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1月】月間進捗管理シート" sheetId="1" r:id="rId5"/>
    <sheet state="hidden" name="【2月】月間進捗管理シート" sheetId="2" r:id="rId6"/>
    <sheet state="hidden" name="【4月】月間進捗管理シート" sheetId="3" r:id="rId7"/>
    <sheet state="hidden" name="【4月】週次振り返り用" sheetId="4" r:id="rId8"/>
    <sheet state="hidden" name="【5月】月間進捗管理シート" sheetId="5" r:id="rId9"/>
    <sheet state="hidden" name="【6月】月間進捗管理シート" sheetId="6" r:id="rId10"/>
    <sheet state="hidden" name="【7月】月間進捗管理シート" sheetId="7" r:id="rId11"/>
    <sheet state="hidden" name="【全体可視化シート】" sheetId="8" r:id="rId12"/>
    <sheet state="hidden" name="【8月】月間進捗管理シート" sheetId="9" r:id="rId13"/>
    <sheet state="hidden" name="【9月】月間進捗管理シート" sheetId="10" r:id="rId14"/>
    <sheet state="hidden" name="【10月】月間進捗管理シート" sheetId="11" r:id="rId15"/>
    <sheet state="visible" name="【全体】ダッシュボード" sheetId="12" r:id="rId16"/>
    <sheet state="visible" name="【第一】案件管理シート" sheetId="13" r:id="rId17"/>
    <sheet state="hidden" name="【2026年5月】月間進捗管理シート（第一） " sheetId="14" r:id="rId18"/>
    <sheet state="visible" name="【HD】案件管理シート" sheetId="15" r:id="rId19"/>
    <sheet state="visible" name="【2026年6月】月間進捗管理シート（第一）" sheetId="16" r:id="rId20"/>
    <sheet state="visible" name="【2026年6月】月間進捗管理シート（HD）" sheetId="17" r:id="rId21"/>
    <sheet state="visible" name="【2026年5月】月間進捗管理シート（HD）" sheetId="18" r:id="rId22"/>
    <sheet state="visible" name="【2026年6月】IS管理シート（HD）" sheetId="19" r:id="rId23"/>
    <sheet state="visible" name="【2026年5月】IS管理シート（HD）" sheetId="20" r:id="rId24"/>
    <sheet state="visible" name="【2026年4月】月間進捗管理シート（HD）" sheetId="21" r:id="rId25"/>
    <sheet state="hidden" name="【LL】案件管理シート" sheetId="22" r:id="rId26"/>
    <sheet state="hidden" name="【2026年5月】月間進捗管理シート（LL）" sheetId="23" r:id="rId27"/>
    <sheet state="hidden" name="【2026年6月】月間進捗管理シート（LL） " sheetId="24" r:id="rId28"/>
    <sheet state="hidden" name="【2026年4月】IS管理シート（HD）" sheetId="25" r:id="rId29"/>
    <sheet state="hidden" name="【2026年3月】月間進捗管理シート（MEO）" sheetId="26" r:id="rId30"/>
    <sheet state="hidden" name="【MEO】リスクマネジメントシート" sheetId="27" r:id="rId31"/>
    <sheet state="visible" name="【2026年4月】月間進捗管理シート（第一） " sheetId="28" r:id="rId32"/>
    <sheet state="hidden" name="【2026年3月】月間進捗管理シート（HD）" sheetId="29" r:id="rId33"/>
    <sheet state="hidden" name="【2026年1月】月間進捗管理シート（MEO）" sheetId="30" r:id="rId34"/>
    <sheet state="hidden" name="【2026年2月】月間進捗管理シート（MEO）" sheetId="31" r:id="rId35"/>
    <sheet state="hidden" name="【12月】月間進捗管理シート（MEO）" sheetId="32" r:id="rId36"/>
    <sheet state="hidden" name="【12月】月間進捗管理シート（HD）" sheetId="33" r:id="rId37"/>
    <sheet state="hidden" name="【12月】IS管理シート（MEO）" sheetId="34" r:id="rId38"/>
    <sheet state="hidden" name="【2026年1月】IS管理シート（MEO）" sheetId="35" r:id="rId39"/>
    <sheet state="hidden" name="【2026年2月】IS管理シート（MEO）" sheetId="36" r:id="rId40"/>
    <sheet state="hidden" name="【2026年3月】IS管理シート（MEO）" sheetId="37" r:id="rId41"/>
    <sheet state="hidden" name="【2026年1月】月間進捗管理シート（HD）" sheetId="38" r:id="rId42"/>
    <sheet state="hidden" name="【2026年2月】月間進捗管理シート（HD）" sheetId="39" r:id="rId43"/>
    <sheet state="hidden" name="【2026年2月】IS管理シート（HD）" sheetId="40" r:id="rId44"/>
    <sheet state="hidden" name="【2026年3月】IS管理シート（HD）" sheetId="41" r:id="rId45"/>
    <sheet state="hidden" name="【2026年1月】IS管理シート（HD）" sheetId="42" r:id="rId46"/>
    <sheet state="hidden" name="【12月】IS管理シート（HD）" sheetId="43" r:id="rId47"/>
    <sheet state="hidden" name="【H2】案件管理シート" sheetId="44" r:id="rId48"/>
    <sheet state="hidden" name="【2026年1月】月間進捗管理シート（H2）" sheetId="45" r:id="rId49"/>
    <sheet state="hidden" name="【2026年1月】IS管理シート（H2）" sheetId="46" r:id="rId50"/>
    <sheet state="hidden" name="【〇〇】案件管理シート" sheetId="47" r:id="rId51"/>
    <sheet state="hidden" name="【〇〇〇】案件管理シート" sheetId="48" r:id="rId52"/>
    <sheet state="hidden" name="ヨミ表（定義）" sheetId="49" r:id="rId53"/>
    <sheet state="hidden" name="【全体案件管理シート】 4月限定版（※5月からは別のシートに移" sheetId="50" r:id="rId54"/>
    <sheet state="hidden" name="【個人案件管理シート】前川" sheetId="51" r:id="rId55"/>
    <sheet state="hidden" name="【全体案件管理シート】（旧）" sheetId="52" r:id="rId56"/>
    <sheet state="hidden" name="縞谷" sheetId="53" r:id="rId57"/>
    <sheet state="hidden" name="前川" sheetId="54" r:id="rId58"/>
    <sheet state="hidden" name="単価表" sheetId="55" r:id="rId59"/>
  </sheets>
  <definedNames>
    <definedName hidden="1" localSheetId="12" name="_xlnm._FilterDatabase">'【第一】案件管理シート'!$A$19:$AD$948</definedName>
    <definedName hidden="1" localSheetId="14" name="_xlnm._FilterDatabase">'【HD】案件管理シート'!$A$16:$AG$1738</definedName>
    <definedName hidden="1" localSheetId="21" name="_xlnm._FilterDatabase">'【LL】案件管理シート'!$A$16:$AG$865</definedName>
    <definedName hidden="1" localSheetId="25" name="_xlnm._FilterDatabase">'【2026年3月】月間進捗管理シート（MEO）'!$Y$29:$Y$38</definedName>
    <definedName hidden="1" localSheetId="26" name="_xlnm._FilterDatabase">'【MEO】リスクマネジメントシート'!$A$1:$L$999</definedName>
    <definedName hidden="1" localSheetId="43" name="_xlnm._FilterDatabase">'【H2】案件管理シート'!$A$14:$W$812</definedName>
    <definedName hidden="1" localSheetId="46" name="_xlnm._FilterDatabase">'【〇〇】案件管理シート'!$A$14:$W$812</definedName>
    <definedName hidden="1" localSheetId="47" name="_xlnm._FilterDatabase">'【〇〇〇】案件管理シート'!$A$14:$W$812</definedName>
    <definedName hidden="1" localSheetId="49" name="_xlnm._FilterDatabase">'【全体案件管理シート】 4月限定版（※5月からは別のシートに移'!$A$25:$U$92</definedName>
    <definedName hidden="1" localSheetId="50" name="_xlnm._FilterDatabase">'【個人案件管理シート】前川'!$A$25:$U$91</definedName>
    <definedName hidden="1" localSheetId="51" name="_xlnm._FilterDatabase">'【全体案件管理シート】（旧）'!$A$22:$T$91</definedName>
    <definedName hidden="1" localSheetId="52" name="_xlnm._FilterDatabase">'縞谷'!$A$22:$T$92</definedName>
    <definedName hidden="1" localSheetId="53" name="_xlnm._FilterDatabase">'前川'!$A$22:$T$90</definedName>
    <definedName hidden="1" localSheetId="12" name="Z_368F88BE_6029_49F5_A181_436EA9D42DD9_.wvu.FilterData">'【第一】案件管理シート'!$A$19:$AD$948</definedName>
  </definedNames>
  <calcPr/>
  <customWorkbookViews>
    <customWorkbookView activeSheetId="0" maximized="1" windowHeight="0" windowWidth="0" guid="{368F88BE-6029-49F5-A181-436EA9D42DD9}"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tc={5c6d87ea-5b09-4aa1-9dfd-77a79968244e}</author>
    <author>tc={bc9e509a-3ee5-4bd2-a737-c0cad7e11244}</author>
    <author>tc={be570a6c-d28e-4455-9f11-552609f980e5}</author>
  </authors>
  <commentList>
    <comment authorId="0" xr:uid="{5c6d87ea-5b09-4aa1-9dfd-77a79968244e}" ref="A22">
      <text>
        <t xml:space="preserve">[Threaded comment]
 Your version of Excel allows you to read this threaded comment; however, any edits to it will get removed if the file is opened in a newer version of Excel. Learn more: https://go.microsoft.com/fwlink/?linkid=870924
Comment:
	ここの下は修正ますと
</t>
      </text>
    </comment>
    <comment authorId="1" xr:uid="{bc9e509a-3ee5-4bd2-a737-c0cad7e11244}" ref="C17">
      <text>
        <t xml:space="preserve">[Threaded comment]
 Your version of Excel allows you to read this threaded comment; however, any edits to it will get removed if the file is opened in a newer version of Excel. Learn more: https://go.microsoft.com/fwlink/?linkid=870924
Comment:
	数式入れること
</t>
      </text>
    </comment>
    <comment authorId="2" xr:uid="{be570a6c-d28e-4455-9f11-552609f980e5}" ref="A1">
      <text>
        <t xml:space="preserve">[Threaded comment]
 Your version of Excel allows you to read this threaded comment; however, any edits to it will get removed if the file is opened in a newer version of Excel. Learn more: https://go.microsoft.com/fwlink/?linkid=870924
Comment:
	（発生確率+達成への影響度）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tc={14cb8929-4d2e-452e-a94d-383f049400c1}</author>
    <author>tc={2cfd646a-3746-45b0-8fdf-3dc76515e1b2}</author>
  </authors>
  <commentList>
    <comment authorId="0" xr:uid="{14cb8929-4d2e-452e-a94d-383f049400c1}" ref="L279">
      <text>
        <t xml:space="preserve">[Threaded comment]
 Your version of Excel allows you to read this threaded comment; however, any edits to it will get removed if the file is opened in a newer version of Excel. Learn more: https://go.microsoft.com/fwlink/?linkid=870924
Comment:
	9800*6
</t>
      </text>
    </comment>
    <comment authorId="1" xr:uid="{2cfd646a-3746-45b0-8fdf-3dc76515e1b2}" ref="K17">
      <text>
        <t xml:space="preserve">[Threaded comment]
 Your version of Excel allows you to read this threaded comment; however, any edits to it will get removed if the file is opened in a newer version of Excel. Learn more: https://go.microsoft.com/fwlink/?linkid=870924
Comment:
	@ryushi.matsuoka@crestix-inc.com 
ここ修正お願いします！
ryushi.matsuoka@crestix-inc.com さんに割り当てました
Reply:
	完了！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tc={2540b12f-5217-47d2-a6b7-6d1588b901ee}</author>
    <author>tc={4f4365be-385e-4dec-83f4-8fc8cee11ffa}</author>
    <author>tc={5696c66e-c25a-4edf-9378-cf6c968b867a}</author>
  </authors>
  <commentList>
    <comment authorId="0" xr:uid="{2540b12f-5217-47d2-a6b7-6d1588b901ee}" ref="Y16">
      <text>
        <t xml:space="preserve">[Threaded comment]
 Your version of Excel allows you to read this threaded comment; however, any edits to it will get removed if the file is opened in a newer version of Excel. Learn more: https://go.microsoft.com/fwlink/?linkid=870924
Comment:
	例）RNならハッピーコールが完了した日。
</t>
      </text>
    </comment>
    <comment authorId="1" xr:uid="{4f4365be-385e-4dec-83f4-8fc8cee11ffa}" ref="S16">
      <text>
        <t xml:space="preserve">[Threaded comment]
 Your version of Excel allows you to read this threaded comment; however, any edits to it will get removed if the file is opened in a newer version of Excel. Learn more: https://go.microsoft.com/fwlink/?linkid=870924
Comment:
	申込書回収ベース
</t>
      </text>
    </comment>
    <comment authorId="2" xr:uid="{5696c66e-c25a-4edf-9378-cf6c968b867a}" ref="G11">
      <text>
        <t xml:space="preserve">[Threaded comment]
 Your version of Excel allows you to read this threaded comment; however, any edits to it will get removed if the file is opened in a newer version of Excel. Learn more: https://go.microsoft.com/fwlink/?linkid=870924
Comment:
	数式間違えてる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tc={52d2fb37-9bc1-40b3-b4f3-d21127717f5f}</author>
    <author>tc={d17ac8a7-f139-4ec6-993e-cefe0af7fa7b}</author>
  </authors>
  <commentList>
    <comment authorId="0" xr:uid="{52d2fb37-9bc1-40b3-b4f3-d21127717f5f}" ref="I24">
      <text>
        <t xml:space="preserve">[Threaded comment]
 Your version of Excel allows you to read this threaded comment; however, any edits to it will get removed if the file is opened in a newer version of Excel. Learn more: https://go.microsoft.com/fwlink/?linkid=870924
Comment:
	紹介飛び込み受注2件
</t>
      </text>
    </comment>
    <comment authorId="1" xr:uid="{d17ac8a7-f139-4ec6-993e-cefe0af7fa7b}" ref="D22">
      <text>
        <t xml:space="preserve">[Threaded comment]
 Your version of Excel allows you to read this threaded comment; however, any edits to it will get removed if the file is opened in a newer version of Excel. Learn more: https://go.microsoft.com/fwlink/?linkid=870924
Comment:
	ISアポ・紹介・飛び込みの総合受注率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tc={31c486a9-cc9a-48fc-9982-b2d53c25b15b}</author>
  </authors>
  <commentList>
    <comment authorId="0" xr:uid="{31c486a9-cc9a-48fc-9982-b2d53c25b15b}" ref="AA24">
      <text>
        <t xml:space="preserve">[Threaded comment]
 Your version of Excel allows you to read this threaded comment; however, any edits to it will get removed if the file is opened in a newer version of Excel. Learn more: https://go.microsoft.com/fwlink/?linkid=870924
Comment:
	公諷庵のオンライン回収1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tc={2556ff9a-ed08-4564-9f9c-23526192e9e7}</author>
    <author>tc={4b2572e6-e039-4ba2-839e-8214dbfa6968}</author>
  </authors>
  <commentList>
    <comment authorId="0" ref="O30">
      <text>
        <t xml:space="preserve">4/12 志な乃 申込</t>
      </text>
    </comment>
    <comment authorId="0" ref="K30">
      <text>
        <t xml:space="preserve">美味いマーラータン 美浜店
</t>
      </text>
    </comment>
    <comment authorId="1" xr:uid="{2556ff9a-ed08-4564-9f9c-23526192e9e7}" ref="E30">
      <text>
        <t xml:space="preserve">[Threaded comment]
 Your version of Excel allows you to read this threaded comment; however, any edits to it will get removed if the file is opened in a newer version of Excel. Learn more: https://go.microsoft.com/fwlink/?linkid=870924
Comment:
	紹介先へ飛び込みで獲得：1件
Dヨミ回収：1件
</t>
      </text>
    </comment>
    <comment authorId="2" xr:uid="{4b2572e6-e039-4ba2-839e-8214dbfa6968}" ref="E32">
      <text>
        <t xml:space="preserve">[Threaded comment]
 Your version of Excel allows you to read this threaded comment; however, any edits to it will get removed if the file is opened in a newer version of Excel. Learn more: https://go.microsoft.com/fwlink/?linkid=870924
Comment:
	移動時間及び外国人のためリリース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tc={8dad8673-d38e-4d73-b5fd-4b01eeee06e3}</author>
    <author>tc={cd80251b-39c4-452d-b5f0-8f1a7f201338}</author>
  </authors>
  <commentList>
    <comment authorId="0" xr:uid="{8dad8673-d38e-4d73-b5fd-4b01eeee06e3}" ref="AH30">
      <text>
        <t xml:space="preserve">[Threaded comment]
 Your version of Excel allows you to read this threaded comment; however, any edits to it will get removed if the file is opened in a newer version of Excel. Learn more: https://go.microsoft.com/fwlink/?linkid=870924
Comment:
	飛び込み紹介受注
</t>
      </text>
    </comment>
    <comment authorId="1" xr:uid="{cd80251b-39c4-452d-b5f0-8f1a7f201338}" ref="W44">
      <text>
        <t xml:space="preserve">[Threaded comment]
 Your version of Excel allows you to read this threaded comment; however, any edits to it will get removed if the file is opened in a newer version of Excel. Learn more: https://go.microsoft.com/fwlink/?linkid=870924
Comment:
	串よし チラシ受注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tc={9911aeb8-d997-4120-9eb8-82d758a08ac2}</author>
  </authors>
  <commentList>
    <comment authorId="0" xr:uid="{9911aeb8-d997-4120-9eb8-82d758a08ac2}" ref="C20">
      <text>
        <t xml:space="preserve">[Threaded comment]
 Your version of Excel allows you to read this threaded comment; however, any edits to it will get removed if the file is opened in a newer version of Excel. Learn more: https://go.microsoft.com/fwlink/?linkid=870924
Comment:
	ここはIS管理シートから引っ張ってこれるようにした。
Reply:
	まだしてない。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tc={08924367-9f0c-4524-a1d7-cc921653a715}</author>
    <author>tc={554de003-797d-41c9-b0fb-12c70c89a0c8}</author>
    <author>tc={5fd8c9cc-e00e-42b9-a162-142decf68b64}</author>
  </authors>
  <commentList>
    <comment authorId="0" xr:uid="{08924367-9f0c-4524-a1d7-cc921653a715}" ref="F30">
      <text>
        <t xml:space="preserve">[Threaded comment]
 Your version of Excel allows you to read this threaded comment; however, any edits to it will get removed if the file is opened in a newer version of Excel. Learn more: https://go.microsoft.com/fwlink/?linkid=870924
Comment:
	12/26 商談 ATLIER DE PAIN MARCHE 市場のパン工房マルシェ
</t>
      </text>
    </comment>
    <comment authorId="1" xr:uid="{554de003-797d-41c9-b0fb-12c70c89a0c8}" ref="O30">
      <text>
        <t xml:space="preserve">[Threaded comment]
 Your version of Excel allows you to read this threaded comment; however, any edits to it will get removed if the file is opened in a newer version of Excel. Learn more: https://go.microsoft.com/fwlink/?linkid=870924
Comment:
	12/17 商談の焼鳥 鉄弖亭 相模大野店
</t>
      </text>
    </comment>
    <comment authorId="2" xr:uid="{5fd8c9cc-e00e-42b9-a162-142decf68b64}" ref="N30">
      <text>
        <t xml:space="preserve">[Threaded comment]
 Your version of Excel allows you to read this threaded comment; however, any edits to it will get removed if the file is opened in a newer version of Excel. Learn more: https://go.microsoft.com/fwlink/?linkid=870924
Comment:
	12/16 商談の居酒屋ルー
</t>
      </text>
    </comment>
  </commentList>
</comments>
</file>

<file path=xl/sharedStrings.xml><?xml version="1.0" encoding="utf-8"?>
<sst xmlns="http://schemas.openxmlformats.org/spreadsheetml/2006/main" count="28576" uniqueCount="3556">
  <si>
    <t>縞谷</t>
  </si>
  <si>
    <t>計画値</t>
  </si>
  <si>
    <t>現状</t>
  </si>
  <si>
    <t>土</t>
  </si>
  <si>
    <t>第1週</t>
  </si>
  <si>
    <t>月</t>
  </si>
  <si>
    <t>火</t>
  </si>
  <si>
    <t>水</t>
  </si>
  <si>
    <t>木</t>
  </si>
  <si>
    <t>金</t>
  </si>
  <si>
    <t>第2週</t>
  </si>
  <si>
    <t>第3週</t>
  </si>
  <si>
    <t>売上目標</t>
  </si>
  <si>
    <t>現状売上</t>
  </si>
  <si>
    <t>目標受注数</t>
  </si>
  <si>
    <t>現状受注数</t>
  </si>
  <si>
    <t>目標有効商談数</t>
  </si>
  <si>
    <t>現状有効商談数</t>
  </si>
  <si>
    <t>目標無効商談数</t>
  </si>
  <si>
    <t>現状無効商談数</t>
  </si>
  <si>
    <t>商談予定</t>
  </si>
  <si>
    <t>当日アポ目標</t>
  </si>
  <si>
    <t>目標アポ数</t>
  </si>
  <si>
    <t>現状アポ数</t>
  </si>
  <si>
    <t>目標コール数</t>
  </si>
  <si>
    <t>現状コール数</t>
  </si>
  <si>
    <t>目標受注率</t>
  </si>
  <si>
    <t>現状受注率</t>
  </si>
  <si>
    <t>目標出席率</t>
  </si>
  <si>
    <t>現状出席率</t>
  </si>
  <si>
    <t>目標商談転換率</t>
  </si>
  <si>
    <t>現状商談転換率</t>
  </si>
  <si>
    <t>目標アポ転換率</t>
  </si>
  <si>
    <t>現状アポ転換率</t>
  </si>
  <si>
    <t>前川</t>
  </si>
  <si>
    <t>12</t>
  </si>
  <si>
    <t>40</t>
  </si>
  <si>
    <t>44</t>
  </si>
  <si>
    <t>2200</t>
  </si>
  <si>
    <t>日</t>
  </si>
  <si>
    <t>全体</t>
  </si>
  <si>
    <t>新規商談予定</t>
  </si>
  <si>
    <t>1日の平均受注数</t>
  </si>
  <si>
    <t>1週間の平均受注数</t>
  </si>
  <si>
    <t>1日の平均消化数</t>
  </si>
  <si>
    <t>1週間の平均消化数</t>
  </si>
  <si>
    <t>1日の平均アポ数</t>
  </si>
  <si>
    <t>1週間の平均アポ数</t>
  </si>
  <si>
    <t>1日の平均コール数</t>
  </si>
  <si>
    <t>1週間の平均コール数</t>
  </si>
  <si>
    <t xml:space="preserve"> </t>
  </si>
  <si>
    <t>第１週</t>
  </si>
  <si>
    <t>第4週</t>
  </si>
  <si>
    <t>第5週</t>
  </si>
  <si>
    <t>~</t>
  </si>
  <si>
    <t>売上</t>
  </si>
  <si>
    <t>平均単価</t>
  </si>
  <si>
    <t>受注数</t>
  </si>
  <si>
    <t>有効商談数</t>
  </si>
  <si>
    <t>無効商談数</t>
  </si>
  <si>
    <t>アポ→商談</t>
  </si>
  <si>
    <t>アポ→受注</t>
  </si>
  <si>
    <t>アポ→通過</t>
  </si>
  <si>
    <t xml:space="preserve">1週間の平均受注数					</t>
  </si>
  <si>
    <t xml:space="preserve">1週間の平均消化数					</t>
  </si>
  <si>
    <t xml:space="preserve">1週間の平均アポ数					</t>
  </si>
  <si>
    <t xml:space="preserve">1週間の平均コール数					</t>
  </si>
  <si>
    <t>今日の日付</t>
  </si>
  <si>
    <t>今月稼働日数</t>
  </si>
  <si>
    <t>受注率</t>
  </si>
  <si>
    <t>商談消化数</t>
  </si>
  <si>
    <t>出席率</t>
  </si>
  <si>
    <t>アポ数</t>
  </si>
  <si>
    <t>アポ転換率</t>
  </si>
  <si>
    <t>コール数</t>
  </si>
  <si>
    <t>現状稼働日数</t>
  </si>
  <si>
    <t>目標</t>
  </si>
  <si>
    <t>営業開始日</t>
  </si>
  <si>
    <t>残り稼働日数</t>
  </si>
  <si>
    <t>理想進捗</t>
  </si>
  <si>
    <t>営業終了日</t>
  </si>
  <si>
    <t>アポ獲得日数</t>
  </si>
  <si>
    <t>理想進捗率</t>
  </si>
  <si>
    <t>アポ獲得期限</t>
  </si>
  <si>
    <t>アポ獲得期限残り日数</t>
  </si>
  <si>
    <t>商談消化期限</t>
  </si>
  <si>
    <t>消化日数</t>
  </si>
  <si>
    <t>進捗率</t>
  </si>
  <si>
    <t>休み</t>
  </si>
  <si>
    <t>消化期限残り日数</t>
  </si>
  <si>
    <t>受注予定</t>
  </si>
  <si>
    <t>乖離</t>
  </si>
  <si>
    <t>Aヨミ</t>
  </si>
  <si>
    <t>Bヨミ</t>
  </si>
  <si>
    <t>受注</t>
  </si>
  <si>
    <t>消化</t>
  </si>
  <si>
    <t>アポ</t>
  </si>
  <si>
    <t>架電数</t>
  </si>
  <si>
    <t>Cヨミ（アツイ）</t>
  </si>
  <si>
    <t>Eヨミ（残りアポ）</t>
  </si>
  <si>
    <t>必要行動</t>
  </si>
  <si>
    <t>デイリー行動</t>
  </si>
  <si>
    <t>粗利目標</t>
  </si>
  <si>
    <t>転換ループ</t>
  </si>
  <si>
    <t>【週次集計用】転換ループ</t>
  </si>
  <si>
    <t>現状粗利</t>
  </si>
  <si>
    <t>着地粗利(BA含)</t>
  </si>
  <si>
    <t>平均受注粗利</t>
  </si>
  <si>
    <t>商談→受注</t>
  </si>
  <si>
    <t>商談設定数</t>
  </si>
  <si>
    <t>ハウスクリーニング</t>
  </si>
  <si>
    <t>不用品回収</t>
  </si>
  <si>
    <t>１時間あたりのコール数</t>
  </si>
  <si>
    <t>高原</t>
  </si>
  <si>
    <t>魚井</t>
  </si>
  <si>
    <t>総アポ数</t>
  </si>
  <si>
    <t>総コール数</t>
  </si>
  <si>
    <t>総架電時間</t>
  </si>
  <si>
    <t>長島</t>
  </si>
  <si>
    <t>不用品回収/買取</t>
  </si>
  <si>
    <t>宿泊</t>
  </si>
  <si>
    <t xml:space="preserve">　2</t>
  </si>
  <si>
    <t>売上ダッシュボード</t>
  </si>
  <si>
    <t>◾️全体サマリー</t>
  </si>
  <si>
    <t>全体残り営業日</t>
  </si>
  <si>
    <t>項目</t>
  </si>
  <si>
    <t>目標売上</t>
  </si>
  <si>
    <t>確定売上</t>
  </si>
  <si>
    <t>見込売上</t>
  </si>
  <si>
    <t>現状達成率</t>
  </si>
  <si>
    <t>残り営業日</t>
  </si>
  <si>
    <t>第一営業部</t>
  </si>
  <si>
    <t>HD</t>
  </si>
  <si>
    <t>HDアポ獲得期日</t>
  </si>
  <si>
    <t>今福</t>
  </si>
  <si>
    <t>坂本</t>
  </si>
  <si>
    <t>岩井</t>
  </si>
  <si>
    <t>第一アポ獲得期日</t>
  </si>
  <si>
    <t>橋本</t>
  </si>
  <si>
    <t>松岡</t>
  </si>
  <si>
    <t>行動管理ダッシュボード</t>
  </si>
  <si>
    <t>5月1日〜5月31日</t>
  </si>
  <si>
    <t>20営業日</t>
  </si>
  <si>
    <t>5月売上</t>
  </si>
  <si>
    <t>6月1日〜6月31日</t>
  </si>
  <si>
    <t>17営業日</t>
  </si>
  <si>
    <t>コール〜アポ化</t>
  </si>
  <si>
    <t>受注件数</t>
  </si>
  <si>
    <t>5月平均売上</t>
  </si>
  <si>
    <t>6月平均売上</t>
  </si>
  <si>
    <t>初回商談→受注</t>
  </si>
  <si>
    <t>商談設定</t>
  </si>
  <si>
    <t>アポ→受注（回収）</t>
  </si>
  <si>
    <t>回収→課金</t>
  </si>
  <si>
    <t>有効商談</t>
  </si>
  <si>
    <t>アポ→課金</t>
  </si>
  <si>
    <t>日割り受注数</t>
  </si>
  <si>
    <t>架電→接続</t>
  </si>
  <si>
    <t>日割り商談数</t>
  </si>
  <si>
    <t>接続→オーナー数</t>
  </si>
  <si>
    <t>日割りアポ数</t>
  </si>
  <si>
    <t>オーナー→フル</t>
  </si>
  <si>
    <t>日割りコール数</t>
  </si>
  <si>
    <t>フル→アポ</t>
  </si>
  <si>
    <t>一人当たりコール数</t>
  </si>
  <si>
    <t>【修正】最新ＫＰＩ</t>
  </si>
  <si>
    <t>達成のために</t>
  </si>
  <si>
    <t>①</t>
  </si>
  <si>
    <t xml:space="preserve">学園前きたにクリニックを必ず月額5万円で受注	</t>
  </si>
  <si>
    <t>IS接続率＋2％(曜日フィルタリング徹底・再コール徹底)</t>
  </si>
  <si>
    <t>②</t>
  </si>
  <si>
    <t>受注率35%</t>
  </si>
  <si>
    <t>オーナー数の増加（オーナー戻り聞く）</t>
  </si>
  <si>
    <t>③</t>
  </si>
  <si>
    <t>上記コール数担保</t>
  </si>
  <si>
    <t>FS：デイリーのヨミ会（翔さんマスト参加）→Cヨミ以下のデリバリー案件の受注化</t>
  </si>
  <si>
    <t>④</t>
  </si>
  <si>
    <t>アポ率を下げない動き</t>
  </si>
  <si>
    <t>FS：魚井のトークスクリプト完成・ロープレの実施→受注率75%担保</t>
  </si>
  <si>
    <t>⑤</t>
  </si>
  <si>
    <t>出席率の向上</t>
  </si>
  <si>
    <t>FS：クレカの提案をRNにべた付けで実施（RNのみに90%付帯で94,000円）</t>
  </si>
  <si>
    <t>クリニック</t>
  </si>
  <si>
    <t>累計</t>
  </si>
  <si>
    <t>見込み売上</t>
  </si>
  <si>
    <t>-</t>
  </si>
  <si>
    <t>熊本</t>
  </si>
  <si>
    <t>月間</t>
  </si>
  <si>
    <t>AA課金</t>
  </si>
  <si>
    <t>Cヨミ</t>
  </si>
  <si>
    <t>決済者</t>
  </si>
  <si>
    <t>E2</t>
  </si>
  <si>
    <t>非決済者</t>
  </si>
  <si>
    <t>第一営業部 既存顧客</t>
  </si>
  <si>
    <t>19日㈮までのアポ</t>
  </si>
  <si>
    <t>第一営業部 KPI管理シート</t>
  </si>
  <si>
    <t>完了</t>
  </si>
  <si>
    <t>IS担当者</t>
  </si>
  <si>
    <t>FS担当者</t>
  </si>
  <si>
    <t>進捗 
（現在の進捗を書く）</t>
  </si>
  <si>
    <t>業種</t>
  </si>
  <si>
    <t>計上月</t>
  </si>
  <si>
    <t>商材</t>
  </si>
  <si>
    <t>案件名</t>
  </si>
  <si>
    <t>担当者名</t>
  </si>
  <si>
    <t>役職</t>
  </si>
  <si>
    <t>初期費用</t>
  </si>
  <si>
    <t>月額費用</t>
  </si>
  <si>
    <t>粗利</t>
  </si>
  <si>
    <t>次回アクション日</t>
  </si>
  <si>
    <t>次回アクション内容</t>
  </si>
  <si>
    <t>再コ設定日</t>
  </si>
  <si>
    <t>アポ獲得日</t>
  </si>
  <si>
    <t>①商談日</t>
  </si>
  <si>
    <t>アポ送信</t>
  </si>
  <si>
    <t>事前確認</t>
  </si>
  <si>
    <t>②商談日</t>
  </si>
  <si>
    <t>再コ→アポ</t>
  </si>
  <si>
    <t>①商談→②商談</t>
  </si>
  <si>
    <t>受注予定日</t>
  </si>
  <si>
    <t>課金日</t>
  </si>
  <si>
    <t>ログ</t>
  </si>
  <si>
    <t>買取専門店</t>
  </si>
  <si>
    <t>おたからや 鉄砲町店</t>
  </si>
  <si>
    <t>中田→木村</t>
  </si>
  <si>
    <t>他4店舗あって良ければ2店舗で導入</t>
  </si>
  <si>
    <t>おそうじ本舗　宇都宮泉が丘店</t>
  </si>
  <si>
    <t>賀川</t>
  </si>
  <si>
    <t>おそうじ本舗　鶴見西店</t>
  </si>
  <si>
    <t>森本</t>
  </si>
  <si>
    <t>おそうじ革命 豊洲店</t>
  </si>
  <si>
    <t>檜垣</t>
  </si>
  <si>
    <t>おそうじ本舗　青梅インター店</t>
  </si>
  <si>
    <t>前島</t>
  </si>
  <si>
    <t>おそうじ本舗 瀬戸中水野店</t>
  </si>
  <si>
    <t>濱田</t>
  </si>
  <si>
    <t>おそうじ革命 相模原緑区若葉台店</t>
  </si>
  <si>
    <t>高橋</t>
  </si>
  <si>
    <t>おそうじ本舗 駒沢店</t>
  </si>
  <si>
    <t>伊東</t>
  </si>
  <si>
    <t>スペースケア</t>
  </si>
  <si>
    <t>安藤</t>
  </si>
  <si>
    <t>22000円CB 11月末</t>
  </si>
  <si>
    <t>おそうじ本舗 茨木総持寺店</t>
  </si>
  <si>
    <t>藤田</t>
  </si>
  <si>
    <t>おそうじ本舗　豊橋岩田店</t>
  </si>
  <si>
    <t>桜井</t>
  </si>
  <si>
    <t>おそうじ本舗 榴ヶ岡店</t>
  </si>
  <si>
    <t>長田</t>
  </si>
  <si>
    <t>株式会社トップリユース</t>
  </si>
  <si>
    <t>横田</t>
  </si>
  <si>
    <t>エコロジーサービス長崎</t>
  </si>
  <si>
    <t>髙橋</t>
  </si>
  <si>
    <t>おそうじ本舗　大田店</t>
  </si>
  <si>
    <t>小畑</t>
  </si>
  <si>
    <t>おそうじ本舗　豊見城店</t>
  </si>
  <si>
    <t>髙江洲</t>
  </si>
  <si>
    <t>回答</t>
  </si>
  <si>
    <t>不通（9/20）→折り返し 月3万円~5万円は高いもう電話してこんといて（9/20）</t>
  </si>
  <si>
    <t>おそうじ本舗 鶴岡北店</t>
  </si>
  <si>
    <t>横山</t>
  </si>
  <si>
    <t>株式会社クリーンアップ</t>
  </si>
  <si>
    <t>三宅</t>
  </si>
  <si>
    <t>月額4万円であればありより。＞DMMで着地。月額4万円・初期費用55000円CB</t>
  </si>
  <si>
    <t>東栄サービス</t>
  </si>
  <si>
    <t>東野</t>
  </si>
  <si>
    <t>契約締結</t>
  </si>
  <si>
    <t>N・ウイング</t>
  </si>
  <si>
    <t>川口</t>
  </si>
  <si>
    <t>契約</t>
  </si>
  <si>
    <t>西田</t>
  </si>
  <si>
    <t>飲食</t>
  </si>
  <si>
    <t>あいろん亭</t>
  </si>
  <si>
    <t>おそうじ本舗　新柏駅前店</t>
  </si>
  <si>
    <t>西嶋</t>
  </si>
  <si>
    <t>おそうじ本舗 三河安城店</t>
  </si>
  <si>
    <t>中苑</t>
  </si>
  <si>
    <t>クロージング</t>
  </si>
  <si>
    <t>おそうじ本舗　長岡駅前店</t>
  </si>
  <si>
    <t>大川</t>
  </si>
  <si>
    <t>契約（googleとLINEが刺さっている。）
クロージング
料金だけ、いいものだとは思っている。
1月の埋まり具合で、再度検討できるかな？</t>
  </si>
  <si>
    <t>おそうじ本舗　北名古屋店</t>
  </si>
  <si>
    <t>武藤</t>
  </si>
  <si>
    <t>おそうじ本舗　北上店</t>
  </si>
  <si>
    <t>古舘</t>
  </si>
  <si>
    <t>おそうじ本舗　塩尻店</t>
  </si>
  <si>
    <t>小野</t>
  </si>
  <si>
    <t>キャッシュバック40000円、LP、公式LINE作成</t>
  </si>
  <si>
    <t>おそうじ本舗　帝塚山店</t>
  </si>
  <si>
    <t>中川</t>
  </si>
  <si>
    <t>マイナビ</t>
  </si>
  <si>
    <t>関沢クリニック（マイナビ）</t>
  </si>
  <si>
    <t>関沢</t>
  </si>
  <si>
    <r>
      <rPr>
        <rFont val="Arial"/>
        <b/>
        <color theme="1"/>
        <sz val="8.0"/>
      </rPr>
      <t>E1結果：次回E2
内容：マイナビ更新からMEO提案。本院は対策しなくても患者くるからそこまで必要ではないが、分院展開の予定がありそっちなら必要かも。分院はまだ着手し始めたところで開業まで1年以上ある。本来webサービスは3～5年とかで対策するが、分院展開時にwebしっかりやっていきたいなら本院でお試しの1年MEOやってみてそこでテストマーケティング図りませんかで次回。</t>
    </r>
    <r>
      <rPr>
        <rFont val="Arial"/>
        <b val="0"/>
        <color theme="1"/>
        <sz val="8.0"/>
      </rPr>
      <t xml:space="preserve">
</t>
    </r>
    <r>
      <rPr>
        <rFont val="Arial"/>
        <b/>
        <color theme="1"/>
        <sz val="8.0"/>
      </rPr>
      <t>懸念：スタッフ相談。口コミ集めのオペレーションうまくいくか。
次回アクション：マイナビ更新について、更新した際にあとから本院の掲載を分院に切り替えれるか質問あり、GW明け7日にマイナビに確認し連絡。
ーーーーーーーーーーーーーーーーーーーーーーーーーーーーーーーー
2回目結果:：次回3回目Cヨミ
内容：マイナビ28万6万＋MEO10万4.5万で進めたいとの言質はあり。経理担当の奥さんには共有必須で、奥さん確認でOKならそのまま回収×ならどうやって説得するかどうすれば通るかのコミュニケーションをとる。</t>
    </r>
    <r>
      <rPr>
        <rFont val="Arial"/>
        <b val="0"/>
        <color theme="1"/>
        <sz val="8.0"/>
      </rPr>
      <t xml:space="preserve">
</t>
    </r>
    <r>
      <rPr>
        <rFont val="Arial"/>
        <b/>
        <color theme="1"/>
        <sz val="8.0"/>
      </rPr>
      <t>懸念：奥さん相談
次回アクション：3回目商談
ーーーーーーーーーーーーーーーーーーーーーーーーーーーーーーーー
受注後
初期費用の決済：済み
月額費用の決済：5月12日</t>
    </r>
  </si>
  <si>
    <t>東海内科・内視鏡クリニック 岐阜各務原院</t>
  </si>
  <si>
    <t>神谷</t>
  </si>
  <si>
    <t>初期済み、月額記事完成後設定。</t>
  </si>
  <si>
    <t>えばら泌尿器科</t>
  </si>
  <si>
    <t>江原</t>
  </si>
  <si>
    <t>むらもとクリニック</t>
  </si>
  <si>
    <t>村元</t>
  </si>
  <si>
    <t>E1結果：次回E2
内容：マイナビ 名古屋×高血圧提案。28万6万では患者の来院の波を考えると費用対効果とりきれるか見えないと。
月3万なら対効果は見えそうだが、値下げ交渉でその場のイエスとれず時間切れもあり次回に。
懸念：データ提示で費用対効果をイメージできていない。
次回アクション：次回E2
ーーーーーーーーーーーーーーーーーーーーーーーーーーーーーーーー
2回目結果:：
内容：
懸念：
次回アクション：
ーーーーーーーーーーーーーーーーーーーーーーーーーーーーーーーー
受注後
初期費用の決済：済み
月額費用の決済：5月12日</t>
  </si>
  <si>
    <t>町田ながほり眼科</t>
  </si>
  <si>
    <t>永堀</t>
  </si>
  <si>
    <t>マイナビ町田市×白内障受注。翌日20日に振り込み。
月額クレカ来月12日登録。</t>
  </si>
  <si>
    <t>鴻巣北本内科クリニック</t>
  </si>
  <si>
    <t>石坂</t>
  </si>
  <si>
    <t>初期36万、月額0万受注。月額クレカ登録不要。</t>
  </si>
  <si>
    <t>MEO</t>
  </si>
  <si>
    <t>おそうじ本舗　守山志段味店</t>
  </si>
  <si>
    <t>長坪</t>
  </si>
  <si>
    <t>すぎもと眼科</t>
  </si>
  <si>
    <t>杉本</t>
  </si>
  <si>
    <r>
      <rPr>
        <rFont val="Arial"/>
        <b/>
        <color theme="1"/>
        <sz val="8.0"/>
      </rPr>
      <t>E1結果：次回E2
内容：地域的に広告不要派で今までweb広告はほぼなし。数値提示と患者の検索動向から検討土台には載っているがクリックして本当に来院しているのかは懐疑的な反応。</t>
    </r>
    <r>
      <rPr>
        <rFont val="Arial"/>
        <b val="0"/>
        <color theme="1"/>
        <sz val="8.0"/>
      </rPr>
      <t xml:space="preserve">
</t>
    </r>
    <r>
      <rPr>
        <rFont val="Arial"/>
        <b/>
        <color theme="1"/>
        <sz val="8.0"/>
      </rPr>
      <t>懸念：白内障は一般的なたんか、お姉さん相談あり
次回アクション：E2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初期費用の決済：済み
月額費用の決済：5月12日</t>
    </r>
  </si>
  <si>
    <t>熊本みなとクリニック 内科・内視鏡内科</t>
  </si>
  <si>
    <t>岩﨑</t>
  </si>
  <si>
    <t>E1結果：次回E2
内容：
懸念：事務長に相談する、外部の人で医院にはいない為同席できない。
次回アクション：次回E2
ーーーーーーーーーーーーーーーーーーーーーーーーーーーーーーーー
2回目結果:：
内容：
懸念：
次回アクション：
ーーーーーーーーーーーーーーーーーーーーーーーーーーーーーーーー
受注後
初期費用の決済：済み
月額費用の決済：5月12日</t>
  </si>
  <si>
    <t>関沢クリニック（MEO）</t>
  </si>
  <si>
    <r>
      <rPr>
        <rFont val="Arial"/>
        <b/>
        <color theme="1"/>
        <sz val="8.0"/>
      </rPr>
      <t>E1結果：次回E2
内容：マイナビ更新からMEO提案。本院は対策しなくても患者くるからそこまで必要ではないが、分院展開の予定がありそっちなら必要かも。分院はまだ着手し始めたところで開業まで1年以上ある。本来webサービスは3～5年とかで対策するが、分院展開時にwebしっかりやっていきたいなら本院でお試しの1年MEOやってみてそこでテストマーケティング図りませんかで次回。</t>
    </r>
    <r>
      <rPr>
        <rFont val="Arial"/>
        <b val="0"/>
        <color theme="1"/>
        <sz val="8.0"/>
      </rPr>
      <t xml:space="preserve">
</t>
    </r>
    <r>
      <rPr>
        <rFont val="Arial"/>
        <b/>
        <color theme="1"/>
        <sz val="8.0"/>
      </rPr>
      <t>懸念：スタッフ相談。口コミ集めのオペレーションうまくいくか。
次回アクション：マイナビ更新について、更新した際にあとから本院の掲載を分院に切り替えれるか質問あり、GW明け7日にマイナビに確認し連絡。
ーーーーーーーーーーーーーーーーーーーーーーーーーーーーーーーー
2回目結果:：次回3回目Cヨミ
内容：マイナビ28万6万＋MEO10万4.5万で進めたいとの言質はあり。経理担当の奥さんには共有必須で、奥さん確認でOKならそのまま回収×ならどうやって説得するかどうすれば通るかのコミュニケーションをとる。</t>
    </r>
    <r>
      <rPr>
        <rFont val="Arial"/>
        <b val="0"/>
        <color theme="1"/>
        <sz val="8.0"/>
      </rPr>
      <t xml:space="preserve">
</t>
    </r>
    <r>
      <rPr>
        <rFont val="Arial"/>
        <b/>
        <color theme="1"/>
        <sz val="8.0"/>
      </rPr>
      <t>懸念：奥さん相談
次回アクション：3回目商談
ーーーーーーーーーーーーーーーーーーーーーーーーーーーーーーーー
受注後
初期費用の決済：済み
月額費用の決済：済み</t>
    </r>
  </si>
  <si>
    <t>梅田血管外科クリニック</t>
  </si>
  <si>
    <t>古林</t>
  </si>
  <si>
    <t>マイナビからMEO提案。興味はあるが詰め切れずで次回MEO再度提案。
院長は前向きとの発言ありだが、院長自身がやっているコンサル会社の社長への相談は必須とのことで、
週末その社長とご飯の際に相談して来週。→17日に電話、明日の夜相談相手と話すとのこと、お送りした資料見たうえで前向きに相談はしてくれるそう。→次回20日㈪のアポ。
KPI 1日10人のお客さんを獲得していきたい。
2回目のMEOの提案を行なって、先生が資本入れてる可能性ありのコンサル会社の社長に相談が必須
最後の商談15日で17日に電話をして、資料送って相談してください。
3回目面談入室なく明日電話にて再調整。
＞4/21電話にて調整済
→22日に電話、コンサルからはMEO対策はいいが料金高いのではとの話、コンサルが別のMEO業者の話を今週聞いてきてくれるそうで、
来週月曜日それも踏まえて話そうと。いつMEO業者の話を聞くのかと、どこの業者かはわからないと。
24日㈮にその話どうなったか確認の電話。
24に電話したが、まだコンサルから会社どこか内容について連絡ないと。
3回目商談で、コンサルからの連絡がなかった為、WBSで今後の流れすり合わせし5月11日に再度面談。
梅田血管外科クリニック様　→次回アクション 5月1日に業者の連絡入ったか確認。
1日時点で業者の連絡はあったそうだが、日程は決まっていないGW明け確認で連絡。
2日㈫ 17時にクレカ登録、電話にて。</t>
  </si>
  <si>
    <t>アンケート</t>
  </si>
  <si>
    <t>むさしの内視鏡・胃腸内科クリニック</t>
  </si>
  <si>
    <t>友利</t>
  </si>
  <si>
    <t>マイナビ既存への提案。マイナビはGENOVA経由で契約。
集客対策の話からＭＥＯ提案につなげるとアンケートシステムに反応あり。
現状、ドクターや看護師の対応や定性を図る為に、紙のアンケートを使って開業時から集計しており、事務が毎度手打ちでまとめている。
また口コミを増やす対策として院内にＱＲコードの設置もあり。
上記のアンケートと口コミ機能が一つになったアンケートツール単体ならありとのことで次回提供可能か持ってきますで終話。
24日電話にて、クラウドサインとクレカ登録。→30日にヒアリングミーティング、納品後月額クレカ登録。→納品目途確認。
5月15日納品予定→同日クレカ登録。
納品＋運用方法のレクチャーMTGでクレカ登録。日程調整中。
20日に初回レクチャーのMTG設定、同日クレカ登録。→月額クレカ登録済み。</t>
  </si>
  <si>
    <t>E商談①</t>
  </si>
  <si>
    <t>吉岡医院</t>
  </si>
  <si>
    <t>吉岡</t>
  </si>
  <si>
    <t>E1結果：
内容：
懸念：
次回アクション：
ーーーーーーーーーーーーーーーーーーーーーーーーーーーーーーーー
2回目結果:：
内容：
懸念：
次回アクション：
ーーーーーーーーーーーーーーーーーーーーーーーーーーーーーーーー
受注後
初期費用の決済：
月額費用の決済：</t>
  </si>
  <si>
    <t>さとり循環器・内科クリニック</t>
  </si>
  <si>
    <t>佐鳥</t>
  </si>
  <si>
    <t>E1結果：次回E2
内容：入室おくれ5分ほどで概要説明。28万と月6万提示で高いとなったが、月3万初期20万なら検討範囲と。次の商談があったため、検討可能なら次回面談で費用対効果とれるか判断してで次回に。
懸念：不明。ヒアリングなく概要と料金提示のみ。
次回アクション：次回面談で想定数値と想定利益を提示。
ーーーーーーーーーーーーーーーー
2回目結果:：次回3回目5月30日
内容：初期28万、月額3万でマイナビ前橋市×循環器提案。料金月額下げて問題ないと、費用対効果は想定利益からイメージもついたとのこと。最終事務の方に相談して決めると、事務の方は同席できない。
事務の方に相談するのは第三者の意見も聞きたいから、事務はwebに詳しいわけではない。
懸念：事務方へ相談
次回アクション：30日に前回商談で確認した単価と利益率から再度推定利益算出し提示。
ーーーーーーーーーーーーーーーー
修正連絡有り→修正後、月額クレカ登録。</t>
  </si>
  <si>
    <t>C商談済み回答待ち</t>
  </si>
  <si>
    <t>ハウスコーティング旭川</t>
  </si>
  <si>
    <t>伊藤</t>
  </si>
  <si>
    <t>法人開拓のサービスを別で最近始めた、キャパ的に対応できないのが嫌なのでそれみたからやりたい、お金的には問題ないとのこと
8月くらいから検討したいかなとのこと</t>
  </si>
  <si>
    <t>おそうじ本舗 天王寺真田山店</t>
  </si>
  <si>
    <t>山本</t>
  </si>
  <si>
    <t>口コミいけてるかの確認、時間的に大丈夫かの確認→進捗確認</t>
  </si>
  <si>
    <t>いわもと内科おなかクリニック</t>
  </si>
  <si>
    <t>岩本</t>
  </si>
  <si>
    <t>記事完成後フォーム発行して、月額のクレカ登録未。
→17日に記事完成してメール。
→ 23日にヒアリングミーティング
→ミーティングにて記事打ち合わせは問題なし。記事公開後クレカ登録。
マイナビに公開日確認して、公開後にクレカ登録。
→28日に記事公開とクレカリンクを共有。30日なっても登録まだの場合電話にて催促。
月額クレカ登録済み。</t>
  </si>
  <si>
    <t>D商談済み回答待ち</t>
  </si>
  <si>
    <t>おそうじ本舗 深谷駅前店</t>
  </si>
  <si>
    <t>瀧川</t>
  </si>
  <si>
    <t>進捗確認</t>
  </si>
  <si>
    <t>お金がなさすぎてできない、公庫も融資をしてもらえなかった、一年見てみたいようなので落ち着いたお盆明けで連絡</t>
  </si>
  <si>
    <t>おそうじ革命 千葉流山おおたかの森店</t>
  </si>
  <si>
    <t>小川</t>
  </si>
  <si>
    <t>1/26 進捗確認→回答（お金だけネック、内容おっけい、奥さんに金額相談している。）→お父さんがんで忙しい。内容めっちゃいいしやりたかったけどごめん。また半年後とかに連絡ちょうだい</t>
  </si>
  <si>
    <t>心斎橋藤井クリニック</t>
  </si>
  <si>
    <t>藤井</t>
  </si>
  <si>
    <t>次回2回目面談。KWは形成外科で、形成の手術はなんでも見たい。
→次回3回目面談、料金提示まで終わり口コミ集めのオペレーションについてと細かい部分を詰める。→4回目面談で導入決まり、次回回収。→アカウント凍結時の費用について要望がありランバード確認後、20日に改めて回収。</t>
  </si>
  <si>
    <t>ふくろう内科・内視鏡クリニック（マイナビ6万値引き案件）</t>
  </si>
  <si>
    <t>松下</t>
  </si>
  <si>
    <t>高田馬場×消化器内科更新で提案。
内容検討はできるがDF最近始めたり今までいろいろ施策やってきたこともあり減らしていきたい意向もあり。
次回想定データと料金提示。
2回目商談→ 高田馬場での患者数を1.5倍にしたい目標。
現状、暇な人埋まっている日とでばらつきがある。開業当初は新宿区のMedical DOCやったりもしたが、今は高田馬場で絞る意識。
実際に更新した場合の想定数値を説明し、ポータルサイトで比較検討段階の層の取りこぼし防止の案内については、内容はOKですかでイエスあり。
懸念としては、初期20万と実際どういう記事つくるかイメージわかない。→初期20のネックとどういう記事を展開するかイメージ持てたら進めていただけますかでイエスあり。
初期20はなんで20かかるかの資料を使い説明済み。記事については東京の他の事例をその場でお見せ。次回実際に先生が記事つくるとしたらの草案もってきて、初期も納得いただけたら進めさせていただきますで終話。
次回アクション27日の商談まえに、明後日24日にメールにてマイナビの事例をいくつかお送りし、見といてくださいで週明け迎える。→ 今日明日送らない理由は、週末はさんでマイナビの件を忘れる前のタイミングでのリマインドが目的。→初期費用20万円は振込期日30日、月額は記事制作5月15日公開で、5月15日に登録。→月額クレカ登録済み。</t>
  </si>
  <si>
    <t>桜のみち内科クリニック</t>
  </si>
  <si>
    <t>室</t>
  </si>
  <si>
    <t>E1結果：次回E2
内容：マイナビの更新案内、カメラ件数の増患は求めている。料金28万6万提示で、次商談がある兼ね合いで次回に。
懸念：不明
次回アクション：2回目商談で再営業、マイナビ経由でのクリニック選びの重要性と定量面の効果を提示。
ーーーーーーーーーーーーーーーー
2回目結果:：
内容：
懸念：
次回アクション：
ーーーーーーーーーーーーーーーー　
月額クレカ登録済み。</t>
  </si>
  <si>
    <t>高田Ysクリニック泌尿器科・内科</t>
  </si>
  <si>
    <t>保田</t>
  </si>
  <si>
    <t>E1結果：E2日程調整中
内容：マイナビは冒頭×不信感強め。
本日は提案しませんのスタンスから、ポータルサイトで効果でない理由はMEOでの取りこぼしと指摘しMEO提案に。次回改めてMEO提案。
懸念：
次回アクション：16日にメール送信→返信ない場合17日追い。
ーーーーーーーーーーーーーーーーーーーーーーーーーーーーーーーー
2回目結果:：
内容：
懸念：
次回アクション：
ーーーーーーーーーーーーーーーーーーーーーーーーーーーーーーーー
受注後
初期費用の決済：
月額費用の決済：</t>
  </si>
  <si>
    <t>学園前きたにクリニック</t>
  </si>
  <si>
    <t>木谷</t>
  </si>
  <si>
    <t>E1結果：E2
内容：SEOとMEO対策のみ、ポータルサイトは営業よく来るがどこがいいかわからない。1年で料金提示まで行い、費用対効果合うかのイメージ感だけだったので、次回E2。ポリペクリス60％。相談者いない。
懸念：
次回アクション：
ーーーーーーーーーーーーーーーーーーーーーーーーーーーーーーーー
2回目結果:：
内容：
懸念：
次回アクション：
ーーーーーーーーーーーーーーーーーーーーーーーーーーーーーーーー
受注後
初期費用の決済：
月額費用の決済：</t>
  </si>
  <si>
    <t>太田内科クリニック</t>
  </si>
  <si>
    <t>太田</t>
  </si>
  <si>
    <t>無効商談</t>
  </si>
  <si>
    <t>丸の内医院</t>
  </si>
  <si>
    <t>森</t>
  </si>
  <si>
    <t>あかつき腎泌尿器科 戸田公園</t>
  </si>
  <si>
    <t>小野原</t>
  </si>
  <si>
    <t>佃リバーシティ皮膚科</t>
  </si>
  <si>
    <t>谷戸</t>
  </si>
  <si>
    <t>せんだ・クリニック</t>
  </si>
  <si>
    <t>千田</t>
  </si>
  <si>
    <t>本駒込耳鼻咽喉科</t>
  </si>
  <si>
    <t>吉越</t>
  </si>
  <si>
    <t>かくむクリニック</t>
  </si>
  <si>
    <t>各務</t>
  </si>
  <si>
    <t>西大寺駅前A皮膚科</t>
  </si>
  <si>
    <t>鶴田</t>
  </si>
  <si>
    <t>加藤医院</t>
  </si>
  <si>
    <t>加藤</t>
  </si>
  <si>
    <t>小関産婦人科医院</t>
  </si>
  <si>
    <t>小関</t>
  </si>
  <si>
    <t>みどりの風クリニック</t>
  </si>
  <si>
    <t>川原</t>
  </si>
  <si>
    <t>いるかクリニック</t>
  </si>
  <si>
    <t>三枝</t>
  </si>
  <si>
    <t>とだ耳鼻咽喉科</t>
  </si>
  <si>
    <t>戸田</t>
  </si>
  <si>
    <t>あいレディースクリニック</t>
  </si>
  <si>
    <t>坂口</t>
  </si>
  <si>
    <t>"E1結果：
内容：
懸念：
次回アクション：
ーーーーーーーーーーーーーーーーーーーーーーーーーーーーーーーー
2回目結果:：
内容：
懸念：
次回アクション：
ーーーーーーーーーーーーーーーーーーーーーーーーーーーーーーーー
受注後
初期費用の決済：
月額費用の決済："</t>
  </si>
  <si>
    <t>みちかぜクリニック</t>
  </si>
  <si>
    <t>舟橋</t>
  </si>
  <si>
    <t>瓦谷クリニック</t>
  </si>
  <si>
    <t>瓦谷</t>
  </si>
  <si>
    <t>小林整形外科クリニック</t>
  </si>
  <si>
    <t>小林</t>
  </si>
  <si>
    <t>ヒルサイドクリニック</t>
  </si>
  <si>
    <t>山脇</t>
  </si>
  <si>
    <t>F日程変更中</t>
  </si>
  <si>
    <t>祐天寺たぐち眼科</t>
  </si>
  <si>
    <t>田口</t>
  </si>
  <si>
    <t>返信なければtel</t>
  </si>
  <si>
    <t>XAプレゼン失注(決裁者)</t>
  </si>
  <si>
    <t>みなみ消化器内科・内視鏡クリニック</t>
  </si>
  <si>
    <t>李</t>
  </si>
  <si>
    <r>
      <rPr>
        <rFont val="Arial"/>
        <b/>
        <color theme="1"/>
        <sz val="8.0"/>
      </rPr>
      <t>E1結果：次回E2
内容：開業1年で患者は順調に増えているが、内視鏡はまだ増やしたい意向あり。
リスティングがメインの対策で、医院に来てから患者満足度やリピートの為のLINEは導入済み。
認知からの比較検討段階層への対策としてマイナビ提案。
次回マイナビの数値面と料金提示。</t>
    </r>
    <r>
      <rPr>
        <rFont val="Arial"/>
        <b val="0"/>
        <color theme="1"/>
        <sz val="8.0"/>
      </rPr>
      <t xml:space="preserve">
</t>
    </r>
    <r>
      <rPr>
        <rFont val="Arial"/>
        <b/>
        <color theme="1"/>
        <sz val="8.0"/>
      </rPr>
      <t>懸念：効果に対して
次回アクション：次回商談にてマイナビ掲載による効果の定量を提示、費用対効果の明確化。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</si>
  <si>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前田医院</t>
  </si>
  <si>
    <t>前田</t>
  </si>
  <si>
    <t>地域一番になりたいと。次回院長と副院長同席で提案。→
単価と先方要望の高さからMEO提案に切り替え、
2026/04/23 キャンセルの連絡あり、マイナビの直販のアプローチあり。
ネクストメールを送ってる。
本来で携帯に電話できるのが理想な状態。
→マイナビ側で先方がお申込みしたことにより、アポキャンセル。
マイナビ側に問い合わせし、対応について回答待ち。
MEOの話に切り替えて5月5日に再度提案。</t>
  </si>
  <si>
    <t>あさもとクリニック産婦人科</t>
  </si>
  <si>
    <t>朝元</t>
  </si>
  <si>
    <t>横浜わたなべ内科・ 内視鏡クリニック 根岸院</t>
  </si>
  <si>
    <t>渡邉</t>
  </si>
  <si>
    <t>田中消化器科クリニック</t>
  </si>
  <si>
    <t>田中</t>
  </si>
  <si>
    <t>あい内視鏡クリニック</t>
  </si>
  <si>
    <t>平井</t>
  </si>
  <si>
    <t>富士森内科クリニック</t>
  </si>
  <si>
    <t>マイナビ→MEO提案。
MEOについては過去対策したとのことだが、提案し実際にやったことがある領域と初めて聞いた領域を確認し提案を進める。
メール届きましたか、の連絡でちなみに先生が以前やっていたＭＥＯサービス→16日先生に連絡。→ 電話にて診療が続いていたことと、
いま5年に一度の税務所がはいっていて忙しすぎるから次回アポで話してと、来週も連絡はあんまりせんでとのことで30日お願いしますで終話。→ 17日過去のMEOサービスを把握するためのメール内容考えてお送り。
→メールにてリスケ連絡、29日に候補日メール済み、30日に連絡ない場合催促の電話</t>
  </si>
  <si>
    <t>まつだクリニック</t>
  </si>
  <si>
    <t>松田</t>
  </si>
  <si>
    <t>メール返信なければTEL日程調整</t>
  </si>
  <si>
    <t>いわや内科・内視鏡クリニック</t>
  </si>
  <si>
    <t>岩屋</t>
  </si>
  <si>
    <t>嫁。学会発表とかでも忙しく、7月にしてくれ伝言</t>
  </si>
  <si>
    <t>ふじもり内科・消化器内科クリニック</t>
  </si>
  <si>
    <t>藤森</t>
  </si>
  <si>
    <t>六月からの法人化で今忙しいメール</t>
  </si>
  <si>
    <t>まさみ眼科クリニック</t>
  </si>
  <si>
    <t>朴</t>
  </si>
  <si>
    <t>ゆうはレディースクリニック</t>
  </si>
  <si>
    <t>岡本</t>
  </si>
  <si>
    <t>MALUクリニック墨田曳舟</t>
  </si>
  <si>
    <t>丸山</t>
  </si>
  <si>
    <t>TEL日程調整　「5月は書類の整理でMRも断ってるから6月ならいける」とのこと</t>
  </si>
  <si>
    <t>フジタニ眼科</t>
  </si>
  <si>
    <t>藤谷</t>
  </si>
  <si>
    <t>おそうじ革命 札幌北区新川西店</t>
  </si>
  <si>
    <t>メール返信あり再度調整　再調整→ 3/17不通</t>
  </si>
  <si>
    <t>おそうじ本舗　熊本植木店</t>
  </si>
  <si>
    <t>白石/佐藤</t>
  </si>
  <si>
    <t>再調整→ 3/17別の方が電話に出られ、佐藤さんはもう帰宅済みと明日再度</t>
  </si>
  <si>
    <t>おそうじ本舗 新宮店</t>
  </si>
  <si>
    <t>松藤</t>
  </si>
  <si>
    <t>再調整→ 3/17不通</t>
  </si>
  <si>
    <t>おそうじ本舗 相模原相原店</t>
  </si>
  <si>
    <t>増淵</t>
  </si>
  <si>
    <t>再調整→母が倒れてそれどころでない。</t>
  </si>
  <si>
    <t>おそうじ本舗 藤代駅前店</t>
  </si>
  <si>
    <t>久保田</t>
  </si>
  <si>
    <t>年明けじゃないと時間取れなそう→再調整→ 3/17 作業中で改めて</t>
  </si>
  <si>
    <t>りったんアポも10/17飛び→通電でも運転中＞10/18魚井 1.2分ないです。夜も忙しいです。＞10/20 魚井ケータイ アポ 10/29（水）17:00~ 事前確認10/24（金）17:00~＞10/28 SMSよりリスケの連絡あり＞魚井② 10/30（木）不通＞11月14日（金）作業中でまた改めて＞11月4日久保田様連絡＞11月15日（土）繋がったが無音＞11月17日かけたが切られた？魚井赤ケータイで架電した所、</t>
  </si>
  <si>
    <t>おそうじ本舗 日置店</t>
  </si>
  <si>
    <t>小磯</t>
  </si>
  <si>
    <t>再調整→5月以降に再度連絡してと</t>
  </si>
  <si>
    <t>おそうじ本舗　名取美田園店</t>
  </si>
  <si>
    <t>佐藤</t>
  </si>
  <si>
    <t>再調整→ 3/17不通→25日作業中→26日不通</t>
  </si>
  <si>
    <t>おそうじ本舗　流山初石店</t>
  </si>
  <si>
    <t>蓮田</t>
  </si>
  <si>
    <t>再調整→ 4月4日までアポ埋まってるからそれ以降、出先の為改めますと。</t>
  </si>
  <si>
    <t>豊中曽根駅前やまがた消化器内科・内視鏡クリニック</t>
  </si>
  <si>
    <t>山縣</t>
  </si>
  <si>
    <t>ネクストスキンケアクリニック</t>
  </si>
  <si>
    <r>
      <rPr>
        <rFont val="Arial"/>
        <b/>
        <color theme="1"/>
        <sz val="8.0"/>
      </rPr>
      <t>E1結果：次回2回目商談
内容：広告は一切やってこなかったが、新規まだ来てほしい意向はあり。
新規開業も増えており、今後患者が減るリスクの可能性も感じている。
懸念：スタッフ相談
次回アクション：2回目面談
ーーーーーーーーーーーーーーーーーーーーーーーーーーーーーーーー
2回目結果:：次回3回目
内容：冒頭×だったが、マイナビの役割と</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</si>
  <si>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辻仲つくば胃と大腸内視鏡・肛門外科クリニック</t>
  </si>
  <si>
    <t>森田</t>
  </si>
  <si>
    <t>やまが整形外科</t>
  </si>
  <si>
    <t>山賀</t>
  </si>
  <si>
    <t>大嶋クリニック</t>
  </si>
  <si>
    <t>大嶋</t>
  </si>
  <si>
    <t>ハウプロ熱海</t>
  </si>
  <si>
    <t>澤田</t>
  </si>
  <si>
    <t>ショートメッセージ済み→返信ない場合週明け電話。</t>
  </si>
  <si>
    <t>XAA受注キャンセル</t>
  </si>
  <si>
    <t>おそうじ革命 大分高城店</t>
  </si>
  <si>
    <t>上杉</t>
  </si>
  <si>
    <t>とよだ内科・内視鏡</t>
  </si>
  <si>
    <t>豊田</t>
  </si>
  <si>
    <t>まちだクリニック</t>
  </si>
  <si>
    <t>町田</t>
  </si>
  <si>
    <r>
      <rPr>
        <rFont val="Arial"/>
        <b/>
        <color theme="1"/>
        <sz val="8.0"/>
      </rPr>
      <t>E1結果：次回E2
内容：マイナビからMEO提案。過去コンサル入れてキャパオーバーなって、費用も高いためやめた。現状はキャパちょうどいいが、スタッフの求人の課題はあり。マイナビについては広告費下げたい意向を示されたが、MEOについては過去考えたこともあったとのこと。医院がカメラしかできないが、エコーの人などもきてしまい実際来院してからのミスマッチも起こっており、それを是正するためＭＥＯの順位を上げて正しい情報の発信をしましょうで次回ＭＥＯ提案。</t>
    </r>
    <r>
      <rPr>
        <rFont val="Arial"/>
        <b val="0"/>
        <color theme="1"/>
        <sz val="8.0"/>
      </rPr>
      <t xml:space="preserve">
</t>
    </r>
    <r>
      <rPr>
        <rFont val="Arial"/>
        <b/>
        <color theme="1"/>
        <sz val="8.0"/>
      </rPr>
      <t>懸念：家族に相談。奥さんが経理かんでる。同席はできない。
次回アクション：次回E2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</si>
  <si>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日暮里内科・糖尿病内科クリニック</t>
  </si>
  <si>
    <t>竹村</t>
  </si>
  <si>
    <t>次回日程についてメール済み、返信なかった場合電話。追うの3月2wまで。→3月27日㈮で改めて提案。→2回目商談でMEO検討に、次回面談を調整連絡。→ 検討したが費用対効果の面で今回は見送りますと。</t>
  </si>
  <si>
    <t>マイナビ更新はないが、MEOは関心あり。けつありで次回日程切れずで終話の為、メールにてアポ打診。</t>
  </si>
  <si>
    <t>ふくおか眼科クリニック</t>
  </si>
  <si>
    <t>福岡</t>
  </si>
  <si>
    <t>不要</t>
  </si>
  <si>
    <t>なかつぼクリニック</t>
  </si>
  <si>
    <t>中坪</t>
  </si>
  <si>
    <t>マイナビ初期20万円と月3万で進める意向。次回クラウドサインとクレカ登録。</t>
  </si>
  <si>
    <t>あかし内科クリニック</t>
  </si>
  <si>
    <t xml:space="preserve">明石 </t>
  </si>
  <si>
    <t>マイナビ初期20万円と月3万で進める意向。クリック率は正確な数値を知りたいとのことで、次回数値の共有と回収まで。</t>
  </si>
  <si>
    <t>増田整形心臓血管クリニック</t>
  </si>
  <si>
    <t>増田</t>
  </si>
  <si>
    <t>木村医院</t>
  </si>
  <si>
    <t>木村</t>
  </si>
  <si>
    <t>マイナビ小浜市×内科の記事立ち上げで提案。
現状ない記事の為、具体的なデータを見ないと判断できないと。
次回地域人口から対象人数を他記事のデータ踏まえて、具体的なPVとクリック数を算出して提示。</t>
  </si>
  <si>
    <t>おそうじ本舗　松本島立店様</t>
  </si>
  <si>
    <t>浅井</t>
  </si>
  <si>
    <t>トータルクリーンワークス/おそうじ本舗 高崎倉賀野店</t>
  </si>
  <si>
    <t>中林</t>
  </si>
  <si>
    <t>クロージング
日程調整
ちょいちょい連絡ください、HPやりたいみたい（50万で提案している）
クロージング CBつけないといけないかもしれない</t>
  </si>
  <si>
    <t>おそうじ本舗　多摩センター店</t>
  </si>
  <si>
    <t>岡崎</t>
  </si>
  <si>
    <t>一回連絡する</t>
  </si>
  <si>
    <t>おそうじ本舗　太宰府西店</t>
  </si>
  <si>
    <t>牧野</t>
  </si>
  <si>
    <t>再クロージング</t>
  </si>
  <si>
    <t>買取専門店 もんま屋</t>
  </si>
  <si>
    <t>門馬</t>
  </si>
  <si>
    <t>今の進捗どうかの確認</t>
  </si>
  <si>
    <t>便利屋アムレット</t>
  </si>
  <si>
    <t>波多</t>
  </si>
  <si>
    <t>クロージング→前川で商談した
前名古屋の業者に騙されたことあり、それがトラウマになっている。</t>
  </si>
  <si>
    <t>おそうじ本舗　石岡店</t>
  </si>
  <si>
    <t>津下</t>
  </si>
  <si>
    <t>進捗確認（やらないといけないと思っている半分、3ヶ月後の運転資金しかないため不安。）</t>
  </si>
  <si>
    <t>おそうじ革命 青森八戸田向店</t>
  </si>
  <si>
    <t>成谷</t>
  </si>
  <si>
    <t>他の店舗に確認してからにしたい。</t>
  </si>
  <si>
    <t>おそうじ本舗 古賀中央店</t>
  </si>
  <si>
    <t>山口</t>
  </si>
  <si>
    <t>日程きる</t>
  </si>
  <si>
    <t>株式会社Maatian</t>
  </si>
  <si>
    <t>原</t>
  </si>
  <si>
    <t>明後日会うので聞いときます
仲間が指切断したみたいでそれどころじゃ無いみたい、なので時期改めて</t>
  </si>
  <si>
    <t>当日連絡の際に25日⇨30日へリスケ→今はMEOで考えていない/不動産とかアタックした方がいいよね。自分たちでMEO難しいなと思ったら相談するみたい</t>
  </si>
  <si>
    <t>戦国七雄グランピングリゾート</t>
  </si>
  <si>
    <t>叶</t>
  </si>
  <si>
    <t>11月12日前川不通＞魚井の赤ケータイで繋がる。SNS等の集客にも興味あるので翔さんにアポ渡す。</t>
  </si>
  <si>
    <t>おそうじ本舗 掛川横須賀店</t>
  </si>
  <si>
    <t>尾﨑</t>
  </si>
  <si>
    <t>株式会社トップリユース（岡ちゃん宅配弁当、alllead44）</t>
  </si>
  <si>
    <t>横田/平岡様</t>
  </si>
  <si>
    <t>よかったら両方やる、口コミ集めれるかと順位どんだけ上がるか
再商談</t>
  </si>
  <si>
    <t>ａｈａｃｃｏ びらふ</t>
  </si>
  <si>
    <t>岸</t>
  </si>
  <si>
    <t>クロージング→日程調整</t>
  </si>
  <si>
    <t>weiwei - Vacation</t>
  </si>
  <si>
    <t>おそうじ本舗　瀬戸内店</t>
  </si>
  <si>
    <t>吉房</t>
  </si>
  <si>
    <t>AiRクリーンサービス</t>
  </si>
  <si>
    <t>西口</t>
  </si>
  <si>
    <t>事前確認：9/29 作業が長引いたため、リスケ＞10/3 飛び＞10/4 魚井 不通＞10/7長島 電波が悪い　？？？こちらから電話します&gt;10/16前川つながる。日程調整のみ20日であれば</t>
  </si>
  <si>
    <t>おそうじ本舗 伊予西条駅前店</t>
  </si>
  <si>
    <t>笠﨑</t>
  </si>
  <si>
    <t>当日確認 折り返し 作業が入ったためリスケ（10/15）＞魚井② 不通（10/18）＞魚井①不通（10/21）＞りったんケータイ 通電 アポ（10/22）</t>
  </si>
  <si>
    <t>GOEN</t>
  </si>
  <si>
    <t>小口</t>
  </si>
  <si>
    <t>スギヤマ</t>
  </si>
  <si>
    <t>杉山</t>
  </si>
  <si>
    <t>おそうじ本舗　平戸店</t>
  </si>
  <si>
    <t>佐々木</t>
  </si>
  <si>
    <t>買取大吉 コープぐんまみさと店/買取大吉 コープたかさき寺尾店</t>
  </si>
  <si>
    <t>丹羽</t>
  </si>
  <si>
    <t>日程調整</t>
  </si>
  <si>
    <t>集客施策を検討中 他の会社の話も聞く予定→HP会社と契約予定</t>
  </si>
  <si>
    <t>おそうじ本舗　河内長野千代田店</t>
  </si>
  <si>
    <t>米田</t>
  </si>
  <si>
    <t>再アポとる</t>
  </si>
  <si>
    <t>クリーン・サービス高橋</t>
  </si>
  <si>
    <t>口コミなんかとれない、絶対無理だ</t>
  </si>
  <si>
    <t>おそうじ本舗　西田辺店</t>
  </si>
  <si>
    <t>竹内</t>
  </si>
  <si>
    <t>再度連絡
一回騙された経験と料金のところがネック</t>
  </si>
  <si>
    <t>おそうじ本舗 鹿児島谷山店</t>
  </si>
  <si>
    <t>古垣</t>
  </si>
  <si>
    <t>進捗確認（資料をお送りさせていただくので必要なものありますか？それでそこ踏まえて再度お打ち合わせでアポ）</t>
  </si>
  <si>
    <t>おそうじ本舗 江東辰巳店</t>
  </si>
  <si>
    <t>5.6月の集客件数に対してはじめれそうかどうか話す
早くて初期設定5月、もしくは6月</t>
  </si>
  <si>
    <t>株式会社リクマチ</t>
  </si>
  <si>
    <t>光本</t>
  </si>
  <si>
    <t>紹介案件くるかもしれないので連絡すること</t>
  </si>
  <si>
    <t>おそうじ本舗 東が丘店</t>
  </si>
  <si>
    <t>松本</t>
  </si>
  <si>
    <t>連絡</t>
  </si>
  <si>
    <t>沖縄エアクリーン</t>
  </si>
  <si>
    <t>玉城 早</t>
  </si>
  <si>
    <t>エコロジーサイクル</t>
  </si>
  <si>
    <t>勝山</t>
  </si>
  <si>
    <t>買取大吉　小金井東町1丁目店</t>
  </si>
  <si>
    <t>木村→木村</t>
  </si>
  <si>
    <t>メタル工業</t>
  </si>
  <si>
    <t>柴行</t>
  </si>
  <si>
    <t>どうせ詐欺なんだろう、1万円6ヶ月と聞いていたので話が違う。と言われ向こう商談</t>
  </si>
  <si>
    <t>おそうじ本舗 西小岩店</t>
  </si>
  <si>
    <t>おそうじ本舗　新前橋店</t>
  </si>
  <si>
    <t>相﨑</t>
  </si>
  <si>
    <t>True Link Company</t>
  </si>
  <si>
    <t>佐瀬</t>
  </si>
  <si>
    <t>確認電話</t>
  </si>
  <si>
    <t>遠鴻合同会社（遠鴻産業）</t>
  </si>
  <si>
    <t>阿部</t>
  </si>
  <si>
    <t>おそうじ本舗　広店</t>
  </si>
  <si>
    <t>山根</t>
  </si>
  <si>
    <t>連絡（一回自分でやってみるLINE?あんまり効果が出ないなら考えてもいいかな？）</t>
  </si>
  <si>
    <t>おそうじ本舗　長居駅前店</t>
  </si>
  <si>
    <t>村上</t>
  </si>
  <si>
    <t>株式会社GFS</t>
  </si>
  <si>
    <t>深澤</t>
  </si>
  <si>
    <t>おそうじ本舗 枚方くずは店</t>
  </si>
  <si>
    <t>平田</t>
  </si>
  <si>
    <t>おそうじ本舗 佐野新都市店</t>
  </si>
  <si>
    <t>川村</t>
  </si>
  <si>
    <t>再度日程調整</t>
  </si>
  <si>
    <t>おそうじ革命札幌北区新川西店</t>
  </si>
  <si>
    <t>ネクストリボーン</t>
  </si>
  <si>
    <t>炭谷</t>
  </si>
  <si>
    <t>追っていく</t>
  </si>
  <si>
    <t>村上工業</t>
  </si>
  <si>
    <t>便利屋優心</t>
  </si>
  <si>
    <t>柿崎</t>
  </si>
  <si>
    <t>26年1月頃に連絡</t>
  </si>
  <si>
    <t>おそうじ本舗 北越谷店</t>
  </si>
  <si>
    <t>平尾</t>
  </si>
  <si>
    <t>おそうじ本舗　佐賀神埼店</t>
  </si>
  <si>
    <t>末次</t>
  </si>
  <si>
    <t>料金的に難しい　法人案件獲得したらいけそう　8月に電話します</t>
  </si>
  <si>
    <t>Ｏｃｅａｎ Ｔｅｒｒａｃｅ 金武</t>
  </si>
  <si>
    <t>狩俣</t>
  </si>
  <si>
    <t>11/14 口コミットくん再アポ</t>
  </si>
  <si>
    <t>沖縄での事例がないためなかなかイメージが湧かない。</t>
  </si>
  <si>
    <t>おそうじ本舗 熊本武蔵店</t>
  </si>
  <si>
    <t>岡田</t>
  </si>
  <si>
    <t>秦</t>
  </si>
  <si>
    <t>クリンナップ播磨</t>
  </si>
  <si>
    <t>足立</t>
  </si>
  <si>
    <t>おそうじ本舗　高松香西店</t>
  </si>
  <si>
    <t>南原</t>
  </si>
  <si>
    <t>おそうじ本舗　海老名大谷店</t>
  </si>
  <si>
    <t>石村</t>
  </si>
  <si>
    <t>お客様対応のためリスケ希望（10/4）＞10/7長島　1、2分なら。DMM若干覚えている。やっぱり今は必要無いかな　また時期改めますで終話＞10/9 魚井アポ ・今、不動産会社からの依頼が多いが単価が低いため、月2~3万円となると厳しいのが正直なところ。→1円でもかかるなら嫌ですか？いや、そうではないけど...。・ロイヤリティやチラシがかかることのネガはオーナー発信ででてきた。・GBPは作成前で奥様が個人事業主のため、作成できるが時間見つけてやるわ～と。当社が屋号開示許可ができるので、実際の店舗様ベースで紹介できるのででアポ。</t>
  </si>
  <si>
    <t>ビラ・フタバ若松町</t>
  </si>
  <si>
    <t>壁村</t>
  </si>
  <si>
    <t>前川10月30日不通＞</t>
  </si>
  <si>
    <t>肥後HCR商会</t>
  </si>
  <si>
    <t>二位</t>
  </si>
  <si>
    <t>事前確認は電話で</t>
  </si>
  <si>
    <t>おそうじ革命 京都西大路八条店</t>
  </si>
  <si>
    <t>おそうじ本舗　桃谷駅前店</t>
  </si>
  <si>
    <t>鈴木</t>
  </si>
  <si>
    <t>おそうじ本舗　遠賀店</t>
  </si>
  <si>
    <t>石松</t>
  </si>
  <si>
    <t>おそうじ本舗 世田谷深沢店</t>
  </si>
  <si>
    <t>府川</t>
  </si>
  <si>
    <t>金がない
└補助金降りるならやる。ただ出ないなら難しいかも
また、出るとしても代行任せたい
└銀行にも融資申請中</t>
  </si>
  <si>
    <t>おそうじ本舗　近大前店</t>
  </si>
  <si>
    <t>長谷川</t>
  </si>
  <si>
    <t>おそうじ本舗　八幡相生店</t>
  </si>
  <si>
    <t>おそうじ本舗 佐賀南店</t>
  </si>
  <si>
    <t>古賀</t>
  </si>
  <si>
    <t>おそうじ本舗　清水駒越店</t>
  </si>
  <si>
    <t>LINEへのそもそもの誘導が難しくてそれなれるまで待って（お金なしが一番の理由）</t>
  </si>
  <si>
    <t>おそうじ本舗 大和高田南店</t>
  </si>
  <si>
    <t>中井</t>
  </si>
  <si>
    <t>今決めることができないと言われたので進捗確認で連絡すること</t>
  </si>
  <si>
    <t>周防別荘</t>
  </si>
  <si>
    <t>河野</t>
  </si>
  <si>
    <t>日程調整中</t>
  </si>
  <si>
    <t>おそうじ本舗 杉並松庵店</t>
  </si>
  <si>
    <t>古田圡</t>
  </si>
  <si>
    <t>決めることができないみたい、ちょっとだけ考えたいみたい、公式LINEとgoogleの必要性はわかっている。　自分でやってみますとのこと。過去にやろうとしてできなかったが自分でやってみるみたい。常に重要性は理解している。</t>
  </si>
  <si>
    <t>おそうじ本舗　甲府大里店</t>
  </si>
  <si>
    <t>島田</t>
  </si>
  <si>
    <t>小松胃腸科内科クリニック</t>
  </si>
  <si>
    <t>小松</t>
  </si>
  <si>
    <t>いけざわ神戸元町クリニック</t>
  </si>
  <si>
    <t>池澤</t>
  </si>
  <si>
    <t>つじファミリークリニック</t>
  </si>
  <si>
    <t>辻</t>
  </si>
  <si>
    <t>ひのうえ皮フ科形成外科クリニック</t>
  </si>
  <si>
    <t>樋上</t>
  </si>
  <si>
    <t xml:space="preserve">ふじしま内科 糖尿病・甲状腺クリニック
</t>
  </si>
  <si>
    <t>藤島</t>
  </si>
  <si>
    <t>西台眼科クリニック</t>
  </si>
  <si>
    <t>山口胃腸科外科クリニック</t>
  </si>
  <si>
    <t>岸本クリニック</t>
  </si>
  <si>
    <t>岸本</t>
  </si>
  <si>
    <t>田中整形外科クリニック</t>
  </si>
  <si>
    <t>マイナビ 西宮市×腰痛で提案。
腰痛ページをHPで対策する予定もあり腰痛伸ばしたいはある。
検討はできる内容とのことで、次回有償での更新の場合の想定データと料金提示。
→ 提示した予測数値で採算がとれるか事務長に投げて、採算取れるならやると。
腰痛の患者がリハビリにつながる率とそこから年間通う回数から1年の費用とあうか判断する。
事務長がその辺の患者データを把握しているから、来週までに結論出す。週明け連絡しますで終話しているが、
23日に一度電話し、話進んでいなかったら、実際の腰痛患者の単価をヒアリングし実際にLTV算出する時間を作って、それでOKならやりましょうで再度アポ切る。23日16時前連絡。→メール返信にて×</t>
  </si>
  <si>
    <t>おおつか循環器・内科クリニック</t>
  </si>
  <si>
    <t>大塚</t>
  </si>
  <si>
    <t>服部胃腸科</t>
  </si>
  <si>
    <t>カワカミ</t>
  </si>
  <si>
    <t>事務長にマイナビ熊本市×内視鏡提案。
院長とスタッフに相談して返答、次回日程いただけず。
23日に電話。→電話にて、院長相談で見送りになりましたと。</t>
  </si>
  <si>
    <t>新宿駅前うわじま皮膚科</t>
  </si>
  <si>
    <t>上嶋</t>
  </si>
  <si>
    <t>はせがわクリニック</t>
  </si>
  <si>
    <t>六本木北浜診療所</t>
  </si>
  <si>
    <t>北浜</t>
  </si>
  <si>
    <t>リウマチ伸ばしたいニーズ有り、マイナビ東京×マイナビ提案。
対策検討はしているが、毎度サービス導入に3か月から半年かけて考えており、決断までのスピードがネック。
→メールにて次回面談キャンセルでと。</t>
  </si>
  <si>
    <t>楠原クリニック</t>
  </si>
  <si>
    <t>楠原</t>
  </si>
  <si>
    <t>おおくぼ消化器・内視鏡クリニック</t>
  </si>
  <si>
    <t>大久保</t>
  </si>
  <si>
    <t>ちゃたに胃腸科外科</t>
  </si>
  <si>
    <t>茶谷</t>
  </si>
  <si>
    <t>なかの杜セントラルクリニック</t>
  </si>
  <si>
    <t>事務長の奥様に提案。
マイナビ茨城県×内視鏡検査の打ち出しとしては、隣接地域からの集患ニーズもあり検討はできる内容とのことだが、
予算がとれるかのネックと記事内容のクオリティを院長気にする可能性はあるとのこと。予算面のお金については教えていただけず。
本日か明日には院長に相談できるとのことで、㈭に電話にて返答。→受付づてに今回の話は見送りますと。</t>
  </si>
  <si>
    <t>こんの内科消化器内科クリニック</t>
  </si>
  <si>
    <t>金野</t>
  </si>
  <si>
    <t>おたからや 押上店</t>
  </si>
  <si>
    <t>大澤</t>
  </si>
  <si>
    <t>他のMEO終わったらやろうかな
2月に終わる 2万
→MEO
7月に終わる 2万5000円
→MEO
2月契約→4月スタート→6月、7月</t>
  </si>
  <si>
    <t>浦和美園クリニック</t>
  </si>
  <si>
    <t>竹並</t>
  </si>
  <si>
    <t>きなが内科・内視鏡クリニック</t>
  </si>
  <si>
    <t>木長</t>
  </si>
  <si>
    <t>星ヶ丘ファミリークリニック</t>
  </si>
  <si>
    <t>つくば消化器・内視鏡クリニック</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</si>
  <si>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
2回目結果:：
内容：</t>
    </r>
    <r>
      <rPr>
        <rFont val="Arial"/>
        <b val="0"/>
        <color theme="1"/>
        <sz val="8.0"/>
      </rPr>
      <t xml:space="preserve">
</t>
    </r>
    <r>
      <rPr>
        <rFont val="Arial"/>
        <b/>
        <color theme="1"/>
        <sz val="8.0"/>
      </rPr>
      <t>懸念：
次回アクション：
ーーーーーーーーーーーーーーーー</t>
    </r>
  </si>
  <si>
    <t>広島ステーションクリニック</t>
  </si>
  <si>
    <t>石田</t>
  </si>
  <si>
    <t>ひらくクリニック</t>
  </si>
  <si>
    <t>吉田</t>
  </si>
  <si>
    <t>E1結果：
内容：
次回アクション：
2回目結果:：
内容：
次回アクション：</t>
  </si>
  <si>
    <t>成田クリニック</t>
  </si>
  <si>
    <t>成田</t>
  </si>
  <si>
    <t>さんぜんクリニック</t>
  </si>
  <si>
    <t>庄内駅前しんかい内科・消化器内科クリニック</t>
  </si>
  <si>
    <t>新海</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</si>
  <si>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</si>
  <si>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たわ内科・内視鏡クリニック</t>
  </si>
  <si>
    <t>峠</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</si>
  <si>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
2回目結果:：
内容：</t>
    </r>
    <r>
      <rPr>
        <rFont val="Arial"/>
        <b val="0"/>
        <color theme="1"/>
        <sz val="8.0"/>
      </rPr>
      <t xml:space="preserve">
</t>
    </r>
    <r>
      <rPr>
        <rFont val="Arial"/>
        <b/>
        <color theme="1"/>
        <sz val="8.0"/>
      </rPr>
      <t>懸念：
次回アクション：
ーーーーーーーーーーーーーーーー</t>
    </r>
  </si>
  <si>
    <t>とぎやまち内科・消化器内科</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</si>
  <si>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</si>
  <si>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矢倉内科クリニック</t>
  </si>
  <si>
    <t>矢倉</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</si>
  <si>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
2回目結果:：
内容：</t>
    </r>
    <r>
      <rPr>
        <rFont val="Arial"/>
        <b val="0"/>
        <color theme="1"/>
        <sz val="8.0"/>
      </rPr>
      <t xml:space="preserve">
</t>
    </r>
    <r>
      <rPr>
        <rFont val="Arial"/>
        <b/>
        <color theme="1"/>
        <sz val="8.0"/>
      </rPr>
      <t>懸念：
次回アクション：
ーーーーーーーーーーーーーーーー</t>
    </r>
  </si>
  <si>
    <t>かわぐち胃腸と内視鏡クリニック</t>
  </si>
  <si>
    <t>山田</t>
  </si>
  <si>
    <t>つかもと眼科クリニック</t>
  </si>
  <si>
    <t>塚本</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</si>
  <si>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
2回目結果:：
内容：</t>
    </r>
    <r>
      <rPr>
        <rFont val="Arial"/>
        <b val="0"/>
        <color theme="1"/>
        <sz val="8.0"/>
      </rPr>
      <t xml:space="preserve">
</t>
    </r>
    <r>
      <rPr>
        <rFont val="Arial"/>
        <b/>
        <color theme="1"/>
        <sz val="8.0"/>
      </rPr>
      <t>懸念：
次回アクション：
ーーーーーーーーーーーーーーーー</t>
    </r>
  </si>
  <si>
    <t>おそうじ本舗　浪速西店</t>
  </si>
  <si>
    <t>いくらや 静岡SBS通り店</t>
  </si>
  <si>
    <t>明石</t>
  </si>
  <si>
    <t>宮﨑胃腸科内科医院</t>
  </si>
  <si>
    <t>宮﨑</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</si>
  <si>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</si>
  <si>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なかむら内視鏡・内科クリニック</t>
  </si>
  <si>
    <t xml:space="preserve">中村 </t>
  </si>
  <si>
    <t>にしな内科</t>
  </si>
  <si>
    <t>仁科</t>
  </si>
  <si>
    <t>E1結果：次回E2
内容：消化器の増患意欲はあるが、おすすめ記事に対しては思想的にネガティブな印象を持っている。
マイナビブランドによる安心感・流入増を提案。
懸念：「課金順位構造」への倫理的懸念あり、2〜3万円想定に対して月6万円のコスト感が高い
次回アクション：E2
ーーーーーーーーーーーーーーーーーーーーーーーーーーーーーーーー
2回目結果:：
内容：
懸念：
次回アクション：
ーーーーーーーーーーーーーーーーーーーーーーーーーーーーーーーー
受注後
初期費用の決済：
月額費用の決済：</t>
  </si>
  <si>
    <t>うえひら消化器クリニック</t>
  </si>
  <si>
    <t>上平</t>
  </si>
  <si>
    <r>
      <rPr>
        <rFont val="Arial"/>
        <b/>
        <color theme="1"/>
        <sz val="8.0"/>
      </rPr>
      <t>E1結果：次回E2（事務長同席で提案）
内容：マイナビ 新宿×内視鏡提案。初期28万、月3万。キャパ的に受け入れは可能で、増患意欲もあるが月数万の対策は検討していなかった。
クリック数の具体的な数値がないと判断できないとのことで次回提示。
懸念：初期28万円が高いとの反応、月3万も高い。
次回アクション：次回HPのクリック数から投資対効果あるか判断。
ーーーーーーーーーーーーーーーー
2回目結果:：
内容：</t>
    </r>
    <r>
      <rPr>
        <rFont val="Arial"/>
        <b val="0"/>
        <color theme="1"/>
        <sz val="8.0"/>
      </rPr>
      <t xml:space="preserve">
</t>
    </r>
    <r>
      <rPr>
        <rFont val="Arial"/>
        <b/>
        <color theme="1"/>
        <sz val="8.0"/>
      </rPr>
      <t>懸念：
次回アクション：
ーーーーーーーーーーーーーーーー</t>
    </r>
  </si>
  <si>
    <t>肌クリニック大宮</t>
  </si>
  <si>
    <t>相馬</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</si>
  <si>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</si>
  <si>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クリニックファーストエイド</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</si>
  <si>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</si>
  <si>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しおさい眼科クリニック東雲</t>
  </si>
  <si>
    <t>藤掛</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</si>
  <si>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</si>
  <si>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尼崎内視鏡・おおにし内科</t>
  </si>
  <si>
    <t>大西</t>
  </si>
  <si>
    <t>XBプレゼン失注(非決裁者)</t>
  </si>
  <si>
    <t>西小山駅前うさみ内視鏡・消化器内科クリニック</t>
  </si>
  <si>
    <t>宇佐美</t>
  </si>
  <si>
    <t>法人から抜けたらウェブ対策始められる。時期未定の為、半年後時間もらう。→メールで。
ウェブしたけどできていない現状。DF、MDOCの話も聞いている。HP業者の信頼高い、リスティングも提案されている。父親脳外で厳しい人。
検査増やしたいが、母数は理想にいっておらず、そこからMEOの提案。ラインもいるよなーの反応あり。
メールにて4月末に状況確認の連絡。→ 状況進捗なく。</t>
  </si>
  <si>
    <t>鈴木クリニック</t>
  </si>
  <si>
    <t>マイナビ土浦×小児科で次回再訪。
AI、lineの運用しており、キャパ気になる節はあるが増患対策もしたいと感じている。
小児科の記事立ち上げた場合の予想データと他地域の事例を提案資料用意するで次回。→25日に理事会があり、それまでに一度話を上げてくれる。20日に連絡にて確認。→ 電話にて25日に改めて話上げるので、それ以降に連絡してと。→理事会で別で費用かかるから優先度低いと見送りに。</t>
  </si>
  <si>
    <t>河野整形外科</t>
  </si>
  <si>
    <t>宇津木</t>
  </si>
  <si>
    <t>担当営業。院長へ13日㈪ 昼に内容共有してくれるそうで、本日診療終わりごろに確認で電話。→14日にメールあり、検討中のためもう少しまってほしいと、明日改めて電話。→更新について今回は見送りますと連絡あり。</t>
  </si>
  <si>
    <t>おなかとおしりのクリニック 東京大塚</t>
  </si>
  <si>
    <t>端山</t>
  </si>
  <si>
    <t>事務長に東京都×大腸カメラ提案。
即アポで商談冒頭すぐにPVとか料金とかとりあえず教えてほしいとのことで提示。
PVとクリック数、料金伝えたうえで、他に提案できる内容はないのかとのことで、東京の内視鏡と大腸をお伝え。
枠数とSEOお伝えし検討しますで終話しそうになったので、過去MDOCを契約したときの流れを聞くと忘れましたと終話。
その後メールにて市場動向尾やSEO・集客面での特徴を教えてほしいと連絡あり、メール返信予定。→返信あり今回は見送りますと。</t>
  </si>
  <si>
    <t>目黒柿の木坂リウマチ・内科クリニック</t>
  </si>
  <si>
    <t>北千住松本眼科</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</si>
  <si>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</si>
  <si>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五反野あおば眼科クリニック</t>
  </si>
  <si>
    <t>ヤスナガ</t>
  </si>
  <si>
    <t>本郷脳神経外科</t>
  </si>
  <si>
    <t>林</t>
  </si>
  <si>
    <t xml:space="preserve">いちのせ形成外科皮膚科 </t>
  </si>
  <si>
    <t>金沢中央クリニック(マイナビ)</t>
  </si>
  <si>
    <t>トウヤマ</t>
  </si>
  <si>
    <t>広報担当に確認後、電話で返答。</t>
  </si>
  <si>
    <t>トウヤマさんから広報担当のトサカさんに確認で、トサカさんが決定する。
テレアポの際、受付の人通しではマイナビ更新したほうがいいになったが、違う記事みてたかもで、実際は相談してみないとわからない。追加の対策は本社への報告必須だが、マイナビは掲載してるから報告なく導入できるかもしれない。</t>
  </si>
  <si>
    <t>買取大吉 袋井永楽町店</t>
  </si>
  <si>
    <t>メールで連絡→返信待ち</t>
  </si>
  <si>
    <t>山田様（店長）
今月オープンになっていただいたお客様
成約の半分がチラシ（週2回）
それ以外 4割
店前 1割
無料でできるんじゃないか
何社か聞いている
20000円
目的
今のままだと1ヶ月の来客数 60組
70,80にでもなれば結構いい
単価が結構高い？
貴金属 18万
店長はやりたい派
→このままじゃダメだと思ったタイミング（2月くらい）で考えてくれそう？
折り込み/ポスティング 50万円（週2）
12月より1.2月は落ち込むんじゃないか
自走のところがめっちゃ良かったと仰せ（ここは我々）
1月3週間目で連絡（）</t>
  </si>
  <si>
    <t>ＤＥＮＩＭ ＨＯＳＴＥＬ ｆｌｏａｔ</t>
  </si>
  <si>
    <t>草加</t>
  </si>
  <si>
    <t>新しいシステム入れてみてどうだったのか、現状はどうかの確認、前は今新規を増やすことよりもきていただいたお客様のリピートや単価アップの施策を打っている。</t>
  </si>
  <si>
    <t>ひむか便利屋サービス</t>
  </si>
  <si>
    <t>吉竹</t>
  </si>
  <si>
    <t>会議で話してどうだったか</t>
  </si>
  <si>
    <t>ラルバケーション皿山</t>
  </si>
  <si>
    <t>中尾</t>
  </si>
  <si>
    <t>現在どうですか？の連絡</t>
  </si>
  <si>
    <t>いくらや　呉本通り店</t>
  </si>
  <si>
    <t>おたからや 上ヶ池店</t>
  </si>
  <si>
    <t>オーナー確認中</t>
  </si>
  <si>
    <t>口コミの内容届き次第そちらを提案する</t>
  </si>
  <si>
    <t>買取大吉 香取佐原店</t>
  </si>
  <si>
    <t>はくりゅうまる</t>
  </si>
  <si>
    <t>井原</t>
  </si>
  <si>
    <t>休暇村　南淡路　＜淡路島＞</t>
  </si>
  <si>
    <t>高田</t>
  </si>
  <si>
    <t>実績がないとイメージできない</t>
  </si>
  <si>
    <t>買取大吉 三国駅前店</t>
  </si>
  <si>
    <t>他のサービスとの違いについて、似たもの多いから料金とサービスの違いをお伝え どれがいいかの相談に乗る時間にする→インフォメーションにする予定みたい</t>
  </si>
  <si>
    <t>リサイクルセンターKIZUNA</t>
  </si>
  <si>
    <t>北原</t>
  </si>
  <si>
    <t>冷蔵庫と洗濯機と私</t>
  </si>
  <si>
    <t>津坂</t>
  </si>
  <si>
    <t>おそうじ本舗 名古屋栄店</t>
  </si>
  <si>
    <t>戸澤</t>
  </si>
  <si>
    <t>Re+片付けサポート</t>
  </si>
  <si>
    <t>佃井</t>
  </si>
  <si>
    <t>連絡と日程調整</t>
  </si>
  <si>
    <t>長期追客</t>
  </si>
  <si>
    <t>おそうじ本舗 袖ヶ浦店</t>
  </si>
  <si>
    <t>片本</t>
  </si>
  <si>
    <t>おそうじ本舗　宮原店</t>
  </si>
  <si>
    <t>清水</t>
  </si>
  <si>
    <t>時期尚早かな？もう少し見て方向性ややった感じがわかってから決めたい</t>
  </si>
  <si>
    <t>INOVE VILLA OSAKA</t>
  </si>
  <si>
    <t>赤木</t>
  </si>
  <si>
    <t>縞谷さま
お世話になっております。
本日は、お打合せのお時間ありがとうございました。
現在、宿泊施設の予約サイトの価格設定やプランを見直しており、新プランの導入を11月に控えております。
そのため、そこから最低3カ月は予約サイト改善による効果検証期間となる為、
貴社のサービス導入は検討の余地がないと考えております。
ですが、来年の3月頃にはその結果を踏まえて、5月、6月の施策を考えると思うので、
そのタイミングで再度、お話しを御聞かせお願い出来ますと幸いです。
引き続き、よろしくお願いいたします。</t>
  </si>
  <si>
    <t>金沢中央クリニック(MEO)</t>
  </si>
  <si>
    <t>マイナビ同様、トサカさんに確認後返答。MEOやる場合は、広報担当のトサカさんに改めて営業機会作りますとお伝え済み。</t>
  </si>
  <si>
    <t>せきレディスクリニック</t>
  </si>
  <si>
    <t>友影</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</si>
  <si>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</si>
  <si>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城見整形外科クリニック</t>
  </si>
  <si>
    <t>カタオカ</t>
  </si>
  <si>
    <t>法人合併と方向性決まったか、確認の電話。</t>
  </si>
  <si>
    <t>担当提案で、4月に法人合併するまで広告の方向性決めれないと。4月以降追い。</t>
  </si>
  <si>
    <t>おそうじ本舗　門司吉志店</t>
  </si>
  <si>
    <t>井上</t>
  </si>
  <si>
    <t>買取大吉 忍ヶ丘店</t>
  </si>
  <si>
    <t>中村</t>
  </si>
  <si>
    <t>買取大吉 すすき野とうきゅう店</t>
  </si>
  <si>
    <t>北田</t>
  </si>
  <si>
    <t>買取専門いくらや 長居駅前店</t>
  </si>
  <si>
    <t>近澤（チカザワ）</t>
  </si>
  <si>
    <t>オーナーに話いてからの進捗確認</t>
  </si>
  <si>
    <t>オーナーが検討中</t>
  </si>
  <si>
    <t>口コミ</t>
  </si>
  <si>
    <t>株式会社大幸（6店舗）</t>
  </si>
  <si>
    <t>中田→木村（池田、じめん）</t>
  </si>
  <si>
    <t>進捗確認→回答</t>
  </si>
  <si>
    <t>さいたまセントラルクリニック</t>
  </si>
  <si>
    <t>カツウラ / 芹沢</t>
  </si>
  <si>
    <t>メールにてスタッフ会議に同席打診→返信なければ週明け連絡。
→マイナビ更新なしでMEO再提案→カツウラさんあてに週明け日程調整連絡。
カツウラさんにMEO提案、4月中に院長へ話上げてくれるそうで中旬に確認の連絡しますねとお伝え。</t>
  </si>
  <si>
    <t>マイナビさいたま市×人間ドック興味あり。芹沢さん単独で決めれないためスタッフ相談後、週明け返答。</t>
  </si>
  <si>
    <t>博豊会脊椎病院</t>
  </si>
  <si>
    <t>田村</t>
  </si>
  <si>
    <r>
      <rPr>
        <rFont val="Arial"/>
        <b/>
        <color theme="1"/>
        <sz val="8.0"/>
      </rPr>
      <t>E1結果：18日返答
内容：マイナビ東京都×脊椎治療に、同じ法人の八王子脊椎外科クリニックと脊椎病院の2医院が記載あり。
競合が載っていることにより、事務長からは理事長が検討する可能性はあると。
内容を理事長に共有の上、次回同席依頼。</t>
    </r>
    <r>
      <rPr>
        <rFont val="Arial"/>
        <b val="0"/>
        <color theme="1"/>
        <sz val="8.0"/>
      </rPr>
      <t xml:space="preserve">
</t>
    </r>
    <r>
      <rPr>
        <rFont val="Arial"/>
        <b/>
        <color theme="1"/>
        <sz val="8.0"/>
      </rPr>
      <t>懸念：非決、理事長相談
次回アクション：16日時点で確認の電話。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</si>
  <si>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XCアポ失注</t>
  </si>
  <si>
    <t>いくたウィメンズクリニック</t>
  </si>
  <si>
    <t>生田</t>
  </si>
  <si>
    <t>竹内内科眼科クリニック</t>
  </si>
  <si>
    <t>竹内 司</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</si>
  <si>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</si>
  <si>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宝町デンタルクリニック</t>
  </si>
  <si>
    <t>大草</t>
  </si>
  <si>
    <t>おそうじ本舗　姫路網干店</t>
  </si>
  <si>
    <t>平川</t>
  </si>
  <si>
    <t>不通＞平川様電話でたが運転中でまた改めますで終話。</t>
  </si>
  <si>
    <t>10/7長島　不通＞10/15高原 運転中＞10/16前川即ツー＞10/18 魚井 通電も日程確認できない。夕方も忙しくて空いてる時間もわからないです。&gt;11/12 平川様今作業中＞11/14作業中夕方再架電＞平川様とお話し→11月17日16時からならとのこと。15時に作業終わる。＞平川様</t>
  </si>
  <si>
    <t>おそうじ本舗　手稲駅前店</t>
  </si>
  <si>
    <t>水野</t>
  </si>
  <si>
    <t>一月なら日程調整可能</t>
  </si>
  <si>
    <t>お客様トラブルでリスケ→不通→12時ごろに電話→繋がらず再度電話</t>
  </si>
  <si>
    <t>リモコン買取市場</t>
  </si>
  <si>
    <t>30日に日程調整仕事入ったらそっち優先になるけど〜</t>
  </si>
  <si>
    <t>前川9月25日不通＞岡崎様　覚えてくれてた。千葉の方でも会社忙しくなってて、社内会議でも個人の集客していかないとと話にはなっている。具体的に何をするかで進んでいるわけではない。忙しすぎだから事例とかサービスわかるような資料送って欲しいokazaki@delightsquare.jpメール済＞17時高原携帯通電 資料見てないから見るわごめん(笑）で改めますわー&gt;28日不通＞31日不通＞11/12前川電波アナウンス＞再度電話したが岡崎様作業中で改めて連絡しますで終話。＞岡崎様電話でたがずっと忙しいまた日程決めましょうかで調整。＞岡崎様</t>
  </si>
  <si>
    <t>便利屋なんとかする会社</t>
  </si>
  <si>
    <t>山﨑</t>
  </si>
  <si>
    <t>費用の面で今は厳しい</t>
  </si>
  <si>
    <t>Royal emerald garden</t>
  </si>
  <si>
    <t>別携帯日程調整＞4月〜5月ごろにならないと厳しいです</t>
  </si>
  <si>
    <t>11/11 当方都合でリスケ→11/26</t>
  </si>
  <si>
    <t>便利屋</t>
  </si>
  <si>
    <t>ベンリー 世田谷砧店</t>
  </si>
  <si>
    <t>おそうじレスキューT.I.S.</t>
  </si>
  <si>
    <t>宮園</t>
  </si>
  <si>
    <t>11月25日＞前川ケータイ繋がるが今忙しい＞</t>
  </si>
  <si>
    <t>おそうじ本舗 浪速西店</t>
  </si>
  <si>
    <t>魚井追う（魚井②）＞</t>
  </si>
  <si>
    <t>飛び（9/29）＞10/3高原再架電＞10/4 魚井① 不通＞10/7長島色んな所から電話がかかってくるから覚えていない。9月は意外と時間があったんですけど、10月がいっぱい。これから3件行かなきゃ。また時期改めますで終話。＞10/21 魚井② 通電 運転中やからまたにして～＞10/22 魚井② 接待中やからごめん～ 明日の朝は滋賀県出張やわ～＞10/24 魚井② 不通＞10/27 魚井② 1~2週はパンパン。11月入りましたけどどうですか？連絡、＞11/12山本様忙しいから〜/前川11月14日前川不通&gt;11月17日魚井赤ケータイ不通</t>
  </si>
  <si>
    <t>買取大吉 盛岡店</t>
  </si>
  <si>
    <t>越戸</t>
  </si>
  <si>
    <t>①前川10月24日不通＞②前川10月25日不通＞③前川電話11月2日に戻る＞④越戸様外出中＞⑤越戸様は12月1日まで出張中。</t>
  </si>
  <si>
    <t>おそうじ本舗 此花店</t>
  </si>
  <si>
    <t>加守田</t>
  </si>
  <si>
    <t>リスケ（10/27）＞魚井② 不通（10/30）＞11/12前川加茂田様とお話しして日程調整＞加茂田様でず＞11月25日加茂田様不通＞</t>
  </si>
  <si>
    <t>おそうじ本舗 本川越駅前店</t>
  </si>
  <si>
    <t>11月25日前川電話、伊藤様不在＞</t>
  </si>
  <si>
    <t>MIYAZAKI BASE in aoshima</t>
  </si>
  <si>
    <t>奥山</t>
  </si>
  <si>
    <t>以前DMMの代理店の人と話して、その人にオーナー権限が付与されているみたいで。知り合いの会社ではあるので今のところ大丈夫です。</t>
  </si>
  <si>
    <t>アルヴィラ近江舞子</t>
  </si>
  <si>
    <t>野口</t>
  </si>
  <si>
    <t>阿蘇旅館 源翠瓏</t>
  </si>
  <si>
    <t>村山</t>
  </si>
  <si>
    <t>おそうじ本舗　前橋三俣店</t>
  </si>
  <si>
    <t>10/3高原即留守＞10/4 魚井使われていない おそうじ本舗ページ削除</t>
  </si>
  <si>
    <t>べんりマン</t>
  </si>
  <si>
    <t>魚井追う（次れんしケータイ）</t>
  </si>
  <si>
    <t>前川9月25日不通＞高原不通＞10/4 魚井① 不通＞10/7長島　子供のご飯あげている最中なんですよね。この後の時間もすみません＞10/16前川即ツー＞10/18 魚井② 不通＞10/20 りったんケータイ 不通＞10/21 れんしケータイ不通</t>
  </si>
  <si>
    <t>おそうじ本舗　市川菅野店</t>
  </si>
  <si>
    <t>藤戸</t>
  </si>
  <si>
    <t>10/15高原 1コールで留守＞10/16前川　1コールで即ツー＞10/18 魚井②ケータイ 1コールで即ツー＞10/20 りったんケータイ コールなるも不通＞10/21 れんしケータイ 即ツー</t>
  </si>
  <si>
    <t>総合便利サービスエフティー</t>
  </si>
  <si>
    <t>神尾</t>
  </si>
  <si>
    <t>高原前川着距＞前川即ツー＞魚井即ツー＞10/4 魚井即ツー＞10/7長島即ツー　折り返し　10月もう休みがなくて夜中に対応してもらうことになっちゃうので→11月頃に改めますで終話</t>
  </si>
  <si>
    <t>買取大吉 津高茶屋店</t>
  </si>
  <si>
    <t>広沢</t>
  </si>
  <si>
    <t>おたからや マックスバリュ門司西店</t>
  </si>
  <si>
    <t>岩田</t>
  </si>
  <si>
    <t>おたからや アイアイロード市川店</t>
  </si>
  <si>
    <t>岩瀬</t>
  </si>
  <si>
    <t>買取大吉 ひたちなか高場店</t>
  </si>
  <si>
    <t>中山</t>
  </si>
  <si>
    <t>おたからや 芝東町店</t>
  </si>
  <si>
    <t>カク</t>
  </si>
  <si>
    <t>【Niido経由アポ】買いクル福岡東店</t>
  </si>
  <si>
    <t>土屋</t>
  </si>
  <si>
    <t>買取大吉 スギ薬局都島毛馬店</t>
  </si>
  <si>
    <t>商談まだやっていない。1月まで他のMEOやってるのでその時くらいで連絡して欲しいとのこと 7月くらいで連絡</t>
  </si>
  <si>
    <t>リサイクル アシスト出張買取専門</t>
  </si>
  <si>
    <t>千葉</t>
  </si>
  <si>
    <t>M.キャパシティ</t>
  </si>
  <si>
    <t>大倉</t>
  </si>
  <si>
    <t>おそうじ本舗 橿原南店</t>
  </si>
  <si>
    <t>徳田</t>
  </si>
  <si>
    <t>一回ジオの話聞いたことがあった、固定費かかるのは嫌です</t>
  </si>
  <si>
    <t>おそうじ本舗　西予店</t>
  </si>
  <si>
    <t>川島</t>
  </si>
  <si>
    <t>おたからや 長泉店</t>
  </si>
  <si>
    <t>金子</t>
  </si>
  <si>
    <t>１週間新しい店舗に行くのでできない？</t>
  </si>
  <si>
    <t>おそうじ本舗 葛飾亀有店</t>
  </si>
  <si>
    <t>坂下</t>
  </si>
  <si>
    <t>おそうじ本舗　京都駅前店</t>
  </si>
  <si>
    <t>出原</t>
  </si>
  <si>
    <t>おそうじ本舗　横浜本牧店</t>
  </si>
  <si>
    <t>小宮</t>
  </si>
  <si>
    <t>法人の方向で行くので進捗確認</t>
  </si>
  <si>
    <t>おそうじ本舗 日向北店</t>
  </si>
  <si>
    <t>高見</t>
  </si>
  <si>
    <t>再調整→不通→再度架電この前迷惑な営業マンが来て追い返したばかりでオンラインはもうやらないと決めた。話をするんだったら実際にお店に来てくれないともう話をしないので〜</t>
  </si>
  <si>
    <t>おそうじ本舗　高知大津店</t>
  </si>
  <si>
    <t>岡部</t>
  </si>
  <si>
    <t>前川9月25日不通</t>
  </si>
  <si>
    <t>おそうじ本舗 藤枝駅前店</t>
  </si>
  <si>
    <t>市川</t>
  </si>
  <si>
    <t>費用かけれないからもういいよ</t>
  </si>
  <si>
    <t>おそうじ本舗　江戸川南篠崎店</t>
  </si>
  <si>
    <t>おそうじ本舗 吹田北千里店</t>
  </si>
  <si>
    <t>青木</t>
  </si>
  <si>
    <t>カイケツホーム</t>
  </si>
  <si>
    <t>佐藤 or 小川</t>
  </si>
  <si>
    <t>アポ調整をした佐藤様の上司の小川様から入電、今は特に不要のためキャンセルで大丈夫ですとのこと。</t>
  </si>
  <si>
    <t>おそうじ本舗 八千代中央店</t>
  </si>
  <si>
    <t>西村</t>
  </si>
  <si>
    <t>9/20 不通＞9月25日月額どれくらいですか？4万円とお話し〜日程調整中にもう行かないといけなくて〜でまたこちらからときられる。→僕からかけるので</t>
  </si>
  <si>
    <t>合同会社トラスト 富山支店</t>
  </si>
  <si>
    <t>塩川</t>
  </si>
  <si>
    <t>リスケ（9/11）→飛び（9/12）→不通（9/12）→再アポ取得（9/15）→商談予定（9/17）飛び＞前川9月25日邪魔で即切り＞年内は仕事でいっぱいなのですみません</t>
  </si>
  <si>
    <t>おそうじ本舗 所沢新町店</t>
  </si>
  <si>
    <t>前川9月25日作業中＞</t>
  </si>
  <si>
    <t>エコピア</t>
  </si>
  <si>
    <t>郷間</t>
  </si>
  <si>
    <t>不通（9/20）＞前川不通9月25日</t>
  </si>
  <si>
    <t>片付け・解体.com</t>
  </si>
  <si>
    <t>岩元</t>
  </si>
  <si>
    <t>株式会社匠グル－プ</t>
  </si>
  <si>
    <t>岩崎</t>
  </si>
  <si>
    <t>飛んだ（理由なし）→不通→不通→電話でてごめんね〜あの時落ちちゃっててごめーん→再度調整が必要</t>
  </si>
  <si>
    <t>有限会社マツシゲ</t>
  </si>
  <si>
    <t>松山</t>
  </si>
  <si>
    <t>営業ブロック（9/20）</t>
  </si>
  <si>
    <t>おそうじ本舗　江別野幌店</t>
  </si>
  <si>
    <t>野本</t>
  </si>
  <si>
    <t>リアライズ</t>
  </si>
  <si>
    <t>今月が忙しくて〜→9月に再度電話→不通＞9/20 不通＞9月25日不通＞バタバタで忙しいから俺の気分で電話かけてもいい？</t>
  </si>
  <si>
    <t>お片付け本舗 岩平屋</t>
  </si>
  <si>
    <t>仁平</t>
  </si>
  <si>
    <t>色々な業者と話して寝ぼけてたのでわかっていなかったんですけど別の業者かと思って勘違いしてた。一相見積もりが完全になくなるっていうのであれば話聞いてもいいけどそうでないならMEOはやらないので大丈夫です。</t>
  </si>
  <si>
    <t>タイガーエレファント佐賀鳥栖</t>
  </si>
  <si>
    <t>不明</t>
  </si>
  <si>
    <t>担当者名は不明</t>
  </si>
  <si>
    <t>えこフレンズ</t>
  </si>
  <si>
    <t>葛西</t>
  </si>
  <si>
    <t>9/20 不通＞前川9月25日不通＞</t>
  </si>
  <si>
    <t>ユーコエンタープライズ株式会社</t>
  </si>
  <si>
    <t>春木</t>
  </si>
  <si>
    <t>メールにてリスケ（9/10）→9/16 商談予定 飛び・リスケ→9/19（金）商談予定 飛び＞前川9月25日不通＞</t>
  </si>
  <si>
    <t>あ・うん社</t>
  </si>
  <si>
    <t>前川9月25日不通＞</t>
  </si>
  <si>
    <t>実家の片付け専門店かたすト</t>
  </si>
  <si>
    <t>飯田</t>
  </si>
  <si>
    <t>SMS日程送ってくるみたい</t>
  </si>
  <si>
    <t>前川即ツー＞前川即ツー（10月16日）</t>
  </si>
  <si>
    <t>株式会社長野環境保全センター</t>
  </si>
  <si>
    <t>飛び（9/17）→通電（9/18） Zoomが開けなかった。メールにて日程調整希望＞前川9月25日佐藤様いない再度電話＞10/3夕方再架電＞10/4 再架電 17:00 これから会議入られるで逃げられる週明け電話してと 一旦魚井追います。＞10/6 忙しくて手が離せない＞10/7 PCのカメラが壊れているのよ。ケータイもいっぱい電話来るしきつい。改めて興味付けするも、今契約している広告代理店のところに相談してるからいいよ。もういいですか？で煽られ。</t>
  </si>
  <si>
    <t>おそうじ本舗　東浦店</t>
  </si>
  <si>
    <t>前川9月25日不通＞10/3不通＞10/4 魚井 不通＞10/7長島即ツー</t>
  </si>
  <si>
    <t>ecoCRANE</t>
  </si>
  <si>
    <t>靍羽</t>
  </si>
  <si>
    <t>午後以降・日程調整→不通&gt;10/3高原通電して作業中改めるも不通＞10/7長島不通</t>
  </si>
  <si>
    <t>NEXTAIR</t>
  </si>
  <si>
    <t>安田</t>
  </si>
  <si>
    <t>10/3高原不通＞10/4 魚井 不通＞10/7長島　不通&gt;前川 電波悪く改めたが不通</t>
  </si>
  <si>
    <t>おそうじ本舗　土井店</t>
  </si>
  <si>
    <t>仲村</t>
  </si>
  <si>
    <t>9/22 仕事が長引いており、本日の対応が出来かねます。仕事とプライベートで予定が詰まっており、当分対応も出来ません。でメールあり。飛び＞前川9月25日不通＞10/3高原不通＞10/4 魚井 不通＞10/7長島　不通</t>
  </si>
  <si>
    <t>有限会社　スリーアールフューチャー</t>
  </si>
  <si>
    <t>津田</t>
  </si>
  <si>
    <t>運転中→出先→不通→不通→今休みでわからん→不通→不通＞10/4 魚井 不通＞10/7長島不通</t>
  </si>
  <si>
    <t>エクラス</t>
  </si>
  <si>
    <t>竹本</t>
  </si>
  <si>
    <t>飛び　不通＞前川9月25日不通＞10/3 高原 不通＞10/4 魚井 不通＞10/7長島　覚えていない　興味ないので大丈夫です</t>
  </si>
  <si>
    <t>二幸 片付けサービス</t>
  </si>
  <si>
    <t>リシャーヤ</t>
  </si>
  <si>
    <t>10/7長島　今時間がなくてまたこちらからかけるでいいですか？</t>
  </si>
  <si>
    <t>オレンG</t>
  </si>
  <si>
    <t xml:space="preserve">	杉山</t>
  </si>
  <si>
    <t>日程が厳しいのでメールで→不通→不通→9/20 不通＞前川9月25日不通＞10/3高原即留守＞魚井 10/4 3コール目で切り 折り返しあるも 株式会社で切　10/7長島　折り返し　以前リスティングやったけど効果が無かった。基本toB,たまにtoC。別にtoC完全にいらないわけではない。でもリピーターさんが多くなって、今がいい着地点だと思っている。10分粘ったが興味がないので終話</t>
  </si>
  <si>
    <t>おそうじ本舗　東尾道店</t>
  </si>
  <si>
    <t>前川9月25日不通＞10/3高原不通＞10/4 魚井通電 作業中 終わり時間読めない 以前髙原の...であ～というていたが、そこで業者ブロックが入った可能性あり。シンプルにスクリプト通りでいったほうがいいかも。＞10/7長島　スクリプト→もうやっているので大丈夫ですよ。もう忙しいので切りますねガチャ</t>
  </si>
  <si>
    <t>不用品回収のよかっちゃクリーン</t>
  </si>
  <si>
    <t>タナベ</t>
  </si>
  <si>
    <t>飛び（10/6）商談　10/7長島不通＞10/15高原不通＞10/16前川不通＞10/18 魚井不通</t>
  </si>
  <si>
    <t>ガブクリーニングサービス</t>
  </si>
  <si>
    <t>小原</t>
  </si>
  <si>
    <t>飛び（10/3）＞10/04 高原不通＞10/7 スクリプト通り＞10/15前川留守＞10/16前川留守＞10/18魚井 不通</t>
  </si>
  <si>
    <t>おそうじ本舗　三田相野店</t>
  </si>
  <si>
    <t>西谷</t>
  </si>
  <si>
    <t>前川9月25日作業中＞10月2週目で調整して欲しい＞10/6高原不通＞10/7長島不通＞10/15高原不通＞10月16日前川留守電＞10/18 魚井通電するも忙しい、夕方以降も仕事いっぱい＞10/25高原不通　時期あけたら良さそう</t>
  </si>
  <si>
    <t>星降る高原 吉無田</t>
  </si>
  <si>
    <t>風間</t>
  </si>
  <si>
    <t>10/15キャンセル連絡有り＞10/15高原不通&gt;10/16縞谷不通＞前川通電
一度飛びでFからまた飛び 次回は新規の感じでかけてみるのもアリ</t>
  </si>
  <si>
    <t>不用品回収 スケットまる 中野区</t>
  </si>
  <si>
    <t>桜沢</t>
  </si>
  <si>
    <t>桜沢様＞前川後ろで音楽ながれてるし人の声がうるさいから打ち合わせしたくない。080-6640-3541→crestixで行かない方がいいかも＞10/18 魚井②通電 1.2分ないです、忙しいで切。＞10/21 魚井② 不通＞10/22 かずまケータイ アポ DMMの案内あったの覚えてる。具合悪いとお伺いしておりまして、再調整のお電話だったんですけど...今日・明日は難しい。金曜日ならいいよで18:00どうですか？でいいよ。もしかしたら変わるかもとのことだったので、当日また10:00頃ご連絡しますねで終話。</t>
  </si>
  <si>
    <t>日本おそうじ代行都城菖蒲原店</t>
  </si>
  <si>
    <t>前川追う（魚井②）</t>
  </si>
  <si>
    <t>前川10月30日：電話でたが運転中また改めますで終話＞前川10月31日：留守電＞crestixの前川ですで無理ーでアウト</t>
  </si>
  <si>
    <t>おそうじ本舗 広島牛田店</t>
  </si>
  <si>
    <t>上田</t>
  </si>
  <si>
    <t>日程再調整</t>
  </si>
  <si>
    <t>SMSにてリスケ依頼（10/27）無事調整完了＞アポ 飛び（11/4）＞11/12前川不通＞折り返しありでお話ししたがもうすでに業者入れている１年前からとのこと。</t>
  </si>
  <si>
    <t>URUHONPO買取引越センター</t>
  </si>
  <si>
    <t>大井</t>
  </si>
  <si>
    <t>オーナーと話しをして来年の8月に〜とのこと。</t>
  </si>
  <si>
    <t>ソルベレーゼ</t>
  </si>
  <si>
    <t>サカイ</t>
  </si>
  <si>
    <t>DMM前知人がやってて大丈夫です〜</t>
  </si>
  <si>
    <t>おそうじ本舗　高知朝倉店</t>
  </si>
  <si>
    <t>中東</t>
  </si>
  <si>
    <t>2025/11/17日電話して魚井ケータイで繋がるもすぐ切れる。向こうが切っている？＞11月20日不通＞前川ケータイ不通＞</t>
  </si>
  <si>
    <t>ヒラカワウンソウ</t>
  </si>
  <si>
    <t>12月で調整＞今出先でお話しができない。一度メールしてもらっても良いですか？</t>
  </si>
  <si>
    <t>前川、11月14日に再度電話して今忙しくて〜とのこと。＞11月25日今忙しくて難しい</t>
  </si>
  <si>
    <t>空の庭クレセントムーン</t>
  </si>
  <si>
    <t>菅野</t>
  </si>
  <si>
    <t>コンサルが入っているためいらない</t>
  </si>
  <si>
    <t>11月25日前川＞菅野様不通</t>
  </si>
  <si>
    <t>おそうじ本舗 岡山妹尾店</t>
  </si>
  <si>
    <t xml:space="preserve">後藤 </t>
  </si>
  <si>
    <t>おそうじ本舗 浜松半田山店</t>
  </si>
  <si>
    <t>間瀬</t>
  </si>
  <si>
    <t>リスケ調整したが今のところは自店集客だけでできてるし困ってないからいいです</t>
  </si>
  <si>
    <t>今のところ自店で集客はできているので〜</t>
  </si>
  <si>
    <t>おそうじ本舗　市原青葉台店</t>
  </si>
  <si>
    <t>ほかで導入を決めている。</t>
  </si>
  <si>
    <t>買取大吉 酒田ゆたか店</t>
  </si>
  <si>
    <t>斎藤</t>
  </si>
  <si>
    <t>斉藤様
店長様
買取
山形県 10万人
ターゲットは50.60代を見る
どんなサービスで
それをやることで何ができるのか
法人でやっている。
部長が上にいてその人の決済が取れればいけるんじゃないか
年明けにメール</t>
  </si>
  <si>
    <t>おそうじ革命 会津若松中町店</t>
  </si>
  <si>
    <t>星</t>
  </si>
  <si>
    <t>2月3月アポ取れない、3月以降再度。</t>
  </si>
  <si>
    <t>不通</t>
  </si>
  <si>
    <t>よこすか医院</t>
  </si>
  <si>
    <t>齋藤</t>
  </si>
  <si>
    <t>医療法人社団こどもハート</t>
  </si>
  <si>
    <t>メールにて都合悪くなったから日程調整してと。→メールにて調整。返信ない場合23日に再度電話にて連絡。→23日電話するも不通。24日改めて電話連絡。</t>
  </si>
  <si>
    <t>まきこ胃と大腸の消化器内視鏡クリニック</t>
  </si>
  <si>
    <t>船越</t>
  </si>
  <si>
    <t>メールにてコンサル相談で更新しない連絡あり</t>
  </si>
  <si>
    <t>博多いせがわ内科循環器内科</t>
  </si>
  <si>
    <t>伊勢川</t>
  </si>
  <si>
    <t>こちら都合でリスケ連絡→今週来週は忙しいので期間開けて連絡してと。</t>
  </si>
  <si>
    <t>おたからや 京成大久保ゆうロード店</t>
  </si>
  <si>
    <t>浜野（ハマノ）</t>
  </si>
  <si>
    <t>おたからや 新大久保駅前店</t>
  </si>
  <si>
    <t>久保（クボ）</t>
  </si>
  <si>
    <t xml:space="preserve">小竹向原眼科クリニック </t>
  </si>
  <si>
    <t>榎本</t>
  </si>
  <si>
    <t>メールにて当面多忙の為、面談ができないので記事削除でと連絡。</t>
  </si>
  <si>
    <t>ファミリークリニックひきふね</t>
  </si>
  <si>
    <t>梅舟</t>
  </si>
  <si>
    <r>
      <rPr>
        <rFont val="Arial"/>
        <b/>
        <color theme="1"/>
        <sz val="8.0"/>
      </rPr>
      <t>電話追い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</si>
  <si>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おおはま整形外科</t>
  </si>
  <si>
    <t>大濵</t>
  </si>
  <si>
    <t>やまぐち耳鼻咽喉科</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</si>
  <si>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</si>
  <si>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内科小久保医院</t>
  </si>
  <si>
    <t>小久保</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</si>
  <si>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</si>
  <si>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長期追客リスト</t>
  </si>
  <si>
    <t>新座クリニック</t>
  </si>
  <si>
    <t xml:space="preserve">内田 </t>
  </si>
  <si>
    <t>返信待ち</t>
  </si>
  <si>
    <t>LP</t>
  </si>
  <si>
    <t>みちのくメモリーサポーターズ</t>
  </si>
  <si>
    <t>中沢</t>
  </si>
  <si>
    <t>案件/確定申告落ち着くのがここ
予算的に今使えないからということで再度日程調整→まだHPは作成しようと思っている 1/20以降じゃないと空いてない。→2月頭じゃないと難しい</t>
  </si>
  <si>
    <t>おそうじ本舗 岩倉中央店</t>
  </si>
  <si>
    <t>他の業者日程決まりましたかの連絡と、決まっていれば2/9の週で回答なのでそこの日程調整→不通</t>
  </si>
  <si>
    <t>買取大吉 浜松市野町店</t>
  </si>
  <si>
    <t>大石</t>
  </si>
  <si>
    <t>女が辞めたらいける？
オーナーにいえたらいうねみたいな感じ、進捗確認
オーナーに聞いてもらってどうだったか</t>
  </si>
  <si>
    <t>つむぐ</t>
  </si>
  <si>
    <t>遠藤</t>
  </si>
  <si>
    <t>遠藤様が独立してからの進捗確認してアポとり
一人辞めたら独立できそう</t>
  </si>
  <si>
    <t>グリスキラー</t>
  </si>
  <si>
    <t>to B向けに新規事業で自分でMEOは対策する模様、MEO難しそうなら介入、無理そうならLPニーズもありなのでそこを訴求</t>
  </si>
  <si>
    <t>恵比寿くぼの眼科</t>
  </si>
  <si>
    <t>窪野</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</si>
  <si>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</si>
  <si>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虎ノ門皮膚科・アレルギー科クリニック</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</si>
  <si>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</si>
  <si>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いしがき耳鼻咽喉科クリニック</t>
  </si>
  <si>
    <t>石垣</t>
  </si>
  <si>
    <t>おそうじ本舗 住吉杉本店</t>
  </si>
  <si>
    <t>まだ始めたてなので判断できない、ただ信頼は得れている</t>
  </si>
  <si>
    <t>公式LINE</t>
  </si>
  <si>
    <t>蒜山高原の貸別荘ちょっぷ村</t>
  </si>
  <si>
    <t>仮山</t>
  </si>
  <si>
    <t>おそうじ本舗 天白野並店</t>
  </si>
  <si>
    <t>本部キャンセルでダメと言われました、googleログインずっとできていない。旦那様が入院してその退院目処がわかってない模様</t>
  </si>
  <si>
    <t>おたからや 国分寺台店</t>
  </si>
  <si>
    <t>江波戸</t>
  </si>
  <si>
    <t>再クロージング/営業代行がうまくいかなければ試してみてもいいかな→新しいサービスをオーナーが入れた（1月末）</t>
  </si>
  <si>
    <t>おそうじ本舗　呉西店</t>
  </si>
  <si>
    <t>米丸</t>
  </si>
  <si>
    <t>本部が2月からやってくれるみたいなのでその様子を見て連絡。→口コミは0件（2026/01/22）、集客するアカウントにするために作るアカウント</t>
  </si>
  <si>
    <t>9/3に元請け会議
奥様と採用費を使っていいのかの確認
採用何人必要か
ブランディングでいいなと思っていただいている</t>
  </si>
  <si>
    <t>おそうじ本舗　交野南店様</t>
  </si>
  <si>
    <t>上村</t>
  </si>
  <si>
    <t>instagramに投稿する動画を自動で作ってくれるものがあればなぁ</t>
  </si>
  <si>
    <t>つるば舎/株式会社TOCORO</t>
  </si>
  <si>
    <t>戸矢</t>
  </si>
  <si>
    <t>VIOLET GARDEN（株式会社ブレイクアウト）</t>
  </si>
  <si>
    <t>買取大吉 豊岡日高店</t>
  </si>
  <si>
    <t>近本</t>
  </si>
  <si>
    <t>費用面でアウト ネットは大事だと思っている 50代以上の方にはチラシの方がいいと思っているみたい</t>
  </si>
  <si>
    <t>買取大吉 兵庫駅前店</t>
  </si>
  <si>
    <t>MEO対策するんやったらめっちゃいいね、3ヶ月とかのお試しってないですか？→他の一社も検討中で、やっぱり期間的なものがネック？→オーナーから費用面のところで一回自分でやってみないかと言われた　時期明けて進捗確認を行う</t>
  </si>
  <si>
    <t>買取大吉 桂駅前店</t>
  </si>
  <si>
    <t>おたからや トップワン岩倉店</t>
  </si>
  <si>
    <t>木野</t>
  </si>
  <si>
    <t>自社の怠慢でやってなかったので１週間やって変わったか</t>
  </si>
  <si>
    <t>買取専門店 おたからやアルプラザ・アミ店</t>
  </si>
  <si>
    <t>坪川</t>
  </si>
  <si>
    <t>アルプス産業</t>
  </si>
  <si>
    <t>電話→sms確認</t>
  </si>
  <si>
    <t>出張買取ONE STOP (ワンストップ)</t>
  </si>
  <si>
    <t>田部田</t>
  </si>
  <si>
    <t>社長確認のみ、進捗確認</t>
  </si>
  <si>
    <t>クロノリユース</t>
  </si>
  <si>
    <t>シィージャンク健太</t>
  </si>
  <si>
    <t>店舗出すタイミングならアリかな？、アンケートシステムでいい口コミだけ反映できるのが刺さっていた</t>
  </si>
  <si>
    <t>買取大吉 ピアゴ福釜店</t>
  </si>
  <si>
    <t>金城</t>
  </si>
  <si>
    <t>ヴィラ 海ノソラ ＳＯＲＡ海テラス／海辺ＤＥさんぽ</t>
  </si>
  <si>
    <t>ハウスクリーンジャパン</t>
  </si>
  <si>
    <t>申し込み</t>
  </si>
  <si>
    <t>赤城 ときわぎの森キャンプ場</t>
  </si>
  <si>
    <t>snsの資料/実績送って日程調整</t>
  </si>
  <si>
    <t>Ｖｉｌｌａ Ｌｉｍｏｎｅ＜大島＞</t>
  </si>
  <si>
    <t>青山</t>
  </si>
  <si>
    <t>年始の打合せ日程調整</t>
  </si>
  <si>
    <t>Beverly Glamping</t>
  </si>
  <si>
    <t>プラフィーノリゾートヴィラ</t>
  </si>
  <si>
    <t>おそうじ本舗 都立大学前店</t>
  </si>
  <si>
    <t>関原</t>
  </si>
  <si>
    <t>日程回収電話</t>
  </si>
  <si>
    <t>おそうじ本舗　狭山市駅前店</t>
  </si>
  <si>
    <t>杉田</t>
  </si>
  <si>
    <t>まじで金なくて、、、2,3ヶ月後もどうしようかって感じなんですよね、、</t>
  </si>
  <si>
    <t>吉井クリニック</t>
  </si>
  <si>
    <t>吉井</t>
  </si>
  <si>
    <t>ことに眼科クリニック</t>
  </si>
  <si>
    <t>小笠原</t>
  </si>
  <si>
    <t>「キャンセルさせてください」で電話即切のため電話追い</t>
  </si>
  <si>
    <t>れいめいクリニック浅草橋</t>
  </si>
  <si>
    <t>頴川</t>
  </si>
  <si>
    <t>山田眼科医院</t>
  </si>
  <si>
    <t>よこすか内科小児科・はるこレディースクリニック</t>
  </si>
  <si>
    <t>横須賀</t>
  </si>
  <si>
    <t>さいしょ糖尿病クリニック</t>
  </si>
  <si>
    <t>税所</t>
  </si>
  <si>
    <t>東新宿りん内視鏡内科クリニック</t>
  </si>
  <si>
    <t>石井</t>
  </si>
  <si>
    <t>片岡内科医院</t>
  </si>
  <si>
    <t>片岡</t>
  </si>
  <si>
    <t>有楽橋クリニック</t>
  </si>
  <si>
    <t>すぎ内科・糖尿病クリニック</t>
  </si>
  <si>
    <t>本杉</t>
  </si>
  <si>
    <t>会沢産婦人科医院</t>
  </si>
  <si>
    <t>会沢</t>
  </si>
  <si>
    <t xml:space="preserve">かがみ整形外科・外科 </t>
  </si>
  <si>
    <t>小森</t>
  </si>
  <si>
    <t>有償は追加しない院長の方針。</t>
  </si>
  <si>
    <t xml:space="preserve">たかしまファミリークリニック </t>
  </si>
  <si>
    <t>高嶋</t>
  </si>
  <si>
    <t>入室すぐに料金聞かれ、それなら結構ですと終話。</t>
  </si>
  <si>
    <t>おおのレディースクリニック</t>
  </si>
  <si>
    <t>井出</t>
  </si>
  <si>
    <t>美和レディースクリニック</t>
  </si>
  <si>
    <t>いなば内科胃腸科クリニック</t>
  </si>
  <si>
    <t>稲葉</t>
  </si>
  <si>
    <t>事前にメールで有償やらないとのことで、商談の土台乗らず。
理由はこれ以上受け入れできないから。</t>
  </si>
  <si>
    <t>豊田たいが皮フ科・形成外科・美容皮膚科</t>
  </si>
  <si>
    <t>須藤</t>
  </si>
  <si>
    <t>Zoom参加してすぐ、疲れてるし、費用かかるのならやらないと秒で退出。</t>
  </si>
  <si>
    <t>中野ひだまりクリニック</t>
  </si>
  <si>
    <t>小見山</t>
  </si>
  <si>
    <t>宮田胃腸内科皮膚科クリニック</t>
  </si>
  <si>
    <t>宮田</t>
  </si>
  <si>
    <t>東京下町おなか内視鏡クリニック 葛飾金町院</t>
  </si>
  <si>
    <t>三井</t>
  </si>
  <si>
    <t>とよしま胃腸内科クリニック</t>
  </si>
  <si>
    <t>豊島</t>
  </si>
  <si>
    <t>西新町2丁目クリニック</t>
  </si>
  <si>
    <t>小泉胃腸肛門乳腺クリニック</t>
  </si>
  <si>
    <t>小泉</t>
  </si>
  <si>
    <t>おそうじ本舗 大同店</t>
  </si>
  <si>
    <t>中戸</t>
  </si>
  <si>
    <t>しもたかいどホームドクタークリニック</t>
  </si>
  <si>
    <t>田部井</t>
  </si>
  <si>
    <t>ちゃばたクリニック</t>
  </si>
  <si>
    <t>茶畑</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</si>
  <si>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
2回目結果:：
内容：</t>
    </r>
    <r>
      <rPr>
        <rFont val="Arial"/>
        <b val="0"/>
        <color theme="1"/>
        <sz val="8.0"/>
      </rPr>
      <t xml:space="preserve">
</t>
    </r>
    <r>
      <rPr>
        <rFont val="Arial"/>
        <b/>
        <color theme="1"/>
        <sz val="8.0"/>
      </rPr>
      <t>懸念：
次回アクション：
ーーーーーーーーーーーーーーーー</t>
    </r>
  </si>
  <si>
    <t>上嶋内科・消化器科クリニック</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</si>
  <si>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</si>
  <si>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みやき整形外科・脊椎</t>
  </si>
  <si>
    <t>味八木</t>
  </si>
  <si>
    <t>大西内科クリニック</t>
  </si>
  <si>
    <t>清松クリニック</t>
  </si>
  <si>
    <t>清松</t>
  </si>
  <si>
    <t>やまもと胃腸内科</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</si>
  <si>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</si>
  <si>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たかはし眼科</t>
  </si>
  <si>
    <t>みずもと内視鏡・消化器内科クリニック</t>
  </si>
  <si>
    <t>水本</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</si>
  <si>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</si>
  <si>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鈴木医院</t>
  </si>
  <si>
    <t>シグナス形成外科美容外科クリニック</t>
  </si>
  <si>
    <t>曽束</t>
  </si>
  <si>
    <t>メールで候補日お送り。返信なかった場合は、次回出勤予定の12日㈫に連絡。</t>
  </si>
  <si>
    <t>おさだ眼科クリニック</t>
  </si>
  <si>
    <t>髙井</t>
  </si>
  <si>
    <r>
      <rPr>
        <rFont val="Arial"/>
        <b/>
        <color theme="1"/>
        <sz val="8.0"/>
      </rPr>
      <t>E1結果：
内容：</t>
    </r>
    <r>
      <rPr>
        <rFont val="Arial"/>
        <b val="0"/>
        <color theme="1"/>
        <sz val="8.0"/>
      </rPr>
      <t xml:space="preserve">
</t>
    </r>
    <r>
      <rPr>
        <rFont val="Arial"/>
        <b/>
        <color theme="1"/>
        <sz val="8.0"/>
      </rPr>
      <t>懸念：
次回アクション：
ーーーーーーーーーーーーーーーーーーーーーーーーーーーーーーーー
2回目結果:：
内容：</t>
    </r>
    <r>
      <rPr>
        <rFont val="Arial"/>
        <b val="0"/>
        <color theme="1"/>
        <sz val="8.0"/>
      </rPr>
      <t xml:space="preserve">
</t>
    </r>
    <r>
      <rPr>
        <rFont val="Arial"/>
        <b/>
        <color theme="1"/>
        <sz val="8.0"/>
      </rPr>
      <t>懸念：
次回アクション：
ーーーーーーーーーーーーーーーーーーーーーーーーーーーーーーーー
受注後
初期費用の決済：
月額費用の決済：</t>
    </r>
  </si>
  <si>
    <t>やまうち歯科 second stage</t>
  </si>
  <si>
    <t>山内</t>
  </si>
  <si>
    <t>ともながクリニック</t>
  </si>
  <si>
    <t>朝長</t>
  </si>
  <si>
    <t xml:space="preserve"> 全体</t>
  </si>
  <si>
    <t>有効商談率</t>
  </si>
  <si>
    <t>アポ率</t>
  </si>
  <si>
    <t>フル数</t>
  </si>
  <si>
    <t>オーナー数</t>
  </si>
  <si>
    <t>接続</t>
  </si>
  <si>
    <t>クリニック現状数値</t>
  </si>
  <si>
    <t>再→アポ</t>
  </si>
  <si>
    <t>再→フルNG</t>
  </si>
  <si>
    <t>再→フル前NG</t>
  </si>
  <si>
    <t>再→再コールS</t>
  </si>
  <si>
    <t>再→再コールA</t>
  </si>
  <si>
    <t>再→再コールB</t>
  </si>
  <si>
    <t>再→不通</t>
  </si>
  <si>
    <t>再→受付NG</t>
  </si>
  <si>
    <t>再コール合計</t>
  </si>
  <si>
    <t>累計課金件数</t>
  </si>
  <si>
    <t>平均単価/受注率</t>
  </si>
  <si>
    <t>受注→回収</t>
  </si>
  <si>
    <t>回収→課金（全体）</t>
  </si>
  <si>
    <t>アポ→回収</t>
  </si>
  <si>
    <t>Aエントリー済み</t>
  </si>
  <si>
    <t>着地粗利(A含)</t>
  </si>
  <si>
    <t>B素材回収待ち</t>
  </si>
  <si>
    <t>RN</t>
  </si>
  <si>
    <t>menu</t>
  </si>
  <si>
    <t>エネパル</t>
  </si>
  <si>
    <t>E商談</t>
  </si>
  <si>
    <t>つばさ電気</t>
  </si>
  <si>
    <t>ステラ</t>
  </si>
  <si>
    <t>平均受注単価</t>
  </si>
  <si>
    <t>出席数</t>
  </si>
  <si>
    <t>設定数（アポ数）</t>
  </si>
  <si>
    <t>全期間累計</t>
  </si>
  <si>
    <t>プラリー</t>
  </si>
  <si>
    <t>獲得商材</t>
  </si>
  <si>
    <t>商談日</t>
  </si>
  <si>
    <t>アポ→商談転換ループ</t>
  </si>
  <si>
    <t>受注日</t>
  </si>
  <si>
    <t>アポ→受注転換ループ</t>
  </si>
  <si>
    <t>商談→受注転換ループ</t>
  </si>
  <si>
    <t>回収日</t>
  </si>
  <si>
    <t>受注→回収転換ループ</t>
  </si>
  <si>
    <t>アポ→回収転換ループ</t>
  </si>
  <si>
    <t>アポ→課金転換ループ</t>
  </si>
  <si>
    <t>回収→課金転換ループ</t>
  </si>
  <si>
    <t>エネパル不採用理由</t>
  </si>
  <si>
    <t>URL</t>
  </si>
  <si>
    <t>ロケナウステータス</t>
  </si>
  <si>
    <t>口コミットくん</t>
  </si>
  <si>
    <t>鰓呼吸 大宮一番街</t>
  </si>
  <si>
    <t>ナガツ</t>
  </si>
  <si>
    <t>11/10 口コミットくん成約</t>
  </si>
  <si>
    <t>飛び（11/7）→SMSにてリスケ（11/7）→商談実施（11/10）【クロスセル】デリバリー取れず。RNやってた。メニューはやってないけどいいかな（押せず。）違いを理解していないが原因。</t>
  </si>
  <si>
    <t>居酒屋</t>
  </si>
  <si>
    <t>日本酒処なみ</t>
  </si>
  <si>
    <t>タナカ</t>
  </si>
  <si>
    <t>金払わんならいいよー系。
16:30過ぎに田中様来られる。時間的問題で、HPの申込書記載してもらい終了。</t>
  </si>
  <si>
    <t>運転代行</t>
  </si>
  <si>
    <t>エコノミー運転代理サービス</t>
  </si>
  <si>
    <t>タカツカ</t>
  </si>
  <si>
    <t>11/21 口コミットくん成約</t>
  </si>
  <si>
    <t>"金払わんならいいよー系。
16:30過ぎに田中様来られる。時間的問題で、HPの申込書記載してもらい終了。"</t>
  </si>
  <si>
    <t>美味しいマーラータン</t>
  </si>
  <si>
    <t>ネイ</t>
  </si>
  <si>
    <t>電気前確</t>
  </si>
  <si>
    <t>ウーバー、menu、ロケット、ステラパック獲得＞・Menu：初期設定対応済
・Uberのメール確認：迷惑メールフォルダにもなし。兄貴のメールにあるかも。12/25 確認
・電気申込：12/25 前確
・Wi-Fiもやりたい：年明け以降追い（1/6）
・出前館：メールエビデンス取得済み。年明け以降追い（1/6）</t>
  </si>
  <si>
    <t>桜(さくら)　運転代行</t>
  </si>
  <si>
    <t>キムラ</t>
  </si>
  <si>
    <t>12/3 回答→口コミットくん成約</t>
  </si>
  <si>
    <t>和食居酒屋ごりら</t>
  </si>
  <si>
    <t>ナカムラ</t>
  </si>
  <si>
    <t>RN・Menu→エビデンス回収済み。
ハルエネ→電気営業多いからウンザリしてる。電気が条件ならやらへん。</t>
  </si>
  <si>
    <t>恋さん</t>
  </si>
  <si>
    <t>サワザキ</t>
  </si>
  <si>
    <t>デリバリー回収と電気提案</t>
  </si>
  <si>
    <t>既にお客様おり「10分で終わらせて！」でスタート。
概要説明しYes、次アポ切り。</t>
  </si>
  <si>
    <t>スナック</t>
  </si>
  <si>
    <t>スナックHANAHANA</t>
  </si>
  <si>
    <t>カジワラ</t>
  </si>
  <si>
    <t>魚井にてメニューフォーマットの入力</t>
  </si>
  <si>
    <t>RN・Menuのエビデンス回収済み</t>
  </si>
  <si>
    <t>からあげ こみちゃん</t>
  </si>
  <si>
    <t>小宮山</t>
  </si>
  <si>
    <t>メニューの登録、諸々の格納</t>
  </si>
  <si>
    <t>Menuのメールアドレスがなぜか登録済みになっていたため、魚井でGアカウント作成しフォーム送信。
電気は月12000円の定額電気使ってて安くなるならいいよと。※明細手元になし。</t>
  </si>
  <si>
    <t>和風ダイニング　いろは</t>
  </si>
  <si>
    <t>ネギシ</t>
  </si>
  <si>
    <t>エビデンスの格納、メニューの作成</t>
  </si>
  <si>
    <t>RN・Menu・プラリー：全てエビデンス回収済み。メニューも確認済みのため、魚井で格納次第投入可能。</t>
  </si>
  <si>
    <t>カフェ</t>
  </si>
  <si>
    <t>biscotti</t>
  </si>
  <si>
    <t>河本 明奈</t>
  </si>
  <si>
    <t>飛び込み受注 menu、ロケット</t>
  </si>
  <si>
    <t>アイランド</t>
  </si>
  <si>
    <t>イワホリ</t>
  </si>
  <si>
    <t>「今から仕込み」でスタート。
「改めましょうか？」と伝えるが、「また来られるのがめんどい」となり、仕込みしながらでスタート。
デリバリーでYes取り申込書説明中、開店前からお客様が入ってきてしまい、月曜日申込書とデリバリー回収でアポ切り。
※33年やっており、旦那が有名？な演歌歌手。ネットわからんしいらんよ〜どの感じだったが、「ネットを見てきたお客様がいた」というエピソードから展開、お願いも含めてYes。＞ フードメニューは充実しているが、写真がない。
オーナーにLINEにて共有依頼中。</t>
  </si>
  <si>
    <t>カフェ 憩いのぜんさん</t>
  </si>
  <si>
    <t>カワムラ</t>
  </si>
  <si>
    <t>【TMの対応待ち】
回収問題なければMenuログイン設定・RNハッピーコール対応</t>
  </si>
  <si>
    <t>RN・Menu・Uberのエビデンス回収まで完了。
80歳のおばあちゃんのため、フォローはガッツリ必要。
電気は去年変えたばかりで変えたくない、ガスと一緒、プロパンガス。</t>
  </si>
  <si>
    <t>Exotic PLUM エキゾチック プラム</t>
  </si>
  <si>
    <t>ウメハラ</t>
  </si>
  <si>
    <t>パン</t>
  </si>
  <si>
    <t>ATLIER DE PAIN MARCHE 市場のパン工房マルシェ</t>
  </si>
  <si>
    <t>オダ</t>
  </si>
  <si>
    <t>デリバリーメニュー最終確認</t>
  </si>
  <si>
    <t>RN・Menu・Uberの導入にも理解。以前、HP業者に無料提案されたとき、クレジットカードの登録を求められてそれが怪しかった。料金を請求する設計にしていないので～で納得。
家族経営で両親の確認が必要とのことで、年明けTELにて回答回収。
電気は商店街一括管理。&gt;1/6 電話にて回答回収。
RN・Menu・Uber導入。
今日の13:00にアポ抑えた。＞LINEにてメニュー確認返信待ち。
午前で返信なければ午後架電する。</t>
  </si>
  <si>
    <t>焼鳥 鉄弖亭 相模大野店</t>
  </si>
  <si>
    <t>オカモト</t>
  </si>
  <si>
    <t>デリバリー格納</t>
  </si>
  <si>
    <t>・本来はめんどくさいから話聞かない。
今回聞いた理由は、居酒屋とは別で海外輸入食材の小売業をやろうと思っているから。
その小売はECで展開しようと思っている。
★条件：HP内にShopifyを埋め込めるのであれば、お願いします。（無料）
※Shopifyの手数料等はもちろん先方負担。
★回答期限：12/22（月）中には進捗連絡すると伝えてます。
＜メモ＞
・座組や売上、事例ないのにデザイナーやエンジニアいるの？など、めちゃくちゃ詳しく聞かれた。
立つけ：当社代表の西田が2社やってて、HPについては、もう1社AIの事業をやってるTGの方が詳しいんです。（TGの名前は出してないです。）
AIの会社の共同代表が知見を持っていて、うちのエンジニアとデザイナーは元々営業代行を行っていた者で、ノウハウを吸収しながらさせてもらってます。なので無料というのがありまして笑
そもそもの条件自体が実現可能か一度持ち帰ってご回答させていただきますねで終話。
＞2月、3月からHP作成するイメージで進めたい。
海外の輸入食品がまだ手元になく、写真が取れない状態のため。1月中は確実にない。
＞Shpifyの件クリアし、1/15申込。＞RN・Menu回収済み
※Menuはタブレット不要とのこと。申込書や契約書全部に目を通して質問してくる系で、デリバリーもやりたくないんよな...で落ちそうだったので、プラリー提案できてない</t>
  </si>
  <si>
    <t>お家Cafe&amp;Bar Don My</t>
  </si>
  <si>
    <t>サカグチ</t>
  </si>
  <si>
    <t>デリバリー回収</t>
  </si>
  <si>
    <t>獲得商材：RN・Menu・Uber　フォロー厚めにする必要あり。電気はエネパル</t>
  </si>
  <si>
    <t>ウーバー、menu、ロケット、ステラパック獲得（翔さん・単価要確＞・Menu：初期設定対応済
・Uberのメール確認：迷惑メールフォルダにもなし。兄貴のメールにあるかも。12/25 確認
・電気申込：12/25 前確
・Wi-Fiもやりたい：年明け以降追い（1/6）
・出前館：メールエビデンス取得済み。年明け以降追い（1/6）</t>
  </si>
  <si>
    <t>壱ふじ</t>
  </si>
  <si>
    <t>2026/02/04 キャッシュバック9800✖️2 従量、動力</t>
  </si>
  <si>
    <t>日付を昨日と勘違いされていて、ダイニーの打ち合わせとダブルブッキング、時間あまりないでスタート。（丁寧な方）
HPに対してYes、無料を怪しんでおられていたため、電気をすぐにお伝え。ハルエネとつばさ電気扱ってます（ミスって2つ言うてもうた）
今東名電気を使っていて、2口で80,000円くらい。ENEOS電気やミツウロコ電気で検討していた。
HP作るのはいいけど、どっちの方がいいんだろう、1回資料見てから決めてもいい？で終話。
HP作成はする方向で進めてよろしいですか？で最後にYes取って次アポ切り。
※東名電気の解約金が30,000円ほどある可能性あり。採算取れなそうであれば、親の店舗の電気も変えてもらう。
＜To do＞
・ハルエネとつばさ電気の資料送付（魚井）
12/25＞お客様番号だけ表示がなく、東名電気の発行待ち。今日か明日の16:00以降で電話が来る。
⇒SMSにて昨日の16:00に東名電気から入電があったと連絡あり。お客様番号は郵送で来るとの事。いつ発送など言われたか確認中。
・田中様から電気明細を送ってもらえる（メール）</t>
  </si>
  <si>
    <t>わくわく里愛杏</t>
  </si>
  <si>
    <t>カソ</t>
  </si>
  <si>
    <t>申込書回収、デリバリー回収、プラリー提案、電気再ヒアリング</t>
  </si>
  <si>
    <t>前日確認したら、「忙しいから打ち合わせまたにして」で切られてキャンセル＞条件をお伝えしたタイミングで「そーゆー系ね〜」となる。払拭してYesを取り申込。
電気はハルエネの単語が出てきたが、今どこを使っているのか把握できず。子供の会社が噛んでるでNoが出たため、デリバリーメインで提案。
次回、デリバリーと申込書、プラリー提案、電気の際ヒアリング。</t>
  </si>
  <si>
    <t>HATOKAI BAGEL</t>
  </si>
  <si>
    <t>オオタケ</t>
  </si>
  <si>
    <t>電気明細届いたか確認
※電気会社分からず、エコログかもしれなくて獲得つばさ電気になるかも</t>
  </si>
  <si>
    <t xml:space="preserve">Uberやってる。
RN・Menu→回収済み
</t>
  </si>
  <si>
    <t>パブスナック サーバー</t>
  </si>
  <si>
    <t>サトウ</t>
  </si>
  <si>
    <t>居酒屋ルー</t>
  </si>
  <si>
    <t>スギモト</t>
  </si>
  <si>
    <t>デリバリー格納、妹の店舗アポ取り。</t>
  </si>
  <si>
    <t>プラリーだけ印鑑なく、再度回収。
妹とお会いし、妹の店舗紹介。
従兄弟も居酒屋やってるとのことで紹介してもらえそう。
ハルエネ→相模エナジー（地元の電気屋）がショート動画を作る代わりに契約したところ。
※立ち呑みリーは別で営業許可証があるため、そっちも巻き取れそう。
紹介先が飲食でないため、電気のみで採算が合わだろうからそこで当てる。</t>
  </si>
  <si>
    <t>日向</t>
  </si>
  <si>
    <t>カシワダ</t>
  </si>
  <si>
    <t>商談はスムーズにok。
77歳のおじいちゃんで全部やって欲しい系。
口座だけその場になく、今日帰ってから電話で回収。</t>
  </si>
  <si>
    <t>風緑28番地</t>
  </si>
  <si>
    <t>マツモト</t>
  </si>
  <si>
    <t>・オープンして8年
・7年前にHPを作ったがお金を払わないと更新ができない。
・オープン前で時間ないで次アポ
※デリバリーやってない＞エビデンス回収済み
電気→ハルエネ以前使ってた。電気は最近変えて安くなったから替えない。</t>
  </si>
  <si>
    <t>uber</t>
  </si>
  <si>
    <t>RN・Menu・電気提案。
担当者がオーナーの息子様（会社員）で、オーナーの両親と相談したいとなり持ち帰り。
回答期限12/23（火）までに電話くれる。
電気：つばさ電気に最近変えて、今相模原エネジーに提案されている。（相模原エナジーは1分程度のショート動画を先に作ってくれた）。＞RN・Menu・電気提案中。</t>
  </si>
  <si>
    <t>バー</t>
  </si>
  <si>
    <t>DiningBar Selfish</t>
  </si>
  <si>
    <t>オオタ</t>
  </si>
  <si>
    <t>※電気はビル管理</t>
  </si>
  <si>
    <t>ＭＫフィールズ株式会社 ポプラ館珈琲</t>
  </si>
  <si>
    <t>アオキ</t>
  </si>
  <si>
    <t>前確認OK SM承認OK あと確認待ち</t>
  </si>
  <si>
    <t>【ポプラ館珈琲 電気】エネパル電気口頭受注
ポプラ館珈琲 店舗責任者 四家様の奥様の店舗。
決済者はポプラ館珈琲同様、代表の青木様</t>
  </si>
  <si>
    <t>【MKフィールズ株式会社 倉庫 電気】エネパル電気口頭受注
ポプラ館珈琲 店舗責任者 四家様の奥様の店舗。
決済者はポプラ館珈琲同様、代表の青木様</t>
  </si>
  <si>
    <t>SakeBar 成</t>
  </si>
  <si>
    <t>ナルカワ</t>
  </si>
  <si>
    <t>ノーティストス</t>
  </si>
  <si>
    <t>天然いのしし</t>
  </si>
  <si>
    <t>アラキ</t>
  </si>
  <si>
    <t>TM待ち</t>
  </si>
  <si>
    <t xml:space="preserve"> RN：口座写送付待ち（エビデンス等は回収済み）
Menu：口座写し送付待ち（エビデンス等は回収済み）</t>
  </si>
  <si>
    <t>安兵衛</t>
  </si>
  <si>
    <t>マッチング待ち</t>
  </si>
  <si>
    <t>RN・Menu→お客様からデリバリー要望があり、掲載されると困る。
ハルエネ→現在東京ガスと契約中。こだわりないからいいよ。
※いろんな契約で騙されて来てる系（衛生管理システム、MEO、HP）。全部無料だから〜で入ってるため警戒心強め。
キャッシュバックやサブスクじゃないこと、HPで長い付き合いであることで納得。</t>
  </si>
  <si>
    <t>スナック ベリンダ</t>
  </si>
  <si>
    <t>オオサカ</t>
  </si>
  <si>
    <t>口座情報回収</t>
  </si>
  <si>
    <t>※電気→以前Googleマップの業者と揉めて嫌な思いしたからやりたくない。
導入：長く地元で活躍されて？店舗様探してまして…！でいいよー！と。
「口座は嫌だな」と言われたため、1つずつ丁寧に説明。「ゆうちょならいいよ、ただ今日持ってきてないからわからなくいから次ね」で次アポ切り。
1杯呑んで課金、お客様とも仲良くなったためいけて欲しい。</t>
  </si>
  <si>
    <t>スナック ｢ダン｣</t>
  </si>
  <si>
    <t>オカダ</t>
  </si>
  <si>
    <t>申込（念のため際クロージング）</t>
  </si>
  <si>
    <t>アポ忘れられており、18:55からスタート。19:15にお客様来て終了。
申込書等何も回収できず。</t>
  </si>
  <si>
    <t>アマービレ薬院大通</t>
  </si>
  <si>
    <t>コバヤシ</t>
  </si>
  <si>
    <t>投入依頼</t>
  </si>
  <si>
    <t>店舗の田中様に電話でデリバリーメニューの擦り合わせ</t>
  </si>
  <si>
    <t>Menu・RN→受注済み エビデンス回収済み
Uber→追加獲得、エビデンス回収済み</t>
  </si>
  <si>
    <t>スナック ウィース（HP）</t>
  </si>
  <si>
    <t>ナカノ</t>
  </si>
  <si>
    <t>回収日程調整</t>
  </si>
  <si>
    <t>店舗のインスタグラム作りたいとなり、HPと同じ条件で無料でいいですよー！でクロージング。
※横のスナック ソレラもオーナー。営業許可証あるとなり、そこで補填します〜で申込　
※電気ビル管理</t>
  </si>
  <si>
    <t>店舗のインスタグラム作りたいとなり、HPと同じ条件で無料でいいですよー！でクロージング。
※横のスナック ソレラもオーナー。営業許可証あるとなり、そこで補填します〜で申込</t>
  </si>
  <si>
    <t>スナックわみ</t>
  </si>
  <si>
    <t>シケ</t>
  </si>
  <si>
    <t>従量</t>
  </si>
  <si>
    <t>彩菜</t>
  </si>
  <si>
    <t>ウオイ</t>
  </si>
  <si>
    <t>スナックソレラ（インスタ構築）</t>
  </si>
  <si>
    <t>居酒家きらく</t>
  </si>
  <si>
    <t>ヒラサワ</t>
  </si>
  <si>
    <t>電気→電気とガスはいろいろ変えて揉めたから絶対替えない。
既に2つHPありましたが、1つにまとめる形で提案し「無料なら」で成約。
他1店舗ありとのことでしたが、3日前に閉店しておりました。</t>
  </si>
  <si>
    <t>Kitchen ラディッシュ</t>
  </si>
  <si>
    <t>スズキ</t>
  </si>
  <si>
    <t>素材全て回収した為提出</t>
  </si>
  <si>
    <t>スナックチャンス</t>
  </si>
  <si>
    <t>イケダ</t>
  </si>
  <si>
    <t>オーナーは理解してくれ乗り気。
常連の客が「当日決めるのはやめた方がいい」ってずっと言うてくる系。以前ハルエネで騙されたと経験があり、そこで当日決めれない。オーナーに酒入ってること、娘と擦り合わせた方がいいとなり、明日11:00~12:00で回答TELがかかってくる。
※酒飲んで金落としてきたのでいけると信じてます。＜提案商材＞RN・Menu</t>
  </si>
  <si>
    <t>カ クチーナ ケ インカント</t>
  </si>
  <si>
    <t>カクチ</t>
  </si>
  <si>
    <t>スナック 愛樹</t>
  </si>
  <si>
    <t>キリュウ</t>
  </si>
  <si>
    <t>物理不可（ビル）</t>
  </si>
  <si>
    <t>動力</t>
  </si>
  <si>
    <t>Kamokoto kitchen</t>
  </si>
  <si>
    <t>イワタ</t>
  </si>
  <si>
    <t>有効期限の入っている営業許可証をもらう</t>
  </si>
  <si>
    <t>居酒屋 小料理 詩や 追浜</t>
  </si>
  <si>
    <t>イシワタ</t>
  </si>
  <si>
    <t>今福さん代打</t>
  </si>
  <si>
    <t>ラウンジ M</t>
  </si>
  <si>
    <t>タンジ</t>
  </si>
  <si>
    <t>酒処875</t>
  </si>
  <si>
    <t>ナガサワ</t>
  </si>
  <si>
    <t>電気→docomo電気→東名電気→東京電力に戻したとの事。
切り替えが条件ならこの話は無しにしてと言われロケットとメニューの受注となりました。
大倉山の飲食は横の繋がりが強いみたいで今回の話をオーナーさんから知り合いの飲食店にしていただける事になりました。
空いた時間に紹介するとの事でやりたい方がいたら公式LINEに店舗名とオーナーさんの名前、連絡先を送っていただけるとの事。
また、お客さんで塗装屋をこれから開業する方がおり電気切り替え条件でホームページ作りますよとお伝え。かなりの好感触でいろんな知り合いにその場でLINEをしていたみたいで3名くらいここで紹介貰えそうでした。(名刺交換している為SMSや電話を駆使して刈り取ります。)</t>
  </si>
  <si>
    <t>鮪屋DEN</t>
  </si>
  <si>
    <t>トヨグチ</t>
  </si>
  <si>
    <t>電気先出しで提案するするも友人のところでやっているため変えられないとのこと。</t>
  </si>
  <si>
    <t>夏涼楓月</t>
  </si>
  <si>
    <t>オーナーの従姉妹</t>
  </si>
  <si>
    <t>SIMありタブレット</t>
  </si>
  <si>
    <t>居酒屋ルー オーナーの従姉妹のお店。一緒に連れて行ってもらい簡単に説明してYesをもらっている状態。
別のお客様もいたため、申込書類回収のため再アポ。＞居酒屋ルーのオーナー紹介。
商談スムーズにYes。</t>
  </si>
  <si>
    <t>あんさんぶる</t>
  </si>
  <si>
    <t>HPの温度感低い一般社団法人だったが、HPの未来提案と料金かからないことでyes。
電気は出した途端に商談を終わらせる流れとなったため、すぐにデリバリーに切り替え。</t>
  </si>
  <si>
    <t>カラオケスナック江南 -カンナム/ Kannamu</t>
  </si>
  <si>
    <t>ヒダカ</t>
  </si>
  <si>
    <t>フード画像依頼済み、メールで送付してもらう。</t>
  </si>
  <si>
    <t>ラウンジ CHARIS</t>
  </si>
  <si>
    <t>イワマ</t>
  </si>
  <si>
    <t>電気→ビル管理のためNG
HP→スナックの制作実績をお見せしながらお話し。条件などもお伝えした上で断る理由がないとなり即受注。</t>
  </si>
  <si>
    <t>パロパロ</t>
  </si>
  <si>
    <t>セシル</t>
  </si>
  <si>
    <t>10分ほど遅れてお店に来た。
日本語が少し不自由で詐欺をずっと疑われていた為日本人の従業員を読んでいただいた。
過去に色々契約をしたが、契約後に営業マンと連絡が取れなくなった事に不信感を持たれており警戒心MAXでした。
公式LINEなどで取引先とはやり取りしているエビデンスを見せて
こっちで契約できるものはこっちで巻いて欲しいとお伝えしてNURO光2件、PayPay、デリバリーを受注できました。
電気→顔合わせて一回名と言うところで電気の切り替えまではOKをいただけず再交渉です。
ステラ→時間がなく巻けていないので再訪問時に回収します。</t>
  </si>
  <si>
    <t>カフェらいらい</t>
  </si>
  <si>
    <t>イチカワ</t>
  </si>
  <si>
    <t>すべて回収済み。
HPに初期費用10万円・月16,000円払っているオーナー。
デリバリーで質問が多かったが、デリバリーもやってみる方向でまとまり、それでお金払わなくなるのはありですねで申し込み。</t>
  </si>
  <si>
    <t>焼肉</t>
  </si>
  <si>
    <t>焼肉 慶州</t>
  </si>
  <si>
    <t>ナカガワ</t>
  </si>
  <si>
    <t>電気→以前ハルエネ利用していたが電気代が高くなった事で今後は東京電力しか使わないとの事。
外国人の集客も行っていきたくホームページをちょうど検討しようと思っていたとの事。</t>
  </si>
  <si>
    <t>ラーメン創作麺処 めん坊</t>
  </si>
  <si>
    <t>ミヤニシ</t>
  </si>
  <si>
    <t>ハッピーコール（現地）</t>
  </si>
  <si>
    <t>先日電話で回答回収し、そのまま申し込み。
以前UberのVRやってて大変だったで若干デリバリーへの不信ありだったが、注文受けなくていいで納得。
※HP作成には娘もMTG参加。
※口コミ272件</t>
  </si>
  <si>
    <t>スナック 蘭美</t>
  </si>
  <si>
    <t>モリ</t>
  </si>
  <si>
    <t>RN・Menu→申込（エビデンス等取得）</t>
  </si>
  <si>
    <t>佐藤堂本店</t>
  </si>
  <si>
    <t>たぬき庵</t>
  </si>
  <si>
    <t>電気→不動産管理
デリバリー→ロケナウとメニュー受注
ホームページに関して、外国人のお客さんがメインのため英語表記などもしたいとの事でした。</t>
  </si>
  <si>
    <t>おおがさんち</t>
  </si>
  <si>
    <t>オオガ</t>
  </si>
  <si>
    <t>RN→タブレットは手元にあるが、ハッピーコールは通っていない様子。TMへ要確認。</t>
  </si>
  <si>
    <t>鮨ト酒 ナカニワ</t>
  </si>
  <si>
    <t>サイトウ</t>
  </si>
  <si>
    <t>翔さん対応中</t>
  </si>
  <si>
    <t>すみれ荘</t>
  </si>
  <si>
    <t>オチアイ</t>
  </si>
  <si>
    <t>HPありだが初期費用17万円、月額5,000円払ってる上に古臭いデザインだと思っている。
スムーズ系。＜紹介案件＞
関係値築けず、満足したら出しますね。</t>
  </si>
  <si>
    <t>Yui's Bar Bestie</t>
  </si>
  <si>
    <t>オウドウ</t>
  </si>
  <si>
    <t>ハッピーコール（TEL）</t>
  </si>
  <si>
    <t>無料なのが余計に怪しいとのことで信用を獲得し切れず。
息子に確認して明日回答します。
＜トーク振り返り＞
全体的に話しすぎ。
最初に「怪しい」と言われたことで、断られないように…と丁寧に丁寧に行き過ぎたことが原因。
「アホなんやから細かいこと話してもわからん」のスタンス。HPの温度感を上げるのは丁寧に行い懸念となりそうなところは『HP無料』『デリバリー登録するだけ』『費用かからない』くらいシンプルでいい。
＞息子okで申込。
※水木しかオーナーおらず、来週水曜日が祝日のため木曜日で日程切り。</t>
  </si>
  <si>
    <t>祖父江</t>
  </si>
  <si>
    <t>フロレスタ藤崎店</t>
  </si>
  <si>
    <t>信長</t>
  </si>
  <si>
    <t>アソウ</t>
  </si>
  <si>
    <t>つばさ電気契約の日程調整（片手間ではなく申込手続きとして30分もらう）</t>
  </si>
  <si>
    <t>Menu→エビデンス回収</t>
  </si>
  <si>
    <t>寮の電気明細来たか確認 ※お店はエネパル電気だった</t>
  </si>
  <si>
    <t>ウーバー、menu、ロケット、ステラパック獲得（翔さん・単価要確</t>
  </si>
  <si>
    <t>パープルバー</t>
  </si>
  <si>
    <t>ヤマシタ</t>
  </si>
  <si>
    <t>2/25 ハッピーコール済み</t>
  </si>
  <si>
    <t>審査中</t>
  </si>
  <si>
    <t>かどちゃん</t>
  </si>
  <si>
    <t>日曜日以外の17:00以降は基本店にいる。
ハッピーコール・プレコールは現地対応必須。</t>
  </si>
  <si>
    <t>スナック「自動ドア」</t>
  </si>
  <si>
    <t>タケイシ</t>
  </si>
  <si>
    <t>1/30 「時間ないよー」でなめてるスタンス。3月にXを作り直すので、そのタイミングに併せてHP作る。その時は時間作ってくださいね。
HP作るのに時間取れます？取れるならデリバリー登録必要なので時間もらいますね
早くお客様来ちゃうようになったからごめんとなり、再調整。月火はダメで木曜日ちょうせい
※Xフォロー10000人超え。
＞申込書は回収済み。
※ライオン見せていきたい系。
商談で1時間弱かかった。
手続きまた別日にしてと、お客様いないし、グチグチ言うてくるからいやそっちが時間遅らせたんやんで強気に出たが、申込自体流れそうになったため、再調整。
LINEでのやり取りを強く希望。※Menuのフォームは入れさせてみたけど無理だった。＞申込書は回収済み。
LINE既読無視されている、追いLINE済み。
返信なければ明日店舗に架電し、調整できなければF
＞申込書は回収済み。</t>
  </si>
  <si>
    <t>洋食レストランみつわ</t>
  </si>
  <si>
    <t>スミヨシ</t>
  </si>
  <si>
    <t>担当者→スエヨシ様
店長→ナガサワ様
スエヨシ様と商談。商談途中で面接の子が来てしまい終了。
「店長が直接聞いてもらった方がいいです」となり、次アポを店長と切りに行くも「2月のシフトが決まってないため今予定が出せない。」となり、2月入ってから電話してアポ調整。
魚井風汰, 金 16:22＞決裁者ナガサワ様に通電。シフトが今見れない、料理中で忙しいとなり調整できず。明日15:00に再架電。＞決裁者 ナガサワ様に通電。
今2.3分行けます？で日程調整と条件整理、デリバリー登録に口座が必要なこと等伝え、デメリットないならokとのこと。
契約周りは以前お話したスエヨシがやりますで、その場でスエヨシ様と日程調整。
＞残り：口座情報と口座エビデンス
スエヨシ様と再商談。
内容あまり覚えておられずでもう一度やり直し、決済者の長沢様には承認もらってるでYes。
デリバリーがスエヨシ様的に引っかかっており、本当に注文入らないのか？どーゆーシステムなのかの質問多め。
内容丁寧に説明し納得。
登録に入るもスマホ使い慣れておらずで時間かかる。
基本的にケータイは営業中全く見ず、
デリバリーやHPの打ち合わせも全部お店の電話に欲しいとの事。
宴会があるとのことで、決済者の長沢様からブロックが入りmenuのフォーム送信で終了。
※Menuの電話を16:00~17:00で設定できるなら、最初からその時間にかけさせる？、
＞担当の住吉さん休みのため、明日再家電。明日はいるとの事。</t>
  </si>
  <si>
    <t>関内ラテン系セニョリータ</t>
  </si>
  <si>
    <t>モリタ</t>
  </si>
  <si>
    <t>電気→知り合いのオクトパスエナジー。
menu→フードの写真が食べログにあるが、シェフもう辞めてる。ガスも止めており、フードは提供していない。</t>
  </si>
  <si>
    <t>albi...</t>
  </si>
  <si>
    <t>アルハメド</t>
  </si>
  <si>
    <t>ハッピーコール済み</t>
  </si>
  <si>
    <t>全て回収済み。
※テイクアウトのお店だが、お客様多く合間合間で商談。回収優先で紹介打診までできず。明日TELにて打診。
※電気エコログ1年以内。</t>
  </si>
  <si>
    <t>パブ21世紀</t>
  </si>
  <si>
    <t>トンショ</t>
  </si>
  <si>
    <t>ちょこちょこ追ってた案件。
不動産屋契約し、2年間は店を続けるとなり申込。
※スナック系でフードはメニューのみ、写真もGoogleに3件のみのためRNのみ獲得。</t>
  </si>
  <si>
    <t>モンロー</t>
  </si>
  <si>
    <t>キノシタ</t>
  </si>
  <si>
    <t>電気は最近変えたから変えたくない。（ハルエネかエコログとのこと）
最初ドアが閉まっていたが、入れ違いでオーナー来て商談実施。
で、なに？でスタート。仕込みとご飯食べないといけないため忙しいと言われ立での商談となったが、バス必須の立地とオーナーの雰囲気で再商談よりも当日ベースで進めようと判断し、立ち商談で実施。
口頭Yesを取り、連絡先の交換という体で先に生年月日などの必要情報を回収。
「最後5分だけお時間いいですか？」で足を止め申込書の説明に入ったが「今ゆっくり見れないから改めて見て回答するね」と言われる。読み合わせを実施し、明日電話で回答聞かせてくださいでアポ切り終話。
※回答と併せてエビデンスも回収する。＞2/12 TELで口頭YES
残り：申込書・口座情報・SMSエビデンス</t>
  </si>
  <si>
    <t>酒と料理 戸塚駅横研究所</t>
  </si>
  <si>
    <t>カワバタ</t>
  </si>
  <si>
    <t>着地→お母さんが認知症になり、いっぱいいっぱいのため今日は回答できない。先方から日程切りで週明け。※電気はビル管理
回答後、お電話5分繋ぎながらMenuの申込があることは伝えた。
※Uberやっているがトラブルが多いため、できればデリバリー増やしてない。
Menuは直近で営業来ており、やろうと思っていた。どっちかだけなら（単価高い）RNでお願いします！そっちの方が早いのと力入れてるので！伝えたが、タブレット増えるのは嫌からなし。＞LINE既読無視中。
明日、店舗に直接電話します！
＞1/27本日回答回収し、申込で合意。
LINE上でのやり取り希望で申込書もLINEで送付予定。
※ただ回答を忘れられていたため、追い連絡していく&gt;下記を送付し、即電話し埋めさせる。
※営業許可証撮影難しいなら撮りに行く。
【お客様情報】
名前（フルネーム）：
ヨミ：
生年月日：
メールアドレス：
【振込先情報】
銀行名：
支店名：
口座番号：
【お写真】
営業許可証
＞必要情報入力依頼をしたかったが、出ず。
上記、2回TELも不通のためLINEで連携してます！
LINEで来なかったら次は店にかけてアポ切って現地行きます。
＞RNもタブレット要らずでいけます…！menu単価下がっちゃって…お願いします…。
RNの営業停止のやり方教えてね、君が飛ばないならいいよで申込。</t>
  </si>
  <si>
    <t>焼肉酒家 長寿村</t>
  </si>
  <si>
    <t>シラカワ</t>
  </si>
  <si>
    <t>過去ホームページやっていた事あったが辞めた。
肉より酒の方が粗利が出る為居酒屋として打ち出して行きたいとのこと。
早い段階では受注となっていたのですが、お客さんの愚痴などを話されており商談が長引いてしまいました。</t>
  </si>
  <si>
    <t>炭火串焼 真ｓｉｎ</t>
  </si>
  <si>
    <t>ワタナベ</t>
  </si>
  <si>
    <t>自宅電気受注
次回電位の明細確認（tepco）へTELからスタート。
※店の電気はユーパワー。店に来るお客様のところで換えてまだ半年のため替れないと。
※デリバリー全部やってる。
＜紹介案件＞
・タイ古式 リラクゼーション チェンライ
・旬薫 三うら 小田急相模原店 
・浜焼き 海鮮 焼肉 明月苑 小田急相模原店 
⇒オーナー曰く明月苑が1番あつそう。</t>
  </si>
  <si>
    <t>松楽菜館</t>
  </si>
  <si>
    <t>リンエイ</t>
  </si>
  <si>
    <t>シェルシューズ</t>
  </si>
  <si>
    <t>カネコ</t>
  </si>
  <si>
    <t>エネパル→東名で一番安くしてもらってる、いっぱい営業来ているのとどうせ安くならないから大丈夫と一蹴。
デリバリーの温度感が高かったため押し切れず。</t>
  </si>
  <si>
    <t>焼き鳥 鳥七</t>
  </si>
  <si>
    <t>スダ</t>
  </si>
  <si>
    <t>めん坊の紹介。
電気→ミツウロコエナジー使用中明細は全てWeb。
RN・menu→導入済み
急遽外出ないといけなくなり、作業しながらでいい？でスタート。紹介元からある程度話がいっておりスムーズにYes。書類等は次回となり次アポ。
次は最大30分は体空けて欲しい旨を伝える。＞前確完了</t>
  </si>
  <si>
    <t>大衆プラザいな勢</t>
  </si>
  <si>
    <t>ヒガシデ</t>
  </si>
  <si>
    <t>立ち呑みリー</t>
  </si>
  <si>
    <t>・居酒屋ルーの紹介で妹のエステサロン。
・居酒屋ルーの横の店に「立ち呑みリー」があり、そこのデリバリーを人件費分補填で良いか？を週明け、ルーのオーナーに確認。
※もう1件紹介が出そうなため、紹介を確約した上で夜アポ入ってなかったらどこかで会いに行ってもありか？
居酒屋ルーのオーナー的には、「Yosa park Lihi 南橋本」の人件費分補填を「立ち呑みリー」でするのは気乗りしない。※妹の店なのに...
別の紹介打診もあるため、こちらからアポ切り。&gt;「Yosa park Lihi 南橋本」の人件費分補填を「立ち呑みリー」でするでok。
※営業許可証写真撮影済み。
※SMSのみ別途エビデンス抑える必要あり。</t>
  </si>
  <si>
    <t>御圓屋</t>
  </si>
  <si>
    <t>ニシオ</t>
  </si>
  <si>
    <t>WILDFLOWER - Kamakura -</t>
  </si>
  <si>
    <t>ナカジマ</t>
  </si>
  <si>
    <t>2/25 朝一TELで動力の検診期間と日数を確認依頼済。</t>
  </si>
  <si>
    <t>ライダースカフェ＆ダイナー 玉の風</t>
  </si>
  <si>
    <t>タマヤマ</t>
  </si>
  <si>
    <t>電気→東京ガス利用
以前ハルエネ利用でかなり揉めた事があり切り替えたくないとの事。</t>
  </si>
  <si>
    <t>美容院</t>
  </si>
  <si>
    <t>ユーミー</t>
  </si>
  <si>
    <t>エキゾチックプラムの梅原様の紹介。</t>
  </si>
  <si>
    <t>cafe akubi</t>
  </si>
  <si>
    <t>カレーの画像以外回収済み。
シェルシューズの紹介
飛び込みでそのまま成約。3月15日オープン。
オープン前でデリバリー追追やっていくが、店舗メニューが確立しきっていないため、ドリンクも含めた6種。</t>
  </si>
  <si>
    <t>たこ焼き居酒屋 えみ</t>
  </si>
  <si>
    <t>イチムラ</t>
  </si>
  <si>
    <t>電気→オフィス電気利用
2月頃から通ってきてくれている営業とやり取りしている。
お店に飲みにきたりと結構付き合いができているとの事で不義理はしたくないとなり失注。
デリバリー→menuのみ受注。
ロケットナウキャンセル終わってない為スルーしてます。</t>
  </si>
  <si>
    <t>スイーツ</t>
  </si>
  <si>
    <t>ヒロセ洋菓子店</t>
  </si>
  <si>
    <t>ヒロセ</t>
  </si>
  <si>
    <t>立ち商談。HPは既にありお金払ってるが、可愛いから残したいとの事。
もう48年店をやっており、宣伝する必要もあり。
HP勝手に作るのはいいがデリバリーめんどくさいとなる。
1.注文が入った際の対応
2.タブレット置くこと
払拭。娘と相談したいとなるが、クロージングかけ申込。
ケーキ作らないととなり、SMSエビデンス取りは3/8。</t>
  </si>
  <si>
    <t>フェリーチェ</t>
  </si>
  <si>
    <t>サエグサ</t>
  </si>
  <si>
    <t>テーブルなく立ち商談で実施。
あくびしながら、かなり適当。作ってくださいお願いしまーすとのこと。子供を迎えにいくから時間ないとなり、SMS対応等を後日の提案もしたが、時間取れない。日程調整の方が時間かかるから今やっちゃいましょうでその場で全て回収。
※ゆうちょの番号が誤っていたため、再回収。
電気→実家が店、親が管理しているため不明。元々時間がない上での立ち商談であったため深くは攻めれず。</t>
  </si>
  <si>
    <t>VINO VIVO</t>
  </si>
  <si>
    <t>オニキ</t>
  </si>
  <si>
    <t>2026/03/11
取りに行ったが通帳は持っていないと言われ回収できていない。
2026/03/12に電話を行い今月課金できなければ請求する旨をつたて、2026/03/13に回収
2026/03/12
口座エビデンス取得ができてないため、テキストで送り13日の午前中に電話で回収</t>
  </si>
  <si>
    <t>日本料理 楽只</t>
  </si>
  <si>
    <t>アオヤマ</t>
  </si>
  <si>
    <t>シュールティー</t>
  </si>
  <si>
    <t>ヒダ</t>
  </si>
  <si>
    <t>テルリスタ</t>
  </si>
  <si>
    <t>コゾノ</t>
  </si>
  <si>
    <t>ハマの台所タケ</t>
  </si>
  <si>
    <t>タケダ</t>
  </si>
  <si>
    <t>開業4ヶ月。
追追デリバリーする可能性あるとなりmenu獲得。
感じのいいこみちゃんタイプりタブレットのWi-Fi設定できないとなり現地対応必須。（Wi-Fiあるが繋ぎ方わからない。）</t>
  </si>
  <si>
    <t>ビールとごはんグビグビ食堂</t>
  </si>
  <si>
    <t>ウメダ</t>
  </si>
  <si>
    <t>更新自分でできないのはな…と温度感低めからスタート。インスタの速報性とHPの信頼性で分けてやることに意味があるで納得。
このお店はビールメインのはずなのに、食べ物ばかりインスタにあがっている現状を指摘。
HPのメニューは食べログに繋がるようにして欲しい。
デリバリー：
ビビり系のオーナー。
Uberの写真はそのまま使ったらダメだよとのこと。食べログのお客様があげてる写真引っ張ってくるで納得。</t>
  </si>
  <si>
    <t>焼き鳥</t>
  </si>
  <si>
    <t>THE やきとり 喜作</t>
  </si>
  <si>
    <t>ロケット登録済み
電気→過去に変えたことあるが金額が跳ね上がった事で変えるつもりはないとのこと。</t>
  </si>
  <si>
    <t>炭火焼野毛ホルモン だいきち</t>
  </si>
  <si>
    <t>ニシノ</t>
  </si>
  <si>
    <t>スムーズに受注になりました。
電気は変えたばかりで難しいとのこと。
地域創生（エネパル）</t>
  </si>
  <si>
    <t>ゆんたく倶楽部</t>
  </si>
  <si>
    <t>アンボウ</t>
  </si>
  <si>
    <t>70歳だがしっかりはしてる系。
めんどくさくないならなんでもいい、そっちで作ってくれるならいいよでYes</t>
  </si>
  <si>
    <t>ToRiO</t>
  </si>
  <si>
    <t>オギ</t>
  </si>
  <si>
    <t>HDの仕組みに関して細かく聞かれた。
HPのクオリティに関してもつつかれたが事前に参考になりそうな店舗のホームページ送ってもらえればやりますよで受注
許可証は取り行ってないとの事で明日中に取りに行きLINEで送ってもらえることに。
そのタイミングで通帳もお送りいただけることに。
2026/03/11
2026/03/12に電話を行い取りに行ってたら写真を送ってもらう。
無い場合は2026/03/13日にアポぎりを行い取り行く。</t>
  </si>
  <si>
    <t>bar ten3</t>
  </si>
  <si>
    <t>トモナガ</t>
  </si>
  <si>
    <t>※エネパル→オーナーじゃないためわからない。
関内ラテン系セニョリータの紹介。
タブレットは自宅に送付希望。
Wi-Fiなくテザリングできないため、LTEを送付。
店長が窓口で口座情報以外は持っている。
3/12 中に口座情報を送ってもらうよう依頼中。無理なら3/13 TELで催促。
※確実に2日酔いの様子でしたので、都度追っていきます。進捗なくなったら切。</t>
  </si>
  <si>
    <t>焼肉 広鈴</t>
  </si>
  <si>
    <t>電気→付き合いでエネオス利用
デリバリー→ロケット、menuで受注。
スムーズに受注になりました。</t>
  </si>
  <si>
    <t>ビストロ グランヴィラージュ</t>
  </si>
  <si>
    <t>大村</t>
  </si>
  <si>
    <t xml:space="preserve"> 108000+16900+70500-5500-5500-4500-4500</t>
  </si>
  <si>
    <t>精肉店がメインでサブがカフェ。
スタート怪しまれていたが、カフェ→精肉店への動線の提案で温度感上がりYes。
素材はUberより引用。</t>
  </si>
  <si>
    <t>恵手得亭 (エテエテイ)</t>
  </si>
  <si>
    <t>フジタ</t>
  </si>
  <si>
    <t xml:space="preserve">205800+70500+16900-20000-20000-5500-5500=242200
</t>
  </si>
  <si>
    <t>デリバリー→本格的にやりたいとのことでメニューの開発から。週内には完成予定との事で、週明け催促。それ以外の素材回収済み。
電気後確OK</t>
  </si>
  <si>
    <t>BAR PEAT</t>
  </si>
  <si>
    <t>モリオカ</t>
  </si>
  <si>
    <t>めちゃくちゃ無愛想だったが何故か仲良くなれた。
MEO対策としてのお話をして受注。</t>
  </si>
  <si>
    <t>居酒屋 真梨奈</t>
  </si>
  <si>
    <t>クサマ</t>
  </si>
  <si>
    <t>SPICEUP COFFEE</t>
  </si>
  <si>
    <t>アイダ</t>
  </si>
  <si>
    <t>電気ビル管理
今後デリバリーやっていこうと思っているとの事でUberなどの追加の可能性あり</t>
  </si>
  <si>
    <t>おうちカフェ しょこな</t>
  </si>
  <si>
    <t>オオウチ</t>
  </si>
  <si>
    <t>アポ切っていた時間にTELで回答回収。
そのまま回収アポも切って素材全て回収</t>
  </si>
  <si>
    <t>HDの仕組みに関して細かく聞かれた。
HPのクオリティに関してもつつかれたが事前に参考になりそうな店舗のホームページ送ってもらえればやりますよで受注
許可証は取り行ってないとの事で明日中に取りに行きLINEで送ってもらえることに。
そのタイミングで通帳もお送りいただけることに。</t>
  </si>
  <si>
    <t>味道苑</t>
  </si>
  <si>
    <t>トン</t>
  </si>
  <si>
    <t>中国のおじいちゃん
デリバリーの登録めんどくさいならやらない系
menuは対応できないと判断してロケットナウのみで受注。
(翔さん相談済み)
電気→切り替えないといけないならやらないとの事で失注。
2026/03/11
SMSの再送しているがエビデンスの取得ができてない。
2026/03/12に電話にて再度取得を行う。</t>
  </si>
  <si>
    <t>居酒屋 あらじゃい</t>
  </si>
  <si>
    <t>タカハシ</t>
  </si>
  <si>
    <t>エネパルビル管理
デリバリー商品写真が無いため、作って送っていただけるとの事
その他回収物done
＜紹介案件＞
・大衆酒場かっくん 4店舗経営してる。
橋本2店舗、相模原2店舗 佐々木かずひこさん</t>
  </si>
  <si>
    <t>居酒屋あらじゃい</t>
  </si>
  <si>
    <t>無</t>
  </si>
  <si>
    <t>ナカツ</t>
  </si>
  <si>
    <t xml:space="preserve">アポの9:00におられず10:00に訪問。77歳だがしっかり系のおじいちゃん。
10分程度話し、デリバリーのこうざまでかYes。明日再アポ組んで書類等回収。menu→デリバリーの理解弱く、プレコール対応困難と判断し未定案。
</t>
  </si>
  <si>
    <t>中国料理彩福</t>
  </si>
  <si>
    <t>シミズ</t>
  </si>
  <si>
    <t>デリバリー終わってからの作成スタート　写真も魚井とりにいく</t>
  </si>
  <si>
    <t>海鮮旬菜 ojima</t>
  </si>
  <si>
    <t>オジマ</t>
  </si>
  <si>
    <t>:電気はオーナー名義のためNG
最近切り替えたとの事。
かなりせっかちな人でしたが不動産もやっている法人の飲食店でLIFULLの話を出したところかなり優しくなった。
ロケットはサービス内容をかなり聞かれやるかもとの事。</t>
  </si>
  <si>
    <t>マダム・ボンボニエール</t>
  </si>
  <si>
    <t>ヤマグチ</t>
  </si>
  <si>
    <t>公開希望日3月中に変更</t>
  </si>
  <si>
    <t>ECサイト制作</t>
  </si>
  <si>
    <t>ポプラ館珈琲</t>
  </si>
  <si>
    <t>魚井：電話　入金待ち</t>
  </si>
  <si>
    <t>日本語の理解力がなくHDは失注。(店が一年持たないと言われております。)
人の採用ができるならしていきたいとの事で店前に貼る求人募集の紙を5000円ショットで受注してます。</t>
  </si>
  <si>
    <t>今福課金対応</t>
  </si>
  <si>
    <t>旨いもん食堂かどや</t>
  </si>
  <si>
    <t>サワナガ</t>
  </si>
  <si>
    <t>ホームページはホットペッパーが作ってるページなどから写真を引っ張ってきてこちら側で作っちゃっていいとの事。
打ち合わせ不要との事でした。
電気はビル</t>
  </si>
  <si>
    <t>ソーセージ＆バーツバイ【クラフトビール】</t>
  </si>
  <si>
    <t>オオサワ</t>
  </si>
  <si>
    <t>ココ・ボンゴ</t>
  </si>
  <si>
    <t>tagawa 和牛 SPECIALTY COFFEE SHOP</t>
  </si>
  <si>
    <t>ナカダイ</t>
  </si>
  <si>
    <t>LIVEdate反映待ち　Y列のみ無し</t>
  </si>
  <si>
    <t>COLORLESS CAFE</t>
  </si>
  <si>
    <t>トキタ</t>
  </si>
  <si>
    <t>LIVEdate反映待ち</t>
  </si>
  <si>
    <t>通電。アポ忘れていた。
9:00に個人TEL繋がり日程調整。エビデンス回収済み。
2002年生まれの若いオーナー様。</t>
  </si>
  <si>
    <t>HANZO KITCHEN</t>
  </si>
  <si>
    <t>ハンザワ</t>
  </si>
  <si>
    <t>LIVEdate反映待ち　口座確認書が必要？</t>
  </si>
  <si>
    <t>アポからリードタイム空いたが獲得。
menuは既に導入済み
電気は絶対に替えない。聞き方を変えて質問するも理由すら話して貰えず。</t>
  </si>
  <si>
    <t>次回電位の明細確認（tepco）へTELからスタート。
※店の電気はユーパワー。店に来るお客様のところで換えてまだ半年のため替れないと。
※デリバリー全部やってる。
＜紹介案件＞
・タイ古式 リラクゼーション チェンライ
・旬薫 三うら 小田急相模原店 
・浜焼き 海鮮 焼肉 明月苑 小田急相模原店 
⇒オーナー曰く明月苑が1番あつそう。</t>
  </si>
  <si>
    <t>鎌倉ねこの間</t>
  </si>
  <si>
    <t>ナガタ</t>
  </si>
  <si>
    <t>ANT'S Southern-Resort（法人名②）</t>
  </si>
  <si>
    <t>マツタケ</t>
  </si>
  <si>
    <t>（電気）契約名義確認
（HP）ヒアリングMTG誰がやるのか翔さんに確認</t>
  </si>
  <si>
    <t>ホームページのクオリティーにかなりのネックがあり。
→実績少ないから作らせてもらえる店舗にお願いしている、いい例があれば送ってもらえれば寄せられるとお伝え。そのため費用も貰ってないとお伝えして納得いただく。
電気に関しては東名電気利用、安くなるなら検討できるとの事。
ただ、手続きネックがあり。
美容室5店舗のうち1店舗ビル管理でもう1店舗は新店舗。
3店舗東名電気
飲食店も一店舗経営。
そこも東名電気利用で自宅の電気含めると11地点見込み。
自宅以外は動力契約あり
2026/03/11
東名から書類が届き、返送（2026/03/06）をしてお客様番号待ちになっている。
お客様番号はいつ届くか不明の状態。
書類が届いてから返送してまで1週間で可能との事2026/03/13日はもらえる予定</t>
  </si>
  <si>
    <t>鳥楽苑</t>
  </si>
  <si>
    <t>リュウ</t>
  </si>
  <si>
    <t>素材回収済み。
日本に30年いるとの事だが、コミュニケーションギリギリ。
Uberあるが息子が申込をしたため、よくわからない。（息子は店を離れて別な会社で働いている）。
HPとデリバリーのことを伝え理解。
デリバリーは授業員が少なくなってからやめたと仰せ。menuはプレコール及びログイン対応不可と判断。</t>
  </si>
  <si>
    <t>Yakigashiya Lucca</t>
  </si>
  <si>
    <t>タニグチ</t>
  </si>
  <si>
    <t>学一</t>
  </si>
  <si>
    <t>マツヤマ</t>
  </si>
  <si>
    <t>ロケットmenu条件でお伝え。
現在ホットペッパーでホームページ作成。
無料であればそのままがいいとの事。
有料なら切り替えたいとの事で確認となりました。
その場で確認を促したのですが仕込みに入りたいと言われ検討となります。</t>
  </si>
  <si>
    <t>SANGLIER</t>
  </si>
  <si>
    <t>電気→ハルエネからTEPCOに戻したばかりで新電力はもう使いたくない。
デリバリー条件で受注。</t>
  </si>
  <si>
    <t>クラブA</t>
  </si>
  <si>
    <t>HPのヒアリングMTG調整中</t>
  </si>
  <si>
    <t>アポ2回忘れているため、RN課金終わってからHP本格的に作成。
コミュニケーションは取れるため継続していく。
今日わかったことだが、ラブ上等のベイビープロデュースの店だった。
・Netflix
・ラブ上等
・ベイビー
を使うのは禁止とのこと。</t>
  </si>
  <si>
    <t>スナックのため、継続ログインがあれば3月成果</t>
  </si>
  <si>
    <t xml:space="preserve"> カラオケら・ピエ</t>
  </si>
  <si>
    <t>テラダ</t>
  </si>
  <si>
    <t>電気が条件からやらない。
過去にトラブルがあったとの事。
デリバリー条件で受注。</t>
  </si>
  <si>
    <t>居酒屋和吉</t>
  </si>
  <si>
    <t xml:space="preserve">ホームページの更新月額1000円で取ってます
</t>
  </si>
  <si>
    <t>MARBLE</t>
  </si>
  <si>
    <t>タサキ</t>
  </si>
  <si>
    <t>ネット（集客・HP・デリバリー）の営業に警戒心・嫌悪感の強いオーナー。
先に条件を聞かれ、HPのヒアリングが甘い状態で進めてしまった。
初めて会ってその場で決めたくないとのことで、次アポ切り現地で回答回収。</t>
  </si>
  <si>
    <t>スプシ反映済み</t>
  </si>
  <si>
    <t>刻しらず</t>
  </si>
  <si>
    <t>ニシモト</t>
  </si>
  <si>
    <t>パティスリー ボン・クラージュ</t>
  </si>
  <si>
    <t>トレンドメイクという会社でホームページを利用していたが倒産してローンだけ残っている状況。
トレンドメイクが倒産したタイミングで色んな会社からホームページの営業が来ているとの事。
その中で無料は怪しすぎるとの事。
説明するも怪しいが解消されず失注
電気は直近エネパルに切り替えをしたとの事</t>
  </si>
  <si>
    <t>Erotikava エロチカヴァ</t>
  </si>
  <si>
    <t>ヤマウチ</t>
  </si>
  <si>
    <t>店長商談
ホームページは新しいものを作りたかったとの事
電気→オーナーが絶対にやりたくない
デリバリー→登録ならとの事でオーナーさんに軽く話を通すとの事</t>
  </si>
  <si>
    <t>千葉のピーナツ 豆ひで</t>
  </si>
  <si>
    <t>オザワ</t>
  </si>
  <si>
    <t>直前までラジオの撮影していた。
店前にファンがかなり来ていて商談時間10分遅らせてスタート
デリバリー→袋に入った未調理の落花生しかなくNG
電気→電気代なんてどこも変わらないよでそれならとの事で受注
切り替えにかなり前向きになってくれて率先して対応してくれてます。
えびす電気にお客様番号依頼済み</t>
  </si>
  <si>
    <t>発酵処Gift</t>
  </si>
  <si>
    <t>マスダ</t>
  </si>
  <si>
    <t>menu導入済み
電気→切り替えが条件なら検討しない。(新電力にいいイメージがない)
ホームページに関しては5月の最初にある周年イベントが終わってから従業員全体と話をしてから決めたいとの事。
即決は絶対にしないと言われた。</t>
  </si>
  <si>
    <t>話飲茶屋つぎはし</t>
  </si>
  <si>
    <t>ホカリ</t>
  </si>
  <si>
    <t>6月上旬にヒアリングMTＧ</t>
  </si>
  <si>
    <t>申込書巻くまでで1時間使ったため再度訪問。
特に必要ないとの事で、なかなか温度感上がらず苦戦。現在のHPの業者に100万円以上取られており、印象悪め。
オーナーと妹で店を運営しており、妹からも質問多い。
最後はオーナーが諦めてくれた感じ。
menuの3ヶ月が終わるタイミングで連絡欲しいとの事。（カレンダー設定済み）</t>
  </si>
  <si>
    <t>菓人KICHISE</t>
  </si>
  <si>
    <t>キチセ</t>
  </si>
  <si>
    <t>まぁまぁでかいケーキ屋。
1時間半商談。
代表者はオーナーだが、奥様が決済権あると仰せ。
オンライン販売はやりたくないでデリバリーも最初アウトだったが、休業設定できるならで納得。もしかしたらデリバリー置いたらやるかもとなり、質問多数。
今のHPも無料とのことで、必要性をそこまで高く感じさせられなかったが、関係値とお願いベースもあり申込。</t>
  </si>
  <si>
    <t>お食事処 舞</t>
  </si>
  <si>
    <t>ダイラク</t>
  </si>
  <si>
    <t>スムーズに獲得。
昼は建設の仕事をしているため連絡繋がりにくい。</t>
  </si>
  <si>
    <t>トケバル</t>
  </si>
  <si>
    <t>menuエリア外
電気→ショッピングモールの中にある店舗でNG
スムーズに受注。</t>
  </si>
  <si>
    <t>コパン・コピーヌ</t>
  </si>
  <si>
    <t>Uberより引用。
【menu】
他代理店が入っているが、プレビュー承認とアプリログインがされてない状態で、12月から放置されている。
営業がそこから来ない。
お客様がオープンされたいと仰ってて...で押せる可能性あるため獲得。</t>
  </si>
  <si>
    <t>&amp; BAR PuKe</t>
  </si>
  <si>
    <t>若いオーナー様。
無料である点を終始疑っておられたが、デメリットがないならでスムーズに格闘。</t>
  </si>
  <si>
    <t>珈琲 貴族館</t>
  </si>
  <si>
    <t>イチヤス</t>
  </si>
  <si>
    <t>18:00前までお客様がおりそこから商談。
トラブル防止のため、Yesを取りつつデリバリーへのご理解をいただくために丁寧に説明。
プレコールに出て欲しい旨と電話番号登録等完了。
ヒアリングMTG不要、高齢者のためハッピーコールは現地対応必須。</t>
  </si>
  <si>
    <t>花のれん</t>
  </si>
  <si>
    <t>オイカワ</t>
  </si>
  <si>
    <t>年間17万円×8年契約でHPやってた。
もうそろそろ店閉めようと思う、でかなりやる気ないオーナー。
社会情勢の文句を聞き、お願いベースで提案。うちでいいならいいよでスムーズにYes。
※既にHPあるのと、特にやる気ないためヒアリングMTGは不要。
※デリバリーも現地対応。
※看板犬の名前はれん。
店舗：1年以内に切り替えており、今日すぐにできないからやりたくない。
自宅：未提案。</t>
  </si>
  <si>
    <t>年間17万円×8年契約でHPやってた。
もうそろそろ店閉めようと思う、でかなりやる気ないオーナー。
社会情勢の文句を聞き、お願いベースで提案。うちでいいならいいよでスムーズにYes。
※既にHPあるのと、特にやる気ないためヒアリングMTGは不要。
※デリバリーも現地対応。
※看板犬の名前はれん。</t>
  </si>
  <si>
    <t>秋田や</t>
  </si>
  <si>
    <t>ヤマダヤ</t>
  </si>
  <si>
    <t>電気は付き合い
デリバリーはmenuの週1の1時間ログインが嫌だとの事。
お店の情報を載せたくないの一点張り
ロケットのみの受注となります。</t>
  </si>
  <si>
    <t>タブレット発送済み</t>
  </si>
  <si>
    <t>焼肉 将龍苑 浦安店</t>
  </si>
  <si>
    <t>コハタ</t>
  </si>
  <si>
    <t>お客様対応しながらであったが、スムーズに獲得。
25年11月にオープンした店舗。
Uberからの引用。</t>
  </si>
  <si>
    <t>花鳥</t>
  </si>
  <si>
    <t>カトリ</t>
  </si>
  <si>
    <t>本当に無料？と疑われていたが、ペライチで作ってもらっていたHPが見れなくなっており、あったら嬉しいと仰せ。
アポ共有であった通り、17:30までであったため、申込書だけ巻いて終了。
電気→京葉ガス（解約金なし。</t>
  </si>
  <si>
    <t>レストラン</t>
  </si>
  <si>
    <t>エピソード1</t>
  </si>
  <si>
    <t>ノーブル</t>
  </si>
  <si>
    <t>お食事処 舞 オーナーの紹介。
他代理店が入って来ていたが紹介のうちを優先してくれた。</t>
  </si>
  <si>
    <t>志な乃</t>
  </si>
  <si>
    <t>ハヤミズ</t>
  </si>
  <si>
    <t>非決商談。
5分程度遅れて息子到着、1回リスケで遅れてきた30分までしか時間取れなくて…とのこと。
オーナーの息子と商談。一族経営で息子は取締役。
概要伝えて代表とも話して前向きに検討されるとのこと。</t>
  </si>
  <si>
    <t>ちばらき珈琲</t>
  </si>
  <si>
    <t>ヨシムラ</t>
  </si>
  <si>
    <t>同じくオーナーをしているbar istaもRNでYesもらったが、エリア外だった。
11:20に魚井到着予定。20分しか時間取れないとのことで、RNのみ提案し回収まで実施。
フードはUberより引用（念の為確認）
bar istaの方がHP作って欲しそうだったため、RN電気打診して無理ならどっちかのもの作りましょうで打診。</t>
  </si>
  <si>
    <t>お食事処 舞の紹介
紹介のためスムーズに獲得。
スナックLALAと同じオーナー。</t>
  </si>
  <si>
    <t>スナックLALA</t>
  </si>
  <si>
    <t>お食事処 舞の紹介
紹介のためスムーズに獲得。
888と同じオーナー。</t>
  </si>
  <si>
    <t>da.b ワインビストロ</t>
  </si>
  <si>
    <t>ベニヤ</t>
  </si>
  <si>
    <t>電気はビル管理
デリバリー→工数かからないなら。
menuのログインの縛りがあるならやらないとの事でロケットのみの獲得となります。</t>
  </si>
  <si>
    <t>マハロ</t>
  </si>
  <si>
    <t>オクムラ</t>
  </si>
  <si>
    <t>娘同席。レストランボードで金取られてる関係値バチバチはでスムーズ獲得。
紹介ももらえた。
Uberから引用。</t>
  </si>
  <si>
    <t>PATISSERIE ROSE PALE</t>
  </si>
  <si>
    <t>ノザキ</t>
  </si>
  <si>
    <t>現在のHPを21年に契約。10年ローンを組んでおり約1,000,000円の支払い。
別途運用保守費で月10,000円程度かかっている。
エネパルの営業された営業マン（大学生）からmenuも提案されており気に入っるいるため、不義理はできないとの事だったが、
仮に残り5年間の運用保守費がかからないのでありとなる。今の会社に確認するとなり、そちらの回答待ち。</t>
  </si>
  <si>
    <t>肉バル ビストロ酒場GABU2</t>
  </si>
  <si>
    <t>店長と広報担当と3者で商談。
代表（オーナー）が別におり確認が必要となり別日回答。</t>
  </si>
  <si>
    <t>ANT'S Southern-Resort（法人名①）</t>
  </si>
  <si>
    <t>5/13 MC OK
4/27　再度名義人確認中
4/24CH名義投入済み・確認待ち
27 日（HP）ヒアリングMTG→前川さん、神谷さん</t>
  </si>
  <si>
    <t>遊や</t>
  </si>
  <si>
    <t>menuエリア外
ロケットナウのみの受注
電気はビル管理の為NG</t>
  </si>
  <si>
    <t>サンビーム SunBeam Terrace</t>
  </si>
  <si>
    <t>ぺリッジ</t>
  </si>
  <si>
    <t>旦那と話をしてから決めたいとの事。
menu、ロケットは説明済</t>
  </si>
  <si>
    <t>美味いマーラータン 美浜店</t>
  </si>
  <si>
    <t>昨日話せず。遠隔でSMSのエビデンス獲得。
思季合同会社のHPを作りたい。
タブレットは小田急相模原の店舗へ送付。</t>
  </si>
  <si>
    <t>HPの内容確認中</t>
  </si>
  <si>
    <t>洋膳酒房ビストロサンタ</t>
  </si>
  <si>
    <t>コミヤ</t>
  </si>
  <si>
    <t>デリバリーは他代理にて契約をしようと思っていたところ
menuとロケットは利用をするかもとの事。
電気→旦那に電話してもらったが即NG</t>
  </si>
  <si>
    <t>梵</t>
  </si>
  <si>
    <t>デグチ</t>
  </si>
  <si>
    <t>83歳のおばあちゃん。
Wi-Fiなし、HC現地対応必須案件。</t>
  </si>
  <si>
    <t>わくわく工房</t>
  </si>
  <si>
    <t>ワダ</t>
  </si>
  <si>
    <t xml:space="preserve"> ドメインあり</t>
  </si>
  <si>
    <t>Uberから引用。ロケットナウの営業の質が悪く、かなり印象が悪かった。
HP作ろうと思えば自分で作れるが、そこまで手が回らないためお願いしますで申し込み。
ドメインはあった方がいいよねでスムーズにYes。</t>
  </si>
  <si>
    <t>石山食堂</t>
  </si>
  <si>
    <t>イシヤマ</t>
  </si>
  <si>
    <t>かなりの人気店
手続きに手間がかかるならやりたくない系
menuに関してはログインの手間でNG
ロケットのみの獲得となります。</t>
  </si>
  <si>
    <t>ゆいまーる 美ら島</t>
  </si>
  <si>
    <t>スドウ</t>
  </si>
  <si>
    <t>エビデンス回収済み。
メニューはなんでもok。</t>
  </si>
  <si>
    <t>フォレストガーデン</t>
  </si>
  <si>
    <t>オーナーと店長と商談。
店長が若く店長の意見を中心に反映。
今のwixを残したまま、カフェ・レストラン用のHPを作成する。若い層を集客していきたい。</t>
  </si>
  <si>
    <t>黒毛和牛焼肉KAYA吉祥寺</t>
  </si>
  <si>
    <t>キム</t>
  </si>
  <si>
    <t>知り合いに元々作ってもらっているホームページあり
デリバリーに関して
ロケットナウのみ
過去メニューの登録していたことある
外国人で日本語かなり下手
営業許可証が店舗になく本日中に送ってもらう</t>
  </si>
  <si>
    <t>LINE制作</t>
  </si>
  <si>
    <t>おっちゃんの台所</t>
  </si>
  <si>
    <t>シバタ</t>
  </si>
  <si>
    <t>居酒屋ゆずりは</t>
  </si>
  <si>
    <t>ウツノミヤ</t>
  </si>
  <si>
    <t>スタンドグルー</t>
  </si>
  <si>
    <t>オオクボ</t>
  </si>
  <si>
    <t>集客足りているため、HPほんまに意味あるんかわからん。
集客のためというよりは、ネット上の名刺代わりパンフレットですで推し。
デリバリーは配達員やってたでスムーズに理解。
そこまで作るメリットを伝えられず、最終的に人推し。
彼女に聞いてみて決めるで終話。</t>
  </si>
  <si>
    <t>和食 中華ダイニング 千行</t>
  </si>
  <si>
    <t>ナカコシ</t>
  </si>
  <si>
    <t>この店舗は集客足りているためHP不要。
去年HPを作った『街中弁当 千行』の土日にお弁当が入るようにしたいと仰せ。※千行はRN・menu導入済み。
個人客に向けたLP作りましょうで着地。
最後に集客の質問をされ、MEOをサラッと提案。GBPの使い方教えてあげて、詳しいことは代表と話してみてくださいで翔さんトスアップです。
※街中弁当 千行のメニューを引っ張るが、デリバリーガチる系。</t>
  </si>
  <si>
    <t>酒楽家 なが江 名古屋の味</t>
  </si>
  <si>
    <t>ナガエ</t>
  </si>
  <si>
    <t>デリバリー登録ならやらないと言われたがゴリ押ししたら取れました。
電気とmenuは交渉しましたがNG</t>
  </si>
  <si>
    <t>居酒屋　GORO</t>
  </si>
  <si>
    <t>シモツ</t>
  </si>
  <si>
    <t>ヒアリングMTG日程待ち</t>
  </si>
  <si>
    <t>オーナー日本語名だが韓国人。
コミュニケーション難易度高く、ご主人？は日本人だがかなりの高齢で、デリバリーはやらなくていいと頑な。
そのため、menuの3ヶ月ログインは困難と判断し、RNのみの獲得。
通帳持ってないと仰せで明日朝TELでアポを切り終話</t>
  </si>
  <si>
    <t>bistro bar twoＫ</t>
  </si>
  <si>
    <t>セジマ</t>
  </si>
  <si>
    <t>Uberから引用。
営業に疲れている系オーナーで開幕から条件を聞かれた。</t>
  </si>
  <si>
    <t>ヒアリングMTG調整中</t>
  </si>
  <si>
    <t>monoGRAM studio café</t>
  </si>
  <si>
    <t>ハヤシ</t>
  </si>
  <si>
    <t>炭火焼鳥かわ</t>
  </si>
  <si>
    <t>カワシタ</t>
  </si>
  <si>
    <t>今まで営業は全部断ってた系
めんどくさいのは無理って人
menuは難しそうなのでロケットナウのみで取ってます
録音済</t>
  </si>
  <si>
    <t>Chotto</t>
  </si>
  <si>
    <t>オオモリ</t>
  </si>
  <si>
    <t>ほか代理店が飛び込みしてきたので追い返しました。
スムーズに受注</t>
  </si>
  <si>
    <t>居酒屋　旬扇</t>
  </si>
  <si>
    <t>コヒヤマ</t>
  </si>
  <si>
    <t>馬力食堂</t>
  </si>
  <si>
    <t>クワハラ</t>
  </si>
  <si>
    <t>やきとり蔵</t>
  </si>
  <si>
    <t>イマクラ</t>
  </si>
  <si>
    <t>SNS、MEOにお金かけているタイプ
MEOをお願いしている会社に無料でホームページ作ってもらったが汚い。
ホームページあるからやらない雰囲気出されたが何の為のアポか聞いたら丸くなったので獲得できました。</t>
  </si>
  <si>
    <t>パティスリーショコラトリーアルカ</t>
  </si>
  <si>
    <t>キタジマ</t>
  </si>
  <si>
    <t>おでんと365日。</t>
  </si>
  <si>
    <t>サワダ</t>
  </si>
  <si>
    <t>ナチュラルカフェ&amp;セラピーショップ エル・シャンティ</t>
  </si>
  <si>
    <t>シマズ</t>
  </si>
  <si>
    <t>ロケット別代理店にてやってる可能性あり。
タブレットは来ていない&amp;商品未提出との事。
念のためエントリーだけかけて欲しいです。</t>
  </si>
  <si>
    <t>中華居酒屋　輝</t>
  </si>
  <si>
    <t>リーホーシュン</t>
  </si>
  <si>
    <t>かくちゃん</t>
  </si>
  <si>
    <t>カクタニ</t>
  </si>
  <si>
    <t>怪しすぎるで何回も理由きかれた。
電気→ハルエネに変えたばかり
デリバリー今後はやっていきたい系</t>
  </si>
  <si>
    <t>喫茶ルパン</t>
  </si>
  <si>
    <t>カワゴシ</t>
  </si>
  <si>
    <t>12:00から遅刻し13:00過ぎ到着。お客様がおり、14:00頃から商談スタート。
オーナーは修理屋の職人。趣味で珈琲入れてて、横の店（喫茶ルパン）が潰れそうとのことで出資してオーナーになった。
横の店自体は45年以上前からやっており、去年リニューアルオープン。79歳のおばあちゃんがやってる。
お願いベースで獲得。ハッピコールの際にオーナーにフォロー入って欲しい旨はお伝えしたため、現地対応は不要。</t>
  </si>
  <si>
    <t>LIVE BARケセラ</t>
  </si>
  <si>
    <t>イクタ</t>
  </si>
  <si>
    <t>喫茶あんど</t>
  </si>
  <si>
    <t>ウシノハマ</t>
  </si>
  <si>
    <t>普段営業電話取らない系
検討→受注になりました</t>
  </si>
  <si>
    <t>ナサラン</t>
  </si>
  <si>
    <t>めんどくさいのは嫌系
三光院と鮨と酒ナカニワのホームページを見せたらやる気になってくれた。
明日10:00~現地回収となります
録音済</t>
  </si>
  <si>
    <t>デジャーブ</t>
  </si>
  <si>
    <t>マスター、オーナー、担当者全て別の人。
大学院生のバイトが担当者。オーナーは接客しながら。
めんどくさいのは無しやで？でハッピーコールの依頼のみし、獲得。
基本的に全て担当者の山本様が対応。</t>
  </si>
  <si>
    <t>串焼ダイニングくぅ</t>
  </si>
  <si>
    <t>・昼間運送会社で働かれている方なので、夕方の対応。
・話した感じハッピーコール遠隔で厳しい説（リテラシー低め）のため、その際は大学生のバイトがいるタイミングで再調整をお願いします。</t>
  </si>
  <si>
    <t>BlackPooL Hamburger cafe/ブラックプールハンバーガーカフェ</t>
  </si>
  <si>
    <t>サガワ</t>
  </si>
  <si>
    <t>事務所に営業許可証あると仰せ。事務所のPCから送ったため手元にもないとの事。</t>
  </si>
  <si>
    <t>ラフィネ</t>
  </si>
  <si>
    <t>ホソガネ</t>
  </si>
  <si>
    <t>今あるホームページは残したまま。
今回作成するHPはECへの動線のみを意識したページ設計にする。
menuはとりあえずデザートも載せるが、公開後メインの3品のみへと変更。</t>
  </si>
  <si>
    <t>Nayutaka</t>
  </si>
  <si>
    <t>イマムラ</t>
  </si>
  <si>
    <t>ホームページの打ち合わせは5月以降になりそうです。
メニューエリア外の為ロケットナウのみ獲得
ホームページに求人サイトのリンク紐づけたい系</t>
  </si>
  <si>
    <t>酒はり 立ち飲み処（光前寺本店）</t>
  </si>
  <si>
    <t>シモダ</t>
  </si>
  <si>
    <t>MEO提案興味あり、翔さんトスアップ。
光善寺が本店。</t>
  </si>
  <si>
    <t>HP制作</t>
  </si>
  <si>
    <t>株式会社アートクラフター</t>
  </si>
  <si>
    <t>入金確認</t>
  </si>
  <si>
    <t>クラブ エースの紹介。クラブエース田中様の兄貴。
電気が厳しいため、有料で提案したところ口頭Yes。
神奈川の会社のためオンラインで詰めてクラウドサイン。</t>
  </si>
  <si>
    <t>けさたんと</t>
  </si>
  <si>
    <t>ナガイ</t>
  </si>
  <si>
    <t>CAN CAFE</t>
  </si>
  <si>
    <t>ミヤモト様</t>
  </si>
  <si>
    <t>既にHPありだが、全く触っていない。
断るつもりだったとのことだが、お力になれるのであればで申込。
デリバリーはせっかくならやってみるかもとのこと。</t>
  </si>
  <si>
    <t>パティスリーカヌリエ</t>
  </si>
  <si>
    <t>カン</t>
  </si>
  <si>
    <t>テイクアウトでmenu使っていく可能性あり</t>
  </si>
  <si>
    <t>居酒屋 湊</t>
  </si>
  <si>
    <t>コマツ</t>
  </si>
  <si>
    <t>10分遅れ到着。
仕込みで時間がないでスタート、端的に話してほしいで条件お伝え。
それならやるで口頭Yes。次アポ切って終了。
デリバリーやる気ない系で、RNのみ内定。電気詰めれてないので、電気再提案。</t>
  </si>
  <si>
    <t>世界の弥栄珈琲</t>
  </si>
  <si>
    <t>神楽坂</t>
  </si>
  <si>
    <t>ハナイチ</t>
  </si>
  <si>
    <t>スムーズに受注
ドメイン有料は不要</t>
  </si>
  <si>
    <t>グランス珈琲館武庫之荘店</t>
  </si>
  <si>
    <t>ヤマモト</t>
  </si>
  <si>
    <t>和食料理　縁</t>
  </si>
  <si>
    <t>ナンブ</t>
  </si>
  <si>
    <t>元従業員が営業許可証を持ち出しており、どこにあるか不明。
4/6確認して無ければ再発行してもらうよう案内。</t>
  </si>
  <si>
    <t>なんくる</t>
  </si>
  <si>
    <t>タケウチ様</t>
  </si>
  <si>
    <t>ドメインあり</t>
  </si>
  <si>
    <t>カフェド10番 箕面市役所前店</t>
  </si>
  <si>
    <t>ニシハラ</t>
  </si>
  <si>
    <t>同じ近畿大学出身だった。
メニュー指定あり。
プレコール~16:00までは忙しい。
15年やられてる店舗様。
HPがあることのデメリット面を非常に危惧されていた。
温度感を上げていったが50%で迷っている。
作ったHPと知り合いのweb関係の人間に聞いた上で判断したいと仰せ。4/27に回答回収。</t>
  </si>
  <si>
    <t>酒はり 立ち飲み処（香里園店）</t>
  </si>
  <si>
    <t>光善寺本店に店舗追加。
また、光善寺店にタブレットは配送。
menuはタブレットなし。</t>
  </si>
  <si>
    <t>肉彩 椛</t>
  </si>
  <si>
    <t>キン</t>
  </si>
  <si>
    <t>終始金かからへんならいいでとのこと。デリバリーはやらないが、以前の店でUberされており理解があるためmenuも獲得。
営業許可証だけ家にあるため、本日送付予定。</t>
  </si>
  <si>
    <t>ねき</t>
  </si>
  <si>
    <t>イズミ</t>
  </si>
  <si>
    <t>・ドメインはお名前.comで契約されているため、それを使用。
・基本的にプレートしか出されていないため、公開後はプレート以外の商品は非公開。
・Wi-Fi店舗になしのため、スマホでHC実施。</t>
  </si>
  <si>
    <t>カフェナルト</t>
  </si>
  <si>
    <t>キタ様</t>
  </si>
  <si>
    <t>80歳オーバーのご夫婦。
店ももう閉めていこうとしていると仰せだが、モデルになってくださる、ぜひ作成させていただける歴史のある店舗様で押して獲得。</t>
  </si>
  <si>
    <t>ゆくるカフェ</t>
  </si>
  <si>
    <t>サクライ</t>
  </si>
  <si>
    <t>フルーツカクテル＆料理 Bar篠崎</t>
  </si>
  <si>
    <t>シノザキ</t>
  </si>
  <si>
    <t>許可証更新で4/16以降でないと保健所に取りに行けないとの事。
電気はビル管理</t>
  </si>
  <si>
    <t>BAR UCHIYAMA</t>
  </si>
  <si>
    <t>ウチヤマ</t>
  </si>
  <si>
    <t>かなり疑われた。お客様が来るからとのことで、スピード商談。
SMSの返信だけいただけず本日TEL繋ぎながら回収。
デリバリーはドリンクのみで全てこちらで撮影。</t>
  </si>
  <si>
    <t>TUKIZORA COFFEE</t>
  </si>
  <si>
    <t>フジワラ様</t>
  </si>
  <si>
    <t>元々UberとRNはやろうと思っていた、条件同じならいいよと仰せ。</t>
  </si>
  <si>
    <t>おばんざい うさぎ</t>
  </si>
  <si>
    <t>ヤスモト</t>
  </si>
  <si>
    <t>CAPRICE</t>
  </si>
  <si>
    <t>オオヤ</t>
  </si>
  <si>
    <t>愛想いいおばちゃん。
スムーズにYesが取れ申し込み。トートバッグ貰えた。
デリバリーはする気ない。</t>
  </si>
  <si>
    <t>ろぐ亭</t>
  </si>
  <si>
    <t>ハセガワ様</t>
  </si>
  <si>
    <t>条件の部分でのネックが強い
ホームページをやりたいとなりロケットナウが受注になった。</t>
  </si>
  <si>
    <t>二代目おさかなと地酒　凛太郎</t>
  </si>
  <si>
    <t>イワサ</t>
  </si>
  <si>
    <t>15分程度遅れてスタート。RNは手元にタブレットあり。
営業許可証はまだ発行されていないため、GW明けに進捗確認。
地下の店でケータイ繋がらないため、基本的には店舗TELで対応。</t>
  </si>
  <si>
    <t>ロクパ rogspa</t>
  </si>
  <si>
    <t>ハヤカワ</t>
  </si>
  <si>
    <t>ビーフ飯店伊丹店</t>
  </si>
  <si>
    <t>トクイ</t>
  </si>
  <si>
    <t>ヒアリングMTG、MEO可能性ある</t>
  </si>
  <si>
    <t>一族経営の焼肉屋（個人店）。
商談はお父様と長女で実施。長女は中国人のお名前もある方。
レストランボードに月2万円払っている。
GBPの口コミ部分でも質問いただき回答しながら進行。
確度低めだが翔さんトス。</t>
  </si>
  <si>
    <t>こうりん</t>
  </si>
  <si>
    <t>ナカムラ様</t>
  </si>
  <si>
    <t>24年続いてるバー。お金かからないならいいよ系。
ドリンクのみのため、RNのみ。</t>
  </si>
  <si>
    <t>中華</t>
  </si>
  <si>
    <t>満福園</t>
  </si>
  <si>
    <t>ミズサキ様</t>
  </si>
  <si>
    <t>ヒアリングMTG</t>
  </si>
  <si>
    <t>waffle ひいらぎ</t>
  </si>
  <si>
    <t>ウエムラ</t>
  </si>
  <si>
    <t>GOBBL’IN BURGER&amp;GRILL</t>
  </si>
  <si>
    <t>ハラ</t>
  </si>
  <si>
    <t>20分程度遅刻してきてスタート。仕込みしながらで大半は立ちで背中を向けられながらの商談。
無料を怪しんでおられたので、イベント出店や今のSNSの運用、2年目の店舗のため創業背景など、集客関連等を深堀し提案。</t>
  </si>
  <si>
    <t>洋食屋</t>
  </si>
  <si>
    <t>レストランマキ</t>
  </si>
  <si>
    <t>マキムラ様</t>
  </si>
  <si>
    <t>お父様がオーナーで、息子の奥様？と商談。
中小企業センターの中にあるお店。
HPはオードブル注文や団体客の依頼が増えるようなHPにしたいと仰せ（HP制作シート記載済み）。</t>
  </si>
  <si>
    <t>シグナル</t>
  </si>
  <si>
    <t>コウヤマ様</t>
  </si>
  <si>
    <t>BEAT POP</t>
  </si>
  <si>
    <t>ミスダマサハル</t>
  </si>
  <si>
    <t>18:00~26:00まで商談兼深谷をご紹介いただいた。関内ラテン系セニョリータと同じ部類な感じするが、紹介もらえるところまでもらう。</t>
  </si>
  <si>
    <t>Jack＆Betty</t>
  </si>
  <si>
    <t>ミスダ</t>
  </si>
  <si>
    <t>・こちらも田舎のおばちゃんで店舗にWi-Fiなしです。
HCはBEATPOP（兄貴の店のWi-Fi）につないで実施します。
そのため、タブレット送付先は以下でお願いいたします。
住所：埼玉県深谷市田所町７−４７
同じく対応難しい場合は現地対応します。</t>
  </si>
  <si>
    <t>珈琲屋コロンビア</t>
  </si>
  <si>
    <t>ヤマグチ様</t>
  </si>
  <si>
    <t>こだわり強めかつめっちゃひねくれてるオーナー（ヒアリングMTG注意です）。</t>
  </si>
  <si>
    <t>テント村</t>
  </si>
  <si>
    <t>タカハシ様(40代位)</t>
  </si>
  <si>
    <t>疑い深い
ハッピーコール、menuの公開日設定など現地になります。</t>
  </si>
  <si>
    <t>和菓子処 かんだ和彩</t>
  </si>
  <si>
    <t>カンダ様</t>
  </si>
  <si>
    <t>23年に有償でHP作成。
今、1万円以上年間維持費がかかっている。2つはいらないから、制作後気に入れば当社のHPを使う。
ほぼ毎日ペースでHP触るため、Wix or WordPressでオーナーで更新できる形で納品をお願いいたします。</t>
  </si>
  <si>
    <t>居酒屋 かズおん家 熊谷</t>
  </si>
  <si>
    <t>シブサワ様</t>
  </si>
  <si>
    <t>着席されず仕込みしながら商談。
オーナーの雰囲気、marbleと同じ匂いします。出前館やってるから、まだデリバリーの認識あるなってくらい。
こいつもいうこと聞かなかったら現地対応しにいきます。</t>
  </si>
  <si>
    <t>Bar Moon</t>
  </si>
  <si>
    <t>イトウ様</t>
  </si>
  <si>
    <t>若いですが、結構頭弱めのオーナーです。同じ説明複数する必要ありです。
勝手にRN解約される可能性もあるので、ヒアリングMTGの際に「8月いっぱいまでは、ちゃんとRNのタブレット置いておいてください」と伝える必要があります。</t>
  </si>
  <si>
    <t>たい焼き　てまり</t>
  </si>
  <si>
    <t>コガワ様</t>
  </si>
  <si>
    <t>無料系でも断ってる系の人
条件ロケなうで提示して受注
今後やるかも</t>
  </si>
  <si>
    <t>いっちょっぽ</t>
  </si>
  <si>
    <t>シマダ</t>
  </si>
  <si>
    <t>一光と同じオーナーで横の店。
娘がメインで店頭に立つが、隣のため行き来すると仰せ。
HCは娘の力借りれるかも。（一光含め）
対応難しい場合は、現地でHC実施します</t>
  </si>
  <si>
    <t>利久庵</t>
  </si>
  <si>
    <t>オオクマ様</t>
  </si>
  <si>
    <t>1時間半商談
奥さんが止めに入ってくる感じだったが奥さんも納得させて受注。
電気に関しては昔ハルエネで失敗しており条件で出したら帰らせると言われていたため出してないです。</t>
  </si>
  <si>
    <t>ののちゃんのやきとり屋</t>
  </si>
  <si>
    <t>アベ様</t>
  </si>
  <si>
    <t>猫カフェ ゆづ</t>
  </si>
  <si>
    <t>ハトリ様</t>
  </si>
  <si>
    <t>1回目請求は入金済み</t>
  </si>
  <si>
    <t>飲食店の営業許可証なし
GBP訴求からMEOと公式LINE受注
公式LINEだけ追加させてます。
ホームページに関しては知り合いに作って貰ったやつで確認中</t>
  </si>
  <si>
    <t>カラオケバー まぁーく</t>
  </si>
  <si>
    <t>ヤマナカ様</t>
  </si>
  <si>
    <t>成吉思汗 さくや</t>
  </si>
  <si>
    <t>サクライ様</t>
  </si>
  <si>
    <t>ジンギスカンのオーナー。有料の広告系は全て断ってきた。席数も少ないしこれ以上増えられても困ると仰せ。
HPあった方がいいのはわかるからでYES。
デリバリーはできないけど登録だけでいいの？と理解あり。</t>
  </si>
  <si>
    <t>LOTUS Café</t>
  </si>
  <si>
    <t>イガラシ</t>
  </si>
  <si>
    <t>MEO月額5000円、トリドリ、口コミっとくん、ECサイト140万などでやっているお店
レストランボードで作ったものあったがちゃんとしたホームページが欲しかった。
ドメインは原価押しでとれた。
更新に関しては途中からつけるかも</t>
  </si>
  <si>
    <t>50 COFFEE &amp; ROASTERY</t>
  </si>
  <si>
    <t>珈琲苑 憩</t>
  </si>
  <si>
    <t>コバヤシ様</t>
  </si>
  <si>
    <t>70手前のおばちゃん、元々教習所の営業を40年しており地元のため、元生徒や知り合いが来るため集客には困ってない。
最初手が離せず、お客様と商談するよう案内される。商談してると仲良くなり「ふらい」をご馳走いただく。
料金かからないのとめんどくさいのが嫌い、それが無ければなんでもいいよと仰せで申し込み。</t>
  </si>
  <si>
    <t>九重</t>
  </si>
  <si>
    <t>オオサワ様</t>
  </si>
  <si>
    <t>アイフラッグ社に月2,000円でのHP運営費用と、月5,000円でMEOの運用を任せている。月5,000円払って月次のデータが送られてくるだけで満足していない。
壱ふじを例にMEOの提案を月15,000円で行ったが、これ以上費用をかけられないで決まらず。一旦どこまで交渉できるか持ち帰りますね...で持って帰っていている。</t>
  </si>
  <si>
    <t>うどん</t>
  </si>
  <si>
    <t>手打ちうどん 小高</t>
  </si>
  <si>
    <t>オダカ様</t>
  </si>
  <si>
    <t>72歳。田舎で一人でお店やってる。
デリバリーは理解いただきok。
ネットは自宅のみだが、別の家の娘にやってもらったと仰せのため現地対応必須。</t>
  </si>
  <si>
    <t>みーじ</t>
  </si>
  <si>
    <t>アライ様</t>
  </si>
  <si>
    <t>BEAT POPの紹介。</t>
  </si>
  <si>
    <t>一番星</t>
  </si>
  <si>
    <t>ネモト</t>
  </si>
  <si>
    <t>BEAT POPの紹介。
ケイズグループの店舗だが、以前オーナーのあきらさんに挨拶し、OKをもらっていた。
口座情報だけ家にあるとなり月曜日電話で回収。</t>
  </si>
  <si>
    <t>和食中華ダイニング千行</t>
  </si>
  <si>
    <t>中越ちゆき</t>
  </si>
  <si>
    <t>カラオケスナック ちょっと来てみ！</t>
  </si>
  <si>
    <t>チノ様</t>
  </si>
  <si>
    <t>元々歌手だった方でめちゃくちゃ関西人。店を開けて6年だが集客は正直足りている。
ただ、求人として女の子はもっと入れたいと仰せ。そのためのHPにしましょうでYes。</t>
  </si>
  <si>
    <t>Umikaze-海風</t>
  </si>
  <si>
    <t>シカマ様</t>
  </si>
  <si>
    <t>アシストに6年分割で毎月3万円払っている4年目。修正等はしてくれるか電話でないとできない。
うちLINEできます、今変えたいところどこですか？で温度感あげ、申し込み。</t>
  </si>
  <si>
    <t>後確待機</t>
  </si>
  <si>
    <t>menu都合未課金</t>
  </si>
  <si>
    <t>イタリアン酒場 エビータ</t>
  </si>
  <si>
    <t>ソノダ</t>
  </si>
  <si>
    <t>※架電時にmenuのみで進んでいるため提案できず。
ECサイトの相談にも乗って欲しいとのことなので、その際に提案。
rettyに予約が集約できる点は好感触。
ホットペッパーがいちばん予約多いが、手数料のないrettyに寄せていきたい。
レストランボードの解約を考えており、レストランボードの担当者から週内に回答が来るため、その次の営業日に回答。</t>
  </si>
  <si>
    <t>"若いオーナー様。
無料である点を終始疑っておられたが、デメリットがないならでスムーズに格闘。"</t>
  </si>
  <si>
    <t>羽子板</t>
  </si>
  <si>
    <t>ナカハシ</t>
  </si>
  <si>
    <t>時間ないと仰せのためショートで商談。
RN3品しか写真ない（定食）。それ以外写真撮ってないとのため、定食を分解して提出。</t>
  </si>
  <si>
    <t>MYOJUNKA(公諷庵)</t>
  </si>
  <si>
    <t>モリ様</t>
  </si>
  <si>
    <t>live反映待ち</t>
  </si>
  <si>
    <t>非決済者
姉のオーナーに確認（教室に入っており、今日は終日空いてない）。
ご飯屋と併せて腸活のセラピーもやっている。合わせたHPにしたい。
概ね提案の感触は良い。</t>
  </si>
  <si>
    <t>メールの承認は完了、Uberターン</t>
  </si>
  <si>
    <t>やきとり呑福</t>
  </si>
  <si>
    <t>現地対応</t>
  </si>
  <si>
    <t>高齢者
ぐるなびのホームページあるとの事だったが実際はない。
グルメサイトとホームページは一緒の認識でいたが違いをお伝えして納得いただく。
ぐるなびは1来店200円のプランでやっていてお店としてはネット予約は辞めたいとの事。
ホームページなら電話予約取れる旨お伝えいただき口頭OKいただく。
業者とのアポが詰まっており本日はもう対応できないとの事。
その場で日程切りしようとするも
かなりバタバタしており教えて貰えず。
明日の15:00に電話で日程確定させます。(電話の約束はできてます。)</t>
  </si>
  <si>
    <t>AMEX</t>
  </si>
  <si>
    <t>金融機関登録案内 ※彩菜が完了してから</t>
  </si>
  <si>
    <t>再配達依頼 魚井が受け取らないと</t>
  </si>
  <si>
    <t>Noble</t>
  </si>
  <si>
    <t>アイカワ様</t>
  </si>
  <si>
    <t>非決済者。
デリバリーやろうと思っており、店舗名をそのまま表示させるか、別名にするかオーナーに相談したいと仰せ。
口座も不明との事で、後日回収でアポ切り。
屋上ビアガーデンとアポ取ったスナックでRN申請したい旨で伝え口頭Yesもらっている。
関係値良いためクレカも次回提案。</t>
  </si>
  <si>
    <t>来入華</t>
  </si>
  <si>
    <t>オカベ様</t>
  </si>
  <si>
    <t>ヒアリングMTG、live反映待ち</t>
  </si>
  <si>
    <t>稲空 DogCafe</t>
  </si>
  <si>
    <t>イノセ様</t>
  </si>
  <si>
    <t>ヒアリングMTG調整中、live反映待ち</t>
  </si>
  <si>
    <t>0分しか時間取れない前提で進めたため、提案しきれなかった形。
デリバリー口頭Yes段階で30分。時間制約があったため、先にデリバリーのエビデンス回収。6/11 20:00~申込書読み合わせで問題なければ投入。</t>
  </si>
  <si>
    <t>ADANN</t>
  </si>
  <si>
    <t>ホソイ様</t>
  </si>
  <si>
    <t>シフォンケーキのお店 ありがとう</t>
  </si>
  <si>
    <t>コウムラ様</t>
  </si>
  <si>
    <t>ちゃいにーず 無論村</t>
  </si>
  <si>
    <t>アオキ様</t>
  </si>
  <si>
    <t>875・cafe</t>
  </si>
  <si>
    <t>フクダ</t>
  </si>
  <si>
    <t>やきとり居酒屋 おおくら</t>
  </si>
  <si>
    <t>ヨコテ様</t>
  </si>
  <si>
    <t>1人法人でいろいろやられてる方。無料フックの電気が多く、電気の警戒心MAX。
ホームページは費用かかるならやりたくないとのことでスムーズにYes。</t>
  </si>
  <si>
    <t>蘭丸</t>
  </si>
  <si>
    <t>ヤマダ</t>
  </si>
  <si>
    <t>仕込みが忙しい中での商談
スムーズに受注。
ハルエネ系列をかなり毛嫌いしていた為電気は落としてます。</t>
  </si>
  <si>
    <t>cafe benten</t>
  </si>
  <si>
    <t>トモノ様</t>
  </si>
  <si>
    <t>居酒屋G番地</t>
  </si>
  <si>
    <t>シゲタ様</t>
  </si>
  <si>
    <t>営業失注</t>
  </si>
  <si>
    <t>kuromaruGACO</t>
  </si>
  <si>
    <t>カフェ Du Meal</t>
  </si>
  <si>
    <t>タカイ様</t>
  </si>
  <si>
    <t>口コミっとでだまされており、警戒心MAX。電気やWi-Fiが条件も多い。あとからお金がかかってくるんじゃないか？なんで無料なのか？で超警戒。
インスタも5,000人フォロワーがおり、HPのメリット訴求も刺さらず、RNでクロージングするも、口コミっとのことがあるからで即決はできないとなる。間をおいて、できれば即決してほしいですで詰める。
元々30分で伝えてましたよね、買出しにいかないといけないとなり、申し込みまでできず。</t>
  </si>
  <si>
    <t>ハンバーガー</t>
  </si>
  <si>
    <t>HITCH HIKERS BURGER STAND</t>
  </si>
  <si>
    <t>カタオカ様</t>
  </si>
  <si>
    <t>Uberやっている人
店舗にWiFiなし
テザリングでUberのタブレット利用
これ以上のタブレット対応は難しいとの事でハッピーコールはスマホアプリインストールさせて対応となります。</t>
  </si>
  <si>
    <t>売店 ひまわり</t>
  </si>
  <si>
    <t>オカヤス</t>
  </si>
  <si>
    <t>先日飛び込みでアポとった場所。売店ベースだが、間貸しも含めて店舗を紹介していきたい。
関係値も深まり申し込み。
※焼き芋もらいました。</t>
  </si>
  <si>
    <t>整体</t>
  </si>
  <si>
    <t>きたまち接骨院</t>
  </si>
  <si>
    <t>ツバタ</t>
  </si>
  <si>
    <t>つどい</t>
  </si>
  <si>
    <t>フクヤ</t>
  </si>
  <si>
    <t>おばんざいとお酒 うきわ</t>
  </si>
  <si>
    <t>オオワダ</t>
  </si>
  <si>
    <t>キッチュ食堂</t>
  </si>
  <si>
    <t>ムナカタ様</t>
  </si>
  <si>
    <t>居酒屋 matty</t>
  </si>
  <si>
    <t>イノマタ様</t>
  </si>
  <si>
    <t>デリバリーはやる系
商品画像は回収してます。
WiFi環境が無かった為テザリング方法をお伝えしてます。</t>
  </si>
  <si>
    <t>Atelier Bar AO (アトリエ バー アオ、ワインバー)</t>
  </si>
  <si>
    <t>イイジマ様</t>
  </si>
  <si>
    <t>アポ共有通りめちゃくちゃ癖強い。
前日に電話するって言うてたのにしなかったよね、あーそーゆー会社なんだなって印象だよからスタート。
めっちゃこだわり強くてタラタラ話す系。スタートの印象悪かったため、丁寧に関係構築し集客目的でクロージング。
奥様と相談したいと逃げられそうになるも、奥様との関係値や奥様が介入するデメリットをお伝え。最終的にお客様よりやろっかとお声がけいただき申し込み。</t>
  </si>
  <si>
    <t>芝富士酒場　さく家</t>
  </si>
  <si>
    <t>共有のあった通り昼を食べていくんだよね、からスタート。
お昼を食べるのは良いが、オーナーの時間はもらえるのか？と質問。
資料とか持ってきてるんかな？と聞かれたため、資料はなくてパソコンを見ながらお話させていただきたいので、お席に座ってお話できればと存じます。
お客様もいたため、14:30とかに来ましょうか？と提案するも今日は忙しいと仰せ。
お身体空けていただけるのであれば、お昼いただきますで、身体は空けれないとのこと。
また連絡しますねで終話。</t>
  </si>
  <si>
    <t>旬ご飯 千</t>
  </si>
  <si>
    <t>センガ様</t>
  </si>
  <si>
    <t>東北麻辣燙</t>
  </si>
  <si>
    <t>オリタ様</t>
  </si>
  <si>
    <t>5月20日普通→際家電→22日不通→5月23日再度電話電話でたが今無理と再度架電</t>
  </si>
  <si>
    <t>BAR Eight Rabbit</t>
  </si>
  <si>
    <t>イトウ様(40前後位？)</t>
  </si>
  <si>
    <t>冒頭のヒヤリングで無料でもやらない。
過去にホームページの話何回も聞いたが全部断ってる(無料のものでも)
話だけでもと言われた時間作ったと言われそこから捲れず失注です。</t>
  </si>
  <si>
    <t>店舗：物理不可（光系列）
　　　ハルエネ
既にHPありだが、全く触っていない。
断るつもりだったとのことだが、お力になれるのであればで申込。
デリバリーはせっかくならやってみるかもとのこと。</t>
  </si>
  <si>
    <t>ドッグサロンプリティ</t>
  </si>
  <si>
    <t>明細確定確認
6/19 未確定
6/18 6月明細確認 ※500~600kWh着地予定</t>
  </si>
  <si>
    <t>jack&amp;bettyの紹介。
法人でやってる。地元では有名なトリミングサロンで新規はもう取っていない。
・トリミング
・ペットホテル
・ドッグフード
・ペット保険共済
・ペット保険
上記内容を反映するHPであればあっててもいいかも～で、ネット系は何も分かっていない。
店舗の使用量が少なすぎたため、自宅兼事務所に太陽光があり、それで問題なく切り替えれるのであればYes。</t>
  </si>
  <si>
    <t>ヒアリングMTGにて水柿さんより登録案内</t>
  </si>
  <si>
    <t>詫び</t>
  </si>
  <si>
    <t>営業許可証期限切れ</t>
  </si>
  <si>
    <t>一心</t>
  </si>
  <si>
    <t>ウエハラ</t>
  </si>
  <si>
    <t>デリバリー現地回収</t>
  </si>
  <si>
    <t>オンライン商談（5/27 リマインド）</t>
  </si>
  <si>
    <t>癒しカフェ優里</t>
  </si>
  <si>
    <t>タケムラ様</t>
  </si>
  <si>
    <t>デリバリー、電気回収</t>
  </si>
  <si>
    <t>デリバリーの口座開示したくない。
元TEPCOの従業員
最初に電気条件で出してOK
使ってる電気が不明のため後日明細持ってきていただき回収
ハルエネの可能性大の為つばさ電気で回収する可能性もあります。
違約金必ず発生するためロケットナウ登録条件でキャッシュバック予定</t>
  </si>
  <si>
    <t>求人広告（紙）</t>
  </si>
  <si>
    <t>串よし</t>
  </si>
  <si>
    <t>"4/1 不通 次不通だったらリリース 4/2 通電も忙しいでガチャ切り
4/2 12:30アポ切り 無理だったらリリース"
日本語の理解力がなくHDは失注。(店が一年持たないと言われております。)
人の採用ができるならしていきたいとの事で店前に貼る求人募集の紙を5000円ショットで受注してます。</t>
  </si>
  <si>
    <t>梅月堂</t>
  </si>
  <si>
    <t>アトウ様</t>
  </si>
  <si>
    <t>今年口コミっとくんで騙されたところ。
製造があって忙しいから10分でまとめてと言われる。無料なのは怪しいからやりませんと条件伝える前のプレゼン中に仰せ。
RNのことがあったため、10分でまとめろと仰せのため最後まで話聞いてくださいでゴリ押すも無理。
なんで時間とったの？
→直接来ると言うたから、やっぱり怪しいね。お金かかっても信頼できる業者に依頼しますと仰せ。</t>
  </si>
  <si>
    <t>エムズバー</t>
  </si>
  <si>
    <t>イシカワ</t>
  </si>
  <si>
    <t>スナックウィースオーナー紹介。
商談後ご挨拶しアポ取り。＞エビデンス回収済み</t>
  </si>
  <si>
    <t>PayPay</t>
  </si>
  <si>
    <t>後確待ち</t>
  </si>
  <si>
    <t>NURO光</t>
  </si>
  <si>
    <t>ハレル食堂</t>
  </si>
  <si>
    <t>カワテ</t>
  </si>
  <si>
    <t>大阪門真市</t>
  </si>
  <si>
    <t>魚匠 はち六</t>
  </si>
  <si>
    <t>大阪府豊中市</t>
  </si>
  <si>
    <t>DADA</t>
  </si>
  <si>
    <t>クボタ</t>
  </si>
  <si>
    <t>人を変えて再調整</t>
  </si>
  <si>
    <t>前確で忙しいとのこと。再調整試みるもめんどうだからで終話</t>
  </si>
  <si>
    <t>麻辣の虎柏店</t>
  </si>
  <si>
    <t>タケグチ</t>
  </si>
  <si>
    <t>千葉柏市</t>
  </si>
  <si>
    <t>こちら店内にお客さんがおりリスケとなっております。
デリバリーは全て導入している可能性あり。(店外にmenuのステッカーあり。)
電気切り替えOKであれば再調整頂きたいです。</t>
  </si>
  <si>
    <t>インド料理ルンビニ</t>
  </si>
  <si>
    <t>ヒジカタ</t>
  </si>
  <si>
    <t>魚大好き 魚食堂十八番くみちゃんのお店</t>
  </si>
  <si>
    <t>コジマ</t>
  </si>
  <si>
    <t>千葉県船橋市　体調不良のためリスケ</t>
  </si>
  <si>
    <t>鳥よし</t>
  </si>
  <si>
    <t>caffé &amp; scone VENTI</t>
  </si>
  <si>
    <t>ミサワ</t>
  </si>
  <si>
    <t>千葉船橋　2026/04/08 弊社都合でリスケ</t>
  </si>
  <si>
    <t>DININGBAR ROOF</t>
  </si>
  <si>
    <t>アベ</t>
  </si>
  <si>
    <t>間に合わず. 電話繋がらず</t>
  </si>
  <si>
    <t>ろぉしゃん</t>
  </si>
  <si>
    <t>千葉県市川市　平日の15時じゃないとだめ</t>
  </si>
  <si>
    <t>ひぶた</t>
  </si>
  <si>
    <t>トヨシマ</t>
  </si>
  <si>
    <t>麺と酒一</t>
  </si>
  <si>
    <t>千葉市</t>
  </si>
  <si>
    <t>くらし商店 USAGI《 米粉の焼き菓子＆自然食品 》</t>
  </si>
  <si>
    <t>カワノ</t>
  </si>
  <si>
    <t>坂本：再調整　大阪豊中市
坂本さん着信拒否 2026/04/20西田不通</t>
  </si>
  <si>
    <t>Dining Bar ROOF</t>
  </si>
  <si>
    <t>ソトグチ</t>
  </si>
  <si>
    <t>千葉県？</t>
  </si>
  <si>
    <t>創作豚肉ダイニング sakura</t>
  </si>
  <si>
    <t>ヤコ</t>
  </si>
  <si>
    <t>日程調整TEL（お店に）</t>
  </si>
  <si>
    <t>14時に到着するもお店は空いてなく、40分後に折り返しあり、リスケの連絡をしてるとの事で終話してます。</t>
  </si>
  <si>
    <t>Cafe &amp; Bar ななつぼし</t>
  </si>
  <si>
    <t>フジイ</t>
  </si>
  <si>
    <t>兵庫県加西市、タイミング合えば日程調整</t>
  </si>
  <si>
    <t>patisserie One</t>
  </si>
  <si>
    <t>坂本：日程調整</t>
  </si>
  <si>
    <t>一食一笑小鉄</t>
  </si>
  <si>
    <t>シモジ</t>
  </si>
  <si>
    <t>吹田市</t>
  </si>
  <si>
    <t>エムアージュKazue LAB</t>
  </si>
  <si>
    <t>佐倉市</t>
  </si>
  <si>
    <t>暝茶茶房　千露利</t>
  </si>
  <si>
    <t>ヤブタ</t>
  </si>
  <si>
    <t>大阪箕面市</t>
  </si>
  <si>
    <t>TiBURON Cafe ティブロンカフェ</t>
  </si>
  <si>
    <t>サメジマ</t>
  </si>
  <si>
    <t>大阪茨木市</t>
  </si>
  <si>
    <t>鳥すけ</t>
  </si>
  <si>
    <t>コダマ様(40前後位)</t>
  </si>
  <si>
    <t>5/27　奥さんと再商談</t>
  </si>
  <si>
    <t>直前で電話あり
奥さんがやりたくないと言っているためNG
商談すらできませんでした..
オーナーと商談をしたが奥さんが
決済を持っているため勝手に決められない。
オーナー的にはやる方向で進めたい。
相談して奥さんにも実績を見てもらってOK出ればやる。
天然いのししのホームページがかなり刺さった。
恐らく再商談になるかもとの事で5/27 13:00~でアポ組んでます。
受注になった際もこの日に回収予定。</t>
  </si>
  <si>
    <t>ラウンジ SHELLY LUNA</t>
  </si>
  <si>
    <t>ユウ</t>
  </si>
  <si>
    <t>エムズバーの紹介。＞19:30予定だったがママ遅れて19:50スタート。20:00オープンなので超ショート商談。お客様来たため申込書だけ記載してもらい終了。
細かくは聞けなかったがまじで忙しいママで（法人でこのラウンジもやってる）日程が空くため、2/11（火）に架電して早められないか確認。</t>
  </si>
  <si>
    <t>ASOBREW COFFEE</t>
  </si>
  <si>
    <t>コンドウ</t>
  </si>
  <si>
    <t>エスカレ案件で失注処理</t>
  </si>
  <si>
    <t>電気→安くなるとかはどうでもいい系、変わらないなら尚更
極力手続きを減らしたいとの事
デリバリー→せっかくスタートするならデリバリー対応するとなった。
営業許可証と法人の口座が手元になく今日の19:00までに送ってもらえることに。
回収でき次第提出します。</t>
  </si>
  <si>
    <t>やきとり隠れ家</t>
  </si>
  <si>
    <t>ウダガワ</t>
  </si>
  <si>
    <t>4/15 翔さんへ相談→4/16 最後通告 アポ切りok→4/17 期限
4/14 ここまでに連絡なければ店舗へ再TEL。デリバリーに関しては旦那が窓口にしてもらえるよう依頼。
4/12 忙しくてできてないと仰せ。マウント。旦那に聞いて電話するとのこと。
4/11 中に営業許可証・振込先が送られてくる。
※申し込み後1度ごねている（口座で）</t>
  </si>
  <si>
    <t>忙しいため急かされるのであれば辞退</t>
  </si>
  <si>
    <t>朝引き鶏焼き 梟゛ぶくろう</t>
  </si>
  <si>
    <t>シマブクロ</t>
  </si>
  <si>
    <t>5/26オンライン打診中</t>
  </si>
  <si>
    <t>返信なしのため
かなり疑い深い方
途中でお客さんの来店があり後日魚井さん回収となります。</t>
  </si>
  <si>
    <t>物理不可（光系列）</t>
  </si>
  <si>
    <t>電気→エネパル
切り替えたの2ヶ月前
元TEPCOの従業員
最初に電気条件で出してOK
使ってる電気が不明のため後日明細持ってきていただき回収
ハルエネの可能性大の為つばさ電気で回収する可能性もあります。
違約金必ず発生するためロケットナウ登録条件でキャッシュバック予定</t>
  </si>
  <si>
    <t>ホワイトブルーム</t>
  </si>
  <si>
    <t>ヨコハマ</t>
  </si>
  <si>
    <t>今年オープンのお店
無料でもいらないが情報収集の為
時間を作ったとの事。</t>
  </si>
  <si>
    <t>帆遥</t>
  </si>
  <si>
    <t>ミカワ</t>
  </si>
  <si>
    <t>着地：自分で触れないHPなら嫌で失注。、
時間ないでスタート。
一通りプレゼンして検討しますで逃げられそうになる。
終始興味付けが刺さっておらず、話を聞く姿勢になっていない。
なんでアポ承諾したのか？→無料と聞いたから。
今のHP、文字や画像ズレズレだが、放置している。指摘すると「ちゃんとしないとね笑笑」とこれもまた他人事のような発言。
今後お店どうしていきたいか？常連さんとのんびり進めていきたい。
うちで喜んで貰えそうなお取り組みはあるか？検討しますと言われたので、当日決めてと詰めて、難しいですねで着地。
終始ポワポワしている人、少しコミュニケーションもズレて進んだ印象で温度感あげられず失注。時間ないからのスタートだったためいきなり詰めすぎた。</t>
  </si>
  <si>
    <t>パティスリーイグレックオガワ</t>
  </si>
  <si>
    <t>オガワ</t>
  </si>
  <si>
    <t>Korean style Cafe ハルハル</t>
  </si>
  <si>
    <t>タカモト</t>
  </si>
  <si>
    <t>4/20 通電 週内で確認すると仰せ。4/27 再架電。
回答回収（韓国の代表に国ん中）</t>
  </si>
  <si>
    <t>4/27 店を譲渡するかもしれない状況のため、進められないと仰せ。また興味あったら連絡くださいで終話。
menu入れていいかどうか、韓国の社長に確認必須。
今帰国しておりなかなか連絡取れないため、4/20で設定。</t>
  </si>
  <si>
    <t>オクトパスエナジー使用中で、先月8,000円。安くなるならいいよで作業されながらのためRNのみ回収。</t>
  </si>
  <si>
    <t>カラオケスナック歌の翼</t>
  </si>
  <si>
    <t>お店入店後セット料金の話をされ4000円支払い
HPの話をするもそこまで聞いていただけず
担当に確認すると言われ検討
具体的な日時などはいただけなかった為再度こちらからお電話して回答もらう</t>
  </si>
  <si>
    <t>しゃるむGarden</t>
  </si>
  <si>
    <t>トミタ</t>
  </si>
  <si>
    <t>4/2 引き続き資料見てないとのことで落ち。
担当者と商談
アポ認識なしで１から説明
お金かからないならとのこと
電気はオーナー管理
デリバリーはUber導入しておりスムーズに受注
2026/03/11
12日に架電を行い、3月20日を締めにする予定日程が切れないなら長期追いかけに落とす
＞口座回収＞ヒアリングMTG調整中
2026/03/19 担当者ベースの口座情報ください⇨オーナーの連絡先知らないか確認⇨新店にオーナー確認できないか
3/20 架電→無理なら翔さんに依頼して、味道苑・しゃるむGardenの訪問。
3/23 公式LINEで連絡あり</t>
  </si>
  <si>
    <t>担当者と商談
アポ認識なしで１から説明
お金かからないならとのこと
電気はオーナー管理
デリバリーはUber導入しておりスムーズに受注
2026/03/11
12日に架電を行い、3月20日を締めにする予定日程が切れないなら長期追いかけに落とす
＞口座回収＞ヒアリングMTG調整中
2026/03/19 担当者ベースの口座情報ください⇨オーナーの連絡先知らないか確認⇨新店にオーナー確認できないか
3/20 架電→無理なら翔さんに依頼して、味道苑・しゃるむGardenの訪問。
3/23 公式LINEで連絡あり</t>
  </si>
  <si>
    <t>人形工房はやしや</t>
  </si>
  <si>
    <t>商談開始してすぐホームページは一年後くらいに変えようと思っている言われスタート。
現在ホームページを新しく作る上でオーナー1人で店のこだわりなどをテキストでまとめている為煮詰まってからやりたいとの事。
電気→絶対に変えたくない。過去ハルエネ利用しており金額高騰した事でTEPCOに戻した経緯あり。
電気の仕組みはご理解いただいていた。ストリートビューフックのアポも全部断っているとの事。
現在のホームページはご自身で作成している為電気変えないといけないなら今のままでいいとの事。
デリバリー→かき氷など登録できるならOK
即決意思は全くなく一年の間にちょこちょこ顔出して挨拶くらいにし来ないと信用しないと言われ商談終了。</t>
  </si>
  <si>
    <t>蓄電池あり</t>
  </si>
  <si>
    <t>BAR SECOND</t>
  </si>
  <si>
    <t>タカヤマ</t>
  </si>
  <si>
    <t>人の確保ができずオープンが先延ばし状態の為しばらくは何もできないとの事
会員制のバー
電気→ビル管理
デリバリー→会員制のバーでやってるから店の情報をサイトに載せたくないとの事。
4/1にタコス屋をオープンするとの事でそちらで受注。
また、飲食店の繋がりがかなり強い方でいろんな店舗に聞いてみてやりたい人いたらLINEで投げてもらえることに。</t>
  </si>
  <si>
    <t>あじと</t>
  </si>
  <si>
    <t>4/3 その後、連絡が繋がらないため落とし。
電気は親戚が東北電力のお偉いさんで新電力のイメージが良くなく切り替えたくないとの事。
デリバリーは口頭OK
オーナーの話が長く回収までできなかったです。
元反社</t>
  </si>
  <si>
    <t>一町</t>
  </si>
  <si>
    <t>コウ</t>
  </si>
  <si>
    <t>4/13  奥様と相談したい。
4/13 19:30再度TEL。
奥様相談してない→4/14 に回答可否回収
今福：グルメサイトの運用代行と口コミ投稿　37000円で再度打診</t>
  </si>
  <si>
    <t>デリバリー全て導入済み
電気→ビル
従業員全員が中国人
グルメサイトの運用をして欲しいとのことで月額3万円で打診
USENから週末にMEOの提案を受けるとの事でmeo打診
運用代行とのセットで月46000円で打診
かなり前向き
USENのアポはその場でリスケにさせた。
奥さんがオーナーらしく話して回答</t>
  </si>
  <si>
    <t>Dining&amp;Amusement Bar ALICE</t>
  </si>
  <si>
    <t>マツダ</t>
  </si>
  <si>
    <t>3/30 まだ話せていない。4/8 回答回収→共同経営者が入院中
来週まで入院。4/20 再度TEL 不通 4/21 魚井個人でかけて不通なら落とし</t>
  </si>
  <si>
    <t>3/30 まだ話せていない。4/8 回答回収→共同経営者が入院中
来週まで入院。4/20 再度TEL 不通 4/21 通電 まだ休職中と仰せ。
現在HP契約中の会社で月3万円の3年 or 5年契約が残っている。（1年消化）
カウンターで料理中の女性と共同経営者で、自分だけでは決めれないと仰せ。</t>
  </si>
  <si>
    <t>CDエナジーに替えたところ。1年以内に見直しでハルエネから替えたため替えたくないと仰せ。</t>
  </si>
  <si>
    <t>Wine＆Sake Raisin（レザン）綱島店</t>
  </si>
  <si>
    <t>トズミ</t>
  </si>
  <si>
    <t>2時間商談
オーナーと従業員との3人で商談。
オーナーはOKをくれているものの従業員が終始阻止をしてくる展開。
2時間粘り受注になりました。
来週再アポ調整して回収します。
menuに関しては3ヶ月の公開がネック、お店の情報をデリバリーに出したくないで失注</t>
  </si>
  <si>
    <t>Cafe campana</t>
  </si>
  <si>
    <t>元々フードビジネスしていた方で、MEOやSEOの理解もされている、
架電時にmenuが条件と擦り合わせが完了していたため、条件面はスムーズでした。
→menuも過去に登録あり、重複のためキャンセル</t>
  </si>
  <si>
    <t>さびゆう</t>
  </si>
  <si>
    <t>シマモト</t>
  </si>
  <si>
    <t>15分遅れてのスタート。
高齢者だがコミュニケーションは取れる。
HPは2000年前半に作っておりレスポンシブデザインになっていない。広島の会社にお願いしており、SEが引退したため他の会社への引継ぎを依頼されている。
＜HP内容について＞
カレンダーとお知らせを自分で更新していきたいとオーナー（ご主人）。途中から奥様も参加。
ドメインは世界で1つだけのもののため引き継いでいきたいと仰せ。
年間で13,000円程度かかっている。
＜無くすもの＞
・カート機能
＜残すもの＞
・お知らせ欄
・カレンダー（Gカレ誘導済）</t>
  </si>
  <si>
    <t>縁</t>
  </si>
  <si>
    <t>クルス</t>
  </si>
  <si>
    <t>電気→過去金額が上がったことでNG
デリバリーは現在Uberのみ
1度従業員全体に話をして必要であれば連絡しますとの事。
即決しないといけないのであればやらないとの事。
お電話して必要ないとなった為</t>
  </si>
  <si>
    <t>格納</t>
  </si>
  <si>
    <t>馬車道チャーリーズバー</t>
  </si>
  <si>
    <t>ハンダ</t>
  </si>
  <si>
    <t>高齢者同意書巻く
④ログ：デリバリー全て登録済み
電気はビル管理のため自宅の電気切り替えで合意
2026/03/11
2026/03/12電話を行い、日程調整を行う。</t>
  </si>
  <si>
    <t>湘南気分</t>
  </si>
  <si>
    <t>タカダ</t>
  </si>
  <si>
    <t>食彩舗 銀のひつじ</t>
  </si>
  <si>
    <t>「HPはいらないって電話で伝えたよ」と。
SNSや集客の運用代行を探していたとのこと。電話でそこまでは言うてなかったが、SNSの方メインで展開していきたいと伝えたところ「そこもトータルでご相談乗ります！」とアポインターが言ったとの事。
関係値深めてMEO提案したが即決ならず。
オーナーとも関係値良くなく、店抜けるかもしれないらしい。</t>
  </si>
  <si>
    <t>大福元　船橋法典店</t>
  </si>
  <si>
    <t>通電するもオーナー不在。商談時も非決裁者。TELでもオーナーに繋がらないため落とす。
オーナーではなく息子が商談参加
提案後その場で電話させようとしたのですがしてもらえず。
デリバリー条件での検討となります。
船橋の中華料理屋2店舗知り合いがおりそこにも同じ条件で話してもらえる。</t>
  </si>
  <si>
    <t>付き合いNG</t>
  </si>
  <si>
    <t>遊々亭</t>
  </si>
  <si>
    <t>イナサワ</t>
  </si>
  <si>
    <t>無料でホームページ作成中。
Rettyが作ってくれているとの事。
電気→ハルエネの営業と揉めてから新電力は使わないとの事。
デリバリー→ロケットとUber、menuの本社の人が飛び込みに来た際に入口で挨拶なしで厨房まで入ってきた事で絶対に契約したくないとの事。
色んな人と揉めておりかなり癖のある方でした。</t>
  </si>
  <si>
    <t>元従業員が営業許可証を持ち出しており、どこにあるか不明。
4/6確認して無ければ再発行してもらうよう案内。
店舗：ビル管理
自宅：未定案</t>
  </si>
  <si>
    <t>お寿司屋</t>
  </si>
  <si>
    <t>丸万寿司</t>
  </si>
  <si>
    <t>キミズカ</t>
  </si>
  <si>
    <t>オーナーが父親で娘が対応。HPはGMOで作っている。20年前からのHPを修正しながら作成運営中。月5000円。
お店としてなかなかの高級店。5月が決算でありお店の建替含めて来期に検討が決まっている。HPを無料で作ってもらえるのはとてもありがたいが、来期中の検討になる。
＜紹介案件＞
パントリーコヨーテ
カフェミート
食べるねった</t>
  </si>
  <si>
    <t>HP制作（wix制作代行）</t>
  </si>
  <si>
    <t>整骨院日月ひづき</t>
  </si>
  <si>
    <t>結論、wixでの作成代行で資料を作成し、松竹梅で再提案。（梅で15~20万円くらいかな）。
翔さんへ要相談。
整骨院および20年続く道場を運営されている47歳男性。世界大会優勝経験やメディア露出、格闘ゲーム鉄拳のモーションキャプチャー実績などもあり、知名度・資金ともに余裕あり。
現状、既存HPは月額3万円で運用中（3/30更新タイミング）。集客には困っていないが、整骨院・道場それぞれのHPリニューアルを希望。また、メディア露出時のプロモーションをHPに反映していきたい意向あり。
将来的に人を雇用し、HPの更新などを任せていきたい考えがあり、「自分以外でも触れる運用しやすいHP」を求めている。ご自身でもWixで制作途中のHPがあり、自走可能な形が望ましいとの認識で合意。
ランニングコストがかからない点に魅力を感じており、ショットでの制作提案に前向き。Wixでの制作代行にて提案する方向で温度感は上がっており、「プランを持って再提案」で次回アポ設定済み。
次回は松・竹・梅のプラン設計にて提示予定（梅：15〜20万円想定）。集客目的ではなく、「運用しやすさ」と「将来的な体制構築」を軸に提案する。
・元のホームページ作ってもらった人へ確認。（無料でやってもらったため義理がある。今回も無料でやるとなられると捲られる）
・ドメインはサクラネット
・週内に回答TEL来るとの予定。来なければ4/6に魚井から追い。</t>
  </si>
  <si>
    <t>ひだまりカフェ</t>
  </si>
  <si>
    <t>無料を強調していたため来てもらったが店はそこまで長くやらないとの事。
88歳のおばさん</t>
  </si>
  <si>
    <t>あ喜多</t>
  </si>
  <si>
    <t>タキザワ</t>
  </si>
  <si>
    <t>接骨院と飲食店の経営者
どちらも最近ハルエネに変えたばかりで電気は不可
飲食店のホームページよりも接骨院のホームページを作りたいとの事で飲食店でデリバリーとって接骨院で作成となります。</t>
  </si>
  <si>
    <t>Ruhe 玄関菓子店</t>
  </si>
  <si>
    <t>商談時間を全くいただけず。
一通り話すも1度考えたいの一点張り
千葉エリアの募集締切近いとお伝えして10日回答となってます。
→工数的にNG</t>
  </si>
  <si>
    <t>わだちや</t>
  </si>
  <si>
    <t>タケウチ</t>
  </si>
  <si>
    <t>オーナー来られず、担当者も連絡繋がらない
→無料ならとの事。
menuの週1ログインは説明済
リニューアルして許可証を取りに行けてないとの事で来週金曜までに回収となります。
電気は大家管理</t>
  </si>
  <si>
    <t>古民家カフェわらび</t>
  </si>
  <si>
    <t>カワキタ</t>
  </si>
  <si>
    <t>かわきたファームという法人でやっており、河北礼子様が代表。
今日お話した河北様は息子？店舗責任者。
RN→ブランディングを損ねるためNG。
『池袋 炭火焼珈琲 蔵』という珈琲屋を別法人で運営しており、そちらのデリバリーで提案。代表が違うみたいで再度提案が必要になりそう。</t>
  </si>
  <si>
    <t>クオーレ整骨院</t>
  </si>
  <si>
    <t>マツザキ</t>
  </si>
  <si>
    <t>進捗確認
ハルエネお客様番号発行対応済み→6月明細待ち
ハルエネお客様番号発行未対応→落とし（お客様マターで出たら連絡ください。）
長期:ハルエネから客番と地点番号、10月明細の用意が出来次第再度訪問にて回収</t>
  </si>
  <si>
    <t>ハルエネの書類取り寄せなどの手続きがめんどくさいとの事で気が向いたらやるとの事なのでXAに変更お願いします。
ホームページ自体は5分程の説明で〇
事前情報でエネオスとあったが実際はハルエネ
エネパル提案不可の為つばさに切り替えて提案
明細など何も持っておらず書類取り寄せしてから申込書巻くとお伝え。
電気がマッチングしてからホームページ打ち合わせと違約金はお店で負担するところまで説明済</t>
  </si>
  <si>
    <t>ピッコロ ルッソ 流山店</t>
  </si>
  <si>
    <t>サカムラ</t>
  </si>
  <si>
    <t>興味付けできず、HPやる気無し。
「事業部できたばかりで話聞いて欲しい」というから時間作ったと仰せ。</t>
  </si>
  <si>
    <t>小川カイロプラクティック相模原大野整体院</t>
  </si>
  <si>
    <t>今もあるWordPressでそのまま作って欲しいオーナー。
技術的な部分で対応可能か確認し、回答しますで終話。
※電気の単価が低いため、技術的に難しい場合はリリース。</t>
  </si>
  <si>
    <t>西船整体院カイロプラクティックセンター</t>
  </si>
  <si>
    <t>5/15 初稿提示のタイミングであと確（神谷さん連携中）
4/22 10:30に架電アポだけ組んでます。
4/20TEL　10:30不通
15:45TEL接客中の為お話できず
4/20 TEL 
なんで嫌なのか？根本の理由を聞く。
4/17午前中お客さん対応で電話不可
12:30TELするもオプションごねられ説明するもまた来週にしてと言われる。
NA:4/20再TELで後確調整します。</t>
  </si>
  <si>
    <t>宇佐美食堂</t>
  </si>
  <si>
    <t>ウサミ</t>
  </si>
  <si>
    <t>5/22 忙しいのが続いており対応難しいとのこと。
5/21 現状確認TEL
5/12 通電。東名から折り返し待ちの状態と仰せ。
5/11 進捗確認
5/7 進捗確認 5/8に東名TELするとのこと。
4/27 担当者に連絡済み 折り返し待ち
4/21 週内に東名に連絡すると仰せ。
4/20 東名のお客様番号状況把握TEL
お客様番号揃ったら訪問して回収</t>
  </si>
  <si>
    <t>HPに80万円で5年ローン組んでる。
雰囲気が合わないから新しいものを作りたい。
でもこれまで即決してきて悪いことしか無かったで即決はしないと仰せ。
※東名だが、マイページからプランを見れない内容。</t>
  </si>
  <si>
    <t>居酒屋ダイニング 龍雲</t>
  </si>
  <si>
    <t>サカタ</t>
  </si>
  <si>
    <t>6/19 13:00 再TELにて進捗確認
5/25TEL　許可証まだ
営業許可証回収確認
→営業許可証紛失。再発中で最短1週間、遅くて2週間かかる。
2026/06/17
お店を移転する。
許可証が再発行をする事になった。
移転したかも含めて確認2026/06/18 11時に荷電
全て運用を行うため、移転後全て回収する。</t>
  </si>
  <si>
    <t>オーナー寝坊
片道2キロ歩きオーナーの自宅で商談
Uber、menu、ロケットは即決
電気はハルエネでなければ獲得出来た。
プラリーは検討
ホームページに関しての共有
・各コース料理の項目押したら押したコース料理で予約できるようにして欲しい。
メールアドレスは準備予定
・更新に関して、月に一度でも更新の依頼が来た際は1000円請求してください。</t>
  </si>
  <si>
    <t>ハッピーウィング ～羽根さん家～</t>
  </si>
  <si>
    <t>6/19 今福TEL
6/18 魚井通電 明細翌日確認すると仰せ
2026/06/17 電話が繋がってない。
ただ、手書き明細もやってない。
繋がらないので魚井くんに代わりにかけてもらい再度日程を切る。</t>
  </si>
  <si>
    <t>TEPCO利用
チャットから詳細が出ず
明細を公式LINEに送ってから電気取り交わし。
次のアポがあり時間がなく後日になってしまいました</t>
  </si>
  <si>
    <t>居酒場〜 おかぼ〜ず</t>
  </si>
  <si>
    <t>オカノ様</t>
  </si>
  <si>
    <t>指定の公式LINEより連絡入れる。
回答回収 ※お客様が8月末を希望していた</t>
  </si>
  <si>
    <t>電気→TEPCO認識だがJAPAN電力の明細が出てきた為取次NG
デリバリー→OK
申込書の読み合せの際に4、申込み後のキャンセルで引っかかり検討。
過去WiFiで騙された経緯もあり払拭出来ず</t>
  </si>
  <si>
    <t>フタバ(FUTABA)</t>
  </si>
  <si>
    <t>ノムラ</t>
  </si>
  <si>
    <t>LPの修正完了したか？また、契約書の控えもらえたか？
再商談・現状の確認
完成したLPどうなった？解約できそう？</t>
  </si>
  <si>
    <t>2016年以降新規契約ができない深夜電力プラン。23:00~7:00でお店と自宅で動かしている機械があり、値段一緒でも替えないと仰せ。
元々コンサルに入ってもらって、その取次会社にLPを依頼していた。コンサルが抜けたが、月20,000円のLPにかかっている。
やってもらっているのは、Googleアナリティクスの共有と依頼しての修正くらい。依頼頻度も高くない。
同じ管理うちなら月5,000円でいけますよの方が刺さったためそちらで提案。</t>
  </si>
  <si>
    <t>カラオケ喫茶 けやき</t>
  </si>
  <si>
    <t>コンドウ様</t>
  </si>
  <si>
    <t>2026/06/17 ニチガスを使用してて明細は問い合わせ済み
明細が届いてるか確認
高齢者同意書の回答回収</t>
  </si>
  <si>
    <t>80歳のおじいちゃん
今まで営業を断ってきた人
電気→これまで全部断ってきた人
新電力と東電の違いを紙に書いて説明。
納得していただきお願いする方向に。
商談後ニチガスに電話してもらった。明細を取寄せに2週間はかかりそう。
高齢者同意書でNG出る可能性ある為申込書は巻いてないです。</t>
  </si>
  <si>
    <t>⭕️鳥こまち 古市店</t>
  </si>
  <si>
    <t>店長　カタヤマ様(管理してるとのことで)</t>
  </si>
  <si>
    <t>2026/06/17 
お客様と約束事を行うこと。
回答回収</t>
  </si>
  <si>
    <t>非決済者
Google口コミ強化したい、
口コミ系のサービスを色んな会社から受けたことある
費用が高くやらなかったとの事。
口コミっと君では刺さらず、
悪い口コミを事前に店舗で確認できるシステム出来なのが着いたやつはないのか？
→ない。あっても金額は高いとお伝え
ホームページの温度感は上がっているためロケなう条件でお伝えしてオーナー相談。
回答回収のタイミングで口コミの部分の再提案、オーナー同席可能の場合は翔さんにトスアップとなります。</t>
  </si>
  <si>
    <t>炭火焼肉ホルモンしま田 高前バイパス小八木店</t>
  </si>
  <si>
    <t>クワバラ様</t>
  </si>
  <si>
    <t>公式LINE可否TEL</t>
  </si>
  <si>
    <t>非決済者。水曜日が狙い目。
FCのため本部への確認必須。※定義上は無効商談ですが、NEXT切ってるので残しておいて欲しいです。
税理士の打ち合わせとバッティング、10分～15分ならでスタート。
FCの権利関連などの確認はされておらず、適当な雰囲気のオーナー様。
HPの件で話をスタートし、早々に本部の担当者にTELしていただく。「資料を送ってほしい」となる。特に資料ないんすよね...で進めていくと公式LINEの温度感が高い。
本部管理では、10%クーポンを配っているとのことで、FC店舗には展開されていないとのこと。本部の担当者的にも公式LINEは致し方ない...という雰囲気らしい。
税理士を任せているため、その場で再電話は厳しいとなり、次アポ切
※焼肉屋で使用量でかそうなので、直接いってでも追いたい。</t>
  </si>
  <si>
    <t>呑み処じゅ寿-juju</t>
  </si>
  <si>
    <t>カネコ様</t>
  </si>
  <si>
    <t>回答回収</t>
  </si>
  <si>
    <t>過去に100万以上でホームページ作っていた。
移転して更新費もかかるため運用を辞めた。
実績みせた
→俺でも作れるなと言われた。
ドメイン
→店舗名がいい
月額1000円かかる旨お伝え
原価とかを知っている人でそこで利益取っていたら実績作りではない。
条件ロケなうで提示
→価格あげることなどにネックあったが払拭して前向きになった。
最後ぶっちゃけどうかヒヤリング
→お金結局かかっているじゃんと言われた。
何処に？ドメインは任意ですが？とお伝え。
昔作ったホームページのリニューアル出来るか確認、ドメイン所持していた為リニューアルが難しい場合、所持しているドメインで利用するかも</t>
  </si>
  <si>
    <t>お好み焼き</t>
  </si>
  <si>
    <t>ふぅ美。</t>
  </si>
  <si>
    <t>商工会で作ってもらったホームページがある。
更新なども商工会が無料でやってくれるがさくらサーバーで年間7000円払っているとの事。
固定費押しで前向きなった。
デリバリーも登録するならやるとの事。
月曜日商工会に現在のホームページの解約連絡をしてそのまま回答貰う流れに。</t>
  </si>
  <si>
    <t>美食酒場 ナンバージューク</t>
  </si>
  <si>
    <t>サトウ様</t>
  </si>
  <si>
    <t>BAR IPPO 高崎</t>
  </si>
  <si>
    <t>ヤシロ</t>
  </si>
  <si>
    <t>前確済み</t>
  </si>
  <si>
    <t>和ダイニング だんべ。</t>
  </si>
  <si>
    <t>ベップ様</t>
  </si>
  <si>
    <t>フォーク酒場 青春の詩</t>
  </si>
  <si>
    <t>タカハシ様</t>
  </si>
  <si>
    <t>キミドリ</t>
  </si>
  <si>
    <t>イシハラ様</t>
  </si>
  <si>
    <t>Atelier Reve</t>
  </si>
  <si>
    <t>エンドウ様</t>
  </si>
  <si>
    <t>ほるもんまつ井</t>
  </si>
  <si>
    <t>マツイ様</t>
  </si>
  <si>
    <t>epice Dessert et Cuisine</t>
  </si>
  <si>
    <t>カワシマ</t>
  </si>
  <si>
    <t>キタグチバル</t>
  </si>
  <si>
    <t>tip cafe</t>
  </si>
  <si>
    <t>フジワラ</t>
  </si>
  <si>
    <t>Yesは両親が出して、息子がNG。
menu、ロケットでデリバリー受けそう。
Uberのみ登録してた
電気→蓄電池あり
電気代という概念がないとの事。
息子が代表で口座は息子が持っているとの事で回収ができませんでした</t>
  </si>
  <si>
    <t>水谷治療所</t>
  </si>
  <si>
    <t>ミウラ</t>
  </si>
  <si>
    <t>電気切替NG
ホームページを持っているが運用していた人が退職されどうしようと思っていたところとの事。
条件の電気が少し引っかかっているとの事。
自宅兼お店でやっているため
前のオーナーに確認をとってから決めたいとの事</t>
  </si>
  <si>
    <t>menu、ロケットでデリバリー受けそう。
Uberのみ登録してた
電気→蓄電池あり
電気代という概念がないとの事。
息子が代表で口座は息子が持っているとの事で回収ができませんでした</t>
  </si>
  <si>
    <t>perOra(ペルオラ)</t>
  </si>
  <si>
    <t>ハヤサキ</t>
  </si>
  <si>
    <t>デリバリー全て他代理店にてエントリー済
電気もエネパルに切り返した直後
WiFiなど提案するもNG</t>
  </si>
  <si>
    <t>営業失注（電気はいろんな営業来るけど変えたことない）</t>
  </si>
  <si>
    <t>和さお</t>
  </si>
  <si>
    <t>ワサオ</t>
  </si>
  <si>
    <t>やらないの一点張り
話聞いてもらえずの為早めに切り上げてます。</t>
  </si>
  <si>
    <t>DINERS'BAR　LUMBER JACK</t>
  </si>
  <si>
    <t>重複確認</t>
  </si>
  <si>
    <t>すでに他商流で配信済み
Uberより引用。
【menu】
他代理店が入っているが、プレビュー承認とアプリログインがされてない状態で、12月から放置されている。
営業がそこから来ない。
お客様がオープンされたいと仰ってて...で押せる可能性あるため獲得。</t>
  </si>
  <si>
    <t>4/17体調不良により対応不可リスケ
4/18　TELにて認証番号の回収を行う。</t>
  </si>
  <si>
    <t>立ち商談、話してる最中も終始時間がないと言われる。
条件を出したタイミングで絶対にやらないの一点張り
登録すらしたくない、
→理由も教えて頂けず</t>
  </si>
  <si>
    <t>条件NG
au電気は家族ぐるみでスマホとかとまとめているとのことでNG</t>
  </si>
  <si>
    <t>家常</t>
  </si>
  <si>
    <t>コダマ</t>
  </si>
  <si>
    <t>RN→昨年から導入済み。
menu→先週末に営業が来てやった。タブレットも手元にある。
USENで全てまとめているから変えたくない。</t>
  </si>
  <si>
    <t>カフェトレイン オリエント</t>
  </si>
  <si>
    <t>カツマタ</t>
  </si>
  <si>
    <t>HPを理解されておらず。
地域の会報誌しか受けない。HPは絶対作らない。
Instagramは開設してるが？で詰めるも理解いただけずオチ。</t>
  </si>
  <si>
    <t>ポンゴ１０１</t>
  </si>
  <si>
    <t>イノウエ</t>
  </si>
  <si>
    <t>従業員と話した結果見送るで仰せ。
15分で終了。
先に条件聞かれてデリバリーNO。
払拭するも従業員に聞いて判断（普段店舗に立たないため）で週明け回答。</t>
  </si>
  <si>
    <t>Le fruit de l'aurore</t>
  </si>
  <si>
    <t>ツツイ</t>
  </si>
  <si>
    <t>日替わりのケーキを出している。
大量生産している訳でもなく、すぐに売り切れる為ホームページの必要性を感じない。
インスタで充分
作っても更新頻度が毎日となる為工数NG
ECサイトに関しても作りたいとの事だったがBASEならすぐ作れるし電気とデリバリーの対応してまでお願いしたいとは思わないとの事</t>
  </si>
  <si>
    <t>くれーぷくれーぷ</t>
  </si>
  <si>
    <t>ミナミ</t>
  </si>
  <si>
    <t>アポ忘れていた。
HP無料で作ってもらえるで承諾した気がするで仰せ。
電気が条件とは聞いてないから無理です。
着座もさせて貰えず。</t>
  </si>
  <si>
    <t>中国茶cafe 珊珊</t>
  </si>
  <si>
    <t>セニョールジョージ</t>
  </si>
  <si>
    <t>電気→ハルエネ利用
共同でやっておりもう一人の意見も聞かないといけないとの事。
この人的にはやりたいとの事。
その場で電話してもらうも不通
今日中に連絡して明日12:00までに回答で着地</t>
  </si>
  <si>
    <t>かう苑</t>
  </si>
  <si>
    <t>トクヤマ</t>
  </si>
  <si>
    <t>デリバリー可能か回答（当社から）</t>
  </si>
  <si>
    <t>30年以上続いている地元の焼肉屋。
食中毒の心配が大きくデリバリーは要確認で持ち帰り。
問題なければ21日（火）or 23日（木）で訪問回収。
回収日程切れずで長期orXAでお願いします。（また来た時にって感じ）
来週と再来週火水木が農家の方へ行くことになったそうで。</t>
  </si>
  <si>
    <t>居酒屋　ごろう</t>
  </si>
  <si>
    <t>みつる</t>
  </si>
  <si>
    <t>受注になった場合日曜15時で現地回収にてアポだけ組んでます。
大阪の会社でホームページ無料で電気条件で引いている会社があったが条件があるなら断っているとの事。
条件先に言って欲しいと言われデリバリーとお伝え
かなりめんどくさいの嫌いそうな人でmenuは対応しなさそうだったので提案から外してます。</t>
  </si>
  <si>
    <t>あす菜</t>
  </si>
  <si>
    <t>クーリングオフしたいと仰せ。</t>
  </si>
  <si>
    <t>電気は関西電力と名乗ってかけてくる業者が多すぎるため、変えないことにしている。</t>
  </si>
  <si>
    <t>nein 9 Kitchen &amp; Bottle Shop</t>
  </si>
  <si>
    <t>ホームページに関して
→hotpepperの簡易的なもので良い。
三光院、ナカニワのホームページを実績としてみせた。
→クオリティー低いですねの一言。
デリバリーに関しても知り合いにUberで働いている人がおりその人とUberの契約をするだけとの事。
アポ時になにか契約とかない？でないと聞いていたがと言われ結局ある事に不満。粘っても反応変わらないので切り上げてます。</t>
  </si>
  <si>
    <t>アブニール ブリアン</t>
  </si>
  <si>
    <t>ムラタ</t>
  </si>
  <si>
    <t>定年退職後に始めたお店で猫カフェではない。お店は死ぬまで続けていくが、Facebookとインスタで情報発信ができているため、HPの必要性を感じない。
また、お店の優先度についても今のお店でゆっくりやりたいため、たくん人が来られても困る。服を作ったりその他の趣味に時間を使いたいため、勝手に全てやってくれるなら良いが打ち合わせなど、時間はそこに使いたくない。
なんでアポokしたの？
→説明だけどうしてもさせて欲しいと言ったから。また、30分で終わると。本当にうちでいいの？とは確認したよと仰せ。
HP獲得は不可と判断し紹介打診に時間を使いました。</t>
  </si>
  <si>
    <t>green Apple</t>
  </si>
  <si>
    <t>ハリマ</t>
  </si>
  <si>
    <t>後確オチ→フォロー（チラシとマーケットリンクプランの説明）</t>
  </si>
  <si>
    <t xml:space="preserve">電気のみだったが、HPの温度感を上げることができ申し込み。
後確時に下記2点をお客様で認識され、そのまま手続きを続けることに不安を覚えたためです。
①時価で電気料金が変わること。（魚井伝えていた認識ですが、伝わっておらず。）
②昼間の営業時間であれば、今と比べて電気代が高くなる傾向にあると。エネパルのオペレーターから言われた。
仮に他の変動じゃないプランだったとしても、今回はなしとのことです。
キャンセル料等含めて30分ほど電話しましたが、ごめんねで無理でした。
</t>
  </si>
  <si>
    <t>わしゅう</t>
  </si>
  <si>
    <t>イシイ</t>
  </si>
  <si>
    <t>かなりのおじいちゃん。
WiFiはなし
口座情報を開示したくないの一点張りでこちらの話を受け入れてもらえず。
仮に取れても現地対応必須。
リテラシーかなり低いので次の商談優先してます。</t>
  </si>
  <si>
    <t>トレンドメイクという会社でホームページを利用していたが倒産してローンだけ残っている状況。
トレンドメイクが倒産したタイミングで色んな会社からホームページの営業が来ているとの事。
その中で無料は怪しすぎるとの事。
説明するも怪しいが解消されず失注
電気は直近エネパルに切り替えをしたとの事
menuはすでにやっていた</t>
  </si>
  <si>
    <t>酒 蕎麦 石川</t>
  </si>
  <si>
    <t>イシカワ様</t>
  </si>
  <si>
    <t>5/26 現地で口座、許可証回収打診。到着後、翌日のアポ取り
10:00TEl</t>
  </si>
  <si>
    <t>本格的にデリバリーしないため。
Rettyで2万払ってお店のページ作って貰ってる。
MEOの対策としてウェブサイトの認識をされないからホームページ作りたい系
デリバリーの口座情報で引っかかったもののOKいただき受注
口座と許可証自宅にあるため本日中にお送りするとの事。</t>
  </si>
  <si>
    <t>ザ・バーフライ</t>
  </si>
  <si>
    <t>サワタニ様</t>
  </si>
  <si>
    <t>回答回収（浦野様へ）</t>
  </si>
  <si>
    <t>5/25 TEL ウラノ様 見送り
共同経営者のサワタニ様と商談。
アポの詳細は共有受けられておらずのため、前提から説明。
基本メモ取りながら質問なし。
「料金かからないなら勝手に作って。」と放任かと思いきや、本当に料金かからないのか？など疑い強め。
最後には「もう時間なので」とあっさり終わり。
来週サワタニ様休みらしく、今日浦野様へ連絡してくださるそうなので、週明け浦野様へ回答回収。</t>
  </si>
  <si>
    <t>ドメイン</t>
  </si>
  <si>
    <t>再商談兼回収</t>
  </si>
  <si>
    <t>店舗：先月代表権を得たところ、電気は他からも提案があったが「関西電力」と名乗って結局新電力となるケースもあり、印象がよくないためやりたくない。
10分遅れ到着。
仕込みで時間がないでスタート、端的に話してほしいで条件お伝え。
それならやるで口頭Yes。次アポ切って終了。
デリバリーやる気ない系で、RNのみ内定。電気詰めれてないので、電気再提案。</t>
  </si>
  <si>
    <t>グリシーナ</t>
  </si>
  <si>
    <t>ヨシダ</t>
  </si>
  <si>
    <t>73歳のおじ
常連のお客様の交流の場としてやっているためホームページ要らない。
なぜアポにした？
→暇だから話だけなら聞いてもいいかなと思った。</t>
  </si>
  <si>
    <t>太陽乃扉</t>
  </si>
  <si>
    <t>ワタナベ様(50前後位)</t>
  </si>
  <si>
    <t>デリバリー
→太陽乃扉ではブランディングとして出したくないとのことでフィッシュフライバーガー専門店ロイヤルで出します。
(Uberは過去登録してページがあったのでそちらから引用になります。)
ホームページに関して
こだわり強め
→出張で寿司を提供するサービスをやっており、そちらでの作成となります。
別の会社で制作途中のものがありそちらを止めて今回受注となります。
制作途中のサンプルを公式LINEに送ってもらってるのでご確認お願いします。</t>
  </si>
  <si>
    <t>草加シーシャ PONTE Clea</t>
  </si>
  <si>
    <t>ワカバヤシ様</t>
  </si>
  <si>
    <t>Wi-Fiや電気の業者が多い、印象悪く変える気はない。</t>
  </si>
  <si>
    <t>登龍軒</t>
  </si>
  <si>
    <t>クロカワ</t>
  </si>
  <si>
    <t>5/18TEL： 火曜日（定休日） or 水曜日の夜対応無理なら流し。
5/16 再度TELし当日アポ打診してと仰せ。不通
5/13 再アポ切りに行く。今日忙しい
5/10 アポっていたが仕込みと体調不良でリスケ。</t>
  </si>
  <si>
    <t>焼鳥田ばた</t>
  </si>
  <si>
    <t>タバタ</t>
  </si>
  <si>
    <t>デリバリー登録はやるときに登録したいと仰せ。
回答回収
④ログ：HP反応悪くプレゼンのまま条件提示。「RN登録せなあかんのかぁ」と仰せ。1週間時間が欲しいとのこと。
再度ヒアリング。
オープンして3年、集客は商店街特有の周りのお店やってる人や先輩らからの繋がりで来店がある状態。
若い人は来ないからHP等は作ってもらう分にはいいんだけどデリバリーが迷う。デリバリー登録だけは嫌、やるなら想定した上でやりたいと仰せで、少し考えてはいたとのこと。
出張できている背景を伝え、こちらから日程切りし終話。</t>
  </si>
  <si>
    <t>RYO磨亭</t>
  </si>
  <si>
    <t>ハツミ様</t>
  </si>
  <si>
    <t>回答回収→落とし（今福主体で日程を切っているわけではないため。）</t>
  </si>
  <si>
    <t>menu過去登録済み
ホームページは弟が作ってくれている。
介護などでバタバタしておりめんどくさいと思ったら辞めてしまう可能性があるため7月頃に決めたいとの事。</t>
  </si>
  <si>
    <t>伊酒屋　Slow Life</t>
  </si>
  <si>
    <t>オカザキ様</t>
  </si>
  <si>
    <t>スナック忘れな草</t>
  </si>
  <si>
    <t>豊中市</t>
  </si>
  <si>
    <t>カフェ リュバン</t>
  </si>
  <si>
    <t>カワハラ</t>
  </si>
  <si>
    <t>前アポ長引き15分程度遅れそうだったため、遅刻しそうな旨をSMSで連絡。18:14到着。
店番号へTEL。
アポインターの方に、口酸っぱく店に電話するように伝えたはずで叱責。
※遅れる旨を店の電話に欲しかったとの事。
名刺だけお渡ししたい！で、出てきていただき謝罪。
話を聞かない訳じゃないからちゃんとそこは守ってと仰せ。
確定申告が終わるまでは忙しいから、3/17日以降でまた連絡欲しい。
また、代わりの人が電話するんじゃなくて来る本人が電話してこいとなり、魚井の連絡先をお渡しして終話。</t>
  </si>
  <si>
    <t>八幡や</t>
  </si>
  <si>
    <t>オヌキ</t>
  </si>
  <si>
    <t>SMS・口座情報回収＞申込キャンセル依頼。口座回収できておらず高齢のため追うのは困難と判断。</t>
  </si>
  <si>
    <t>アポ忘れてた。13:25に到着されスタート。
スムーズにYesとなるが、キャッシュカード持っておらず、仕込みしないといけなくて時間ないとなりら回収日再設定。</t>
  </si>
  <si>
    <t>課金待機</t>
  </si>
  <si>
    <t>審査アウト</t>
  </si>
  <si>
    <t>呑み処 碧空</t>
  </si>
  <si>
    <t>ホームページは一年前に5年ローン組んで作った。
作りたければ勝手に作ればスタンス。
固定費も気にしていない
条件でロケット出すもそれならめんどくさいからいらないとの事。</t>
  </si>
  <si>
    <t>ELEFANTINO</t>
  </si>
  <si>
    <t>カワダ</t>
  </si>
  <si>
    <t>新電力かなり嫌っている</t>
  </si>
  <si>
    <t>絶対に変えない</t>
  </si>
  <si>
    <t>ビル</t>
  </si>
  <si>
    <t>施設</t>
  </si>
  <si>
    <t>Armada</t>
  </si>
  <si>
    <t>イシバシ</t>
  </si>
  <si>
    <t>昨日の電話は副店長が勝手にアポを組んだとの事。
店長何も知らずに商談
デリバリー→ロケットのみ
電気はテナント管理
店長に決裁権はなし。
オーナーが2年くらい顔を出していない店舗
連絡先は知っている為そちらから連絡していただくことに。
連絡自体もかなりレスが遅い方との事で角度も低い為XAで置いてます。</t>
  </si>
  <si>
    <t>電気提案するも詰め切れず、失注。</t>
  </si>
  <si>
    <t>お客様対応しながらであったが、スムーズに獲得。
25年11月にオープンした店舗。
Uberからの引用。
店舗：東京電力だが、最近口座振替の手続きを終えたところでめんどくさい。
自宅：未提案</t>
  </si>
  <si>
    <t>COOKIE MAGIC</t>
  </si>
  <si>
    <t>スサ</t>
  </si>
  <si>
    <t>2026/03/20にまでに返答がなければ失注
3/20 髙原架電 無理なら失注</t>
  </si>
  <si>
    <t>オーナー遅れた為外でたち商談
元々即決はしない予定だったとの事。
知り合いにホームページ作っている人間がおりその人と26日打ち合わせ予定。
現店舗での必要性は感じていなかったが無料ならやってみていいかもとの事で27日回答もらいます。
また、新店舗でカフェをオープン予定。
デリバリーなどはこちらで巻いていただけることになってます。
2026/03/11
LINE、電話で送るが返答が無し
2026/03/20にまでに返答がなければ失注</t>
  </si>
  <si>
    <t>他社に切り替え（1年未満）</t>
  </si>
  <si>
    <t>Cafe&amp;Bar INI+</t>
  </si>
  <si>
    <t>ノリモト</t>
  </si>
  <si>
    <t>3/16 LINE※不通（3/10）折り返しもデリバリーのみなら検討とのこと</t>
  </si>
  <si>
    <t>Riverst合同会社にて複数事業運営しており、その中の1つが飲食事業。
＜HP作成希望と条件＞
①スープカレー屋（新店舗・3月中下旬に営業許可証）：Uber・menu
②イニタス：スープカレー屋の電気
③RiverstのHP：オフィスの電気
RNは付き合い他にお願いしているためできない。（デリバリー相模原のクレープで1位らしい）
イニタスの電気は東名。めちゃくちゃ安くしてもらっており、スープカレー（新店舗）もお願いする予定。
それより安くなるならいいよとなり、明細貰う。
①が優先度高く、こちらは条件デリバリーのみで進めるため、3月2日の回答をもらい進めていく。
電気な無理な場合はHP1つしか作れない旨は認識済み。
2026/03/11
3件のHPを作りたいがmenu一件しかないため、検討が続いてる状態。
2026/03/16に電話でエリア引く切る、きらないの判断を行う</t>
  </si>
  <si>
    <t>電気→過去金額が上がったことでNG
デリバリーは現在Uberのみ
1度従業員全体に話をして必要であれば連絡しますとの事。
即決しないといけないのであればやらないとの事。</t>
  </si>
  <si>
    <t xml:space="preserve">FALSE	橋本	魚井	B素材回収待ち	バー	2026年3月	menu	&amp; BAR PuKe	サトウ	決済者	¥0	¥0				2026/03/23	2026/03/27																</t>
  </si>
  <si>
    <t>虹</t>
  </si>
  <si>
    <t>回収</t>
  </si>
  <si>
    <t>＜虹＞RN口頭Yes.電気に強い嫌悪感で提案前＜ケバブ屋＞デリバリー全部やってる＜バー＞虹のオーナー。お会いできず20:00前とかに店に行かないと対応してもらえない。＞C→XAへ。
次アポ切っていたがキャンセル連絡。店へTELするもLINEにて返信があり、ご主人との離婚など個人的な理由のため流れとなる。</t>
  </si>
  <si>
    <t>ベトナム料理レーロイ</t>
  </si>
  <si>
    <t>ハヤシダ</t>
  </si>
  <si>
    <t>HPの話したあと電気の話。「ほらね？」と言われ温度感下がる。
新電力は何個か変えてきて最初安くなるの見せられるけど、どうせ高くなる。だから変えない。今回は安くなる、安くならないの話ではないことを伝える。
どれくらいかかってるんですか？で明細見に行くも。明細の見方がわからない、全部息子にやってもらっている。一緒に見ようと提案するも強制感があって嫌と拒絶される。
息子を呼んで3人で話そうと提案するも、息子カメラマンで撮影中、東京にいるので無理となる。
今日確認してもらい明日回答。</t>
  </si>
  <si>
    <t>近陽コーヒー</t>
  </si>
  <si>
    <t>ノザワ</t>
  </si>
  <si>
    <t>開店準備をしながらの商談
デリバリー登録で作ってもらえるのであればやってみてもいいかもと言っていただけたものの何かを始めるにしても一度従業員などにも話を通したいとの事。
電気は付き合いでエコログ利用のためNG</t>
  </si>
  <si>
    <t>元々フードビジネスしていた方で、MEOやSEOの理解もされている、
架電時にmenuが条件と擦り合わせが完了していたため、条件面はスムーズでした。</t>
  </si>
  <si>
    <t>焼鳥 鞠子屋　（まりこや）</t>
  </si>
  <si>
    <t>マリコ</t>
  </si>
  <si>
    <t xml:space="preserve">回答回収
</t>
  </si>
  <si>
    <t>口頭受注いただいたものの申込書文言を娘に見てもらいたいとの事で検討。
蓄電池に関しては導入検討しており見積もり希望の為駒沢さんトスアップ
蓄電池→娘の知り合いに頼んだ
Hp→娘いらないで失注になります。</t>
  </si>
  <si>
    <t>irie + garden &amp; cafe</t>
  </si>
  <si>
    <t>ヒラノ</t>
  </si>
  <si>
    <t>回答回収
＜提案商材＞
RN・menu・エネパル
2026/03/16 家族と話をしたいからもう少し待ってほしい。
18日までに着地をつける旨をお客さんと合意済み</t>
  </si>
  <si>
    <t>条件はエネパルで合意。
8月334kw
10月239kw
ホームページなくてもいいかなとの事。
自宅でカフェを経営しておりカフェの隣の和室を時間貸ししているとの事。
予約は固定の人からのみで新規はあってもいいかもとの事。(セラピストの方の予約のみ)
個人事業主で事務所など持たないネイリスト向けとかに発信するのは？でいいかもとなり検討。
旦那もカフェを手伝っている為話し合いたいとの事。
デリバリーはやりたくないとの事で電気で検討になってます。</t>
  </si>
  <si>
    <t>IZA江ノ島ゲストハウス(ベタなぎ)</t>
  </si>
  <si>
    <t>回答回収 3/2 不通</t>
  </si>
  <si>
    <t>着地→石井様がゲストハウスの会社を最近買った。（改装が終わったところ）。
べたなぎとは別会社で確認が必要と仰せ。週明け回答。
※HP見たところ別の代表がいる。
IZA江ノ島ゲストハウスにカフェが併設されており、そこでのデリバリーは検討していたためちょうど良い。
ただHPのクオリティが低いことをご指摘。
宿泊施設初めてなので、ご要望はなんでも投げてください！で納得。
※デリバリー2個を条件として認識を持たれており、HPのYesもまだ取れていないため、電気は具体的な提案前。
宿泊施設は初めてなので電気もお願いしたいです…！で取るか、無理ならデリバリーやる気あるしUber出す。
＞追客2回目を追えて連絡つかずのため、リリース</t>
  </si>
  <si>
    <t>bar Rise</t>
  </si>
  <si>
    <t>タカシマ</t>
  </si>
  <si>
    <t>回答回収（TEL）</t>
  </si>
  <si>
    <t>非決済者だった。
デリバリーでスムーズに納得されたが、申込書の説明後、オーナーに確認しますねとなり終話。
明日確認可能とのことで、翌日にアポ切り。
※オーナーは出資者でほぼ店には来ないとのこと。
＞通電。「伝えたけどちょっと待ってーって言われた」いつ回答もらえる？「その時聞けなかったけど、近々だね。」
3/4 関内で魚井が予定ありのため、飛び込みで回収TELしてもらい不通ならリリース。
※RN・menu案件のため優先度高め。</t>
  </si>
  <si>
    <t>焼肉牛備</t>
  </si>
  <si>
    <t>回答回収（店にTEL）</t>
  </si>
  <si>
    <t>旦那→お金かからないならいいやんノリノリ。
奥様→めっちゃ警戒。ビビるくらい警戒。
入ると仕込みしながらでいい？とだるそうに言われる。別日打診するも、その方が困るとなりスタート。
カウンター越しでの商談。
今あるHPは7年ローンで100万円かけて作った。その会社が2年目に飛んで騙されているから、HPの会社は信用出来ない。
無料なのも本当に信用出来ないの一点張り。
なんでうちなの？なんで食べログ評価低いのに声かけてたの？など、質問多め。
食べログの営業にも1回嫌な提案をされており、業者への不信がものすごい。
1個ずつ状況整理し、申込書の内容を読み合わせ。どうしても今日は回答できないとなり、日付決め。
信用して貰えるようインスタの部分などでGive。
最後まで名前も教えて貰えず。</t>
  </si>
  <si>
    <t>ハルエネからの書類細則　tel・3/10 不通</t>
  </si>
  <si>
    <t>2/12 TEL まだお客様番号出すための書類届いていない。</t>
  </si>
  <si>
    <t>游玄亭</t>
  </si>
  <si>
    <t>ナガサキ</t>
  </si>
  <si>
    <t>回答回収TEL</t>
  </si>
  <si>
    <t>店にほぼいないオーナーで、飲食店はここ1店舗のみ。HPの温度感上げれず。HP無料は嬉しいが、直接集客に繋げるものにならないと今のRettyで十分かなと。
140万円広告費かけているとのことだが、何にかは教えてもえらず（成果報酬らしい）。MEOは自社で対策している。
デリバリーは検討していたが、3.4ヶ月進んでいないため、やろうとは思っている。
社内会議で話してみますで着地。
電気→ハルエネにして1年以内。
※RNデリバリーメインでやるでyesになった場合は、menuもくっつける。</t>
  </si>
  <si>
    <t>花みずき</t>
  </si>
  <si>
    <t>イトウ</t>
  </si>
  <si>
    <t>体調不良でオーナー早退。オーナーの奥様と商談。
奥様的にはYes。電気やWi-Fiへの警戒心が非常に高かったが、デリバリーなら良いよとなっている。
オーナーである（ご主人）に聞かないとなんともとなり、3/18回答回収。オーナーに通電。作業しながら？の電話。
※商談はオーナーの奥様と実施。
奥様に聞かれました？
→聞きました。必要ないのでいらないですとの事。
え？びっくりです。奥様には喜んでいただいてたんですが、、、今のままのHPで行くんですか？
→はい。いらないので大丈夫です。（ほぼ聞いてない雰囲気）</t>
  </si>
  <si>
    <t>フード画像・メニュー画像・口座情報の送付（期限）</t>
  </si>
  <si>
    <t>カフェ 日向</t>
  </si>
  <si>
    <t>回答回収TEL（3/23 不通 ※休みのため？）</t>
  </si>
  <si>
    <t>非決済者だった。コミュニケーションギリギリ。
嫁が決済者だが、家帰って店にいない。電話を促すも薬飲んで寝てるため厳しいと、嫁は日本語話せないとのこと。
※営業許可証確認しましたが、嫁の名前でした。</t>
  </si>
  <si>
    <t>cucinaゆたか</t>
  </si>
  <si>
    <t>ユタカ</t>
  </si>
  <si>
    <t>入ったらオーナー寝てたが、10分15分で終わるんで〜でスタート。
オープンして2年でいろいろ営業受けてる系のオーナー。
Rettyで既にホームページがあり、そこで満足はしている様子。
ただ予約に繋がる可能性が高くなるのであれば…とホームページは嬉しいとなる。
ハルエネからの営業が多すぎて鬱陶しいのと、税理士に相談した際に新電力はどうせ安くならないからやめた方がいいと言われた。
結局それでハルエネが料金高いニュースが流れた？ため、新電力への嫌悪感あり。
どうします？で回答迫りすぐには決めれない、で日程切りし終話。
＞複数回の回答回収TEL行っているも不通 or 回答なし。
工数かかりすぎのため、リリースで。</t>
  </si>
  <si>
    <t>加賀美</t>
  </si>
  <si>
    <t>カガタ</t>
  </si>
  <si>
    <t>15:00ぴったりにきた。仕込みしながら商談。
別にHP作ることにメリット全く感じない。お客様も地元で来てるし、めんどくさくないならいいよ。
口座登録・申込書・タブレット受け取りなどでめんどくさい出てきたが、1個ずつ払拭しYes。
※元々の店舗から移転してきた。元店舗口コミ80件。集客に困ってない。
エネパル→不動産の保険関係でユーセンでやることになっている、魚井のアポの後に担当者来るとなる。
今日は申し込みの時間ないとなる。
次回は最短10分、長く見積って20分お時間いただければ終わるので座ってお話させてくださいねで次アポ切り。
※ヒアリングMTGの際のハッピーコール必須</t>
  </si>
  <si>
    <t>町焼肉 クレソ</t>
  </si>
  <si>
    <t>アン</t>
  </si>
  <si>
    <t>申込・エビデンス回収。電気ヒアリング・提案。紹介打診。</t>
  </si>
  <si>
    <t>16:00に入店し、16:15には忙しいから…で再アポ。
横須賀でもう1店舗やっており、店舗というよりは会社のHPを作って欲しいとなる。
デリバリーにて注文が入ることを懸念していたが、システムと営業時間トークで納得。
会社の方するなら、もう1店舗の「もつ肉ハッピー」のデリバリーでさせて欲しいでYes。
＞2/23 前確にてリスケ。3/2は娘の卒業式とのことで、3/9にリスケ調整済み
＞3/6⇒3/9の前確するも忘れてた。3月忙しいから4月にして欲しいで終話。</t>
  </si>
  <si>
    <t>全て回収済み。
お客様普通にいる中で商談。注文入ったらそっち行く。
エネパル→CDエナジー使用中。めんどくさいから替えないよ。</t>
  </si>
  <si>
    <t>格納　ヒアリングMTG不要</t>
  </si>
  <si>
    <t>新電力NG</t>
  </si>
  <si>
    <t>アポの9:00におられず10:00に訪問。77歳だがしっかり系のおじいちゃん。
10分程度話し、デリバリーのこうざまでかYes。明日再アポ組んで書類等回収。</t>
  </si>
  <si>
    <t>和牛焼肉ゴリラーマン 行徳店</t>
  </si>
  <si>
    <t>翔さんから電話</t>
  </si>
  <si>
    <t>ホームページの意思全くなくMEOとSEO周りを強化したい為お金かけてそっちの話を聞きたいとの事。
現在別サービス導入中との事でそちらと比較して検討。</t>
  </si>
  <si>
    <t>素材提出</t>
  </si>
  <si>
    <t>相手連絡待ち、なければ確認架電</t>
  </si>
  <si>
    <t>電気申込アポ取り</t>
  </si>
  <si>
    <t>工数かかりすぎのため、リリースでお願いします。</t>
  </si>
  <si>
    <t>ニューライフ千城</t>
  </si>
  <si>
    <t>デリバリー→旦那はYesだが、嫁がやらないのに載せるのは嫌と仰せ。
なんで話の時間を作ったの？
→欲をかいた。無料でやってくれるって聞いて最初は喜んだが、お店に人がいっぱい来ても困るなというのが話した感想。</t>
  </si>
  <si>
    <t>電気明細届いたか確認
ストエネ使用中</t>
  </si>
  <si>
    <t>Uberやってる。
RN・Menu→回収済み
本案件工数かかりすぎのためリリースで。
※翔さんと相談済み
つばさ電気への切り替え（ハルエネ、エコログなどの光通信関係の電気）はお客様番号出るまでにめちゃくちゃ時間かかるのと、つばさ電気自体の単価が低いので、優先度を下げます。
また、本案件はお客様マターでの動きが期待できないため、リリースの判断です。</t>
  </si>
  <si>
    <t>ガーデンカフェ 風見鶏</t>
  </si>
  <si>
    <t>条件失注
デリバリー→お客様から持ち帰り等の要望があるが断っている状態。2人で回しており電話対応もままならない為できない。
※「やらなくていい」をご理解いただけず。
電気→以前新電力に変えて料金高くなったから新電力は嫌。
78歳のおじいちゃんで説得困難と判断し、30分で離席。</t>
  </si>
  <si>
    <t>ともや 鎌倉小町店</t>
  </si>
  <si>
    <t xml:space="preserve">電気→明日u-powerの営業が来る。すでに申し込みしたとの事。
製造工場あるらしく明細送ってもらことに。
デリバリーは登録のみでOK
オーナー⚪︎で妻に相談しないととの事で相談させてホームページの制作実績を見てから決めたいとの事。
→その場で調べてもらい見てもらい受注。
時間も時間で回収までできてないです。
2026/03/11
</t>
  </si>
  <si>
    <t>電気→明日u-powerの営業が来る。すでに申し込みしたとの事。
製造工場あるらしく明細送ってもらことに。
デリバリーは登録のみでOK
オーナー⚪︎で妻に相談しないととの事で相談させてホームページの制作実績を見てから決めたいとの事。
→その場で調べてもらい見てもらい受注。
時間も時間で回収までできてないです。</t>
  </si>
  <si>
    <t>ベルちゃんの家</t>
  </si>
  <si>
    <t>オーナーOKは出ていたものの旦那がめんどくさいの一点張り
オーナーはやるなら旦那さんとのやり取りを希望しており旦那さんを納得させられず失注となります。</t>
  </si>
  <si>
    <t>新一清堂茶舗</t>
  </si>
  <si>
    <t>:オーナーと話中に従業員乱入。
いらないの一点張りでこちらの話を聞いていただけず失注となります。</t>
  </si>
  <si>
    <t>café ★レストランいつものところ</t>
  </si>
  <si>
    <t>オオカワ</t>
  </si>
  <si>
    <t>明確なオチではないが、先方ボールであるためと期間空きすぎるため失注で。
15分遅刻してきて（トイレで寝てた）仕込みあるから15分で終わらせて欲しいと。
いろいろ言われましたが、結構キモイ系でした。
ベースの考え方が「うち10期目、御社2期目だからうちの方が上だよね？」とのことで、
ヒアリングした項目に回答をもらえないことも多く。</t>
  </si>
  <si>
    <t>カフェプリミエール</t>
  </si>
  <si>
    <t>イオンの中の店舗のため電気はNG
ホームページは9年前のもので新しいものをほしいとの事。
デリバリーの登録のみがなぜかしたくないとの事。(この人の意味の分からないプライド)
条件が納得できず月額5000円で提示
→2時間粘ったが途中で来店が増えてしまい失注。</t>
  </si>
  <si>
    <t>稲毛園 本店</t>
  </si>
  <si>
    <t>カイホウ</t>
  </si>
  <si>
    <t>弟にホームページ任せておりいらないと電話でも言ったと言われ話聞いてもらえず。</t>
  </si>
  <si>
    <t>パネテリア ヴィヴァーチェ</t>
  </si>
  <si>
    <t>タケベ</t>
  </si>
  <si>
    <t>警戒心MAXの方
無料系は絶対に詐欺だと思ってるからやらない。
結局条件つけるなら最初からそれも話をしてこいとの事。</t>
  </si>
  <si>
    <t>グリムスエナジー使用中、安くならないならやらない。（太陽光も付けてる）手続きに入る段階で、この時間すらもったいないからそれならなしでいいよとなる。
デリバリー→旦那はYesだが、嫁がやらないのに載せるのは嫌と仰せ。
なんで話の時間を作ったの？
→欲をかいた。無料でやってくれるって聞いて最初は喜んだが、お店に人がいっぱい来ても困るなというのが話した感想。</t>
  </si>
  <si>
    <t>鳥昭</t>
  </si>
  <si>
    <t>トムラ</t>
  </si>
  <si>
    <t>アトリエ・ドゥ・アッシュ</t>
  </si>
  <si>
    <t>ハギワラ</t>
  </si>
  <si>
    <t>和菓子工房いずみ</t>
  </si>
  <si>
    <t>ムライソ</t>
  </si>
  <si>
    <t>なり年配のおじさん
お店に伺うもあなたと商談の約束はしていないからスタート。
電話の女性の方としか約束していないと言われなぜかブチギレられた。
ホームページの話に入るも理解力がなくホームページのアポ認識すらも薄く話をしていても理解が追いつかないとすぐにブチギレる状態でした。</t>
  </si>
  <si>
    <t>TENZO</t>
  </si>
  <si>
    <t>ハネイシ</t>
  </si>
  <si>
    <t>条件あるなら何もしないのみ</t>
  </si>
  <si>
    <t>テーブルなく立ち商談で実施。
電気→実家が店、親が管理しているため不明。元々時間がない上での立ち商談であったため深くは攻めれず。</t>
  </si>
  <si>
    <t>カフェヒナノ</t>
  </si>
  <si>
    <t>ハットリ</t>
  </si>
  <si>
    <t>80歳のおばさん
リテラシーが低く失注</t>
  </si>
  <si>
    <t>電気の切り替えだったらいらないとの事。</t>
  </si>
  <si>
    <t>東京電力で新規契約受付終了のめちゃ安いプラン</t>
  </si>
  <si>
    <t>電気→USENのものに変えて数ヶ月。ハルエネから変えた。数ヶ月で引いてしまった。営業失注。</t>
  </si>
  <si>
    <t>千福堂</t>
  </si>
  <si>
    <t>ツダ</t>
  </si>
  <si>
    <t>88歳、本当は去年で店を閉める予定だった。電話で話すのではなく直接会って事情を伝えたかったと仰せ。
コミュニケーションが難しく30分話し、獲得不可と判断。</t>
  </si>
  <si>
    <t>店舗：プロパンガスの会社付き合い
自宅：嫁の父母所有物件で一緒に住んでいる。オーナーが決めれるが、すぐには獲得できないと判断。
まぁまぁでかいケーキ屋。
1時間半商談。
代表者はオーナーだが、奥様が決済権あると仰せ。
オンライン販売はやりたくないでデリバリーも最初アウトだったが、休業設定できるならで納得。もしかしたらデリバリー置いたらやるかもとなり、質問多数。
今のHPも無料とのことで、必要性をそこまで高く感じさせられなかったが、関係値とお願いベースもあり申込。</t>
  </si>
  <si>
    <t>時間がギリギリだったのと、確実に取りきりたかったので、デリバリー or 電気で提案し、デリバリーになりました🙇‍♂️。
Googleマップの営業めっちゃ来るけど替えたことないと仰せ。</t>
  </si>
  <si>
    <t>中国のおじいちゃん
デリバリーの登録めんどくさいならやらない系
menuは対応できないと判断してロケットナウのみで受注。
(翔さん相談済み)
電気→切り替えないといけないならやらないとの事で失注。</t>
  </si>
  <si>
    <t>結論、wixでの作成代行で資料を作成し、松竹梅で再提案。（梅で15~20万円くらいかな）。
翔さんへ要相談。
整骨院および20年続く道場を運営されている47歳男性。世界大会優勝経験やメディア露出、格闘ゲーム鉄拳のモーションキャプチャー実績などもあり、知名度・資金ともに余裕あり。
現状、既存HPは月額3万円で運用中（3/30更新タイミング）。集客には困っていないが、整骨院・道場それぞれのHPリニューアルを希望。また、メディア露出時のプロモーションをHPに反映していきたい意向あり。
将来的に人を雇用し、HPの更新などを任せていきたい考えがあり、「自分以外でも触れる運用しやすいHP」を求めている。ご自身でもWixで制作途中のHPがあり、自走可能な形が望ましいとの認識で合意。
ランニングコストがかからない点に魅力を感じており、ショットでの制作提案に前向き。Wixでの制作代行にて提案する方向で温度感は上がっており、「プランを持って再提案」で次回アポ設定済み。
次回は松・竹・梅のプラン設計にて提示予定（梅：15〜20万円想定）。集客目的ではなく、「運用しやすさ」と「将来的な体制構築」を軸に提案する。</t>
  </si>
  <si>
    <t>店舗：ビル管理
自宅：嫁が決裁者のため替えれない</t>
  </si>
  <si>
    <t>ojima</t>
  </si>
  <si>
    <t>※電気ユーセン1年以内。</t>
  </si>
  <si>
    <t>花のや</t>
  </si>
  <si>
    <t>スガ</t>
  </si>
  <si>
    <t>口下手な職人オーナー様。
HPは自分で作っており足りている。断りきれない系のオーナー様？
アポを組んだ理由も聞いても明確なものが出てこず。
デリバリー単体提案を狙うも以前やっていて解約したと仰せ。20分話した段階で獲得不可と判断。
紹介打診で横のオーナー（大乃家食堂）を紹介してもらうが、「HP」「モデル店舗」に嫌悪感あり。口コミっとくんにやられたっぽい。
軒先での立ち商談となったため、着座を提案するが出ないといけないとなり、名刺を交換して終話。
（引用ここから）（引用ここから） 送信元は 魚井風汰</t>
  </si>
  <si>
    <t>酒喰楽たけ丸</t>
  </si>
  <si>
    <t>ヒビヤ</t>
  </si>
  <si>
    <t>やる意思が全くなくアポの時も話だけしか聞かないと伝えてるとの事。
会話の中でヒヤリングするもいらない興味ない、必要ないのワードしか出てこず。
条件お話ししたところアポ時にも伝えたと言われて失注となります！</t>
  </si>
  <si>
    <t>・感じのいいこみちゃん
・パピコは現地必須系
・電気は大家さん管理
・口座情報のみ明日回収（TEL）</t>
  </si>
  <si>
    <t>居酒屋 仁陣 活け簀料理</t>
  </si>
  <si>
    <t>電気→かこCDエナジー利用でトラブル起こし→ハルエネに最近切り替えたとの事。
78歳の高齢者でホームページの条件でデリバリー切り出すと息子に話をしてくとの事でその場で電話
したが聞いてもらえず失注。</t>
  </si>
  <si>
    <t>焼肉 バカバカ</t>
  </si>
  <si>
    <t>ヒグチ</t>
  </si>
  <si>
    <t>回答回収TEL（ 店舗休みのため。個人ケータイにTEL）</t>
  </si>
  <si>
    <t>ヒグチ様オーナーだが、法人でやっており、出資者の旦那と店長への確認が必要で着地。
デリバリー→お弁当の受注販売はしているが、Uberの話は検討して断ったばかり。RNでハードル下げてYes。
店舗電気→2年前に変えたところだが、月50,000円くらい行ってる。固定費も高いから5000円とか安くなるならあり。※相対使っても取りに行く。
明細出した貰ってシミュレーション。次回回答時に明細送ってもらう。
自宅電気→ご主人管理
＞2/25 LINE 本人TEL 不通
2/25 店電 オーナー土曜日まで来ないとのこと。 2/28 店に再架電。</t>
  </si>
  <si>
    <t>Bar Lampy Glass</t>
  </si>
  <si>
    <t>オグマ</t>
  </si>
  <si>
    <t>炭火創菜 星</t>
  </si>
  <si>
    <t>タナキ</t>
  </si>
  <si>
    <t>体調悪いとのこと。結婚式あるから3月以降＞忙しいのでHP要らないかな〜</t>
  </si>
  <si>
    <t>母韓の台所</t>
  </si>
  <si>
    <t>カナザワ</t>
  </si>
  <si>
    <t>電話したが、SMSで調整したいとのこと。＞やっぱ怪しいで落ち</t>
  </si>
  <si>
    <t>西の屋</t>
  </si>
  <si>
    <t>電気のみ案件最近変えた</t>
  </si>
  <si>
    <t>KOSUGI Cafe</t>
  </si>
  <si>
    <t>ヤスダ</t>
  </si>
  <si>
    <t>珈琲専門店 山百合</t>
  </si>
  <si>
    <t>ケイノ</t>
  </si>
  <si>
    <t>電話繋がらず</t>
  </si>
  <si>
    <t>SobaCafe3〇1</t>
  </si>
  <si>
    <t>来夢来人</t>
  </si>
  <si>
    <t>XCアポ失注でもいいかも…周りなんもなくて電気だけやし。
オンライン商談ならありかも　来ず、20分ほど近くで待ち架電するも繋がらない。</t>
  </si>
  <si>
    <t>みかん</t>
  </si>
  <si>
    <t>今福休みのため日程調整でアポ落ち</t>
  </si>
  <si>
    <t>炭火串焼酒家 粋酔人</t>
  </si>
  <si>
    <t>ホシ</t>
  </si>
  <si>
    <t>即ツー多数、つながったが即切り</t>
  </si>
  <si>
    <t>魚那 輝</t>
  </si>
  <si>
    <t>電気ビル　デリバリーすべて導入済み</t>
  </si>
  <si>
    <t>韓国家庭料理 さらん房</t>
  </si>
  <si>
    <t>ホン</t>
  </si>
  <si>
    <t>水曜しかいない。横浜のためアポ落ち</t>
  </si>
  <si>
    <t>Hungry Lion</t>
  </si>
  <si>
    <t>ジャヤ　セイナ</t>
  </si>
  <si>
    <t>電気の前確で失注　他は導入済み</t>
  </si>
  <si>
    <t>焼肉極本店</t>
  </si>
  <si>
    <t>酒場食堂 マタタビ</t>
  </si>
  <si>
    <t>カツタ</t>
  </si>
  <si>
    <t>ブーケ</t>
  </si>
  <si>
    <t>鳥一</t>
  </si>
  <si>
    <t>イハラ</t>
  </si>
  <si>
    <t>はるのガーデンカフェ</t>
  </si>
  <si>
    <t>EGGMAN</t>
  </si>
  <si>
    <t>イイジマ</t>
  </si>
  <si>
    <t>峰月</t>
  </si>
  <si>
    <t>コスメル</t>
  </si>
  <si>
    <t>menu申込されてるかの回収</t>
  </si>
  <si>
    <t>焼肉居酒屋 向日葵</t>
  </si>
  <si>
    <t>カワグチ</t>
  </si>
  <si>
    <t>インスタ担当している従業員（バイトだがほぼ社員）がおり、その人がok出せば制作問題なし。
判断基準は手間がかかるかだったので、そこは無いっすよーで伝えている。
※インスタ担当をメイン担当者にしたそうだが、基本的に夜しかおらず、担当者の子供がやんちゃ系で、約束した時間に打ち合わせ実施等ができるか不透明なため、担当者はオーナー優先で進める。＞ケータイに繋がらず店に電話。
「今あるHPを業者に依頼していて、そっちの契約や食べログの予約関連などが終わらない限り進められないらしい。」と担当者が言っていたと回答。「いつ終わります？」「わかりません。」で話が進まず。
2/16 担当者とのアポを切らないかで魚井よりTEL。
＞インスタ担当者と会えてないため話ができていない。次会う日もわからない。
追客コストかかるためリリースで判断。</t>
  </si>
  <si>
    <t>口座回収</t>
  </si>
  <si>
    <t>担当者と商談
アポ認識なしで１から説明
お金かからないならとのこと
電気はオーナー管理
デリバリーはUber導入しておりスムーズに受注</t>
  </si>
  <si>
    <t>春ちゃん</t>
  </si>
  <si>
    <t>HP→勝手に作って。
RN→口座は出せない。お客様からお金を取りたくないとの理由で。
消費税をお客様からもらっていない（納税してない？）75歳のおばあちゃん。
HPと食べログとテレビの違いを理解されていないご様子。
一方的に話されるため、話切りながら擦り合わせ。
30分経ち獲得困難と判断し離席。
※お客様がいっぱい来るのではなく、ずっと居座る常連が席を空けないからお客様が入れないとの事でした。</t>
  </si>
  <si>
    <t>バー りょうじ</t>
  </si>
  <si>
    <t>タナハラ</t>
  </si>
  <si>
    <t>新横浜ラーメン博物館の中の店。
入園する際に入園料がいる。
デリバリー→施設のルールでNG。
電気→ビル管理</t>
  </si>
  <si>
    <t>京城串店</t>
  </si>
  <si>
    <t>タカマツ</t>
  </si>
  <si>
    <t>決裁権なし
法人</t>
  </si>
  <si>
    <t>珈琲館 エトレ豊中店</t>
  </si>
  <si>
    <t>aura hayama</t>
  </si>
  <si>
    <t>サカヤマ</t>
  </si>
  <si>
    <t>・2カ月前にハルエネから東名に変えてその際の解約金CBが支払われておらず、営業は全部怪しいと思っている。
スムーズにYesは取れたが、申込書でストップ。インスタを管理している娘がおり、以前だまされている経験から即決はできず、娘が明日店に来るから1回話をさせてほしい。
※目の前のオーナーはyes。
※営業許可証の写真は回収済み。
＞本日電話にて回答とエビデンス回収。
※手元に口座情報なく、遅くて週明けに送付される予定。2/3（火）までに送られてこなかったら追い。</t>
  </si>
  <si>
    <t>立ち飲みリー</t>
  </si>
  <si>
    <t>2026/02/25
スナックで弾かれてる</t>
  </si>
  <si>
    <t>2026/02/25
対象外</t>
  </si>
  <si>
    <t>良酒屋</t>
  </si>
  <si>
    <t>フジモト</t>
  </si>
  <si>
    <t>X serverのアイパスわかりました？</t>
  </si>
  <si>
    <t>既にHPあり、ドメイン取得済み。
それがそのまま使えるならokよ。
menu⇒Uber済み。もうデリバリーは増やしたくない。
電気⇒エネパルに変えて1年以内。</t>
  </si>
  <si>
    <t>ありがた屋</t>
  </si>
  <si>
    <t>アポ調整架電</t>
  </si>
  <si>
    <t>入ったら宴会してた。HPの件で…というと「今日は断ったよ。忙しいからまたにして」。
オーナーの名前を控えようとしてたが、それすら教えてくれず。＞1/26 「立ちで端的に内容教えてでスタート」20分ほど話して関係値を作った感じ。
デリバリー・電気が条件であると伝えている。
以前ぐるなび後からお金かかったりで、嫌な思いをしているため、持ち帰りたい。　
立ち話になりましたので、またお伺いしますね！で次アポ切り。
＞今日急遽休みになっていた。名刺をもらったはずだが、今手元になく、連絡先登録しておらずでケータイにかけれず。
明日ケータイ or 店に電話して調整。＞通電したが、うちはもういいや理由は全く教えてくれず。</t>
  </si>
  <si>
    <t>ナン ロティ</t>
  </si>
  <si>
    <t>アリー</t>
  </si>
  <si>
    <t>新店舗オープン日確認</t>
  </si>
  <si>
    <t>中新田店 / 本店はデリバー導入済み（Uber・RN・Menu）。電気は以前、東名電気との契約でもらえるはずだったCBがもらえなかったからもう変えない。
HPは刺さっているが導入に至らず。新店舗が2月にオープンのためデリバリーを全て取るため追いかける。</t>
  </si>
  <si>
    <t>公式LINE接続とハルエネカスタマーへ連絡。紹介打診。</t>
  </si>
  <si>
    <t>先日電話で回答回収し、そのまま申し込み。
以前UberのVRやってて大変だったで若干デリバリーへの不信ありだったが、注文受けなくていいで納得。
電気⇒マイページの切り替え等がめんどくさい。料金変わらないなら変えたくない。
※HP作成には娘もMTG参加。
※口コミ272件</t>
  </si>
  <si>
    <t>カラオケスナック FUN</t>
  </si>
  <si>
    <t>テラオ</t>
  </si>
  <si>
    <t>開店前で時間ないとなり、申込書回収で終了。
明日、17:00より翔さんに回収依頼。</t>
  </si>
  <si>
    <t>チョアチキン本厚木店</t>
  </si>
  <si>
    <t>プラリークラウドサイン送付</t>
  </si>
  <si>
    <t>1/9飛び込みオーナー不在でアポ案件。スムーズに獲得。
印鑑がなくクラウドサインにてYes。
※HPはFC店舗のため不要。デリバリー全導入。</t>
  </si>
  <si>
    <t>糸島シーサイドレストラン いとはん食堂</t>
  </si>
  <si>
    <t>ハセガワ</t>
  </si>
  <si>
    <t>un</t>
  </si>
  <si>
    <t>ウエキ</t>
  </si>
  <si>
    <t>オーナーだが、出資者別にいた。電話させたが、話にならずに終話。</t>
  </si>
  <si>
    <t>あかねちゃん食堂</t>
  </si>
  <si>
    <t>ホソイ</t>
  </si>
  <si>
    <t>デリバリー口座登録のタイミングで奥様からブロックが入った（12/4）</t>
  </si>
  <si>
    <t>アムール運転代行</t>
  </si>
  <si>
    <t>回答飛び（12/4）</t>
  </si>
  <si>
    <t>申込書回収・デリバリー回収
＞＜提案商材＞
RN・menu</t>
  </si>
  <si>
    <t>電気→テナント
デリバリー→ロケナウ導入済み
menuのみの受注となりました。</t>
  </si>
  <si>
    <t>ソイルカフェ</t>
  </si>
  <si>
    <t>ニノミヤ</t>
  </si>
  <si>
    <t>・HP作成OK
・ロケナウ、menu導入ずみ
・電気こだわり無し（ハルエネだけ嫌）
・現在東電の格安プランのためそれよりも安くなるのであればOKとの事
・共同経営者が経理担当で明細を持っているため、LINEで明細を送っていただき安くなるようであれば問題なし
＞東京電力のピーク電力プランで新電力で安くなることはないため落ち</t>
  </si>
  <si>
    <t>お好み じゅんじゅん</t>
  </si>
  <si>
    <t>ヨシザキ</t>
  </si>
  <si>
    <t>お客様番号発行中</t>
  </si>
  <si>
    <t>カネキヤ</t>
  </si>
  <si>
    <t>息子様が対応。なんの用件ですか？でスタートし背景含め説明。序盤でHPは要らないですでNo。
理由はうちパソコンもないしネットも引いてないため。理由が意味不明だったため、昔作ってたんですか？などで展開図るもリテラシーが低くて会話にならず。
「あ、そもそも無料でもHPあったらご迷惑でした？」と詰めるもご迷惑というか、要らないです。
なんでアポ切ってくれたの？と聞くと、その時には自分（息子）いなくて、父親が何も分からないまま返事しました。とのこと。
魚井風汰, 46 分</t>
  </si>
  <si>
    <t>マサラ</t>
  </si>
  <si>
    <t>アディガリ リパク</t>
  </si>
  <si>
    <t>営業許可証が届いたかの確認</t>
  </si>
  <si>
    <t>1月に小田原に2店舗目を出す。エリア内のUber・出前館・電気（店舗管理なら）で申込してもらったらHP作ります。
1店舗目は雑居ビルの地下1Fでデリバリー全部やってて、電気はビル管理。
※日本語カタコト。1月10日に営業許可証がもらえる？
※口頭Yesだが、デリバリーの申込及び電気の申込が確約できていない状態のため、ステータスB。＞1/13 架電。通電するもまだ工事中。早くても1/25までは営業許可証出ないとのこと。
1/27 架電。営業許可証まだ。問題なければ2/6に出る。</t>
  </si>
  <si>
    <t>ホルモン藤虎</t>
  </si>
  <si>
    <t>オオツキ</t>
  </si>
  <si>
    <t>アポ覚えてなかった。15:30なんてオープしてるから絶対アポ取らない13:30と間違えたんじゃないの？でスタート。作業しながらでいい？でスタート。
全く覚えていなかったので興味付けから。
食べログとインスタで金かけててその業者に任せてる。その2つで集客するからHPいらない。
有料プランに依存したら抜け出せなくなりますよ？追追のこと考えて導線あった方がいいですよ？で攻めるも響かず。
デリバリーもめっちゃ営業来るけど、まだ体勢整ってないからキツイ。
聞いていくと商談者は店長でオーナーが別にいる。店長的にはありかなしか？でなしとなり終話。</t>
  </si>
  <si>
    <t>焼肉我門</t>
  </si>
  <si>
    <t>フナダ</t>
  </si>
  <si>
    <t>開口一番にホームページはやらないよからスタート。
有名人なども結構くるお店で売り上げもかなりたっており何もしたくないとの事。
もう一店舗の方に関しても事前にオーナーさんに確認してやらないとの事。
現在利用しているホームページに関しては解約予定との事。</t>
  </si>
  <si>
    <t>旦那さん確認で失注
直近電気切り替えたばかりで新しいのやりたくないとの事</t>
  </si>
  <si>
    <t>プラりーオンラインにて追加受注</t>
  </si>
  <si>
    <t>たろう</t>
  </si>
  <si>
    <t>HTBエナジー利用中
かなりご年配の方でした。
半年以内に閉業する為今からホームページをつくる必要性を感じないとの事。
お店自体も集客などをするつもりがないと言われてしまいました。
条件などに関してもこれ以上の手間はかけたくないとなり失注になってしまいました。</t>
  </si>
  <si>
    <t>INAGO</t>
  </si>
  <si>
    <t>カトウ</t>
  </si>
  <si>
    <t>電気→昔からの付き合いでやっている為NG
menu、RNのエビデンス回収時に
口座情報を開示したくないの一点張り状態。
途中から話も聞いてもらえず失注</t>
  </si>
  <si>
    <t>いなほ食堂</t>
  </si>
  <si>
    <t>キャリアNG</t>
  </si>
  <si>
    <t>鎌倉ラーメン物語</t>
  </si>
  <si>
    <t>店長、オーナーと商談
店長は寝っ転がりながら話を聞いていた。
先に条件教えてとの事でお伝え
デリバリー系は店長が勝手に申込したよとの事。
いなほ食堂の目の前の店舗で電気はビル管理
スナック経営されているためそこの電気かデリバリーでホームページ作りますよとアプローチするも
ごちゃごちゃなるからやりたくないの一点張りとなってしまい失注</t>
  </si>
  <si>
    <t>スナック雪江</t>
  </si>
  <si>
    <t>着地→ web関係を担当している従業員に話をして回答。
menu、ロケナウはオーナーOK
電気はエネオス電気に切り替えを行ったばっかりの為NG
オーナーの同級生が飲食店を経営されており紹介をもらい飛び込み
HPフックで4店舗menu、ロケット口頭。電気は絶対に切り替えないとの事。
奥さんが経理関係も担当しており一度話を通してから再訪問
明日、明後日に再アポ切って金曜日訪問します。＞スタッフが休みになった為週明け火曜日まで待ってほしいとの事</t>
  </si>
  <si>
    <t>エネパルビル管理
デリバリー商品写真が無いため、作って送っていただけるとの事
その他回収物done</t>
  </si>
  <si>
    <t>エステサロン</t>
  </si>
  <si>
    <t>ほぐし屋むさし</t>
  </si>
  <si>
    <t>オーナーはYES。現場に立っておらず、店長の意見を仰いでから回答したい。12/11（木）に確認できます。12/12（金）に一度、電話してほしい。＞12/12 回答 不通＞12/15 不通＞トリニティ社から直接アプローチがあり、そこで申込してしまった。</t>
  </si>
  <si>
    <t>かふぇ きゃらめる</t>
  </si>
  <si>
    <t>menuエントリー済
アポの電話がある数時間前に別の会社で巻いてしまったとの事。
電気
→不動産管理
Wi-Fiも不動産
ウォーターサーバーは別のやつを導入している為不要
決済機器に関してはすでに2台導入済で3台目はいらないの一点張り
条件に満たさない為
ホームページ有料で交渉
→費用をかけたくないとの事
1時間半交渉したが無理でした...</t>
  </si>
  <si>
    <t>ポニイ</t>
  </si>
  <si>
    <t>キシダ</t>
  </si>
  <si>
    <t>・HP無料で作成させてもらってまして~で展開、他にやることあるの？でデリバリーと電気の説明。
デリバリーはすでにやってるし、電気は絶対に変えない。東京電力が一番安いと知り合いが言っていた。
・ずっと怪訝そうな感じのため、お電話で軽くお伝えさせていただいていた内容だったのですが...というと「そんな電話覚えてない。いろんな電話かかってきてて、御社の会社名なんて次の日には忘れてるよ。」とそもそもアポ取っていたことも認識されておらず。着席もできず退店。</t>
  </si>
  <si>
    <t>WI-fi</t>
  </si>
  <si>
    <t>回答回収→回収電話アポ</t>
  </si>
  <si>
    <t>・2カ月前にハルエネから東名に変えてその際の解約金CBが支払われておらず、営業は全部怪しいと思っている。
スムーズにYesは取れたが、申込書でストップ。インスタを管理している娘がおり、以前だまされている経験から即決はできず、娘が明日店に来るから1回話をさせてほしい。
※目の前のオーナーはyes。
※営業許可証の写真は回収済み。</t>
  </si>
  <si>
    <t>Booliss</t>
  </si>
  <si>
    <t>ヨコヤマ</t>
  </si>
  <si>
    <t>翔さん：電話で回答回収。
RN・プラリー・エネパル提案
※Menuエリア外。</t>
  </si>
  <si>
    <t>電気は先月エノレバに変えたから変えたくない。
RNはめっちゃ電話くるけど、これ以上デリバリー増やしても対応できないからやってない。
嫁がこーゆーの嫌がるんよね、確認しないといけない。
ずっとお客様の方見てて、あんま話聞く気ない系。ただHPはあった方がいいと思ってる。HP温度感あげる途中で水道の業者が来て終話。
※RNとプラリーは条件になりますで伝えている。＞デリバリー等条件でやりたくない</t>
  </si>
  <si>
    <t>かき屋 雪月花</t>
  </si>
  <si>
    <t>モロヤマ</t>
  </si>
  <si>
    <t>申込書・デリバリー素材回収
RN・Menu獲得</t>
  </si>
  <si>
    <t>※要相談
珍しくデリバリーに対してアウトが出た商談。
Yesは取ったがHP申込書記載中に「今日アポあったの忘れてたわごめんやけど、続きは別日にしてくれんか？」となる。
21日（水）・23日（金）は仕込みがお送り忙しい。
オーナー的には15:30が良いらしく、週内であれば1/22（木）となり一旦それで預かり。
＞LINEにてHP必要ないという結論に至ったので、キャンセルお願いします。とのご連絡。返信しても既読無視</t>
  </si>
  <si>
    <t>カフェFANDANGO</t>
  </si>
  <si>
    <t>ヤマザキ</t>
  </si>
  <si>
    <t>着地→ 奥様と相談して火曜日回答。
集客する気ないスタンスでHPの温度感上げきれず。
エアレジやPayPayなどあるが、オーナーが何も分からなすぎていつも保育士の奥様と決めているとのことで、回答持ち越し。＞お店TEL：通電
奥様と相談の結果いらないってことなったので、すみませんでオチ。
お客様もおられ粘れずに切。</t>
  </si>
  <si>
    <t>電気は月12000円の定額電気使ってて安くなるならいいよと。※明細手元になし。</t>
  </si>
  <si>
    <t>コムズベーカリー</t>
  </si>
  <si>
    <t>コムロ</t>
  </si>
  <si>
    <t>HP既に作っている。無料でできるなら話聞いてもいいかなのテンション。
RN：導入済み。明日からスタート。
Menu：3年ほど前にやってたけど、キャンセルになるから辞めた。
プラリー：ちょっとでもお金かかるのはいや。20円でも。
電気：今月から新しい会社。社名忘れたけどパン屋さんに向けたものらしい。ハルエネではない。
＜宿題＞
①URLがかえたくない。
②メールアドレスを変えたくない。
③Menuが登録できるのかどうか。
→やめてから3年経ってる。
＞Menuのみに対して注文多め。売上見込み低いためリリース。
RN：導入済み。明日からスタート。
Menu：3年ほど前にやってたけど、キャンセルになるから辞めた。
プラリー：ちょっとでもお金かかるのはいや。20円でも。
電気：今月から新しい会社。社名忘れたけどパン屋さんに向けたものらしい。ハルエネではない。</t>
  </si>
  <si>
    <t>ケルン</t>
  </si>
  <si>
    <t>トミカワ</t>
  </si>
  <si>
    <t>結構なおじいちゃん。
HPはYes。
電気は家族で東京ガスの関係者がいるため無理。
デリバリーはやらない。
※「登録だけで注文は受けなくていいんです」と伝えるが、ご理解いただけず。
※高齢者オチって感じです。</t>
  </si>
  <si>
    <t>ジャジャ酒場</t>
  </si>
  <si>
    <t>フカコシ</t>
  </si>
  <si>
    <t>高原：日程調整</t>
  </si>
  <si>
    <t>入った瞬間にやることあるんよな、と奥の男性から言われる。
集客はインスタと口コミでできている。別に困ってないからホットペッパーはやめた。
条件伝えてデリバリーやらへんでとなるが、注文受けなくてもいいので納得。
今日やることあるから、明日また電話頂戴で終話。
電気→最近ハルエネに変えたところだから変えたくない。
&gt;1/15やめとくわーごめんねーで終話。
デリバリー・電気やから無理っていうよりHPでそもそも温度感上げるまで商談できなかった感じ！</t>
  </si>
  <si>
    <t>スナック舞</t>
  </si>
  <si>
    <t>ババ</t>
  </si>
  <si>
    <t>口座情報回収（電話）、SMSまで</t>
  </si>
  <si>
    <t xml:space="preserve">89歳のおばあちゃんのためフォロー手厚めに。※電気建物管理
＞結論、詐欺やと思われて断られた。当日口座情報を伝えられなかったのも詐欺やと思われてたのが原因
</t>
  </si>
  <si>
    <t>バゲット マジシェンヌ</t>
  </si>
  <si>
    <t>＜提案商材＞
RN・Menu・ハルエネ
・厨房内で立ち商談。
・HPは作成していたが、中国人に乗っ取られた。※その場で調べるも確認できず。
・HPの温度感低く、SNS自分でやっててそれの方が見るから特に必要性を感じていない。
→HPの信頼性と、SNSの速報性で温度感をあげる。
・HPで提案し切ったタイミングで、奥様に聞くわとなる。
・条件面のところも伝える。
電気→au電気に最近変えたから嫌。
RN・Menu→御社と1:1じゃないのが嫌。人件費補填はわかるが、使わないとしても関係のない会社のサービスに登録するのが心進まない。＞「今、問題なく店が回っているので、余計なもの入れたくないのですみません」</t>
  </si>
  <si>
    <t>出前館</t>
  </si>
  <si>
    <t xml:space="preserve">珈琲卿 身似虚無（みにこむ）
</t>
  </si>
  <si>
    <t>電気→不動産提携でエコログ
開口一番にホームページならいらないよからスタート
現在月々5000円利用
固定費を少し気にしていた為
うちならデリバリーの登録だけで無料にするとお伝え。
年間で60000円下がるならでオーナーOKはもらっております。
ただ、何か始めるにしても息子に必ず相談してからと決めている為
即決はできないとの事。
その場で電話して回答もらって欲しいとお伝え
→電話していただいたのですが不通となってしまい回答もらえず
即決できなかったです。</t>
  </si>
  <si>
    <t>ふじおかん家</t>
  </si>
  <si>
    <t>フジオカ</t>
  </si>
  <si>
    <t>RN→同意書見せて欲しい。
Menu→口座情報以外回収完了。
※手元にない。</t>
  </si>
  <si>
    <t>タマのパイナップルケーキ</t>
  </si>
  <si>
    <t>ウノ</t>
  </si>
  <si>
    <t>元々話聞くだけのつもりだったとの事。
ホームページの必要性に関して質問がありお伝え。
条件面もお伝えして検討しますと言われ、その場で回答出してくれとお伝えして失注となりました。</t>
  </si>
  <si>
    <t>Rabipa Pasteis</t>
  </si>
  <si>
    <t>チュロス屋さん
商談の帰り道にお店があり飛び込んだところホームページは作りたいとの事、条件おつたえしたところお客さんが来てしまい来週の水曜日14:00〜話そうとなりました。
＞・HP作成はしたいがデリバリーの登録はしたくない。
理由はただ登録したくないの一点張り。
電気に関しても過去ハルエネ利用して金額が上がった事で東京電力以外は使いたくないとの事。</t>
  </si>
  <si>
    <t>口座情報来てなかったら追い連絡</t>
  </si>
  <si>
    <t>素材回収</t>
  </si>
  <si>
    <t>東京電力しかやらないの一点張り</t>
  </si>
  <si>
    <t>パティスリーパーク</t>
  </si>
  <si>
    <t>ボク</t>
  </si>
  <si>
    <t>ハルエネ→エバーグリーン使用中。知り合いのところでやっており、厳しい。
デリバリー→絶対にやらないのに登録だけするというのが生き方に反するから嫌。
HP→30年店をやっており、直接来てくれるお客様で十分だからそのまで必要性を感じない。
1時間粘りましたが厳しかったです…2件紹介を引っ張れたので、そこをなんとか繋げていきます。
＜紹介先＞
〇ら・ふらんす相模原 村中様：朴様から連絡できない。
〇ブーネデスポワール 奥田様：朴様から連絡できる。</t>
  </si>
  <si>
    <t>居酒屋ルー オーナーの従姉妹のお店。一緒に連れて行ってもらい簡単に説明してYesをもらっている状態。
別のお客様もいたため、申込書類回収のため再アポ。＞居酒屋ルーのオーナー紹介。
商談スムーズにYes。※1月ハルエネに替えたところのため、電気は失注。</t>
  </si>
  <si>
    <t>Coffee KOBAN (自家焙煎珈琲)</t>
  </si>
  <si>
    <t>ゴトウ</t>
  </si>
  <si>
    <t>日程再調整12/19→1/6　元々Sierで開発エンジニア？しており、HP自分で作って運用してるからHP不要。別途プラリー単体提案するも、集客効果が読めないとなり失注。</t>
  </si>
  <si>
    <t>スナックモンロー</t>
  </si>
  <si>
    <t>電気は最近変えたから変えたくない。（ハルエネかエコログとのこと）
最初ドアが閉まっていたが、入れ違いでオーナー来て商談実施。
で、なに？でスタート。仕込みとご飯食べないといけないため忙しいと言われ立での商談となったが、バス必須の立地とオーナーの雰囲気で再商談よりも当日ベースで進めようと判断し、立ち商談で実施。
口頭Yesを取り、連絡先の交換という体で先に生年月日などの必要情報を回収。
「最後5分だけお時間いいですか？」で足を止め申込書の説明に入ったが「今ゆっくり見れないから改めて見て回答するね」と言われる。読み合わせを実施し、明日電話で回答聞かせてくださいでアポ切り終話。
※回答と併せてエビデンスも回収する。
残り：申込書・口座情報・SMSエビデンス</t>
  </si>
  <si>
    <t>追い連絡（電話）</t>
  </si>
  <si>
    <t>着地→お母さんが認知症になり、いっぱいいっぱいのため今日は回答できない。先方から日程切りで週明け。※電気はビル管理
回答後、お電話5分繋ぎながらMenuの申込があることは伝えた。
※Uberやっているがトラブルが多いため、できればデリバリー増やしてない。
Menuは直近で営業来ており、やろうと思っていた。どっちかだけなら（単価高い）RNでお願いします！そっちの方が早いのと力入れてるので！伝えたが、タブレット増えるのは嫌からなし。＞LINE既読無視中。
明日、店舗に直接電話します！
&gt;menu導入RN落ち</t>
  </si>
  <si>
    <t>ローズマリー</t>
  </si>
  <si>
    <t>シブヤ</t>
  </si>
  <si>
    <t>ホームページはOK
デリバリー→過去に別の代理店で出前館やってみたが登録したら連絡取れなくなったりタブレット代請求されたりと絶対に登録はしたくないとのこと。
電気→過去に別の電気に切り替えたがそのままでいいとのこと。
教えていただけず。</t>
  </si>
  <si>
    <t>魚貝料理 了家</t>
  </si>
  <si>
    <t>電話で回答回収</t>
  </si>
  <si>
    <t>忙しいからそこから説明してもらえる？と、厨房の中から出てこられず、カウンター越しで仕込みしながら商談。
HPの無料制作にはYesだが、デリバリーがめんどくさい。電気はビル管理のため変えれないためいつも断っている。
デリバリーはコロナの時もやらなかった。タブレットとか届けられても倉庫に置くだけになる。デリバリーは絶対やらないからどうやろなぁと。
HPについてもただでさえ今忙しい中で、よりお客様来られても対応できないのが正直なところ。
従業員と検討してまた答え出す。年内は忙しいから年明けで。
なぜ時間作ってくれたのか？に対しては、直接来て説明してくれる言うから、それならまぁいいかって感じよと。</t>
  </si>
  <si>
    <t>パブスナックSEN</t>
  </si>
  <si>
    <t>オーナー忘れててリスケ。
従業員は中にいたため電話してもらい明日に再調整。＞HPの温度感上げれず、付帯商材の説明まで行けず。
従業員とオーナーと魚井の構図。
従業員が口突っ込んでくる系。
そもそも駅前で集客できるのと採用なども困っていない、｢踊場 スナック｣で調べると唯一のスナックのため直近でもGoogle経由での来店がある。ただGoogleで来る人でリピーターになった人がいないからネットは別にいいかな。
アポ段階の電話で話した内容覚えてないわーとのことでした。</t>
  </si>
  <si>
    <t>THE BAR Second FLOW</t>
  </si>
  <si>
    <t>共有通り鬼こだわり強い。
電話でも伝えたけど端的にお願いね、でスタート。
諸々プレゼン。どうします？と聞くと、いや、うちがどれくらい時間使わないといけないの？時間って有限だよ？みんな時間軽くとらえすぎだよで、申込後の流れとご協力依頼内容を説明。
店舗のHPがぐるなびでコンセプトに合ってない旨の説明。
コーポレートサイトとして使える旨。
MEO業者を入れてるとのことなので、認知の次の選ばれる部分でHPが活きることを説明。
その上で再度どうします？
「無料だからなんでもやってくれよという圧をすごく感じる」とのこと。
着地：ウチとしても無料でするので、お時間やご協力はいただきます。ただHPはご要望に沿って作成します！どっちにします？で、今回はやめとこかなとなる。</t>
  </si>
  <si>
    <t>ソウルガーデン</t>
  </si>
  <si>
    <t>ウツミ</t>
  </si>
  <si>
    <t>デリバリー全て登録済
menuは登録して使ってないだけ。
電気→絶対に切り替えたくないの一点張り(理由なども教えていただけず)
Wi-Fi→最近So-net導入したからいらない。</t>
  </si>
  <si>
    <t>ハルエネ→電気営業多いからウンザリしてる。電気が条件ならやらへん。</t>
  </si>
  <si>
    <t xml:space="preserve">焼き鳥 かごしま　</t>
  </si>
  <si>
    <t>タカサキ</t>
  </si>
  <si>
    <t>本職が俳優で事務所代わりとして使っているため、HPは必要ない。（12/4）</t>
  </si>
  <si>
    <t>お芋や メリッサ</t>
  </si>
  <si>
    <t>サカモト</t>
  </si>
  <si>
    <t>再調整</t>
  </si>
  <si>
    <t>どの携帯でも不通、デリバリー全導入済み＆HPはあるため落とし</t>
  </si>
  <si>
    <t>魚串酒処 あんと</t>
  </si>
  <si>
    <t>事前確認（魚井）</t>
  </si>
  <si>
    <t>「忙しくて仕込みしながらでいいですか？」となったので、「お日にち改めましょうか？」でリスケ。
※2/6（金）に事前確認で連絡。座って話ができるか？でアポ固めにいく。</t>
  </si>
  <si>
    <t>相州長屋</t>
  </si>
  <si>
    <t>フダ</t>
  </si>
  <si>
    <t>昨日回答アポを抑えていたがお話できなかったため、電話で回答回収。
グループ会社の会長（オーナーのお父様）と話したところ無料なのは怪しい、どこかで情報を抜かれるんではないかと不振がっている。
オーナー本人もデリバリー登録でめんどくささを感じており、温度感が上がりきっていない様子だった。</t>
  </si>
  <si>
    <t>木村菴</t>
  </si>
  <si>
    <t>SMS返信ないと追い架電</t>
  </si>
  <si>
    <t>オーナー不在、本来今日は休みの予定とのことだが祝日のためもしかしたら来るかも。
2回ケータイにかけたんやけど、即留守になったから、明日以降で追い。＞店舗いない携帯2度不通＞tel変えても出ない。店舗にも忙しくて最近来ないとのこと。従業員に伝えて折り返しさせるように伝えた。</t>
  </si>
  <si>
    <t>クロカンブッシュ</t>
  </si>
  <si>
    <t>コミヤ様</t>
  </si>
  <si>
    <t>とりあえず話だけ聞く系の人
実績見せて話をするも普通だねの一言。
興味付けが出来ずに失注となります。</t>
  </si>
  <si>
    <t>公諷庵</t>
  </si>
  <si>
    <t>atelierFAM</t>
  </si>
  <si>
    <t>花屋と古着屋が繋がってる店。飛び込みで話せたのは古着屋のイシイ様。電気は花屋のハシモト様が電気契約を握っている。飛び込んだ時間が遅かったため帰っていたが、この時間ならいるとのことでアポ切り訪問。&gt;決済者の橋本様（花屋のオーナー）よりアウト。自社でHP作ってるのでいりません。ほぼ商談にならず。石井様も電気が橋本様管理のため無理ですとのこと。</t>
  </si>
  <si>
    <t>SKY運転代行</t>
  </si>
  <si>
    <t>イノマタ</t>
  </si>
  <si>
    <t>年内で事業撤退することにしたので。</t>
  </si>
  <si>
    <t>アイカー運転代行</t>
  </si>
  <si>
    <t>株式会社CM</t>
  </si>
  <si>
    <t>ラムサル</t>
  </si>
  <si>
    <t>音信不通</t>
  </si>
  <si>
    <t>魚井業務用ケータイにて電話するも不通。飛びにステータスダウンで。</t>
  </si>
  <si>
    <t>魚処 一</t>
  </si>
  <si>
    <t>タカギ</t>
  </si>
  <si>
    <t>15：00に店舗に現れず架電
オーナーさんと電話でお話ししましたが本日はもう終日出てしまっているとの事で話を聞けないとの事でした。忙しいからまたかけてで終話。</t>
  </si>
  <si>
    <t>自家焙煎 星川珈琲</t>
  </si>
  <si>
    <t>オオエ</t>
  </si>
  <si>
    <t>AMAZAKE STAND</t>
  </si>
  <si>
    <t>ミツハシ</t>
  </si>
  <si>
    <t>yellow 七里ヶ浜</t>
  </si>
  <si>
    <t>フランチャイズで責任者からNO出た</t>
  </si>
  <si>
    <t>JUNK HEAVEN</t>
  </si>
  <si>
    <t>アサイ</t>
  </si>
  <si>
    <t>デリバリーは全導入している、電気tel前確で、変えたばっかりでアポ落ち</t>
  </si>
  <si>
    <t>鴨ん家</t>
  </si>
  <si>
    <t>カモザキ</t>
  </si>
  <si>
    <t>デリバリー全部導入ずみ・電気前確で即ぎり</t>
  </si>
  <si>
    <t>smiley coast</t>
  </si>
  <si>
    <t>フクイ</t>
  </si>
  <si>
    <t>魚井：電話クロージング</t>
  </si>
  <si>
    <t>不通＞不通＞やる気無し、デリバリー・電気の回収が困難な可能性あるため年明け落ち着いたタイミングで再連絡。
今日も30分以上遅刻。謝罪なしで仕込みしながらカウンター越しで商談。デリバリーでYesはもらっているが、「LINE登録お願いします」のタイミングで「時間取れない」となる。「今日お忙しいですよね、10分15分程度ご協力いただきたいんですが、、、」で日程調整するも「10分~15分時間取れるタイミングがないです」となり日程切れず。
基本スタンスが「日程分からないし、時間取れないのでなしでも大丈夫ですよ？」のため、日を空けて再アプローチ。
＞会話にならないため飛び込みで追っていく</t>
  </si>
  <si>
    <t>カラオケバー シュシュ</t>
  </si>
  <si>
    <t>魚井：アポ調整</t>
  </si>
  <si>
    <t>相手の日付勘違い。調整したが、「忙しいから、また電話してきて」で逃げられた＞ログ今来客中やから明日かけてきてーで切＞年内忙しい。年明け落ち着くのは1/6以降、どっちの店におるかわからんから年明けまたかけてきて。＞Uberなり電気なり、条件あるなら無料でもやりません。</t>
  </si>
  <si>
    <t>せせらぎ</t>
  </si>
  <si>
    <t>会話まま
「すみません！前用が押して少し遅れそうで…。」
「あ、そうなの！私も歯医者行かないと行けなくなっちゃって20分には出る予定だったのよ」
「そうだったんですね！ちなみに明日の14:00とかお伺いしてもよろしいですか？」
「今週いっぱいは無理だわー、もう忙しいし断りますー！ごめんねー！」
＞もういいわーごめんねーで話す気全くなしな感じで失注</t>
  </si>
  <si>
    <t>ラパンアジル</t>
  </si>
  <si>
    <t>【メモ】
・81歳 ※電気獲得には同意書必要
・チューブ繋がってる系のおじいちゃん
・ボケてはいない
・HPはYes
・ただ電話でも打ち合わせは難しい。
・デリバリーもHP打ち合わせ全て現地対応であればできそう。
・常連のお客様と一緒に商談。
・話聞くのokした理由→オーナーが対面じゃないと営業を受けないと決めているため。
獲得はOKだが、本人単身で電話対応が出来ないという魚井判断のため流し。</t>
  </si>
  <si>
    <t>リトルサラ</t>
  </si>
  <si>
    <t>マエダ</t>
  </si>
  <si>
    <t>高原：追い連絡</t>
  </si>
  <si>
    <t>担当者の上に3人いる。HPは施設で作っているものがあるため承認が必要。（上が頭固いため確度低いとのこと。）
デリバリーは自社でやっているため全て断っている。就労支援施設で、そのデリバリーの同行も支援の1つのため。取れたらラッキーくらいで追い。
1/13 17:00 不通
決済者に掛け合ったが、やるのでもう1つ法人を立てないときついとのことでしっちゅう</t>
  </si>
  <si>
    <t>30分ほど待ちましたが現れず…。＞電話には出たがオーナー来ないとのこと。以前はオーナー佐藤様が出たので、時期を改める。佐藤オーナーいますか？で電話する＞他の飲食コンサルの人にしてもらうことになった。無料でしてくれるので結構です。</t>
  </si>
  <si>
    <t>米粉パン 米来</t>
  </si>
  <si>
    <t>高原：SMS＆TEL日程再調整</t>
  </si>
  <si>
    <t>SMSで連絡きた。電話でもかけたが不通。＞不通＞不通　次回別番号で架電＞前川番号で即切り</t>
  </si>
  <si>
    <t>居酒屋 巴</t>
  </si>
  <si>
    <t>ミトミ</t>
  </si>
  <si>
    <t>HP作るかの回答</t>
  </si>
  <si>
    <t>看板も出してないお店、たまたま入ったら居酒屋だった。開業して半年でインスタ毎日更新、フォロワー200名ほど。仕込み中だったが、20分くらい商談した。隠れ家的にやっているのもあり、リピーターさんが離れるのが嫌ではあるが、GBPもなくマップ検索できない。HPはやった方がいいなとは思う。条件まで提示したがクロージングまでできず、次アポ流れ。＞1/6にクロージング架電するも回答保留。
1/7 2回不通。
1/8 個人ケータイで不通ならXCアポ失注に。</t>
  </si>
  <si>
    <t>夕月館</t>
  </si>
  <si>
    <t>トダ</t>
  </si>
  <si>
    <t>追い連絡</t>
  </si>
  <si>
    <t>以前飛び込みでのアポ。
店長と電話商談。本店の店長がオーナーだが、出資者にも確認しないといけないため、上に2人いる状態、本店店長オーナーへの回答期限を12/23（火）で切っている。
HPデザインに対しての質問など複数あり。なんでも作れますで事例を送付。
デリバリー：他社からRN20,000円CBで案内されている。同条件でも可能です、ただHPの採算が合わないため、Menu（10,000円CB）もやってほしく、その条件で上に上げてほしいと提案。
店長へのHPは刺さっているため、「うちの方が確実でご提供できるサービスの幅が広いです。もし難しい場合はまたボールを戻してください」で返答待ち。
12/24 オーナー インフルで確認できていないとSMSより連絡あり。
＞1/13 通電。結局オーナーへ確認しておらず。ちらっと話し出した時、反応微妙やった。
RN30000円CBしつつ、HP無料でやって欲しい。Menu（2つ目のデリバリー）はできない。電気も個人宅（月6000円）のしか変えれません。
決済者までの距離遠すぎるのと、リードタイム長すぎ。無茶くちゃなこと言い出したのでリリース。</t>
  </si>
  <si>
    <t>スケジュール詰めれたか。</t>
  </si>
  <si>
    <t>既にHPあり、ドメイン取得済み。
それがそのまま使えるならokよ。
menu⇒Uber済み。もうデリバリーは増やしたくない。
電気⇒エネパルに変えて1年以内。＞既読無視のためもう一度連絡＞2/25 LINE TEL不通
＞2/26通電 Xserver アイパス確認できてない。
HP更新する上で撮影などをスケジュール立てていきたいが今時間ない。
1ヶ月くらいはかかりそうなため、またこちらから電話したい。
3月末に再度連絡入れるで終話。</t>
  </si>
  <si>
    <t>むべ庵</t>
  </si>
  <si>
    <t>サノ</t>
  </si>
  <si>
    <t>※次回近く回った際に訪問。回答回収</t>
  </si>
  <si>
    <t>ピアノ教室、料理教室、飲食などを1人でやっている。
ホームページはすぐに回答はできないが家族で話し合って決めたい。
すぐすぐは無理との事。
周辺の建物すべてこのオーナーが地主。
土日に裏の建物でメダカカフェをやっている(オーナーの家族)
自宅でやっている為GBPもなし。
↑ここはオーナーさん経由で打診してもらえることに。</t>
  </si>
  <si>
    <t>Maccalooseよこすか</t>
  </si>
  <si>
    <t>1ヶ月に1回新作の商品紹介と告知とかを行っていきたい。
ECサイトでCVを産んでいきたい。
LINE1000人いる。
tobの卸しに力を入れていきたい。
ビル管理
デリバリーロケットナウ、menu
9月にもう1店鋪出す
HPをブランドページに出していく。
本店、支店として出す。
自宅蓄電池だから難しい。
Shopify作りなし⇨ToB卸し
20万円
5~6月には内容決まる。</t>
  </si>
  <si>
    <t>追客</t>
  </si>
  <si>
    <t>過去ハルエネなど使ったが東名にして変えるつもりは無い</t>
  </si>
  <si>
    <t>88Rice</t>
  </si>
  <si>
    <t>※次アポ切り 現在のハルエネへの契約の際に代理店と1年以内での解約で解約金80,000円の契約を結んでいる。（25/06/20~）そのため、最短でも26/06/20から契約可能のため、後追い。</t>
  </si>
  <si>
    <t>つばさ電気：次回ハルエネの明細出し。
プラリー：次回捺印。※印鑑自宅とのこと。
※HPバカ刺さってる。単価低くなる可能性あるため、解約金等負担のある場合は説明しますね〜で伝えている。
いろんな業者からの電話多くで疲れてる系。料金かからんならいいです、ぜひお願いしますのテンション。</t>
  </si>
  <si>
    <t>居酒屋とんちんかん</t>
  </si>
  <si>
    <t>Uber・RN：獲得済み
Menu：エリア対象外
電気：地域創生
→最近変えたばかりで手続きがめんどくさかったから、絶対に変えない。決済者及び決済者のお母様から強い反対。</t>
  </si>
  <si>
    <t>青山餃子房 本厚木店</t>
  </si>
  <si>
    <t>ソウ</t>
  </si>
  <si>
    <t>現エネパル電気・デリバリー全て導入済み</t>
  </si>
  <si>
    <t xml:space="preserve">地魚や・はる </t>
  </si>
  <si>
    <t>ツナカワ</t>
  </si>
  <si>
    <t>ケータイがそもそもガラケーでLINEも入れてない。
電気の切り替えめんどくさい。
→何も変えたくない。他で変えた知り合いおったけど高くなって後悔してたから。
デリバリーもめんどくさい。タブレットとか置きたくない。
本当に何も俺がしなくてもいいならいいけど、電話来たり紙来たりで対応が1つもあるならいや。</t>
  </si>
  <si>
    <t>SUNFLOWER SNACK BAR</t>
  </si>
  <si>
    <t>ジョアシニン</t>
  </si>
  <si>
    <t>魚井：訪問</t>
  </si>
  <si>
    <t>魚井電話にてエネパル導入していると聞いた。デリバリーも導入しているとのことなので、近くに行った時に訪問する。</t>
  </si>
  <si>
    <t>肉を喰らえ GaGa</t>
  </si>
  <si>
    <t>フナコシ</t>
  </si>
  <si>
    <t>現エネパル電気・デリバリー全て導入済み。</t>
  </si>
  <si>
    <t>サンカフェ広場</t>
  </si>
  <si>
    <t>全体会議の日決まりましたか？TEL</t>
  </si>
  <si>
    <t>スタッフも全てボランティアで回しているお店。2月末の全体会議にかけてみてどうするか決めますね。
・「不信」の部分が払拭できず。
・「紙媒体」での説明資料がないと分かりずらい。
・「本当にお金かからないのか？」「デリバリーへの口座登録が嫌」を払拭できず。</t>
  </si>
  <si>
    <t>cafeえんと</t>
  </si>
  <si>
    <t>マエノ</t>
  </si>
  <si>
    <t>かもめ</t>
  </si>
  <si>
    <t>ミズモリ</t>
  </si>
  <si>
    <t>大和市のエリアで他のアポ取れた時に飛び込みで追う。
高齢者で工数かかる系。1日前に電話しても覚えてないと言い出すおばあちゃんです。</t>
  </si>
  <si>
    <t>モンシェリー</t>
  </si>
  <si>
    <t>c</t>
  </si>
  <si>
    <t>10分前に入店
かなりのおじいちゃん。
お店に入りホームページのワードを出した途端、無料でもなんでも絶対にやらないとのことでした。</t>
  </si>
  <si>
    <t>カフェ すうらじ</t>
  </si>
  <si>
    <t>着地：お客様が来店され商談の続行が困難と判断し、退店。
※またお伺いする際はお電話でお約束お取りしますー！で終話。
・88歳のおじいちゃんで話はゆっくりだがコミュニケーションは取れる。
・”デリバリー” を理解しておらず、”デリバリー登録だけ”というのもまだ理解されていない。
・口座の話はまだ出していない。獲得自体は可能な案件かと思いますが、工数と時間がかかる上で単価が低いので、リリース</t>
  </si>
  <si>
    <t>串とメシにはサケキタル。川崎駅前店</t>
  </si>
  <si>
    <t>アカガワ</t>
  </si>
  <si>
    <t>非決済者やったので、無効商談でお願いします！
※デリバリーも本部が決めているため何も決めれない。</t>
  </si>
  <si>
    <t>切り替えならNG
切り替えていいも思いをしたことがない</t>
  </si>
  <si>
    <t>おうちカフェ のん</t>
  </si>
  <si>
    <t>チェリー</t>
  </si>
  <si>
    <t>カネサカ</t>
  </si>
  <si>
    <t>アポ時にオーナーさんから条件を聞いていた見たいなのですが、それを教えてもらえなかった事にかなりご立腹で
時間を無駄にしたくない系のオーナーさんでデリバリー登録自体もやりたくないと仰っており捲りきれなかったです</t>
  </si>
  <si>
    <t>ロックバーヨシヲ</t>
  </si>
  <si>
    <t>凌</t>
  </si>
  <si>
    <t>大阪池田市
2026/04/20 再荷電失注</t>
  </si>
  <si>
    <t>萠茶 KIZASHI</t>
  </si>
  <si>
    <t>フルオカ</t>
  </si>
  <si>
    <t>個室＆喫煙席あり 食べ飲み放題 本八幡 居酒屋 元気太郎</t>
  </si>
  <si>
    <t>お芋 SunnyDay</t>
  </si>
  <si>
    <t>大阪
2026/04/20 着信拒否</t>
  </si>
  <si>
    <t>森小路 居酒屋｜炭火焼鶏 一 (はじめ)</t>
  </si>
  <si>
    <t>マツネ</t>
  </si>
  <si>
    <t>元々マンションの管理会社に働いていて、電気は自分で計算して業者を選定して利用しているため不要と仰せ。</t>
  </si>
  <si>
    <t>菓子工房 ito</t>
  </si>
  <si>
    <t>18時に回答回収</t>
  </si>
  <si>
    <t>関西電力で電気の使用量めちゃくちゃ低かった...
一度従業員に話したいとの事。
オーナーはOK
5/22 13:00で魚井さん回収の仮アポ組んでます。</t>
  </si>
  <si>
    <t>高原：回答回収</t>
  </si>
  <si>
    <t>忙しいからそこから説明してもらえる？と、厨房の中から出てこられず、カウンター越しで仕込みしながら商談。
HPの無料制作にはYesだが、デリバリーがめんどくさい。電気はビル管理のため変えれないためいつも断っている。
デリバリーはコロナの時もやらなかった。タブレットとか届けられても倉庫に置くだけになる。デリバリーは絶対やらないからどうやろなぁと。
HPについてもただでさえ今忙しい中で、よりお客様来られても対応できないのが正直なところ。
従業員と検討してまた答え出す。年内は忙しいから年明けで。
なぜ時間作ってくれたのか？に対しては、直接来て説明してくれる言うから、それならまぁいいかって感じよと。＞1/6 今イソ
1/7 不通&gt;従業員が肋折れてメンタル的に弱くなり、1人で店回していて相談できていない。1月末や2月でも電話改めますで終話。連絡自体はしてきて！という感じ。＞不通3連続で繋がるまでかける＞不通ばかりで繋がらない</t>
  </si>
  <si>
    <t>焼肉食堂こやま</t>
  </si>
  <si>
    <t>商材見つかり次第アポ切り</t>
  </si>
  <si>
    <t>2026/03/11
テーブルオーダー次第でHPを作成するかしないかの判断を行う。
HP自体はお金払っても良いと明言あり</t>
  </si>
  <si>
    <t>以前ハルエネ契約で料金が上がる、解約金かかった。また、騙されたため新電力は使いたくない。</t>
  </si>
  <si>
    <t>カレー</t>
  </si>
  <si>
    <t>スリランカ料理 シャンティ ランカ</t>
  </si>
  <si>
    <t>ツカマチ様</t>
  </si>
  <si>
    <t>前提：オーナーは電話口対応の外国人。
旦那が日本語話せる日本人だが、普段は他の仕事しており今日休みだから話聞く。
着地：他になにかやらないといけないなら、やらない。（登録だけも嫌）
内容：話聞くだけですよと旦那。10年間やっており細々とやりたい。ホットペッパーも元々契約していたが、もめてやめた。
店は奥様のワンオペで、ネット関係は苦手。ホットペッパーの際も予約入っていたのに見れないなど多々あった。「ネット」というものに対してのアレルギーが激しく、1つずつ払拭。
後から費用がかかってくるのではないかとずっと仰るため「お金かからない」背景を伝える。懐疑心高めだったが、HPはお願いベースでYes。
30分ほどHPの商談を行い、条件提示。
奥様としては、今ただでさえいっぱい連絡がかかってくる中、登録してその会社から電話がかかってくるのが嫌。
→当社が間に入るのでも嫌なのか？嫌。
逆に登録した方が電話かかってこなくなるが？
→それでも嫌。
デリバリーはコロナ渦からずっと提案を受けているが、対応できないため、受けていない。入れることによって「サービス開始しませんか？」などの電話が入られても困る。そもそも日本語が得意じゃない中でそういった電話がいっぱいくると困る。
電気でもデリバリーでも、トラブルが少しでも起こる可能性があるなら、その種になるものは絶対に入れない。
そもそも普段なら業者の電話は全て断ってる。
なんでアポokした？
→電話越しでは何回も断りましたが、どうしても話だけ聞いて欲しいとのことだったので。
※iPhoneの設定替えてしまい、録音できておらず。</t>
  </si>
  <si>
    <t>連絡取れないため、長期へ。関内いった際に寄る。
デリバリーメニュー作成確認（LINE既読無視）→3/24 TEL（不通）
神奈川の日を作って訪問</t>
  </si>
  <si>
    <t>デリバリー→本格的にやりたいとのことでメニューの開発から。週内には完成予定との事で、週明け催促。それ以外の素材回収済み。</t>
  </si>
  <si>
    <t>じゅん</t>
  </si>
  <si>
    <t>そもそもホームページを考えていない。
話だけしたいという内容だからアポにした。
10分で退出してます。</t>
  </si>
  <si>
    <t>やきとり 串平</t>
  </si>
  <si>
    <t>千成</t>
  </si>
  <si>
    <t>1アポ目から徒歩圏内だったため先に訪問。「臨時休業」と書いてあったため電話すると中から出てきた。
この後出るから話聞くわで商談。
82歳のおばあちゃん。人通りが全くないため、完全予約制にしようと思っている。
体も動かないため4人以上お客様来ると対応できない状態。
HPを理解しておられず。HPあっても迷惑になるかもと仰せ。
なんでアポokした？
→説明だけ聞いて欲しいと言われたと仰せ。話聞いても断るよと伝えていたとの事。</t>
  </si>
  <si>
    <t>画廊喫茶Q</t>
  </si>
  <si>
    <t>モゾブチ</t>
  </si>
  <si>
    <t>menu過去登録済
電気→ガスとのまとめており不可</t>
  </si>
  <si>
    <t>MOGURA CAFE</t>
  </si>
  <si>
    <t>キセガミ</t>
  </si>
  <si>
    <t>非決済者。
RNにて申込書まで巻いた。
営業許可証を求めるとそういうのは無いとなる。
お店自体は「伊丹グリーンジャム」という団体の所有物であり、自分は雇われ店長とのこと。店長になって3年で保健所の更新なども知らないと仰せ。
オーナーからもらうことはできるのか？ちょっとややこしいからそれが必要なのであれば、難しいですでオチ。
聞いてみたが具体的には教えてもらえず。
申し訳なさそうにはしてたので紹介をもらい終話。
※ライブハウスのような使い方でイベント利用が多いため、営業許可証発行せず or 更新せずに営業してるのか？
【改善点】
・もっと序盤にオーナーという単語を出しておけばよかったか？</t>
  </si>
  <si>
    <t>錦水</t>
  </si>
  <si>
    <t>ホームページはあるから要らない。
客のほとんどが常連+常連の紹介
これ以上客が来ても困る。
なぜUberは登録した？
→知り合いの営業マンに登録させてあげた。
公開までの対応はその営業がお店に出向いて対応した。
電気
→知り合いに電気、WiFi、ガス任せてる為NG
マシンガントークで話が長い</t>
  </si>
  <si>
    <t>店舗：提案し即Noをもらう。お客様来店もあったため深くは聞かずデリバリーのみでクロージング。</t>
  </si>
  <si>
    <t>Amistand202</t>
  </si>
  <si>
    <t>非決済者
電気エコログでロケットナウハッピーコール済
menuは検討になっているが期間内回収が難しいためXAにします。</t>
  </si>
  <si>
    <t>店舗：条件ならやらない</t>
  </si>
  <si>
    <t>ハルエネ</t>
  </si>
  <si>
    <t>ガスとまとめてる</t>
  </si>
  <si>
    <t>やんちゃ坊’ｓ</t>
  </si>
  <si>
    <t>カジ</t>
  </si>
  <si>
    <t>過去ホームページを3000円でやっていた。
常連客だけで売上が立っているため不要。
デリバリーに関しても手間が少しでもかかるならやらない</t>
  </si>
  <si>
    <t>プランタン珈琲商会</t>
  </si>
  <si>
    <t>can cafeの紹介
大阪府警の福利厚生や行政にも入り込んでいるやり手の方。
「モデルになってほしい」という会社を探していたとのことだが、お願いしたいのは制作と運用部分。
①カラーミーショップでのECサイト構築＋DM送信（運用）
②公式LINEの構築＋メルマガ送付（運用）
運用までとなると人件費の関係で費用はいただかないといけないと伝えて、それなら難しいでオチ。</t>
  </si>
  <si>
    <t>カシカシ</t>
  </si>
  <si>
    <t>やるつもりがない。話聞くだけ
無料の物であっても全て断っている状況。
交渉しても難しそうな為紹介の提案するも教えてもらえず</t>
  </si>
  <si>
    <t>ガスとまとめている為NG</t>
  </si>
  <si>
    <t>店舗：物理不可（光系列）
　　　地域創生</t>
  </si>
  <si>
    <t>4/26のリスケ分商談</t>
  </si>
  <si>
    <t>店舗：営業失注。
電気の電話めちゃくちゃかかってくる。めんどくさいから全部断っていて、電気ならやらない。
→根本の部分聞けず。「結構関東の方とかやとデリバリーより、安くなるなら電気でもいいよって言うていただくこと多かったんですけど、関電って結構めんどくさいんですか？」で共感しつつ第3者トークで本音を探る。</t>
  </si>
  <si>
    <t>PISMO 高崎店</t>
  </si>
  <si>
    <t>ハラ様(店長)</t>
  </si>
  <si>
    <t>⭕️パン工房アルファルファ天川原店</t>
  </si>
  <si>
    <t>オカモト様</t>
  </si>
  <si>
    <t>Breateria ブレッテリア伊勢崎</t>
  </si>
  <si>
    <t>つのだ様</t>
  </si>
  <si>
    <t>アトミック</t>
  </si>
  <si>
    <t>土屋(ツチヤ)様</t>
  </si>
  <si>
    <t>River nuts</t>
  </si>
  <si>
    <t>ヨシダ様</t>
  </si>
  <si>
    <t>c_cafe.clockless</t>
  </si>
  <si>
    <t>ミネギシ</t>
  </si>
  <si>
    <t>Cafe Bar fizz</t>
  </si>
  <si>
    <t>5/9架電で詰める。回収難しそうであればXA検討
5/8訪問するもお客さんの数が多く詰めきれず。結論営業許可証は取りに行けていない。
5/8 タイミング見て架電します
5/7 TEL　不通　SMS既読無視　再追客済み
4/29 際TEL
4/27 終日不通
4/24 10:00　不通　14:00　許可証取りに行けていない→今から行って→今日はもう難しい。
4/27に撮りにいく。10:00リマインドTEL、15:00回収TELする旨お伝え
4/24 10:00・12:00 何時に取りに行くのか・何時に送付してもらうのか。</t>
  </si>
  <si>
    <t>オーナー来られず、担当者も連絡繋がらない
→無料ならとの事。
menuの週1ログインは説明済
リニューアルして許可証を取りに行けてないとの事で来週金曜までに回収となります。</t>
  </si>
  <si>
    <t>天武(あまぶ)</t>
  </si>
  <si>
    <t>天田(アマダ)様</t>
  </si>
  <si>
    <t>弁当</t>
  </si>
  <si>
    <t>ひまわり弁当</t>
  </si>
  <si>
    <t>サクマ様</t>
  </si>
  <si>
    <t>営業許可証回収TEL</t>
  </si>
  <si>
    <t>VIVI 阪神尼崎 カフェ</t>
  </si>
  <si>
    <t>イケモト</t>
  </si>
  <si>
    <t>5月18日月曜日に再調整</t>
  </si>
  <si>
    <t>⭕️PANTARHEI</t>
  </si>
  <si>
    <t>コイケ様</t>
  </si>
  <si>
    <t>Rare休憩所</t>
  </si>
  <si>
    <t>オウ様</t>
  </si>
  <si>
    <t>四川曹家官府菜 蜀suu</t>
  </si>
  <si>
    <t>ソウ様　(外国人)</t>
  </si>
  <si>
    <t>パン工房ふぇるへん</t>
  </si>
  <si>
    <t>カワモト様</t>
  </si>
  <si>
    <t>炭火焼肉ホルモン　まる味</t>
  </si>
  <si>
    <t>イチハラ様(60前後位)</t>
  </si>
  <si>
    <t>時間間に合わないので再度しゅうせい</t>
  </si>
  <si>
    <t>焼肉阿吽ひとたび</t>
  </si>
  <si>
    <t>コマツバラ</t>
  </si>
  <si>
    <t>5/7 に1回目のリマインド。
5/14 商談→商談キャンセル依頼</t>
  </si>
  <si>
    <t>stera packの営業がいた。20分遅れでスタート。
「時間ないんやけど」でスタート。先に条件聞かれたため回答。
WordPressで作っていて年間8000円程度。「お知らせ欄の不要」ポイントで押し、温度感をあげる。
最初鬼愛想悪かったけど、内容伝えて和らいだ。
今日時間ないからもう1回話させてで次アポ切り。
5/7 に1回目のリマインド。
5/14 商談。
※デリバリーアンチのため、やったとしてもRN。</t>
  </si>
  <si>
    <t>⭕️アジア料理＆カフェ ナマステ</t>
  </si>
  <si>
    <t>サプコタ様</t>
  </si>
  <si>
    <t>優行扉</t>
  </si>
  <si>
    <t>焼き鳥かずちゃん</t>
  </si>
  <si>
    <t xml:space="preserve"> タナカ</t>
  </si>
  <si>
    <t>さつまや</t>
  </si>
  <si>
    <t>ミヤハラ</t>
  </si>
  <si>
    <t>ごはんとおやつCafeNNN</t>
  </si>
  <si>
    <t>オチアイ様</t>
  </si>
  <si>
    <t>焼肉　扇</t>
  </si>
  <si>
    <t>魚と鶏の旨い店 みらいや</t>
  </si>
  <si>
    <t>ナカヤマ</t>
  </si>
  <si>
    <t>ロンタン・蓉堂</t>
  </si>
  <si>
    <t>ナツメ</t>
  </si>
  <si>
    <t>TITANOTA BASE</t>
  </si>
  <si>
    <t>カキヌマ</t>
  </si>
  <si>
    <t>従業員が不正をしている為
店舗にいる人全員総入れ替えするとの事。
それまではホームページスタートできない。
大体2ヶ月後くらいの回答になるとの事。</t>
  </si>
  <si>
    <t>ラーメン 町中華 きんぐKitchen 桶川</t>
  </si>
  <si>
    <t>冒頭で電気は絶対に変えたくない。
条件であるなら絶対にやらない。
デリバリーに関しては全て登録済</t>
  </si>
  <si>
    <t>GEREGE MONGOL LOUNGE (ゲレゲ モンゴル ラウンジ)</t>
  </si>
  <si>
    <t>ザヤ様</t>
  </si>
  <si>
    <t>オーナー店におらず中にいた従業員に電話していただいた。
忘れてたとの事で約束してるので来てくださいとお伝えするも難しいとの事。
中にいた従業員が話を聞くことになったが決裁権はなし。
GBPに紐向いている電話番号がオーナーの番号とのことで店出た後に架電したが不通</t>
  </si>
  <si>
    <t>福興禄飯店</t>
  </si>
  <si>
    <t>ヨウ様</t>
  </si>
  <si>
    <t>大華</t>
  </si>
  <si>
    <t>オオクマ様(60後半位'</t>
  </si>
  <si>
    <t>高齢者、アポの認識なし</t>
  </si>
  <si>
    <t>Thé coloré</t>
  </si>
  <si>
    <t>株式会社ジェイファームという食品卸・メーカーが運営する店舗。
店舗責任者である総務兼人事と商談。
HPはWordPressで作成しており、自社に担当がいると仰せ。
26年4月にリニューアルしたところで制作代行等も現状は必要ないと仰せ。
アポokした理由：あまり理解しておらず、取材だと思っていた。</t>
  </si>
  <si>
    <t>中華料理 森焱もりえん</t>
  </si>
  <si>
    <t>マー</t>
  </si>
  <si>
    <t>中国人でコミュニケーションが取れずのため無効。</t>
  </si>
  <si>
    <t>コスタリカ</t>
  </si>
  <si>
    <t>高齢者のため。80歳で耳遠め。
取材だと思っていたでスタート。50年目を迎える店舗。
リテラシーが低くHPそのものから説明。HPについてはYes。
Uber Eats知らずデリバリーの説明。登録だけでも嫌と仰せ。</t>
  </si>
  <si>
    <t>レストランバーピースアシュベリー</t>
  </si>
  <si>
    <t>アカオ様</t>
  </si>
  <si>
    <t>ロケット昨日ハッピーコール済
menu過去登録済、解約してない
電気はハルエネ</t>
  </si>
  <si>
    <t>洋食焼 くぼた</t>
  </si>
  <si>
    <t>90歳のおじいちゃん
LINE追加不可、メールのやり取りすら出来ない。
ホームページに関しては
素材がなく、客が来ないと写真は取れない
電気、デリバリー共に電話対応で止まる可能性大の為流してます。</t>
  </si>
  <si>
    <t>Lounge MUSE（ラウンジミューズ）</t>
  </si>
  <si>
    <t>ミズノ</t>
  </si>
  <si>
    <t>忘れていたとの事、電話で再調整希望→アポ前川巻取り→16日は群馬の太田市で回っている・夕方以降なら・今日は館林子→不通→普通</t>
  </si>
  <si>
    <t>居酒屋鳥魚炉</t>
  </si>
  <si>
    <t>サカイ様</t>
  </si>
  <si>
    <t>明日再度架電→不通→再コール今お手隙じゃない→16時までには戻ってくるんじゃないか？</t>
  </si>
  <si>
    <t>来 入 華</t>
  </si>
  <si>
    <t>ビル管理</t>
  </si>
  <si>
    <t>イザック ルナ〜月の女神〜</t>
  </si>
  <si>
    <t>ナカタ様</t>
  </si>
  <si>
    <t>→ロケットナウ、電気
電気は不動産が契約している
ロケットナウは注文入ってきてしまった際に対応するのがめんどくさい。
ホームページの話を全くできず終わってしまいました..</t>
  </si>
  <si>
    <t>不動産</t>
  </si>
  <si>
    <t>フォーバルテレコム使用。元々ハルエネの代理店に知り合いがおり、その都合で使っていた。ビビッドグルメの関係でフォーバルテレコムに替えた。電気については温度感低い状態。
お客様の時間制約があったため、HPの温度感を高めきれず電気は失注。</t>
  </si>
  <si>
    <t>⭕️カフェ けやき</t>
  </si>
  <si>
    <t>セキグチ様</t>
  </si>
  <si>
    <t>78歳のマスターでアポ切り。息子は何も聞いておらず。
6年前からHP作っている。ローンを払い終え、今月3000円くらいで運営保守管理してもらっている。
変更はフォームで業者に送って先方に変更してもらい、報告が来る形。
満足しているため、やってもらうことはないかなと仰せ。</t>
  </si>
  <si>
    <t>リュエル　川越店</t>
  </si>
  <si>
    <t>ウダ様</t>
  </si>
  <si>
    <t>リクルートの電気を使っていたが戻した。
新電力に関してかなり詳しい方で意図的に東電に戻した。
JPEXの仕組みなども理解しており絶対にやらない</t>
  </si>
  <si>
    <t>電気営業に対してのアレルギーが激しい。電気営業が多い背景を伝えるも書類を用意すること、書類を記載することがすべてめんどくさい、電気獲得不可と判断。</t>
  </si>
  <si>
    <t>旦那管理で何もわからず。</t>
  </si>
  <si>
    <t>ラウンジ まあや</t>
  </si>
  <si>
    <t>クリハラ</t>
  </si>
  <si>
    <t>今福さん予定無理のためリスケ→オーナーつながらずアポ失注になりそうだがさいこ</t>
  </si>
  <si>
    <t>ばっちゃの台所</t>
  </si>
  <si>
    <t>炭火ほるもん焼肉 亀力 加須店</t>
  </si>
  <si>
    <t>ナカジマ様</t>
  </si>
  <si>
    <t>訪問するも前日の確認してないよね？
今日無理だよと言われ日程はまたあしたにしてとの事。</t>
  </si>
  <si>
    <t>ONE FIFTH CAFE</t>
  </si>
  <si>
    <t>セリザワ</t>
  </si>
  <si>
    <t>営業許可証回収</t>
  </si>
  <si>
    <t>5/29 保健所行ったかの確認
5/26 現地で口座、許可証回収打診。到着後、翌日のアポ取り
10:00TEl</t>
  </si>
  <si>
    <t>保健所いけず。
Rettyで2万払ってお店のページ作って貰ってる。
MEOの対策としてウェブサイトの認識をされないからホームページ作りたい系
デリバリーの口座情報で引っかかったもののOKいただき受注
口座と許可証自宅にあるため本日中にお送りするとの事。</t>
  </si>
  <si>
    <t>営業許可証待ち、何月のエントリーとなるのか</t>
  </si>
  <si>
    <t>5月投入案件でしたが営業許可証不備がみつかり6月投入に変更
そのため、条件が変わりデリバリー注文がマストになったので落とし
古物商をメインに営む会社の代表（オーナー）。25歳で同い年だった。
オープンしてまだ半年ほど、費用はかけたくないためドメインも不要。独自ドメインは必要になったら取りますと仰せ。</t>
  </si>
  <si>
    <t>明細回収、電気回収アポ組む</t>
  </si>
  <si>
    <t>秀悦</t>
  </si>
  <si>
    <t>サクマ</t>
  </si>
  <si>
    <t>【定期連絡】
単価低すぎるため、6月明細まで待つ。
4/6 訪問で申し込み
息子への同意書完了したかどうか（3/23 折り返しもらうも電車内）
→恵手得亭 (エテエテイ)に合わせる。</t>
  </si>
  <si>
    <t>飛び込み先の紹介。（ハンドメイド喫茶 日和）
76歳だが元SEのため理解はしている。
自宅と店舗が一緒の電気かもしれない。au or j:comで2つのセットで安くなっているかもしれず、それを換えても問題ないか嫁・税理士に確認したい。
それが問題なければやる。</t>
  </si>
  <si>
    <t>4/3 通電するも打合せ中→再度TEL（14:30~17:00）
フォーバルテレコムのお客様番号届いたか確認TEL</t>
  </si>
  <si>
    <t>3/27明細見るも従量は10,000円程度だった。
動力は30万いっているというが本当どうか...。
写真撮影を希望されており、動力も全て切り替えるならいいっすよでお伝え。（つばさ電気）
どっちにしろフォーバルテレコムのお客様番号は必要なため、その書類を追いかける。
3/13
動力→ハルエネ
従量→ハルエネで契約書巻いたが、今使ってる電力会社のお客様番号を取る時間がなく止まっている。
うちでやってあげるよとは合意済み。</t>
  </si>
  <si>
    <t>月額16500円</t>
  </si>
  <si>
    <t>最近切り替えたばかりで違約金と手続きがめんどくさい
高齢者
ぐるなびのホームページあるとの事だったが実際はない。
グルメサイトとホームページは一緒の認識でいたが違いをお伝えして納得いただく。
ぐるなびは1来店200円のプランでやっていてお店としてはネット予約は辞めたいとの事。
ホームページなら電話予約取れる旨お伝えいただき口頭OKいただく。
業者とのアポが詰まっており本日はもう対応できないとの事。
その場で日程切りしようとするも
かなりバタバタしており教えて貰えず。
明日の15:00に電話で日程確定させます。(電話の約束はできてます。)</t>
  </si>
  <si>
    <t>小さなまちの駅</t>
  </si>
  <si>
    <t>違約金の確認中</t>
  </si>
  <si>
    <t>東名のお客様番号は家に控えてるとの事で15日13時回収
申し込み書巻取り済み</t>
  </si>
  <si>
    <t>先輩が電気・ガス会社の局長を務めており、付き合いがあるため絶対替えられない。</t>
  </si>
  <si>
    <t>CAFE YAMADE</t>
  </si>
  <si>
    <t>ヤマデ様</t>
  </si>
  <si>
    <t>4月に300万円かけて作った自店舗のアプリがリリースしたところ、いきなりいろんな施策をしたくないとなり、HPの有用性はわかるが今いろんなことを始めたくないで落ち。
流れ：元教員、現市議会議員のオーナー様。コロナ渦で店をオープンし、細々とやってきた。
条件落ちというよりはHP落ち。”緊急性”の部分で訴求できなかった。
市議会議員の名刺見た瞬間にひいてしまい、主導権を握られたままであった。おっちゃん特有の話が2転・3転していく感じであったため、こちらで質問項目をまとめてyes・noで進めていくべきであった。</t>
  </si>
  <si>
    <t>洋品店</t>
  </si>
  <si>
    <t>きらく屋</t>
  </si>
  <si>
    <t>大柴</t>
  </si>
  <si>
    <t>2026/03/13 ハルエネに電話済み
2026/03/18に書類の確認を行う
2026/03/18 解約金が19800円 つばさの単価も低いため</t>
  </si>
  <si>
    <t>飛び込み案件
ホームページを80万くらいでやっており分割払い中。
新しいものに変更して固定費下げましょうでOKもらいました。
ハルエネのお客様番号などなく回収は番号控えてからとなります。
2026/03/11
2026/03/12に電話をしてもらい翌日の朝一に電話をしてくれたかの確認
電話してなかった場合、電話を繋ぎながら電話をしてもらう。</t>
  </si>
  <si>
    <t>鳥だしおでんとシャンパン よし田</t>
  </si>
  <si>
    <t>名刺お渡しする際にやらないけどいいの？からスタート
条件で電気出すも切り替えたばかりでもう変えたくない、手続きがめんどくさいとの事。
どこ使っているかすら教えて貰えず失注</t>
  </si>
  <si>
    <t>さくら運転代行</t>
  </si>
  <si>
    <t>売上単価安いため流し。</t>
  </si>
  <si>
    <t>口コミットくんのお客様、HPも作りますよでスムーズにYes。
電気は九州電力、テレマフローで獲得＞書類回収。お客様番号だけ表示がなく、東名電気の発行待ち。今日か明日の16:00以降で電話が来る。</t>
  </si>
  <si>
    <t>5/20よりフォーバルテレコム社のエレノバ電気使用中。まだ明細も届いていない。
東名やCDエナジー、ハルエネを使っていたこともある。ハルエネは市場連動の時に痛い目を見ており、対応が悪かった。
※エネパルを違う会社っぽく出したがバレた。つばさ電気で提案。
切り替え自体は可能だが、今明細待ちで届いたら東名やCDに送ることになっていてそこで安ければ替えるかも（違約金は持つこと前提。）</t>
  </si>
  <si>
    <t>ヴィオロン</t>
  </si>
  <si>
    <t>サトウ　キクヨ様</t>
  </si>
  <si>
    <t>オーナーと商談
店にいた常連客？が横やりを入れてくる状況。
最終的に常連客は納得させられたもののデリバリーのタブレット、口座の部分でNG
高齢者</t>
  </si>
  <si>
    <t>Dang dang cafe</t>
  </si>
  <si>
    <t>アオヤギ</t>
  </si>
  <si>
    <t>ユーパワーのセット割引内容確認</t>
  </si>
  <si>
    <t>電気、レジ（タブレット込）、音楽でセットにしており、割引が入っている。
その契約でかなり安くなっているため、替えたくない。詳細確認はしてもらえると仰せだが口約束のため、魚井にてリサーチして提案。（Chat GPTでは月5,000~6,000円の割引が入っているとのこと…。）
月1,000円程度の割引が無くなるくらいであればOKとテスクロは行っている状態。
自宅兼事務所も旦那に聞いてもらえることになっている。</t>
  </si>
  <si>
    <t>やきとり 和喜あいあい</t>
  </si>
  <si>
    <t>キムラ様</t>
  </si>
  <si>
    <t>今HP作るのに再度新しく作ることにメリットがないと仰せ。</t>
  </si>
  <si>
    <t>COFFEE GATE -コーヒーゲート- 喫茶店＆焙煎所</t>
  </si>
  <si>
    <t>ミツオカ様</t>
  </si>
  <si>
    <t>RN・エネパルについては切り替えではなく、リストを渡されるだけだと思っていたと仰せ。
昨年10月からオープン。デザインいじりたいとの事で、WordPressでの作成希望。
エネパル・デリバリーをマストで提案。条件は今のところ懸念無しだが、HP部分での質問が多く、ちょっと調べたいと仰せ。
今日ラストアポが横のお店のため、夜寄りますねでそこで回収。</t>
  </si>
  <si>
    <t>コッコローダイニング</t>
  </si>
  <si>
    <t>トヨダ様</t>
  </si>
  <si>
    <t>その場で決める気0
条件のロケットナウは問題なさそうだがこれから店のリニューアルオープンがありそれが落ち着いてから申込をしたいとの事。
ロケットナウ条件変わる可能性ある為XAに落とします。</t>
  </si>
  <si>
    <t>カフェ&amp;パスタ 珈麦屋</t>
  </si>
  <si>
    <t>クボ様</t>
  </si>
  <si>
    <t>フォームの場所ミス</t>
  </si>
  <si>
    <t>Snack A.O ｰ碧ｰ</t>
  </si>
  <si>
    <t>オオツカ様</t>
  </si>
  <si>
    <t>上尾氏のため</t>
  </si>
  <si>
    <t>ベーカリー cimai</t>
  </si>
  <si>
    <t>ミウラ様</t>
  </si>
  <si>
    <t>菓子工房オリーブ</t>
  </si>
  <si>
    <t>オノ様</t>
  </si>
  <si>
    <t>オーナー不在
内容を知っている従業員が対応。
最初に何言われてもやらないと言われる
なぜ時間とった？
→断るけどいいの？
→話だけ聞いて欲しいでOKだした</t>
  </si>
  <si>
    <t>杜のカフェヴィエント</t>
  </si>
  <si>
    <t>ホソダ様</t>
  </si>
  <si>
    <t>御歳80歳。
商談10分弱で「お客様来たので」でプレゼン途中切られる。「あと2.3分いただいてご説明させてください！」で止めるもRNの条件伝えるのでギリギリ。
デリバリーはやらないで終話。1店舗紹介もらうも定休日と仰せ。</t>
  </si>
  <si>
    <t>ひとやすみ</t>
  </si>
  <si>
    <t>店来ず
TELしたところ主人に無料のものでも全部やるなと言われた為キャンセルするとの事</t>
  </si>
  <si>
    <t>Uパワー今月から。
東電→ハルエネ→東電→ハルエネ→Uパワー。1年以内に切り替えると解約金補填が無くなると仰せ。</t>
  </si>
  <si>
    <t>大阪案件、オープンできず</t>
  </si>
  <si>
    <t>太陽乃扉(フィッシュフライバーガー)</t>
  </si>
  <si>
    <t>キャンセル、いつキャンセルするか確認</t>
  </si>
  <si>
    <t>ヘアアンドメイク風</t>
  </si>
  <si>
    <t>指定の公式LINEより連絡入れる。
魚井より回答1⃣AMEX＋有償提案→追加で88,000円2⃣AMEX＋紹介先の電気</t>
  </si>
  <si>
    <t>使用量低</t>
  </si>
  <si>
    <t>HPは気に入ってもらえているが、
自分で触りたく、WordPressでお願いしたいと仰せ。
最低でも10万円以上は売上欲しいため有償提案するもAMEX＋88,000円はきつい。
紹介1件ありで先方からアポ取りアクション中。そこでの電気使用量が多ければ補填できるかもでお伝えし終話。</t>
  </si>
  <si>
    <t>ハルエネ系列NG</t>
  </si>
  <si>
    <t>藤山様へTEL▶︎相川様へ繋がった。藤山様へ繋がらず、電話番号も教えてくれず。待ちのため落とし。</t>
  </si>
  <si>
    <t>⭕️French Press MAEBASHI</t>
  </si>
  <si>
    <t>事前共有にあった通りクセ強め。
HP自分で作っており費用かかってない。自分でコントロールできない範囲でネットへの露出して、変な客がこられても困ると仰せ。
アポOKした理由は？
来るって言うからいいよと言うただけとのことで、やる気はなし。
関係値を気づいて紹介を複数貰った。</t>
  </si>
  <si>
    <t>電気工事の仕事をしており、東京電力の下請けのため切り替え不可。</t>
  </si>
  <si>
    <t>雨に花</t>
  </si>
  <si>
    <t>ハシモト様</t>
  </si>
  <si>
    <t>今日は絶対に即決しない、話だけ聞く系
店が潰れそう、オーナーとしては継続したい
集客の部分などでYes取りをして言ったが1度持ち帰りたいの一点張り
粘るも即決しないといけないなら難しいとのこと。
回答回収の日程を週内で設定しようとするも早すぎるとの事
時期は未定との事なのでXAとしてます</t>
  </si>
  <si>
    <t>ハルエネ→知り合いのガス会社と契約→東電
新電力にして電気代を気にするのがやだ</t>
  </si>
  <si>
    <t>ぱんや赤石</t>
  </si>
  <si>
    <t>アカイシ様</t>
  </si>
  <si>
    <t>結論、HP不要で失注。
人物：反応が薄い方。こちらのオーバーリアクションでは釣られず、反応やニーズが掴めない。
現状：オープして2ヶ月。インフルエンサーの紹介によってフォロワー1500人、オープン時は集客多かった。今は少し落ち着いている。夏場は集客が落ち着くため、ワンオペでするが、秋口からは人が欲しい。
ニーズ：
①集客について→1人でやってるので来られても大変。
②採用について→既に数人から働きたいとのご連絡ありのため不要。
③今後について→2店舗目など、店舗展開等は考えていない。
なんでアポokした？
話だけ聞いてくれと言われたから。
夏場の集客は欲しいというが、HPは不要と仰せ、何をするの？
→サンドイッチなど夏用メニューの開発や機械を導入してのメニューの入れ替え。
→ってことは既存のお客様のリピート率を上げて、新規のウェイトは減らすってことでok？そうですね…</t>
  </si>
  <si>
    <t>サロン</t>
  </si>
  <si>
    <t>ヘアー サロン ハグ(hair salon HUG)</t>
  </si>
  <si>
    <t>オオカワラ様</t>
  </si>
  <si>
    <t>商談時間30分
サーバー代は2200円
明細は10月明細を引っ張ってきておりシュミレーションを行いメールと電話で再提案。
ハルエネの代理店に過去騙された。
市場連動型プランはかなり嫌っている為プレミアムS出打診
東電に戻した背景として前に使っていた別の新電力の会社にTEPCOに戻した方がいいと言われ戻したとの事。
電気条件ならやるつもりはないが無料なので話は聞く系
元々約束していた為断りにくかったとの事。</t>
  </si>
  <si>
    <t>魚井より回答1⃣AMEX＋有償提案→追加で88,000円2⃣AMEX＋紹介先の電気</t>
  </si>
  <si>
    <t>ジョコタスカフェ 新前橋店</t>
  </si>
  <si>
    <t>ヨコタ様</t>
  </si>
  <si>
    <t>ホームページは色々聞いたことがあるがいつ潰れるかも分からないからやらない、今のホームページは自分で作ったもの
実績おみせしながら今のホームページリニューアルで打診するもあまり刺さらず
ホームページの部分で全く刺さらず集客なども現状維持でいいとの事。
なぜ時間くれた？
→電話の受け答えしっかりしていたのと訪問すると言われた為話は聞いてあげようのスタンスだったとの事。</t>
  </si>
  <si>
    <t>クローバーCLOVER</t>
  </si>
  <si>
    <t>キタヅメ様</t>
  </si>
  <si>
    <t>スナックで電気は無理</t>
  </si>
  <si>
    <t>⭕️みちくさカフェ Time of your life</t>
  </si>
  <si>
    <t>トキザワ様</t>
  </si>
  <si>
    <t>ロケットナウ＋電気アウト</t>
  </si>
  <si>
    <t>まるきち/訪問はりきゅうマッサージ 元加治すこやか治療院</t>
  </si>
  <si>
    <t>電話不通</t>
  </si>
  <si>
    <t>ヤキニクガーデン肉男ミートマン</t>
  </si>
  <si>
    <t>タナカ様</t>
  </si>
  <si>
    <t>電気が有線でカメラも一緒に契約になっているために電気の変更はできないとのこと</t>
  </si>
  <si>
    <t>焼き菓子の店 SO</t>
  </si>
  <si>
    <t>食堂</t>
  </si>
  <si>
    <t>そのさき食堂</t>
  </si>
  <si>
    <t>ムトウ様</t>
  </si>
  <si>
    <t>森鶴</t>
  </si>
  <si>
    <t>焙煎劇場 豆の歌</t>
  </si>
  <si>
    <t>ウサミ様</t>
  </si>
  <si>
    <t>めっちゃ法人
決済権なし
なんにもわからない系😇
稟議が必要。
山岸工業株式会社
https://www.kotaeruhouse.jp/company/
メールにて申込書送付とエネパルが条件な旨を伝えて、社内でもんでもらう。</t>
  </si>
  <si>
    <t>東京ガス。知り合いのため厳しい。</t>
  </si>
  <si>
    <t>ステーキ瀧</t>
  </si>
  <si>
    <t>オーナー味方に付けられず、
横やりおばさんが要らない、断っていいの一点張り</t>
  </si>
  <si>
    <t>気まぐれ飲食店カプリス</t>
  </si>
  <si>
    <t>コウヤマ(光山)様</t>
  </si>
  <si>
    <t>RN→営業許可証無し
電気→ハルエネ
＜特別条件＞
・888の電気
http://888mitsubachi.com/shop.html
・自宅のハルエネ→つばさ電気
両方が可能であれば相談できます。一旦アポいってもいいか確認してもらうで終話。
＜HPについて＞
作成目的：
具体的な内容：wordpress希望で有償はなし。コーポレートサイトを作りたいと仰せ。</t>
  </si>
  <si>
    <t>おぼろ家</t>
  </si>
  <si>
    <t>店に来ない、電話も出ない為fにします⇨普通→来週にならないとわからないので〜再度改めて〜で終話。</t>
  </si>
  <si>
    <t>炭焼き居酒屋鳥とん</t>
  </si>
  <si>
    <t>サナダ</t>
  </si>
  <si>
    <t>格納、ドメイン</t>
  </si>
  <si>
    <t>居酒屋むら</t>
  </si>
  <si>
    <t>ムラタ様</t>
  </si>
  <si>
    <t>切り替えしないとなら無理</t>
  </si>
  <si>
    <t>髙原</t>
  </si>
  <si>
    <t>計</t>
  </si>
  <si>
    <t>ドメイン付帯数</t>
  </si>
  <si>
    <t>紹介アポ率</t>
  </si>
  <si>
    <t>紹介数</t>
  </si>
  <si>
    <t>紹介成約率</t>
  </si>
  <si>
    <t>紹介アポ数</t>
  </si>
  <si>
    <t>飛込接続率</t>
  </si>
  <si>
    <t>紹介成約数</t>
  </si>
  <si>
    <t>オーナー接続率</t>
  </si>
  <si>
    <t>飛込数</t>
  </si>
  <si>
    <t>飛込商談率</t>
  </si>
  <si>
    <t>接続数</t>
  </si>
  <si>
    <t>飛込アポ率</t>
  </si>
  <si>
    <t>オーナー接続</t>
  </si>
  <si>
    <t>飛込当日即決率</t>
  </si>
  <si>
    <t>飛込商談数</t>
  </si>
  <si>
    <t>ドメイン付帯率</t>
  </si>
  <si>
    <t>飛込アポ数</t>
  </si>
  <si>
    <t>飛込当日即決数</t>
  </si>
  <si>
    <t>全体受注率</t>
  </si>
  <si>
    <t>ISアポ受注率</t>
  </si>
  <si>
    <t>紹介商談数</t>
  </si>
  <si>
    <t>飛込商談成約数</t>
  </si>
  <si>
    <t>飛込商談設定数</t>
  </si>
  <si>
    <t>0</t>
  </si>
  <si>
    <t>0.00</t>
  </si>
  <si>
    <t>月平均</t>
  </si>
  <si>
    <t>月合計</t>
  </si>
  <si>
    <t>1週目AV</t>
  </si>
  <si>
    <t>2週目AV</t>
  </si>
  <si>
    <t>3週目AV</t>
  </si>
  <si>
    <t>4週目AV</t>
  </si>
  <si>
    <t>1週目Total</t>
  </si>
  <si>
    <t>2週目Total</t>
  </si>
  <si>
    <t>3週目Total</t>
  </si>
  <si>
    <t>4週目Total</t>
  </si>
  <si>
    <t>フル</t>
  </si>
  <si>
    <t>条件NG</t>
  </si>
  <si>
    <t>ショート数</t>
  </si>
  <si>
    <t>接続率</t>
  </si>
  <si>
    <t>解約費用</t>
  </si>
  <si>
    <t>B本人確認</t>
  </si>
  <si>
    <t>化粧品</t>
  </si>
  <si>
    <t>メナードフェイシャルサロン　ソレイユ</t>
  </si>
  <si>
    <t>松尾邦子</t>
  </si>
  <si>
    <t>フォローtel</t>
  </si>
  <si>
    <t>090-1178-8521</t>
  </si>
  <si>
    <t>確認次第、電話</t>
  </si>
  <si>
    <t>090-2457-2916</t>
  </si>
  <si>
    <t>韓国料理　食彩福栄</t>
  </si>
  <si>
    <t>南</t>
  </si>
  <si>
    <t>ごきげんスタンド</t>
  </si>
  <si>
    <t>石塚</t>
  </si>
  <si>
    <t>フェイシャルサロン 高山国府</t>
  </si>
  <si>
    <t>岩佐</t>
  </si>
  <si>
    <t>lineでやり取り希望だが、完了報告ないと電話</t>
  </si>
  <si>
    <t>Ti Amo ①店舗</t>
  </si>
  <si>
    <t>竹内メルリンラチカ</t>
  </si>
  <si>
    <t>今福案件</t>
  </si>
  <si>
    <t>090-4667-9093</t>
  </si>
  <si>
    <t>Ti Amo　②自宅</t>
  </si>
  <si>
    <t>スナック江南</t>
  </si>
  <si>
    <t xml:space="preserve">肥高　尚　</t>
  </si>
  <si>
    <t>公式LINE追加してね連絡 フォローtel　システムで</t>
  </si>
  <si>
    <t>080-6459-1960</t>
  </si>
  <si>
    <t>ヒアリングMTG不要</t>
  </si>
  <si>
    <t>吉祥寺では有名な方でmenuのオープン作業をお店に来てやってほしい、その代わり人呼んでおくとの事で謎会食に呼ばれてる</t>
  </si>
  <si>
    <t>ハートカフェ H&amp;H</t>
  </si>
  <si>
    <t>本人確認メールのエントリー確認</t>
  </si>
  <si>
    <t>090-1739-6063</t>
  </si>
  <si>
    <t>居酒屋　波清</t>
  </si>
  <si>
    <t>菊池</t>
  </si>
  <si>
    <t>090-4240-6725</t>
  </si>
  <si>
    <t>デイリー</t>
  </si>
  <si>
    <t>未達になるリスク</t>
  </si>
  <si>
    <t>発生度</t>
  </si>
  <si>
    <t>影響度</t>
  </si>
  <si>
    <t>優先度</t>
  </si>
  <si>
    <t>起こらないようにする対策</t>
  </si>
  <si>
    <t>履行日</t>
  </si>
  <si>
    <t>有・無</t>
  </si>
  <si>
    <t>起こったときの対策</t>
  </si>
  <si>
    <t>SEO順位の懸念による失注</t>
  </si>
  <si>
    <t>次回面談時に担当へのSEOとPV数の説明。→SEO低くても見られてる。</t>
  </si>
  <si>
    <t>評価軸を変える。→ PVよりCVRの話。
→ 担当会議の際そのデータの共有。</t>
  </si>
  <si>
    <t>院長相談での失注</t>
  </si>
  <si>
    <t>院長への相談の際に使用いただく資料を共有しておく。→上記の説明を一目で理解いただけるように。
→ 次の対策の為、院長の懸念点を洗い出しておく。</t>
  </si>
  <si>
    <t>院長へのアポ打診。
→ 院長の懸念に対しての説明動画を送る。</t>
  </si>
  <si>
    <t>コール時間</t>
  </si>
  <si>
    <t>コール数/h</t>
  </si>
  <si>
    <t>三寺/木村</t>
  </si>
  <si>
    <t>パートーズ</t>
  </si>
  <si>
    <t>その日の合計</t>
  </si>
  <si>
    <t>魚井
三寺
木村</t>
  </si>
  <si>
    <t>２</t>
  </si>
  <si>
    <t>FS</t>
  </si>
  <si>
    <t>IS</t>
  </si>
  <si>
    <t>citrus house（一棟貸・古民家）</t>
  </si>
  <si>
    <t>村畑</t>
  </si>
  <si>
    <t>日程変更の連絡をしたタイミングで二転三転するのが面倒だからいいやでアポ失注</t>
  </si>
  <si>
    <t>ペンション　優＜北海道＞</t>
  </si>
  <si>
    <t>オーシャン ヴィラ ハニー＜宮古島＞</t>
  </si>
  <si>
    <t>～Ｒｏｙａｌ ｅｍｅｒａｌｄ ｇａｒｄｅｎ ～＾</t>
  </si>
  <si>
    <t>民宿さじむ</t>
  </si>
  <si>
    <t>PHOENIX･HAL株式会社</t>
  </si>
  <si>
    <t>藤原</t>
  </si>
  <si>
    <t>メールでアポ獲得</t>
  </si>
  <si>
    <t>個人売上</t>
  </si>
  <si>
    <r>
      <rPr>
        <rFont val="Arial"/>
        <b/>
        <color theme="1"/>
        <sz val="8.0"/>
      </rPr>
      <t xml:space="preserve">進捗 
</t>
    </r>
    <r>
      <rPr>
        <rFont val="Arial"/>
        <b/>
        <color theme="1"/>
        <sz val="8.0"/>
      </rPr>
      <t>（現在の進捗を書く）</t>
    </r>
  </si>
  <si>
    <t>消化→受注転換ループ</t>
  </si>
  <si>
    <t>通過予定日</t>
  </si>
  <si>
    <t>アポ→通過転換ループ</t>
  </si>
  <si>
    <r>
      <rPr>
        <rFont val="Arial"/>
        <b/>
        <color theme="1"/>
        <sz val="8.0"/>
      </rPr>
      <t xml:space="preserve">進捗 
</t>
    </r>
    <r>
      <rPr>
        <rFont val="Arial"/>
        <b/>
        <color theme="1"/>
        <sz val="8.0"/>
      </rPr>
      <t>（現在の進捗を書く）</t>
    </r>
  </si>
  <si>
    <t xml:space="preserve">定義　</t>
  </si>
  <si>
    <t>【主なフロー】
①リスト選定
②リスト追加
③架電順番
④スクリプト
⑤アポの取り方と確認事項
アポとたっときに事前確認の
⑥商談前確認
緊急連絡先に10時に事前確認
⑦商談
⑧アフターフォロー</t>
  </si>
  <si>
    <t>初期設定MTG通過している案件</t>
  </si>
  <si>
    <t>初期設定MTGのフォーム入力完了している案件</t>
  </si>
  <si>
    <t>A受注</t>
  </si>
  <si>
    <t>担当者(決裁者)は提案内容を進めようとしていて、外的要因(金額、第三者からの反対)の可能性もない</t>
  </si>
  <si>
    <t>B商談済み回答待ち</t>
  </si>
  <si>
    <t>担当者(決裁者)は提案内容を進めようとしているが、外的要因(金額、第三者からの反対)の恐れがあり解消が求められそう。</t>
  </si>
  <si>
    <t>担当者は提案内容に対して積極的ではないまたは裁量権がない</t>
  </si>
  <si>
    <t>商談日程が確定してる案件</t>
  </si>
  <si>
    <t>日程変更から再調整ができる案件</t>
  </si>
  <si>
    <t>フォーム入力から初期設定MTGが通過しなかった案件</t>
  </si>
  <si>
    <t>プレゼンしたが失注した案件</t>
  </si>
  <si>
    <t>XAプレゼン失注</t>
  </si>
  <si>
    <t>決裁者にプレゼンしたが失注した案件</t>
  </si>
  <si>
    <t>非決裁者にプレゼンしたが失注した案件</t>
  </si>
  <si>
    <t>商談日程を変更されて商談できなかった案件</t>
  </si>
  <si>
    <r>
      <rPr>
        <rFont val="Arial"/>
        <b/>
        <color theme="1"/>
        <sz val="14.0"/>
      </rPr>
      <t xml:space="preserve">進捗 
</t>
    </r>
    <r>
      <rPr>
        <rFont val="Arial"/>
        <b/>
        <color theme="1"/>
        <sz val="11.0"/>
      </rPr>
      <t>（現在の進捗を書く）</t>
    </r>
  </si>
  <si>
    <t>店舗担当者名</t>
  </si>
  <si>
    <t>次回アクション</t>
  </si>
  <si>
    <t>補足事項</t>
  </si>
  <si>
    <t>EC（コスメ）</t>
  </si>
  <si>
    <t>株式会社アップライジング</t>
  </si>
  <si>
    <t>陶山</t>
  </si>
  <si>
    <t>決済MTG</t>
  </si>
  <si>
    <t>おそうじ本舗 豊橋小松店</t>
  </si>
  <si>
    <t>稲員</t>
  </si>
  <si>
    <t>おそうじ本舗　泉南熊取店</t>
  </si>
  <si>
    <t>早川</t>
  </si>
  <si>
    <t>初期設定MTG</t>
  </si>
  <si>
    <t>おそうじ本舗 東中野店</t>
  </si>
  <si>
    <t>白川</t>
  </si>
  <si>
    <t>おそうじ本舗　赤道店</t>
  </si>
  <si>
    <t>上地</t>
  </si>
  <si>
    <t>おそうじ本舗 関内店</t>
  </si>
  <si>
    <t>おそうじ本舗　京都五条駅前店</t>
  </si>
  <si>
    <t>矢崎</t>
  </si>
  <si>
    <t>最終回答　料金のところだけ
最終クロージング　自信
バタバタしすぎてそれどころじゃなく今考えれないアウト</t>
  </si>
  <si>
    <t>おそうじ本舗 都筑池辺町店</t>
  </si>
  <si>
    <t>酒井</t>
  </si>
  <si>
    <t>オーナー様に一度話をご共有してもらい月曜日に再度連絡</t>
  </si>
  <si>
    <t>おそうじ本舗　神戸大開店</t>
  </si>
  <si>
    <t>7月に再度連絡欲しい</t>
  </si>
  <si>
    <t>おそうじ本舗 長崎東店</t>
  </si>
  <si>
    <t>本田</t>
  </si>
  <si>
    <t>おそうじ本舗　明石駅前店</t>
  </si>
  <si>
    <t>連絡→他のもののデータ集まったので見ますかでアポ
【アウト】実際どれくらい増えていくのかがわからないものに投資できない</t>
  </si>
  <si>
    <t>おそうじ本舗 西焼津駅前店</t>
  </si>
  <si>
    <t>八木</t>
  </si>
  <si>
    <t>資金繰りがネック
おそらくあんまりどうしたらいいかわかっていない様子
一度10万円のものに飛びついて失敗しているので不安な様子
やったほうがいいとは思ってくれている</t>
  </si>
  <si>
    <t>おそうじ本舗 日立南店</t>
  </si>
  <si>
    <t>料金アウト・自分でできそうと思われている
やったら効果が出るのはわかるが今、判断材料が少なく何を持って判断すればいいかわかっていない。今資金を多く投下して長期的にみて続けれなくなるのは無し。4月末に看板の料金がわかるのでそこに対して判断材料を持ってもらってGW明けに再度お話ししましょうに持っていく。</t>
  </si>
  <si>
    <t>おそうじ本舗　公津の杜駅前店</t>
  </si>
  <si>
    <t>市村</t>
  </si>
  <si>
    <t>採用費との兼ね合い</t>
  </si>
  <si>
    <t>回答
奥様の決済次第</t>
  </si>
  <si>
    <t>おそうじ本舗　川崎南加瀬店</t>
  </si>
  <si>
    <t>小山</t>
  </si>
  <si>
    <t>おそうじ本舗　佐賀兵庫店</t>
  </si>
  <si>
    <t>筒井</t>
  </si>
  <si>
    <t>【1回目】GBPの重要性については話した
お客様が30件/月来るなら嬉しい
なんで30件来るかはイメージできてないみたい
【2回目】内容やってみたいは決済フローだけ不安、
→お金がなさすぎてやれない、支払いも遅れている</t>
  </si>
  <si>
    <t>おそうじ本舗 東海太田川店</t>
  </si>
  <si>
    <t>望月</t>
  </si>
  <si>
    <t>これ以上予算かけれない
まどろっこしいのが嫌いな人
youtube広告（2024年から5年、月2万円）</t>
  </si>
  <si>
    <t>買取大吉 イオンフードスタイル船堀店</t>
  </si>
  <si>
    <t>沈</t>
  </si>
  <si>
    <t>ネイルサロン</t>
  </si>
  <si>
    <t>Nail&amp;Eyelash Oui【ネイルアンドアイラッシュウィ】</t>
  </si>
  <si>
    <t>フォトスタジオ</t>
  </si>
  <si>
    <t>MARIANGE越谷</t>
  </si>
  <si>
    <t>塩沢</t>
  </si>
  <si>
    <t>ミミ プリンセス Mimi Princess</t>
  </si>
  <si>
    <t>原田</t>
  </si>
  <si>
    <t>お好み焼き鉄板焼きよし田</t>
  </si>
  <si>
    <t>HATSUNEYA GARDEN</t>
  </si>
  <si>
    <t>おそうじ本舗　一関駅前店</t>
  </si>
  <si>
    <t>買取大吉 イトーヨーカドー高砂店</t>
  </si>
  <si>
    <t>打越</t>
  </si>
  <si>
    <t>Relewedding</t>
  </si>
  <si>
    <t>EC（ファッション）</t>
  </si>
  <si>
    <t>オルドット株式会社</t>
  </si>
  <si>
    <t>後藤</t>
  </si>
  <si>
    <t>おそうじ本舗 保谷店</t>
  </si>
  <si>
    <t>大野</t>
  </si>
  <si>
    <t>おそうじ本舗 池袋本町店</t>
  </si>
  <si>
    <t>仲宗根</t>
  </si>
  <si>
    <t>ハウストータルサービスCLEAS</t>
  </si>
  <si>
    <t>横小路</t>
  </si>
  <si>
    <t>おそうじ本舗 大宮奈良店</t>
  </si>
  <si>
    <t>橋口</t>
  </si>
  <si>
    <t>株式会社All Blue Company　おそうじ本舗 前橋総社店（おそうじ本舗　伊勢崎宮子店/おそうじ本舗 高崎西店）</t>
  </si>
  <si>
    <t>立川/菊地（オーナー）</t>
  </si>
  <si>
    <t>おそうじ本舗 上熊本店（GB連携）</t>
  </si>
  <si>
    <t>藤本</t>
  </si>
  <si>
    <t>Liam.nail</t>
  </si>
  <si>
    <t>堀越</t>
  </si>
  <si>
    <t>おそうじ本舗 会津坂下店</t>
  </si>
  <si>
    <t>坂内</t>
  </si>
  <si>
    <t>やりたかったら言います</t>
  </si>
  <si>
    <t>おそうじ本舗　郡山西店</t>
  </si>
  <si>
    <t>ばかみたいに刺さっていたが、今じゃないという理由からアウト
人増やしたい理由から案件獲得のために定期清掃の営業を行なっているみたい</t>
  </si>
  <si>
    <r>
      <rPr>
        <rFont val="Arial"/>
        <b/>
        <color theme="1"/>
        <sz val="14.0"/>
      </rPr>
      <t xml:space="preserve">進捗 
</t>
    </r>
    <r>
      <rPr>
        <rFont val="Arial"/>
        <b/>
        <color theme="1"/>
        <sz val="11.0"/>
      </rPr>
      <t>（現在の進捗を書く）</t>
    </r>
  </si>
  <si>
    <t>買取大吉 CoCoLo長岡店</t>
  </si>
  <si>
    <t>今年いっぱいは厳しそう</t>
  </si>
  <si>
    <t>・他に資金をかけているサービスがあり出費が多くてペンディングの状態。現在しているサービスは社長の繋がりにはなるので止めることができない。土屋様や店舗で働いているスタッフとしてもいらないサービスが2つくらいあるので年明けごろに再度年明けに状況の確認を行う。次回は他社の成功実績も持っていくこと。</t>
  </si>
  <si>
    <t>おたからや 宝生町店</t>
  </si>
  <si>
    <t>共有結果確認</t>
  </si>
  <si>
    <t>本部の許可に忠実に従っている状態で投稿の部分などもわかっているけどできない状態。</t>
  </si>
  <si>
    <t>買取大吉 ダイシン泉店</t>
  </si>
  <si>
    <t>買取大吉 函館十字街店</t>
  </si>
  <si>
    <t>岩谷</t>
  </si>
  <si>
    <t>おたからや 錦糸町店</t>
  </si>
  <si>
    <t>実際に効果の部分どうですか？</t>
  </si>
  <si>
    <t>2025年の3月に導入したばかりなので今すぐは厳しい</t>
  </si>
  <si>
    <t>おたからや ちの横内店（茅野市）</t>
  </si>
  <si>
    <t>平出</t>
  </si>
  <si>
    <t>現在集客施策を多くやっていて費用が高い点でアウト。来年度の4月頃に今の施策を止めるのでその代替施策としてであればいいかも？</t>
  </si>
  <si>
    <t>買取大吉 岡山西大寺店</t>
  </si>
  <si>
    <t>久保木</t>
  </si>
  <si>
    <t>オーナー様へのご共有の結果確認、オーナー様からの反応がまだない状態再度金曜日に確認、どこに悩んでいるのか？確認＞そこの比較の資料だけお出しするんで必要な資料あればお送りさせていただければと思いまして〜電話番号教えていただければ僕話すんで〜＞ただ忘れているのかそろそろ決めないとOKなんです。</t>
  </si>
  <si>
    <t>2社で比較検討ネットしている。＞オーナー様の意向は？＞休み＞再架電＞ただ忘れているだけ？そろそろ決めないといけないなぁとは思っているが進まない。090-9504-8988(川崎様)＞川崎様に連絡してもう既に決めているので大丈夫ですとのこと</t>
  </si>
  <si>
    <r>
      <rPr>
        <rFont val="Arial"/>
        <b/>
        <color theme="1"/>
        <sz val="14.0"/>
      </rPr>
      <t xml:space="preserve">進捗 
</t>
    </r>
    <r>
      <rPr>
        <rFont val="Arial"/>
        <b/>
        <color theme="1"/>
        <sz val="11.0"/>
      </rPr>
      <t>（現在の進捗を書く）</t>
    </r>
  </si>
  <si>
    <t>商談転換ループ</t>
  </si>
  <si>
    <t>受注転換ループ</t>
  </si>
  <si>
    <t>通過転換ループ</t>
  </si>
  <si>
    <t>itの補助金がどうだったのかの話
パッション受注いける
やった方がいいと思っている
→おそうじ本舗　沖縄美里店が400県のうち300件をgoogleから集めている成功事例がありため
回答　料金のところかどうかって感じを考えてくる　銀行からの借り入れも考えてるみたい？
進捗確認はする
ばり温度感高い。なんとかいけそうだし・・</t>
  </si>
  <si>
    <t>最終回答　料金のところだけ
最終クロージング　自信</t>
  </si>
  <si>
    <t>日程決まるのと次回オーナー商談
オーナー様：口コミ地域で一番目指せ、ハウスクリーニング事業には期待してそう
小野様：集客増やしたい、GBPからの予約実感あり、他の伸びている企業もやっていると認識済み、口コミも増やせそうとイメージもっていただけている。理由は頼みやすくなるから、フィルタをかけなくてよくなる
川嶋印刷株式会社が本体で、その名前の方が地域的には有名である。
現状の口コミ依頼率（40%）、回答率（85-90%）、20-60代が4割で、60代以上が6割くらい</t>
  </si>
  <si>
    <t>Erushee（SB連携）</t>
  </si>
  <si>
    <t>NAILSALON CANAAN 川崎駅ラゾーナ前</t>
  </si>
  <si>
    <t>本間</t>
  </si>
  <si>
    <t>Hilight Brands Japan株式会社</t>
  </si>
  <si>
    <r>
      <rPr>
        <rFont val="Arial"/>
        <b/>
        <color theme="1"/>
        <sz val="14.0"/>
      </rPr>
      <t xml:space="preserve">進捗 
</t>
    </r>
    <r>
      <rPr>
        <rFont val="Arial"/>
        <b/>
        <color theme="1"/>
        <sz val="11.0"/>
      </rPr>
      <t>（現在の進捗を書く）</t>
    </r>
  </si>
  <si>
    <t>itの補助金がどうだったのかの話
パッション受注いける
やった方がいいと思っている
→おそうじ本舗　沖縄美里店が400県のうち300件をgoogleから集めている成功事例がありため</t>
  </si>
  <si>
    <t>【1回目】GBPの重要性については話した
お客様が30件/月来るなら嬉しい
なんで30件来るかはイメージできてないみたい
【2回目】内容やってみたいは決済フローだけ不安、</t>
  </si>
  <si>
    <t>立川/菊地</t>
  </si>
  <si>
    <r>
      <rPr>
        <rFont val="Arial"/>
        <b/>
        <color theme="1"/>
        <sz val="14.0"/>
      </rPr>
      <t xml:space="preserve">進捗 
</t>
    </r>
    <r>
      <rPr>
        <rFont val="Arial"/>
        <b/>
        <color theme="1"/>
        <sz val="11.0"/>
      </rPr>
      <t>（現在の進捗を書く）</t>
    </r>
  </si>
  <si>
    <t>EC（フード）</t>
  </si>
  <si>
    <t>リアス農園</t>
  </si>
  <si>
    <t>w</t>
  </si>
  <si>
    <t>2次店</t>
  </si>
  <si>
    <t>月額利用料</t>
  </si>
  <si>
    <t>初期設定費用</t>
  </si>
  <si>
    <t>報酬金額合計</t>
  </si>
  <si>
    <t>報酬</t>
  </si>
  <si>
    <t>条件</t>
  </si>
  <si>
    <t>アポ獲得から申し込み後、ヒアリングMTGの日程調整までが2次店 対応</t>
  </si>
  <si>
    <t>2025年1月~6月で120件達成が必須条件達成後報酬金額に2万円＋する。</t>
  </si>
  <si>
    <t>別途報酬金額を上げる場合は、コミット件数の調整を行う。</t>
  </si>
  <si>
    <t>戻入条件</t>
  </si>
  <si>
    <t>顧客が7回目の入金より前に解約をした場合の戻入金は、契約獲得報酬（消費税等込み）の100％とする。</t>
  </si>
  <si>
    <t>顧客が7回目の入金以降、12回目の入金より前に解約をした場合の戻入金は、契約獲得報酬（消費税等込み）の50％とする。</t>
  </si>
  <si>
    <t>CB</t>
  </si>
  <si>
    <t>2次店 契約獲得報酬</t>
  </si>
  <si>
    <t>※３▼初期設定報酬</t>
  </si>
  <si>
    <t>条件
アポ獲得から申し込み後、ヒアリングMTGの日程調整までが2次店 対応
ヒアリングMTGまで2次店対応まで実装できる様になった場合、単価を調整可能
コミット件数を達成後金額の交渉が可能。</t>
  </si>
  <si>
    <t>クレジットカード</t>
  </si>
  <si>
    <r>
      <rPr>
        <rFont val="ＭＳ ゴシック"/>
        <b/>
        <color rgb="FFFFFFFF"/>
        <sz val="9.0"/>
      </rPr>
      <t>口振</t>
    </r>
    <r>
      <rPr>
        <rFont val="Arial"/>
        <b/>
        <color rgb="FFFFFFFF"/>
        <sz val="9.0"/>
      </rPr>
      <t>/</t>
    </r>
    <r>
      <rPr>
        <rFont val="ＭＳ Ｐゴシック"/>
        <b/>
        <color rgb="FFFFFFFF"/>
        <sz val="9.0"/>
      </rPr>
      <t>請求書</t>
    </r>
  </si>
  <si>
    <t>報酬金額</t>
  </si>
  <si>
    <t>イープレス</t>
  </si>
  <si>
    <t>プラン 月額料金(税抜) 報酬(税抜) 備考</t>
  </si>
  <si>
    <t>プレミアムプラン 10,000 円 継続永年支払</t>
  </si>
  <si>
    <t>スタンダードプラン 6,500 円 継続永年支払</t>
  </si>
  <si>
    <t>ライトプラン 5,500 円 継続永年支払</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</si>
</sst>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411]#,##0"/>
    <numFmt numFmtId="165" formatCode="[$¥-411]#,##0.00"/>
    <numFmt numFmtId="166" formatCode="yyyy/MM/dd"/>
    <numFmt numFmtId="167" formatCode="#"/>
    <numFmt numFmtId="168" formatCode="0.0%"/>
    <numFmt numFmtId="169" formatCode="#,##0.0"/>
    <numFmt numFmtId="170" formatCode="_([$¥-411]* #,##0_);_([$¥-411]* \(#,##0\);_([$¥-411]* &quot;-&quot;??_);_(@_)"/>
    <numFmt numFmtId="171" formatCode="yyyy&quot;年&quot;m&quot;月&quot;"/>
    <numFmt numFmtId="172" formatCode="0.0"/>
    <numFmt numFmtId="173" formatCode="0.000"/>
    <numFmt numFmtId="174" formatCode="&quot;¥&quot;#,##0"/>
    <numFmt numFmtId="175" formatCode="0;&quot; &quot;"/>
    <numFmt numFmtId="176" formatCode="yyyy年m月"/>
    <numFmt numFmtId="177" formatCode="m/d"/>
    <numFmt numFmtId="178" formatCode="yyyy/mm/dd"/>
    <numFmt numFmtId="179" formatCode="&quot;¥&quot;#,##0;[Red]&quot;¥&quot;\-#,##0"/>
  </numFmts>
  <fonts count="107">
    <font>
      <sz val="10.0"/>
      <color rgb="FF000000"/>
      <name val="Arial"/>
      <scheme val="minor"/>
    </font>
    <font>
      <b/>
      <sz val="12.0"/>
      <color theme="1"/>
      <name val="Arial"/>
    </font>
    <font>
      <b/>
      <color theme="1"/>
      <name val="Arial"/>
    </font>
    <font>
      <color theme="1"/>
      <name val="Arial"/>
    </font>
    <font/>
    <font>
      <b/>
      <color rgb="FFFFFFFF"/>
      <name val="Arial"/>
    </font>
    <font>
      <b/>
      <sz val="11.0"/>
      <color theme="1"/>
      <name val="Arial"/>
    </font>
    <font>
      <color rgb="FFFF0000"/>
      <name val="Arial"/>
    </font>
    <font>
      <b/>
      <sz val="11.0"/>
      <color rgb="FFFFFFFF"/>
      <name val="Arial"/>
    </font>
    <font>
      <sz val="11.0"/>
      <color theme="1"/>
      <name val="Arial"/>
    </font>
    <font>
      <color rgb="FF000000"/>
      <name val="Arial"/>
    </font>
    <font>
      <color rgb="FFFFFFFF"/>
      <name val="Arial"/>
    </font>
    <font>
      <b/>
      <color theme="1"/>
      <name val="Arial"/>
      <scheme val="minor"/>
    </font>
    <font>
      <sz val="10.0"/>
      <color theme="1"/>
      <name val="Arial"/>
    </font>
    <font>
      <color theme="1"/>
      <name val="Arial"/>
      <scheme val="minor"/>
    </font>
    <font>
      <b/>
      <sz val="13.0"/>
      <color theme="1"/>
      <name val="Arial"/>
    </font>
    <font>
      <sz val="13.0"/>
      <color theme="1"/>
      <name val="Arial"/>
    </font>
    <font>
      <b/>
      <sz val="18.0"/>
      <color theme="1"/>
      <name val="Arial"/>
    </font>
    <font>
      <sz val="18.0"/>
      <color theme="1"/>
      <name val="Arial"/>
    </font>
    <font>
      <sz val="7.0"/>
      <color theme="1"/>
      <name val="Arial"/>
    </font>
    <font>
      <b/>
      <sz val="18.0"/>
      <color rgb="FFFFFFFF"/>
      <name val="Arial"/>
    </font>
    <font>
      <sz val="7.0"/>
      <color theme="1"/>
      <name val="Arial"/>
      <scheme val="minor"/>
    </font>
    <font>
      <b/>
      <sz val="23.0"/>
      <color theme="1"/>
      <name val="Arial"/>
    </font>
    <font>
      <sz val="23.0"/>
      <color theme="1"/>
      <name val="Arial"/>
    </font>
    <font>
      <b/>
      <sz val="32.0"/>
      <color rgb="FFFF0000"/>
      <name val="Arial"/>
    </font>
    <font>
      <sz val="27.0"/>
      <color theme="1"/>
      <name val="Arial"/>
    </font>
    <font>
      <b/>
      <sz val="15.0"/>
      <color theme="1"/>
      <name val="Arial"/>
    </font>
    <font>
      <b/>
      <sz val="35.0"/>
      <color theme="1"/>
      <name val="Arial"/>
    </font>
    <font>
      <sz val="36.0"/>
      <color theme="1"/>
      <name val="Arial"/>
    </font>
    <font>
      <b/>
      <sz val="20.0"/>
      <color rgb="FFFF0000"/>
      <name val="Arial"/>
    </font>
    <font>
      <b/>
      <sz val="12.0"/>
      <color rgb="FF000000"/>
      <name val="Arial"/>
    </font>
    <font>
      <b/>
      <color rgb="FFFFFFFF"/>
      <name val="Arial"/>
      <scheme val="minor"/>
    </font>
    <font>
      <b/>
      <sz val="12.0"/>
      <color theme="1"/>
      <name val="Arial"/>
      <scheme val="minor"/>
    </font>
    <font>
      <b/>
      <sz val="13.0"/>
      <color rgb="FFFFFFFF"/>
      <name val="Arial"/>
      <scheme val="minor"/>
    </font>
    <font>
      <color rgb="FF000000"/>
      <name val="Arial"/>
      <scheme val="minor"/>
    </font>
    <font>
      <color rgb="FFFFFFFF"/>
      <name val="Arial"/>
      <scheme val="minor"/>
    </font>
    <font>
      <b/>
      <sz val="12.0"/>
      <color rgb="FF000000"/>
      <name val="Arial"/>
      <scheme val="minor"/>
    </font>
    <font>
      <b/>
      <sz val="9.0"/>
      <color theme="1"/>
      <name val="Arial"/>
    </font>
    <font>
      <b/>
      <sz val="9.0"/>
      <color theme="1"/>
      <name val="Arial"/>
      <scheme val="minor"/>
    </font>
    <font>
      <b/>
      <sz val="10.0"/>
      <color rgb="FFFFFFFF"/>
      <name val="Arial"/>
      <scheme val="minor"/>
    </font>
    <font>
      <b/>
      <sz val="10.0"/>
      <color theme="1"/>
      <name val="Arial"/>
      <scheme val="minor"/>
    </font>
    <font>
      <b/>
      <sz val="23.0"/>
      <color rgb="FFFF0000"/>
      <name val="Arial"/>
      <scheme val="minor"/>
    </font>
    <font>
      <color rgb="FFFF0000"/>
      <name val="Arial"/>
      <scheme val="minor"/>
    </font>
    <font>
      <sz val="10.0"/>
      <color theme="1"/>
      <name val="Arial"/>
      <scheme val="minor"/>
    </font>
    <font>
      <sz val="9.0"/>
      <color theme="1"/>
      <name val="Arial"/>
      <scheme val="minor"/>
    </font>
    <font>
      <sz val="9.0"/>
      <color rgb="FFFF0000"/>
      <name val="Arial"/>
      <scheme val="minor"/>
    </font>
    <font>
      <b/>
      <sz val="11.0"/>
      <color rgb="FF1F1F1F"/>
      <name val="&quot;Google Sans&quot;"/>
    </font>
    <font>
      <b/>
      <sz val="12.0"/>
      <color rgb="FFFFFFFF"/>
      <name val="Arial"/>
      <scheme val="minor"/>
    </font>
    <font>
      <sz val="10.0"/>
      <color rgb="FFFF0000"/>
      <name val="Arial"/>
      <scheme val="minor"/>
    </font>
    <font>
      <b/>
      <color rgb="FFFF0000"/>
      <name val="Arial"/>
    </font>
    <font>
      <b/>
      <sz val="6.0"/>
      <color rgb="FFFFFFFF"/>
      <name val="Arial"/>
    </font>
    <font>
      <b/>
      <sz val="8.0"/>
      <color rgb="FFFFFFFF"/>
      <name val="Arial"/>
    </font>
    <font>
      <b/>
      <sz val="8.0"/>
      <color theme="1"/>
      <name val="Arial"/>
    </font>
    <font>
      <sz val="8.0"/>
      <color theme="1"/>
      <name val="Arial"/>
    </font>
    <font>
      <b/>
      <sz val="8.0"/>
      <color rgb="FFFF0000"/>
      <name val="Arial"/>
    </font>
    <font>
      <sz val="8.0"/>
      <color theme="1"/>
      <name val="Arial"/>
      <scheme val="minor"/>
    </font>
    <font>
      <b/>
      <sz val="9.0"/>
      <color rgb="FFFF0000"/>
      <name val="Arial"/>
    </font>
    <font>
      <b/>
      <sz val="9.0"/>
      <color rgb="FFFF0000"/>
      <name val="Arial"/>
      <scheme val="minor"/>
    </font>
    <font>
      <b/>
      <sz val="6.0"/>
      <color theme="1"/>
      <name val="Arial"/>
    </font>
    <font>
      <b/>
      <sz val="6.0"/>
      <color theme="1"/>
      <name val="Arial"/>
      <scheme val="minor"/>
    </font>
    <font>
      <b/>
      <sz val="8.0"/>
      <color rgb="FF000000"/>
      <name val="Arial"/>
    </font>
    <font>
      <sz val="8.0"/>
      <color rgb="FF000000"/>
      <name val="Arial"/>
    </font>
    <font>
      <b/>
      <sz val="8.0"/>
      <color theme="1"/>
      <name val="Arial"/>
      <scheme val="minor"/>
    </font>
    <font>
      <sz val="9.0"/>
      <color theme="1"/>
      <name val="Arial"/>
    </font>
    <font>
      <b/>
      <u/>
      <sz val="9.0"/>
      <color theme="1"/>
      <name val="Arial"/>
    </font>
    <font>
      <b/>
      <u/>
      <sz val="9.0"/>
      <color theme="1"/>
      <name val="Arial"/>
    </font>
    <font>
      <b/>
      <sz val="8.0"/>
      <color rgb="FF212529"/>
      <name val="&quot;Noto Sans JP&quot;"/>
    </font>
    <font>
      <b/>
      <sz val="8.0"/>
      <color rgb="FFFF0000"/>
      <name val="'Google Sans Text'"/>
    </font>
    <font>
      <b/>
      <u/>
      <sz val="8.0"/>
      <color theme="1"/>
      <name val="Arial"/>
    </font>
    <font>
      <b/>
      <sz val="8.0"/>
      <color rgb="FFFF0000"/>
      <name val="&quot;Google Sans&quot;"/>
    </font>
    <font>
      <b/>
      <sz val="8.0"/>
      <color rgb="FF980000"/>
      <name val="Arial"/>
    </font>
    <font>
      <b/>
      <sz val="8.0"/>
      <color rgb="FF000000"/>
      <name val="&quot;�E�l�E�r �E�o�E��E��E��E�&quot;"/>
    </font>
    <font>
      <b/>
      <sz val="8.0"/>
      <color rgb="FF1F1F1F"/>
      <name val="&quot;Google Sans&quot;"/>
    </font>
    <font>
      <b/>
      <sz val="13.0"/>
      <color rgb="FF000000"/>
      <name val="Arial"/>
    </font>
    <font>
      <b/>
      <color rgb="FF000000"/>
      <name val="Arial"/>
    </font>
    <font>
      <b/>
      <sz val="10.0"/>
      <color rgb="FFFFFFFF"/>
      <name val="Arial"/>
    </font>
    <font>
      <b/>
      <sz val="7.0"/>
      <color theme="1"/>
      <name val="Arial"/>
    </font>
    <font>
      <b/>
      <sz val="10.0"/>
      <color theme="1"/>
      <name val="Arial"/>
    </font>
    <font>
      <b/>
      <sz val="7.0"/>
      <color theme="1"/>
      <name val="Arial"/>
      <scheme val="minor"/>
    </font>
    <font>
      <b/>
      <sz val="7.0"/>
      <color rgb="FFFF0000"/>
      <name val="Arial"/>
    </font>
    <font>
      <b/>
      <sz val="10.0"/>
      <color rgb="FFFF0000"/>
      <name val="Arial"/>
    </font>
    <font>
      <sz val="5.0"/>
      <color theme="1"/>
      <name val="Arial"/>
    </font>
    <font>
      <sz val="5.0"/>
      <color theme="1"/>
      <name val="Arial"/>
      <scheme val="minor"/>
    </font>
    <font>
      <b/>
      <sz val="7.0"/>
      <color rgb="FF000000"/>
      <name val="Arial"/>
    </font>
    <font>
      <b/>
      <sz val="8.0"/>
      <color rgb="FF1F1F1F"/>
      <name val="Google Sans"/>
    </font>
    <font>
      <b/>
      <sz val="8.0"/>
      <color rgb="FF000000"/>
      <name val="&quot;Google Sans&quot;"/>
    </font>
    <font>
      <b/>
      <sz val="7.0"/>
      <color rgb="FF000000"/>
      <name val="Arial"/>
      <scheme val="minor"/>
    </font>
    <font>
      <b/>
      <sz val="8.0"/>
      <color theme="1"/>
      <name val="&quot;Google Sans&quot;"/>
    </font>
    <font>
      <b/>
      <sz val="8.0"/>
      <color rgb="FF000000"/>
      <name val="Arial"/>
      <scheme val="minor"/>
    </font>
    <font>
      <b/>
      <sz val="7.0"/>
      <color rgb="FF222222"/>
      <name val="&quot;Google Sans&quot;"/>
    </font>
    <font>
      <b/>
      <sz val="8.0"/>
      <color rgb="FF222222"/>
      <name val="&quot;Google Sans&quot;"/>
    </font>
    <font>
      <b/>
      <sz val="11.0"/>
      <color rgb="FF222222"/>
      <name val="&quot;Google Sans&quot;"/>
    </font>
    <font>
      <b/>
      <sz val="8.0"/>
      <color rgb="FF000000"/>
      <name val="'Google Sans Text'"/>
    </font>
    <font>
      <b/>
      <sz val="7.0"/>
      <color rgb="FF980000"/>
      <name val="Arial"/>
    </font>
    <font>
      <b/>
      <sz val="13.0"/>
      <color rgb="FFFFFFFF"/>
      <name val="Arial"/>
    </font>
    <font>
      <color theme="1"/>
      <name val="Monospace"/>
    </font>
    <font>
      <b/>
      <color rgb="FFFF0000"/>
      <name val="Monospace"/>
    </font>
    <font>
      <b/>
      <sz val="10.0"/>
      <color rgb="FFFF0000"/>
      <name val="Arial"/>
      <scheme val="minor"/>
    </font>
    <font>
      <sz val="13.0"/>
      <color rgb="FF000000"/>
      <name val="Arial"/>
    </font>
    <font>
      <b/>
      <sz val="13.0"/>
      <color theme="1"/>
      <name val="Arial"/>
      <scheme val="minor"/>
    </font>
    <font>
      <sz val="13.0"/>
      <color theme="1"/>
      <name val="Arial"/>
      <scheme val="minor"/>
    </font>
    <font>
      <b/>
      <sz val="24.0"/>
      <color rgb="FF000000"/>
      <name val="Arial"/>
    </font>
    <font>
      <b/>
      <sz val="30.0"/>
      <color theme="1"/>
      <name val="Arial"/>
    </font>
    <font>
      <b/>
      <sz val="14.0"/>
      <color theme="1"/>
      <name val="Arial"/>
    </font>
    <font>
      <b/>
      <sz val="12.0"/>
      <color rgb="FFFF0000"/>
      <name val="Arial"/>
    </font>
    <font>
      <b/>
      <sz val="9.0"/>
      <color rgb="FFFFFFFF"/>
      <name val="Arial"/>
    </font>
    <font>
      <b/>
      <sz val="9.0"/>
      <color rgb="FFFFFFFF"/>
      <name val="MS PGothic"/>
    </font>
  </fonts>
  <fills count="39">
    <fill>
      <patternFill patternType="none"/>
    </fill>
    <fill>
      <patternFill patternType="lightGray"/>
    </fill>
    <fill>
      <patternFill patternType="solid">
        <fgColor rgb="FFC9DAF8"/>
        <bgColor rgb="FFC9DAF8"/>
      </patternFill>
    </fill>
    <fill>
      <patternFill patternType="solid">
        <fgColor rgb="FF0B5394"/>
        <bgColor rgb="FF0B5394"/>
      </patternFill>
    </fill>
    <fill>
      <patternFill patternType="solid">
        <fgColor rgb="FF990000"/>
        <bgColor rgb="FF990000"/>
      </patternFill>
    </fill>
    <fill>
      <patternFill patternType="solid">
        <fgColor rgb="FFFFFFFF"/>
        <bgColor rgb="FFFFFFFF"/>
      </patternFill>
    </fill>
    <fill>
      <patternFill patternType="solid">
        <fgColor rgb="FF666666"/>
        <bgColor rgb="FF666666"/>
      </patternFill>
    </fill>
    <fill>
      <patternFill patternType="solid">
        <fgColor rgb="FF3D85C6"/>
        <bgColor rgb="FF3D85C6"/>
      </patternFill>
    </fill>
    <fill>
      <patternFill patternType="solid">
        <fgColor rgb="FFE06666"/>
        <bgColor rgb="FFE06666"/>
      </patternFill>
    </fill>
    <fill>
      <patternFill patternType="solid">
        <fgColor rgb="FF3C78D8"/>
        <bgColor rgb="FF3C78D8"/>
      </patternFill>
    </fill>
    <fill>
      <patternFill patternType="solid">
        <fgColor rgb="FFEA9999"/>
        <bgColor rgb="FFEA9999"/>
      </patternFill>
    </fill>
    <fill>
      <patternFill patternType="solid">
        <fgColor rgb="FFF6B26B"/>
        <bgColor rgb="FFF6B26B"/>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F3F3F3"/>
        <bgColor rgb="FFF3F3F3"/>
      </patternFill>
    </fill>
    <fill>
      <patternFill patternType="solid">
        <fgColor rgb="FF000000"/>
        <bgColor rgb="FF000000"/>
      </patternFill>
    </fill>
    <fill>
      <patternFill patternType="solid">
        <fgColor rgb="FF980000"/>
        <bgColor rgb="FF980000"/>
      </patternFill>
    </fill>
    <fill>
      <patternFill patternType="solid">
        <fgColor rgb="FF073763"/>
        <bgColor rgb="FF073763"/>
      </patternFill>
    </fill>
    <fill>
      <patternFill patternType="solid">
        <fgColor rgb="FFFCE5CD"/>
        <bgColor rgb="FFFCE5CD"/>
      </patternFill>
    </fill>
    <fill>
      <patternFill patternType="solid">
        <fgColor rgb="FFFF9900"/>
        <bgColor rgb="FFFF9900"/>
      </patternFill>
    </fill>
    <fill>
      <patternFill patternType="solid">
        <fgColor rgb="FFF4CCCC"/>
        <bgColor rgb="FFF4CCCC"/>
      </patternFill>
    </fill>
    <fill>
      <patternFill patternType="solid">
        <fgColor rgb="FF999999"/>
        <bgColor rgb="FF999999"/>
      </patternFill>
    </fill>
    <fill>
      <patternFill patternType="solid">
        <fgColor rgb="FFD0E0E3"/>
        <bgColor rgb="FFD0E0E3"/>
      </patternFill>
    </fill>
    <fill>
      <patternFill patternType="solid">
        <fgColor rgb="FF63D297"/>
        <bgColor rgb="FF63D297"/>
      </patternFill>
    </fill>
    <fill>
      <patternFill patternType="solid">
        <fgColor rgb="FFE7F9EF"/>
        <bgColor rgb="FFE7F9EF"/>
      </patternFill>
    </fill>
    <fill>
      <patternFill patternType="solid">
        <fgColor rgb="FFF0F4F9"/>
        <bgColor rgb="FFF0F4F9"/>
      </patternFill>
    </fill>
    <fill>
      <patternFill patternType="solid">
        <fgColor rgb="FFFF0000"/>
        <bgColor rgb="FFFF0000"/>
      </patternFill>
    </fill>
    <fill>
      <patternFill patternType="solid">
        <fgColor rgb="FFA2C4C9"/>
        <bgColor rgb="FFA2C4C9"/>
      </patternFill>
    </fill>
    <fill>
      <patternFill patternType="solid">
        <fgColor rgb="FFB4A7D6"/>
        <bgColor rgb="FFB4A7D6"/>
      </patternFill>
    </fill>
    <fill>
      <patternFill patternType="solid">
        <fgColor rgb="FF76A5AF"/>
        <bgColor rgb="FF76A5AF"/>
      </patternFill>
    </fill>
    <fill>
      <patternFill patternType="solid">
        <fgColor rgb="FFD8E5F8"/>
        <bgColor rgb="FFD8E5F8"/>
      </patternFill>
    </fill>
    <fill>
      <patternFill patternType="solid">
        <fgColor rgb="FFFFFF00"/>
        <bgColor rgb="FFFFFF00"/>
      </patternFill>
    </fill>
    <fill>
      <patternFill patternType="solid">
        <fgColor rgb="FFD9D9D9"/>
        <bgColor rgb="FFD9D9D9"/>
      </patternFill>
    </fill>
    <fill>
      <patternFill patternType="solid">
        <fgColor rgb="FFEAD1DC"/>
        <bgColor rgb="FFEAD1DC"/>
      </patternFill>
    </fill>
    <fill>
      <patternFill patternType="solid">
        <fgColor rgb="FFCCCCCC"/>
        <bgColor rgb="FFCCCCCC"/>
      </patternFill>
    </fill>
    <fill>
      <patternFill patternType="solid">
        <fgColor rgb="FFB7B7B7"/>
        <bgColor rgb="FFB7B7B7"/>
      </patternFill>
    </fill>
    <fill>
      <patternFill patternType="solid">
        <fgColor rgb="FF434343"/>
        <bgColor rgb="FF434343"/>
      </patternFill>
    </fill>
    <fill>
      <patternFill patternType="solid">
        <fgColor rgb="FFF2F2F2"/>
        <bgColor rgb="FFF2F2F2"/>
      </patternFill>
    </fill>
  </fills>
  <borders count="98">
    <border/>
    <border>
      <right style="thin">
        <color rgb="FF000000"/>
      </right>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top style="thin">
        <color rgb="FF000000"/>
      </top>
    </border>
    <border>
      <top style="thin">
        <color rgb="FF000000"/>
      </top>
    </border>
    <border>
      <left style="thin">
        <color rgb="FF000000"/>
      </left>
    </border>
    <border>
      <top style="thick">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hair">
        <color rgb="FF000000"/>
      </right>
      <top style="thick">
        <color rgb="FF000000"/>
      </top>
      <bottom style="hair">
        <color rgb="FF000000"/>
      </bottom>
    </border>
    <border>
      <left style="hair">
        <color rgb="FF000000"/>
      </left>
    </border>
    <border>
      <left style="dotted">
        <color rgb="FF000000"/>
      </left>
      <right style="dotted">
        <color rgb="FF000000"/>
      </right>
      <bottom style="dotted">
        <color rgb="FF000000"/>
      </bottom>
    </border>
    <border>
      <left style="dotted">
        <color rgb="FF000000"/>
      </left>
      <right style="dotted">
        <color rgb="FF000000"/>
      </right>
      <top style="thick">
        <color rgb="FF000000"/>
      </top>
      <bottom style="dotted">
        <color rgb="FF000000"/>
      </bottom>
    </border>
    <border>
      <left style="dotted">
        <color rgb="FF000000"/>
      </left>
      <bottom style="dotted">
        <color rgb="FF000000"/>
      </bottom>
    </border>
    <border>
      <left style="hair">
        <color rgb="FF000000"/>
      </left>
      <right style="hair">
        <color rgb="FF000000"/>
      </right>
      <top style="thick">
        <color rgb="FF000000"/>
      </top>
    </border>
    <border>
      <left style="dotted">
        <color rgb="FF000000"/>
      </left>
      <right style="thick">
        <color rgb="FF000000"/>
      </right>
      <top style="thick">
        <color rgb="FF000000"/>
      </top>
      <bottom style="dotted">
        <color rgb="FF000000"/>
      </bottom>
    </border>
    <border>
      <left style="thick">
        <color rgb="FF000000"/>
      </left>
      <top style="hair">
        <color rgb="FF000000"/>
      </top>
      <bottom style="hair">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left style="dotted">
        <color rgb="FF000000"/>
      </left>
      <right style="thick">
        <color rgb="FF000000"/>
      </right>
      <top style="dotted">
        <color rgb="FF000000"/>
      </top>
      <bottom style="dotted">
        <color rgb="FF000000"/>
      </bottom>
    </border>
    <border>
      <left style="thick">
        <color rgb="FF000000"/>
      </left>
      <right style="hair">
        <color rgb="FF000000"/>
      </right>
      <top style="hair">
        <color rgb="FF000000"/>
      </top>
      <bottom style="hair">
        <color rgb="FF000000"/>
      </bottom>
    </border>
    <border>
      <left style="hair">
        <color rgb="FF000000"/>
      </left>
      <bottom style="hair">
        <color rgb="FF000000"/>
      </bottom>
    </border>
    <border>
      <left style="hair">
        <color rgb="FF000000"/>
      </left>
      <right style="hair">
        <color rgb="FF000000"/>
      </right>
      <top style="hair">
        <color rgb="FF000000"/>
      </top>
    </border>
    <border>
      <left style="hair">
        <color rgb="FF000000"/>
      </left>
      <top style="hair">
        <color rgb="FF000000"/>
      </top>
      <bottom style="hair">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right style="dotted">
        <color rgb="FF000000"/>
      </right>
      <top style="dotted">
        <color rgb="FF000000"/>
      </top>
      <bottom style="dotted">
        <color rgb="FF000000"/>
      </bottom>
    </border>
    <border>
      <left style="thick">
        <color rgb="FF000000"/>
      </left>
      <right style="hair">
        <color rgb="FF000000"/>
      </right>
      <top style="hair">
        <color rgb="FF000000"/>
      </top>
    </border>
    <border>
      <left style="hair">
        <color rgb="FF000000"/>
      </left>
      <top style="hair">
        <color rgb="FF000000"/>
      </top>
    </border>
    <border>
      <left style="dotted">
        <color rgb="FF000000"/>
      </left>
      <right style="dotted">
        <color rgb="FF000000"/>
      </right>
      <top style="dotted">
        <color rgb="FF000000"/>
      </top>
    </border>
    <border>
      <left style="dotted">
        <color rgb="FF000000"/>
      </left>
      <top style="dotted">
        <color rgb="FF000000"/>
      </top>
    </border>
    <border>
      <right style="dotted">
        <color rgb="FF000000"/>
      </right>
      <top style="dotted">
        <color rgb="FF000000"/>
      </top>
    </border>
    <border>
      <left style="thick">
        <color rgb="FF000000"/>
      </left>
      <right style="hair">
        <color rgb="FF000000"/>
      </right>
      <top style="hair">
        <color rgb="FF000000"/>
      </top>
      <bottom style="thick">
        <color rgb="FF000000"/>
      </bottom>
    </border>
    <border>
      <left style="hair">
        <color rgb="FF000000"/>
      </left>
      <right style="hair">
        <color rgb="FF000000"/>
      </right>
      <top style="hair">
        <color rgb="FF000000"/>
      </top>
      <bottom style="thick">
        <color rgb="FF000000"/>
      </bottom>
    </border>
    <border>
      <left style="dotted">
        <color rgb="FF000000"/>
      </left>
      <top style="dotted">
        <color rgb="FF000000"/>
      </top>
      <bottom style="thick">
        <color rgb="FF000000"/>
      </bottom>
    </border>
    <border>
      <left style="dotted">
        <color rgb="FF000000"/>
      </left>
      <bottom style="thick">
        <color rgb="FF000000"/>
      </bottom>
    </border>
    <border>
      <left style="thick">
        <color rgb="FF000000"/>
      </left>
      <right style="hair">
        <color rgb="FF000000"/>
      </right>
      <bottom style="hair">
        <color rgb="FF000000"/>
      </bottom>
    </border>
    <border>
      <left style="hair">
        <color rgb="FF000000"/>
      </left>
      <right style="hair">
        <color rgb="FF000000"/>
      </right>
    </border>
    <border>
      <left style="dotted">
        <color rgb="FF000000"/>
      </left>
      <top style="thick">
        <color rgb="FF000000"/>
      </top>
      <bottom style="dotted">
        <color rgb="FF000000"/>
      </bottom>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top style="thin">
        <color rgb="FF000000"/>
      </top>
      <bottom style="dotted">
        <color rgb="FF000000"/>
      </bottom>
    </border>
    <border>
      <right style="dotted">
        <color rgb="FF000000"/>
      </right>
    </border>
    <border>
      <top style="dotted">
        <color rgb="FF000000"/>
      </top>
    </border>
    <border>
      <left style="dotted">
        <color rgb="FF000000"/>
      </left>
      <right style="dotted">
        <color rgb="FF000000"/>
      </right>
      <top style="thin">
        <color rgb="FF000000"/>
      </top>
    </border>
    <border>
      <left style="dotted">
        <color rgb="FF000000"/>
      </left>
      <right style="dotted">
        <color rgb="FF000000"/>
      </right>
    </border>
    <border>
      <left style="thin">
        <color rgb="FF000000"/>
      </left>
      <right style="thin">
        <color rgb="FF000000"/>
      </right>
    </border>
    <border>
      <left style="thin">
        <color rgb="FFB7B7B7"/>
      </left>
      <right style="thin">
        <color rgb="FFB7B7B7"/>
      </right>
      <top/>
      <bottom style="thin">
        <color rgb="FFB7B7B7"/>
      </bottom>
    </border>
    <border>
      <left/>
      <right style="thin">
        <color rgb="FFB7B7B7"/>
      </right>
      <top/>
      <bottom style="thin">
        <color rgb="FFB7B7B7"/>
      </bottom>
    </border>
    <border>
      <left/>
      <right style="hair">
        <color rgb="FF000000"/>
      </right>
      <top/>
      <bottom style="thin">
        <color rgb="FFB7B7B7"/>
      </bottom>
    </border>
    <border>
      <left/>
      <top/>
    </border>
    <border>
      <left style="thin">
        <color rgb="FFB7B7B7"/>
      </left>
      <right style="thin">
        <color rgb="FFB7B7B7"/>
      </right>
      <top/>
      <bottom style="dotted">
        <color rgb="FFB7B7B7"/>
      </bottom>
    </border>
    <border>
      <right style="thin">
        <color rgb="FFB7B7B7"/>
      </right>
      <bottom style="dotted">
        <color rgb="FFB7B7B7"/>
      </bottom>
    </border>
    <border>
      <right style="hair">
        <color rgb="FF000000"/>
      </right>
      <bottom style="dotted">
        <color rgb="FFB7B7B7"/>
      </bottom>
    </border>
    <border>
      <left style="thin">
        <color rgb="FFB7B7B7"/>
      </left>
      <right style="thin">
        <color rgb="FFB7B7B7"/>
      </right>
    </border>
    <border>
      <left/>
      <right style="thin">
        <color rgb="FFB7B7B7"/>
      </right>
      <bottom/>
    </border>
    <border>
      <left style="dotted">
        <color rgb="FF000000"/>
      </left>
      <right style="thin">
        <color rgb="FFB7B7B7"/>
      </right>
      <bottom style="thin">
        <color rgb="FFB7B7B7"/>
      </bottom>
    </border>
    <border>
      <left/>
      <right style="thin">
        <color rgb="FFB7B7B7"/>
      </right>
      <bottom style="thin">
        <color rgb="FFB7B7B7"/>
      </bottom>
    </border>
    <border>
      <left style="dotted">
        <color rgb="FF000000"/>
      </left>
      <right style="thin">
        <color rgb="FFB7B7B7"/>
      </right>
      <top/>
      <bottom style="dotted">
        <color rgb="FFB7B7B7"/>
      </bottom>
    </border>
    <border>
      <left style="dotted">
        <color rgb="FF7F7F7F"/>
      </left>
      <right style="dotted">
        <color rgb="FF7F7F7F"/>
      </right>
      <bottom style="dotted">
        <color rgb="FF7F7F7F"/>
      </bottom>
    </border>
    <border>
      <left style="dotted">
        <color rgb="FF000000"/>
      </left>
      <right style="thin">
        <color rgb="FFB7B7B7"/>
      </right>
      <top/>
      <bottom style="dotted">
        <color rgb="FF000000"/>
      </bottom>
    </border>
    <border>
      <left style="thin">
        <color rgb="FFB7B7B7"/>
      </left>
      <right style="thin">
        <color rgb="FFB7B7B7"/>
      </right>
      <top/>
    </border>
  </borders>
  <cellStyleXfs count="1">
    <xf borderId="0" fillId="0" fontId="0" numFmtId="0" applyAlignment="1" applyFont="1"/>
  </cellStyleXfs>
  <cellXfs count="1840">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2" numFmtId="164" xfId="0" applyAlignment="1" applyFont="1" applyNumberFormat="1">
      <alignment horizontal="center" vertical="bottom"/>
    </xf>
    <xf borderId="0" fillId="2" fontId="3" numFmtId="0" xfId="0" applyAlignment="1" applyFont="1">
      <alignment vertical="bottom"/>
    </xf>
    <xf borderId="1" fillId="2" fontId="2" numFmtId="164" xfId="0" applyAlignment="1" applyBorder="1" applyFont="1" applyNumberFormat="1">
      <alignment horizontal="center" vertical="bottom"/>
    </xf>
    <xf borderId="2" fillId="0" fontId="3" numFmtId="165" xfId="0" applyAlignment="1" applyBorder="1" applyFont="1" applyNumberFormat="1">
      <alignment horizontal="center" readingOrder="0" vertical="bottom"/>
    </xf>
    <xf borderId="3" fillId="0" fontId="4" numFmtId="0" xfId="0" applyBorder="1" applyFont="1"/>
    <xf borderId="4" fillId="0" fontId="4" numFmtId="0" xfId="0" applyBorder="1" applyFont="1"/>
    <xf borderId="2" fillId="3" fontId="5" numFmtId="166" xfId="0" applyAlignment="1" applyBorder="1" applyFill="1" applyFont="1" applyNumberFormat="1">
      <alignment horizontal="center" readingOrder="0" vertical="bottom"/>
    </xf>
    <xf borderId="0" fillId="4" fontId="5" numFmtId="164" xfId="0" applyAlignment="1" applyFill="1" applyFont="1" applyNumberFormat="1">
      <alignment horizontal="center" vertical="bottom"/>
    </xf>
    <xf borderId="5" fillId="5" fontId="6" numFmtId="164" xfId="0" applyAlignment="1" applyBorder="1" applyFill="1" applyFont="1" applyNumberFormat="1">
      <alignment horizontal="center" readingOrder="0" vertical="bottom"/>
    </xf>
    <xf borderId="4" fillId="5" fontId="2" numFmtId="164" xfId="0" applyAlignment="1" applyBorder="1" applyFont="1" applyNumberFormat="1">
      <alignment horizontal="center" vertical="bottom"/>
    </xf>
    <xf borderId="2" fillId="0" fontId="3" numFmtId="164" xfId="0" applyAlignment="1" applyBorder="1" applyFont="1" applyNumberFormat="1">
      <alignment horizontal="center" vertical="bottom"/>
    </xf>
    <xf borderId="2" fillId="6" fontId="3" numFmtId="164" xfId="0" applyAlignment="1" applyBorder="1" applyFill="1" applyFont="1" applyNumberFormat="1">
      <alignment horizontal="center" vertical="bottom"/>
    </xf>
    <xf borderId="2" fillId="5" fontId="3" numFmtId="164" xfId="0" applyAlignment="1" applyBorder="1" applyFont="1" applyNumberFormat="1">
      <alignment horizontal="center" vertical="bottom"/>
    </xf>
    <xf borderId="2" fillId="5" fontId="3" numFmtId="164" xfId="0" applyAlignment="1" applyBorder="1" applyFont="1" applyNumberFormat="1">
      <alignment horizontal="center" readingOrder="0" vertical="bottom"/>
    </xf>
    <xf borderId="4" fillId="6" fontId="7" numFmtId="164" xfId="0" applyAlignment="1" applyBorder="1" applyFont="1" applyNumberFormat="1">
      <alignment horizontal="center" vertical="bottom"/>
    </xf>
    <xf borderId="2" fillId="4" fontId="5" numFmtId="0" xfId="0" applyAlignment="1" applyBorder="1" applyFont="1">
      <alignment horizontal="center" vertical="bottom"/>
    </xf>
    <xf borderId="2" fillId="5" fontId="6" numFmtId="1" xfId="0" applyAlignment="1" applyBorder="1" applyFont="1" applyNumberFormat="1">
      <alignment horizontal="center" readingOrder="0" vertical="bottom"/>
    </xf>
    <xf borderId="2" fillId="4" fontId="5" numFmtId="49" xfId="0" applyAlignment="1" applyBorder="1" applyFont="1" applyNumberFormat="1">
      <alignment horizontal="center" vertical="bottom"/>
    </xf>
    <xf borderId="4" fillId="5" fontId="2" numFmtId="3" xfId="0" applyAlignment="1" applyBorder="1" applyFont="1" applyNumberFormat="1">
      <alignment horizontal="center" vertical="bottom"/>
    </xf>
    <xf borderId="2" fillId="0" fontId="3" numFmtId="0" xfId="0" applyAlignment="1" applyBorder="1" applyFont="1">
      <alignment horizontal="center" vertical="bottom"/>
    </xf>
    <xf borderId="2" fillId="6" fontId="3" numFmtId="167" xfId="0" applyAlignment="1" applyBorder="1" applyFont="1" applyNumberFormat="1">
      <alignment horizontal="center" vertical="bottom"/>
    </xf>
    <xf borderId="2" fillId="0" fontId="3" numFmtId="167" xfId="0" applyAlignment="1" applyBorder="1" applyFont="1" applyNumberFormat="1">
      <alignment horizontal="center" readingOrder="0" vertical="bottom"/>
    </xf>
    <xf borderId="2" fillId="0" fontId="3" numFmtId="167" xfId="0" applyAlignment="1" applyBorder="1" applyFont="1" applyNumberFormat="1">
      <alignment horizontal="center" vertical="bottom"/>
    </xf>
    <xf borderId="4" fillId="6" fontId="7" numFmtId="167" xfId="0" applyAlignment="1" applyBorder="1" applyFont="1" applyNumberFormat="1">
      <alignment horizontal="center" vertical="bottom"/>
    </xf>
    <xf borderId="2" fillId="5" fontId="3" numFmtId="1" xfId="0" applyAlignment="1" applyBorder="1" applyFont="1" applyNumberFormat="1">
      <alignment vertical="bottom"/>
    </xf>
    <xf borderId="2" fillId="6" fontId="3" numFmtId="167" xfId="0" applyAlignment="1" applyBorder="1" applyFont="1" applyNumberFormat="1">
      <alignment horizontal="center" readingOrder="0" vertical="bottom"/>
    </xf>
    <xf borderId="2" fillId="5" fontId="3" numFmtId="167" xfId="0" applyAlignment="1" applyBorder="1" applyFont="1" applyNumberFormat="1">
      <alignment horizontal="center" vertical="bottom"/>
    </xf>
    <xf borderId="4" fillId="4" fontId="8" numFmtId="49" xfId="0" applyAlignment="1" applyBorder="1" applyFont="1" applyNumberFormat="1">
      <alignment horizontal="center" vertical="bottom"/>
    </xf>
    <xf borderId="6" fillId="0" fontId="3" numFmtId="0" xfId="0" applyAlignment="1" applyBorder="1" applyFont="1">
      <alignment horizontal="center" vertical="bottom"/>
    </xf>
    <xf borderId="6" fillId="6" fontId="3" numFmtId="167" xfId="0" applyAlignment="1" applyBorder="1" applyFont="1" applyNumberFormat="1">
      <alignment horizontal="center" vertical="bottom"/>
    </xf>
    <xf borderId="2" fillId="0" fontId="9" numFmtId="167" xfId="0" applyAlignment="1" applyBorder="1" applyFont="1" applyNumberFormat="1">
      <alignment horizontal="center" vertical="bottom"/>
    </xf>
    <xf borderId="2" fillId="4" fontId="3" numFmtId="0" xfId="0" applyAlignment="1" applyBorder="1" applyFont="1">
      <alignment vertical="bottom"/>
    </xf>
    <xf borderId="6" fillId="0" fontId="3" numFmtId="167" xfId="0" applyAlignment="1" applyBorder="1" applyFont="1" applyNumberFormat="1">
      <alignment horizontal="center" vertical="bottom"/>
    </xf>
    <xf borderId="2" fillId="6" fontId="7" numFmtId="167" xfId="0" applyAlignment="1" applyBorder="1" applyFont="1" applyNumberFormat="1">
      <alignment horizontal="center" vertical="bottom"/>
    </xf>
    <xf borderId="2" fillId="0" fontId="3" numFmtId="0" xfId="0" applyAlignment="1" applyBorder="1" applyFont="1">
      <alignment horizontal="center" readingOrder="0" vertical="bottom"/>
    </xf>
    <xf borderId="2" fillId="0" fontId="10" numFmtId="0" xfId="0" applyAlignment="1" applyBorder="1" applyFont="1">
      <alignment horizontal="center" readingOrder="0" vertical="bottom"/>
    </xf>
    <xf borderId="2" fillId="5" fontId="2" numFmtId="1" xfId="0" applyAlignment="1" applyBorder="1" applyFont="1" applyNumberFormat="1">
      <alignment horizontal="center" readingOrder="0" vertical="bottom"/>
    </xf>
    <xf borderId="2" fillId="5" fontId="3" numFmtId="167" xfId="0" applyAlignment="1" applyBorder="1" applyFont="1" applyNumberFormat="1">
      <alignment horizontal="center" readingOrder="0" vertical="bottom"/>
    </xf>
    <xf borderId="2" fillId="0" fontId="9" numFmtId="167" xfId="0" applyAlignment="1" applyBorder="1" applyFont="1" applyNumberFormat="1">
      <alignment horizontal="center" readingOrder="0" vertical="bottom"/>
    </xf>
    <xf borderId="2" fillId="4" fontId="8" numFmtId="0" xfId="0" applyAlignment="1" applyBorder="1" applyFont="1">
      <alignment horizontal="center" vertical="bottom"/>
    </xf>
    <xf borderId="2" fillId="5" fontId="2" numFmtId="10" xfId="0" applyAlignment="1" applyBorder="1" applyFont="1" applyNumberFormat="1">
      <alignment horizontal="center" readingOrder="0" vertical="bottom"/>
    </xf>
    <xf borderId="2" fillId="5" fontId="3" numFmtId="9" xfId="0" applyAlignment="1" applyBorder="1" applyFont="1" applyNumberFormat="1">
      <alignment horizontal="center" vertical="bottom"/>
    </xf>
    <xf borderId="2" fillId="4" fontId="5" numFmtId="0" xfId="0" applyAlignment="1" applyBorder="1" applyFont="1">
      <alignment horizontal="center" readingOrder="0" vertical="bottom"/>
    </xf>
    <xf borderId="2" fillId="5" fontId="2" numFmtId="9" xfId="0" applyAlignment="1" applyBorder="1" applyFont="1" applyNumberFormat="1">
      <alignment horizontal="center" vertical="bottom"/>
    </xf>
    <xf borderId="2" fillId="0" fontId="3" numFmtId="10" xfId="0" applyAlignment="1" applyBorder="1" applyFont="1" applyNumberFormat="1">
      <alignment horizontal="center" vertical="bottom"/>
    </xf>
    <xf borderId="2" fillId="5" fontId="2" numFmtId="10" xfId="0" applyAlignment="1" applyBorder="1" applyFont="1" applyNumberFormat="1">
      <alignment horizontal="center" vertical="bottom"/>
    </xf>
    <xf borderId="2" fillId="5" fontId="2" numFmtId="168" xfId="0" applyAlignment="1" applyBorder="1" applyFont="1" applyNumberFormat="1">
      <alignment horizontal="center" vertical="bottom"/>
    </xf>
    <xf borderId="0" fillId="5" fontId="3" numFmtId="0" xfId="0" applyAlignment="1" applyFont="1">
      <alignment horizontal="center" vertical="bottom"/>
    </xf>
    <xf borderId="0" fillId="0" fontId="3" numFmtId="0" xfId="0" applyAlignment="1" applyFont="1">
      <alignment vertical="bottom"/>
    </xf>
    <xf borderId="0" fillId="2" fontId="1" numFmtId="0" xfId="0" applyAlignment="1" applyFont="1">
      <alignment horizontal="center" readingOrder="0" vertical="bottom"/>
    </xf>
    <xf borderId="2" fillId="5" fontId="6" numFmtId="49" xfId="0" applyAlignment="1" applyBorder="1" applyFont="1" applyNumberFormat="1">
      <alignment horizontal="center" readingOrder="0" vertical="bottom"/>
    </xf>
    <xf borderId="2" fillId="5" fontId="3" numFmtId="49" xfId="0" applyAlignment="1" applyBorder="1" applyFont="1" applyNumberFormat="1">
      <alignment vertical="bottom"/>
    </xf>
    <xf borderId="6" fillId="5" fontId="3" numFmtId="167" xfId="0" applyAlignment="1" applyBorder="1" applyFont="1" applyNumberFormat="1">
      <alignment horizontal="center" vertical="bottom"/>
    </xf>
    <xf borderId="2" fillId="5" fontId="2" numFmtId="49" xfId="0" applyAlignment="1" applyBorder="1" applyFont="1" applyNumberFormat="1">
      <alignment horizontal="center" readingOrder="0" vertical="bottom"/>
    </xf>
    <xf borderId="2" fillId="5" fontId="3" numFmtId="9" xfId="0" applyAlignment="1" applyBorder="1" applyFont="1" applyNumberFormat="1">
      <alignment vertical="bottom"/>
    </xf>
    <xf borderId="2" fillId="5" fontId="6" numFmtId="1" xfId="0" applyAlignment="1" applyBorder="1" applyFont="1" applyNumberFormat="1">
      <alignment horizontal="center" vertical="bottom"/>
    </xf>
    <xf borderId="7" fillId="3" fontId="11" numFmtId="164" xfId="0" applyAlignment="1" applyBorder="1" applyFont="1" applyNumberFormat="1">
      <alignment horizontal="center" vertical="bottom"/>
    </xf>
    <xf borderId="6" fillId="0" fontId="4" numFmtId="0" xfId="0" applyBorder="1" applyFont="1"/>
    <xf borderId="4" fillId="3" fontId="11" numFmtId="164" xfId="0" applyAlignment="1" applyBorder="1" applyFont="1" applyNumberFormat="1">
      <alignment horizontal="center" vertical="bottom"/>
    </xf>
    <xf borderId="2" fillId="0" fontId="3" numFmtId="164" xfId="0" applyAlignment="1" applyBorder="1" applyFont="1" applyNumberFormat="1">
      <alignment horizontal="center" vertical="bottom"/>
    </xf>
    <xf borderId="2" fillId="3" fontId="11" numFmtId="164" xfId="0" applyAlignment="1" applyBorder="1" applyFont="1" applyNumberFormat="1">
      <alignment horizontal="center" readingOrder="0" vertical="bottom"/>
    </xf>
    <xf borderId="4" fillId="5" fontId="2" numFmtId="4" xfId="0" applyAlignment="1" applyBorder="1" applyFont="1" applyNumberFormat="1">
      <alignment horizontal="center" vertical="bottom"/>
    </xf>
    <xf borderId="2" fillId="0" fontId="3" numFmtId="3" xfId="0" applyAlignment="1" applyBorder="1" applyFont="1" applyNumberFormat="1">
      <alignment horizontal="center" vertical="bottom"/>
    </xf>
    <xf borderId="7" fillId="3" fontId="11" numFmtId="4" xfId="0" applyAlignment="1" applyBorder="1" applyFont="1" applyNumberFormat="1">
      <alignment horizontal="center" vertical="bottom"/>
    </xf>
    <xf borderId="4" fillId="3" fontId="11" numFmtId="4" xfId="0" applyAlignment="1" applyBorder="1" applyFont="1" applyNumberFormat="1">
      <alignment horizontal="center" vertical="bottom"/>
    </xf>
    <xf borderId="2" fillId="3" fontId="11" numFmtId="4" xfId="0" applyAlignment="1" applyBorder="1" applyFont="1" applyNumberFormat="1">
      <alignment horizontal="center" vertical="bottom"/>
    </xf>
    <xf borderId="4" fillId="4" fontId="8" numFmtId="49" xfId="0" applyAlignment="1" applyBorder="1" applyFont="1" applyNumberFormat="1">
      <alignment horizontal="center" readingOrder="0" vertical="bottom"/>
    </xf>
    <xf borderId="0" fillId="0" fontId="12" numFmtId="169" xfId="0" applyAlignment="1" applyFont="1" applyNumberFormat="1">
      <alignment horizontal="center"/>
    </xf>
    <xf borderId="7" fillId="4" fontId="5" numFmtId="4" xfId="0" applyAlignment="1" applyBorder="1" applyFont="1" applyNumberFormat="1">
      <alignment horizontal="center" readingOrder="0" vertical="bottom"/>
    </xf>
    <xf borderId="8" fillId="0" fontId="4" numFmtId="0" xfId="0" applyBorder="1" applyFont="1"/>
    <xf borderId="7" fillId="5" fontId="3" numFmtId="4" xfId="0" applyAlignment="1" applyBorder="1" applyFont="1" applyNumberFormat="1">
      <alignment horizontal="center" vertical="bottom"/>
    </xf>
    <xf borderId="2" fillId="5" fontId="3" numFmtId="4" xfId="0" applyAlignment="1" applyBorder="1" applyFont="1" applyNumberFormat="1">
      <alignment horizontal="center" vertical="bottom"/>
    </xf>
    <xf borderId="2" fillId="5" fontId="10" numFmtId="4" xfId="0" applyAlignment="1" applyBorder="1" applyFont="1" applyNumberFormat="1">
      <alignment horizontal="center" readingOrder="0" vertical="bottom"/>
    </xf>
    <xf borderId="2" fillId="5" fontId="2" numFmtId="169" xfId="0" applyAlignment="1" applyBorder="1" applyFont="1" applyNumberFormat="1">
      <alignment horizontal="center" vertical="bottom"/>
    </xf>
    <xf borderId="3" fillId="5" fontId="1" numFmtId="0" xfId="0" applyAlignment="1" applyBorder="1" applyFont="1">
      <alignment horizontal="center" vertical="bottom"/>
    </xf>
    <xf borderId="3" fillId="5" fontId="2" numFmtId="164" xfId="0" applyAlignment="1" applyBorder="1" applyFont="1" applyNumberFormat="1">
      <alignment horizontal="center" vertical="bottom"/>
    </xf>
    <xf borderId="3" fillId="5" fontId="3" numFmtId="0" xfId="0" applyAlignment="1" applyBorder="1" applyFont="1">
      <alignment vertical="bottom"/>
    </xf>
    <xf borderId="2" fillId="0" fontId="3" numFmtId="164" xfId="0" applyAlignment="1" applyBorder="1" applyFont="1" applyNumberFormat="1">
      <alignment horizontal="center" readingOrder="0" vertical="bottom"/>
    </xf>
    <xf borderId="2" fillId="0" fontId="3" numFmtId="4" xfId="0" applyAlignment="1" applyBorder="1" applyFont="1" applyNumberFormat="1">
      <alignment horizontal="center" vertical="bottom"/>
    </xf>
    <xf borderId="2" fillId="0" fontId="3" numFmtId="4" xfId="0" applyAlignment="1" applyBorder="1" applyFont="1" applyNumberFormat="1">
      <alignment horizontal="center" readingOrder="0" vertical="bottom"/>
    </xf>
    <xf borderId="6" fillId="0" fontId="3" numFmtId="4" xfId="0" applyAlignment="1" applyBorder="1" applyFont="1" applyNumberFormat="1">
      <alignment horizontal="center" vertical="bottom"/>
    </xf>
    <xf borderId="2" fillId="0" fontId="9" numFmtId="4" xfId="0" applyAlignment="1" applyBorder="1" applyFont="1" applyNumberFormat="1">
      <alignment horizontal="center" readingOrder="0" vertical="bottom"/>
    </xf>
    <xf borderId="6" fillId="0" fontId="3" numFmtId="4" xfId="0" applyAlignment="1" applyBorder="1" applyFont="1" applyNumberFormat="1">
      <alignment horizontal="center" readingOrder="0" vertical="bottom"/>
    </xf>
    <xf borderId="2" fillId="0" fontId="10" numFmtId="4" xfId="0" applyAlignment="1" applyBorder="1" applyFont="1" applyNumberFormat="1">
      <alignment horizontal="center" readingOrder="0" vertical="bottom"/>
    </xf>
    <xf borderId="2" fillId="5" fontId="3" numFmtId="4" xfId="0" applyAlignment="1" applyBorder="1" applyFont="1" applyNumberFormat="1">
      <alignment horizontal="center" readingOrder="0" vertical="bottom"/>
    </xf>
    <xf borderId="2" fillId="0" fontId="3" numFmtId="0" xfId="0" applyAlignment="1" applyBorder="1" applyFont="1">
      <alignment vertical="bottom"/>
    </xf>
    <xf borderId="6" fillId="0" fontId="3" numFmtId="4" xfId="0" applyAlignment="1" applyBorder="1" applyFont="1" applyNumberFormat="1">
      <alignment vertical="bottom"/>
    </xf>
    <xf borderId="2" fillId="0" fontId="3" numFmtId="4" xfId="0" applyAlignment="1" applyBorder="1" applyFont="1" applyNumberFormat="1">
      <alignment vertical="bottom"/>
    </xf>
    <xf borderId="2" fillId="0" fontId="13" numFmtId="4" xfId="0" applyAlignment="1" applyBorder="1" applyFont="1" applyNumberFormat="1">
      <alignment horizontal="center" readingOrder="0" vertical="bottom"/>
    </xf>
    <xf borderId="2" fillId="5" fontId="3" numFmtId="4" xfId="0" applyAlignment="1" applyBorder="1" applyFont="1" applyNumberFormat="1">
      <alignment vertical="bottom"/>
    </xf>
    <xf borderId="0" fillId="0" fontId="3" numFmtId="0" xfId="0" applyAlignment="1" applyFont="1">
      <alignment readingOrder="0" vertical="bottom"/>
    </xf>
    <xf borderId="0" fillId="0" fontId="3" numFmtId="10" xfId="0" applyAlignment="1" applyFont="1" applyNumberFormat="1">
      <alignment vertical="bottom"/>
    </xf>
    <xf borderId="0" fillId="0" fontId="14" numFmtId="10" xfId="0" applyFont="1" applyNumberFormat="1"/>
    <xf borderId="0" fillId="0" fontId="14" numFmtId="0" xfId="0" applyAlignment="1" applyFont="1">
      <alignment horizontal="center" readingOrder="0" vertical="center"/>
    </xf>
    <xf borderId="0" fillId="0" fontId="14" numFmtId="0" xfId="0" applyAlignment="1" applyFont="1">
      <alignment horizontal="center" readingOrder="0"/>
    </xf>
    <xf borderId="0" fillId="0" fontId="14" numFmtId="166" xfId="0" applyAlignment="1" applyFont="1" applyNumberFormat="1">
      <alignment readingOrder="0"/>
    </xf>
    <xf borderId="0" fillId="0" fontId="14" numFmtId="166" xfId="0" applyAlignment="1" applyFont="1" applyNumberFormat="1">
      <alignment horizontal="center" readingOrder="0" vertical="center"/>
    </xf>
    <xf borderId="0" fillId="0" fontId="14" numFmtId="166" xfId="0" applyFont="1" applyNumberFormat="1"/>
    <xf borderId="0" fillId="0" fontId="14" numFmtId="164" xfId="0" applyAlignment="1" applyFont="1" applyNumberFormat="1">
      <alignment readingOrder="0"/>
    </xf>
    <xf borderId="0" fillId="0" fontId="14" numFmtId="164" xfId="0" applyFont="1" applyNumberFormat="1"/>
    <xf borderId="0" fillId="0" fontId="14" numFmtId="0" xfId="0" applyAlignment="1" applyFont="1">
      <alignment readingOrder="0"/>
    </xf>
    <xf borderId="0" fillId="0" fontId="14" numFmtId="0" xfId="0" applyFont="1"/>
    <xf borderId="0" fillId="0" fontId="14" numFmtId="4" xfId="0" applyAlignment="1" applyFont="1" applyNumberFormat="1">
      <alignment horizontal="center"/>
    </xf>
    <xf borderId="0" fillId="0" fontId="14" numFmtId="4" xfId="0" applyAlignment="1" applyFont="1" applyNumberFormat="1">
      <alignment readingOrder="0"/>
    </xf>
    <xf borderId="0" fillId="0" fontId="14" numFmtId="4" xfId="0" applyFont="1" applyNumberFormat="1"/>
    <xf borderId="0" fillId="0" fontId="14" numFmtId="0" xfId="0" applyAlignment="1" applyFont="1">
      <alignment horizontal="center"/>
    </xf>
    <xf borderId="0" fillId="0" fontId="3" numFmtId="4" xfId="0" applyAlignment="1" applyFont="1" applyNumberFormat="1">
      <alignment horizontal="center" vertical="bottom"/>
    </xf>
    <xf borderId="0" fillId="0" fontId="3" numFmtId="0" xfId="0" applyAlignment="1" applyFont="1">
      <alignment horizontal="center" vertical="bottom"/>
    </xf>
    <xf borderId="0" fillId="0" fontId="14" numFmtId="3" xfId="0" applyFont="1" applyNumberFormat="1"/>
    <xf borderId="0" fillId="0" fontId="14" numFmtId="49" xfId="0" applyAlignment="1" applyFont="1" applyNumberFormat="1">
      <alignment readingOrder="0"/>
    </xf>
    <xf borderId="0" fillId="0" fontId="14" numFmtId="49" xfId="0" applyFont="1" applyNumberFormat="1"/>
    <xf borderId="0" fillId="0" fontId="14" numFmtId="4" xfId="0" applyAlignment="1" applyFont="1" applyNumberFormat="1">
      <alignment horizontal="center" readingOrder="0"/>
    </xf>
    <xf borderId="2" fillId="0" fontId="14" numFmtId="0" xfId="0" applyBorder="1" applyFont="1"/>
    <xf borderId="2" fillId="0" fontId="14" numFmtId="4" xfId="0" applyAlignment="1" applyBorder="1" applyFont="1" applyNumberFormat="1">
      <alignment horizontal="center"/>
    </xf>
    <xf borderId="2" fillId="0" fontId="14" numFmtId="4" xfId="0" applyAlignment="1" applyBorder="1" applyFont="1" applyNumberFormat="1">
      <alignment horizontal="center" readingOrder="0"/>
    </xf>
    <xf borderId="0" fillId="0" fontId="3" numFmtId="165" xfId="0" applyAlignment="1" applyFont="1" applyNumberFormat="1">
      <alignment horizontal="center" readingOrder="0" vertical="bottom"/>
    </xf>
    <xf borderId="4" fillId="5" fontId="2" numFmtId="170" xfId="0" applyAlignment="1" applyBorder="1" applyFont="1" applyNumberFormat="1">
      <alignment horizontal="center" vertical="bottom"/>
    </xf>
    <xf borderId="9" fillId="7" fontId="5" numFmtId="0" xfId="0" applyAlignment="1" applyBorder="1" applyFill="1" applyFont="1">
      <alignment horizontal="center" vertical="bottom"/>
    </xf>
    <xf borderId="9" fillId="7" fontId="5" numFmtId="166" xfId="0" applyAlignment="1" applyBorder="1" applyFont="1" applyNumberFormat="1">
      <alignment horizontal="center" vertical="bottom"/>
    </xf>
    <xf borderId="10" fillId="0" fontId="15" numFmtId="0" xfId="0" applyAlignment="1" applyBorder="1" applyFont="1">
      <alignment horizontal="center" vertical="bottom"/>
    </xf>
    <xf borderId="11" fillId="0" fontId="4" numFmtId="0" xfId="0" applyBorder="1" applyFont="1"/>
    <xf borderId="9" fillId="0" fontId="16" numFmtId="0" xfId="0" applyAlignment="1" applyBorder="1" applyFont="1">
      <alignment horizontal="center"/>
    </xf>
    <xf borderId="0" fillId="5" fontId="3" numFmtId="0" xfId="0" applyAlignment="1" applyFont="1">
      <alignment vertical="bottom"/>
    </xf>
    <xf borderId="12" fillId="0" fontId="17" numFmtId="0" xfId="0" applyAlignment="1" applyBorder="1" applyFont="1">
      <alignment horizontal="center" vertical="bottom"/>
    </xf>
    <xf borderId="9" fillId="0" fontId="17" numFmtId="0" xfId="0" applyAlignment="1" applyBorder="1" applyFont="1">
      <alignment horizontal="center" vertical="bottom"/>
    </xf>
    <xf borderId="9" fillId="0" fontId="18" numFmtId="1" xfId="0" applyAlignment="1" applyBorder="1" applyFont="1" applyNumberFormat="1">
      <alignment horizontal="center" vertical="bottom"/>
    </xf>
    <xf borderId="9" fillId="0" fontId="18" numFmtId="168" xfId="0" applyAlignment="1" applyBorder="1" applyFont="1" applyNumberFormat="1">
      <alignment horizontal="center" vertical="bottom"/>
    </xf>
    <xf borderId="9" fillId="0" fontId="17" numFmtId="1" xfId="0" applyAlignment="1" applyBorder="1" applyFont="1" applyNumberFormat="1">
      <alignment horizontal="center" vertical="bottom"/>
    </xf>
    <xf borderId="9" fillId="0" fontId="19" numFmtId="0" xfId="0" applyAlignment="1" applyBorder="1" applyFont="1">
      <alignment horizontal="center" vertical="bottom"/>
    </xf>
    <xf borderId="9" fillId="0" fontId="19" numFmtId="166" xfId="0" applyAlignment="1" applyBorder="1" applyFont="1" applyNumberFormat="1">
      <alignment horizontal="center" readingOrder="0" vertical="bottom"/>
    </xf>
    <xf borderId="9" fillId="8" fontId="20" numFmtId="0" xfId="0" applyAlignment="1" applyBorder="1" applyFill="1" applyFont="1">
      <alignment horizontal="center" vertical="bottom"/>
    </xf>
    <xf borderId="9" fillId="8" fontId="20" numFmtId="1" xfId="0" applyAlignment="1" applyBorder="1" applyFont="1" applyNumberFormat="1">
      <alignment horizontal="center" vertical="bottom"/>
    </xf>
    <xf borderId="0" fillId="0" fontId="3" numFmtId="9" xfId="0" applyAlignment="1" applyFont="1" applyNumberFormat="1">
      <alignment vertical="bottom"/>
    </xf>
    <xf borderId="9" fillId="0" fontId="17" numFmtId="168" xfId="0" applyAlignment="1" applyBorder="1" applyFont="1" applyNumberFormat="1">
      <alignment horizontal="center" vertical="bottom"/>
    </xf>
    <xf borderId="12" fillId="0" fontId="19" numFmtId="0" xfId="0" applyAlignment="1" applyBorder="1" applyFont="1">
      <alignment horizontal="center" vertical="bottom"/>
    </xf>
    <xf borderId="12" fillId="0" fontId="19" numFmtId="166" xfId="0" applyAlignment="1" applyBorder="1" applyFont="1" applyNumberFormat="1">
      <alignment horizontal="center" readingOrder="0" vertical="bottom"/>
    </xf>
    <xf borderId="9" fillId="9" fontId="20" numFmtId="0" xfId="0" applyAlignment="1" applyBorder="1" applyFill="1" applyFont="1">
      <alignment horizontal="center" vertical="bottom"/>
    </xf>
    <xf borderId="9" fillId="9" fontId="20" numFmtId="49" xfId="0" applyAlignment="1" applyBorder="1" applyFont="1" applyNumberFormat="1">
      <alignment horizontal="center" vertical="bottom"/>
    </xf>
    <xf borderId="9" fillId="9" fontId="20" numFmtId="168" xfId="0" applyAlignment="1" applyBorder="1" applyFont="1" applyNumberFormat="1">
      <alignment horizontal="center" vertical="bottom"/>
    </xf>
    <xf borderId="9" fillId="0" fontId="21" numFmtId="166" xfId="0" applyAlignment="1" applyBorder="1" applyFont="1" applyNumberFormat="1">
      <alignment horizontal="center" readingOrder="0"/>
    </xf>
    <xf borderId="10" fillId="5" fontId="15" numFmtId="0" xfId="0" applyAlignment="1" applyBorder="1" applyFont="1">
      <alignment horizontal="center" vertical="bottom"/>
    </xf>
    <xf borderId="9" fillId="5" fontId="16" numFmtId="0" xfId="0" applyAlignment="1" applyBorder="1" applyFont="1">
      <alignment horizontal="center"/>
    </xf>
    <xf borderId="13" fillId="0" fontId="19" numFmtId="0" xfId="0" applyAlignment="1" applyBorder="1" applyFont="1">
      <alignment horizontal="center" vertical="bottom"/>
    </xf>
    <xf borderId="13" fillId="0" fontId="19" numFmtId="166" xfId="0" applyAlignment="1" applyBorder="1" applyFont="1" applyNumberFormat="1">
      <alignment horizontal="center" readingOrder="0" vertical="bottom"/>
    </xf>
    <xf borderId="10" fillId="10" fontId="22" numFmtId="0" xfId="0" applyAlignment="1" applyBorder="1" applyFill="1" applyFont="1">
      <alignment horizontal="center" vertical="bottom"/>
    </xf>
    <xf borderId="9" fillId="10" fontId="23" numFmtId="1" xfId="0" applyAlignment="1" applyBorder="1" applyFont="1" applyNumberFormat="1">
      <alignment horizontal="center"/>
    </xf>
    <xf borderId="9" fillId="0" fontId="24" numFmtId="0" xfId="0" applyAlignment="1" applyBorder="1" applyFont="1">
      <alignment horizontal="center" vertical="bottom"/>
    </xf>
    <xf borderId="9" fillId="0" fontId="24" numFmtId="1" xfId="0" applyAlignment="1" applyBorder="1" applyFont="1" applyNumberFormat="1">
      <alignment horizontal="center" vertical="bottom"/>
    </xf>
    <xf borderId="9" fillId="0" fontId="24" numFmtId="168" xfId="0" applyAlignment="1" applyBorder="1" applyFont="1" applyNumberFormat="1">
      <alignment horizontal="center" vertical="bottom"/>
    </xf>
    <xf borderId="10" fillId="11" fontId="22" numFmtId="0" xfId="0" applyAlignment="1" applyBorder="1" applyFill="1" applyFont="1">
      <alignment horizontal="center" vertical="bottom"/>
    </xf>
    <xf borderId="9" fillId="11" fontId="23" numFmtId="49" xfId="0" applyAlignment="1" applyBorder="1" applyFont="1" applyNumberFormat="1">
      <alignment horizontal="center"/>
    </xf>
    <xf borderId="10" fillId="12" fontId="22" numFmtId="0" xfId="0" applyAlignment="1" applyBorder="1" applyFill="1" applyFont="1">
      <alignment horizontal="center" vertical="bottom"/>
    </xf>
    <xf borderId="9" fillId="12" fontId="23" numFmtId="49" xfId="0" applyAlignment="1" applyBorder="1" applyFont="1" applyNumberFormat="1">
      <alignment horizontal="center"/>
    </xf>
    <xf borderId="9" fillId="0" fontId="3" numFmtId="0" xfId="0" applyAlignment="1" applyBorder="1" applyFont="1">
      <alignment vertical="bottom"/>
    </xf>
    <xf borderId="0" fillId="0" fontId="3" numFmtId="2" xfId="0" applyAlignment="1" applyFont="1" applyNumberFormat="1">
      <alignment vertical="bottom"/>
    </xf>
    <xf borderId="10" fillId="13" fontId="22" numFmtId="0" xfId="0" applyAlignment="1" applyBorder="1" applyFill="1" applyFont="1">
      <alignment horizontal="center" vertical="bottom"/>
    </xf>
    <xf borderId="9" fillId="13" fontId="23" numFmtId="49" xfId="0" applyAlignment="1" applyBorder="1" applyFont="1" applyNumberFormat="1">
      <alignment horizontal="center"/>
    </xf>
    <xf borderId="9" fillId="0" fontId="18" numFmtId="1" xfId="0" applyAlignment="1" applyBorder="1" applyFont="1" applyNumberFormat="1">
      <alignment horizontal="right" vertical="bottom"/>
    </xf>
    <xf borderId="9" fillId="0" fontId="18" numFmtId="3" xfId="0" applyAlignment="1" applyBorder="1" applyFont="1" applyNumberFormat="1">
      <alignment horizontal="right" vertical="bottom"/>
    </xf>
    <xf borderId="10" fillId="14" fontId="22" numFmtId="0" xfId="0" applyAlignment="1" applyBorder="1" applyFill="1" applyFont="1">
      <alignment horizontal="center" vertical="bottom"/>
    </xf>
    <xf borderId="9" fillId="14" fontId="23" numFmtId="49" xfId="0" applyAlignment="1" applyBorder="1" applyFont="1" applyNumberFormat="1">
      <alignment horizontal="center"/>
    </xf>
    <xf borderId="12" fillId="0" fontId="25" numFmtId="1" xfId="0" applyAlignment="1" applyBorder="1" applyFont="1" applyNumberFormat="1">
      <alignment horizontal="right" vertical="bottom"/>
    </xf>
    <xf borderId="12" fillId="0" fontId="25" numFmtId="3" xfId="0" applyAlignment="1" applyBorder="1" applyFont="1" applyNumberFormat="1">
      <alignment horizontal="right" vertical="bottom"/>
    </xf>
    <xf borderId="5" fillId="5" fontId="26" numFmtId="171" xfId="0" applyAlignment="1" applyBorder="1" applyFont="1" applyNumberFormat="1">
      <alignment horizontal="center" readingOrder="0"/>
    </xf>
    <xf borderId="9" fillId="5" fontId="27" numFmtId="49" xfId="0" applyAlignment="1" applyBorder="1" applyFont="1" applyNumberFormat="1">
      <alignment horizontal="center" vertical="center"/>
    </xf>
    <xf borderId="9" fillId="0" fontId="28" numFmtId="172" xfId="0" applyAlignment="1" applyBorder="1" applyFont="1" applyNumberFormat="1">
      <alignment horizontal="right" vertical="bottom"/>
    </xf>
    <xf borderId="9" fillId="0" fontId="28" numFmtId="3" xfId="0" applyAlignment="1" applyBorder="1" applyFont="1" applyNumberFormat="1">
      <alignment horizontal="right" vertical="bottom"/>
    </xf>
    <xf borderId="14" fillId="0" fontId="29" numFmtId="0" xfId="0" applyAlignment="1" applyBorder="1" applyFont="1">
      <alignment horizontal="center" vertical="bottom"/>
    </xf>
    <xf borderId="15" fillId="0" fontId="4" numFmtId="0" xfId="0" applyBorder="1" applyFont="1"/>
    <xf borderId="14" fillId="0" fontId="29" numFmtId="164" xfId="0" applyAlignment="1" applyBorder="1" applyFont="1" applyNumberFormat="1">
      <alignment horizontal="center" vertical="bottom"/>
    </xf>
    <xf borderId="16" fillId="0" fontId="4" numFmtId="0" xfId="0" applyBorder="1" applyFont="1"/>
    <xf borderId="0" fillId="0" fontId="2" numFmtId="0" xfId="0" applyAlignment="1" applyFont="1">
      <alignment horizontal="center"/>
    </xf>
    <xf borderId="0" fillId="15" fontId="3" numFmtId="0" xfId="0" applyAlignment="1" applyFill="1" applyFont="1">
      <alignment vertical="bottom"/>
    </xf>
    <xf borderId="0" fillId="15" fontId="2" numFmtId="0" xfId="0" applyAlignment="1" applyFont="1">
      <alignment horizontal="center" vertical="bottom"/>
    </xf>
    <xf borderId="0" fillId="5" fontId="2" numFmtId="0" xfId="0" applyAlignment="1" applyFont="1">
      <alignment horizontal="center" vertical="bottom"/>
    </xf>
    <xf borderId="0" fillId="15" fontId="3" numFmtId="0" xfId="0" applyAlignment="1" applyFont="1">
      <alignment horizontal="center" vertical="bottom"/>
    </xf>
    <xf borderId="0" fillId="15" fontId="3" numFmtId="3" xfId="0" applyAlignment="1" applyFont="1" applyNumberFormat="1">
      <alignment horizontal="center" vertical="bottom"/>
    </xf>
    <xf borderId="2" fillId="0" fontId="3" numFmtId="165" xfId="0" applyAlignment="1" applyBorder="1" applyFont="1" applyNumberFormat="1">
      <alignment horizontal="center" vertical="bottom"/>
    </xf>
    <xf borderId="2" fillId="3" fontId="5" numFmtId="166" xfId="0" applyAlignment="1" applyBorder="1" applyFont="1" applyNumberFormat="1">
      <alignment horizontal="center" vertical="bottom"/>
    </xf>
    <xf borderId="5" fillId="5" fontId="15" numFmtId="164" xfId="0" applyAlignment="1" applyBorder="1" applyFont="1" applyNumberFormat="1">
      <alignment horizontal="center" vertical="bottom"/>
    </xf>
    <xf borderId="4" fillId="5" fontId="1" numFmtId="170" xfId="0" applyAlignment="1" applyBorder="1" applyFont="1" applyNumberFormat="1">
      <alignment horizontal="center" vertical="bottom"/>
    </xf>
    <xf borderId="2" fillId="5" fontId="3" numFmtId="164" xfId="0" applyAlignment="1" applyBorder="1" applyFont="1" applyNumberFormat="1">
      <alignment vertical="bottom"/>
    </xf>
    <xf borderId="4" fillId="5" fontId="3" numFmtId="164" xfId="0" applyAlignment="1" applyBorder="1" applyFont="1" applyNumberFormat="1">
      <alignment vertical="bottom"/>
    </xf>
    <xf borderId="2" fillId="5" fontId="3" numFmtId="164" xfId="0" applyAlignment="1" applyBorder="1" applyFont="1" applyNumberFormat="1">
      <alignment readingOrder="0" vertical="bottom"/>
    </xf>
    <xf borderId="2" fillId="5" fontId="15" numFmtId="1" xfId="0" applyAlignment="1" applyBorder="1" applyFont="1" applyNumberFormat="1">
      <alignment horizontal="center" vertical="bottom"/>
    </xf>
    <xf borderId="4" fillId="5" fontId="1" numFmtId="169" xfId="0" applyAlignment="1" applyBorder="1" applyFont="1" applyNumberFormat="1">
      <alignment horizontal="center" vertical="bottom"/>
    </xf>
    <xf borderId="4" fillId="5" fontId="3" numFmtId="4" xfId="0" applyAlignment="1" applyBorder="1" applyFont="1" applyNumberFormat="1">
      <alignment vertical="bottom"/>
    </xf>
    <xf borderId="2" fillId="0" fontId="3" numFmtId="4" xfId="0" applyAlignment="1" applyBorder="1" applyFont="1" applyNumberFormat="1">
      <alignment readingOrder="0" vertical="bottom"/>
    </xf>
    <xf borderId="2" fillId="16" fontId="5" numFmtId="49" xfId="0" applyAlignment="1" applyBorder="1" applyFill="1" applyFont="1" applyNumberFormat="1">
      <alignment horizontal="center" readingOrder="0" vertical="bottom"/>
    </xf>
    <xf borderId="4" fillId="16" fontId="30" numFmtId="169" xfId="0" applyAlignment="1" applyBorder="1" applyFont="1" applyNumberFormat="1">
      <alignment horizontal="center" vertical="bottom"/>
    </xf>
    <xf borderId="2" fillId="16" fontId="3" numFmtId="4" xfId="0" applyAlignment="1" applyBorder="1" applyFont="1" applyNumberFormat="1">
      <alignment vertical="bottom"/>
    </xf>
    <xf borderId="4" fillId="16" fontId="3" numFmtId="4" xfId="0" applyAlignment="1" applyBorder="1" applyFont="1" applyNumberFormat="1">
      <alignment vertical="bottom"/>
    </xf>
    <xf borderId="4" fillId="16" fontId="11" numFmtId="10" xfId="0" applyAlignment="1" applyBorder="1" applyFont="1" applyNumberFormat="1">
      <alignment horizontal="center" vertical="bottom"/>
    </xf>
    <xf borderId="4" fillId="5" fontId="3" numFmtId="4" xfId="0" applyAlignment="1" applyBorder="1" applyFont="1" applyNumberFormat="1">
      <alignment readingOrder="0" vertical="bottom"/>
    </xf>
    <xf borderId="2" fillId="5" fontId="15" numFmtId="9" xfId="0" applyAlignment="1" applyBorder="1" applyFont="1" applyNumberFormat="1">
      <alignment horizontal="center" vertical="bottom"/>
    </xf>
    <xf borderId="6" fillId="16" fontId="3" numFmtId="4" xfId="0" applyAlignment="1" applyBorder="1" applyFont="1" applyNumberFormat="1">
      <alignment vertical="bottom"/>
    </xf>
    <xf borderId="2" fillId="5" fontId="15" numFmtId="10" xfId="0" applyAlignment="1" applyBorder="1" applyFont="1" applyNumberFormat="1">
      <alignment horizontal="center" readingOrder="0" vertical="bottom"/>
    </xf>
    <xf borderId="2" fillId="5" fontId="3" numFmtId="4" xfId="0" applyAlignment="1" applyBorder="1" applyFont="1" applyNumberFormat="1">
      <alignment readingOrder="0" vertical="bottom"/>
    </xf>
    <xf borderId="0" fillId="0" fontId="16" numFmtId="169" xfId="0" applyAlignment="1" applyFont="1" applyNumberFormat="1">
      <alignment vertical="bottom"/>
    </xf>
    <xf borderId="2" fillId="5" fontId="1" numFmtId="9" xfId="0" applyAlignment="1" applyBorder="1" applyFont="1" applyNumberFormat="1">
      <alignment horizontal="center" vertical="bottom"/>
    </xf>
    <xf borderId="7" fillId="4" fontId="8" numFmtId="0" xfId="0" applyAlignment="1" applyBorder="1" applyFont="1">
      <alignment horizontal="center" vertical="bottom"/>
    </xf>
    <xf borderId="7" fillId="5" fontId="2" numFmtId="10" xfId="0" applyAlignment="1" applyBorder="1" applyFont="1" applyNumberFormat="1">
      <alignment horizontal="center" vertical="bottom"/>
    </xf>
    <xf borderId="2" fillId="5" fontId="16" numFmtId="169" xfId="0" applyAlignment="1" applyBorder="1" applyFont="1" applyNumberFormat="1">
      <alignment vertical="bottom"/>
    </xf>
    <xf borderId="7" fillId="4" fontId="5" numFmtId="0" xfId="0" applyAlignment="1" applyBorder="1" applyFont="1">
      <alignment horizontal="center" vertical="bottom"/>
    </xf>
    <xf borderId="2" fillId="5" fontId="1" numFmtId="168" xfId="0" applyAlignment="1" applyBorder="1" applyFont="1" applyNumberFormat="1">
      <alignment horizontal="center" vertical="bottom"/>
    </xf>
    <xf borderId="7" fillId="4" fontId="31" numFmtId="0" xfId="0" applyAlignment="1" applyBorder="1" applyFont="1">
      <alignment horizontal="center" readingOrder="0"/>
    </xf>
    <xf borderId="2" fillId="4" fontId="31" numFmtId="0" xfId="0" applyAlignment="1" applyBorder="1" applyFont="1">
      <alignment horizontal="center" readingOrder="0"/>
    </xf>
    <xf borderId="2" fillId="0" fontId="14" numFmtId="0" xfId="0" applyAlignment="1" applyBorder="1" applyFont="1">
      <alignment horizontal="center"/>
    </xf>
    <xf borderId="7" fillId="17" fontId="31" numFmtId="0" xfId="0" applyAlignment="1" applyBorder="1" applyFill="1" applyFont="1">
      <alignment horizontal="center" readingOrder="0"/>
    </xf>
    <xf borderId="2" fillId="16" fontId="14" numFmtId="0" xfId="0" applyBorder="1" applyFont="1"/>
    <xf borderId="7" fillId="0" fontId="2" numFmtId="0" xfId="0" applyAlignment="1" applyBorder="1" applyFont="1">
      <alignment horizontal="center" vertical="bottom"/>
    </xf>
    <xf borderId="2" fillId="16" fontId="14" numFmtId="10" xfId="0" applyBorder="1" applyFont="1" applyNumberFormat="1"/>
    <xf borderId="2" fillId="0" fontId="14" numFmtId="10" xfId="0" applyBorder="1" applyFont="1" applyNumberFormat="1"/>
    <xf borderId="7" fillId="0" fontId="12" numFmtId="0" xfId="0" applyAlignment="1" applyBorder="1" applyFont="1">
      <alignment horizontal="center" readingOrder="0"/>
    </xf>
    <xf borderId="2" fillId="0" fontId="14" numFmtId="0" xfId="0" applyAlignment="1" applyBorder="1" applyFont="1">
      <alignment readingOrder="0"/>
    </xf>
    <xf borderId="0" fillId="5" fontId="14" numFmtId="0" xfId="0" applyFont="1"/>
    <xf borderId="5" fillId="5" fontId="15" numFmtId="164" xfId="0" applyAlignment="1" applyBorder="1" applyFont="1" applyNumberFormat="1">
      <alignment horizontal="center" readingOrder="0" vertical="bottom"/>
    </xf>
    <xf borderId="2" fillId="0" fontId="32" numFmtId="164" xfId="0" applyAlignment="1" applyBorder="1" applyFont="1" applyNumberFormat="1">
      <alignment horizontal="center"/>
    </xf>
    <xf borderId="2" fillId="5" fontId="15" numFmtId="1" xfId="0" applyAlignment="1" applyBorder="1" applyFont="1" applyNumberFormat="1">
      <alignment horizontal="center" readingOrder="0" vertical="bottom"/>
    </xf>
    <xf borderId="2" fillId="5" fontId="1" numFmtId="4" xfId="0" applyAlignment="1" applyBorder="1" applyFont="1" applyNumberFormat="1">
      <alignment horizontal="center" vertical="bottom"/>
    </xf>
    <xf borderId="7" fillId="16" fontId="5" numFmtId="49" xfId="0" applyAlignment="1" applyBorder="1" applyFont="1" applyNumberFormat="1">
      <alignment horizontal="center" readingOrder="0" vertical="bottom"/>
    </xf>
    <xf borderId="0" fillId="0" fontId="15" numFmtId="169" xfId="0" applyAlignment="1" applyFont="1" applyNumberFormat="1">
      <alignment horizontal="center" vertical="bottom"/>
    </xf>
    <xf borderId="2" fillId="5" fontId="15" numFmtId="169" xfId="0" applyAlignment="1" applyBorder="1" applyFont="1" applyNumberFormat="1">
      <alignment horizontal="center" vertical="bottom"/>
    </xf>
    <xf borderId="14" fillId="4" fontId="33" numFmtId="164" xfId="0" applyAlignment="1" applyBorder="1" applyFont="1" applyNumberFormat="1">
      <alignment horizontal="center" readingOrder="0" vertical="center"/>
    </xf>
    <xf borderId="2" fillId="4" fontId="31" numFmtId="164" xfId="0" applyAlignment="1" applyBorder="1" applyFont="1" applyNumberFormat="1">
      <alignment horizontal="center" readingOrder="0"/>
    </xf>
    <xf borderId="2" fillId="0" fontId="3" numFmtId="164" xfId="0" applyAlignment="1" applyBorder="1" applyFont="1" applyNumberFormat="1">
      <alignment readingOrder="0" vertical="bottom"/>
    </xf>
    <xf borderId="2" fillId="0" fontId="3" numFmtId="164" xfId="0" applyAlignment="1" applyBorder="1" applyFont="1" applyNumberFormat="1">
      <alignment vertical="bottom"/>
    </xf>
    <xf borderId="2" fillId="4" fontId="31" numFmtId="4" xfId="0" applyAlignment="1" applyBorder="1" applyFont="1" applyNumberFormat="1">
      <alignment horizontal="center" readingOrder="0"/>
    </xf>
    <xf borderId="2" fillId="0" fontId="12" numFmtId="10" xfId="0" applyAlignment="1" applyBorder="1" applyFont="1" applyNumberFormat="1">
      <alignment horizontal="center"/>
    </xf>
    <xf borderId="17" fillId="4" fontId="31" numFmtId="4" xfId="0" applyAlignment="1" applyBorder="1" applyFont="1" applyNumberFormat="1">
      <alignment horizontal="center" readingOrder="0"/>
    </xf>
    <xf borderId="17" fillId="0" fontId="12" numFmtId="10" xfId="0" applyAlignment="1" applyBorder="1" applyFont="1" applyNumberFormat="1">
      <alignment horizontal="center"/>
    </xf>
    <xf borderId="17" fillId="4" fontId="5" numFmtId="4" xfId="0" applyAlignment="1" applyBorder="1" applyFont="1" applyNumberFormat="1">
      <alignment horizontal="center" vertical="bottom"/>
    </xf>
    <xf borderId="18" fillId="5" fontId="5" numFmtId="3" xfId="0" applyAlignment="1" applyBorder="1" applyFont="1" applyNumberFormat="1">
      <alignment horizontal="center" vertical="bottom"/>
    </xf>
    <xf borderId="8" fillId="4" fontId="8" numFmtId="0" xfId="0" applyAlignment="1" applyBorder="1" applyFont="1">
      <alignment horizontal="center" vertical="bottom"/>
    </xf>
    <xf borderId="0" fillId="5" fontId="5" numFmtId="3" xfId="0" applyAlignment="1" applyFont="1" applyNumberFormat="1">
      <alignment horizontal="center" vertical="bottom"/>
    </xf>
    <xf borderId="8" fillId="4" fontId="5" numFmtId="0" xfId="0" applyAlignment="1" applyBorder="1" applyFont="1">
      <alignment horizontal="center" vertical="bottom"/>
    </xf>
    <xf borderId="17" fillId="4" fontId="31" numFmtId="0" xfId="0" applyAlignment="1" applyBorder="1" applyFont="1">
      <alignment horizontal="center" readingOrder="0"/>
    </xf>
    <xf borderId="17" fillId="4" fontId="5" numFmtId="0" xfId="0" applyAlignment="1" applyBorder="1" applyFont="1">
      <alignment horizontal="center" vertical="bottom"/>
    </xf>
    <xf borderId="2" fillId="0" fontId="3" numFmtId="4" xfId="0" applyAlignment="1" applyBorder="1" applyFont="1" applyNumberFormat="1">
      <alignment horizontal="right" vertical="bottom"/>
    </xf>
    <xf borderId="14" fillId="4" fontId="33" numFmtId="0" xfId="0" applyAlignment="1" applyBorder="1" applyFont="1">
      <alignment horizontal="center" readingOrder="0" vertical="center"/>
    </xf>
    <xf borderId="2" fillId="16" fontId="10" numFmtId="4" xfId="0" applyAlignment="1" applyBorder="1" applyFont="1" applyNumberFormat="1">
      <alignment vertical="bottom"/>
    </xf>
    <xf borderId="4" fillId="16" fontId="10" numFmtId="4" xfId="0" applyAlignment="1" applyBorder="1" applyFont="1" applyNumberFormat="1">
      <alignment horizontal="center" vertical="bottom"/>
    </xf>
    <xf borderId="2" fillId="16" fontId="10" numFmtId="4" xfId="0" applyAlignment="1" applyBorder="1" applyFont="1" applyNumberFormat="1">
      <alignment readingOrder="0" vertical="bottom"/>
    </xf>
    <xf borderId="2" fillId="4" fontId="5" numFmtId="0" xfId="0" applyAlignment="1" applyBorder="1" applyFont="1">
      <alignment horizontal="center" vertical="bottom"/>
    </xf>
    <xf borderId="0" fillId="16" fontId="34" numFmtId="0" xfId="0" applyFont="1"/>
    <xf borderId="0" fillId="16" fontId="34" numFmtId="0" xfId="0" applyAlignment="1" applyFont="1">
      <alignment horizontal="center"/>
    </xf>
    <xf borderId="2" fillId="5" fontId="34" numFmtId="0" xfId="0" applyBorder="1" applyFont="1"/>
    <xf borderId="2" fillId="3" fontId="35" numFmtId="2" xfId="0" applyAlignment="1" applyBorder="1" applyFont="1" applyNumberFormat="1">
      <alignment horizontal="center"/>
    </xf>
    <xf borderId="2" fillId="3" fontId="35" numFmtId="2" xfId="0" applyBorder="1" applyFont="1" applyNumberFormat="1"/>
    <xf borderId="2" fillId="0" fontId="32" numFmtId="173" xfId="0" applyAlignment="1" applyBorder="1" applyFont="1" applyNumberFormat="1">
      <alignment horizontal="center"/>
    </xf>
    <xf borderId="2" fillId="5" fontId="36" numFmtId="173" xfId="0" applyAlignment="1" applyBorder="1" applyFont="1" applyNumberFormat="1">
      <alignment horizontal="center"/>
    </xf>
    <xf borderId="2" fillId="5" fontId="34" numFmtId="0" xfId="0" applyAlignment="1" applyBorder="1" applyFont="1">
      <alignment readingOrder="0"/>
    </xf>
    <xf borderId="0" fillId="5" fontId="34" numFmtId="0" xfId="0" applyFont="1"/>
    <xf borderId="0" fillId="5" fontId="34" numFmtId="0" xfId="0" applyAlignment="1" applyFont="1">
      <alignment horizontal="center"/>
    </xf>
    <xf borderId="2" fillId="5" fontId="34" numFmtId="10" xfId="0" applyBorder="1" applyFont="1" applyNumberFormat="1"/>
    <xf borderId="2" fillId="3" fontId="35" numFmtId="10" xfId="0" applyAlignment="1" applyBorder="1" applyFont="1" applyNumberFormat="1">
      <alignment horizontal="center"/>
    </xf>
    <xf borderId="2" fillId="3" fontId="35" numFmtId="10" xfId="0" applyBorder="1" applyFont="1" applyNumberFormat="1"/>
    <xf borderId="2" fillId="0" fontId="32" numFmtId="10" xfId="0" applyAlignment="1" applyBorder="1" applyFont="1" applyNumberFormat="1">
      <alignment horizontal="center"/>
    </xf>
    <xf borderId="2" fillId="5" fontId="36" numFmtId="10" xfId="0" applyAlignment="1" applyBorder="1" applyFont="1" applyNumberFormat="1">
      <alignment horizontal="center"/>
    </xf>
    <xf borderId="2" fillId="0" fontId="14" numFmtId="0" xfId="0" applyAlignment="1" applyBorder="1" applyFont="1">
      <alignment horizontal="right"/>
    </xf>
    <xf borderId="2" fillId="0" fontId="14" numFmtId="0" xfId="0" applyAlignment="1" applyBorder="1" applyFont="1">
      <alignment horizontal="right" readingOrder="0"/>
    </xf>
    <xf borderId="2" fillId="5" fontId="34" numFmtId="0" xfId="0" applyAlignment="1" applyBorder="1" applyFont="1">
      <alignment horizontal="right" readingOrder="0"/>
    </xf>
    <xf borderId="2" fillId="3" fontId="35" numFmtId="2" xfId="0" applyAlignment="1" applyBorder="1" applyFont="1" applyNumberFormat="1">
      <alignment horizontal="right"/>
    </xf>
    <xf borderId="2" fillId="0" fontId="3" numFmtId="4" xfId="0" applyAlignment="1" applyBorder="1" applyFont="1" applyNumberFormat="1">
      <alignment horizontal="right" readingOrder="0" vertical="bottom"/>
    </xf>
    <xf borderId="0" fillId="5" fontId="5" numFmtId="0" xfId="0" applyAlignment="1" applyFont="1">
      <alignment horizontal="center" vertical="bottom"/>
    </xf>
    <xf borderId="0" fillId="5" fontId="2" numFmtId="10" xfId="0" applyAlignment="1" applyFont="1" applyNumberFormat="1">
      <alignment horizontal="center" vertical="bottom"/>
    </xf>
    <xf borderId="3" fillId="5" fontId="5" numFmtId="3" xfId="0" applyAlignment="1" applyBorder="1" applyFont="1" applyNumberFormat="1">
      <alignment horizontal="center" vertical="bottom"/>
    </xf>
    <xf borderId="3" fillId="5" fontId="5" numFmtId="0" xfId="0" applyAlignment="1" applyBorder="1" applyFont="1">
      <alignment horizontal="center" vertical="bottom"/>
    </xf>
    <xf borderId="3" fillId="5" fontId="2" numFmtId="10" xfId="0" applyAlignment="1" applyBorder="1" applyFont="1" applyNumberFormat="1">
      <alignment horizontal="center" vertical="bottom"/>
    </xf>
    <xf borderId="3" fillId="5" fontId="14" numFmtId="0" xfId="0" applyBorder="1" applyFont="1"/>
    <xf borderId="19" fillId="4" fontId="33" numFmtId="0" xfId="0" applyAlignment="1" applyBorder="1" applyFont="1">
      <alignment horizontal="center" readingOrder="0" vertical="center"/>
    </xf>
    <xf borderId="1" fillId="0" fontId="4" numFmtId="0" xfId="0" applyBorder="1" applyFont="1"/>
    <xf borderId="5" fillId="4" fontId="31" numFmtId="0" xfId="0" applyAlignment="1" applyBorder="1" applyFont="1">
      <alignment horizontal="center" readingOrder="0"/>
    </xf>
    <xf borderId="5" fillId="0" fontId="32" numFmtId="164" xfId="0" applyAlignment="1" applyBorder="1" applyFont="1" applyNumberFormat="1">
      <alignment horizontal="center"/>
    </xf>
    <xf borderId="5" fillId="5" fontId="10" numFmtId="4" xfId="0" applyAlignment="1" applyBorder="1" applyFont="1" applyNumberFormat="1">
      <alignment vertical="bottom"/>
    </xf>
    <xf borderId="4" fillId="5" fontId="10" numFmtId="4" xfId="0" applyAlignment="1" applyBorder="1" applyFont="1" applyNumberFormat="1">
      <alignment horizontal="center" vertical="bottom"/>
    </xf>
    <xf borderId="5" fillId="5" fontId="10" numFmtId="4" xfId="0" applyAlignment="1" applyBorder="1" applyFont="1" applyNumberFormat="1">
      <alignment readingOrder="0" vertical="bottom"/>
    </xf>
    <xf borderId="5" fillId="5" fontId="3" numFmtId="4" xfId="0" applyAlignment="1" applyBorder="1" applyFont="1" applyNumberFormat="1">
      <alignment vertical="bottom"/>
    </xf>
    <xf borderId="5" fillId="0" fontId="3" numFmtId="4" xfId="0" applyAlignment="1" applyBorder="1" applyFont="1" applyNumberFormat="1">
      <alignment readingOrder="0" vertical="bottom"/>
    </xf>
    <xf borderId="5" fillId="0" fontId="3" numFmtId="4" xfId="0" applyAlignment="1" applyBorder="1" applyFont="1" applyNumberFormat="1">
      <alignment vertical="bottom"/>
    </xf>
    <xf borderId="2" fillId="5" fontId="10" numFmtId="4" xfId="0" applyAlignment="1" applyBorder="1" applyFont="1" applyNumberFormat="1">
      <alignment vertical="bottom"/>
    </xf>
    <xf borderId="2" fillId="5" fontId="10" numFmtId="4" xfId="0" applyAlignment="1" applyBorder="1" applyFont="1" applyNumberFormat="1">
      <alignment readingOrder="0" vertical="bottom"/>
    </xf>
    <xf borderId="2" fillId="5" fontId="10" numFmtId="4" xfId="0" applyAlignment="1" applyBorder="1" applyFont="1" applyNumberFormat="1">
      <alignment horizontal="center" vertical="bottom"/>
    </xf>
    <xf borderId="0" fillId="5" fontId="34" numFmtId="10" xfId="0" applyFont="1" applyNumberFormat="1"/>
    <xf borderId="0" fillId="0" fontId="14" numFmtId="0" xfId="0" applyAlignment="1" applyFont="1">
      <alignment horizontal="right" readingOrder="0"/>
    </xf>
    <xf borderId="7" fillId="5" fontId="37" numFmtId="171" xfId="0" applyAlignment="1" applyBorder="1" applyFont="1" applyNumberFormat="1">
      <alignment horizontal="center" readingOrder="0" vertical="bottom"/>
    </xf>
    <xf borderId="10" fillId="5" fontId="37" numFmtId="0" xfId="0" applyAlignment="1" applyBorder="1" applyFont="1">
      <alignment horizontal="center" readingOrder="0" vertical="bottom"/>
    </xf>
    <xf borderId="11" fillId="0" fontId="38" numFmtId="10" xfId="0" applyAlignment="1" applyBorder="1" applyFont="1" applyNumberFormat="1">
      <alignment horizontal="center"/>
    </xf>
    <xf borderId="0" fillId="18" fontId="39" numFmtId="0" xfId="0" applyAlignment="1" applyFill="1" applyFont="1">
      <alignment horizontal="center" readingOrder="0"/>
    </xf>
    <xf borderId="0" fillId="12" fontId="40" numFmtId="0" xfId="0" applyAlignment="1" applyFont="1">
      <alignment readingOrder="0"/>
    </xf>
    <xf borderId="0" fillId="12" fontId="14" numFmtId="0" xfId="0" applyFont="1"/>
    <xf borderId="10" fillId="0" fontId="12" numFmtId="0" xfId="0" applyAlignment="1" applyBorder="1" applyFont="1">
      <alignment horizontal="center" readingOrder="0" vertical="center"/>
    </xf>
    <xf borderId="20" fillId="0" fontId="4" numFmtId="0" xfId="0" applyBorder="1" applyFont="1"/>
    <xf borderId="21" fillId="9" fontId="31" numFmtId="0" xfId="0" applyAlignment="1" applyBorder="1" applyFont="1">
      <alignment horizontal="center" readingOrder="0"/>
    </xf>
    <xf borderId="22" fillId="9" fontId="31" numFmtId="0" xfId="0" applyAlignment="1" applyBorder="1" applyFont="1">
      <alignment horizontal="center" readingOrder="0"/>
    </xf>
    <xf borderId="23" fillId="9" fontId="31" numFmtId="0" xfId="0" applyAlignment="1" applyBorder="1" applyFont="1">
      <alignment horizontal="center" readingOrder="0"/>
    </xf>
    <xf borderId="24" fillId="0" fontId="14" numFmtId="0" xfId="0" applyAlignment="1" applyBorder="1" applyFont="1">
      <alignment horizontal="right" readingOrder="0"/>
    </xf>
    <xf borderId="25" fillId="0" fontId="41" numFmtId="0" xfId="0" applyAlignment="1" applyBorder="1" applyFont="1">
      <alignment horizontal="center"/>
    </xf>
    <xf borderId="26" fillId="0" fontId="14" numFmtId="0" xfId="0" applyAlignment="1" applyBorder="1" applyFont="1">
      <alignment readingOrder="0"/>
    </xf>
    <xf borderId="27" fillId="0" fontId="14" numFmtId="0" xfId="0" applyAlignment="1" applyBorder="1" applyFont="1">
      <alignment readingOrder="0" vertical="center"/>
    </xf>
    <xf borderId="2" fillId="0" fontId="14" numFmtId="164" xfId="0" applyAlignment="1" applyBorder="1" applyFont="1" applyNumberFormat="1">
      <alignment horizontal="right" vertical="center"/>
    </xf>
    <xf borderId="2" fillId="0" fontId="12" numFmtId="164" xfId="0" applyAlignment="1" applyBorder="1" applyFont="1" applyNumberFormat="1">
      <alignment horizontal="right" vertical="center"/>
    </xf>
    <xf borderId="2" fillId="0" fontId="14" numFmtId="10" xfId="0" applyAlignment="1" applyBorder="1" applyFont="1" applyNumberFormat="1">
      <alignment horizontal="right" vertical="center"/>
    </xf>
    <xf borderId="28" fillId="0" fontId="42" numFmtId="164" xfId="0" applyAlignment="1" applyBorder="1" applyFont="1" applyNumberFormat="1">
      <alignment horizontal="right" vertical="center"/>
    </xf>
    <xf borderId="29" fillId="0" fontId="4" numFmtId="0" xfId="0" applyBorder="1" applyFont="1"/>
    <xf borderId="30" fillId="0" fontId="4" numFmtId="0" xfId="0" applyBorder="1" applyFont="1"/>
    <xf borderId="29" fillId="0" fontId="14" numFmtId="0" xfId="0" applyAlignment="1" applyBorder="1" applyFont="1">
      <alignment vertical="center"/>
    </xf>
    <xf borderId="0" fillId="0" fontId="14" numFmtId="0" xfId="0" applyAlignment="1" applyFont="1">
      <alignment horizontal="right" vertical="center"/>
    </xf>
    <xf borderId="0" fillId="0" fontId="12" numFmtId="0" xfId="0" applyAlignment="1" applyFont="1">
      <alignment horizontal="right" vertical="center"/>
    </xf>
    <xf borderId="0" fillId="0" fontId="14" numFmtId="0" xfId="0" applyAlignment="1" applyFont="1">
      <alignment vertical="center"/>
    </xf>
    <xf borderId="30" fillId="0" fontId="14" numFmtId="0" xfId="0" applyAlignment="1" applyBorder="1" applyFont="1">
      <alignment horizontal="right" vertical="center"/>
    </xf>
    <xf borderId="31" fillId="0" fontId="4" numFmtId="0" xfId="0" applyBorder="1" applyFont="1"/>
    <xf borderId="32" fillId="0" fontId="4" numFmtId="0" xfId="0" applyBorder="1" applyFont="1"/>
    <xf borderId="33" fillId="0" fontId="4" numFmtId="0" xfId="0" applyBorder="1" applyFont="1"/>
    <xf borderId="27" fillId="0" fontId="43" numFmtId="0" xfId="0" applyAlignment="1" applyBorder="1" applyFont="1">
      <alignment readingOrder="0" vertical="center"/>
    </xf>
    <xf borderId="2" fillId="0" fontId="43" numFmtId="164" xfId="0" applyAlignment="1" applyBorder="1" applyFont="1" applyNumberFormat="1">
      <alignment horizontal="right" readingOrder="0" vertical="center"/>
    </xf>
    <xf borderId="2" fillId="0" fontId="43" numFmtId="164" xfId="0" applyAlignment="1" applyBorder="1" applyFont="1" applyNumberFormat="1">
      <alignment horizontal="right" vertical="center"/>
    </xf>
    <xf borderId="2" fillId="0" fontId="0" numFmtId="164" xfId="0" applyAlignment="1" applyBorder="1" applyFont="1" applyNumberFormat="1">
      <alignment horizontal="right" vertical="center"/>
    </xf>
    <xf borderId="0" fillId="0" fontId="44" numFmtId="0" xfId="0" applyAlignment="1" applyFont="1">
      <alignment horizontal="center" readingOrder="0"/>
    </xf>
    <xf borderId="0" fillId="0" fontId="44" numFmtId="0" xfId="0" applyAlignment="1" applyFont="1">
      <alignment horizontal="right" vertical="center"/>
    </xf>
    <xf borderId="2" fillId="0" fontId="40" numFmtId="164" xfId="0" applyAlignment="1" applyBorder="1" applyFont="1" applyNumberFormat="1">
      <alignment horizontal="right" vertical="center"/>
    </xf>
    <xf borderId="29" fillId="0" fontId="44" numFmtId="0" xfId="0" applyAlignment="1" applyBorder="1" applyFont="1">
      <alignment readingOrder="0" vertical="center"/>
    </xf>
    <xf borderId="0" fillId="0" fontId="44" numFmtId="164" xfId="0" applyAlignment="1" applyFont="1" applyNumberFormat="1">
      <alignment horizontal="right" vertical="center"/>
    </xf>
    <xf borderId="0" fillId="0" fontId="38" numFmtId="164" xfId="0" applyAlignment="1" applyFont="1" applyNumberFormat="1">
      <alignment horizontal="right" vertical="center"/>
    </xf>
    <xf borderId="0" fillId="0" fontId="45" numFmtId="164" xfId="0" applyAlignment="1" applyFont="1" applyNumberFormat="1">
      <alignment horizontal="right" vertical="center"/>
    </xf>
    <xf borderId="30" fillId="0" fontId="14" numFmtId="0" xfId="0" applyAlignment="1" applyBorder="1" applyFont="1">
      <alignment vertical="center"/>
    </xf>
    <xf borderId="2" fillId="0" fontId="43" numFmtId="164" xfId="0" applyAlignment="1" applyBorder="1" applyFont="1" applyNumberFormat="1">
      <alignment vertical="center"/>
    </xf>
    <xf borderId="0" fillId="0" fontId="46" numFmtId="0" xfId="0" applyAlignment="1" applyFont="1">
      <alignment readingOrder="0"/>
    </xf>
    <xf borderId="2" fillId="0" fontId="12" numFmtId="164" xfId="0" applyBorder="1" applyFont="1" applyNumberFormat="1"/>
    <xf borderId="2" fillId="0" fontId="14" numFmtId="164" xfId="0" applyBorder="1" applyFont="1" applyNumberFormat="1"/>
    <xf borderId="0" fillId="5" fontId="47" numFmtId="0" xfId="0" applyAlignment="1" applyFont="1">
      <alignment horizontal="center" readingOrder="0"/>
    </xf>
    <xf borderId="27" fillId="0" fontId="14" numFmtId="0" xfId="0" applyAlignment="1" applyBorder="1" applyFont="1">
      <alignment readingOrder="0"/>
    </xf>
    <xf borderId="2" fillId="0" fontId="14" numFmtId="164" xfId="0" applyAlignment="1" applyBorder="1" applyFont="1" applyNumberFormat="1">
      <alignment readingOrder="0"/>
    </xf>
    <xf borderId="2" fillId="5" fontId="12" numFmtId="164" xfId="0" applyBorder="1" applyFont="1" applyNumberFormat="1"/>
    <xf borderId="34" fillId="0" fontId="14" numFmtId="0" xfId="0" applyAlignment="1" applyBorder="1" applyFont="1">
      <alignment readingOrder="0"/>
    </xf>
    <xf borderId="35" fillId="0" fontId="14" numFmtId="164" xfId="0" applyAlignment="1" applyBorder="1" applyFont="1" applyNumberFormat="1">
      <alignment readingOrder="0"/>
    </xf>
    <xf borderId="35" fillId="0" fontId="12" numFmtId="164" xfId="0" applyBorder="1" applyFont="1" applyNumberFormat="1"/>
    <xf borderId="35" fillId="0" fontId="14" numFmtId="164" xfId="0" applyBorder="1" applyFont="1" applyNumberFormat="1"/>
    <xf borderId="35" fillId="0" fontId="14" numFmtId="10" xfId="0" applyAlignment="1" applyBorder="1" applyFont="1" applyNumberFormat="1">
      <alignment horizontal="right" vertical="center"/>
    </xf>
    <xf borderId="36" fillId="0" fontId="42" numFmtId="164" xfId="0" applyAlignment="1" applyBorder="1" applyFont="1" applyNumberFormat="1">
      <alignment horizontal="right" vertical="center"/>
    </xf>
    <xf borderId="5" fillId="0" fontId="44" numFmtId="0" xfId="0" applyAlignment="1" applyBorder="1" applyFont="1">
      <alignment readingOrder="0" vertical="center"/>
    </xf>
    <xf borderId="5" fillId="0" fontId="44" numFmtId="0" xfId="0" applyAlignment="1" applyBorder="1" applyFont="1">
      <alignment horizontal="right" vertical="center"/>
    </xf>
    <xf borderId="5" fillId="0" fontId="44" numFmtId="10" xfId="0" applyAlignment="1" applyBorder="1" applyFont="1" applyNumberFormat="1">
      <alignment horizontal="right" vertical="center"/>
    </xf>
    <xf borderId="5" fillId="0" fontId="45" numFmtId="0" xfId="0" applyAlignment="1" applyBorder="1" applyFont="1">
      <alignment horizontal="right" vertical="center"/>
    </xf>
    <xf borderId="5" fillId="0" fontId="14" numFmtId="0" xfId="0" applyAlignment="1" applyBorder="1" applyFont="1">
      <alignment vertical="center"/>
    </xf>
    <xf borderId="0" fillId="18" fontId="39" numFmtId="0" xfId="0" applyAlignment="1" applyFont="1">
      <alignment horizontal="center" readingOrder="0" vertical="center"/>
    </xf>
    <xf borderId="10" fillId="19" fontId="2" numFmtId="0" xfId="0" applyAlignment="1" applyBorder="1" applyFill="1" applyFont="1">
      <alignment horizontal="center" readingOrder="0" vertical="center"/>
    </xf>
    <xf borderId="24" fillId="19" fontId="2" numFmtId="0" xfId="0" applyAlignment="1" applyBorder="1" applyFont="1">
      <alignment horizontal="center" readingOrder="0" vertical="center"/>
    </xf>
    <xf borderId="25" fillId="0" fontId="4" numFmtId="0" xfId="0" applyBorder="1" applyFont="1"/>
    <xf borderId="26" fillId="0" fontId="4" numFmtId="0" xfId="0" applyBorder="1" applyFont="1"/>
    <xf borderId="0" fillId="0" fontId="43" numFmtId="1" xfId="0" applyAlignment="1" applyFont="1" applyNumberFormat="1">
      <alignment horizontal="center" readingOrder="0" vertical="center"/>
    </xf>
    <xf borderId="37" fillId="12" fontId="2" numFmtId="164" xfId="0" applyAlignment="1" applyBorder="1" applyFont="1" applyNumberFormat="1">
      <alignment readingOrder="0" vertical="bottom"/>
    </xf>
    <xf borderId="38" fillId="0" fontId="3" numFmtId="1" xfId="0" applyAlignment="1" applyBorder="1" applyFont="1" applyNumberFormat="1">
      <alignment horizontal="center" readingOrder="0" vertical="bottom"/>
    </xf>
    <xf borderId="39" fillId="0" fontId="48" numFmtId="0" xfId="0" applyAlignment="1" applyBorder="1" applyFont="1">
      <alignment horizontal="center" readingOrder="0" vertical="center"/>
    </xf>
    <xf borderId="40" fillId="12" fontId="2" numFmtId="0" xfId="0" applyAlignment="1" applyBorder="1" applyFont="1">
      <alignment readingOrder="0" vertical="bottom"/>
    </xf>
    <xf borderId="39" fillId="0" fontId="3" numFmtId="164" xfId="0" applyAlignment="1" applyBorder="1" applyFont="1" applyNumberFormat="1">
      <alignment horizontal="right" readingOrder="0" vertical="bottom"/>
    </xf>
    <xf borderId="41" fillId="0" fontId="7" numFmtId="164" xfId="0" applyAlignment="1" applyBorder="1" applyFont="1" applyNumberFormat="1">
      <alignment horizontal="right" readingOrder="0" vertical="bottom"/>
    </xf>
    <xf borderId="42" fillId="0" fontId="3" numFmtId="0" xfId="0" applyAlignment="1" applyBorder="1" applyFont="1">
      <alignment horizontal="center" readingOrder="0" vertical="bottom"/>
    </xf>
    <xf borderId="40" fillId="0" fontId="48" numFmtId="1" xfId="0" applyAlignment="1" applyBorder="1" applyFont="1" applyNumberFormat="1">
      <alignment horizontal="center" vertical="center"/>
    </xf>
    <xf borderId="40" fillId="0" fontId="3" numFmtId="164" xfId="0" applyAlignment="1" applyBorder="1" applyFont="1" applyNumberFormat="1">
      <alignment horizontal="right" readingOrder="0" vertical="bottom"/>
    </xf>
    <xf borderId="43" fillId="0" fontId="7" numFmtId="164" xfId="0" applyAlignment="1" applyBorder="1" applyFont="1" applyNumberFormat="1">
      <alignment horizontal="right" readingOrder="0" vertical="bottom"/>
    </xf>
    <xf borderId="44" fillId="12" fontId="2" numFmtId="0" xfId="0" applyAlignment="1" applyBorder="1" applyFont="1">
      <alignment vertical="bottom"/>
    </xf>
    <xf borderId="45" fillId="0" fontId="3" numFmtId="10" xfId="0" applyAlignment="1" applyBorder="1" applyFont="1" applyNumberFormat="1">
      <alignment horizontal="center" readingOrder="0" vertical="bottom"/>
    </xf>
    <xf borderId="45" fillId="0" fontId="48" numFmtId="10" xfId="0" applyAlignment="1" applyBorder="1" applyFont="1" applyNumberFormat="1">
      <alignment horizontal="center" readingOrder="0" vertical="center"/>
    </xf>
    <xf borderId="45" fillId="0" fontId="3" numFmtId="0" xfId="0" applyAlignment="1" applyBorder="1" applyFont="1">
      <alignment vertical="bottom"/>
    </xf>
    <xf borderId="45" fillId="0" fontId="3" numFmtId="1" xfId="0" applyAlignment="1" applyBorder="1" applyFont="1" applyNumberFormat="1">
      <alignment horizontal="right" vertical="bottom"/>
    </xf>
    <xf borderId="46" fillId="0" fontId="7" numFmtId="1" xfId="0" applyAlignment="1" applyBorder="1" applyFont="1" applyNumberFormat="1">
      <alignment horizontal="right" vertical="bottom"/>
    </xf>
    <xf borderId="44" fillId="12" fontId="2" numFmtId="1" xfId="0" applyAlignment="1" applyBorder="1" applyFont="1" applyNumberFormat="1">
      <alignment vertical="bottom"/>
    </xf>
    <xf borderId="45" fillId="0" fontId="14" numFmtId="10" xfId="0" applyAlignment="1" applyBorder="1" applyFont="1" applyNumberFormat="1">
      <alignment horizontal="center" readingOrder="0"/>
    </xf>
    <xf borderId="45" fillId="0" fontId="48" numFmtId="10" xfId="0" applyAlignment="1" applyBorder="1" applyFont="1" applyNumberFormat="1">
      <alignment horizontal="center" vertical="center"/>
    </xf>
    <xf borderId="47" fillId="0" fontId="7" numFmtId="1" xfId="0" applyAlignment="1" applyBorder="1" applyFont="1" applyNumberFormat="1">
      <alignment horizontal="right" vertical="bottom"/>
    </xf>
    <xf borderId="48" fillId="12" fontId="2" numFmtId="0" xfId="0" applyAlignment="1" applyBorder="1" applyFont="1">
      <alignment readingOrder="0" vertical="bottom"/>
    </xf>
    <xf borderId="49" fillId="0" fontId="3" numFmtId="164" xfId="0" applyAlignment="1" applyBorder="1" applyFont="1" applyNumberFormat="1">
      <alignment horizontal="center" readingOrder="0" vertical="bottom"/>
    </xf>
    <xf borderId="45" fillId="0" fontId="48" numFmtId="164" xfId="0" applyAlignment="1" applyBorder="1" applyFont="1" applyNumberFormat="1">
      <alignment horizontal="center" readingOrder="0" vertical="center"/>
    </xf>
    <xf borderId="45" fillId="5" fontId="3" numFmtId="1" xfId="0" applyAlignment="1" applyBorder="1" applyFont="1" applyNumberFormat="1">
      <alignment horizontal="right" vertical="bottom"/>
    </xf>
    <xf borderId="46" fillId="5" fontId="7" numFmtId="1" xfId="0" applyAlignment="1" applyBorder="1" applyFont="1" applyNumberFormat="1">
      <alignment horizontal="right" vertical="bottom"/>
    </xf>
    <xf borderId="48" fillId="12" fontId="2" numFmtId="1" xfId="0" applyAlignment="1" applyBorder="1" applyFont="1" applyNumberFormat="1">
      <alignment readingOrder="0" vertical="bottom"/>
    </xf>
    <xf borderId="50" fillId="0" fontId="3" numFmtId="174" xfId="0" applyAlignment="1" applyBorder="1" applyFont="1" applyNumberFormat="1">
      <alignment horizontal="center" readingOrder="0" vertical="bottom"/>
    </xf>
    <xf borderId="45" fillId="0" fontId="48" numFmtId="164" xfId="0" applyAlignment="1" applyBorder="1" applyFont="1" applyNumberFormat="1">
      <alignment horizontal="center" vertical="center"/>
    </xf>
    <xf borderId="47" fillId="5" fontId="7" numFmtId="1" xfId="0" applyAlignment="1" applyBorder="1" applyFont="1" applyNumberFormat="1">
      <alignment horizontal="right" vertical="bottom"/>
    </xf>
    <xf borderId="51" fillId="0" fontId="3" numFmtId="1" xfId="0" applyAlignment="1" applyBorder="1" applyFont="1" applyNumberFormat="1">
      <alignment horizontal="center" readingOrder="0" vertical="bottom"/>
    </xf>
    <xf borderId="45" fillId="0" fontId="48" numFmtId="172" xfId="0" applyAlignment="1" applyBorder="1" applyFont="1" applyNumberFormat="1">
      <alignment horizontal="center" readingOrder="0" vertical="center"/>
    </xf>
    <xf borderId="45" fillId="5" fontId="3" numFmtId="0" xfId="0" applyAlignment="1" applyBorder="1" applyFont="1">
      <alignment vertical="bottom"/>
    </xf>
    <xf borderId="45" fillId="0" fontId="48" numFmtId="1" xfId="0" applyAlignment="1" applyBorder="1" applyFont="1" applyNumberFormat="1">
      <alignment horizontal="center" vertical="center"/>
    </xf>
    <xf borderId="45" fillId="0" fontId="48" numFmtId="0" xfId="0" applyAlignment="1" applyBorder="1" applyFont="1">
      <alignment horizontal="center" readingOrder="0" vertical="center"/>
    </xf>
    <xf borderId="44" fillId="12" fontId="2" numFmtId="0" xfId="0" applyAlignment="1" applyBorder="1" applyFont="1">
      <alignment readingOrder="0" vertical="bottom"/>
    </xf>
    <xf borderId="45" fillId="0" fontId="14" numFmtId="0" xfId="0" applyBorder="1" applyFont="1"/>
    <xf borderId="51" fillId="0" fontId="3" numFmtId="9" xfId="0" applyAlignment="1" applyBorder="1" applyFont="1" applyNumberFormat="1">
      <alignment horizontal="center" readingOrder="0" vertical="bottom"/>
    </xf>
    <xf borderId="45" fillId="0" fontId="48" numFmtId="9" xfId="0" applyAlignment="1" applyBorder="1" applyFont="1" applyNumberFormat="1">
      <alignment horizontal="center" readingOrder="0" vertical="center"/>
    </xf>
    <xf borderId="52" fillId="0" fontId="3" numFmtId="0" xfId="0" applyAlignment="1" applyBorder="1" applyFont="1">
      <alignment horizontal="center" vertical="bottom"/>
    </xf>
    <xf borderId="51" fillId="0" fontId="3" numFmtId="10" xfId="0" applyAlignment="1" applyBorder="1" applyFont="1" applyNumberFormat="1">
      <alignment horizontal="center" readingOrder="0" vertical="bottom"/>
    </xf>
    <xf borderId="0" fillId="0" fontId="3" numFmtId="1" xfId="0" applyAlignment="1" applyFont="1" applyNumberFormat="1">
      <alignment vertical="bottom"/>
    </xf>
    <xf borderId="53" fillId="0" fontId="3" numFmtId="9" xfId="0" applyAlignment="1" applyBorder="1" applyFont="1" applyNumberFormat="1">
      <alignment horizontal="center" readingOrder="0" vertical="bottom"/>
    </xf>
    <xf borderId="30" fillId="0" fontId="3" numFmtId="1" xfId="0" applyAlignment="1" applyBorder="1" applyFont="1" applyNumberFormat="1">
      <alignment vertical="bottom"/>
    </xf>
    <xf borderId="46" fillId="5" fontId="3" numFmtId="0" xfId="0" applyAlignment="1" applyBorder="1" applyFont="1">
      <alignment horizontal="center" vertical="bottom"/>
    </xf>
    <xf borderId="54" fillId="0" fontId="4" numFmtId="0" xfId="0" applyBorder="1" applyFont="1"/>
    <xf borderId="46" fillId="0" fontId="7" numFmtId="2" xfId="0" applyAlignment="1" applyBorder="1" applyFont="1" applyNumberFormat="1">
      <alignment horizontal="right" vertical="bottom"/>
    </xf>
    <xf borderId="47" fillId="0" fontId="7" numFmtId="2" xfId="0" applyAlignment="1" applyBorder="1" applyFont="1" applyNumberFormat="1">
      <alignment horizontal="right" vertical="bottom"/>
    </xf>
    <xf borderId="48" fillId="12" fontId="2" numFmtId="0" xfId="0" applyAlignment="1" applyBorder="1" applyFont="1">
      <alignment vertical="bottom"/>
    </xf>
    <xf borderId="46" fillId="5" fontId="7" numFmtId="172" xfId="0" applyAlignment="1" applyBorder="1" applyFont="1" applyNumberFormat="1">
      <alignment horizontal="right" vertical="bottom"/>
    </xf>
    <xf borderId="48" fillId="12" fontId="2" numFmtId="2" xfId="0" applyAlignment="1" applyBorder="1" applyFont="1" applyNumberFormat="1">
      <alignment readingOrder="0" vertical="bottom"/>
    </xf>
    <xf borderId="47" fillId="5" fontId="7" numFmtId="172" xfId="0" applyAlignment="1" applyBorder="1" applyFont="1" applyNumberFormat="1">
      <alignment horizontal="right" vertical="bottom"/>
    </xf>
    <xf borderId="46" fillId="0" fontId="7" numFmtId="172" xfId="0" applyAlignment="1" applyBorder="1" applyFont="1" applyNumberFormat="1">
      <alignment horizontal="right" vertical="bottom"/>
    </xf>
    <xf borderId="48" fillId="12" fontId="2" numFmtId="172" xfId="0" applyAlignment="1" applyBorder="1" applyFont="1" applyNumberFormat="1">
      <alignment vertical="bottom"/>
    </xf>
    <xf borderId="47" fillId="0" fontId="7" numFmtId="172" xfId="0" applyAlignment="1" applyBorder="1" applyFont="1" applyNumberFormat="1">
      <alignment horizontal="right" vertical="bottom"/>
    </xf>
    <xf borderId="55" fillId="12" fontId="2" numFmtId="0" xfId="0" applyAlignment="1" applyBorder="1" applyFont="1">
      <alignment vertical="bottom"/>
    </xf>
    <xf borderId="56" fillId="0" fontId="3" numFmtId="9" xfId="0" applyAlignment="1" applyBorder="1" applyFont="1" applyNumberFormat="1">
      <alignment horizontal="center" readingOrder="0" vertical="bottom"/>
    </xf>
    <xf borderId="57" fillId="0" fontId="48" numFmtId="9" xfId="0" applyAlignment="1" applyBorder="1" applyFont="1" applyNumberFormat="1">
      <alignment horizontal="center" readingOrder="0" vertical="center"/>
    </xf>
    <xf borderId="58" fillId="0" fontId="3" numFmtId="0" xfId="0" applyAlignment="1" applyBorder="1" applyFont="1">
      <alignment horizontal="center" readingOrder="0" vertical="bottom"/>
    </xf>
    <xf borderId="59" fillId="0" fontId="4" numFmtId="0" xfId="0" applyBorder="1" applyFont="1"/>
    <xf borderId="58" fillId="0" fontId="49" numFmtId="1" xfId="0" applyAlignment="1" applyBorder="1" applyFont="1" applyNumberFormat="1">
      <alignment vertical="bottom"/>
    </xf>
    <xf borderId="46" fillId="0" fontId="48" numFmtId="10" xfId="0" applyAlignment="1" applyBorder="1" applyFont="1" applyNumberFormat="1">
      <alignment horizontal="center" vertical="center"/>
    </xf>
    <xf borderId="46" fillId="0" fontId="3" numFmtId="0" xfId="0" applyAlignment="1" applyBorder="1" applyFont="1">
      <alignment horizontal="center" readingOrder="0" vertical="bottom"/>
    </xf>
    <xf borderId="47" fillId="0" fontId="49" numFmtId="1" xfId="0" applyAlignment="1" applyBorder="1" applyFont="1" applyNumberFormat="1">
      <alignment vertical="bottom"/>
    </xf>
    <xf borderId="24" fillId="5" fontId="2" numFmtId="0" xfId="0" applyAlignment="1" applyBorder="1" applyFont="1">
      <alignment horizontal="center" readingOrder="0" vertical="center"/>
    </xf>
    <xf borderId="25" fillId="5" fontId="2" numFmtId="0" xfId="0" applyAlignment="1" applyBorder="1" applyFont="1">
      <alignment horizontal="center" readingOrder="0" vertical="center"/>
    </xf>
    <xf borderId="26" fillId="5" fontId="2" numFmtId="0" xfId="0" applyAlignment="1" applyBorder="1" applyFont="1">
      <alignment horizontal="center" readingOrder="0" vertical="center"/>
    </xf>
    <xf borderId="60" fillId="12" fontId="2" numFmtId="0" xfId="0" applyAlignment="1" applyBorder="1" applyFont="1">
      <alignment vertical="bottom"/>
    </xf>
    <xf borderId="61" fillId="0" fontId="3" numFmtId="9" xfId="0" applyAlignment="1" applyBorder="1" applyFont="1" applyNumberFormat="1">
      <alignment horizontal="center" readingOrder="0" vertical="bottom"/>
    </xf>
    <xf borderId="62" fillId="0" fontId="48" numFmtId="10" xfId="0" applyAlignment="1" applyBorder="1" applyFont="1" applyNumberFormat="1">
      <alignment horizontal="center" vertical="center"/>
    </xf>
    <xf borderId="63" fillId="0" fontId="43" numFmtId="0" xfId="0" applyAlignment="1" applyBorder="1" applyFont="1">
      <alignment horizontal="center" readingOrder="0" vertical="center"/>
    </xf>
    <xf borderId="32" fillId="0" fontId="43" numFmtId="0" xfId="0" applyAlignment="1" applyBorder="1" applyFont="1">
      <alignment horizontal="right" vertical="center"/>
    </xf>
    <xf borderId="33" fillId="0" fontId="48" numFmtId="0" xfId="0" applyAlignment="1" applyBorder="1" applyFont="1">
      <alignment horizontal="center" vertical="center"/>
    </xf>
    <xf borderId="32" fillId="5" fontId="2" numFmtId="164" xfId="0" applyAlignment="1" applyBorder="1" applyFont="1" applyNumberFormat="1">
      <alignment readingOrder="0" vertical="bottom"/>
    </xf>
    <xf borderId="32" fillId="5" fontId="3" numFmtId="1" xfId="0" applyAlignment="1" applyBorder="1" applyFont="1" applyNumberFormat="1">
      <alignment horizontal="center" readingOrder="0" vertical="bottom"/>
    </xf>
    <xf borderId="32" fillId="5" fontId="48" numFmtId="0" xfId="0" applyAlignment="1" applyBorder="1" applyFont="1">
      <alignment horizontal="center" readingOrder="0" vertical="center"/>
    </xf>
    <xf borderId="32" fillId="5" fontId="2" numFmtId="0" xfId="0" applyAlignment="1" applyBorder="1" applyFont="1">
      <alignment readingOrder="0" vertical="bottom"/>
    </xf>
    <xf borderId="32" fillId="5" fontId="3" numFmtId="164" xfId="0" applyAlignment="1" applyBorder="1" applyFont="1" applyNumberFormat="1">
      <alignment horizontal="right" readingOrder="0" vertical="bottom"/>
    </xf>
    <xf borderId="32" fillId="5" fontId="7" numFmtId="164" xfId="0" applyAlignment="1" applyBorder="1" applyFont="1" applyNumberFormat="1">
      <alignment horizontal="right" readingOrder="0" vertical="bottom"/>
    </xf>
    <xf borderId="32" fillId="5" fontId="3" numFmtId="0" xfId="0" applyAlignment="1" applyBorder="1" applyFont="1">
      <alignment horizontal="center" readingOrder="0" vertical="bottom"/>
    </xf>
    <xf borderId="32" fillId="5" fontId="48" numFmtId="1" xfId="0" applyAlignment="1" applyBorder="1" applyFont="1" applyNumberFormat="1">
      <alignment horizontal="center" vertical="center"/>
    </xf>
    <xf borderId="32" fillId="5" fontId="3" numFmtId="164" xfId="0" applyAlignment="1" applyBorder="1" applyFont="1" applyNumberFormat="1">
      <alignment horizontal="right" vertical="bottom"/>
    </xf>
    <xf borderId="0" fillId="5" fontId="2" numFmtId="0" xfId="0" applyAlignment="1" applyFont="1">
      <alignment readingOrder="0" vertical="bottom"/>
    </xf>
    <xf borderId="64" fillId="12" fontId="2" numFmtId="164" xfId="0" applyAlignment="1" applyBorder="1" applyFont="1" applyNumberFormat="1">
      <alignment readingOrder="0" vertical="bottom"/>
    </xf>
    <xf borderId="65" fillId="0" fontId="3" numFmtId="0" xfId="0" applyAlignment="1" applyBorder="1" applyFont="1">
      <alignment horizontal="center" readingOrder="0" vertical="bottom"/>
    </xf>
    <xf borderId="39" fillId="0" fontId="48" numFmtId="1" xfId="0" applyAlignment="1" applyBorder="1" applyFont="1" applyNumberFormat="1">
      <alignment horizontal="center" vertical="center"/>
    </xf>
    <xf borderId="39" fillId="12" fontId="2" numFmtId="0" xfId="0" applyAlignment="1" applyBorder="1" applyFont="1">
      <alignment readingOrder="0" vertical="bottom"/>
    </xf>
    <xf borderId="66" fillId="0" fontId="7" numFmtId="164" xfId="0" applyAlignment="1" applyBorder="1" applyFont="1" applyNumberFormat="1">
      <alignment horizontal="right" readingOrder="0" vertical="bottom"/>
    </xf>
    <xf borderId="29" fillId="0" fontId="43" numFmtId="1" xfId="0" applyAlignment="1" applyBorder="1" applyFont="1" applyNumberFormat="1">
      <alignment horizontal="center" readingOrder="0" vertical="center"/>
    </xf>
    <xf borderId="29" fillId="0" fontId="43" numFmtId="10" xfId="0" applyAlignment="1" applyBorder="1" applyFont="1" applyNumberFormat="1">
      <alignment horizontal="center" readingOrder="0" vertical="center"/>
    </xf>
    <xf borderId="29" fillId="0" fontId="48" numFmtId="10" xfId="0" applyAlignment="1" applyBorder="1" applyFont="1" applyNumberFormat="1">
      <alignment horizontal="center" readingOrder="0" vertical="center"/>
    </xf>
    <xf borderId="46" fillId="0" fontId="49" numFmtId="1" xfId="0" applyAlignment="1" applyBorder="1" applyFont="1" applyNumberFormat="1">
      <alignment vertical="bottom"/>
    </xf>
    <xf borderId="62" fillId="0" fontId="48" numFmtId="10" xfId="0" applyAlignment="1" applyBorder="1" applyFont="1" applyNumberFormat="1">
      <alignment horizontal="center" readingOrder="0" vertical="center"/>
    </xf>
    <xf borderId="32" fillId="0" fontId="48" numFmtId="0" xfId="0" applyAlignment="1" applyBorder="1" applyFont="1">
      <alignment horizontal="center" vertical="center"/>
    </xf>
    <xf borderId="0" fillId="5" fontId="2" numFmtId="0" xfId="0" applyAlignment="1" applyFont="1">
      <alignment horizontal="center" readingOrder="0" vertical="center"/>
    </xf>
    <xf borderId="0" fillId="5" fontId="2" numFmtId="0" xfId="0" applyAlignment="1" applyFont="1">
      <alignment vertical="bottom"/>
    </xf>
    <xf borderId="0" fillId="5" fontId="3" numFmtId="9" xfId="0" applyAlignment="1" applyFont="1" applyNumberFormat="1">
      <alignment horizontal="center" readingOrder="0" vertical="bottom"/>
    </xf>
    <xf borderId="0" fillId="5" fontId="48" numFmtId="10" xfId="0" applyAlignment="1" applyFont="1" applyNumberFormat="1">
      <alignment horizontal="center" vertical="center"/>
    </xf>
    <xf borderId="0" fillId="5" fontId="43" numFmtId="0" xfId="0" applyAlignment="1" applyFont="1">
      <alignment horizontal="center" readingOrder="0" vertical="center"/>
    </xf>
    <xf borderId="0" fillId="5" fontId="43" numFmtId="0" xfId="0" applyAlignment="1" applyFont="1">
      <alignment horizontal="right" vertical="center"/>
    </xf>
    <xf borderId="0" fillId="5" fontId="48" numFmtId="0" xfId="0" applyAlignment="1" applyFont="1">
      <alignment horizontal="center" vertical="center"/>
    </xf>
    <xf borderId="14" fillId="5" fontId="2" numFmtId="0" xfId="0" applyAlignment="1" applyBorder="1" applyFont="1">
      <alignment horizontal="center" readingOrder="0" vertical="center"/>
    </xf>
    <xf borderId="18" fillId="5" fontId="2" numFmtId="0" xfId="0" applyAlignment="1" applyBorder="1" applyFont="1">
      <alignment horizontal="center" readingOrder="0" vertical="center"/>
    </xf>
    <xf borderId="18" fillId="0" fontId="4" numFmtId="0" xfId="0" applyBorder="1" applyFont="1"/>
    <xf borderId="19" fillId="5" fontId="2" numFmtId="0" xfId="0" applyAlignment="1" applyBorder="1" applyFont="1">
      <alignment horizontal="center" readingOrder="0" vertical="center"/>
    </xf>
    <xf borderId="16" fillId="5" fontId="2" numFmtId="0" xfId="0" applyAlignment="1" applyBorder="1" applyFont="1">
      <alignment horizontal="center" readingOrder="0" vertical="center"/>
    </xf>
    <xf borderId="3" fillId="5" fontId="2" numFmtId="0" xfId="0" applyAlignment="1" applyBorder="1" applyFont="1">
      <alignment horizontal="center" readingOrder="0" vertical="center"/>
    </xf>
    <xf borderId="9" fillId="7" fontId="50" numFmtId="0" xfId="0" applyAlignment="1" applyBorder="1" applyFont="1">
      <alignment horizontal="left" vertical="center"/>
    </xf>
    <xf borderId="9" fillId="7" fontId="51" numFmtId="166" xfId="0" applyAlignment="1" applyBorder="1" applyFont="1" applyNumberFormat="1">
      <alignment horizontal="center" readingOrder="0" vertical="center"/>
    </xf>
    <xf borderId="10" fillId="0" fontId="52" numFmtId="0" xfId="0" applyAlignment="1" applyBorder="1" applyFont="1">
      <alignment horizontal="center" vertical="center"/>
    </xf>
    <xf borderId="9" fillId="0" fontId="53" numFmtId="0" xfId="0" applyAlignment="1" applyBorder="1" applyFont="1">
      <alignment horizontal="center" vertical="center"/>
    </xf>
    <xf borderId="0" fillId="5" fontId="52" numFmtId="0" xfId="0" applyAlignment="1" applyFont="1">
      <alignment horizontal="center" vertical="bottom"/>
    </xf>
    <xf borderId="67" fillId="5" fontId="37" numFmtId="171" xfId="0" applyAlignment="1" applyBorder="1" applyFont="1" applyNumberFormat="1">
      <alignment horizontal="center" readingOrder="0" vertical="center"/>
    </xf>
    <xf borderId="68" fillId="0" fontId="4" numFmtId="0" xfId="0" applyBorder="1" applyFont="1"/>
    <xf borderId="22" fillId="0" fontId="52" numFmtId="0" xfId="0" applyAlignment="1" applyBorder="1" applyFont="1">
      <alignment horizontal="center" readingOrder="0" vertical="center"/>
    </xf>
    <xf borderId="22" fillId="0" fontId="54" numFmtId="0" xfId="0" applyAlignment="1" applyBorder="1" applyFont="1">
      <alignment horizontal="center" vertical="center"/>
    </xf>
    <xf borderId="69" fillId="5" fontId="52" numFmtId="0" xfId="0" applyAlignment="1" applyBorder="1" applyFont="1">
      <alignment horizontal="center" readingOrder="0" vertical="center"/>
    </xf>
    <xf borderId="70" fillId="0" fontId="4" numFmtId="0" xfId="0" applyBorder="1" applyFont="1"/>
    <xf borderId="21" fillId="0" fontId="38" numFmtId="0" xfId="0" applyAlignment="1" applyBorder="1" applyFont="1">
      <alignment horizontal="center" readingOrder="0"/>
    </xf>
    <xf borderId="22" fillId="0" fontId="38" numFmtId="0" xfId="0" applyAlignment="1" applyBorder="1" applyFont="1">
      <alignment horizontal="center" readingOrder="0"/>
    </xf>
    <xf borderId="23" fillId="0" fontId="38" numFmtId="0" xfId="0" applyAlignment="1" applyBorder="1" applyFont="1">
      <alignment horizontal="center" readingOrder="0"/>
    </xf>
    <xf borderId="0" fillId="0" fontId="38" numFmtId="0" xfId="0" applyAlignment="1" applyFont="1">
      <alignment horizontal="center" readingOrder="0"/>
    </xf>
    <xf borderId="2" fillId="5" fontId="3" numFmtId="0" xfId="0" applyAlignment="1" applyBorder="1" applyFont="1">
      <alignment vertical="bottom"/>
    </xf>
    <xf borderId="2" fillId="5" fontId="52" numFmtId="0" xfId="0" applyAlignment="1" applyBorder="1" applyFont="1">
      <alignment horizontal="center" vertical="bottom"/>
    </xf>
    <xf borderId="0" fillId="0" fontId="44" numFmtId="0" xfId="0" applyFont="1"/>
    <xf borderId="0" fillId="0" fontId="55" numFmtId="0" xfId="0" applyFont="1"/>
    <xf borderId="0" fillId="0" fontId="53" numFmtId="0" xfId="0" applyAlignment="1" applyFont="1">
      <alignment horizontal="left" vertical="center"/>
    </xf>
    <xf borderId="0" fillId="0" fontId="53" numFmtId="0" xfId="0" applyAlignment="1" applyFont="1">
      <alignment horizontal="center" vertical="center"/>
    </xf>
    <xf borderId="71" fillId="0" fontId="56" numFmtId="0" xfId="0" applyAlignment="1" applyBorder="1" applyFont="1">
      <alignment horizontal="center" vertical="center"/>
    </xf>
    <xf borderId="7" fillId="0" fontId="56" numFmtId="164" xfId="0" applyAlignment="1" applyBorder="1" applyFont="1" applyNumberFormat="1">
      <alignment horizontal="center" readingOrder="0" vertical="center"/>
    </xf>
    <xf borderId="7" fillId="0" fontId="57" numFmtId="164" xfId="0" applyAlignment="1" applyBorder="1" applyFont="1" applyNumberFormat="1">
      <alignment horizontal="center" readingOrder="0"/>
    </xf>
    <xf borderId="72" fillId="0" fontId="4" numFmtId="0" xfId="0" applyBorder="1" applyFont="1"/>
    <xf borderId="27" fillId="0" fontId="44" numFmtId="0" xfId="0" applyAlignment="1" applyBorder="1" applyFont="1">
      <alignment horizontal="center" readingOrder="0"/>
    </xf>
    <xf borderId="2" fillId="0" fontId="44" numFmtId="164" xfId="0" applyAlignment="1" applyBorder="1" applyFont="1" applyNumberFormat="1">
      <alignment horizontal="center"/>
    </xf>
    <xf borderId="2" fillId="0" fontId="44" numFmtId="168" xfId="0" applyAlignment="1" applyBorder="1" applyFont="1" applyNumberFormat="1">
      <alignment horizontal="center"/>
    </xf>
    <xf borderId="2" fillId="0" fontId="44" numFmtId="169" xfId="0" applyAlignment="1" applyBorder="1" applyFont="1" applyNumberFormat="1">
      <alignment horizontal="center" readingOrder="0"/>
    </xf>
    <xf borderId="2" fillId="0" fontId="44" numFmtId="169" xfId="0" applyAlignment="1" applyBorder="1" applyFont="1" applyNumberFormat="1">
      <alignment horizontal="center"/>
    </xf>
    <xf borderId="2" fillId="0" fontId="44" numFmtId="172" xfId="0" applyAlignment="1" applyBorder="1" applyFont="1" applyNumberFormat="1">
      <alignment horizontal="center"/>
    </xf>
    <xf borderId="28" fillId="0" fontId="44" numFmtId="172" xfId="0" applyAlignment="1" applyBorder="1" applyFont="1" applyNumberFormat="1">
      <alignment horizontal="center"/>
    </xf>
    <xf borderId="0" fillId="0" fontId="44" numFmtId="172" xfId="0" applyAlignment="1" applyFont="1" applyNumberFormat="1">
      <alignment horizontal="center"/>
    </xf>
    <xf borderId="2" fillId="5" fontId="52" numFmtId="0" xfId="0" applyAlignment="1" applyBorder="1" applyFont="1">
      <alignment horizontal="center" readingOrder="0" vertical="bottom"/>
    </xf>
    <xf borderId="2" fillId="5" fontId="3" numFmtId="164" xfId="0" applyAlignment="1" applyBorder="1" applyFont="1" applyNumberFormat="1">
      <alignment horizontal="right" vertical="bottom"/>
    </xf>
    <xf borderId="0" fillId="0" fontId="55" numFmtId="0" xfId="0" applyAlignment="1" applyFont="1">
      <alignment readingOrder="0"/>
    </xf>
    <xf borderId="9" fillId="0" fontId="58" numFmtId="0" xfId="0" applyAlignment="1" applyBorder="1" applyFont="1">
      <alignment horizontal="left" vertical="center"/>
    </xf>
    <xf borderId="9" fillId="0" fontId="53" numFmtId="166" xfId="0" applyAlignment="1" applyBorder="1" applyFont="1" applyNumberFormat="1">
      <alignment horizontal="center" readingOrder="0" vertical="center"/>
    </xf>
    <xf borderId="7" fillId="0" fontId="56" numFmtId="164" xfId="0" applyAlignment="1" applyBorder="1" applyFont="1" applyNumberFormat="1">
      <alignment horizontal="center" vertical="center"/>
    </xf>
    <xf borderId="7" fillId="0" fontId="57" numFmtId="164" xfId="0" applyAlignment="1" applyBorder="1" applyFont="1" applyNumberFormat="1">
      <alignment horizontal="center"/>
    </xf>
    <xf borderId="27" fillId="5" fontId="52" numFmtId="0" xfId="0" applyAlignment="1" applyBorder="1" applyFont="1">
      <alignment horizontal="center" readingOrder="0" vertical="bottom"/>
    </xf>
    <xf borderId="7" fillId="0" fontId="57" numFmtId="0" xfId="0" applyAlignment="1" applyBorder="1" applyFont="1">
      <alignment horizontal="center"/>
    </xf>
    <xf borderId="27" fillId="5" fontId="52" numFmtId="0" xfId="0" applyAlignment="1" applyBorder="1" applyFont="1">
      <alignment horizontal="center" readingOrder="0" vertical="bottom"/>
    </xf>
    <xf borderId="12" fillId="0" fontId="58" numFmtId="0" xfId="0" applyAlignment="1" applyBorder="1" applyFont="1">
      <alignment horizontal="left" vertical="center"/>
    </xf>
    <xf borderId="9" fillId="0" fontId="53" numFmtId="0" xfId="0" applyAlignment="1" applyBorder="1" applyFont="1">
      <alignment horizontal="center" readingOrder="0" vertical="center"/>
    </xf>
    <xf borderId="73" fillId="0" fontId="56" numFmtId="0" xfId="0" applyAlignment="1" applyBorder="1" applyFont="1">
      <alignment horizontal="center" vertical="center"/>
    </xf>
    <xf borderId="74" fillId="0" fontId="4" numFmtId="0" xfId="0" applyBorder="1" applyFont="1"/>
    <xf borderId="75" fillId="0" fontId="56" numFmtId="164" xfId="0" applyAlignment="1" applyBorder="1" applyFont="1" applyNumberFormat="1">
      <alignment horizontal="center" vertical="center"/>
    </xf>
    <xf borderId="75" fillId="0" fontId="57" numFmtId="0" xfId="0" applyAlignment="1" applyBorder="1" applyFont="1">
      <alignment horizontal="center"/>
    </xf>
    <xf borderId="75" fillId="0" fontId="57" numFmtId="164" xfId="0" applyAlignment="1" applyBorder="1" applyFont="1" applyNumberFormat="1">
      <alignment horizontal="center"/>
    </xf>
    <xf borderId="76" fillId="0" fontId="4" numFmtId="0" xfId="0" applyBorder="1" applyFont="1"/>
    <xf borderId="34" fillId="5" fontId="37" numFmtId="0" xfId="0" applyAlignment="1" applyBorder="1" applyFont="1">
      <alignment horizontal="center" readingOrder="0" vertical="bottom"/>
    </xf>
    <xf borderId="2" fillId="5" fontId="44" numFmtId="168" xfId="0" applyAlignment="1" applyBorder="1" applyFont="1" applyNumberFormat="1">
      <alignment horizontal="center"/>
    </xf>
    <xf borderId="2" fillId="5" fontId="44" numFmtId="169" xfId="0" applyAlignment="1" applyBorder="1" applyFont="1" applyNumberFormat="1">
      <alignment horizontal="center"/>
    </xf>
    <xf borderId="2" fillId="5" fontId="44" numFmtId="172" xfId="0" applyAlignment="1" applyBorder="1" applyFont="1" applyNumberFormat="1">
      <alignment horizontal="center"/>
    </xf>
    <xf borderId="9" fillId="0" fontId="59" numFmtId="0" xfId="0" applyAlignment="1" applyBorder="1" applyFont="1">
      <alignment horizontal="left" readingOrder="0" vertical="center"/>
    </xf>
    <xf borderId="10" fillId="5" fontId="60" numFmtId="0" xfId="0" applyAlignment="1" applyBorder="1" applyFont="1">
      <alignment horizontal="center" readingOrder="0" vertical="center"/>
    </xf>
    <xf borderId="9" fillId="5" fontId="61" numFmtId="0" xfId="0" applyAlignment="1" applyBorder="1" applyFont="1">
      <alignment horizontal="center" vertical="center"/>
    </xf>
    <xf borderId="35" fillId="0" fontId="44" numFmtId="164" xfId="0" applyAlignment="1" applyBorder="1" applyFont="1" applyNumberFormat="1">
      <alignment horizontal="center"/>
    </xf>
    <xf borderId="35" fillId="5" fontId="44" numFmtId="168" xfId="0" applyAlignment="1" applyBorder="1" applyFont="1" applyNumberFormat="1">
      <alignment horizontal="center"/>
    </xf>
    <xf borderId="35" fillId="5" fontId="44" numFmtId="169" xfId="0" applyAlignment="1" applyBorder="1" applyFont="1" applyNumberFormat="1">
      <alignment horizontal="center"/>
    </xf>
    <xf borderId="35" fillId="5" fontId="44" numFmtId="172" xfId="0" applyAlignment="1" applyBorder="1" applyFont="1" applyNumberFormat="1">
      <alignment horizontal="center"/>
    </xf>
    <xf borderId="36" fillId="0" fontId="44" numFmtId="172" xfId="0" applyAlignment="1" applyBorder="1" applyFont="1" applyNumberFormat="1">
      <alignment horizontal="center"/>
    </xf>
    <xf borderId="0" fillId="0" fontId="59" numFmtId="0" xfId="0" applyFont="1"/>
    <xf borderId="24" fillId="0" fontId="62" numFmtId="0" xfId="0" applyAlignment="1" applyBorder="1" applyFont="1">
      <alignment horizontal="center" readingOrder="0" vertical="center"/>
    </xf>
    <xf borderId="12" fillId="0" fontId="55" numFmtId="0" xfId="0" applyAlignment="1" applyBorder="1" applyFont="1">
      <alignment horizontal="center" vertical="center"/>
    </xf>
    <xf borderId="0" fillId="5" fontId="3" numFmtId="164" xfId="0" applyAlignment="1" applyFont="1" applyNumberFormat="1">
      <alignment horizontal="right" vertical="bottom"/>
    </xf>
    <xf borderId="0" fillId="16" fontId="58" numFmtId="0" xfId="0" applyAlignment="1" applyFont="1">
      <alignment vertical="center"/>
    </xf>
    <xf borderId="0" fillId="16" fontId="53" numFmtId="0" xfId="0" applyAlignment="1" applyFont="1">
      <alignment vertical="center"/>
    </xf>
    <xf borderId="9" fillId="16" fontId="53" numFmtId="0" xfId="0" applyAlignment="1" applyBorder="1" applyFont="1">
      <alignment vertical="center"/>
    </xf>
    <xf borderId="13" fillId="0" fontId="58" numFmtId="0" xfId="0" applyAlignment="1" applyBorder="1" applyFont="1">
      <alignment horizontal="center" vertical="center"/>
    </xf>
    <xf borderId="9" fillId="5" fontId="52" numFmtId="0" xfId="0" applyAlignment="1" applyBorder="1" applyFont="1">
      <alignment horizontal="center" readingOrder="0" vertical="center"/>
    </xf>
    <xf borderId="10" fillId="10" fontId="52" numFmtId="0" xfId="0" applyAlignment="1" applyBorder="1" applyFont="1">
      <alignment horizontal="center" vertical="center"/>
    </xf>
    <xf borderId="10" fillId="10" fontId="53" numFmtId="1" xfId="0" applyAlignment="1" applyBorder="1" applyFont="1" applyNumberFormat="1">
      <alignment horizontal="center" vertical="center"/>
    </xf>
    <xf borderId="9" fillId="10" fontId="63" numFmtId="164" xfId="0" applyAlignment="1" applyBorder="1" applyFont="1" applyNumberFormat="1">
      <alignment horizontal="center" vertical="center"/>
    </xf>
    <xf borderId="11" fillId="5" fontId="52" numFmtId="0" xfId="0" applyAlignment="1" applyBorder="1" applyFont="1">
      <alignment horizontal="center" readingOrder="0" vertical="center"/>
    </xf>
    <xf borderId="9" fillId="10" fontId="53" numFmtId="1" xfId="0" applyAlignment="1" applyBorder="1" applyFont="1" applyNumberFormat="1">
      <alignment horizontal="center" vertical="center"/>
    </xf>
    <xf borderId="22" fillId="0" fontId="37" numFmtId="0" xfId="0" applyAlignment="1" applyBorder="1" applyFont="1">
      <alignment horizontal="center" vertical="bottom"/>
    </xf>
    <xf borderId="23" fillId="0" fontId="37" numFmtId="0" xfId="0" applyAlignment="1" applyBorder="1" applyFont="1">
      <alignment horizontal="center" vertical="bottom"/>
    </xf>
    <xf borderId="0" fillId="0" fontId="37" numFmtId="0" xfId="0" applyAlignment="1" applyFont="1">
      <alignment horizontal="center" vertical="bottom"/>
    </xf>
    <xf borderId="0" fillId="0" fontId="53" numFmtId="0" xfId="0" applyAlignment="1" applyFont="1">
      <alignment vertical="center"/>
    </xf>
    <xf borderId="9" fillId="0" fontId="55" numFmtId="166" xfId="0" applyAlignment="1" applyBorder="1" applyFont="1" applyNumberFormat="1">
      <alignment horizontal="center" readingOrder="0"/>
    </xf>
    <xf borderId="24" fillId="20" fontId="62" numFmtId="0" xfId="0" applyAlignment="1" applyBorder="1" applyFill="1" applyFont="1">
      <alignment horizontal="center" readingOrder="0" vertical="center"/>
    </xf>
    <xf borderId="24" fillId="20" fontId="55" numFmtId="0" xfId="0" applyAlignment="1" applyBorder="1" applyFont="1">
      <alignment horizontal="center" vertical="center"/>
    </xf>
    <xf borderId="9" fillId="20" fontId="44" numFmtId="164" xfId="0" applyAlignment="1" applyBorder="1" applyFont="1" applyNumberFormat="1">
      <alignment horizontal="center" vertical="center"/>
    </xf>
    <xf borderId="10" fillId="20" fontId="62" numFmtId="0" xfId="0" applyAlignment="1" applyBorder="1" applyFont="1">
      <alignment horizontal="center" readingOrder="0" vertical="center"/>
    </xf>
    <xf borderId="12" fillId="20" fontId="55" numFmtId="0" xfId="0" applyAlignment="1" applyBorder="1" applyFont="1">
      <alignment horizontal="center" vertical="center"/>
    </xf>
    <xf borderId="27" fillId="5" fontId="37" numFmtId="171" xfId="0" applyAlignment="1" applyBorder="1" applyFont="1" applyNumberFormat="1">
      <alignment horizontal="center" readingOrder="0" vertical="bottom"/>
    </xf>
    <xf borderId="2" fillId="5" fontId="63" numFmtId="164" xfId="0" applyAlignment="1" applyBorder="1" applyFont="1" applyNumberFormat="1">
      <alignment horizontal="center" readingOrder="0" vertical="bottom"/>
    </xf>
    <xf borderId="2" fillId="5" fontId="63" numFmtId="168" xfId="0" applyAlignment="1" applyBorder="1" applyFont="1" applyNumberFormat="1">
      <alignment horizontal="center" readingOrder="0" vertical="bottom"/>
    </xf>
    <xf borderId="2" fillId="5" fontId="63" numFmtId="172" xfId="0" applyAlignment="1" applyBorder="1" applyFont="1" applyNumberFormat="1">
      <alignment horizontal="center" readingOrder="0" vertical="bottom"/>
    </xf>
    <xf borderId="9" fillId="21" fontId="52" numFmtId="0" xfId="0" applyAlignment="1" applyBorder="1" applyFill="1" applyFont="1">
      <alignment horizontal="center" vertical="center"/>
    </xf>
    <xf borderId="10" fillId="21" fontId="53" numFmtId="49" xfId="0" applyAlignment="1" applyBorder="1" applyFont="1" applyNumberFormat="1">
      <alignment horizontal="center" vertical="center"/>
    </xf>
    <xf borderId="9" fillId="21" fontId="63" numFmtId="164" xfId="0" applyAlignment="1" applyBorder="1" applyFont="1" applyNumberFormat="1">
      <alignment horizontal="center" vertical="center"/>
    </xf>
    <xf borderId="10" fillId="21" fontId="52" numFmtId="0" xfId="0" applyAlignment="1" applyBorder="1" applyFont="1">
      <alignment horizontal="center" vertical="center"/>
    </xf>
    <xf borderId="9" fillId="21" fontId="53" numFmtId="49" xfId="0" applyAlignment="1" applyBorder="1" applyFont="1" applyNumberFormat="1">
      <alignment horizontal="center" vertical="center"/>
    </xf>
    <xf borderId="0" fillId="5" fontId="52" numFmtId="0" xfId="0" applyAlignment="1" applyFont="1">
      <alignment horizontal="center" vertical="center"/>
    </xf>
    <xf borderId="9" fillId="12" fontId="52" numFmtId="0" xfId="0" applyAlignment="1" applyBorder="1" applyFont="1">
      <alignment horizontal="center" vertical="center"/>
    </xf>
    <xf borderId="10" fillId="12" fontId="53" numFmtId="0" xfId="0" applyAlignment="1" applyBorder="1" applyFont="1">
      <alignment horizontal="center" vertical="center"/>
    </xf>
    <xf borderId="9" fillId="12" fontId="63" numFmtId="164" xfId="0" applyAlignment="1" applyBorder="1" applyFont="1" applyNumberFormat="1">
      <alignment horizontal="center" vertical="center"/>
    </xf>
    <xf borderId="10" fillId="12" fontId="52" numFmtId="0" xfId="0" applyAlignment="1" applyBorder="1" applyFont="1">
      <alignment horizontal="center" vertical="center"/>
    </xf>
    <xf borderId="9" fillId="12" fontId="53" numFmtId="0" xfId="0" applyAlignment="1" applyBorder="1" applyFont="1">
      <alignment horizontal="center" vertical="center"/>
    </xf>
    <xf borderId="10" fillId="13" fontId="52" numFmtId="0" xfId="0" applyAlignment="1" applyBorder="1" applyFont="1">
      <alignment horizontal="center" readingOrder="0" vertical="center"/>
    </xf>
    <xf borderId="9" fillId="13" fontId="55" numFmtId="0" xfId="0" applyAlignment="1" applyBorder="1" applyFont="1">
      <alignment horizontal="center" vertical="center"/>
    </xf>
    <xf borderId="9" fillId="13" fontId="44" numFmtId="164" xfId="0" applyAlignment="1" applyBorder="1" applyFont="1" applyNumberFormat="1">
      <alignment horizontal="center" readingOrder="0" vertical="center"/>
    </xf>
    <xf borderId="0" fillId="5" fontId="38" numFmtId="0" xfId="0" applyAlignment="1" applyFont="1">
      <alignment horizontal="center" readingOrder="0" vertical="center"/>
    </xf>
    <xf borderId="0" fillId="5" fontId="37" numFmtId="0" xfId="0" applyAlignment="1" applyFont="1">
      <alignment horizontal="center"/>
    </xf>
    <xf borderId="9" fillId="14" fontId="52" numFmtId="0" xfId="0" applyAlignment="1" applyBorder="1" applyFont="1">
      <alignment horizontal="center" readingOrder="0" vertical="center"/>
    </xf>
    <xf borderId="9" fillId="14" fontId="52" numFmtId="0" xfId="0" applyAlignment="1" applyBorder="1" applyFont="1">
      <alignment horizontal="center" vertical="center"/>
    </xf>
    <xf borderId="10" fillId="14" fontId="53" numFmtId="0" xfId="0" applyAlignment="1" applyBorder="1" applyFont="1">
      <alignment horizontal="center" vertical="center"/>
    </xf>
    <xf borderId="9" fillId="14" fontId="63" numFmtId="164" xfId="0" applyAlignment="1" applyBorder="1" applyFont="1" applyNumberFormat="1">
      <alignment horizontal="center" vertical="center"/>
    </xf>
    <xf borderId="10" fillId="2" fontId="60" numFmtId="0" xfId="0" applyAlignment="1" applyBorder="1" applyFont="1">
      <alignment horizontal="center" readingOrder="0" vertical="center"/>
    </xf>
    <xf borderId="9" fillId="2" fontId="55" numFmtId="0" xfId="0" applyAlignment="1" applyBorder="1" applyFont="1">
      <alignment horizontal="center" vertical="center"/>
    </xf>
    <xf borderId="9" fillId="2" fontId="44" numFmtId="164" xfId="0" applyAlignment="1" applyBorder="1" applyFont="1" applyNumberFormat="1">
      <alignment horizontal="center" readingOrder="0" vertical="center"/>
    </xf>
    <xf borderId="0" fillId="5" fontId="37" numFmtId="0" xfId="0" applyAlignment="1" applyFont="1">
      <alignment horizontal="center" readingOrder="0" vertical="center"/>
    </xf>
    <xf borderId="36" fillId="5" fontId="44" numFmtId="172" xfId="0" applyAlignment="1" applyBorder="1" applyFont="1" applyNumberFormat="1">
      <alignment horizontal="center"/>
    </xf>
    <xf borderId="0" fillId="5" fontId="44" numFmtId="172" xfId="0" applyAlignment="1" applyFont="1" applyNumberFormat="1">
      <alignment horizontal="center"/>
    </xf>
    <xf borderId="26" fillId="14" fontId="52" numFmtId="0" xfId="0" applyAlignment="1" applyBorder="1" applyFont="1">
      <alignment horizontal="center" readingOrder="0" vertical="center"/>
    </xf>
    <xf borderId="10" fillId="14" fontId="52" numFmtId="0" xfId="0" applyAlignment="1" applyBorder="1" applyFont="1">
      <alignment horizontal="center" vertical="center"/>
    </xf>
    <xf borderId="9" fillId="14" fontId="53" numFmtId="0" xfId="0" applyAlignment="1" applyBorder="1" applyFont="1">
      <alignment horizontal="center" vertical="center"/>
    </xf>
    <xf borderId="0" fillId="5" fontId="44" numFmtId="0" xfId="0" applyFont="1"/>
    <xf borderId="25" fillId="14" fontId="52" numFmtId="0" xfId="0" applyAlignment="1" applyBorder="1" applyFont="1">
      <alignment horizontal="center" vertical="center"/>
    </xf>
    <xf borderId="12" fillId="14" fontId="53" numFmtId="0" xfId="0" applyAlignment="1" applyBorder="1" applyFont="1">
      <alignment horizontal="center" vertical="center"/>
    </xf>
    <xf borderId="0" fillId="0" fontId="37" numFmtId="0" xfId="0" applyAlignment="1" applyFont="1">
      <alignment horizontal="center" readingOrder="0" vertical="center"/>
    </xf>
    <xf borderId="0" fillId="5" fontId="64" numFmtId="0" xfId="0" applyAlignment="1" applyFont="1">
      <alignment horizontal="left" readingOrder="0" vertical="center"/>
    </xf>
    <xf borderId="0" fillId="0" fontId="37" numFmtId="0" xfId="0" applyAlignment="1" applyFont="1">
      <alignment horizontal="center"/>
    </xf>
    <xf borderId="0" fillId="0" fontId="38" numFmtId="0" xfId="0" applyAlignment="1" applyFont="1">
      <alignment horizontal="center" readingOrder="0" vertical="center"/>
    </xf>
    <xf borderId="0" fillId="5" fontId="14" numFmtId="0" xfId="0" applyAlignment="1" applyFont="1">
      <alignment horizontal="center"/>
    </xf>
    <xf borderId="0" fillId="5" fontId="2" numFmtId="0" xfId="0" applyAlignment="1" applyFont="1">
      <alignment horizontal="center"/>
    </xf>
    <xf borderId="10" fillId="14" fontId="62" numFmtId="0" xfId="0" applyAlignment="1" applyBorder="1" applyFont="1">
      <alignment horizontal="center" readingOrder="0" vertical="center"/>
    </xf>
    <xf borderId="11" fillId="14" fontId="55" numFmtId="0" xfId="0" applyAlignment="1" applyBorder="1" applyFont="1">
      <alignment horizontal="center" vertical="center"/>
    </xf>
    <xf borderId="9" fillId="14" fontId="44" numFmtId="164" xfId="0" applyAlignment="1" applyBorder="1" applyFont="1" applyNumberFormat="1">
      <alignment horizontal="center" vertical="center"/>
    </xf>
    <xf borderId="0" fillId="5" fontId="65" numFmtId="0" xfId="0" applyAlignment="1" applyFont="1">
      <alignment horizontal="left" readingOrder="0" vertical="center"/>
    </xf>
    <xf borderId="0" fillId="5" fontId="62" numFmtId="0" xfId="0" applyAlignment="1" applyFont="1">
      <alignment horizontal="center" readingOrder="0" vertical="center"/>
    </xf>
    <xf borderId="0" fillId="5" fontId="55" numFmtId="0" xfId="0" applyAlignment="1" applyFont="1">
      <alignment horizontal="center" vertical="center"/>
    </xf>
    <xf borderId="0" fillId="5" fontId="56" numFmtId="0" xfId="0" applyAlignment="1" applyFont="1">
      <alignment horizontal="center" readingOrder="0" vertical="center"/>
    </xf>
    <xf borderId="0" fillId="5" fontId="44" numFmtId="0" xfId="0" applyAlignment="1" applyFont="1">
      <alignment horizontal="left"/>
    </xf>
    <xf borderId="2" fillId="22" fontId="52" numFmtId="0" xfId="0" applyAlignment="1" applyBorder="1" applyFill="1" applyFont="1">
      <alignment horizontal="center" vertical="bottom"/>
    </xf>
    <xf borderId="2" fillId="22" fontId="52" numFmtId="0" xfId="0" applyAlignment="1" applyBorder="1" applyFont="1">
      <alignment horizontal="center" readingOrder="0" vertical="bottom"/>
    </xf>
    <xf borderId="2" fillId="22" fontId="52" numFmtId="0" xfId="0" applyAlignment="1" applyBorder="1" applyFont="1">
      <alignment horizontal="center" readingOrder="0" shrinkToFit="0" vertical="bottom" wrapText="1"/>
    </xf>
    <xf borderId="5" fillId="22" fontId="52" numFmtId="0" xfId="0" applyAlignment="1" applyBorder="1" applyFont="1">
      <alignment horizontal="center" readingOrder="0" vertical="bottom"/>
    </xf>
    <xf borderId="5" fillId="22" fontId="52" numFmtId="0" xfId="0" applyAlignment="1" applyBorder="1" applyFont="1">
      <alignment horizontal="center" vertical="bottom"/>
    </xf>
    <xf borderId="2" fillId="22" fontId="52" numFmtId="166" xfId="0" applyAlignment="1" applyBorder="1" applyFont="1" applyNumberFormat="1">
      <alignment horizontal="center" vertical="bottom"/>
    </xf>
    <xf borderId="2" fillId="22" fontId="52" numFmtId="169" xfId="0" applyAlignment="1" applyBorder="1" applyFont="1" applyNumberFormat="1">
      <alignment horizontal="center" readingOrder="0" vertical="bottom"/>
    </xf>
    <xf borderId="2" fillId="22" fontId="52" numFmtId="175" xfId="0" applyAlignment="1" applyBorder="1" applyFont="1" applyNumberFormat="1">
      <alignment horizontal="center" readingOrder="0" vertical="bottom"/>
    </xf>
    <xf borderId="2" fillId="5" fontId="52" numFmtId="0" xfId="0" applyAlignment="1" applyBorder="1" applyFont="1">
      <alignment horizontal="center" readingOrder="0"/>
    </xf>
    <xf borderId="2" fillId="23" fontId="52" numFmtId="0" xfId="0" applyAlignment="1" applyBorder="1" applyFill="1" applyFont="1">
      <alignment horizontal="center" readingOrder="0" vertical="bottom"/>
    </xf>
    <xf borderId="2" fillId="5" fontId="52" numFmtId="171" xfId="0" applyAlignment="1" applyBorder="1" applyFont="1" applyNumberFormat="1">
      <alignment horizontal="center" readingOrder="0" vertical="bottom"/>
    </xf>
    <xf borderId="2" fillId="5" fontId="54" numFmtId="0" xfId="0" applyAlignment="1" applyBorder="1" applyFont="1">
      <alignment horizontal="center" readingOrder="0" vertical="bottom"/>
    </xf>
    <xf borderId="2" fillId="23" fontId="52" numFmtId="164" xfId="0" applyAlignment="1" applyBorder="1" applyFont="1" applyNumberFormat="1">
      <alignment horizontal="center" readingOrder="0" vertical="bottom"/>
    </xf>
    <xf borderId="2" fillId="23" fontId="52" numFmtId="164" xfId="0" applyAlignment="1" applyBorder="1" applyFont="1" applyNumberFormat="1">
      <alignment horizontal="center" readingOrder="0" vertical="bottom"/>
    </xf>
    <xf borderId="2" fillId="5" fontId="52" numFmtId="166" xfId="0" applyAlignment="1" applyBorder="1" applyFont="1" applyNumberFormat="1">
      <alignment horizontal="center" readingOrder="0" vertical="bottom"/>
    </xf>
    <xf borderId="2" fillId="5" fontId="52" numFmtId="166" xfId="0" applyAlignment="1" applyBorder="1" applyFont="1" applyNumberFormat="1">
      <alignment readingOrder="0" vertical="bottom"/>
    </xf>
    <xf borderId="2" fillId="5" fontId="52" numFmtId="175" xfId="0" applyAlignment="1" applyBorder="1" applyFont="1" applyNumberFormat="1">
      <alignment horizontal="center" vertical="bottom"/>
    </xf>
    <xf borderId="2" fillId="5" fontId="52" numFmtId="166" xfId="0" applyAlignment="1" applyBorder="1" applyFont="1" applyNumberFormat="1">
      <alignment horizontal="center" vertical="bottom"/>
    </xf>
    <xf borderId="2" fillId="5" fontId="52" numFmtId="175" xfId="0" applyAlignment="1" applyBorder="1" applyFont="1" applyNumberFormat="1">
      <alignment horizontal="center" readingOrder="0" vertical="bottom"/>
    </xf>
    <xf borderId="2" fillId="5" fontId="52" numFmtId="166" xfId="0" applyAlignment="1" applyBorder="1" applyFont="1" applyNumberFormat="1">
      <alignment vertical="bottom"/>
    </xf>
    <xf borderId="2" fillId="5" fontId="52" numFmtId="0" xfId="0" applyAlignment="1" applyBorder="1" applyFont="1">
      <alignment readingOrder="0" vertical="bottom"/>
    </xf>
    <xf borderId="2" fillId="5" fontId="60" numFmtId="0" xfId="0" applyAlignment="1" applyBorder="1" applyFont="1">
      <alignment horizontal="center" readingOrder="0" vertical="bottom"/>
    </xf>
    <xf borderId="2" fillId="5" fontId="52" numFmtId="164" xfId="0" applyAlignment="1" applyBorder="1" applyFont="1" applyNumberFormat="1">
      <alignment horizontal="center" readingOrder="0" vertical="bottom"/>
    </xf>
    <xf borderId="2" fillId="24" fontId="52" numFmtId="164" xfId="0" applyAlignment="1" applyBorder="1" applyFill="1" applyFont="1" applyNumberFormat="1">
      <alignment horizontal="center" readingOrder="0" vertical="bottom"/>
    </xf>
    <xf borderId="2" fillId="5" fontId="52" numFmtId="0" xfId="0" applyAlignment="1" applyBorder="1" applyFont="1">
      <alignment vertical="bottom"/>
    </xf>
    <xf borderId="2" fillId="5" fontId="66" numFmtId="0" xfId="0" applyAlignment="1" applyBorder="1" applyFont="1">
      <alignment horizontal="center" readingOrder="0"/>
    </xf>
    <xf borderId="2" fillId="5" fontId="52" numFmtId="164" xfId="0" applyAlignment="1" applyBorder="1" applyFont="1" applyNumberFormat="1">
      <alignment horizontal="center" readingOrder="0" vertical="bottom"/>
    </xf>
    <xf borderId="2" fillId="25" fontId="52" numFmtId="164" xfId="0" applyAlignment="1" applyBorder="1" applyFill="1" applyFont="1" applyNumberFormat="1">
      <alignment horizontal="center" readingOrder="0" vertical="bottom"/>
    </xf>
    <xf borderId="2" fillId="25" fontId="52" numFmtId="164" xfId="0" applyAlignment="1" applyBorder="1" applyFont="1" applyNumberFormat="1">
      <alignment horizontal="center" readingOrder="0" vertical="bottom"/>
    </xf>
    <xf borderId="2" fillId="5" fontId="52" numFmtId="166" xfId="0" applyAlignment="1" applyBorder="1" applyFont="1" applyNumberFormat="1">
      <alignment horizontal="center" readingOrder="0" vertical="bottom"/>
    </xf>
    <xf borderId="2" fillId="5" fontId="52" numFmtId="0" xfId="0" applyAlignment="1" applyBorder="1" applyFont="1">
      <alignment horizontal="center" readingOrder="0" vertical="bottom"/>
    </xf>
    <xf borderId="2" fillId="25" fontId="52" numFmtId="166" xfId="0" applyAlignment="1" applyBorder="1" applyFont="1" applyNumberFormat="1">
      <alignment horizontal="center" readingOrder="0" vertical="bottom"/>
    </xf>
    <xf borderId="2" fillId="25" fontId="52" numFmtId="171" xfId="0" applyAlignment="1" applyBorder="1" applyFont="1" applyNumberFormat="1">
      <alignment horizontal="center" readingOrder="0" vertical="bottom"/>
    </xf>
    <xf borderId="2" fillId="25" fontId="52" numFmtId="0" xfId="0" applyAlignment="1" applyBorder="1" applyFont="1">
      <alignment horizontal="center" readingOrder="0" vertical="bottom"/>
    </xf>
    <xf borderId="2" fillId="25" fontId="54" numFmtId="0" xfId="0" applyAlignment="1" applyBorder="1" applyFont="1">
      <alignment horizontal="center" readingOrder="0" vertical="bottom"/>
    </xf>
    <xf borderId="2" fillId="5" fontId="67" numFmtId="0" xfId="0" applyAlignment="1" applyBorder="1" applyFont="1">
      <alignment horizontal="center" readingOrder="0"/>
    </xf>
    <xf borderId="2" fillId="5" fontId="52" numFmtId="176" xfId="0" applyAlignment="1" applyBorder="1" applyFont="1" applyNumberFormat="1">
      <alignment horizontal="center" readingOrder="0" vertical="bottom"/>
    </xf>
    <xf borderId="2" fillId="25" fontId="52" numFmtId="176" xfId="0" applyAlignment="1" applyBorder="1" applyFont="1" applyNumberFormat="1">
      <alignment horizontal="center" readingOrder="0" vertical="bottom"/>
    </xf>
    <xf borderId="2" fillId="25" fontId="60" numFmtId="0" xfId="0" applyAlignment="1" applyBorder="1" applyFont="1">
      <alignment horizontal="center" readingOrder="0" vertical="bottom"/>
    </xf>
    <xf borderId="2" fillId="23" fontId="52" numFmtId="0" xfId="0" applyAlignment="1" applyBorder="1" applyFont="1">
      <alignment horizontal="center" readingOrder="0" vertical="bottom"/>
    </xf>
    <xf borderId="2" fillId="23" fontId="52" numFmtId="175" xfId="0" applyAlignment="1" applyBorder="1" applyFont="1" applyNumberFormat="1">
      <alignment horizontal="center" vertical="bottom"/>
    </xf>
    <xf borderId="2" fillId="23" fontId="52" numFmtId="0" xfId="0" applyAlignment="1" applyBorder="1" applyFont="1">
      <alignment horizontal="center" readingOrder="0"/>
    </xf>
    <xf borderId="2" fillId="23" fontId="3" numFmtId="166" xfId="0" applyAlignment="1" applyBorder="1" applyFont="1" applyNumberFormat="1">
      <alignment vertical="bottom"/>
    </xf>
    <xf borderId="2" fillId="23" fontId="52" numFmtId="166" xfId="0" applyAlignment="1" applyBorder="1" applyFont="1" applyNumberFormat="1">
      <alignment horizontal="center" readingOrder="0" vertical="bottom"/>
    </xf>
    <xf borderId="2" fillId="23" fontId="3" numFmtId="0" xfId="0" applyAlignment="1" applyBorder="1" applyFont="1">
      <alignment vertical="bottom"/>
    </xf>
    <xf borderId="2" fillId="23" fontId="52" numFmtId="0" xfId="0" applyAlignment="1" applyBorder="1" applyFont="1">
      <alignment horizontal="center" vertical="bottom"/>
    </xf>
    <xf borderId="2" fillId="23" fontId="52" numFmtId="164" xfId="0" applyAlignment="1" applyBorder="1" applyFont="1" applyNumberFormat="1">
      <alignment horizontal="center" readingOrder="0" vertical="bottom"/>
    </xf>
    <xf borderId="2" fillId="23" fontId="52" numFmtId="164" xfId="0" applyAlignment="1" applyBorder="1" applyFont="1" applyNumberFormat="1">
      <alignment horizontal="center" vertical="bottom"/>
    </xf>
    <xf borderId="2" fillId="23" fontId="52" numFmtId="164" xfId="0" applyAlignment="1" applyBorder="1" applyFont="1" applyNumberFormat="1">
      <alignment horizontal="center" readingOrder="0" vertical="bottom"/>
    </xf>
    <xf borderId="2" fillId="25" fontId="52" numFmtId="0" xfId="0" applyAlignment="1" applyBorder="1" applyFont="1">
      <alignment horizontal="center" vertical="bottom"/>
    </xf>
    <xf borderId="2" fillId="25" fontId="52" numFmtId="176" xfId="0" applyAlignment="1" applyBorder="1" applyFont="1" applyNumberFormat="1">
      <alignment horizontal="center" vertical="bottom"/>
    </xf>
    <xf borderId="2" fillId="25" fontId="52" numFmtId="164" xfId="0" applyAlignment="1" applyBorder="1" applyFont="1" applyNumberFormat="1">
      <alignment horizontal="center" vertical="bottom"/>
    </xf>
    <xf borderId="2" fillId="25" fontId="52" numFmtId="164" xfId="0" applyAlignment="1" applyBorder="1" applyFont="1" applyNumberFormat="1">
      <alignment horizontal="center" vertical="bottom"/>
    </xf>
    <xf borderId="2" fillId="5" fontId="52" numFmtId="0" xfId="0" applyAlignment="1" applyBorder="1" applyFont="1">
      <alignment horizontal="center" vertical="bottom"/>
    </xf>
    <xf borderId="2" fillId="5" fontId="52" numFmtId="176" xfId="0" applyAlignment="1" applyBorder="1" applyFont="1" applyNumberFormat="1">
      <alignment horizontal="center" vertical="bottom"/>
    </xf>
    <xf borderId="2" fillId="23" fontId="52" numFmtId="166" xfId="0" applyAlignment="1" applyBorder="1" applyFont="1" applyNumberFormat="1">
      <alignment horizontal="center" vertical="bottom"/>
    </xf>
    <xf borderId="2" fillId="23" fontId="52" numFmtId="0" xfId="0" applyAlignment="1" applyBorder="1" applyFont="1">
      <alignment horizontal="center" readingOrder="0" shrinkToFit="0" vertical="bottom" wrapText="0"/>
    </xf>
    <xf borderId="2" fillId="23" fontId="52" numFmtId="164" xfId="0" applyAlignment="1" applyBorder="1" applyFont="1" applyNumberFormat="1">
      <alignment horizontal="center" vertical="bottom"/>
    </xf>
    <xf borderId="2" fillId="5" fontId="68" numFmtId="0" xfId="0" applyAlignment="1" applyBorder="1" applyFont="1">
      <alignment horizontal="center" readingOrder="0" vertical="bottom"/>
    </xf>
    <xf borderId="2" fillId="23" fontId="60" numFmtId="0" xfId="0" applyAlignment="1" applyBorder="1" applyFont="1">
      <alignment horizontal="center" readingOrder="0" vertical="bottom"/>
    </xf>
    <xf borderId="2" fillId="23" fontId="3" numFmtId="175" xfId="0" applyAlignment="1" applyBorder="1" applyFont="1" applyNumberFormat="1">
      <alignment vertical="bottom"/>
    </xf>
    <xf borderId="2" fillId="5" fontId="52" numFmtId="164" xfId="0" applyAlignment="1" applyBorder="1" applyFont="1" applyNumberFormat="1">
      <alignment horizontal="center" vertical="bottom"/>
    </xf>
    <xf borderId="2" fillId="23" fontId="52" numFmtId="0" xfId="0" applyAlignment="1" applyBorder="1" applyFont="1">
      <alignment horizontal="center" readingOrder="0" shrinkToFit="0" vertical="bottom" wrapText="0"/>
    </xf>
    <xf borderId="2" fillId="5" fontId="52" numFmtId="164" xfId="0" applyAlignment="1" applyBorder="1" applyFont="1" applyNumberFormat="1">
      <alignment horizontal="center" vertical="bottom"/>
    </xf>
    <xf borderId="2" fillId="5" fontId="3" numFmtId="166" xfId="0" applyAlignment="1" applyBorder="1" applyFont="1" applyNumberFormat="1">
      <alignment vertical="bottom"/>
    </xf>
    <xf borderId="2" fillId="5" fontId="3" numFmtId="175" xfId="0" applyAlignment="1" applyBorder="1" applyFont="1" applyNumberFormat="1">
      <alignment vertical="bottom"/>
    </xf>
    <xf borderId="2" fillId="25" fontId="3" numFmtId="166" xfId="0" applyAlignment="1" applyBorder="1" applyFont="1" applyNumberFormat="1">
      <alignment vertical="bottom"/>
    </xf>
    <xf borderId="2" fillId="25" fontId="52" numFmtId="175" xfId="0" applyAlignment="1" applyBorder="1" applyFont="1" applyNumberFormat="1">
      <alignment horizontal="center" vertical="bottom"/>
    </xf>
    <xf borderId="2" fillId="25" fontId="3" numFmtId="175" xfId="0" applyAlignment="1" applyBorder="1" applyFont="1" applyNumberFormat="1">
      <alignment vertical="bottom"/>
    </xf>
    <xf borderId="2" fillId="25" fontId="3" numFmtId="0" xfId="0" applyAlignment="1" applyBorder="1" applyFont="1">
      <alignment vertical="bottom"/>
    </xf>
    <xf borderId="2" fillId="5" fontId="52" numFmtId="0" xfId="0" applyAlignment="1" applyBorder="1" applyFont="1">
      <alignment horizontal="center" readingOrder="0" shrinkToFit="0" vertical="bottom" wrapText="0"/>
    </xf>
    <xf borderId="2" fillId="23" fontId="52" numFmtId="0" xfId="0" applyAlignment="1" applyBorder="1" applyFont="1">
      <alignment horizontal="center"/>
    </xf>
    <xf borderId="2" fillId="23" fontId="3" numFmtId="0" xfId="0" applyAlignment="1" applyBorder="1" applyFont="1">
      <alignment readingOrder="0" vertical="bottom"/>
    </xf>
    <xf borderId="2" fillId="25" fontId="52" numFmtId="0" xfId="0" applyAlignment="1" applyBorder="1" applyFont="1">
      <alignment horizontal="center" readingOrder="0" vertical="bottom"/>
    </xf>
    <xf borderId="2" fillId="5" fontId="52" numFmtId="176" xfId="0" applyAlignment="1" applyBorder="1" applyFont="1" applyNumberFormat="1">
      <alignment horizontal="center" readingOrder="0" vertical="bottom"/>
    </xf>
    <xf borderId="2" fillId="5" fontId="52" numFmtId="0" xfId="0" applyAlignment="1" applyBorder="1" applyFont="1">
      <alignment horizontal="center" readingOrder="0" vertical="bottom"/>
    </xf>
    <xf borderId="2" fillId="5" fontId="60" numFmtId="0" xfId="0" applyAlignment="1" applyBorder="1" applyFont="1">
      <alignment horizontal="center" readingOrder="0" vertical="bottom"/>
    </xf>
    <xf borderId="2" fillId="23" fontId="52" numFmtId="166" xfId="0" applyAlignment="1" applyBorder="1" applyFont="1" applyNumberFormat="1">
      <alignment horizontal="center" readingOrder="0" vertical="bottom"/>
    </xf>
    <xf borderId="2" fillId="5" fontId="52" numFmtId="166" xfId="0" applyAlignment="1" applyBorder="1" applyFont="1" applyNumberFormat="1">
      <alignment horizontal="center" readingOrder="0" vertical="bottom"/>
    </xf>
    <xf borderId="2" fillId="5" fontId="52" numFmtId="0" xfId="0" applyAlignment="1" applyBorder="1" applyFont="1">
      <alignment horizontal="center" readingOrder="0" vertical="bottom"/>
    </xf>
    <xf borderId="2" fillId="5" fontId="54" numFmtId="0" xfId="0" applyAlignment="1" applyBorder="1" applyFont="1">
      <alignment horizontal="center" readingOrder="0" vertical="bottom"/>
    </xf>
    <xf borderId="2" fillId="5" fontId="52" numFmtId="171" xfId="0" applyAlignment="1" applyBorder="1" applyFont="1" applyNumberFormat="1">
      <alignment horizontal="center" readingOrder="0" vertical="bottom"/>
    </xf>
    <xf borderId="2" fillId="5" fontId="52" numFmtId="166" xfId="0" applyAlignment="1" applyBorder="1" applyFont="1" applyNumberFormat="1">
      <alignment horizontal="center" readingOrder="0" vertical="bottom"/>
    </xf>
    <xf borderId="2" fillId="5" fontId="60" numFmtId="0" xfId="0" applyAlignment="1" applyBorder="1" applyFont="1">
      <alignment horizontal="center" readingOrder="0"/>
    </xf>
    <xf borderId="2" fillId="26" fontId="69" numFmtId="0" xfId="0" applyAlignment="1" applyBorder="1" applyFill="1" applyFont="1">
      <alignment horizontal="center" readingOrder="0"/>
    </xf>
    <xf borderId="2" fillId="5" fontId="52" numFmtId="3" xfId="0" applyAlignment="1" applyBorder="1" applyFont="1" applyNumberFormat="1">
      <alignment horizontal="center" vertical="bottom"/>
    </xf>
    <xf borderId="2" fillId="5" fontId="70" numFmtId="0" xfId="0" applyAlignment="1" applyBorder="1" applyFont="1">
      <alignment horizontal="center" readingOrder="0" vertical="bottom"/>
    </xf>
    <xf borderId="2" fillId="5" fontId="52" numFmtId="166" xfId="0" applyAlignment="1" applyBorder="1" applyFont="1" applyNumberFormat="1">
      <alignment horizontal="center" vertical="bottom"/>
    </xf>
    <xf borderId="2" fillId="5" fontId="52" numFmtId="0" xfId="0" applyAlignment="1" applyBorder="1" applyFont="1">
      <alignment horizontal="center" vertical="bottom"/>
    </xf>
    <xf borderId="2" fillId="23" fontId="52" numFmtId="171" xfId="0" applyAlignment="1" applyBorder="1" applyFont="1" applyNumberFormat="1">
      <alignment horizontal="center" readingOrder="0" vertical="bottom"/>
    </xf>
    <xf borderId="2" fillId="5" fontId="52" numFmtId="0" xfId="0" applyAlignment="1" applyBorder="1" applyFont="1">
      <alignment horizontal="center" vertical="bottom"/>
    </xf>
    <xf borderId="2" fillId="5" fontId="52" numFmtId="164" xfId="0" applyAlignment="1" applyBorder="1" applyFont="1" applyNumberFormat="1">
      <alignment horizontal="center" readingOrder="0" vertical="bottom"/>
    </xf>
    <xf borderId="2" fillId="5" fontId="52" numFmtId="164" xfId="0" applyAlignment="1" applyBorder="1" applyFont="1" applyNumberFormat="1">
      <alignment horizontal="center" readingOrder="0" vertical="bottom"/>
    </xf>
    <xf borderId="0" fillId="5" fontId="60" numFmtId="0" xfId="0" applyAlignment="1" applyFont="1">
      <alignment horizontal="center" readingOrder="0" vertical="bottom"/>
    </xf>
    <xf borderId="2" fillId="23" fontId="52" numFmtId="0" xfId="0" applyAlignment="1" applyBorder="1" applyFont="1">
      <alignment horizontal="center" vertical="bottom"/>
    </xf>
    <xf borderId="2" fillId="23" fontId="52" numFmtId="164" xfId="0" applyAlignment="1" applyBorder="1" applyFont="1" applyNumberFormat="1">
      <alignment horizontal="center" vertical="bottom"/>
    </xf>
    <xf borderId="2" fillId="23" fontId="52" numFmtId="164" xfId="0" applyAlignment="1" applyBorder="1" applyFont="1" applyNumberFormat="1">
      <alignment horizontal="center" vertical="bottom"/>
    </xf>
    <xf borderId="2" fillId="23" fontId="3" numFmtId="0" xfId="0" applyAlignment="1" applyBorder="1" applyFont="1">
      <alignment vertical="bottom"/>
    </xf>
    <xf borderId="2" fillId="23" fontId="53" numFmtId="175" xfId="0" applyAlignment="1" applyBorder="1" applyFont="1" applyNumberFormat="1">
      <alignment vertical="bottom"/>
    </xf>
    <xf borderId="2" fillId="13" fontId="60" numFmtId="0" xfId="0" applyAlignment="1" applyBorder="1" applyFont="1">
      <alignment horizontal="center" readingOrder="0" vertical="bottom"/>
    </xf>
    <xf borderId="2" fillId="5" fontId="60" numFmtId="0" xfId="0" applyAlignment="1" applyBorder="1" applyFont="1">
      <alignment horizontal="left" readingOrder="0" vertical="bottom"/>
    </xf>
    <xf borderId="2" fillId="0" fontId="71" numFmtId="0" xfId="0" applyAlignment="1" applyBorder="1" applyFont="1">
      <alignment horizontal="center" readingOrder="0"/>
    </xf>
    <xf borderId="2" fillId="23" fontId="3" numFmtId="166" xfId="0" applyAlignment="1" applyBorder="1" applyFont="1" applyNumberFormat="1">
      <alignment vertical="bottom"/>
    </xf>
    <xf borderId="2" fillId="23" fontId="3" numFmtId="175" xfId="0" applyAlignment="1" applyBorder="1" applyFont="1" applyNumberFormat="1">
      <alignment vertical="bottom"/>
    </xf>
    <xf borderId="2" fillId="23" fontId="52" numFmtId="175" xfId="0" applyAlignment="1" applyBorder="1" applyFont="1" applyNumberFormat="1">
      <alignment horizontal="center" vertical="bottom"/>
    </xf>
    <xf borderId="2" fillId="23" fontId="3" numFmtId="0" xfId="0" applyAlignment="1" applyBorder="1" applyFont="1">
      <alignment vertical="bottom"/>
    </xf>
    <xf borderId="2" fillId="5" fontId="52" numFmtId="177" xfId="0" applyAlignment="1" applyBorder="1" applyFont="1" applyNumberFormat="1">
      <alignment readingOrder="0" vertical="bottom"/>
    </xf>
    <xf borderId="2" fillId="27" fontId="52" numFmtId="0" xfId="0" applyAlignment="1" applyBorder="1" applyFill="1" applyFont="1">
      <alignment horizontal="center" readingOrder="0" shrinkToFit="0" vertical="bottom" wrapText="1"/>
    </xf>
    <xf borderId="2" fillId="26" fontId="72" numFmtId="0" xfId="0" applyAlignment="1" applyBorder="1" applyFont="1">
      <alignment horizontal="center" readingOrder="0"/>
    </xf>
    <xf borderId="2" fillId="0" fontId="60" numFmtId="0" xfId="0" applyAlignment="1" applyBorder="1" applyFont="1">
      <alignment horizontal="center" readingOrder="0" vertical="bottom"/>
    </xf>
    <xf borderId="2" fillId="5" fontId="52" numFmtId="0" xfId="0" applyAlignment="1" applyBorder="1" applyFont="1">
      <alignment horizontal="left" readingOrder="0" vertical="bottom"/>
    </xf>
    <xf borderId="2" fillId="23" fontId="60" numFmtId="0" xfId="0" applyAlignment="1" applyBorder="1" applyFont="1">
      <alignment horizontal="center" readingOrder="0" vertical="bottom"/>
    </xf>
    <xf borderId="2" fillId="5" fontId="52" numFmtId="14" xfId="0" applyAlignment="1" applyBorder="1" applyFont="1" applyNumberFormat="1">
      <alignment horizontal="center" readingOrder="0" vertical="bottom"/>
    </xf>
    <xf borderId="2" fillId="5" fontId="52" numFmtId="14" xfId="0" applyAlignment="1" applyBorder="1" applyFont="1" applyNumberFormat="1">
      <alignment horizontal="center" vertical="bottom"/>
    </xf>
    <xf borderId="2" fillId="0" fontId="62" numFmtId="0" xfId="0" applyAlignment="1" applyBorder="1" applyFont="1">
      <alignment horizontal="center" readingOrder="0"/>
    </xf>
    <xf borderId="2" fillId="23" fontId="52" numFmtId="166" xfId="0" applyAlignment="1" applyBorder="1" applyFont="1" applyNumberFormat="1">
      <alignment horizontal="center" readingOrder="0" vertical="bottom"/>
    </xf>
    <xf borderId="2" fillId="23" fontId="52" numFmtId="0" xfId="0" applyAlignment="1" applyBorder="1" applyFont="1">
      <alignment horizontal="center" readingOrder="0" vertical="bottom"/>
    </xf>
    <xf borderId="2" fillId="26" fontId="72" numFmtId="0" xfId="0" applyAlignment="1" applyBorder="1" applyFont="1">
      <alignment horizontal="center" readingOrder="0" vertical="bottom"/>
    </xf>
    <xf borderId="2" fillId="23" fontId="52" numFmtId="0" xfId="0" applyAlignment="1" applyBorder="1" applyFont="1">
      <alignment readingOrder="0" vertical="bottom"/>
    </xf>
    <xf borderId="0" fillId="5" fontId="52" numFmtId="0" xfId="0" applyAlignment="1" applyFont="1">
      <alignment horizontal="center" readingOrder="0" vertical="bottom"/>
    </xf>
    <xf borderId="2" fillId="23" fontId="52" numFmtId="166" xfId="0" applyAlignment="1" applyBorder="1" applyFont="1" applyNumberFormat="1">
      <alignment horizontal="center" vertical="bottom"/>
    </xf>
    <xf borderId="2" fillId="23" fontId="52" numFmtId="176" xfId="0" applyAlignment="1" applyBorder="1" applyFont="1" applyNumberFormat="1">
      <alignment horizontal="center" vertical="bottom"/>
    </xf>
    <xf borderId="2" fillId="23" fontId="52" numFmtId="0" xfId="0" applyAlignment="1" applyBorder="1" applyFont="1">
      <alignment horizontal="center" readingOrder="0"/>
    </xf>
    <xf borderId="0" fillId="23" fontId="52" numFmtId="0" xfId="0" applyAlignment="1" applyFont="1">
      <alignment horizontal="center" readingOrder="0" vertical="bottom"/>
    </xf>
    <xf borderId="2" fillId="25" fontId="52" numFmtId="0" xfId="0" applyAlignment="1" applyBorder="1" applyFont="1">
      <alignment horizontal="center" readingOrder="0" vertical="bottom"/>
    </xf>
    <xf borderId="2" fillId="5" fontId="52" numFmtId="0" xfId="0" applyAlignment="1" applyBorder="1" applyFont="1">
      <alignment horizontal="center" readingOrder="0" vertical="bottom"/>
    </xf>
    <xf borderId="2" fillId="5" fontId="52" numFmtId="164" xfId="0" applyAlignment="1" applyBorder="1" applyFont="1" applyNumberFormat="1">
      <alignment horizontal="center" vertical="bottom"/>
    </xf>
    <xf borderId="2" fillId="25" fontId="52" numFmtId="166" xfId="0" applyAlignment="1" applyBorder="1" applyFont="1" applyNumberFormat="1">
      <alignment horizontal="center" vertical="bottom"/>
    </xf>
    <xf borderId="2" fillId="5" fontId="52" numFmtId="166" xfId="0" applyAlignment="1" applyBorder="1" applyFont="1" applyNumberFormat="1">
      <alignment horizontal="center" vertical="bottom"/>
    </xf>
    <xf borderId="2" fillId="5" fontId="52" numFmtId="175" xfId="0" applyAlignment="1" applyBorder="1" applyFont="1" applyNumberFormat="1">
      <alignment horizontal="center" vertical="bottom"/>
    </xf>
    <xf borderId="2" fillId="5" fontId="52" numFmtId="0" xfId="0" applyAlignment="1" applyBorder="1" applyFont="1">
      <alignment horizontal="center"/>
    </xf>
    <xf borderId="2" fillId="25" fontId="52" numFmtId="0" xfId="0" applyAlignment="1" applyBorder="1" applyFont="1">
      <alignment horizontal="center" vertical="bottom"/>
    </xf>
    <xf borderId="2" fillId="5" fontId="52" numFmtId="171" xfId="0" applyAlignment="1" applyBorder="1" applyFont="1" applyNumberFormat="1">
      <alignment horizontal="center" vertical="bottom"/>
    </xf>
    <xf borderId="2" fillId="5" fontId="60" numFmtId="0" xfId="0" applyAlignment="1" applyBorder="1" applyFont="1">
      <alignment horizontal="center" vertical="bottom"/>
    </xf>
    <xf borderId="2" fillId="5" fontId="52" numFmtId="178" xfId="0" applyAlignment="1" applyBorder="1" applyFont="1" applyNumberFormat="1">
      <alignment horizontal="center" vertical="bottom"/>
    </xf>
    <xf borderId="2" fillId="5" fontId="52" numFmtId="169" xfId="0" applyAlignment="1" applyBorder="1" applyFont="1" applyNumberFormat="1">
      <alignment horizontal="center" vertical="bottom"/>
    </xf>
    <xf borderId="0" fillId="5" fontId="52" numFmtId="0" xfId="0" applyAlignment="1" applyFont="1">
      <alignment horizontal="center" readingOrder="0"/>
    </xf>
    <xf borderId="0" fillId="5" fontId="52" numFmtId="0" xfId="0" applyAlignment="1" applyFont="1">
      <alignment horizontal="center" readingOrder="0" vertical="bottom"/>
    </xf>
    <xf borderId="0" fillId="5" fontId="52" numFmtId="171" xfId="0" applyAlignment="1" applyFont="1" applyNumberFormat="1">
      <alignment horizontal="center" readingOrder="0" vertical="bottom"/>
    </xf>
    <xf borderId="0" fillId="5" fontId="60" numFmtId="0" xfId="0" applyAlignment="1" applyFont="1">
      <alignment horizontal="center" readingOrder="0" vertical="bottom"/>
    </xf>
    <xf borderId="0" fillId="5" fontId="52" numFmtId="164" xfId="0" applyAlignment="1" applyFont="1" applyNumberFormat="1">
      <alignment horizontal="center" vertical="bottom"/>
    </xf>
    <xf borderId="0" fillId="5" fontId="52" numFmtId="164" xfId="0" applyAlignment="1" applyFont="1" applyNumberFormat="1">
      <alignment horizontal="center" readingOrder="0" vertical="bottom"/>
    </xf>
    <xf borderId="0" fillId="5" fontId="52" numFmtId="164" xfId="0" applyAlignment="1" applyFont="1" applyNumberFormat="1">
      <alignment horizontal="center" readingOrder="0" vertical="bottom"/>
    </xf>
    <xf borderId="0" fillId="5" fontId="52" numFmtId="166" xfId="0" applyAlignment="1" applyFont="1" applyNumberFormat="1">
      <alignment horizontal="center" vertical="bottom"/>
    </xf>
    <xf borderId="0" fillId="5" fontId="52" numFmtId="166" xfId="0" applyAlignment="1" applyFont="1" applyNumberFormat="1">
      <alignment horizontal="center" readingOrder="0" vertical="bottom"/>
    </xf>
    <xf borderId="0" fillId="5" fontId="52" numFmtId="175" xfId="0" applyAlignment="1" applyFont="1" applyNumberFormat="1">
      <alignment horizontal="center" vertical="bottom"/>
    </xf>
    <xf borderId="0" fillId="5" fontId="52" numFmtId="0" xfId="0" applyAlignment="1" applyFont="1">
      <alignment vertical="bottom"/>
    </xf>
    <xf borderId="0" fillId="2" fontId="73" numFmtId="0" xfId="0" applyAlignment="1" applyFont="1">
      <alignment horizontal="center" readingOrder="0" vertical="center"/>
    </xf>
    <xf borderId="3" fillId="5" fontId="74" numFmtId="164" xfId="0" applyAlignment="1" applyBorder="1" applyFont="1" applyNumberFormat="1">
      <alignment horizontal="center" readingOrder="0" vertical="bottom"/>
    </xf>
    <xf borderId="0" fillId="4" fontId="5" numFmtId="164" xfId="0" applyAlignment="1" applyFont="1" applyNumberFormat="1">
      <alignment horizontal="center" readingOrder="0" vertical="bottom"/>
    </xf>
    <xf borderId="3" fillId="5" fontId="74" numFmtId="10" xfId="0" applyAlignment="1" applyBorder="1" applyFont="1" applyNumberFormat="1">
      <alignment horizontal="center" vertical="bottom"/>
    </xf>
    <xf borderId="2" fillId="4" fontId="5" numFmtId="49" xfId="0" applyAlignment="1" applyBorder="1" applyFont="1" applyNumberFormat="1">
      <alignment horizontal="center" readingOrder="0" vertical="bottom"/>
    </xf>
    <xf borderId="3" fillId="5" fontId="74" numFmtId="10" xfId="0" applyAlignment="1" applyBorder="1" applyFont="1" applyNumberFormat="1">
      <alignment horizontal="center" readingOrder="0" vertical="bottom"/>
    </xf>
    <xf borderId="2" fillId="5" fontId="74" numFmtId="164" xfId="0" applyAlignment="1" applyBorder="1" applyFont="1" applyNumberFormat="1">
      <alignment horizontal="center" readingOrder="0" vertical="bottom"/>
    </xf>
    <xf borderId="2" fillId="5" fontId="74" numFmtId="10" xfId="0" applyAlignment="1" applyBorder="1" applyFont="1" applyNumberFormat="1">
      <alignment horizontal="center" readingOrder="0" vertical="bottom"/>
    </xf>
    <xf borderId="2" fillId="4" fontId="75" numFmtId="0" xfId="0" applyAlignment="1" applyBorder="1" applyFont="1">
      <alignment horizontal="center" readingOrder="0" vertical="bottom"/>
    </xf>
    <xf borderId="2" fillId="5" fontId="2" numFmtId="0" xfId="0" applyAlignment="1" applyBorder="1" applyFont="1">
      <alignment horizontal="center" vertical="bottom"/>
    </xf>
    <xf borderId="2" fillId="5" fontId="74" numFmtId="10" xfId="0" applyAlignment="1" applyBorder="1" applyFont="1" applyNumberFormat="1">
      <alignment horizontal="center" vertical="bottom"/>
    </xf>
    <xf borderId="6" fillId="4" fontId="5" numFmtId="0" xfId="0" applyAlignment="1" applyBorder="1" applyFont="1">
      <alignment horizontal="center" vertical="bottom"/>
    </xf>
    <xf borderId="0" fillId="5" fontId="74" numFmtId="164" xfId="0" applyAlignment="1" applyFont="1" applyNumberFormat="1">
      <alignment horizontal="center" readingOrder="0" vertical="bottom"/>
    </xf>
    <xf borderId="2" fillId="5" fontId="10" numFmtId="164" xfId="0" applyAlignment="1" applyBorder="1" applyFont="1" applyNumberFormat="1">
      <alignment vertical="bottom"/>
    </xf>
    <xf borderId="2" fillId="5" fontId="10" numFmtId="164" xfId="0" applyAlignment="1" applyBorder="1" applyFont="1" applyNumberFormat="1">
      <alignment readingOrder="0" vertical="bottom"/>
    </xf>
    <xf borderId="0" fillId="5" fontId="1" numFmtId="4" xfId="0" applyAlignment="1" applyFont="1" applyNumberFormat="1">
      <alignment horizontal="center" vertical="bottom"/>
    </xf>
    <xf borderId="0" fillId="5" fontId="74" numFmtId="0" xfId="0" applyAlignment="1" applyFont="1">
      <alignment horizontal="center" vertical="bottom"/>
    </xf>
    <xf borderId="2" fillId="5" fontId="3" numFmtId="164" xfId="0" applyAlignment="1" applyBorder="1" applyFont="1" applyNumberFormat="1">
      <alignment horizontal="right" readingOrder="0" vertical="bottom"/>
    </xf>
    <xf borderId="2" fillId="22" fontId="10" numFmtId="164" xfId="0" applyAlignment="1" applyBorder="1" applyFont="1" applyNumberFormat="1">
      <alignment vertical="bottom"/>
    </xf>
    <xf borderId="2" fillId="5" fontId="10" numFmtId="0" xfId="0" applyAlignment="1" applyBorder="1" applyFont="1">
      <alignment readingOrder="0" vertical="bottom"/>
    </xf>
    <xf borderId="2" fillId="5" fontId="10" numFmtId="0" xfId="0" applyAlignment="1" applyBorder="1" applyFont="1">
      <alignment vertical="bottom"/>
    </xf>
    <xf borderId="2" fillId="5" fontId="3" numFmtId="3" xfId="0" applyAlignment="1" applyBorder="1" applyFont="1" applyNumberFormat="1">
      <alignment readingOrder="0" vertical="bottom"/>
    </xf>
    <xf borderId="2" fillId="0" fontId="3" numFmtId="3" xfId="0" applyAlignment="1" applyBorder="1" applyFont="1" applyNumberFormat="1">
      <alignment readingOrder="0" vertical="bottom"/>
    </xf>
    <xf borderId="2" fillId="5" fontId="10" numFmtId="3" xfId="0" applyAlignment="1" applyBorder="1" applyFont="1" applyNumberFormat="1">
      <alignment readingOrder="0" vertical="bottom"/>
    </xf>
    <xf borderId="2" fillId="5" fontId="3" numFmtId="3" xfId="0" applyAlignment="1" applyBorder="1" applyFont="1" applyNumberFormat="1">
      <alignment horizontal="right" readingOrder="0" vertical="bottom"/>
    </xf>
    <xf borderId="2" fillId="22" fontId="10" numFmtId="4" xfId="0" applyAlignment="1" applyBorder="1" applyFont="1" applyNumberFormat="1">
      <alignment vertical="bottom"/>
    </xf>
    <xf borderId="2" fillId="0" fontId="3" numFmtId="0" xfId="0" applyAlignment="1" applyBorder="1" applyFont="1">
      <alignment vertical="bottom"/>
    </xf>
    <xf borderId="2" fillId="0" fontId="3" numFmtId="3" xfId="0" applyAlignment="1" applyBorder="1" applyFont="1" applyNumberFormat="1">
      <alignment horizontal="right" readingOrder="0" vertical="bottom"/>
    </xf>
    <xf borderId="2" fillId="22" fontId="3" numFmtId="4" xfId="0" applyAlignment="1" applyBorder="1" applyFont="1" applyNumberFormat="1">
      <alignment readingOrder="0" vertical="bottom"/>
    </xf>
    <xf borderId="2" fillId="0" fontId="3" numFmtId="0" xfId="0" applyAlignment="1" applyBorder="1" applyFont="1">
      <alignment readingOrder="0" vertical="bottom"/>
    </xf>
    <xf borderId="2" fillId="5" fontId="3" numFmtId="0" xfId="0" applyAlignment="1" applyBorder="1" applyFont="1">
      <alignment readingOrder="0" vertical="bottom"/>
    </xf>
    <xf borderId="4" fillId="3" fontId="5" numFmtId="4" xfId="0" applyAlignment="1" applyBorder="1" applyFont="1" applyNumberFormat="1">
      <alignment horizontal="center" vertical="bottom"/>
    </xf>
    <xf borderId="2" fillId="5" fontId="74" numFmtId="3" xfId="0" applyAlignment="1" applyBorder="1" applyFont="1" applyNumberFormat="1">
      <alignment readingOrder="0" vertical="bottom"/>
    </xf>
    <xf borderId="0" fillId="0" fontId="14" numFmtId="3" xfId="0" applyAlignment="1" applyFont="1" applyNumberFormat="1">
      <alignment readingOrder="0"/>
    </xf>
    <xf borderId="2" fillId="5" fontId="3" numFmtId="0" xfId="0" applyAlignment="1" applyBorder="1" applyFont="1">
      <alignment horizontal="right" readingOrder="0" vertical="bottom"/>
    </xf>
    <xf borderId="3" fillId="5" fontId="74" numFmtId="164" xfId="0" applyAlignment="1" applyBorder="1" applyFont="1" applyNumberFormat="1">
      <alignment horizontal="center" vertical="bottom"/>
    </xf>
    <xf borderId="2" fillId="5" fontId="10" numFmtId="3" xfId="0" applyAlignment="1" applyBorder="1" applyFont="1" applyNumberFormat="1">
      <alignment vertical="bottom"/>
    </xf>
    <xf borderId="7" fillId="21" fontId="12" numFmtId="10" xfId="0" applyAlignment="1" applyBorder="1" applyFont="1" applyNumberFormat="1">
      <alignment horizontal="center" readingOrder="0"/>
    </xf>
    <xf borderId="2" fillId="21" fontId="74" numFmtId="164" xfId="0" applyAlignment="1" applyBorder="1" applyFont="1" applyNumberFormat="1">
      <alignment horizontal="center" readingOrder="0" vertical="bottom"/>
    </xf>
    <xf borderId="2" fillId="0" fontId="12" numFmtId="10" xfId="0" applyAlignment="1" applyBorder="1" applyFont="1" applyNumberFormat="1">
      <alignment horizontal="center" readingOrder="0"/>
    </xf>
    <xf borderId="0" fillId="0" fontId="12" numFmtId="0" xfId="0" applyAlignment="1" applyFont="1">
      <alignment horizontal="center" readingOrder="0"/>
    </xf>
    <xf borderId="2" fillId="21" fontId="2" numFmtId="0" xfId="0" applyAlignment="1" applyBorder="1" applyFont="1">
      <alignment horizontal="center" vertical="bottom"/>
    </xf>
    <xf borderId="2" fillId="17" fontId="5" numFmtId="0" xfId="0" applyAlignment="1" applyBorder="1" applyFont="1">
      <alignment horizontal="left" readingOrder="0"/>
    </xf>
    <xf borderId="2" fillId="21" fontId="12" numFmtId="0" xfId="0" applyBorder="1" applyFont="1"/>
    <xf borderId="2" fillId="0" fontId="12" numFmtId="0" xfId="0" applyAlignment="1" applyBorder="1" applyFont="1">
      <alignment horizontal="center"/>
    </xf>
    <xf borderId="2" fillId="0" fontId="12" numFmtId="0" xfId="0" applyBorder="1" applyFont="1"/>
    <xf borderId="2" fillId="17" fontId="31" numFmtId="0" xfId="0" applyAlignment="1" applyBorder="1" applyFont="1">
      <alignment readingOrder="0"/>
    </xf>
    <xf borderId="2" fillId="0" fontId="14" numFmtId="3" xfId="0" applyAlignment="1" applyBorder="1" applyFont="1" applyNumberFormat="1">
      <alignment readingOrder="0"/>
    </xf>
    <xf borderId="2" fillId="21" fontId="12" numFmtId="49" xfId="0" applyAlignment="1" applyBorder="1" applyFont="1" applyNumberFormat="1">
      <alignment readingOrder="0"/>
    </xf>
    <xf borderId="2" fillId="0" fontId="12" numFmtId="4" xfId="0" applyAlignment="1" applyBorder="1" applyFont="1" applyNumberFormat="1">
      <alignment horizontal="center"/>
    </xf>
    <xf borderId="2" fillId="21" fontId="12" numFmtId="0" xfId="0" applyAlignment="1" applyBorder="1" applyFont="1">
      <alignment readingOrder="0"/>
    </xf>
    <xf borderId="2" fillId="0" fontId="12" numFmtId="168" xfId="0" applyAlignment="1" applyBorder="1" applyFont="1" applyNumberFormat="1">
      <alignment horizontal="center"/>
    </xf>
    <xf borderId="9" fillId="7" fontId="50" numFmtId="0" xfId="0" applyAlignment="1" applyBorder="1" applyFont="1">
      <alignment horizontal="center" vertical="center"/>
    </xf>
    <xf borderId="7" fillId="5" fontId="76" numFmtId="171" xfId="0" applyAlignment="1" applyBorder="1" applyFont="1" applyNumberFormat="1">
      <alignment horizontal="center" readingOrder="0" vertical="center"/>
    </xf>
    <xf borderId="7" fillId="0" fontId="77" numFmtId="0" xfId="0" applyAlignment="1" applyBorder="1" applyFont="1">
      <alignment horizontal="center" vertical="center"/>
    </xf>
    <xf borderId="2" fillId="0" fontId="37" numFmtId="0" xfId="0" applyAlignment="1" applyBorder="1" applyFont="1">
      <alignment horizontal="center"/>
    </xf>
    <xf borderId="2" fillId="5" fontId="78" numFmtId="0" xfId="0" applyAlignment="1" applyBorder="1" applyFont="1">
      <alignment horizontal="center" readingOrder="0"/>
    </xf>
    <xf borderId="2" fillId="5" fontId="55" numFmtId="0" xfId="0" applyAlignment="1" applyBorder="1" applyFont="1">
      <alignment horizontal="center"/>
    </xf>
    <xf borderId="0" fillId="5" fontId="55" numFmtId="0" xfId="0" applyAlignment="1" applyFont="1">
      <alignment horizontal="center"/>
    </xf>
    <xf borderId="0" fillId="5" fontId="55" numFmtId="0" xfId="0" applyFont="1"/>
    <xf borderId="0" fillId="5" fontId="62" numFmtId="0" xfId="0" applyAlignment="1" applyFont="1">
      <alignment horizontal="center" readingOrder="0"/>
    </xf>
    <xf borderId="0" fillId="5" fontId="62" numFmtId="0" xfId="0" applyAlignment="1" applyFont="1">
      <alignment horizontal="left"/>
    </xf>
    <xf borderId="14" fillId="0" fontId="79" numFmtId="0" xfId="0" applyAlignment="1" applyBorder="1" applyFont="1">
      <alignment horizontal="center" vertical="bottom"/>
    </xf>
    <xf borderId="14" fillId="0" fontId="80" numFmtId="164" xfId="0" applyAlignment="1" applyBorder="1" applyFont="1" applyNumberFormat="1">
      <alignment horizontal="center" readingOrder="0" vertical="bottom"/>
    </xf>
    <xf borderId="7" fillId="19" fontId="62" numFmtId="0" xfId="0" applyAlignment="1" applyBorder="1" applyFont="1">
      <alignment horizontal="center" readingOrder="0" vertical="center"/>
    </xf>
    <xf borderId="2" fillId="19" fontId="13" numFmtId="164" xfId="0" applyAlignment="1" applyBorder="1" applyFont="1" applyNumberFormat="1">
      <alignment horizontal="center" vertical="center"/>
    </xf>
    <xf borderId="2" fillId="0" fontId="78" numFmtId="0" xfId="0" applyAlignment="1" applyBorder="1" applyFont="1">
      <alignment horizontal="center" readingOrder="0"/>
    </xf>
    <xf borderId="2" fillId="0" fontId="55" numFmtId="0" xfId="0" applyAlignment="1" applyBorder="1" applyFont="1">
      <alignment readingOrder="0"/>
    </xf>
    <xf borderId="2" fillId="0" fontId="53" numFmtId="0" xfId="0" applyAlignment="1" applyBorder="1" applyFont="1">
      <alignment vertical="bottom"/>
    </xf>
    <xf borderId="2" fillId="5" fontId="55" numFmtId="0" xfId="0" applyBorder="1" applyFont="1"/>
    <xf borderId="2" fillId="5" fontId="62" numFmtId="0" xfId="0" applyAlignment="1" applyBorder="1" applyFont="1">
      <alignment horizontal="center" readingOrder="0"/>
    </xf>
    <xf borderId="0" fillId="0" fontId="62" numFmtId="0" xfId="0" applyAlignment="1" applyFont="1">
      <alignment horizontal="center"/>
    </xf>
    <xf borderId="9" fillId="0" fontId="81" numFmtId="0" xfId="0" applyAlignment="1" applyBorder="1" applyFont="1">
      <alignment horizontal="center" vertical="center"/>
    </xf>
    <xf borderId="14" fillId="0" fontId="80" numFmtId="164" xfId="0" applyAlignment="1" applyBorder="1" applyFont="1" applyNumberFormat="1">
      <alignment horizontal="center" vertical="bottom"/>
    </xf>
    <xf borderId="7" fillId="21" fontId="62" numFmtId="0" xfId="0" applyAlignment="1" applyBorder="1" applyFont="1">
      <alignment horizontal="center" readingOrder="0" vertical="center"/>
    </xf>
    <xf borderId="2" fillId="21" fontId="13" numFmtId="164" xfId="0" applyAlignment="1" applyBorder="1" applyFont="1" applyNumberFormat="1">
      <alignment horizontal="center" vertical="center"/>
    </xf>
    <xf borderId="2" fillId="0" fontId="55" numFmtId="164" xfId="0" applyAlignment="1" applyBorder="1" applyFont="1" applyNumberFormat="1">
      <alignment horizontal="center"/>
    </xf>
    <xf borderId="2" fillId="0" fontId="44" numFmtId="172" xfId="0" applyAlignment="1" applyBorder="1" applyFont="1" applyNumberFormat="1">
      <alignment horizontal="center" readingOrder="0"/>
    </xf>
    <xf borderId="2" fillId="0" fontId="63" numFmtId="172" xfId="0" applyAlignment="1" applyBorder="1" applyFont="1" applyNumberFormat="1">
      <alignment horizontal="center" vertical="bottom"/>
    </xf>
    <xf borderId="2" fillId="5" fontId="43" numFmtId="164" xfId="0" applyBorder="1" applyFont="1" applyNumberFormat="1"/>
    <xf borderId="14" fillId="0" fontId="79" numFmtId="0" xfId="0" applyAlignment="1" applyBorder="1" applyFont="1">
      <alignment horizontal="center" readingOrder="0" vertical="bottom"/>
    </xf>
    <xf borderId="7" fillId="12" fontId="62" numFmtId="0" xfId="0" applyAlignment="1" applyBorder="1" applyFont="1">
      <alignment horizontal="center" readingOrder="0" vertical="center"/>
    </xf>
    <xf borderId="2" fillId="12" fontId="43" numFmtId="164" xfId="0" applyAlignment="1" applyBorder="1" applyFont="1" applyNumberFormat="1">
      <alignment horizontal="center" readingOrder="0" vertical="center"/>
    </xf>
    <xf borderId="2" fillId="12" fontId="13" numFmtId="164" xfId="0" applyAlignment="1" applyBorder="1" applyFont="1" applyNumberFormat="1">
      <alignment horizontal="center" vertical="center"/>
    </xf>
    <xf borderId="7" fillId="5" fontId="76" numFmtId="0" xfId="0" applyAlignment="1" applyBorder="1" applyFont="1">
      <alignment horizontal="center" readingOrder="0" vertical="bottom"/>
    </xf>
    <xf borderId="2" fillId="5" fontId="76" numFmtId="10" xfId="0" applyAlignment="1" applyBorder="1" applyFont="1" applyNumberFormat="1">
      <alignment horizontal="center" readingOrder="0" vertical="bottom"/>
    </xf>
    <xf borderId="12" fillId="0" fontId="81" numFmtId="0" xfId="0" applyAlignment="1" applyBorder="1" applyFont="1">
      <alignment horizontal="center" vertical="center"/>
    </xf>
    <xf borderId="12" fillId="0" fontId="53" numFmtId="166" xfId="0" applyAlignment="1" applyBorder="1" applyFont="1" applyNumberFormat="1">
      <alignment horizontal="center" readingOrder="0" vertical="center"/>
    </xf>
    <xf borderId="7" fillId="0" fontId="79" numFmtId="0" xfId="0" applyAlignment="1" applyBorder="1" applyFont="1">
      <alignment horizontal="center" vertical="bottom"/>
    </xf>
    <xf borderId="7" fillId="0" fontId="80" numFmtId="164" xfId="0" applyAlignment="1" applyBorder="1" applyFont="1" applyNumberFormat="1">
      <alignment horizontal="center" vertical="bottom"/>
    </xf>
    <xf borderId="7" fillId="13" fontId="62" numFmtId="0" xfId="0" applyAlignment="1" applyBorder="1" applyFont="1">
      <alignment horizontal="center" readingOrder="0" vertical="center"/>
    </xf>
    <xf borderId="2" fillId="13" fontId="43" numFmtId="164" xfId="0" applyAlignment="1" applyBorder="1" applyFont="1" applyNumberFormat="1">
      <alignment horizontal="center" vertical="center"/>
    </xf>
    <xf borderId="0" fillId="5" fontId="62" numFmtId="0" xfId="0" applyAlignment="1" applyFont="1">
      <alignment horizontal="center"/>
    </xf>
    <xf borderId="9" fillId="0" fontId="82" numFmtId="0" xfId="0" applyAlignment="1" applyBorder="1" applyFont="1">
      <alignment horizontal="center" readingOrder="0" vertical="center"/>
    </xf>
    <xf borderId="0" fillId="0" fontId="78" numFmtId="0" xfId="0" applyAlignment="1" applyFont="1">
      <alignment horizontal="center"/>
    </xf>
    <xf borderId="7" fillId="28" fontId="62" numFmtId="0" xfId="0" applyAlignment="1" applyBorder="1" applyFill="1" applyFont="1">
      <alignment horizontal="center" readingOrder="0" vertical="center"/>
    </xf>
    <xf borderId="2" fillId="28" fontId="43" numFmtId="164" xfId="0" applyAlignment="1" applyBorder="1" applyFont="1" applyNumberFormat="1">
      <alignment horizontal="center" vertical="center"/>
    </xf>
    <xf borderId="13" fillId="0" fontId="81" numFmtId="0" xfId="0" applyAlignment="1" applyBorder="1" applyFont="1">
      <alignment horizontal="center" vertical="center"/>
    </xf>
    <xf borderId="13" fillId="0" fontId="53" numFmtId="166" xfId="0" applyAlignment="1" applyBorder="1" applyFont="1" applyNumberFormat="1">
      <alignment horizontal="center" readingOrder="0" vertical="center"/>
    </xf>
    <xf borderId="10" fillId="0" fontId="62" numFmtId="0" xfId="0" applyAlignment="1" applyBorder="1" applyFont="1">
      <alignment horizontal="center" readingOrder="0" vertical="center"/>
    </xf>
    <xf borderId="7" fillId="14" fontId="62" numFmtId="0" xfId="0" applyAlignment="1" applyBorder="1" applyFont="1">
      <alignment horizontal="center" readingOrder="0" vertical="center"/>
    </xf>
    <xf borderId="2" fillId="14" fontId="43" numFmtId="164" xfId="0" applyAlignment="1" applyBorder="1" applyFont="1" applyNumberFormat="1">
      <alignment horizontal="center" vertical="center"/>
    </xf>
    <xf borderId="2" fillId="5" fontId="63" numFmtId="172" xfId="0" applyAlignment="1" applyBorder="1" applyFont="1" applyNumberFormat="1">
      <alignment horizontal="center" vertical="bottom"/>
    </xf>
    <xf borderId="10" fillId="0" fontId="53" numFmtId="166" xfId="0" applyAlignment="1" applyBorder="1" applyFont="1" applyNumberFormat="1">
      <alignment horizontal="center" readingOrder="0" vertical="center"/>
    </xf>
    <xf borderId="7" fillId="0" fontId="62" numFmtId="0" xfId="0" applyAlignment="1" applyBorder="1" applyFont="1">
      <alignment horizontal="center" readingOrder="0"/>
    </xf>
    <xf borderId="6" fillId="0" fontId="62" numFmtId="0" xfId="0" applyAlignment="1" applyBorder="1" applyFont="1">
      <alignment horizontal="center" readingOrder="0"/>
    </xf>
    <xf borderId="2" fillId="5" fontId="76" numFmtId="171" xfId="0" applyAlignment="1" applyBorder="1" applyFont="1" applyNumberFormat="1">
      <alignment horizontal="center" readingOrder="0" vertical="bottom"/>
    </xf>
    <xf borderId="2" fillId="0" fontId="55" numFmtId="1" xfId="0" applyAlignment="1" applyBorder="1" applyFont="1" applyNumberFormat="1">
      <alignment horizontal="center"/>
    </xf>
    <xf borderId="2" fillId="0" fontId="55" numFmtId="1" xfId="0" applyAlignment="1" applyBorder="1" applyFont="1" applyNumberFormat="1">
      <alignment horizontal="center" readingOrder="0"/>
    </xf>
    <xf borderId="7" fillId="0" fontId="55" numFmtId="172" xfId="0" applyAlignment="1" applyBorder="1" applyFont="1" applyNumberFormat="1">
      <alignment horizontal="center"/>
    </xf>
    <xf borderId="2" fillId="0" fontId="55" numFmtId="0" xfId="0" applyAlignment="1" applyBorder="1" applyFont="1">
      <alignment horizontal="center"/>
    </xf>
    <xf borderId="6" fillId="0" fontId="55" numFmtId="172" xfId="0" applyAlignment="1" applyBorder="1" applyFont="1" applyNumberFormat="1">
      <alignment horizontal="center"/>
    </xf>
    <xf borderId="2" fillId="0" fontId="55" numFmtId="172" xfId="0" applyAlignment="1" applyBorder="1" applyFont="1" applyNumberFormat="1">
      <alignment horizontal="center"/>
    </xf>
    <xf borderId="2" fillId="0" fontId="62" numFmtId="1" xfId="0" applyAlignment="1" applyBorder="1" applyFont="1" applyNumberFormat="1">
      <alignment horizontal="center"/>
    </xf>
    <xf borderId="2" fillId="0" fontId="53" numFmtId="0" xfId="0" applyAlignment="1" applyBorder="1" applyFont="1">
      <alignment readingOrder="0" vertical="bottom"/>
    </xf>
    <xf borderId="2" fillId="0" fontId="62" numFmtId="0" xfId="0" applyAlignment="1" applyBorder="1" applyFont="1">
      <alignment horizontal="left" readingOrder="0"/>
    </xf>
    <xf borderId="32" fillId="12" fontId="52" numFmtId="0" xfId="0" applyAlignment="1" applyBorder="1" applyFont="1">
      <alignment horizontal="center" vertical="center"/>
    </xf>
    <xf borderId="2" fillId="5" fontId="76" numFmtId="0" xfId="0" applyAlignment="1" applyBorder="1" applyFont="1">
      <alignment horizontal="center" readingOrder="0" vertical="bottom"/>
    </xf>
    <xf borderId="2" fillId="5" fontId="55" numFmtId="10" xfId="0" applyAlignment="1" applyBorder="1" applyFont="1" applyNumberFormat="1">
      <alignment horizontal="center" readingOrder="0" vertical="bottom"/>
    </xf>
    <xf borderId="2" fillId="5" fontId="53" numFmtId="1" xfId="0" applyAlignment="1" applyBorder="1" applyFont="1" applyNumberFormat="1">
      <alignment horizontal="center" readingOrder="0" vertical="bottom"/>
    </xf>
    <xf borderId="2" fillId="5" fontId="53" numFmtId="172" xfId="0" applyAlignment="1" applyBorder="1" applyFont="1" applyNumberFormat="1">
      <alignment horizontal="center" readingOrder="0" vertical="bottom"/>
    </xf>
    <xf borderId="2" fillId="5" fontId="55" numFmtId="164" xfId="0" applyAlignment="1" applyBorder="1" applyFont="1" applyNumberFormat="1">
      <alignment horizontal="center"/>
    </xf>
    <xf borderId="2" fillId="5" fontId="44" numFmtId="168" xfId="0" applyAlignment="1" applyBorder="1" applyFont="1" applyNumberFormat="1">
      <alignment horizontal="center" readingOrder="0"/>
    </xf>
    <xf borderId="2" fillId="5" fontId="44" numFmtId="172" xfId="0" applyAlignment="1" applyBorder="1" applyFont="1" applyNumberFormat="1">
      <alignment horizontal="center" readingOrder="0"/>
    </xf>
    <xf borderId="2" fillId="5" fontId="44" numFmtId="164" xfId="0" applyAlignment="1" applyBorder="1" applyFont="1" applyNumberFormat="1">
      <alignment horizontal="center"/>
    </xf>
    <xf borderId="2" fillId="5" fontId="62" numFmtId="168" xfId="0" applyAlignment="1" applyBorder="1" applyFont="1" applyNumberFormat="1">
      <alignment horizontal="center" readingOrder="0"/>
    </xf>
    <xf borderId="2" fillId="5" fontId="38" numFmtId="172" xfId="0" applyAlignment="1" applyBorder="1" applyFont="1" applyNumberFormat="1">
      <alignment horizontal="center"/>
    </xf>
    <xf borderId="2" fillId="5" fontId="63" numFmtId="168" xfId="0" applyAlignment="1" applyBorder="1" applyFont="1" applyNumberFormat="1">
      <alignment horizontal="center" vertical="bottom"/>
    </xf>
    <xf borderId="9" fillId="0" fontId="55" numFmtId="0" xfId="0" applyAlignment="1" applyBorder="1" applyFont="1">
      <alignment horizontal="center" vertical="center"/>
    </xf>
    <xf borderId="20" fillId="14" fontId="52" numFmtId="0" xfId="0" applyAlignment="1" applyBorder="1" applyFont="1">
      <alignment horizontal="center" vertical="center"/>
    </xf>
    <xf borderId="2" fillId="5" fontId="53" numFmtId="0" xfId="0" applyAlignment="1" applyBorder="1" applyFont="1">
      <alignment horizontal="center" readingOrder="0" vertical="bottom"/>
    </xf>
    <xf borderId="7" fillId="0" fontId="55" numFmtId="0" xfId="0" applyAlignment="1" applyBorder="1" applyFont="1">
      <alignment horizontal="center"/>
    </xf>
    <xf borderId="0" fillId="5" fontId="52" numFmtId="0" xfId="0" applyAlignment="1" applyFont="1">
      <alignment horizontal="center" readingOrder="0" vertical="center"/>
    </xf>
    <xf borderId="0" fillId="5" fontId="76" numFmtId="0" xfId="0" applyAlignment="1" applyFont="1">
      <alignment horizontal="center" readingOrder="0" vertical="center"/>
    </xf>
    <xf borderId="0" fillId="5" fontId="44" numFmtId="0" xfId="0" applyAlignment="1" applyFont="1">
      <alignment horizontal="center"/>
    </xf>
    <xf borderId="0" fillId="5" fontId="3" numFmtId="0" xfId="0" applyAlignment="1" applyFont="1">
      <alignment vertical="bottom"/>
    </xf>
    <xf borderId="0" fillId="5" fontId="52" numFmtId="0" xfId="0" applyAlignment="1" applyFont="1">
      <alignment horizontal="center"/>
    </xf>
    <xf borderId="0" fillId="5" fontId="52" numFmtId="0" xfId="0" applyAlignment="1" applyFont="1">
      <alignment horizontal="left"/>
    </xf>
    <xf borderId="2" fillId="22" fontId="76" numFmtId="0" xfId="0" applyAlignment="1" applyBorder="1" applyFont="1">
      <alignment horizontal="center" vertical="bottom"/>
    </xf>
    <xf borderId="2" fillId="22" fontId="52" numFmtId="0" xfId="0" applyAlignment="1" applyBorder="1" applyFont="1">
      <alignment horizontal="left" readingOrder="0" vertical="bottom"/>
    </xf>
    <xf borderId="2" fillId="22" fontId="52" numFmtId="175" xfId="0" applyAlignment="1" applyBorder="1" applyFont="1" applyNumberFormat="1">
      <alignment horizontal="left" readingOrder="0" vertical="bottom"/>
    </xf>
    <xf borderId="2" fillId="22" fontId="52" numFmtId="169" xfId="0" applyAlignment="1" applyBorder="1" applyFont="1" applyNumberFormat="1">
      <alignment horizontal="left" readingOrder="0" vertical="bottom"/>
    </xf>
    <xf borderId="0" fillId="22" fontId="52" numFmtId="169" xfId="0" applyAlignment="1" applyFont="1" applyNumberFormat="1">
      <alignment vertical="bottom"/>
    </xf>
    <xf borderId="0" fillId="22" fontId="52" numFmtId="0" xfId="0" applyAlignment="1" applyFont="1">
      <alignment horizontal="center" readingOrder="0" vertical="bottom"/>
    </xf>
    <xf borderId="7" fillId="22" fontId="52" numFmtId="0" xfId="0" applyAlignment="1" applyBorder="1" applyFont="1">
      <alignment horizontal="left" readingOrder="0" vertical="bottom"/>
    </xf>
    <xf borderId="8" fillId="22" fontId="52" numFmtId="0" xfId="0" applyAlignment="1" applyBorder="1" applyFont="1">
      <alignment horizontal="left" readingOrder="0" vertical="bottom"/>
    </xf>
    <xf borderId="6" fillId="22" fontId="52" numFmtId="0" xfId="0" applyAlignment="1" applyBorder="1" applyFont="1">
      <alignment horizontal="left" readingOrder="0" vertical="bottom"/>
    </xf>
    <xf borderId="2" fillId="24" fontId="52" numFmtId="0" xfId="0" applyAlignment="1" applyBorder="1" applyFont="1">
      <alignment horizontal="center" readingOrder="0" vertical="bottom"/>
    </xf>
    <xf borderId="2" fillId="24" fontId="76" numFmtId="0" xfId="0" applyAlignment="1" applyBorder="1" applyFont="1">
      <alignment horizontal="center" readingOrder="0" vertical="bottom"/>
    </xf>
    <xf borderId="2" fillId="24" fontId="52" numFmtId="166" xfId="0" applyAlignment="1" applyBorder="1" applyFont="1" applyNumberFormat="1">
      <alignment horizontal="center" readingOrder="0" vertical="bottom"/>
    </xf>
    <xf borderId="2" fillId="24" fontId="14" numFmtId="0" xfId="0" applyBorder="1" applyFont="1"/>
    <xf borderId="0" fillId="24" fontId="52" numFmtId="175" xfId="0" applyAlignment="1" applyFont="1" applyNumberFormat="1">
      <alignment horizontal="center" vertical="bottom"/>
    </xf>
    <xf borderId="0" fillId="5" fontId="52" numFmtId="0" xfId="0" applyAlignment="1" applyFont="1">
      <alignment readingOrder="0" vertical="bottom"/>
    </xf>
    <xf borderId="7" fillId="5" fontId="52" numFmtId="0" xfId="0" applyAlignment="1" applyBorder="1" applyFont="1">
      <alignment readingOrder="0" vertical="bottom"/>
    </xf>
    <xf borderId="8" fillId="24" fontId="4" numFmtId="0" xfId="0" applyBorder="1" applyFont="1"/>
    <xf borderId="6" fillId="24" fontId="4" numFmtId="0" xfId="0" applyBorder="1" applyFont="1"/>
    <xf borderId="2" fillId="5" fontId="62" numFmtId="166" xfId="0" applyAlignment="1" applyBorder="1" applyFont="1" applyNumberFormat="1">
      <alignment horizontal="center" readingOrder="0"/>
    </xf>
    <xf borderId="2" fillId="5" fontId="62" numFmtId="0" xfId="0" applyAlignment="1" applyBorder="1" applyFont="1">
      <alignment horizontal="center"/>
    </xf>
    <xf borderId="0" fillId="5" fontId="76" numFmtId="0" xfId="0" applyAlignment="1" applyFont="1">
      <alignment horizontal="center" readingOrder="0" vertical="bottom"/>
    </xf>
    <xf borderId="2" fillId="25" fontId="76" numFmtId="0" xfId="0" applyAlignment="1" applyBorder="1" applyFont="1">
      <alignment horizontal="center" readingOrder="0" vertical="bottom"/>
    </xf>
    <xf borderId="2" fillId="25" fontId="14" numFmtId="0" xfId="0" applyBorder="1" applyFont="1"/>
    <xf borderId="0" fillId="25" fontId="52" numFmtId="175" xfId="0" applyAlignment="1" applyFont="1" applyNumberFormat="1">
      <alignment horizontal="center" vertical="bottom"/>
    </xf>
    <xf borderId="2" fillId="5" fontId="52" numFmtId="164" xfId="0" applyAlignment="1" applyBorder="1" applyFont="1" applyNumberFormat="1">
      <alignment horizontal="center" readingOrder="0" vertical="bottom"/>
    </xf>
    <xf borderId="2" fillId="25" fontId="62" numFmtId="0" xfId="0" applyAlignment="1" applyBorder="1" applyFont="1">
      <alignment horizontal="center"/>
    </xf>
    <xf borderId="2" fillId="5" fontId="60" numFmtId="166" xfId="0" applyAlignment="1" applyBorder="1" applyFont="1" applyNumberFormat="1">
      <alignment horizontal="center" readingOrder="0" vertical="bottom"/>
    </xf>
    <xf borderId="2" fillId="5" fontId="14" numFmtId="0" xfId="0" applyBorder="1" applyFont="1"/>
    <xf borderId="2" fillId="25" fontId="78" numFmtId="0" xfId="0" applyAlignment="1" applyBorder="1" applyFont="1">
      <alignment horizontal="center" readingOrder="0"/>
    </xf>
    <xf borderId="2" fillId="5" fontId="76" numFmtId="0" xfId="0" applyAlignment="1" applyBorder="1" applyFont="1">
      <alignment horizontal="center" vertical="bottom"/>
    </xf>
    <xf borderId="2" fillId="5" fontId="3" numFmtId="166" xfId="0" applyAlignment="1" applyBorder="1" applyFont="1" applyNumberFormat="1">
      <alignment readingOrder="0" vertical="bottom"/>
    </xf>
    <xf borderId="2" fillId="25" fontId="52" numFmtId="0" xfId="0" applyAlignment="1" applyBorder="1" applyFont="1">
      <alignment horizontal="center"/>
    </xf>
    <xf borderId="2" fillId="25" fontId="62" numFmtId="166" xfId="0" applyAlignment="1" applyBorder="1" applyFont="1" applyNumberFormat="1">
      <alignment horizontal="center" readingOrder="0"/>
    </xf>
    <xf borderId="2" fillId="25" fontId="3" numFmtId="166" xfId="0" applyAlignment="1" applyBorder="1" applyFont="1" applyNumberFormat="1">
      <alignment readingOrder="0" vertical="bottom"/>
    </xf>
    <xf borderId="0" fillId="25" fontId="52" numFmtId="0" xfId="0" applyAlignment="1" applyFont="1">
      <alignment vertical="bottom"/>
    </xf>
    <xf borderId="2" fillId="25" fontId="52" numFmtId="0" xfId="0" applyAlignment="1" applyBorder="1" applyFont="1">
      <alignment vertical="bottom"/>
    </xf>
    <xf borderId="0" fillId="5" fontId="52" numFmtId="0" xfId="0" applyAlignment="1" applyFont="1">
      <alignment vertical="bottom"/>
    </xf>
    <xf borderId="2" fillId="5" fontId="52" numFmtId="0" xfId="0" applyAlignment="1" applyBorder="1" applyFont="1">
      <alignment vertical="bottom"/>
    </xf>
    <xf borderId="2" fillId="25" fontId="52" numFmtId="171" xfId="0" applyAlignment="1" applyBorder="1" applyFont="1" applyNumberFormat="1">
      <alignment horizontal="center" vertical="bottom"/>
    </xf>
    <xf borderId="2" fillId="25" fontId="76" numFmtId="0" xfId="0" applyAlignment="1" applyBorder="1" applyFont="1">
      <alignment horizontal="center" vertical="bottom"/>
    </xf>
    <xf borderId="2" fillId="25" fontId="3" numFmtId="166" xfId="0" applyAlignment="1" applyBorder="1" applyFont="1" applyNumberFormat="1">
      <alignment horizontal="center" vertical="bottom"/>
    </xf>
    <xf borderId="0" fillId="25" fontId="19" numFmtId="0" xfId="0" applyAlignment="1" applyFont="1">
      <alignment horizontal="center" readingOrder="0" vertical="bottom"/>
    </xf>
    <xf borderId="0" fillId="25" fontId="3" numFmtId="0" xfId="0" applyAlignment="1" applyFont="1">
      <alignment vertical="bottom"/>
    </xf>
    <xf borderId="2" fillId="5" fontId="83" numFmtId="0" xfId="0" applyAlignment="1" applyBorder="1" applyFont="1">
      <alignment horizontal="center" readingOrder="0" vertical="bottom"/>
    </xf>
    <xf borderId="2" fillId="25" fontId="60" numFmtId="166" xfId="0" applyAlignment="1" applyBorder="1" applyFont="1" applyNumberFormat="1">
      <alignment horizontal="center" readingOrder="0" vertical="bottom"/>
    </xf>
    <xf borderId="0" fillId="25" fontId="76" numFmtId="0" xfId="0" applyAlignment="1" applyFont="1">
      <alignment horizontal="center" readingOrder="0" vertical="bottom"/>
    </xf>
    <xf borderId="2" fillId="25" fontId="52" numFmtId="0" xfId="0" applyAlignment="1" applyBorder="1" applyFont="1">
      <alignment vertical="bottom"/>
    </xf>
    <xf borderId="0" fillId="25" fontId="52" numFmtId="0" xfId="0" applyAlignment="1" applyFont="1">
      <alignment vertical="bottom"/>
    </xf>
    <xf borderId="2" fillId="25" fontId="83" numFmtId="0" xfId="0" applyAlignment="1" applyBorder="1" applyFont="1">
      <alignment horizontal="center" readingOrder="0" vertical="bottom"/>
    </xf>
    <xf borderId="2" fillId="5" fontId="52" numFmtId="0" xfId="0" applyAlignment="1" applyBorder="1" applyFont="1">
      <alignment horizontal="center" vertical="bottom"/>
    </xf>
    <xf borderId="2" fillId="25" fontId="62" numFmtId="0" xfId="0" applyAlignment="1" applyBorder="1" applyFont="1">
      <alignment horizontal="center" readingOrder="0"/>
    </xf>
    <xf borderId="2" fillId="25" fontId="52" numFmtId="164" xfId="0" applyAlignment="1" applyBorder="1" applyFont="1" applyNumberFormat="1">
      <alignment horizontal="center" readingOrder="0" vertical="bottom"/>
    </xf>
    <xf borderId="0" fillId="25" fontId="76" numFmtId="0" xfId="0" applyAlignment="1" applyFont="1">
      <alignment horizontal="center" vertical="bottom"/>
    </xf>
    <xf borderId="2" fillId="25" fontId="52" numFmtId="0" xfId="0" applyAlignment="1" applyBorder="1" applyFont="1">
      <alignment horizontal="left" vertical="bottom"/>
    </xf>
    <xf borderId="0" fillId="25" fontId="14" numFmtId="0" xfId="0" applyFont="1"/>
    <xf borderId="0" fillId="19" fontId="52" numFmtId="175" xfId="0" applyAlignment="1" applyFont="1" applyNumberFormat="1">
      <alignment horizontal="center" vertical="bottom"/>
    </xf>
    <xf borderId="2" fillId="5" fontId="62" numFmtId="166" xfId="0" applyAlignment="1" applyBorder="1" applyFont="1" applyNumberFormat="1">
      <alignment horizontal="center"/>
    </xf>
    <xf borderId="2" fillId="25" fontId="52" numFmtId="0" xfId="0" applyAlignment="1" applyBorder="1" applyFont="1">
      <alignment horizontal="center" readingOrder="0"/>
    </xf>
    <xf borderId="2" fillId="25" fontId="62" numFmtId="166" xfId="0" applyAlignment="1" applyBorder="1" applyFont="1" applyNumberFormat="1">
      <alignment horizontal="center"/>
    </xf>
    <xf borderId="2" fillId="5" fontId="84" numFmtId="0" xfId="0" applyAlignment="1" applyBorder="1" applyFont="1">
      <alignment horizontal="center" readingOrder="0" vertical="bottom"/>
    </xf>
    <xf borderId="2" fillId="25" fontId="3" numFmtId="0" xfId="0" applyAlignment="1" applyBorder="1" applyFont="1">
      <alignment vertical="bottom"/>
    </xf>
    <xf borderId="0" fillId="25" fontId="3" numFmtId="0" xfId="0" applyAlignment="1" applyFont="1">
      <alignment vertical="bottom"/>
    </xf>
    <xf borderId="2" fillId="25" fontId="84" numFmtId="0" xfId="0" applyAlignment="1" applyBorder="1" applyFont="1">
      <alignment horizontal="center" readingOrder="0" vertical="bottom"/>
    </xf>
    <xf borderId="2" fillId="23" fontId="52" numFmtId="164" xfId="0" applyAlignment="1" applyBorder="1" applyFont="1" applyNumberFormat="1">
      <alignment horizontal="center" readingOrder="0" vertical="bottom"/>
    </xf>
    <xf borderId="2" fillId="23" fontId="76" numFmtId="0" xfId="0" applyAlignment="1" applyBorder="1" applyFont="1">
      <alignment horizontal="center" readingOrder="0" vertical="bottom"/>
    </xf>
    <xf borderId="0" fillId="23" fontId="76" numFmtId="0" xfId="0" applyAlignment="1" applyFont="1">
      <alignment horizontal="center" vertical="bottom"/>
    </xf>
    <xf borderId="2" fillId="23" fontId="52" numFmtId="0" xfId="0" applyAlignment="1" applyBorder="1" applyFont="1">
      <alignment horizontal="left" vertical="bottom"/>
    </xf>
    <xf borderId="0" fillId="23" fontId="3" numFmtId="0" xfId="0" applyAlignment="1" applyFont="1">
      <alignment vertical="bottom"/>
    </xf>
    <xf borderId="2" fillId="5" fontId="3" numFmtId="0" xfId="0" applyAlignment="1" applyBorder="1" applyFont="1">
      <alignment horizontal="center" vertical="bottom"/>
    </xf>
    <xf borderId="0" fillId="5" fontId="19" numFmtId="0" xfId="0" applyAlignment="1" applyFont="1">
      <alignment horizontal="center" vertical="bottom"/>
    </xf>
    <xf borderId="2" fillId="5" fontId="3" numFmtId="0" xfId="0" applyAlignment="1" applyBorder="1" applyFont="1">
      <alignment vertical="bottom"/>
    </xf>
    <xf borderId="2" fillId="25" fontId="3" numFmtId="0" xfId="0" applyAlignment="1" applyBorder="1" applyFont="1">
      <alignment horizontal="center" vertical="bottom"/>
    </xf>
    <xf borderId="2" fillId="5" fontId="62" numFmtId="0" xfId="0" applyAlignment="1" applyBorder="1" applyFont="1">
      <alignment readingOrder="0"/>
    </xf>
    <xf borderId="2" fillId="25" fontId="62" numFmtId="0" xfId="0" applyAlignment="1" applyBorder="1" applyFont="1">
      <alignment readingOrder="0"/>
    </xf>
    <xf borderId="0" fillId="5" fontId="52" numFmtId="0" xfId="0" applyAlignment="1" applyFont="1">
      <alignment horizontal="left" readingOrder="0" vertical="bottom"/>
    </xf>
    <xf borderId="0" fillId="5" fontId="76" numFmtId="0" xfId="0" applyAlignment="1" applyFont="1">
      <alignment horizontal="center" vertical="bottom"/>
    </xf>
    <xf borderId="0" fillId="5" fontId="52" numFmtId="0" xfId="0" applyAlignment="1" applyFont="1">
      <alignment horizontal="left" vertical="bottom"/>
    </xf>
    <xf borderId="0" fillId="25" fontId="78" numFmtId="0" xfId="0" applyAlignment="1" applyFont="1">
      <alignment horizontal="center" readingOrder="0"/>
    </xf>
    <xf borderId="2" fillId="5" fontId="84" numFmtId="0" xfId="0" applyAlignment="1" applyBorder="1" applyFont="1">
      <alignment horizontal="center" vertical="bottom"/>
    </xf>
    <xf borderId="2" fillId="23" fontId="52" numFmtId="0" xfId="0" applyAlignment="1" applyBorder="1" applyFont="1">
      <alignment horizontal="center" vertical="bottom"/>
    </xf>
    <xf borderId="0" fillId="25" fontId="62" numFmtId="0" xfId="0" applyAlignment="1" applyFont="1">
      <alignment readingOrder="0"/>
    </xf>
    <xf borderId="0" fillId="5" fontId="62" numFmtId="0" xfId="0" applyAlignment="1" applyFont="1">
      <alignment readingOrder="0"/>
    </xf>
    <xf borderId="2" fillId="25" fontId="60" numFmtId="0" xfId="0" applyAlignment="1" applyBorder="1" applyFont="1">
      <alignment horizontal="center"/>
    </xf>
    <xf borderId="7" fillId="23" fontId="3" numFmtId="0" xfId="0" applyAlignment="1" applyBorder="1" applyFont="1">
      <alignment vertical="bottom"/>
    </xf>
    <xf borderId="8" fillId="25" fontId="4" numFmtId="0" xfId="0" applyBorder="1" applyFont="1"/>
    <xf borderId="6" fillId="25" fontId="4" numFmtId="0" xfId="0" applyBorder="1" applyFont="1"/>
    <xf borderId="2" fillId="23" fontId="52" numFmtId="0" xfId="0" applyAlignment="1" applyBorder="1" applyFont="1">
      <alignment horizontal="left" readingOrder="0" vertical="bottom"/>
    </xf>
    <xf borderId="0" fillId="23" fontId="52" numFmtId="0" xfId="0" applyAlignment="1" applyFont="1">
      <alignment readingOrder="0" vertical="bottom"/>
    </xf>
    <xf borderId="2" fillId="12" fontId="76" numFmtId="0" xfId="0" applyAlignment="1" applyBorder="1" applyFont="1">
      <alignment horizontal="center" readingOrder="0" vertical="bottom"/>
    </xf>
    <xf borderId="7" fillId="5" fontId="52" numFmtId="0" xfId="0" applyAlignment="1" applyBorder="1" applyFont="1">
      <alignment horizontal="left" readingOrder="0" vertical="bottom"/>
    </xf>
    <xf borderId="8" fillId="5" fontId="4" numFmtId="0" xfId="0" applyBorder="1" applyFont="1"/>
    <xf borderId="6" fillId="5" fontId="4" numFmtId="0" xfId="0" applyBorder="1" applyFont="1"/>
    <xf borderId="2" fillId="25" fontId="84" numFmtId="0" xfId="0" applyAlignment="1" applyBorder="1" applyFont="1">
      <alignment horizontal="center" vertical="bottom"/>
    </xf>
    <xf borderId="2" fillId="5" fontId="60" numFmtId="0" xfId="0" applyAlignment="1" applyBorder="1" applyFont="1">
      <alignment horizontal="center"/>
    </xf>
    <xf borderId="0" fillId="5" fontId="3" numFmtId="175" xfId="0" applyAlignment="1" applyFont="1" applyNumberFormat="1">
      <alignment vertical="bottom"/>
    </xf>
    <xf borderId="0" fillId="25" fontId="3" numFmtId="175" xfId="0" applyAlignment="1" applyFont="1" applyNumberFormat="1">
      <alignment vertical="bottom"/>
    </xf>
    <xf borderId="2" fillId="5" fontId="62" numFmtId="0" xfId="0" applyAlignment="1" applyBorder="1" applyFont="1">
      <alignment horizontal="left" readingOrder="0"/>
    </xf>
    <xf borderId="0" fillId="5" fontId="76" numFmtId="0" xfId="0" applyAlignment="1" applyFont="1">
      <alignment horizontal="center" vertical="bottom"/>
    </xf>
    <xf borderId="2" fillId="5" fontId="83" numFmtId="0" xfId="0" applyAlignment="1" applyBorder="1" applyFont="1">
      <alignment horizontal="center" readingOrder="0" vertical="bottom"/>
    </xf>
    <xf borderId="2" fillId="21" fontId="52" numFmtId="175" xfId="0" applyAlignment="1" applyBorder="1" applyFont="1" applyNumberFormat="1">
      <alignment horizontal="center" vertical="bottom"/>
    </xf>
    <xf borderId="2" fillId="0" fontId="62" numFmtId="166" xfId="0" applyAlignment="1" applyBorder="1" applyFont="1" applyNumberFormat="1">
      <alignment horizontal="center" readingOrder="0"/>
    </xf>
    <xf borderId="2" fillId="0" fontId="62" numFmtId="0" xfId="0" applyAlignment="1" applyBorder="1" applyFont="1">
      <alignment horizontal="center"/>
    </xf>
    <xf borderId="2" fillId="5" fontId="52" numFmtId="0" xfId="0" applyAlignment="1" applyBorder="1" applyFont="1">
      <alignment horizontal="left" vertical="bottom"/>
    </xf>
    <xf borderId="0" fillId="19" fontId="52" numFmtId="175" xfId="0" applyAlignment="1" applyFont="1" applyNumberFormat="1">
      <alignment horizontal="center" vertical="bottom"/>
    </xf>
    <xf borderId="2" fillId="12" fontId="52" numFmtId="0" xfId="0" applyAlignment="1" applyBorder="1" applyFont="1">
      <alignment horizontal="center"/>
    </xf>
    <xf borderId="2" fillId="12" fontId="52" numFmtId="0" xfId="0" applyAlignment="1" applyBorder="1" applyFont="1">
      <alignment horizontal="center" vertical="bottom"/>
    </xf>
    <xf borderId="2" fillId="12" fontId="52" numFmtId="164" xfId="0" applyAlignment="1" applyBorder="1" applyFont="1" applyNumberFormat="1">
      <alignment horizontal="center" vertical="bottom"/>
    </xf>
    <xf borderId="2" fillId="12" fontId="52" numFmtId="166" xfId="0" applyAlignment="1" applyBorder="1" applyFont="1" applyNumberFormat="1">
      <alignment horizontal="center" vertical="bottom"/>
    </xf>
    <xf borderId="0" fillId="0" fontId="76" numFmtId="0" xfId="0" applyAlignment="1" applyFont="1">
      <alignment horizontal="center" vertical="bottom"/>
    </xf>
    <xf borderId="0" fillId="0" fontId="62" numFmtId="0" xfId="0" applyAlignment="1" applyFont="1">
      <alignment readingOrder="0"/>
    </xf>
    <xf borderId="0" fillId="0" fontId="2" numFmtId="0" xfId="0" applyAlignment="1" applyFont="1">
      <alignment horizontal="center" vertical="bottom"/>
    </xf>
    <xf borderId="2" fillId="21" fontId="76" numFmtId="0" xfId="0" applyAlignment="1" applyBorder="1" applyFont="1">
      <alignment horizontal="center" readingOrder="0" vertical="bottom"/>
    </xf>
    <xf borderId="0" fillId="0" fontId="76" numFmtId="0" xfId="0" applyAlignment="1" applyFont="1">
      <alignment horizontal="center" readingOrder="0" vertical="bottom"/>
    </xf>
    <xf borderId="0" fillId="23" fontId="52" numFmtId="0" xfId="0" applyAlignment="1" applyFont="1">
      <alignment horizontal="left" readingOrder="0" vertical="bottom"/>
    </xf>
    <xf borderId="2" fillId="21" fontId="52" numFmtId="0" xfId="0" applyAlignment="1" applyBorder="1" applyFont="1">
      <alignment horizontal="center" readingOrder="0"/>
    </xf>
    <xf borderId="2" fillId="21" fontId="52" numFmtId="0" xfId="0" applyAlignment="1" applyBorder="1" applyFont="1">
      <alignment horizontal="center" vertical="bottom"/>
    </xf>
    <xf borderId="2" fillId="21" fontId="52" numFmtId="164" xfId="0" applyAlignment="1" applyBorder="1" applyFont="1" applyNumberFormat="1">
      <alignment horizontal="center" vertical="bottom"/>
    </xf>
    <xf borderId="2" fillId="21" fontId="52" numFmtId="164" xfId="0" applyAlignment="1" applyBorder="1" applyFont="1" applyNumberFormat="1">
      <alignment horizontal="center" readingOrder="0" vertical="bottom"/>
    </xf>
    <xf borderId="2" fillId="21" fontId="52" numFmtId="166" xfId="0" applyAlignment="1" applyBorder="1" applyFont="1" applyNumberFormat="1">
      <alignment horizontal="center" readingOrder="0" vertical="bottom"/>
    </xf>
    <xf borderId="2" fillId="21" fontId="52" numFmtId="166" xfId="0" applyAlignment="1" applyBorder="1" applyFont="1" applyNumberFormat="1">
      <alignment horizontal="center" vertical="bottom"/>
    </xf>
    <xf borderId="0" fillId="21" fontId="76" numFmtId="0" xfId="0" applyAlignment="1" applyFont="1">
      <alignment horizontal="center" vertical="bottom"/>
    </xf>
    <xf borderId="2" fillId="21" fontId="52" numFmtId="0" xfId="0" applyAlignment="1" applyBorder="1" applyFont="1">
      <alignment horizontal="left" vertical="bottom"/>
    </xf>
    <xf borderId="0" fillId="21" fontId="52" numFmtId="0" xfId="0" applyAlignment="1" applyFont="1">
      <alignment vertical="bottom"/>
    </xf>
    <xf borderId="0" fillId="0" fontId="62" numFmtId="166" xfId="0" applyAlignment="1" applyFont="1" applyNumberFormat="1">
      <alignment horizontal="center" readingOrder="0"/>
    </xf>
    <xf borderId="0" fillId="23" fontId="52" numFmtId="0" xfId="0" applyAlignment="1" applyFont="1">
      <alignment vertical="bottom"/>
    </xf>
    <xf borderId="2" fillId="12" fontId="52" numFmtId="0" xfId="0" applyAlignment="1" applyBorder="1" applyFont="1">
      <alignment horizontal="center" readingOrder="0" vertical="bottom"/>
    </xf>
    <xf borderId="2" fillId="12" fontId="52" numFmtId="166" xfId="0" applyAlignment="1" applyBorder="1" applyFont="1" applyNumberFormat="1">
      <alignment horizontal="center" readingOrder="0" vertical="bottom"/>
    </xf>
    <xf borderId="0" fillId="0" fontId="3" numFmtId="0" xfId="0" applyAlignment="1" applyFont="1">
      <alignment vertical="bottom"/>
    </xf>
    <xf borderId="2" fillId="12" fontId="3" numFmtId="0" xfId="0" applyAlignment="1" applyBorder="1" applyFont="1">
      <alignment readingOrder="0" vertical="bottom"/>
    </xf>
    <xf borderId="0" fillId="12" fontId="3" numFmtId="0" xfId="0" applyAlignment="1" applyFont="1">
      <alignment vertical="bottom"/>
    </xf>
    <xf borderId="2" fillId="5" fontId="19" numFmtId="0" xfId="0" applyAlignment="1" applyBorder="1" applyFont="1">
      <alignment horizontal="center" readingOrder="0" vertical="bottom"/>
    </xf>
    <xf borderId="0" fillId="0" fontId="19" numFmtId="0" xfId="0" applyAlignment="1" applyFont="1">
      <alignment horizontal="center" vertical="bottom"/>
    </xf>
    <xf borderId="7" fillId="23" fontId="52" numFmtId="0" xfId="0" applyAlignment="1" applyBorder="1" applyFont="1">
      <alignment readingOrder="0" vertical="bottom"/>
    </xf>
    <xf borderId="2" fillId="6" fontId="52" numFmtId="0" xfId="0" applyAlignment="1" applyBorder="1" applyFont="1">
      <alignment horizontal="center"/>
    </xf>
    <xf borderId="2" fillId="6" fontId="52" numFmtId="0" xfId="0" applyAlignment="1" applyBorder="1" applyFont="1">
      <alignment horizontal="center" readingOrder="0" vertical="bottom"/>
    </xf>
    <xf borderId="2" fillId="6" fontId="52" numFmtId="164" xfId="0" applyAlignment="1" applyBorder="1" applyFont="1" applyNumberFormat="1">
      <alignment horizontal="center" vertical="bottom"/>
    </xf>
    <xf borderId="2" fillId="6" fontId="52" numFmtId="166" xfId="0" applyAlignment="1" applyBorder="1" applyFont="1" applyNumberFormat="1">
      <alignment horizontal="center" vertical="bottom"/>
    </xf>
    <xf borderId="2" fillId="6" fontId="52" numFmtId="0" xfId="0" applyAlignment="1" applyBorder="1" applyFont="1">
      <alignment vertical="bottom"/>
    </xf>
    <xf borderId="0" fillId="6" fontId="3" numFmtId="0" xfId="0" applyAlignment="1" applyFont="1">
      <alignment vertical="bottom"/>
    </xf>
    <xf borderId="7" fillId="23" fontId="52" numFmtId="0" xfId="0" applyAlignment="1" applyBorder="1" applyFont="1">
      <alignment horizontal="left" readingOrder="0" vertical="bottom"/>
    </xf>
    <xf borderId="2" fillId="21" fontId="52" numFmtId="164" xfId="0" applyAlignment="1" applyBorder="1" applyFont="1" applyNumberFormat="1">
      <alignment horizontal="center" readingOrder="0" vertical="bottom"/>
    </xf>
    <xf borderId="14" fillId="23" fontId="52" numFmtId="0" xfId="0" applyAlignment="1" applyBorder="1" applyFont="1">
      <alignment horizontal="left" readingOrder="0" vertical="bottom"/>
    </xf>
    <xf borderId="18" fillId="23" fontId="52" numFmtId="0" xfId="0" applyAlignment="1" applyBorder="1" applyFont="1">
      <alignment horizontal="left" readingOrder="0" vertical="bottom"/>
    </xf>
    <xf borderId="15" fillId="23" fontId="52" numFmtId="0" xfId="0" applyAlignment="1" applyBorder="1" applyFont="1">
      <alignment horizontal="left" readingOrder="0" vertical="bottom"/>
    </xf>
    <xf borderId="16" fillId="5" fontId="52" numFmtId="0" xfId="0" applyAlignment="1" applyBorder="1" applyFont="1">
      <alignment horizontal="left" readingOrder="0" vertical="bottom"/>
    </xf>
    <xf borderId="3" fillId="5" fontId="52" numFmtId="0" xfId="0" applyAlignment="1" applyBorder="1" applyFont="1">
      <alignment readingOrder="0" vertical="bottom"/>
    </xf>
    <xf borderId="4" fillId="5" fontId="52" numFmtId="0" xfId="0" applyAlignment="1" applyBorder="1" applyFont="1">
      <alignment readingOrder="0" vertical="bottom"/>
    </xf>
    <xf borderId="0" fillId="0" fontId="52" numFmtId="0" xfId="0" applyAlignment="1" applyFont="1">
      <alignment horizontal="center" vertical="bottom"/>
    </xf>
    <xf borderId="0" fillId="0" fontId="52" numFmtId="0" xfId="0" applyAlignment="1" applyFont="1">
      <alignment horizontal="center" readingOrder="0" vertical="bottom"/>
    </xf>
    <xf borderId="2" fillId="26" fontId="85" numFmtId="0" xfId="0" applyAlignment="1" applyBorder="1" applyFont="1">
      <alignment horizontal="center" readingOrder="0"/>
    </xf>
    <xf borderId="2" fillId="0" fontId="62" numFmtId="178" xfId="0" applyAlignment="1" applyBorder="1" applyFont="1" applyNumberFormat="1">
      <alignment horizontal="center" readingOrder="0"/>
    </xf>
    <xf borderId="0" fillId="0" fontId="53" numFmtId="0" xfId="0" applyAlignment="1" applyFont="1">
      <alignment vertical="bottom"/>
    </xf>
    <xf borderId="2" fillId="0" fontId="86" numFmtId="0" xfId="0" applyAlignment="1" applyBorder="1" applyFont="1">
      <alignment horizontal="center" readingOrder="0"/>
    </xf>
    <xf borderId="8" fillId="23" fontId="52" numFmtId="0" xfId="0" applyAlignment="1" applyBorder="1" applyFont="1">
      <alignment horizontal="left" readingOrder="0" vertical="bottom"/>
    </xf>
    <xf borderId="6" fillId="23" fontId="52" numFmtId="0" xfId="0" applyAlignment="1" applyBorder="1" applyFont="1">
      <alignment horizontal="left" readingOrder="0" vertical="bottom"/>
    </xf>
    <xf borderId="18" fillId="12" fontId="3" numFmtId="0" xfId="0" applyAlignment="1" applyBorder="1" applyFont="1">
      <alignment vertical="bottom"/>
    </xf>
    <xf borderId="2" fillId="13" fontId="52" numFmtId="0" xfId="0" applyAlignment="1" applyBorder="1" applyFont="1">
      <alignment horizontal="center"/>
    </xf>
    <xf borderId="2" fillId="13" fontId="52" numFmtId="0" xfId="0" applyAlignment="1" applyBorder="1" applyFont="1">
      <alignment horizontal="center" vertical="bottom"/>
    </xf>
    <xf borderId="2" fillId="13" fontId="52" numFmtId="164" xfId="0" applyAlignment="1" applyBorder="1" applyFont="1" applyNumberFormat="1">
      <alignment horizontal="center" vertical="bottom"/>
    </xf>
    <xf borderId="2" fillId="13" fontId="52" numFmtId="166" xfId="0" applyAlignment="1" applyBorder="1" applyFont="1" applyNumberFormat="1">
      <alignment horizontal="center" vertical="bottom"/>
    </xf>
    <xf borderId="2" fillId="13" fontId="52" numFmtId="0" xfId="0" applyAlignment="1" applyBorder="1" applyFont="1">
      <alignment horizontal="center" vertical="bottom"/>
    </xf>
    <xf borderId="2" fillId="13" fontId="52" numFmtId="0" xfId="0" applyAlignment="1" applyBorder="1" applyFont="1">
      <alignment vertical="bottom"/>
    </xf>
    <xf borderId="0" fillId="13" fontId="3" numFmtId="0" xfId="0" applyAlignment="1" applyFont="1">
      <alignment vertical="bottom"/>
    </xf>
    <xf borderId="18" fillId="13" fontId="3" numFmtId="0" xfId="0" applyAlignment="1" applyBorder="1" applyFont="1">
      <alignment vertical="bottom"/>
    </xf>
    <xf borderId="2" fillId="27" fontId="87" numFmtId="0" xfId="0" applyAlignment="1" applyBorder="1" applyFont="1">
      <alignment horizontal="center" readingOrder="0"/>
    </xf>
    <xf borderId="0" fillId="23" fontId="52" numFmtId="166" xfId="0" applyAlignment="1" applyFont="1" applyNumberFormat="1">
      <alignment horizontal="center" readingOrder="0" vertical="bottom"/>
    </xf>
    <xf borderId="0" fillId="0" fontId="62" numFmtId="178" xfId="0" applyAlignment="1" applyFont="1" applyNumberFormat="1">
      <alignment horizontal="center" readingOrder="0"/>
    </xf>
    <xf borderId="2" fillId="5" fontId="88" numFmtId="0" xfId="0" applyAlignment="1" applyBorder="1" applyFont="1">
      <alignment horizontal="center" readingOrder="0"/>
    </xf>
    <xf borderId="7" fillId="5" fontId="3" numFmtId="0" xfId="0" applyAlignment="1" applyBorder="1" applyFont="1">
      <alignment vertical="bottom"/>
    </xf>
    <xf borderId="2" fillId="26" fontId="87" numFmtId="0" xfId="0" applyAlignment="1" applyBorder="1" applyFont="1">
      <alignment horizontal="center" readingOrder="0"/>
    </xf>
    <xf borderId="7" fillId="5" fontId="3" numFmtId="0" xfId="0" applyAlignment="1" applyBorder="1" applyFont="1">
      <alignment readingOrder="0" vertical="bottom"/>
    </xf>
    <xf borderId="0" fillId="5" fontId="76" numFmtId="0" xfId="0" applyAlignment="1" applyFont="1">
      <alignment horizontal="center" vertical="bottom"/>
    </xf>
    <xf borderId="2" fillId="23" fontId="52" numFmtId="171" xfId="0" applyAlignment="1" applyBorder="1" applyFont="1" applyNumberFormat="1">
      <alignment horizontal="center" vertical="bottom"/>
    </xf>
    <xf borderId="2" fillId="5" fontId="52" numFmtId="178" xfId="0" applyAlignment="1" applyBorder="1" applyFont="1" applyNumberFormat="1">
      <alignment horizontal="center" readingOrder="0" vertical="bottom"/>
    </xf>
    <xf borderId="2" fillId="5" fontId="76" numFmtId="0" xfId="0" applyAlignment="1" applyBorder="1" applyFont="1">
      <alignment horizontal="center" readingOrder="0" vertical="bottom"/>
    </xf>
    <xf borderId="0" fillId="5" fontId="3" numFmtId="0" xfId="0" applyAlignment="1" applyFont="1">
      <alignment readingOrder="0" vertical="bottom"/>
    </xf>
    <xf borderId="2" fillId="23" fontId="52" numFmtId="171" xfId="0" applyAlignment="1" applyBorder="1" applyFont="1" applyNumberFormat="1">
      <alignment horizontal="center" readingOrder="0" vertical="bottom"/>
    </xf>
    <xf borderId="2" fillId="19" fontId="52" numFmtId="0" xfId="0" applyAlignment="1" applyBorder="1" applyFont="1">
      <alignment horizontal="center" readingOrder="0"/>
    </xf>
    <xf borderId="2" fillId="19" fontId="52" numFmtId="0" xfId="0" applyAlignment="1" applyBorder="1" applyFont="1">
      <alignment horizontal="center" readingOrder="0" vertical="bottom"/>
    </xf>
    <xf borderId="2" fillId="19" fontId="52" numFmtId="0" xfId="0" applyAlignment="1" applyBorder="1" applyFont="1">
      <alignment horizontal="center" vertical="bottom"/>
    </xf>
    <xf borderId="2" fillId="19" fontId="52" numFmtId="164" xfId="0" applyAlignment="1" applyBorder="1" applyFont="1" applyNumberFormat="1">
      <alignment horizontal="center" vertical="bottom"/>
    </xf>
    <xf borderId="2" fillId="19" fontId="52" numFmtId="164" xfId="0" applyAlignment="1" applyBorder="1" applyFont="1" applyNumberFormat="1">
      <alignment horizontal="center" readingOrder="0" vertical="bottom"/>
    </xf>
    <xf borderId="2" fillId="19" fontId="3" numFmtId="166" xfId="0" applyAlignment="1" applyBorder="1" applyFont="1" applyNumberFormat="1">
      <alignment vertical="bottom"/>
    </xf>
    <xf borderId="2" fillId="19" fontId="52" numFmtId="166" xfId="0" applyAlignment="1" applyBorder="1" applyFont="1" applyNumberFormat="1">
      <alignment horizontal="center" vertical="bottom"/>
    </xf>
    <xf borderId="2" fillId="19" fontId="52" numFmtId="175" xfId="0" applyAlignment="1" applyBorder="1" applyFont="1" applyNumberFormat="1">
      <alignment horizontal="center" vertical="bottom"/>
    </xf>
    <xf borderId="2" fillId="19" fontId="52" numFmtId="166" xfId="0" applyAlignment="1" applyBorder="1" applyFont="1" applyNumberFormat="1">
      <alignment horizontal="center" readingOrder="0" vertical="bottom"/>
    </xf>
    <xf borderId="0" fillId="0" fontId="3" numFmtId="0" xfId="0" applyAlignment="1" applyFont="1">
      <alignment vertical="bottom"/>
    </xf>
    <xf borderId="2" fillId="19" fontId="52" numFmtId="0" xfId="0" applyAlignment="1" applyBorder="1" applyFont="1">
      <alignment vertical="bottom"/>
    </xf>
    <xf borderId="0" fillId="19" fontId="3" numFmtId="0" xfId="0" applyAlignment="1" applyFont="1">
      <alignment vertical="bottom"/>
    </xf>
    <xf borderId="2" fillId="25" fontId="85" numFmtId="0" xfId="0" applyAlignment="1" applyBorder="1" applyFont="1">
      <alignment horizontal="center" readingOrder="0" vertical="bottom"/>
    </xf>
    <xf borderId="2" fillId="25" fontId="87" numFmtId="0" xfId="0" applyAlignment="1" applyBorder="1" applyFont="1">
      <alignment horizontal="center" readingOrder="0" vertical="bottom"/>
    </xf>
    <xf borderId="2" fillId="5" fontId="76" numFmtId="0" xfId="0" applyAlignment="1" applyBorder="1" applyFont="1">
      <alignment horizontal="center" vertical="bottom"/>
    </xf>
    <xf borderId="2" fillId="5" fontId="76" numFmtId="166" xfId="0" applyAlignment="1" applyBorder="1" applyFont="1" applyNumberFormat="1">
      <alignment horizontal="center" vertical="bottom"/>
    </xf>
    <xf borderId="2" fillId="5" fontId="76" numFmtId="166" xfId="0" applyAlignment="1" applyBorder="1" applyFont="1" applyNumberFormat="1">
      <alignment horizontal="center" readingOrder="0" vertical="bottom"/>
    </xf>
    <xf borderId="2" fillId="5" fontId="76" numFmtId="0" xfId="0" applyAlignment="1" applyBorder="1" applyFont="1">
      <alignment horizontal="center" readingOrder="0" vertical="bottom"/>
    </xf>
    <xf borderId="2" fillId="23" fontId="3" numFmtId="164" xfId="0" applyAlignment="1" applyBorder="1" applyFont="1" applyNumberFormat="1">
      <alignment vertical="bottom"/>
    </xf>
    <xf borderId="0" fillId="23" fontId="3" numFmtId="175" xfId="0" applyAlignment="1" applyFont="1" applyNumberFormat="1">
      <alignment vertical="bottom"/>
    </xf>
    <xf borderId="2" fillId="23" fontId="52" numFmtId="0" xfId="0" applyAlignment="1" applyBorder="1" applyFont="1">
      <alignment vertical="bottom"/>
    </xf>
    <xf borderId="2" fillId="25" fontId="76" numFmtId="0" xfId="0" applyAlignment="1" applyBorder="1" applyFont="1">
      <alignment horizontal="center" readingOrder="0" vertical="bottom"/>
    </xf>
    <xf borderId="2" fillId="0" fontId="62" numFmtId="166" xfId="0" applyAlignment="1" applyBorder="1" applyFont="1" applyNumberFormat="1">
      <alignment horizontal="center"/>
    </xf>
    <xf borderId="2" fillId="6" fontId="52" numFmtId="0" xfId="0" applyAlignment="1" applyBorder="1" applyFont="1">
      <alignment horizontal="center" readingOrder="0"/>
    </xf>
    <xf borderId="2" fillId="6" fontId="52" numFmtId="0" xfId="0" applyAlignment="1" applyBorder="1" applyFont="1">
      <alignment horizontal="center" vertical="bottom"/>
    </xf>
    <xf borderId="2" fillId="6" fontId="3" numFmtId="166" xfId="0" applyAlignment="1" applyBorder="1" applyFont="1" applyNumberFormat="1">
      <alignment vertical="bottom"/>
    </xf>
    <xf borderId="2" fillId="6" fontId="52" numFmtId="0" xfId="0" applyAlignment="1" applyBorder="1" applyFont="1">
      <alignment readingOrder="0" vertical="bottom"/>
    </xf>
    <xf borderId="2" fillId="19" fontId="52" numFmtId="0" xfId="0" applyAlignment="1" applyBorder="1" applyFont="1">
      <alignment horizontal="center"/>
    </xf>
    <xf borderId="2" fillId="19" fontId="52" numFmtId="164" xfId="0" applyAlignment="1" applyBorder="1" applyFont="1" applyNumberFormat="1">
      <alignment horizontal="center" vertical="bottom"/>
    </xf>
    <xf borderId="2" fillId="19" fontId="76" numFmtId="0" xfId="0" applyAlignment="1" applyBorder="1" applyFont="1">
      <alignment horizontal="center" vertical="bottom"/>
    </xf>
    <xf borderId="2" fillId="19" fontId="52" numFmtId="0" xfId="0" applyAlignment="1" applyBorder="1" applyFont="1">
      <alignment horizontal="center" vertical="bottom"/>
    </xf>
    <xf borderId="0" fillId="0" fontId="76" numFmtId="0" xfId="0" applyAlignment="1" applyFont="1">
      <alignment horizontal="center" readingOrder="0" vertical="bottom"/>
    </xf>
    <xf borderId="2" fillId="19" fontId="52" numFmtId="0" xfId="0" applyAlignment="1" applyBorder="1" applyFont="1">
      <alignment horizontal="left" vertical="bottom"/>
    </xf>
    <xf borderId="0" fillId="19" fontId="52" numFmtId="0" xfId="0" applyAlignment="1" applyFont="1">
      <alignment vertical="bottom"/>
    </xf>
    <xf borderId="2" fillId="29" fontId="52" numFmtId="166" xfId="0" applyAlignment="1" applyBorder="1" applyFill="1" applyFont="1" applyNumberFormat="1">
      <alignment horizontal="center" vertical="bottom"/>
    </xf>
    <xf borderId="2" fillId="29" fontId="76" numFmtId="0" xfId="0" applyAlignment="1" applyBorder="1" applyFont="1">
      <alignment horizontal="center" readingOrder="0" vertical="bottom"/>
    </xf>
    <xf borderId="2" fillId="5" fontId="76" numFmtId="166" xfId="0" applyAlignment="1" applyBorder="1" applyFont="1" applyNumberFormat="1">
      <alignment horizontal="center" readingOrder="0" vertical="bottom"/>
    </xf>
    <xf borderId="2" fillId="6" fontId="3" numFmtId="164" xfId="0" applyAlignment="1" applyBorder="1" applyFont="1" applyNumberFormat="1">
      <alignment vertical="bottom"/>
    </xf>
    <xf borderId="2" fillId="6" fontId="76" numFmtId="0" xfId="0" applyAlignment="1" applyBorder="1" applyFont="1">
      <alignment horizontal="center" vertical="bottom"/>
    </xf>
    <xf borderId="2" fillId="6" fontId="52" numFmtId="175" xfId="0" applyAlignment="1" applyBorder="1" applyFont="1" applyNumberFormat="1">
      <alignment horizontal="center" vertical="bottom"/>
    </xf>
    <xf borderId="2" fillId="6" fontId="3" numFmtId="175" xfId="0" applyAlignment="1" applyBorder="1" applyFont="1" applyNumberFormat="1">
      <alignment vertical="bottom"/>
    </xf>
    <xf borderId="2" fillId="6" fontId="3" numFmtId="0" xfId="0" applyAlignment="1" applyBorder="1" applyFont="1">
      <alignment vertical="bottom"/>
    </xf>
    <xf borderId="2" fillId="6" fontId="52" numFmtId="0" xfId="0" applyAlignment="1" applyBorder="1" applyFont="1">
      <alignment horizontal="left" vertical="bottom"/>
    </xf>
    <xf borderId="0" fillId="6" fontId="52" numFmtId="0" xfId="0" applyAlignment="1" applyFont="1">
      <alignment vertical="bottom"/>
    </xf>
    <xf borderId="18" fillId="6" fontId="52" numFmtId="0" xfId="0" applyAlignment="1" applyBorder="1" applyFont="1">
      <alignment vertical="bottom"/>
    </xf>
    <xf borderId="18" fillId="5" fontId="3" numFmtId="0" xfId="0" applyAlignment="1" applyBorder="1" applyFont="1">
      <alignment vertical="bottom"/>
    </xf>
    <xf borderId="2" fillId="12" fontId="3" numFmtId="164" xfId="0" applyAlignment="1" applyBorder="1" applyFont="1" applyNumberFormat="1">
      <alignment vertical="bottom"/>
    </xf>
    <xf borderId="2" fillId="12" fontId="76" numFmtId="0" xfId="0" applyAlignment="1" applyBorder="1" applyFont="1">
      <alignment horizontal="center" vertical="bottom"/>
    </xf>
    <xf borderId="2" fillId="12" fontId="52" numFmtId="175" xfId="0" applyAlignment="1" applyBorder="1" applyFont="1" applyNumberFormat="1">
      <alignment horizontal="center" vertical="bottom"/>
    </xf>
    <xf borderId="2" fillId="12" fontId="3" numFmtId="166" xfId="0" applyAlignment="1" applyBorder="1" applyFont="1" applyNumberFormat="1">
      <alignment vertical="bottom"/>
    </xf>
    <xf borderId="2" fillId="12" fontId="3" numFmtId="175" xfId="0" applyAlignment="1" applyBorder="1" applyFont="1" applyNumberFormat="1">
      <alignment vertical="bottom"/>
    </xf>
    <xf borderId="2" fillId="12" fontId="52" numFmtId="0" xfId="0" applyAlignment="1" applyBorder="1" applyFont="1">
      <alignment horizontal="center" vertical="bottom"/>
    </xf>
    <xf borderId="0" fillId="12" fontId="52" numFmtId="175" xfId="0" applyAlignment="1" applyFont="1" applyNumberFormat="1">
      <alignment horizontal="center" vertical="bottom"/>
    </xf>
    <xf borderId="2" fillId="12" fontId="52" numFmtId="0" xfId="0" applyAlignment="1" applyBorder="1" applyFont="1">
      <alignment vertical="bottom"/>
    </xf>
    <xf borderId="2" fillId="30" fontId="52" numFmtId="0" xfId="0" applyAlignment="1" applyBorder="1" applyFill="1" applyFont="1">
      <alignment horizontal="center" vertical="bottom"/>
    </xf>
    <xf borderId="2" fillId="30" fontId="52" numFmtId="164" xfId="0" applyAlignment="1" applyBorder="1" applyFont="1" applyNumberFormat="1">
      <alignment horizontal="center" vertical="bottom"/>
    </xf>
    <xf borderId="2" fillId="30" fontId="3" numFmtId="164" xfId="0" applyAlignment="1" applyBorder="1" applyFont="1" applyNumberFormat="1">
      <alignment vertical="bottom"/>
    </xf>
    <xf borderId="2" fillId="30" fontId="52" numFmtId="166" xfId="0" applyAlignment="1" applyBorder="1" applyFont="1" applyNumberFormat="1">
      <alignment horizontal="center" vertical="bottom"/>
    </xf>
    <xf borderId="2" fillId="30" fontId="76" numFmtId="0" xfId="0" applyAlignment="1" applyBorder="1" applyFont="1">
      <alignment horizontal="center" vertical="bottom"/>
    </xf>
    <xf borderId="2" fillId="30" fontId="3" numFmtId="175" xfId="0" applyAlignment="1" applyBorder="1" applyFont="1" applyNumberFormat="1">
      <alignment vertical="bottom"/>
    </xf>
    <xf borderId="2" fillId="30" fontId="3" numFmtId="166" xfId="0" applyAlignment="1" applyBorder="1" applyFont="1" applyNumberFormat="1">
      <alignment vertical="bottom"/>
    </xf>
    <xf borderId="2" fillId="30" fontId="52" numFmtId="0" xfId="0" applyAlignment="1" applyBorder="1" applyFont="1">
      <alignment vertical="bottom"/>
    </xf>
    <xf borderId="0" fillId="30" fontId="3" numFmtId="0" xfId="0" applyAlignment="1" applyFont="1">
      <alignment vertical="bottom"/>
    </xf>
    <xf borderId="0" fillId="0" fontId="53" numFmtId="0" xfId="0" applyAlignment="1" applyFont="1">
      <alignment readingOrder="0" vertical="bottom"/>
    </xf>
    <xf borderId="2" fillId="12" fontId="52" numFmtId="0" xfId="0" applyAlignment="1" applyBorder="1" applyFont="1">
      <alignment readingOrder="0" vertical="bottom"/>
    </xf>
    <xf borderId="2" fillId="30" fontId="52" numFmtId="175" xfId="0" applyAlignment="1" applyBorder="1" applyFont="1" applyNumberFormat="1">
      <alignment horizontal="center" vertical="bottom"/>
    </xf>
    <xf borderId="2" fillId="30" fontId="52" numFmtId="0" xfId="0" applyAlignment="1" applyBorder="1" applyFont="1">
      <alignment horizontal="center" vertical="bottom"/>
    </xf>
    <xf borderId="18" fillId="30" fontId="3" numFmtId="0" xfId="0" applyAlignment="1" applyBorder="1" applyFont="1">
      <alignment vertical="bottom"/>
    </xf>
    <xf borderId="2" fillId="6" fontId="3" numFmtId="0" xfId="0" applyAlignment="1" applyBorder="1" applyFont="1">
      <alignment vertical="bottom"/>
    </xf>
    <xf borderId="2" fillId="6" fontId="52" numFmtId="0" xfId="0" applyAlignment="1" applyBorder="1" applyFont="1">
      <alignment horizontal="center" vertical="bottom"/>
    </xf>
    <xf borderId="18" fillId="6" fontId="3" numFmtId="0" xfId="0" applyAlignment="1" applyBorder="1" applyFont="1">
      <alignment vertical="bottom"/>
    </xf>
    <xf borderId="2" fillId="13" fontId="3" numFmtId="164" xfId="0" applyAlignment="1" applyBorder="1" applyFont="1" applyNumberFormat="1">
      <alignment vertical="bottom"/>
    </xf>
    <xf borderId="2" fillId="13" fontId="3" numFmtId="166" xfId="0" applyAlignment="1" applyBorder="1" applyFont="1" applyNumberFormat="1">
      <alignment vertical="bottom"/>
    </xf>
    <xf borderId="2" fillId="13" fontId="3" numFmtId="0" xfId="0" applyAlignment="1" applyBorder="1" applyFont="1">
      <alignment vertical="bottom"/>
    </xf>
    <xf borderId="2" fillId="13" fontId="3" numFmtId="175" xfId="0" applyAlignment="1" applyBorder="1" applyFont="1" applyNumberFormat="1">
      <alignment vertical="bottom"/>
    </xf>
    <xf borderId="2" fillId="13" fontId="52" numFmtId="175" xfId="0" applyAlignment="1" applyBorder="1" applyFont="1" applyNumberFormat="1">
      <alignment horizontal="center" vertical="bottom"/>
    </xf>
    <xf borderId="18" fillId="23" fontId="3" numFmtId="0" xfId="0" applyAlignment="1" applyBorder="1" applyFont="1">
      <alignment vertical="bottom"/>
    </xf>
    <xf borderId="2" fillId="13" fontId="76" numFmtId="0" xfId="0" applyAlignment="1" applyBorder="1" applyFont="1">
      <alignment horizontal="center" vertical="bottom"/>
    </xf>
    <xf borderId="2" fillId="5" fontId="79" numFmtId="0" xfId="0" applyAlignment="1" applyBorder="1" applyFont="1">
      <alignment horizontal="center" readingOrder="0" vertical="bottom"/>
    </xf>
    <xf borderId="2" fillId="25" fontId="79" numFmtId="0" xfId="0" applyAlignment="1" applyBorder="1" applyFont="1">
      <alignment horizontal="center" readingOrder="0" vertical="bottom"/>
    </xf>
    <xf borderId="2" fillId="25" fontId="76" numFmtId="0" xfId="0" applyAlignment="1" applyBorder="1" applyFont="1">
      <alignment horizontal="center" vertical="bottom"/>
    </xf>
    <xf borderId="2" fillId="12" fontId="3" numFmtId="0" xfId="0" applyAlignment="1" applyBorder="1" applyFont="1">
      <alignment vertical="bottom"/>
    </xf>
    <xf borderId="2" fillId="23" fontId="76" numFmtId="0" xfId="0" applyAlignment="1" applyBorder="1" applyFont="1">
      <alignment horizontal="center" vertical="bottom"/>
    </xf>
    <xf borderId="2" fillId="21" fontId="52" numFmtId="0" xfId="0" applyAlignment="1" applyBorder="1" applyFont="1">
      <alignment horizontal="center" vertical="bottom"/>
    </xf>
    <xf borderId="2" fillId="21" fontId="52" numFmtId="164" xfId="0" applyAlignment="1" applyBorder="1" applyFont="1" applyNumberFormat="1">
      <alignment horizontal="center" vertical="bottom"/>
    </xf>
    <xf borderId="2" fillId="21" fontId="3" numFmtId="164" xfId="0" applyAlignment="1" applyBorder="1" applyFont="1" applyNumberFormat="1">
      <alignment vertical="bottom"/>
    </xf>
    <xf borderId="2" fillId="21" fontId="3" numFmtId="166" xfId="0" applyAlignment="1" applyBorder="1" applyFont="1" applyNumberFormat="1">
      <alignment vertical="bottom"/>
    </xf>
    <xf borderId="2" fillId="21" fontId="3" numFmtId="0" xfId="0" applyAlignment="1" applyBorder="1" applyFont="1">
      <alignment vertical="bottom"/>
    </xf>
    <xf borderId="2" fillId="21" fontId="52" numFmtId="166" xfId="0" applyAlignment="1" applyBorder="1" applyFont="1" applyNumberFormat="1">
      <alignment horizontal="center" vertical="bottom"/>
    </xf>
    <xf borderId="2" fillId="21" fontId="52" numFmtId="175" xfId="0" applyAlignment="1" applyBorder="1" applyFont="1" applyNumberFormat="1">
      <alignment horizontal="center" vertical="bottom"/>
    </xf>
    <xf borderId="2" fillId="21" fontId="3" numFmtId="175" xfId="0" applyAlignment="1" applyBorder="1" applyFont="1" applyNumberFormat="1">
      <alignment vertical="bottom"/>
    </xf>
    <xf borderId="2" fillId="21" fontId="52" numFmtId="0" xfId="0" applyAlignment="1" applyBorder="1" applyFont="1">
      <alignment horizontal="center" vertical="bottom"/>
    </xf>
    <xf borderId="2" fillId="21" fontId="52" numFmtId="0" xfId="0" applyAlignment="1" applyBorder="1" applyFont="1">
      <alignment vertical="bottom"/>
    </xf>
    <xf borderId="0" fillId="21" fontId="3" numFmtId="0" xfId="0" applyAlignment="1" applyFont="1">
      <alignment vertical="bottom"/>
    </xf>
    <xf borderId="18" fillId="21" fontId="3" numFmtId="0" xfId="0" applyAlignment="1" applyBorder="1" applyFont="1">
      <alignment vertical="bottom"/>
    </xf>
    <xf borderId="0" fillId="6" fontId="52" numFmtId="175" xfId="0" applyAlignment="1" applyFont="1" applyNumberFormat="1">
      <alignment horizontal="center" vertical="bottom"/>
    </xf>
    <xf borderId="7" fillId="12" fontId="3" numFmtId="0" xfId="0" applyAlignment="1" applyBorder="1" applyFont="1">
      <alignment vertical="bottom"/>
    </xf>
    <xf borderId="8" fillId="12" fontId="3" numFmtId="0" xfId="0" applyAlignment="1" applyBorder="1" applyFont="1">
      <alignment vertical="bottom"/>
    </xf>
    <xf borderId="6" fillId="12" fontId="3" numFmtId="0" xfId="0" applyAlignment="1" applyBorder="1" applyFont="1">
      <alignment vertical="bottom"/>
    </xf>
    <xf borderId="7" fillId="12" fontId="52" numFmtId="0" xfId="0" applyAlignment="1" applyBorder="1" applyFont="1">
      <alignment vertical="bottom"/>
    </xf>
    <xf borderId="7" fillId="6" fontId="52" numFmtId="0" xfId="0" applyAlignment="1" applyBorder="1" applyFont="1">
      <alignment vertical="bottom"/>
    </xf>
    <xf borderId="8" fillId="6" fontId="3" numFmtId="0" xfId="0" applyAlignment="1" applyBorder="1" applyFont="1">
      <alignment vertical="bottom"/>
    </xf>
    <xf borderId="6" fillId="6" fontId="3" numFmtId="0" xfId="0" applyAlignment="1" applyBorder="1" applyFont="1">
      <alignment vertical="bottom"/>
    </xf>
    <xf borderId="0" fillId="23" fontId="52" numFmtId="175" xfId="0" applyAlignment="1" applyFont="1" applyNumberFormat="1">
      <alignment horizontal="center" vertical="bottom"/>
    </xf>
    <xf borderId="2" fillId="21" fontId="52" numFmtId="0" xfId="0" applyAlignment="1" applyBorder="1" applyFont="1">
      <alignment horizontal="center"/>
    </xf>
    <xf borderId="0" fillId="21" fontId="76" numFmtId="0" xfId="0" applyAlignment="1" applyFont="1">
      <alignment horizontal="center" vertical="bottom"/>
    </xf>
    <xf borderId="2" fillId="21" fontId="52" numFmtId="0" xfId="0" applyAlignment="1" applyBorder="1" applyFont="1">
      <alignment horizontal="left" readingOrder="0" vertical="bottom"/>
    </xf>
    <xf borderId="0" fillId="21" fontId="3" numFmtId="0" xfId="0" applyAlignment="1" applyFont="1">
      <alignment vertical="bottom"/>
    </xf>
    <xf borderId="0" fillId="12" fontId="3" numFmtId="175" xfId="0" applyAlignment="1" applyFont="1" applyNumberFormat="1">
      <alignment vertical="bottom"/>
    </xf>
    <xf borderId="2" fillId="30" fontId="52" numFmtId="0" xfId="0" applyAlignment="1" applyBorder="1" applyFont="1">
      <alignment horizontal="center"/>
    </xf>
    <xf borderId="2" fillId="30" fontId="3" numFmtId="0" xfId="0" applyAlignment="1" applyBorder="1" applyFont="1">
      <alignment vertical="bottom"/>
    </xf>
    <xf borderId="0" fillId="30" fontId="3" numFmtId="175" xfId="0" applyAlignment="1" applyFont="1" applyNumberFormat="1">
      <alignment vertical="bottom"/>
    </xf>
    <xf borderId="0" fillId="13" fontId="52" numFmtId="0" xfId="0" applyAlignment="1" applyFont="1">
      <alignment vertical="bottom"/>
    </xf>
    <xf borderId="0" fillId="23" fontId="3" numFmtId="0" xfId="0" applyAlignment="1" applyFont="1">
      <alignment readingOrder="0" vertical="bottom"/>
    </xf>
    <xf borderId="0" fillId="12" fontId="76" numFmtId="0" xfId="0" applyAlignment="1" applyFont="1">
      <alignment horizontal="center" readingOrder="0" vertical="bottom"/>
    </xf>
    <xf borderId="0" fillId="0" fontId="2" numFmtId="0" xfId="0" applyAlignment="1" applyFont="1">
      <alignment horizontal="center" readingOrder="0" vertical="bottom"/>
    </xf>
    <xf borderId="0" fillId="6" fontId="3" numFmtId="175" xfId="0" applyAlignment="1" applyFont="1" applyNumberFormat="1">
      <alignment vertical="bottom"/>
    </xf>
    <xf borderId="0" fillId="0" fontId="19" numFmtId="0" xfId="0" applyAlignment="1" applyFont="1">
      <alignment horizontal="center" readingOrder="0" vertical="bottom"/>
    </xf>
    <xf borderId="2" fillId="12" fontId="3" numFmtId="0" xfId="0" applyAlignment="1" applyBorder="1" applyFont="1">
      <alignment vertical="bottom"/>
    </xf>
    <xf borderId="2" fillId="5" fontId="60" numFmtId="166" xfId="0" applyAlignment="1" applyBorder="1" applyFont="1" applyNumberFormat="1">
      <alignment horizontal="center" vertical="bottom"/>
    </xf>
    <xf borderId="0" fillId="31" fontId="89" numFmtId="0" xfId="0" applyAlignment="1" applyFill="1" applyFont="1">
      <alignment horizontal="center" readingOrder="0"/>
    </xf>
    <xf borderId="2" fillId="31" fontId="90" numFmtId="0" xfId="0" applyAlignment="1" applyBorder="1" applyFont="1">
      <alignment horizontal="left" readingOrder="0"/>
    </xf>
    <xf borderId="0" fillId="31" fontId="91" numFmtId="0" xfId="0" applyAlignment="1" applyFont="1">
      <alignment readingOrder="0"/>
    </xf>
    <xf borderId="2" fillId="23" fontId="52" numFmtId="0" xfId="0" applyAlignment="1" applyBorder="1" applyFont="1">
      <alignment horizontal="center"/>
    </xf>
    <xf borderId="2" fillId="23" fontId="76" numFmtId="0" xfId="0" applyAlignment="1" applyBorder="1" applyFont="1">
      <alignment horizontal="center" readingOrder="0" vertical="bottom"/>
    </xf>
    <xf borderId="2" fillId="25" fontId="3" numFmtId="0" xfId="0" applyAlignment="1" applyBorder="1" applyFont="1">
      <alignment readingOrder="0" vertical="bottom"/>
    </xf>
    <xf borderId="2" fillId="6" fontId="3" numFmtId="0" xfId="0" applyAlignment="1" applyBorder="1" applyFont="1">
      <alignment horizontal="center" vertical="bottom"/>
    </xf>
    <xf borderId="2" fillId="6" fontId="52" numFmtId="0" xfId="0" applyAlignment="1" applyBorder="1" applyFont="1">
      <alignment vertical="bottom"/>
    </xf>
    <xf borderId="2" fillId="12" fontId="3" numFmtId="0" xfId="0" applyAlignment="1" applyBorder="1" applyFont="1">
      <alignment horizontal="center" vertical="bottom"/>
    </xf>
    <xf borderId="2" fillId="23" fontId="3" numFmtId="0" xfId="0" applyAlignment="1" applyBorder="1" applyFont="1">
      <alignment horizontal="center" vertical="bottom"/>
    </xf>
    <xf borderId="2" fillId="21" fontId="52" numFmtId="0" xfId="0" applyAlignment="1" applyBorder="1" applyFont="1">
      <alignment horizontal="center"/>
    </xf>
    <xf borderId="2" fillId="21" fontId="3" numFmtId="0" xfId="0" applyAlignment="1" applyBorder="1" applyFont="1">
      <alignment horizontal="center" vertical="bottom"/>
    </xf>
    <xf borderId="2" fillId="21" fontId="3" numFmtId="0" xfId="0" applyAlignment="1" applyBorder="1" applyFont="1">
      <alignment vertical="bottom"/>
    </xf>
    <xf borderId="0" fillId="21" fontId="3" numFmtId="175" xfId="0" applyAlignment="1" applyFont="1" applyNumberFormat="1">
      <alignment vertical="bottom"/>
    </xf>
    <xf borderId="0" fillId="6" fontId="3" numFmtId="0" xfId="0" applyAlignment="1" applyFont="1">
      <alignment readingOrder="0" vertical="bottom"/>
    </xf>
    <xf borderId="0" fillId="23" fontId="52" numFmtId="0" xfId="0" applyAlignment="1" applyFont="1">
      <alignment horizontal="left" vertical="bottom"/>
    </xf>
    <xf borderId="0" fillId="0" fontId="62" numFmtId="0" xfId="0" applyAlignment="1" applyFont="1">
      <alignment horizontal="left" readingOrder="0"/>
    </xf>
    <xf borderId="0" fillId="0" fontId="78" numFmtId="0" xfId="0" applyAlignment="1" applyFont="1">
      <alignment horizontal="center" readingOrder="0"/>
    </xf>
    <xf borderId="2" fillId="25" fontId="76" numFmtId="0" xfId="0" applyAlignment="1" applyBorder="1" applyFont="1">
      <alignment readingOrder="0" vertical="bottom"/>
    </xf>
    <xf borderId="2" fillId="12" fontId="52" numFmtId="0" xfId="0" applyAlignment="1" applyBorder="1" applyFont="1">
      <alignment horizontal="left" vertical="bottom"/>
    </xf>
    <xf borderId="0" fillId="5" fontId="52" numFmtId="175" xfId="0" applyAlignment="1" applyFont="1" applyNumberFormat="1">
      <alignment horizontal="center" vertical="bottom"/>
    </xf>
    <xf borderId="2" fillId="0" fontId="52" numFmtId="0" xfId="0" applyAlignment="1" applyBorder="1" applyFont="1">
      <alignment horizontal="center" readingOrder="0"/>
    </xf>
    <xf borderId="0" fillId="21" fontId="52" numFmtId="175" xfId="0" applyAlignment="1" applyFont="1" applyNumberFormat="1">
      <alignment horizontal="center" vertical="bottom"/>
    </xf>
    <xf borderId="0" fillId="6" fontId="52" numFmtId="0" xfId="0" applyAlignment="1" applyFont="1">
      <alignment horizontal="center" vertical="bottom"/>
    </xf>
    <xf borderId="2" fillId="13" fontId="52" numFmtId="166" xfId="0" applyAlignment="1" applyBorder="1" applyFont="1" applyNumberFormat="1">
      <alignment horizontal="center" readingOrder="0" vertical="bottom"/>
    </xf>
    <xf borderId="2" fillId="12" fontId="52" numFmtId="0" xfId="0" applyAlignment="1" applyBorder="1" applyFont="1">
      <alignment horizontal="left" vertical="bottom"/>
    </xf>
    <xf borderId="2" fillId="30" fontId="52" numFmtId="0" xfId="0" applyAlignment="1" applyBorder="1" applyFont="1">
      <alignment horizontal="left" vertical="bottom"/>
    </xf>
    <xf borderId="0" fillId="30" fontId="52" numFmtId="0" xfId="0" applyAlignment="1" applyFont="1">
      <alignment vertical="bottom"/>
    </xf>
    <xf borderId="0" fillId="25" fontId="62" numFmtId="0" xfId="0" applyAlignment="1" applyFont="1">
      <alignment horizontal="center" readingOrder="0"/>
    </xf>
    <xf borderId="2" fillId="5" fontId="76" numFmtId="0" xfId="0" applyAlignment="1" applyBorder="1" applyFont="1">
      <alignment readingOrder="0" vertical="bottom"/>
    </xf>
    <xf borderId="2" fillId="19" fontId="52" numFmtId="0" xfId="0" applyAlignment="1" applyBorder="1" applyFont="1">
      <alignment horizontal="center"/>
    </xf>
    <xf borderId="2" fillId="19" fontId="52" numFmtId="0" xfId="0" applyAlignment="1" applyBorder="1" applyFont="1">
      <alignment horizontal="center" vertical="bottom"/>
    </xf>
    <xf borderId="2" fillId="19" fontId="52" numFmtId="164" xfId="0" applyAlignment="1" applyBorder="1" applyFont="1" applyNumberFormat="1">
      <alignment horizontal="center" vertical="bottom"/>
    </xf>
    <xf borderId="2" fillId="19" fontId="52" numFmtId="164" xfId="0" applyAlignment="1" applyBorder="1" applyFont="1" applyNumberFormat="1">
      <alignment horizontal="center" vertical="bottom"/>
    </xf>
    <xf borderId="2" fillId="19" fontId="52" numFmtId="166" xfId="0" applyAlignment="1" applyBorder="1" applyFont="1" applyNumberFormat="1">
      <alignment horizontal="center" vertical="bottom"/>
    </xf>
    <xf borderId="2" fillId="19" fontId="76" numFmtId="0" xfId="0" applyAlignment="1" applyBorder="1" applyFont="1">
      <alignment horizontal="center" vertical="bottom"/>
    </xf>
    <xf borderId="2" fillId="19" fontId="52" numFmtId="175" xfId="0" applyAlignment="1" applyBorder="1" applyFont="1" applyNumberFormat="1">
      <alignment horizontal="center" vertical="bottom"/>
    </xf>
    <xf borderId="2" fillId="19" fontId="3" numFmtId="166" xfId="0" applyAlignment="1" applyBorder="1" applyFont="1" applyNumberFormat="1">
      <alignment vertical="bottom"/>
    </xf>
    <xf borderId="2" fillId="19" fontId="52" numFmtId="0" xfId="0" applyAlignment="1" applyBorder="1" applyFont="1">
      <alignment horizontal="center" vertical="bottom"/>
    </xf>
    <xf borderId="2" fillId="19" fontId="52" numFmtId="0" xfId="0" applyAlignment="1" applyBorder="1" applyFont="1">
      <alignment horizontal="left" vertical="bottom"/>
    </xf>
    <xf borderId="0" fillId="19" fontId="52" numFmtId="0" xfId="0" applyAlignment="1" applyFont="1">
      <alignment vertical="bottom"/>
    </xf>
    <xf borderId="2" fillId="12" fontId="52" numFmtId="0" xfId="0" applyAlignment="1" applyBorder="1" applyFont="1">
      <alignment horizontal="center" readingOrder="0"/>
    </xf>
    <xf borderId="0" fillId="23" fontId="76" numFmtId="0" xfId="0" applyAlignment="1" applyFont="1">
      <alignment horizontal="center" readingOrder="0" vertical="bottom"/>
    </xf>
    <xf borderId="0" fillId="5" fontId="52" numFmtId="0" xfId="0" applyAlignment="1" applyFont="1">
      <alignment horizontal="center" vertical="bottom"/>
    </xf>
    <xf borderId="0" fillId="12" fontId="52" numFmtId="0" xfId="0" applyAlignment="1" applyFont="1">
      <alignment vertical="bottom"/>
    </xf>
    <xf borderId="2" fillId="21" fontId="52" numFmtId="164" xfId="0" applyAlignment="1" applyBorder="1" applyFont="1" applyNumberFormat="1">
      <alignment horizontal="center" vertical="bottom"/>
    </xf>
    <xf borderId="2" fillId="21" fontId="76" numFmtId="0" xfId="0" applyAlignment="1" applyBorder="1" applyFont="1">
      <alignment horizontal="center" vertical="bottom"/>
    </xf>
    <xf borderId="2" fillId="21" fontId="52" numFmtId="0" xfId="0" applyAlignment="1" applyBorder="1" applyFont="1">
      <alignment horizontal="left" vertical="bottom"/>
    </xf>
    <xf borderId="0" fillId="21" fontId="76" numFmtId="0" xfId="0" applyAlignment="1" applyFont="1">
      <alignment horizontal="center" readingOrder="0" vertical="bottom"/>
    </xf>
    <xf borderId="2" fillId="21" fontId="76" numFmtId="0" xfId="0" applyAlignment="1" applyBorder="1" applyFont="1">
      <alignment horizontal="center" readingOrder="0" vertical="bottom"/>
    </xf>
    <xf borderId="2" fillId="21" fontId="3" numFmtId="166" xfId="0" applyAlignment="1" applyBorder="1" applyFont="1" applyNumberFormat="1">
      <alignment vertical="bottom"/>
    </xf>
    <xf borderId="2" fillId="21" fontId="52" numFmtId="164" xfId="0" applyAlignment="1" applyBorder="1" applyFont="1" applyNumberFormat="1">
      <alignment horizontal="center" vertical="bottom"/>
    </xf>
    <xf borderId="2" fillId="21" fontId="76" numFmtId="0" xfId="0" applyAlignment="1" applyBorder="1" applyFont="1">
      <alignment horizontal="center" vertical="bottom"/>
    </xf>
    <xf borderId="2" fillId="21" fontId="52" numFmtId="0" xfId="0" applyAlignment="1" applyBorder="1" applyFont="1">
      <alignment horizontal="center" vertical="bottom"/>
    </xf>
    <xf borderId="0" fillId="6" fontId="76" numFmtId="0" xfId="0" applyAlignment="1" applyFont="1">
      <alignment horizontal="center" readingOrder="0" vertical="bottom"/>
    </xf>
    <xf borderId="0" fillId="21" fontId="3" numFmtId="0" xfId="0" applyAlignment="1" applyFont="1">
      <alignment vertical="bottom"/>
    </xf>
    <xf borderId="0" fillId="21" fontId="52" numFmtId="0" xfId="0" applyAlignment="1" applyFont="1">
      <alignment vertical="bottom"/>
    </xf>
    <xf borderId="2" fillId="6" fontId="52" numFmtId="0" xfId="0" applyAlignment="1" applyBorder="1" applyFont="1">
      <alignment horizontal="left" readingOrder="0" vertical="bottom"/>
    </xf>
    <xf borderId="0" fillId="23" fontId="3" numFmtId="177" xfId="0" applyAlignment="1" applyFont="1" applyNumberFormat="1">
      <alignment vertical="bottom"/>
    </xf>
    <xf borderId="0" fillId="13" fontId="3" numFmtId="175" xfId="0" applyAlignment="1" applyFont="1" applyNumberFormat="1">
      <alignment vertical="bottom"/>
    </xf>
    <xf borderId="0" fillId="13" fontId="76" numFmtId="0" xfId="0" applyAlignment="1" applyFont="1">
      <alignment horizontal="center" readingOrder="0" vertical="bottom"/>
    </xf>
    <xf borderId="2" fillId="13" fontId="52" numFmtId="0" xfId="0" applyAlignment="1" applyBorder="1" applyFont="1">
      <alignment readingOrder="0" vertical="bottom"/>
    </xf>
    <xf borderId="0" fillId="13" fontId="52" numFmtId="0" xfId="0" applyAlignment="1" applyFont="1">
      <alignment readingOrder="0" vertical="bottom"/>
    </xf>
    <xf borderId="2" fillId="13" fontId="52" numFmtId="166" xfId="0" applyAlignment="1" applyBorder="1" applyFont="1" applyNumberFormat="1">
      <alignment horizontal="center" vertical="bottom"/>
    </xf>
    <xf borderId="2" fillId="21" fontId="3" numFmtId="0" xfId="0" applyAlignment="1" applyBorder="1" applyFont="1">
      <alignment horizontal="center" vertical="bottom"/>
    </xf>
    <xf borderId="0" fillId="21" fontId="19" numFmtId="0" xfId="0" applyAlignment="1" applyFont="1">
      <alignment horizontal="center" readingOrder="0" vertical="bottom"/>
    </xf>
    <xf borderId="2" fillId="21" fontId="76" numFmtId="0" xfId="0" applyAlignment="1" applyBorder="1" applyFont="1">
      <alignment readingOrder="0" vertical="bottom"/>
    </xf>
    <xf borderId="0" fillId="21" fontId="76" numFmtId="0" xfId="0" applyAlignment="1" applyFont="1">
      <alignment readingOrder="0" vertical="bottom"/>
    </xf>
    <xf borderId="2" fillId="6" fontId="52" numFmtId="164" xfId="0" applyAlignment="1" applyBorder="1" applyFont="1" applyNumberFormat="1">
      <alignment horizontal="center" vertical="bottom"/>
    </xf>
    <xf borderId="2" fillId="6" fontId="52" numFmtId="0" xfId="0" applyAlignment="1" applyBorder="1" applyFont="1">
      <alignment horizontal="center"/>
    </xf>
    <xf borderId="2" fillId="6" fontId="52" numFmtId="0" xfId="0" applyAlignment="1" applyBorder="1" applyFont="1">
      <alignment horizontal="center" vertical="bottom"/>
    </xf>
    <xf borderId="2" fillId="6" fontId="52" numFmtId="164" xfId="0" applyAlignment="1" applyBorder="1" applyFont="1" applyNumberFormat="1">
      <alignment horizontal="center" vertical="bottom"/>
    </xf>
    <xf borderId="2" fillId="6" fontId="52" numFmtId="166" xfId="0" applyAlignment="1" applyBorder="1" applyFont="1" applyNumberFormat="1">
      <alignment horizontal="center" vertical="bottom"/>
    </xf>
    <xf borderId="2" fillId="6" fontId="52" numFmtId="175" xfId="0" applyAlignment="1" applyBorder="1" applyFont="1" applyNumberFormat="1">
      <alignment horizontal="center" vertical="bottom"/>
    </xf>
    <xf borderId="2" fillId="6" fontId="3" numFmtId="166" xfId="0" applyAlignment="1" applyBorder="1" applyFont="1" applyNumberFormat="1">
      <alignment vertical="bottom"/>
    </xf>
    <xf borderId="2" fillId="6" fontId="3" numFmtId="175" xfId="0" applyAlignment="1" applyBorder="1" applyFont="1" applyNumberFormat="1">
      <alignment vertical="bottom"/>
    </xf>
    <xf borderId="2" fillId="6" fontId="52" numFmtId="0" xfId="0" applyAlignment="1" applyBorder="1" applyFont="1">
      <alignment horizontal="center" vertical="bottom"/>
    </xf>
    <xf borderId="0" fillId="6" fontId="3" numFmtId="175" xfId="0" applyAlignment="1" applyFont="1" applyNumberFormat="1">
      <alignment vertical="bottom"/>
    </xf>
    <xf borderId="0" fillId="0" fontId="3" numFmtId="0" xfId="0" applyAlignment="1" applyFont="1">
      <alignment readingOrder="0" vertical="bottom"/>
    </xf>
    <xf borderId="2" fillId="6" fontId="52" numFmtId="0" xfId="0" applyAlignment="1" applyBorder="1" applyFont="1">
      <alignment vertical="bottom"/>
    </xf>
    <xf borderId="0" fillId="6" fontId="52" numFmtId="0" xfId="0" applyAlignment="1" applyFont="1">
      <alignment vertical="bottom"/>
    </xf>
    <xf borderId="2" fillId="6" fontId="3" numFmtId="164" xfId="0" applyAlignment="1" applyBorder="1" applyFont="1" applyNumberFormat="1">
      <alignment vertical="bottom"/>
    </xf>
    <xf borderId="2" fillId="6" fontId="3" numFmtId="0" xfId="0" applyAlignment="1" applyBorder="1" applyFont="1">
      <alignment vertical="bottom"/>
    </xf>
    <xf borderId="0" fillId="6" fontId="52" numFmtId="175" xfId="0" applyAlignment="1" applyFont="1" applyNumberFormat="1">
      <alignment horizontal="center" vertical="bottom"/>
    </xf>
    <xf borderId="0" fillId="6" fontId="52" numFmtId="0" xfId="0" applyAlignment="1" applyFont="1">
      <alignment horizontal="center" vertical="bottom"/>
    </xf>
    <xf borderId="2" fillId="6" fontId="52" numFmtId="164" xfId="0" applyAlignment="1" applyBorder="1" applyFont="1" applyNumberFormat="1">
      <alignment horizontal="center" vertical="bottom"/>
    </xf>
    <xf borderId="2" fillId="30" fontId="52" numFmtId="166" xfId="0" applyAlignment="1" applyBorder="1" applyFont="1" applyNumberFormat="1">
      <alignment horizontal="center" vertical="bottom"/>
    </xf>
    <xf borderId="2" fillId="13" fontId="52" numFmtId="0" xfId="0" applyAlignment="1" applyBorder="1" applyFont="1">
      <alignment horizontal="left" vertical="bottom"/>
    </xf>
    <xf borderId="2" fillId="13" fontId="3" numFmtId="0" xfId="0" applyAlignment="1" applyBorder="1" applyFont="1">
      <alignment vertical="bottom"/>
    </xf>
    <xf borderId="2" fillId="12" fontId="52" numFmtId="0" xfId="0" applyAlignment="1" applyBorder="1" applyFont="1">
      <alignment horizontal="left" readingOrder="0" vertical="bottom"/>
    </xf>
    <xf borderId="0" fillId="12" fontId="52" numFmtId="0" xfId="0" applyAlignment="1" applyFont="1">
      <alignment readingOrder="0" vertical="bottom"/>
    </xf>
    <xf borderId="2" fillId="13" fontId="52" numFmtId="0" xfId="0" applyAlignment="1" applyBorder="1" applyFont="1">
      <alignment horizontal="center"/>
    </xf>
    <xf borderId="2" fillId="13" fontId="52" numFmtId="0" xfId="0" applyAlignment="1" applyBorder="1" applyFont="1">
      <alignment horizontal="center" vertical="bottom"/>
    </xf>
    <xf borderId="2" fillId="13" fontId="52" numFmtId="164" xfId="0" applyAlignment="1" applyBorder="1" applyFont="1" applyNumberFormat="1">
      <alignment horizontal="center" vertical="bottom"/>
    </xf>
    <xf borderId="2" fillId="13" fontId="52" numFmtId="164" xfId="0" applyAlignment="1" applyBorder="1" applyFont="1" applyNumberFormat="1">
      <alignment horizontal="center" vertical="bottom"/>
    </xf>
    <xf borderId="2" fillId="13" fontId="76" numFmtId="0" xfId="0" applyAlignment="1" applyBorder="1" applyFont="1">
      <alignment horizontal="center" vertical="bottom"/>
    </xf>
    <xf borderId="2" fillId="13" fontId="52" numFmtId="175" xfId="0" applyAlignment="1" applyBorder="1" applyFont="1" applyNumberFormat="1">
      <alignment horizontal="center" vertical="bottom"/>
    </xf>
    <xf borderId="2" fillId="13" fontId="3" numFmtId="166" xfId="0" applyAlignment="1" applyBorder="1" applyFont="1" applyNumberFormat="1">
      <alignment vertical="bottom"/>
    </xf>
    <xf borderId="2" fillId="13" fontId="52" numFmtId="0" xfId="0" applyAlignment="1" applyBorder="1" applyFont="1">
      <alignment horizontal="center" vertical="bottom"/>
    </xf>
    <xf borderId="2" fillId="13" fontId="3" numFmtId="175" xfId="0" applyAlignment="1" applyBorder="1" applyFont="1" applyNumberFormat="1">
      <alignment vertical="bottom"/>
    </xf>
    <xf borderId="2" fillId="13" fontId="52" numFmtId="0" xfId="0" applyAlignment="1" applyBorder="1" applyFont="1">
      <alignment horizontal="left" vertical="bottom"/>
    </xf>
    <xf borderId="0" fillId="13" fontId="52" numFmtId="0" xfId="0" applyAlignment="1" applyFont="1">
      <alignment vertical="bottom"/>
    </xf>
    <xf borderId="7" fillId="6" fontId="52" numFmtId="0" xfId="0" applyAlignment="1" applyBorder="1" applyFont="1">
      <alignment horizontal="left" vertical="bottom"/>
    </xf>
    <xf borderId="2" fillId="30" fontId="3" numFmtId="0" xfId="0" applyAlignment="1" applyBorder="1" applyFont="1">
      <alignment horizontal="center" vertical="bottom"/>
    </xf>
    <xf borderId="2" fillId="30" fontId="52" numFmtId="0" xfId="0" applyAlignment="1" applyBorder="1" applyFont="1">
      <alignment horizontal="left" readingOrder="0" vertical="bottom"/>
    </xf>
    <xf borderId="0" fillId="30" fontId="3" numFmtId="0" xfId="0" applyAlignment="1" applyFont="1">
      <alignment readingOrder="0" vertical="bottom"/>
    </xf>
    <xf borderId="0" fillId="25" fontId="52" numFmtId="0" xfId="0" applyAlignment="1" applyFont="1">
      <alignment horizontal="center" readingOrder="0" vertical="bottom"/>
    </xf>
    <xf borderId="0" fillId="0" fontId="62" numFmtId="0" xfId="0" applyAlignment="1" applyFont="1">
      <alignment horizontal="center" readingOrder="0"/>
    </xf>
    <xf borderId="2" fillId="21" fontId="3" numFmtId="164" xfId="0" applyAlignment="1" applyBorder="1" applyFont="1" applyNumberFormat="1">
      <alignment vertical="bottom"/>
    </xf>
    <xf borderId="0" fillId="21" fontId="52" numFmtId="166" xfId="0" applyAlignment="1" applyFont="1" applyNumberFormat="1">
      <alignment horizontal="center" vertical="bottom"/>
    </xf>
    <xf borderId="2" fillId="21" fontId="52" numFmtId="0" xfId="0" applyAlignment="1" applyBorder="1" applyFont="1">
      <alignment vertical="bottom"/>
    </xf>
    <xf borderId="0" fillId="21" fontId="52" numFmtId="0" xfId="0" applyAlignment="1" applyFont="1">
      <alignment vertical="bottom"/>
    </xf>
    <xf borderId="0" fillId="25" fontId="92" numFmtId="0" xfId="0" applyAlignment="1" applyFont="1">
      <alignment horizontal="center" readingOrder="0"/>
    </xf>
    <xf borderId="2" fillId="5" fontId="76" numFmtId="0" xfId="0" applyAlignment="1" applyBorder="1" applyFont="1">
      <alignment horizontal="center" vertical="bottom"/>
    </xf>
    <xf borderId="7" fillId="23" fontId="52" numFmtId="0" xfId="0" applyAlignment="1" applyBorder="1" applyFont="1">
      <alignment horizontal="left" vertical="bottom"/>
    </xf>
    <xf borderId="0" fillId="26" fontId="72" numFmtId="0" xfId="0" applyAlignment="1" applyFont="1">
      <alignment horizontal="center" readingOrder="0"/>
    </xf>
    <xf borderId="8" fillId="5" fontId="52" numFmtId="0" xfId="0" applyAlignment="1" applyBorder="1" applyFont="1">
      <alignment readingOrder="0" vertical="bottom"/>
    </xf>
    <xf borderId="6" fillId="5" fontId="52" numFmtId="0" xfId="0" applyAlignment="1" applyBorder="1" applyFont="1">
      <alignment readingOrder="0" vertical="bottom"/>
    </xf>
    <xf borderId="0" fillId="5" fontId="76" numFmtId="0" xfId="0" applyAlignment="1" applyFont="1">
      <alignment horizontal="center" readingOrder="0" vertical="bottom"/>
    </xf>
    <xf borderId="2" fillId="23" fontId="76" numFmtId="0" xfId="0" applyAlignment="1" applyBorder="1" applyFont="1">
      <alignment horizontal="center" vertical="bottom"/>
    </xf>
    <xf borderId="2" fillId="5" fontId="72" numFmtId="0" xfId="0" applyAlignment="1" applyBorder="1" applyFont="1">
      <alignment horizontal="center" readingOrder="0"/>
    </xf>
    <xf borderId="2" fillId="5" fontId="76" numFmtId="0" xfId="0" applyAlignment="1" applyBorder="1" applyFont="1">
      <alignment horizontal="center" vertical="bottom"/>
    </xf>
    <xf borderId="0" fillId="5" fontId="83" numFmtId="0" xfId="0" applyAlignment="1" applyFont="1">
      <alignment horizontal="center" readingOrder="0" vertical="bottom"/>
    </xf>
    <xf borderId="2" fillId="5" fontId="76" numFmtId="0" xfId="0" applyAlignment="1" applyBorder="1" applyFont="1">
      <alignment horizontal="center" readingOrder="0" vertical="bottom"/>
    </xf>
    <xf borderId="0" fillId="5" fontId="3" numFmtId="177" xfId="0" applyAlignment="1" applyFont="1" applyNumberFormat="1">
      <alignment vertical="bottom"/>
    </xf>
    <xf borderId="0" fillId="5" fontId="76" numFmtId="177" xfId="0" applyAlignment="1" applyFont="1" applyNumberFormat="1">
      <alignment horizontal="center" readingOrder="0" vertical="bottom"/>
    </xf>
    <xf borderId="2" fillId="23" fontId="76" numFmtId="0" xfId="0" applyAlignment="1" applyBorder="1" applyFont="1">
      <alignment horizontal="center" readingOrder="0" vertical="bottom"/>
    </xf>
    <xf borderId="2" fillId="25" fontId="72" numFmtId="0" xfId="0" applyAlignment="1" applyBorder="1" applyFont="1">
      <alignment horizontal="center" readingOrder="0" vertical="bottom"/>
    </xf>
    <xf borderId="0" fillId="30" fontId="76" numFmtId="0" xfId="0" applyAlignment="1" applyFont="1">
      <alignment horizontal="center" vertical="bottom"/>
    </xf>
    <xf borderId="2" fillId="25" fontId="93" numFmtId="0" xfId="0" applyAlignment="1" applyBorder="1" applyFont="1">
      <alignment horizontal="center" readingOrder="0" vertical="bottom"/>
    </xf>
    <xf borderId="2" fillId="0" fontId="53" numFmtId="0" xfId="0" applyAlignment="1" applyBorder="1" applyFont="1">
      <alignment horizontal="center" readingOrder="0"/>
    </xf>
    <xf borderId="0" fillId="0" fontId="53" numFmtId="0" xfId="0" applyAlignment="1" applyFont="1">
      <alignment vertical="bottom"/>
    </xf>
    <xf borderId="0" fillId="0" fontId="53" numFmtId="0" xfId="0" applyAlignment="1" applyFont="1">
      <alignment horizontal="center" vertical="bottom"/>
    </xf>
    <xf borderId="0" fillId="0" fontId="52" numFmtId="0" xfId="0" applyAlignment="1" applyFont="1">
      <alignment horizontal="center" vertical="bottom"/>
    </xf>
    <xf borderId="0" fillId="0" fontId="76" numFmtId="0" xfId="0" applyAlignment="1" applyFont="1">
      <alignment horizontal="center" vertical="bottom"/>
    </xf>
    <xf borderId="0" fillId="0" fontId="52" numFmtId="166" xfId="0" applyAlignment="1" applyFont="1" applyNumberFormat="1">
      <alignment horizontal="center" vertical="bottom"/>
    </xf>
    <xf borderId="0" fillId="0" fontId="52" numFmtId="169" xfId="0" applyAlignment="1" applyFont="1" applyNumberFormat="1">
      <alignment horizontal="center" vertical="bottom"/>
    </xf>
    <xf borderId="0" fillId="0" fontId="52" numFmtId="0" xfId="0" applyAlignment="1" applyFont="1">
      <alignment horizontal="left" vertical="bottom"/>
    </xf>
    <xf borderId="2" fillId="5" fontId="3" numFmtId="0" xfId="0" applyAlignment="1" applyBorder="1" applyFont="1">
      <alignment horizontal="right" vertical="bottom"/>
    </xf>
    <xf borderId="0" fillId="0" fontId="3" numFmtId="0" xfId="0" applyAlignment="1" applyFont="1">
      <alignment horizontal="right" vertical="bottom"/>
    </xf>
    <xf borderId="2" fillId="5" fontId="3" numFmtId="4" xfId="0" applyAlignment="1" applyBorder="1" applyFont="1" applyNumberFormat="1">
      <alignment horizontal="right" vertical="bottom"/>
    </xf>
    <xf borderId="0" fillId="0" fontId="3" numFmtId="0" xfId="0" applyAlignment="1" applyFont="1">
      <alignment horizontal="right" vertical="bottom"/>
    </xf>
    <xf borderId="2" fillId="5" fontId="3" numFmtId="0" xfId="0" applyAlignment="1" applyBorder="1" applyFont="1">
      <alignment horizontal="right" vertical="bottom"/>
    </xf>
    <xf borderId="0" fillId="0" fontId="14" numFmtId="169" xfId="0" applyFont="1" applyNumberFormat="1"/>
    <xf borderId="0" fillId="2" fontId="94" numFmtId="0" xfId="0" applyAlignment="1" applyFont="1">
      <alignment horizontal="center" readingOrder="0" vertical="center"/>
    </xf>
    <xf borderId="7" fillId="0" fontId="3" numFmtId="165" xfId="0" applyAlignment="1" applyBorder="1" applyFont="1" applyNumberFormat="1">
      <alignment horizontal="center" readingOrder="0" vertical="bottom"/>
    </xf>
    <xf borderId="4" fillId="3" fontId="5" numFmtId="166" xfId="0" applyAlignment="1" applyBorder="1" applyFont="1" applyNumberFormat="1">
      <alignment horizontal="center" readingOrder="0" vertical="bottom"/>
    </xf>
    <xf borderId="7" fillId="3" fontId="5" numFmtId="166" xfId="0" applyAlignment="1" applyBorder="1" applyFont="1" applyNumberFormat="1">
      <alignment horizontal="center" readingOrder="0" vertical="bottom"/>
    </xf>
    <xf borderId="0" fillId="0" fontId="5" numFmtId="166" xfId="0" applyAlignment="1" applyFont="1" applyNumberFormat="1">
      <alignment horizontal="center" readingOrder="0" vertical="bottom"/>
    </xf>
    <xf borderId="3" fillId="3" fontId="11" numFmtId="4" xfId="0" applyAlignment="1" applyBorder="1" applyFont="1" applyNumberFormat="1">
      <alignment horizontal="center" vertical="bottom"/>
    </xf>
    <xf borderId="0" fillId="0" fontId="11" numFmtId="4" xfId="0" applyAlignment="1" applyFont="1" applyNumberFormat="1">
      <alignment horizontal="center" vertical="bottom"/>
    </xf>
    <xf borderId="3" fillId="5" fontId="74" numFmtId="9" xfId="0" applyAlignment="1" applyBorder="1" applyFont="1" applyNumberFormat="1">
      <alignment horizontal="center" vertical="bottom"/>
    </xf>
    <xf borderId="3" fillId="5" fontId="74" numFmtId="9" xfId="0" applyAlignment="1" applyBorder="1" applyFont="1" applyNumberFormat="1">
      <alignment horizontal="center" readingOrder="0" vertical="bottom"/>
    </xf>
    <xf borderId="2" fillId="5" fontId="2" numFmtId="0" xfId="0" applyAlignment="1" applyBorder="1" applyFont="1">
      <alignment horizontal="center" readingOrder="0" vertical="bottom"/>
    </xf>
    <xf borderId="0" fillId="4" fontId="5" numFmtId="0" xfId="0" applyAlignment="1" applyFont="1">
      <alignment horizontal="center" vertical="bottom"/>
    </xf>
    <xf borderId="0" fillId="32" fontId="12" numFmtId="0" xfId="0" applyAlignment="1" applyFill="1" applyFont="1">
      <alignment horizontal="center" readingOrder="0"/>
    </xf>
    <xf borderId="0" fillId="0" fontId="14" numFmtId="9" xfId="0" applyFont="1" applyNumberFormat="1"/>
    <xf borderId="2" fillId="5" fontId="10" numFmtId="4" xfId="0" applyAlignment="1" applyBorder="1" applyFont="1" applyNumberFormat="1">
      <alignment horizontal="right" readingOrder="0" vertical="bottom"/>
    </xf>
    <xf borderId="2" fillId="5" fontId="10" numFmtId="49" xfId="0" applyAlignment="1" applyBorder="1" applyFont="1" applyNumberFormat="1">
      <alignment horizontal="right" vertical="bottom"/>
    </xf>
    <xf borderId="2" fillId="5" fontId="10" numFmtId="49" xfId="0" applyAlignment="1" applyBorder="1" applyFont="1" applyNumberFormat="1">
      <alignment horizontal="right" readingOrder="0" vertical="bottom"/>
    </xf>
    <xf borderId="2" fillId="5" fontId="10" numFmtId="49" xfId="0" applyAlignment="1" applyBorder="1" applyFont="1" applyNumberFormat="1">
      <alignment vertical="bottom"/>
    </xf>
    <xf borderId="2" fillId="5" fontId="10" numFmtId="49" xfId="0" applyAlignment="1" applyBorder="1" applyFont="1" applyNumberFormat="1">
      <alignment readingOrder="0" vertical="bottom"/>
    </xf>
    <xf borderId="2" fillId="21" fontId="74" numFmtId="10" xfId="0" applyAlignment="1" applyBorder="1" applyFont="1" applyNumberFormat="1">
      <alignment horizontal="center" readingOrder="0" vertical="bottom"/>
    </xf>
    <xf borderId="2" fillId="21" fontId="2" numFmtId="49" xfId="0" applyAlignment="1" applyBorder="1" applyFont="1" applyNumberFormat="1">
      <alignment horizontal="center" readingOrder="0" vertical="bottom"/>
    </xf>
    <xf borderId="2" fillId="21" fontId="1" numFmtId="4" xfId="0" applyAlignment="1" applyBorder="1" applyFont="1" applyNumberFormat="1">
      <alignment horizontal="center" vertical="bottom"/>
    </xf>
    <xf borderId="2" fillId="21" fontId="10" numFmtId="4" xfId="0" applyAlignment="1" applyBorder="1" applyFont="1" applyNumberFormat="1">
      <alignment readingOrder="0" vertical="bottom"/>
    </xf>
    <xf borderId="4" fillId="21" fontId="11" numFmtId="4" xfId="0" applyAlignment="1" applyBorder="1" applyFont="1" applyNumberFormat="1">
      <alignment horizontal="center" vertical="bottom"/>
    </xf>
    <xf borderId="2" fillId="21" fontId="3" numFmtId="4" xfId="0" applyAlignment="1" applyBorder="1" applyFont="1" applyNumberFormat="1">
      <alignment readingOrder="0" vertical="bottom"/>
    </xf>
    <xf borderId="2" fillId="21" fontId="10" numFmtId="4" xfId="0" applyAlignment="1" applyBorder="1" applyFont="1" applyNumberFormat="1">
      <alignment vertical="bottom"/>
    </xf>
    <xf borderId="3" fillId="21" fontId="11" numFmtId="4" xfId="0" applyAlignment="1" applyBorder="1" applyFont="1" applyNumberFormat="1">
      <alignment horizontal="center" vertical="bottom"/>
    </xf>
    <xf borderId="2" fillId="0" fontId="74" numFmtId="164" xfId="0" applyAlignment="1" applyBorder="1" applyFont="1" applyNumberFormat="1">
      <alignment horizontal="center" readingOrder="0" vertical="bottom"/>
    </xf>
    <xf borderId="2" fillId="0" fontId="74" numFmtId="10" xfId="0" applyAlignment="1" applyBorder="1" applyFont="1" applyNumberFormat="1">
      <alignment horizontal="center" readingOrder="0" vertical="bottom"/>
    </xf>
    <xf borderId="2" fillId="21" fontId="74" numFmtId="0" xfId="0" applyAlignment="1" applyBorder="1" applyFont="1">
      <alignment horizontal="center" readingOrder="0" vertical="bottom"/>
    </xf>
    <xf borderId="2" fillId="21" fontId="3" numFmtId="4" xfId="0" applyAlignment="1" applyBorder="1" applyFont="1" applyNumberFormat="1">
      <alignment horizontal="right" vertical="bottom"/>
    </xf>
    <xf borderId="2" fillId="5" fontId="3" numFmtId="4" xfId="0" applyAlignment="1" applyBorder="1" applyFont="1" applyNumberFormat="1">
      <alignment horizontal="right" readingOrder="0" vertical="bottom"/>
    </xf>
    <xf borderId="0" fillId="0" fontId="2" numFmtId="4" xfId="0" applyAlignment="1" applyFont="1" applyNumberFormat="1">
      <alignment vertical="bottom"/>
    </xf>
    <xf borderId="0" fillId="0" fontId="5" numFmtId="4" xfId="0" applyAlignment="1" applyFont="1" applyNumberFormat="1">
      <alignment horizontal="center" vertical="bottom"/>
    </xf>
    <xf borderId="0" fillId="0" fontId="3" numFmtId="0" xfId="0" applyAlignment="1" applyFont="1">
      <alignment horizontal="center" vertical="center"/>
    </xf>
    <xf borderId="0" fillId="33" fontId="3" numFmtId="166" xfId="0" applyAlignment="1" applyFill="1" applyFont="1" applyNumberFormat="1">
      <alignment horizontal="right" readingOrder="0" vertical="bottom"/>
    </xf>
    <xf borderId="0" fillId="21" fontId="3" numFmtId="0" xfId="0" applyAlignment="1" applyFont="1">
      <alignment vertical="bottom"/>
    </xf>
    <xf borderId="0" fillId="12" fontId="3" numFmtId="0" xfId="0" applyAlignment="1" applyFont="1">
      <alignment vertical="bottom"/>
    </xf>
    <xf borderId="0" fillId="13" fontId="3" numFmtId="0" xfId="0" applyAlignment="1" applyFont="1">
      <alignment readingOrder="0" vertical="bottom"/>
    </xf>
    <xf borderId="0" fillId="0" fontId="3" numFmtId="1" xfId="0" applyAlignment="1" applyFont="1" applyNumberFormat="1">
      <alignment horizontal="center" vertical="center"/>
    </xf>
    <xf borderId="0" fillId="0" fontId="3" numFmtId="1" xfId="0" applyAlignment="1" applyFont="1" applyNumberFormat="1">
      <alignment horizontal="center" vertical="bottom"/>
    </xf>
    <xf borderId="0" fillId="0" fontId="3" numFmtId="1" xfId="0" applyAlignment="1" applyFont="1" applyNumberFormat="1">
      <alignment horizontal="right" vertical="bottom"/>
    </xf>
    <xf borderId="0" fillId="33" fontId="3" numFmtId="1" xfId="0" applyAlignment="1" applyFont="1" applyNumberFormat="1">
      <alignment horizontal="right" readingOrder="0" vertical="bottom"/>
    </xf>
    <xf borderId="0" fillId="0" fontId="3" numFmtId="1" xfId="0" applyAlignment="1" applyFont="1" applyNumberFormat="1">
      <alignment horizontal="right" readingOrder="0" vertical="bottom"/>
    </xf>
    <xf borderId="0" fillId="5" fontId="95" numFmtId="1" xfId="0" applyAlignment="1" applyFont="1" applyNumberFormat="1">
      <alignment horizontal="right" vertical="bottom"/>
    </xf>
    <xf borderId="0" fillId="5" fontId="3" numFmtId="1" xfId="0" applyAlignment="1" applyFont="1" applyNumberFormat="1">
      <alignment vertical="bottom"/>
    </xf>
    <xf borderId="0" fillId="5" fontId="3" numFmtId="1" xfId="0" applyAlignment="1" applyFont="1" applyNumberFormat="1">
      <alignment horizontal="right" vertical="bottom"/>
    </xf>
    <xf borderId="0" fillId="0" fontId="74" numFmtId="0" xfId="0" applyAlignment="1" applyFont="1">
      <alignment horizontal="center" readingOrder="0" vertical="bottom"/>
    </xf>
    <xf borderId="0" fillId="5" fontId="3" numFmtId="1" xfId="0" applyAlignment="1" applyFont="1" applyNumberFormat="1">
      <alignment horizontal="right" readingOrder="0" vertical="bottom"/>
    </xf>
    <xf borderId="0" fillId="33" fontId="49" numFmtId="3" xfId="0" applyAlignment="1" applyFont="1" applyNumberFormat="1">
      <alignment horizontal="right" vertical="bottom"/>
    </xf>
    <xf borderId="0" fillId="34" fontId="49" numFmtId="3" xfId="0" applyAlignment="1" applyFill="1" applyFont="1" applyNumberFormat="1">
      <alignment horizontal="right" vertical="bottom"/>
    </xf>
    <xf borderId="0" fillId="34" fontId="96" numFmtId="1" xfId="0" applyAlignment="1" applyFont="1" applyNumberFormat="1">
      <alignment horizontal="right" vertical="bottom"/>
    </xf>
    <xf borderId="0" fillId="34" fontId="49" numFmtId="0" xfId="0" applyAlignment="1" applyFont="1">
      <alignment horizontal="center" vertical="bottom"/>
    </xf>
    <xf borderId="0" fillId="5" fontId="3" numFmtId="9" xfId="0" applyAlignment="1" applyFont="1" applyNumberFormat="1">
      <alignment vertical="bottom"/>
    </xf>
    <xf borderId="0" fillId="14" fontId="3" numFmtId="0" xfId="0" applyAlignment="1" applyFont="1">
      <alignment horizontal="center" vertical="bottom"/>
    </xf>
    <xf borderId="0" fillId="14" fontId="3" numFmtId="10" xfId="0" applyAlignment="1" applyFont="1" applyNumberFormat="1">
      <alignment horizontal="right" vertical="bottom"/>
    </xf>
    <xf borderId="0" fillId="33" fontId="3" numFmtId="10" xfId="0" applyAlignment="1" applyFont="1" applyNumberFormat="1">
      <alignment horizontal="right" vertical="bottom"/>
    </xf>
    <xf borderId="0" fillId="0" fontId="3" numFmtId="168" xfId="0" applyAlignment="1" applyFont="1" applyNumberFormat="1">
      <alignment vertical="bottom"/>
    </xf>
    <xf borderId="0" fillId="14" fontId="3" numFmtId="10" xfId="0" applyAlignment="1" applyFont="1" applyNumberFormat="1">
      <alignment horizontal="center" readingOrder="0" vertical="bottom"/>
    </xf>
    <xf borderId="0" fillId="33" fontId="3" numFmtId="10" xfId="0" applyAlignment="1" applyFont="1" applyNumberFormat="1">
      <alignment vertical="bottom"/>
    </xf>
    <xf borderId="0" fillId="14" fontId="3" numFmtId="10" xfId="0" applyAlignment="1" applyFont="1" applyNumberFormat="1">
      <alignment vertical="bottom"/>
    </xf>
    <xf borderId="0" fillId="33" fontId="3" numFmtId="0" xfId="0" applyAlignment="1" applyFont="1">
      <alignment vertical="bottom"/>
    </xf>
    <xf borderId="0" fillId="14" fontId="3" numFmtId="0" xfId="0" applyAlignment="1" applyFont="1">
      <alignment vertical="bottom"/>
    </xf>
    <xf borderId="0" fillId="0" fontId="3" numFmtId="0" xfId="0" applyAlignment="1" applyFont="1">
      <alignment horizontal="center" readingOrder="0" vertical="center"/>
    </xf>
    <xf borderId="0" fillId="33" fontId="3" numFmtId="166" xfId="0" applyAlignment="1" applyFont="1" applyNumberFormat="1">
      <alignment horizontal="right" vertical="bottom"/>
    </xf>
    <xf borderId="0" fillId="33" fontId="3" numFmtId="0" xfId="0" applyAlignment="1" applyFont="1">
      <alignment readingOrder="0" vertical="bottom"/>
    </xf>
    <xf borderId="0" fillId="33" fontId="3" numFmtId="0" xfId="0" applyAlignment="1" applyFont="1">
      <alignment horizontal="right" readingOrder="0" vertical="bottom"/>
    </xf>
    <xf borderId="0" fillId="0" fontId="3" numFmtId="0" xfId="0" applyAlignment="1" applyFont="1">
      <alignment horizontal="right" readingOrder="0" vertical="bottom"/>
    </xf>
    <xf borderId="0" fillId="0" fontId="10" numFmtId="4" xfId="0" applyAlignment="1" applyFont="1" applyNumberFormat="1">
      <alignment readingOrder="0" vertical="bottom"/>
    </xf>
    <xf borderId="0" fillId="33" fontId="3" numFmtId="0" xfId="0" applyAlignment="1" applyFont="1">
      <alignment horizontal="right" vertical="bottom"/>
    </xf>
    <xf borderId="0" fillId="33" fontId="10" numFmtId="4" xfId="0" applyAlignment="1" applyFont="1" applyNumberFormat="1">
      <alignment readingOrder="0" vertical="bottom"/>
    </xf>
    <xf borderId="0" fillId="0" fontId="3" numFmtId="3" xfId="0" applyAlignment="1" applyFont="1" applyNumberFormat="1">
      <alignment horizontal="center" vertical="bottom"/>
    </xf>
    <xf borderId="0" fillId="0" fontId="3" numFmtId="3" xfId="0" applyAlignment="1" applyFont="1" applyNumberFormat="1">
      <alignment horizontal="right" vertical="bottom"/>
    </xf>
    <xf borderId="0" fillId="33" fontId="3" numFmtId="3" xfId="0" applyAlignment="1" applyFont="1" applyNumberFormat="1">
      <alignment readingOrder="0" vertical="bottom"/>
    </xf>
    <xf borderId="0" fillId="33" fontId="3" numFmtId="3" xfId="0" applyAlignment="1" applyFont="1" applyNumberFormat="1">
      <alignment horizontal="right" readingOrder="0" vertical="bottom"/>
    </xf>
    <xf borderId="0" fillId="0" fontId="10" numFmtId="3" xfId="0" applyAlignment="1" applyFont="1" applyNumberFormat="1">
      <alignment readingOrder="0" vertical="bottom"/>
    </xf>
    <xf borderId="0" fillId="0" fontId="3" numFmtId="3" xfId="0" applyAlignment="1" applyFont="1" applyNumberFormat="1">
      <alignment horizontal="right" readingOrder="0" vertical="bottom"/>
    </xf>
    <xf borderId="0" fillId="0" fontId="3" numFmtId="3" xfId="0" applyAlignment="1" applyFont="1" applyNumberFormat="1">
      <alignment readingOrder="0" vertical="bottom"/>
    </xf>
    <xf borderId="0" fillId="33" fontId="3" numFmtId="3" xfId="0" applyAlignment="1" applyFont="1" applyNumberFormat="1">
      <alignment vertical="bottom"/>
    </xf>
    <xf borderId="0" fillId="0" fontId="3" numFmtId="3" xfId="0" applyAlignment="1" applyFont="1" applyNumberFormat="1">
      <alignment vertical="bottom"/>
    </xf>
    <xf borderId="0" fillId="5" fontId="3" numFmtId="3" xfId="0" applyAlignment="1" applyFont="1" applyNumberFormat="1">
      <alignment vertical="bottom"/>
    </xf>
    <xf borderId="0" fillId="5" fontId="95" numFmtId="3" xfId="0" applyAlignment="1" applyFont="1" applyNumberFormat="1">
      <alignment horizontal="right" vertical="bottom"/>
    </xf>
    <xf borderId="0" fillId="5" fontId="3" numFmtId="3" xfId="0" applyAlignment="1" applyFont="1" applyNumberFormat="1">
      <alignment horizontal="right" vertical="bottom"/>
    </xf>
    <xf borderId="0" fillId="0" fontId="3" numFmtId="169" xfId="0" applyAlignment="1" applyFont="1" applyNumberFormat="1">
      <alignment horizontal="right" vertical="bottom"/>
    </xf>
    <xf borderId="0" fillId="0" fontId="10" numFmtId="0" xfId="0" applyAlignment="1" applyFont="1">
      <alignment readingOrder="0" vertical="bottom"/>
    </xf>
    <xf borderId="0" fillId="33" fontId="10" numFmtId="0" xfId="0" applyAlignment="1" applyFont="1">
      <alignment readingOrder="0" vertical="bottom"/>
    </xf>
    <xf borderId="0" fillId="0" fontId="3" numFmtId="10" xfId="0" applyAlignment="1" applyFont="1" applyNumberFormat="1">
      <alignment readingOrder="0" vertical="bottom"/>
    </xf>
    <xf borderId="0" fillId="33" fontId="10" numFmtId="3" xfId="0" applyAlignment="1" applyFont="1" applyNumberFormat="1">
      <alignment readingOrder="0" vertical="bottom"/>
    </xf>
    <xf borderId="0" fillId="0" fontId="3" numFmtId="3" xfId="0" applyAlignment="1" applyFont="1" applyNumberFormat="1">
      <alignment horizontal="center" readingOrder="0" vertical="bottom"/>
    </xf>
    <xf borderId="0" fillId="34" fontId="49" numFmtId="0" xfId="0" applyAlignment="1" applyFont="1">
      <alignment horizontal="right" vertical="bottom"/>
    </xf>
    <xf borderId="0" fillId="0" fontId="3" numFmtId="169" xfId="0" applyAlignment="1" applyFont="1" applyNumberFormat="1">
      <alignment vertical="bottom"/>
    </xf>
    <xf borderId="0" fillId="14" fontId="3" numFmtId="10" xfId="0" applyAlignment="1" applyFont="1" applyNumberFormat="1">
      <alignment horizontal="center" vertical="bottom"/>
    </xf>
    <xf borderId="0" fillId="0" fontId="3" numFmtId="4" xfId="0" applyAlignment="1" applyFont="1" applyNumberFormat="1">
      <alignment vertical="bottom"/>
    </xf>
    <xf borderId="0" fillId="0" fontId="63" numFmtId="3" xfId="0" applyAlignment="1" applyFont="1" applyNumberFormat="1">
      <alignment horizontal="right" vertical="bottom"/>
    </xf>
    <xf borderId="0" fillId="33" fontId="63" numFmtId="3" xfId="0" applyAlignment="1" applyFont="1" applyNumberFormat="1">
      <alignment horizontal="right" readingOrder="0" vertical="bottom"/>
    </xf>
    <xf borderId="0" fillId="0" fontId="63" numFmtId="3" xfId="0" applyAlignment="1" applyFont="1" applyNumberFormat="1">
      <alignment horizontal="right" readingOrder="0" vertical="bottom"/>
    </xf>
    <xf borderId="0" fillId="21" fontId="49" numFmtId="0" xfId="0" applyAlignment="1" applyFont="1">
      <alignment horizontal="right" vertical="bottom"/>
    </xf>
    <xf borderId="0" fillId="21" fontId="49" numFmtId="3" xfId="0" applyAlignment="1" applyFont="1" applyNumberFormat="1">
      <alignment horizontal="right" vertical="bottom"/>
    </xf>
    <xf borderId="0" fillId="0" fontId="3" numFmtId="0" xfId="0" applyAlignment="1" applyFont="1">
      <alignment horizontal="center" readingOrder="0" vertical="bottom"/>
    </xf>
    <xf borderId="0" fillId="33" fontId="3" numFmtId="9" xfId="0" applyAlignment="1" applyFont="1" applyNumberFormat="1">
      <alignment vertical="bottom"/>
    </xf>
    <xf borderId="0" fillId="0" fontId="3" numFmtId="10" xfId="0" applyAlignment="1" applyFont="1" applyNumberFormat="1">
      <alignment horizontal="right" vertical="bottom"/>
    </xf>
    <xf borderId="0" fillId="0" fontId="95" numFmtId="9" xfId="0" applyAlignment="1" applyFont="1" applyNumberFormat="1">
      <alignment horizontal="right" vertical="bottom"/>
    </xf>
    <xf borderId="0" fillId="5" fontId="3" numFmtId="0" xfId="0" applyAlignment="1" applyFont="1">
      <alignment horizontal="right" vertical="bottom"/>
    </xf>
    <xf borderId="0" fillId="33" fontId="49" numFmtId="0" xfId="0" applyAlignment="1" applyFont="1">
      <alignment horizontal="right" vertical="bottom"/>
    </xf>
    <xf borderId="0" fillId="5" fontId="3" numFmtId="0" xfId="0" applyAlignment="1" applyFont="1">
      <alignment horizontal="right" readingOrder="0" vertical="bottom"/>
    </xf>
    <xf borderId="0" fillId="35" fontId="3" numFmtId="0" xfId="0" applyAlignment="1" applyFill="1" applyFont="1">
      <alignment readingOrder="0" vertical="bottom"/>
    </xf>
    <xf borderId="0" fillId="5" fontId="10" numFmtId="4" xfId="0" applyAlignment="1" applyFont="1" applyNumberFormat="1">
      <alignment readingOrder="0" vertical="bottom"/>
    </xf>
    <xf borderId="0" fillId="5" fontId="10" numFmtId="3" xfId="0" applyAlignment="1" applyFont="1" applyNumberFormat="1">
      <alignment readingOrder="0" vertical="bottom"/>
    </xf>
    <xf borderId="0" fillId="35" fontId="10" numFmtId="3" xfId="0" applyAlignment="1" applyFont="1" applyNumberFormat="1">
      <alignment readingOrder="0" vertical="bottom"/>
    </xf>
    <xf borderId="0" fillId="35" fontId="3" numFmtId="3" xfId="0" applyAlignment="1" applyFont="1" applyNumberFormat="1">
      <alignment horizontal="right" readingOrder="0" vertical="bottom"/>
    </xf>
    <xf borderId="0" fillId="5" fontId="3" numFmtId="3" xfId="0" applyAlignment="1" applyFont="1" applyNumberFormat="1">
      <alignment readingOrder="0" vertical="bottom"/>
    </xf>
    <xf borderId="0" fillId="5" fontId="3" numFmtId="3" xfId="0" applyAlignment="1" applyFont="1" applyNumberFormat="1">
      <alignment horizontal="right" readingOrder="0" vertical="bottom"/>
    </xf>
    <xf borderId="0" fillId="5" fontId="10" numFmtId="0" xfId="0" applyAlignment="1" applyFont="1">
      <alignment readingOrder="0" vertical="bottom"/>
    </xf>
    <xf borderId="0" fillId="35" fontId="3" numFmtId="3" xfId="0" applyAlignment="1" applyFont="1" applyNumberFormat="1">
      <alignment readingOrder="0" vertical="bottom"/>
    </xf>
    <xf borderId="0" fillId="33" fontId="3" numFmtId="10" xfId="0" applyAlignment="1" applyFont="1" applyNumberFormat="1">
      <alignment readingOrder="0" vertical="bottom"/>
    </xf>
    <xf borderId="0" fillId="35" fontId="3" numFmtId="0" xfId="0" applyAlignment="1" applyFont="1">
      <alignment horizontal="right" readingOrder="0" vertical="bottom"/>
    </xf>
    <xf borderId="0" fillId="33" fontId="3" numFmtId="4" xfId="0" applyAlignment="1" applyFont="1" applyNumberFormat="1">
      <alignment vertical="bottom"/>
    </xf>
    <xf borderId="0" fillId="35" fontId="63" numFmtId="3" xfId="0" applyAlignment="1" applyFont="1" applyNumberFormat="1">
      <alignment horizontal="right" readingOrder="0" vertical="bottom"/>
    </xf>
    <xf borderId="0" fillId="5" fontId="63" numFmtId="3" xfId="0" applyAlignment="1" applyFont="1" applyNumberFormat="1">
      <alignment horizontal="right" readingOrder="0" vertical="bottom"/>
    </xf>
    <xf borderId="0" fillId="35" fontId="49" numFmtId="3" xfId="0" applyAlignment="1" applyFont="1" applyNumberFormat="1">
      <alignment horizontal="right" vertical="bottom"/>
    </xf>
    <xf borderId="0" fillId="35" fontId="3" numFmtId="10" xfId="0" applyAlignment="1" applyFont="1" applyNumberFormat="1">
      <alignment horizontal="right" vertical="bottom"/>
    </xf>
    <xf borderId="0" fillId="14" fontId="95" numFmtId="9" xfId="0" applyAlignment="1" applyFont="1" applyNumberFormat="1">
      <alignment horizontal="right" vertical="bottom"/>
    </xf>
    <xf borderId="0" fillId="5" fontId="3" numFmtId="10" xfId="0" applyAlignment="1" applyFont="1" applyNumberFormat="1">
      <alignment horizontal="right" vertical="bottom"/>
    </xf>
    <xf borderId="0" fillId="33" fontId="3" numFmtId="0" xfId="0" applyAlignment="1" applyFont="1">
      <alignment vertical="bottom"/>
    </xf>
    <xf borderId="2" fillId="5" fontId="74" numFmtId="0" xfId="0" applyAlignment="1" applyBorder="1" applyFont="1">
      <alignment horizontal="center" vertical="bottom"/>
    </xf>
    <xf borderId="0" fillId="5" fontId="76" numFmtId="171" xfId="0" applyAlignment="1" applyFont="1" applyNumberFormat="1">
      <alignment horizontal="center" readingOrder="0" vertical="center"/>
    </xf>
    <xf borderId="1" fillId="5" fontId="37" numFmtId="0" xfId="0" applyAlignment="1" applyBorder="1" applyFont="1">
      <alignment horizontal="center"/>
    </xf>
    <xf borderId="6" fillId="5" fontId="78" numFmtId="0" xfId="0" applyAlignment="1" applyBorder="1" applyFont="1">
      <alignment horizontal="center" readingOrder="0"/>
    </xf>
    <xf borderId="0" fillId="5" fontId="13" numFmtId="164" xfId="0" applyAlignment="1" applyFont="1" applyNumberFormat="1">
      <alignment horizontal="center" vertical="center"/>
    </xf>
    <xf borderId="1" fillId="5" fontId="13" numFmtId="164" xfId="0" applyAlignment="1" applyBorder="1" applyFont="1" applyNumberFormat="1">
      <alignment horizontal="center" vertical="center"/>
    </xf>
    <xf borderId="6" fillId="0" fontId="78" numFmtId="0" xfId="0" applyAlignment="1" applyBorder="1" applyFont="1">
      <alignment horizontal="center" readingOrder="0"/>
    </xf>
    <xf borderId="0" fillId="5" fontId="43" numFmtId="164" xfId="0" applyAlignment="1" applyFont="1" applyNumberFormat="1">
      <alignment horizontal="center" readingOrder="0" vertical="center"/>
    </xf>
    <xf borderId="1" fillId="5" fontId="13" numFmtId="164" xfId="0" applyAlignment="1" applyBorder="1" applyFont="1" applyNumberFormat="1">
      <alignment horizontal="center" vertical="center"/>
    </xf>
    <xf borderId="8" fillId="5" fontId="76" numFmtId="0" xfId="0" applyAlignment="1" applyBorder="1" applyFont="1">
      <alignment horizontal="center" readingOrder="0" vertical="bottom"/>
    </xf>
    <xf borderId="0" fillId="5" fontId="43" numFmtId="164" xfId="0" applyAlignment="1" applyFont="1" applyNumberFormat="1">
      <alignment horizontal="center" vertical="center"/>
    </xf>
    <xf borderId="1" fillId="5" fontId="43" numFmtId="164" xfId="0" applyAlignment="1" applyBorder="1" applyFont="1" applyNumberFormat="1">
      <alignment horizontal="center" vertical="center"/>
    </xf>
    <xf borderId="1" fillId="0" fontId="14" numFmtId="0" xfId="0" applyBorder="1" applyFont="1"/>
    <xf borderId="8" fillId="23" fontId="3" numFmtId="0" xfId="0" applyAlignment="1" applyBorder="1" applyFont="1">
      <alignment vertical="bottom"/>
    </xf>
    <xf borderId="6" fillId="23" fontId="3" numFmtId="0" xfId="0" applyAlignment="1" applyBorder="1" applyFont="1">
      <alignment vertical="bottom"/>
    </xf>
    <xf borderId="2" fillId="12" fontId="60" numFmtId="0" xfId="0" applyAlignment="1" applyBorder="1" applyFont="1">
      <alignment horizontal="center" readingOrder="0"/>
    </xf>
    <xf borderId="7" fillId="23" fontId="52" numFmtId="0" xfId="0" applyAlignment="1" applyBorder="1" applyFont="1">
      <alignment vertical="bottom"/>
    </xf>
    <xf borderId="2" fillId="25" fontId="19" numFmtId="0" xfId="0" applyAlignment="1" applyBorder="1" applyFont="1">
      <alignment horizontal="center" readingOrder="0" vertical="bottom"/>
    </xf>
    <xf borderId="2" fillId="6" fontId="3" numFmtId="0" xfId="0" applyAlignment="1" applyBorder="1" applyFont="1">
      <alignment readingOrder="0" vertical="bottom"/>
    </xf>
    <xf borderId="0" fillId="19" fontId="52" numFmtId="0" xfId="0" applyAlignment="1" applyFont="1">
      <alignment horizontal="left" vertical="bottom"/>
    </xf>
    <xf borderId="0" fillId="30" fontId="3" numFmtId="0" xfId="0" applyAlignment="1" applyFont="1">
      <alignment horizontal="center" vertical="bottom"/>
    </xf>
    <xf borderId="0" fillId="6" fontId="3" numFmtId="0" xfId="0" applyAlignment="1" applyFont="1">
      <alignment horizontal="center" vertical="bottom"/>
    </xf>
    <xf borderId="0" fillId="5" fontId="92" numFmtId="0" xfId="0" applyAlignment="1" applyFont="1">
      <alignment horizontal="center" readingOrder="0"/>
    </xf>
    <xf borderId="0" fillId="5" fontId="62" numFmtId="0" xfId="0" applyAlignment="1" applyFont="1">
      <alignment horizontal="center" readingOrder="0"/>
    </xf>
    <xf borderId="0" fillId="5" fontId="2" numFmtId="0" xfId="0" applyAlignment="1" applyFont="1">
      <alignment horizontal="center" readingOrder="0" vertical="bottom"/>
    </xf>
    <xf borderId="2" fillId="0" fontId="14" numFmtId="168" xfId="0" applyBorder="1" applyFont="1" applyNumberFormat="1"/>
    <xf borderId="4" fillId="3" fontId="11" numFmtId="168" xfId="0" applyAlignment="1" applyBorder="1" applyFont="1" applyNumberFormat="1">
      <alignment horizontal="center" vertical="bottom"/>
    </xf>
    <xf borderId="4" fillId="5" fontId="11" numFmtId="164" xfId="0" applyAlignment="1" applyBorder="1" applyFont="1" applyNumberFormat="1">
      <alignment horizontal="center" vertical="bottom"/>
    </xf>
    <xf borderId="4" fillId="5" fontId="11" numFmtId="4" xfId="0" applyAlignment="1" applyBorder="1" applyFont="1" applyNumberFormat="1">
      <alignment horizontal="center" vertical="bottom"/>
    </xf>
    <xf borderId="4" fillId="5" fontId="11" numFmtId="168" xfId="0" applyAlignment="1" applyBorder="1" applyFont="1" applyNumberFormat="1">
      <alignment horizontal="center" vertical="bottom"/>
    </xf>
    <xf borderId="2" fillId="5" fontId="14" numFmtId="168" xfId="0" applyBorder="1" applyFont="1" applyNumberFormat="1"/>
    <xf borderId="0" fillId="5" fontId="3" numFmtId="0" xfId="0" applyAlignment="1" applyFont="1">
      <alignment horizontal="right" vertical="bottom"/>
    </xf>
    <xf borderId="2" fillId="5" fontId="3" numFmtId="3" xfId="0" applyAlignment="1" applyBorder="1" applyFont="1" applyNumberFormat="1">
      <alignment horizontal="right" vertical="bottom"/>
    </xf>
    <xf borderId="2" fillId="0" fontId="3" numFmtId="3" xfId="0" applyAlignment="1" applyBorder="1" applyFont="1" applyNumberFormat="1">
      <alignment vertical="bottom"/>
    </xf>
    <xf borderId="2" fillId="0" fontId="3" numFmtId="3" xfId="0" applyAlignment="1" applyBorder="1" applyFont="1" applyNumberFormat="1">
      <alignment horizontal="right" vertical="bottom"/>
    </xf>
    <xf borderId="2" fillId="5" fontId="74" numFmtId="0" xfId="0" applyAlignment="1" applyBorder="1" applyFont="1">
      <alignment readingOrder="0" vertical="bottom"/>
    </xf>
    <xf borderId="0" fillId="7" fontId="5" numFmtId="0" xfId="0" applyAlignment="1" applyFont="1">
      <alignment horizontal="center" vertical="bottom"/>
    </xf>
    <xf borderId="0" fillId="7" fontId="5" numFmtId="0" xfId="0" applyAlignment="1" applyFont="1">
      <alignment horizontal="center" readingOrder="0" vertical="bottom"/>
    </xf>
    <xf borderId="0" fillId="7" fontId="5" numFmtId="0" xfId="0" applyAlignment="1" applyFont="1">
      <alignment horizontal="center" shrinkToFit="0" vertical="bottom" wrapText="1"/>
    </xf>
    <xf borderId="0" fillId="7" fontId="5" numFmtId="0" xfId="0" applyAlignment="1" applyFont="1">
      <alignment horizontal="center" readingOrder="0" shrinkToFit="0" vertical="bottom" wrapText="1"/>
    </xf>
    <xf borderId="0" fillId="8" fontId="8" numFmtId="0" xfId="0" applyAlignment="1" applyFont="1">
      <alignment horizontal="center" readingOrder="0" shrinkToFit="0" vertical="bottom" wrapText="1"/>
    </xf>
    <xf borderId="0" fillId="8" fontId="5" numFmtId="166" xfId="0" applyAlignment="1" applyFont="1" applyNumberFormat="1">
      <alignment horizontal="center" shrinkToFit="0" vertical="bottom" wrapText="1"/>
    </xf>
    <xf borderId="0" fillId="8" fontId="5" numFmtId="0" xfId="0" applyAlignment="1" applyFont="1">
      <alignment horizontal="center" shrinkToFit="0" vertical="bottom" wrapText="1"/>
    </xf>
    <xf borderId="0" fillId="8" fontId="8" numFmtId="0" xfId="0" applyAlignment="1" applyFont="1">
      <alignment horizontal="center" readingOrder="0" vertical="bottom"/>
    </xf>
    <xf borderId="0" fillId="0" fontId="3" numFmtId="0" xfId="0" applyAlignment="1" applyFont="1">
      <alignment horizontal="center"/>
    </xf>
    <xf borderId="0" fillId="0" fontId="3" numFmtId="0" xfId="0" applyAlignment="1" applyFont="1">
      <alignment readingOrder="0" shrinkToFit="0" vertical="center" wrapText="1"/>
    </xf>
    <xf borderId="0" fillId="0" fontId="3" numFmtId="166" xfId="0" applyAlignment="1" applyFont="1" applyNumberFormat="1">
      <alignment horizontal="center" readingOrder="0" vertical="center"/>
    </xf>
    <xf borderId="0" fillId="0" fontId="3" numFmtId="0" xfId="0" applyAlignment="1" applyFont="1">
      <alignment readingOrder="0" vertical="center"/>
    </xf>
    <xf borderId="0" fillId="0" fontId="3" numFmtId="166" xfId="0" applyAlignment="1" applyFont="1" applyNumberFormat="1">
      <alignment horizontal="center" vertical="bottom"/>
    </xf>
    <xf borderId="0" fillId="0" fontId="3" numFmtId="166" xfId="0" applyAlignment="1" applyFont="1" applyNumberFormat="1">
      <alignment horizontal="center" vertical="center"/>
    </xf>
    <xf borderId="0" fillId="0" fontId="3" numFmtId="0" xfId="0" applyAlignment="1" applyFont="1">
      <alignment shrinkToFit="0" vertical="bottom" wrapText="1"/>
    </xf>
    <xf borderId="0" fillId="0" fontId="14" numFmtId="0" xfId="0" applyAlignment="1" applyFont="1">
      <alignment shrinkToFit="0" wrapText="1"/>
    </xf>
    <xf borderId="0" fillId="0" fontId="3" numFmtId="0" xfId="0" applyAlignment="1" applyFont="1">
      <alignment shrinkToFit="0" vertical="center" wrapText="1"/>
    </xf>
    <xf borderId="2" fillId="0" fontId="14" numFmtId="3" xfId="0" applyBorder="1" applyFont="1" applyNumberFormat="1"/>
    <xf borderId="2" fillId="0" fontId="12" numFmtId="4" xfId="0" applyAlignment="1" applyBorder="1" applyFont="1" applyNumberFormat="1">
      <alignment horizontal="center" readingOrder="0"/>
    </xf>
    <xf borderId="4" fillId="16" fontId="5" numFmtId="49" xfId="0" applyAlignment="1" applyBorder="1" applyFont="1" applyNumberFormat="1">
      <alignment horizontal="center" readingOrder="0" vertical="bottom"/>
    </xf>
    <xf borderId="2" fillId="5" fontId="15" numFmtId="9" xfId="0" applyAlignment="1" applyBorder="1" applyFont="1" applyNumberFormat="1">
      <alignment horizontal="center" readingOrder="0" vertical="bottom"/>
    </xf>
    <xf borderId="2" fillId="5" fontId="10" numFmtId="164" xfId="0" applyAlignment="1" applyBorder="1" applyFont="1" applyNumberFormat="1">
      <alignment horizontal="center" vertical="bottom"/>
    </xf>
    <xf borderId="2" fillId="3" fontId="11" numFmtId="164" xfId="0" applyAlignment="1" applyBorder="1" applyFont="1" applyNumberFormat="1">
      <alignment horizontal="center" vertical="bottom"/>
    </xf>
    <xf borderId="7" fillId="0" fontId="12" numFmtId="0" xfId="0" applyAlignment="1" applyBorder="1" applyFont="1">
      <alignment horizontal="center"/>
    </xf>
    <xf borderId="18" fillId="5" fontId="3" numFmtId="0" xfId="0" applyAlignment="1" applyBorder="1" applyFont="1">
      <alignment horizontal="right" readingOrder="0" vertical="bottom"/>
    </xf>
    <xf borderId="18" fillId="5" fontId="3" numFmtId="0" xfId="0" applyAlignment="1" applyBorder="1" applyFont="1">
      <alignment readingOrder="0" vertical="bottom"/>
    </xf>
    <xf borderId="0" fillId="16" fontId="14" numFmtId="0" xfId="0" applyFont="1"/>
    <xf borderId="0" fillId="16" fontId="14" numFmtId="0" xfId="0" applyAlignment="1" applyFont="1">
      <alignment horizontal="center"/>
    </xf>
    <xf borderId="18" fillId="4" fontId="8" numFmtId="0" xfId="0" applyAlignment="1" applyBorder="1" applyFont="1">
      <alignment horizontal="center" vertical="bottom"/>
    </xf>
    <xf borderId="2" fillId="0" fontId="3" numFmtId="164" xfId="0" applyAlignment="1" applyBorder="1" applyFont="1" applyNumberFormat="1">
      <alignment horizontal="right" vertical="bottom"/>
    </xf>
    <xf borderId="77" fillId="5" fontId="3" numFmtId="0" xfId="0" applyAlignment="1" applyBorder="1" applyFont="1">
      <alignment horizontal="right" readingOrder="0" vertical="bottom"/>
    </xf>
    <xf borderId="17" fillId="21" fontId="3" numFmtId="0" xfId="0" applyAlignment="1" applyBorder="1" applyFont="1">
      <alignment vertical="bottom"/>
    </xf>
    <xf borderId="78" fillId="0" fontId="3" numFmtId="0" xfId="0" applyAlignment="1" applyBorder="1" applyFont="1">
      <alignment vertical="bottom"/>
    </xf>
    <xf borderId="2" fillId="5" fontId="95" numFmtId="1" xfId="0" applyAlignment="1" applyBorder="1" applyFont="1" applyNumberFormat="1">
      <alignment horizontal="right" vertical="bottom"/>
    </xf>
    <xf borderId="17" fillId="5" fontId="3" numFmtId="0" xfId="0" applyAlignment="1" applyBorder="1" applyFont="1">
      <alignment vertical="bottom"/>
    </xf>
    <xf borderId="78" fillId="0" fontId="3" numFmtId="1" xfId="0" applyAlignment="1" applyBorder="1" applyFont="1" applyNumberFormat="1">
      <alignment vertical="bottom"/>
    </xf>
    <xf borderId="18" fillId="0" fontId="3" numFmtId="0" xfId="0" applyAlignment="1" applyBorder="1" applyFont="1">
      <alignment horizontal="center" vertical="bottom"/>
    </xf>
    <xf borderId="77" fillId="5" fontId="3" numFmtId="0" xfId="0" applyAlignment="1" applyBorder="1" applyFont="1">
      <alignment horizontal="right" vertical="bottom"/>
    </xf>
    <xf borderId="18" fillId="33" fontId="3" numFmtId="0" xfId="0" applyAlignment="1" applyBorder="1" applyFont="1">
      <alignment vertical="bottom"/>
    </xf>
    <xf borderId="18" fillId="5" fontId="3" numFmtId="0" xfId="0" applyAlignment="1" applyBorder="1" applyFont="1">
      <alignment horizontal="right" vertical="bottom"/>
    </xf>
    <xf borderId="18" fillId="5" fontId="3" numFmtId="0" xfId="0" applyAlignment="1" applyBorder="1" applyFont="1">
      <alignment vertical="bottom"/>
    </xf>
    <xf borderId="77" fillId="33" fontId="3" numFmtId="0" xfId="0" applyAlignment="1" applyBorder="1" applyFont="1">
      <alignment vertical="bottom"/>
    </xf>
    <xf borderId="14" fillId="5" fontId="95" numFmtId="1" xfId="0" applyAlignment="1" applyBorder="1" applyFont="1" applyNumberFormat="1">
      <alignment horizontal="right" vertical="bottom"/>
    </xf>
    <xf borderId="78" fillId="0" fontId="3" numFmtId="1" xfId="0" applyAlignment="1" applyBorder="1" applyFont="1" applyNumberFormat="1">
      <alignment horizontal="right" vertical="bottom"/>
    </xf>
    <xf borderId="18" fillId="0" fontId="3" numFmtId="0" xfId="0" applyAlignment="1" applyBorder="1" applyFont="1">
      <alignment vertical="bottom"/>
    </xf>
    <xf borderId="79" fillId="0" fontId="3" numFmtId="0" xfId="0" applyAlignment="1" applyBorder="1" applyFont="1">
      <alignment horizontal="center" vertical="bottom"/>
    </xf>
    <xf borderId="79" fillId="33" fontId="3" numFmtId="0" xfId="0" applyAlignment="1" applyBorder="1" applyFont="1">
      <alignment vertical="bottom"/>
    </xf>
    <xf borderId="79" fillId="5" fontId="3" numFmtId="0" xfId="0" applyAlignment="1" applyBorder="1" applyFont="1">
      <alignment horizontal="right" vertical="bottom"/>
    </xf>
    <xf borderId="79" fillId="5" fontId="3" numFmtId="0" xfId="0" applyAlignment="1" applyBorder="1" applyFont="1">
      <alignment vertical="bottom"/>
    </xf>
    <xf borderId="7" fillId="34" fontId="96" numFmtId="1" xfId="0" applyAlignment="1" applyBorder="1" applyFont="1" applyNumberFormat="1">
      <alignment horizontal="right" vertical="bottom"/>
    </xf>
    <xf borderId="5" fillId="5" fontId="3" numFmtId="0" xfId="0" applyAlignment="1" applyBorder="1" applyFont="1">
      <alignment vertical="bottom"/>
    </xf>
    <xf borderId="2" fillId="14" fontId="95" numFmtId="9" xfId="0" applyAlignment="1" applyBorder="1" applyFont="1" applyNumberFormat="1">
      <alignment horizontal="right" vertical="bottom"/>
    </xf>
    <xf borderId="80" fillId="0" fontId="3" numFmtId="0" xfId="0" applyAlignment="1" applyBorder="1" applyFont="1">
      <alignment vertical="bottom"/>
    </xf>
    <xf borderId="81" fillId="0" fontId="3" numFmtId="0" xfId="0" applyAlignment="1" applyBorder="1" applyFont="1">
      <alignment vertical="bottom"/>
    </xf>
    <xf borderId="18" fillId="33" fontId="3" numFmtId="0" xfId="0" applyAlignment="1" applyBorder="1" applyFont="1">
      <alignment readingOrder="0" vertical="bottom"/>
    </xf>
    <xf borderId="79" fillId="33" fontId="3" numFmtId="0" xfId="0" applyAlignment="1" applyBorder="1" applyFont="1">
      <alignment readingOrder="0" vertical="bottom"/>
    </xf>
    <xf borderId="79" fillId="5" fontId="3" numFmtId="0" xfId="0" applyAlignment="1" applyBorder="1" applyFont="1">
      <alignment horizontal="right" readingOrder="0" vertical="bottom"/>
    </xf>
    <xf borderId="79" fillId="5" fontId="3" numFmtId="0" xfId="0" applyAlignment="1" applyBorder="1" applyFont="1">
      <alignment readingOrder="0" vertical="bottom"/>
    </xf>
    <xf borderId="77" fillId="5" fontId="3" numFmtId="0" xfId="0" applyAlignment="1" applyBorder="1" applyFont="1">
      <alignment vertical="bottom"/>
    </xf>
    <xf borderId="0" fillId="5" fontId="3" numFmtId="4" xfId="0" applyAlignment="1" applyFont="1" applyNumberFormat="1">
      <alignment readingOrder="0" vertical="bottom"/>
    </xf>
    <xf borderId="0" fillId="0" fontId="63" numFmtId="0" xfId="0" applyAlignment="1" applyFont="1">
      <alignment horizontal="right" readingOrder="0" vertical="bottom"/>
    </xf>
    <xf borderId="0" fillId="5" fontId="3" numFmtId="4" xfId="0" applyAlignment="1" applyFont="1" applyNumberFormat="1">
      <alignment horizontal="right" readingOrder="0" vertical="bottom"/>
    </xf>
    <xf borderId="77" fillId="5" fontId="3" numFmtId="3" xfId="0" applyAlignment="1" applyBorder="1" applyFont="1" applyNumberFormat="1">
      <alignment horizontal="right" readingOrder="0" vertical="bottom"/>
    </xf>
    <xf borderId="77" fillId="5" fontId="3" numFmtId="4" xfId="0" applyAlignment="1" applyBorder="1" applyFont="1" applyNumberFormat="1">
      <alignment horizontal="right" readingOrder="0" vertical="bottom"/>
    </xf>
    <xf borderId="77" fillId="5" fontId="3" numFmtId="1" xfId="0" applyAlignment="1" applyBorder="1" applyFont="1" applyNumberFormat="1">
      <alignment horizontal="right" readingOrder="0" vertical="bottom"/>
    </xf>
    <xf borderId="77" fillId="33" fontId="3" numFmtId="3" xfId="0" applyAlignment="1" applyBorder="1" applyFont="1" applyNumberFormat="1">
      <alignment horizontal="right" readingOrder="0" vertical="bottom"/>
    </xf>
    <xf borderId="0" fillId="34" fontId="49" numFmtId="4" xfId="0" applyAlignment="1" applyFont="1" applyNumberFormat="1">
      <alignment horizontal="right" vertical="bottom"/>
    </xf>
    <xf borderId="0" fillId="34" fontId="49" numFmtId="1" xfId="0" applyAlignment="1" applyFont="1" applyNumberFormat="1">
      <alignment horizontal="right" vertical="bottom"/>
    </xf>
    <xf borderId="5" fillId="5" fontId="3" numFmtId="9" xfId="0" applyAlignment="1" applyBorder="1" applyFont="1" applyNumberFormat="1">
      <alignment vertical="bottom"/>
    </xf>
    <xf borderId="53" fillId="5" fontId="3" numFmtId="0" xfId="0" applyAlignment="1" applyBorder="1" applyFont="1">
      <alignment readingOrder="0" vertical="bottom"/>
    </xf>
    <xf borderId="0" fillId="36" fontId="3" numFmtId="0" xfId="0" applyAlignment="1" applyFill="1" applyFont="1">
      <alignment readingOrder="0" vertical="bottom"/>
    </xf>
    <xf borderId="0" fillId="36" fontId="3" numFmtId="0" xfId="0" applyAlignment="1" applyFont="1">
      <alignment horizontal="right" readingOrder="0" vertical="bottom"/>
    </xf>
    <xf borderId="17" fillId="5" fontId="10" numFmtId="4" xfId="0" applyAlignment="1" applyBorder="1" applyFont="1" applyNumberFormat="1">
      <alignment readingOrder="0" vertical="bottom"/>
    </xf>
    <xf borderId="18" fillId="0" fontId="3" numFmtId="3" xfId="0" applyAlignment="1" applyBorder="1" applyFont="1" applyNumberFormat="1">
      <alignment horizontal="center" vertical="bottom"/>
    </xf>
    <xf borderId="7" fillId="5" fontId="10" numFmtId="3" xfId="0" applyAlignment="1" applyBorder="1" applyFont="1" applyNumberFormat="1">
      <alignment readingOrder="0" vertical="bottom"/>
    </xf>
    <xf borderId="53" fillId="5" fontId="10" numFmtId="3" xfId="0" applyAlignment="1" applyBorder="1" applyFont="1" applyNumberFormat="1">
      <alignment readingOrder="0" vertical="bottom"/>
    </xf>
    <xf borderId="51" fillId="5" fontId="10" numFmtId="3" xfId="0" applyAlignment="1" applyBorder="1" applyFont="1" applyNumberFormat="1">
      <alignment readingOrder="0" vertical="bottom"/>
    </xf>
    <xf borderId="0" fillId="36" fontId="10" numFmtId="4" xfId="0" applyAlignment="1" applyFont="1" applyNumberFormat="1">
      <alignment readingOrder="0" vertical="bottom"/>
    </xf>
    <xf borderId="0" fillId="36" fontId="3" numFmtId="3" xfId="0" applyAlignment="1" applyFont="1" applyNumberFormat="1">
      <alignment horizontal="right" readingOrder="0" vertical="bottom"/>
    </xf>
    <xf borderId="0" fillId="36" fontId="3" numFmtId="3" xfId="0" applyAlignment="1" applyFont="1" applyNumberFormat="1">
      <alignment vertical="bottom"/>
    </xf>
    <xf borderId="18" fillId="33" fontId="3" numFmtId="3" xfId="0" applyAlignment="1" applyBorder="1" applyFont="1" applyNumberFormat="1">
      <alignment vertical="bottom"/>
    </xf>
    <xf borderId="0" fillId="5" fontId="10" numFmtId="1" xfId="0" applyAlignment="1" applyFont="1" applyNumberFormat="1">
      <alignment readingOrder="0" vertical="bottom"/>
    </xf>
    <xf borderId="18" fillId="33" fontId="3" numFmtId="3" xfId="0" applyAlignment="1" applyBorder="1" applyFont="1" applyNumberFormat="1">
      <alignment readingOrder="0" vertical="bottom"/>
    </xf>
    <xf borderId="18" fillId="5" fontId="3" numFmtId="3" xfId="0" applyAlignment="1" applyBorder="1" applyFont="1" applyNumberFormat="1">
      <alignment readingOrder="0" vertical="bottom"/>
    </xf>
    <xf borderId="18" fillId="5" fontId="3" numFmtId="3" xfId="0" applyAlignment="1" applyBorder="1" applyFont="1" applyNumberFormat="1">
      <alignment vertical="bottom"/>
    </xf>
    <xf borderId="77" fillId="5" fontId="3" numFmtId="3" xfId="0" applyAlignment="1" applyBorder="1" applyFont="1" applyNumberFormat="1">
      <alignment vertical="bottom"/>
    </xf>
    <xf borderId="14" fillId="5" fontId="95" numFmtId="3" xfId="0" applyAlignment="1" applyBorder="1" applyFont="1" applyNumberFormat="1">
      <alignment horizontal="right" vertical="bottom"/>
    </xf>
    <xf borderId="78" fillId="0" fontId="3" numFmtId="3" xfId="0" applyAlignment="1" applyBorder="1" applyFont="1" applyNumberFormat="1">
      <alignment horizontal="right" vertical="bottom"/>
    </xf>
    <xf borderId="78" fillId="0" fontId="3" numFmtId="3" xfId="0" applyAlignment="1" applyBorder="1" applyFont="1" applyNumberFormat="1">
      <alignment vertical="bottom"/>
    </xf>
    <xf borderId="18" fillId="0" fontId="3" numFmtId="3" xfId="0" applyAlignment="1" applyBorder="1" applyFont="1" applyNumberFormat="1">
      <alignment vertical="bottom"/>
    </xf>
    <xf borderId="79" fillId="0" fontId="3" numFmtId="3" xfId="0" applyAlignment="1" applyBorder="1" applyFont="1" applyNumberFormat="1">
      <alignment horizontal="center" vertical="bottom"/>
    </xf>
    <xf borderId="79" fillId="33" fontId="3" numFmtId="3" xfId="0" applyAlignment="1" applyBorder="1" applyFont="1" applyNumberFormat="1">
      <alignment vertical="bottom"/>
    </xf>
    <xf borderId="79" fillId="33" fontId="3" numFmtId="3" xfId="0" applyAlignment="1" applyBorder="1" applyFont="1" applyNumberFormat="1">
      <alignment readingOrder="0" vertical="bottom"/>
    </xf>
    <xf borderId="79" fillId="5" fontId="3" numFmtId="3" xfId="0" applyAlignment="1" applyBorder="1" applyFont="1" applyNumberFormat="1">
      <alignment readingOrder="0" vertical="bottom"/>
    </xf>
    <xf borderId="79" fillId="5" fontId="3" numFmtId="3" xfId="0" applyAlignment="1" applyBorder="1" applyFont="1" applyNumberFormat="1">
      <alignment vertical="bottom"/>
    </xf>
    <xf borderId="53" fillId="5" fontId="3" numFmtId="3" xfId="0" applyAlignment="1" applyBorder="1" applyFont="1" applyNumberFormat="1">
      <alignment readingOrder="0" vertical="bottom"/>
    </xf>
    <xf borderId="51" fillId="5" fontId="3" numFmtId="3" xfId="0" applyAlignment="1" applyBorder="1" applyFont="1" applyNumberFormat="1">
      <alignment readingOrder="0" vertical="bottom"/>
    </xf>
    <xf borderId="7" fillId="5" fontId="10" numFmtId="4" xfId="0" applyAlignment="1" applyBorder="1" applyFont="1" applyNumberFormat="1">
      <alignment readingOrder="0" vertical="bottom"/>
    </xf>
    <xf borderId="51" fillId="5" fontId="3" numFmtId="0" xfId="0" applyAlignment="1" applyBorder="1" applyFont="1">
      <alignment readingOrder="0" vertical="bottom"/>
    </xf>
    <xf borderId="0" fillId="36" fontId="3" numFmtId="0" xfId="0" applyAlignment="1" applyFont="1">
      <alignment vertical="bottom"/>
    </xf>
    <xf borderId="2" fillId="0" fontId="44" numFmtId="3" xfId="0" applyAlignment="1" applyBorder="1" applyFont="1" applyNumberFormat="1">
      <alignment readingOrder="0"/>
    </xf>
    <xf borderId="2" fillId="0" fontId="63" numFmtId="3" xfId="0" applyAlignment="1" applyBorder="1" applyFont="1" applyNumberFormat="1">
      <alignment horizontal="right" readingOrder="0" vertical="bottom"/>
    </xf>
    <xf borderId="18" fillId="33" fontId="3" numFmtId="0" xfId="0" applyAlignment="1" applyBorder="1" applyFont="1">
      <alignment horizontal="right" vertical="bottom"/>
    </xf>
    <xf borderId="79" fillId="33" fontId="3" numFmtId="0" xfId="0" applyAlignment="1" applyBorder="1" applyFont="1">
      <alignment horizontal="right" vertical="bottom"/>
    </xf>
    <xf borderId="78" fillId="5" fontId="3" numFmtId="1" xfId="0" applyAlignment="1" applyBorder="1" applyFont="1" applyNumberFormat="1">
      <alignment horizontal="right" vertical="bottom"/>
    </xf>
    <xf borderId="78" fillId="5" fontId="3" numFmtId="1" xfId="0" applyAlignment="1" applyBorder="1" applyFont="1" applyNumberFormat="1">
      <alignment vertical="bottom"/>
    </xf>
    <xf borderId="0" fillId="5" fontId="3" numFmtId="0" xfId="0" applyAlignment="1" applyFont="1">
      <alignment horizontal="center" readingOrder="0" vertical="center"/>
    </xf>
    <xf borderId="0" fillId="5" fontId="3" numFmtId="166" xfId="0" applyAlignment="1" applyFont="1" applyNumberFormat="1">
      <alignment horizontal="right" readingOrder="0" vertical="bottom"/>
    </xf>
    <xf borderId="0" fillId="35" fontId="3" numFmtId="166" xfId="0" applyAlignment="1" applyFont="1" applyNumberFormat="1">
      <alignment horizontal="right" readingOrder="0" vertical="bottom"/>
    </xf>
    <xf borderId="78" fillId="5" fontId="3" numFmtId="0" xfId="0" applyAlignment="1" applyBorder="1" applyFont="1">
      <alignment vertical="bottom"/>
    </xf>
    <xf borderId="0" fillId="35" fontId="3" numFmtId="0" xfId="0" applyAlignment="1" applyFont="1">
      <alignment horizontal="right" vertical="bottom"/>
    </xf>
    <xf borderId="18" fillId="35" fontId="3" numFmtId="0" xfId="0" applyAlignment="1" applyBorder="1" applyFont="1">
      <alignment vertical="bottom"/>
    </xf>
    <xf borderId="79" fillId="35" fontId="3" numFmtId="0" xfId="0" applyAlignment="1" applyBorder="1" applyFont="1">
      <alignment vertical="bottom"/>
    </xf>
    <xf borderId="0" fillId="35" fontId="3" numFmtId="0" xfId="0" applyAlignment="1" applyFont="1">
      <alignment vertical="bottom"/>
    </xf>
    <xf borderId="0" fillId="21" fontId="49" numFmtId="0" xfId="0" applyAlignment="1" applyFont="1">
      <alignment horizontal="center" vertical="bottom"/>
    </xf>
    <xf borderId="0" fillId="35" fontId="49" numFmtId="0" xfId="0" applyAlignment="1" applyFont="1">
      <alignment horizontal="right" vertical="bottom"/>
    </xf>
    <xf borderId="7" fillId="21" fontId="96" numFmtId="1" xfId="0" applyAlignment="1" applyBorder="1" applyFont="1" applyNumberFormat="1">
      <alignment horizontal="right" vertical="bottom"/>
    </xf>
    <xf borderId="5" fillId="21" fontId="3" numFmtId="0" xfId="0" applyAlignment="1" applyBorder="1" applyFont="1">
      <alignment vertical="bottom"/>
    </xf>
    <xf borderId="0" fillId="21" fontId="3" numFmtId="1" xfId="0" applyAlignment="1" applyFont="1" applyNumberFormat="1">
      <alignment vertical="bottom"/>
    </xf>
    <xf borderId="78" fillId="21" fontId="3" numFmtId="1" xfId="0" applyAlignment="1" applyBorder="1" applyFont="1" applyNumberFormat="1">
      <alignment vertical="bottom"/>
    </xf>
    <xf borderId="0" fillId="14" fontId="3" numFmtId="9" xfId="0" applyAlignment="1" applyFont="1" applyNumberFormat="1">
      <alignment vertical="bottom"/>
    </xf>
    <xf borderId="7" fillId="5" fontId="77" numFmtId="171" xfId="0" applyAlignment="1" applyBorder="1" applyFont="1" applyNumberFormat="1">
      <alignment horizontal="center" readingOrder="0" vertical="center"/>
    </xf>
    <xf borderId="2" fillId="0" fontId="38" numFmtId="0" xfId="0" applyAlignment="1" applyBorder="1" applyFont="1">
      <alignment horizontal="center" readingOrder="0"/>
    </xf>
    <xf borderId="14" fillId="0" fontId="80" numFmtId="0" xfId="0" applyAlignment="1" applyBorder="1" applyFont="1">
      <alignment horizontal="center" vertical="bottom"/>
    </xf>
    <xf borderId="2" fillId="0" fontId="44" numFmtId="0" xfId="0" applyAlignment="1" applyBorder="1" applyFont="1">
      <alignment horizontal="center" readingOrder="0"/>
    </xf>
    <xf borderId="2" fillId="0" fontId="44" numFmtId="0" xfId="0" applyAlignment="1" applyBorder="1" applyFont="1">
      <alignment horizontal="center"/>
    </xf>
    <xf borderId="7" fillId="0" fontId="80" numFmtId="0" xfId="0" applyAlignment="1" applyBorder="1" applyFont="1">
      <alignment horizontal="center" vertical="bottom"/>
    </xf>
    <xf borderId="2" fillId="5" fontId="37" numFmtId="0" xfId="0" applyAlignment="1" applyBorder="1" applyFont="1">
      <alignment horizontal="center" readingOrder="0" vertical="bottom"/>
    </xf>
    <xf borderId="2" fillId="16" fontId="44" numFmtId="172" xfId="0" applyAlignment="1" applyBorder="1" applyFont="1" applyNumberFormat="1">
      <alignment horizontal="center"/>
    </xf>
    <xf borderId="14" fillId="16" fontId="44" numFmtId="0" xfId="0" applyAlignment="1" applyBorder="1" applyFont="1">
      <alignment horizontal="center"/>
    </xf>
    <xf borderId="15" fillId="16" fontId="44" numFmtId="0" xfId="0" applyAlignment="1" applyBorder="1" applyFont="1">
      <alignment horizontal="center"/>
    </xf>
    <xf borderId="19" fillId="16" fontId="44" numFmtId="0" xfId="0" applyAlignment="1" applyBorder="1" applyFont="1">
      <alignment horizontal="center"/>
    </xf>
    <xf borderId="1" fillId="16" fontId="44" numFmtId="0" xfId="0" applyAlignment="1" applyBorder="1" applyFont="1">
      <alignment horizontal="center"/>
    </xf>
    <xf borderId="2" fillId="5" fontId="37" numFmtId="171" xfId="0" applyAlignment="1" applyBorder="1" applyFont="1" applyNumberFormat="1">
      <alignment horizontal="center" readingOrder="0" vertical="bottom"/>
    </xf>
    <xf borderId="2" fillId="5" fontId="37" numFmtId="164" xfId="0" applyAlignment="1" applyBorder="1" applyFont="1" applyNumberFormat="1">
      <alignment horizontal="center" readingOrder="0" vertical="bottom"/>
    </xf>
    <xf borderId="2" fillId="5" fontId="37" numFmtId="172" xfId="0" applyAlignment="1" applyBorder="1" applyFont="1" applyNumberFormat="1">
      <alignment horizontal="center" readingOrder="0" vertical="bottom"/>
    </xf>
    <xf borderId="9" fillId="20" fontId="55" numFmtId="0" xfId="0" applyAlignment="1" applyBorder="1" applyFont="1">
      <alignment horizontal="center" vertical="center"/>
    </xf>
    <xf borderId="2" fillId="0" fontId="44" numFmtId="164" xfId="0" applyBorder="1" applyFont="1" applyNumberFormat="1"/>
    <xf borderId="2" fillId="0" fontId="38" numFmtId="0" xfId="0" applyAlignment="1" applyBorder="1" applyFont="1">
      <alignment horizontal="center"/>
    </xf>
    <xf borderId="2" fillId="0" fontId="38" numFmtId="172" xfId="0" applyAlignment="1" applyBorder="1" applyFont="1" applyNumberFormat="1">
      <alignment horizontal="center"/>
    </xf>
    <xf borderId="13" fillId="12" fontId="53" numFmtId="0" xfId="0" applyAlignment="1" applyBorder="1" applyFont="1">
      <alignment horizontal="center" vertical="center"/>
    </xf>
    <xf borderId="2" fillId="16" fontId="38" numFmtId="0" xfId="0" applyAlignment="1" applyBorder="1" applyFont="1">
      <alignment horizontal="center"/>
    </xf>
    <xf borderId="2" fillId="24" fontId="52" numFmtId="164" xfId="0" applyAlignment="1" applyBorder="1" applyFont="1" applyNumberFormat="1">
      <alignment horizontal="center" readingOrder="0" vertical="bottom"/>
    </xf>
    <xf borderId="2" fillId="25" fontId="52" numFmtId="166" xfId="0" applyAlignment="1" applyBorder="1" applyFont="1" applyNumberFormat="1">
      <alignment horizontal="center" readingOrder="0" vertical="bottom"/>
    </xf>
    <xf borderId="2" fillId="25" fontId="67" numFmtId="0" xfId="0" applyAlignment="1" applyBorder="1" applyFont="1">
      <alignment horizontal="center" readingOrder="0"/>
    </xf>
    <xf borderId="0" fillId="0" fontId="2" numFmtId="0" xfId="0" applyAlignment="1" applyFont="1">
      <alignment horizontal="center" vertical="bottom"/>
    </xf>
    <xf borderId="0" fillId="0" fontId="1" numFmtId="0" xfId="0" applyAlignment="1" applyFont="1">
      <alignment horizontal="center" vertical="bottom"/>
    </xf>
    <xf borderId="0" fillId="0" fontId="1" numFmtId="166" xfId="0" applyAlignment="1" applyFont="1" applyNumberFormat="1">
      <alignment horizontal="center" vertical="bottom"/>
    </xf>
    <xf borderId="0" fillId="0" fontId="1" numFmtId="169" xfId="0" applyAlignment="1" applyFont="1" applyNumberFormat="1">
      <alignment horizontal="center" vertical="bottom"/>
    </xf>
    <xf borderId="0" fillId="5" fontId="37" numFmtId="10" xfId="0" applyAlignment="1" applyFont="1" applyNumberFormat="1">
      <alignment horizontal="center" vertical="center"/>
    </xf>
    <xf borderId="20" fillId="11" fontId="52" numFmtId="0" xfId="0" applyAlignment="1" applyBorder="1" applyFont="1">
      <alignment horizontal="center" vertical="center"/>
    </xf>
    <xf borderId="9" fillId="11" fontId="53" numFmtId="49" xfId="0" applyAlignment="1" applyBorder="1" applyFont="1" applyNumberFormat="1">
      <alignment horizontal="center" vertical="center"/>
    </xf>
    <xf borderId="20" fillId="12" fontId="52" numFmtId="0" xfId="0" applyAlignment="1" applyBorder="1" applyFont="1">
      <alignment horizontal="center" vertical="center"/>
    </xf>
    <xf borderId="0" fillId="0" fontId="43" numFmtId="0" xfId="0" applyFont="1"/>
    <xf borderId="20" fillId="13" fontId="52" numFmtId="0" xfId="0" applyAlignment="1" applyBorder="1" applyFont="1">
      <alignment horizontal="center" vertical="center"/>
    </xf>
    <xf borderId="9" fillId="13" fontId="53" numFmtId="0" xfId="0" applyAlignment="1" applyBorder="1" applyFont="1">
      <alignment horizontal="center" readingOrder="0" vertical="center"/>
    </xf>
    <xf borderId="14" fillId="0" fontId="80" numFmtId="0" xfId="0" applyAlignment="1" applyBorder="1" applyFont="1">
      <alignment horizontal="center" readingOrder="0" vertical="bottom"/>
    </xf>
    <xf borderId="14" fillId="0" fontId="97" numFmtId="0" xfId="0" applyBorder="1" applyFont="1"/>
    <xf borderId="2" fillId="22" fontId="52" numFmtId="0" xfId="0" applyAlignment="1" applyBorder="1" applyFont="1">
      <alignment horizontal="center" shrinkToFit="0" vertical="bottom" wrapText="1"/>
    </xf>
    <xf borderId="2" fillId="22" fontId="52" numFmtId="166" xfId="0" applyAlignment="1" applyBorder="1" applyFont="1" applyNumberFormat="1">
      <alignment horizontal="center" readingOrder="0" vertical="bottom"/>
    </xf>
    <xf borderId="2" fillId="24" fontId="52" numFmtId="0" xfId="0" applyAlignment="1" applyBorder="1" applyFont="1">
      <alignment horizontal="center" vertical="bottom"/>
    </xf>
    <xf borderId="0" fillId="5" fontId="52" numFmtId="0" xfId="0" applyAlignment="1" applyFont="1">
      <alignment horizontal="center" vertical="bottom"/>
    </xf>
    <xf borderId="0" fillId="5" fontId="52" numFmtId="177" xfId="0" applyAlignment="1" applyFont="1" applyNumberFormat="1">
      <alignment readingOrder="0" vertical="bottom"/>
    </xf>
    <xf borderId="2" fillId="23" fontId="60" numFmtId="0" xfId="0" applyAlignment="1" applyBorder="1" applyFont="1">
      <alignment horizontal="center" vertical="bottom"/>
    </xf>
    <xf borderId="14" fillId="20" fontId="77" numFmtId="0" xfId="0" applyAlignment="1" applyBorder="1" applyFont="1">
      <alignment horizontal="center" vertical="bottom"/>
    </xf>
    <xf borderId="0" fillId="0" fontId="14" numFmtId="0" xfId="0" applyAlignment="1" applyFont="1">
      <alignment readingOrder="0" vertical="top"/>
    </xf>
    <xf borderId="7" fillId="12" fontId="77" numFmtId="0" xfId="0" applyAlignment="1" applyBorder="1" applyFont="1">
      <alignment horizontal="center" vertical="bottom"/>
    </xf>
    <xf borderId="2" fillId="15" fontId="77" numFmtId="0" xfId="0" applyAlignment="1" applyBorder="1" applyFont="1">
      <alignment horizontal="center" vertical="bottom"/>
    </xf>
    <xf borderId="0" fillId="0" fontId="14" numFmtId="1" xfId="0" applyFont="1" applyNumberFormat="1"/>
    <xf borderId="0" fillId="0" fontId="14" numFmtId="172" xfId="0" applyFont="1" applyNumberFormat="1"/>
    <xf borderId="9" fillId="7" fontId="75" numFmtId="0" xfId="0" applyAlignment="1" applyBorder="1" applyFont="1">
      <alignment horizontal="center" vertical="bottom"/>
    </xf>
    <xf borderId="9" fillId="7" fontId="75" numFmtId="166" xfId="0" applyAlignment="1" applyBorder="1" applyFont="1" applyNumberFormat="1">
      <alignment horizontal="center" readingOrder="0" vertical="bottom"/>
    </xf>
    <xf borderId="9" fillId="0" fontId="16" numFmtId="0" xfId="0" applyAlignment="1" applyBorder="1" applyFont="1">
      <alignment horizontal="center" vertical="center"/>
    </xf>
    <xf borderId="0" fillId="5" fontId="77" numFmtId="0" xfId="0" applyAlignment="1" applyFont="1">
      <alignment horizontal="center" vertical="bottom"/>
    </xf>
    <xf borderId="0" fillId="5" fontId="12" numFmtId="0" xfId="0" applyAlignment="1" applyFont="1">
      <alignment horizontal="center" readingOrder="0" vertical="center"/>
    </xf>
    <xf borderId="9" fillId="0" fontId="21" numFmtId="0" xfId="0" applyAlignment="1" applyBorder="1" applyFont="1">
      <alignment horizontal="center" readingOrder="0"/>
    </xf>
    <xf borderId="10" fillId="5" fontId="73" numFmtId="0" xfId="0" applyAlignment="1" applyBorder="1" applyFont="1">
      <alignment horizontal="center" readingOrder="0" vertical="bottom"/>
    </xf>
    <xf borderId="9" fillId="5" fontId="98" numFmtId="0" xfId="0" applyAlignment="1" applyBorder="1" applyFont="1">
      <alignment horizontal="center" vertical="center"/>
    </xf>
    <xf borderId="10" fillId="0" fontId="99" numFmtId="0" xfId="0" applyAlignment="1" applyBorder="1" applyFont="1">
      <alignment horizontal="center" readingOrder="0"/>
    </xf>
    <xf borderId="9" fillId="0" fontId="100" numFmtId="0" xfId="0" applyAlignment="1" applyBorder="1" applyFont="1">
      <alignment horizontal="center" vertical="center"/>
    </xf>
    <xf borderId="9" fillId="0" fontId="19" numFmtId="166" xfId="0" applyAlignment="1" applyBorder="1" applyFont="1" applyNumberFormat="1">
      <alignment horizontal="center" vertical="bottom"/>
    </xf>
    <xf borderId="9" fillId="10" fontId="23" numFmtId="1" xfId="0" applyAlignment="1" applyBorder="1" applyFont="1" applyNumberFormat="1">
      <alignment horizontal="center" vertical="center"/>
    </xf>
    <xf borderId="9" fillId="11" fontId="23" numFmtId="49" xfId="0" applyAlignment="1" applyBorder="1" applyFont="1" applyNumberFormat="1">
      <alignment horizontal="center" vertical="center"/>
    </xf>
    <xf borderId="9" fillId="12" fontId="23" numFmtId="0" xfId="0" applyAlignment="1" applyBorder="1" applyFont="1">
      <alignment horizontal="center" vertical="center"/>
    </xf>
    <xf borderId="0" fillId="0" fontId="17" numFmtId="2" xfId="0" applyAlignment="1" applyFont="1" applyNumberFormat="1">
      <alignment horizontal="center" vertical="bottom"/>
    </xf>
    <xf borderId="0" fillId="0" fontId="18" numFmtId="2" xfId="0" applyAlignment="1" applyFont="1" applyNumberFormat="1">
      <alignment horizontal="center" vertical="bottom"/>
    </xf>
    <xf borderId="9" fillId="13" fontId="23" numFmtId="0" xfId="0" applyAlignment="1" applyBorder="1" applyFont="1">
      <alignment horizontal="center" readingOrder="0" vertical="center"/>
    </xf>
    <xf borderId="0" fillId="5" fontId="101" numFmtId="0" xfId="0" applyAlignment="1" applyFont="1">
      <alignment horizontal="center" vertical="bottom"/>
    </xf>
    <xf borderId="9" fillId="14" fontId="23" numFmtId="0" xfId="0" applyAlignment="1" applyBorder="1" applyFont="1">
      <alignment horizontal="center" vertical="center"/>
    </xf>
    <xf borderId="5" fillId="5" fontId="26" numFmtId="171" xfId="0" applyAlignment="1" applyBorder="1" applyFont="1" applyNumberFormat="1">
      <alignment horizontal="center" readingOrder="0" vertical="center"/>
    </xf>
    <xf borderId="2" fillId="0" fontId="102" numFmtId="0" xfId="0" applyAlignment="1" applyBorder="1" applyFont="1">
      <alignment horizontal="center" vertical="center"/>
    </xf>
    <xf borderId="0" fillId="0" fontId="12" numFmtId="0" xfId="0" applyAlignment="1" applyFont="1">
      <alignment horizontal="center"/>
    </xf>
    <xf borderId="14" fillId="0" fontId="29" numFmtId="164" xfId="0" applyAlignment="1" applyBorder="1" applyFont="1" applyNumberFormat="1">
      <alignment horizontal="center" readingOrder="0" vertical="bottom"/>
    </xf>
    <xf borderId="0" fillId="0" fontId="17" numFmtId="0" xfId="0" applyAlignment="1" applyFont="1">
      <alignment horizontal="center" vertical="bottom"/>
    </xf>
    <xf borderId="0" fillId="5" fontId="12" numFmtId="0" xfId="0" applyAlignment="1" applyFont="1">
      <alignment horizontal="center"/>
    </xf>
    <xf borderId="0" fillId="0" fontId="12" numFmtId="0" xfId="0" applyAlignment="1" applyFont="1">
      <alignment horizontal="center" readingOrder="0" vertical="center"/>
    </xf>
    <xf borderId="0" fillId="5" fontId="2" numFmtId="0" xfId="0" applyAlignment="1" applyFont="1">
      <alignment horizontal="center" readingOrder="0"/>
    </xf>
    <xf borderId="0" fillId="5" fontId="14" numFmtId="3" xfId="0" applyAlignment="1" applyFont="1" applyNumberFormat="1">
      <alignment horizontal="center"/>
    </xf>
    <xf borderId="0" fillId="5" fontId="2" numFmtId="0" xfId="0" applyAlignment="1" applyFont="1">
      <alignment horizontal="center"/>
    </xf>
    <xf borderId="0" fillId="5" fontId="3" numFmtId="3" xfId="0" applyAlignment="1" applyFont="1" applyNumberFormat="1">
      <alignment horizontal="center" vertical="bottom"/>
    </xf>
    <xf borderId="0" fillId="5" fontId="14" numFmtId="175" xfId="0" applyAlignment="1" applyFont="1" applyNumberFormat="1">
      <alignment horizontal="center"/>
    </xf>
    <xf borderId="0" fillId="5" fontId="3" numFmtId="175" xfId="0" applyAlignment="1" applyFont="1" applyNumberFormat="1">
      <alignment horizontal="center" vertical="bottom"/>
    </xf>
    <xf borderId="0" fillId="0" fontId="2" numFmtId="0" xfId="0" applyAlignment="1" applyFont="1">
      <alignment horizontal="center" readingOrder="0" vertical="center"/>
    </xf>
    <xf borderId="0" fillId="5" fontId="12" numFmtId="0" xfId="0" applyAlignment="1" applyFont="1">
      <alignment horizontal="center" readingOrder="0" vertical="bottom"/>
    </xf>
    <xf borderId="82" fillId="22" fontId="103" numFmtId="0" xfId="0" applyAlignment="1" applyBorder="1" applyFont="1">
      <alignment horizontal="center" vertical="bottom"/>
    </xf>
    <xf borderId="82" fillId="22" fontId="103" numFmtId="0" xfId="0" applyAlignment="1" applyBorder="1" applyFont="1">
      <alignment horizontal="center" shrinkToFit="0" vertical="bottom" wrapText="1"/>
    </xf>
    <xf borderId="17" fillId="22" fontId="103" numFmtId="0" xfId="0" applyAlignment="1" applyBorder="1" applyFont="1">
      <alignment horizontal="center" readingOrder="0" vertical="bottom"/>
    </xf>
    <xf borderId="17" fillId="22" fontId="103" numFmtId="0" xfId="0" applyAlignment="1" applyBorder="1" applyFont="1">
      <alignment horizontal="center" vertical="bottom"/>
    </xf>
    <xf borderId="17" fillId="22" fontId="26" numFmtId="0" xfId="0" applyAlignment="1" applyBorder="1" applyFont="1">
      <alignment horizontal="center" vertical="bottom"/>
    </xf>
    <xf borderId="17" fillId="22" fontId="103" numFmtId="166" xfId="0" applyAlignment="1" applyBorder="1" applyFont="1" applyNumberFormat="1">
      <alignment horizontal="center" vertical="bottom"/>
    </xf>
    <xf borderId="2" fillId="22" fontId="103" numFmtId="0" xfId="0" applyAlignment="1" applyBorder="1" applyFont="1">
      <alignment horizontal="center" readingOrder="0" vertical="bottom"/>
    </xf>
    <xf borderId="2" fillId="22" fontId="1" numFmtId="0" xfId="0" applyAlignment="1" applyBorder="1" applyFont="1">
      <alignment horizontal="center" vertical="bottom"/>
    </xf>
    <xf borderId="2" fillId="22" fontId="1" numFmtId="175" xfId="0" applyAlignment="1" applyBorder="1" applyFont="1" applyNumberFormat="1">
      <alignment horizontal="center" readingOrder="0" vertical="bottom"/>
    </xf>
    <xf borderId="2" fillId="22" fontId="1" numFmtId="166" xfId="0" applyAlignment="1" applyBorder="1" applyFont="1" applyNumberFormat="1">
      <alignment horizontal="center" readingOrder="0" vertical="bottom"/>
    </xf>
    <xf borderId="2" fillId="22" fontId="1" numFmtId="169" xfId="0" applyAlignment="1" applyBorder="1" applyFont="1" applyNumberFormat="1">
      <alignment horizontal="center" readingOrder="0" vertical="bottom"/>
    </xf>
    <xf borderId="14" fillId="22" fontId="103" numFmtId="0" xfId="0" applyAlignment="1" applyBorder="1" applyFont="1">
      <alignment horizontal="center" vertical="bottom"/>
    </xf>
    <xf borderId="2" fillId="5" fontId="2" numFmtId="0" xfId="0" applyAlignment="1" applyBorder="1" applyFont="1">
      <alignment horizontal="center" readingOrder="0"/>
    </xf>
    <xf borderId="2" fillId="5" fontId="1" numFmtId="0" xfId="0" applyAlignment="1" applyBorder="1" applyFont="1">
      <alignment horizontal="center" readingOrder="0" vertical="bottom"/>
    </xf>
    <xf borderId="2" fillId="5" fontId="1" numFmtId="171" xfId="0" applyAlignment="1" applyBorder="1" applyFont="1" applyNumberFormat="1">
      <alignment horizontal="center" readingOrder="0" vertical="bottom"/>
    </xf>
    <xf borderId="2" fillId="5" fontId="1" numFmtId="164" xfId="0" applyAlignment="1" applyBorder="1" applyFont="1" applyNumberFormat="1">
      <alignment horizontal="center" vertical="bottom"/>
    </xf>
    <xf borderId="2" fillId="5" fontId="1" numFmtId="164" xfId="0" applyAlignment="1" applyBorder="1" applyFont="1" applyNumberFormat="1">
      <alignment horizontal="center" readingOrder="0" vertical="bottom"/>
    </xf>
    <xf borderId="2" fillId="5" fontId="1" numFmtId="164" xfId="0" applyAlignment="1" applyBorder="1" applyFont="1" applyNumberFormat="1">
      <alignment horizontal="center" readingOrder="0" vertical="bottom"/>
    </xf>
    <xf borderId="2" fillId="5" fontId="103" numFmtId="166" xfId="0" applyAlignment="1" applyBorder="1" applyFont="1" applyNumberFormat="1">
      <alignment horizontal="center" readingOrder="0" vertical="bottom"/>
    </xf>
    <xf borderId="2" fillId="5" fontId="26" numFmtId="0" xfId="0" applyAlignment="1" applyBorder="1" applyFont="1">
      <alignment horizontal="center" readingOrder="0" vertical="bottom"/>
    </xf>
    <xf borderId="2" fillId="5" fontId="1" numFmtId="166" xfId="0" applyAlignment="1" applyBorder="1" applyFont="1" applyNumberFormat="1">
      <alignment horizontal="center" readingOrder="0" vertical="bottom"/>
    </xf>
    <xf borderId="5" fillId="5" fontId="1" numFmtId="3" xfId="0" applyAlignment="1" applyBorder="1" applyFont="1" applyNumberFormat="1">
      <alignment horizontal="center" vertical="bottom"/>
    </xf>
    <xf borderId="2" fillId="5" fontId="1" numFmtId="175" xfId="0" applyAlignment="1" applyBorder="1" applyFont="1" applyNumberFormat="1">
      <alignment horizontal="center" vertical="bottom"/>
    </xf>
    <xf borderId="7" fillId="5" fontId="1" numFmtId="4" xfId="0" applyAlignment="1" applyBorder="1" applyFont="1" applyNumberFormat="1">
      <alignment horizontal="center" vertical="bottom"/>
    </xf>
    <xf borderId="7" fillId="5" fontId="2" numFmtId="0" xfId="0" applyAlignment="1" applyBorder="1" applyFont="1">
      <alignment vertical="bottom"/>
    </xf>
    <xf borderId="2" fillId="5" fontId="103" numFmtId="166" xfId="0" applyAlignment="1" applyBorder="1" applyFont="1" applyNumberFormat="1">
      <alignment horizontal="center" vertical="bottom"/>
    </xf>
    <xf borderId="2" fillId="5" fontId="26" numFmtId="0" xfId="0" applyAlignment="1" applyBorder="1" applyFont="1">
      <alignment horizontal="center" vertical="bottom"/>
    </xf>
    <xf borderId="7" fillId="5" fontId="1" numFmtId="3" xfId="0" applyAlignment="1" applyBorder="1" applyFont="1" applyNumberFormat="1">
      <alignment horizontal="center" vertical="bottom"/>
    </xf>
    <xf borderId="2" fillId="5" fontId="104" numFmtId="0" xfId="0" applyAlignment="1" applyBorder="1" applyFont="1">
      <alignment horizontal="center" vertical="bottom"/>
    </xf>
    <xf borderId="7" fillId="5" fontId="1" numFmtId="175" xfId="0" applyAlignment="1" applyBorder="1" applyFont="1" applyNumberFormat="1">
      <alignment horizontal="center" vertical="bottom"/>
    </xf>
    <xf borderId="7" fillId="5" fontId="1" numFmtId="0" xfId="0" applyAlignment="1" applyBorder="1" applyFont="1">
      <alignment horizontal="center" vertical="bottom"/>
    </xf>
    <xf borderId="0" fillId="5" fontId="104" numFmtId="0" xfId="0" applyAlignment="1" applyFont="1">
      <alignment horizontal="center" readingOrder="0" vertical="bottom"/>
    </xf>
    <xf borderId="2" fillId="5" fontId="2" numFmtId="166" xfId="0" applyAlignment="1" applyBorder="1" applyFont="1" applyNumberFormat="1">
      <alignment readingOrder="0" vertical="bottom"/>
    </xf>
    <xf borderId="2" fillId="5" fontId="104" numFmtId="0" xfId="0" applyAlignment="1" applyBorder="1" applyFont="1">
      <alignment horizontal="center" readingOrder="0" vertical="bottom"/>
    </xf>
    <xf borderId="2" fillId="23" fontId="104" numFmtId="0" xfId="0" applyAlignment="1" applyBorder="1" applyFont="1">
      <alignment horizontal="center" vertical="bottom"/>
    </xf>
    <xf borderId="2" fillId="5" fontId="1" numFmtId="166" xfId="0" applyAlignment="1" applyBorder="1" applyFont="1" applyNumberFormat="1">
      <alignment horizontal="center" vertical="bottom"/>
    </xf>
    <xf borderId="2" fillId="5" fontId="2" numFmtId="0" xfId="0" applyAlignment="1" applyBorder="1" applyFont="1">
      <alignment horizontal="center"/>
    </xf>
    <xf borderId="6" fillId="5" fontId="1" numFmtId="0" xfId="0" applyAlignment="1" applyBorder="1" applyFont="1">
      <alignment horizontal="center" readingOrder="0" vertical="bottom"/>
    </xf>
    <xf borderId="2" fillId="23" fontId="1" numFmtId="0" xfId="0" applyAlignment="1" applyBorder="1" applyFont="1">
      <alignment horizontal="center" readingOrder="0" vertical="bottom"/>
    </xf>
    <xf borderId="2" fillId="5" fontId="30" numFmtId="0" xfId="0" applyAlignment="1" applyBorder="1" applyFont="1">
      <alignment horizontal="center" readingOrder="0" vertical="bottom"/>
    </xf>
    <xf borderId="2" fillId="5" fontId="1" numFmtId="166" xfId="0" applyAlignment="1" applyBorder="1" applyFont="1" applyNumberFormat="1">
      <alignment readingOrder="0" vertical="bottom"/>
    </xf>
    <xf borderId="2" fillId="5" fontId="2" numFmtId="166" xfId="0" applyAlignment="1" applyBorder="1" applyFont="1" applyNumberFormat="1">
      <alignment vertical="bottom"/>
    </xf>
    <xf borderId="2" fillId="5" fontId="26" numFmtId="166" xfId="0" applyAlignment="1" applyBorder="1" applyFont="1" applyNumberFormat="1">
      <alignment horizontal="center" vertical="bottom"/>
    </xf>
    <xf borderId="2" fillId="5" fontId="1" numFmtId="0" xfId="0" applyAlignment="1" applyBorder="1" applyFont="1">
      <alignment horizontal="center" readingOrder="0" vertical="bottom"/>
    </xf>
    <xf borderId="2" fillId="5" fontId="1" numFmtId="166" xfId="0" applyAlignment="1" applyBorder="1" applyFont="1" applyNumberFormat="1">
      <alignment vertical="bottom"/>
    </xf>
    <xf borderId="2" fillId="5" fontId="1" numFmtId="14" xfId="0" applyAlignment="1" applyBorder="1" applyFont="1" applyNumberFormat="1">
      <alignment horizontal="center" readingOrder="0" vertical="bottom"/>
    </xf>
    <xf borderId="2" fillId="5" fontId="1" numFmtId="14" xfId="0" applyAlignment="1" applyBorder="1" applyFont="1" applyNumberFormat="1">
      <alignment horizontal="center" vertical="bottom"/>
    </xf>
    <xf borderId="6" fillId="5" fontId="1" numFmtId="166" xfId="0" applyAlignment="1" applyBorder="1" applyFont="1" applyNumberFormat="1">
      <alignment horizontal="center" readingOrder="0" vertical="bottom"/>
    </xf>
    <xf borderId="2" fillId="5" fontId="26" numFmtId="0" xfId="0" applyAlignment="1" applyBorder="1" applyFont="1">
      <alignment horizontal="center" vertical="bottom"/>
    </xf>
    <xf borderId="2" fillId="5" fontId="1" numFmtId="166" xfId="0" applyAlignment="1" applyBorder="1" applyFont="1" applyNumberFormat="1">
      <alignment horizontal="center" readingOrder="0" vertical="bottom"/>
    </xf>
    <xf borderId="2" fillId="5" fontId="1" numFmtId="166" xfId="0" applyAlignment="1" applyBorder="1" applyFont="1" applyNumberFormat="1">
      <alignment horizontal="center" vertical="bottom"/>
    </xf>
    <xf borderId="7" fillId="5" fontId="1" numFmtId="0" xfId="0" applyAlignment="1" applyBorder="1" applyFont="1">
      <alignment horizontal="center" vertical="bottom"/>
    </xf>
    <xf borderId="2" fillId="27" fontId="104" numFmtId="0" xfId="0" applyAlignment="1" applyBorder="1" applyFont="1">
      <alignment horizontal="center" readingOrder="0" vertical="bottom"/>
    </xf>
    <xf borderId="2" fillId="5" fontId="1" numFmtId="0" xfId="0" applyAlignment="1" applyBorder="1" applyFont="1">
      <alignment horizontal="center" vertical="bottom"/>
    </xf>
    <xf borderId="2" fillId="25" fontId="1" numFmtId="0" xfId="0" applyAlignment="1" applyBorder="1" applyFont="1">
      <alignment horizontal="center" vertical="bottom"/>
    </xf>
    <xf borderId="2" fillId="25" fontId="1" numFmtId="171" xfId="0" applyAlignment="1" applyBorder="1" applyFont="1" applyNumberFormat="1">
      <alignment horizontal="center" vertical="bottom"/>
    </xf>
    <xf borderId="2" fillId="25" fontId="1" numFmtId="164" xfId="0" applyAlignment="1" applyBorder="1" applyFont="1" applyNumberFormat="1">
      <alignment horizontal="center" vertical="bottom"/>
    </xf>
    <xf borderId="2" fillId="25" fontId="1" numFmtId="164" xfId="0" applyAlignment="1" applyBorder="1" applyFont="1" applyNumberFormat="1">
      <alignment horizontal="center" vertical="bottom"/>
    </xf>
    <xf borderId="2" fillId="25" fontId="1" numFmtId="166" xfId="0" applyAlignment="1" applyBorder="1" applyFont="1" applyNumberFormat="1">
      <alignment horizontal="center" vertical="bottom"/>
    </xf>
    <xf borderId="5" fillId="25" fontId="1" numFmtId="3" xfId="0" applyAlignment="1" applyBorder="1" applyFont="1" applyNumberFormat="1">
      <alignment horizontal="center" vertical="bottom"/>
    </xf>
    <xf borderId="2" fillId="25" fontId="1" numFmtId="175" xfId="0" applyAlignment="1" applyBorder="1" applyFont="1" applyNumberFormat="1">
      <alignment horizontal="center" vertical="bottom"/>
    </xf>
    <xf borderId="2" fillId="25" fontId="1" numFmtId="4" xfId="0" applyAlignment="1" applyBorder="1" applyFont="1" applyNumberFormat="1">
      <alignment horizontal="center" vertical="bottom"/>
    </xf>
    <xf borderId="7" fillId="25" fontId="3" numFmtId="0" xfId="0" applyAlignment="1" applyBorder="1" applyFont="1">
      <alignment vertical="bottom"/>
    </xf>
    <xf borderId="6" fillId="5" fontId="103" numFmtId="166" xfId="0" applyAlignment="1" applyBorder="1" applyFont="1" applyNumberFormat="1">
      <alignment horizontal="center" vertical="bottom"/>
    </xf>
    <xf borderId="6" fillId="5" fontId="26" numFmtId="0" xfId="0" applyAlignment="1" applyBorder="1" applyFont="1">
      <alignment horizontal="center" vertical="bottom"/>
    </xf>
    <xf borderId="6" fillId="5" fontId="1" numFmtId="166" xfId="0" applyAlignment="1" applyBorder="1" applyFont="1" applyNumberFormat="1">
      <alignment horizontal="center" vertical="bottom"/>
    </xf>
    <xf borderId="6" fillId="5" fontId="1" numFmtId="175" xfId="0" applyAlignment="1" applyBorder="1" applyFont="1" applyNumberFormat="1">
      <alignment horizontal="center" vertical="bottom"/>
    </xf>
    <xf borderId="8" fillId="5" fontId="2" numFmtId="0" xfId="0" applyAlignment="1" applyBorder="1" applyFont="1">
      <alignment vertical="bottom"/>
    </xf>
    <xf borderId="16" fillId="5" fontId="1" numFmtId="0" xfId="0" applyAlignment="1" applyBorder="1" applyFont="1">
      <alignment horizontal="center" vertical="bottom"/>
    </xf>
    <xf borderId="16" fillId="5" fontId="2" numFmtId="0" xfId="0" applyAlignment="1" applyBorder="1" applyFont="1">
      <alignment vertical="bottom"/>
    </xf>
    <xf borderId="2" fillId="5" fontId="1" numFmtId="171" xfId="0" applyAlignment="1" applyBorder="1" applyFont="1" applyNumberFormat="1">
      <alignment horizontal="center" vertical="bottom"/>
    </xf>
    <xf borderId="2" fillId="5" fontId="1" numFmtId="164" xfId="0" applyAlignment="1" applyBorder="1" applyFont="1" applyNumberFormat="1">
      <alignment horizontal="center" vertical="bottom"/>
    </xf>
    <xf borderId="2" fillId="5" fontId="2" numFmtId="0" xfId="0" applyAlignment="1" applyBorder="1" applyFont="1">
      <alignment vertical="bottom"/>
    </xf>
    <xf borderId="2" fillId="5" fontId="1" numFmtId="49" xfId="0" applyAlignment="1" applyBorder="1" applyFont="1" applyNumberFormat="1">
      <alignment horizontal="center" vertical="bottom"/>
    </xf>
    <xf borderId="2" fillId="5" fontId="1" numFmtId="164" xfId="0" applyAlignment="1" applyBorder="1" applyFont="1" applyNumberFormat="1">
      <alignment horizontal="center" vertical="bottom"/>
    </xf>
    <xf borderId="2" fillId="5" fontId="2" numFmtId="171" xfId="0" applyAlignment="1" applyBorder="1" applyFont="1" applyNumberFormat="1">
      <alignment vertical="bottom"/>
    </xf>
    <xf borderId="2" fillId="5" fontId="2" numFmtId="164" xfId="0" applyAlignment="1" applyBorder="1" applyFont="1" applyNumberFormat="1">
      <alignment vertical="bottom"/>
    </xf>
    <xf borderId="2" fillId="5" fontId="2" numFmtId="0" xfId="0" applyAlignment="1" applyBorder="1" applyFont="1">
      <alignment readingOrder="0" vertical="bottom"/>
    </xf>
    <xf borderId="0" fillId="5" fontId="1" numFmtId="0" xfId="0" applyAlignment="1" applyFont="1">
      <alignment vertical="bottom"/>
    </xf>
    <xf borderId="0" fillId="5" fontId="1" numFmtId="0" xfId="0" applyAlignment="1" applyFont="1">
      <alignment horizontal="center" vertical="bottom"/>
    </xf>
    <xf borderId="0" fillId="5" fontId="1" numFmtId="166" xfId="0" applyAlignment="1" applyFont="1" applyNumberFormat="1">
      <alignment horizontal="center" vertical="bottom"/>
    </xf>
    <xf borderId="0" fillId="5" fontId="1" numFmtId="169" xfId="0" applyAlignment="1" applyFont="1" applyNumberFormat="1">
      <alignment horizontal="center" vertical="bottom"/>
    </xf>
    <xf borderId="0" fillId="0" fontId="1" numFmtId="0" xfId="0" applyAlignment="1" applyFont="1">
      <alignment vertical="bottom"/>
    </xf>
    <xf borderId="7" fillId="5" fontId="2" numFmtId="0" xfId="0" applyAlignment="1" applyBorder="1" applyFont="1">
      <alignment readingOrder="0" vertical="bottom"/>
    </xf>
    <xf borderId="7" fillId="5" fontId="1" numFmtId="0" xfId="0" applyAlignment="1" applyBorder="1" applyFont="1">
      <alignment horizontal="center" readingOrder="0" vertical="bottom"/>
    </xf>
    <xf borderId="0" fillId="5" fontId="30" numFmtId="0" xfId="0" applyAlignment="1" applyFont="1">
      <alignment horizontal="center" readingOrder="0" vertical="bottom"/>
    </xf>
    <xf borderId="6" fillId="5" fontId="1" numFmtId="166" xfId="0" applyAlignment="1" applyBorder="1" applyFont="1" applyNumberFormat="1">
      <alignment readingOrder="0" vertical="bottom"/>
    </xf>
    <xf borderId="6" fillId="5" fontId="26" numFmtId="0" xfId="0" applyAlignment="1" applyBorder="1" applyFont="1">
      <alignment horizontal="center" vertical="bottom"/>
    </xf>
    <xf borderId="6" fillId="5" fontId="1" numFmtId="166" xfId="0" applyAlignment="1" applyBorder="1" applyFont="1" applyNumberFormat="1">
      <alignment horizontal="center" readingOrder="0" vertical="bottom"/>
    </xf>
    <xf borderId="6" fillId="5" fontId="1" numFmtId="166" xfId="0" applyAlignment="1" applyBorder="1" applyFont="1" applyNumberFormat="1">
      <alignment horizontal="center" vertical="bottom"/>
    </xf>
    <xf borderId="8" fillId="5" fontId="1" numFmtId="0" xfId="0" applyAlignment="1" applyBorder="1" applyFont="1">
      <alignment horizontal="center" vertical="bottom"/>
    </xf>
    <xf borderId="9" fillId="0" fontId="16" numFmtId="0" xfId="0" applyAlignment="1" applyBorder="1" applyFont="1">
      <alignment horizontal="center" vertical="bottom"/>
    </xf>
    <xf borderId="0" fillId="0" fontId="32" numFmtId="0" xfId="0" applyAlignment="1" applyFont="1">
      <alignment horizontal="center"/>
    </xf>
    <xf borderId="0" fillId="0" fontId="32" numFmtId="166" xfId="0" applyAlignment="1" applyFont="1" applyNumberFormat="1">
      <alignment horizontal="center"/>
    </xf>
    <xf borderId="0" fillId="0" fontId="32" numFmtId="4" xfId="0" applyAlignment="1" applyFont="1" applyNumberFormat="1">
      <alignment horizontal="center"/>
    </xf>
    <xf borderId="9" fillId="10" fontId="23" numFmtId="1" xfId="0" applyAlignment="1" applyBorder="1" applyFont="1" applyNumberFormat="1">
      <alignment horizontal="center" vertical="bottom"/>
    </xf>
    <xf borderId="9" fillId="11" fontId="23" numFmtId="49" xfId="0" applyAlignment="1" applyBorder="1" applyFont="1" applyNumberFormat="1">
      <alignment horizontal="center" vertical="bottom"/>
    </xf>
    <xf borderId="9" fillId="12" fontId="23" numFmtId="0" xfId="0" applyAlignment="1" applyBorder="1" applyFont="1">
      <alignment horizontal="center" vertical="bottom"/>
    </xf>
    <xf borderId="9" fillId="13" fontId="23" numFmtId="0" xfId="0" applyAlignment="1" applyBorder="1" applyFont="1">
      <alignment horizontal="center" readingOrder="0" vertical="bottom"/>
    </xf>
    <xf borderId="9" fillId="14" fontId="23" numFmtId="0" xfId="0" applyAlignment="1" applyBorder="1" applyFont="1">
      <alignment horizontal="center" vertical="bottom"/>
    </xf>
    <xf borderId="0" fillId="5" fontId="30" numFmtId="0" xfId="0" applyAlignment="1" applyFont="1">
      <alignment horizontal="center" vertical="bottom"/>
    </xf>
    <xf borderId="0" fillId="5" fontId="30" numFmtId="166" xfId="0" applyAlignment="1" applyFont="1" applyNumberFormat="1">
      <alignment horizontal="center" vertical="bottom"/>
    </xf>
    <xf borderId="0" fillId="5" fontId="30" numFmtId="4" xfId="0" applyAlignment="1" applyFont="1" applyNumberFormat="1">
      <alignment horizontal="center" vertical="bottom"/>
    </xf>
    <xf borderId="5" fillId="24" fontId="1" numFmtId="171" xfId="0" applyAlignment="1" applyBorder="1" applyFont="1" applyNumberFormat="1">
      <alignment horizontal="center" readingOrder="0" vertical="bottom"/>
    </xf>
    <xf borderId="2" fillId="0" fontId="16" numFmtId="4" xfId="0" applyAlignment="1" applyBorder="1" applyFont="1" applyNumberFormat="1">
      <alignment horizontal="center" vertical="bottom"/>
    </xf>
    <xf borderId="0" fillId="5" fontId="32" numFmtId="0" xfId="0" applyAlignment="1" applyFont="1">
      <alignment horizontal="center"/>
    </xf>
    <xf borderId="0" fillId="5" fontId="32" numFmtId="166" xfId="0" applyAlignment="1" applyFont="1" applyNumberFormat="1">
      <alignment horizontal="center"/>
    </xf>
    <xf borderId="0" fillId="5" fontId="32" numFmtId="4" xfId="0" applyAlignment="1" applyFont="1" applyNumberFormat="1">
      <alignment horizontal="center"/>
    </xf>
    <xf borderId="2" fillId="22" fontId="103" numFmtId="0" xfId="0" applyAlignment="1" applyBorder="1" applyFont="1">
      <alignment horizontal="center" vertical="bottom"/>
    </xf>
    <xf borderId="2" fillId="22" fontId="1" numFmtId="175" xfId="0" applyAlignment="1" applyBorder="1" applyFont="1" applyNumberFormat="1">
      <alignment horizontal="center" vertical="bottom"/>
    </xf>
    <xf borderId="2" fillId="22" fontId="1" numFmtId="4" xfId="0" applyAlignment="1" applyBorder="1" applyFont="1" applyNumberFormat="1">
      <alignment horizontal="center" readingOrder="0" vertical="bottom"/>
    </xf>
    <xf borderId="2" fillId="23" fontId="1" numFmtId="0" xfId="0" applyAlignment="1" applyBorder="1" applyFont="1">
      <alignment horizontal="center" vertical="bottom"/>
    </xf>
    <xf borderId="2" fillId="25" fontId="104" numFmtId="0" xfId="0" applyAlignment="1" applyBorder="1" applyFont="1">
      <alignment horizontal="center" readingOrder="0" vertical="bottom"/>
    </xf>
    <xf borderId="0" fillId="5" fontId="1" numFmtId="0" xfId="0" applyAlignment="1" applyFont="1">
      <alignment horizontal="center" readingOrder="0" vertical="bottom"/>
    </xf>
    <xf borderId="2" fillId="5" fontId="1" numFmtId="0" xfId="0" applyAlignment="1" applyBorder="1" applyFont="1">
      <alignment horizontal="center" vertical="bottom"/>
    </xf>
    <xf borderId="0" fillId="0" fontId="1" numFmtId="4" xfId="0" applyAlignment="1" applyFont="1" applyNumberFormat="1">
      <alignment horizontal="center" vertical="bottom"/>
    </xf>
    <xf borderId="6" fillId="5" fontId="1" numFmtId="0" xfId="0" applyAlignment="1" applyBorder="1" applyFont="1">
      <alignment horizontal="center" vertical="bottom"/>
    </xf>
    <xf borderId="6" fillId="5" fontId="1" numFmtId="164" xfId="0" applyAlignment="1" applyBorder="1" applyFont="1" applyNumberFormat="1">
      <alignment horizontal="center" vertical="bottom"/>
    </xf>
    <xf borderId="8" fillId="5" fontId="1" numFmtId="0" xfId="0" applyAlignment="1" applyBorder="1" applyFont="1">
      <alignment horizontal="center" vertical="bottom"/>
    </xf>
    <xf borderId="9" fillId="9" fontId="20" numFmtId="49" xfId="0" applyAlignment="1" applyBorder="1" applyFont="1" applyNumberFormat="1">
      <alignment horizontal="center" readingOrder="0" vertical="bottom"/>
    </xf>
    <xf borderId="0" fillId="0" fontId="3" numFmtId="164" xfId="0" applyAlignment="1" applyFont="1" applyNumberFormat="1">
      <alignment vertical="bottom"/>
    </xf>
    <xf borderId="83" fillId="37" fontId="105" numFmtId="0" xfId="0" applyAlignment="1" applyBorder="1" applyFill="1" applyFont="1">
      <alignment horizontal="center" vertical="bottom"/>
    </xf>
    <xf borderId="84" fillId="37" fontId="105" numFmtId="0" xfId="0" applyAlignment="1" applyBorder="1" applyFont="1">
      <alignment horizontal="center" vertical="bottom"/>
    </xf>
    <xf borderId="85" fillId="37" fontId="105" numFmtId="0" xfId="0" applyAlignment="1" applyBorder="1" applyFont="1">
      <alignment horizontal="center" vertical="bottom"/>
    </xf>
    <xf borderId="86" fillId="37" fontId="105" numFmtId="0" xfId="0" applyAlignment="1" applyBorder="1" applyFont="1">
      <alignment horizontal="center" vertical="bottom"/>
    </xf>
    <xf borderId="87" fillId="15" fontId="2" numFmtId="164" xfId="0" applyAlignment="1" applyBorder="1" applyFont="1" applyNumberFormat="1">
      <alignment horizontal="right" vertical="bottom"/>
    </xf>
    <xf borderId="88" fillId="0" fontId="2" numFmtId="164" xfId="0" applyAlignment="1" applyBorder="1" applyFont="1" applyNumberFormat="1">
      <alignment horizontal="right" vertical="bottom"/>
    </xf>
    <xf borderId="89" fillId="0" fontId="2" numFmtId="164" xfId="0" applyAlignment="1" applyBorder="1" applyFont="1" applyNumberFormat="1">
      <alignment horizontal="right" vertical="bottom"/>
    </xf>
    <xf borderId="50" fillId="0" fontId="2" numFmtId="174" xfId="0" applyAlignment="1" applyBorder="1" applyFont="1" applyNumberFormat="1">
      <alignment horizontal="right" vertical="bottom"/>
    </xf>
    <xf borderId="53" fillId="0" fontId="2" numFmtId="174" xfId="0" applyAlignment="1" applyBorder="1" applyFont="1" applyNumberFormat="1">
      <alignment horizontal="right" vertical="bottom"/>
    </xf>
    <xf borderId="65" fillId="0" fontId="2" numFmtId="174" xfId="0" applyAlignment="1" applyBorder="1" applyFont="1" applyNumberFormat="1">
      <alignment horizontal="right" vertical="bottom"/>
    </xf>
    <xf borderId="52" fillId="0" fontId="2" numFmtId="174" xfId="0" applyAlignment="1" applyBorder="1" applyFont="1" applyNumberFormat="1">
      <alignment horizontal="right" vertical="bottom"/>
    </xf>
    <xf borderId="0" fillId="0" fontId="2" numFmtId="0" xfId="0" applyAlignment="1" applyFont="1">
      <alignment vertical="bottom"/>
    </xf>
    <xf borderId="0" fillId="5" fontId="3" numFmtId="174" xfId="0" applyAlignment="1" applyFont="1" applyNumberFormat="1">
      <alignment vertical="bottom"/>
    </xf>
    <xf borderId="90" fillId="37" fontId="105" numFmtId="0" xfId="0" applyAlignment="1" applyBorder="1" applyFont="1">
      <alignment horizontal="center" vertical="bottom"/>
    </xf>
    <xf borderId="91" fillId="37" fontId="106" numFmtId="0" xfId="0" applyAlignment="1" applyBorder="1" applyFont="1">
      <alignment horizontal="center" vertical="bottom"/>
    </xf>
    <xf borderId="91" fillId="37" fontId="105" numFmtId="0" xfId="0" applyAlignment="1" applyBorder="1" applyFont="1">
      <alignment horizontal="center" vertical="bottom"/>
    </xf>
    <xf borderId="92" fillId="37" fontId="105" numFmtId="0" xfId="0" applyAlignment="1" applyBorder="1" applyFont="1">
      <alignment horizontal="center" vertical="bottom"/>
    </xf>
    <xf borderId="93" fillId="37" fontId="105" numFmtId="0" xfId="0" applyAlignment="1" applyBorder="1" applyFont="1">
      <alignment horizontal="center" vertical="bottom"/>
    </xf>
    <xf borderId="0" fillId="38" fontId="37" numFmtId="179" xfId="0" applyAlignment="1" applyFill="1" applyFont="1" applyNumberFormat="1">
      <alignment horizontal="right" vertical="bottom"/>
    </xf>
    <xf borderId="54" fillId="0" fontId="2" numFmtId="179" xfId="0" applyAlignment="1" applyBorder="1" applyFont="1" applyNumberFormat="1">
      <alignment horizontal="right" vertical="bottom"/>
    </xf>
    <xf borderId="46" fillId="0" fontId="2" numFmtId="179" xfId="0" applyAlignment="1" applyBorder="1" applyFont="1" applyNumberFormat="1">
      <alignment horizontal="right" vertical="bottom"/>
    </xf>
    <xf borderId="86" fillId="5" fontId="3" numFmtId="0" xfId="0" applyAlignment="1" applyBorder="1" applyFont="1">
      <alignment vertical="bottom"/>
    </xf>
    <xf borderId="94" fillId="15" fontId="37" numFmtId="164" xfId="0" applyAlignment="1" applyBorder="1" applyFont="1" applyNumberFormat="1">
      <alignment horizontal="right" vertical="bottom"/>
    </xf>
    <xf borderId="45" fillId="0" fontId="2" numFmtId="164" xfId="0" applyAlignment="1" applyBorder="1" applyFont="1" applyNumberFormat="1">
      <alignment horizontal="right" vertical="bottom"/>
    </xf>
    <xf borderId="95" fillId="38" fontId="37" numFmtId="179" xfId="0" applyAlignment="1" applyBorder="1" applyFont="1" applyNumberFormat="1">
      <alignment horizontal="right" vertical="bottom"/>
    </xf>
    <xf borderId="45" fillId="0" fontId="2" numFmtId="179" xfId="0" applyAlignment="1" applyBorder="1" applyFont="1" applyNumberFormat="1">
      <alignment horizontal="right" vertical="bottom"/>
    </xf>
    <xf borderId="0" fillId="5" fontId="3" numFmtId="164" xfId="0" applyAlignment="1" applyFont="1" applyNumberFormat="1">
      <alignment vertical="bottom"/>
    </xf>
    <xf borderId="87" fillId="15" fontId="37" numFmtId="164" xfId="0" applyAlignment="1" applyBorder="1" applyFont="1" applyNumberFormat="1">
      <alignment horizontal="right" vertical="bottom"/>
    </xf>
    <xf borderId="96" fillId="15" fontId="37" numFmtId="164" xfId="0" applyAlignment="1" applyBorder="1" applyFont="1" applyNumberFormat="1">
      <alignment horizontal="right" vertical="bottom"/>
    </xf>
    <xf borderId="97" fillId="15" fontId="37" numFmtId="164" xfId="0" applyAlignment="1" applyBorder="1" applyFont="1" applyNumberFormat="1">
      <alignment horizontal="right" vertical="bottom"/>
    </xf>
    <xf borderId="57" fillId="0" fontId="2" numFmtId="164" xfId="0" applyAlignment="1" applyBorder="1" applyFont="1" applyNumberFormat="1">
      <alignment horizontal="right" vertical="bottom"/>
    </xf>
    <xf borderId="58" fillId="0" fontId="2" numFmtId="179" xfId="0" applyAlignment="1" applyBorder="1" applyFont="1" applyNumberFormat="1">
      <alignment horizontal="right" vertical="bottom"/>
    </xf>
    <xf borderId="79" fillId="5" fontId="3" numFmtId="164" xfId="0" applyAlignment="1" applyBorder="1" applyFont="1" applyNumberFormat="1">
      <alignment vertical="bottom"/>
    </xf>
    <xf borderId="79" fillId="5" fontId="3" numFmtId="179" xfId="0" applyAlignment="1" applyBorder="1" applyFont="1" applyNumberFormat="1">
      <alignment vertical="bottom"/>
    </xf>
  </cellXfs>
  <cellStyles count="1">
    <cellStyle xfId="0" name="Normal" builtinId="0"/>
  </cellStyles>
  <dxfs count="16">
    <dxf>
      <font/>
      <fill>
        <patternFill patternType="none"/>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76A5AF"/>
          <bgColor rgb="FF76A5AF"/>
        </patternFill>
      </fill>
      <border/>
    </dxf>
    <dxf>
      <font/>
      <fill>
        <patternFill patternType="solid">
          <fgColor rgb="FFD0E0E3"/>
          <bgColor rgb="FFD0E0E3"/>
        </patternFill>
      </fill>
      <border/>
    </dxf>
    <dxf>
      <font/>
      <fill>
        <patternFill patternType="solid">
          <fgColor rgb="FFB4A7D6"/>
          <bgColor rgb="FFB4A7D6"/>
        </patternFill>
      </fill>
      <border/>
    </dxf>
    <dxf>
      <font/>
      <fill>
        <patternFill patternType="solid">
          <fgColor rgb="FF666666"/>
          <bgColor rgb="FF666666"/>
        </patternFill>
      </fill>
      <border/>
    </dxf>
    <dxf>
      <font/>
      <fill>
        <patternFill patternType="solid">
          <fgColor rgb="FFB7E1CD"/>
          <bgColor rgb="FFB7E1CD"/>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A4C2F4"/>
          <bgColor rgb="FFA4C2F4"/>
        </patternFill>
      </fill>
      <border/>
    </dxf>
    <dxf>
      <font/>
      <fill>
        <patternFill patternType="solid">
          <fgColor rgb="FFC9DAF8"/>
          <bgColor rgb="FFC9DAF8"/>
        </patternFill>
      </fill>
      <border/>
    </dxf>
    <dxf>
      <font/>
      <fill>
        <patternFill patternType="solid">
          <fgColor rgb="FFFFFF00"/>
          <bgColor rgb="FFFFFF00"/>
        </patternFill>
      </fill>
      <border/>
    </dxf>
  </dxfs>
  <tableStyles count="5">
    <tableStyle count="3" pivot="0" name="【第一】案件管理シート-style">
      <tableStyleElement dxfId="10" type="headerRow"/>
      <tableStyleElement dxfId="11" type="firstRowStripe"/>
      <tableStyleElement dxfId="12" type="secondRowStripe"/>
    </tableStyle>
    <tableStyle count="2" pivot="0" name="【全体案件管理シート】 4月限定版（※5月からは別のシートに移-style">
      <tableStyleElement dxfId="12" type="firstRowStripe"/>
      <tableStyleElement dxfId="11" type="secondRowStripe"/>
    </tableStyle>
    <tableStyle count="2" pivot="0" name="【全体案件管理シート】 4月限定版（※5月からは別のシートに移-style 2">
      <tableStyleElement dxfId="12" type="firstRowStripe"/>
      <tableStyleElement dxfId="11" type="secondRowStripe"/>
    </tableStyle>
    <tableStyle count="2" pivot="0" name="【個人案件管理シート】前川-style">
      <tableStyleElement dxfId="12" type="firstRowStripe"/>
      <tableStyleElement dxfId="11" type="secondRowStripe"/>
    </tableStyle>
    <tableStyle count="2" pivot="0" name="【個人案件管理シート】前川-style 2">
      <tableStyleElement dxfId="12" type="firstRowStripe"/>
      <tableStyleElement dxfId="11"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a4a7193e-2a55-4eb0-a2cb-186cbb925de0}">
    <Anchor>
      <Comment id="{2cfd646a-3746-45b0-8fdf-3dc76515e1b2}"/>
    </Anchor>
    <History>
      <Event time="2026-04-03T11:41:01.00" id="{4595c12d-d6c2-4dc4-bc12-a5dabf3a1093}">
        <Attribution userId="placeholder@email.com" userName="縞谷蓮志" userProvider="google-sheets"/>
        <Anchor>
          <Comment id="{2cfd646a-3746-45b0-8fdf-3dc76515e1b2}"/>
        </Anchor>
        <Create/>
      </Event>
      <Event time="2026-04-03T11:41:01.00" id="{6b88f7db-48d9-44dd-8c7f-86102d601494}">
        <Attribution userId="placeholder@email.com" userName="縞谷蓮志" userProvider="google-sheets"/>
        <Anchor>
          <Comment id="{2cfd646a-3746-45b0-8fdf-3dc76515e1b2}"/>
        </Anchor>
        <Assign userId="ryushi.matsuoka@crestix-inc.com" userName="ryushi.matsuoka@crestix-inc.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縞谷蓮志" id="{ba831cda-8683-4410-9f25-c5db9c6f1a9f}" providerId="google-sheets"/>
  <x18tc:person displayName="ryushi.matsuoka@crestix-inc.com" id="{6964d1a8-f74b-4f70-a009-93d61ad4f3b9}" userId="ryushi.matsuoka@crestix-inc.com" providerId="google-sheets"/>
  <x18tc:person displayName="魚井風汰" id="{cc90f507-0952-45ff-b7f2-e2985164799a}" providerId="google-sheets"/>
  <x18tc:person displayName="松岡龍士" id="{0aabd54d-2b51-4b57-9dc3-591caf63cbcd}" providerId="google-sheets"/>
</x18tc:personList>
</file>

<file path=xl/tables/table1.xml><?xml version="1.0" encoding="utf-8"?>
<table xmlns="http://schemas.openxmlformats.org/spreadsheetml/2006/main" headerRowCount="0" ref="N13" displayName="Table_1" name="Table_1" id="1">
  <tableColumns count="1">
    <tableColumn name="Column1" id="1"/>
  </tableColumns>
  <tableStyleInfo name="【第一】案件管理シート-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P1:T6" displayName="Table_2" name="Table_2" id="2">
  <tableColumns count="5">
    <tableColumn name="Column1" id="1"/>
    <tableColumn name="Column2" id="2"/>
    <tableColumn name="Column3" id="3"/>
    <tableColumn name="Column4" id="4"/>
    <tableColumn name="Column5" id="5"/>
  </tableColumns>
  <tableStyleInfo name="【全体案件管理シート】 4月限定版（※5月からは別のシートに移-style" showColumnStripes="0" showFirstColumn="1" showLastColumn="1" showRowStripes="1"/>
</table>
</file>

<file path=xl/tables/table3.xml><?xml version="1.0" encoding="utf-8"?>
<table xmlns="http://schemas.openxmlformats.org/spreadsheetml/2006/main" headerRowCount="0" ref="P7:T12" displayName="Table_3" name="Table_3" id="3">
  <tableColumns count="5">
    <tableColumn name="Column1" id="1"/>
    <tableColumn name="Column2" id="2"/>
    <tableColumn name="Column3" id="3"/>
    <tableColumn name="Column4" id="4"/>
    <tableColumn name="Column5" id="5"/>
  </tableColumns>
  <tableStyleInfo name="【全体案件管理シート】 4月限定版（※5月からは別のシートに移-style 2" showColumnStripes="0" showFirstColumn="1" showLastColumn="1" showRowStripes="1"/>
</table>
</file>

<file path=xl/tables/table4.xml><?xml version="1.0" encoding="utf-8"?>
<table xmlns="http://schemas.openxmlformats.org/spreadsheetml/2006/main" headerRowCount="0" ref="P1:T6" displayName="Table_4" name="Table_4" id="4">
  <tableColumns count="5">
    <tableColumn name="Column1" id="1"/>
    <tableColumn name="Column2" id="2"/>
    <tableColumn name="Column3" id="3"/>
    <tableColumn name="Column4" id="4"/>
    <tableColumn name="Column5" id="5"/>
  </tableColumns>
  <tableStyleInfo name="【個人案件管理シート】前川-style" showColumnStripes="0" showFirstColumn="1" showLastColumn="1" showRowStripes="1"/>
</table>
</file>

<file path=xl/tables/table5.xml><?xml version="1.0" encoding="utf-8"?>
<table xmlns="http://schemas.openxmlformats.org/spreadsheetml/2006/main" headerRowCount="0" ref="P7:T12" displayName="Table_5" name="Table_5" id="5">
  <tableColumns count="5">
    <tableColumn name="Column1" id="1"/>
    <tableColumn name="Column2" id="2"/>
    <tableColumn name="Column3" id="3"/>
    <tableColumn name="Column4" id="4"/>
    <tableColumn name="Column5" id="5"/>
  </tableColumns>
  <tableStyleInfo name="【個人案件管理シート】前川-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6-03-05T00:47:54.00" personId="{ba831cda-8683-4410-9f25-c5db9c6f1a9f}" id="{bc9e509a-3ee5-4bd2-a737-c0cad7e11244}" done="1">
    <x18tc:text xml:space="preserve">数式入れること</x18tc:text>
  </x18tc:threadedComment>
  <x18tc:threadedComment ref="A1" dT="2026-03-12T00:15:57.00" personId="{ba831cda-8683-4410-9f25-c5db9c6f1a9f}" id="{be570a6c-d28e-4455-9f11-552609f980e5}" done="0">
    <x18tc:text xml:space="preserve">（発生確率+達成への影響度）</x18tc:text>
  </x18tc:threadedComment>
  <x18tc:threadedComment ref="A22" dT="2026-03-16T12:14:37.00" personId="{ba831cda-8683-4410-9f25-c5db9c6f1a9f}" id="{5c6d87ea-5b09-4aa1-9dfd-77a79968244e}" done="1">
    <x18tc:text xml:space="preserve">ここの下は修正ますと</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279" dT="2026-03-12T02:50:39.00" personId="{ba831cda-8683-4410-9f25-c5db9c6f1a9f}" id="{14cb8929-4d2e-452e-a94d-383f049400c1}" done="1">
    <x18tc:text xml:space="preserve">9800*6</x18tc:text>
  </x18tc:threadedComment>
  <x18tc:threadedComment ref="K17" dT="2026-04-03T11:41:01.00" personId="{ba831cda-8683-4410-9f25-c5db9c6f1a9f}" id="{2cfd646a-3746-45b0-8fdf-3dc76515e1b2}" done="1">
    <x18tc:text xml:space="preserve">@ryushi.matsuoka@crestix-inc.com 
ここ修正お願いします！
ryushi.matsuoka@crestix-inc.com さんに割り当てました</x18tc:text>
    <x18tc:mentions>
      <x18tc:mention mentionpersonId="{6964d1a8-f74b-4f70-a009-93d61ad4f3b9}" mentionId="{dcebdde8-c7bd-4dd2-870b-39635ebde49b}" startIndex="0" length="32"/>
    </x18tc:mentions>
  </x18tc:threadedComment>
  <x18tc:threadedComment ref="K17" dT="2026-04-03T14:12:23.00" personId="{0aabd54d-2b51-4b57-9dc3-591caf63cbcd}" id="{33d7e9ba-310f-4d2a-9717-a0c3be2ac55d}" parentId="{2cfd646a-3746-45b0-8fdf-3dc76515e1b2}">
    <x18tc:text xml:space="preserve">完了！</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1" dT="2026-02-20T08:35:47.00" personId="{ba831cda-8683-4410-9f25-c5db9c6f1a9f}" id="{5696c66e-c25a-4edf-9378-cf6c968b867a}" done="1">
    <x18tc:text xml:space="preserve">数式間違えてる</x18tc:text>
  </x18tc:threadedComment>
  <x18tc:threadedComment ref="S16" dT="2026-01-04T15:11:40.00" personId="{cc90f507-0952-45ff-b7f2-e2985164799a}" id="{4f4365be-385e-4dec-83f4-8fc8cee11ffa}" done="0">
    <x18tc:text xml:space="preserve">申込書回収ベース</x18tc:text>
  </x18tc:threadedComment>
  <x18tc:threadedComment ref="Y16" dT="2026-01-05T09:47:51.00" personId="{cc90f507-0952-45ff-b7f2-e2985164799a}" id="{2540b12f-5217-47d2-a6b7-6d1588b901ee}" done="0">
    <x18tc:text xml:space="preserve">例）RNならハッピーコールが完了した日。</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2" dT="2026-06-18T14:14:45.00" personId="{cc90f507-0952-45ff-b7f2-e2985164799a}" id="{d17ac8a7-f139-4ec6-993e-cefe0af7fa7b}" done="0">
    <x18tc:text xml:space="preserve">ISアポ・紹介・飛び込みの総合受注率</x18tc:text>
  </x18tc:threadedComment>
  <x18tc:threadedComment ref="I24" dT="2026-06-05T11:14:23.00" personId="{cc90f507-0952-45ff-b7f2-e2985164799a}" id="{52d2fb37-9bc1-40b3-b4f3-d21127717f5f}" done="1">
    <x18tc:text xml:space="preserve">紹介飛び込み受注2件</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24" dT="2026-06-01T04:31:31.00" personId="{cc90f507-0952-45ff-b7f2-e2985164799a}" id="{31c486a9-cc9a-48fc-9982-b2d53c25b15b}" done="0">
    <x18tc:text xml:space="preserve">公諷庵のオンライン回収1</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2" dT="2026-04-01T14:52:00.00" personId="{cc90f507-0952-45ff-b7f2-e2985164799a}" id="{4b2572e6-e039-4ba2-839e-8214dbfa6968}" done="0">
    <x18tc:text xml:space="preserve">移動時間及び外国人のためリリース</x18tc:text>
  </x18tc:threadedComment>
  <x18tc:threadedComment ref="E30" dT="2026-04-01T14:48:29.00" personId="{cc90f507-0952-45ff-b7f2-e2985164799a}" id="{2556ff9a-ed08-4564-9f9c-23526192e9e7}" done="0">
    <x18tc:text xml:space="preserve">紹介先へ飛び込みで獲得：1件
Dヨミ回収：1件</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H30" dT="2026-03-31T12:17:37.00" personId="{cc90f507-0952-45ff-b7f2-e2985164799a}" id="{8dad8673-d38e-4d73-b5fd-4b01eeee06e3}" done="0">
    <x18tc:text xml:space="preserve">飛び込み紹介受注</x18tc:text>
  </x18tc:threadedComment>
  <x18tc:threadedComment ref="W44" dT="2026-03-23T15:01:56.00" personId="{cc90f507-0952-45ff-b7f2-e2985164799a}" id="{cd80251b-39c4-452d-b5f0-8f1a7f201338}" done="0">
    <x18tc:text xml:space="preserve">串よし チラシ受注</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0" dT="2025-11-27T01:27:38.00" personId="{ba831cda-8683-4410-9f25-c5db9c6f1a9f}" id="{9911aeb8-d997-4120-9eb8-82d758a08ac2}" done="0">
    <x18tc:text xml:space="preserve">ここはIS管理シートから引っ張ってこれるようにした。</x18tc:text>
  </x18tc:threadedComment>
  <x18tc:threadedComment ref="C20" dT="2025-11-27T01:49:31.00" personId="{ba831cda-8683-4410-9f25-c5db9c6f1a9f}" id="{89f33cf4-c6bb-49e0-9204-e8f4a7957fc9}" parentId="{9911aeb8-d997-4120-9eb8-82d758a08ac2}">
    <x18tc:text xml:space="preserve">まだしてない。</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30" dT="2026-01-18T06:14:56.00" personId="{cc90f507-0952-45ff-b7f2-e2985164799a}" id="{554de003-797d-41c9-b0fb-12c70c89a0c8}" done="0">
    <x18tc:text xml:space="preserve">12/17 商談の焼鳥 鉄弖亭 相模大野店</x18tc:text>
  </x18tc:threadedComment>
  <x18tc:threadedComment ref="F30" dT="2026-01-18T06:21:16.00" personId="{cc90f507-0952-45ff-b7f2-e2985164799a}" id="{08924367-9f0c-4524-a1d7-cc921653a715}" done="0">
    <x18tc:text xml:space="preserve">12/26 商談 ATLIER DE PAIN MARCHE 市場のパン工房マルシェ</x18tc:text>
  </x18tc:threadedComment>
  <x18tc:threadedComment ref="N30" dT="2026-01-18T06:16:36.00" personId="{cc90f507-0952-45ff-b7f2-e2985164799a}" id="{5fd8c9cc-e00e-42b9-a162-142decf68b64}" done="0">
    <x18tc:text xml:space="preserve">12/16 商談の居酒屋ルー</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2.xml"/><Relationship Id="rId5"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x1MQ4D4aLOhBGA1CdwdYlXPLeE9YvmkZgY24MWHS6Z4/edit?gid=2042203655" TargetMode="External"/><Relationship Id="rId10" Type="http://schemas.openxmlformats.org/officeDocument/2006/relationships/table" Target="../tables/table1.xml"/><Relationship Id="rId5" Type="http://schemas.openxmlformats.org/officeDocument/2006/relationships/hyperlink" Target="https://docs.google.com/spreadsheets/d/1f_OMd9Ab8ol7kX2gt5rHzfnEsp819she7C90cB4qc3c/edit?gid=222735453" TargetMode="External"/><Relationship Id="rId6" Type="http://schemas.openxmlformats.org/officeDocument/2006/relationships/hyperlink" Target="https://docs.google.com/spreadsheets/d/1joX7LU9LH6hctafW8QcD6zUVqup5U3p5pWj-EFpbLzw/edit?gid=889621807" TargetMode="External"/><Relationship Id="rId7" Type="http://schemas.openxmlformats.org/officeDocument/2006/relationships/drawing" Target="../drawings/drawing13.xml"/><Relationship Id="rId8"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5.xml"/><Relationship Id="rId5"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7.xml"/><Relationship Id="rId5"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8.xml"/><Relationship Id="rId5"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21.xml"/><Relationship Id="rId5"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9.xml"/><Relationship Id="rId5" Type="http://schemas.openxmlformats.org/officeDocument/2006/relationships/vmlDrawing" Target="../drawings/vmlDrawing7.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32.xml"/><Relationship Id="rId5" Type="http://schemas.openxmlformats.org/officeDocument/2006/relationships/vmlDrawing" Target="../drawings/vmlDrawing8.v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38.xml"/><Relationship Id="rId5" Type="http://schemas.openxmlformats.org/officeDocument/2006/relationships/vmlDrawing" Target="../drawings/vmlDrawing9.v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4" Type="http://schemas.openxmlformats.org/officeDocument/2006/relationships/table" Target="../tables/table2.xml"/><Relationship Id="rId5" Type="http://schemas.openxmlformats.org/officeDocument/2006/relationships/table" Target="../tables/table3.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4" Type="http://schemas.openxmlformats.org/officeDocument/2006/relationships/table" Target="../tables/table4.xml"/><Relationship Id="rId5" Type="http://schemas.openxmlformats.org/officeDocument/2006/relationships/table" Target="../tables/table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sheetData>
    <row r="1">
      <c r="A1" s="1" t="s">
        <v>0</v>
      </c>
      <c r="B1" s="2" t="s">
        <v>1</v>
      </c>
      <c r="C1" s="3"/>
      <c r="D1" s="4" t="s">
        <v>2</v>
      </c>
      <c r="E1" s="5" t="s">
        <v>3</v>
      </c>
      <c r="F1" s="5" t="s">
        <v>4</v>
      </c>
      <c r="G1" s="5" t="s">
        <v>5</v>
      </c>
      <c r="H1" s="5" t="s">
        <v>6</v>
      </c>
      <c r="I1" s="5" t="s">
        <v>7</v>
      </c>
      <c r="J1" s="5" t="s">
        <v>8</v>
      </c>
      <c r="K1" s="5" t="s">
        <v>9</v>
      </c>
      <c r="L1" s="5" t="s">
        <v>3</v>
      </c>
      <c r="M1" s="5" t="s">
        <v>10</v>
      </c>
      <c r="N1" s="5" t="s">
        <v>5</v>
      </c>
      <c r="O1" s="5" t="s">
        <v>6</v>
      </c>
      <c r="P1" s="5" t="s">
        <v>7</v>
      </c>
      <c r="Q1" s="5" t="s">
        <v>8</v>
      </c>
      <c r="R1" s="5" t="s">
        <v>9</v>
      </c>
      <c r="S1" s="5" t="s">
        <v>3</v>
      </c>
      <c r="T1" s="5" t="s">
        <v>11</v>
      </c>
      <c r="U1" s="5" t="s">
        <v>5</v>
      </c>
      <c r="V1" s="5" t="s">
        <v>6</v>
      </c>
      <c r="W1" s="5" t="s">
        <v>7</v>
      </c>
      <c r="X1" s="5" t="s">
        <v>8</v>
      </c>
      <c r="Y1" s="5" t="s">
        <v>9</v>
      </c>
    </row>
    <row r="2">
      <c r="A2" s="6"/>
      <c r="B2" s="6"/>
      <c r="C2" s="6"/>
      <c r="D2" s="7"/>
      <c r="E2" s="8">
        <v>45668.0</v>
      </c>
      <c r="F2" s="8">
        <v>45669.0</v>
      </c>
      <c r="G2" s="8">
        <v>45670.0</v>
      </c>
      <c r="H2" s="8">
        <v>45671.0</v>
      </c>
      <c r="I2" s="8">
        <v>45672.0</v>
      </c>
      <c r="J2" s="8">
        <v>45673.0</v>
      </c>
      <c r="K2" s="8">
        <v>45674.0</v>
      </c>
      <c r="L2" s="8">
        <v>45675.0</v>
      </c>
      <c r="M2" s="8">
        <v>45676.0</v>
      </c>
      <c r="N2" s="8">
        <v>45677.0</v>
      </c>
      <c r="O2" s="8">
        <v>45678.0</v>
      </c>
      <c r="P2" s="8">
        <v>45679.0</v>
      </c>
      <c r="Q2" s="8">
        <v>45680.0</v>
      </c>
      <c r="R2" s="8">
        <v>45681.0</v>
      </c>
      <c r="S2" s="8">
        <v>45682.0</v>
      </c>
      <c r="T2" s="8">
        <v>45683.0</v>
      </c>
      <c r="U2" s="8">
        <v>45684.0</v>
      </c>
      <c r="V2" s="8">
        <v>45685.0</v>
      </c>
      <c r="W2" s="8">
        <v>45686.0</v>
      </c>
      <c r="X2" s="8">
        <v>45687.0</v>
      </c>
      <c r="Y2" s="8">
        <v>45688.0</v>
      </c>
    </row>
    <row r="3">
      <c r="A3" s="9" t="s">
        <v>12</v>
      </c>
      <c r="B3" s="10">
        <v>1000000.0</v>
      </c>
      <c r="C3" s="9" t="s">
        <v>13</v>
      </c>
      <c r="D3" s="11">
        <f t="shared" ref="D3:D10" si="1">sum(E3)+sum(G3:L3)+sum(N3:S3)+SUM(U3:Y3)</f>
        <v>275000</v>
      </c>
      <c r="E3" s="12"/>
      <c r="F3" s="13"/>
      <c r="G3" s="12"/>
      <c r="H3" s="12"/>
      <c r="I3" s="12"/>
      <c r="J3" s="12"/>
      <c r="K3" s="14"/>
      <c r="L3" s="15">
        <v>275000.0</v>
      </c>
      <c r="M3" s="16"/>
      <c r="N3" s="12"/>
      <c r="O3" s="14"/>
      <c r="P3" s="12"/>
      <c r="Q3" s="12"/>
      <c r="R3" s="14"/>
      <c r="S3" s="14"/>
      <c r="T3" s="16"/>
      <c r="U3" s="14"/>
      <c r="V3" s="14"/>
      <c r="W3" s="14"/>
      <c r="X3" s="14"/>
      <c r="Y3" s="14"/>
    </row>
    <row r="4">
      <c r="A4" s="17" t="s">
        <v>14</v>
      </c>
      <c r="B4" s="18">
        <v>5.0</v>
      </c>
      <c r="C4" s="19" t="s">
        <v>15</v>
      </c>
      <c r="D4" s="20">
        <f t="shared" si="1"/>
        <v>1</v>
      </c>
      <c r="E4" s="21"/>
      <c r="F4" s="22"/>
      <c r="G4" s="23"/>
      <c r="H4" s="24"/>
      <c r="I4" s="24"/>
      <c r="J4" s="24"/>
      <c r="K4" s="24"/>
      <c r="L4" s="23">
        <v>1.0</v>
      </c>
      <c r="M4" s="25"/>
      <c r="N4" s="24"/>
      <c r="O4" s="24"/>
      <c r="P4" s="24"/>
      <c r="Q4" s="24"/>
      <c r="R4" s="24"/>
      <c r="S4" s="24"/>
      <c r="T4" s="25"/>
      <c r="U4" s="24"/>
      <c r="V4" s="24"/>
      <c r="W4" s="24"/>
      <c r="X4" s="24"/>
      <c r="Y4" s="24"/>
    </row>
    <row r="5">
      <c r="A5" s="17" t="s">
        <v>16</v>
      </c>
      <c r="B5" s="18">
        <f>B4/B11</f>
        <v>25</v>
      </c>
      <c r="C5" s="19" t="s">
        <v>17</v>
      </c>
      <c r="D5" s="20">
        <f t="shared" si="1"/>
        <v>5</v>
      </c>
      <c r="E5" s="21"/>
      <c r="F5" s="22"/>
      <c r="G5" s="23">
        <v>1.0</v>
      </c>
      <c r="H5" s="23">
        <v>1.0</v>
      </c>
      <c r="I5" s="23">
        <v>1.0</v>
      </c>
      <c r="J5" s="24"/>
      <c r="K5" s="24"/>
      <c r="L5" s="23">
        <v>1.0</v>
      </c>
      <c r="M5" s="22"/>
      <c r="N5" s="24"/>
      <c r="O5" s="23">
        <v>1.0</v>
      </c>
      <c r="P5" s="24"/>
      <c r="Q5" s="24"/>
      <c r="R5" s="24"/>
      <c r="S5" s="24"/>
      <c r="T5" s="22"/>
      <c r="U5" s="24"/>
      <c r="V5" s="24"/>
      <c r="W5" s="24"/>
      <c r="X5" s="24"/>
      <c r="Y5" s="24"/>
    </row>
    <row r="6">
      <c r="A6" s="17" t="s">
        <v>18</v>
      </c>
      <c r="B6" s="26"/>
      <c r="C6" s="19" t="s">
        <v>19</v>
      </c>
      <c r="D6" s="20">
        <f t="shared" si="1"/>
        <v>0</v>
      </c>
      <c r="E6" s="21"/>
      <c r="F6" s="27"/>
      <c r="G6" s="24"/>
      <c r="H6" s="24"/>
      <c r="I6" s="24"/>
      <c r="J6" s="24"/>
      <c r="K6" s="24"/>
      <c r="L6" s="28"/>
      <c r="M6" s="22"/>
      <c r="N6" s="24"/>
      <c r="O6" s="24"/>
      <c r="P6" s="24"/>
      <c r="Q6" s="24"/>
      <c r="R6" s="24"/>
      <c r="S6" s="24"/>
      <c r="T6" s="22"/>
      <c r="U6" s="24"/>
      <c r="V6" s="24"/>
      <c r="W6" s="24"/>
      <c r="X6" s="24"/>
      <c r="Y6" s="24"/>
    </row>
    <row r="7">
      <c r="A7" s="17"/>
      <c r="B7" s="18"/>
      <c r="C7" s="29" t="s">
        <v>20</v>
      </c>
      <c r="D7" s="20">
        <f t="shared" si="1"/>
        <v>5</v>
      </c>
      <c r="E7" s="30"/>
      <c r="F7" s="31"/>
      <c r="G7" s="23">
        <v>1.0</v>
      </c>
      <c r="H7" s="23">
        <v>1.0</v>
      </c>
      <c r="I7" s="23">
        <v>1.0</v>
      </c>
      <c r="J7" s="24"/>
      <c r="K7" s="24"/>
      <c r="L7" s="23">
        <v>1.0</v>
      </c>
      <c r="M7" s="25"/>
      <c r="N7" s="24"/>
      <c r="O7" s="23">
        <v>1.0</v>
      </c>
      <c r="P7" s="32"/>
      <c r="Q7" s="24"/>
      <c r="R7" s="32"/>
      <c r="S7" s="24"/>
      <c r="T7" s="25"/>
      <c r="U7" s="24"/>
      <c r="V7" s="24"/>
      <c r="W7" s="24"/>
      <c r="X7" s="24"/>
      <c r="Y7" s="24"/>
    </row>
    <row r="8">
      <c r="A8" s="33"/>
      <c r="B8" s="26"/>
      <c r="C8" s="19" t="s">
        <v>21</v>
      </c>
      <c r="D8" s="20">
        <f t="shared" si="1"/>
        <v>0</v>
      </c>
      <c r="E8" s="30"/>
      <c r="F8" s="31"/>
      <c r="G8" s="34"/>
      <c r="H8" s="34"/>
      <c r="I8" s="34"/>
      <c r="J8" s="34"/>
      <c r="K8" s="34"/>
      <c r="L8" s="28"/>
      <c r="M8" s="35"/>
      <c r="N8" s="34"/>
      <c r="O8" s="34"/>
      <c r="P8" s="34"/>
      <c r="Q8" s="34"/>
      <c r="R8" s="34"/>
      <c r="S8" s="24"/>
      <c r="T8" s="35"/>
      <c r="U8" s="24"/>
      <c r="V8" s="34"/>
      <c r="W8" s="34"/>
      <c r="X8" s="34"/>
      <c r="Y8" s="34"/>
    </row>
    <row r="9">
      <c r="A9" s="17" t="s">
        <v>22</v>
      </c>
      <c r="B9" s="18">
        <f>B5/B12</f>
        <v>31.25</v>
      </c>
      <c r="C9" s="19" t="s">
        <v>23</v>
      </c>
      <c r="D9" s="20">
        <f t="shared" si="1"/>
        <v>7</v>
      </c>
      <c r="E9" s="36">
        <v>1.0</v>
      </c>
      <c r="F9" s="31"/>
      <c r="G9" s="23">
        <v>1.0</v>
      </c>
      <c r="H9" s="37">
        <v>0.0</v>
      </c>
      <c r="I9" s="37">
        <v>0.0</v>
      </c>
      <c r="J9" s="37">
        <v>1.0</v>
      </c>
      <c r="K9" s="37">
        <v>2.0</v>
      </c>
      <c r="L9" s="37">
        <v>1.0</v>
      </c>
      <c r="M9" s="22"/>
      <c r="N9" s="37">
        <v>0.0</v>
      </c>
      <c r="O9" s="37">
        <v>1.0</v>
      </c>
      <c r="P9" s="37"/>
      <c r="Q9" s="37"/>
      <c r="R9" s="37"/>
      <c r="S9" s="37"/>
      <c r="T9" s="22"/>
      <c r="U9" s="24"/>
      <c r="V9" s="24"/>
      <c r="W9" s="24"/>
      <c r="X9" s="24"/>
      <c r="Y9" s="24"/>
    </row>
    <row r="10">
      <c r="A10" s="17" t="s">
        <v>24</v>
      </c>
      <c r="B10" s="38">
        <f>B9/B14</f>
        <v>1562.5</v>
      </c>
      <c r="C10" s="19" t="s">
        <v>25</v>
      </c>
      <c r="D10" s="20">
        <f t="shared" si="1"/>
        <v>537</v>
      </c>
      <c r="E10" s="36">
        <v>45.0</v>
      </c>
      <c r="F10" s="22"/>
      <c r="G10" s="23">
        <v>43.0</v>
      </c>
      <c r="H10" s="23">
        <v>95.0</v>
      </c>
      <c r="I10" s="23">
        <v>57.0</v>
      </c>
      <c r="J10" s="23">
        <v>50.0</v>
      </c>
      <c r="K10" s="39">
        <v>30.0</v>
      </c>
      <c r="L10" s="39">
        <v>66.0</v>
      </c>
      <c r="M10" s="22"/>
      <c r="N10" s="23">
        <v>73.0</v>
      </c>
      <c r="O10" s="40">
        <v>78.0</v>
      </c>
      <c r="P10" s="24"/>
      <c r="Q10" s="24"/>
      <c r="R10" s="28"/>
      <c r="S10" s="28"/>
      <c r="T10" s="22"/>
      <c r="U10" s="28"/>
      <c r="V10" s="28"/>
      <c r="W10" s="28"/>
      <c r="X10" s="28"/>
      <c r="Y10" s="28"/>
    </row>
    <row r="11">
      <c r="A11" s="41" t="s">
        <v>26</v>
      </c>
      <c r="B11" s="42">
        <v>0.2</v>
      </c>
      <c r="C11" s="41" t="s">
        <v>27</v>
      </c>
      <c r="D11" s="43">
        <f>D4/sum(D5:D6)</f>
        <v>0.2</v>
      </c>
      <c r="E11" s="21"/>
      <c r="F11" s="22"/>
      <c r="G11" s="24"/>
      <c r="H11" s="24"/>
      <c r="I11" s="24"/>
      <c r="J11" s="24"/>
      <c r="K11" s="28"/>
      <c r="L11" s="28"/>
      <c r="M11" s="22"/>
      <c r="N11" s="24"/>
      <c r="O11" s="28"/>
      <c r="P11" s="28"/>
      <c r="Q11" s="28"/>
      <c r="R11" s="28"/>
      <c r="S11" s="28"/>
      <c r="T11" s="22"/>
      <c r="U11" s="28"/>
      <c r="V11" s="28"/>
      <c r="W11" s="28"/>
      <c r="X11" s="28"/>
      <c r="Y11" s="28"/>
    </row>
    <row r="12">
      <c r="A12" s="44" t="s">
        <v>28</v>
      </c>
      <c r="B12" s="42">
        <v>0.8</v>
      </c>
      <c r="C12" s="44" t="s">
        <v>29</v>
      </c>
      <c r="D12" s="45">
        <f>sum(D5:D6)/D7</f>
        <v>1</v>
      </c>
      <c r="E12" s="46"/>
      <c r="F12" s="22"/>
      <c r="G12" s="24"/>
      <c r="H12" s="24"/>
      <c r="I12" s="24"/>
      <c r="J12" s="24"/>
      <c r="K12" s="28"/>
      <c r="L12" s="28"/>
      <c r="M12" s="22"/>
      <c r="N12" s="24"/>
      <c r="O12" s="24"/>
      <c r="P12" s="24"/>
      <c r="Q12" s="24"/>
      <c r="R12" s="28"/>
      <c r="S12" s="28"/>
      <c r="T12" s="22"/>
      <c r="U12" s="28"/>
      <c r="V12" s="28"/>
      <c r="W12" s="28"/>
      <c r="X12" s="28"/>
      <c r="Y12" s="28"/>
    </row>
    <row r="13">
      <c r="A13" s="44" t="s">
        <v>30</v>
      </c>
      <c r="B13" s="47"/>
      <c r="C13" s="17" t="s">
        <v>31</v>
      </c>
      <c r="D13" s="45">
        <f>SUM(D5:D6)/D9</f>
        <v>0.7142857143</v>
      </c>
      <c r="E13" s="46"/>
      <c r="F13" s="22"/>
      <c r="G13" s="24"/>
      <c r="H13" s="24"/>
      <c r="I13" s="24"/>
      <c r="J13" s="24"/>
      <c r="K13" s="28"/>
      <c r="L13" s="28"/>
      <c r="M13" s="22"/>
      <c r="N13" s="24"/>
      <c r="O13" s="24"/>
      <c r="P13" s="24"/>
      <c r="Q13" s="24"/>
      <c r="R13" s="28"/>
      <c r="S13" s="28"/>
      <c r="T13" s="22"/>
      <c r="U13" s="28"/>
      <c r="V13" s="28"/>
      <c r="W13" s="28"/>
      <c r="X13" s="28"/>
      <c r="Y13" s="28"/>
    </row>
    <row r="14">
      <c r="A14" s="17" t="s">
        <v>32</v>
      </c>
      <c r="B14" s="42">
        <v>0.02</v>
      </c>
      <c r="C14" s="17" t="s">
        <v>33</v>
      </c>
      <c r="D14" s="48">
        <f>D9/D10</f>
        <v>0.01303538175</v>
      </c>
      <c r="E14" s="21"/>
      <c r="F14" s="22"/>
      <c r="G14" s="24"/>
      <c r="H14" s="24"/>
      <c r="I14" s="24"/>
      <c r="J14" s="24"/>
      <c r="K14" s="28"/>
      <c r="L14" s="28"/>
      <c r="M14" s="22"/>
      <c r="N14" s="24"/>
      <c r="O14" s="24"/>
      <c r="P14" s="24"/>
      <c r="Q14" s="24"/>
      <c r="R14" s="28"/>
      <c r="S14" s="28"/>
      <c r="T14" s="22"/>
      <c r="U14" s="28"/>
      <c r="V14" s="28"/>
      <c r="W14" s="28"/>
      <c r="X14" s="28"/>
      <c r="Y14" s="28"/>
    </row>
    <row r="15">
      <c r="A15" s="49"/>
      <c r="B15" s="49"/>
      <c r="C15" s="49"/>
      <c r="D15" s="49"/>
      <c r="E15" s="49"/>
      <c r="F15" s="49"/>
      <c r="G15" s="49"/>
      <c r="H15" s="49"/>
      <c r="I15" s="49"/>
      <c r="J15" s="49"/>
      <c r="K15" s="49"/>
      <c r="L15" s="49"/>
      <c r="M15" s="49"/>
      <c r="N15" s="49"/>
      <c r="O15" s="50"/>
      <c r="P15" s="50"/>
      <c r="Q15" s="50"/>
      <c r="R15" s="50"/>
      <c r="S15" s="50"/>
      <c r="T15" s="50"/>
      <c r="U15" s="50"/>
      <c r="V15" s="50"/>
      <c r="W15" s="50"/>
      <c r="X15" s="50"/>
      <c r="Y15" s="50"/>
    </row>
    <row r="16">
      <c r="A16" s="51" t="s">
        <v>34</v>
      </c>
      <c r="B16" s="2" t="s">
        <v>1</v>
      </c>
      <c r="C16" s="3"/>
      <c r="D16" s="4" t="s">
        <v>2</v>
      </c>
      <c r="E16" s="5" t="s">
        <v>3</v>
      </c>
      <c r="F16" s="5" t="s">
        <v>4</v>
      </c>
      <c r="G16" s="5" t="s">
        <v>5</v>
      </c>
      <c r="H16" s="5" t="s">
        <v>6</v>
      </c>
      <c r="I16" s="5" t="s">
        <v>7</v>
      </c>
      <c r="J16" s="5" t="s">
        <v>8</v>
      </c>
      <c r="K16" s="5" t="s">
        <v>9</v>
      </c>
      <c r="L16" s="5" t="s">
        <v>3</v>
      </c>
      <c r="M16" s="5" t="s">
        <v>10</v>
      </c>
      <c r="N16" s="5" t="s">
        <v>5</v>
      </c>
      <c r="O16" s="5" t="s">
        <v>6</v>
      </c>
      <c r="P16" s="5" t="s">
        <v>7</v>
      </c>
      <c r="Q16" s="5" t="s">
        <v>8</v>
      </c>
      <c r="R16" s="5" t="s">
        <v>9</v>
      </c>
      <c r="S16" s="5" t="s">
        <v>3</v>
      </c>
      <c r="T16" s="5" t="s">
        <v>11</v>
      </c>
      <c r="U16" s="5" t="s">
        <v>5</v>
      </c>
      <c r="V16" s="5" t="s">
        <v>6</v>
      </c>
      <c r="W16" s="5" t="s">
        <v>7</v>
      </c>
      <c r="X16" s="5" t="s">
        <v>8</v>
      </c>
      <c r="Y16" s="5" t="s">
        <v>9</v>
      </c>
    </row>
    <row r="17">
      <c r="A17" s="6"/>
      <c r="B17" s="6"/>
      <c r="C17" s="6"/>
      <c r="D17" s="7"/>
      <c r="E17" s="8">
        <v>45668.0</v>
      </c>
      <c r="F17" s="8">
        <v>45669.0</v>
      </c>
      <c r="G17" s="8">
        <v>45670.0</v>
      </c>
      <c r="H17" s="8">
        <v>45671.0</v>
      </c>
      <c r="I17" s="8">
        <v>45672.0</v>
      </c>
      <c r="J17" s="8">
        <v>45673.0</v>
      </c>
      <c r="K17" s="8">
        <v>45674.0</v>
      </c>
      <c r="L17" s="8">
        <v>45675.0</v>
      </c>
      <c r="M17" s="8">
        <v>45676.0</v>
      </c>
      <c r="N17" s="8">
        <v>45677.0</v>
      </c>
      <c r="O17" s="8">
        <v>45678.0</v>
      </c>
      <c r="P17" s="8">
        <v>45679.0</v>
      </c>
      <c r="Q17" s="8">
        <v>45680.0</v>
      </c>
      <c r="R17" s="8">
        <v>45681.0</v>
      </c>
      <c r="S17" s="8">
        <v>45682.0</v>
      </c>
      <c r="T17" s="8">
        <v>45683.0</v>
      </c>
      <c r="U17" s="8">
        <v>45684.0</v>
      </c>
      <c r="V17" s="8">
        <v>45685.0</v>
      </c>
      <c r="W17" s="8">
        <v>45686.0</v>
      </c>
      <c r="X17" s="8">
        <v>45687.0</v>
      </c>
      <c r="Y17" s="8">
        <v>45688.0</v>
      </c>
    </row>
    <row r="18">
      <c r="A18" s="9" t="s">
        <v>12</v>
      </c>
      <c r="B18" s="10">
        <v>2640000.0</v>
      </c>
      <c r="C18" s="9" t="s">
        <v>13</v>
      </c>
      <c r="D18" s="11">
        <f t="shared" ref="D18:D25" si="2">sum(E18)+sum(G18:L18)+sum(N18:S18)+SUM(U18:Y18)</f>
        <v>0</v>
      </c>
      <c r="E18" s="12"/>
      <c r="F18" s="13"/>
      <c r="G18" s="12"/>
      <c r="H18" s="12"/>
      <c r="I18" s="12"/>
      <c r="J18" s="12"/>
      <c r="K18" s="14"/>
      <c r="L18" s="14"/>
      <c r="M18" s="16"/>
      <c r="N18" s="12"/>
      <c r="O18" s="14"/>
      <c r="P18" s="12"/>
      <c r="Q18" s="12"/>
      <c r="R18" s="14"/>
      <c r="S18" s="14"/>
      <c r="T18" s="16"/>
      <c r="U18" s="14"/>
      <c r="V18" s="14"/>
      <c r="W18" s="14"/>
      <c r="X18" s="14"/>
      <c r="Y18" s="14"/>
    </row>
    <row r="19">
      <c r="A19" s="17" t="s">
        <v>14</v>
      </c>
      <c r="B19" s="52" t="s">
        <v>35</v>
      </c>
      <c r="C19" s="19" t="s">
        <v>15</v>
      </c>
      <c r="D19" s="20">
        <f t="shared" si="2"/>
        <v>0</v>
      </c>
      <c r="E19" s="21"/>
      <c r="F19" s="22"/>
      <c r="G19" s="24"/>
      <c r="H19" s="24"/>
      <c r="I19" s="24"/>
      <c r="J19" s="24"/>
      <c r="K19" s="24"/>
      <c r="L19" s="28"/>
      <c r="M19" s="25"/>
      <c r="N19" s="24"/>
      <c r="O19" s="24"/>
      <c r="P19" s="24"/>
      <c r="Q19" s="24"/>
      <c r="R19" s="24"/>
      <c r="S19" s="24"/>
      <c r="T19" s="25"/>
      <c r="U19" s="24"/>
      <c r="V19" s="24"/>
      <c r="W19" s="24"/>
      <c r="X19" s="24"/>
      <c r="Y19" s="24"/>
    </row>
    <row r="20">
      <c r="A20" s="17" t="s">
        <v>16</v>
      </c>
      <c r="B20" s="52" t="s">
        <v>36</v>
      </c>
      <c r="C20" s="19" t="s">
        <v>17</v>
      </c>
      <c r="D20" s="20">
        <f t="shared" si="2"/>
        <v>0</v>
      </c>
      <c r="E20" s="21"/>
      <c r="F20" s="22"/>
      <c r="G20" s="24"/>
      <c r="H20" s="24"/>
      <c r="I20" s="24"/>
      <c r="J20" s="24"/>
      <c r="K20" s="24"/>
      <c r="L20" s="28"/>
      <c r="M20" s="22"/>
      <c r="N20" s="24"/>
      <c r="O20" s="24"/>
      <c r="P20" s="24"/>
      <c r="Q20" s="24"/>
      <c r="R20" s="24"/>
      <c r="S20" s="24"/>
      <c r="T20" s="22"/>
      <c r="U20" s="24"/>
      <c r="V20" s="24"/>
      <c r="W20" s="24"/>
      <c r="X20" s="24"/>
      <c r="Y20" s="24"/>
    </row>
    <row r="21">
      <c r="A21" s="17" t="s">
        <v>18</v>
      </c>
      <c r="B21" s="53"/>
      <c r="C21" s="19" t="s">
        <v>19</v>
      </c>
      <c r="D21" s="20">
        <f t="shared" si="2"/>
        <v>0</v>
      </c>
      <c r="E21" s="21"/>
      <c r="F21" s="27"/>
      <c r="G21" s="24"/>
      <c r="H21" s="24"/>
      <c r="I21" s="24"/>
      <c r="J21" s="24"/>
      <c r="K21" s="24"/>
      <c r="L21" s="28"/>
      <c r="M21" s="22"/>
      <c r="N21" s="24"/>
      <c r="O21" s="24"/>
      <c r="P21" s="24"/>
      <c r="Q21" s="24"/>
      <c r="R21" s="24"/>
      <c r="S21" s="24"/>
      <c r="T21" s="22"/>
      <c r="U21" s="24"/>
      <c r="V21" s="24"/>
      <c r="W21" s="24"/>
      <c r="X21" s="24"/>
      <c r="Y21" s="24"/>
    </row>
    <row r="22">
      <c r="A22" s="33"/>
      <c r="B22" s="53"/>
      <c r="C22" s="19" t="s">
        <v>21</v>
      </c>
      <c r="D22" s="20">
        <f t="shared" si="2"/>
        <v>0</v>
      </c>
      <c r="E22" s="30"/>
      <c r="F22" s="31"/>
      <c r="G22" s="34"/>
      <c r="H22" s="34"/>
      <c r="I22" s="34"/>
      <c r="J22" s="34"/>
      <c r="K22" s="34"/>
      <c r="L22" s="54"/>
      <c r="M22" s="35"/>
      <c r="N22" s="34"/>
      <c r="O22" s="34"/>
      <c r="P22" s="34"/>
      <c r="Q22" s="34"/>
      <c r="R22" s="34"/>
      <c r="S22" s="24"/>
      <c r="T22" s="35"/>
      <c r="U22" s="24"/>
      <c r="V22" s="34"/>
      <c r="W22" s="34"/>
      <c r="X22" s="34"/>
      <c r="Y22" s="34"/>
    </row>
    <row r="23">
      <c r="A23" s="17"/>
      <c r="B23" s="52"/>
      <c r="C23" s="29" t="s">
        <v>20</v>
      </c>
      <c r="D23" s="20">
        <f t="shared" si="2"/>
        <v>0</v>
      </c>
      <c r="E23" s="30"/>
      <c r="F23" s="31"/>
      <c r="G23" s="24"/>
      <c r="H23" s="24"/>
      <c r="I23" s="24"/>
      <c r="J23" s="24"/>
      <c r="K23" s="24"/>
      <c r="M23" s="25"/>
      <c r="N23" s="24"/>
      <c r="O23" s="24"/>
      <c r="P23" s="32"/>
      <c r="Q23" s="24"/>
      <c r="R23" s="32"/>
      <c r="S23" s="24"/>
      <c r="T23" s="25"/>
      <c r="U23" s="24"/>
      <c r="V23" s="24"/>
      <c r="W23" s="24"/>
      <c r="X23" s="24"/>
      <c r="Y23" s="24"/>
    </row>
    <row r="24">
      <c r="A24" s="17" t="s">
        <v>22</v>
      </c>
      <c r="B24" s="52" t="s">
        <v>37</v>
      </c>
      <c r="C24" s="19" t="s">
        <v>23</v>
      </c>
      <c r="D24" s="20">
        <f t="shared" si="2"/>
        <v>2</v>
      </c>
      <c r="E24" s="36">
        <v>0.0</v>
      </c>
      <c r="F24" s="31"/>
      <c r="G24" s="23">
        <v>2.0</v>
      </c>
      <c r="H24" s="36"/>
      <c r="I24" s="23">
        <v>0.0</v>
      </c>
      <c r="J24" s="24"/>
      <c r="K24" s="32"/>
      <c r="L24" s="36">
        <v>0.0</v>
      </c>
      <c r="M24" s="22"/>
      <c r="N24" s="24"/>
      <c r="O24" s="32"/>
      <c r="P24" s="24"/>
      <c r="Q24" s="24"/>
      <c r="R24" s="24"/>
      <c r="S24" s="24"/>
      <c r="T24" s="22"/>
      <c r="U24" s="24"/>
      <c r="V24" s="24"/>
      <c r="W24" s="24"/>
      <c r="X24" s="24"/>
      <c r="Y24" s="24"/>
    </row>
    <row r="25">
      <c r="A25" s="17" t="s">
        <v>24</v>
      </c>
      <c r="B25" s="55" t="s">
        <v>38</v>
      </c>
      <c r="C25" s="19" t="s">
        <v>25</v>
      </c>
      <c r="D25" s="20">
        <f t="shared" si="2"/>
        <v>150</v>
      </c>
      <c r="E25" s="36">
        <v>27.0</v>
      </c>
      <c r="F25" s="22"/>
      <c r="G25" s="23">
        <v>26.0</v>
      </c>
      <c r="H25" s="24"/>
      <c r="I25" s="24"/>
      <c r="J25" s="24"/>
      <c r="K25" s="28"/>
      <c r="L25" s="39">
        <v>97.0</v>
      </c>
      <c r="M25" s="22"/>
      <c r="N25" s="24"/>
      <c r="O25" s="32"/>
      <c r="P25" s="24"/>
      <c r="Q25" s="24"/>
      <c r="R25" s="28"/>
      <c r="S25" s="28"/>
      <c r="T25" s="22"/>
      <c r="U25" s="28"/>
      <c r="V25" s="28"/>
      <c r="W25" s="28"/>
      <c r="X25" s="28"/>
      <c r="Y25" s="28"/>
    </row>
    <row r="26">
      <c r="A26" s="41" t="s">
        <v>26</v>
      </c>
      <c r="B26" s="45">
        <f>B19/B20</f>
        <v>0.3</v>
      </c>
      <c r="C26" s="41" t="s">
        <v>27</v>
      </c>
      <c r="D26" s="56" t="str">
        <f>D19/sum(D20:D21)</f>
        <v>#DIV/0!</v>
      </c>
      <c r="E26" s="21"/>
      <c r="F26" s="22"/>
      <c r="G26" s="24"/>
      <c r="H26" s="24"/>
      <c r="I26" s="24"/>
      <c r="J26" s="24"/>
      <c r="K26" s="28"/>
      <c r="L26" s="28"/>
      <c r="M26" s="22"/>
      <c r="N26" s="24"/>
      <c r="O26" s="28"/>
      <c r="P26" s="28"/>
      <c r="Q26" s="28"/>
      <c r="R26" s="28"/>
      <c r="S26" s="28"/>
      <c r="T26" s="22"/>
      <c r="U26" s="28"/>
      <c r="V26" s="28"/>
      <c r="W26" s="28"/>
      <c r="X26" s="28"/>
      <c r="Y26" s="28"/>
    </row>
    <row r="27">
      <c r="A27" s="44" t="s">
        <v>28</v>
      </c>
      <c r="B27" s="45">
        <f>B20/B24</f>
        <v>0.9090909091</v>
      </c>
      <c r="C27" s="44" t="s">
        <v>29</v>
      </c>
      <c r="D27" s="45" t="str">
        <f>sum(D20:D21)/D23</f>
        <v>#DIV/0!</v>
      </c>
      <c r="E27" s="46"/>
      <c r="F27" s="22"/>
      <c r="G27" s="24"/>
      <c r="H27" s="24"/>
      <c r="I27" s="24"/>
      <c r="J27" s="24"/>
      <c r="K27" s="28"/>
      <c r="L27" s="28"/>
      <c r="M27" s="22"/>
      <c r="N27" s="24"/>
      <c r="O27" s="24"/>
      <c r="P27" s="24"/>
      <c r="Q27" s="24"/>
      <c r="R27" s="28"/>
      <c r="S27" s="28"/>
      <c r="T27" s="22"/>
      <c r="U27" s="28"/>
      <c r="V27" s="28"/>
      <c r="W27" s="28"/>
      <c r="X27" s="28"/>
      <c r="Y27" s="28"/>
    </row>
    <row r="28">
      <c r="A28" s="44" t="s">
        <v>30</v>
      </c>
      <c r="B28" s="45"/>
      <c r="C28" s="17" t="s">
        <v>31</v>
      </c>
      <c r="D28" s="45">
        <f>SUM(D20:D21)/D24</f>
        <v>0</v>
      </c>
      <c r="E28" s="46"/>
      <c r="F28" s="22"/>
      <c r="G28" s="24"/>
      <c r="H28" s="24"/>
      <c r="I28" s="24"/>
      <c r="J28" s="24"/>
      <c r="K28" s="28"/>
      <c r="L28" s="28"/>
      <c r="M28" s="22"/>
      <c r="N28" s="24"/>
      <c r="O28" s="24"/>
      <c r="P28" s="24"/>
      <c r="Q28" s="24"/>
      <c r="R28" s="28"/>
      <c r="S28" s="28"/>
      <c r="T28" s="22"/>
      <c r="U28" s="28"/>
      <c r="V28" s="28"/>
      <c r="W28" s="28"/>
      <c r="X28" s="28"/>
      <c r="Y28" s="28"/>
    </row>
    <row r="29">
      <c r="A29" s="17" t="s">
        <v>32</v>
      </c>
      <c r="B29" s="47">
        <f>B24/B25</f>
        <v>0.02</v>
      </c>
      <c r="C29" s="17" t="s">
        <v>33</v>
      </c>
      <c r="D29" s="48">
        <f>D24/D25</f>
        <v>0.01333333333</v>
      </c>
      <c r="E29" s="21"/>
      <c r="F29" s="22"/>
      <c r="G29" s="24"/>
      <c r="H29" s="24"/>
      <c r="I29" s="24"/>
      <c r="J29" s="24"/>
      <c r="K29" s="28"/>
      <c r="L29" s="28"/>
      <c r="M29" s="22"/>
      <c r="N29" s="24"/>
      <c r="O29" s="24"/>
      <c r="P29" s="24"/>
      <c r="Q29" s="24"/>
      <c r="R29" s="28"/>
      <c r="S29" s="28"/>
      <c r="T29" s="22"/>
      <c r="U29" s="28"/>
      <c r="V29" s="28"/>
      <c r="W29" s="28"/>
      <c r="X29" s="28"/>
      <c r="Y29" s="28"/>
    </row>
    <row r="30">
      <c r="A30" s="49"/>
      <c r="B30" s="49"/>
      <c r="C30" s="49"/>
      <c r="D30" s="49"/>
      <c r="E30" s="49"/>
      <c r="F30" s="49"/>
      <c r="G30" s="49"/>
      <c r="H30" s="49"/>
      <c r="I30" s="49"/>
      <c r="J30" s="49"/>
      <c r="K30" s="49"/>
      <c r="L30" s="49"/>
      <c r="M30" s="49"/>
      <c r="N30" s="49"/>
      <c r="O30" s="50"/>
      <c r="P30" s="50"/>
      <c r="Q30" s="50"/>
      <c r="R30" s="50"/>
      <c r="S30" s="50"/>
      <c r="T30" s="50"/>
      <c r="U30" s="50"/>
      <c r="V30" s="50"/>
      <c r="W30" s="50"/>
      <c r="X30" s="50"/>
      <c r="Y30" s="50"/>
    </row>
    <row r="31">
      <c r="A31" s="49"/>
      <c r="B31" s="49"/>
      <c r="C31" s="49"/>
      <c r="D31" s="49"/>
      <c r="E31" s="49"/>
      <c r="F31" s="49"/>
      <c r="G31" s="49"/>
      <c r="H31" s="49"/>
      <c r="I31" s="49"/>
      <c r="J31" s="49"/>
      <c r="K31" s="49"/>
      <c r="L31" s="49"/>
      <c r="M31" s="49"/>
      <c r="N31" s="49"/>
      <c r="O31" s="50"/>
      <c r="P31" s="50"/>
      <c r="Q31" s="50"/>
      <c r="R31" s="50"/>
      <c r="S31" s="50"/>
      <c r="T31" s="50"/>
      <c r="U31" s="50"/>
      <c r="V31" s="50"/>
      <c r="W31" s="50"/>
      <c r="X31" s="50"/>
      <c r="Y31" s="50"/>
    </row>
    <row r="32">
      <c r="A32" s="49"/>
      <c r="B32" s="49"/>
      <c r="C32" s="49"/>
      <c r="D32" s="49"/>
      <c r="E32" s="49"/>
      <c r="F32" s="49"/>
      <c r="G32" s="49"/>
      <c r="H32" s="49"/>
      <c r="I32" s="49"/>
      <c r="J32" s="49"/>
      <c r="K32" s="49"/>
      <c r="L32" s="49"/>
      <c r="M32" s="49"/>
      <c r="N32" s="49"/>
      <c r="O32" s="50"/>
      <c r="P32" s="50"/>
      <c r="Q32" s="50"/>
      <c r="R32" s="50"/>
      <c r="S32" s="50"/>
      <c r="T32" s="50"/>
      <c r="U32" s="50"/>
      <c r="V32" s="50"/>
      <c r="W32" s="50"/>
      <c r="X32" s="50"/>
      <c r="Y32" s="50"/>
    </row>
    <row r="33">
      <c r="A33" s="49"/>
      <c r="B33" s="49"/>
      <c r="C33" s="49"/>
      <c r="D33" s="49"/>
      <c r="E33" s="49"/>
      <c r="F33" s="49"/>
      <c r="G33" s="49"/>
      <c r="H33" s="49"/>
      <c r="I33" s="49"/>
      <c r="J33" s="49"/>
      <c r="K33" s="49"/>
      <c r="L33" s="49"/>
      <c r="M33" s="49"/>
      <c r="N33" s="49"/>
      <c r="O33" s="50"/>
      <c r="P33" s="50"/>
      <c r="Q33" s="50"/>
      <c r="R33" s="50"/>
      <c r="S33" s="50"/>
      <c r="T33" s="50"/>
      <c r="U33" s="50"/>
      <c r="V33" s="50"/>
      <c r="W33" s="50"/>
      <c r="X33" s="50"/>
      <c r="Y33" s="50"/>
    </row>
    <row r="34">
      <c r="A34" s="49"/>
      <c r="B34" s="49"/>
      <c r="C34" s="49"/>
      <c r="D34" s="49"/>
      <c r="E34" s="49"/>
      <c r="F34" s="49"/>
      <c r="G34" s="49"/>
      <c r="H34" s="49"/>
      <c r="I34" s="49"/>
      <c r="J34" s="49"/>
      <c r="K34" s="49"/>
      <c r="L34" s="49"/>
      <c r="M34" s="49"/>
      <c r="N34" s="49"/>
      <c r="O34" s="50"/>
      <c r="P34" s="50"/>
      <c r="Q34" s="50"/>
      <c r="R34" s="50"/>
      <c r="S34" s="50"/>
      <c r="T34" s="50"/>
      <c r="U34" s="50"/>
      <c r="V34" s="50"/>
      <c r="W34" s="50"/>
      <c r="X34" s="50"/>
      <c r="Y34" s="50"/>
    </row>
    <row r="35">
      <c r="A35" s="49"/>
      <c r="B35" s="49"/>
      <c r="C35" s="49"/>
      <c r="D35" s="49"/>
      <c r="E35" s="49"/>
      <c r="F35" s="49"/>
      <c r="G35" s="49"/>
      <c r="H35" s="49"/>
      <c r="I35" s="49"/>
      <c r="J35" s="49"/>
      <c r="K35" s="49"/>
      <c r="L35" s="49"/>
      <c r="M35" s="49"/>
      <c r="N35" s="49"/>
      <c r="O35" s="50"/>
      <c r="P35" s="50"/>
      <c r="Q35" s="50"/>
      <c r="R35" s="50"/>
      <c r="S35" s="50"/>
      <c r="T35" s="50"/>
      <c r="U35" s="50"/>
      <c r="V35" s="50"/>
      <c r="W35" s="50"/>
      <c r="X35" s="50"/>
      <c r="Y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row>
  </sheetData>
  <mergeCells count="8">
    <mergeCell ref="A1:A2"/>
    <mergeCell ref="B1:B2"/>
    <mergeCell ref="C1:C2"/>
    <mergeCell ref="D1:D2"/>
    <mergeCell ref="A16:A17"/>
    <mergeCell ref="B16:B17"/>
    <mergeCell ref="C16:C17"/>
    <mergeCell ref="D16:D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sheetData>
    <row r="1">
      <c r="A1" s="1" t="s">
        <v>0</v>
      </c>
      <c r="B1" s="2" t="s">
        <v>1</v>
      </c>
      <c r="C1" s="3"/>
      <c r="D1" s="4" t="s">
        <v>2</v>
      </c>
      <c r="E1" s="5" t="s">
        <v>3</v>
      </c>
      <c r="F1" s="5" t="s">
        <v>4</v>
      </c>
      <c r="G1" s="5" t="s">
        <v>5</v>
      </c>
      <c r="H1" s="5" t="s">
        <v>6</v>
      </c>
      <c r="I1" s="5" t="s">
        <v>7</v>
      </c>
      <c r="J1" s="5" t="s">
        <v>8</v>
      </c>
      <c r="K1" s="5" t="s">
        <v>9</v>
      </c>
      <c r="L1" s="5" t="s">
        <v>3</v>
      </c>
      <c r="M1" s="5" t="s">
        <v>10</v>
      </c>
      <c r="N1" s="5" t="s">
        <v>5</v>
      </c>
      <c r="O1" s="5" t="s">
        <v>6</v>
      </c>
      <c r="P1" s="5" t="s">
        <v>7</v>
      </c>
      <c r="Q1" s="5" t="s">
        <v>8</v>
      </c>
      <c r="R1" s="5" t="s">
        <v>9</v>
      </c>
      <c r="S1" s="5" t="s">
        <v>3</v>
      </c>
      <c r="T1" s="5" t="s">
        <v>11</v>
      </c>
      <c r="U1" s="5" t="s">
        <v>5</v>
      </c>
      <c r="V1" s="5" t="s">
        <v>6</v>
      </c>
      <c r="W1" s="5" t="s">
        <v>7</v>
      </c>
      <c r="X1" s="5" t="s">
        <v>8</v>
      </c>
      <c r="Y1" s="5" t="s">
        <v>9</v>
      </c>
      <c r="Z1" s="5" t="s">
        <v>3</v>
      </c>
      <c r="AA1" s="5" t="s">
        <v>39</v>
      </c>
      <c r="AB1" s="5" t="s">
        <v>5</v>
      </c>
      <c r="AC1" s="5" t="s">
        <v>6</v>
      </c>
      <c r="AD1" s="5" t="s">
        <v>7</v>
      </c>
      <c r="AE1" s="5" t="s">
        <v>8</v>
      </c>
      <c r="AF1" s="5" t="s">
        <v>9</v>
      </c>
    </row>
    <row r="2">
      <c r="A2" s="6"/>
      <c r="B2" s="6"/>
      <c r="C2" s="6"/>
      <c r="D2" s="7"/>
      <c r="E2" s="8">
        <v>45689.0</v>
      </c>
      <c r="F2" s="8">
        <v>45690.0</v>
      </c>
      <c r="G2" s="8">
        <v>45691.0</v>
      </c>
      <c r="H2" s="8">
        <v>45692.0</v>
      </c>
      <c r="I2" s="8">
        <v>45693.0</v>
      </c>
      <c r="J2" s="8">
        <v>45694.0</v>
      </c>
      <c r="K2" s="8">
        <v>45695.0</v>
      </c>
      <c r="L2" s="8">
        <v>45696.0</v>
      </c>
      <c r="M2" s="8">
        <v>45697.0</v>
      </c>
      <c r="N2" s="8">
        <v>45698.0</v>
      </c>
      <c r="O2" s="8">
        <v>45699.0</v>
      </c>
      <c r="P2" s="8">
        <v>45700.0</v>
      </c>
      <c r="Q2" s="8">
        <v>45701.0</v>
      </c>
      <c r="R2" s="8">
        <v>45702.0</v>
      </c>
      <c r="S2" s="8">
        <v>45703.0</v>
      </c>
      <c r="T2" s="8">
        <v>45704.0</v>
      </c>
      <c r="U2" s="8">
        <v>45705.0</v>
      </c>
      <c r="V2" s="8">
        <v>45706.0</v>
      </c>
      <c r="W2" s="8">
        <v>45707.0</v>
      </c>
      <c r="X2" s="8">
        <v>45708.0</v>
      </c>
      <c r="Y2" s="8">
        <v>45709.0</v>
      </c>
      <c r="Z2" s="8">
        <v>45710.0</v>
      </c>
      <c r="AA2" s="8">
        <v>45711.0</v>
      </c>
      <c r="AB2" s="8">
        <v>45712.0</v>
      </c>
      <c r="AC2" s="8">
        <v>45713.0</v>
      </c>
      <c r="AD2" s="8">
        <v>45714.0</v>
      </c>
      <c r="AE2" s="8">
        <v>45715.0</v>
      </c>
      <c r="AF2" s="8">
        <v>45716.0</v>
      </c>
    </row>
    <row r="3">
      <c r="A3" s="9" t="s">
        <v>12</v>
      </c>
      <c r="B3" s="10">
        <v>1800000.0</v>
      </c>
      <c r="C3" s="9" t="s">
        <v>13</v>
      </c>
      <c r="D3" s="11">
        <f t="shared" ref="D3:D10" si="1">sum(E3)+sum(G3:L3)+sum(N3:S3)+SUM(U3:Y3)</f>
        <v>0</v>
      </c>
      <c r="E3" s="12"/>
      <c r="F3" s="13"/>
      <c r="G3" s="12"/>
      <c r="H3" s="12"/>
      <c r="I3" s="12"/>
      <c r="J3" s="12"/>
      <c r="K3" s="14"/>
      <c r="L3" s="15"/>
      <c r="M3" s="16"/>
      <c r="N3" s="12"/>
      <c r="O3" s="14"/>
      <c r="P3" s="12"/>
      <c r="Q3" s="12"/>
      <c r="R3" s="14"/>
      <c r="S3" s="14"/>
      <c r="T3" s="16"/>
      <c r="U3" s="14"/>
      <c r="V3" s="14"/>
      <c r="W3" s="14"/>
      <c r="X3" s="14"/>
      <c r="Y3" s="14"/>
      <c r="Z3" s="14"/>
      <c r="AA3" s="14"/>
      <c r="AB3" s="14"/>
      <c r="AC3" s="14"/>
      <c r="AD3" s="14"/>
      <c r="AE3" s="14"/>
      <c r="AF3" s="14"/>
    </row>
    <row r="4">
      <c r="A4" s="17" t="s">
        <v>14</v>
      </c>
      <c r="B4" s="18">
        <v>12.0</v>
      </c>
      <c r="C4" s="19" t="s">
        <v>15</v>
      </c>
      <c r="D4" s="20">
        <f t="shared" si="1"/>
        <v>0</v>
      </c>
      <c r="E4" s="21"/>
      <c r="F4" s="22"/>
      <c r="G4" s="23"/>
      <c r="H4" s="24"/>
      <c r="I4" s="24"/>
      <c r="J4" s="24"/>
      <c r="K4" s="24"/>
      <c r="L4" s="23"/>
      <c r="M4" s="25"/>
      <c r="N4" s="24"/>
      <c r="O4" s="24"/>
      <c r="P4" s="24"/>
      <c r="Q4" s="24"/>
      <c r="R4" s="24"/>
      <c r="S4" s="24"/>
      <c r="T4" s="25"/>
      <c r="U4" s="24"/>
      <c r="V4" s="24"/>
      <c r="W4" s="24"/>
      <c r="X4" s="24"/>
      <c r="Y4" s="24"/>
      <c r="Z4" s="24"/>
      <c r="AA4" s="24"/>
      <c r="AB4" s="24"/>
      <c r="AC4" s="24"/>
      <c r="AD4" s="24"/>
      <c r="AE4" s="24"/>
      <c r="AF4" s="24"/>
    </row>
    <row r="5">
      <c r="A5" s="17" t="s">
        <v>16</v>
      </c>
      <c r="B5" s="18">
        <f>B4/B11</f>
        <v>40</v>
      </c>
      <c r="C5" s="19" t="s">
        <v>17</v>
      </c>
      <c r="D5" s="20">
        <f t="shared" si="1"/>
        <v>0</v>
      </c>
      <c r="E5" s="21"/>
      <c r="F5" s="22"/>
      <c r="G5" s="23"/>
      <c r="H5" s="23"/>
      <c r="I5" s="23"/>
      <c r="J5" s="24"/>
      <c r="K5" s="24"/>
      <c r="L5" s="23"/>
      <c r="M5" s="22"/>
      <c r="N5" s="24"/>
      <c r="O5" s="23"/>
      <c r="P5" s="24"/>
      <c r="Q5" s="24"/>
      <c r="R5" s="24"/>
      <c r="S5" s="24"/>
      <c r="T5" s="22"/>
      <c r="U5" s="24"/>
      <c r="V5" s="24"/>
      <c r="W5" s="24"/>
      <c r="X5" s="24"/>
      <c r="Y5" s="24"/>
      <c r="Z5" s="24"/>
      <c r="AA5" s="24"/>
      <c r="AB5" s="24"/>
      <c r="AC5" s="24"/>
      <c r="AD5" s="24"/>
      <c r="AE5" s="24"/>
      <c r="AF5" s="24"/>
    </row>
    <row r="6">
      <c r="A6" s="17" t="s">
        <v>18</v>
      </c>
      <c r="C6" s="19" t="s">
        <v>19</v>
      </c>
      <c r="D6" s="20">
        <f t="shared" si="1"/>
        <v>0</v>
      </c>
      <c r="E6" s="21"/>
      <c r="F6" s="27"/>
      <c r="G6" s="24"/>
      <c r="H6" s="24"/>
      <c r="I6" s="24"/>
      <c r="J6" s="24"/>
      <c r="K6" s="24"/>
      <c r="L6" s="28"/>
      <c r="M6" s="22"/>
      <c r="N6" s="24"/>
      <c r="O6" s="24"/>
      <c r="P6" s="24"/>
      <c r="Q6" s="24"/>
      <c r="R6" s="24"/>
      <c r="S6" s="24"/>
      <c r="T6" s="22"/>
      <c r="U6" s="24"/>
      <c r="V6" s="24"/>
      <c r="W6" s="24"/>
      <c r="X6" s="24"/>
      <c r="Y6" s="24"/>
      <c r="Z6" s="24"/>
      <c r="AA6" s="24"/>
      <c r="AB6" s="24"/>
      <c r="AC6" s="24"/>
      <c r="AD6" s="24"/>
      <c r="AE6" s="24"/>
      <c r="AF6" s="24"/>
    </row>
    <row r="7">
      <c r="A7" s="17"/>
      <c r="B7" s="18"/>
      <c r="C7" s="29" t="s">
        <v>20</v>
      </c>
      <c r="D7" s="20">
        <f t="shared" si="1"/>
        <v>0</v>
      </c>
      <c r="E7" s="30"/>
      <c r="F7" s="31"/>
      <c r="G7" s="23"/>
      <c r="H7" s="23"/>
      <c r="I7" s="23"/>
      <c r="J7" s="24"/>
      <c r="K7" s="24"/>
      <c r="L7" s="23"/>
      <c r="M7" s="25"/>
      <c r="N7" s="24"/>
      <c r="O7" s="23"/>
      <c r="P7" s="32"/>
      <c r="Q7" s="24"/>
      <c r="R7" s="32"/>
      <c r="S7" s="24"/>
      <c r="T7" s="25"/>
      <c r="U7" s="24"/>
      <c r="V7" s="24"/>
      <c r="W7" s="24"/>
      <c r="X7" s="24"/>
      <c r="Y7" s="24"/>
      <c r="Z7" s="24"/>
      <c r="AA7" s="24"/>
      <c r="AB7" s="24"/>
      <c r="AC7" s="24"/>
      <c r="AD7" s="24"/>
      <c r="AE7" s="24"/>
      <c r="AF7" s="24"/>
    </row>
    <row r="8">
      <c r="A8" s="33"/>
      <c r="B8" s="26"/>
      <c r="C8" s="19" t="s">
        <v>21</v>
      </c>
      <c r="D8" s="20">
        <f t="shared" si="1"/>
        <v>0</v>
      </c>
      <c r="E8" s="30"/>
      <c r="F8" s="31"/>
      <c r="G8" s="34"/>
      <c r="H8" s="34"/>
      <c r="I8" s="34"/>
      <c r="J8" s="34"/>
      <c r="K8" s="34"/>
      <c r="L8" s="28"/>
      <c r="M8" s="35"/>
      <c r="N8" s="34"/>
      <c r="O8" s="34"/>
      <c r="P8" s="34"/>
      <c r="Q8" s="34"/>
      <c r="R8" s="34"/>
      <c r="S8" s="24"/>
      <c r="T8" s="35"/>
      <c r="U8" s="24"/>
      <c r="V8" s="34"/>
      <c r="W8" s="34"/>
      <c r="X8" s="34"/>
      <c r="Y8" s="24"/>
      <c r="Z8" s="24"/>
      <c r="AA8" s="24"/>
      <c r="AB8" s="24"/>
      <c r="AC8" s="24"/>
      <c r="AD8" s="24"/>
      <c r="AE8" s="24"/>
      <c r="AF8" s="24"/>
    </row>
    <row r="9">
      <c r="A9" s="17" t="s">
        <v>22</v>
      </c>
      <c r="B9" s="57">
        <f>B5/B12</f>
        <v>47.05882353</v>
      </c>
      <c r="C9" s="19" t="s">
        <v>23</v>
      </c>
      <c r="D9" s="20">
        <f t="shared" si="1"/>
        <v>0</v>
      </c>
      <c r="E9" s="36"/>
      <c r="F9" s="31"/>
      <c r="G9" s="23"/>
      <c r="H9" s="37"/>
      <c r="I9" s="37"/>
      <c r="J9" s="37"/>
      <c r="K9" s="37"/>
      <c r="L9" s="37"/>
      <c r="M9" s="22"/>
      <c r="N9" s="37"/>
      <c r="O9" s="37"/>
      <c r="P9" s="37"/>
      <c r="Q9" s="37"/>
      <c r="R9" s="37"/>
      <c r="S9" s="37"/>
      <c r="T9" s="22"/>
      <c r="U9" s="24"/>
      <c r="V9" s="24"/>
      <c r="W9" s="24"/>
      <c r="X9" s="24"/>
      <c r="Y9" s="24"/>
      <c r="Z9" s="24"/>
      <c r="AA9" s="24"/>
      <c r="AB9" s="24"/>
      <c r="AC9" s="24"/>
      <c r="AD9" s="24"/>
      <c r="AE9" s="24"/>
      <c r="AF9" s="24"/>
    </row>
    <row r="10">
      <c r="A10" s="17" t="s">
        <v>24</v>
      </c>
      <c r="B10" s="38">
        <f>B9/B14</f>
        <v>2352.941176</v>
      </c>
      <c r="C10" s="19" t="s">
        <v>25</v>
      </c>
      <c r="D10" s="20">
        <f t="shared" si="1"/>
        <v>0</v>
      </c>
      <c r="E10" s="36"/>
      <c r="F10" s="22"/>
      <c r="G10" s="23"/>
      <c r="H10" s="23"/>
      <c r="I10" s="23"/>
      <c r="J10" s="23"/>
      <c r="K10" s="39"/>
      <c r="L10" s="39"/>
      <c r="M10" s="22"/>
      <c r="N10" s="23"/>
      <c r="O10" s="40"/>
      <c r="P10" s="24"/>
      <c r="Q10" s="24"/>
      <c r="R10" s="28"/>
      <c r="S10" s="28"/>
      <c r="T10" s="22"/>
      <c r="U10" s="28"/>
      <c r="V10" s="28"/>
      <c r="W10" s="28"/>
      <c r="X10" s="28"/>
      <c r="Y10" s="28"/>
      <c r="Z10" s="28"/>
      <c r="AA10" s="28"/>
      <c r="AB10" s="28"/>
      <c r="AC10" s="28"/>
      <c r="AD10" s="28"/>
      <c r="AE10" s="28"/>
      <c r="AF10" s="28"/>
    </row>
    <row r="11">
      <c r="A11" s="41" t="s">
        <v>26</v>
      </c>
      <c r="B11" s="42">
        <v>0.3</v>
      </c>
      <c r="C11" s="41" t="s">
        <v>27</v>
      </c>
      <c r="D11" s="43" t="str">
        <f>D4/sum(D5:D6)</f>
        <v>#DIV/0!</v>
      </c>
      <c r="E11" s="21"/>
      <c r="F11" s="22"/>
      <c r="G11" s="24"/>
      <c r="H11" s="24"/>
      <c r="I11" s="24"/>
      <c r="J11" s="24"/>
      <c r="K11" s="28"/>
      <c r="L11" s="28"/>
      <c r="M11" s="22"/>
      <c r="N11" s="24"/>
      <c r="O11" s="28"/>
      <c r="P11" s="28"/>
      <c r="Q11" s="28"/>
      <c r="R11" s="28"/>
      <c r="S11" s="28"/>
      <c r="T11" s="22"/>
      <c r="U11" s="28"/>
      <c r="V11" s="28"/>
      <c r="W11" s="28"/>
      <c r="X11" s="28"/>
      <c r="Y11" s="28"/>
      <c r="Z11" s="28"/>
      <c r="AA11" s="28"/>
      <c r="AB11" s="28"/>
      <c r="AC11" s="28"/>
      <c r="AD11" s="28"/>
      <c r="AE11" s="28"/>
      <c r="AF11" s="28"/>
    </row>
    <row r="12">
      <c r="A12" s="44" t="s">
        <v>28</v>
      </c>
      <c r="B12" s="42">
        <v>0.85</v>
      </c>
      <c r="C12" s="44" t="s">
        <v>29</v>
      </c>
      <c r="D12" s="45" t="str">
        <f>sum(D5:D6)/D7</f>
        <v>#DIV/0!</v>
      </c>
      <c r="E12" s="46"/>
      <c r="F12" s="22"/>
      <c r="G12" s="24"/>
      <c r="H12" s="24"/>
      <c r="I12" s="24"/>
      <c r="J12" s="24"/>
      <c r="K12" s="28"/>
      <c r="L12" s="28"/>
      <c r="M12" s="22"/>
      <c r="N12" s="24"/>
      <c r="O12" s="24"/>
      <c r="P12" s="24"/>
      <c r="Q12" s="24"/>
      <c r="R12" s="28"/>
      <c r="S12" s="28"/>
      <c r="T12" s="22"/>
      <c r="U12" s="28"/>
      <c r="V12" s="28"/>
      <c r="W12" s="28"/>
      <c r="X12" s="28"/>
      <c r="Y12" s="28"/>
      <c r="Z12" s="28"/>
      <c r="AA12" s="28"/>
      <c r="AB12" s="28"/>
      <c r="AC12" s="28"/>
      <c r="AD12" s="28"/>
      <c r="AE12" s="28"/>
      <c r="AF12" s="28"/>
    </row>
    <row r="13">
      <c r="A13" s="44"/>
      <c r="B13" s="47"/>
      <c r="C13" s="17" t="s">
        <v>31</v>
      </c>
      <c r="D13" s="45" t="str">
        <f>SUM(D5:D6)/D9</f>
        <v>#DIV/0!</v>
      </c>
      <c r="E13" s="46"/>
      <c r="F13" s="22"/>
      <c r="G13" s="24"/>
      <c r="H13" s="24"/>
      <c r="I13" s="24"/>
      <c r="J13" s="24"/>
      <c r="K13" s="28"/>
      <c r="L13" s="28"/>
      <c r="M13" s="22"/>
      <c r="N13" s="24"/>
      <c r="O13" s="24"/>
      <c r="P13" s="24"/>
      <c r="Q13" s="24"/>
      <c r="R13" s="28"/>
      <c r="S13" s="28"/>
      <c r="T13" s="22"/>
      <c r="U13" s="28"/>
      <c r="V13" s="28"/>
      <c r="W13" s="28"/>
      <c r="X13" s="28"/>
      <c r="Y13" s="28"/>
      <c r="Z13" s="28"/>
      <c r="AA13" s="28"/>
      <c r="AB13" s="28"/>
      <c r="AC13" s="28"/>
      <c r="AD13" s="28"/>
      <c r="AE13" s="28"/>
      <c r="AF13" s="28"/>
    </row>
    <row r="14">
      <c r="A14" s="17" t="s">
        <v>32</v>
      </c>
      <c r="B14" s="42">
        <v>0.02</v>
      </c>
      <c r="C14" s="17" t="s">
        <v>33</v>
      </c>
      <c r="D14" s="48" t="str">
        <f>D9/D10</f>
        <v>#DIV/0!</v>
      </c>
      <c r="E14" s="21"/>
      <c r="F14" s="22"/>
      <c r="G14" s="24"/>
      <c r="H14" s="24"/>
      <c r="I14" s="24"/>
      <c r="J14" s="24"/>
      <c r="K14" s="28"/>
      <c r="L14" s="28"/>
      <c r="M14" s="22"/>
      <c r="N14" s="24"/>
      <c r="O14" s="24"/>
      <c r="P14" s="24"/>
      <c r="Q14" s="24"/>
      <c r="R14" s="28"/>
      <c r="S14" s="28"/>
      <c r="T14" s="22"/>
      <c r="U14" s="28"/>
      <c r="V14" s="28"/>
      <c r="W14" s="28"/>
      <c r="X14" s="28"/>
      <c r="Y14" s="28"/>
      <c r="Z14" s="28"/>
      <c r="AA14" s="28"/>
      <c r="AB14" s="28"/>
      <c r="AC14" s="28"/>
      <c r="AD14" s="28"/>
      <c r="AE14" s="28"/>
      <c r="AF14" s="28"/>
    </row>
    <row r="15">
      <c r="A15" s="49"/>
      <c r="B15" s="49"/>
      <c r="C15" s="49"/>
      <c r="D15" s="49"/>
      <c r="E15" s="49"/>
      <c r="F15" s="49"/>
      <c r="G15" s="49"/>
      <c r="H15" s="49"/>
      <c r="I15" s="49"/>
      <c r="J15" s="49"/>
      <c r="K15" s="49"/>
      <c r="L15" s="49"/>
      <c r="M15" s="49"/>
      <c r="N15" s="49"/>
      <c r="O15" s="50"/>
      <c r="P15" s="50"/>
      <c r="Q15" s="50"/>
      <c r="R15" s="50"/>
      <c r="S15" s="50"/>
      <c r="T15" s="50"/>
      <c r="U15" s="50"/>
      <c r="V15" s="50"/>
      <c r="W15" s="50"/>
      <c r="X15" s="50"/>
      <c r="Y15" s="50"/>
      <c r="Z15" s="50"/>
      <c r="AA15" s="50"/>
      <c r="AB15" s="50"/>
      <c r="AC15" s="50"/>
      <c r="AD15" s="50"/>
      <c r="AE15" s="50"/>
      <c r="AF15" s="50"/>
    </row>
    <row r="16">
      <c r="A16" s="51" t="s">
        <v>34</v>
      </c>
      <c r="B16" s="2" t="s">
        <v>1</v>
      </c>
      <c r="C16" s="3"/>
      <c r="D16" s="4" t="s">
        <v>2</v>
      </c>
      <c r="E16" s="5" t="s">
        <v>3</v>
      </c>
      <c r="F16" s="5" t="s">
        <v>4</v>
      </c>
      <c r="G16" s="5" t="s">
        <v>5</v>
      </c>
      <c r="H16" s="5" t="s">
        <v>6</v>
      </c>
      <c r="I16" s="5" t="s">
        <v>7</v>
      </c>
      <c r="J16" s="5" t="s">
        <v>8</v>
      </c>
      <c r="K16" s="5" t="s">
        <v>9</v>
      </c>
      <c r="L16" s="5" t="s">
        <v>3</v>
      </c>
      <c r="M16" s="5" t="s">
        <v>10</v>
      </c>
      <c r="N16" s="5" t="s">
        <v>5</v>
      </c>
      <c r="O16" s="5" t="s">
        <v>6</v>
      </c>
      <c r="P16" s="5" t="s">
        <v>7</v>
      </c>
      <c r="Q16" s="5" t="s">
        <v>8</v>
      </c>
      <c r="R16" s="5" t="s">
        <v>9</v>
      </c>
      <c r="S16" s="5" t="s">
        <v>3</v>
      </c>
      <c r="T16" s="5" t="s">
        <v>11</v>
      </c>
      <c r="U16" s="5" t="s">
        <v>5</v>
      </c>
      <c r="V16" s="5" t="s">
        <v>6</v>
      </c>
      <c r="W16" s="5" t="s">
        <v>7</v>
      </c>
      <c r="X16" s="5" t="s">
        <v>8</v>
      </c>
      <c r="Y16" s="5" t="s">
        <v>9</v>
      </c>
      <c r="Z16" s="5" t="s">
        <v>3</v>
      </c>
      <c r="AA16" s="5" t="s">
        <v>39</v>
      </c>
      <c r="AB16" s="5" t="s">
        <v>5</v>
      </c>
      <c r="AC16" s="5" t="s">
        <v>6</v>
      </c>
      <c r="AD16" s="5" t="s">
        <v>7</v>
      </c>
      <c r="AE16" s="5" t="s">
        <v>8</v>
      </c>
      <c r="AF16" s="5" t="s">
        <v>9</v>
      </c>
    </row>
    <row r="17">
      <c r="A17" s="6"/>
      <c r="B17" s="6"/>
      <c r="C17" s="6"/>
      <c r="D17" s="7"/>
      <c r="E17" s="8">
        <v>45689.0</v>
      </c>
      <c r="F17" s="8">
        <v>45690.0</v>
      </c>
      <c r="G17" s="8">
        <v>45691.0</v>
      </c>
      <c r="H17" s="8">
        <v>45692.0</v>
      </c>
      <c r="I17" s="8">
        <v>45693.0</v>
      </c>
      <c r="J17" s="8">
        <v>45694.0</v>
      </c>
      <c r="K17" s="8">
        <v>45695.0</v>
      </c>
      <c r="L17" s="8">
        <v>45696.0</v>
      </c>
      <c r="M17" s="8">
        <v>45697.0</v>
      </c>
      <c r="N17" s="8">
        <v>45698.0</v>
      </c>
      <c r="O17" s="8">
        <v>45699.0</v>
      </c>
      <c r="P17" s="8">
        <v>45700.0</v>
      </c>
      <c r="Q17" s="8">
        <v>45701.0</v>
      </c>
      <c r="R17" s="8">
        <v>45702.0</v>
      </c>
      <c r="S17" s="8">
        <v>45703.0</v>
      </c>
      <c r="T17" s="8">
        <v>45704.0</v>
      </c>
      <c r="U17" s="8">
        <v>45705.0</v>
      </c>
      <c r="V17" s="8">
        <v>45706.0</v>
      </c>
      <c r="W17" s="8">
        <v>45707.0</v>
      </c>
      <c r="X17" s="8">
        <v>45708.0</v>
      </c>
      <c r="Y17" s="8">
        <v>45709.0</v>
      </c>
      <c r="Z17" s="8">
        <v>45710.0</v>
      </c>
      <c r="AA17" s="8">
        <v>45711.0</v>
      </c>
      <c r="AB17" s="8">
        <v>45712.0</v>
      </c>
      <c r="AC17" s="8">
        <v>45713.0</v>
      </c>
      <c r="AD17" s="8">
        <v>45714.0</v>
      </c>
      <c r="AE17" s="8">
        <v>45715.0</v>
      </c>
      <c r="AF17" s="8">
        <v>45716.0</v>
      </c>
    </row>
    <row r="18">
      <c r="A18" s="9" t="s">
        <v>12</v>
      </c>
      <c r="B18" s="10"/>
      <c r="C18" s="9" t="s">
        <v>13</v>
      </c>
      <c r="D18" s="11">
        <f t="shared" ref="D18:D25" si="2">sum(E18)+sum(G18:L18)+sum(N18:S18)+SUM(U18:Y18)</f>
        <v>0</v>
      </c>
      <c r="E18" s="12"/>
      <c r="F18" s="13"/>
      <c r="G18" s="12"/>
      <c r="H18" s="12"/>
      <c r="I18" s="12"/>
      <c r="J18" s="12"/>
      <c r="K18" s="14"/>
      <c r="L18" s="14"/>
      <c r="M18" s="16"/>
      <c r="N18" s="12"/>
      <c r="O18" s="14"/>
      <c r="P18" s="12"/>
      <c r="Q18" s="12"/>
      <c r="R18" s="14"/>
      <c r="S18" s="14"/>
      <c r="T18" s="16"/>
      <c r="U18" s="14"/>
      <c r="V18" s="14"/>
      <c r="W18" s="14"/>
      <c r="X18" s="14"/>
      <c r="Y18" s="14"/>
      <c r="Z18" s="14"/>
      <c r="AA18" s="14"/>
      <c r="AB18" s="14"/>
      <c r="AC18" s="14"/>
      <c r="AD18" s="14"/>
      <c r="AE18" s="14"/>
      <c r="AF18" s="14"/>
    </row>
    <row r="19">
      <c r="A19" s="17" t="s">
        <v>14</v>
      </c>
      <c r="B19" s="52"/>
      <c r="C19" s="19" t="s">
        <v>15</v>
      </c>
      <c r="D19" s="20">
        <f t="shared" si="2"/>
        <v>0</v>
      </c>
      <c r="E19" s="21"/>
      <c r="F19" s="22"/>
      <c r="G19" s="24"/>
      <c r="H19" s="24"/>
      <c r="I19" s="24"/>
      <c r="J19" s="24"/>
      <c r="K19" s="24"/>
      <c r="L19" s="28"/>
      <c r="M19" s="25"/>
      <c r="N19" s="24"/>
      <c r="O19" s="24"/>
      <c r="P19" s="24"/>
      <c r="Q19" s="24"/>
      <c r="R19" s="24"/>
      <c r="S19" s="24"/>
      <c r="T19" s="25"/>
      <c r="U19" s="24"/>
      <c r="V19" s="24"/>
      <c r="W19" s="24"/>
      <c r="X19" s="24"/>
      <c r="Y19" s="24"/>
      <c r="Z19" s="24"/>
      <c r="AA19" s="24"/>
      <c r="AB19" s="24"/>
      <c r="AC19" s="24"/>
      <c r="AD19" s="24"/>
      <c r="AE19" s="24"/>
      <c r="AF19" s="24"/>
    </row>
    <row r="20">
      <c r="A20" s="17" t="s">
        <v>16</v>
      </c>
      <c r="B20" s="52"/>
      <c r="C20" s="19" t="s">
        <v>17</v>
      </c>
      <c r="D20" s="20">
        <f t="shared" si="2"/>
        <v>0</v>
      </c>
      <c r="E20" s="21"/>
      <c r="F20" s="22"/>
      <c r="G20" s="24"/>
      <c r="H20" s="24"/>
      <c r="I20" s="24"/>
      <c r="J20" s="24"/>
      <c r="K20" s="24"/>
      <c r="L20" s="28"/>
      <c r="M20" s="22"/>
      <c r="N20" s="24"/>
      <c r="O20" s="24"/>
      <c r="P20" s="24"/>
      <c r="Q20" s="24"/>
      <c r="R20" s="24"/>
      <c r="S20" s="24"/>
      <c r="T20" s="22"/>
      <c r="U20" s="24"/>
      <c r="V20" s="24"/>
      <c r="W20" s="24"/>
      <c r="X20" s="24"/>
      <c r="Y20" s="24"/>
      <c r="Z20" s="24"/>
      <c r="AA20" s="24"/>
      <c r="AB20" s="24"/>
      <c r="AC20" s="24"/>
      <c r="AD20" s="24"/>
      <c r="AE20" s="24"/>
      <c r="AF20" s="24"/>
    </row>
    <row r="21">
      <c r="A21" s="17" t="s">
        <v>18</v>
      </c>
      <c r="B21" s="53"/>
      <c r="C21" s="19" t="s">
        <v>19</v>
      </c>
      <c r="D21" s="20">
        <f t="shared" si="2"/>
        <v>0</v>
      </c>
      <c r="E21" s="21"/>
      <c r="F21" s="27"/>
      <c r="G21" s="24"/>
      <c r="H21" s="24"/>
      <c r="I21" s="24"/>
      <c r="J21" s="24"/>
      <c r="K21" s="24"/>
      <c r="L21" s="28"/>
      <c r="M21" s="22"/>
      <c r="N21" s="24"/>
      <c r="O21" s="24"/>
      <c r="P21" s="24"/>
      <c r="Q21" s="24"/>
      <c r="R21" s="24"/>
      <c r="S21" s="24"/>
      <c r="T21" s="22"/>
      <c r="U21" s="24"/>
      <c r="V21" s="24"/>
      <c r="W21" s="24"/>
      <c r="X21" s="24"/>
      <c r="Y21" s="24"/>
      <c r="Z21" s="24"/>
      <c r="AA21" s="24"/>
      <c r="AB21" s="24"/>
      <c r="AC21" s="24"/>
      <c r="AD21" s="24"/>
      <c r="AE21" s="24"/>
      <c r="AF21" s="24"/>
    </row>
    <row r="22">
      <c r="A22" s="33"/>
      <c r="B22" s="53"/>
      <c r="C22" s="19" t="s">
        <v>21</v>
      </c>
      <c r="D22" s="20">
        <f t="shared" si="2"/>
        <v>0</v>
      </c>
      <c r="E22" s="30"/>
      <c r="F22" s="31"/>
      <c r="G22" s="34"/>
      <c r="H22" s="34"/>
      <c r="I22" s="34"/>
      <c r="J22" s="34"/>
      <c r="K22" s="34"/>
      <c r="L22" s="54"/>
      <c r="M22" s="35"/>
      <c r="N22" s="34"/>
      <c r="O22" s="34"/>
      <c r="P22" s="34"/>
      <c r="Q22" s="34"/>
      <c r="R22" s="34"/>
      <c r="S22" s="24"/>
      <c r="T22" s="35"/>
      <c r="U22" s="24"/>
      <c r="V22" s="34"/>
      <c r="W22" s="34"/>
      <c r="X22" s="34"/>
      <c r="Y22" s="24"/>
      <c r="Z22" s="24"/>
      <c r="AA22" s="24"/>
      <c r="AB22" s="24"/>
      <c r="AC22" s="24"/>
      <c r="AD22" s="24"/>
      <c r="AE22" s="24"/>
      <c r="AF22" s="24"/>
    </row>
    <row r="23">
      <c r="A23" s="17"/>
      <c r="B23" s="52"/>
      <c r="C23" s="29" t="s">
        <v>20</v>
      </c>
      <c r="D23" s="20">
        <f t="shared" si="2"/>
        <v>0</v>
      </c>
      <c r="E23" s="30"/>
      <c r="F23" s="31"/>
      <c r="G23" s="24"/>
      <c r="H23" s="24"/>
      <c r="I23" s="24"/>
      <c r="J23" s="24"/>
      <c r="K23" s="24"/>
      <c r="M23" s="25"/>
      <c r="N23" s="24"/>
      <c r="O23" s="24"/>
      <c r="P23" s="32"/>
      <c r="Q23" s="24"/>
      <c r="R23" s="32"/>
      <c r="S23" s="24"/>
      <c r="T23" s="25"/>
      <c r="U23" s="24"/>
      <c r="V23" s="24"/>
      <c r="W23" s="24"/>
      <c r="X23" s="24"/>
      <c r="Y23" s="24"/>
      <c r="Z23" s="24"/>
      <c r="AA23" s="24"/>
      <c r="AB23" s="24"/>
      <c r="AC23" s="24"/>
      <c r="AD23" s="24"/>
      <c r="AE23" s="24"/>
      <c r="AF23" s="24"/>
    </row>
    <row r="24">
      <c r="A24" s="17" t="s">
        <v>22</v>
      </c>
      <c r="B24" s="52"/>
      <c r="C24" s="19" t="s">
        <v>23</v>
      </c>
      <c r="D24" s="20">
        <f t="shared" si="2"/>
        <v>0</v>
      </c>
      <c r="E24" s="36"/>
      <c r="F24" s="31"/>
      <c r="G24" s="23"/>
      <c r="H24" s="36"/>
      <c r="I24" s="23"/>
      <c r="J24" s="24"/>
      <c r="K24" s="32"/>
      <c r="L24" s="36"/>
      <c r="M24" s="22"/>
      <c r="N24" s="24"/>
      <c r="O24" s="32"/>
      <c r="P24" s="24"/>
      <c r="Q24" s="24"/>
      <c r="R24" s="24"/>
      <c r="S24" s="24"/>
      <c r="T24" s="22"/>
      <c r="U24" s="24"/>
      <c r="V24" s="24"/>
      <c r="W24" s="24"/>
      <c r="X24" s="24"/>
      <c r="Y24" s="24"/>
      <c r="Z24" s="24"/>
      <c r="AA24" s="24"/>
      <c r="AB24" s="24"/>
      <c r="AC24" s="24"/>
      <c r="AD24" s="24"/>
      <c r="AE24" s="24"/>
      <c r="AF24" s="24"/>
    </row>
    <row r="25">
      <c r="A25" s="17" t="s">
        <v>24</v>
      </c>
      <c r="B25" s="55"/>
      <c r="C25" s="19" t="s">
        <v>25</v>
      </c>
      <c r="D25" s="20">
        <f t="shared" si="2"/>
        <v>0</v>
      </c>
      <c r="E25" s="36"/>
      <c r="F25" s="22"/>
      <c r="G25" s="23"/>
      <c r="H25" s="24"/>
      <c r="I25" s="24"/>
      <c r="J25" s="24"/>
      <c r="K25" s="28"/>
      <c r="L25" s="39"/>
      <c r="M25" s="22"/>
      <c r="N25" s="24"/>
      <c r="O25" s="32"/>
      <c r="P25" s="24"/>
      <c r="Q25" s="24"/>
      <c r="R25" s="28"/>
      <c r="S25" s="28"/>
      <c r="T25" s="22"/>
      <c r="U25" s="28"/>
      <c r="V25" s="28"/>
      <c r="W25" s="28"/>
      <c r="X25" s="28"/>
      <c r="Y25" s="28"/>
      <c r="Z25" s="28"/>
      <c r="AA25" s="28"/>
      <c r="AB25" s="28"/>
      <c r="AC25" s="28"/>
      <c r="AD25" s="28"/>
      <c r="AE25" s="28"/>
      <c r="AF25" s="28"/>
    </row>
    <row r="26">
      <c r="A26" s="41" t="s">
        <v>26</v>
      </c>
      <c r="B26" s="45"/>
      <c r="C26" s="41" t="s">
        <v>27</v>
      </c>
      <c r="D26" s="56" t="str">
        <f>D19/sum(D20:D21)</f>
        <v>#DIV/0!</v>
      </c>
      <c r="E26" s="21"/>
      <c r="F26" s="22"/>
      <c r="G26" s="24"/>
      <c r="H26" s="24"/>
      <c r="I26" s="24"/>
      <c r="J26" s="24"/>
      <c r="K26" s="28"/>
      <c r="L26" s="28"/>
      <c r="M26" s="22"/>
      <c r="N26" s="24"/>
      <c r="O26" s="28"/>
      <c r="P26" s="28"/>
      <c r="Q26" s="28"/>
      <c r="R26" s="28"/>
      <c r="S26" s="28"/>
      <c r="T26" s="22"/>
      <c r="U26" s="28"/>
      <c r="V26" s="28"/>
      <c r="W26" s="28"/>
      <c r="X26" s="28"/>
      <c r="Y26" s="28"/>
      <c r="Z26" s="28"/>
      <c r="AA26" s="28"/>
      <c r="AB26" s="28"/>
      <c r="AC26" s="28"/>
      <c r="AD26" s="28"/>
      <c r="AE26" s="28"/>
      <c r="AF26" s="28"/>
    </row>
    <row r="27">
      <c r="A27" s="44" t="s">
        <v>28</v>
      </c>
      <c r="B27" s="45"/>
      <c r="C27" s="44" t="s">
        <v>29</v>
      </c>
      <c r="D27" s="45" t="str">
        <f>sum(D20:D21)/D23</f>
        <v>#DIV/0!</v>
      </c>
      <c r="E27" s="46"/>
      <c r="F27" s="22"/>
      <c r="G27" s="24"/>
      <c r="H27" s="24"/>
      <c r="I27" s="24"/>
      <c r="J27" s="24"/>
      <c r="K27" s="28"/>
      <c r="L27" s="28"/>
      <c r="M27" s="22"/>
      <c r="N27" s="24"/>
      <c r="O27" s="24"/>
      <c r="P27" s="24"/>
      <c r="Q27" s="24"/>
      <c r="R27" s="28"/>
      <c r="S27" s="28"/>
      <c r="T27" s="22"/>
      <c r="U27" s="28"/>
      <c r="V27" s="28"/>
      <c r="W27" s="28"/>
      <c r="X27" s="28"/>
      <c r="Y27" s="28"/>
      <c r="Z27" s="28"/>
      <c r="AA27" s="28"/>
      <c r="AB27" s="28"/>
      <c r="AC27" s="28"/>
      <c r="AD27" s="28"/>
      <c r="AE27" s="28"/>
      <c r="AF27" s="28"/>
    </row>
    <row r="28">
      <c r="A28" s="44"/>
      <c r="B28" s="45"/>
      <c r="C28" s="17" t="s">
        <v>31</v>
      </c>
      <c r="D28" s="45" t="str">
        <f>SUM(D20:D21)/D24</f>
        <v>#DIV/0!</v>
      </c>
      <c r="E28" s="46"/>
      <c r="F28" s="22"/>
      <c r="G28" s="24"/>
      <c r="H28" s="24"/>
      <c r="I28" s="24"/>
      <c r="J28" s="24"/>
      <c r="K28" s="28"/>
      <c r="L28" s="28"/>
      <c r="M28" s="22"/>
      <c r="N28" s="24"/>
      <c r="O28" s="24"/>
      <c r="P28" s="24"/>
      <c r="Q28" s="24"/>
      <c r="R28" s="28"/>
      <c r="S28" s="28"/>
      <c r="T28" s="22"/>
      <c r="U28" s="28"/>
      <c r="V28" s="28"/>
      <c r="W28" s="28"/>
      <c r="X28" s="28"/>
      <c r="Y28" s="28"/>
      <c r="Z28" s="28"/>
      <c r="AA28" s="28"/>
      <c r="AB28" s="28"/>
      <c r="AC28" s="28"/>
      <c r="AD28" s="28"/>
      <c r="AE28" s="28"/>
      <c r="AF28" s="28"/>
    </row>
    <row r="29">
      <c r="A29" s="17" t="s">
        <v>32</v>
      </c>
      <c r="B29" s="47"/>
      <c r="C29" s="17" t="s">
        <v>33</v>
      </c>
      <c r="D29" s="48" t="str">
        <f>D24/D25</f>
        <v>#DIV/0!</v>
      </c>
      <c r="E29" s="21"/>
      <c r="F29" s="22"/>
      <c r="G29" s="24"/>
      <c r="H29" s="24"/>
      <c r="I29" s="24"/>
      <c r="J29" s="24"/>
      <c r="K29" s="28"/>
      <c r="L29" s="28"/>
      <c r="M29" s="22"/>
      <c r="N29" s="24"/>
      <c r="O29" s="24"/>
      <c r="P29" s="24"/>
      <c r="Q29" s="24"/>
      <c r="R29" s="28"/>
      <c r="S29" s="28"/>
      <c r="T29" s="22"/>
      <c r="U29" s="28"/>
      <c r="V29" s="28"/>
      <c r="W29" s="28"/>
      <c r="X29" s="28"/>
      <c r="Y29" s="28"/>
      <c r="Z29" s="28"/>
      <c r="AA29" s="28"/>
      <c r="AB29" s="28"/>
      <c r="AC29" s="28"/>
      <c r="AD29" s="28"/>
      <c r="AE29" s="28"/>
      <c r="AF29" s="28"/>
    </row>
    <row r="30">
      <c r="A30" s="49"/>
      <c r="B30" s="49"/>
      <c r="C30" s="49"/>
      <c r="D30" s="49"/>
      <c r="E30" s="49"/>
      <c r="F30" s="49"/>
      <c r="G30" s="49"/>
      <c r="H30" s="49"/>
      <c r="I30" s="49"/>
      <c r="J30" s="49"/>
      <c r="K30" s="49"/>
      <c r="L30" s="49"/>
      <c r="M30" s="49"/>
      <c r="N30" s="49"/>
      <c r="O30" s="50"/>
      <c r="P30" s="50"/>
      <c r="Q30" s="50"/>
      <c r="R30" s="50"/>
      <c r="S30" s="50"/>
      <c r="T30" s="50"/>
      <c r="U30" s="50"/>
      <c r="V30" s="50"/>
      <c r="W30" s="50"/>
      <c r="X30" s="50"/>
      <c r="Y30" s="50"/>
      <c r="Z30" s="50"/>
      <c r="AA30" s="50"/>
      <c r="AB30" s="50"/>
      <c r="AC30" s="50"/>
      <c r="AD30" s="50"/>
      <c r="AE30" s="50"/>
      <c r="AF30" s="50"/>
    </row>
    <row r="31">
      <c r="A31" s="49"/>
      <c r="B31" s="49"/>
      <c r="C31" s="49"/>
      <c r="D31" s="49"/>
      <c r="E31" s="49"/>
      <c r="F31" s="49"/>
      <c r="G31" s="49"/>
      <c r="H31" s="49"/>
      <c r="I31" s="49"/>
      <c r="J31" s="49"/>
      <c r="K31" s="49"/>
      <c r="L31" s="49"/>
      <c r="M31" s="49"/>
      <c r="N31" s="49"/>
      <c r="O31" s="50"/>
      <c r="P31" s="50"/>
      <c r="Q31" s="50"/>
      <c r="R31" s="50"/>
      <c r="S31" s="50"/>
      <c r="T31" s="50"/>
      <c r="U31" s="50"/>
      <c r="V31" s="50"/>
      <c r="W31" s="50"/>
      <c r="X31" s="50"/>
      <c r="Y31" s="50"/>
      <c r="Z31" s="50"/>
      <c r="AA31" s="50"/>
      <c r="AB31" s="50"/>
      <c r="AC31" s="50"/>
      <c r="AD31" s="50"/>
      <c r="AE31" s="50"/>
      <c r="AF31" s="50"/>
    </row>
    <row r="32">
      <c r="A32" s="49"/>
      <c r="B32" s="49"/>
      <c r="C32" s="49"/>
      <c r="D32" s="49"/>
      <c r="E32" s="49"/>
      <c r="F32" s="49"/>
      <c r="G32" s="49"/>
      <c r="H32" s="49"/>
      <c r="I32" s="49"/>
      <c r="J32" s="49"/>
      <c r="K32" s="49"/>
      <c r="L32" s="49"/>
      <c r="M32" s="49"/>
      <c r="N32" s="49"/>
      <c r="O32" s="50"/>
      <c r="P32" s="50"/>
      <c r="Q32" s="50"/>
      <c r="R32" s="50"/>
      <c r="S32" s="50"/>
      <c r="T32" s="50"/>
      <c r="U32" s="50"/>
      <c r="V32" s="50"/>
      <c r="W32" s="50"/>
      <c r="X32" s="50"/>
      <c r="Y32" s="50"/>
      <c r="Z32" s="50"/>
      <c r="AA32" s="50"/>
      <c r="AB32" s="50"/>
      <c r="AC32" s="50"/>
      <c r="AD32" s="50"/>
      <c r="AE32" s="50"/>
      <c r="AF32" s="50"/>
    </row>
    <row r="33">
      <c r="A33" s="49"/>
      <c r="B33" s="49"/>
      <c r="C33" s="49"/>
      <c r="D33" s="49"/>
      <c r="E33" s="49"/>
      <c r="F33" s="49"/>
      <c r="G33" s="49"/>
      <c r="H33" s="49"/>
      <c r="I33" s="49"/>
      <c r="J33" s="49"/>
      <c r="K33" s="49"/>
      <c r="L33" s="49"/>
      <c r="M33" s="49"/>
      <c r="N33" s="49"/>
      <c r="O33" s="50"/>
      <c r="P33" s="50"/>
      <c r="Q33" s="50"/>
      <c r="R33" s="50"/>
      <c r="S33" s="50"/>
      <c r="T33" s="50"/>
      <c r="U33" s="50"/>
      <c r="V33" s="50"/>
      <c r="W33" s="50"/>
      <c r="X33" s="50"/>
      <c r="Y33" s="50"/>
      <c r="Z33" s="50"/>
      <c r="AA33" s="50"/>
      <c r="AB33" s="50"/>
      <c r="AC33" s="50"/>
      <c r="AD33" s="50"/>
      <c r="AE33" s="50"/>
      <c r="AF33" s="50"/>
    </row>
    <row r="34">
      <c r="A34" s="49"/>
      <c r="B34" s="49"/>
      <c r="C34" s="49"/>
      <c r="D34" s="49"/>
      <c r="E34" s="49"/>
      <c r="F34" s="49"/>
      <c r="G34" s="49"/>
      <c r="H34" s="49"/>
      <c r="I34" s="49"/>
      <c r="J34" s="49"/>
      <c r="K34" s="49"/>
      <c r="L34" s="49"/>
      <c r="M34" s="49"/>
      <c r="N34" s="49"/>
      <c r="O34" s="50"/>
      <c r="P34" s="50"/>
      <c r="Q34" s="50"/>
      <c r="R34" s="50"/>
      <c r="S34" s="50"/>
      <c r="T34" s="50"/>
      <c r="U34" s="50"/>
      <c r="V34" s="50"/>
      <c r="W34" s="50"/>
      <c r="X34" s="50"/>
      <c r="Y34" s="50"/>
      <c r="Z34" s="50"/>
      <c r="AA34" s="50"/>
      <c r="AB34" s="50"/>
      <c r="AC34" s="50"/>
      <c r="AD34" s="50"/>
      <c r="AE34" s="50"/>
      <c r="AF34" s="50"/>
    </row>
    <row r="35">
      <c r="A35" s="49"/>
      <c r="B35" s="49"/>
      <c r="C35" s="49"/>
      <c r="D35" s="49"/>
      <c r="E35" s="49"/>
      <c r="F35" s="49"/>
      <c r="G35" s="49"/>
      <c r="H35" s="49"/>
      <c r="I35" s="49"/>
      <c r="J35" s="49"/>
      <c r="K35" s="49"/>
      <c r="L35" s="49"/>
      <c r="M35" s="49"/>
      <c r="N35" s="49"/>
      <c r="O35" s="50"/>
      <c r="P35" s="50"/>
      <c r="Q35" s="50"/>
      <c r="R35" s="50"/>
      <c r="S35" s="50"/>
      <c r="T35" s="50"/>
      <c r="U35" s="50"/>
      <c r="V35" s="50"/>
      <c r="W35" s="50"/>
      <c r="X35" s="50"/>
      <c r="Y35" s="50"/>
      <c r="Z35" s="50"/>
      <c r="AA35" s="50"/>
      <c r="AB35" s="50"/>
      <c r="AC35" s="50"/>
      <c r="AD35" s="50"/>
      <c r="AE35" s="50"/>
      <c r="AF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row>
  </sheetData>
  <mergeCells count="8">
    <mergeCell ref="A1:A2"/>
    <mergeCell ref="B1:B2"/>
    <mergeCell ref="C1:C2"/>
    <mergeCell ref="D1:D2"/>
    <mergeCell ref="A16:A17"/>
    <mergeCell ref="B16:B17"/>
    <mergeCell ref="C16:C17"/>
    <mergeCell ref="D16:D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sheetData>
    <row r="1">
      <c r="A1" s="51" t="s">
        <v>40</v>
      </c>
      <c r="B1" s="2" t="s">
        <v>1</v>
      </c>
      <c r="C1" s="3"/>
      <c r="D1" s="4" t="s">
        <v>2</v>
      </c>
      <c r="E1" s="5" t="s">
        <v>6</v>
      </c>
      <c r="F1" s="5" t="s">
        <v>7</v>
      </c>
      <c r="G1" s="5" t="s">
        <v>8</v>
      </c>
      <c r="H1" s="5" t="s">
        <v>9</v>
      </c>
      <c r="I1" s="5" t="s">
        <v>3</v>
      </c>
      <c r="J1" s="5" t="s">
        <v>39</v>
      </c>
      <c r="K1" s="5" t="s">
        <v>5</v>
      </c>
      <c r="L1" s="5" t="s">
        <v>6</v>
      </c>
      <c r="M1" s="5" t="s">
        <v>7</v>
      </c>
      <c r="N1" s="5" t="s">
        <v>8</v>
      </c>
      <c r="O1" s="5" t="s">
        <v>9</v>
      </c>
      <c r="P1" s="5" t="s">
        <v>3</v>
      </c>
      <c r="Q1" s="5" t="s">
        <v>39</v>
      </c>
      <c r="R1" s="5" t="s">
        <v>5</v>
      </c>
      <c r="S1" s="5" t="s">
        <v>6</v>
      </c>
      <c r="T1" s="5" t="s">
        <v>7</v>
      </c>
      <c r="U1" s="5" t="s">
        <v>8</v>
      </c>
      <c r="V1" s="5" t="s">
        <v>9</v>
      </c>
      <c r="W1" s="5" t="s">
        <v>3</v>
      </c>
      <c r="X1" s="5" t="s">
        <v>39</v>
      </c>
      <c r="Y1" s="5" t="s">
        <v>5</v>
      </c>
      <c r="Z1" s="5" t="s">
        <v>6</v>
      </c>
      <c r="AA1" s="5" t="s">
        <v>7</v>
      </c>
      <c r="AB1" s="5" t="s">
        <v>8</v>
      </c>
      <c r="AC1" s="5" t="s">
        <v>9</v>
      </c>
      <c r="AD1" s="5" t="s">
        <v>3</v>
      </c>
      <c r="AE1" s="5" t="s">
        <v>39</v>
      </c>
      <c r="AF1" s="5" t="s">
        <v>5</v>
      </c>
      <c r="AG1" s="5" t="s">
        <v>6</v>
      </c>
      <c r="AH1" s="5" t="s">
        <v>7</v>
      </c>
      <c r="AI1" s="5"/>
    </row>
    <row r="2">
      <c r="A2" s="6"/>
      <c r="B2" s="6"/>
      <c r="C2" s="6"/>
      <c r="D2" s="7"/>
      <c r="E2" s="8">
        <v>45748.0</v>
      </c>
      <c r="F2" s="8">
        <v>45749.0</v>
      </c>
      <c r="G2" s="8">
        <v>45750.0</v>
      </c>
      <c r="H2" s="8">
        <v>45751.0</v>
      </c>
      <c r="I2" s="8">
        <v>45752.0</v>
      </c>
      <c r="J2" s="8">
        <v>45753.0</v>
      </c>
      <c r="K2" s="8">
        <v>45754.0</v>
      </c>
      <c r="L2" s="8">
        <v>45755.0</v>
      </c>
      <c r="M2" s="8">
        <v>45756.0</v>
      </c>
      <c r="N2" s="8">
        <v>45757.0</v>
      </c>
      <c r="O2" s="8">
        <v>45758.0</v>
      </c>
      <c r="P2" s="8">
        <v>45759.0</v>
      </c>
      <c r="Q2" s="8">
        <v>45760.0</v>
      </c>
      <c r="R2" s="8">
        <v>45761.0</v>
      </c>
      <c r="S2" s="8">
        <v>45762.0</v>
      </c>
      <c r="T2" s="8">
        <v>45763.0</v>
      </c>
      <c r="U2" s="8">
        <v>45764.0</v>
      </c>
      <c r="V2" s="8">
        <v>45765.0</v>
      </c>
      <c r="W2" s="8">
        <v>45766.0</v>
      </c>
      <c r="X2" s="8">
        <v>45767.0</v>
      </c>
      <c r="Y2" s="8">
        <v>45768.0</v>
      </c>
      <c r="Z2" s="8">
        <v>45769.0</v>
      </c>
      <c r="AA2" s="8">
        <v>45770.0</v>
      </c>
      <c r="AB2" s="8">
        <v>45771.0</v>
      </c>
      <c r="AC2" s="8">
        <v>45772.0</v>
      </c>
      <c r="AD2" s="8">
        <v>45773.0</v>
      </c>
      <c r="AE2" s="8">
        <v>45774.0</v>
      </c>
      <c r="AF2" s="8">
        <v>45775.0</v>
      </c>
      <c r="AG2" s="8">
        <v>45776.0</v>
      </c>
      <c r="AH2" s="8">
        <v>45777.0</v>
      </c>
      <c r="AI2" s="8"/>
    </row>
    <row r="3">
      <c r="A3" s="9" t="s">
        <v>12</v>
      </c>
      <c r="B3" s="10">
        <v>2800000.0</v>
      </c>
      <c r="C3" s="9" t="s">
        <v>13</v>
      </c>
      <c r="D3" s="11" t="str">
        <f t="shared" ref="D3:D10" si="6">I3+Q3+X3+AE3+AI3</f>
        <v>#VALUE!</v>
      </c>
      <c r="E3" s="12">
        <f t="shared" ref="E3:H3" si="1">E18+E33</f>
        <v>0</v>
      </c>
      <c r="F3" s="12">
        <f t="shared" si="1"/>
        <v>0</v>
      </c>
      <c r="G3" s="12">
        <f t="shared" si="1"/>
        <v>0</v>
      </c>
      <c r="H3" s="12">
        <f t="shared" si="1"/>
        <v>0</v>
      </c>
      <c r="I3" s="58">
        <f t="shared" ref="I3:I10" si="8">sum(E3:H3)</f>
        <v>0</v>
      </c>
      <c r="J3" s="59"/>
      <c r="K3" s="12">
        <f t="shared" ref="K3:P3" si="2">K18+K33</f>
        <v>0</v>
      </c>
      <c r="L3" s="12">
        <f t="shared" si="2"/>
        <v>0</v>
      </c>
      <c r="M3" s="12" t="str">
        <f t="shared" si="2"/>
        <v>#VALUE!</v>
      </c>
      <c r="N3" s="12" t="str">
        <f t="shared" si="2"/>
        <v>#VALUE!</v>
      </c>
      <c r="O3" s="12">
        <f t="shared" si="2"/>
        <v>0</v>
      </c>
      <c r="P3" s="12">
        <f t="shared" si="2"/>
        <v>0</v>
      </c>
      <c r="Q3" s="60" t="str">
        <f>sum(K3:P3)</f>
        <v>#VALUE!</v>
      </c>
      <c r="R3" s="12">
        <f t="shared" ref="R3:W3" si="3">R18+R33</f>
        <v>235000</v>
      </c>
      <c r="S3" s="12" t="str">
        <f t="shared" si="3"/>
        <v>#VALUE!</v>
      </c>
      <c r="T3" s="12" t="str">
        <f t="shared" si="3"/>
        <v>#VALUE!</v>
      </c>
      <c r="U3" s="12" t="str">
        <f t="shared" si="3"/>
        <v>#VALUE!</v>
      </c>
      <c r="V3" s="12">
        <f t="shared" si="3"/>
        <v>180000</v>
      </c>
      <c r="W3" s="12">
        <f t="shared" si="3"/>
        <v>0</v>
      </c>
      <c r="X3" s="60" t="str">
        <f t="shared" ref="X3:X10" si="11">sum(R3:W3)</f>
        <v>#VALUE!</v>
      </c>
      <c r="Y3" s="12">
        <f t="shared" ref="Y3:AD3" si="4">Y18+Y33</f>
        <v>0</v>
      </c>
      <c r="Z3" s="12">
        <f t="shared" si="4"/>
        <v>0</v>
      </c>
      <c r="AA3" s="12">
        <f t="shared" si="4"/>
        <v>470000</v>
      </c>
      <c r="AB3" s="12">
        <f t="shared" si="4"/>
        <v>0</v>
      </c>
      <c r="AC3" s="12">
        <f t="shared" si="4"/>
        <v>0</v>
      </c>
      <c r="AD3" s="12">
        <f t="shared" si="4"/>
        <v>0</v>
      </c>
      <c r="AE3" s="60">
        <f t="shared" ref="AE3:AE10" si="13">sum(Y3:AD3)</f>
        <v>470000</v>
      </c>
      <c r="AF3" s="61" t="str">
        <f t="shared" ref="AF3:AH3" si="5">AF18+AF33</f>
        <v>#VALUE!</v>
      </c>
      <c r="AG3" s="61" t="str">
        <f t="shared" si="5"/>
        <v>#VALUE!</v>
      </c>
      <c r="AH3" s="61" t="str">
        <f t="shared" si="5"/>
        <v>#VALUE!</v>
      </c>
      <c r="AI3" s="62" t="str">
        <f t="shared" ref="AI3:AI10" si="15">sum(AF3:AH3)</f>
        <v>#VALUE!</v>
      </c>
    </row>
    <row r="4">
      <c r="A4" s="17" t="s">
        <v>14</v>
      </c>
      <c r="B4" s="18">
        <v>14.0</v>
      </c>
      <c r="C4" s="19" t="s">
        <v>15</v>
      </c>
      <c r="D4" s="63">
        <f t="shared" si="6"/>
        <v>6</v>
      </c>
      <c r="E4" s="64">
        <f t="shared" ref="E4:H4" si="7">E19+E34</f>
        <v>0</v>
      </c>
      <c r="F4" s="64">
        <f t="shared" si="7"/>
        <v>0</v>
      </c>
      <c r="G4" s="64">
        <f t="shared" si="7"/>
        <v>0</v>
      </c>
      <c r="H4" s="64">
        <f t="shared" si="7"/>
        <v>0</v>
      </c>
      <c r="I4" s="65">
        <f t="shared" si="8"/>
        <v>0</v>
      </c>
      <c r="J4" s="59"/>
      <c r="K4" s="64">
        <f t="shared" ref="K4:P4" si="9">K19+K34</f>
        <v>0</v>
      </c>
      <c r="L4" s="64">
        <f t="shared" si="9"/>
        <v>0</v>
      </c>
      <c r="M4" s="64">
        <f t="shared" si="9"/>
        <v>0</v>
      </c>
      <c r="N4" s="64">
        <f t="shared" si="9"/>
        <v>0</v>
      </c>
      <c r="O4" s="64">
        <f t="shared" si="9"/>
        <v>0</v>
      </c>
      <c r="P4" s="64">
        <f t="shared" si="9"/>
        <v>0</v>
      </c>
      <c r="Q4" s="66">
        <f t="shared" ref="Q4:Q10" si="18">SUM(K4:P4)</f>
        <v>0</v>
      </c>
      <c r="R4" s="64">
        <f t="shared" ref="R4:W4" si="10">R19+R34</f>
        <v>1</v>
      </c>
      <c r="S4" s="64">
        <f t="shared" si="10"/>
        <v>0</v>
      </c>
      <c r="T4" s="64">
        <f t="shared" si="10"/>
        <v>2</v>
      </c>
      <c r="U4" s="64">
        <f t="shared" si="10"/>
        <v>0</v>
      </c>
      <c r="V4" s="64">
        <f t="shared" si="10"/>
        <v>1</v>
      </c>
      <c r="W4" s="64">
        <f t="shared" si="10"/>
        <v>0</v>
      </c>
      <c r="X4" s="66">
        <f t="shared" si="11"/>
        <v>4</v>
      </c>
      <c r="Y4" s="64">
        <f t="shared" ref="Y4:AD4" si="12">Y19+Y34</f>
        <v>0</v>
      </c>
      <c r="Z4" s="64">
        <f t="shared" si="12"/>
        <v>0</v>
      </c>
      <c r="AA4" s="64">
        <f t="shared" si="12"/>
        <v>2</v>
      </c>
      <c r="AB4" s="64">
        <f t="shared" si="12"/>
        <v>0</v>
      </c>
      <c r="AC4" s="64">
        <f t="shared" si="12"/>
        <v>0</v>
      </c>
      <c r="AD4" s="64">
        <f t="shared" si="12"/>
        <v>0</v>
      </c>
      <c r="AE4" s="66">
        <f t="shared" si="13"/>
        <v>2</v>
      </c>
      <c r="AF4" s="64">
        <f t="shared" ref="AF4:AH4" si="14">AF19+AF34</f>
        <v>0</v>
      </c>
      <c r="AG4" s="64">
        <f t="shared" si="14"/>
        <v>0</v>
      </c>
      <c r="AH4" s="64">
        <f t="shared" si="14"/>
        <v>0</v>
      </c>
      <c r="AI4" s="67">
        <f t="shared" si="15"/>
        <v>0</v>
      </c>
    </row>
    <row r="5">
      <c r="A5" s="17" t="s">
        <v>16</v>
      </c>
      <c r="B5" s="18">
        <f t="shared" ref="B5:B7" si="22">B4/B8</f>
        <v>56</v>
      </c>
      <c r="C5" s="19" t="s">
        <v>17</v>
      </c>
      <c r="D5" s="63">
        <f t="shared" si="6"/>
        <v>25</v>
      </c>
      <c r="E5" s="64">
        <f t="shared" ref="E5:H5" si="16">E20+E35</f>
        <v>0</v>
      </c>
      <c r="F5" s="64">
        <f t="shared" si="16"/>
        <v>0</v>
      </c>
      <c r="G5" s="64">
        <f t="shared" si="16"/>
        <v>0</v>
      </c>
      <c r="H5" s="64">
        <f t="shared" si="16"/>
        <v>2</v>
      </c>
      <c r="I5" s="65">
        <f t="shared" si="8"/>
        <v>2</v>
      </c>
      <c r="J5" s="59"/>
      <c r="K5" s="64">
        <f t="shared" ref="K5:P5" si="17">K20+K35</f>
        <v>2</v>
      </c>
      <c r="L5" s="64">
        <f t="shared" si="17"/>
        <v>0</v>
      </c>
      <c r="M5" s="64">
        <f t="shared" si="17"/>
        <v>0</v>
      </c>
      <c r="N5" s="64">
        <f t="shared" si="17"/>
        <v>1</v>
      </c>
      <c r="O5" s="64">
        <f t="shared" si="17"/>
        <v>3</v>
      </c>
      <c r="P5" s="64">
        <f t="shared" si="17"/>
        <v>2</v>
      </c>
      <c r="Q5" s="66">
        <f t="shared" si="18"/>
        <v>8</v>
      </c>
      <c r="R5" s="64">
        <f t="shared" ref="R5:W5" si="19">R20+R35</f>
        <v>3</v>
      </c>
      <c r="S5" s="64">
        <f t="shared" si="19"/>
        <v>3</v>
      </c>
      <c r="T5" s="64">
        <f t="shared" si="19"/>
        <v>1</v>
      </c>
      <c r="U5" s="64">
        <f t="shared" si="19"/>
        <v>3</v>
      </c>
      <c r="V5" s="64">
        <f t="shared" si="19"/>
        <v>1</v>
      </c>
      <c r="W5" s="64">
        <f t="shared" si="19"/>
        <v>1</v>
      </c>
      <c r="X5" s="66">
        <f t="shared" si="11"/>
        <v>12</v>
      </c>
      <c r="Y5" s="64">
        <f t="shared" ref="Y5:AD5" si="20">Y20+Y35</f>
        <v>0</v>
      </c>
      <c r="Z5" s="64">
        <f t="shared" si="20"/>
        <v>0</v>
      </c>
      <c r="AA5" s="64">
        <f t="shared" si="20"/>
        <v>1</v>
      </c>
      <c r="AB5" s="64">
        <f t="shared" si="20"/>
        <v>0</v>
      </c>
      <c r="AC5" s="64">
        <f t="shared" si="20"/>
        <v>0</v>
      </c>
      <c r="AD5" s="64">
        <f t="shared" si="20"/>
        <v>0</v>
      </c>
      <c r="AE5" s="66">
        <f t="shared" si="13"/>
        <v>1</v>
      </c>
      <c r="AF5" s="64">
        <f t="shared" ref="AF5:AH5" si="21">AF20+AF35</f>
        <v>1</v>
      </c>
      <c r="AG5" s="64">
        <f t="shared" si="21"/>
        <v>1</v>
      </c>
      <c r="AH5" s="64">
        <f t="shared" si="21"/>
        <v>0</v>
      </c>
      <c r="AI5" s="67">
        <f t="shared" si="15"/>
        <v>2</v>
      </c>
    </row>
    <row r="6">
      <c r="A6" s="17" t="s">
        <v>22</v>
      </c>
      <c r="B6" s="57">
        <f t="shared" si="22"/>
        <v>80</v>
      </c>
      <c r="C6" s="19" t="s">
        <v>19</v>
      </c>
      <c r="D6" s="63">
        <f t="shared" si="6"/>
        <v>0</v>
      </c>
      <c r="E6" s="64">
        <f t="shared" ref="E6:H6" si="23">E21+E36</f>
        <v>0</v>
      </c>
      <c r="F6" s="64">
        <f t="shared" si="23"/>
        <v>0</v>
      </c>
      <c r="G6" s="64">
        <f t="shared" si="23"/>
        <v>0</v>
      </c>
      <c r="H6" s="64">
        <f t="shared" si="23"/>
        <v>0</v>
      </c>
      <c r="I6" s="65">
        <f t="shared" si="8"/>
        <v>0</v>
      </c>
      <c r="J6" s="59"/>
      <c r="K6" s="64">
        <f t="shared" ref="K6:P6" si="24">K21+K36</f>
        <v>0</v>
      </c>
      <c r="L6" s="64">
        <f t="shared" si="24"/>
        <v>0</v>
      </c>
      <c r="M6" s="64">
        <f t="shared" si="24"/>
        <v>0</v>
      </c>
      <c r="N6" s="64">
        <f t="shared" si="24"/>
        <v>0</v>
      </c>
      <c r="O6" s="64">
        <f t="shared" si="24"/>
        <v>0</v>
      </c>
      <c r="P6" s="64">
        <f t="shared" si="24"/>
        <v>0</v>
      </c>
      <c r="Q6" s="66">
        <f t="shared" si="18"/>
        <v>0</v>
      </c>
      <c r="R6" s="64">
        <f t="shared" ref="R6:W6" si="25">R21+R36</f>
        <v>0</v>
      </c>
      <c r="S6" s="64">
        <f t="shared" si="25"/>
        <v>0</v>
      </c>
      <c r="T6" s="64">
        <f t="shared" si="25"/>
        <v>0</v>
      </c>
      <c r="U6" s="64">
        <f t="shared" si="25"/>
        <v>0</v>
      </c>
      <c r="V6" s="64">
        <f t="shared" si="25"/>
        <v>0</v>
      </c>
      <c r="W6" s="64">
        <f t="shared" si="25"/>
        <v>0</v>
      </c>
      <c r="X6" s="66">
        <f t="shared" si="11"/>
        <v>0</v>
      </c>
      <c r="Y6" s="64">
        <f t="shared" ref="Y6:AD6" si="26">Y21+Y36</f>
        <v>0</v>
      </c>
      <c r="Z6" s="64">
        <f t="shared" si="26"/>
        <v>0</v>
      </c>
      <c r="AA6" s="64">
        <f t="shared" si="26"/>
        <v>0</v>
      </c>
      <c r="AB6" s="64">
        <f t="shared" si="26"/>
        <v>0</v>
      </c>
      <c r="AC6" s="64">
        <f t="shared" si="26"/>
        <v>0</v>
      </c>
      <c r="AD6" s="64">
        <f t="shared" si="26"/>
        <v>0</v>
      </c>
      <c r="AE6" s="66">
        <f t="shared" si="13"/>
        <v>0</v>
      </c>
      <c r="AF6" s="64">
        <f t="shared" ref="AF6:AH6" si="27">AF21+AF36</f>
        <v>0</v>
      </c>
      <c r="AG6" s="64">
        <f t="shared" si="27"/>
        <v>0</v>
      </c>
      <c r="AH6" s="64">
        <f t="shared" si="27"/>
        <v>0</v>
      </c>
      <c r="AI6" s="67">
        <f t="shared" si="15"/>
        <v>0</v>
      </c>
    </row>
    <row r="7">
      <c r="A7" s="17" t="s">
        <v>24</v>
      </c>
      <c r="B7" s="38">
        <f t="shared" si="22"/>
        <v>4000</v>
      </c>
      <c r="C7" s="68" t="s">
        <v>41</v>
      </c>
      <c r="D7" s="63">
        <f t="shared" si="6"/>
        <v>39</v>
      </c>
      <c r="E7" s="64">
        <f t="shared" ref="E7:H7" si="28">E22+E37</f>
        <v>0</v>
      </c>
      <c r="F7" s="64">
        <f t="shared" si="28"/>
        <v>0</v>
      </c>
      <c r="G7" s="64">
        <f t="shared" si="28"/>
        <v>2</v>
      </c>
      <c r="H7" s="64">
        <f t="shared" si="28"/>
        <v>2</v>
      </c>
      <c r="I7" s="65">
        <f t="shared" si="8"/>
        <v>4</v>
      </c>
      <c r="J7" s="59"/>
      <c r="K7" s="64">
        <f t="shared" ref="K7:P7" si="29">K22+K37</f>
        <v>3</v>
      </c>
      <c r="L7" s="64">
        <f t="shared" si="29"/>
        <v>1</v>
      </c>
      <c r="M7" s="64">
        <f t="shared" si="29"/>
        <v>2</v>
      </c>
      <c r="N7" s="64">
        <f t="shared" si="29"/>
        <v>2</v>
      </c>
      <c r="O7" s="64">
        <f t="shared" si="29"/>
        <v>3</v>
      </c>
      <c r="P7" s="64">
        <f t="shared" si="29"/>
        <v>3</v>
      </c>
      <c r="Q7" s="66">
        <f t="shared" si="18"/>
        <v>14</v>
      </c>
      <c r="R7" s="64">
        <f t="shared" ref="R7:W7" si="30">R22+R37</f>
        <v>3</v>
      </c>
      <c r="S7" s="64">
        <f t="shared" si="30"/>
        <v>3</v>
      </c>
      <c r="T7" s="64">
        <f t="shared" si="30"/>
        <v>2</v>
      </c>
      <c r="U7" s="64">
        <f t="shared" si="30"/>
        <v>5</v>
      </c>
      <c r="V7" s="64">
        <f t="shared" si="30"/>
        <v>2</v>
      </c>
      <c r="W7" s="64">
        <f t="shared" si="30"/>
        <v>1</v>
      </c>
      <c r="X7" s="66">
        <f t="shared" si="11"/>
        <v>16</v>
      </c>
      <c r="Y7" s="64">
        <f t="shared" ref="Y7:AD7" si="31">Y22+Y37</f>
        <v>0</v>
      </c>
      <c r="Z7" s="64">
        <f t="shared" si="31"/>
        <v>0</v>
      </c>
      <c r="AA7" s="64">
        <f t="shared" si="31"/>
        <v>1</v>
      </c>
      <c r="AB7" s="64">
        <f t="shared" si="31"/>
        <v>1</v>
      </c>
      <c r="AC7" s="64">
        <f t="shared" si="31"/>
        <v>0</v>
      </c>
      <c r="AD7" s="64">
        <f t="shared" si="31"/>
        <v>1</v>
      </c>
      <c r="AE7" s="66">
        <f t="shared" si="13"/>
        <v>3</v>
      </c>
      <c r="AF7" s="64">
        <f t="shared" ref="AF7:AH7" si="32">AF22+AF37</f>
        <v>1</v>
      </c>
      <c r="AG7" s="64">
        <f t="shared" si="32"/>
        <v>1</v>
      </c>
      <c r="AH7" s="64">
        <f t="shared" si="32"/>
        <v>0</v>
      </c>
      <c r="AI7" s="67">
        <f t="shared" si="15"/>
        <v>2</v>
      </c>
    </row>
    <row r="8">
      <c r="A8" s="41" t="s">
        <v>26</v>
      </c>
      <c r="B8" s="42">
        <v>0.25</v>
      </c>
      <c r="C8" s="19" t="s">
        <v>21</v>
      </c>
      <c r="D8" s="63">
        <f t="shared" si="6"/>
        <v>93</v>
      </c>
      <c r="E8" s="64">
        <f t="shared" ref="E8:H8" si="33">E23+E38</f>
        <v>0</v>
      </c>
      <c r="F8" s="64">
        <f t="shared" si="33"/>
        <v>4</v>
      </c>
      <c r="G8" s="64">
        <f t="shared" si="33"/>
        <v>5</v>
      </c>
      <c r="H8" s="64">
        <f t="shared" si="33"/>
        <v>6</v>
      </c>
      <c r="I8" s="65">
        <f t="shared" si="8"/>
        <v>15</v>
      </c>
      <c r="J8" s="59"/>
      <c r="K8" s="64">
        <f t="shared" ref="K8:P8" si="34">K23+K38</f>
        <v>3</v>
      </c>
      <c r="L8" s="64">
        <f t="shared" si="34"/>
        <v>6</v>
      </c>
      <c r="M8" s="64">
        <f t="shared" si="34"/>
        <v>6</v>
      </c>
      <c r="N8" s="64">
        <f t="shared" si="34"/>
        <v>6</v>
      </c>
      <c r="O8" s="64">
        <f t="shared" si="34"/>
        <v>5</v>
      </c>
      <c r="P8" s="64">
        <f t="shared" si="34"/>
        <v>6</v>
      </c>
      <c r="Q8" s="66">
        <f t="shared" si="18"/>
        <v>32</v>
      </c>
      <c r="R8" s="64">
        <f t="shared" ref="R8:W8" si="35">R23+R38</f>
        <v>5</v>
      </c>
      <c r="S8" s="64">
        <f t="shared" si="35"/>
        <v>4</v>
      </c>
      <c r="T8" s="64">
        <f t="shared" si="35"/>
        <v>5</v>
      </c>
      <c r="U8" s="64">
        <f t="shared" si="35"/>
        <v>5</v>
      </c>
      <c r="V8" s="64">
        <f t="shared" si="35"/>
        <v>6</v>
      </c>
      <c r="W8" s="64">
        <f t="shared" si="35"/>
        <v>2</v>
      </c>
      <c r="X8" s="66">
        <f t="shared" si="11"/>
        <v>27</v>
      </c>
      <c r="Y8" s="64">
        <f t="shared" ref="Y8:AD8" si="36">Y23+Y38</f>
        <v>0</v>
      </c>
      <c r="Z8" s="64">
        <f t="shared" si="36"/>
        <v>0</v>
      </c>
      <c r="AA8" s="64">
        <f t="shared" si="36"/>
        <v>2</v>
      </c>
      <c r="AB8" s="64">
        <f t="shared" si="36"/>
        <v>4</v>
      </c>
      <c r="AC8" s="64">
        <f t="shared" si="36"/>
        <v>4</v>
      </c>
      <c r="AD8" s="64">
        <f t="shared" si="36"/>
        <v>2</v>
      </c>
      <c r="AE8" s="66">
        <f t="shared" si="13"/>
        <v>12</v>
      </c>
      <c r="AF8" s="64">
        <f t="shared" ref="AF8:AH8" si="37">AF23+AF38</f>
        <v>2</v>
      </c>
      <c r="AG8" s="64">
        <f t="shared" si="37"/>
        <v>3</v>
      </c>
      <c r="AH8" s="64">
        <f t="shared" si="37"/>
        <v>2</v>
      </c>
      <c r="AI8" s="67">
        <f t="shared" si="15"/>
        <v>7</v>
      </c>
    </row>
    <row r="9">
      <c r="A9" s="44" t="s">
        <v>28</v>
      </c>
      <c r="B9" s="42">
        <v>0.7</v>
      </c>
      <c r="C9" s="19" t="s">
        <v>23</v>
      </c>
      <c r="D9" s="63">
        <f t="shared" si="6"/>
        <v>41</v>
      </c>
      <c r="E9" s="64">
        <f t="shared" ref="E9:H9" si="38">E24+E39</f>
        <v>0</v>
      </c>
      <c r="F9" s="64">
        <f t="shared" si="38"/>
        <v>2</v>
      </c>
      <c r="G9" s="64">
        <f t="shared" si="38"/>
        <v>5</v>
      </c>
      <c r="H9" s="64">
        <f t="shared" si="38"/>
        <v>3</v>
      </c>
      <c r="I9" s="65">
        <f t="shared" si="8"/>
        <v>10</v>
      </c>
      <c r="J9" s="59"/>
      <c r="K9" s="64">
        <f t="shared" ref="K9:P9" si="39">K24+K39</f>
        <v>1</v>
      </c>
      <c r="L9" s="64">
        <f t="shared" si="39"/>
        <v>2</v>
      </c>
      <c r="M9" s="64">
        <f t="shared" si="39"/>
        <v>3</v>
      </c>
      <c r="N9" s="64">
        <f t="shared" si="39"/>
        <v>2</v>
      </c>
      <c r="O9" s="64">
        <f t="shared" si="39"/>
        <v>3</v>
      </c>
      <c r="P9" s="64">
        <f t="shared" si="39"/>
        <v>2</v>
      </c>
      <c r="Q9" s="66">
        <f t="shared" si="18"/>
        <v>13</v>
      </c>
      <c r="R9" s="64">
        <f t="shared" ref="R9:W9" si="40">R24+R39</f>
        <v>3</v>
      </c>
      <c r="S9" s="64">
        <f t="shared" si="40"/>
        <v>1</v>
      </c>
      <c r="T9" s="64">
        <f t="shared" si="40"/>
        <v>2</v>
      </c>
      <c r="U9" s="64">
        <f t="shared" si="40"/>
        <v>1</v>
      </c>
      <c r="V9" s="64">
        <f t="shared" si="40"/>
        <v>2</v>
      </c>
      <c r="W9" s="64">
        <f t="shared" si="40"/>
        <v>0</v>
      </c>
      <c r="X9" s="66">
        <f t="shared" si="11"/>
        <v>9</v>
      </c>
      <c r="Y9" s="64">
        <f t="shared" ref="Y9:AD9" si="41">Y24+Y39</f>
        <v>0</v>
      </c>
      <c r="Z9" s="64">
        <f t="shared" si="41"/>
        <v>0</v>
      </c>
      <c r="AA9" s="64">
        <f t="shared" si="41"/>
        <v>1</v>
      </c>
      <c r="AB9" s="64">
        <f t="shared" si="41"/>
        <v>0</v>
      </c>
      <c r="AC9" s="64">
        <f t="shared" si="41"/>
        <v>1</v>
      </c>
      <c r="AD9" s="64">
        <f t="shared" si="41"/>
        <v>0</v>
      </c>
      <c r="AE9" s="66">
        <f t="shared" si="13"/>
        <v>2</v>
      </c>
      <c r="AF9" s="64">
        <f t="shared" ref="AF9:AH9" si="42">AF24+AF39</f>
        <v>2</v>
      </c>
      <c r="AG9" s="64">
        <f t="shared" si="42"/>
        <v>4</v>
      </c>
      <c r="AH9" s="64">
        <f t="shared" si="42"/>
        <v>1</v>
      </c>
      <c r="AI9" s="67">
        <f t="shared" si="15"/>
        <v>7</v>
      </c>
    </row>
    <row r="10">
      <c r="A10" s="17" t="s">
        <v>32</v>
      </c>
      <c r="B10" s="42">
        <v>0.02</v>
      </c>
      <c r="C10" s="19" t="s">
        <v>25</v>
      </c>
      <c r="D10" s="63">
        <f t="shared" si="6"/>
        <v>4219</v>
      </c>
      <c r="E10" s="64">
        <f t="shared" ref="E10:H10" si="43">E25+E40</f>
        <v>0</v>
      </c>
      <c r="F10" s="64">
        <f t="shared" si="43"/>
        <v>220</v>
      </c>
      <c r="G10" s="64">
        <f t="shared" si="43"/>
        <v>237</v>
      </c>
      <c r="H10" s="64">
        <f t="shared" si="43"/>
        <v>191</v>
      </c>
      <c r="I10" s="65">
        <f t="shared" si="8"/>
        <v>648</v>
      </c>
      <c r="J10" s="59"/>
      <c r="K10" s="64">
        <f t="shared" ref="K10:P10" si="44">K25+K40</f>
        <v>30</v>
      </c>
      <c r="L10" s="64">
        <f t="shared" si="44"/>
        <v>223</v>
      </c>
      <c r="M10" s="64">
        <f t="shared" si="44"/>
        <v>225</v>
      </c>
      <c r="N10" s="64">
        <f t="shared" si="44"/>
        <v>183</v>
      </c>
      <c r="O10" s="64">
        <f t="shared" si="44"/>
        <v>180</v>
      </c>
      <c r="P10" s="64">
        <f t="shared" si="44"/>
        <v>258</v>
      </c>
      <c r="Q10" s="66">
        <f t="shared" si="18"/>
        <v>1099</v>
      </c>
      <c r="R10" s="64">
        <f t="shared" ref="R10:W10" si="45">R25+R40</f>
        <v>164</v>
      </c>
      <c r="S10" s="64">
        <f t="shared" si="45"/>
        <v>174</v>
      </c>
      <c r="T10" s="64">
        <f t="shared" si="45"/>
        <v>177</v>
      </c>
      <c r="U10" s="64">
        <f t="shared" si="45"/>
        <v>213</v>
      </c>
      <c r="V10" s="64">
        <f t="shared" si="45"/>
        <v>213</v>
      </c>
      <c r="W10" s="64">
        <f t="shared" si="45"/>
        <v>0</v>
      </c>
      <c r="X10" s="66">
        <f t="shared" si="11"/>
        <v>941</v>
      </c>
      <c r="Y10" s="64">
        <f t="shared" ref="Y10:AD10" si="46">Y25+Y40</f>
        <v>0</v>
      </c>
      <c r="Z10" s="64">
        <f t="shared" si="46"/>
        <v>0</v>
      </c>
      <c r="AA10" s="64">
        <f t="shared" si="46"/>
        <v>149</v>
      </c>
      <c r="AB10" s="64">
        <f t="shared" si="46"/>
        <v>315</v>
      </c>
      <c r="AC10" s="64">
        <f t="shared" si="46"/>
        <v>230</v>
      </c>
      <c r="AD10" s="64">
        <f t="shared" si="46"/>
        <v>114</v>
      </c>
      <c r="AE10" s="66">
        <f t="shared" si="13"/>
        <v>808</v>
      </c>
      <c r="AF10" s="64">
        <f t="shared" ref="AF10:AH10" si="47">AF25+AF40</f>
        <v>268</v>
      </c>
      <c r="AG10" s="64">
        <f t="shared" si="47"/>
        <v>298</v>
      </c>
      <c r="AH10" s="64">
        <f t="shared" si="47"/>
        <v>157</v>
      </c>
      <c r="AI10" s="67">
        <f t="shared" si="15"/>
        <v>723</v>
      </c>
    </row>
    <row r="11">
      <c r="A11" s="44" t="s">
        <v>42</v>
      </c>
      <c r="B11" s="69">
        <f t="shared" ref="B11:B12" si="48">D4/23</f>
        <v>0.2608695652</v>
      </c>
      <c r="C11" s="41" t="s">
        <v>27</v>
      </c>
      <c r="D11" s="43">
        <f>D4/sum(D5:D6)</f>
        <v>0.24</v>
      </c>
      <c r="E11" s="70" t="s">
        <v>43</v>
      </c>
      <c r="F11" s="71"/>
      <c r="G11" s="71"/>
      <c r="H11" s="59"/>
      <c r="I11" s="72">
        <f>I4/4</f>
        <v>0</v>
      </c>
      <c r="J11" s="59"/>
      <c r="K11" s="70" t="s">
        <v>43</v>
      </c>
      <c r="L11" s="71"/>
      <c r="M11" s="71"/>
      <c r="N11" s="71"/>
      <c r="O11" s="71"/>
      <c r="P11" s="59"/>
      <c r="Q11" s="73">
        <f t="shared" ref="Q11:Q12" si="49">Q4/6</f>
        <v>0</v>
      </c>
      <c r="R11" s="70" t="s">
        <v>43</v>
      </c>
      <c r="S11" s="71"/>
      <c r="T11" s="71"/>
      <c r="U11" s="71"/>
      <c r="V11" s="71"/>
      <c r="W11" s="59"/>
      <c r="X11" s="73">
        <f t="shared" ref="X11:X12" si="50">X4/6</f>
        <v>0.6666666667</v>
      </c>
      <c r="Y11" s="70" t="s">
        <v>43</v>
      </c>
      <c r="Z11" s="71"/>
      <c r="AA11" s="71"/>
      <c r="AB11" s="71"/>
      <c r="AC11" s="71"/>
      <c r="AD11" s="59"/>
      <c r="AE11" s="73">
        <f t="shared" ref="AE11:AE12" si="51">AE4/6</f>
        <v>0.3333333333</v>
      </c>
      <c r="AF11" s="70" t="s">
        <v>43</v>
      </c>
      <c r="AG11" s="71"/>
      <c r="AH11" s="59"/>
      <c r="AI11" s="74">
        <f t="shared" ref="AI11:AI12" si="52">AI4/3</f>
        <v>0</v>
      </c>
    </row>
    <row r="12">
      <c r="A12" s="44" t="s">
        <v>44</v>
      </c>
      <c r="B12" s="75">
        <f t="shared" si="48"/>
        <v>1.086956522</v>
      </c>
      <c r="C12" s="44" t="s">
        <v>29</v>
      </c>
      <c r="D12" s="45">
        <f>sum(D5:D6)/D7</f>
        <v>0.641025641</v>
      </c>
      <c r="E12" s="70" t="s">
        <v>45</v>
      </c>
      <c r="F12" s="71"/>
      <c r="G12" s="71"/>
      <c r="H12" s="59"/>
      <c r="I12" s="72">
        <f>I5/3</f>
        <v>0.6666666667</v>
      </c>
      <c r="J12" s="59"/>
      <c r="K12" s="70" t="s">
        <v>45</v>
      </c>
      <c r="L12" s="71"/>
      <c r="M12" s="71"/>
      <c r="N12" s="71"/>
      <c r="O12" s="71"/>
      <c r="P12" s="59"/>
      <c r="Q12" s="73">
        <f t="shared" si="49"/>
        <v>1.333333333</v>
      </c>
      <c r="R12" s="70" t="s">
        <v>45</v>
      </c>
      <c r="S12" s="71"/>
      <c r="T12" s="71"/>
      <c r="U12" s="71"/>
      <c r="V12" s="71"/>
      <c r="W12" s="59"/>
      <c r="X12" s="73">
        <f t="shared" si="50"/>
        <v>2</v>
      </c>
      <c r="Y12" s="70" t="s">
        <v>45</v>
      </c>
      <c r="Z12" s="71"/>
      <c r="AA12" s="71"/>
      <c r="AB12" s="71"/>
      <c r="AC12" s="71"/>
      <c r="AD12" s="59"/>
      <c r="AE12" s="73">
        <f t="shared" si="51"/>
        <v>0.1666666667</v>
      </c>
      <c r="AF12" s="70" t="s">
        <v>45</v>
      </c>
      <c r="AG12" s="71"/>
      <c r="AH12" s="59"/>
      <c r="AI12" s="74">
        <f t="shared" si="52"/>
        <v>0.6666666667</v>
      </c>
    </row>
    <row r="13">
      <c r="A13" s="44" t="s">
        <v>46</v>
      </c>
      <c r="B13" s="75">
        <f t="shared" ref="B13:B14" si="53">D9/23</f>
        <v>1.782608696</v>
      </c>
      <c r="C13" s="17" t="s">
        <v>31</v>
      </c>
      <c r="D13" s="45">
        <f>SUM(D5:D6)/D9</f>
        <v>0.6097560976</v>
      </c>
      <c r="E13" s="70" t="s">
        <v>47</v>
      </c>
      <c r="F13" s="71"/>
      <c r="G13" s="71"/>
      <c r="H13" s="59"/>
      <c r="I13" s="72">
        <f t="shared" ref="I13:I14" si="54">I9/3</f>
        <v>3.333333333</v>
      </c>
      <c r="J13" s="59"/>
      <c r="K13" s="70" t="s">
        <v>47</v>
      </c>
      <c r="L13" s="71"/>
      <c r="M13" s="71"/>
      <c r="N13" s="71"/>
      <c r="O13" s="71"/>
      <c r="P13" s="59"/>
      <c r="Q13" s="73">
        <f t="shared" ref="Q13:Q14" si="55">Q9/6</f>
        <v>2.166666667</v>
      </c>
      <c r="R13" s="70" t="s">
        <v>47</v>
      </c>
      <c r="S13" s="71"/>
      <c r="T13" s="71"/>
      <c r="U13" s="71"/>
      <c r="V13" s="71"/>
      <c r="W13" s="59"/>
      <c r="X13" s="73">
        <f t="shared" ref="X13:X14" si="56">X9/6</f>
        <v>1.5</v>
      </c>
      <c r="Y13" s="70" t="s">
        <v>47</v>
      </c>
      <c r="Z13" s="71"/>
      <c r="AA13" s="71"/>
      <c r="AB13" s="71"/>
      <c r="AC13" s="71"/>
      <c r="AD13" s="59"/>
      <c r="AE13" s="73">
        <f t="shared" ref="AE13:AE14" si="57">AE9/6</f>
        <v>0.3333333333</v>
      </c>
      <c r="AF13" s="70" t="s">
        <v>47</v>
      </c>
      <c r="AG13" s="71"/>
      <c r="AH13" s="59"/>
      <c r="AI13" s="74">
        <f t="shared" ref="AI13:AI14" si="58">AI9/3</f>
        <v>2.333333333</v>
      </c>
    </row>
    <row r="14">
      <c r="A14" s="44" t="s">
        <v>48</v>
      </c>
      <c r="B14" s="75">
        <f t="shared" si="53"/>
        <v>183.4347826</v>
      </c>
      <c r="C14" s="17" t="s">
        <v>33</v>
      </c>
      <c r="D14" s="48">
        <f>D9/D10</f>
        <v>0.00971794264</v>
      </c>
      <c r="E14" s="70" t="s">
        <v>49</v>
      </c>
      <c r="F14" s="71"/>
      <c r="G14" s="71"/>
      <c r="H14" s="59"/>
      <c r="I14" s="72">
        <f t="shared" si="54"/>
        <v>216</v>
      </c>
      <c r="J14" s="59"/>
      <c r="K14" s="70" t="s">
        <v>49</v>
      </c>
      <c r="L14" s="71"/>
      <c r="M14" s="71"/>
      <c r="N14" s="71"/>
      <c r="O14" s="71"/>
      <c r="P14" s="59"/>
      <c r="Q14" s="73">
        <f t="shared" si="55"/>
        <v>183.1666667</v>
      </c>
      <c r="R14" s="70" t="s">
        <v>49</v>
      </c>
      <c r="S14" s="71"/>
      <c r="T14" s="71"/>
      <c r="U14" s="71"/>
      <c r="V14" s="71"/>
      <c r="W14" s="59"/>
      <c r="X14" s="73">
        <f t="shared" si="56"/>
        <v>156.8333333</v>
      </c>
      <c r="Y14" s="70" t="s">
        <v>49</v>
      </c>
      <c r="Z14" s="71"/>
      <c r="AA14" s="71"/>
      <c r="AB14" s="71"/>
      <c r="AC14" s="71"/>
      <c r="AD14" s="59"/>
      <c r="AE14" s="73">
        <f t="shared" si="57"/>
        <v>134.6666667</v>
      </c>
      <c r="AF14" s="70" t="s">
        <v>49</v>
      </c>
      <c r="AG14" s="71"/>
      <c r="AH14" s="59"/>
      <c r="AI14" s="74">
        <f t="shared" si="58"/>
        <v>241</v>
      </c>
    </row>
    <row r="15">
      <c r="A15" s="76"/>
      <c r="B15" s="77"/>
      <c r="C15" s="78"/>
      <c r="D15" s="11"/>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row>
    <row r="16">
      <c r="A16" s="1" t="s">
        <v>0</v>
      </c>
      <c r="B16" s="2" t="s">
        <v>1</v>
      </c>
      <c r="C16" s="3"/>
      <c r="D16" s="4" t="s">
        <v>2</v>
      </c>
      <c r="E16" s="5" t="s">
        <v>6</v>
      </c>
      <c r="F16" s="5" t="s">
        <v>7</v>
      </c>
      <c r="G16" s="5" t="s">
        <v>8</v>
      </c>
      <c r="H16" s="5" t="s">
        <v>9</v>
      </c>
      <c r="I16" s="5" t="s">
        <v>3</v>
      </c>
      <c r="J16" s="5" t="s">
        <v>39</v>
      </c>
      <c r="K16" s="5" t="s">
        <v>5</v>
      </c>
      <c r="L16" s="5" t="s">
        <v>6</v>
      </c>
      <c r="M16" s="5" t="s">
        <v>7</v>
      </c>
      <c r="N16" s="5" t="s">
        <v>8</v>
      </c>
      <c r="O16" s="5" t="s">
        <v>9</v>
      </c>
      <c r="P16" s="5" t="s">
        <v>3</v>
      </c>
      <c r="Q16" s="5" t="s">
        <v>39</v>
      </c>
      <c r="R16" s="5" t="s">
        <v>5</v>
      </c>
      <c r="S16" s="5" t="s">
        <v>6</v>
      </c>
      <c r="T16" s="5" t="s">
        <v>7</v>
      </c>
      <c r="U16" s="5" t="s">
        <v>8</v>
      </c>
      <c r="V16" s="5" t="s">
        <v>9</v>
      </c>
      <c r="W16" s="5" t="s">
        <v>3</v>
      </c>
      <c r="X16" s="5" t="s">
        <v>39</v>
      </c>
      <c r="Y16" s="5" t="s">
        <v>5</v>
      </c>
      <c r="Z16" s="5" t="s">
        <v>6</v>
      </c>
      <c r="AA16" s="5" t="s">
        <v>7</v>
      </c>
      <c r="AB16" s="5" t="s">
        <v>8</v>
      </c>
      <c r="AC16" s="5" t="s">
        <v>9</v>
      </c>
      <c r="AD16" s="5" t="s">
        <v>3</v>
      </c>
      <c r="AE16" s="5" t="s">
        <v>39</v>
      </c>
      <c r="AF16" s="5" t="s">
        <v>5</v>
      </c>
      <c r="AG16" s="5" t="s">
        <v>6</v>
      </c>
      <c r="AH16" s="5" t="s">
        <v>7</v>
      </c>
      <c r="AI16" s="5"/>
    </row>
    <row r="17">
      <c r="A17" s="6"/>
      <c r="B17" s="6"/>
      <c r="C17" s="6"/>
      <c r="D17" s="7"/>
      <c r="E17" s="8">
        <v>45748.0</v>
      </c>
      <c r="F17" s="8">
        <v>45749.0</v>
      </c>
      <c r="G17" s="8">
        <v>45750.0</v>
      </c>
      <c r="H17" s="8">
        <v>45751.0</v>
      </c>
      <c r="I17" s="8">
        <v>45752.0</v>
      </c>
      <c r="J17" s="8">
        <v>45753.0</v>
      </c>
      <c r="K17" s="8">
        <v>45754.0</v>
      </c>
      <c r="L17" s="8">
        <v>45755.0</v>
      </c>
      <c r="M17" s="8">
        <v>45756.0</v>
      </c>
      <c r="N17" s="8">
        <v>45757.0</v>
      </c>
      <c r="O17" s="8">
        <v>45758.0</v>
      </c>
      <c r="P17" s="8">
        <v>45759.0</v>
      </c>
      <c r="Q17" s="8">
        <v>45760.0</v>
      </c>
      <c r="R17" s="8">
        <v>45761.0</v>
      </c>
      <c r="S17" s="8">
        <v>45762.0</v>
      </c>
      <c r="T17" s="8">
        <v>45763.0</v>
      </c>
      <c r="U17" s="8">
        <v>45764.0</v>
      </c>
      <c r="V17" s="8">
        <v>45765.0</v>
      </c>
      <c r="W17" s="8">
        <v>45766.0</v>
      </c>
      <c r="X17" s="8">
        <v>45767.0</v>
      </c>
      <c r="Y17" s="8">
        <v>45768.0</v>
      </c>
      <c r="Z17" s="8">
        <v>45769.0</v>
      </c>
      <c r="AA17" s="8">
        <v>45770.0</v>
      </c>
      <c r="AB17" s="8">
        <v>45771.0</v>
      </c>
      <c r="AC17" s="8">
        <v>45772.0</v>
      </c>
      <c r="AD17" s="8">
        <v>45773.0</v>
      </c>
      <c r="AE17" s="8">
        <v>45774.0</v>
      </c>
      <c r="AF17" s="8">
        <v>45775.0</v>
      </c>
      <c r="AG17" s="8">
        <v>45776.0</v>
      </c>
      <c r="AH17" s="8">
        <v>45777.0</v>
      </c>
      <c r="AI17" s="8"/>
    </row>
    <row r="18">
      <c r="A18" s="9" t="s">
        <v>12</v>
      </c>
      <c r="B18" s="10">
        <v>1600000.0</v>
      </c>
      <c r="C18" s="9" t="s">
        <v>13</v>
      </c>
      <c r="D18" s="11">
        <f t="shared" ref="D18:D25" si="59">I18+Q18+X18+AE18+AI18</f>
        <v>1355000</v>
      </c>
      <c r="E18" s="12"/>
      <c r="F18" s="12"/>
      <c r="G18" s="79"/>
      <c r="H18" s="12"/>
      <c r="I18" s="58">
        <f t="shared" ref="I18:I25" si="60">sum(E18:H18)</f>
        <v>0</v>
      </c>
      <c r="J18" s="59"/>
      <c r="K18" s="14"/>
      <c r="L18" s="15"/>
      <c r="M18" s="15" t="s">
        <v>50</v>
      </c>
      <c r="N18" s="15" t="s">
        <v>50</v>
      </c>
      <c r="O18" s="14"/>
      <c r="P18" s="12"/>
      <c r="Q18" s="60">
        <f>sum(K18:P18)</f>
        <v>0</v>
      </c>
      <c r="R18" s="15">
        <v>235000.0</v>
      </c>
      <c r="S18" s="15" t="s">
        <v>50</v>
      </c>
      <c r="T18" s="15">
        <v>470000.0</v>
      </c>
      <c r="U18" s="15" t="s">
        <v>50</v>
      </c>
      <c r="V18" s="15">
        <v>180000.0</v>
      </c>
      <c r="W18" s="14"/>
      <c r="X18" s="60">
        <f t="shared" ref="X18:X25" si="61">sum(R18:W18)</f>
        <v>885000</v>
      </c>
      <c r="Y18" s="14"/>
      <c r="Z18" s="14"/>
      <c r="AA18" s="15">
        <v>470000.0</v>
      </c>
      <c r="AB18" s="14"/>
      <c r="AC18" s="14"/>
      <c r="AD18" s="14"/>
      <c r="AE18" s="60">
        <f t="shared" ref="AE18:AE25" si="62">sum(Y18:AD18)</f>
        <v>470000</v>
      </c>
      <c r="AF18" s="15" t="s">
        <v>50</v>
      </c>
      <c r="AG18" s="15" t="s">
        <v>50</v>
      </c>
      <c r="AH18" s="15" t="s">
        <v>50</v>
      </c>
      <c r="AI18" s="62">
        <f t="shared" ref="AI18:AI25" si="63">sum(AF18:AH18)</f>
        <v>0</v>
      </c>
    </row>
    <row r="19">
      <c r="A19" s="17" t="s">
        <v>14</v>
      </c>
      <c r="B19" s="18">
        <v>9.0</v>
      </c>
      <c r="C19" s="19" t="s">
        <v>15</v>
      </c>
      <c r="D19" s="63">
        <f t="shared" si="59"/>
        <v>6</v>
      </c>
      <c r="E19" s="80"/>
      <c r="F19" s="80"/>
      <c r="G19" s="81"/>
      <c r="H19" s="80"/>
      <c r="I19" s="65">
        <f t="shared" si="60"/>
        <v>0</v>
      </c>
      <c r="J19" s="59"/>
      <c r="K19" s="80"/>
      <c r="L19" s="80"/>
      <c r="M19" s="80"/>
      <c r="N19" s="80"/>
      <c r="O19" s="80"/>
      <c r="P19" s="80"/>
      <c r="Q19" s="66">
        <f t="shared" ref="Q19:Q25" si="64">SUM(K19:P19)</f>
        <v>0</v>
      </c>
      <c r="R19" s="81">
        <v>1.0</v>
      </c>
      <c r="S19" s="80"/>
      <c r="T19" s="81">
        <v>2.0</v>
      </c>
      <c r="U19" s="81"/>
      <c r="V19" s="81">
        <v>1.0</v>
      </c>
      <c r="W19" s="80"/>
      <c r="X19" s="66">
        <f t="shared" si="61"/>
        <v>4</v>
      </c>
      <c r="Y19" s="80"/>
      <c r="Z19" s="80"/>
      <c r="AA19" s="81">
        <v>2.0</v>
      </c>
      <c r="AB19" s="80"/>
      <c r="AC19" s="80"/>
      <c r="AD19" s="80"/>
      <c r="AE19" s="66">
        <f t="shared" si="62"/>
        <v>2</v>
      </c>
      <c r="AF19" s="80"/>
      <c r="AG19" s="80"/>
      <c r="AH19" s="80"/>
      <c r="AI19" s="67">
        <f t="shared" si="63"/>
        <v>0</v>
      </c>
    </row>
    <row r="20">
      <c r="A20" s="17" t="s">
        <v>16</v>
      </c>
      <c r="B20" s="18">
        <f t="shared" ref="B20:B22" si="65">B19/B23</f>
        <v>36</v>
      </c>
      <c r="C20" s="19" t="s">
        <v>17</v>
      </c>
      <c r="D20" s="63">
        <f t="shared" si="59"/>
        <v>20</v>
      </c>
      <c r="E20" s="80"/>
      <c r="F20" s="80"/>
      <c r="G20" s="81">
        <v>0.0</v>
      </c>
      <c r="H20" s="81">
        <v>2.0</v>
      </c>
      <c r="I20" s="65">
        <f t="shared" si="60"/>
        <v>2</v>
      </c>
      <c r="J20" s="59"/>
      <c r="K20" s="81">
        <v>2.0</v>
      </c>
      <c r="L20" s="81">
        <v>0.0</v>
      </c>
      <c r="M20" s="80"/>
      <c r="N20" s="81">
        <v>1.0</v>
      </c>
      <c r="O20" s="81">
        <v>3.0</v>
      </c>
      <c r="P20" s="81">
        <v>2.0</v>
      </c>
      <c r="Q20" s="66">
        <f t="shared" si="64"/>
        <v>8</v>
      </c>
      <c r="R20" s="81">
        <v>3.0</v>
      </c>
      <c r="S20" s="81">
        <v>3.0</v>
      </c>
      <c r="T20" s="81">
        <v>1.0</v>
      </c>
      <c r="U20" s="81">
        <v>2.0</v>
      </c>
      <c r="V20" s="81">
        <v>1.0</v>
      </c>
      <c r="W20" s="80"/>
      <c r="X20" s="66">
        <f t="shared" si="61"/>
        <v>10</v>
      </c>
      <c r="Y20" s="80"/>
      <c r="Z20" s="80"/>
      <c r="AA20" s="80"/>
      <c r="AB20" s="80"/>
      <c r="AC20" s="80"/>
      <c r="AD20" s="80"/>
      <c r="AE20" s="66">
        <f t="shared" si="62"/>
        <v>0</v>
      </c>
      <c r="AF20" s="80"/>
      <c r="AG20" s="80"/>
      <c r="AH20" s="80"/>
      <c r="AI20" s="67">
        <f t="shared" si="63"/>
        <v>0</v>
      </c>
    </row>
    <row r="21">
      <c r="A21" s="17" t="s">
        <v>22</v>
      </c>
      <c r="B21" s="57">
        <f t="shared" si="65"/>
        <v>51.42857143</v>
      </c>
      <c r="C21" s="19" t="s">
        <v>19</v>
      </c>
      <c r="D21" s="63">
        <f t="shared" si="59"/>
        <v>0</v>
      </c>
      <c r="E21" s="80"/>
      <c r="F21" s="80"/>
      <c r="G21" s="80"/>
      <c r="H21" s="80"/>
      <c r="I21" s="65">
        <f t="shared" si="60"/>
        <v>0</v>
      </c>
      <c r="J21" s="59"/>
      <c r="K21" s="80"/>
      <c r="L21" s="80"/>
      <c r="M21" s="80"/>
      <c r="N21" s="80"/>
      <c r="O21" s="80"/>
      <c r="P21" s="80"/>
      <c r="Q21" s="66">
        <f t="shared" si="64"/>
        <v>0</v>
      </c>
      <c r="R21" s="80"/>
      <c r="S21" s="80"/>
      <c r="T21" s="80"/>
      <c r="U21" s="80"/>
      <c r="V21" s="80"/>
      <c r="W21" s="80"/>
      <c r="X21" s="66">
        <f t="shared" si="61"/>
        <v>0</v>
      </c>
      <c r="Y21" s="80"/>
      <c r="Z21" s="80"/>
      <c r="AA21" s="80"/>
      <c r="AB21" s="80"/>
      <c r="AC21" s="80"/>
      <c r="AD21" s="80"/>
      <c r="AE21" s="66">
        <f t="shared" si="62"/>
        <v>0</v>
      </c>
      <c r="AF21" s="80"/>
      <c r="AG21" s="80"/>
      <c r="AH21" s="80"/>
      <c r="AI21" s="67">
        <f t="shared" si="63"/>
        <v>0</v>
      </c>
    </row>
    <row r="22">
      <c r="A22" s="17" t="s">
        <v>24</v>
      </c>
      <c r="B22" s="38">
        <f t="shared" si="65"/>
        <v>2571.428571</v>
      </c>
      <c r="C22" s="68" t="s">
        <v>41</v>
      </c>
      <c r="D22" s="63">
        <f t="shared" si="59"/>
        <v>32</v>
      </c>
      <c r="E22" s="82"/>
      <c r="F22" s="82"/>
      <c r="G22" s="81">
        <v>1.0</v>
      </c>
      <c r="H22" s="81">
        <v>2.0</v>
      </c>
      <c r="I22" s="65">
        <f t="shared" si="60"/>
        <v>3</v>
      </c>
      <c r="J22" s="59"/>
      <c r="K22" s="81">
        <v>3.0</v>
      </c>
      <c r="L22" s="81">
        <v>1.0</v>
      </c>
      <c r="M22" s="81">
        <v>2.0</v>
      </c>
      <c r="N22" s="81">
        <v>2.0</v>
      </c>
      <c r="O22" s="81">
        <v>3.0</v>
      </c>
      <c r="P22" s="83">
        <v>3.0</v>
      </c>
      <c r="Q22" s="66">
        <f t="shared" si="64"/>
        <v>14</v>
      </c>
      <c r="R22" s="83">
        <v>3.0</v>
      </c>
      <c r="S22" s="81">
        <v>3.0</v>
      </c>
      <c r="T22" s="81">
        <v>2.0</v>
      </c>
      <c r="U22" s="81">
        <v>3.0</v>
      </c>
      <c r="V22" s="81">
        <v>2.0</v>
      </c>
      <c r="W22" s="80"/>
      <c r="X22" s="66">
        <f t="shared" si="61"/>
        <v>13</v>
      </c>
      <c r="Y22" s="80"/>
      <c r="Z22" s="80"/>
      <c r="AA22" s="80"/>
      <c r="AB22" s="81">
        <v>1.0</v>
      </c>
      <c r="AC22" s="80"/>
      <c r="AD22" s="81">
        <v>1.0</v>
      </c>
      <c r="AE22" s="66">
        <f t="shared" si="62"/>
        <v>2</v>
      </c>
      <c r="AF22" s="80"/>
      <c r="AG22" s="80"/>
      <c r="AH22" s="80"/>
      <c r="AI22" s="67">
        <f t="shared" si="63"/>
        <v>0</v>
      </c>
    </row>
    <row r="23">
      <c r="A23" s="41" t="s">
        <v>26</v>
      </c>
      <c r="B23" s="42">
        <v>0.25</v>
      </c>
      <c r="C23" s="19" t="s">
        <v>21</v>
      </c>
      <c r="D23" s="63">
        <f t="shared" si="59"/>
        <v>38</v>
      </c>
      <c r="E23" s="82"/>
      <c r="F23" s="84">
        <v>2.0</v>
      </c>
      <c r="G23" s="84">
        <v>2.0</v>
      </c>
      <c r="H23" s="84">
        <v>3.0</v>
      </c>
      <c r="I23" s="65">
        <f t="shared" si="60"/>
        <v>7</v>
      </c>
      <c r="J23" s="59"/>
      <c r="K23" s="84">
        <v>3.0</v>
      </c>
      <c r="L23" s="81">
        <v>3.0</v>
      </c>
      <c r="M23" s="81">
        <v>3.0</v>
      </c>
      <c r="N23" s="81">
        <v>2.0</v>
      </c>
      <c r="O23" s="84">
        <v>2.0</v>
      </c>
      <c r="P23" s="84">
        <v>3.0</v>
      </c>
      <c r="Q23" s="66">
        <f t="shared" si="64"/>
        <v>16</v>
      </c>
      <c r="R23" s="84">
        <v>2.0</v>
      </c>
      <c r="S23" s="81">
        <v>1.0</v>
      </c>
      <c r="T23" s="81">
        <v>2.0</v>
      </c>
      <c r="U23" s="81">
        <v>3.0</v>
      </c>
      <c r="V23" s="84">
        <v>3.0</v>
      </c>
      <c r="W23" s="82"/>
      <c r="X23" s="66">
        <f t="shared" si="61"/>
        <v>11</v>
      </c>
      <c r="Y23" s="80"/>
      <c r="Z23" s="80"/>
      <c r="AA23" s="80"/>
      <c r="AB23" s="81">
        <v>2.0</v>
      </c>
      <c r="AC23" s="81">
        <v>2.0</v>
      </c>
      <c r="AD23" s="80"/>
      <c r="AE23" s="66">
        <f t="shared" si="62"/>
        <v>4</v>
      </c>
      <c r="AF23" s="80"/>
      <c r="AG23" s="80"/>
      <c r="AH23" s="80"/>
      <c r="AI23" s="67">
        <f t="shared" si="63"/>
        <v>0</v>
      </c>
    </row>
    <row r="24">
      <c r="A24" s="44" t="s">
        <v>28</v>
      </c>
      <c r="B24" s="42">
        <v>0.7</v>
      </c>
      <c r="C24" s="19" t="s">
        <v>23</v>
      </c>
      <c r="D24" s="63">
        <f t="shared" si="59"/>
        <v>24</v>
      </c>
      <c r="E24" s="81"/>
      <c r="F24" s="84">
        <v>2.0</v>
      </c>
      <c r="G24" s="84">
        <v>4.0</v>
      </c>
      <c r="H24" s="85">
        <v>3.0</v>
      </c>
      <c r="I24" s="65">
        <f t="shared" si="60"/>
        <v>9</v>
      </c>
      <c r="J24" s="59"/>
      <c r="K24" s="85">
        <v>1.0</v>
      </c>
      <c r="L24" s="81">
        <v>2.0</v>
      </c>
      <c r="M24" s="81">
        <v>1.0</v>
      </c>
      <c r="N24" s="81">
        <v>0.0</v>
      </c>
      <c r="O24" s="85">
        <v>1.0</v>
      </c>
      <c r="P24" s="85">
        <v>1.0</v>
      </c>
      <c r="Q24" s="66">
        <f t="shared" si="64"/>
        <v>6</v>
      </c>
      <c r="R24" s="85">
        <v>2.0</v>
      </c>
      <c r="S24" s="81">
        <v>1.0</v>
      </c>
      <c r="T24" s="81">
        <v>1.0</v>
      </c>
      <c r="U24" s="81">
        <v>1.0</v>
      </c>
      <c r="V24" s="81">
        <v>0.0</v>
      </c>
      <c r="W24" s="80"/>
      <c r="X24" s="66">
        <f t="shared" si="61"/>
        <v>5</v>
      </c>
      <c r="Y24" s="80"/>
      <c r="Z24" s="80"/>
      <c r="AA24" s="80"/>
      <c r="AB24" s="81"/>
      <c r="AC24" s="81">
        <v>1.0</v>
      </c>
      <c r="AD24" s="80"/>
      <c r="AE24" s="66">
        <f t="shared" si="62"/>
        <v>1</v>
      </c>
      <c r="AF24" s="81">
        <v>1.0</v>
      </c>
      <c r="AG24" s="81">
        <v>2.0</v>
      </c>
      <c r="AH24" s="80"/>
      <c r="AI24" s="67">
        <f t="shared" si="63"/>
        <v>3</v>
      </c>
    </row>
    <row r="25">
      <c r="A25" s="17" t="s">
        <v>32</v>
      </c>
      <c r="B25" s="42">
        <v>0.02</v>
      </c>
      <c r="C25" s="19" t="s">
        <v>25</v>
      </c>
      <c r="D25" s="63">
        <f t="shared" si="59"/>
        <v>1564</v>
      </c>
      <c r="E25" s="81"/>
      <c r="F25" s="81">
        <v>88.0</v>
      </c>
      <c r="G25" s="81">
        <v>70.0</v>
      </c>
      <c r="H25" s="81">
        <v>70.0</v>
      </c>
      <c r="I25" s="65">
        <f t="shared" si="60"/>
        <v>228</v>
      </c>
      <c r="J25" s="59"/>
      <c r="K25" s="86">
        <v>30.0</v>
      </c>
      <c r="L25" s="86">
        <v>80.0</v>
      </c>
      <c r="M25" s="86">
        <v>95.0</v>
      </c>
      <c r="N25" s="86">
        <v>80.0</v>
      </c>
      <c r="O25" s="83">
        <v>40.0</v>
      </c>
      <c r="P25" s="81">
        <v>106.0</v>
      </c>
      <c r="Q25" s="66">
        <f t="shared" si="64"/>
        <v>431</v>
      </c>
      <c r="R25" s="86">
        <v>43.0</v>
      </c>
      <c r="S25" s="86">
        <v>33.0</v>
      </c>
      <c r="T25" s="86">
        <v>60.0</v>
      </c>
      <c r="U25" s="86">
        <v>105.0</v>
      </c>
      <c r="V25" s="86">
        <v>47.0</v>
      </c>
      <c r="W25" s="73"/>
      <c r="X25" s="66">
        <f t="shared" si="61"/>
        <v>288</v>
      </c>
      <c r="Y25" s="73"/>
      <c r="Z25" s="73"/>
      <c r="AA25" s="73"/>
      <c r="AB25" s="86">
        <v>146.0</v>
      </c>
      <c r="AC25" s="86">
        <v>230.0</v>
      </c>
      <c r="AD25" s="73"/>
      <c r="AE25" s="66">
        <f t="shared" si="62"/>
        <v>376</v>
      </c>
      <c r="AF25" s="86">
        <v>119.0</v>
      </c>
      <c r="AG25" s="86">
        <v>122.0</v>
      </c>
      <c r="AH25" s="73"/>
      <c r="AI25" s="67">
        <f t="shared" si="63"/>
        <v>241</v>
      </c>
    </row>
    <row r="26">
      <c r="A26" s="44" t="s">
        <v>42</v>
      </c>
      <c r="B26" s="69">
        <f t="shared" ref="B26:B27" si="66">D19/23</f>
        <v>0.2608695652</v>
      </c>
      <c r="C26" s="41" t="s">
        <v>27</v>
      </c>
      <c r="D26" s="43">
        <f>D19/sum(D20:D21)</f>
        <v>0.3</v>
      </c>
      <c r="E26" s="70" t="s">
        <v>43</v>
      </c>
      <c r="F26" s="71"/>
      <c r="G26" s="71"/>
      <c r="H26" s="59"/>
      <c r="I26" s="72">
        <f>I19/4</f>
        <v>0</v>
      </c>
      <c r="J26" s="59"/>
      <c r="K26" s="70" t="s">
        <v>43</v>
      </c>
      <c r="L26" s="71"/>
      <c r="M26" s="71"/>
      <c r="N26" s="71"/>
      <c r="O26" s="71"/>
      <c r="P26" s="59"/>
      <c r="Q26" s="73">
        <f t="shared" ref="Q26:Q27" si="67">Q19/6</f>
        <v>0</v>
      </c>
      <c r="R26" s="70" t="s">
        <v>43</v>
      </c>
      <c r="S26" s="71"/>
      <c r="T26" s="71"/>
      <c r="U26" s="71"/>
      <c r="V26" s="71"/>
      <c r="W26" s="59"/>
      <c r="X26" s="73">
        <f t="shared" ref="X26:X27" si="68">X19/6</f>
        <v>0.6666666667</v>
      </c>
      <c r="Y26" s="70" t="s">
        <v>43</v>
      </c>
      <c r="Z26" s="71"/>
      <c r="AA26" s="71"/>
      <c r="AB26" s="71"/>
      <c r="AC26" s="71"/>
      <c r="AD26" s="59"/>
      <c r="AE26" s="73">
        <f t="shared" ref="AE26:AE27" si="69">AE19/6</f>
        <v>0.3333333333</v>
      </c>
      <c r="AF26" s="70" t="s">
        <v>43</v>
      </c>
      <c r="AG26" s="71"/>
      <c r="AH26" s="59"/>
      <c r="AI26" s="74">
        <f t="shared" ref="AI26:AI27" si="70">AI19/3</f>
        <v>0</v>
      </c>
    </row>
    <row r="27">
      <c r="A27" s="44" t="s">
        <v>44</v>
      </c>
      <c r="B27" s="75">
        <f t="shared" si="66"/>
        <v>0.8695652174</v>
      </c>
      <c r="C27" s="44" t="s">
        <v>29</v>
      </c>
      <c r="D27" s="45">
        <f>sum(D20:D21)/D22</f>
        <v>0.625</v>
      </c>
      <c r="E27" s="70" t="s">
        <v>45</v>
      </c>
      <c r="F27" s="71"/>
      <c r="G27" s="71"/>
      <c r="H27" s="59"/>
      <c r="I27" s="72">
        <f>I20/3</f>
        <v>0.6666666667</v>
      </c>
      <c r="J27" s="59"/>
      <c r="K27" s="70" t="s">
        <v>45</v>
      </c>
      <c r="L27" s="71"/>
      <c r="M27" s="71"/>
      <c r="N27" s="71"/>
      <c r="O27" s="71"/>
      <c r="P27" s="59"/>
      <c r="Q27" s="73">
        <f t="shared" si="67"/>
        <v>1.333333333</v>
      </c>
      <c r="R27" s="70" t="s">
        <v>45</v>
      </c>
      <c r="S27" s="71"/>
      <c r="T27" s="71"/>
      <c r="U27" s="71"/>
      <c r="V27" s="71"/>
      <c r="W27" s="59"/>
      <c r="X27" s="73">
        <f t="shared" si="68"/>
        <v>1.666666667</v>
      </c>
      <c r="Y27" s="70" t="s">
        <v>45</v>
      </c>
      <c r="Z27" s="71"/>
      <c r="AA27" s="71"/>
      <c r="AB27" s="71"/>
      <c r="AC27" s="71"/>
      <c r="AD27" s="59"/>
      <c r="AE27" s="73">
        <f t="shared" si="69"/>
        <v>0</v>
      </c>
      <c r="AF27" s="70" t="s">
        <v>45</v>
      </c>
      <c r="AG27" s="71"/>
      <c r="AH27" s="59"/>
      <c r="AI27" s="74">
        <f t="shared" si="70"/>
        <v>0</v>
      </c>
    </row>
    <row r="28">
      <c r="A28" s="44" t="s">
        <v>46</v>
      </c>
      <c r="B28" s="75">
        <f t="shared" ref="B28:B29" si="71">D24/23</f>
        <v>1.043478261</v>
      </c>
      <c r="C28" s="17" t="s">
        <v>31</v>
      </c>
      <c r="D28" s="45">
        <f>SUM(D20:D21)/D24</f>
        <v>0.8333333333</v>
      </c>
      <c r="E28" s="70" t="s">
        <v>47</v>
      </c>
      <c r="F28" s="71"/>
      <c r="G28" s="71"/>
      <c r="H28" s="59"/>
      <c r="I28" s="72">
        <f t="shared" ref="I28:I29" si="72">I24/3</f>
        <v>3</v>
      </c>
      <c r="J28" s="59"/>
      <c r="K28" s="70" t="s">
        <v>47</v>
      </c>
      <c r="L28" s="71"/>
      <c r="M28" s="71"/>
      <c r="N28" s="71"/>
      <c r="O28" s="71"/>
      <c r="P28" s="59"/>
      <c r="Q28" s="73">
        <f t="shared" ref="Q28:Q29" si="73">Q24/6</f>
        <v>1</v>
      </c>
      <c r="R28" s="70" t="s">
        <v>47</v>
      </c>
      <c r="S28" s="71"/>
      <c r="T28" s="71"/>
      <c r="U28" s="71"/>
      <c r="V28" s="71"/>
      <c r="W28" s="59"/>
      <c r="X28" s="73">
        <f t="shared" ref="X28:X29" si="74">X24/6</f>
        <v>0.8333333333</v>
      </c>
      <c r="Y28" s="70" t="s">
        <v>47</v>
      </c>
      <c r="Z28" s="71"/>
      <c r="AA28" s="71"/>
      <c r="AB28" s="71"/>
      <c r="AC28" s="71"/>
      <c r="AD28" s="59"/>
      <c r="AE28" s="73">
        <f t="shared" ref="AE28:AE29" si="75">AE24/6</f>
        <v>0.1666666667</v>
      </c>
      <c r="AF28" s="70" t="s">
        <v>47</v>
      </c>
      <c r="AG28" s="71"/>
      <c r="AH28" s="59"/>
      <c r="AI28" s="74">
        <f t="shared" ref="AI28:AI29" si="76">AI24/3</f>
        <v>1</v>
      </c>
    </row>
    <row r="29">
      <c r="A29" s="44" t="s">
        <v>48</v>
      </c>
      <c r="B29" s="75">
        <f t="shared" si="71"/>
        <v>68</v>
      </c>
      <c r="C29" s="17" t="s">
        <v>33</v>
      </c>
      <c r="D29" s="48">
        <f>D24/D25</f>
        <v>0.01534526854</v>
      </c>
      <c r="E29" s="70" t="s">
        <v>49</v>
      </c>
      <c r="F29" s="71"/>
      <c r="G29" s="71"/>
      <c r="H29" s="59"/>
      <c r="I29" s="72">
        <f t="shared" si="72"/>
        <v>76</v>
      </c>
      <c r="J29" s="59"/>
      <c r="K29" s="70" t="s">
        <v>49</v>
      </c>
      <c r="L29" s="71"/>
      <c r="M29" s="71"/>
      <c r="N29" s="71"/>
      <c r="O29" s="71"/>
      <c r="P29" s="59"/>
      <c r="Q29" s="73">
        <f t="shared" si="73"/>
        <v>71.83333333</v>
      </c>
      <c r="R29" s="70" t="s">
        <v>49</v>
      </c>
      <c r="S29" s="71"/>
      <c r="T29" s="71"/>
      <c r="U29" s="71"/>
      <c r="V29" s="71"/>
      <c r="W29" s="59"/>
      <c r="X29" s="73">
        <f t="shared" si="74"/>
        <v>48</v>
      </c>
      <c r="Y29" s="70" t="s">
        <v>49</v>
      </c>
      <c r="Z29" s="71"/>
      <c r="AA29" s="71"/>
      <c r="AB29" s="71"/>
      <c r="AC29" s="71"/>
      <c r="AD29" s="59"/>
      <c r="AE29" s="73">
        <f t="shared" si="75"/>
        <v>62.66666667</v>
      </c>
      <c r="AF29" s="70" t="s">
        <v>49</v>
      </c>
      <c r="AG29" s="71"/>
      <c r="AH29" s="59"/>
      <c r="AI29" s="74">
        <f t="shared" si="76"/>
        <v>80.33333333</v>
      </c>
    </row>
    <row r="30">
      <c r="A30" s="49"/>
      <c r="B30" s="49"/>
      <c r="C30" s="49"/>
      <c r="D30" s="49"/>
      <c r="E30" s="49"/>
      <c r="F30" s="49"/>
      <c r="G30" s="49"/>
      <c r="H30" s="49"/>
      <c r="I30" s="49"/>
      <c r="J30" s="49"/>
      <c r="K30" s="49"/>
      <c r="L30" s="49"/>
      <c r="M30" s="49"/>
      <c r="N30" s="49"/>
      <c r="O30" s="50"/>
      <c r="P30" s="50"/>
      <c r="Q30" s="50"/>
      <c r="R30" s="50"/>
      <c r="S30" s="50"/>
      <c r="T30" s="50"/>
      <c r="U30" s="50"/>
      <c r="V30" s="50"/>
      <c r="W30" s="50"/>
      <c r="X30" s="50"/>
      <c r="Y30" s="50"/>
      <c r="Z30" s="50"/>
      <c r="AA30" s="50"/>
      <c r="AB30" s="50"/>
      <c r="AC30" s="50"/>
      <c r="AD30" s="50"/>
      <c r="AE30" s="50"/>
      <c r="AF30" s="50"/>
      <c r="AG30" s="50"/>
      <c r="AH30" s="50"/>
      <c r="AI30" s="87"/>
    </row>
    <row r="31">
      <c r="A31" s="51" t="s">
        <v>34</v>
      </c>
      <c r="B31" s="2" t="s">
        <v>1</v>
      </c>
      <c r="C31" s="3"/>
      <c r="D31" s="4" t="s">
        <v>2</v>
      </c>
      <c r="E31" s="5" t="s">
        <v>6</v>
      </c>
      <c r="F31" s="5" t="s">
        <v>7</v>
      </c>
      <c r="G31" s="5" t="s">
        <v>8</v>
      </c>
      <c r="H31" s="5" t="s">
        <v>9</v>
      </c>
      <c r="I31" s="5" t="s">
        <v>3</v>
      </c>
      <c r="J31" s="5" t="s">
        <v>39</v>
      </c>
      <c r="K31" s="5" t="s">
        <v>5</v>
      </c>
      <c r="L31" s="5" t="s">
        <v>6</v>
      </c>
      <c r="M31" s="5" t="s">
        <v>7</v>
      </c>
      <c r="N31" s="5" t="s">
        <v>8</v>
      </c>
      <c r="O31" s="5" t="s">
        <v>9</v>
      </c>
      <c r="P31" s="5" t="s">
        <v>3</v>
      </c>
      <c r="Q31" s="5" t="s">
        <v>39</v>
      </c>
      <c r="R31" s="5" t="s">
        <v>5</v>
      </c>
      <c r="S31" s="5" t="s">
        <v>6</v>
      </c>
      <c r="T31" s="5" t="s">
        <v>7</v>
      </c>
      <c r="U31" s="5" t="s">
        <v>8</v>
      </c>
      <c r="V31" s="5" t="s">
        <v>9</v>
      </c>
      <c r="W31" s="5" t="s">
        <v>3</v>
      </c>
      <c r="X31" s="5" t="s">
        <v>39</v>
      </c>
      <c r="Y31" s="5" t="s">
        <v>5</v>
      </c>
      <c r="Z31" s="5" t="s">
        <v>6</v>
      </c>
      <c r="AA31" s="5" t="s">
        <v>7</v>
      </c>
      <c r="AB31" s="5" t="s">
        <v>8</v>
      </c>
      <c r="AC31" s="5" t="s">
        <v>9</v>
      </c>
      <c r="AD31" s="5" t="s">
        <v>3</v>
      </c>
      <c r="AE31" s="5" t="s">
        <v>39</v>
      </c>
      <c r="AF31" s="5" t="s">
        <v>5</v>
      </c>
      <c r="AG31" s="5" t="s">
        <v>6</v>
      </c>
      <c r="AH31" s="5" t="s">
        <v>7</v>
      </c>
      <c r="AI31" s="5"/>
    </row>
    <row r="32">
      <c r="A32" s="6"/>
      <c r="B32" s="6"/>
      <c r="C32" s="6"/>
      <c r="D32" s="7"/>
      <c r="E32" s="8">
        <v>45748.0</v>
      </c>
      <c r="F32" s="8">
        <v>45749.0</v>
      </c>
      <c r="G32" s="8">
        <v>45750.0</v>
      </c>
      <c r="H32" s="8">
        <v>45751.0</v>
      </c>
      <c r="I32" s="8">
        <v>45752.0</v>
      </c>
      <c r="J32" s="8">
        <v>45753.0</v>
      </c>
      <c r="K32" s="8">
        <v>45754.0</v>
      </c>
      <c r="L32" s="8">
        <v>45755.0</v>
      </c>
      <c r="M32" s="8">
        <v>45756.0</v>
      </c>
      <c r="N32" s="8">
        <v>45757.0</v>
      </c>
      <c r="O32" s="8">
        <v>45758.0</v>
      </c>
      <c r="P32" s="8">
        <v>45759.0</v>
      </c>
      <c r="Q32" s="8">
        <v>45760.0</v>
      </c>
      <c r="R32" s="8">
        <v>45761.0</v>
      </c>
      <c r="S32" s="8">
        <v>45762.0</v>
      </c>
      <c r="T32" s="8">
        <v>45763.0</v>
      </c>
      <c r="U32" s="8">
        <v>45764.0</v>
      </c>
      <c r="V32" s="8">
        <v>45765.0</v>
      </c>
      <c r="W32" s="8">
        <v>45766.0</v>
      </c>
      <c r="X32" s="8">
        <v>45767.0</v>
      </c>
      <c r="Y32" s="8">
        <v>45768.0</v>
      </c>
      <c r="Z32" s="8">
        <v>45769.0</v>
      </c>
      <c r="AA32" s="8">
        <v>45770.0</v>
      </c>
      <c r="AB32" s="8">
        <v>45771.0</v>
      </c>
      <c r="AC32" s="8">
        <v>45772.0</v>
      </c>
      <c r="AD32" s="8">
        <v>45773.0</v>
      </c>
      <c r="AE32" s="8">
        <v>45774.0</v>
      </c>
      <c r="AF32" s="8">
        <v>45775.0</v>
      </c>
      <c r="AG32" s="8">
        <v>45776.0</v>
      </c>
      <c r="AH32" s="8">
        <v>45777.0</v>
      </c>
      <c r="AI32" s="8"/>
    </row>
    <row r="33">
      <c r="A33" s="9" t="s">
        <v>12</v>
      </c>
      <c r="B33" s="10">
        <v>1200000.0</v>
      </c>
      <c r="C33" s="9" t="s">
        <v>13</v>
      </c>
      <c r="D33" s="11">
        <f t="shared" ref="D33:D39" si="77">sum(E33:AH33)</f>
        <v>0</v>
      </c>
      <c r="E33" s="12"/>
      <c r="F33" s="12"/>
      <c r="G33" s="79"/>
      <c r="H33" s="12"/>
      <c r="I33" s="58">
        <f t="shared" ref="I33:I40" si="78">sum(E33:H33)</f>
        <v>0</v>
      </c>
      <c r="J33" s="59"/>
      <c r="K33" s="14"/>
      <c r="L33" s="15"/>
      <c r="M33" s="15" t="s">
        <v>50</v>
      </c>
      <c r="N33" s="15" t="s">
        <v>50</v>
      </c>
      <c r="O33" s="14"/>
      <c r="P33" s="12"/>
      <c r="Q33" s="60">
        <f>sum(K33:P33)</f>
        <v>0</v>
      </c>
      <c r="R33" s="14"/>
      <c r="S33" s="15" t="s">
        <v>50</v>
      </c>
      <c r="T33" s="15" t="s">
        <v>50</v>
      </c>
      <c r="U33" s="15" t="s">
        <v>50</v>
      </c>
      <c r="V33" s="14"/>
      <c r="W33" s="14"/>
      <c r="X33" s="60">
        <f t="shared" ref="X33:X40" si="79">sum(R33:W33)</f>
        <v>0</v>
      </c>
      <c r="Y33" s="14"/>
      <c r="Z33" s="14"/>
      <c r="AA33" s="14"/>
      <c r="AB33" s="14"/>
      <c r="AC33" s="14"/>
      <c r="AD33" s="14"/>
      <c r="AE33" s="60">
        <f t="shared" ref="AE33:AE40" si="80">sum(Y33:AD33)</f>
        <v>0</v>
      </c>
      <c r="AF33" s="15" t="s">
        <v>50</v>
      </c>
      <c r="AG33" s="15" t="s">
        <v>50</v>
      </c>
      <c r="AH33" s="15" t="s">
        <v>50</v>
      </c>
      <c r="AI33" s="62">
        <f t="shared" ref="AI33:AI40" si="81">sum(AF33:AH33)</f>
        <v>0</v>
      </c>
    </row>
    <row r="34">
      <c r="A34" s="17" t="s">
        <v>14</v>
      </c>
      <c r="B34" s="18">
        <v>8.0</v>
      </c>
      <c r="C34" s="19" t="s">
        <v>15</v>
      </c>
      <c r="D34" s="63">
        <f t="shared" si="77"/>
        <v>0</v>
      </c>
      <c r="E34" s="80"/>
      <c r="F34" s="80"/>
      <c r="G34" s="81"/>
      <c r="H34" s="80"/>
      <c r="I34" s="65">
        <f t="shared" si="78"/>
        <v>0</v>
      </c>
      <c r="J34" s="59"/>
      <c r="K34" s="80"/>
      <c r="L34" s="80"/>
      <c r="M34" s="80"/>
      <c r="N34" s="80"/>
      <c r="O34" s="80"/>
      <c r="P34" s="80"/>
      <c r="Q34" s="66">
        <f t="shared" ref="Q34:Q40" si="82">SUM(K34:P34)</f>
        <v>0</v>
      </c>
      <c r="R34" s="80"/>
      <c r="S34" s="80"/>
      <c r="T34" s="80"/>
      <c r="U34" s="80"/>
      <c r="V34" s="80"/>
      <c r="W34" s="80"/>
      <c r="X34" s="66">
        <f t="shared" si="79"/>
        <v>0</v>
      </c>
      <c r="Y34" s="80"/>
      <c r="Z34" s="80"/>
      <c r="AA34" s="80"/>
      <c r="AB34" s="80"/>
      <c r="AC34" s="80"/>
      <c r="AD34" s="80"/>
      <c r="AE34" s="66">
        <f t="shared" si="80"/>
        <v>0</v>
      </c>
      <c r="AF34" s="80"/>
      <c r="AG34" s="80"/>
      <c r="AH34" s="80"/>
      <c r="AI34" s="67">
        <f t="shared" si="81"/>
        <v>0</v>
      </c>
    </row>
    <row r="35">
      <c r="A35" s="17" t="s">
        <v>16</v>
      </c>
      <c r="B35" s="18">
        <f t="shared" ref="B35:B37" si="83">B34/B38</f>
        <v>40</v>
      </c>
      <c r="C35" s="19" t="s">
        <v>17</v>
      </c>
      <c r="D35" s="63">
        <f t="shared" si="77"/>
        <v>8</v>
      </c>
      <c r="E35" s="80"/>
      <c r="F35" s="80"/>
      <c r="G35" s="81"/>
      <c r="H35" s="81"/>
      <c r="I35" s="65">
        <f t="shared" si="78"/>
        <v>0</v>
      </c>
      <c r="J35" s="59"/>
      <c r="K35" s="80"/>
      <c r="L35" s="80"/>
      <c r="M35" s="80"/>
      <c r="N35" s="80"/>
      <c r="O35" s="81"/>
      <c r="P35" s="80"/>
      <c r="Q35" s="66">
        <f t="shared" si="82"/>
        <v>0</v>
      </c>
      <c r="R35" s="80"/>
      <c r="S35" s="80"/>
      <c r="T35" s="80"/>
      <c r="U35" s="81">
        <v>1.0</v>
      </c>
      <c r="V35" s="80"/>
      <c r="W35" s="81">
        <v>1.0</v>
      </c>
      <c r="X35" s="66">
        <f t="shared" si="79"/>
        <v>2</v>
      </c>
      <c r="Y35" s="80"/>
      <c r="Z35" s="80"/>
      <c r="AA35" s="81">
        <v>1.0</v>
      </c>
      <c r="AB35" s="80"/>
      <c r="AC35" s="80"/>
      <c r="AD35" s="80"/>
      <c r="AE35" s="66">
        <f t="shared" si="80"/>
        <v>1</v>
      </c>
      <c r="AF35" s="81">
        <v>1.0</v>
      </c>
      <c r="AG35" s="81">
        <v>1.0</v>
      </c>
      <c r="AH35" s="80"/>
      <c r="AI35" s="67">
        <f t="shared" si="81"/>
        <v>2</v>
      </c>
    </row>
    <row r="36">
      <c r="A36" s="17" t="s">
        <v>22</v>
      </c>
      <c r="B36" s="57">
        <f t="shared" si="83"/>
        <v>50</v>
      </c>
      <c r="C36" s="19" t="s">
        <v>19</v>
      </c>
      <c r="D36" s="63">
        <f t="shared" si="77"/>
        <v>0</v>
      </c>
      <c r="E36" s="80"/>
      <c r="F36" s="80"/>
      <c r="G36" s="80"/>
      <c r="H36" s="80"/>
      <c r="I36" s="65">
        <f t="shared" si="78"/>
        <v>0</v>
      </c>
      <c r="J36" s="59"/>
      <c r="K36" s="80"/>
      <c r="L36" s="80"/>
      <c r="M36" s="80"/>
      <c r="N36" s="80"/>
      <c r="O36" s="80"/>
      <c r="P36" s="80"/>
      <c r="Q36" s="66">
        <f t="shared" si="82"/>
        <v>0</v>
      </c>
      <c r="R36" s="80"/>
      <c r="S36" s="80"/>
      <c r="T36" s="80"/>
      <c r="U36" s="80"/>
      <c r="V36" s="80"/>
      <c r="W36" s="80"/>
      <c r="X36" s="66">
        <f t="shared" si="79"/>
        <v>0</v>
      </c>
      <c r="Y36" s="80"/>
      <c r="Z36" s="80"/>
      <c r="AA36" s="80"/>
      <c r="AB36" s="80"/>
      <c r="AC36" s="80"/>
      <c r="AD36" s="80"/>
      <c r="AE36" s="66">
        <f t="shared" si="80"/>
        <v>0</v>
      </c>
      <c r="AF36" s="80"/>
      <c r="AG36" s="80"/>
      <c r="AH36" s="80"/>
      <c r="AI36" s="67">
        <f t="shared" si="81"/>
        <v>0</v>
      </c>
    </row>
    <row r="37">
      <c r="A37" s="17" t="s">
        <v>24</v>
      </c>
      <c r="B37" s="38">
        <f t="shared" si="83"/>
        <v>2500</v>
      </c>
      <c r="C37" s="68" t="s">
        <v>41</v>
      </c>
      <c r="D37" s="63">
        <f t="shared" si="77"/>
        <v>12</v>
      </c>
      <c r="E37" s="82"/>
      <c r="F37" s="88"/>
      <c r="G37" s="82">
        <v>1.0</v>
      </c>
      <c r="H37" s="88">
        <v>0.0</v>
      </c>
      <c r="I37" s="65">
        <f t="shared" si="78"/>
        <v>1</v>
      </c>
      <c r="J37" s="59"/>
      <c r="K37" s="88"/>
      <c r="L37" s="89"/>
      <c r="M37" s="80"/>
      <c r="N37" s="80"/>
      <c r="O37" s="82"/>
      <c r="P37" s="82"/>
      <c r="Q37" s="66">
        <f t="shared" si="82"/>
        <v>0</v>
      </c>
      <c r="R37" s="82"/>
      <c r="S37" s="80"/>
      <c r="T37" s="80"/>
      <c r="U37" s="81">
        <v>2.0</v>
      </c>
      <c r="V37" s="82"/>
      <c r="W37" s="84">
        <v>1.0</v>
      </c>
      <c r="X37" s="66">
        <f t="shared" si="79"/>
        <v>3</v>
      </c>
      <c r="Y37" s="80"/>
      <c r="Z37" s="80"/>
      <c r="AA37" s="81">
        <v>1.0</v>
      </c>
      <c r="AB37" s="80"/>
      <c r="AC37" s="80"/>
      <c r="AD37" s="80"/>
      <c r="AE37" s="66">
        <f t="shared" si="80"/>
        <v>1</v>
      </c>
      <c r="AF37" s="81">
        <v>1.0</v>
      </c>
      <c r="AG37" s="81">
        <v>1.0</v>
      </c>
      <c r="AH37" s="80"/>
      <c r="AI37" s="67">
        <f t="shared" si="81"/>
        <v>2</v>
      </c>
    </row>
    <row r="38">
      <c r="A38" s="41" t="s">
        <v>26</v>
      </c>
      <c r="B38" s="42">
        <v>0.2</v>
      </c>
      <c r="C38" s="19" t="s">
        <v>21</v>
      </c>
      <c r="D38" s="63">
        <f t="shared" si="77"/>
        <v>103</v>
      </c>
      <c r="E38" s="82"/>
      <c r="F38" s="82">
        <v>2.0</v>
      </c>
      <c r="G38" s="80">
        <v>3.0</v>
      </c>
      <c r="H38" s="80">
        <v>3.0</v>
      </c>
      <c r="I38" s="65">
        <f t="shared" si="78"/>
        <v>8</v>
      </c>
      <c r="J38" s="59"/>
      <c r="K38" s="89"/>
      <c r="L38" s="80">
        <v>3.0</v>
      </c>
      <c r="M38" s="81">
        <v>3.0</v>
      </c>
      <c r="N38" s="81">
        <v>4.0</v>
      </c>
      <c r="O38" s="81">
        <v>3.0</v>
      </c>
      <c r="P38" s="90">
        <v>3.0</v>
      </c>
      <c r="Q38" s="66">
        <f t="shared" si="82"/>
        <v>16</v>
      </c>
      <c r="R38" s="83">
        <v>3.0</v>
      </c>
      <c r="S38" s="81">
        <v>3.0</v>
      </c>
      <c r="T38" s="81">
        <v>3.0</v>
      </c>
      <c r="U38" s="81">
        <v>2.0</v>
      </c>
      <c r="V38" s="81">
        <v>3.0</v>
      </c>
      <c r="W38" s="81">
        <v>2.0</v>
      </c>
      <c r="X38" s="66">
        <f t="shared" si="79"/>
        <v>16</v>
      </c>
      <c r="Y38" s="80"/>
      <c r="Z38" s="80"/>
      <c r="AA38" s="81">
        <v>2.0</v>
      </c>
      <c r="AB38" s="81">
        <v>2.0</v>
      </c>
      <c r="AC38" s="81">
        <v>2.0</v>
      </c>
      <c r="AD38" s="81">
        <v>2.0</v>
      </c>
      <c r="AE38" s="66">
        <f t="shared" si="80"/>
        <v>8</v>
      </c>
      <c r="AF38" s="81">
        <v>2.0</v>
      </c>
      <c r="AG38" s="81">
        <v>3.0</v>
      </c>
      <c r="AH38" s="81">
        <v>2.0</v>
      </c>
      <c r="AI38" s="67">
        <f t="shared" si="81"/>
        <v>7</v>
      </c>
    </row>
    <row r="39">
      <c r="A39" s="44" t="s">
        <v>28</v>
      </c>
      <c r="B39" s="42">
        <v>0.8</v>
      </c>
      <c r="C39" s="19" t="s">
        <v>23</v>
      </c>
      <c r="D39" s="63">
        <f t="shared" si="77"/>
        <v>30</v>
      </c>
      <c r="E39" s="81"/>
      <c r="F39" s="80">
        <v>0.0</v>
      </c>
      <c r="G39" s="80">
        <v>1.0</v>
      </c>
      <c r="H39" s="80">
        <v>0.0</v>
      </c>
      <c r="I39" s="65">
        <f t="shared" si="78"/>
        <v>1</v>
      </c>
      <c r="J39" s="59"/>
      <c r="K39" s="89"/>
      <c r="L39" s="89">
        <v>0.0</v>
      </c>
      <c r="M39" s="81">
        <v>2.0</v>
      </c>
      <c r="N39" s="81">
        <v>2.0</v>
      </c>
      <c r="O39" s="85">
        <v>2.0</v>
      </c>
      <c r="P39" s="85">
        <v>1.0</v>
      </c>
      <c r="Q39" s="66">
        <f t="shared" si="82"/>
        <v>7</v>
      </c>
      <c r="R39" s="85">
        <v>1.0</v>
      </c>
      <c r="S39" s="81">
        <v>0.0</v>
      </c>
      <c r="T39" s="81">
        <v>1.0</v>
      </c>
      <c r="U39" s="80"/>
      <c r="V39" s="81">
        <v>2.0</v>
      </c>
      <c r="W39" s="81">
        <v>0.0</v>
      </c>
      <c r="X39" s="66">
        <f t="shared" si="79"/>
        <v>4</v>
      </c>
      <c r="Y39" s="80"/>
      <c r="Z39" s="80"/>
      <c r="AA39" s="81">
        <v>1.0</v>
      </c>
      <c r="AB39" s="81">
        <v>0.0</v>
      </c>
      <c r="AC39" s="80"/>
      <c r="AD39" s="80"/>
      <c r="AE39" s="66">
        <f t="shared" si="80"/>
        <v>1</v>
      </c>
      <c r="AF39" s="81">
        <v>1.0</v>
      </c>
      <c r="AG39" s="81">
        <v>2.0</v>
      </c>
      <c r="AH39" s="81">
        <v>1.0</v>
      </c>
      <c r="AI39" s="67">
        <f t="shared" si="81"/>
        <v>4</v>
      </c>
    </row>
    <row r="40">
      <c r="A40" s="17" t="s">
        <v>32</v>
      </c>
      <c r="B40" s="42">
        <v>0.02</v>
      </c>
      <c r="C40" s="19" t="s">
        <v>25</v>
      </c>
      <c r="D40" s="63">
        <f>I40+Q40+X40+AE40+AI40</f>
        <v>2655</v>
      </c>
      <c r="E40" s="81"/>
      <c r="F40" s="80">
        <v>132.0</v>
      </c>
      <c r="G40" s="80">
        <v>167.0</v>
      </c>
      <c r="H40" s="80">
        <v>121.0</v>
      </c>
      <c r="I40" s="65">
        <f t="shared" si="78"/>
        <v>420</v>
      </c>
      <c r="J40" s="59"/>
      <c r="K40" s="91"/>
      <c r="L40" s="73">
        <v>143.0</v>
      </c>
      <c r="M40" s="86">
        <v>130.0</v>
      </c>
      <c r="N40" s="86">
        <v>103.0</v>
      </c>
      <c r="O40" s="83">
        <v>140.0</v>
      </c>
      <c r="P40" s="81">
        <v>152.0</v>
      </c>
      <c r="Q40" s="66">
        <f t="shared" si="82"/>
        <v>668</v>
      </c>
      <c r="R40" s="86">
        <v>121.0</v>
      </c>
      <c r="S40" s="86">
        <v>141.0</v>
      </c>
      <c r="T40" s="86">
        <v>117.0</v>
      </c>
      <c r="U40" s="86">
        <v>108.0</v>
      </c>
      <c r="V40" s="86">
        <v>166.0</v>
      </c>
      <c r="W40" s="73"/>
      <c r="X40" s="66">
        <f t="shared" si="79"/>
        <v>653</v>
      </c>
      <c r="Y40" s="73"/>
      <c r="Z40" s="73"/>
      <c r="AA40" s="81">
        <v>149.0</v>
      </c>
      <c r="AB40" s="86">
        <v>169.0</v>
      </c>
      <c r="AC40" s="73"/>
      <c r="AD40" s="86">
        <v>114.0</v>
      </c>
      <c r="AE40" s="66">
        <f t="shared" si="80"/>
        <v>432</v>
      </c>
      <c r="AF40" s="86">
        <v>149.0</v>
      </c>
      <c r="AG40" s="86">
        <v>176.0</v>
      </c>
      <c r="AH40" s="86">
        <v>157.0</v>
      </c>
      <c r="AI40" s="67">
        <f t="shared" si="81"/>
        <v>482</v>
      </c>
    </row>
    <row r="41">
      <c r="A41" s="44" t="s">
        <v>42</v>
      </c>
      <c r="B41" s="69">
        <f t="shared" ref="B41:B42" si="84">D34/23</f>
        <v>0</v>
      </c>
      <c r="C41" s="41" t="s">
        <v>27</v>
      </c>
      <c r="D41" s="56">
        <f>D34/sum(D35:D36)</f>
        <v>0</v>
      </c>
      <c r="E41" s="70" t="s">
        <v>43</v>
      </c>
      <c r="F41" s="71"/>
      <c r="G41" s="71"/>
      <c r="H41" s="59"/>
      <c r="I41" s="72">
        <f>I34/4</f>
        <v>0</v>
      </c>
      <c r="J41" s="59"/>
      <c r="K41" s="70" t="s">
        <v>43</v>
      </c>
      <c r="L41" s="71"/>
      <c r="M41" s="71"/>
      <c r="N41" s="71"/>
      <c r="O41" s="71"/>
      <c r="P41" s="59"/>
      <c r="Q41" s="73">
        <f t="shared" ref="Q41:Q42" si="85">Q34/6</f>
        <v>0</v>
      </c>
      <c r="R41" s="70" t="s">
        <v>43</v>
      </c>
      <c r="S41" s="71"/>
      <c r="T41" s="71"/>
      <c r="U41" s="71"/>
      <c r="V41" s="71"/>
      <c r="W41" s="59"/>
      <c r="X41" s="73">
        <f t="shared" ref="X41:X42" si="86">X34/6</f>
        <v>0</v>
      </c>
      <c r="Y41" s="70" t="s">
        <v>43</v>
      </c>
      <c r="Z41" s="71"/>
      <c r="AA41" s="71"/>
      <c r="AB41" s="71"/>
      <c r="AC41" s="71"/>
      <c r="AD41" s="59"/>
      <c r="AE41" s="73">
        <f t="shared" ref="AE41:AE42" si="87">AE34/6</f>
        <v>0</v>
      </c>
      <c r="AF41" s="70" t="s">
        <v>43</v>
      </c>
      <c r="AG41" s="71"/>
      <c r="AH41" s="59"/>
      <c r="AI41" s="74">
        <f t="shared" ref="AI41:AI42" si="88">AI34/3</f>
        <v>0</v>
      </c>
    </row>
    <row r="42">
      <c r="A42" s="44" t="s">
        <v>44</v>
      </c>
      <c r="B42" s="75">
        <f t="shared" si="84"/>
        <v>0.347826087</v>
      </c>
      <c r="C42" s="44" t="s">
        <v>29</v>
      </c>
      <c r="D42" s="45">
        <f>sum(D35:D36)/D37</f>
        <v>0.6666666667</v>
      </c>
      <c r="E42" s="70" t="s">
        <v>45</v>
      </c>
      <c r="F42" s="71"/>
      <c r="G42" s="71"/>
      <c r="H42" s="59"/>
      <c r="I42" s="72">
        <f>I35/3</f>
        <v>0</v>
      </c>
      <c r="J42" s="59"/>
      <c r="K42" s="70" t="s">
        <v>45</v>
      </c>
      <c r="L42" s="71"/>
      <c r="M42" s="71"/>
      <c r="N42" s="71"/>
      <c r="O42" s="71"/>
      <c r="P42" s="59"/>
      <c r="Q42" s="73">
        <f t="shared" si="85"/>
        <v>0</v>
      </c>
      <c r="R42" s="70" t="s">
        <v>45</v>
      </c>
      <c r="S42" s="71"/>
      <c r="T42" s="71"/>
      <c r="U42" s="71"/>
      <c r="V42" s="71"/>
      <c r="W42" s="59"/>
      <c r="X42" s="73">
        <f t="shared" si="86"/>
        <v>0.3333333333</v>
      </c>
      <c r="Y42" s="70" t="s">
        <v>45</v>
      </c>
      <c r="Z42" s="71"/>
      <c r="AA42" s="71"/>
      <c r="AB42" s="71"/>
      <c r="AC42" s="71"/>
      <c r="AD42" s="59"/>
      <c r="AE42" s="73">
        <f t="shared" si="87"/>
        <v>0.1666666667</v>
      </c>
      <c r="AF42" s="70" t="s">
        <v>45</v>
      </c>
      <c r="AG42" s="71"/>
      <c r="AH42" s="59"/>
      <c r="AI42" s="74">
        <f t="shared" si="88"/>
        <v>0.6666666667</v>
      </c>
    </row>
    <row r="43">
      <c r="A43" s="44" t="s">
        <v>46</v>
      </c>
      <c r="B43" s="75">
        <f t="shared" ref="B43:B44" si="89">D39/23</f>
        <v>1.304347826</v>
      </c>
      <c r="C43" s="17" t="s">
        <v>31</v>
      </c>
      <c r="D43" s="45">
        <f>SUM(D35:D36)/D39</f>
        <v>0.2666666667</v>
      </c>
      <c r="E43" s="70" t="s">
        <v>47</v>
      </c>
      <c r="F43" s="71"/>
      <c r="G43" s="71"/>
      <c r="H43" s="59"/>
      <c r="I43" s="72">
        <f t="shared" ref="I43:I44" si="90">I39/3</f>
        <v>0.3333333333</v>
      </c>
      <c r="J43" s="59"/>
      <c r="K43" s="70" t="s">
        <v>47</v>
      </c>
      <c r="L43" s="71"/>
      <c r="M43" s="71"/>
      <c r="N43" s="71"/>
      <c r="O43" s="71"/>
      <c r="P43" s="59"/>
      <c r="Q43" s="73">
        <f t="shared" ref="Q43:Q44" si="91">Q39/6</f>
        <v>1.166666667</v>
      </c>
      <c r="R43" s="70" t="s">
        <v>47</v>
      </c>
      <c r="S43" s="71"/>
      <c r="T43" s="71"/>
      <c r="U43" s="71"/>
      <c r="V43" s="71"/>
      <c r="W43" s="59"/>
      <c r="X43" s="73">
        <f t="shared" ref="X43:X44" si="92">X39/6</f>
        <v>0.6666666667</v>
      </c>
      <c r="Y43" s="70" t="s">
        <v>47</v>
      </c>
      <c r="Z43" s="71"/>
      <c r="AA43" s="71"/>
      <c r="AB43" s="71"/>
      <c r="AC43" s="71"/>
      <c r="AD43" s="59"/>
      <c r="AE43" s="73">
        <f t="shared" ref="AE43:AE44" si="93">AE39/6</f>
        <v>0.1666666667</v>
      </c>
      <c r="AF43" s="70" t="s">
        <v>47</v>
      </c>
      <c r="AG43" s="71"/>
      <c r="AH43" s="59"/>
      <c r="AI43" s="74">
        <f t="shared" ref="AI43:AI44" si="94">AI39/3</f>
        <v>1.333333333</v>
      </c>
    </row>
    <row r="44">
      <c r="A44" s="44" t="s">
        <v>48</v>
      </c>
      <c r="B44" s="75">
        <f t="shared" si="89"/>
        <v>115.4347826</v>
      </c>
      <c r="C44" s="17" t="s">
        <v>33</v>
      </c>
      <c r="D44" s="48">
        <f>D39/D40</f>
        <v>0.01129943503</v>
      </c>
      <c r="E44" s="70" t="s">
        <v>49</v>
      </c>
      <c r="F44" s="71"/>
      <c r="G44" s="71"/>
      <c r="H44" s="59"/>
      <c r="I44" s="72">
        <f t="shared" si="90"/>
        <v>140</v>
      </c>
      <c r="J44" s="59"/>
      <c r="K44" s="70" t="s">
        <v>49</v>
      </c>
      <c r="L44" s="71"/>
      <c r="M44" s="71"/>
      <c r="N44" s="71"/>
      <c r="O44" s="71"/>
      <c r="P44" s="59"/>
      <c r="Q44" s="73">
        <f t="shared" si="91"/>
        <v>111.3333333</v>
      </c>
      <c r="R44" s="70" t="s">
        <v>49</v>
      </c>
      <c r="S44" s="71"/>
      <c r="T44" s="71"/>
      <c r="U44" s="71"/>
      <c r="V44" s="71"/>
      <c r="W44" s="59"/>
      <c r="X44" s="73">
        <f t="shared" si="92"/>
        <v>108.8333333</v>
      </c>
      <c r="Y44" s="70" t="s">
        <v>49</v>
      </c>
      <c r="Z44" s="71"/>
      <c r="AA44" s="71"/>
      <c r="AB44" s="71"/>
      <c r="AC44" s="71"/>
      <c r="AD44" s="59"/>
      <c r="AE44" s="73">
        <f t="shared" si="93"/>
        <v>72</v>
      </c>
      <c r="AF44" s="70" t="s">
        <v>49</v>
      </c>
      <c r="AG44" s="71"/>
      <c r="AH44" s="59"/>
      <c r="AI44" s="74">
        <f t="shared" si="94"/>
        <v>160.6666667</v>
      </c>
    </row>
    <row r="45">
      <c r="A45" s="49"/>
      <c r="B45" s="49"/>
      <c r="C45" s="49"/>
      <c r="D45" s="49"/>
      <c r="E45" s="49"/>
      <c r="F45" s="49"/>
      <c r="G45" s="49"/>
      <c r="H45" s="49"/>
      <c r="I45" s="49"/>
      <c r="J45" s="49"/>
      <c r="K45" s="49"/>
      <c r="L45" s="49"/>
      <c r="M45" s="49"/>
      <c r="N45" s="49"/>
      <c r="O45" s="50"/>
      <c r="P45" s="50"/>
      <c r="Q45" s="50"/>
      <c r="R45" s="92"/>
      <c r="S45" s="92"/>
      <c r="T45" s="93"/>
      <c r="U45" s="50"/>
      <c r="V45" s="94">
        <f>4/653</f>
        <v>0.006125574273</v>
      </c>
      <c r="W45" s="50"/>
      <c r="X45" s="50"/>
      <c r="Y45" s="50"/>
      <c r="Z45" s="50"/>
      <c r="AA45" s="50"/>
      <c r="AB45" s="50"/>
      <c r="AC45" s="50"/>
      <c r="AD45" s="50"/>
      <c r="AE45" s="50"/>
      <c r="AF45" s="50"/>
      <c r="AG45" s="50"/>
      <c r="AH45" s="50"/>
      <c r="AI45" s="50"/>
    </row>
    <row r="46">
      <c r="A46" s="50"/>
      <c r="B46" s="50"/>
      <c r="C46" s="50"/>
      <c r="D46" s="50"/>
      <c r="E46" s="50"/>
      <c r="F46" s="50"/>
      <c r="G46" s="50"/>
      <c r="H46" s="50"/>
      <c r="I46" s="50"/>
      <c r="J46" s="50"/>
      <c r="K46" s="50"/>
      <c r="L46" s="50"/>
      <c r="M46" s="50"/>
      <c r="N46" s="50"/>
      <c r="O46" s="50"/>
      <c r="P46" s="92"/>
      <c r="Q46" s="92"/>
      <c r="R46" s="93"/>
      <c r="S46" s="50"/>
      <c r="T46" s="50"/>
      <c r="U46" s="50"/>
      <c r="V46" s="50"/>
      <c r="W46" s="50"/>
      <c r="X46" s="50"/>
      <c r="Y46" s="50"/>
      <c r="Z46" s="50"/>
      <c r="AA46" s="50"/>
      <c r="AB46" s="50"/>
      <c r="AC46" s="50"/>
      <c r="AD46" s="50"/>
      <c r="AE46" s="50"/>
      <c r="AF46" s="50"/>
      <c r="AG46" s="50"/>
      <c r="AH46" s="50"/>
      <c r="AI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row>
    <row r="49">
      <c r="A49" s="50"/>
      <c r="B49" s="50"/>
      <c r="C49" s="50"/>
      <c r="D49" s="50"/>
      <c r="E49" s="50"/>
      <c r="F49" s="50"/>
      <c r="G49" s="50"/>
      <c r="H49" s="50"/>
      <c r="I49" s="50"/>
      <c r="J49" s="50"/>
      <c r="K49" s="50"/>
      <c r="L49" s="50"/>
      <c r="M49" s="50"/>
      <c r="N49" s="92"/>
      <c r="O49" s="93"/>
      <c r="P49" s="50"/>
      <c r="Q49" s="50"/>
      <c r="R49" s="50"/>
      <c r="S49" s="50"/>
      <c r="T49" s="50"/>
      <c r="U49" s="50"/>
      <c r="V49" s="50"/>
      <c r="W49" s="50"/>
      <c r="X49" s="50"/>
      <c r="Y49" s="50"/>
      <c r="Z49" s="50"/>
      <c r="AA49" s="50"/>
      <c r="AB49" s="50"/>
      <c r="AC49" s="50"/>
      <c r="AD49" s="50"/>
      <c r="AE49" s="50"/>
      <c r="AF49" s="50"/>
      <c r="AG49" s="50"/>
      <c r="AH49" s="50"/>
      <c r="AI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row>
  </sheetData>
  <mergeCells count="108">
    <mergeCell ref="K26:P26"/>
    <mergeCell ref="R26:W26"/>
    <mergeCell ref="Y26:AD26"/>
    <mergeCell ref="AF26:AH26"/>
    <mergeCell ref="R27:W27"/>
    <mergeCell ref="Y27:AD27"/>
    <mergeCell ref="AF27:AH27"/>
    <mergeCell ref="K27:P27"/>
    <mergeCell ref="K28:P28"/>
    <mergeCell ref="R28:W28"/>
    <mergeCell ref="Y28:AD28"/>
    <mergeCell ref="K29:P29"/>
    <mergeCell ref="R29:W29"/>
    <mergeCell ref="Y29:AD29"/>
    <mergeCell ref="A1:A2"/>
    <mergeCell ref="B1:B2"/>
    <mergeCell ref="C1:C2"/>
    <mergeCell ref="D1:D2"/>
    <mergeCell ref="I3:J3"/>
    <mergeCell ref="I4:J4"/>
    <mergeCell ref="I5:J5"/>
    <mergeCell ref="K11:P11"/>
    <mergeCell ref="R11:W11"/>
    <mergeCell ref="Y11:AD11"/>
    <mergeCell ref="AF11:AH11"/>
    <mergeCell ref="E12:H12"/>
    <mergeCell ref="I12:J12"/>
    <mergeCell ref="K12:P12"/>
    <mergeCell ref="R12:W12"/>
    <mergeCell ref="Y12:AD12"/>
    <mergeCell ref="AF12:AH12"/>
    <mergeCell ref="E13:H13"/>
    <mergeCell ref="I13:J13"/>
    <mergeCell ref="K13:P13"/>
    <mergeCell ref="R13:W13"/>
    <mergeCell ref="Y13:AD13"/>
    <mergeCell ref="AF13:AH13"/>
    <mergeCell ref="E14:H14"/>
    <mergeCell ref="I14:J14"/>
    <mergeCell ref="K14:P14"/>
    <mergeCell ref="R14:W14"/>
    <mergeCell ref="Y14:AD14"/>
    <mergeCell ref="AF14:AH14"/>
    <mergeCell ref="I6:J6"/>
    <mergeCell ref="I7:J7"/>
    <mergeCell ref="I8:J8"/>
    <mergeCell ref="I9:J9"/>
    <mergeCell ref="I10:J10"/>
    <mergeCell ref="E11:H11"/>
    <mergeCell ref="I11:J11"/>
    <mergeCell ref="AF28:AH28"/>
    <mergeCell ref="AF29:AH29"/>
    <mergeCell ref="I44:J44"/>
    <mergeCell ref="K44:P44"/>
    <mergeCell ref="Y43:AD43"/>
    <mergeCell ref="Y44:AD44"/>
    <mergeCell ref="E43:H43"/>
    <mergeCell ref="I43:J43"/>
    <mergeCell ref="K43:P43"/>
    <mergeCell ref="R43:W43"/>
    <mergeCell ref="AF43:AH43"/>
    <mergeCell ref="E44:H44"/>
    <mergeCell ref="R44:W44"/>
    <mergeCell ref="AF44:AH44"/>
    <mergeCell ref="A16:A17"/>
    <mergeCell ref="B16:B17"/>
    <mergeCell ref="C16:C17"/>
    <mergeCell ref="D16:D17"/>
    <mergeCell ref="I18:J18"/>
    <mergeCell ref="I19:J19"/>
    <mergeCell ref="I20:J20"/>
    <mergeCell ref="I21:J21"/>
    <mergeCell ref="I22:J22"/>
    <mergeCell ref="I23:J23"/>
    <mergeCell ref="I24:J24"/>
    <mergeCell ref="I25:J25"/>
    <mergeCell ref="E26:H26"/>
    <mergeCell ref="I26:J26"/>
    <mergeCell ref="B31:B32"/>
    <mergeCell ref="C31:C32"/>
    <mergeCell ref="E27:H27"/>
    <mergeCell ref="I27:J27"/>
    <mergeCell ref="E28:H28"/>
    <mergeCell ref="I28:J28"/>
    <mergeCell ref="E29:H29"/>
    <mergeCell ref="A31:A32"/>
    <mergeCell ref="D31:D32"/>
    <mergeCell ref="I29:J29"/>
    <mergeCell ref="I33:J33"/>
    <mergeCell ref="I34:J34"/>
    <mergeCell ref="I35:J35"/>
    <mergeCell ref="I36:J36"/>
    <mergeCell ref="I37:J37"/>
    <mergeCell ref="I38:J38"/>
    <mergeCell ref="I39:J39"/>
    <mergeCell ref="I40:J40"/>
    <mergeCell ref="I41:J41"/>
    <mergeCell ref="K41:P41"/>
    <mergeCell ref="R41:W41"/>
    <mergeCell ref="Y41:AD41"/>
    <mergeCell ref="AF41:AH41"/>
    <mergeCell ref="E41:H41"/>
    <mergeCell ref="E42:H42"/>
    <mergeCell ref="I42:J42"/>
    <mergeCell ref="K42:P42"/>
    <mergeCell ref="R42:W42"/>
    <mergeCell ref="Y42:AD42"/>
    <mergeCell ref="AF42:AH4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 t="s">
        <v>40</v>
      </c>
      <c r="B1" s="96" t="s">
        <v>51</v>
      </c>
      <c r="G1" s="96" t="s">
        <v>10</v>
      </c>
      <c r="L1" s="96" t="s">
        <v>11</v>
      </c>
      <c r="Q1" s="96" t="s">
        <v>52</v>
      </c>
      <c r="V1" s="96" t="s">
        <v>53</v>
      </c>
    </row>
    <row r="2">
      <c r="B2" s="97">
        <v>45749.0</v>
      </c>
      <c r="C2" s="98" t="s">
        <v>54</v>
      </c>
      <c r="E2" s="97">
        <v>45751.0</v>
      </c>
      <c r="F2" s="99"/>
      <c r="G2" s="97">
        <v>45754.0</v>
      </c>
      <c r="H2" s="98" t="s">
        <v>54</v>
      </c>
      <c r="J2" s="97">
        <v>45759.0</v>
      </c>
      <c r="K2" s="99"/>
      <c r="L2" s="97">
        <v>45761.0</v>
      </c>
      <c r="M2" s="98" t="s">
        <v>54</v>
      </c>
      <c r="O2" s="97">
        <v>45766.0</v>
      </c>
      <c r="P2" s="99"/>
      <c r="Q2" s="97">
        <v>45768.0</v>
      </c>
      <c r="R2" s="98" t="s">
        <v>54</v>
      </c>
      <c r="T2" s="97">
        <v>45773.0</v>
      </c>
      <c r="U2" s="99"/>
      <c r="V2" s="97">
        <v>45775.0</v>
      </c>
      <c r="W2" s="98" t="s">
        <v>54</v>
      </c>
      <c r="Y2" s="97">
        <v>45777.0</v>
      </c>
    </row>
    <row r="3">
      <c r="B3" s="100" t="s">
        <v>55</v>
      </c>
      <c r="C3" s="101">
        <f>'【4月】月間進捗管理シート'!I3</f>
        <v>0</v>
      </c>
      <c r="D3" s="102" t="s">
        <v>56</v>
      </c>
      <c r="E3" s="103" t="str">
        <f>C3/C4</f>
        <v>#DIV/0!</v>
      </c>
      <c r="G3" s="100" t="s">
        <v>55</v>
      </c>
      <c r="H3" s="101" t="str">
        <f>'【4月】月間進捗管理シート'!Q3</f>
        <v>#VALUE!</v>
      </c>
      <c r="I3" s="102" t="s">
        <v>56</v>
      </c>
      <c r="J3" s="103" t="str">
        <f>H3/H4</f>
        <v>#VALUE!</v>
      </c>
      <c r="L3" s="100" t="s">
        <v>55</v>
      </c>
      <c r="M3" s="101" t="str">
        <f>'【4月】月間進捗管理シート'!X3</f>
        <v>#VALUE!</v>
      </c>
      <c r="N3" s="102" t="s">
        <v>56</v>
      </c>
      <c r="O3" s="103" t="str">
        <f>M3/M4</f>
        <v>#VALUE!</v>
      </c>
      <c r="Q3" s="100" t="s">
        <v>55</v>
      </c>
      <c r="R3" s="101"/>
      <c r="S3" s="102" t="s">
        <v>56</v>
      </c>
      <c r="T3" s="103" t="str">
        <f>R3/R4</f>
        <v>#DIV/0!</v>
      </c>
      <c r="V3" s="100" t="s">
        <v>55</v>
      </c>
      <c r="W3" s="101"/>
      <c r="X3" s="102" t="s">
        <v>56</v>
      </c>
      <c r="Y3" s="103" t="str">
        <f>W3/W4</f>
        <v>#DIV/0!</v>
      </c>
    </row>
    <row r="4">
      <c r="A4" s="104"/>
      <c r="B4" s="105" t="s">
        <v>57</v>
      </c>
      <c r="C4" s="106">
        <f>'【4月】月間進捗管理シート'!I4</f>
        <v>0</v>
      </c>
      <c r="D4" s="103" t="s">
        <v>27</v>
      </c>
      <c r="E4" s="94" t="str">
        <f>C5/C4</f>
        <v>#DIV/0!</v>
      </c>
      <c r="F4" s="106"/>
      <c r="G4" s="105" t="s">
        <v>57</v>
      </c>
      <c r="H4" s="106">
        <f>'【4月】月間進捗管理シート'!Q4</f>
        <v>0</v>
      </c>
      <c r="I4" s="103" t="s">
        <v>27</v>
      </c>
      <c r="J4" s="94" t="str">
        <f>H5/H4</f>
        <v>#DIV/0!</v>
      </c>
      <c r="K4" s="106"/>
      <c r="L4" s="105" t="s">
        <v>57</v>
      </c>
      <c r="M4" s="106">
        <f>'【4月】月間進捗管理シート'!X4</f>
        <v>4</v>
      </c>
      <c r="N4" s="103" t="s">
        <v>27</v>
      </c>
      <c r="O4" s="94">
        <f>M5/M4</f>
        <v>3</v>
      </c>
      <c r="P4" s="106"/>
      <c r="Q4" s="105" t="s">
        <v>57</v>
      </c>
      <c r="R4" s="106"/>
      <c r="S4" s="103" t="s">
        <v>27</v>
      </c>
      <c r="T4" s="94" t="str">
        <f>R5/R4</f>
        <v>#DIV/0!</v>
      </c>
      <c r="U4" s="106"/>
      <c r="V4" s="105" t="s">
        <v>57</v>
      </c>
      <c r="W4" s="106"/>
      <c r="X4" s="103" t="s">
        <v>27</v>
      </c>
      <c r="Y4" s="94" t="str">
        <f>W5/W4</f>
        <v>#DIV/0!</v>
      </c>
    </row>
    <row r="5">
      <c r="A5" s="104"/>
      <c r="B5" s="105" t="s">
        <v>58</v>
      </c>
      <c r="C5" s="106">
        <f>'【4月】月間進捗管理シート'!I5</f>
        <v>2</v>
      </c>
      <c r="D5" s="105" t="s">
        <v>29</v>
      </c>
      <c r="E5" s="94">
        <f>C5/C7</f>
        <v>0.5</v>
      </c>
      <c r="F5" s="106"/>
      <c r="G5" s="105" t="s">
        <v>58</v>
      </c>
      <c r="H5" s="106">
        <f>'【4月】月間進捗管理シート'!Q5</f>
        <v>8</v>
      </c>
      <c r="I5" s="105" t="s">
        <v>29</v>
      </c>
      <c r="J5" s="94">
        <f>H5/H7</f>
        <v>0.5714285714</v>
      </c>
      <c r="K5" s="106"/>
      <c r="L5" s="105" t="s">
        <v>58</v>
      </c>
      <c r="M5" s="106">
        <f>'【4月】月間進捗管理シート'!X5</f>
        <v>12</v>
      </c>
      <c r="N5" s="105" t="s">
        <v>29</v>
      </c>
      <c r="O5" s="94">
        <f>M5/M7</f>
        <v>0.75</v>
      </c>
      <c r="P5" s="106"/>
      <c r="Q5" s="105" t="s">
        <v>58</v>
      </c>
      <c r="R5" s="106"/>
      <c r="S5" s="105" t="s">
        <v>29</v>
      </c>
      <c r="T5" s="94" t="str">
        <f>R5/R7</f>
        <v>#DIV/0!</v>
      </c>
      <c r="U5" s="106"/>
      <c r="V5" s="105" t="s">
        <v>58</v>
      </c>
      <c r="W5" s="106"/>
      <c r="X5" s="105" t="s">
        <v>29</v>
      </c>
      <c r="Y5" s="94" t="str">
        <f>W5/W7</f>
        <v>#DIV/0!</v>
      </c>
    </row>
    <row r="6">
      <c r="A6" s="104"/>
      <c r="B6" s="105" t="s">
        <v>59</v>
      </c>
      <c r="C6" s="106">
        <f>'【4月】月間進捗管理シート'!I6</f>
        <v>0</v>
      </c>
      <c r="D6" s="106" t="s">
        <v>33</v>
      </c>
      <c r="E6" s="94">
        <f>C8/C9</f>
        <v>0.01543209877</v>
      </c>
      <c r="F6" s="106"/>
      <c r="G6" s="105" t="s">
        <v>59</v>
      </c>
      <c r="H6" s="106">
        <f>'【4月】月間進捗管理シート'!Q6</f>
        <v>0</v>
      </c>
      <c r="I6" s="106" t="s">
        <v>33</v>
      </c>
      <c r="J6" s="94">
        <f>H8/H9</f>
        <v>0.0118289354</v>
      </c>
      <c r="K6" s="106"/>
      <c r="L6" s="105" t="s">
        <v>59</v>
      </c>
      <c r="M6" s="106">
        <f>'【4月】月間進捗管理シート'!X6</f>
        <v>0</v>
      </c>
      <c r="N6" s="106" t="s">
        <v>33</v>
      </c>
      <c r="O6" s="94">
        <f>M8/M9</f>
        <v>0.009564293305</v>
      </c>
      <c r="P6" s="106"/>
      <c r="Q6" s="105" t="s">
        <v>59</v>
      </c>
      <c r="R6" s="106"/>
      <c r="S6" s="106" t="s">
        <v>33</v>
      </c>
      <c r="T6" s="94" t="str">
        <f>R8/R9</f>
        <v>#DIV/0!</v>
      </c>
      <c r="U6" s="106"/>
      <c r="V6" s="105" t="s">
        <v>59</v>
      </c>
      <c r="W6" s="106"/>
      <c r="X6" s="106" t="s">
        <v>33</v>
      </c>
      <c r="Y6" s="94" t="str">
        <f>W8/W9</f>
        <v>#DIV/0!</v>
      </c>
    </row>
    <row r="7">
      <c r="A7" s="104"/>
      <c r="B7" s="105" t="s">
        <v>41</v>
      </c>
      <c r="C7" s="106">
        <f>'【4月】月間進捗管理シート'!I7</f>
        <v>4</v>
      </c>
      <c r="D7" s="105" t="s">
        <v>60</v>
      </c>
      <c r="E7" s="105">
        <v>4.0</v>
      </c>
      <c r="F7" s="106"/>
      <c r="G7" s="105" t="s">
        <v>41</v>
      </c>
      <c r="H7" s="106">
        <f>'【4月】月間進捗管理シート'!Q7</f>
        <v>14</v>
      </c>
      <c r="I7" s="105" t="s">
        <v>60</v>
      </c>
      <c r="J7" s="105">
        <v>3.0</v>
      </c>
      <c r="K7" s="106"/>
      <c r="L7" s="105" t="s">
        <v>41</v>
      </c>
      <c r="M7" s="106">
        <f>'【4月】月間進捗管理シート'!X7</f>
        <v>16</v>
      </c>
      <c r="N7" s="105" t="s">
        <v>60</v>
      </c>
      <c r="O7" s="105">
        <v>3.0</v>
      </c>
      <c r="P7" s="106"/>
      <c r="Q7" s="105" t="s">
        <v>41</v>
      </c>
      <c r="R7" s="106"/>
      <c r="S7" s="105" t="s">
        <v>60</v>
      </c>
      <c r="T7" s="106"/>
      <c r="U7" s="106"/>
      <c r="V7" s="105" t="s">
        <v>41</v>
      </c>
      <c r="W7" s="106"/>
      <c r="X7" s="102" t="s">
        <v>60</v>
      </c>
    </row>
    <row r="8">
      <c r="A8" s="104"/>
      <c r="B8" s="106" t="s">
        <v>23</v>
      </c>
      <c r="C8" s="106">
        <f>'【4月】月間進捗管理シート'!I9</f>
        <v>10</v>
      </c>
      <c r="D8" s="105" t="s">
        <v>61</v>
      </c>
      <c r="E8" s="105">
        <v>10.0</v>
      </c>
      <c r="F8" s="106"/>
      <c r="G8" s="106" t="s">
        <v>23</v>
      </c>
      <c r="H8" s="106">
        <f>'【4月】月間進捗管理シート'!Q9</f>
        <v>13</v>
      </c>
      <c r="I8" s="105" t="s">
        <v>61</v>
      </c>
      <c r="J8" s="105">
        <v>10.0</v>
      </c>
      <c r="K8" s="106"/>
      <c r="L8" s="106" t="s">
        <v>23</v>
      </c>
      <c r="M8" s="106">
        <f>'【4月】月間進捗管理シート'!X9</f>
        <v>9</v>
      </c>
      <c r="N8" s="105" t="s">
        <v>61</v>
      </c>
      <c r="O8" s="105">
        <v>10.0</v>
      </c>
      <c r="P8" s="106"/>
      <c r="Q8" s="106" t="s">
        <v>23</v>
      </c>
      <c r="R8" s="106"/>
      <c r="S8" s="105" t="s">
        <v>61</v>
      </c>
      <c r="T8" s="106"/>
      <c r="U8" s="106"/>
      <c r="V8" s="106" t="s">
        <v>23</v>
      </c>
      <c r="W8" s="106"/>
      <c r="X8" s="102" t="s">
        <v>61</v>
      </c>
    </row>
    <row r="9">
      <c r="A9" s="104"/>
      <c r="B9" s="106" t="s">
        <v>25</v>
      </c>
      <c r="C9" s="106">
        <f>'【4月】月間進捗管理シート'!I10</f>
        <v>648</v>
      </c>
      <c r="D9" s="105" t="s">
        <v>62</v>
      </c>
      <c r="E9" s="105">
        <v>17.0</v>
      </c>
      <c r="F9" s="106"/>
      <c r="G9" s="106" t="s">
        <v>25</v>
      </c>
      <c r="H9" s="106">
        <f>'【4月】月間進捗管理シート'!Q10</f>
        <v>1099</v>
      </c>
      <c r="I9" s="105" t="s">
        <v>62</v>
      </c>
      <c r="J9" s="105">
        <v>16.0</v>
      </c>
      <c r="K9" s="106"/>
      <c r="L9" s="106" t="s">
        <v>25</v>
      </c>
      <c r="M9" s="106">
        <f>'【4月】月間進捗管理シート'!X10</f>
        <v>941</v>
      </c>
      <c r="N9" s="105" t="s">
        <v>62</v>
      </c>
      <c r="O9" s="105">
        <v>17.0</v>
      </c>
      <c r="P9" s="106"/>
      <c r="Q9" s="106" t="s">
        <v>25</v>
      </c>
      <c r="R9" s="106"/>
      <c r="S9" s="105" t="s">
        <v>62</v>
      </c>
      <c r="T9" s="106"/>
      <c r="U9" s="106"/>
      <c r="V9" s="106" t="s">
        <v>25</v>
      </c>
      <c r="W9" s="106"/>
      <c r="X9" s="102" t="s">
        <v>62</v>
      </c>
    </row>
    <row r="10">
      <c r="A10" s="107"/>
      <c r="B10" s="108" t="s">
        <v>43</v>
      </c>
      <c r="D10" s="108">
        <f>'【4月】月間進捗管理シート'!I11</f>
        <v>0</v>
      </c>
      <c r="F10" s="107"/>
      <c r="G10" s="108" t="s">
        <v>43</v>
      </c>
      <c r="I10" s="108">
        <f>'【4月】月間進捗管理シート'!Q11</f>
        <v>0</v>
      </c>
      <c r="K10" s="107"/>
      <c r="L10" s="108" t="s">
        <v>43</v>
      </c>
      <c r="N10" s="108">
        <f>'【4月】月間進捗管理シート'!X11</f>
        <v>0.6666666667</v>
      </c>
      <c r="P10" s="107"/>
      <c r="Q10" s="108" t="s">
        <v>43</v>
      </c>
      <c r="S10" s="109"/>
      <c r="U10" s="107"/>
      <c r="V10" s="108" t="s">
        <v>43</v>
      </c>
      <c r="X10" s="109"/>
      <c r="Z10" s="107"/>
    </row>
    <row r="11">
      <c r="A11" s="107"/>
      <c r="B11" s="108" t="s">
        <v>45</v>
      </c>
      <c r="D11" s="108">
        <f>'【4月】月間進捗管理シート'!I12</f>
        <v>0.6666666667</v>
      </c>
      <c r="F11" s="107"/>
      <c r="G11" s="108" t="s">
        <v>45</v>
      </c>
      <c r="I11" s="108">
        <f>'【4月】月間進捗管理シート'!Q12</f>
        <v>1.333333333</v>
      </c>
      <c r="K11" s="107"/>
      <c r="L11" s="108" t="s">
        <v>45</v>
      </c>
      <c r="N11" s="108">
        <f>'【4月】月間進捗管理シート'!X12</f>
        <v>2</v>
      </c>
      <c r="P11" s="107"/>
      <c r="Q11" s="108" t="s">
        <v>45</v>
      </c>
      <c r="S11" s="109"/>
      <c r="U11" s="107"/>
      <c r="V11" s="108" t="s">
        <v>45</v>
      </c>
      <c r="X11" s="109"/>
      <c r="Z11" s="107"/>
    </row>
    <row r="12">
      <c r="A12" s="107"/>
      <c r="B12" s="108" t="s">
        <v>47</v>
      </c>
      <c r="D12" s="108">
        <f>'【4月】月間進捗管理シート'!I13</f>
        <v>3.333333333</v>
      </c>
      <c r="F12" s="107"/>
      <c r="G12" s="108" t="s">
        <v>47</v>
      </c>
      <c r="I12" s="108">
        <f>'【4月】月間進捗管理シート'!Q13</f>
        <v>2.166666667</v>
      </c>
      <c r="K12" s="107"/>
      <c r="L12" s="108" t="s">
        <v>47</v>
      </c>
      <c r="N12" s="108">
        <f>'【4月】月間進捗管理シート'!X13</f>
        <v>1.5</v>
      </c>
      <c r="P12" s="107"/>
      <c r="Q12" s="108" t="s">
        <v>47</v>
      </c>
      <c r="S12" s="109"/>
      <c r="U12" s="107"/>
      <c r="V12" s="108" t="s">
        <v>47</v>
      </c>
      <c r="X12" s="109"/>
      <c r="Z12" s="107"/>
    </row>
    <row r="13">
      <c r="A13" s="107"/>
      <c r="B13" s="108" t="s">
        <v>49</v>
      </c>
      <c r="D13" s="108">
        <f>'【4月】月間進捗管理シート'!I14</f>
        <v>216</v>
      </c>
      <c r="F13" s="107"/>
      <c r="G13" s="108" t="s">
        <v>49</v>
      </c>
      <c r="I13" s="108">
        <f>'【4月】月間進捗管理シート'!Q14</f>
        <v>183.1666667</v>
      </c>
      <c r="K13" s="107"/>
      <c r="L13" s="108" t="s">
        <v>49</v>
      </c>
      <c r="N13" s="108">
        <f>'【4月】月間進捗管理シート'!X14</f>
        <v>156.8333333</v>
      </c>
      <c r="P13" s="107"/>
      <c r="Q13" s="108" t="s">
        <v>49</v>
      </c>
      <c r="S13" s="109"/>
      <c r="U13" s="107"/>
      <c r="V13" s="108" t="s">
        <v>49</v>
      </c>
      <c r="X13" s="109"/>
      <c r="Z13" s="107"/>
    </row>
    <row r="14">
      <c r="A14" s="107"/>
      <c r="C14" s="110"/>
      <c r="H14" s="110"/>
      <c r="M14" s="110"/>
      <c r="R14" s="110"/>
      <c r="W14" s="110"/>
    </row>
    <row r="15">
      <c r="A15" s="95" t="s">
        <v>0</v>
      </c>
      <c r="B15" s="97">
        <v>45749.0</v>
      </c>
      <c r="C15" s="98" t="s">
        <v>54</v>
      </c>
      <c r="E15" s="97">
        <v>45751.0</v>
      </c>
      <c r="F15" s="99"/>
      <c r="G15" s="97">
        <v>45754.0</v>
      </c>
      <c r="H15" s="98" t="s">
        <v>54</v>
      </c>
      <c r="J15" s="97">
        <v>45759.0</v>
      </c>
      <c r="K15" s="99"/>
      <c r="L15" s="97">
        <v>45761.0</v>
      </c>
      <c r="M15" s="98" t="s">
        <v>54</v>
      </c>
      <c r="O15" s="97">
        <v>45766.0</v>
      </c>
      <c r="P15" s="99"/>
      <c r="Q15" s="97">
        <v>45768.0</v>
      </c>
      <c r="R15" s="98" t="s">
        <v>54</v>
      </c>
      <c r="T15" s="97">
        <v>45773.0</v>
      </c>
      <c r="U15" s="99"/>
      <c r="V15" s="97">
        <v>45775.0</v>
      </c>
      <c r="W15" s="98" t="s">
        <v>54</v>
      </c>
      <c r="Y15" s="97">
        <v>45777.0</v>
      </c>
    </row>
    <row r="16">
      <c r="B16" s="100" t="s">
        <v>55</v>
      </c>
      <c r="C16" s="101">
        <f>'【4月】月間進捗管理シート'!I18</f>
        <v>0</v>
      </c>
      <c r="D16" s="102" t="s">
        <v>56</v>
      </c>
      <c r="E16" s="103" t="str">
        <f>C16/C17</f>
        <v>#DIV/0!</v>
      </c>
      <c r="G16" s="100" t="s">
        <v>55</v>
      </c>
      <c r="H16" s="101">
        <f>'【4月】月間進捗管理シート'!Q18</f>
        <v>0</v>
      </c>
      <c r="I16" s="102" t="s">
        <v>56</v>
      </c>
      <c r="J16" s="103" t="str">
        <f>H16/H17</f>
        <v>#DIV/0!</v>
      </c>
      <c r="L16" s="100" t="s">
        <v>55</v>
      </c>
      <c r="M16" s="101">
        <f>'【4月】月間進捗管理シート'!X18</f>
        <v>885000</v>
      </c>
      <c r="N16" s="102" t="s">
        <v>56</v>
      </c>
      <c r="O16" s="101">
        <f>M16/M17</f>
        <v>221250</v>
      </c>
      <c r="Q16" s="100" t="s">
        <v>55</v>
      </c>
      <c r="R16" s="101"/>
      <c r="S16" s="102" t="s">
        <v>56</v>
      </c>
      <c r="T16" s="103" t="str">
        <f>R16/R17</f>
        <v>#DIV/0!</v>
      </c>
      <c r="V16" s="100" t="s">
        <v>55</v>
      </c>
      <c r="W16" s="101"/>
      <c r="X16" s="102" t="s">
        <v>56</v>
      </c>
      <c r="Y16" s="103" t="str">
        <f>W16/W17</f>
        <v>#DIV/0!</v>
      </c>
    </row>
    <row r="17">
      <c r="A17" s="107"/>
      <c r="B17" s="111" t="s">
        <v>57</v>
      </c>
      <c r="C17" s="106">
        <f>'【4月】月間進捗管理シート'!I19</f>
        <v>0</v>
      </c>
      <c r="D17" s="103" t="s">
        <v>27</v>
      </c>
      <c r="E17" s="94" t="str">
        <f>C18/C17</f>
        <v>#DIV/0!</v>
      </c>
      <c r="G17" s="111" t="s">
        <v>57</v>
      </c>
      <c r="H17" s="106">
        <f>'【4月】月間進捗管理シート'!Q19</f>
        <v>0</v>
      </c>
      <c r="I17" s="103" t="s">
        <v>27</v>
      </c>
      <c r="J17" s="94" t="str">
        <f>H18/H17</f>
        <v>#DIV/0!</v>
      </c>
      <c r="L17" s="111" t="s">
        <v>57</v>
      </c>
      <c r="M17" s="106">
        <f>'【4月】月間進捗管理シート'!X19</f>
        <v>4</v>
      </c>
      <c r="N17" s="103" t="s">
        <v>27</v>
      </c>
      <c r="O17" s="94">
        <f>M18/M17</f>
        <v>2.5</v>
      </c>
      <c r="Q17" s="111" t="s">
        <v>57</v>
      </c>
      <c r="R17" s="110"/>
      <c r="S17" s="103" t="s">
        <v>27</v>
      </c>
      <c r="T17" s="94" t="str">
        <f>R18/R17</f>
        <v>#DIV/0!</v>
      </c>
      <c r="V17" s="111" t="s">
        <v>57</v>
      </c>
      <c r="W17" s="110"/>
      <c r="X17" s="103" t="s">
        <v>27</v>
      </c>
      <c r="Y17" s="94" t="str">
        <f>W18/W17</f>
        <v>#DIV/0!</v>
      </c>
    </row>
    <row r="18">
      <c r="A18" s="107"/>
      <c r="B18" s="111" t="s">
        <v>58</v>
      </c>
      <c r="C18" s="106">
        <f>'【4月】月間進捗管理シート'!I20</f>
        <v>2</v>
      </c>
      <c r="D18" s="105" t="s">
        <v>29</v>
      </c>
      <c r="E18" s="94">
        <f>C18/C20</f>
        <v>0.6666666667</v>
      </c>
      <c r="G18" s="111" t="s">
        <v>58</v>
      </c>
      <c r="H18" s="106">
        <f>'【4月】月間進捗管理シート'!Q20</f>
        <v>8</v>
      </c>
      <c r="I18" s="105" t="s">
        <v>29</v>
      </c>
      <c r="J18" s="94">
        <f>H18/H20</f>
        <v>0.5714285714</v>
      </c>
      <c r="L18" s="111" t="s">
        <v>58</v>
      </c>
      <c r="M18" s="106">
        <f>'【4月】月間進捗管理シート'!X20</f>
        <v>10</v>
      </c>
      <c r="N18" s="105" t="s">
        <v>29</v>
      </c>
      <c r="O18" s="94">
        <f>M18/M20</f>
        <v>0.7692307692</v>
      </c>
      <c r="Q18" s="111" t="s">
        <v>58</v>
      </c>
      <c r="R18" s="110"/>
      <c r="S18" s="105" t="s">
        <v>29</v>
      </c>
      <c r="T18" s="94" t="str">
        <f>R18/R20</f>
        <v>#DIV/0!</v>
      </c>
      <c r="V18" s="111" t="s">
        <v>58</v>
      </c>
      <c r="W18" s="110"/>
      <c r="X18" s="105" t="s">
        <v>29</v>
      </c>
      <c r="Y18" s="94" t="str">
        <f>W18/W20</f>
        <v>#DIV/0!</v>
      </c>
    </row>
    <row r="19">
      <c r="A19" s="107"/>
      <c r="B19" s="111" t="s">
        <v>59</v>
      </c>
      <c r="C19" s="106">
        <f>'【4月】月間進捗管理シート'!I21</f>
        <v>0</v>
      </c>
      <c r="D19" s="106" t="s">
        <v>33</v>
      </c>
      <c r="E19" s="94">
        <f>C21/C22</f>
        <v>0.03947368421</v>
      </c>
      <c r="G19" s="111" t="s">
        <v>59</v>
      </c>
      <c r="H19" s="106">
        <f>'【4月】月間進捗管理シート'!Q21</f>
        <v>0</v>
      </c>
      <c r="I19" s="106" t="s">
        <v>33</v>
      </c>
      <c r="J19" s="94">
        <f>H21/H22</f>
        <v>0.01392111369</v>
      </c>
      <c r="L19" s="111" t="s">
        <v>59</v>
      </c>
      <c r="M19" s="106">
        <f>'【4月】月間進捗管理シート'!X21</f>
        <v>0</v>
      </c>
      <c r="N19" s="106" t="s">
        <v>33</v>
      </c>
      <c r="O19" s="94">
        <f>M21/M22</f>
        <v>0.01736111111</v>
      </c>
      <c r="Q19" s="111" t="s">
        <v>59</v>
      </c>
      <c r="R19" s="110"/>
      <c r="S19" s="106" t="s">
        <v>33</v>
      </c>
      <c r="T19" s="94" t="str">
        <f>R21/R22</f>
        <v>#DIV/0!</v>
      </c>
      <c r="V19" s="111" t="s">
        <v>59</v>
      </c>
      <c r="W19" s="110"/>
      <c r="X19" s="106" t="s">
        <v>33</v>
      </c>
      <c r="Y19" s="94" t="str">
        <f>W21/W22</f>
        <v>#DIV/0!</v>
      </c>
    </row>
    <row r="20">
      <c r="A20" s="107"/>
      <c r="B20" s="111" t="s">
        <v>41</v>
      </c>
      <c r="C20" s="106">
        <f>'【4月】月間進捗管理シート'!I22</f>
        <v>3</v>
      </c>
      <c r="D20" s="102" t="s">
        <v>60</v>
      </c>
      <c r="G20" s="111" t="s">
        <v>41</v>
      </c>
      <c r="H20" s="106">
        <f>'【4月】月間進捗管理シート'!Q22</f>
        <v>14</v>
      </c>
      <c r="I20" s="102" t="s">
        <v>60</v>
      </c>
      <c r="L20" s="111" t="s">
        <v>41</v>
      </c>
      <c r="M20" s="106">
        <f>'【4月】月間進捗管理シート'!X22</f>
        <v>13</v>
      </c>
      <c r="N20" s="102" t="s">
        <v>60</v>
      </c>
      <c r="Q20" s="111" t="s">
        <v>41</v>
      </c>
      <c r="R20" s="110"/>
      <c r="S20" s="102" t="s">
        <v>60</v>
      </c>
      <c r="V20" s="111" t="s">
        <v>41</v>
      </c>
      <c r="W20" s="110"/>
      <c r="X20" s="102" t="s">
        <v>60</v>
      </c>
    </row>
    <row r="21">
      <c r="A21" s="107"/>
      <c r="B21" s="112" t="s">
        <v>23</v>
      </c>
      <c r="C21" s="106">
        <f>'【4月】月間進捗管理シート'!I24</f>
        <v>9</v>
      </c>
      <c r="D21" s="102" t="s">
        <v>61</v>
      </c>
      <c r="G21" s="112" t="s">
        <v>23</v>
      </c>
      <c r="H21" s="106">
        <f>'【4月】月間進捗管理シート'!Q24</f>
        <v>6</v>
      </c>
      <c r="I21" s="102" t="s">
        <v>61</v>
      </c>
      <c r="L21" s="112" t="s">
        <v>23</v>
      </c>
      <c r="M21" s="106">
        <f>'【4月】月間進捗管理シート'!X24</f>
        <v>5</v>
      </c>
      <c r="N21" s="102" t="s">
        <v>61</v>
      </c>
      <c r="Q21" s="112" t="s">
        <v>23</v>
      </c>
      <c r="R21" s="110"/>
      <c r="S21" s="102" t="s">
        <v>61</v>
      </c>
      <c r="V21" s="112" t="s">
        <v>23</v>
      </c>
      <c r="W21" s="110"/>
      <c r="X21" s="102" t="s">
        <v>61</v>
      </c>
    </row>
    <row r="22">
      <c r="A22" s="107"/>
      <c r="B22" s="112" t="s">
        <v>25</v>
      </c>
      <c r="C22" s="106">
        <f>'【4月】月間進捗管理シート'!I25</f>
        <v>228</v>
      </c>
      <c r="D22" s="102" t="s">
        <v>62</v>
      </c>
      <c r="G22" s="112" t="s">
        <v>25</v>
      </c>
      <c r="H22" s="106">
        <f>'【4月】月間進捗管理シート'!Q25</f>
        <v>431</v>
      </c>
      <c r="I22" s="102" t="s">
        <v>62</v>
      </c>
      <c r="L22" s="112" t="s">
        <v>25</v>
      </c>
      <c r="M22" s="106">
        <f>'【4月】月間進捗管理シート'!X25</f>
        <v>288</v>
      </c>
      <c r="N22" s="102" t="s">
        <v>62</v>
      </c>
      <c r="Q22" s="112" t="s">
        <v>25</v>
      </c>
      <c r="R22" s="110"/>
      <c r="S22" s="102" t="s">
        <v>62</v>
      </c>
      <c r="V22" s="112" t="s">
        <v>25</v>
      </c>
      <c r="W22" s="110"/>
      <c r="X22" s="102" t="s">
        <v>62</v>
      </c>
    </row>
    <row r="23">
      <c r="A23" s="107"/>
      <c r="B23" s="108" t="s">
        <v>43</v>
      </c>
      <c r="D23" s="108">
        <f>'【4月】月間進捗管理シート'!I26</f>
        <v>0</v>
      </c>
      <c r="F23" s="107"/>
      <c r="G23" s="108" t="s">
        <v>43</v>
      </c>
      <c r="I23" s="108">
        <f>'【4月】月間進捗管理シート'!Q26</f>
        <v>0</v>
      </c>
      <c r="K23" s="107"/>
      <c r="L23" s="108" t="s">
        <v>43</v>
      </c>
      <c r="N23" s="108">
        <f>'【4月】月間進捗管理シート'!X26</f>
        <v>0.6666666667</v>
      </c>
      <c r="P23" s="107"/>
      <c r="Q23" s="108" t="s">
        <v>43</v>
      </c>
      <c r="S23" s="109"/>
      <c r="U23" s="107"/>
      <c r="V23" s="108" t="s">
        <v>43</v>
      </c>
      <c r="X23" s="109"/>
      <c r="Z23" s="107"/>
    </row>
    <row r="24">
      <c r="A24" s="107"/>
      <c r="B24" s="108" t="s">
        <v>45</v>
      </c>
      <c r="D24" s="108">
        <f>'【4月】月間進捗管理シート'!I27</f>
        <v>0.6666666667</v>
      </c>
      <c r="F24" s="107"/>
      <c r="G24" s="108" t="s">
        <v>45</v>
      </c>
      <c r="I24" s="108">
        <f>'【4月】月間進捗管理シート'!Q27</f>
        <v>1.333333333</v>
      </c>
      <c r="K24" s="107"/>
      <c r="L24" s="108" t="s">
        <v>45</v>
      </c>
      <c r="N24" s="108">
        <f>'【4月】月間進捗管理シート'!X27</f>
        <v>1.666666667</v>
      </c>
      <c r="P24" s="107"/>
      <c r="Q24" s="108" t="s">
        <v>45</v>
      </c>
      <c r="S24" s="109"/>
      <c r="U24" s="107"/>
      <c r="V24" s="108" t="s">
        <v>45</v>
      </c>
      <c r="X24" s="109"/>
      <c r="Z24" s="107"/>
    </row>
    <row r="25">
      <c r="A25" s="107"/>
      <c r="B25" s="108" t="s">
        <v>47</v>
      </c>
      <c r="D25" s="108">
        <f>'【4月】月間進捗管理シート'!I28</f>
        <v>3</v>
      </c>
      <c r="F25" s="107"/>
      <c r="G25" s="108" t="s">
        <v>47</v>
      </c>
      <c r="I25" s="108">
        <f>'【4月】月間進捗管理シート'!Q28</f>
        <v>1</v>
      </c>
      <c r="K25" s="107"/>
      <c r="L25" s="108" t="s">
        <v>47</v>
      </c>
      <c r="N25" s="108">
        <f>'【4月】月間進捗管理シート'!X28</f>
        <v>0.8333333333</v>
      </c>
      <c r="P25" s="107"/>
      <c r="Q25" s="108" t="s">
        <v>47</v>
      </c>
      <c r="S25" s="109"/>
      <c r="U25" s="107"/>
      <c r="V25" s="108" t="s">
        <v>47</v>
      </c>
      <c r="X25" s="109"/>
      <c r="Z25" s="107"/>
    </row>
    <row r="26">
      <c r="A26" s="107"/>
      <c r="B26" s="108" t="s">
        <v>49</v>
      </c>
      <c r="D26" s="108">
        <f>'【4月】月間進捗管理シート'!I29</f>
        <v>76</v>
      </c>
      <c r="F26" s="107"/>
      <c r="G26" s="108" t="s">
        <v>49</v>
      </c>
      <c r="I26" s="108">
        <f>'【4月】月間進捗管理シート'!Q29</f>
        <v>71.83333333</v>
      </c>
      <c r="K26" s="107"/>
      <c r="L26" s="108" t="s">
        <v>49</v>
      </c>
      <c r="N26" s="108">
        <f>'【4月】月間進捗管理シート'!X29</f>
        <v>48</v>
      </c>
      <c r="P26" s="107"/>
      <c r="Q26" s="108" t="s">
        <v>49</v>
      </c>
      <c r="S26" s="109"/>
      <c r="U26" s="107"/>
      <c r="V26" s="108" t="s">
        <v>49</v>
      </c>
      <c r="X26" s="109"/>
      <c r="Z26" s="107"/>
    </row>
    <row r="27">
      <c r="A27" s="107"/>
    </row>
    <row r="28">
      <c r="A28" s="95" t="s">
        <v>34</v>
      </c>
      <c r="B28" s="97">
        <v>45749.0</v>
      </c>
      <c r="C28" s="98" t="s">
        <v>54</v>
      </c>
      <c r="E28" s="97">
        <v>45751.0</v>
      </c>
      <c r="F28" s="99"/>
      <c r="G28" s="97">
        <v>45754.0</v>
      </c>
      <c r="H28" s="98" t="s">
        <v>54</v>
      </c>
      <c r="J28" s="97">
        <v>45759.0</v>
      </c>
      <c r="K28" s="99"/>
      <c r="L28" s="97">
        <v>45761.0</v>
      </c>
      <c r="M28" s="98" t="s">
        <v>54</v>
      </c>
      <c r="O28" s="97">
        <v>45766.0</v>
      </c>
      <c r="P28" s="99"/>
      <c r="Q28" s="97">
        <v>45768.0</v>
      </c>
      <c r="R28" s="98" t="s">
        <v>54</v>
      </c>
      <c r="T28" s="97">
        <v>45773.0</v>
      </c>
      <c r="U28" s="99"/>
      <c r="V28" s="97">
        <v>45775.0</v>
      </c>
      <c r="W28" s="98" t="s">
        <v>54</v>
      </c>
      <c r="Y28" s="97">
        <v>45777.0</v>
      </c>
    </row>
    <row r="29">
      <c r="B29" s="100" t="s">
        <v>55</v>
      </c>
      <c r="C29" s="101">
        <f>'【4月】月間進捗管理シート'!I33</f>
        <v>0</v>
      </c>
      <c r="D29" s="102" t="s">
        <v>56</v>
      </c>
      <c r="E29" s="103" t="str">
        <f>C29/C30</f>
        <v>#DIV/0!</v>
      </c>
      <c r="G29" s="100" t="s">
        <v>55</v>
      </c>
      <c r="H29" s="101">
        <f>'【4月】月間進捗管理シート'!Q33</f>
        <v>0</v>
      </c>
      <c r="I29" s="102" t="s">
        <v>56</v>
      </c>
      <c r="J29" s="103" t="str">
        <f>H29/H30</f>
        <v>#DIV/0!</v>
      </c>
      <c r="L29" s="100" t="s">
        <v>55</v>
      </c>
      <c r="M29" s="101">
        <f>'【4月】月間進捗管理シート'!X33</f>
        <v>0</v>
      </c>
      <c r="N29" s="102" t="s">
        <v>56</v>
      </c>
      <c r="O29" s="103" t="str">
        <f>M29/M30</f>
        <v>#DIV/0!</v>
      </c>
      <c r="Q29" s="100" t="s">
        <v>55</v>
      </c>
      <c r="R29" s="101"/>
      <c r="S29" s="102" t="s">
        <v>56</v>
      </c>
      <c r="T29" s="103" t="str">
        <f>R29/R30</f>
        <v>#DIV/0!</v>
      </c>
      <c r="V29" s="100" t="s">
        <v>55</v>
      </c>
      <c r="W29" s="101"/>
      <c r="X29" s="102" t="s">
        <v>56</v>
      </c>
      <c r="Y29" s="103" t="str">
        <f>W29/W30</f>
        <v>#DIV/0!</v>
      </c>
    </row>
    <row r="30">
      <c r="A30" s="107"/>
      <c r="B30" s="111" t="s">
        <v>57</v>
      </c>
      <c r="C30" s="106">
        <f>'【4月】月間進捗管理シート'!I34</f>
        <v>0</v>
      </c>
      <c r="D30" s="103" t="s">
        <v>27</v>
      </c>
      <c r="E30" s="94" t="str">
        <f>C31/C30</f>
        <v>#DIV/0!</v>
      </c>
      <c r="G30" s="111" t="s">
        <v>57</v>
      </c>
      <c r="H30" s="106">
        <f>'【4月】月間進捗管理シート'!Q34</f>
        <v>0</v>
      </c>
      <c r="I30" s="103" t="s">
        <v>27</v>
      </c>
      <c r="J30" s="94" t="str">
        <f>H31/H30</f>
        <v>#DIV/0!</v>
      </c>
      <c r="L30" s="111" t="s">
        <v>57</v>
      </c>
      <c r="M30" s="106">
        <f>'【4月】月間進捗管理シート'!X34</f>
        <v>0</v>
      </c>
      <c r="N30" s="103" t="s">
        <v>27</v>
      </c>
      <c r="O30" s="94" t="str">
        <f>M31/M30</f>
        <v>#DIV/0!</v>
      </c>
      <c r="Q30" s="111" t="s">
        <v>57</v>
      </c>
      <c r="R30" s="110"/>
      <c r="S30" s="103" t="s">
        <v>27</v>
      </c>
      <c r="T30" s="94" t="str">
        <f>R31/R30</f>
        <v>#DIV/0!</v>
      </c>
      <c r="V30" s="111" t="s">
        <v>57</v>
      </c>
      <c r="W30" s="110"/>
      <c r="X30" s="103" t="s">
        <v>27</v>
      </c>
      <c r="Y30" s="94" t="str">
        <f>W31/W30</f>
        <v>#DIV/0!</v>
      </c>
    </row>
    <row r="31">
      <c r="A31" s="107"/>
      <c r="B31" s="111" t="s">
        <v>58</v>
      </c>
      <c r="C31" s="106">
        <f>'【4月】月間進捗管理シート'!I35</f>
        <v>0</v>
      </c>
      <c r="D31" s="105" t="s">
        <v>29</v>
      </c>
      <c r="E31" s="94">
        <f>C31/C33</f>
        <v>0</v>
      </c>
      <c r="G31" s="111" t="s">
        <v>58</v>
      </c>
      <c r="H31" s="106">
        <f>'【4月】月間進捗管理シート'!Q35</f>
        <v>0</v>
      </c>
      <c r="I31" s="105" t="s">
        <v>29</v>
      </c>
      <c r="J31" s="94" t="str">
        <f>H31/H33</f>
        <v>#DIV/0!</v>
      </c>
      <c r="L31" s="111" t="s">
        <v>58</v>
      </c>
      <c r="M31" s="106">
        <f>'【4月】月間進捗管理シート'!X35</f>
        <v>2</v>
      </c>
      <c r="N31" s="105" t="s">
        <v>29</v>
      </c>
      <c r="O31" s="94">
        <f>M31/M33</f>
        <v>0.6666666667</v>
      </c>
      <c r="Q31" s="111" t="s">
        <v>58</v>
      </c>
      <c r="R31" s="110"/>
      <c r="S31" s="105" t="s">
        <v>29</v>
      </c>
      <c r="T31" s="94" t="str">
        <f>R31/R33</f>
        <v>#DIV/0!</v>
      </c>
      <c r="V31" s="111" t="s">
        <v>58</v>
      </c>
      <c r="W31" s="110"/>
      <c r="X31" s="105" t="s">
        <v>29</v>
      </c>
      <c r="Y31" s="94" t="str">
        <f>W31/W33</f>
        <v>#DIV/0!</v>
      </c>
    </row>
    <row r="32">
      <c r="A32" s="107"/>
      <c r="B32" s="111" t="s">
        <v>59</v>
      </c>
      <c r="C32" s="106">
        <f>'【4月】月間進捗管理シート'!I36</f>
        <v>0</v>
      </c>
      <c r="D32" s="106" t="s">
        <v>33</v>
      </c>
      <c r="E32" s="94">
        <f>C34/C35</f>
        <v>0.002380952381</v>
      </c>
      <c r="G32" s="111" t="s">
        <v>59</v>
      </c>
      <c r="H32" s="106">
        <f>'【4月】月間進捗管理シート'!Q36</f>
        <v>0</v>
      </c>
      <c r="I32" s="106" t="s">
        <v>33</v>
      </c>
      <c r="J32" s="94">
        <f>H34/H35</f>
        <v>0.01047904192</v>
      </c>
      <c r="L32" s="111" t="s">
        <v>59</v>
      </c>
      <c r="M32" s="106">
        <f>'【4月】月間進捗管理シート'!X36</f>
        <v>0</v>
      </c>
      <c r="N32" s="106" t="s">
        <v>33</v>
      </c>
      <c r="O32" s="94">
        <f>M34/M35</f>
        <v>0.006125574273</v>
      </c>
      <c r="Q32" s="111" t="s">
        <v>59</v>
      </c>
      <c r="R32" s="110"/>
      <c r="S32" s="106" t="s">
        <v>33</v>
      </c>
      <c r="T32" s="94" t="str">
        <f>R34/R35</f>
        <v>#DIV/0!</v>
      </c>
      <c r="V32" s="111" t="s">
        <v>59</v>
      </c>
      <c r="W32" s="110"/>
      <c r="X32" s="106" t="s">
        <v>33</v>
      </c>
      <c r="Y32" s="94" t="str">
        <f>W34/W35</f>
        <v>#DIV/0!</v>
      </c>
    </row>
    <row r="33">
      <c r="A33" s="107"/>
      <c r="B33" s="111" t="s">
        <v>41</v>
      </c>
      <c r="C33" s="106">
        <f>'【4月】月間進捗管理シート'!I37</f>
        <v>1</v>
      </c>
      <c r="D33" s="102" t="s">
        <v>60</v>
      </c>
      <c r="G33" s="111" t="s">
        <v>41</v>
      </c>
      <c r="H33" s="106">
        <f>'【4月】月間進捗管理シート'!Q37</f>
        <v>0</v>
      </c>
      <c r="I33" s="102" t="s">
        <v>60</v>
      </c>
      <c r="L33" s="111" t="s">
        <v>41</v>
      </c>
      <c r="M33" s="106">
        <f>'【4月】月間進捗管理シート'!X37</f>
        <v>3</v>
      </c>
      <c r="N33" s="102" t="s">
        <v>60</v>
      </c>
      <c r="Q33" s="111" t="s">
        <v>41</v>
      </c>
      <c r="R33" s="110"/>
      <c r="S33" s="102" t="s">
        <v>60</v>
      </c>
      <c r="V33" s="111" t="s">
        <v>41</v>
      </c>
      <c r="W33" s="110"/>
      <c r="X33" s="102" t="s">
        <v>60</v>
      </c>
    </row>
    <row r="34">
      <c r="A34" s="107"/>
      <c r="B34" s="112" t="s">
        <v>23</v>
      </c>
      <c r="C34" s="106">
        <f>'【4月】月間進捗管理シート'!I39</f>
        <v>1</v>
      </c>
      <c r="D34" s="102" t="s">
        <v>61</v>
      </c>
      <c r="G34" s="112" t="s">
        <v>23</v>
      </c>
      <c r="H34" s="106">
        <f>'【4月】月間進捗管理シート'!Q39</f>
        <v>7</v>
      </c>
      <c r="I34" s="102" t="s">
        <v>61</v>
      </c>
      <c r="L34" s="112" t="s">
        <v>23</v>
      </c>
      <c r="M34" s="106">
        <f>'【4月】月間進捗管理シート'!X39</f>
        <v>4</v>
      </c>
      <c r="N34" s="102" t="s">
        <v>61</v>
      </c>
      <c r="Q34" s="112" t="s">
        <v>23</v>
      </c>
      <c r="R34" s="110"/>
      <c r="S34" s="102" t="s">
        <v>61</v>
      </c>
      <c r="V34" s="112" t="s">
        <v>23</v>
      </c>
      <c r="W34" s="110"/>
      <c r="X34" s="102" t="s">
        <v>61</v>
      </c>
    </row>
    <row r="35">
      <c r="A35" s="107"/>
      <c r="B35" s="112" t="s">
        <v>25</v>
      </c>
      <c r="C35" s="106">
        <f>'【4月】月間進捗管理シート'!I40</f>
        <v>420</v>
      </c>
      <c r="D35" s="102" t="s">
        <v>62</v>
      </c>
      <c r="G35" s="112" t="s">
        <v>25</v>
      </c>
      <c r="H35" s="106">
        <f>'【4月】月間進捗管理シート'!Q40</f>
        <v>668</v>
      </c>
      <c r="I35" s="102" t="s">
        <v>62</v>
      </c>
      <c r="L35" s="112" t="s">
        <v>25</v>
      </c>
      <c r="M35" s="106">
        <f>'【4月】月間進捗管理シート'!X40</f>
        <v>653</v>
      </c>
      <c r="N35" s="102" t="s">
        <v>62</v>
      </c>
      <c r="Q35" s="112" t="s">
        <v>25</v>
      </c>
      <c r="R35" s="110"/>
      <c r="S35" s="102" t="s">
        <v>62</v>
      </c>
      <c r="V35" s="112" t="s">
        <v>25</v>
      </c>
      <c r="W35" s="110"/>
      <c r="X35" s="102" t="s">
        <v>62</v>
      </c>
    </row>
    <row r="36">
      <c r="A36" s="107"/>
      <c r="B36" s="113" t="s">
        <v>43</v>
      </c>
      <c r="D36" s="104">
        <f>'【4月】月間進捗管理シート'!I41</f>
        <v>0</v>
      </c>
      <c r="G36" s="113" t="s">
        <v>43</v>
      </c>
      <c r="I36" s="104">
        <f>'【4月】月間進捗管理シート'!Q41</f>
        <v>0</v>
      </c>
      <c r="L36" s="113" t="s">
        <v>43</v>
      </c>
      <c r="N36" s="104">
        <f>'【4月】月間進捗管理シート'!X41</f>
        <v>0</v>
      </c>
      <c r="Q36" s="113" t="s">
        <v>43</v>
      </c>
      <c r="S36" s="107"/>
      <c r="V36" s="113" t="s">
        <v>43</v>
      </c>
      <c r="X36" s="107"/>
    </row>
    <row r="37">
      <c r="A37" s="107"/>
      <c r="B37" s="113" t="s">
        <v>45</v>
      </c>
      <c r="D37" s="104">
        <f>'【4月】月間進捗管理シート'!I42</f>
        <v>0</v>
      </c>
      <c r="G37" s="113" t="s">
        <v>45</v>
      </c>
      <c r="I37" s="104">
        <f>'【4月】月間進捗管理シート'!Q42</f>
        <v>0</v>
      </c>
      <c r="L37" s="113" t="s">
        <v>45</v>
      </c>
      <c r="N37" s="104">
        <f>'【4月】月間進捗管理シート'!X42</f>
        <v>0.3333333333</v>
      </c>
      <c r="Q37" s="113" t="s">
        <v>45</v>
      </c>
      <c r="S37" s="107"/>
      <c r="V37" s="113" t="s">
        <v>45</v>
      </c>
      <c r="X37" s="107"/>
    </row>
    <row r="38">
      <c r="A38" s="107"/>
      <c r="B38" s="113" t="s">
        <v>47</v>
      </c>
      <c r="D38" s="104">
        <f>'【4月】月間進捗管理シート'!I43</f>
        <v>0.3333333333</v>
      </c>
      <c r="G38" s="113" t="s">
        <v>47</v>
      </c>
      <c r="I38" s="104">
        <f>'【4月】月間進捗管理シート'!Q43</f>
        <v>1.166666667</v>
      </c>
      <c r="L38" s="113" t="s">
        <v>47</v>
      </c>
      <c r="N38" s="104">
        <f>'【4月】月間進捗管理シート'!X43</f>
        <v>0.6666666667</v>
      </c>
      <c r="Q38" s="113" t="s">
        <v>47</v>
      </c>
      <c r="S38" s="107"/>
      <c r="V38" s="113" t="s">
        <v>47</v>
      </c>
      <c r="X38" s="107"/>
    </row>
    <row r="39">
      <c r="A39" s="107"/>
      <c r="B39" s="113" t="s">
        <v>49</v>
      </c>
      <c r="D39" s="104">
        <f>'【4月】月間進捗管理シート'!I44</f>
        <v>140</v>
      </c>
      <c r="G39" s="113" t="s">
        <v>49</v>
      </c>
      <c r="I39" s="104">
        <f>'【4月】月間進捗管理シート'!Q44</f>
        <v>111.3333333</v>
      </c>
      <c r="L39" s="113" t="s">
        <v>49</v>
      </c>
      <c r="N39" s="104">
        <f>'【4月】月間進捗管理シート'!X44</f>
        <v>108.8333333</v>
      </c>
      <c r="Q39" s="113" t="s">
        <v>49</v>
      </c>
      <c r="S39" s="107"/>
      <c r="V39" s="113" t="s">
        <v>49</v>
      </c>
      <c r="X39" s="107"/>
    </row>
    <row r="40">
      <c r="A40" s="107"/>
    </row>
    <row r="41">
      <c r="A41" s="107"/>
    </row>
    <row r="42">
      <c r="A42" s="107"/>
    </row>
    <row r="43">
      <c r="A43" s="107"/>
    </row>
    <row r="44">
      <c r="A44" s="107"/>
    </row>
    <row r="45">
      <c r="A45" s="107"/>
    </row>
    <row r="46">
      <c r="A46" s="107"/>
    </row>
    <row r="47">
      <c r="A47" s="107"/>
    </row>
    <row r="48">
      <c r="A48" s="107"/>
    </row>
    <row r="49">
      <c r="A49" s="107"/>
    </row>
    <row r="50">
      <c r="A50" s="107"/>
    </row>
    <row r="51">
      <c r="A51" s="107"/>
    </row>
    <row r="52">
      <c r="A52" s="107"/>
    </row>
    <row r="53">
      <c r="A53" s="107"/>
    </row>
    <row r="54">
      <c r="A54" s="107"/>
    </row>
    <row r="55">
      <c r="A55" s="107"/>
    </row>
    <row r="56">
      <c r="A56" s="107"/>
    </row>
    <row r="57">
      <c r="A57" s="107"/>
    </row>
    <row r="58">
      <c r="A58" s="107"/>
    </row>
    <row r="59">
      <c r="A59" s="107"/>
    </row>
    <row r="60">
      <c r="A60" s="107"/>
    </row>
    <row r="61">
      <c r="A61" s="107"/>
    </row>
    <row r="62">
      <c r="A62" s="107"/>
    </row>
    <row r="63">
      <c r="A63" s="107"/>
    </row>
    <row r="64">
      <c r="A64" s="107"/>
    </row>
    <row r="65">
      <c r="A65" s="107"/>
    </row>
    <row r="66">
      <c r="A66" s="107"/>
    </row>
    <row r="67">
      <c r="A67" s="107"/>
    </row>
    <row r="68">
      <c r="A68" s="107"/>
    </row>
    <row r="69">
      <c r="A69" s="107"/>
    </row>
    <row r="70">
      <c r="A70" s="107"/>
    </row>
    <row r="71">
      <c r="A71" s="107"/>
    </row>
    <row r="72">
      <c r="A72" s="107"/>
    </row>
    <row r="73">
      <c r="A73" s="107"/>
    </row>
    <row r="74">
      <c r="A74" s="107"/>
    </row>
    <row r="75">
      <c r="A75" s="107"/>
    </row>
    <row r="76">
      <c r="A76" s="107"/>
    </row>
    <row r="77">
      <c r="A77" s="107"/>
    </row>
    <row r="78">
      <c r="A78" s="107"/>
    </row>
    <row r="79">
      <c r="A79" s="107"/>
    </row>
    <row r="80">
      <c r="A80" s="107"/>
    </row>
    <row r="81">
      <c r="A81" s="107"/>
    </row>
    <row r="82">
      <c r="A82" s="107"/>
    </row>
    <row r="83">
      <c r="A83" s="107"/>
    </row>
    <row r="84">
      <c r="A84" s="107"/>
    </row>
    <row r="85">
      <c r="A85" s="107"/>
    </row>
    <row r="86">
      <c r="A86" s="107"/>
    </row>
    <row r="87">
      <c r="A87" s="107"/>
    </row>
    <row r="88">
      <c r="A88" s="107"/>
    </row>
    <row r="89">
      <c r="A89" s="107"/>
    </row>
    <row r="90">
      <c r="A90" s="107"/>
    </row>
    <row r="91">
      <c r="A91" s="107"/>
    </row>
    <row r="92">
      <c r="A92" s="107"/>
    </row>
    <row r="93">
      <c r="A93" s="107"/>
    </row>
    <row r="94">
      <c r="A94" s="107"/>
    </row>
    <row r="95">
      <c r="A95" s="107"/>
    </row>
    <row r="96">
      <c r="A96" s="107"/>
    </row>
    <row r="97">
      <c r="A97" s="107"/>
    </row>
    <row r="98">
      <c r="A98" s="107"/>
    </row>
    <row r="99">
      <c r="A99" s="107"/>
    </row>
    <row r="100">
      <c r="A100" s="107"/>
    </row>
    <row r="101">
      <c r="A101" s="107"/>
    </row>
    <row r="102">
      <c r="A102" s="107"/>
    </row>
    <row r="103">
      <c r="A103" s="107"/>
    </row>
    <row r="104">
      <c r="A104" s="107"/>
    </row>
    <row r="105">
      <c r="A105" s="107"/>
    </row>
    <row r="106">
      <c r="A106" s="107"/>
    </row>
    <row r="107">
      <c r="A107" s="107"/>
    </row>
    <row r="108">
      <c r="A108" s="107"/>
    </row>
    <row r="109">
      <c r="A109" s="107"/>
    </row>
    <row r="110">
      <c r="A110" s="107"/>
    </row>
    <row r="111">
      <c r="A111" s="107"/>
    </row>
    <row r="112">
      <c r="A112" s="107"/>
    </row>
    <row r="113">
      <c r="A113" s="107"/>
    </row>
    <row r="114">
      <c r="A114" s="107"/>
    </row>
    <row r="115">
      <c r="A115" s="107"/>
    </row>
    <row r="116">
      <c r="A116" s="107"/>
    </row>
    <row r="117">
      <c r="A117" s="107"/>
    </row>
    <row r="118">
      <c r="A118" s="107"/>
    </row>
    <row r="119">
      <c r="A119" s="107"/>
    </row>
    <row r="120">
      <c r="A120" s="107"/>
    </row>
    <row r="121">
      <c r="A121" s="107"/>
    </row>
    <row r="122">
      <c r="A122" s="107"/>
    </row>
    <row r="123">
      <c r="A123" s="107"/>
    </row>
    <row r="124">
      <c r="A124" s="107"/>
    </row>
    <row r="125">
      <c r="A125" s="107"/>
    </row>
    <row r="126">
      <c r="A126" s="107"/>
    </row>
    <row r="127">
      <c r="A127" s="107"/>
    </row>
    <row r="128">
      <c r="A128" s="107"/>
    </row>
    <row r="129">
      <c r="A129" s="107"/>
    </row>
    <row r="130">
      <c r="A130" s="107"/>
    </row>
    <row r="131">
      <c r="A131" s="107"/>
    </row>
    <row r="132">
      <c r="A132" s="107"/>
    </row>
    <row r="133">
      <c r="A133" s="107"/>
    </row>
    <row r="134">
      <c r="A134" s="107"/>
    </row>
    <row r="135">
      <c r="A135" s="107"/>
    </row>
    <row r="136">
      <c r="A136" s="107"/>
    </row>
    <row r="137">
      <c r="A137" s="107"/>
    </row>
    <row r="138">
      <c r="A138" s="107"/>
    </row>
    <row r="139">
      <c r="A139" s="107"/>
    </row>
    <row r="140">
      <c r="A140" s="107"/>
    </row>
    <row r="141">
      <c r="A141" s="107"/>
    </row>
    <row r="142">
      <c r="A142" s="107"/>
    </row>
    <row r="143">
      <c r="A143" s="107"/>
    </row>
    <row r="144">
      <c r="A144" s="107"/>
    </row>
    <row r="145">
      <c r="A145" s="107"/>
    </row>
    <row r="146">
      <c r="A146" s="107"/>
    </row>
    <row r="147">
      <c r="A147" s="107"/>
    </row>
    <row r="148">
      <c r="A148" s="107"/>
    </row>
    <row r="149">
      <c r="A149" s="107"/>
    </row>
    <row r="150">
      <c r="A150" s="107"/>
    </row>
    <row r="151">
      <c r="A151" s="107"/>
    </row>
    <row r="152">
      <c r="A152" s="107"/>
    </row>
    <row r="153">
      <c r="A153" s="107"/>
    </row>
    <row r="154">
      <c r="A154" s="107"/>
    </row>
    <row r="155">
      <c r="A155" s="107"/>
    </row>
    <row r="156">
      <c r="A156" s="107"/>
    </row>
    <row r="157">
      <c r="A157" s="107"/>
    </row>
    <row r="158">
      <c r="A158" s="107"/>
    </row>
    <row r="159">
      <c r="A159" s="107"/>
    </row>
    <row r="160">
      <c r="A160" s="107"/>
    </row>
    <row r="161">
      <c r="A161" s="107"/>
    </row>
    <row r="162">
      <c r="A162" s="107"/>
    </row>
    <row r="163">
      <c r="A163" s="107"/>
    </row>
    <row r="164">
      <c r="A164" s="107"/>
    </row>
    <row r="165">
      <c r="A165" s="107"/>
    </row>
    <row r="166">
      <c r="A166" s="107"/>
    </row>
    <row r="167">
      <c r="A167" s="107"/>
    </row>
    <row r="168">
      <c r="A168" s="107"/>
    </row>
    <row r="169">
      <c r="A169" s="107"/>
    </row>
    <row r="170">
      <c r="A170" s="107"/>
    </row>
    <row r="171">
      <c r="A171" s="107"/>
    </row>
    <row r="172">
      <c r="A172" s="107"/>
    </row>
    <row r="173">
      <c r="A173" s="107"/>
    </row>
    <row r="174">
      <c r="A174" s="107"/>
    </row>
    <row r="175">
      <c r="A175" s="107"/>
    </row>
    <row r="176">
      <c r="A176" s="107"/>
    </row>
    <row r="177">
      <c r="A177" s="107"/>
    </row>
    <row r="178">
      <c r="A178" s="107"/>
    </row>
    <row r="179">
      <c r="A179" s="107"/>
    </row>
    <row r="180">
      <c r="A180" s="107"/>
    </row>
    <row r="181">
      <c r="A181" s="107"/>
    </row>
    <row r="182">
      <c r="A182" s="107"/>
    </row>
    <row r="183">
      <c r="A183" s="107"/>
    </row>
    <row r="184">
      <c r="A184" s="107"/>
    </row>
    <row r="185">
      <c r="A185" s="107"/>
    </row>
    <row r="186">
      <c r="A186" s="107"/>
    </row>
    <row r="187">
      <c r="A187" s="107"/>
    </row>
    <row r="188">
      <c r="A188" s="107"/>
    </row>
    <row r="189">
      <c r="A189" s="107"/>
    </row>
    <row r="190">
      <c r="A190" s="107"/>
    </row>
    <row r="191">
      <c r="A191" s="107"/>
    </row>
    <row r="192">
      <c r="A192" s="107"/>
    </row>
    <row r="193">
      <c r="A193" s="107"/>
    </row>
    <row r="194">
      <c r="A194" s="107"/>
    </row>
    <row r="195">
      <c r="A195" s="107"/>
    </row>
    <row r="196">
      <c r="A196" s="107"/>
    </row>
    <row r="197">
      <c r="A197" s="107"/>
    </row>
    <row r="198">
      <c r="A198" s="107"/>
    </row>
    <row r="199">
      <c r="A199" s="107"/>
    </row>
    <row r="200">
      <c r="A200" s="107"/>
    </row>
    <row r="201">
      <c r="A201" s="107"/>
    </row>
    <row r="202">
      <c r="A202" s="107"/>
    </row>
    <row r="203">
      <c r="A203" s="107"/>
    </row>
    <row r="204">
      <c r="A204" s="107"/>
    </row>
    <row r="205">
      <c r="A205" s="107"/>
    </row>
    <row r="206">
      <c r="A206" s="107"/>
    </row>
    <row r="207">
      <c r="A207" s="107"/>
    </row>
    <row r="208">
      <c r="A208" s="107"/>
    </row>
    <row r="209">
      <c r="A209" s="107"/>
    </row>
    <row r="210">
      <c r="A210" s="107"/>
    </row>
    <row r="211">
      <c r="A211" s="107"/>
    </row>
    <row r="212">
      <c r="A212" s="107"/>
    </row>
    <row r="213">
      <c r="A213" s="107"/>
    </row>
    <row r="214">
      <c r="A214" s="107"/>
    </row>
    <row r="215">
      <c r="A215" s="107"/>
    </row>
    <row r="216">
      <c r="A216" s="107"/>
    </row>
    <row r="217">
      <c r="A217" s="107"/>
    </row>
    <row r="218">
      <c r="A218" s="107"/>
    </row>
    <row r="219">
      <c r="A219" s="107"/>
    </row>
    <row r="220">
      <c r="A220" s="107"/>
    </row>
    <row r="221">
      <c r="A221" s="107"/>
    </row>
    <row r="222">
      <c r="A222" s="107"/>
    </row>
    <row r="223">
      <c r="A223" s="107"/>
    </row>
    <row r="224">
      <c r="A224" s="107"/>
    </row>
    <row r="225">
      <c r="A225" s="107"/>
    </row>
    <row r="226">
      <c r="A226" s="107"/>
    </row>
    <row r="227">
      <c r="A227" s="107"/>
    </row>
    <row r="228">
      <c r="A228" s="107"/>
    </row>
    <row r="229">
      <c r="A229" s="107"/>
    </row>
    <row r="230">
      <c r="A230" s="107"/>
    </row>
    <row r="231">
      <c r="A231" s="107"/>
    </row>
    <row r="232">
      <c r="A232" s="107"/>
    </row>
    <row r="233">
      <c r="A233" s="107"/>
    </row>
    <row r="234">
      <c r="A234" s="107"/>
    </row>
    <row r="235">
      <c r="A235" s="107"/>
    </row>
    <row r="236">
      <c r="A236" s="107"/>
    </row>
    <row r="237">
      <c r="A237" s="107"/>
    </row>
    <row r="238">
      <c r="A238" s="107"/>
    </row>
    <row r="239">
      <c r="A239" s="107"/>
    </row>
    <row r="240">
      <c r="A240" s="107"/>
    </row>
    <row r="241">
      <c r="A241" s="107"/>
    </row>
    <row r="242">
      <c r="A242" s="107"/>
    </row>
    <row r="243">
      <c r="A243" s="107"/>
    </row>
    <row r="244">
      <c r="A244" s="107"/>
    </row>
    <row r="245">
      <c r="A245" s="107"/>
    </row>
    <row r="246">
      <c r="A246" s="107"/>
    </row>
    <row r="247">
      <c r="A247" s="107"/>
    </row>
    <row r="248">
      <c r="A248" s="107"/>
    </row>
    <row r="249">
      <c r="A249" s="107"/>
    </row>
    <row r="250">
      <c r="A250" s="107"/>
    </row>
    <row r="251">
      <c r="A251" s="107"/>
    </row>
    <row r="252">
      <c r="A252" s="107"/>
    </row>
    <row r="253">
      <c r="A253" s="107"/>
    </row>
    <row r="254">
      <c r="A254" s="107"/>
    </row>
    <row r="255">
      <c r="A255" s="107"/>
    </row>
    <row r="256">
      <c r="A256" s="107"/>
    </row>
    <row r="257">
      <c r="A257" s="107"/>
    </row>
    <row r="258">
      <c r="A258" s="107"/>
    </row>
    <row r="259">
      <c r="A259" s="107"/>
    </row>
    <row r="260">
      <c r="A260" s="107"/>
    </row>
    <row r="261">
      <c r="A261" s="107"/>
    </row>
    <row r="262">
      <c r="A262" s="107"/>
    </row>
    <row r="263">
      <c r="A263" s="107"/>
    </row>
    <row r="264">
      <c r="A264" s="107"/>
    </row>
    <row r="265">
      <c r="A265" s="107"/>
    </row>
    <row r="266">
      <c r="A266" s="107"/>
    </row>
    <row r="267">
      <c r="A267" s="107"/>
    </row>
    <row r="268">
      <c r="A268" s="107"/>
    </row>
    <row r="269">
      <c r="A269" s="107"/>
    </row>
    <row r="270">
      <c r="A270" s="107"/>
    </row>
    <row r="271">
      <c r="A271" s="107"/>
    </row>
    <row r="272">
      <c r="A272" s="107"/>
    </row>
    <row r="273">
      <c r="A273" s="107"/>
    </row>
    <row r="274">
      <c r="A274" s="107"/>
    </row>
    <row r="275">
      <c r="A275" s="107"/>
    </row>
    <row r="276">
      <c r="A276" s="107"/>
    </row>
    <row r="277">
      <c r="A277" s="107"/>
    </row>
    <row r="278">
      <c r="A278" s="107"/>
    </row>
    <row r="279">
      <c r="A279" s="107"/>
    </row>
    <row r="280">
      <c r="A280" s="107"/>
    </row>
    <row r="281">
      <c r="A281" s="107"/>
    </row>
    <row r="282">
      <c r="A282" s="107"/>
    </row>
    <row r="283">
      <c r="A283" s="107"/>
    </row>
    <row r="284">
      <c r="A284" s="107"/>
    </row>
    <row r="285">
      <c r="A285" s="107"/>
    </row>
    <row r="286">
      <c r="A286" s="107"/>
    </row>
    <row r="287">
      <c r="A287" s="107"/>
    </row>
    <row r="288">
      <c r="A288" s="107"/>
    </row>
    <row r="289">
      <c r="A289" s="107"/>
    </row>
    <row r="290">
      <c r="A290" s="107"/>
    </row>
    <row r="291">
      <c r="A291" s="107"/>
    </row>
    <row r="292">
      <c r="A292" s="107"/>
    </row>
    <row r="293">
      <c r="A293" s="107"/>
    </row>
    <row r="294">
      <c r="A294" s="107"/>
    </row>
    <row r="295">
      <c r="A295" s="107"/>
    </row>
    <row r="296">
      <c r="A296" s="107"/>
    </row>
    <row r="297">
      <c r="A297" s="107"/>
    </row>
    <row r="298">
      <c r="A298" s="107"/>
    </row>
    <row r="299">
      <c r="A299" s="107"/>
    </row>
    <row r="300">
      <c r="A300" s="107"/>
    </row>
    <row r="301">
      <c r="A301" s="107"/>
    </row>
    <row r="302">
      <c r="A302" s="107"/>
    </row>
    <row r="303">
      <c r="A303" s="107"/>
    </row>
    <row r="304">
      <c r="A304" s="107"/>
    </row>
    <row r="305">
      <c r="A305" s="107"/>
    </row>
    <row r="306">
      <c r="A306" s="107"/>
    </row>
    <row r="307">
      <c r="A307" s="107"/>
    </row>
    <row r="308">
      <c r="A308" s="107"/>
    </row>
    <row r="309">
      <c r="A309" s="107"/>
    </row>
    <row r="310">
      <c r="A310" s="107"/>
    </row>
    <row r="311">
      <c r="A311" s="107"/>
    </row>
    <row r="312">
      <c r="A312" s="107"/>
    </row>
    <row r="313">
      <c r="A313" s="107"/>
    </row>
    <row r="314">
      <c r="A314" s="107"/>
    </row>
    <row r="315">
      <c r="A315" s="107"/>
    </row>
    <row r="316">
      <c r="A316" s="107"/>
    </row>
    <row r="317">
      <c r="A317" s="107"/>
    </row>
    <row r="318">
      <c r="A318" s="107"/>
    </row>
    <row r="319">
      <c r="A319" s="107"/>
    </row>
    <row r="320">
      <c r="A320" s="107"/>
    </row>
    <row r="321">
      <c r="A321" s="107"/>
    </row>
    <row r="322">
      <c r="A322" s="107"/>
    </row>
    <row r="323">
      <c r="A323" s="107"/>
    </row>
    <row r="324">
      <c r="A324" s="107"/>
    </row>
    <row r="325">
      <c r="A325" s="107"/>
    </row>
    <row r="326">
      <c r="A326" s="107"/>
    </row>
    <row r="327">
      <c r="A327" s="107"/>
    </row>
    <row r="328">
      <c r="A328" s="107"/>
    </row>
    <row r="329">
      <c r="A329" s="107"/>
    </row>
    <row r="330">
      <c r="A330" s="107"/>
    </row>
    <row r="331">
      <c r="A331" s="107"/>
    </row>
    <row r="332">
      <c r="A332" s="107"/>
    </row>
    <row r="333">
      <c r="A333" s="107"/>
    </row>
    <row r="334">
      <c r="A334" s="107"/>
    </row>
    <row r="335">
      <c r="A335" s="107"/>
    </row>
    <row r="336">
      <c r="A336" s="107"/>
    </row>
    <row r="337">
      <c r="A337" s="107"/>
    </row>
    <row r="338">
      <c r="A338" s="107"/>
    </row>
    <row r="339">
      <c r="A339" s="107"/>
    </row>
    <row r="340">
      <c r="A340" s="107"/>
    </row>
    <row r="341">
      <c r="A341" s="107"/>
    </row>
    <row r="342">
      <c r="A342" s="107"/>
    </row>
    <row r="343">
      <c r="A343" s="107"/>
    </row>
    <row r="344">
      <c r="A344" s="107"/>
    </row>
    <row r="345">
      <c r="A345" s="107"/>
    </row>
    <row r="346">
      <c r="A346" s="107"/>
    </row>
    <row r="347">
      <c r="A347" s="107"/>
    </row>
    <row r="348">
      <c r="A348" s="107"/>
    </row>
    <row r="349">
      <c r="A349" s="107"/>
    </row>
    <row r="350">
      <c r="A350" s="107"/>
    </row>
    <row r="351">
      <c r="A351" s="107"/>
    </row>
    <row r="352">
      <c r="A352" s="107"/>
    </row>
    <row r="353">
      <c r="A353" s="107"/>
    </row>
    <row r="354">
      <c r="A354" s="107"/>
    </row>
    <row r="355">
      <c r="A355" s="107"/>
    </row>
    <row r="356">
      <c r="A356" s="107"/>
    </row>
    <row r="357">
      <c r="A357" s="107"/>
    </row>
    <row r="358">
      <c r="A358" s="107"/>
    </row>
    <row r="359">
      <c r="A359" s="107"/>
    </row>
    <row r="360">
      <c r="A360" s="107"/>
    </row>
    <row r="361">
      <c r="A361" s="107"/>
    </row>
    <row r="362">
      <c r="A362" s="107"/>
    </row>
    <row r="363">
      <c r="A363" s="107"/>
    </row>
    <row r="364">
      <c r="A364" s="107"/>
    </row>
    <row r="365">
      <c r="A365" s="107"/>
    </row>
    <row r="366">
      <c r="A366" s="107"/>
    </row>
    <row r="367">
      <c r="A367" s="107"/>
    </row>
    <row r="368">
      <c r="A368" s="107"/>
    </row>
    <row r="369">
      <c r="A369" s="107"/>
    </row>
    <row r="370">
      <c r="A370" s="107"/>
    </row>
    <row r="371">
      <c r="A371" s="107"/>
    </row>
    <row r="372">
      <c r="A372" s="107"/>
    </row>
    <row r="373">
      <c r="A373" s="107"/>
    </row>
    <row r="374">
      <c r="A374" s="107"/>
    </row>
    <row r="375">
      <c r="A375" s="107"/>
    </row>
    <row r="376">
      <c r="A376" s="107"/>
    </row>
    <row r="377">
      <c r="A377" s="107"/>
    </row>
    <row r="378">
      <c r="A378" s="107"/>
    </row>
    <row r="379">
      <c r="A379" s="107"/>
    </row>
    <row r="380">
      <c r="A380" s="107"/>
    </row>
    <row r="381">
      <c r="A381" s="107"/>
    </row>
    <row r="382">
      <c r="A382" s="107"/>
    </row>
    <row r="383">
      <c r="A383" s="107"/>
    </row>
    <row r="384">
      <c r="A384" s="107"/>
    </row>
    <row r="385">
      <c r="A385" s="107"/>
    </row>
    <row r="386">
      <c r="A386" s="107"/>
    </row>
    <row r="387">
      <c r="A387" s="107"/>
    </row>
    <row r="388">
      <c r="A388" s="107"/>
    </row>
    <row r="389">
      <c r="A389" s="107"/>
    </row>
    <row r="390">
      <c r="A390" s="107"/>
    </row>
    <row r="391">
      <c r="A391" s="107"/>
    </row>
    <row r="392">
      <c r="A392" s="107"/>
    </row>
    <row r="393">
      <c r="A393" s="107"/>
    </row>
    <row r="394">
      <c r="A394" s="107"/>
    </row>
    <row r="395">
      <c r="A395" s="107"/>
    </row>
    <row r="396">
      <c r="A396" s="107"/>
    </row>
    <row r="397">
      <c r="A397" s="107"/>
    </row>
    <row r="398">
      <c r="A398" s="107"/>
    </row>
    <row r="399">
      <c r="A399" s="107"/>
    </row>
    <row r="400">
      <c r="A400" s="107"/>
    </row>
    <row r="401">
      <c r="A401" s="107"/>
    </row>
    <row r="402">
      <c r="A402" s="107"/>
    </row>
    <row r="403">
      <c r="A403" s="107"/>
    </row>
    <row r="404">
      <c r="A404" s="107"/>
    </row>
    <row r="405">
      <c r="A405" s="107"/>
    </row>
    <row r="406">
      <c r="A406" s="107"/>
    </row>
    <row r="407">
      <c r="A407" s="107"/>
    </row>
    <row r="408">
      <c r="A408" s="107"/>
    </row>
    <row r="409">
      <c r="A409" s="107"/>
    </row>
    <row r="410">
      <c r="A410" s="107"/>
    </row>
    <row r="411">
      <c r="A411" s="107"/>
    </row>
    <row r="412">
      <c r="A412" s="107"/>
    </row>
    <row r="413">
      <c r="A413" s="107"/>
    </row>
    <row r="414">
      <c r="A414" s="107"/>
    </row>
    <row r="415">
      <c r="A415" s="107"/>
    </row>
    <row r="416">
      <c r="A416" s="107"/>
    </row>
    <row r="417">
      <c r="A417" s="107"/>
    </row>
    <row r="418">
      <c r="A418" s="107"/>
    </row>
    <row r="419">
      <c r="A419" s="107"/>
    </row>
    <row r="420">
      <c r="A420" s="107"/>
    </row>
    <row r="421">
      <c r="A421" s="107"/>
    </row>
    <row r="422">
      <c r="A422" s="107"/>
    </row>
    <row r="423">
      <c r="A423" s="107"/>
    </row>
    <row r="424">
      <c r="A424" s="107"/>
    </row>
    <row r="425">
      <c r="A425" s="107"/>
    </row>
    <row r="426">
      <c r="A426" s="107"/>
    </row>
    <row r="427">
      <c r="A427" s="107"/>
    </row>
    <row r="428">
      <c r="A428" s="107"/>
    </row>
    <row r="429">
      <c r="A429" s="107"/>
    </row>
    <row r="430">
      <c r="A430" s="107"/>
    </row>
    <row r="431">
      <c r="A431" s="107"/>
    </row>
    <row r="432">
      <c r="A432" s="107"/>
    </row>
    <row r="433">
      <c r="A433" s="107"/>
    </row>
    <row r="434">
      <c r="A434" s="107"/>
    </row>
    <row r="435">
      <c r="A435" s="107"/>
    </row>
    <row r="436">
      <c r="A436" s="107"/>
    </row>
    <row r="437">
      <c r="A437" s="107"/>
    </row>
    <row r="438">
      <c r="A438" s="107"/>
    </row>
    <row r="439">
      <c r="A439" s="107"/>
    </row>
    <row r="440">
      <c r="A440" s="107"/>
    </row>
    <row r="441">
      <c r="A441" s="107"/>
    </row>
    <row r="442">
      <c r="A442" s="107"/>
    </row>
    <row r="443">
      <c r="A443" s="107"/>
    </row>
    <row r="444">
      <c r="A444" s="107"/>
    </row>
    <row r="445">
      <c r="A445" s="107"/>
    </row>
    <row r="446">
      <c r="A446" s="107"/>
    </row>
    <row r="447">
      <c r="A447" s="107"/>
    </row>
    <row r="448">
      <c r="A448" s="107"/>
    </row>
    <row r="449">
      <c r="A449" s="107"/>
    </row>
    <row r="450">
      <c r="A450" s="107"/>
    </row>
    <row r="451">
      <c r="A451" s="107"/>
    </row>
    <row r="452">
      <c r="A452" s="107"/>
    </row>
    <row r="453">
      <c r="A453" s="107"/>
    </row>
    <row r="454">
      <c r="A454" s="107"/>
    </row>
    <row r="455">
      <c r="A455" s="107"/>
    </row>
    <row r="456">
      <c r="A456" s="107"/>
    </row>
    <row r="457">
      <c r="A457" s="107"/>
    </row>
    <row r="458">
      <c r="A458" s="107"/>
    </row>
    <row r="459">
      <c r="A459" s="107"/>
    </row>
    <row r="460">
      <c r="A460" s="107"/>
    </row>
    <row r="461">
      <c r="A461" s="107"/>
    </row>
    <row r="462">
      <c r="A462" s="107"/>
    </row>
    <row r="463">
      <c r="A463" s="107"/>
    </row>
    <row r="464">
      <c r="A464" s="107"/>
    </row>
    <row r="465">
      <c r="A465" s="107"/>
    </row>
    <row r="466">
      <c r="A466" s="107"/>
    </row>
    <row r="467">
      <c r="A467" s="107"/>
    </row>
    <row r="468">
      <c r="A468" s="107"/>
    </row>
    <row r="469">
      <c r="A469" s="107"/>
    </row>
    <row r="470">
      <c r="A470" s="107"/>
    </row>
    <row r="471">
      <c r="A471" s="107"/>
    </row>
    <row r="472">
      <c r="A472" s="107"/>
    </row>
    <row r="473">
      <c r="A473" s="107"/>
    </row>
    <row r="474">
      <c r="A474" s="107"/>
    </row>
    <row r="475">
      <c r="A475" s="107"/>
    </row>
    <row r="476">
      <c r="A476" s="107"/>
    </row>
    <row r="477">
      <c r="A477" s="107"/>
    </row>
    <row r="478">
      <c r="A478" s="107"/>
    </row>
    <row r="479">
      <c r="A479" s="107"/>
    </row>
    <row r="480">
      <c r="A480" s="107"/>
    </row>
    <row r="481">
      <c r="A481" s="107"/>
    </row>
    <row r="482">
      <c r="A482" s="107"/>
    </row>
    <row r="483">
      <c r="A483" s="107"/>
    </row>
    <row r="484">
      <c r="A484" s="107"/>
    </row>
    <row r="485">
      <c r="A485" s="107"/>
    </row>
    <row r="486">
      <c r="A486" s="107"/>
    </row>
    <row r="487">
      <c r="A487" s="107"/>
    </row>
    <row r="488">
      <c r="A488" s="107"/>
    </row>
    <row r="489">
      <c r="A489" s="107"/>
    </row>
    <row r="490">
      <c r="A490" s="107"/>
    </row>
    <row r="491">
      <c r="A491" s="107"/>
    </row>
    <row r="492">
      <c r="A492" s="107"/>
    </row>
    <row r="493">
      <c r="A493" s="107"/>
    </row>
    <row r="494">
      <c r="A494" s="107"/>
    </row>
    <row r="495">
      <c r="A495" s="107"/>
    </row>
    <row r="496">
      <c r="A496" s="107"/>
    </row>
    <row r="497">
      <c r="A497" s="107"/>
    </row>
    <row r="498">
      <c r="A498" s="107"/>
    </row>
    <row r="499">
      <c r="A499" s="107"/>
    </row>
    <row r="500">
      <c r="A500" s="107"/>
    </row>
    <row r="501">
      <c r="A501" s="107"/>
    </row>
    <row r="502">
      <c r="A502" s="107"/>
    </row>
    <row r="503">
      <c r="A503" s="107"/>
    </row>
    <row r="504">
      <c r="A504" s="107"/>
    </row>
    <row r="505">
      <c r="A505" s="107"/>
    </row>
    <row r="506">
      <c r="A506" s="107"/>
    </row>
    <row r="507">
      <c r="A507" s="107"/>
    </row>
    <row r="508">
      <c r="A508" s="107"/>
    </row>
    <row r="509">
      <c r="A509" s="107"/>
    </row>
    <row r="510">
      <c r="A510" s="107"/>
    </row>
    <row r="511">
      <c r="A511" s="107"/>
    </row>
    <row r="512">
      <c r="A512" s="107"/>
    </row>
    <row r="513">
      <c r="A513" s="107"/>
    </row>
    <row r="514">
      <c r="A514" s="107"/>
    </row>
    <row r="515">
      <c r="A515" s="107"/>
    </row>
    <row r="516">
      <c r="A516" s="107"/>
    </row>
    <row r="517">
      <c r="A517" s="107"/>
    </row>
    <row r="518">
      <c r="A518" s="107"/>
    </row>
    <row r="519">
      <c r="A519" s="107"/>
    </row>
    <row r="520">
      <c r="A520" s="107"/>
    </row>
    <row r="521">
      <c r="A521" s="107"/>
    </row>
    <row r="522">
      <c r="A522" s="107"/>
    </row>
    <row r="523">
      <c r="A523" s="107"/>
    </row>
    <row r="524">
      <c r="A524" s="107"/>
    </row>
    <row r="525">
      <c r="A525" s="107"/>
    </row>
    <row r="526">
      <c r="A526" s="107"/>
    </row>
    <row r="527">
      <c r="A527" s="107"/>
    </row>
    <row r="528">
      <c r="A528" s="107"/>
    </row>
    <row r="529">
      <c r="A529" s="107"/>
    </row>
    <row r="530">
      <c r="A530" s="107"/>
    </row>
    <row r="531">
      <c r="A531" s="107"/>
    </row>
    <row r="532">
      <c r="A532" s="107"/>
    </row>
    <row r="533">
      <c r="A533" s="107"/>
    </row>
    <row r="534">
      <c r="A534" s="107"/>
    </row>
    <row r="535">
      <c r="A535" s="107"/>
    </row>
    <row r="536">
      <c r="A536" s="107"/>
    </row>
    <row r="537">
      <c r="A537" s="107"/>
    </row>
    <row r="538">
      <c r="A538" s="107"/>
    </row>
    <row r="539">
      <c r="A539" s="107"/>
    </row>
    <row r="540">
      <c r="A540" s="107"/>
    </row>
    <row r="541">
      <c r="A541" s="107"/>
    </row>
    <row r="542">
      <c r="A542" s="107"/>
    </row>
    <row r="543">
      <c r="A543" s="107"/>
    </row>
    <row r="544">
      <c r="A544" s="107"/>
    </row>
    <row r="545">
      <c r="A545" s="107"/>
    </row>
    <row r="546">
      <c r="A546" s="107"/>
    </row>
    <row r="547">
      <c r="A547" s="107"/>
    </row>
    <row r="548">
      <c r="A548" s="107"/>
    </row>
    <row r="549">
      <c r="A549" s="107"/>
    </row>
    <row r="550">
      <c r="A550" s="107"/>
    </row>
    <row r="551">
      <c r="A551" s="107"/>
    </row>
    <row r="552">
      <c r="A552" s="107"/>
    </row>
    <row r="553">
      <c r="A553" s="107"/>
    </row>
    <row r="554">
      <c r="A554" s="107"/>
    </row>
    <row r="555">
      <c r="A555" s="107"/>
    </row>
    <row r="556">
      <c r="A556" s="107"/>
    </row>
    <row r="557">
      <c r="A557" s="107"/>
    </row>
    <row r="558">
      <c r="A558" s="107"/>
    </row>
    <row r="559">
      <c r="A559" s="107"/>
    </row>
    <row r="560">
      <c r="A560" s="107"/>
    </row>
    <row r="561">
      <c r="A561" s="107"/>
    </row>
    <row r="562">
      <c r="A562" s="107"/>
    </row>
    <row r="563">
      <c r="A563" s="107"/>
    </row>
    <row r="564">
      <c r="A564" s="107"/>
    </row>
    <row r="565">
      <c r="A565" s="107"/>
    </row>
    <row r="566">
      <c r="A566" s="107"/>
    </row>
    <row r="567">
      <c r="A567" s="107"/>
    </row>
    <row r="568">
      <c r="A568" s="107"/>
    </row>
    <row r="569">
      <c r="A569" s="107"/>
    </row>
    <row r="570">
      <c r="A570" s="107"/>
    </row>
    <row r="571">
      <c r="A571" s="107"/>
    </row>
    <row r="572">
      <c r="A572" s="107"/>
    </row>
    <row r="573">
      <c r="A573" s="107"/>
    </row>
    <row r="574">
      <c r="A574" s="107"/>
    </row>
    <row r="575">
      <c r="A575" s="107"/>
    </row>
    <row r="576">
      <c r="A576" s="107"/>
    </row>
    <row r="577">
      <c r="A577" s="107"/>
    </row>
    <row r="578">
      <c r="A578" s="107"/>
    </row>
    <row r="579">
      <c r="A579" s="107"/>
    </row>
    <row r="580">
      <c r="A580" s="107"/>
    </row>
    <row r="581">
      <c r="A581" s="107"/>
    </row>
    <row r="582">
      <c r="A582" s="107"/>
    </row>
    <row r="583">
      <c r="A583" s="107"/>
    </row>
    <row r="584">
      <c r="A584" s="107"/>
    </row>
    <row r="585">
      <c r="A585" s="107"/>
    </row>
    <row r="586">
      <c r="A586" s="107"/>
    </row>
    <row r="587">
      <c r="A587" s="107"/>
    </row>
    <row r="588">
      <c r="A588" s="107"/>
    </row>
    <row r="589">
      <c r="A589" s="107"/>
    </row>
    <row r="590">
      <c r="A590" s="107"/>
    </row>
    <row r="591">
      <c r="A591" s="107"/>
    </row>
    <row r="592">
      <c r="A592" s="107"/>
    </row>
    <row r="593">
      <c r="A593" s="107"/>
    </row>
    <row r="594">
      <c r="A594" s="107"/>
    </row>
    <row r="595">
      <c r="A595" s="107"/>
    </row>
    <row r="596">
      <c r="A596" s="107"/>
    </row>
    <row r="597">
      <c r="A597" s="107"/>
    </row>
    <row r="598">
      <c r="A598" s="107"/>
    </row>
    <row r="599">
      <c r="A599" s="107"/>
    </row>
    <row r="600">
      <c r="A600" s="107"/>
    </row>
    <row r="601">
      <c r="A601" s="107"/>
    </row>
    <row r="602">
      <c r="A602" s="107"/>
    </row>
    <row r="603">
      <c r="A603" s="107"/>
    </row>
    <row r="604">
      <c r="A604" s="107"/>
    </row>
    <row r="605">
      <c r="A605" s="107"/>
    </row>
    <row r="606">
      <c r="A606" s="107"/>
    </row>
    <row r="607">
      <c r="A607" s="107"/>
    </row>
    <row r="608">
      <c r="A608" s="107"/>
    </row>
    <row r="609">
      <c r="A609" s="107"/>
    </row>
    <row r="610">
      <c r="A610" s="107"/>
    </row>
    <row r="611">
      <c r="A611" s="107"/>
    </row>
    <row r="612">
      <c r="A612" s="107"/>
    </row>
    <row r="613">
      <c r="A613" s="107"/>
    </row>
    <row r="614">
      <c r="A614" s="107"/>
    </row>
    <row r="615">
      <c r="A615" s="107"/>
    </row>
    <row r="616">
      <c r="A616" s="107"/>
    </row>
    <row r="617">
      <c r="A617" s="107"/>
    </row>
    <row r="618">
      <c r="A618" s="107"/>
    </row>
    <row r="619">
      <c r="A619" s="107"/>
    </row>
    <row r="620">
      <c r="A620" s="107"/>
    </row>
    <row r="621">
      <c r="A621" s="107"/>
    </row>
    <row r="622">
      <c r="A622" s="107"/>
    </row>
    <row r="623">
      <c r="A623" s="107"/>
    </row>
    <row r="624">
      <c r="A624" s="107"/>
    </row>
    <row r="625">
      <c r="A625" s="107"/>
    </row>
    <row r="626">
      <c r="A626" s="107"/>
    </row>
    <row r="627">
      <c r="A627" s="107"/>
    </row>
    <row r="628">
      <c r="A628" s="107"/>
    </row>
    <row r="629">
      <c r="A629" s="107"/>
    </row>
    <row r="630">
      <c r="A630" s="107"/>
    </row>
    <row r="631">
      <c r="A631" s="107"/>
    </row>
    <row r="632">
      <c r="A632" s="107"/>
    </row>
    <row r="633">
      <c r="A633" s="107"/>
    </row>
    <row r="634">
      <c r="A634" s="107"/>
    </row>
    <row r="635">
      <c r="A635" s="107"/>
    </row>
    <row r="636">
      <c r="A636" s="107"/>
    </row>
    <row r="637">
      <c r="A637" s="107"/>
    </row>
    <row r="638">
      <c r="A638" s="107"/>
    </row>
    <row r="639">
      <c r="A639" s="107"/>
    </row>
    <row r="640">
      <c r="A640" s="107"/>
    </row>
    <row r="641">
      <c r="A641" s="107"/>
    </row>
    <row r="642">
      <c r="A642" s="107"/>
    </row>
    <row r="643">
      <c r="A643" s="107"/>
    </row>
    <row r="644">
      <c r="A644" s="107"/>
    </row>
    <row r="645">
      <c r="A645" s="107"/>
    </row>
    <row r="646">
      <c r="A646" s="107"/>
    </row>
    <row r="647">
      <c r="A647" s="107"/>
    </row>
    <row r="648">
      <c r="A648" s="107"/>
    </row>
    <row r="649">
      <c r="A649" s="107"/>
    </row>
    <row r="650">
      <c r="A650" s="107"/>
    </row>
    <row r="651">
      <c r="A651" s="107"/>
    </row>
    <row r="652">
      <c r="A652" s="107"/>
    </row>
    <row r="653">
      <c r="A653" s="107"/>
    </row>
    <row r="654">
      <c r="A654" s="107"/>
    </row>
    <row r="655">
      <c r="A655" s="107"/>
    </row>
    <row r="656">
      <c r="A656" s="107"/>
    </row>
    <row r="657">
      <c r="A657" s="107"/>
    </row>
    <row r="658">
      <c r="A658" s="107"/>
    </row>
    <row r="659">
      <c r="A659" s="107"/>
    </row>
    <row r="660">
      <c r="A660" s="107"/>
    </row>
    <row r="661">
      <c r="A661" s="107"/>
    </row>
    <row r="662">
      <c r="A662" s="107"/>
    </row>
    <row r="663">
      <c r="A663" s="107"/>
    </row>
    <row r="664">
      <c r="A664" s="107"/>
    </row>
    <row r="665">
      <c r="A665" s="107"/>
    </row>
    <row r="666">
      <c r="A666" s="107"/>
    </row>
    <row r="667">
      <c r="A667" s="107"/>
    </row>
    <row r="668">
      <c r="A668" s="107"/>
    </row>
    <row r="669">
      <c r="A669" s="107"/>
    </row>
    <row r="670">
      <c r="A670" s="107"/>
    </row>
    <row r="671">
      <c r="A671" s="107"/>
    </row>
    <row r="672">
      <c r="A672" s="107"/>
    </row>
    <row r="673">
      <c r="A673" s="107"/>
    </row>
    <row r="674">
      <c r="A674" s="107"/>
    </row>
    <row r="675">
      <c r="A675" s="107"/>
    </row>
    <row r="676">
      <c r="A676" s="107"/>
    </row>
    <row r="677">
      <c r="A677" s="107"/>
    </row>
    <row r="678">
      <c r="A678" s="107"/>
    </row>
    <row r="679">
      <c r="A679" s="107"/>
    </row>
    <row r="680">
      <c r="A680" s="107"/>
    </row>
    <row r="681">
      <c r="A681" s="107"/>
    </row>
    <row r="682">
      <c r="A682" s="107"/>
    </row>
    <row r="683">
      <c r="A683" s="107"/>
    </row>
    <row r="684">
      <c r="A684" s="107"/>
    </row>
    <row r="685">
      <c r="A685" s="107"/>
    </row>
    <row r="686">
      <c r="A686" s="107"/>
    </row>
    <row r="687">
      <c r="A687" s="107"/>
    </row>
    <row r="688">
      <c r="A688" s="107"/>
    </row>
    <row r="689">
      <c r="A689" s="107"/>
    </row>
    <row r="690">
      <c r="A690" s="107"/>
    </row>
    <row r="691">
      <c r="A691" s="107"/>
    </row>
    <row r="692">
      <c r="A692" s="107"/>
    </row>
    <row r="693">
      <c r="A693" s="107"/>
    </row>
    <row r="694">
      <c r="A694" s="107"/>
    </row>
    <row r="695">
      <c r="A695" s="107"/>
    </row>
    <row r="696">
      <c r="A696" s="107"/>
    </row>
    <row r="697">
      <c r="A697" s="107"/>
    </row>
    <row r="698">
      <c r="A698" s="107"/>
    </row>
    <row r="699">
      <c r="A699" s="107"/>
    </row>
    <row r="700">
      <c r="A700" s="107"/>
    </row>
    <row r="701">
      <c r="A701" s="107"/>
    </row>
    <row r="702">
      <c r="A702" s="107"/>
    </row>
    <row r="703">
      <c r="A703" s="107"/>
    </row>
    <row r="704">
      <c r="A704" s="107"/>
    </row>
    <row r="705">
      <c r="A705" s="107"/>
    </row>
    <row r="706">
      <c r="A706" s="107"/>
    </row>
    <row r="707">
      <c r="A707" s="107"/>
    </row>
    <row r="708">
      <c r="A708" s="107"/>
    </row>
    <row r="709">
      <c r="A709" s="107"/>
    </row>
    <row r="710">
      <c r="A710" s="107"/>
    </row>
    <row r="711">
      <c r="A711" s="107"/>
    </row>
    <row r="712">
      <c r="A712" s="107"/>
    </row>
    <row r="713">
      <c r="A713" s="107"/>
    </row>
    <row r="714">
      <c r="A714" s="107"/>
    </row>
    <row r="715">
      <c r="A715" s="107"/>
    </row>
    <row r="716">
      <c r="A716" s="107"/>
    </row>
    <row r="717">
      <c r="A717" s="107"/>
    </row>
    <row r="718">
      <c r="A718" s="107"/>
    </row>
    <row r="719">
      <c r="A719" s="107"/>
    </row>
    <row r="720">
      <c r="A720" s="107"/>
    </row>
    <row r="721">
      <c r="A721" s="107"/>
    </row>
    <row r="722">
      <c r="A722" s="107"/>
    </row>
    <row r="723">
      <c r="A723" s="107"/>
    </row>
    <row r="724">
      <c r="A724" s="107"/>
    </row>
    <row r="725">
      <c r="A725" s="107"/>
    </row>
    <row r="726">
      <c r="A726" s="107"/>
    </row>
    <row r="727">
      <c r="A727" s="107"/>
    </row>
    <row r="728">
      <c r="A728" s="107"/>
    </row>
    <row r="729">
      <c r="A729" s="107"/>
    </row>
    <row r="730">
      <c r="A730" s="107"/>
    </row>
    <row r="731">
      <c r="A731" s="107"/>
    </row>
    <row r="732">
      <c r="A732" s="107"/>
    </row>
    <row r="733">
      <c r="A733" s="107"/>
    </row>
    <row r="734">
      <c r="A734" s="107"/>
    </row>
    <row r="735">
      <c r="A735" s="107"/>
    </row>
    <row r="736">
      <c r="A736" s="107"/>
    </row>
    <row r="737">
      <c r="A737" s="107"/>
    </row>
    <row r="738">
      <c r="A738" s="107"/>
    </row>
    <row r="739">
      <c r="A739" s="107"/>
    </row>
    <row r="740">
      <c r="A740" s="107"/>
    </row>
    <row r="741">
      <c r="A741" s="107"/>
    </row>
    <row r="742">
      <c r="A742" s="107"/>
    </row>
    <row r="743">
      <c r="A743" s="107"/>
    </row>
    <row r="744">
      <c r="A744" s="107"/>
    </row>
    <row r="745">
      <c r="A745" s="107"/>
    </row>
    <row r="746">
      <c r="A746" s="107"/>
    </row>
    <row r="747">
      <c r="A747" s="107"/>
    </row>
    <row r="748">
      <c r="A748" s="107"/>
    </row>
    <row r="749">
      <c r="A749" s="107"/>
    </row>
    <row r="750">
      <c r="A750" s="107"/>
    </row>
    <row r="751">
      <c r="A751" s="107"/>
    </row>
    <row r="752">
      <c r="A752" s="107"/>
    </row>
    <row r="753">
      <c r="A753" s="107"/>
    </row>
    <row r="754">
      <c r="A754" s="107"/>
    </row>
    <row r="755">
      <c r="A755" s="107"/>
    </row>
    <row r="756">
      <c r="A756" s="107"/>
    </row>
    <row r="757">
      <c r="A757" s="107"/>
    </row>
    <row r="758">
      <c r="A758" s="107"/>
    </row>
    <row r="759">
      <c r="A759" s="107"/>
    </row>
    <row r="760">
      <c r="A760" s="107"/>
    </row>
    <row r="761">
      <c r="A761" s="107"/>
    </row>
    <row r="762">
      <c r="A762" s="107"/>
    </row>
    <row r="763">
      <c r="A763" s="107"/>
    </row>
    <row r="764">
      <c r="A764" s="107"/>
    </row>
    <row r="765">
      <c r="A765" s="107"/>
    </row>
    <row r="766">
      <c r="A766" s="107"/>
    </row>
    <row r="767">
      <c r="A767" s="107"/>
    </row>
    <row r="768">
      <c r="A768" s="107"/>
    </row>
    <row r="769">
      <c r="A769" s="107"/>
    </row>
    <row r="770">
      <c r="A770" s="107"/>
    </row>
    <row r="771">
      <c r="A771" s="107"/>
    </row>
    <row r="772">
      <c r="A772" s="107"/>
    </row>
    <row r="773">
      <c r="A773" s="107"/>
    </row>
    <row r="774">
      <c r="A774" s="107"/>
    </row>
    <row r="775">
      <c r="A775" s="107"/>
    </row>
    <row r="776">
      <c r="A776" s="107"/>
    </row>
    <row r="777">
      <c r="A777" s="107"/>
    </row>
    <row r="778">
      <c r="A778" s="107"/>
    </row>
    <row r="779">
      <c r="A779" s="107"/>
    </row>
    <row r="780">
      <c r="A780" s="107"/>
    </row>
    <row r="781">
      <c r="A781" s="107"/>
    </row>
    <row r="782">
      <c r="A782" s="107"/>
    </row>
    <row r="783">
      <c r="A783" s="107"/>
    </row>
    <row r="784">
      <c r="A784" s="107"/>
    </row>
    <row r="785">
      <c r="A785" s="107"/>
    </row>
    <row r="786">
      <c r="A786" s="107"/>
    </row>
    <row r="787">
      <c r="A787" s="107"/>
    </row>
    <row r="788">
      <c r="A788" s="107"/>
    </row>
    <row r="789">
      <c r="A789" s="107"/>
    </row>
    <row r="790">
      <c r="A790" s="107"/>
    </row>
    <row r="791">
      <c r="A791" s="107"/>
    </row>
    <row r="792">
      <c r="A792" s="107"/>
    </row>
    <row r="793">
      <c r="A793" s="107"/>
    </row>
    <row r="794">
      <c r="A794" s="107"/>
    </row>
    <row r="795">
      <c r="A795" s="107"/>
    </row>
    <row r="796">
      <c r="A796" s="107"/>
    </row>
    <row r="797">
      <c r="A797" s="107"/>
    </row>
    <row r="798">
      <c r="A798" s="107"/>
    </row>
    <row r="799">
      <c r="A799" s="107"/>
    </row>
    <row r="800">
      <c r="A800" s="107"/>
    </row>
    <row r="801">
      <c r="A801" s="107"/>
    </row>
    <row r="802">
      <c r="A802" s="107"/>
    </row>
    <row r="803">
      <c r="A803" s="107"/>
    </row>
    <row r="804">
      <c r="A804" s="107"/>
    </row>
    <row r="805">
      <c r="A805" s="107"/>
    </row>
    <row r="806">
      <c r="A806" s="107"/>
    </row>
    <row r="807">
      <c r="A807" s="107"/>
    </row>
    <row r="808">
      <c r="A808" s="107"/>
    </row>
    <row r="809">
      <c r="A809" s="107"/>
    </row>
    <row r="810">
      <c r="A810" s="107"/>
    </row>
    <row r="811">
      <c r="A811" s="107"/>
    </row>
    <row r="812">
      <c r="A812" s="107"/>
    </row>
    <row r="813">
      <c r="A813" s="107"/>
    </row>
    <row r="814">
      <c r="A814" s="107"/>
    </row>
    <row r="815">
      <c r="A815" s="107"/>
    </row>
    <row r="816">
      <c r="A816" s="107"/>
    </row>
    <row r="817">
      <c r="A817" s="107"/>
    </row>
    <row r="818">
      <c r="A818" s="107"/>
    </row>
    <row r="819">
      <c r="A819" s="107"/>
    </row>
    <row r="820">
      <c r="A820" s="107"/>
    </row>
    <row r="821">
      <c r="A821" s="107"/>
    </row>
    <row r="822">
      <c r="A822" s="107"/>
    </row>
    <row r="823">
      <c r="A823" s="107"/>
    </row>
    <row r="824">
      <c r="A824" s="107"/>
    </row>
    <row r="825">
      <c r="A825" s="107"/>
    </row>
    <row r="826">
      <c r="A826" s="107"/>
    </row>
    <row r="827">
      <c r="A827" s="107"/>
    </row>
    <row r="828">
      <c r="A828" s="107"/>
    </row>
    <row r="829">
      <c r="A829" s="107"/>
    </row>
    <row r="830">
      <c r="A830" s="107"/>
    </row>
    <row r="831">
      <c r="A831" s="107"/>
    </row>
    <row r="832">
      <c r="A832" s="107"/>
    </row>
    <row r="833">
      <c r="A833" s="107"/>
    </row>
    <row r="834">
      <c r="A834" s="107"/>
    </row>
    <row r="835">
      <c r="A835" s="107"/>
    </row>
    <row r="836">
      <c r="A836" s="107"/>
    </row>
    <row r="837">
      <c r="A837" s="107"/>
    </row>
    <row r="838">
      <c r="A838" s="107"/>
    </row>
    <row r="839">
      <c r="A839" s="107"/>
    </row>
    <row r="840">
      <c r="A840" s="107"/>
    </row>
    <row r="841">
      <c r="A841" s="107"/>
    </row>
    <row r="842">
      <c r="A842" s="107"/>
    </row>
    <row r="843">
      <c r="A843" s="107"/>
    </row>
    <row r="844">
      <c r="A844" s="107"/>
    </row>
    <row r="845">
      <c r="A845" s="107"/>
    </row>
    <row r="846">
      <c r="A846" s="107"/>
    </row>
    <row r="847">
      <c r="A847" s="107"/>
    </row>
    <row r="848">
      <c r="A848" s="107"/>
    </row>
    <row r="849">
      <c r="A849" s="107"/>
    </row>
    <row r="850">
      <c r="A850" s="107"/>
    </row>
    <row r="851">
      <c r="A851" s="107"/>
    </row>
    <row r="852">
      <c r="A852" s="107"/>
    </row>
    <row r="853">
      <c r="A853" s="107"/>
    </row>
    <row r="854">
      <c r="A854" s="107"/>
    </row>
    <row r="855">
      <c r="A855" s="107"/>
    </row>
    <row r="856">
      <c r="A856" s="107"/>
    </row>
    <row r="857">
      <c r="A857" s="107"/>
    </row>
    <row r="858">
      <c r="A858" s="107"/>
    </row>
    <row r="859">
      <c r="A859" s="107"/>
    </row>
    <row r="860">
      <c r="A860" s="107"/>
    </row>
    <row r="861">
      <c r="A861" s="107"/>
    </row>
    <row r="862">
      <c r="A862" s="107"/>
    </row>
    <row r="863">
      <c r="A863" s="107"/>
    </row>
    <row r="864">
      <c r="A864" s="107"/>
    </row>
    <row r="865">
      <c r="A865" s="107"/>
    </row>
    <row r="866">
      <c r="A866" s="107"/>
    </row>
    <row r="867">
      <c r="A867" s="107"/>
    </row>
    <row r="868">
      <c r="A868" s="107"/>
    </row>
    <row r="869">
      <c r="A869" s="107"/>
    </row>
    <row r="870">
      <c r="A870" s="107"/>
    </row>
    <row r="871">
      <c r="A871" s="107"/>
    </row>
    <row r="872">
      <c r="A872" s="107"/>
    </row>
    <row r="873">
      <c r="A873" s="107"/>
    </row>
    <row r="874">
      <c r="A874" s="107"/>
    </row>
    <row r="875">
      <c r="A875" s="107"/>
    </row>
    <row r="876">
      <c r="A876" s="107"/>
    </row>
    <row r="877">
      <c r="A877" s="107"/>
    </row>
    <row r="878">
      <c r="A878" s="107"/>
    </row>
    <row r="879">
      <c r="A879" s="107"/>
    </row>
    <row r="880">
      <c r="A880" s="107"/>
    </row>
    <row r="881">
      <c r="A881" s="107"/>
    </row>
    <row r="882">
      <c r="A882" s="107"/>
    </row>
    <row r="883">
      <c r="A883" s="107"/>
    </row>
    <row r="884">
      <c r="A884" s="107"/>
    </row>
    <row r="885">
      <c r="A885" s="107"/>
    </row>
    <row r="886">
      <c r="A886" s="107"/>
    </row>
    <row r="887">
      <c r="A887" s="107"/>
    </row>
    <row r="888">
      <c r="A888" s="107"/>
    </row>
    <row r="889">
      <c r="A889" s="107"/>
    </row>
    <row r="890">
      <c r="A890" s="107"/>
    </row>
    <row r="891">
      <c r="A891" s="107"/>
    </row>
    <row r="892">
      <c r="A892" s="107"/>
    </row>
    <row r="893">
      <c r="A893" s="107"/>
    </row>
    <row r="894">
      <c r="A894" s="107"/>
    </row>
    <row r="895">
      <c r="A895" s="107"/>
    </row>
    <row r="896">
      <c r="A896" s="107"/>
    </row>
    <row r="897">
      <c r="A897" s="107"/>
    </row>
    <row r="898">
      <c r="A898" s="107"/>
    </row>
    <row r="899">
      <c r="A899" s="107"/>
    </row>
    <row r="900">
      <c r="A900" s="107"/>
    </row>
    <row r="901">
      <c r="A901" s="107"/>
    </row>
    <row r="902">
      <c r="A902" s="107"/>
    </row>
    <row r="903">
      <c r="A903" s="107"/>
    </row>
    <row r="904">
      <c r="A904" s="107"/>
    </row>
    <row r="905">
      <c r="A905" s="107"/>
    </row>
    <row r="906">
      <c r="A906" s="107"/>
    </row>
    <row r="907">
      <c r="A907" s="107"/>
    </row>
    <row r="908">
      <c r="A908" s="107"/>
    </row>
    <row r="909">
      <c r="A909" s="107"/>
    </row>
    <row r="910">
      <c r="A910" s="107"/>
    </row>
    <row r="911">
      <c r="A911" s="107"/>
    </row>
    <row r="912">
      <c r="A912" s="107"/>
    </row>
    <row r="913">
      <c r="A913" s="107"/>
    </row>
    <row r="914">
      <c r="A914" s="107"/>
    </row>
    <row r="915">
      <c r="A915" s="107"/>
    </row>
    <row r="916">
      <c r="A916" s="107"/>
    </row>
    <row r="917">
      <c r="A917" s="107"/>
    </row>
    <row r="918">
      <c r="A918" s="107"/>
    </row>
    <row r="919">
      <c r="A919" s="107"/>
    </row>
    <row r="920">
      <c r="A920" s="107"/>
    </row>
    <row r="921">
      <c r="A921" s="107"/>
    </row>
    <row r="922">
      <c r="A922" s="107"/>
    </row>
    <row r="923">
      <c r="A923" s="107"/>
    </row>
    <row r="924">
      <c r="A924" s="107"/>
    </row>
    <row r="925">
      <c r="A925" s="107"/>
    </row>
    <row r="926">
      <c r="A926" s="107"/>
    </row>
    <row r="927">
      <c r="A927" s="107"/>
    </row>
    <row r="928">
      <c r="A928" s="107"/>
    </row>
    <row r="929">
      <c r="A929" s="107"/>
    </row>
    <row r="930">
      <c r="A930" s="107"/>
    </row>
    <row r="931">
      <c r="A931" s="107"/>
    </row>
    <row r="932">
      <c r="A932" s="107"/>
    </row>
    <row r="933">
      <c r="A933" s="107"/>
    </row>
    <row r="934">
      <c r="A934" s="107"/>
    </row>
    <row r="935">
      <c r="A935" s="107"/>
    </row>
    <row r="936">
      <c r="A936" s="107"/>
    </row>
    <row r="937">
      <c r="A937" s="107"/>
    </row>
    <row r="938">
      <c r="A938" s="107"/>
    </row>
    <row r="939">
      <c r="A939" s="107"/>
    </row>
    <row r="940">
      <c r="A940" s="107"/>
    </row>
    <row r="941">
      <c r="A941" s="107"/>
    </row>
    <row r="942">
      <c r="A942" s="107"/>
    </row>
    <row r="943">
      <c r="A943" s="107"/>
    </row>
    <row r="944">
      <c r="A944" s="107"/>
    </row>
    <row r="945">
      <c r="A945" s="107"/>
    </row>
    <row r="946">
      <c r="A946" s="107"/>
    </row>
    <row r="947">
      <c r="A947" s="107"/>
    </row>
    <row r="948">
      <c r="A948" s="107"/>
    </row>
    <row r="949">
      <c r="A949" s="107"/>
    </row>
    <row r="950">
      <c r="A950" s="107"/>
    </row>
    <row r="951">
      <c r="A951" s="107"/>
    </row>
    <row r="952">
      <c r="A952" s="107"/>
    </row>
    <row r="953">
      <c r="A953" s="107"/>
    </row>
    <row r="954">
      <c r="A954" s="107"/>
    </row>
    <row r="955">
      <c r="A955" s="107"/>
    </row>
    <row r="956">
      <c r="A956" s="107"/>
    </row>
    <row r="957">
      <c r="A957" s="107"/>
    </row>
    <row r="958">
      <c r="A958" s="107"/>
    </row>
    <row r="959">
      <c r="A959" s="107"/>
    </row>
    <row r="960">
      <c r="A960" s="107"/>
    </row>
    <row r="961">
      <c r="A961" s="107"/>
    </row>
    <row r="962">
      <c r="A962" s="107"/>
    </row>
    <row r="963">
      <c r="A963" s="107"/>
    </row>
    <row r="964">
      <c r="A964" s="107"/>
    </row>
    <row r="965">
      <c r="A965" s="107"/>
    </row>
    <row r="966">
      <c r="A966" s="107"/>
    </row>
    <row r="967">
      <c r="A967" s="107"/>
    </row>
    <row r="968">
      <c r="A968" s="107"/>
    </row>
    <row r="969">
      <c r="A969" s="107"/>
    </row>
    <row r="970">
      <c r="A970" s="107"/>
    </row>
    <row r="971">
      <c r="A971" s="107"/>
    </row>
    <row r="972">
      <c r="A972" s="107"/>
    </row>
    <row r="973">
      <c r="A973" s="107"/>
    </row>
    <row r="974">
      <c r="A974" s="107"/>
    </row>
    <row r="975">
      <c r="A975" s="107"/>
    </row>
    <row r="976">
      <c r="A976" s="107"/>
    </row>
    <row r="977">
      <c r="A977" s="107"/>
    </row>
    <row r="978">
      <c r="A978" s="107"/>
    </row>
    <row r="979">
      <c r="A979" s="107"/>
    </row>
    <row r="980">
      <c r="A980" s="107"/>
    </row>
    <row r="981">
      <c r="A981" s="107"/>
    </row>
    <row r="982">
      <c r="A982" s="107"/>
    </row>
    <row r="983">
      <c r="A983" s="107"/>
    </row>
    <row r="984">
      <c r="A984" s="107"/>
    </row>
    <row r="985">
      <c r="A985" s="107"/>
    </row>
    <row r="986">
      <c r="A986" s="107"/>
    </row>
    <row r="987">
      <c r="A987" s="107"/>
    </row>
    <row r="988">
      <c r="A988" s="107"/>
    </row>
    <row r="989">
      <c r="A989" s="107"/>
    </row>
    <row r="990">
      <c r="A990" s="107"/>
    </row>
    <row r="991">
      <c r="A991" s="107"/>
    </row>
    <row r="992">
      <c r="A992" s="107"/>
    </row>
    <row r="993">
      <c r="A993" s="107"/>
    </row>
    <row r="994">
      <c r="A994" s="107"/>
    </row>
    <row r="995">
      <c r="A995" s="107"/>
    </row>
    <row r="996">
      <c r="A996" s="107"/>
    </row>
    <row r="997">
      <c r="A997" s="107"/>
    </row>
    <row r="998">
      <c r="A998" s="107"/>
    </row>
  </sheetData>
  <mergeCells count="143">
    <mergeCell ref="S12:T12"/>
    <mergeCell ref="V12:W12"/>
    <mergeCell ref="X12:Y12"/>
    <mergeCell ref="B12:C12"/>
    <mergeCell ref="D12:E12"/>
    <mergeCell ref="G12:H12"/>
    <mergeCell ref="I12:J12"/>
    <mergeCell ref="L12:M12"/>
    <mergeCell ref="N12:O12"/>
    <mergeCell ref="Q12:R12"/>
    <mergeCell ref="S13:T13"/>
    <mergeCell ref="V13:W13"/>
    <mergeCell ref="X13:Y13"/>
    <mergeCell ref="B13:C13"/>
    <mergeCell ref="D13:E13"/>
    <mergeCell ref="G13:H13"/>
    <mergeCell ref="I13:J13"/>
    <mergeCell ref="L13:M13"/>
    <mergeCell ref="N13:O13"/>
    <mergeCell ref="Q13:R13"/>
    <mergeCell ref="V1:Y1"/>
    <mergeCell ref="W2:X2"/>
    <mergeCell ref="A1:A3"/>
    <mergeCell ref="B1:E1"/>
    <mergeCell ref="G1:J1"/>
    <mergeCell ref="Q1:T1"/>
    <mergeCell ref="C2:D2"/>
    <mergeCell ref="H2:I2"/>
    <mergeCell ref="R2:S2"/>
    <mergeCell ref="N10:O10"/>
    <mergeCell ref="Q10:R10"/>
    <mergeCell ref="S10:T10"/>
    <mergeCell ref="V10:W10"/>
    <mergeCell ref="X10:Y10"/>
    <mergeCell ref="L1:O1"/>
    <mergeCell ref="M2:N2"/>
    <mergeCell ref="B10:C10"/>
    <mergeCell ref="D10:E10"/>
    <mergeCell ref="G10:H10"/>
    <mergeCell ref="I10:J10"/>
    <mergeCell ref="L10:M10"/>
    <mergeCell ref="S11:T11"/>
    <mergeCell ref="V11:W11"/>
    <mergeCell ref="X11:Y11"/>
    <mergeCell ref="B11:C11"/>
    <mergeCell ref="D11:E11"/>
    <mergeCell ref="G11:H11"/>
    <mergeCell ref="I11:J11"/>
    <mergeCell ref="L11:M11"/>
    <mergeCell ref="N11:O11"/>
    <mergeCell ref="Q11:R11"/>
    <mergeCell ref="D23:E23"/>
    <mergeCell ref="G23:H23"/>
    <mergeCell ref="X23:Y23"/>
    <mergeCell ref="S26:T26"/>
    <mergeCell ref="V26:W26"/>
    <mergeCell ref="X26:Y26"/>
    <mergeCell ref="B26:C26"/>
    <mergeCell ref="D26:E26"/>
    <mergeCell ref="G26:H26"/>
    <mergeCell ref="I26:J26"/>
    <mergeCell ref="L26:M26"/>
    <mergeCell ref="N26:O26"/>
    <mergeCell ref="Q26:R26"/>
    <mergeCell ref="S36:T36"/>
    <mergeCell ref="V36:W36"/>
    <mergeCell ref="X36:Y36"/>
    <mergeCell ref="B36:C36"/>
    <mergeCell ref="D36:E36"/>
    <mergeCell ref="G36:H36"/>
    <mergeCell ref="I36:J36"/>
    <mergeCell ref="L36:M36"/>
    <mergeCell ref="N36:O36"/>
    <mergeCell ref="Q36:R36"/>
    <mergeCell ref="S37:T37"/>
    <mergeCell ref="V37:W37"/>
    <mergeCell ref="X37:Y37"/>
    <mergeCell ref="B37:C37"/>
    <mergeCell ref="D37:E37"/>
    <mergeCell ref="G37:H37"/>
    <mergeCell ref="I37:J37"/>
    <mergeCell ref="L37:M37"/>
    <mergeCell ref="N37:O37"/>
    <mergeCell ref="Q37:R37"/>
    <mergeCell ref="S38:T38"/>
    <mergeCell ref="V38:W38"/>
    <mergeCell ref="X38:Y38"/>
    <mergeCell ref="B38:C38"/>
    <mergeCell ref="D38:E38"/>
    <mergeCell ref="G38:H38"/>
    <mergeCell ref="I38:J38"/>
    <mergeCell ref="L38:M38"/>
    <mergeCell ref="N38:O38"/>
    <mergeCell ref="Q38:R38"/>
    <mergeCell ref="S39:T39"/>
    <mergeCell ref="V39:W39"/>
    <mergeCell ref="X39:Y39"/>
    <mergeCell ref="B39:C39"/>
    <mergeCell ref="D39:E39"/>
    <mergeCell ref="G39:H39"/>
    <mergeCell ref="I39:J39"/>
    <mergeCell ref="L39:M39"/>
    <mergeCell ref="N39:O39"/>
    <mergeCell ref="Q39:R39"/>
    <mergeCell ref="N23:O23"/>
    <mergeCell ref="Q23:R23"/>
    <mergeCell ref="Q24:R24"/>
    <mergeCell ref="S24:T24"/>
    <mergeCell ref="S23:T23"/>
    <mergeCell ref="V23:W23"/>
    <mergeCell ref="V24:W24"/>
    <mergeCell ref="X24:Y24"/>
    <mergeCell ref="A15:A16"/>
    <mergeCell ref="C15:D15"/>
    <mergeCell ref="H15:I15"/>
    <mergeCell ref="M15:N15"/>
    <mergeCell ref="R15:S15"/>
    <mergeCell ref="W15:X15"/>
    <mergeCell ref="B23:C23"/>
    <mergeCell ref="I23:J23"/>
    <mergeCell ref="L23:M23"/>
    <mergeCell ref="D24:E24"/>
    <mergeCell ref="G24:H24"/>
    <mergeCell ref="I24:J24"/>
    <mergeCell ref="L24:M24"/>
    <mergeCell ref="N24:O24"/>
    <mergeCell ref="Q25:R25"/>
    <mergeCell ref="S25:T25"/>
    <mergeCell ref="V25:W25"/>
    <mergeCell ref="X25:Y25"/>
    <mergeCell ref="A28:A29"/>
    <mergeCell ref="C28:D28"/>
    <mergeCell ref="H28:I28"/>
    <mergeCell ref="M28:N28"/>
    <mergeCell ref="R28:S28"/>
    <mergeCell ref="W28:X28"/>
    <mergeCell ref="B24:C24"/>
    <mergeCell ref="B25:C25"/>
    <mergeCell ref="D25:E25"/>
    <mergeCell ref="G25:H25"/>
    <mergeCell ref="I25:J25"/>
    <mergeCell ref="L25:M25"/>
    <mergeCell ref="N25:O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sheetData>
    <row r="1">
      <c r="A1" s="51" t="s">
        <v>40</v>
      </c>
      <c r="B1" s="2" t="s">
        <v>1</v>
      </c>
      <c r="C1" s="3"/>
      <c r="D1" s="4" t="s">
        <v>2</v>
      </c>
      <c r="E1" s="5" t="s">
        <v>7</v>
      </c>
      <c r="F1" s="5" t="s">
        <v>8</v>
      </c>
      <c r="G1" s="5" t="s">
        <v>9</v>
      </c>
      <c r="H1" s="5" t="s">
        <v>3</v>
      </c>
      <c r="I1" s="5" t="s">
        <v>39</v>
      </c>
      <c r="J1" s="5" t="s">
        <v>5</v>
      </c>
      <c r="K1" s="5" t="s">
        <v>6</v>
      </c>
      <c r="L1" s="5" t="s">
        <v>7</v>
      </c>
      <c r="M1" s="5" t="s">
        <v>8</v>
      </c>
      <c r="N1" s="5" t="s">
        <v>9</v>
      </c>
      <c r="O1" s="5" t="s">
        <v>3</v>
      </c>
      <c r="P1" s="5" t="s">
        <v>39</v>
      </c>
      <c r="Q1" s="5" t="s">
        <v>5</v>
      </c>
      <c r="R1" s="5" t="s">
        <v>6</v>
      </c>
      <c r="S1" s="5" t="s">
        <v>7</v>
      </c>
      <c r="T1" s="5" t="s">
        <v>8</v>
      </c>
      <c r="U1" s="5" t="s">
        <v>9</v>
      </c>
      <c r="V1" s="5" t="s">
        <v>3</v>
      </c>
      <c r="W1" s="5" t="s">
        <v>39</v>
      </c>
      <c r="X1" s="5" t="s">
        <v>5</v>
      </c>
      <c r="Y1" s="5" t="s">
        <v>6</v>
      </c>
      <c r="Z1" s="5" t="s">
        <v>7</v>
      </c>
      <c r="AA1" s="5" t="s">
        <v>8</v>
      </c>
      <c r="AB1" s="5" t="s">
        <v>9</v>
      </c>
      <c r="AC1" s="5" t="s">
        <v>3</v>
      </c>
      <c r="AD1" s="5" t="s">
        <v>39</v>
      </c>
    </row>
    <row r="2">
      <c r="A2" s="6"/>
      <c r="B2" s="6"/>
      <c r="C2" s="6"/>
      <c r="D2" s="7"/>
      <c r="E2" s="8">
        <v>45784.0</v>
      </c>
      <c r="F2" s="8">
        <v>45785.0</v>
      </c>
      <c r="G2" s="8">
        <v>45786.0</v>
      </c>
      <c r="H2" s="8">
        <v>45787.0</v>
      </c>
      <c r="I2" s="8">
        <v>45788.0</v>
      </c>
      <c r="J2" s="8">
        <v>45789.0</v>
      </c>
      <c r="K2" s="8">
        <v>45790.0</v>
      </c>
      <c r="L2" s="8">
        <v>45791.0</v>
      </c>
      <c r="M2" s="8">
        <v>45792.0</v>
      </c>
      <c r="N2" s="8">
        <v>45793.0</v>
      </c>
      <c r="O2" s="8">
        <v>45794.0</v>
      </c>
      <c r="P2" s="8">
        <v>45795.0</v>
      </c>
      <c r="Q2" s="8">
        <v>45796.0</v>
      </c>
      <c r="R2" s="8">
        <v>45797.0</v>
      </c>
      <c r="S2" s="8">
        <v>45798.0</v>
      </c>
      <c r="T2" s="8">
        <v>45799.0</v>
      </c>
      <c r="U2" s="8">
        <v>45800.0</v>
      </c>
      <c r="V2" s="8">
        <v>45801.0</v>
      </c>
      <c r="W2" s="8">
        <v>45802.0</v>
      </c>
      <c r="X2" s="8">
        <v>45803.0</v>
      </c>
      <c r="Y2" s="8">
        <v>45804.0</v>
      </c>
      <c r="Z2" s="8">
        <v>45805.0</v>
      </c>
      <c r="AA2" s="8">
        <v>45806.0</v>
      </c>
      <c r="AB2" s="8">
        <v>45807.0</v>
      </c>
      <c r="AC2" s="8">
        <v>45808.0</v>
      </c>
      <c r="AD2" s="8"/>
    </row>
    <row r="3">
      <c r="A3" s="9" t="s">
        <v>12</v>
      </c>
      <c r="B3" s="10">
        <f t="shared" ref="B3:B4" si="5">B19+B34</f>
        <v>2800000</v>
      </c>
      <c r="C3" s="9" t="s">
        <v>13</v>
      </c>
      <c r="D3" s="11" t="str">
        <f>#REF!+P3+W3+AD3</f>
        <v>#REF!</v>
      </c>
      <c r="E3" s="12">
        <f t="shared" ref="E3:H3" si="1">E19+E34</f>
        <v>0</v>
      </c>
      <c r="F3" s="12">
        <f t="shared" si="1"/>
        <v>0</v>
      </c>
      <c r="G3" s="12">
        <f t="shared" si="1"/>
        <v>0</v>
      </c>
      <c r="H3" s="12">
        <f t="shared" si="1"/>
        <v>0</v>
      </c>
      <c r="I3" s="60">
        <f>sum(E3:H3)</f>
        <v>0</v>
      </c>
      <c r="J3" s="12">
        <f t="shared" ref="J3:O3" si="2">J19+J34</f>
        <v>0</v>
      </c>
      <c r="K3" s="12">
        <f t="shared" si="2"/>
        <v>0</v>
      </c>
      <c r="L3" s="12">
        <f t="shared" si="2"/>
        <v>0</v>
      </c>
      <c r="M3" s="12">
        <f t="shared" si="2"/>
        <v>0</v>
      </c>
      <c r="N3" s="12">
        <f t="shared" si="2"/>
        <v>0</v>
      </c>
      <c r="O3" s="12">
        <f t="shared" si="2"/>
        <v>1</v>
      </c>
      <c r="P3" s="60">
        <f>sum(J3:O3)</f>
        <v>1</v>
      </c>
      <c r="Q3" s="12">
        <f t="shared" ref="Q3:V3" si="3">Q19+Q34</f>
        <v>0</v>
      </c>
      <c r="R3" s="12">
        <f t="shared" si="3"/>
        <v>0</v>
      </c>
      <c r="S3" s="12">
        <f t="shared" si="3"/>
        <v>0</v>
      </c>
      <c r="T3" s="12">
        <f t="shared" si="3"/>
        <v>0</v>
      </c>
      <c r="U3" s="12">
        <f t="shared" si="3"/>
        <v>0</v>
      </c>
      <c r="V3" s="12">
        <f t="shared" si="3"/>
        <v>0</v>
      </c>
      <c r="W3" s="60">
        <f t="shared" ref="W3:W10" si="9">sum(Q3:V3)</f>
        <v>0</v>
      </c>
      <c r="X3" s="12">
        <f t="shared" ref="X3:AC3" si="4">X19+X34</f>
        <v>0</v>
      </c>
      <c r="Y3" s="12">
        <f t="shared" si="4"/>
        <v>0</v>
      </c>
      <c r="Z3" s="12">
        <f t="shared" si="4"/>
        <v>0</v>
      </c>
      <c r="AA3" s="12">
        <f t="shared" si="4"/>
        <v>0</v>
      </c>
      <c r="AB3" s="12">
        <f t="shared" si="4"/>
        <v>0</v>
      </c>
      <c r="AC3" s="12">
        <f t="shared" si="4"/>
        <v>0</v>
      </c>
      <c r="AD3" s="60">
        <f t="shared" ref="AD3:AD10" si="11">sum(X3:AC3)</f>
        <v>0</v>
      </c>
    </row>
    <row r="4">
      <c r="A4" s="17" t="s">
        <v>14</v>
      </c>
      <c r="B4" s="18">
        <f t="shared" si="5"/>
        <v>14</v>
      </c>
      <c r="C4" s="19" t="s">
        <v>15</v>
      </c>
      <c r="D4" s="63">
        <f t="shared" ref="D4:D10" si="12">H4+P4+W4+AD4</f>
        <v>120000</v>
      </c>
      <c r="E4" s="80">
        <f t="shared" ref="E4:F4" si="6">E20+E35</f>
        <v>0</v>
      </c>
      <c r="F4" s="80">
        <f t="shared" si="6"/>
        <v>0</v>
      </c>
      <c r="G4" s="80">
        <f t="shared" ref="G4:G5" si="14">G20+G36</f>
        <v>1</v>
      </c>
      <c r="H4" s="80">
        <f t="shared" ref="H4:H6" si="15">H20+H35</f>
        <v>0</v>
      </c>
      <c r="I4" s="66">
        <f t="shared" ref="I4:I10" si="16">SUM(C4:H4)</f>
        <v>120001</v>
      </c>
      <c r="J4" s="64">
        <f t="shared" ref="J4:O4" si="7">J20+J35</f>
        <v>0</v>
      </c>
      <c r="K4" s="64">
        <f t="shared" si="7"/>
        <v>0</v>
      </c>
      <c r="L4" s="64">
        <f t="shared" si="7"/>
        <v>0</v>
      </c>
      <c r="M4" s="64">
        <f t="shared" si="7"/>
        <v>0</v>
      </c>
      <c r="N4" s="64">
        <f t="shared" si="7"/>
        <v>0</v>
      </c>
      <c r="O4" s="64">
        <f t="shared" si="7"/>
        <v>120000</v>
      </c>
      <c r="P4" s="66">
        <f t="shared" ref="P4:P10" si="18">SUM(J4:O4)</f>
        <v>120000</v>
      </c>
      <c r="Q4" s="64">
        <f t="shared" ref="Q4:V4" si="8">Q20+Q35</f>
        <v>0</v>
      </c>
      <c r="R4" s="64">
        <f t="shared" si="8"/>
        <v>0</v>
      </c>
      <c r="S4" s="64">
        <f t="shared" si="8"/>
        <v>0</v>
      </c>
      <c r="T4" s="64">
        <f t="shared" si="8"/>
        <v>0</v>
      </c>
      <c r="U4" s="64">
        <f t="shared" si="8"/>
        <v>0</v>
      </c>
      <c r="V4" s="64">
        <f t="shared" si="8"/>
        <v>0</v>
      </c>
      <c r="W4" s="66">
        <f t="shared" si="9"/>
        <v>0</v>
      </c>
      <c r="X4" s="64">
        <f t="shared" ref="X4:AC4" si="10">X20+X35</f>
        <v>0</v>
      </c>
      <c r="Y4" s="64">
        <f t="shared" si="10"/>
        <v>0</v>
      </c>
      <c r="Z4" s="64">
        <f t="shared" si="10"/>
        <v>0</v>
      </c>
      <c r="AA4" s="64">
        <f t="shared" si="10"/>
        <v>0</v>
      </c>
      <c r="AB4" s="64">
        <f t="shared" si="10"/>
        <v>0</v>
      </c>
      <c r="AC4" s="64">
        <f t="shared" si="10"/>
        <v>0</v>
      </c>
      <c r="AD4" s="66">
        <f t="shared" si="11"/>
        <v>0</v>
      </c>
    </row>
    <row r="5">
      <c r="A5" s="17" t="s">
        <v>16</v>
      </c>
      <c r="B5" s="18">
        <f t="shared" ref="B5:B7" si="21">B4/B8</f>
        <v>56</v>
      </c>
      <c r="C5" s="19" t="s">
        <v>17</v>
      </c>
      <c r="D5" s="63">
        <f t="shared" si="12"/>
        <v>16</v>
      </c>
      <c r="E5" s="80">
        <f t="shared" ref="E5:F5" si="13">E21+E36</f>
        <v>2</v>
      </c>
      <c r="F5" s="80">
        <f t="shared" si="13"/>
        <v>2</v>
      </c>
      <c r="G5" s="80">
        <f t="shared" si="14"/>
        <v>1</v>
      </c>
      <c r="H5" s="80">
        <f t="shared" si="15"/>
        <v>2</v>
      </c>
      <c r="I5" s="66">
        <f t="shared" si="16"/>
        <v>23</v>
      </c>
      <c r="J5" s="64">
        <f t="shared" ref="J5:O5" si="17">J21+J36</f>
        <v>0</v>
      </c>
      <c r="K5" s="64">
        <f t="shared" si="17"/>
        <v>0</v>
      </c>
      <c r="L5" s="64">
        <f t="shared" si="17"/>
        <v>1</v>
      </c>
      <c r="M5" s="64">
        <f t="shared" si="17"/>
        <v>2</v>
      </c>
      <c r="N5" s="64">
        <f t="shared" si="17"/>
        <v>1</v>
      </c>
      <c r="O5" s="64">
        <f t="shared" si="17"/>
        <v>3</v>
      </c>
      <c r="P5" s="66">
        <f t="shared" si="18"/>
        <v>7</v>
      </c>
      <c r="Q5" s="64">
        <f t="shared" ref="Q5:V5" si="19">Q21+Q36</f>
        <v>2</v>
      </c>
      <c r="R5" s="64">
        <f t="shared" si="19"/>
        <v>1</v>
      </c>
      <c r="S5" s="64">
        <f t="shared" si="19"/>
        <v>1</v>
      </c>
      <c r="T5" s="64">
        <f t="shared" si="19"/>
        <v>2</v>
      </c>
      <c r="U5" s="64">
        <f t="shared" si="19"/>
        <v>1</v>
      </c>
      <c r="V5" s="64">
        <f t="shared" si="19"/>
        <v>0</v>
      </c>
      <c r="W5" s="66">
        <f t="shared" si="9"/>
        <v>7</v>
      </c>
      <c r="X5" s="64">
        <f t="shared" ref="X5:AC5" si="20">X21+X36</f>
        <v>0</v>
      </c>
      <c r="Y5" s="64">
        <f t="shared" si="20"/>
        <v>0</v>
      </c>
      <c r="Z5" s="64">
        <f t="shared" si="20"/>
        <v>0</v>
      </c>
      <c r="AA5" s="64">
        <f t="shared" si="20"/>
        <v>0</v>
      </c>
      <c r="AB5" s="64">
        <f t="shared" si="20"/>
        <v>0</v>
      </c>
      <c r="AC5" s="64">
        <f t="shared" si="20"/>
        <v>0</v>
      </c>
      <c r="AD5" s="66">
        <f t="shared" si="11"/>
        <v>0</v>
      </c>
    </row>
    <row r="6">
      <c r="A6" s="17" t="s">
        <v>22</v>
      </c>
      <c r="B6" s="57">
        <f t="shared" si="21"/>
        <v>80</v>
      </c>
      <c r="C6" s="19" t="s">
        <v>19</v>
      </c>
      <c r="D6" s="63">
        <f t="shared" si="12"/>
        <v>0</v>
      </c>
      <c r="E6" s="80">
        <f t="shared" ref="E6:F6" si="22">E22+E37</f>
        <v>0</v>
      </c>
      <c r="F6" s="80">
        <f t="shared" si="22"/>
        <v>0</v>
      </c>
      <c r="G6" s="80" t="str">
        <f>G22+#REF!</f>
        <v>#REF!</v>
      </c>
      <c r="H6" s="80">
        <f t="shared" si="15"/>
        <v>0</v>
      </c>
      <c r="I6" s="66" t="str">
        <f t="shared" si="16"/>
        <v>#REF!</v>
      </c>
      <c r="J6" s="64">
        <f t="shared" ref="J6:O6" si="23">J22+J37</f>
        <v>0</v>
      </c>
      <c r="K6" s="64">
        <f t="shared" si="23"/>
        <v>0</v>
      </c>
      <c r="L6" s="64">
        <f t="shared" si="23"/>
        <v>0</v>
      </c>
      <c r="M6" s="64">
        <f t="shared" si="23"/>
        <v>0</v>
      </c>
      <c r="N6" s="64">
        <f t="shared" si="23"/>
        <v>0</v>
      </c>
      <c r="O6" s="64">
        <f t="shared" si="23"/>
        <v>0</v>
      </c>
      <c r="P6" s="66">
        <f t="shared" si="18"/>
        <v>0</v>
      </c>
      <c r="Q6" s="64">
        <f t="shared" ref="Q6:V6" si="24">Q22+Q37</f>
        <v>0</v>
      </c>
      <c r="R6" s="64">
        <f t="shared" si="24"/>
        <v>0</v>
      </c>
      <c r="S6" s="64">
        <f t="shared" si="24"/>
        <v>0</v>
      </c>
      <c r="T6" s="64">
        <f t="shared" si="24"/>
        <v>0</v>
      </c>
      <c r="U6" s="64">
        <f t="shared" si="24"/>
        <v>0</v>
      </c>
      <c r="V6" s="64">
        <f t="shared" si="24"/>
        <v>0</v>
      </c>
      <c r="W6" s="66">
        <f t="shared" si="9"/>
        <v>0</v>
      </c>
      <c r="X6" s="64">
        <f t="shared" ref="X6:AC6" si="25">X22+X37</f>
        <v>0</v>
      </c>
      <c r="Y6" s="64">
        <f t="shared" si="25"/>
        <v>0</v>
      </c>
      <c r="Z6" s="64">
        <f t="shared" si="25"/>
        <v>0</v>
      </c>
      <c r="AA6" s="64">
        <f t="shared" si="25"/>
        <v>0</v>
      </c>
      <c r="AB6" s="64">
        <f t="shared" si="25"/>
        <v>0</v>
      </c>
      <c r="AC6" s="64">
        <f t="shared" si="25"/>
        <v>0</v>
      </c>
      <c r="AD6" s="66">
        <f t="shared" si="11"/>
        <v>0</v>
      </c>
    </row>
    <row r="7">
      <c r="A7" s="17" t="s">
        <v>24</v>
      </c>
      <c r="B7" s="38">
        <f t="shared" si="21"/>
        <v>4000</v>
      </c>
      <c r="C7" s="68" t="s">
        <v>41</v>
      </c>
      <c r="D7" s="63">
        <f t="shared" si="12"/>
        <v>31</v>
      </c>
      <c r="E7" s="80">
        <f t="shared" ref="E7:H7" si="26">E23+E38</f>
        <v>2</v>
      </c>
      <c r="F7" s="80">
        <f t="shared" si="26"/>
        <v>3</v>
      </c>
      <c r="G7" s="80">
        <f t="shared" si="26"/>
        <v>2</v>
      </c>
      <c r="H7" s="80">
        <f t="shared" si="26"/>
        <v>2</v>
      </c>
      <c r="I7" s="66">
        <f t="shared" si="16"/>
        <v>40</v>
      </c>
      <c r="J7" s="64">
        <f t="shared" ref="J7:O7" si="27">J23+J38</f>
        <v>2</v>
      </c>
      <c r="K7" s="64">
        <f t="shared" si="27"/>
        <v>0</v>
      </c>
      <c r="L7" s="64">
        <f t="shared" si="27"/>
        <v>2</v>
      </c>
      <c r="M7" s="64">
        <f t="shared" si="27"/>
        <v>4</v>
      </c>
      <c r="N7" s="64">
        <f t="shared" si="27"/>
        <v>2</v>
      </c>
      <c r="O7" s="64">
        <f t="shared" si="27"/>
        <v>3</v>
      </c>
      <c r="P7" s="66">
        <f t="shared" si="18"/>
        <v>13</v>
      </c>
      <c r="Q7" s="64">
        <f t="shared" ref="Q7:V7" si="28">Q23+Q38</f>
        <v>4</v>
      </c>
      <c r="R7" s="64">
        <f t="shared" si="28"/>
        <v>4</v>
      </c>
      <c r="S7" s="64">
        <f t="shared" si="28"/>
        <v>1</v>
      </c>
      <c r="T7" s="64">
        <f t="shared" si="28"/>
        <v>3</v>
      </c>
      <c r="U7" s="64">
        <f t="shared" si="28"/>
        <v>2</v>
      </c>
      <c r="V7" s="64">
        <f t="shared" si="28"/>
        <v>0</v>
      </c>
      <c r="W7" s="66">
        <f t="shared" si="9"/>
        <v>14</v>
      </c>
      <c r="X7" s="64">
        <f t="shared" ref="X7:AC7" si="29">X23+X38</f>
        <v>2</v>
      </c>
      <c r="Y7" s="64">
        <f t="shared" si="29"/>
        <v>0</v>
      </c>
      <c r="Z7" s="64">
        <f t="shared" si="29"/>
        <v>0</v>
      </c>
      <c r="AA7" s="64">
        <f t="shared" si="29"/>
        <v>0</v>
      </c>
      <c r="AB7" s="64">
        <f t="shared" si="29"/>
        <v>0</v>
      </c>
      <c r="AC7" s="64">
        <f t="shared" si="29"/>
        <v>0</v>
      </c>
      <c r="AD7" s="66">
        <f t="shared" si="11"/>
        <v>2</v>
      </c>
    </row>
    <row r="8">
      <c r="A8" s="41" t="s">
        <v>26</v>
      </c>
      <c r="B8" s="42">
        <v>0.25</v>
      </c>
      <c r="C8" s="19" t="s">
        <v>21</v>
      </c>
      <c r="D8" s="63">
        <f t="shared" si="12"/>
        <v>40</v>
      </c>
      <c r="E8" s="80">
        <f t="shared" ref="E8:H8" si="30">E24+E39</f>
        <v>4</v>
      </c>
      <c r="F8" s="80">
        <f t="shared" si="30"/>
        <v>5</v>
      </c>
      <c r="G8" s="80">
        <f t="shared" si="30"/>
        <v>5</v>
      </c>
      <c r="H8" s="80">
        <f t="shared" si="30"/>
        <v>5</v>
      </c>
      <c r="I8" s="66">
        <f t="shared" si="16"/>
        <v>59</v>
      </c>
      <c r="J8" s="64">
        <f t="shared" ref="J8:O8" si="31">J24+J39</f>
        <v>6</v>
      </c>
      <c r="K8" s="64">
        <f t="shared" si="31"/>
        <v>5</v>
      </c>
      <c r="L8" s="64">
        <f t="shared" si="31"/>
        <v>5</v>
      </c>
      <c r="M8" s="64">
        <f t="shared" si="31"/>
        <v>5</v>
      </c>
      <c r="N8" s="64">
        <f t="shared" si="31"/>
        <v>3</v>
      </c>
      <c r="O8" s="64">
        <f t="shared" si="31"/>
        <v>3</v>
      </c>
      <c r="P8" s="66">
        <f t="shared" si="18"/>
        <v>27</v>
      </c>
      <c r="Q8" s="64">
        <f t="shared" ref="Q8:V8" si="32">Q24+Q39</f>
        <v>0</v>
      </c>
      <c r="R8" s="64">
        <f t="shared" si="32"/>
        <v>2</v>
      </c>
      <c r="S8" s="64">
        <f t="shared" si="32"/>
        <v>1</v>
      </c>
      <c r="T8" s="64">
        <f t="shared" si="32"/>
        <v>1</v>
      </c>
      <c r="U8" s="64">
        <f t="shared" si="32"/>
        <v>1</v>
      </c>
      <c r="V8" s="64">
        <f t="shared" si="32"/>
        <v>0</v>
      </c>
      <c r="W8" s="66">
        <f t="shared" si="9"/>
        <v>5</v>
      </c>
      <c r="X8" s="64">
        <f t="shared" ref="X8:AC8" si="33">X24+X39</f>
        <v>1</v>
      </c>
      <c r="Y8" s="64">
        <f t="shared" si="33"/>
        <v>2</v>
      </c>
      <c r="Z8" s="64">
        <f t="shared" si="33"/>
        <v>0</v>
      </c>
      <c r="AA8" s="64">
        <f t="shared" si="33"/>
        <v>0</v>
      </c>
      <c r="AB8" s="64">
        <f t="shared" si="33"/>
        <v>0</v>
      </c>
      <c r="AC8" s="64">
        <f t="shared" si="33"/>
        <v>0</v>
      </c>
      <c r="AD8" s="66">
        <f t="shared" si="11"/>
        <v>3</v>
      </c>
    </row>
    <row r="9">
      <c r="A9" s="44" t="s">
        <v>28</v>
      </c>
      <c r="B9" s="42">
        <v>0.7</v>
      </c>
      <c r="C9" s="19" t="s">
        <v>23</v>
      </c>
      <c r="D9" s="63">
        <f t="shared" si="12"/>
        <v>20</v>
      </c>
      <c r="E9" s="80">
        <f t="shared" ref="E9:H9" si="34">E25+E40</f>
        <v>1</v>
      </c>
      <c r="F9" s="80">
        <f t="shared" si="34"/>
        <v>3</v>
      </c>
      <c r="G9" s="80">
        <f t="shared" si="34"/>
        <v>1</v>
      </c>
      <c r="H9" s="80">
        <f t="shared" si="34"/>
        <v>1</v>
      </c>
      <c r="I9" s="66">
        <f t="shared" si="16"/>
        <v>26</v>
      </c>
      <c r="J9" s="64">
        <f t="shared" ref="J9:O9" si="35">J25+J40</f>
        <v>2</v>
      </c>
      <c r="K9" s="64">
        <f t="shared" si="35"/>
        <v>2</v>
      </c>
      <c r="L9" s="64">
        <f t="shared" si="35"/>
        <v>3</v>
      </c>
      <c r="M9" s="64">
        <f t="shared" si="35"/>
        <v>1</v>
      </c>
      <c r="N9" s="64">
        <f t="shared" si="35"/>
        <v>4</v>
      </c>
      <c r="O9" s="64">
        <f t="shared" si="35"/>
        <v>2</v>
      </c>
      <c r="P9" s="66">
        <f t="shared" si="18"/>
        <v>14</v>
      </c>
      <c r="Q9" s="64">
        <f t="shared" ref="Q9:V9" si="36">Q25+Q40</f>
        <v>0</v>
      </c>
      <c r="R9" s="64">
        <f t="shared" si="36"/>
        <v>1</v>
      </c>
      <c r="S9" s="64">
        <f t="shared" si="36"/>
        <v>2</v>
      </c>
      <c r="T9" s="64">
        <f t="shared" si="36"/>
        <v>1</v>
      </c>
      <c r="U9" s="64">
        <f t="shared" si="36"/>
        <v>1</v>
      </c>
      <c r="V9" s="64">
        <f t="shared" si="36"/>
        <v>0</v>
      </c>
      <c r="W9" s="66">
        <f t="shared" si="9"/>
        <v>5</v>
      </c>
      <c r="X9" s="64">
        <f t="shared" ref="X9:AC9" si="37">X25+X40</f>
        <v>0</v>
      </c>
      <c r="Y9" s="64">
        <f t="shared" si="37"/>
        <v>0</v>
      </c>
      <c r="Z9" s="64">
        <f t="shared" si="37"/>
        <v>0</v>
      </c>
      <c r="AA9" s="64">
        <f t="shared" si="37"/>
        <v>0</v>
      </c>
      <c r="AB9" s="64">
        <f t="shared" si="37"/>
        <v>0</v>
      </c>
      <c r="AC9" s="64">
        <f t="shared" si="37"/>
        <v>0</v>
      </c>
      <c r="AD9" s="66">
        <f t="shared" si="11"/>
        <v>0</v>
      </c>
    </row>
    <row r="10">
      <c r="A10" s="17" t="s">
        <v>32</v>
      </c>
      <c r="B10" s="42">
        <v>0.02</v>
      </c>
      <c r="C10" s="19" t="s">
        <v>25</v>
      </c>
      <c r="D10" s="63">
        <f t="shared" si="12"/>
        <v>2300</v>
      </c>
      <c r="E10" s="80">
        <f t="shared" ref="E10:H10" si="38">E26+E41</f>
        <v>161</v>
      </c>
      <c r="F10" s="80">
        <f t="shared" si="38"/>
        <v>231</v>
      </c>
      <c r="G10" s="80">
        <f t="shared" si="38"/>
        <v>261</v>
      </c>
      <c r="H10" s="80">
        <f t="shared" si="38"/>
        <v>249</v>
      </c>
      <c r="I10" s="66">
        <f t="shared" si="16"/>
        <v>3202</v>
      </c>
      <c r="J10" s="64">
        <f t="shared" ref="J10:O10" si="39">J26+J41</f>
        <v>229</v>
      </c>
      <c r="K10" s="64">
        <f t="shared" si="39"/>
        <v>109</v>
      </c>
      <c r="L10" s="64">
        <f t="shared" si="39"/>
        <v>170</v>
      </c>
      <c r="M10" s="64">
        <f t="shared" si="39"/>
        <v>147</v>
      </c>
      <c r="N10" s="64">
        <f t="shared" si="39"/>
        <v>217</v>
      </c>
      <c r="O10" s="64">
        <f t="shared" si="39"/>
        <v>239</v>
      </c>
      <c r="P10" s="66">
        <f t="shared" si="18"/>
        <v>1111</v>
      </c>
      <c r="Q10" s="64">
        <f t="shared" ref="Q10:V10" si="40">Q26+Q41</f>
        <v>194</v>
      </c>
      <c r="R10" s="64">
        <f t="shared" si="40"/>
        <v>155</v>
      </c>
      <c r="S10" s="64">
        <f t="shared" si="40"/>
        <v>190</v>
      </c>
      <c r="T10" s="64">
        <f t="shared" si="40"/>
        <v>134</v>
      </c>
      <c r="U10" s="64">
        <f t="shared" si="40"/>
        <v>6</v>
      </c>
      <c r="V10" s="64">
        <f t="shared" si="40"/>
        <v>0</v>
      </c>
      <c r="W10" s="66">
        <f t="shared" si="9"/>
        <v>679</v>
      </c>
      <c r="X10" s="64">
        <f t="shared" ref="X10:AC10" si="41">X26+X41</f>
        <v>121</v>
      </c>
      <c r="Y10" s="64">
        <f t="shared" si="41"/>
        <v>140</v>
      </c>
      <c r="Z10" s="64">
        <f t="shared" si="41"/>
        <v>0</v>
      </c>
      <c r="AA10" s="64">
        <f t="shared" si="41"/>
        <v>0</v>
      </c>
      <c r="AB10" s="64">
        <f t="shared" si="41"/>
        <v>0</v>
      </c>
      <c r="AC10" s="64">
        <f t="shared" si="41"/>
        <v>0</v>
      </c>
      <c r="AD10" s="66">
        <f t="shared" si="11"/>
        <v>261</v>
      </c>
    </row>
    <row r="11">
      <c r="A11" s="44" t="s">
        <v>42</v>
      </c>
      <c r="B11" s="69" t="str">
        <f t="shared" ref="B11:B12" si="42">D4/日にち</f>
        <v>#NAME?</v>
      </c>
      <c r="C11" s="41" t="s">
        <v>27</v>
      </c>
      <c r="D11" s="43">
        <f>D4/sum(D5:D6)</f>
        <v>7500</v>
      </c>
      <c r="E11" s="70" t="s">
        <v>63</v>
      </c>
      <c r="F11" s="71"/>
      <c r="G11" s="71"/>
      <c r="H11" s="59"/>
      <c r="I11" s="72">
        <f t="shared" ref="I11:I12" si="43">I4/4</f>
        <v>30000.25</v>
      </c>
      <c r="J11" s="70" t="s">
        <v>43</v>
      </c>
      <c r="K11" s="71"/>
      <c r="L11" s="71"/>
      <c r="M11" s="71"/>
      <c r="N11" s="71"/>
      <c r="O11" s="59"/>
      <c r="P11" s="72">
        <f t="shared" ref="P11:P12" si="44">P4/6</f>
        <v>20000</v>
      </c>
      <c r="Q11" s="70" t="s">
        <v>43</v>
      </c>
      <c r="R11" s="71"/>
      <c r="S11" s="71"/>
      <c r="T11" s="71"/>
      <c r="U11" s="71"/>
      <c r="V11" s="59"/>
      <c r="W11" s="72">
        <f t="shared" ref="W11:W12" si="45">W4/6</f>
        <v>0</v>
      </c>
      <c r="X11" s="70" t="s">
        <v>43</v>
      </c>
      <c r="Y11" s="71"/>
      <c r="Z11" s="71"/>
      <c r="AA11" s="71"/>
      <c r="AB11" s="71"/>
      <c r="AC11" s="59"/>
      <c r="AD11" s="72">
        <f t="shared" ref="AD11:AD12" si="46">AD4/6</f>
        <v>0</v>
      </c>
    </row>
    <row r="12">
      <c r="A12" s="44" t="s">
        <v>44</v>
      </c>
      <c r="B12" s="75" t="str">
        <f t="shared" si="42"/>
        <v>#NAME?</v>
      </c>
      <c r="C12" s="44" t="s">
        <v>29</v>
      </c>
      <c r="D12" s="45">
        <f>sum(D5:D6)/D7</f>
        <v>0.5161290323</v>
      </c>
      <c r="E12" s="70" t="s">
        <v>64</v>
      </c>
      <c r="F12" s="71"/>
      <c r="G12" s="71"/>
      <c r="H12" s="59"/>
      <c r="I12" s="72">
        <f t="shared" si="43"/>
        <v>5.75</v>
      </c>
      <c r="J12" s="70" t="s">
        <v>45</v>
      </c>
      <c r="K12" s="71"/>
      <c r="L12" s="71"/>
      <c r="M12" s="71"/>
      <c r="N12" s="71"/>
      <c r="O12" s="59"/>
      <c r="P12" s="72">
        <f t="shared" si="44"/>
        <v>1.166666667</v>
      </c>
      <c r="Q12" s="70" t="s">
        <v>45</v>
      </c>
      <c r="R12" s="71"/>
      <c r="S12" s="71"/>
      <c r="T12" s="71"/>
      <c r="U12" s="71"/>
      <c r="V12" s="59"/>
      <c r="W12" s="72">
        <f t="shared" si="45"/>
        <v>1.166666667</v>
      </c>
      <c r="X12" s="70" t="s">
        <v>45</v>
      </c>
      <c r="Y12" s="71"/>
      <c r="Z12" s="71"/>
      <c r="AA12" s="71"/>
      <c r="AB12" s="71"/>
      <c r="AC12" s="59"/>
      <c r="AD12" s="72">
        <f t="shared" si="46"/>
        <v>0</v>
      </c>
    </row>
    <row r="13">
      <c r="A13" s="44" t="s">
        <v>46</v>
      </c>
      <c r="B13" s="75" t="str">
        <f t="shared" ref="B13:B14" si="47">D9/日にち</f>
        <v>#NAME?</v>
      </c>
      <c r="C13" s="17" t="s">
        <v>31</v>
      </c>
      <c r="D13" s="45">
        <f>SUM(D5:D6)/D9</f>
        <v>0.8</v>
      </c>
      <c r="E13" s="70" t="s">
        <v>47</v>
      </c>
      <c r="F13" s="71"/>
      <c r="G13" s="71"/>
      <c r="H13" s="59"/>
      <c r="I13" s="72">
        <f t="shared" ref="I13:I14" si="48">I9/4</f>
        <v>6.5</v>
      </c>
      <c r="J13" s="70" t="s">
        <v>47</v>
      </c>
      <c r="K13" s="71"/>
      <c r="L13" s="71"/>
      <c r="M13" s="71"/>
      <c r="N13" s="71"/>
      <c r="O13" s="59"/>
      <c r="P13" s="72">
        <f t="shared" ref="P13:P14" si="49">P9/6</f>
        <v>2.333333333</v>
      </c>
      <c r="Q13" s="70" t="s">
        <v>47</v>
      </c>
      <c r="R13" s="71"/>
      <c r="S13" s="71"/>
      <c r="T13" s="71"/>
      <c r="U13" s="71"/>
      <c r="V13" s="59"/>
      <c r="W13" s="72">
        <f t="shared" ref="W13:W14" si="50">W9/6</f>
        <v>0.8333333333</v>
      </c>
      <c r="X13" s="70" t="s">
        <v>47</v>
      </c>
      <c r="Y13" s="71"/>
      <c r="Z13" s="71"/>
      <c r="AA13" s="71"/>
      <c r="AB13" s="71"/>
      <c r="AC13" s="59"/>
      <c r="AD13" s="72">
        <f t="shared" ref="AD13:AD14" si="51">AD9/6</f>
        <v>0</v>
      </c>
    </row>
    <row r="14">
      <c r="A14" s="44" t="s">
        <v>48</v>
      </c>
      <c r="B14" s="75" t="str">
        <f t="shared" si="47"/>
        <v>#NAME?</v>
      </c>
      <c r="C14" s="17" t="s">
        <v>33</v>
      </c>
      <c r="D14" s="48">
        <f>D9/D10</f>
        <v>0.008695652174</v>
      </c>
      <c r="E14" s="70" t="s">
        <v>49</v>
      </c>
      <c r="F14" s="71"/>
      <c r="G14" s="71"/>
      <c r="H14" s="59"/>
      <c r="I14" s="72">
        <f t="shared" si="48"/>
        <v>800.5</v>
      </c>
      <c r="J14" s="70" t="s">
        <v>49</v>
      </c>
      <c r="K14" s="71"/>
      <c r="L14" s="71"/>
      <c r="M14" s="71"/>
      <c r="N14" s="71"/>
      <c r="O14" s="59"/>
      <c r="P14" s="72">
        <f t="shared" si="49"/>
        <v>185.1666667</v>
      </c>
      <c r="Q14" s="70" t="s">
        <v>49</v>
      </c>
      <c r="R14" s="71"/>
      <c r="S14" s="71"/>
      <c r="T14" s="71"/>
      <c r="U14" s="71"/>
      <c r="V14" s="59"/>
      <c r="W14" s="72">
        <f t="shared" si="50"/>
        <v>113.1666667</v>
      </c>
      <c r="X14" s="70" t="s">
        <v>49</v>
      </c>
      <c r="Y14" s="71"/>
      <c r="Z14" s="71"/>
      <c r="AA14" s="71"/>
      <c r="AB14" s="71"/>
      <c r="AC14" s="59"/>
      <c r="AD14" s="72">
        <f t="shared" si="51"/>
        <v>43.5</v>
      </c>
    </row>
    <row r="15">
      <c r="A15" s="76"/>
      <c r="B15" s="77"/>
      <c r="C15" s="78"/>
      <c r="D15" s="11"/>
      <c r="E15" s="5"/>
      <c r="F15" s="5"/>
      <c r="G15" s="5"/>
      <c r="H15" s="5"/>
      <c r="I15" s="5"/>
      <c r="J15" s="5"/>
      <c r="K15" s="5"/>
      <c r="L15" s="5"/>
      <c r="M15" s="5"/>
      <c r="N15" s="5"/>
      <c r="O15" s="5"/>
      <c r="P15" s="5"/>
      <c r="Q15" s="5"/>
      <c r="R15" s="5"/>
      <c r="S15" s="5"/>
      <c r="T15" s="5"/>
      <c r="U15" s="5"/>
      <c r="V15" s="5"/>
      <c r="W15" s="5"/>
      <c r="X15" s="5"/>
      <c r="Y15" s="5"/>
      <c r="Z15" s="5"/>
      <c r="AA15" s="5"/>
      <c r="AB15" s="5"/>
      <c r="AC15" s="5"/>
      <c r="AD15" s="5"/>
    </row>
    <row r="16">
      <c r="A16" s="76"/>
      <c r="B16" s="77"/>
      <c r="C16" s="78"/>
      <c r="D16" s="11"/>
      <c r="E16" s="5"/>
      <c r="F16" s="5"/>
      <c r="G16" s="5"/>
      <c r="H16" s="5"/>
      <c r="I16" s="5"/>
      <c r="J16" s="5"/>
      <c r="K16" s="5"/>
      <c r="L16" s="5"/>
      <c r="M16" s="5"/>
      <c r="N16" s="5"/>
      <c r="O16" s="5"/>
      <c r="P16" s="5"/>
      <c r="Q16" s="5"/>
      <c r="R16" s="5"/>
      <c r="S16" s="5"/>
      <c r="T16" s="5"/>
      <c r="U16" s="5"/>
      <c r="V16" s="5"/>
      <c r="W16" s="5"/>
      <c r="X16" s="5"/>
      <c r="Y16" s="5"/>
      <c r="Z16" s="5"/>
      <c r="AA16" s="5"/>
      <c r="AB16" s="5"/>
      <c r="AC16" s="5"/>
      <c r="AD16" s="5"/>
    </row>
    <row r="17">
      <c r="A17" s="1" t="s">
        <v>0</v>
      </c>
      <c r="B17" s="2" t="s">
        <v>1</v>
      </c>
      <c r="C17" s="3"/>
      <c r="D17" s="4" t="s">
        <v>2</v>
      </c>
      <c r="E17" s="5" t="s">
        <v>7</v>
      </c>
      <c r="F17" s="5" t="s">
        <v>8</v>
      </c>
      <c r="G17" s="5" t="s">
        <v>9</v>
      </c>
      <c r="H17" s="5" t="s">
        <v>3</v>
      </c>
      <c r="I17" s="5" t="s">
        <v>39</v>
      </c>
      <c r="J17" s="5" t="s">
        <v>5</v>
      </c>
      <c r="K17" s="5" t="s">
        <v>6</v>
      </c>
      <c r="L17" s="5" t="s">
        <v>7</v>
      </c>
      <c r="M17" s="5" t="s">
        <v>8</v>
      </c>
      <c r="N17" s="5" t="s">
        <v>9</v>
      </c>
      <c r="O17" s="5" t="s">
        <v>3</v>
      </c>
      <c r="P17" s="5" t="s">
        <v>39</v>
      </c>
      <c r="Q17" s="5" t="s">
        <v>5</v>
      </c>
      <c r="R17" s="5" t="s">
        <v>6</v>
      </c>
      <c r="S17" s="5" t="s">
        <v>7</v>
      </c>
      <c r="T17" s="5" t="s">
        <v>8</v>
      </c>
      <c r="U17" s="5" t="s">
        <v>9</v>
      </c>
      <c r="V17" s="5" t="s">
        <v>3</v>
      </c>
      <c r="W17" s="5" t="s">
        <v>39</v>
      </c>
      <c r="X17" s="5" t="s">
        <v>5</v>
      </c>
      <c r="Y17" s="5" t="s">
        <v>6</v>
      </c>
      <c r="Z17" s="5" t="s">
        <v>7</v>
      </c>
      <c r="AA17" s="5" t="s">
        <v>8</v>
      </c>
      <c r="AB17" s="5" t="s">
        <v>9</v>
      </c>
      <c r="AC17" s="5" t="s">
        <v>3</v>
      </c>
      <c r="AD17" s="5" t="s">
        <v>39</v>
      </c>
    </row>
    <row r="18">
      <c r="A18" s="6"/>
      <c r="B18" s="6"/>
      <c r="C18" s="6"/>
      <c r="D18" s="7"/>
      <c r="E18" s="8">
        <v>45784.0</v>
      </c>
      <c r="F18" s="8">
        <v>45785.0</v>
      </c>
      <c r="G18" s="8">
        <v>45786.0</v>
      </c>
      <c r="H18" s="8">
        <v>45787.0</v>
      </c>
      <c r="I18" s="8">
        <v>45788.0</v>
      </c>
      <c r="J18" s="8">
        <v>45789.0</v>
      </c>
      <c r="K18" s="8">
        <v>45790.0</v>
      </c>
      <c r="L18" s="8">
        <v>45791.0</v>
      </c>
      <c r="M18" s="8">
        <v>45792.0</v>
      </c>
      <c r="N18" s="8">
        <v>45793.0</v>
      </c>
      <c r="O18" s="8">
        <v>45794.0</v>
      </c>
      <c r="P18" s="8">
        <v>45795.0</v>
      </c>
      <c r="Q18" s="8">
        <v>45796.0</v>
      </c>
      <c r="R18" s="8">
        <v>45797.0</v>
      </c>
      <c r="S18" s="8">
        <v>45798.0</v>
      </c>
      <c r="T18" s="8">
        <v>45799.0</v>
      </c>
      <c r="U18" s="8">
        <v>45800.0</v>
      </c>
      <c r="V18" s="8">
        <v>45801.0</v>
      </c>
      <c r="W18" s="8">
        <v>45802.0</v>
      </c>
      <c r="X18" s="8">
        <v>45803.0</v>
      </c>
      <c r="Y18" s="8">
        <v>45804.0</v>
      </c>
      <c r="Z18" s="8">
        <v>45805.0</v>
      </c>
      <c r="AA18" s="8">
        <v>45806.0</v>
      </c>
      <c r="AB18" s="8">
        <v>45807.0</v>
      </c>
      <c r="AC18" s="8">
        <v>45808.0</v>
      </c>
      <c r="AD18" s="8"/>
    </row>
    <row r="19">
      <c r="A19" s="9" t="s">
        <v>12</v>
      </c>
      <c r="B19" s="10">
        <v>1800000.0</v>
      </c>
      <c r="C19" s="9" t="s">
        <v>13</v>
      </c>
      <c r="D19" s="11">
        <f t="shared" ref="D19:D26" si="52">I19+P19+W19+AD19</f>
        <v>1</v>
      </c>
      <c r="E19" s="12"/>
      <c r="F19" s="79"/>
      <c r="G19" s="12"/>
      <c r="H19" s="114"/>
      <c r="I19" s="58">
        <f t="shared" ref="I19:I26" si="53">sum(E19:H19)</f>
        <v>0</v>
      </c>
      <c r="J19" s="14"/>
      <c r="K19" s="15"/>
      <c r="L19" s="15"/>
      <c r="M19" s="15"/>
      <c r="N19" s="14"/>
      <c r="O19" s="79">
        <v>1.0</v>
      </c>
      <c r="P19" s="60">
        <f>sum(J19:O19)</f>
        <v>1</v>
      </c>
      <c r="Q19" s="15"/>
      <c r="R19" s="15"/>
      <c r="S19" s="15"/>
      <c r="T19" s="15"/>
      <c r="U19" s="15"/>
      <c r="V19" s="14"/>
      <c r="W19" s="60">
        <f t="shared" ref="W19:W26" si="54">sum(Q19:V19)</f>
        <v>0</v>
      </c>
      <c r="X19" s="14"/>
      <c r="Y19" s="14"/>
      <c r="Z19" s="15"/>
      <c r="AA19" s="14"/>
      <c r="AB19" s="14"/>
      <c r="AC19" s="14"/>
      <c r="AD19" s="60">
        <f t="shared" ref="AD19:AD26" si="55">sum(X19:AC19)</f>
        <v>0</v>
      </c>
    </row>
    <row r="20">
      <c r="A20" s="17" t="s">
        <v>14</v>
      </c>
      <c r="B20" s="18">
        <v>9.0</v>
      </c>
      <c r="C20" s="19" t="s">
        <v>15</v>
      </c>
      <c r="D20" s="11">
        <f t="shared" si="52"/>
        <v>120000</v>
      </c>
      <c r="E20" s="80"/>
      <c r="F20" s="81"/>
      <c r="G20" s="80"/>
      <c r="H20" s="115"/>
      <c r="I20" s="65">
        <f t="shared" si="53"/>
        <v>0</v>
      </c>
      <c r="J20" s="80"/>
      <c r="K20" s="80"/>
      <c r="L20" s="80"/>
      <c r="M20" s="80"/>
      <c r="N20" s="80"/>
      <c r="O20" s="79">
        <v>120000.0</v>
      </c>
      <c r="P20" s="66">
        <f t="shared" ref="P20:P26" si="56">SUM(J20:O20)</f>
        <v>120000</v>
      </c>
      <c r="Q20" s="81"/>
      <c r="R20" s="80"/>
      <c r="S20" s="81"/>
      <c r="T20" s="81"/>
      <c r="U20" s="81"/>
      <c r="V20" s="80"/>
      <c r="W20" s="66">
        <f t="shared" si="54"/>
        <v>0</v>
      </c>
      <c r="X20" s="80"/>
      <c r="Y20" s="80"/>
      <c r="Z20" s="81"/>
      <c r="AA20" s="80"/>
      <c r="AB20" s="80"/>
      <c r="AC20" s="80"/>
      <c r="AD20" s="66">
        <f t="shared" si="55"/>
        <v>0</v>
      </c>
    </row>
    <row r="21">
      <c r="A21" s="17" t="s">
        <v>16</v>
      </c>
      <c r="B21" s="18">
        <f t="shared" ref="B21:B23" si="57">B20/B24</f>
        <v>36</v>
      </c>
      <c r="C21" s="19" t="s">
        <v>17</v>
      </c>
      <c r="D21" s="63">
        <f t="shared" si="52"/>
        <v>16</v>
      </c>
      <c r="E21" s="81">
        <v>2.0</v>
      </c>
      <c r="F21" s="81">
        <v>2.0</v>
      </c>
      <c r="G21" s="81">
        <v>1.0</v>
      </c>
      <c r="H21" s="116">
        <v>1.0</v>
      </c>
      <c r="I21" s="65">
        <f t="shared" si="53"/>
        <v>6</v>
      </c>
      <c r="J21" s="81"/>
      <c r="K21" s="81"/>
      <c r="L21" s="80"/>
      <c r="M21" s="81">
        <v>1.0</v>
      </c>
      <c r="N21" s="81">
        <v>1.0</v>
      </c>
      <c r="O21" s="81">
        <v>2.0</v>
      </c>
      <c r="P21" s="66">
        <f t="shared" si="56"/>
        <v>4</v>
      </c>
      <c r="Q21" s="81">
        <v>1.0</v>
      </c>
      <c r="R21" s="81">
        <v>1.0</v>
      </c>
      <c r="S21" s="81">
        <v>1.0</v>
      </c>
      <c r="T21" s="81">
        <v>2.0</v>
      </c>
      <c r="U21" s="81">
        <v>1.0</v>
      </c>
      <c r="V21" s="80"/>
      <c r="W21" s="66">
        <f t="shared" si="54"/>
        <v>6</v>
      </c>
      <c r="X21" s="80"/>
      <c r="Y21" s="80"/>
      <c r="Z21" s="80"/>
      <c r="AA21" s="80"/>
      <c r="AB21" s="80"/>
      <c r="AC21" s="80"/>
      <c r="AD21" s="66">
        <f t="shared" si="55"/>
        <v>0</v>
      </c>
    </row>
    <row r="22">
      <c r="A22" s="17" t="s">
        <v>22</v>
      </c>
      <c r="B22" s="57">
        <f t="shared" si="57"/>
        <v>51.42857143</v>
      </c>
      <c r="C22" s="19" t="s">
        <v>19</v>
      </c>
      <c r="D22" s="63">
        <f t="shared" si="52"/>
        <v>0</v>
      </c>
      <c r="E22" s="80"/>
      <c r="F22" s="80"/>
      <c r="G22" s="80"/>
      <c r="H22" s="115"/>
      <c r="I22" s="65">
        <f t="shared" si="53"/>
        <v>0</v>
      </c>
      <c r="J22" s="80"/>
      <c r="K22" s="80"/>
      <c r="L22" s="80"/>
      <c r="M22" s="80"/>
      <c r="N22" s="80"/>
      <c r="O22" s="80"/>
      <c r="P22" s="66">
        <f t="shared" si="56"/>
        <v>0</v>
      </c>
      <c r="Q22" s="80"/>
      <c r="R22" s="80"/>
      <c r="S22" s="80"/>
      <c r="T22" s="80"/>
      <c r="U22" s="80"/>
      <c r="V22" s="80"/>
      <c r="W22" s="66">
        <f t="shared" si="54"/>
        <v>0</v>
      </c>
      <c r="X22" s="80"/>
      <c r="Y22" s="80"/>
      <c r="Z22" s="80"/>
      <c r="AA22" s="80"/>
      <c r="AB22" s="80"/>
      <c r="AC22" s="80"/>
      <c r="AD22" s="66">
        <f t="shared" si="55"/>
        <v>0</v>
      </c>
    </row>
    <row r="23">
      <c r="A23" s="17" t="s">
        <v>24</v>
      </c>
      <c r="B23" s="38">
        <f t="shared" si="57"/>
        <v>3428.571429</v>
      </c>
      <c r="C23" s="68" t="s">
        <v>41</v>
      </c>
      <c r="D23" s="63">
        <f t="shared" si="52"/>
        <v>29</v>
      </c>
      <c r="E23" s="84">
        <v>2.0</v>
      </c>
      <c r="F23" s="81">
        <v>3.0</v>
      </c>
      <c r="G23" s="81">
        <v>1.0</v>
      </c>
      <c r="H23" s="116">
        <v>1.0</v>
      </c>
      <c r="I23" s="65">
        <f t="shared" si="53"/>
        <v>7</v>
      </c>
      <c r="J23" s="81">
        <v>1.0</v>
      </c>
      <c r="K23" s="81"/>
      <c r="L23" s="81">
        <v>1.0</v>
      </c>
      <c r="M23" s="81">
        <v>3.0</v>
      </c>
      <c r="N23" s="81">
        <v>2.0</v>
      </c>
      <c r="O23" s="83">
        <v>2.0</v>
      </c>
      <c r="P23" s="66">
        <f t="shared" si="56"/>
        <v>9</v>
      </c>
      <c r="Q23" s="83">
        <v>3.0</v>
      </c>
      <c r="R23" s="81">
        <v>4.0</v>
      </c>
      <c r="S23" s="81">
        <v>1.0</v>
      </c>
      <c r="T23" s="81">
        <v>3.0</v>
      </c>
      <c r="U23" s="81">
        <v>2.0</v>
      </c>
      <c r="V23" s="80"/>
      <c r="W23" s="66">
        <f t="shared" si="54"/>
        <v>13</v>
      </c>
      <c r="X23" s="80"/>
      <c r="Y23" s="80"/>
      <c r="Z23" s="80"/>
      <c r="AA23" s="81"/>
      <c r="AB23" s="80"/>
      <c r="AC23" s="81"/>
      <c r="AD23" s="66">
        <f t="shared" si="55"/>
        <v>0</v>
      </c>
    </row>
    <row r="24">
      <c r="A24" s="41" t="s">
        <v>26</v>
      </c>
      <c r="B24" s="42">
        <v>0.25</v>
      </c>
      <c r="C24" s="19" t="s">
        <v>21</v>
      </c>
      <c r="D24" s="63">
        <f t="shared" si="52"/>
        <v>20</v>
      </c>
      <c r="E24" s="84">
        <v>2.0</v>
      </c>
      <c r="F24" s="84">
        <v>3.0</v>
      </c>
      <c r="G24" s="84">
        <v>3.0</v>
      </c>
      <c r="H24" s="116">
        <v>3.0</v>
      </c>
      <c r="I24" s="65">
        <f t="shared" si="53"/>
        <v>11</v>
      </c>
      <c r="J24" s="84">
        <v>3.0</v>
      </c>
      <c r="K24" s="81">
        <v>2.0</v>
      </c>
      <c r="L24" s="81">
        <v>2.0</v>
      </c>
      <c r="M24" s="81">
        <v>2.0</v>
      </c>
      <c r="N24" s="84"/>
      <c r="O24" s="84"/>
      <c r="P24" s="66">
        <f t="shared" si="56"/>
        <v>9</v>
      </c>
      <c r="Q24" s="84"/>
      <c r="R24" s="81"/>
      <c r="S24" s="81"/>
      <c r="T24" s="81"/>
      <c r="U24" s="84"/>
      <c r="V24" s="82"/>
      <c r="W24" s="66">
        <f t="shared" si="54"/>
        <v>0</v>
      </c>
      <c r="X24" s="80"/>
      <c r="Y24" s="80"/>
      <c r="Z24" s="80"/>
      <c r="AA24" s="81"/>
      <c r="AB24" s="81"/>
      <c r="AC24" s="80"/>
      <c r="AD24" s="66">
        <f t="shared" si="55"/>
        <v>0</v>
      </c>
    </row>
    <row r="25">
      <c r="A25" s="44" t="s">
        <v>28</v>
      </c>
      <c r="B25" s="42">
        <v>0.7</v>
      </c>
      <c r="C25" s="19" t="s">
        <v>23</v>
      </c>
      <c r="D25" s="63">
        <f t="shared" si="52"/>
        <v>17</v>
      </c>
      <c r="E25" s="84">
        <v>1.0</v>
      </c>
      <c r="F25" s="84">
        <v>1.0</v>
      </c>
      <c r="G25" s="85">
        <v>0.0</v>
      </c>
      <c r="H25" s="116">
        <v>1.0</v>
      </c>
      <c r="I25" s="65">
        <f t="shared" si="53"/>
        <v>3</v>
      </c>
      <c r="J25" s="85">
        <v>1.0</v>
      </c>
      <c r="K25" s="81">
        <v>1.0</v>
      </c>
      <c r="L25" s="81">
        <v>3.0</v>
      </c>
      <c r="M25" s="81">
        <v>0.0</v>
      </c>
      <c r="N25" s="85">
        <v>3.0</v>
      </c>
      <c r="O25" s="85">
        <v>2.0</v>
      </c>
      <c r="P25" s="66">
        <f t="shared" si="56"/>
        <v>10</v>
      </c>
      <c r="Q25" s="85">
        <v>0.0</v>
      </c>
      <c r="R25" s="81">
        <v>1.0</v>
      </c>
      <c r="S25" s="81">
        <v>2.0</v>
      </c>
      <c r="T25" s="81">
        <v>1.0</v>
      </c>
      <c r="U25" s="81"/>
      <c r="V25" s="80"/>
      <c r="W25" s="66">
        <f t="shared" si="54"/>
        <v>4</v>
      </c>
      <c r="X25" s="80"/>
      <c r="Y25" s="80"/>
      <c r="Z25" s="80"/>
      <c r="AA25" s="81"/>
      <c r="AB25" s="81"/>
      <c r="AC25" s="80"/>
      <c r="AD25" s="66">
        <f t="shared" si="55"/>
        <v>0</v>
      </c>
    </row>
    <row r="26">
      <c r="A26" s="17" t="s">
        <v>32</v>
      </c>
      <c r="B26" s="42">
        <v>0.015</v>
      </c>
      <c r="C26" s="19" t="s">
        <v>25</v>
      </c>
      <c r="D26" s="63">
        <f t="shared" si="52"/>
        <v>827</v>
      </c>
      <c r="E26" s="81">
        <v>31.0</v>
      </c>
      <c r="F26" s="81">
        <v>59.0</v>
      </c>
      <c r="G26" s="81">
        <v>101.0</v>
      </c>
      <c r="H26" s="116">
        <v>100.0</v>
      </c>
      <c r="I26" s="65">
        <f t="shared" si="53"/>
        <v>291</v>
      </c>
      <c r="J26" s="86">
        <v>82.0</v>
      </c>
      <c r="K26" s="86">
        <v>34.0</v>
      </c>
      <c r="L26" s="86">
        <v>60.0</v>
      </c>
      <c r="M26" s="86">
        <v>55.0</v>
      </c>
      <c r="N26" s="83">
        <v>66.0</v>
      </c>
      <c r="O26" s="81">
        <v>77.0</v>
      </c>
      <c r="P26" s="66">
        <f t="shared" si="56"/>
        <v>374</v>
      </c>
      <c r="Q26" s="86">
        <v>52.0</v>
      </c>
      <c r="R26" s="86">
        <v>11.0</v>
      </c>
      <c r="S26" s="86">
        <v>82.0</v>
      </c>
      <c r="T26" s="86">
        <v>17.0</v>
      </c>
      <c r="U26" s="86"/>
      <c r="V26" s="73"/>
      <c r="W26" s="66">
        <f t="shared" si="54"/>
        <v>162</v>
      </c>
      <c r="X26" s="73"/>
      <c r="Y26" s="73"/>
      <c r="Z26" s="73"/>
      <c r="AA26" s="86"/>
      <c r="AB26" s="86"/>
      <c r="AC26" s="73"/>
      <c r="AD26" s="66">
        <f t="shared" si="55"/>
        <v>0</v>
      </c>
    </row>
    <row r="27">
      <c r="A27" s="44" t="s">
        <v>42</v>
      </c>
      <c r="B27" s="69">
        <f>D20/'【第一】案件管理シート'!E2</f>
        <v>8000</v>
      </c>
      <c r="C27" s="41" t="s">
        <v>27</v>
      </c>
      <c r="D27" s="43">
        <f>D20/sum(D21:D22)</f>
        <v>7500</v>
      </c>
      <c r="E27" s="70" t="s">
        <v>43</v>
      </c>
      <c r="F27" s="71"/>
      <c r="G27" s="71"/>
      <c r="H27" s="59"/>
      <c r="I27" s="72">
        <f t="shared" ref="I27:I28" si="58">I20/4</f>
        <v>0</v>
      </c>
      <c r="J27" s="70" t="s">
        <v>43</v>
      </c>
      <c r="K27" s="71"/>
      <c r="L27" s="71"/>
      <c r="M27" s="71"/>
      <c r="N27" s="71"/>
      <c r="O27" s="59"/>
      <c r="P27" s="72">
        <f t="shared" ref="P27:P28" si="59">P20/6</f>
        <v>20000</v>
      </c>
      <c r="Q27" s="70" t="s">
        <v>43</v>
      </c>
      <c r="R27" s="71"/>
      <c r="S27" s="71"/>
      <c r="T27" s="71"/>
      <c r="U27" s="71"/>
      <c r="V27" s="59"/>
      <c r="W27" s="72">
        <f t="shared" ref="W27:W28" si="60">W20/6</f>
        <v>0</v>
      </c>
      <c r="X27" s="70" t="s">
        <v>43</v>
      </c>
      <c r="Y27" s="71"/>
      <c r="Z27" s="71"/>
      <c r="AA27" s="71"/>
      <c r="AB27" s="71"/>
      <c r="AC27" s="59"/>
      <c r="AD27" s="72">
        <f t="shared" ref="AD27:AD28" si="61">AD20/6</f>
        <v>0</v>
      </c>
    </row>
    <row r="28">
      <c r="A28" s="44" t="s">
        <v>44</v>
      </c>
      <c r="B28" s="75">
        <f>D21/'【第一】案件管理シート'!E2</f>
        <v>1.066666667</v>
      </c>
      <c r="C28" s="44" t="s">
        <v>29</v>
      </c>
      <c r="D28" s="45">
        <f>sum(D21:D22)/D23</f>
        <v>0.5517241379</v>
      </c>
      <c r="E28" s="70" t="s">
        <v>64</v>
      </c>
      <c r="F28" s="71"/>
      <c r="G28" s="71"/>
      <c r="H28" s="59"/>
      <c r="I28" s="72">
        <f t="shared" si="58"/>
        <v>1.5</v>
      </c>
      <c r="J28" s="70" t="s">
        <v>45</v>
      </c>
      <c r="K28" s="71"/>
      <c r="L28" s="71"/>
      <c r="M28" s="71"/>
      <c r="N28" s="71"/>
      <c r="O28" s="59"/>
      <c r="P28" s="72">
        <f t="shared" si="59"/>
        <v>0.6666666667</v>
      </c>
      <c r="Q28" s="70" t="s">
        <v>45</v>
      </c>
      <c r="R28" s="71"/>
      <c r="S28" s="71"/>
      <c r="T28" s="71"/>
      <c r="U28" s="71"/>
      <c r="V28" s="59"/>
      <c r="W28" s="72">
        <f t="shared" si="60"/>
        <v>1</v>
      </c>
      <c r="X28" s="70" t="s">
        <v>45</v>
      </c>
      <c r="Y28" s="71"/>
      <c r="Z28" s="71"/>
      <c r="AA28" s="71"/>
      <c r="AB28" s="71"/>
      <c r="AC28" s="59"/>
      <c r="AD28" s="72">
        <f t="shared" si="61"/>
        <v>0</v>
      </c>
    </row>
    <row r="29">
      <c r="A29" s="44" t="s">
        <v>46</v>
      </c>
      <c r="B29" s="75">
        <f>D25/'【第一】案件管理シート'!E2</f>
        <v>1.133333333</v>
      </c>
      <c r="C29" s="17" t="s">
        <v>31</v>
      </c>
      <c r="D29" s="45">
        <f>SUM(D21:D22)/D25</f>
        <v>0.9411764706</v>
      </c>
      <c r="E29" s="70" t="s">
        <v>65</v>
      </c>
      <c r="F29" s="71"/>
      <c r="G29" s="71"/>
      <c r="H29" s="59"/>
      <c r="I29" s="72">
        <f t="shared" ref="I29:I30" si="62">I25/4</f>
        <v>0.75</v>
      </c>
      <c r="J29" s="70" t="s">
        <v>47</v>
      </c>
      <c r="K29" s="71"/>
      <c r="L29" s="71"/>
      <c r="M29" s="71"/>
      <c r="N29" s="71"/>
      <c r="O29" s="59"/>
      <c r="P29" s="72">
        <f t="shared" ref="P29:P30" si="63">P25/6</f>
        <v>1.666666667</v>
      </c>
      <c r="Q29" s="70" t="s">
        <v>47</v>
      </c>
      <c r="R29" s="71"/>
      <c r="S29" s="71"/>
      <c r="T29" s="71"/>
      <c r="U29" s="71"/>
      <c r="V29" s="59"/>
      <c r="W29" s="72">
        <f t="shared" ref="W29:W30" si="64">W25/6</f>
        <v>0.6666666667</v>
      </c>
      <c r="X29" s="70" t="s">
        <v>47</v>
      </c>
      <c r="Y29" s="71"/>
      <c r="Z29" s="71"/>
      <c r="AA29" s="71"/>
      <c r="AB29" s="71"/>
      <c r="AC29" s="59"/>
      <c r="AD29" s="72">
        <f t="shared" ref="AD29:AD30" si="65">AD25/6</f>
        <v>0</v>
      </c>
    </row>
    <row r="30">
      <c r="A30" s="44" t="s">
        <v>48</v>
      </c>
      <c r="B30" s="75">
        <f>D26/'【第一】案件管理シート'!E2</f>
        <v>55.13333333</v>
      </c>
      <c r="C30" s="17" t="s">
        <v>33</v>
      </c>
      <c r="D30" s="48">
        <f>D25/D26</f>
        <v>0.02055622733</v>
      </c>
      <c r="E30" s="70" t="s">
        <v>66</v>
      </c>
      <c r="F30" s="71"/>
      <c r="G30" s="71"/>
      <c r="H30" s="59"/>
      <c r="I30" s="72">
        <f t="shared" si="62"/>
        <v>72.75</v>
      </c>
      <c r="J30" s="70" t="s">
        <v>49</v>
      </c>
      <c r="K30" s="71"/>
      <c r="L30" s="71"/>
      <c r="M30" s="71"/>
      <c r="N30" s="71"/>
      <c r="O30" s="59"/>
      <c r="P30" s="72">
        <f t="shared" si="63"/>
        <v>62.33333333</v>
      </c>
      <c r="Q30" s="70" t="s">
        <v>49</v>
      </c>
      <c r="R30" s="71"/>
      <c r="S30" s="71"/>
      <c r="T30" s="71"/>
      <c r="U30" s="71"/>
      <c r="V30" s="59"/>
      <c r="W30" s="72">
        <f t="shared" si="64"/>
        <v>27</v>
      </c>
      <c r="X30" s="70" t="s">
        <v>49</v>
      </c>
      <c r="Y30" s="71"/>
      <c r="Z30" s="71"/>
      <c r="AA30" s="71"/>
      <c r="AB30" s="71"/>
      <c r="AC30" s="59"/>
      <c r="AD30" s="72">
        <f t="shared" si="65"/>
        <v>0</v>
      </c>
    </row>
    <row r="31">
      <c r="A31" s="49"/>
      <c r="B31" s="49"/>
      <c r="C31" s="49"/>
      <c r="D31" s="49"/>
      <c r="E31" s="49"/>
      <c r="F31" s="49"/>
      <c r="G31" s="49"/>
      <c r="H31" s="49"/>
      <c r="I31" s="49"/>
      <c r="J31" s="49"/>
      <c r="K31" s="49"/>
      <c r="L31" s="49"/>
      <c r="M31" s="49"/>
      <c r="N31" s="50"/>
      <c r="O31" s="50"/>
      <c r="P31" s="50"/>
      <c r="Q31" s="50"/>
      <c r="R31" s="50"/>
      <c r="S31" s="50"/>
      <c r="T31" s="50"/>
      <c r="U31" s="50"/>
      <c r="V31" s="50"/>
      <c r="W31" s="50"/>
      <c r="X31" s="50"/>
      <c r="Y31" s="50"/>
      <c r="Z31" s="50"/>
      <c r="AA31" s="50"/>
      <c r="AB31" s="50"/>
      <c r="AC31" s="50"/>
      <c r="AD31" s="50"/>
    </row>
    <row r="32">
      <c r="A32" s="51" t="s">
        <v>34</v>
      </c>
      <c r="B32" s="2" t="s">
        <v>1</v>
      </c>
      <c r="C32" s="3"/>
      <c r="D32" s="4" t="s">
        <v>2</v>
      </c>
      <c r="E32" s="5" t="s">
        <v>7</v>
      </c>
      <c r="F32" s="5" t="s">
        <v>8</v>
      </c>
      <c r="G32" s="5" t="s">
        <v>9</v>
      </c>
      <c r="H32" s="5" t="s">
        <v>3</v>
      </c>
      <c r="I32" s="5" t="s">
        <v>39</v>
      </c>
      <c r="J32" s="5" t="s">
        <v>5</v>
      </c>
      <c r="K32" s="5" t="s">
        <v>6</v>
      </c>
      <c r="L32" s="5" t="s">
        <v>7</v>
      </c>
      <c r="M32" s="5" t="s">
        <v>8</v>
      </c>
      <c r="N32" s="5" t="s">
        <v>9</v>
      </c>
      <c r="O32" s="5" t="s">
        <v>3</v>
      </c>
      <c r="P32" s="5" t="s">
        <v>39</v>
      </c>
      <c r="Q32" s="5" t="s">
        <v>5</v>
      </c>
      <c r="R32" s="5" t="s">
        <v>6</v>
      </c>
      <c r="S32" s="5" t="s">
        <v>7</v>
      </c>
      <c r="T32" s="5" t="s">
        <v>8</v>
      </c>
      <c r="U32" s="5" t="s">
        <v>9</v>
      </c>
      <c r="V32" s="5" t="s">
        <v>3</v>
      </c>
      <c r="W32" s="5" t="s">
        <v>39</v>
      </c>
      <c r="X32" s="5" t="s">
        <v>5</v>
      </c>
      <c r="Y32" s="5" t="s">
        <v>6</v>
      </c>
      <c r="Z32" s="5" t="s">
        <v>7</v>
      </c>
      <c r="AA32" s="5" t="s">
        <v>8</v>
      </c>
      <c r="AB32" s="5" t="s">
        <v>9</v>
      </c>
      <c r="AC32" s="5" t="s">
        <v>3</v>
      </c>
      <c r="AD32" s="5" t="s">
        <v>39</v>
      </c>
    </row>
    <row r="33">
      <c r="A33" s="6"/>
      <c r="B33" s="6"/>
      <c r="C33" s="6"/>
      <c r="D33" s="7"/>
      <c r="E33" s="8">
        <v>45784.0</v>
      </c>
      <c r="F33" s="8">
        <v>45785.0</v>
      </c>
      <c r="G33" s="8">
        <v>45786.0</v>
      </c>
      <c r="H33" s="8">
        <v>45787.0</v>
      </c>
      <c r="I33" s="8">
        <v>45788.0</v>
      </c>
      <c r="J33" s="8">
        <v>45789.0</v>
      </c>
      <c r="K33" s="8">
        <v>45790.0</v>
      </c>
      <c r="L33" s="8">
        <v>45791.0</v>
      </c>
      <c r="M33" s="8">
        <v>45792.0</v>
      </c>
      <c r="N33" s="8">
        <v>45793.0</v>
      </c>
      <c r="O33" s="8">
        <v>45794.0</v>
      </c>
      <c r="P33" s="8">
        <v>45795.0</v>
      </c>
      <c r="Q33" s="8">
        <v>45796.0</v>
      </c>
      <c r="R33" s="8">
        <v>45797.0</v>
      </c>
      <c r="S33" s="8">
        <v>45798.0</v>
      </c>
      <c r="T33" s="8">
        <v>45799.0</v>
      </c>
      <c r="U33" s="8">
        <v>45800.0</v>
      </c>
      <c r="V33" s="8">
        <v>45801.0</v>
      </c>
      <c r="W33" s="8">
        <v>45802.0</v>
      </c>
      <c r="X33" s="8">
        <v>45803.0</v>
      </c>
      <c r="Y33" s="8">
        <v>45804.0</v>
      </c>
      <c r="Z33" s="8">
        <v>45805.0</v>
      </c>
      <c r="AA33" s="8">
        <v>45806.0</v>
      </c>
      <c r="AB33" s="8">
        <v>45807.0</v>
      </c>
      <c r="AC33" s="8">
        <v>45808.0</v>
      </c>
      <c r="AD33" s="8"/>
    </row>
    <row r="34">
      <c r="A34" s="9" t="s">
        <v>12</v>
      </c>
      <c r="B34" s="10">
        <v>1000000.0</v>
      </c>
      <c r="C34" s="9" t="s">
        <v>13</v>
      </c>
      <c r="D34" s="11">
        <f t="shared" ref="D34:D41" si="66">I34+P34+W34+AD34</f>
        <v>0</v>
      </c>
      <c r="E34" s="12"/>
      <c r="F34" s="79"/>
      <c r="G34" s="12"/>
      <c r="H34" s="114"/>
      <c r="I34" s="58">
        <f t="shared" ref="I34:I41" si="67">sum(E34:H34)</f>
        <v>0</v>
      </c>
      <c r="J34" s="14"/>
      <c r="K34" s="15"/>
      <c r="L34" s="15"/>
      <c r="M34" s="15"/>
      <c r="N34" s="14"/>
      <c r="O34" s="12"/>
      <c r="P34" s="60">
        <f>sum(J34:O34)</f>
        <v>0</v>
      </c>
      <c r="Q34" s="15"/>
      <c r="R34" s="15"/>
      <c r="S34" s="15"/>
      <c r="T34" s="15"/>
      <c r="U34" s="15"/>
      <c r="V34" s="14"/>
      <c r="W34" s="60">
        <f t="shared" ref="W34:W41" si="68">sum(Q34:V34)</f>
        <v>0</v>
      </c>
      <c r="X34" s="14"/>
      <c r="Y34" s="14"/>
      <c r="Z34" s="15"/>
      <c r="AA34" s="14"/>
      <c r="AB34" s="14"/>
      <c r="AC34" s="14"/>
      <c r="AD34" s="60">
        <f t="shared" ref="AD34:AD41" si="69">sum(X34:AC34)</f>
        <v>0</v>
      </c>
    </row>
    <row r="35">
      <c r="A35" s="17" t="s">
        <v>14</v>
      </c>
      <c r="B35" s="18">
        <v>5.0</v>
      </c>
      <c r="C35" s="19" t="s">
        <v>15</v>
      </c>
      <c r="D35" s="63">
        <f t="shared" si="66"/>
        <v>0</v>
      </c>
      <c r="E35" s="80"/>
      <c r="F35" s="81"/>
      <c r="H35" s="115"/>
      <c r="I35" s="65">
        <f t="shared" si="67"/>
        <v>0</v>
      </c>
      <c r="J35" s="80"/>
      <c r="K35" s="80"/>
      <c r="L35" s="80"/>
      <c r="M35" s="80"/>
      <c r="N35" s="80"/>
      <c r="O35" s="80"/>
      <c r="P35" s="66">
        <f t="shared" ref="P35:P41" si="70">SUM(J35:O35)</f>
        <v>0</v>
      </c>
      <c r="Q35" s="81"/>
      <c r="R35" s="80"/>
      <c r="S35" s="81"/>
      <c r="T35" s="81"/>
      <c r="U35" s="81"/>
      <c r="V35" s="80"/>
      <c r="W35" s="66">
        <f t="shared" si="68"/>
        <v>0</v>
      </c>
      <c r="X35" s="80"/>
      <c r="Y35" s="80"/>
      <c r="Z35" s="81"/>
      <c r="AA35" s="80"/>
      <c r="AB35" s="80"/>
      <c r="AC35" s="80"/>
      <c r="AD35" s="66">
        <f t="shared" si="69"/>
        <v>0</v>
      </c>
    </row>
    <row r="36">
      <c r="A36" s="17" t="s">
        <v>16</v>
      </c>
      <c r="B36" s="18">
        <f t="shared" ref="B36:B38" si="71">B35/B39</f>
        <v>25</v>
      </c>
      <c r="C36" s="19" t="s">
        <v>17</v>
      </c>
      <c r="D36" s="63">
        <f t="shared" si="66"/>
        <v>6</v>
      </c>
      <c r="E36" s="80"/>
      <c r="F36" s="81"/>
      <c r="G36" s="81">
        <v>1.0</v>
      </c>
      <c r="H36" s="116">
        <v>1.0</v>
      </c>
      <c r="I36" s="65">
        <f t="shared" si="67"/>
        <v>2</v>
      </c>
      <c r="J36" s="81"/>
      <c r="K36" s="81"/>
      <c r="L36" s="81">
        <v>1.0</v>
      </c>
      <c r="M36" s="81">
        <v>1.0</v>
      </c>
      <c r="N36" s="81"/>
      <c r="O36" s="81">
        <v>1.0</v>
      </c>
      <c r="P36" s="66">
        <f t="shared" si="70"/>
        <v>3</v>
      </c>
      <c r="Q36" s="81">
        <v>1.0</v>
      </c>
      <c r="R36" s="81"/>
      <c r="S36" s="81"/>
      <c r="T36" s="81"/>
      <c r="U36" s="81"/>
      <c r="V36" s="80"/>
      <c r="W36" s="66">
        <f t="shared" si="68"/>
        <v>1</v>
      </c>
      <c r="X36" s="80"/>
      <c r="Y36" s="80"/>
      <c r="Z36" s="80"/>
      <c r="AA36" s="80"/>
      <c r="AB36" s="80"/>
      <c r="AC36" s="80"/>
      <c r="AD36" s="66">
        <f t="shared" si="69"/>
        <v>0</v>
      </c>
    </row>
    <row r="37">
      <c r="A37" s="17" t="s">
        <v>22</v>
      </c>
      <c r="B37" s="57">
        <f t="shared" si="71"/>
        <v>35.71428571</v>
      </c>
      <c r="C37" s="19" t="s">
        <v>19</v>
      </c>
      <c r="D37" s="63">
        <f t="shared" si="66"/>
        <v>0</v>
      </c>
      <c r="E37" s="80"/>
      <c r="F37" s="80"/>
      <c r="G37" s="81"/>
      <c r="H37" s="115"/>
      <c r="I37" s="65">
        <f t="shared" si="67"/>
        <v>0</v>
      </c>
      <c r="J37" s="80"/>
      <c r="K37" s="80"/>
      <c r="L37" s="80"/>
      <c r="M37" s="80"/>
      <c r="N37" s="80"/>
      <c r="O37" s="80"/>
      <c r="P37" s="66">
        <f t="shared" si="70"/>
        <v>0</v>
      </c>
      <c r="Q37" s="80"/>
      <c r="R37" s="80"/>
      <c r="S37" s="80"/>
      <c r="T37" s="80"/>
      <c r="U37" s="80"/>
      <c r="V37" s="80"/>
      <c r="W37" s="66">
        <f t="shared" si="68"/>
        <v>0</v>
      </c>
      <c r="X37" s="80"/>
      <c r="Y37" s="80"/>
      <c r="Z37" s="80"/>
      <c r="AA37" s="80"/>
      <c r="AB37" s="80"/>
      <c r="AC37" s="80"/>
      <c r="AD37" s="66">
        <f t="shared" si="69"/>
        <v>0</v>
      </c>
    </row>
    <row r="38">
      <c r="A38" s="17" t="s">
        <v>24</v>
      </c>
      <c r="B38" s="38">
        <f t="shared" si="71"/>
        <v>2380.952381</v>
      </c>
      <c r="C38" s="68" t="s">
        <v>41</v>
      </c>
      <c r="D38" s="63">
        <f t="shared" si="66"/>
        <v>9</v>
      </c>
      <c r="E38" s="82"/>
      <c r="F38" s="81"/>
      <c r="G38" s="81">
        <v>1.0</v>
      </c>
      <c r="H38" s="116">
        <v>1.0</v>
      </c>
      <c r="I38" s="65">
        <f t="shared" si="67"/>
        <v>2</v>
      </c>
      <c r="J38" s="81">
        <v>1.0</v>
      </c>
      <c r="K38" s="81"/>
      <c r="L38" s="81">
        <v>1.0</v>
      </c>
      <c r="M38" s="81">
        <v>1.0</v>
      </c>
      <c r="N38" s="81"/>
      <c r="O38" s="83">
        <v>1.0</v>
      </c>
      <c r="P38" s="66">
        <f t="shared" si="70"/>
        <v>4</v>
      </c>
      <c r="Q38" s="83">
        <v>1.0</v>
      </c>
      <c r="R38" s="81"/>
      <c r="S38" s="81"/>
      <c r="T38" s="81"/>
      <c r="U38" s="81"/>
      <c r="V38" s="80"/>
      <c r="W38" s="66">
        <f t="shared" si="68"/>
        <v>1</v>
      </c>
      <c r="X38" s="81">
        <v>2.0</v>
      </c>
      <c r="Y38" s="81"/>
      <c r="Z38" s="80"/>
      <c r="AA38" s="81"/>
      <c r="AB38" s="80"/>
      <c r="AC38" s="81"/>
      <c r="AD38" s="66">
        <f t="shared" si="69"/>
        <v>2</v>
      </c>
    </row>
    <row r="39">
      <c r="A39" s="41" t="s">
        <v>26</v>
      </c>
      <c r="B39" s="42">
        <v>0.2</v>
      </c>
      <c r="C39" s="19" t="s">
        <v>21</v>
      </c>
      <c r="D39" s="63">
        <f t="shared" si="66"/>
        <v>34</v>
      </c>
      <c r="E39" s="84">
        <v>2.0</v>
      </c>
      <c r="F39" s="84">
        <v>2.0</v>
      </c>
      <c r="G39" s="84">
        <v>2.0</v>
      </c>
      <c r="H39" s="116">
        <v>2.0</v>
      </c>
      <c r="I39" s="65">
        <f t="shared" si="67"/>
        <v>8</v>
      </c>
      <c r="J39" s="84">
        <v>3.0</v>
      </c>
      <c r="K39" s="81">
        <v>3.0</v>
      </c>
      <c r="L39" s="81">
        <v>3.0</v>
      </c>
      <c r="M39" s="81">
        <v>3.0</v>
      </c>
      <c r="N39" s="84">
        <v>3.0</v>
      </c>
      <c r="O39" s="84">
        <v>3.0</v>
      </c>
      <c r="P39" s="66">
        <f t="shared" si="70"/>
        <v>18</v>
      </c>
      <c r="Q39" s="84"/>
      <c r="R39" s="81">
        <v>2.0</v>
      </c>
      <c r="S39" s="81">
        <v>1.0</v>
      </c>
      <c r="T39" s="81">
        <v>1.0</v>
      </c>
      <c r="U39" s="84">
        <v>1.0</v>
      </c>
      <c r="V39" s="82"/>
      <c r="W39" s="66">
        <f t="shared" si="68"/>
        <v>5</v>
      </c>
      <c r="X39" s="81">
        <v>1.0</v>
      </c>
      <c r="Y39" s="81">
        <v>2.0</v>
      </c>
      <c r="Z39" s="80"/>
      <c r="AA39" s="81"/>
      <c r="AB39" s="81"/>
      <c r="AC39" s="80"/>
      <c r="AD39" s="66">
        <f t="shared" si="69"/>
        <v>3</v>
      </c>
    </row>
    <row r="40">
      <c r="A40" s="44" t="s">
        <v>28</v>
      </c>
      <c r="B40" s="42">
        <v>0.7</v>
      </c>
      <c r="C40" s="19" t="s">
        <v>23</v>
      </c>
      <c r="D40" s="63">
        <f t="shared" si="66"/>
        <v>8</v>
      </c>
      <c r="E40" s="84">
        <v>0.0</v>
      </c>
      <c r="F40" s="84">
        <v>2.0</v>
      </c>
      <c r="G40" s="85">
        <v>1.0</v>
      </c>
      <c r="H40" s="116">
        <v>0.0</v>
      </c>
      <c r="I40" s="65">
        <f t="shared" si="67"/>
        <v>3</v>
      </c>
      <c r="J40" s="85">
        <v>1.0</v>
      </c>
      <c r="K40" s="81">
        <v>1.0</v>
      </c>
      <c r="L40" s="81">
        <v>0.0</v>
      </c>
      <c r="M40" s="81">
        <v>1.0</v>
      </c>
      <c r="N40" s="85">
        <v>1.0</v>
      </c>
      <c r="O40" s="85">
        <v>0.0</v>
      </c>
      <c r="P40" s="66">
        <f t="shared" si="70"/>
        <v>4</v>
      </c>
      <c r="Q40" s="85">
        <v>0.0</v>
      </c>
      <c r="R40" s="81">
        <v>0.0</v>
      </c>
      <c r="S40" s="81">
        <v>0.0</v>
      </c>
      <c r="T40" s="81">
        <v>0.0</v>
      </c>
      <c r="U40" s="81">
        <v>1.0</v>
      </c>
      <c r="V40" s="80"/>
      <c r="W40" s="66">
        <f t="shared" si="68"/>
        <v>1</v>
      </c>
      <c r="X40" s="81">
        <v>0.0</v>
      </c>
      <c r="Y40" s="81">
        <v>0.0</v>
      </c>
      <c r="Z40" s="80"/>
      <c r="AA40" s="81"/>
      <c r="AB40" s="81"/>
      <c r="AC40" s="80"/>
      <c r="AD40" s="66">
        <f t="shared" si="69"/>
        <v>0</v>
      </c>
    </row>
    <row r="41">
      <c r="A41" s="17" t="s">
        <v>32</v>
      </c>
      <c r="B41" s="42">
        <v>0.015</v>
      </c>
      <c r="C41" s="19" t="s">
        <v>25</v>
      </c>
      <c r="D41" s="63">
        <f t="shared" si="66"/>
        <v>2126</v>
      </c>
      <c r="E41" s="81">
        <v>130.0</v>
      </c>
      <c r="F41" s="81">
        <v>172.0</v>
      </c>
      <c r="G41" s="81">
        <v>160.0</v>
      </c>
      <c r="H41" s="116">
        <v>149.0</v>
      </c>
      <c r="I41" s="65">
        <f t="shared" si="67"/>
        <v>611</v>
      </c>
      <c r="J41" s="86">
        <v>147.0</v>
      </c>
      <c r="K41" s="86">
        <v>75.0</v>
      </c>
      <c r="L41" s="86">
        <v>110.0</v>
      </c>
      <c r="M41" s="86">
        <v>92.0</v>
      </c>
      <c r="N41" s="83">
        <v>151.0</v>
      </c>
      <c r="O41" s="81">
        <v>162.0</v>
      </c>
      <c r="P41" s="66">
        <f t="shared" si="70"/>
        <v>737</v>
      </c>
      <c r="Q41" s="86">
        <v>142.0</v>
      </c>
      <c r="R41" s="86">
        <v>144.0</v>
      </c>
      <c r="S41" s="86">
        <v>108.0</v>
      </c>
      <c r="T41" s="86">
        <v>117.0</v>
      </c>
      <c r="U41" s="86">
        <v>6.0</v>
      </c>
      <c r="V41" s="73"/>
      <c r="W41" s="66">
        <f t="shared" si="68"/>
        <v>517</v>
      </c>
      <c r="X41" s="86">
        <v>121.0</v>
      </c>
      <c r="Y41" s="86">
        <v>140.0</v>
      </c>
      <c r="Z41" s="73"/>
      <c r="AA41" s="86"/>
      <c r="AB41" s="86"/>
      <c r="AC41" s="73"/>
      <c r="AD41" s="66">
        <f t="shared" si="69"/>
        <v>261</v>
      </c>
    </row>
    <row r="42">
      <c r="A42" s="44" t="s">
        <v>42</v>
      </c>
      <c r="B42" s="69">
        <f>D35/'【第一】案件管理シート'!E2</f>
        <v>0</v>
      </c>
      <c r="C42" s="41" t="s">
        <v>27</v>
      </c>
      <c r="D42" s="56">
        <f>D35/sum(D36:D37)</f>
        <v>0</v>
      </c>
      <c r="E42" s="70" t="s">
        <v>43</v>
      </c>
      <c r="F42" s="71"/>
      <c r="G42" s="71"/>
      <c r="H42" s="59"/>
      <c r="I42" s="72">
        <f t="shared" ref="I42:I43" si="72">I35/4</f>
        <v>0</v>
      </c>
      <c r="J42" s="70" t="s">
        <v>43</v>
      </c>
      <c r="K42" s="71"/>
      <c r="L42" s="71"/>
      <c r="M42" s="71"/>
      <c r="N42" s="71"/>
      <c r="O42" s="59"/>
      <c r="P42" s="72">
        <f t="shared" ref="P42:P43" si="73">P35/6</f>
        <v>0</v>
      </c>
      <c r="Q42" s="70" t="s">
        <v>43</v>
      </c>
      <c r="R42" s="71"/>
      <c r="S42" s="71"/>
      <c r="T42" s="71"/>
      <c r="U42" s="71"/>
      <c r="V42" s="59"/>
      <c r="W42" s="72">
        <f t="shared" ref="W42:W43" si="74">W35/6</f>
        <v>0</v>
      </c>
      <c r="X42" s="70" t="s">
        <v>43</v>
      </c>
      <c r="Y42" s="71"/>
      <c r="Z42" s="71"/>
      <c r="AA42" s="71"/>
      <c r="AB42" s="71"/>
      <c r="AC42" s="59"/>
      <c r="AD42" s="72">
        <f t="shared" ref="AD42:AD43" si="75">AD35/6</f>
        <v>0</v>
      </c>
    </row>
    <row r="43">
      <c r="A43" s="44" t="s">
        <v>44</v>
      </c>
      <c r="B43" s="75">
        <f>D36/'【第一】案件管理シート'!E2</f>
        <v>0.4</v>
      </c>
      <c r="C43" s="44" t="s">
        <v>29</v>
      </c>
      <c r="D43" s="45">
        <f>sum(D36:D37)/D38</f>
        <v>0.6666666667</v>
      </c>
      <c r="E43" s="70" t="s">
        <v>64</v>
      </c>
      <c r="F43" s="71"/>
      <c r="G43" s="71"/>
      <c r="H43" s="59"/>
      <c r="I43" s="72">
        <f t="shared" si="72"/>
        <v>0.5</v>
      </c>
      <c r="J43" s="70" t="s">
        <v>45</v>
      </c>
      <c r="K43" s="71"/>
      <c r="L43" s="71"/>
      <c r="M43" s="71"/>
      <c r="N43" s="71"/>
      <c r="O43" s="59"/>
      <c r="P43" s="72">
        <f t="shared" si="73"/>
        <v>0.5</v>
      </c>
      <c r="Q43" s="70" t="s">
        <v>45</v>
      </c>
      <c r="R43" s="71"/>
      <c r="S43" s="71"/>
      <c r="T43" s="71"/>
      <c r="U43" s="71"/>
      <c r="V43" s="59"/>
      <c r="W43" s="72">
        <f t="shared" si="74"/>
        <v>0.1666666667</v>
      </c>
      <c r="X43" s="70" t="s">
        <v>45</v>
      </c>
      <c r="Y43" s="71"/>
      <c r="Z43" s="71"/>
      <c r="AA43" s="71"/>
      <c r="AB43" s="71"/>
      <c r="AC43" s="59"/>
      <c r="AD43" s="72">
        <f t="shared" si="75"/>
        <v>0</v>
      </c>
    </row>
    <row r="44">
      <c r="A44" s="44" t="s">
        <v>46</v>
      </c>
      <c r="B44" s="75">
        <f>D40/'【第一】案件管理シート'!E2</f>
        <v>0.5333333333</v>
      </c>
      <c r="C44" s="17" t="s">
        <v>31</v>
      </c>
      <c r="D44" s="45">
        <f>SUM(D36:D37)/D40</f>
        <v>0.75</v>
      </c>
      <c r="E44" s="70" t="s">
        <v>65</v>
      </c>
      <c r="F44" s="71"/>
      <c r="G44" s="71"/>
      <c r="H44" s="59"/>
      <c r="I44" s="72">
        <f t="shared" ref="I44:I45" si="76">I40/4</f>
        <v>0.75</v>
      </c>
      <c r="J44" s="70" t="s">
        <v>47</v>
      </c>
      <c r="K44" s="71"/>
      <c r="L44" s="71"/>
      <c r="M44" s="71"/>
      <c r="N44" s="71"/>
      <c r="O44" s="59"/>
      <c r="P44" s="72">
        <f t="shared" ref="P44:P45" si="77">P40/6</f>
        <v>0.6666666667</v>
      </c>
      <c r="Q44" s="70" t="s">
        <v>47</v>
      </c>
      <c r="R44" s="71"/>
      <c r="S44" s="71"/>
      <c r="T44" s="71"/>
      <c r="U44" s="71"/>
      <c r="V44" s="59"/>
      <c r="W44" s="72">
        <f t="shared" ref="W44:W45" si="78">W40/6</f>
        <v>0.1666666667</v>
      </c>
      <c r="X44" s="70" t="s">
        <v>47</v>
      </c>
      <c r="Y44" s="71"/>
      <c r="Z44" s="71"/>
      <c r="AA44" s="71"/>
      <c r="AB44" s="71"/>
      <c r="AC44" s="59"/>
      <c r="AD44" s="72">
        <f t="shared" ref="AD44:AD45" si="79">AD40/6</f>
        <v>0</v>
      </c>
    </row>
    <row r="45">
      <c r="A45" s="44" t="s">
        <v>48</v>
      </c>
      <c r="B45" s="75">
        <f>D41/'【第一】案件管理シート'!E2</f>
        <v>141.7333333</v>
      </c>
      <c r="C45" s="17" t="s">
        <v>33</v>
      </c>
      <c r="D45" s="48">
        <f>D40/D41</f>
        <v>0.003762935089</v>
      </c>
      <c r="E45" s="70" t="s">
        <v>66</v>
      </c>
      <c r="F45" s="71"/>
      <c r="G45" s="71"/>
      <c r="H45" s="59"/>
      <c r="I45" s="72">
        <f t="shared" si="76"/>
        <v>152.75</v>
      </c>
      <c r="J45" s="70" t="s">
        <v>49</v>
      </c>
      <c r="K45" s="71"/>
      <c r="L45" s="71"/>
      <c r="M45" s="71"/>
      <c r="N45" s="71"/>
      <c r="O45" s="59"/>
      <c r="P45" s="72">
        <f t="shared" si="77"/>
        <v>122.8333333</v>
      </c>
      <c r="Q45" s="70" t="s">
        <v>49</v>
      </c>
      <c r="R45" s="71"/>
      <c r="S45" s="71"/>
      <c r="T45" s="71"/>
      <c r="U45" s="71"/>
      <c r="V45" s="59"/>
      <c r="W45" s="72">
        <f t="shared" si="78"/>
        <v>86.16666667</v>
      </c>
      <c r="X45" s="70" t="s">
        <v>49</v>
      </c>
      <c r="Y45" s="71"/>
      <c r="Z45" s="71"/>
      <c r="AA45" s="71"/>
      <c r="AB45" s="71"/>
      <c r="AC45" s="59"/>
      <c r="AD45" s="72">
        <f t="shared" si="79"/>
        <v>43.5</v>
      </c>
    </row>
    <row r="46">
      <c r="A46" s="49"/>
      <c r="B46" s="49"/>
      <c r="C46" s="49"/>
      <c r="D46" s="49"/>
      <c r="E46" s="49"/>
      <c r="F46" s="49"/>
      <c r="G46" s="49"/>
      <c r="H46" s="49"/>
      <c r="I46" s="49"/>
      <c r="J46" s="49"/>
      <c r="K46" s="49"/>
      <c r="L46" s="49"/>
      <c r="M46" s="49"/>
      <c r="N46" s="50"/>
      <c r="O46" s="50"/>
      <c r="P46" s="50"/>
      <c r="Q46" s="92"/>
      <c r="R46" s="92"/>
      <c r="S46" s="93"/>
      <c r="T46" s="50"/>
      <c r="U46" s="94">
        <f>4/653</f>
        <v>0.006125574273</v>
      </c>
      <c r="V46" s="50"/>
      <c r="W46" s="50"/>
      <c r="X46" s="50"/>
      <c r="Y46" s="50"/>
      <c r="Z46" s="50"/>
      <c r="AA46" s="50"/>
      <c r="AB46" s="50"/>
      <c r="AC46" s="50"/>
      <c r="AD46" s="50"/>
    </row>
    <row r="47">
      <c r="A47" s="50"/>
      <c r="B47" s="50"/>
      <c r="C47" s="50"/>
      <c r="D47" s="50"/>
      <c r="E47" s="50"/>
      <c r="F47" s="50"/>
      <c r="G47" s="50"/>
      <c r="H47" s="50"/>
      <c r="I47" s="50"/>
      <c r="J47" s="50"/>
      <c r="K47" s="50"/>
      <c r="L47" s="50"/>
      <c r="M47" s="50"/>
      <c r="N47" s="50"/>
      <c r="O47" s="92"/>
      <c r="P47" s="92"/>
      <c r="Q47" s="93"/>
      <c r="R47" s="50"/>
      <c r="S47" s="50"/>
      <c r="T47" s="50"/>
      <c r="U47" s="50"/>
      <c r="V47" s="50"/>
      <c r="W47" s="50"/>
      <c r="X47" s="50"/>
      <c r="Y47" s="50"/>
      <c r="Z47" s="50"/>
      <c r="AA47" s="50"/>
      <c r="AB47" s="50"/>
      <c r="AC47" s="50"/>
      <c r="AD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row>
    <row r="50">
      <c r="A50" s="50"/>
      <c r="B50" s="50"/>
      <c r="C50" s="50"/>
      <c r="D50" s="50"/>
      <c r="E50" s="50"/>
      <c r="F50" s="50"/>
      <c r="G50" s="50"/>
      <c r="H50" s="50"/>
      <c r="I50" s="50"/>
      <c r="J50" s="50"/>
      <c r="K50" s="50"/>
      <c r="L50" s="50"/>
      <c r="M50" s="92"/>
      <c r="N50" s="93"/>
      <c r="O50" s="50"/>
      <c r="P50" s="50"/>
      <c r="Q50" s="50"/>
      <c r="R50" s="50"/>
      <c r="S50" s="50"/>
      <c r="T50" s="50"/>
      <c r="U50" s="50"/>
      <c r="V50" s="50"/>
      <c r="W50" s="50"/>
      <c r="X50" s="50"/>
      <c r="Y50" s="50"/>
      <c r="Z50" s="50"/>
      <c r="AA50" s="50"/>
      <c r="AB50" s="50"/>
      <c r="AC50" s="50"/>
      <c r="AD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row>
  </sheetData>
  <mergeCells count="60">
    <mergeCell ref="A32:A33"/>
    <mergeCell ref="B32:B33"/>
    <mergeCell ref="C32:C33"/>
    <mergeCell ref="D32:D33"/>
    <mergeCell ref="J42:O42"/>
    <mergeCell ref="Q42:V42"/>
    <mergeCell ref="X42:AC42"/>
    <mergeCell ref="X43:AC43"/>
    <mergeCell ref="X44:AC44"/>
    <mergeCell ref="X45:AC45"/>
    <mergeCell ref="J44:O44"/>
    <mergeCell ref="J45:O45"/>
    <mergeCell ref="E42:H42"/>
    <mergeCell ref="E43:H43"/>
    <mergeCell ref="J43:O43"/>
    <mergeCell ref="Q43:V43"/>
    <mergeCell ref="E44:H44"/>
    <mergeCell ref="Q44:V44"/>
    <mergeCell ref="E45:H45"/>
    <mergeCell ref="Q45:V45"/>
    <mergeCell ref="A1:A2"/>
    <mergeCell ref="B1:B2"/>
    <mergeCell ref="C1:C2"/>
    <mergeCell ref="D1:D2"/>
    <mergeCell ref="J11:O11"/>
    <mergeCell ref="Q11:V11"/>
    <mergeCell ref="X11:AC11"/>
    <mergeCell ref="X12:AC12"/>
    <mergeCell ref="X13:AC13"/>
    <mergeCell ref="X14:AC14"/>
    <mergeCell ref="E11:H11"/>
    <mergeCell ref="E12:H12"/>
    <mergeCell ref="J12:O12"/>
    <mergeCell ref="Q12:V12"/>
    <mergeCell ref="E13:H13"/>
    <mergeCell ref="Q13:V13"/>
    <mergeCell ref="E14:H14"/>
    <mergeCell ref="Q14:V14"/>
    <mergeCell ref="J27:O27"/>
    <mergeCell ref="Q27:V27"/>
    <mergeCell ref="X27:AC27"/>
    <mergeCell ref="E29:H29"/>
    <mergeCell ref="E30:H30"/>
    <mergeCell ref="J30:O30"/>
    <mergeCell ref="Q30:V30"/>
    <mergeCell ref="X30:AC30"/>
    <mergeCell ref="E28:H28"/>
    <mergeCell ref="J28:O28"/>
    <mergeCell ref="Q28:V28"/>
    <mergeCell ref="X28:AC28"/>
    <mergeCell ref="J29:O29"/>
    <mergeCell ref="Q29:V29"/>
    <mergeCell ref="X29:AC29"/>
    <mergeCell ref="J13:O13"/>
    <mergeCell ref="J14:O14"/>
    <mergeCell ref="A17:A18"/>
    <mergeCell ref="B17:B18"/>
    <mergeCell ref="C17:C18"/>
    <mergeCell ref="D17:D18"/>
    <mergeCell ref="E27:H2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sheetData>
    <row r="1">
      <c r="A1" s="76"/>
      <c r="B1" s="77"/>
      <c r="C1" s="78"/>
      <c r="D1" s="11"/>
      <c r="E1" s="5"/>
      <c r="F1" s="5"/>
      <c r="G1" s="5"/>
      <c r="H1" s="5"/>
      <c r="I1" s="5"/>
      <c r="J1" s="5"/>
      <c r="K1" s="5"/>
      <c r="L1" s="5"/>
      <c r="M1" s="5"/>
      <c r="N1" s="5"/>
      <c r="O1" s="5"/>
      <c r="P1" s="5"/>
      <c r="Q1" s="5"/>
      <c r="R1" s="5"/>
      <c r="S1" s="5"/>
      <c r="T1" s="5"/>
      <c r="U1" s="5"/>
      <c r="V1" s="5"/>
      <c r="W1" s="5"/>
      <c r="X1" s="5"/>
      <c r="Y1" s="5"/>
      <c r="Z1" s="117"/>
      <c r="AA1" s="117"/>
      <c r="AB1" s="117"/>
      <c r="AC1" s="117"/>
      <c r="AD1" s="117"/>
      <c r="AE1" s="117"/>
      <c r="AF1" s="117"/>
      <c r="AG1" s="117"/>
    </row>
    <row r="2">
      <c r="A2" s="1" t="s">
        <v>0</v>
      </c>
      <c r="B2" s="2" t="s">
        <v>1</v>
      </c>
      <c r="C2" s="3"/>
      <c r="D2" s="4" t="s">
        <v>2</v>
      </c>
      <c r="E2" s="5" t="s">
        <v>5</v>
      </c>
      <c r="F2" s="5" t="s">
        <v>6</v>
      </c>
      <c r="G2" s="5" t="s">
        <v>7</v>
      </c>
      <c r="H2" s="5" t="s">
        <v>8</v>
      </c>
      <c r="I2" s="5" t="s">
        <v>9</v>
      </c>
      <c r="J2" s="5" t="s">
        <v>3</v>
      </c>
      <c r="K2" s="5" t="s">
        <v>39</v>
      </c>
      <c r="L2" s="5" t="s">
        <v>5</v>
      </c>
      <c r="M2" s="5" t="s">
        <v>6</v>
      </c>
      <c r="N2" s="5" t="s">
        <v>7</v>
      </c>
      <c r="O2" s="5" t="s">
        <v>8</v>
      </c>
      <c r="P2" s="5" t="s">
        <v>9</v>
      </c>
      <c r="Q2" s="5" t="s">
        <v>3</v>
      </c>
      <c r="R2" s="5" t="s">
        <v>39</v>
      </c>
      <c r="S2" s="5" t="s">
        <v>5</v>
      </c>
      <c r="T2" s="5" t="s">
        <v>6</v>
      </c>
      <c r="U2" s="5" t="s">
        <v>7</v>
      </c>
      <c r="V2" s="5" t="s">
        <v>8</v>
      </c>
      <c r="W2" s="5" t="s">
        <v>9</v>
      </c>
      <c r="X2" s="5" t="s">
        <v>3</v>
      </c>
      <c r="Y2" s="5" t="s">
        <v>39</v>
      </c>
      <c r="Z2" s="5" t="s">
        <v>5</v>
      </c>
      <c r="AA2" s="5" t="s">
        <v>6</v>
      </c>
      <c r="AB2" s="5" t="s">
        <v>7</v>
      </c>
      <c r="AC2" s="5" t="s">
        <v>8</v>
      </c>
      <c r="AD2" s="5" t="s">
        <v>9</v>
      </c>
      <c r="AE2" s="5" t="s">
        <v>3</v>
      </c>
      <c r="AF2" s="5" t="s">
        <v>39</v>
      </c>
      <c r="AG2" s="5" t="s">
        <v>3</v>
      </c>
    </row>
    <row r="3">
      <c r="A3" s="6"/>
      <c r="B3" s="6"/>
      <c r="C3" s="6"/>
      <c r="D3" s="7"/>
      <c r="E3" s="8">
        <v>45810.0</v>
      </c>
      <c r="F3" s="8">
        <v>45811.0</v>
      </c>
      <c r="G3" s="8">
        <v>45812.0</v>
      </c>
      <c r="H3" s="8">
        <v>45813.0</v>
      </c>
      <c r="I3" s="8">
        <v>45814.0</v>
      </c>
      <c r="J3" s="8">
        <v>45815.0</v>
      </c>
      <c r="K3" s="8">
        <v>45816.0</v>
      </c>
      <c r="L3" s="8">
        <v>45817.0</v>
      </c>
      <c r="M3" s="8">
        <v>45818.0</v>
      </c>
      <c r="N3" s="8">
        <v>45819.0</v>
      </c>
      <c r="O3" s="8">
        <v>45820.0</v>
      </c>
      <c r="P3" s="8">
        <v>45821.0</v>
      </c>
      <c r="Q3" s="8">
        <v>45822.0</v>
      </c>
      <c r="R3" s="8">
        <v>45823.0</v>
      </c>
      <c r="S3" s="8">
        <v>45824.0</v>
      </c>
      <c r="T3" s="8">
        <v>45825.0</v>
      </c>
      <c r="U3" s="8">
        <v>45826.0</v>
      </c>
      <c r="V3" s="8">
        <v>45827.0</v>
      </c>
      <c r="W3" s="8">
        <v>45828.0</v>
      </c>
      <c r="X3" s="8">
        <v>45829.0</v>
      </c>
      <c r="Y3" s="8">
        <v>45830.0</v>
      </c>
      <c r="Z3" s="8">
        <v>45831.0</v>
      </c>
      <c r="AA3" s="8">
        <v>45832.0</v>
      </c>
      <c r="AB3" s="8">
        <v>45833.0</v>
      </c>
      <c r="AC3" s="8">
        <v>45834.0</v>
      </c>
      <c r="AD3" s="8">
        <v>45835.0</v>
      </c>
      <c r="AE3" s="8">
        <v>45836.0</v>
      </c>
      <c r="AF3" s="8">
        <v>45837.0</v>
      </c>
      <c r="AG3" s="8">
        <v>45838.0</v>
      </c>
    </row>
    <row r="4">
      <c r="A4" s="9" t="s">
        <v>12</v>
      </c>
      <c r="B4" s="10">
        <v>1500000.0</v>
      </c>
      <c r="C4" s="9" t="s">
        <v>13</v>
      </c>
      <c r="D4" s="118">
        <f t="shared" ref="D4:D11" si="1">K4+R4+Y4+AF4</f>
        <v>0</v>
      </c>
      <c r="E4" s="14"/>
      <c r="F4" s="15"/>
      <c r="G4" s="15"/>
      <c r="H4" s="15"/>
      <c r="I4" s="14"/>
      <c r="J4" s="79"/>
      <c r="K4" s="60">
        <f>sum(E4:J4)</f>
        <v>0</v>
      </c>
      <c r="L4" s="15"/>
      <c r="M4" s="15"/>
      <c r="N4" s="15"/>
      <c r="O4" s="15"/>
      <c r="P4" s="15"/>
      <c r="Q4" s="14"/>
      <c r="R4" s="60">
        <f t="shared" ref="R4:R11" si="2">sum(L4:Q4)</f>
        <v>0</v>
      </c>
      <c r="S4" s="14"/>
      <c r="T4" s="14"/>
      <c r="U4" s="15"/>
      <c r="V4" s="14"/>
      <c r="W4" s="14"/>
      <c r="X4" s="14"/>
      <c r="Y4" s="60">
        <f t="shared" ref="Y4:Y11" si="3">sum(S4:X4)</f>
        <v>0</v>
      </c>
      <c r="Z4" s="14"/>
      <c r="AA4" s="14"/>
      <c r="AB4" s="15"/>
      <c r="AC4" s="14"/>
      <c r="AD4" s="14"/>
      <c r="AE4" s="14"/>
      <c r="AF4" s="60">
        <f t="shared" ref="AF4:AF11" si="4">sum(Z4:AE4)</f>
        <v>0</v>
      </c>
      <c r="AG4" s="14"/>
    </row>
    <row r="5">
      <c r="A5" s="17" t="s">
        <v>14</v>
      </c>
      <c r="B5" s="18">
        <v>7.0</v>
      </c>
      <c r="C5" s="19" t="s">
        <v>15</v>
      </c>
      <c r="D5" s="63">
        <f t="shared" si="1"/>
        <v>0</v>
      </c>
      <c r="E5" s="80"/>
      <c r="F5" s="80"/>
      <c r="G5" s="80"/>
      <c r="H5" s="80"/>
      <c r="I5" s="80"/>
      <c r="J5" s="79"/>
      <c r="K5" s="66">
        <f t="shared" ref="K5:K11" si="5">SUM(E5:J5)</f>
        <v>0</v>
      </c>
      <c r="L5" s="81"/>
      <c r="M5" s="80"/>
      <c r="N5" s="81"/>
      <c r="O5" s="81"/>
      <c r="P5" s="81"/>
      <c r="Q5" s="80"/>
      <c r="R5" s="66">
        <f t="shared" si="2"/>
        <v>0</v>
      </c>
      <c r="S5" s="80"/>
      <c r="T5" s="80"/>
      <c r="U5" s="81"/>
      <c r="V5" s="80"/>
      <c r="W5" s="80"/>
      <c r="X5" s="80"/>
      <c r="Y5" s="66">
        <f t="shared" si="3"/>
        <v>0</v>
      </c>
      <c r="Z5" s="80"/>
      <c r="AA5" s="80"/>
      <c r="AB5" s="81"/>
      <c r="AC5" s="80"/>
      <c r="AD5" s="80"/>
      <c r="AE5" s="80"/>
      <c r="AF5" s="66">
        <f t="shared" si="4"/>
        <v>0</v>
      </c>
      <c r="AG5" s="80"/>
    </row>
    <row r="6">
      <c r="A6" s="17" t="s">
        <v>16</v>
      </c>
      <c r="B6" s="18">
        <f t="shared" ref="B6:B8" si="6">B5/B9</f>
        <v>28</v>
      </c>
      <c r="C6" s="19" t="s">
        <v>17</v>
      </c>
      <c r="D6" s="63">
        <f t="shared" si="1"/>
        <v>0</v>
      </c>
      <c r="E6" s="81"/>
      <c r="F6" s="81"/>
      <c r="G6" s="80"/>
      <c r="H6" s="81"/>
      <c r="I6" s="81"/>
      <c r="J6" s="81"/>
      <c r="K6" s="66">
        <f t="shared" si="5"/>
        <v>0</v>
      </c>
      <c r="L6" s="81"/>
      <c r="M6" s="81"/>
      <c r="N6" s="81"/>
      <c r="O6" s="81"/>
      <c r="P6" s="81"/>
      <c r="Q6" s="80"/>
      <c r="R6" s="66">
        <f t="shared" si="2"/>
        <v>0</v>
      </c>
      <c r="S6" s="80"/>
      <c r="T6" s="80"/>
      <c r="U6" s="80"/>
      <c r="V6" s="80"/>
      <c r="W6" s="80"/>
      <c r="X6" s="80"/>
      <c r="Y6" s="66">
        <f t="shared" si="3"/>
        <v>0</v>
      </c>
      <c r="Z6" s="80"/>
      <c r="AA6" s="80"/>
      <c r="AB6" s="80"/>
      <c r="AC6" s="80"/>
      <c r="AD6" s="80"/>
      <c r="AE6" s="80"/>
      <c r="AF6" s="66">
        <f t="shared" si="4"/>
        <v>0</v>
      </c>
      <c r="AG6" s="80"/>
    </row>
    <row r="7">
      <c r="A7" s="17" t="s">
        <v>22</v>
      </c>
      <c r="B7" s="57">
        <f t="shared" si="6"/>
        <v>40</v>
      </c>
      <c r="C7" s="19" t="s">
        <v>19</v>
      </c>
      <c r="D7" s="63">
        <f t="shared" si="1"/>
        <v>0</v>
      </c>
      <c r="E7" s="80"/>
      <c r="F7" s="80"/>
      <c r="G7" s="80"/>
      <c r="H7" s="80"/>
      <c r="I7" s="80"/>
      <c r="J7" s="80"/>
      <c r="K7" s="66">
        <f t="shared" si="5"/>
        <v>0</v>
      </c>
      <c r="L7" s="80"/>
      <c r="M7" s="80"/>
      <c r="N7" s="80"/>
      <c r="O7" s="80"/>
      <c r="P7" s="80"/>
      <c r="Q7" s="80"/>
      <c r="R7" s="66">
        <f t="shared" si="2"/>
        <v>0</v>
      </c>
      <c r="S7" s="80"/>
      <c r="T7" s="80"/>
      <c r="U7" s="80"/>
      <c r="V7" s="80"/>
      <c r="W7" s="80"/>
      <c r="X7" s="80"/>
      <c r="Y7" s="66">
        <f t="shared" si="3"/>
        <v>0</v>
      </c>
      <c r="Z7" s="80"/>
      <c r="AA7" s="80"/>
      <c r="AB7" s="80"/>
      <c r="AC7" s="80"/>
      <c r="AD7" s="80"/>
      <c r="AE7" s="80"/>
      <c r="AF7" s="66">
        <f t="shared" si="4"/>
        <v>0</v>
      </c>
      <c r="AG7" s="80"/>
    </row>
    <row r="8">
      <c r="A8" s="17" t="s">
        <v>24</v>
      </c>
      <c r="B8" s="38">
        <f t="shared" si="6"/>
        <v>2666.666667</v>
      </c>
      <c r="C8" s="68" t="s">
        <v>41</v>
      </c>
      <c r="D8" s="63">
        <f t="shared" si="1"/>
        <v>0</v>
      </c>
      <c r="E8" s="81"/>
      <c r="F8" s="81"/>
      <c r="G8" s="81"/>
      <c r="H8" s="81"/>
      <c r="I8" s="81"/>
      <c r="J8" s="83"/>
      <c r="K8" s="66">
        <f t="shared" si="5"/>
        <v>0</v>
      </c>
      <c r="L8" s="83"/>
      <c r="M8" s="81"/>
      <c r="N8" s="81"/>
      <c r="O8" s="81"/>
      <c r="P8" s="81"/>
      <c r="Q8" s="80"/>
      <c r="R8" s="66">
        <f t="shared" si="2"/>
        <v>0</v>
      </c>
      <c r="S8" s="80"/>
      <c r="T8" s="80"/>
      <c r="U8" s="80"/>
      <c r="V8" s="81"/>
      <c r="W8" s="80"/>
      <c r="X8" s="81"/>
      <c r="Y8" s="66">
        <f t="shared" si="3"/>
        <v>0</v>
      </c>
      <c r="Z8" s="80"/>
      <c r="AA8" s="80"/>
      <c r="AB8" s="80"/>
      <c r="AC8" s="81"/>
      <c r="AD8" s="80"/>
      <c r="AE8" s="81"/>
      <c r="AF8" s="66">
        <f t="shared" si="4"/>
        <v>0</v>
      </c>
      <c r="AG8" s="81"/>
    </row>
    <row r="9">
      <c r="A9" s="41" t="s">
        <v>26</v>
      </c>
      <c r="B9" s="42">
        <v>0.25</v>
      </c>
      <c r="C9" s="19" t="s">
        <v>21</v>
      </c>
      <c r="D9" s="63">
        <f t="shared" si="1"/>
        <v>0</v>
      </c>
      <c r="E9" s="84"/>
      <c r="F9" s="81"/>
      <c r="G9" s="81"/>
      <c r="H9" s="81"/>
      <c r="I9" s="84"/>
      <c r="J9" s="84"/>
      <c r="K9" s="66">
        <f t="shared" si="5"/>
        <v>0</v>
      </c>
      <c r="L9" s="84"/>
      <c r="M9" s="81"/>
      <c r="N9" s="81"/>
      <c r="O9" s="81"/>
      <c r="P9" s="84"/>
      <c r="Q9" s="82"/>
      <c r="R9" s="66">
        <f t="shared" si="2"/>
        <v>0</v>
      </c>
      <c r="S9" s="80"/>
      <c r="T9" s="80"/>
      <c r="U9" s="80"/>
      <c r="V9" s="81"/>
      <c r="W9" s="81"/>
      <c r="X9" s="80"/>
      <c r="Y9" s="66">
        <f t="shared" si="3"/>
        <v>0</v>
      </c>
      <c r="Z9" s="80"/>
      <c r="AA9" s="80"/>
      <c r="AB9" s="80"/>
      <c r="AC9" s="81"/>
      <c r="AD9" s="81"/>
      <c r="AE9" s="80"/>
      <c r="AF9" s="66">
        <f t="shared" si="4"/>
        <v>0</v>
      </c>
      <c r="AG9" s="80"/>
    </row>
    <row r="10">
      <c r="A10" s="44" t="s">
        <v>28</v>
      </c>
      <c r="B10" s="42">
        <v>0.7</v>
      </c>
      <c r="C10" s="19" t="s">
        <v>23</v>
      </c>
      <c r="D10" s="63">
        <f t="shared" si="1"/>
        <v>0</v>
      </c>
      <c r="E10" s="85"/>
      <c r="F10" s="81"/>
      <c r="G10" s="81"/>
      <c r="H10" s="81"/>
      <c r="I10" s="85"/>
      <c r="J10" s="85"/>
      <c r="K10" s="66">
        <f t="shared" si="5"/>
        <v>0</v>
      </c>
      <c r="L10" s="85"/>
      <c r="M10" s="81"/>
      <c r="N10" s="81"/>
      <c r="O10" s="81"/>
      <c r="P10" s="81"/>
      <c r="Q10" s="80"/>
      <c r="R10" s="66">
        <f t="shared" si="2"/>
        <v>0</v>
      </c>
      <c r="S10" s="80"/>
      <c r="T10" s="80"/>
      <c r="U10" s="80"/>
      <c r="V10" s="81"/>
      <c r="W10" s="81"/>
      <c r="X10" s="80"/>
      <c r="Y10" s="66">
        <f t="shared" si="3"/>
        <v>0</v>
      </c>
      <c r="Z10" s="80"/>
      <c r="AA10" s="80"/>
      <c r="AB10" s="80"/>
      <c r="AC10" s="81"/>
      <c r="AD10" s="81"/>
      <c r="AE10" s="80"/>
      <c r="AF10" s="66">
        <f t="shared" si="4"/>
        <v>0</v>
      </c>
      <c r="AG10" s="80"/>
    </row>
    <row r="11">
      <c r="A11" s="17" t="s">
        <v>32</v>
      </c>
      <c r="B11" s="42">
        <v>0.015</v>
      </c>
      <c r="C11" s="19" t="s">
        <v>25</v>
      </c>
      <c r="D11" s="63">
        <f t="shared" si="1"/>
        <v>0</v>
      </c>
      <c r="E11" s="86"/>
      <c r="F11" s="86"/>
      <c r="G11" s="86"/>
      <c r="H11" s="86"/>
      <c r="I11" s="83"/>
      <c r="J11" s="81"/>
      <c r="K11" s="66">
        <f t="shared" si="5"/>
        <v>0</v>
      </c>
      <c r="L11" s="86"/>
      <c r="M11" s="86"/>
      <c r="N11" s="86"/>
      <c r="O11" s="86"/>
      <c r="P11" s="86"/>
      <c r="Q11" s="73"/>
      <c r="R11" s="66">
        <f t="shared" si="2"/>
        <v>0</v>
      </c>
      <c r="S11" s="73"/>
      <c r="T11" s="73"/>
      <c r="U11" s="73"/>
      <c r="V11" s="86"/>
      <c r="W11" s="86"/>
      <c r="X11" s="73"/>
      <c r="Y11" s="66">
        <f t="shared" si="3"/>
        <v>0</v>
      </c>
      <c r="Z11" s="73"/>
      <c r="AA11" s="73"/>
      <c r="AB11" s="73"/>
      <c r="AC11" s="86"/>
      <c r="AD11" s="86"/>
      <c r="AE11" s="73"/>
      <c r="AF11" s="66">
        <f t="shared" si="4"/>
        <v>0</v>
      </c>
      <c r="AG11" s="73"/>
    </row>
    <row r="12">
      <c r="A12" s="44" t="s">
        <v>42</v>
      </c>
      <c r="B12" s="69">
        <f>D5/'【第一】案件管理シート'!E2</f>
        <v>0</v>
      </c>
      <c r="C12" s="41" t="s">
        <v>27</v>
      </c>
      <c r="D12" s="43" t="str">
        <f>D5/sum(D6:D7)</f>
        <v>#DIV/0!</v>
      </c>
      <c r="E12" s="70" t="s">
        <v>43</v>
      </c>
      <c r="F12" s="71"/>
      <c r="G12" s="71"/>
      <c r="H12" s="71"/>
      <c r="I12" s="71"/>
      <c r="J12" s="59"/>
      <c r="K12" s="72">
        <f t="shared" ref="K12:K13" si="7">K5/6</f>
        <v>0</v>
      </c>
      <c r="L12" s="70" t="s">
        <v>43</v>
      </c>
      <c r="M12" s="71"/>
      <c r="N12" s="71"/>
      <c r="O12" s="71"/>
      <c r="P12" s="71"/>
      <c r="Q12" s="59"/>
      <c r="R12" s="72">
        <f t="shared" ref="R12:R13" si="8">R5/6</f>
        <v>0</v>
      </c>
      <c r="S12" s="70" t="s">
        <v>43</v>
      </c>
      <c r="T12" s="71"/>
      <c r="U12" s="71"/>
      <c r="V12" s="71"/>
      <c r="W12" s="71"/>
      <c r="X12" s="59"/>
      <c r="Y12" s="72">
        <f t="shared" ref="Y12:Y13" si="9">Y5/6</f>
        <v>0</v>
      </c>
      <c r="Z12" s="70" t="s">
        <v>43</v>
      </c>
      <c r="AA12" s="71"/>
      <c r="AB12" s="71"/>
      <c r="AC12" s="71"/>
      <c r="AD12" s="71"/>
      <c r="AE12" s="59"/>
      <c r="AF12" s="73">
        <f t="shared" ref="AF12:AF13" si="10">AF5/6</f>
        <v>0</v>
      </c>
    </row>
    <row r="13">
      <c r="A13" s="44" t="s">
        <v>44</v>
      </c>
      <c r="B13" s="75">
        <f>D6/'【第一】案件管理シート'!E2</f>
        <v>0</v>
      </c>
      <c r="C13" s="44" t="s">
        <v>29</v>
      </c>
      <c r="D13" s="45" t="str">
        <f>sum(D6:D7)/D8</f>
        <v>#DIV/0!</v>
      </c>
      <c r="E13" s="70" t="s">
        <v>45</v>
      </c>
      <c r="F13" s="71"/>
      <c r="G13" s="71"/>
      <c r="H13" s="71"/>
      <c r="I13" s="71"/>
      <c r="J13" s="59"/>
      <c r="K13" s="72">
        <f t="shared" si="7"/>
        <v>0</v>
      </c>
      <c r="L13" s="70" t="s">
        <v>45</v>
      </c>
      <c r="M13" s="71"/>
      <c r="N13" s="71"/>
      <c r="O13" s="71"/>
      <c r="P13" s="71"/>
      <c r="Q13" s="59"/>
      <c r="R13" s="72">
        <f t="shared" si="8"/>
        <v>0</v>
      </c>
      <c r="S13" s="70" t="s">
        <v>45</v>
      </c>
      <c r="T13" s="71"/>
      <c r="U13" s="71"/>
      <c r="V13" s="71"/>
      <c r="W13" s="71"/>
      <c r="X13" s="59"/>
      <c r="Y13" s="72">
        <f t="shared" si="9"/>
        <v>0</v>
      </c>
      <c r="Z13" s="70" t="s">
        <v>45</v>
      </c>
      <c r="AA13" s="71"/>
      <c r="AB13" s="71"/>
      <c r="AC13" s="71"/>
      <c r="AD13" s="71"/>
      <c r="AE13" s="59"/>
      <c r="AF13" s="73">
        <f t="shared" si="10"/>
        <v>0</v>
      </c>
    </row>
    <row r="14">
      <c r="A14" s="44" t="s">
        <v>46</v>
      </c>
      <c r="B14" s="75">
        <f>D10/'【第一】案件管理シート'!E2</f>
        <v>0</v>
      </c>
      <c r="C14" s="17" t="s">
        <v>31</v>
      </c>
      <c r="D14" s="45" t="str">
        <f>SUM(D6:D7)/D10</f>
        <v>#DIV/0!</v>
      </c>
      <c r="E14" s="70" t="s">
        <v>47</v>
      </c>
      <c r="F14" s="71"/>
      <c r="G14" s="71"/>
      <c r="H14" s="71"/>
      <c r="I14" s="71"/>
      <c r="J14" s="59"/>
      <c r="K14" s="72">
        <f t="shared" ref="K14:K15" si="11">K10/6</f>
        <v>0</v>
      </c>
      <c r="L14" s="70" t="s">
        <v>47</v>
      </c>
      <c r="M14" s="71"/>
      <c r="N14" s="71"/>
      <c r="O14" s="71"/>
      <c r="P14" s="71"/>
      <c r="Q14" s="59"/>
      <c r="R14" s="72">
        <f t="shared" ref="R14:R15" si="12">R10/6</f>
        <v>0</v>
      </c>
      <c r="S14" s="70" t="s">
        <v>47</v>
      </c>
      <c r="T14" s="71"/>
      <c r="U14" s="71"/>
      <c r="V14" s="71"/>
      <c r="W14" s="71"/>
      <c r="X14" s="59"/>
      <c r="Y14" s="72">
        <f t="shared" ref="Y14:Y15" si="13">Y10/6</f>
        <v>0</v>
      </c>
      <c r="Z14" s="70" t="s">
        <v>47</v>
      </c>
      <c r="AA14" s="71"/>
      <c r="AB14" s="71"/>
      <c r="AC14" s="71"/>
      <c r="AD14" s="71"/>
      <c r="AE14" s="59"/>
      <c r="AF14" s="73">
        <f t="shared" ref="AF14:AF15" si="14">AF10/6</f>
        <v>0</v>
      </c>
    </row>
    <row r="15">
      <c r="A15" s="44" t="s">
        <v>48</v>
      </c>
      <c r="B15" s="75">
        <f>D11/'【第一】案件管理シート'!E2</f>
        <v>0</v>
      </c>
      <c r="C15" s="17" t="s">
        <v>33</v>
      </c>
      <c r="D15" s="48" t="str">
        <f>D10/D11</f>
        <v>#DIV/0!</v>
      </c>
      <c r="E15" s="70" t="s">
        <v>49</v>
      </c>
      <c r="F15" s="71"/>
      <c r="G15" s="71"/>
      <c r="H15" s="71"/>
      <c r="I15" s="71"/>
      <c r="J15" s="59"/>
      <c r="K15" s="72">
        <f t="shared" si="11"/>
        <v>0</v>
      </c>
      <c r="L15" s="70" t="s">
        <v>49</v>
      </c>
      <c r="M15" s="71"/>
      <c r="N15" s="71"/>
      <c r="O15" s="71"/>
      <c r="P15" s="71"/>
      <c r="Q15" s="59"/>
      <c r="R15" s="72">
        <f t="shared" si="12"/>
        <v>0</v>
      </c>
      <c r="S15" s="70" t="s">
        <v>49</v>
      </c>
      <c r="T15" s="71"/>
      <c r="U15" s="71"/>
      <c r="V15" s="71"/>
      <c r="W15" s="71"/>
      <c r="X15" s="59"/>
      <c r="Y15" s="72">
        <f t="shared" si="13"/>
        <v>0</v>
      </c>
      <c r="Z15" s="70" t="s">
        <v>49</v>
      </c>
      <c r="AA15" s="71"/>
      <c r="AB15" s="71"/>
      <c r="AC15" s="71"/>
      <c r="AD15" s="71"/>
      <c r="AE15" s="59"/>
      <c r="AF15" s="73">
        <f t="shared" si="14"/>
        <v>0</v>
      </c>
    </row>
    <row r="16">
      <c r="A16" s="49"/>
      <c r="B16" s="49"/>
      <c r="C16" s="49"/>
      <c r="D16" s="49"/>
      <c r="E16" s="49"/>
      <c r="F16" s="49"/>
      <c r="G16" s="49"/>
      <c r="H16" s="49"/>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row>
    <row r="17">
      <c r="A17" s="51" t="s">
        <v>34</v>
      </c>
      <c r="B17" s="2" t="s">
        <v>1</v>
      </c>
      <c r="C17" s="3"/>
      <c r="D17" s="4" t="s">
        <v>2</v>
      </c>
      <c r="E17" s="5" t="s">
        <v>5</v>
      </c>
      <c r="F17" s="5" t="s">
        <v>6</v>
      </c>
      <c r="G17" s="5" t="s">
        <v>7</v>
      </c>
      <c r="H17" s="5" t="s">
        <v>8</v>
      </c>
      <c r="I17" s="5" t="s">
        <v>9</v>
      </c>
      <c r="J17" s="5" t="s">
        <v>3</v>
      </c>
      <c r="K17" s="5" t="s">
        <v>39</v>
      </c>
      <c r="L17" s="5" t="s">
        <v>5</v>
      </c>
      <c r="M17" s="5" t="s">
        <v>6</v>
      </c>
      <c r="N17" s="5" t="s">
        <v>7</v>
      </c>
      <c r="O17" s="5" t="s">
        <v>8</v>
      </c>
      <c r="P17" s="5" t="s">
        <v>9</v>
      </c>
      <c r="Q17" s="5" t="s">
        <v>3</v>
      </c>
      <c r="R17" s="5" t="s">
        <v>39</v>
      </c>
      <c r="S17" s="5" t="s">
        <v>5</v>
      </c>
      <c r="T17" s="5" t="s">
        <v>6</v>
      </c>
      <c r="U17" s="5" t="s">
        <v>7</v>
      </c>
      <c r="V17" s="5" t="s">
        <v>8</v>
      </c>
      <c r="W17" s="5" t="s">
        <v>9</v>
      </c>
      <c r="X17" s="5" t="s">
        <v>3</v>
      </c>
      <c r="Y17" s="5" t="s">
        <v>39</v>
      </c>
      <c r="Z17" s="5" t="s">
        <v>5</v>
      </c>
      <c r="AA17" s="5" t="s">
        <v>6</v>
      </c>
      <c r="AB17" s="5" t="s">
        <v>7</v>
      </c>
      <c r="AC17" s="5" t="s">
        <v>8</v>
      </c>
      <c r="AD17" s="5" t="s">
        <v>9</v>
      </c>
      <c r="AE17" s="5" t="s">
        <v>3</v>
      </c>
      <c r="AF17" s="5" t="s">
        <v>39</v>
      </c>
      <c r="AG17" s="5" t="s">
        <v>3</v>
      </c>
    </row>
    <row r="18">
      <c r="A18" s="6"/>
      <c r="B18" s="6"/>
      <c r="C18" s="6"/>
      <c r="D18" s="7"/>
      <c r="E18" s="8">
        <v>45810.0</v>
      </c>
      <c r="F18" s="8">
        <v>45811.0</v>
      </c>
      <c r="G18" s="8">
        <v>45812.0</v>
      </c>
      <c r="H18" s="8">
        <v>45813.0</v>
      </c>
      <c r="I18" s="8">
        <v>45814.0</v>
      </c>
      <c r="J18" s="8">
        <v>45815.0</v>
      </c>
      <c r="K18" s="8">
        <v>45816.0</v>
      </c>
      <c r="L18" s="8">
        <v>45817.0</v>
      </c>
      <c r="M18" s="8">
        <v>45818.0</v>
      </c>
      <c r="N18" s="8">
        <v>45819.0</v>
      </c>
      <c r="O18" s="8">
        <v>45820.0</v>
      </c>
      <c r="P18" s="8">
        <v>45821.0</v>
      </c>
      <c r="Q18" s="8">
        <v>45822.0</v>
      </c>
      <c r="R18" s="8">
        <v>45823.0</v>
      </c>
      <c r="S18" s="8">
        <v>45824.0</v>
      </c>
      <c r="T18" s="8">
        <v>45825.0</v>
      </c>
      <c r="U18" s="8">
        <v>45826.0</v>
      </c>
      <c r="V18" s="8">
        <v>45827.0</v>
      </c>
      <c r="W18" s="8">
        <v>45828.0</v>
      </c>
      <c r="X18" s="8">
        <v>45829.0</v>
      </c>
      <c r="Y18" s="8">
        <v>45830.0</v>
      </c>
      <c r="Z18" s="8">
        <v>45831.0</v>
      </c>
      <c r="AA18" s="8">
        <v>45832.0</v>
      </c>
      <c r="AB18" s="8">
        <v>45833.0</v>
      </c>
      <c r="AC18" s="8">
        <v>45834.0</v>
      </c>
      <c r="AD18" s="8">
        <v>45835.0</v>
      </c>
      <c r="AE18" s="8">
        <v>45836.0</v>
      </c>
      <c r="AF18" s="8">
        <v>45837.0</v>
      </c>
      <c r="AG18" s="8">
        <v>45838.0</v>
      </c>
    </row>
    <row r="19">
      <c r="A19" s="9" t="s">
        <v>12</v>
      </c>
      <c r="B19" s="10"/>
      <c r="C19" s="9" t="s">
        <v>13</v>
      </c>
      <c r="D19" s="118">
        <f t="shared" ref="D19:D23" si="15">K19+R19+Y19+AF19</f>
        <v>0</v>
      </c>
      <c r="E19" s="14"/>
      <c r="F19" s="15"/>
      <c r="G19" s="15"/>
      <c r="H19" s="15"/>
      <c r="I19" s="14"/>
      <c r="J19" s="79"/>
      <c r="K19" s="60">
        <f>sum(E19:J19)</f>
        <v>0</v>
      </c>
      <c r="L19" s="15"/>
      <c r="M19" s="15"/>
      <c r="N19" s="15"/>
      <c r="O19" s="15"/>
      <c r="P19" s="15"/>
      <c r="Q19" s="14"/>
      <c r="R19" s="60">
        <f t="shared" ref="R19:R23" si="16">sum(L19:Q19)</f>
        <v>0</v>
      </c>
      <c r="S19" s="14"/>
      <c r="T19" s="14"/>
      <c r="U19" s="15"/>
      <c r="V19" s="14"/>
      <c r="W19" s="14"/>
      <c r="X19" s="14"/>
      <c r="Y19" s="60">
        <f t="shared" ref="Y19:Y23" si="17">sum(S19:X19)</f>
        <v>0</v>
      </c>
      <c r="Z19" s="14"/>
      <c r="AA19" s="14"/>
      <c r="AB19" s="15"/>
      <c r="AC19" s="14"/>
      <c r="AD19" s="14"/>
      <c r="AE19" s="14"/>
      <c r="AF19" s="60">
        <f t="shared" ref="AF19:AF23" si="18">sum(Z19:AE19)</f>
        <v>0</v>
      </c>
      <c r="AG19" s="14"/>
    </row>
    <row r="20">
      <c r="A20" s="17" t="s">
        <v>22</v>
      </c>
      <c r="B20" s="57"/>
      <c r="C20" s="68" t="s">
        <v>58</v>
      </c>
      <c r="D20" s="63">
        <f t="shared" si="15"/>
        <v>0</v>
      </c>
      <c r="E20" s="80"/>
      <c r="F20" s="80"/>
      <c r="G20" s="80"/>
      <c r="H20" s="80"/>
      <c r="I20" s="80"/>
      <c r="J20" s="79"/>
      <c r="K20" s="66">
        <f t="shared" ref="K20:K23" si="19">SUM(E20:J20)</f>
        <v>0</v>
      </c>
      <c r="L20" s="81"/>
      <c r="M20" s="80"/>
      <c r="N20" s="81"/>
      <c r="O20" s="81"/>
      <c r="P20" s="81"/>
      <c r="Q20" s="80"/>
      <c r="R20" s="66">
        <f t="shared" si="16"/>
        <v>0</v>
      </c>
      <c r="S20" s="80"/>
      <c r="T20" s="80"/>
      <c r="U20" s="81"/>
      <c r="V20" s="80"/>
      <c r="W20" s="80"/>
      <c r="X20" s="80"/>
      <c r="Y20" s="66">
        <f t="shared" si="17"/>
        <v>0</v>
      </c>
      <c r="Z20" s="80"/>
      <c r="AA20" s="80"/>
      <c r="AB20" s="81"/>
      <c r="AC20" s="80"/>
      <c r="AD20" s="80"/>
      <c r="AE20" s="80"/>
      <c r="AF20" s="66">
        <f t="shared" si="18"/>
        <v>0</v>
      </c>
      <c r="AG20" s="80"/>
    </row>
    <row r="21">
      <c r="A21" s="17" t="s">
        <v>24</v>
      </c>
      <c r="B21" s="38"/>
      <c r="C21" s="68" t="s">
        <v>41</v>
      </c>
      <c r="D21" s="63">
        <f t="shared" si="15"/>
        <v>0</v>
      </c>
      <c r="E21" s="81"/>
      <c r="F21" s="81"/>
      <c r="G21" s="80"/>
      <c r="H21" s="81"/>
      <c r="I21" s="81"/>
      <c r="J21" s="81"/>
      <c r="K21" s="66">
        <f t="shared" si="19"/>
        <v>0</v>
      </c>
      <c r="M21" s="81"/>
      <c r="N21" s="81"/>
      <c r="O21" s="81"/>
      <c r="P21" s="81"/>
      <c r="Q21" s="80"/>
      <c r="R21" s="66">
        <f t="shared" si="16"/>
        <v>0</v>
      </c>
      <c r="S21" s="80"/>
      <c r="T21" s="80"/>
      <c r="U21" s="80"/>
      <c r="V21" s="80"/>
      <c r="W21" s="80"/>
      <c r="X21" s="80"/>
      <c r="Y21" s="66">
        <f t="shared" si="17"/>
        <v>0</v>
      </c>
      <c r="Z21" s="80"/>
      <c r="AA21" s="80"/>
      <c r="AB21" s="80"/>
      <c r="AC21" s="80"/>
      <c r="AD21" s="80"/>
      <c r="AE21" s="80"/>
      <c r="AF21" s="66">
        <f t="shared" si="18"/>
        <v>0</v>
      </c>
      <c r="AG21" s="80"/>
    </row>
    <row r="22">
      <c r="A22" s="44" t="s">
        <v>28</v>
      </c>
      <c r="B22" s="42">
        <v>0.7</v>
      </c>
      <c r="C22" s="19" t="s">
        <v>23</v>
      </c>
      <c r="D22" s="63">
        <f t="shared" si="15"/>
        <v>2</v>
      </c>
      <c r="E22" s="80"/>
      <c r="F22" s="80"/>
      <c r="G22" s="80"/>
      <c r="H22" s="80"/>
      <c r="I22" s="80"/>
      <c r="J22" s="80"/>
      <c r="K22" s="66">
        <f t="shared" si="19"/>
        <v>0</v>
      </c>
      <c r="L22" s="81">
        <v>1.0</v>
      </c>
      <c r="M22" s="81">
        <v>0.0</v>
      </c>
      <c r="N22" s="81">
        <v>0.0</v>
      </c>
      <c r="O22" s="81">
        <v>1.0</v>
      </c>
      <c r="P22" s="81">
        <v>0.0</v>
      </c>
      <c r="Q22" s="81">
        <v>0.0</v>
      </c>
      <c r="R22" s="66">
        <f t="shared" si="16"/>
        <v>2</v>
      </c>
      <c r="S22" s="81">
        <v>0.0</v>
      </c>
      <c r="T22" s="81">
        <v>0.0</v>
      </c>
      <c r="U22" s="80"/>
      <c r="V22" s="80"/>
      <c r="W22" s="80"/>
      <c r="X22" s="80"/>
      <c r="Y22" s="66">
        <f t="shared" si="17"/>
        <v>0</v>
      </c>
      <c r="Z22" s="80"/>
      <c r="AA22" s="80"/>
      <c r="AB22" s="80"/>
      <c r="AC22" s="80"/>
      <c r="AD22" s="80"/>
      <c r="AE22" s="80"/>
      <c r="AF22" s="66">
        <f t="shared" si="18"/>
        <v>0</v>
      </c>
      <c r="AG22" s="80"/>
    </row>
    <row r="23">
      <c r="A23" s="17" t="s">
        <v>32</v>
      </c>
      <c r="B23" s="42">
        <v>0.015</v>
      </c>
      <c r="C23" s="19" t="s">
        <v>25</v>
      </c>
      <c r="D23" s="63">
        <f t="shared" si="15"/>
        <v>624</v>
      </c>
      <c r="E23" s="81"/>
      <c r="F23" s="81"/>
      <c r="G23" s="81"/>
      <c r="H23" s="81"/>
      <c r="I23" s="81"/>
      <c r="J23" s="83"/>
      <c r="K23" s="66">
        <f t="shared" si="19"/>
        <v>0</v>
      </c>
      <c r="L23" s="90">
        <v>79.0</v>
      </c>
      <c r="M23" s="81">
        <v>121.0</v>
      </c>
      <c r="N23" s="81">
        <v>110.0</v>
      </c>
      <c r="O23" s="81">
        <v>58.0</v>
      </c>
      <c r="P23" s="81">
        <v>45.0</v>
      </c>
      <c r="Q23" s="81">
        <v>38.0</v>
      </c>
      <c r="R23" s="66">
        <f t="shared" si="16"/>
        <v>451</v>
      </c>
      <c r="S23" s="81">
        <v>67.0</v>
      </c>
      <c r="T23" s="81">
        <v>106.0</v>
      </c>
      <c r="U23" s="80"/>
      <c r="V23" s="81"/>
      <c r="W23" s="80"/>
      <c r="X23" s="81"/>
      <c r="Y23" s="66">
        <f t="shared" si="17"/>
        <v>173</v>
      </c>
      <c r="Z23" s="80"/>
      <c r="AA23" s="80"/>
      <c r="AB23" s="80"/>
      <c r="AC23" s="81"/>
      <c r="AD23" s="80"/>
      <c r="AE23" s="81"/>
      <c r="AF23" s="66">
        <f t="shared" si="18"/>
        <v>0</v>
      </c>
      <c r="AG23" s="81"/>
    </row>
    <row r="24">
      <c r="A24" s="44" t="s">
        <v>46</v>
      </c>
      <c r="B24" s="75">
        <f>D22/'【第一】案件管理シート'!E2</f>
        <v>0.1333333333</v>
      </c>
      <c r="C24" s="44" t="s">
        <v>29</v>
      </c>
      <c r="D24" s="63" t="str">
        <f>D20/D21</f>
        <v>#DIV/0!</v>
      </c>
      <c r="E24" s="70" t="s">
        <v>47</v>
      </c>
      <c r="F24" s="71"/>
      <c r="G24" s="71"/>
      <c r="H24" s="71"/>
      <c r="I24" s="71"/>
      <c r="J24" s="59"/>
      <c r="K24" s="72">
        <f t="shared" ref="K24:K25" si="20">K20/6</f>
        <v>0</v>
      </c>
      <c r="L24" s="70" t="s">
        <v>47</v>
      </c>
      <c r="M24" s="71"/>
      <c r="N24" s="71"/>
      <c r="O24" s="71"/>
      <c r="P24" s="71"/>
      <c r="Q24" s="59"/>
      <c r="R24" s="72">
        <f t="shared" ref="R24:R25" si="21">R20/6</f>
        <v>0</v>
      </c>
      <c r="S24" s="70" t="s">
        <v>47</v>
      </c>
      <c r="T24" s="71"/>
      <c r="U24" s="71"/>
      <c r="V24" s="71"/>
      <c r="W24" s="71"/>
      <c r="X24" s="59"/>
      <c r="Y24" s="72">
        <f t="shared" ref="Y24:Y25" si="22">Y20/6</f>
        <v>0</v>
      </c>
      <c r="Z24" s="70" t="s">
        <v>47</v>
      </c>
      <c r="AA24" s="71"/>
      <c r="AB24" s="71"/>
      <c r="AC24" s="71"/>
      <c r="AD24" s="71"/>
      <c r="AE24" s="59"/>
      <c r="AF24" s="72">
        <f t="shared" ref="AF24:AF25" si="23">AF20/6</f>
        <v>0</v>
      </c>
    </row>
    <row r="25">
      <c r="A25" s="44" t="s">
        <v>48</v>
      </c>
      <c r="B25" s="75">
        <f>D23/'【第一】案件管理シート'!E2</f>
        <v>41.6</v>
      </c>
      <c r="C25" s="17" t="s">
        <v>33</v>
      </c>
      <c r="D25" s="63">
        <f>D22/D23</f>
        <v>0.003205128205</v>
      </c>
      <c r="E25" s="70" t="s">
        <v>49</v>
      </c>
      <c r="F25" s="71"/>
      <c r="G25" s="71"/>
      <c r="H25" s="71"/>
      <c r="I25" s="71"/>
      <c r="J25" s="59"/>
      <c r="K25" s="72">
        <f t="shared" si="20"/>
        <v>0</v>
      </c>
      <c r="L25" s="70" t="s">
        <v>49</v>
      </c>
      <c r="M25" s="71"/>
      <c r="N25" s="71"/>
      <c r="O25" s="71"/>
      <c r="P25" s="71"/>
      <c r="Q25" s="59"/>
      <c r="R25" s="72">
        <f t="shared" si="21"/>
        <v>0</v>
      </c>
      <c r="S25" s="70" t="s">
        <v>49</v>
      </c>
      <c r="T25" s="71"/>
      <c r="U25" s="71"/>
      <c r="V25" s="71"/>
      <c r="W25" s="71"/>
      <c r="X25" s="59"/>
      <c r="Y25" s="72">
        <f t="shared" si="22"/>
        <v>0</v>
      </c>
      <c r="Z25" s="70" t="s">
        <v>49</v>
      </c>
      <c r="AA25" s="71"/>
      <c r="AB25" s="71"/>
      <c r="AC25" s="71"/>
      <c r="AD25" s="71"/>
      <c r="AE25" s="59"/>
      <c r="AF25" s="72">
        <f t="shared" si="23"/>
        <v>0</v>
      </c>
    </row>
    <row r="26">
      <c r="A26" s="50"/>
      <c r="B26" s="50"/>
      <c r="C26" s="50"/>
      <c r="D26" s="50"/>
    </row>
    <row r="27">
      <c r="A27" s="50"/>
      <c r="B27" s="50"/>
      <c r="C27" s="50"/>
      <c r="D27" s="50"/>
    </row>
    <row r="28">
      <c r="A28" s="50"/>
      <c r="B28" s="50"/>
      <c r="C28" s="50"/>
      <c r="D28" s="50"/>
      <c r="E28" s="50"/>
      <c r="F28" s="50"/>
      <c r="G28" s="50"/>
      <c r="H28" s="92"/>
      <c r="I28" s="93"/>
      <c r="J28" s="50"/>
      <c r="K28" s="50"/>
      <c r="L28" s="50"/>
      <c r="M28" s="50"/>
      <c r="N28" s="50"/>
      <c r="O28" s="50"/>
      <c r="P28" s="50"/>
      <c r="Q28" s="50"/>
      <c r="R28" s="50"/>
      <c r="S28" s="50"/>
      <c r="T28" s="50"/>
      <c r="U28" s="50"/>
      <c r="V28" s="50"/>
      <c r="W28" s="50"/>
      <c r="X28" s="50"/>
      <c r="Y28" s="50"/>
      <c r="Z28" s="50"/>
      <c r="AA28" s="50"/>
      <c r="AB28" s="50"/>
      <c r="AC28" s="50"/>
      <c r="AD28" s="50"/>
      <c r="AE28" s="50"/>
      <c r="AF28" s="50"/>
      <c r="AG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row>
  </sheetData>
  <mergeCells count="32">
    <mergeCell ref="A2:A3"/>
    <mergeCell ref="B2:B3"/>
    <mergeCell ref="C2:C3"/>
    <mergeCell ref="D2:D3"/>
    <mergeCell ref="L12:Q12"/>
    <mergeCell ref="S12:X12"/>
    <mergeCell ref="Z12:AE12"/>
    <mergeCell ref="Z13:AE13"/>
    <mergeCell ref="Z14:AE14"/>
    <mergeCell ref="Z15:AE15"/>
    <mergeCell ref="E12:J12"/>
    <mergeCell ref="E13:J13"/>
    <mergeCell ref="L13:Q13"/>
    <mergeCell ref="S13:X13"/>
    <mergeCell ref="E14:J14"/>
    <mergeCell ref="S14:X14"/>
    <mergeCell ref="E15:J15"/>
    <mergeCell ref="S15:X15"/>
    <mergeCell ref="L24:Q24"/>
    <mergeCell ref="S24:X24"/>
    <mergeCell ref="Z24:AE24"/>
    <mergeCell ref="E25:J25"/>
    <mergeCell ref="L25:Q25"/>
    <mergeCell ref="S25:X25"/>
    <mergeCell ref="Z25:AE25"/>
    <mergeCell ref="L14:Q14"/>
    <mergeCell ref="L15:Q15"/>
    <mergeCell ref="A17:A18"/>
    <mergeCell ref="B17:B18"/>
    <mergeCell ref="C17:C18"/>
    <mergeCell ref="D17:D18"/>
    <mergeCell ref="E24:J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sheetData>
    <row r="1">
      <c r="A1" s="76"/>
      <c r="B1" s="77"/>
      <c r="C1" s="78"/>
      <c r="D1" s="11"/>
      <c r="E1" s="5"/>
      <c r="F1" s="5"/>
      <c r="G1" s="5"/>
      <c r="H1" s="5"/>
      <c r="I1" s="5"/>
      <c r="J1" s="5"/>
      <c r="K1" s="5"/>
      <c r="L1" s="5"/>
      <c r="M1" s="5"/>
      <c r="N1" s="5"/>
      <c r="O1" s="5"/>
      <c r="P1" s="5"/>
      <c r="Q1" s="5"/>
      <c r="R1" s="5"/>
      <c r="S1" s="5"/>
      <c r="T1" s="5"/>
      <c r="U1" s="5"/>
      <c r="V1" s="5"/>
      <c r="W1" s="5"/>
      <c r="X1" s="5"/>
      <c r="Y1" s="117"/>
      <c r="Z1" s="117"/>
      <c r="AA1" s="117"/>
      <c r="AB1" s="117"/>
      <c r="AC1" s="117"/>
      <c r="AD1" s="117"/>
      <c r="AE1" s="117"/>
      <c r="AF1" s="117"/>
      <c r="AG1" s="117"/>
      <c r="AH1" s="117"/>
    </row>
    <row r="2">
      <c r="A2" s="1" t="s">
        <v>0</v>
      </c>
      <c r="B2" s="2" t="s">
        <v>1</v>
      </c>
      <c r="C2" s="3"/>
      <c r="D2" s="4" t="s">
        <v>2</v>
      </c>
      <c r="E2" s="5" t="s">
        <v>6</v>
      </c>
      <c r="F2" s="5" t="s">
        <v>7</v>
      </c>
      <c r="G2" s="5" t="s">
        <v>8</v>
      </c>
      <c r="H2" s="5" t="s">
        <v>9</v>
      </c>
      <c r="I2" s="5" t="s">
        <v>3</v>
      </c>
      <c r="J2" s="5" t="s">
        <v>39</v>
      </c>
      <c r="K2" s="5" t="s">
        <v>5</v>
      </c>
      <c r="L2" s="5" t="s">
        <v>6</v>
      </c>
      <c r="M2" s="5" t="s">
        <v>7</v>
      </c>
      <c r="N2" s="5" t="s">
        <v>8</v>
      </c>
      <c r="O2" s="5" t="s">
        <v>9</v>
      </c>
      <c r="P2" s="5" t="s">
        <v>3</v>
      </c>
      <c r="Q2" s="5" t="s">
        <v>39</v>
      </c>
      <c r="R2" s="5" t="s">
        <v>5</v>
      </c>
      <c r="S2" s="5" t="s">
        <v>6</v>
      </c>
      <c r="T2" s="5" t="s">
        <v>7</v>
      </c>
      <c r="U2" s="5" t="s">
        <v>8</v>
      </c>
      <c r="V2" s="5" t="s">
        <v>9</v>
      </c>
      <c r="W2" s="5" t="s">
        <v>3</v>
      </c>
      <c r="X2" s="5" t="s">
        <v>39</v>
      </c>
      <c r="Y2" s="5" t="s">
        <v>5</v>
      </c>
      <c r="Z2" s="5" t="s">
        <v>6</v>
      </c>
      <c r="AA2" s="5" t="s">
        <v>7</v>
      </c>
      <c r="AB2" s="5" t="s">
        <v>8</v>
      </c>
      <c r="AC2" s="5" t="s">
        <v>9</v>
      </c>
      <c r="AD2" s="5" t="s">
        <v>3</v>
      </c>
      <c r="AE2" s="5" t="s">
        <v>39</v>
      </c>
      <c r="AF2" s="5" t="s">
        <v>5</v>
      </c>
      <c r="AG2" s="5" t="s">
        <v>6</v>
      </c>
      <c r="AH2" s="5" t="s">
        <v>7</v>
      </c>
    </row>
    <row r="3">
      <c r="A3" s="6"/>
      <c r="B3" s="6"/>
      <c r="C3" s="6"/>
      <c r="D3" s="7"/>
      <c r="E3" s="8">
        <v>45840.0</v>
      </c>
      <c r="F3" s="8">
        <v>45841.0</v>
      </c>
      <c r="G3" s="8">
        <v>45842.0</v>
      </c>
      <c r="H3" s="8">
        <v>45843.0</v>
      </c>
      <c r="I3" s="8">
        <v>45844.0</v>
      </c>
      <c r="J3" s="8">
        <v>45845.0</v>
      </c>
      <c r="K3" s="8">
        <v>45846.0</v>
      </c>
      <c r="L3" s="8">
        <v>45847.0</v>
      </c>
      <c r="M3" s="8">
        <v>45848.0</v>
      </c>
      <c r="N3" s="8">
        <v>45849.0</v>
      </c>
      <c r="O3" s="8">
        <v>45850.0</v>
      </c>
      <c r="P3" s="8">
        <v>45851.0</v>
      </c>
      <c r="Q3" s="8">
        <v>45852.0</v>
      </c>
      <c r="R3" s="8">
        <v>45853.0</v>
      </c>
      <c r="S3" s="8">
        <v>45854.0</v>
      </c>
      <c r="T3" s="8">
        <v>45855.0</v>
      </c>
      <c r="U3" s="8">
        <v>45856.0</v>
      </c>
      <c r="V3" s="8">
        <v>45857.0</v>
      </c>
      <c r="W3" s="8">
        <v>45858.0</v>
      </c>
      <c r="X3" s="8">
        <v>45859.0</v>
      </c>
      <c r="Y3" s="8">
        <v>45860.0</v>
      </c>
      <c r="Z3" s="8">
        <v>45861.0</v>
      </c>
      <c r="AA3" s="8">
        <v>45862.0</v>
      </c>
      <c r="AB3" s="8">
        <v>45863.0</v>
      </c>
      <c r="AC3" s="8">
        <v>45864.0</v>
      </c>
      <c r="AD3" s="8">
        <v>45865.0</v>
      </c>
      <c r="AE3" s="8">
        <v>45866.0</v>
      </c>
      <c r="AF3" s="8">
        <v>45867.0</v>
      </c>
      <c r="AG3" s="8">
        <v>45868.0</v>
      </c>
      <c r="AH3" s="8">
        <v>45869.0</v>
      </c>
    </row>
    <row r="4">
      <c r="A4" s="9" t="s">
        <v>12</v>
      </c>
      <c r="B4" s="10">
        <v>1500000.0</v>
      </c>
      <c r="C4" s="9" t="s">
        <v>13</v>
      </c>
      <c r="D4" s="118">
        <f t="shared" ref="D4:D11" si="1">J4+Q4+X4+AE4</f>
        <v>0</v>
      </c>
      <c r="E4" s="15"/>
      <c r="F4" s="15"/>
      <c r="G4" s="15"/>
      <c r="H4" s="14"/>
      <c r="I4" s="79"/>
      <c r="J4" s="60">
        <f>sum(E4:I4)</f>
        <v>0</v>
      </c>
      <c r="K4" s="15"/>
      <c r="L4" s="15"/>
      <c r="M4" s="15"/>
      <c r="N4" s="15"/>
      <c r="O4" s="15"/>
      <c r="P4" s="14"/>
      <c r="Q4" s="60">
        <f t="shared" ref="Q4:Q11" si="2">sum(K4:P4)</f>
        <v>0</v>
      </c>
      <c r="R4" s="14"/>
      <c r="S4" s="14"/>
      <c r="T4" s="15"/>
      <c r="U4" s="14"/>
      <c r="V4" s="14"/>
      <c r="W4" s="14"/>
      <c r="X4" s="60">
        <f t="shared" ref="X4:X11" si="3">sum(R4:W4)</f>
        <v>0</v>
      </c>
      <c r="Y4" s="14"/>
      <c r="Z4" s="14"/>
      <c r="AA4" s="15"/>
      <c r="AB4" s="14"/>
      <c r="AC4" s="14"/>
      <c r="AD4" s="14"/>
      <c r="AE4" s="60">
        <f t="shared" ref="AE4:AE11" si="4">sum(Y4:AD4)</f>
        <v>0</v>
      </c>
      <c r="AF4" s="14"/>
      <c r="AG4" s="14"/>
      <c r="AH4" s="14"/>
    </row>
    <row r="5">
      <c r="A5" s="17" t="s">
        <v>14</v>
      </c>
      <c r="B5" s="18">
        <v>5.0</v>
      </c>
      <c r="C5" s="19" t="s">
        <v>15</v>
      </c>
      <c r="D5" s="63">
        <f t="shared" si="1"/>
        <v>0</v>
      </c>
      <c r="E5" s="80"/>
      <c r="F5" s="80"/>
      <c r="G5" s="80"/>
      <c r="H5" s="80"/>
      <c r="I5" s="79"/>
      <c r="J5" s="66">
        <f t="shared" ref="J5:J11" si="5">SUM(E5:I5)</f>
        <v>0</v>
      </c>
      <c r="K5" s="81"/>
      <c r="L5" s="80"/>
      <c r="M5" s="81"/>
      <c r="N5" s="81"/>
      <c r="O5" s="81"/>
      <c r="P5" s="80"/>
      <c r="Q5" s="66">
        <f t="shared" si="2"/>
        <v>0</v>
      </c>
      <c r="R5" s="80"/>
      <c r="S5" s="80"/>
      <c r="T5" s="81"/>
      <c r="U5" s="80"/>
      <c r="V5" s="80"/>
      <c r="W5" s="80"/>
      <c r="X5" s="66">
        <f t="shared" si="3"/>
        <v>0</v>
      </c>
      <c r="Y5" s="80"/>
      <c r="Z5" s="80"/>
      <c r="AA5" s="81"/>
      <c r="AB5" s="80"/>
      <c r="AC5" s="80"/>
      <c r="AD5" s="80"/>
      <c r="AE5" s="66">
        <f t="shared" si="4"/>
        <v>0</v>
      </c>
      <c r="AF5" s="80"/>
      <c r="AG5" s="80"/>
      <c r="AH5" s="80"/>
    </row>
    <row r="6">
      <c r="A6" s="17" t="s">
        <v>16</v>
      </c>
      <c r="B6" s="18">
        <f t="shared" ref="B6:B8" si="6">B5/B9</f>
        <v>25</v>
      </c>
      <c r="C6" s="19" t="s">
        <v>17</v>
      </c>
      <c r="D6" s="63">
        <f t="shared" si="1"/>
        <v>0</v>
      </c>
      <c r="E6" s="81"/>
      <c r="F6" s="80"/>
      <c r="G6" s="81"/>
      <c r="H6" s="81"/>
      <c r="I6" s="81"/>
      <c r="J6" s="66">
        <f t="shared" si="5"/>
        <v>0</v>
      </c>
      <c r="K6" s="81"/>
      <c r="L6" s="81"/>
      <c r="M6" s="81"/>
      <c r="N6" s="81"/>
      <c r="O6" s="81"/>
      <c r="P6" s="80"/>
      <c r="Q6" s="66">
        <f t="shared" si="2"/>
        <v>0</v>
      </c>
      <c r="R6" s="80"/>
      <c r="S6" s="80"/>
      <c r="T6" s="80"/>
      <c r="U6" s="80"/>
      <c r="V6" s="80"/>
      <c r="W6" s="80"/>
      <c r="X6" s="66">
        <f t="shared" si="3"/>
        <v>0</v>
      </c>
      <c r="Y6" s="80"/>
      <c r="Z6" s="80"/>
      <c r="AA6" s="80"/>
      <c r="AB6" s="80"/>
      <c r="AC6" s="80"/>
      <c r="AD6" s="80"/>
      <c r="AE6" s="66">
        <f t="shared" si="4"/>
        <v>0</v>
      </c>
      <c r="AF6" s="80"/>
      <c r="AG6" s="80"/>
      <c r="AH6" s="80"/>
    </row>
    <row r="7">
      <c r="A7" s="17" t="s">
        <v>22</v>
      </c>
      <c r="B7" s="57">
        <f t="shared" si="6"/>
        <v>41.66666667</v>
      </c>
      <c r="C7" s="19" t="s">
        <v>19</v>
      </c>
      <c r="D7" s="63">
        <f t="shared" si="1"/>
        <v>0</v>
      </c>
      <c r="E7" s="80"/>
      <c r="F7" s="80"/>
      <c r="G7" s="80"/>
      <c r="H7" s="80"/>
      <c r="I7" s="80"/>
      <c r="J7" s="66">
        <f t="shared" si="5"/>
        <v>0</v>
      </c>
      <c r="K7" s="80"/>
      <c r="L7" s="80"/>
      <c r="M7" s="80"/>
      <c r="N7" s="80"/>
      <c r="O7" s="80"/>
      <c r="P7" s="80"/>
      <c r="Q7" s="66">
        <f t="shared" si="2"/>
        <v>0</v>
      </c>
      <c r="R7" s="80"/>
      <c r="S7" s="80"/>
      <c r="T7" s="80"/>
      <c r="U7" s="80"/>
      <c r="V7" s="80"/>
      <c r="W7" s="80"/>
      <c r="X7" s="66">
        <f t="shared" si="3"/>
        <v>0</v>
      </c>
      <c r="Y7" s="80"/>
      <c r="Z7" s="80"/>
      <c r="AA7" s="80"/>
      <c r="AB7" s="80"/>
      <c r="AC7" s="80"/>
      <c r="AD7" s="80"/>
      <c r="AE7" s="66">
        <f t="shared" si="4"/>
        <v>0</v>
      </c>
      <c r="AF7" s="80"/>
      <c r="AG7" s="80"/>
      <c r="AH7" s="80"/>
    </row>
    <row r="8">
      <c r="A8" s="17" t="s">
        <v>24</v>
      </c>
      <c r="B8" s="38">
        <f t="shared" si="6"/>
        <v>2777.777778</v>
      </c>
      <c r="C8" s="68" t="s">
        <v>41</v>
      </c>
      <c r="D8" s="63">
        <f t="shared" si="1"/>
        <v>0</v>
      </c>
      <c r="E8" s="81"/>
      <c r="F8" s="81"/>
      <c r="G8" s="81"/>
      <c r="H8" s="81"/>
      <c r="I8" s="83"/>
      <c r="J8" s="66">
        <f t="shared" si="5"/>
        <v>0</v>
      </c>
      <c r="K8" s="83"/>
      <c r="L8" s="81"/>
      <c r="M8" s="81"/>
      <c r="N8" s="81"/>
      <c r="O8" s="81"/>
      <c r="P8" s="80"/>
      <c r="Q8" s="66">
        <f t="shared" si="2"/>
        <v>0</v>
      </c>
      <c r="R8" s="80"/>
      <c r="S8" s="80"/>
      <c r="T8" s="80"/>
      <c r="U8" s="81"/>
      <c r="V8" s="80"/>
      <c r="W8" s="81"/>
      <c r="X8" s="66">
        <f t="shared" si="3"/>
        <v>0</v>
      </c>
      <c r="Y8" s="80"/>
      <c r="Z8" s="80"/>
      <c r="AA8" s="80"/>
      <c r="AB8" s="81"/>
      <c r="AC8" s="80"/>
      <c r="AD8" s="81"/>
      <c r="AE8" s="66">
        <f t="shared" si="4"/>
        <v>0</v>
      </c>
      <c r="AF8" s="81"/>
      <c r="AG8" s="81"/>
      <c r="AH8" s="81"/>
    </row>
    <row r="9">
      <c r="A9" s="41" t="s">
        <v>26</v>
      </c>
      <c r="B9" s="42">
        <v>0.2</v>
      </c>
      <c r="C9" s="19" t="s">
        <v>21</v>
      </c>
      <c r="D9" s="63">
        <f t="shared" si="1"/>
        <v>0</v>
      </c>
      <c r="E9" s="81"/>
      <c r="F9" s="81"/>
      <c r="G9" s="81"/>
      <c r="H9" s="84"/>
      <c r="I9" s="84"/>
      <c r="J9" s="66">
        <f t="shared" si="5"/>
        <v>0</v>
      </c>
      <c r="K9" s="84"/>
      <c r="L9" s="81"/>
      <c r="M9" s="81"/>
      <c r="N9" s="81"/>
      <c r="O9" s="84"/>
      <c r="P9" s="82"/>
      <c r="Q9" s="66">
        <f t="shared" si="2"/>
        <v>0</v>
      </c>
      <c r="R9" s="80"/>
      <c r="S9" s="80"/>
      <c r="T9" s="80"/>
      <c r="U9" s="81"/>
      <c r="V9" s="81"/>
      <c r="W9" s="80"/>
      <c r="X9" s="66">
        <f t="shared" si="3"/>
        <v>0</v>
      </c>
      <c r="Y9" s="80"/>
      <c r="Z9" s="80"/>
      <c r="AA9" s="80"/>
      <c r="AB9" s="81"/>
      <c r="AC9" s="81"/>
      <c r="AD9" s="80"/>
      <c r="AE9" s="66">
        <f t="shared" si="4"/>
        <v>0</v>
      </c>
      <c r="AF9" s="80"/>
      <c r="AG9" s="80"/>
      <c r="AH9" s="80"/>
    </row>
    <row r="10">
      <c r="A10" s="44" t="s">
        <v>28</v>
      </c>
      <c r="B10" s="42">
        <v>0.6</v>
      </c>
      <c r="C10" s="19" t="s">
        <v>23</v>
      </c>
      <c r="D10" s="63">
        <f t="shared" si="1"/>
        <v>0</v>
      </c>
      <c r="E10" s="81"/>
      <c r="F10" s="81"/>
      <c r="G10" s="81"/>
      <c r="H10" s="85"/>
      <c r="I10" s="85"/>
      <c r="J10" s="66">
        <f t="shared" si="5"/>
        <v>0</v>
      </c>
      <c r="K10" s="85"/>
      <c r="L10" s="81"/>
      <c r="M10" s="81"/>
      <c r="N10" s="81"/>
      <c r="O10" s="81"/>
      <c r="P10" s="80"/>
      <c r="Q10" s="66">
        <f t="shared" si="2"/>
        <v>0</v>
      </c>
      <c r="R10" s="80"/>
      <c r="S10" s="80"/>
      <c r="T10" s="80"/>
      <c r="U10" s="81"/>
      <c r="V10" s="81"/>
      <c r="W10" s="80"/>
      <c r="X10" s="66">
        <f t="shared" si="3"/>
        <v>0</v>
      </c>
      <c r="Y10" s="80"/>
      <c r="Z10" s="80"/>
      <c r="AA10" s="80"/>
      <c r="AB10" s="81"/>
      <c r="AC10" s="81"/>
      <c r="AD10" s="80"/>
      <c r="AE10" s="66">
        <f t="shared" si="4"/>
        <v>0</v>
      </c>
      <c r="AF10" s="80"/>
      <c r="AG10" s="80"/>
      <c r="AH10" s="80"/>
    </row>
    <row r="11">
      <c r="A11" s="17" t="s">
        <v>32</v>
      </c>
      <c r="B11" s="42">
        <v>0.015</v>
      </c>
      <c r="C11" s="19" t="s">
        <v>25</v>
      </c>
      <c r="D11" s="63">
        <f t="shared" si="1"/>
        <v>0</v>
      </c>
      <c r="E11" s="86"/>
      <c r="F11" s="86"/>
      <c r="G11" s="86"/>
      <c r="H11" s="83"/>
      <c r="I11" s="81"/>
      <c r="J11" s="66">
        <f t="shared" si="5"/>
        <v>0</v>
      </c>
      <c r="K11" s="86"/>
      <c r="L11" s="86"/>
      <c r="M11" s="86"/>
      <c r="N11" s="86"/>
      <c r="O11" s="86"/>
      <c r="P11" s="73"/>
      <c r="Q11" s="66">
        <f t="shared" si="2"/>
        <v>0</v>
      </c>
      <c r="R11" s="73"/>
      <c r="S11" s="73"/>
      <c r="T11" s="73"/>
      <c r="U11" s="86"/>
      <c r="V11" s="86"/>
      <c r="W11" s="73"/>
      <c r="X11" s="66">
        <f t="shared" si="3"/>
        <v>0</v>
      </c>
      <c r="Y11" s="73"/>
      <c r="Z11" s="73"/>
      <c r="AA11" s="73"/>
      <c r="AB11" s="86"/>
      <c r="AC11" s="86"/>
      <c r="AD11" s="73"/>
      <c r="AE11" s="66">
        <f t="shared" si="4"/>
        <v>0</v>
      </c>
      <c r="AF11" s="73"/>
      <c r="AG11" s="73"/>
      <c r="AH11" s="73"/>
    </row>
    <row r="12">
      <c r="A12" s="44" t="s">
        <v>42</v>
      </c>
      <c r="B12" s="69">
        <f>D5/'【第一】案件管理シート'!E2</f>
        <v>0</v>
      </c>
      <c r="C12" s="41" t="s">
        <v>27</v>
      </c>
      <c r="D12" s="43" t="str">
        <f>D5/sum(D6:D7)</f>
        <v>#DIV/0!</v>
      </c>
      <c r="E12" s="70"/>
      <c r="F12" s="71"/>
      <c r="G12" s="71"/>
      <c r="H12" s="71"/>
      <c r="I12" s="59"/>
      <c r="J12" s="72">
        <f t="shared" ref="J12:J13" si="7">J5/6</f>
        <v>0</v>
      </c>
      <c r="K12" s="70" t="s">
        <v>43</v>
      </c>
      <c r="L12" s="71"/>
      <c r="M12" s="71"/>
      <c r="N12" s="71"/>
      <c r="O12" s="71"/>
      <c r="P12" s="59"/>
      <c r="Q12" s="72">
        <f t="shared" ref="Q12:Q13" si="8">Q5/6</f>
        <v>0</v>
      </c>
      <c r="R12" s="70" t="s">
        <v>43</v>
      </c>
      <c r="S12" s="71"/>
      <c r="T12" s="71"/>
      <c r="U12" s="71"/>
      <c r="V12" s="71"/>
      <c r="W12" s="59"/>
      <c r="X12" s="72">
        <f t="shared" ref="X12:X13" si="9">X5/6</f>
        <v>0</v>
      </c>
      <c r="Y12" s="70" t="s">
        <v>43</v>
      </c>
      <c r="Z12" s="71"/>
      <c r="AA12" s="71"/>
      <c r="AB12" s="71"/>
      <c r="AC12" s="71"/>
      <c r="AD12" s="59"/>
      <c r="AE12" s="73">
        <f t="shared" ref="AE12:AE13" si="10">AE5/6</f>
        <v>0</v>
      </c>
    </row>
    <row r="13">
      <c r="A13" s="44" t="s">
        <v>44</v>
      </c>
      <c r="B13" s="75">
        <f>D6/'【第一】案件管理シート'!E2</f>
        <v>0</v>
      </c>
      <c r="C13" s="44" t="s">
        <v>29</v>
      </c>
      <c r="D13" s="45" t="str">
        <f>sum(D6:D7)/D8</f>
        <v>#DIV/0!</v>
      </c>
      <c r="E13" s="70"/>
      <c r="F13" s="71"/>
      <c r="G13" s="71"/>
      <c r="H13" s="71"/>
      <c r="I13" s="59"/>
      <c r="J13" s="72">
        <f t="shared" si="7"/>
        <v>0</v>
      </c>
      <c r="K13" s="70" t="s">
        <v>45</v>
      </c>
      <c r="L13" s="71"/>
      <c r="M13" s="71"/>
      <c r="N13" s="71"/>
      <c r="O13" s="71"/>
      <c r="P13" s="59"/>
      <c r="Q13" s="72">
        <f t="shared" si="8"/>
        <v>0</v>
      </c>
      <c r="R13" s="70" t="s">
        <v>45</v>
      </c>
      <c r="S13" s="71"/>
      <c r="T13" s="71"/>
      <c r="U13" s="71"/>
      <c r="V13" s="71"/>
      <c r="W13" s="59"/>
      <c r="X13" s="72">
        <f t="shared" si="9"/>
        <v>0</v>
      </c>
      <c r="Y13" s="70" t="s">
        <v>45</v>
      </c>
      <c r="Z13" s="71"/>
      <c r="AA13" s="71"/>
      <c r="AB13" s="71"/>
      <c r="AC13" s="71"/>
      <c r="AD13" s="59"/>
      <c r="AE13" s="73">
        <f t="shared" si="10"/>
        <v>0</v>
      </c>
    </row>
    <row r="14">
      <c r="A14" s="44" t="s">
        <v>46</v>
      </c>
      <c r="B14" s="75">
        <f>D10/'【第一】案件管理シート'!E2</f>
        <v>0</v>
      </c>
      <c r="C14" s="17" t="s">
        <v>31</v>
      </c>
      <c r="D14" s="45" t="str">
        <f>SUM(D6:D7)/D10</f>
        <v>#DIV/0!</v>
      </c>
      <c r="E14" s="70"/>
      <c r="F14" s="71"/>
      <c r="G14" s="71"/>
      <c r="H14" s="71"/>
      <c r="I14" s="59"/>
      <c r="J14" s="72">
        <f t="shared" ref="J14:J15" si="11">J10/6</f>
        <v>0</v>
      </c>
      <c r="K14" s="70" t="s">
        <v>47</v>
      </c>
      <c r="L14" s="71"/>
      <c r="M14" s="71"/>
      <c r="N14" s="71"/>
      <c r="O14" s="71"/>
      <c r="P14" s="59"/>
      <c r="Q14" s="72">
        <f t="shared" ref="Q14:Q15" si="12">Q10/6</f>
        <v>0</v>
      </c>
      <c r="R14" s="70" t="s">
        <v>47</v>
      </c>
      <c r="S14" s="71"/>
      <c r="T14" s="71"/>
      <c r="U14" s="71"/>
      <c r="V14" s="71"/>
      <c r="W14" s="59"/>
      <c r="X14" s="72">
        <f t="shared" ref="X14:X15" si="13">X10/6</f>
        <v>0</v>
      </c>
      <c r="Y14" s="70" t="s">
        <v>47</v>
      </c>
      <c r="Z14" s="71"/>
      <c r="AA14" s="71"/>
      <c r="AB14" s="71"/>
      <c r="AC14" s="71"/>
      <c r="AD14" s="59"/>
      <c r="AE14" s="73">
        <f t="shared" ref="AE14:AE15" si="14">AE10/6</f>
        <v>0</v>
      </c>
    </row>
    <row r="15">
      <c r="A15" s="44" t="s">
        <v>48</v>
      </c>
      <c r="B15" s="75">
        <f>D11/'【第一】案件管理シート'!E2</f>
        <v>0</v>
      </c>
      <c r="C15" s="17" t="s">
        <v>33</v>
      </c>
      <c r="D15" s="48" t="str">
        <f>D10/D11</f>
        <v>#DIV/0!</v>
      </c>
      <c r="E15" s="70"/>
      <c r="F15" s="71"/>
      <c r="G15" s="71"/>
      <c r="H15" s="71"/>
      <c r="I15" s="59"/>
      <c r="J15" s="72">
        <f t="shared" si="11"/>
        <v>0</v>
      </c>
      <c r="K15" s="70" t="s">
        <v>49</v>
      </c>
      <c r="L15" s="71"/>
      <c r="M15" s="71"/>
      <c r="N15" s="71"/>
      <c r="O15" s="71"/>
      <c r="P15" s="59"/>
      <c r="Q15" s="72">
        <f t="shared" si="12"/>
        <v>0</v>
      </c>
      <c r="R15" s="70" t="s">
        <v>49</v>
      </c>
      <c r="S15" s="71"/>
      <c r="T15" s="71"/>
      <c r="U15" s="71"/>
      <c r="V15" s="71"/>
      <c r="W15" s="59"/>
      <c r="X15" s="72">
        <f t="shared" si="13"/>
        <v>0</v>
      </c>
      <c r="Y15" s="70" t="s">
        <v>49</v>
      </c>
      <c r="Z15" s="71"/>
      <c r="AA15" s="71"/>
      <c r="AB15" s="71"/>
      <c r="AC15" s="71"/>
      <c r="AD15" s="59"/>
      <c r="AE15" s="73">
        <f t="shared" si="14"/>
        <v>0</v>
      </c>
    </row>
    <row r="16">
      <c r="A16" s="49"/>
      <c r="B16" s="49"/>
      <c r="C16" s="49"/>
      <c r="D16" s="49"/>
      <c r="E16" s="49"/>
      <c r="F16" s="49"/>
      <c r="G16" s="49"/>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row>
    <row r="17">
      <c r="A17" s="50"/>
      <c r="B17" s="50"/>
      <c r="C17" s="50"/>
      <c r="D17" s="50"/>
    </row>
    <row r="18">
      <c r="A18" s="50"/>
      <c r="B18" s="50"/>
      <c r="C18" s="50"/>
      <c r="D18" s="50"/>
      <c r="E18" s="50"/>
      <c r="F18" s="50"/>
      <c r="G18" s="92"/>
      <c r="H18" s="93"/>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row>
  </sheetData>
  <mergeCells count="20">
    <mergeCell ref="A2:A3"/>
    <mergeCell ref="B2:B3"/>
    <mergeCell ref="C2:C3"/>
    <mergeCell ref="D2:D3"/>
    <mergeCell ref="K12:P12"/>
    <mergeCell ref="R12:W12"/>
    <mergeCell ref="Y12:AD12"/>
    <mergeCell ref="Y13:AD13"/>
    <mergeCell ref="Y14:AD14"/>
    <mergeCell ref="Y15:AD15"/>
    <mergeCell ref="K14:P14"/>
    <mergeCell ref="K15:P15"/>
    <mergeCell ref="E12:I12"/>
    <mergeCell ref="E13:I13"/>
    <mergeCell ref="K13:P13"/>
    <mergeCell ref="R13:W13"/>
    <mergeCell ref="E14:I14"/>
    <mergeCell ref="R14:W14"/>
    <mergeCell ref="E15:I15"/>
    <mergeCell ref="R15:W1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9.25"/>
    <col customWidth="1" min="5" max="5" width="19.38"/>
  </cols>
  <sheetData>
    <row r="1">
      <c r="A1" s="119" t="s">
        <v>67</v>
      </c>
      <c r="B1" s="120">
        <f>TODAY()
</f>
        <v>46192</v>
      </c>
      <c r="C1" s="121" t="s">
        <v>68</v>
      </c>
      <c r="D1" s="122"/>
      <c r="E1" s="123">
        <f>_xlfn.NETWORKDAYS.INTL(B3, B4, "0000001", B7:B10)
</f>
        <v>23</v>
      </c>
      <c r="F1" s="124"/>
      <c r="G1" s="50"/>
      <c r="H1" s="125" t="s">
        <v>57</v>
      </c>
      <c r="I1" s="125" t="s">
        <v>69</v>
      </c>
      <c r="J1" s="125" t="s">
        <v>70</v>
      </c>
      <c r="K1" s="125" t="s">
        <v>71</v>
      </c>
      <c r="L1" s="125" t="s">
        <v>72</v>
      </c>
      <c r="M1" s="125" t="s">
        <v>73</v>
      </c>
      <c r="N1" s="125" t="s">
        <v>74</v>
      </c>
      <c r="O1" s="50"/>
    </row>
    <row r="2">
      <c r="A2" s="50"/>
      <c r="B2" s="50"/>
      <c r="C2" s="121" t="s">
        <v>75</v>
      </c>
      <c r="D2" s="122"/>
      <c r="E2" s="123">
        <f>_xlfn.NETWORKDAYS.INTL(B3, B1, "0000001", B7:B10)
</f>
        <v>327</v>
      </c>
      <c r="F2" s="124"/>
      <c r="G2" s="126" t="s">
        <v>76</v>
      </c>
      <c r="H2" s="127">
        <f>'【5月】月間進捗管理シート'!B4</f>
        <v>14</v>
      </c>
      <c r="I2" s="128">
        <f>'【5月】月間進捗管理シート'!B8</f>
        <v>0.25</v>
      </c>
      <c r="J2" s="127">
        <f>'【5月】月間進捗管理シート'!B5</f>
        <v>56</v>
      </c>
      <c r="K2" s="128">
        <f>'【5月】月間進捗管理シート'!B9</f>
        <v>0.7</v>
      </c>
      <c r="L2" s="129">
        <f>'【5月】月間進捗管理シート'!B6</f>
        <v>80</v>
      </c>
      <c r="M2" s="128">
        <f>'【5月】月間進捗管理シート'!B10</f>
        <v>0.02</v>
      </c>
      <c r="N2" s="127">
        <f>'【5月】月間進捗管理シート'!B7</f>
        <v>4000</v>
      </c>
      <c r="O2" s="50"/>
    </row>
    <row r="3">
      <c r="A3" s="130" t="s">
        <v>77</v>
      </c>
      <c r="B3" s="131">
        <v>45809.0</v>
      </c>
      <c r="C3" s="121" t="s">
        <v>78</v>
      </c>
      <c r="D3" s="122"/>
      <c r="E3" s="123">
        <f>E1-E2+1</f>
        <v>-303</v>
      </c>
      <c r="F3" s="124"/>
      <c r="G3" s="132" t="s">
        <v>79</v>
      </c>
      <c r="H3" s="133">
        <f>H2/E1*E2</f>
        <v>199.0434783</v>
      </c>
      <c r="I3" s="124"/>
      <c r="J3" s="133">
        <f>J2/E1*E2</f>
        <v>796.173913</v>
      </c>
      <c r="K3" s="124"/>
      <c r="L3" s="133">
        <f>L2/E1*E2</f>
        <v>1137.391304</v>
      </c>
      <c r="M3" s="124"/>
      <c r="N3" s="133">
        <f>N2/E1*E2</f>
        <v>56869.56522</v>
      </c>
      <c r="O3" s="50"/>
    </row>
    <row r="4">
      <c r="A4" s="130" t="s">
        <v>80</v>
      </c>
      <c r="B4" s="131">
        <v>45838.0</v>
      </c>
      <c r="C4" s="121" t="s">
        <v>81</v>
      </c>
      <c r="D4" s="122"/>
      <c r="E4" s="123">
        <f>_xlfn.NETWORKDAYS.INTL(B3, B5, "0000001", B7:B10)
</f>
        <v>17</v>
      </c>
      <c r="F4" s="124"/>
      <c r="G4" s="126" t="s">
        <v>82</v>
      </c>
      <c r="H4" s="128">
        <f>H3/H2</f>
        <v>14.2173913</v>
      </c>
      <c r="I4" s="134"/>
      <c r="J4" s="128">
        <f>J3/J2</f>
        <v>14.2173913</v>
      </c>
      <c r="K4" s="134"/>
      <c r="L4" s="135">
        <f>L3/L2</f>
        <v>14.2173913</v>
      </c>
      <c r="M4" s="134"/>
      <c r="N4" s="128">
        <f>N3/N2</f>
        <v>14.2173913</v>
      </c>
      <c r="O4" s="50"/>
    </row>
    <row r="5">
      <c r="A5" s="136" t="s">
        <v>83</v>
      </c>
      <c r="B5" s="137">
        <v>45829.0</v>
      </c>
      <c r="C5" s="121" t="s">
        <v>84</v>
      </c>
      <c r="D5" s="122"/>
      <c r="E5" s="123">
        <f>E4-E2+1</f>
        <v>-309</v>
      </c>
      <c r="F5" s="124"/>
      <c r="G5" s="138" t="s">
        <v>2</v>
      </c>
      <c r="H5" s="139">
        <f>'【5月】月間進捗管理シート'!D4</f>
        <v>120000</v>
      </c>
      <c r="I5" s="140">
        <f>'【5月】月間進捗管理シート'!D11</f>
        <v>7500</v>
      </c>
      <c r="J5" s="139">
        <f>'【5月】月間進捗管理シート'!D5</f>
        <v>16</v>
      </c>
      <c r="K5" s="140">
        <f>'【5月】月間進捗管理シート'!D12</f>
        <v>0.5161290323</v>
      </c>
      <c r="L5" s="139">
        <f>'【5月】月間進捗管理シート'!D9</f>
        <v>20</v>
      </c>
      <c r="M5" s="140">
        <f>'【5月】月間進捗管理シート'!D14</f>
        <v>0.008695652174</v>
      </c>
      <c r="N5" s="139">
        <f>'【5月】月間進捗管理シート'!D10</f>
        <v>2300</v>
      </c>
      <c r="O5" s="50"/>
    </row>
    <row r="6">
      <c r="A6" s="130" t="s">
        <v>85</v>
      </c>
      <c r="B6" s="141">
        <v>45831.0</v>
      </c>
      <c r="C6" s="142" t="s">
        <v>86</v>
      </c>
      <c r="D6" s="122"/>
      <c r="E6" s="143">
        <f>_xlfn.NETWORKDAYS.INTL(B3, B6, "0000001", B7:B10)
</f>
        <v>18</v>
      </c>
      <c r="F6" s="124"/>
      <c r="G6" s="126" t="s">
        <v>87</v>
      </c>
      <c r="H6" s="128">
        <f>H5/H2</f>
        <v>8571.428571</v>
      </c>
      <c r="I6" s="134"/>
      <c r="J6" s="128">
        <f>J5/J2</f>
        <v>0.2857142857</v>
      </c>
      <c r="K6" s="134"/>
      <c r="L6" s="135">
        <f>L5/L2</f>
        <v>0.25</v>
      </c>
      <c r="M6" s="134"/>
      <c r="N6" s="128">
        <f>N5/N2</f>
        <v>0.575</v>
      </c>
      <c r="O6" s="50"/>
    </row>
    <row r="7">
      <c r="A7" s="144" t="s">
        <v>88</v>
      </c>
      <c r="B7" s="145">
        <v>45815.0</v>
      </c>
      <c r="C7" s="121" t="s">
        <v>89</v>
      </c>
      <c r="D7" s="122"/>
      <c r="E7" s="123">
        <f>E6-E2+1</f>
        <v>-308</v>
      </c>
      <c r="F7" s="124"/>
      <c r="G7" s="50"/>
      <c r="H7" s="50"/>
      <c r="I7" s="50"/>
      <c r="J7" s="50"/>
      <c r="K7" s="50"/>
      <c r="L7" s="50"/>
      <c r="M7" s="50"/>
      <c r="N7" s="134"/>
      <c r="O7" s="50"/>
    </row>
    <row r="8">
      <c r="A8" s="50"/>
      <c r="B8" s="131">
        <v>45836.0</v>
      </c>
      <c r="C8" s="146" t="s">
        <v>90</v>
      </c>
      <c r="D8" s="122"/>
      <c r="E8" s="147" t="str">
        <f>E9+E10+E11</f>
        <v>#REF!</v>
      </c>
      <c r="F8" s="124"/>
      <c r="G8" s="148" t="s">
        <v>91</v>
      </c>
      <c r="H8" s="149">
        <f>H5-H3</f>
        <v>119800.9565</v>
      </c>
      <c r="I8" s="150">
        <f>I5-I2</f>
        <v>7499.75</v>
      </c>
      <c r="J8" s="149">
        <f>J5-J3</f>
        <v>-780.173913</v>
      </c>
      <c r="K8" s="150">
        <f>K5-K2</f>
        <v>-0.1838709677</v>
      </c>
      <c r="L8" s="149">
        <f>L5-L3</f>
        <v>-1117.391304</v>
      </c>
      <c r="M8" s="150">
        <f>M5-M2</f>
        <v>-0.01130434783</v>
      </c>
      <c r="N8" s="149">
        <f>N5-N3</f>
        <v>-54569.56522</v>
      </c>
      <c r="O8" s="50"/>
    </row>
    <row r="9">
      <c r="A9" s="50"/>
      <c r="B9" s="131"/>
      <c r="C9" s="151" t="s">
        <v>92</v>
      </c>
      <c r="D9" s="122"/>
      <c r="E9" s="152">
        <f>'【第一】案件管理シート'!F11+'【個人案件管理シート】前川'!E9</f>
        <v>0</v>
      </c>
      <c r="F9" s="124"/>
      <c r="G9" s="50"/>
      <c r="H9" s="50"/>
      <c r="I9" s="50"/>
      <c r="J9" s="50"/>
      <c r="K9" s="50"/>
      <c r="L9" s="50"/>
      <c r="M9" s="50"/>
      <c r="N9" s="50"/>
      <c r="O9" s="50"/>
    </row>
    <row r="10">
      <c r="A10" s="50"/>
      <c r="B10" s="131"/>
      <c r="C10" s="153" t="s">
        <v>93</v>
      </c>
      <c r="D10" s="122"/>
      <c r="E10" s="154">
        <f>'【第一】案件管理シート'!F12+'【個人案件管理シート】前川'!E10</f>
        <v>0</v>
      </c>
      <c r="F10" s="124"/>
      <c r="G10" s="155"/>
      <c r="H10" s="126" t="s">
        <v>94</v>
      </c>
      <c r="I10" s="126" t="s">
        <v>95</v>
      </c>
      <c r="J10" s="126" t="s">
        <v>96</v>
      </c>
      <c r="K10" s="126" t="s">
        <v>97</v>
      </c>
      <c r="L10" s="156"/>
      <c r="M10" s="156"/>
      <c r="N10" s="156"/>
      <c r="O10" s="50"/>
    </row>
    <row r="11">
      <c r="A11" s="124"/>
      <c r="B11" s="124"/>
      <c r="C11" s="157" t="s">
        <v>98</v>
      </c>
      <c r="D11" s="122"/>
      <c r="E11" s="158" t="str">
        <f>#REF!+'【個人案件管理シート】前川'!E11</f>
        <v>#REF!</v>
      </c>
      <c r="F11" s="124"/>
      <c r="G11" s="126" t="s">
        <v>76</v>
      </c>
      <c r="H11" s="159">
        <f>H2</f>
        <v>14</v>
      </c>
      <c r="I11" s="159">
        <f>J2</f>
        <v>56</v>
      </c>
      <c r="J11" s="159">
        <f>L2</f>
        <v>80</v>
      </c>
      <c r="K11" s="160">
        <f>N2</f>
        <v>4000</v>
      </c>
      <c r="L11" s="156"/>
      <c r="M11" s="156"/>
      <c r="N11" s="156"/>
      <c r="O11" s="124"/>
    </row>
    <row r="12">
      <c r="A12" s="124"/>
      <c r="B12" s="50"/>
      <c r="C12" s="161" t="s">
        <v>99</v>
      </c>
      <c r="D12" s="122"/>
      <c r="E12" s="162">
        <f>'【第一】案件管理シート'!F14+'【個人案件管理シート】前川'!E12</f>
        <v>0</v>
      </c>
      <c r="F12" s="124"/>
      <c r="G12" s="125" t="s">
        <v>100</v>
      </c>
      <c r="H12" s="163" t="str">
        <f>H11-E8</f>
        <v>#REF!</v>
      </c>
      <c r="I12" s="163" t="str">
        <f>H12/I2</f>
        <v>#REF!</v>
      </c>
      <c r="J12" s="163" t="str">
        <f>I12/K2-E12</f>
        <v>#REF!</v>
      </c>
      <c r="K12" s="164" t="str">
        <f>J12/M2</f>
        <v>#REF!</v>
      </c>
      <c r="L12" s="50"/>
      <c r="M12" s="124"/>
      <c r="N12" s="124"/>
      <c r="O12" s="50"/>
    </row>
    <row r="13">
      <c r="A13" s="124"/>
      <c r="B13" s="50"/>
      <c r="C13" s="50"/>
      <c r="D13" s="165">
        <v>45809.0</v>
      </c>
      <c r="E13" s="166">
        <f>'【第一】案件管理シート'!J1+'【個人案件管理シート】前川'!E13</f>
        <v>2</v>
      </c>
      <c r="F13" s="124"/>
      <c r="G13" s="126" t="s">
        <v>101</v>
      </c>
      <c r="H13" s="167" t="str">
        <f>H12/E3</f>
        <v>#REF!</v>
      </c>
      <c r="I13" s="167" t="str">
        <f>I12/E7</f>
        <v>#REF!</v>
      </c>
      <c r="J13" s="167" t="str">
        <f>J12/E5</f>
        <v>#REF!</v>
      </c>
      <c r="K13" s="168" t="str">
        <f>K12/E5</f>
        <v>#REF!</v>
      </c>
      <c r="L13" s="50"/>
      <c r="M13" s="50"/>
      <c r="N13" s="50"/>
      <c r="O13" s="50"/>
    </row>
    <row r="14">
      <c r="A14" s="124"/>
      <c r="B14" s="169" t="s">
        <v>102</v>
      </c>
      <c r="C14" s="170"/>
      <c r="D14" s="171"/>
      <c r="E14" s="170"/>
      <c r="F14" s="124"/>
      <c r="G14" s="50"/>
      <c r="L14" s="124"/>
      <c r="M14" s="124"/>
      <c r="N14" s="124"/>
      <c r="O14" s="124"/>
    </row>
    <row r="15">
      <c r="A15" s="50"/>
      <c r="B15" s="172"/>
      <c r="C15" s="7"/>
      <c r="D15" s="172"/>
      <c r="E15" s="7"/>
      <c r="F15" s="50"/>
      <c r="G15" s="173" t="s">
        <v>103</v>
      </c>
      <c r="K15" s="174"/>
      <c r="L15" s="175" t="s">
        <v>104</v>
      </c>
    </row>
    <row r="16">
      <c r="A16" s="50"/>
      <c r="B16" s="169" t="s">
        <v>105</v>
      </c>
      <c r="C16" s="170"/>
      <c r="D16" s="171"/>
      <c r="E16" s="170"/>
      <c r="F16" s="50"/>
      <c r="G16" s="173" t="s">
        <v>60</v>
      </c>
      <c r="I16" s="49" t="str">
        <f>IFERROR(__xludf.DUMMYFUNCTION("AVERAGE(FILTER(#REF!, (#REF!&lt;&gt;"""") * (#REF!&lt;&gt;"""")))
"),"#REF!")</f>
        <v>#REF!</v>
      </c>
      <c r="K16" s="124"/>
      <c r="L16" s="176" t="s">
        <v>60</v>
      </c>
      <c r="N16" s="49" t="str">
        <f>IFERROR(__xludf.DUMMYFUNCTION("AVERAGE(
  FILTER(
    #REF!,
    (#REF!&lt;&gt;"""") *
    (#REF!&lt;&gt;"""") *
    (
      (ROW(#REF!) &lt;= 29) *
      (#REF! &gt;= DATE(2025, 4, 14)) *
      (#REF! &lt;= DATE(2025, 4, 19))
      +
      (ROW(#REF!) &gt; 29)
    )
  )
)
"),"#REF!")</f>
        <v>#REF!</v>
      </c>
    </row>
    <row r="17">
      <c r="A17" s="50"/>
      <c r="B17" s="172"/>
      <c r="C17" s="7"/>
      <c r="D17" s="172"/>
      <c r="E17" s="7"/>
      <c r="F17" s="50"/>
      <c r="G17" s="173" t="s">
        <v>61</v>
      </c>
      <c r="I17" s="177" t="str">
        <f>IFERROR(__xludf.DUMMYFUNCTION("AVERAGE(FILTER(#REF!, (#REF!&lt;&gt;"""") * (#REF!&lt;&gt;"""")))
"),"#REF!")</f>
        <v>#REF!</v>
      </c>
      <c r="K17" s="174"/>
      <c r="L17" s="175" t="s">
        <v>61</v>
      </c>
      <c r="N17" s="177" t="str">
        <f>IFERROR(__xludf.DUMMYFUNCTION("AVERAGE(
  FILTER(
    #REF!,
    (#REF!&lt;&gt;"""") *
    (#REF!&lt;&gt;"""") *
    (
      (ROW(#REF!) &lt;= 29) *
      (#REF! &gt;= DATE(2025, 4, 14)) *
      (#REF! &lt;= DATE(2025, 4, 19))
      +
      (ROW(#REF!) &gt; 29)
    )
  )
)
"),"#REF!")</f>
        <v>#REF!</v>
      </c>
    </row>
    <row r="18">
      <c r="A18" s="50"/>
      <c r="B18" s="169" t="s">
        <v>106</v>
      </c>
      <c r="C18" s="170"/>
      <c r="D18" s="171"/>
      <c r="E18" s="170"/>
      <c r="F18" s="50"/>
      <c r="K18" s="124"/>
    </row>
    <row r="19">
      <c r="A19" s="50"/>
      <c r="B19" s="172"/>
      <c r="C19" s="7"/>
      <c r="D19" s="172"/>
      <c r="E19" s="7"/>
      <c r="F19" s="50"/>
      <c r="G19" s="173" t="s">
        <v>62</v>
      </c>
      <c r="I19" s="178" t="str">
        <f>IFERROR(__xludf.DUMMYFUNCTION("AVERAGE(FILTER(#REF!, (#REF!&lt;&gt;"""") * (#REF!&lt;&gt;"""")))
"),"#REF!")</f>
        <v>#REF!</v>
      </c>
      <c r="K19" s="174"/>
      <c r="L19" s="175" t="s">
        <v>62</v>
      </c>
      <c r="N19" s="178" t="str">
        <f>IFERROR(__xludf.DUMMYFUNCTION("AVERAGE(
  FILTER(
    #REF!,
    (#REF!&lt;&gt;"""") *
    (#REF!&lt;&gt;"""") *
    (
      (ROW(#REF!) &lt;= 29) *
      (#REF! &gt;= DATE(2025, 4, 14)) *
      (#REF! &lt;= DATE(2025, 4, 19))
      +
      (ROW(#REF!) &gt; 29)
    )
  )
)
"),"#REF!")</f>
        <v>#REF!</v>
      </c>
    </row>
    <row r="20">
      <c r="A20" s="50"/>
      <c r="B20" s="169" t="s">
        <v>107</v>
      </c>
      <c r="C20" s="170"/>
      <c r="D20" s="171">
        <f>D16/E13</f>
        <v>0</v>
      </c>
      <c r="E20" s="170"/>
      <c r="F20" s="50"/>
      <c r="K20" s="124"/>
    </row>
    <row r="21">
      <c r="A21" s="50"/>
      <c r="B21" s="172"/>
      <c r="C21" s="7"/>
      <c r="D21" s="172"/>
      <c r="E21" s="7"/>
      <c r="F21" s="50"/>
      <c r="G21" s="173" t="s">
        <v>108</v>
      </c>
      <c r="I21" s="177" t="str">
        <f>IFERROR(__xludf.DUMMYFUNCTION("AVERAGE(FILTER(#REF!, (#REF!&lt;&gt;"""") * (#REF!&lt;&gt;"""")))
"),"#REF!")</f>
        <v>#REF!</v>
      </c>
      <c r="K21" s="174"/>
      <c r="L21" s="175" t="s">
        <v>108</v>
      </c>
      <c r="N21" s="174"/>
    </row>
    <row r="22" ht="16.5" customHeight="1">
      <c r="A22" s="50"/>
      <c r="B22" s="50"/>
      <c r="C22" s="50"/>
      <c r="D22" s="50"/>
      <c r="E22" s="50"/>
      <c r="F22" s="50"/>
      <c r="K22" s="124"/>
    </row>
  </sheetData>
  <mergeCells count="39">
    <mergeCell ref="C1:D1"/>
    <mergeCell ref="C2:D2"/>
    <mergeCell ref="C3:D3"/>
    <mergeCell ref="C4:D4"/>
    <mergeCell ref="C5:D5"/>
    <mergeCell ref="C6:D6"/>
    <mergeCell ref="C7:D7"/>
    <mergeCell ref="G14:K14"/>
    <mergeCell ref="G15:J15"/>
    <mergeCell ref="L15:O15"/>
    <mergeCell ref="C8:D8"/>
    <mergeCell ref="C9:D9"/>
    <mergeCell ref="C10:D10"/>
    <mergeCell ref="C11:D11"/>
    <mergeCell ref="C12:D12"/>
    <mergeCell ref="B14:C15"/>
    <mergeCell ref="D14:E15"/>
    <mergeCell ref="L16:M16"/>
    <mergeCell ref="L17:M18"/>
    <mergeCell ref="L19:M20"/>
    <mergeCell ref="N19:O20"/>
    <mergeCell ref="D16:E17"/>
    <mergeCell ref="G16:H16"/>
    <mergeCell ref="I16:J16"/>
    <mergeCell ref="N16:O16"/>
    <mergeCell ref="G17:H18"/>
    <mergeCell ref="I17:J18"/>
    <mergeCell ref="N17:O18"/>
    <mergeCell ref="G21:H22"/>
    <mergeCell ref="I21:J22"/>
    <mergeCell ref="L21:M22"/>
    <mergeCell ref="N21:O22"/>
    <mergeCell ref="B16:C17"/>
    <mergeCell ref="B18:C19"/>
    <mergeCell ref="D18:E19"/>
    <mergeCell ref="G19:H20"/>
    <mergeCell ref="I19:J20"/>
    <mergeCell ref="B20:C21"/>
    <mergeCell ref="D20:E21"/>
  </mergeCells>
  <conditionalFormatting sqref="B3:B10">
    <cfRule type="expression" dxfId="1" priority="1">
      <formula>$B3="AA課金"</formula>
    </cfRule>
  </conditionalFormatting>
  <conditionalFormatting sqref="B3:B10">
    <cfRule type="expression" dxfId="2" priority="2">
      <formula>$B3="A受注"</formula>
    </cfRule>
  </conditionalFormatting>
  <conditionalFormatting sqref="B3:B10">
    <cfRule type="expression" dxfId="3" priority="3">
      <formula>$B3="B商談済み回答待ち"</formula>
    </cfRule>
  </conditionalFormatting>
  <conditionalFormatting sqref="B3:B10">
    <cfRule type="expression" dxfId="4" priority="4">
      <formula>$B3="C商談済み回答待ち"</formula>
    </cfRule>
  </conditionalFormatting>
  <conditionalFormatting sqref="B3:B10">
    <cfRule type="expression" dxfId="5" priority="5">
      <formula>$B3="D商談済み回答待ち"</formula>
    </cfRule>
  </conditionalFormatting>
  <conditionalFormatting sqref="B3:B10">
    <cfRule type="expression" dxfId="6" priority="6">
      <formula>$B3="E商談"</formula>
    </cfRule>
  </conditionalFormatting>
  <conditionalFormatting sqref="B3:B10">
    <cfRule type="expression" dxfId="7" priority="7">
      <formula>$B3="F日程変更中"</formula>
    </cfRule>
  </conditionalFormatting>
  <conditionalFormatting sqref="B3:B10">
    <cfRule type="expression" dxfId="8" priority="8">
      <formula>$B3="XAA受注キャンセル"</formula>
    </cfRule>
  </conditionalFormatting>
  <conditionalFormatting sqref="B3:B10">
    <cfRule type="expression" dxfId="8" priority="9">
      <formula>$B3="XAプレゼン失注(決裁者)"</formula>
    </cfRule>
  </conditionalFormatting>
  <conditionalFormatting sqref="B3:B10">
    <cfRule type="expression" dxfId="8" priority="10">
      <formula>$B3="XBプレゼン失注(非決裁者)"</formula>
    </cfRule>
  </conditionalFormatting>
  <conditionalFormatting sqref="B3:B10">
    <cfRule type="expression" dxfId="8" priority="11">
      <formula>$B3="XCアポ失注"</formula>
    </cfRule>
  </conditionalFormatting>
  <conditionalFormatting sqref="B3:B10">
    <cfRule type="expression" dxfId="9" priority="12">
      <formula>$B3="長期追客リスト"</formula>
    </cfRule>
  </conditionalFormatting>
  <dataValidations>
    <dataValidation type="list" allowBlank="1" showErrorMessage="1" sqref="D13">
      <formula1>"2025年1月,2025年2月,2025年3月,2025年4月,2025年5月,2025年6月,2025年7月,2025年8月"</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3"/>
      <c r="B1" s="2" t="s">
        <v>1</v>
      </c>
      <c r="C1" s="3"/>
      <c r="D1" s="4" t="s">
        <v>2</v>
      </c>
      <c r="E1" s="179" t="s">
        <v>9</v>
      </c>
      <c r="F1" s="179" t="s">
        <v>3</v>
      </c>
      <c r="G1" s="179" t="s">
        <v>39</v>
      </c>
      <c r="H1" s="179" t="s">
        <v>5</v>
      </c>
      <c r="I1" s="179" t="s">
        <v>6</v>
      </c>
      <c r="J1" s="179" t="s">
        <v>7</v>
      </c>
      <c r="K1" s="179" t="s">
        <v>8</v>
      </c>
      <c r="L1" s="179" t="s">
        <v>9</v>
      </c>
      <c r="M1" s="179" t="s">
        <v>3</v>
      </c>
      <c r="N1" s="179" t="s">
        <v>39</v>
      </c>
      <c r="O1" s="179" t="s">
        <v>5</v>
      </c>
      <c r="P1" s="179" t="s">
        <v>6</v>
      </c>
      <c r="Q1" s="179" t="s">
        <v>7</v>
      </c>
      <c r="R1" s="179" t="s">
        <v>8</v>
      </c>
      <c r="S1" s="179" t="s">
        <v>9</v>
      </c>
      <c r="T1" s="179" t="s">
        <v>3</v>
      </c>
      <c r="U1" s="179" t="s">
        <v>39</v>
      </c>
      <c r="V1" s="179" t="s">
        <v>5</v>
      </c>
      <c r="W1" s="179" t="s">
        <v>6</v>
      </c>
      <c r="X1" s="179" t="s">
        <v>7</v>
      </c>
      <c r="Y1" s="179" t="s">
        <v>8</v>
      </c>
      <c r="Z1" s="179" t="s">
        <v>9</v>
      </c>
      <c r="AA1" s="179" t="s">
        <v>3</v>
      </c>
      <c r="AB1" s="179" t="s">
        <v>39</v>
      </c>
      <c r="AC1" s="179" t="s">
        <v>5</v>
      </c>
      <c r="AD1" s="179" t="s">
        <v>6</v>
      </c>
      <c r="AE1" s="179" t="s">
        <v>7</v>
      </c>
      <c r="AF1" s="179" t="s">
        <v>8</v>
      </c>
      <c r="AG1" s="179" t="s">
        <v>9</v>
      </c>
      <c r="AH1" s="179" t="s">
        <v>3</v>
      </c>
      <c r="AI1" s="179" t="s">
        <v>39</v>
      </c>
    </row>
    <row r="2">
      <c r="A2" s="6"/>
      <c r="B2" s="6"/>
      <c r="C2" s="6"/>
      <c r="D2" s="7"/>
      <c r="E2" s="180">
        <v>45870.0</v>
      </c>
      <c r="F2" s="180">
        <v>45871.0</v>
      </c>
      <c r="G2" s="180">
        <v>45872.0</v>
      </c>
      <c r="H2" s="180">
        <v>45873.0</v>
      </c>
      <c r="I2" s="180">
        <v>45874.0</v>
      </c>
      <c r="J2" s="180">
        <v>45875.0</v>
      </c>
      <c r="K2" s="180">
        <v>45876.0</v>
      </c>
      <c r="L2" s="180">
        <v>45877.0</v>
      </c>
      <c r="M2" s="180">
        <v>45878.0</v>
      </c>
      <c r="N2" s="180">
        <v>45879.0</v>
      </c>
      <c r="O2" s="180">
        <v>45880.0</v>
      </c>
      <c r="P2" s="180">
        <v>45881.0</v>
      </c>
      <c r="Q2" s="180">
        <v>45882.0</v>
      </c>
      <c r="R2" s="180">
        <v>45883.0</v>
      </c>
      <c r="S2" s="180">
        <v>45884.0</v>
      </c>
      <c r="T2" s="180">
        <v>45885.0</v>
      </c>
      <c r="U2" s="180">
        <v>45886.0</v>
      </c>
      <c r="V2" s="180">
        <v>45887.0</v>
      </c>
      <c r="W2" s="180">
        <v>45888.0</v>
      </c>
      <c r="X2" s="180">
        <v>45889.0</v>
      </c>
      <c r="Y2" s="180">
        <v>45890.0</v>
      </c>
      <c r="Z2" s="180">
        <v>45891.0</v>
      </c>
      <c r="AA2" s="180">
        <v>45892.0</v>
      </c>
      <c r="AB2" s="180">
        <v>45893.0</v>
      </c>
      <c r="AC2" s="180">
        <v>45894.0</v>
      </c>
      <c r="AD2" s="180">
        <v>45895.0</v>
      </c>
      <c r="AE2" s="180">
        <v>45896.0</v>
      </c>
      <c r="AF2" s="180">
        <v>45897.0</v>
      </c>
      <c r="AG2" s="180">
        <v>45898.0</v>
      </c>
      <c r="AH2" s="180">
        <v>45899.0</v>
      </c>
      <c r="AI2" s="180">
        <v>45900.0</v>
      </c>
    </row>
    <row r="3">
      <c r="A3" s="9" t="s">
        <v>12</v>
      </c>
      <c r="B3" s="181">
        <v>2200000.0</v>
      </c>
      <c r="C3" s="9" t="s">
        <v>13</v>
      </c>
      <c r="D3" s="182">
        <f t="shared" ref="D3:D5" si="1">sum(E3:M3)+sum(O3:T3)+sum(V3:AA3)+sum(AC3:AH3)</f>
        <v>1615000</v>
      </c>
      <c r="E3" s="183"/>
      <c r="F3" s="183"/>
      <c r="G3" s="184"/>
      <c r="H3" s="183"/>
      <c r="I3" s="183"/>
      <c r="J3" s="183"/>
      <c r="K3" s="183"/>
      <c r="L3" s="183"/>
      <c r="M3" s="183"/>
      <c r="N3" s="60">
        <f t="shared" ref="N3:N5" si="2">sum(H3:M3)</f>
        <v>0</v>
      </c>
      <c r="O3" s="183"/>
      <c r="P3" s="185">
        <v>635000.0</v>
      </c>
      <c r="Q3" s="185">
        <v>235000.0</v>
      </c>
      <c r="R3" s="185">
        <v>235000.0</v>
      </c>
      <c r="S3" s="183"/>
      <c r="T3" s="183"/>
      <c r="U3" s="60">
        <f t="shared" ref="U3:U5" si="3">sum(O3:T3)</f>
        <v>1105000</v>
      </c>
      <c r="V3" s="183"/>
      <c r="W3" s="183"/>
      <c r="X3" s="183"/>
      <c r="Y3" s="185">
        <v>180000.0</v>
      </c>
      <c r="Z3" s="185">
        <v>130000.0</v>
      </c>
      <c r="AA3" s="183"/>
      <c r="AB3" s="60">
        <f t="shared" ref="AB3:AB5" si="4">sum(V3:AA3)</f>
        <v>310000</v>
      </c>
      <c r="AC3" s="185">
        <v>200000.0</v>
      </c>
      <c r="AD3" s="183"/>
      <c r="AE3" s="183"/>
      <c r="AF3" s="183"/>
      <c r="AG3" s="183"/>
      <c r="AH3" s="183"/>
      <c r="AI3" s="60">
        <f t="shared" ref="AI3:AI5" si="5">sum(AC3:AH3)</f>
        <v>200000</v>
      </c>
    </row>
    <row r="4">
      <c r="A4" s="17" t="s">
        <v>14</v>
      </c>
      <c r="B4" s="186">
        <v>11.0</v>
      </c>
      <c r="C4" s="19" t="s">
        <v>15</v>
      </c>
      <c r="D4" s="187">
        <f t="shared" si="1"/>
        <v>8</v>
      </c>
      <c r="E4" s="89"/>
      <c r="F4" s="89"/>
      <c r="G4" s="188"/>
      <c r="H4" s="89"/>
      <c r="I4" s="89"/>
      <c r="J4" s="89"/>
      <c r="K4" s="89"/>
      <c r="L4" s="89"/>
      <c r="M4" s="89"/>
      <c r="N4" s="66">
        <f t="shared" si="2"/>
        <v>0</v>
      </c>
      <c r="O4" s="89"/>
      <c r="P4" s="189">
        <v>3.0</v>
      </c>
      <c r="Q4" s="189">
        <v>1.0</v>
      </c>
      <c r="R4" s="189">
        <v>1.0</v>
      </c>
      <c r="S4" s="189"/>
      <c r="T4" s="89"/>
      <c r="U4" s="66">
        <f t="shared" si="3"/>
        <v>5</v>
      </c>
      <c r="V4" s="89"/>
      <c r="W4" s="89"/>
      <c r="X4" s="89"/>
      <c r="Y4" s="189">
        <v>1.0</v>
      </c>
      <c r="Z4" s="189">
        <v>1.0</v>
      </c>
      <c r="AA4" s="189"/>
      <c r="AB4" s="66">
        <f t="shared" si="4"/>
        <v>2</v>
      </c>
      <c r="AC4" s="189">
        <v>1.0</v>
      </c>
      <c r="AD4" s="89"/>
      <c r="AE4" s="89"/>
      <c r="AF4" s="89"/>
      <c r="AG4" s="89"/>
      <c r="AH4" s="89"/>
      <c r="AI4" s="66">
        <f t="shared" si="5"/>
        <v>1</v>
      </c>
    </row>
    <row r="5">
      <c r="A5" s="17" t="s">
        <v>16</v>
      </c>
      <c r="B5" s="186">
        <f t="shared" ref="B5:B7" si="6">B4/B8</f>
        <v>36.66666667</v>
      </c>
      <c r="C5" s="19" t="s">
        <v>17</v>
      </c>
      <c r="D5" s="187">
        <f t="shared" si="1"/>
        <v>27</v>
      </c>
      <c r="E5" s="89"/>
      <c r="F5" s="189">
        <v>1.0</v>
      </c>
      <c r="G5" s="188"/>
      <c r="H5" s="89"/>
      <c r="I5" s="189">
        <v>3.0</v>
      </c>
      <c r="J5" s="189">
        <v>2.0</v>
      </c>
      <c r="K5" s="189">
        <v>2.0</v>
      </c>
      <c r="L5" s="189">
        <v>2.0</v>
      </c>
      <c r="M5" s="89"/>
      <c r="N5" s="66">
        <f t="shared" si="2"/>
        <v>9</v>
      </c>
      <c r="O5" s="89"/>
      <c r="P5" s="189">
        <v>3.0</v>
      </c>
      <c r="Q5" s="89"/>
      <c r="R5" s="189">
        <v>1.0</v>
      </c>
      <c r="S5" s="89"/>
      <c r="T5" s="89"/>
      <c r="U5" s="66">
        <f t="shared" si="3"/>
        <v>4</v>
      </c>
      <c r="V5" s="89"/>
      <c r="W5" s="189">
        <v>2.0</v>
      </c>
      <c r="X5" s="189">
        <v>3.0</v>
      </c>
      <c r="Y5" s="189">
        <v>2.0</v>
      </c>
      <c r="Z5" s="189">
        <v>2.0</v>
      </c>
      <c r="AA5" s="89"/>
      <c r="AB5" s="66">
        <f t="shared" si="4"/>
        <v>9</v>
      </c>
      <c r="AC5" s="189">
        <v>0.0</v>
      </c>
      <c r="AD5" s="189">
        <v>1.0</v>
      </c>
      <c r="AE5" s="189">
        <v>0.0</v>
      </c>
      <c r="AF5" s="189">
        <v>3.0</v>
      </c>
      <c r="AG5" s="189">
        <v>0.0</v>
      </c>
      <c r="AH5" s="89"/>
      <c r="AI5" s="66">
        <f t="shared" si="5"/>
        <v>4</v>
      </c>
    </row>
    <row r="6">
      <c r="A6" s="17" t="s">
        <v>22</v>
      </c>
      <c r="B6" s="186">
        <f t="shared" si="6"/>
        <v>56.41025641</v>
      </c>
      <c r="C6" s="190" t="s">
        <v>71</v>
      </c>
      <c r="D6" s="191">
        <f>E6+F6+sum(H6:M6)+sum(O6:T6)+sum(V6:AA6)+sum(AC6:AH6)</f>
        <v>0</v>
      </c>
      <c r="E6" s="192"/>
      <c r="F6" s="192"/>
      <c r="G6" s="193"/>
      <c r="H6" s="192"/>
      <c r="I6" s="192"/>
      <c r="J6" s="192"/>
      <c r="K6" s="192"/>
      <c r="L6" s="192"/>
      <c r="M6" s="192"/>
      <c r="N6" s="194">
        <f>N5/N7</f>
        <v>0.8181818182</v>
      </c>
      <c r="O6" s="192"/>
      <c r="P6" s="192"/>
      <c r="Q6" s="192"/>
      <c r="R6" s="192"/>
      <c r="S6" s="192"/>
      <c r="T6" s="192"/>
      <c r="U6" s="194">
        <f>U5/U7</f>
        <v>0.8</v>
      </c>
      <c r="V6" s="192"/>
      <c r="W6" s="192"/>
      <c r="X6" s="192"/>
      <c r="Y6" s="192"/>
      <c r="Z6" s="192"/>
      <c r="AA6" s="192"/>
      <c r="AB6" s="194">
        <f>AB5/AB7</f>
        <v>0.5</v>
      </c>
      <c r="AC6" s="192"/>
      <c r="AD6" s="192"/>
      <c r="AE6" s="192"/>
      <c r="AF6" s="192"/>
      <c r="AG6" s="192"/>
      <c r="AH6" s="192"/>
      <c r="AI6" s="194">
        <f>AI5/AI7</f>
        <v>0.3636363636</v>
      </c>
    </row>
    <row r="7">
      <c r="A7" s="17" t="s">
        <v>24</v>
      </c>
      <c r="B7" s="186">
        <f t="shared" si="6"/>
        <v>3760.683761</v>
      </c>
      <c r="C7" s="68" t="s">
        <v>109</v>
      </c>
      <c r="D7" s="187">
        <f>sum(E7:M7)+sum(O7:T7)+sum(V7:AA7)+sum(AC7:AH7)</f>
        <v>47</v>
      </c>
      <c r="E7" s="189">
        <v>0.0</v>
      </c>
      <c r="F7" s="189">
        <v>2.0</v>
      </c>
      <c r="G7" s="195">
        <v>0.0</v>
      </c>
      <c r="H7" s="189"/>
      <c r="I7" s="189">
        <v>3.0</v>
      </c>
      <c r="J7" s="189">
        <v>2.0</v>
      </c>
      <c r="K7" s="189">
        <v>3.0</v>
      </c>
      <c r="L7" s="189">
        <v>2.0</v>
      </c>
      <c r="M7" s="189">
        <v>1.0</v>
      </c>
      <c r="N7" s="66">
        <f>sum(H7:M7)</f>
        <v>11</v>
      </c>
      <c r="O7" s="89"/>
      <c r="P7" s="189">
        <v>3.0</v>
      </c>
      <c r="Q7" s="89"/>
      <c r="R7" s="189">
        <v>2.0</v>
      </c>
      <c r="S7" s="89"/>
      <c r="T7" s="89"/>
      <c r="U7" s="66">
        <f>sum(O7:T7)</f>
        <v>5</v>
      </c>
      <c r="V7" s="89"/>
      <c r="W7" s="189">
        <v>4.0</v>
      </c>
      <c r="X7" s="189">
        <v>5.0</v>
      </c>
      <c r="Y7" s="189">
        <v>4.0</v>
      </c>
      <c r="Z7" s="189">
        <v>5.0</v>
      </c>
      <c r="AA7" s="89"/>
      <c r="AB7" s="66">
        <f>sum(V7:AA7)</f>
        <v>18</v>
      </c>
      <c r="AC7" s="189">
        <v>3.0</v>
      </c>
      <c r="AD7" s="189">
        <v>2.0</v>
      </c>
      <c r="AE7" s="189">
        <v>1.0</v>
      </c>
      <c r="AF7" s="189">
        <v>3.0</v>
      </c>
      <c r="AG7" s="189">
        <v>2.0</v>
      </c>
      <c r="AH7" s="89"/>
      <c r="AI7" s="66">
        <f>sum(AC7:AH7)</f>
        <v>11</v>
      </c>
    </row>
    <row r="8">
      <c r="A8" s="41" t="s">
        <v>26</v>
      </c>
      <c r="B8" s="196">
        <v>0.3</v>
      </c>
      <c r="C8" s="190" t="s">
        <v>73</v>
      </c>
      <c r="D8" s="191"/>
      <c r="E8" s="192"/>
      <c r="F8" s="192"/>
      <c r="G8" s="193"/>
      <c r="H8" s="197"/>
      <c r="I8" s="192"/>
      <c r="J8" s="192"/>
      <c r="K8" s="192"/>
      <c r="L8" s="197"/>
      <c r="M8" s="197"/>
      <c r="N8" s="194">
        <f>N9/N10</f>
        <v>0.00853485064</v>
      </c>
      <c r="O8" s="197"/>
      <c r="P8" s="192"/>
      <c r="Q8" s="192"/>
      <c r="R8" s="192"/>
      <c r="S8" s="197"/>
      <c r="T8" s="197"/>
      <c r="U8" s="194">
        <f>U9/U10</f>
        <v>0.0008936550492</v>
      </c>
      <c r="V8" s="197"/>
      <c r="W8" s="192"/>
      <c r="X8" s="192"/>
      <c r="Y8" s="192"/>
      <c r="Z8" s="197"/>
      <c r="AA8" s="197"/>
      <c r="AB8" s="194">
        <f>AB9/AB10</f>
        <v>0.008352668213</v>
      </c>
      <c r="AC8" s="197"/>
      <c r="AD8" s="192"/>
      <c r="AE8" s="192"/>
      <c r="AF8" s="192"/>
      <c r="AG8" s="197"/>
      <c r="AH8" s="197"/>
      <c r="AI8" s="194">
        <f>AI9/AI10</f>
        <v>0.006747638327</v>
      </c>
    </row>
    <row r="9">
      <c r="A9" s="17" t="s">
        <v>28</v>
      </c>
      <c r="B9" s="198">
        <v>0.65</v>
      </c>
      <c r="C9" s="19" t="s">
        <v>23</v>
      </c>
      <c r="D9" s="187">
        <f t="shared" ref="D9:D10" si="8">sum(E9:M9)+sum(O9:T9)+sum(V9:AA9)+sum(AC9:AH9)</f>
        <v>50</v>
      </c>
      <c r="E9" s="189">
        <v>4.0</v>
      </c>
      <c r="F9" s="189">
        <v>4.0</v>
      </c>
      <c r="G9" s="195">
        <v>1.0</v>
      </c>
      <c r="H9" s="189">
        <v>2.0</v>
      </c>
      <c r="I9" s="189">
        <v>1.0</v>
      </c>
      <c r="J9" s="189">
        <v>2.0</v>
      </c>
      <c r="K9" s="189">
        <v>3.0</v>
      </c>
      <c r="L9" s="189">
        <v>3.0</v>
      </c>
      <c r="M9" s="189">
        <v>1.0</v>
      </c>
      <c r="N9" s="66">
        <f t="shared" ref="N9:N10" si="9">sum(H9:M9)</f>
        <v>12</v>
      </c>
      <c r="O9" s="189">
        <v>1.0</v>
      </c>
      <c r="P9" s="89"/>
      <c r="Q9" s="89"/>
      <c r="R9" s="89"/>
      <c r="S9" s="89"/>
      <c r="T9" s="89"/>
      <c r="U9" s="66">
        <f t="shared" ref="U9:U10" si="10">sum(O9:T9)</f>
        <v>1</v>
      </c>
      <c r="V9" s="189">
        <v>3.0</v>
      </c>
      <c r="W9" s="189">
        <v>5.0</v>
      </c>
      <c r="X9" s="189">
        <v>2.0</v>
      </c>
      <c r="Y9" s="189">
        <v>5.0</v>
      </c>
      <c r="Z9" s="189">
        <v>2.0</v>
      </c>
      <c r="AA9" s="189">
        <v>1.0</v>
      </c>
      <c r="AB9" s="66">
        <f t="shared" ref="AB9:AB10" si="11">sum(V9:AA9)</f>
        <v>18</v>
      </c>
      <c r="AC9" s="89">
        <f t="shared" ref="AC9:AH9" si="7">AC36</f>
        <v>0</v>
      </c>
      <c r="AD9" s="89">
        <f t="shared" si="7"/>
        <v>3</v>
      </c>
      <c r="AE9" s="89">
        <f t="shared" si="7"/>
        <v>2</v>
      </c>
      <c r="AF9" s="89">
        <f t="shared" si="7"/>
        <v>2</v>
      </c>
      <c r="AG9" s="89">
        <f t="shared" si="7"/>
        <v>1</v>
      </c>
      <c r="AH9" s="89">
        <f t="shared" si="7"/>
        <v>2</v>
      </c>
      <c r="AI9" s="66">
        <f t="shared" ref="AI9:AI10" si="13">sum(AC9:AH9)</f>
        <v>10</v>
      </c>
    </row>
    <row r="10">
      <c r="A10" s="17" t="s">
        <v>32</v>
      </c>
      <c r="B10" s="198">
        <v>0.015</v>
      </c>
      <c r="C10" s="19" t="s">
        <v>25</v>
      </c>
      <c r="D10" s="187">
        <f t="shared" si="8"/>
        <v>6595</v>
      </c>
      <c r="E10" s="199">
        <v>141.0</v>
      </c>
      <c r="F10" s="199">
        <v>177.0</v>
      </c>
      <c r="G10" s="195">
        <v>115.0</v>
      </c>
      <c r="H10" s="199">
        <v>260.0</v>
      </c>
      <c r="I10" s="199">
        <v>204.0</v>
      </c>
      <c r="J10" s="199">
        <v>285.0</v>
      </c>
      <c r="K10" s="199">
        <v>265.0</v>
      </c>
      <c r="L10" s="199">
        <v>216.0</v>
      </c>
      <c r="M10" s="199">
        <v>176.0</v>
      </c>
      <c r="N10" s="66">
        <f t="shared" si="9"/>
        <v>1406</v>
      </c>
      <c r="O10" s="199">
        <v>153.0</v>
      </c>
      <c r="P10" s="199">
        <v>301.0</v>
      </c>
      <c r="Q10" s="199">
        <v>228.0</v>
      </c>
      <c r="R10" s="199">
        <v>143.0</v>
      </c>
      <c r="S10" s="91"/>
      <c r="T10" s="199">
        <v>294.0</v>
      </c>
      <c r="U10" s="66">
        <f t="shared" si="10"/>
        <v>1119</v>
      </c>
      <c r="V10" s="199">
        <v>377.0</v>
      </c>
      <c r="W10" s="199">
        <v>201.0</v>
      </c>
      <c r="X10" s="199">
        <v>223.0</v>
      </c>
      <c r="Y10" s="199">
        <v>460.0</v>
      </c>
      <c r="Z10" s="199">
        <v>448.0</v>
      </c>
      <c r="AA10" s="199">
        <v>446.0</v>
      </c>
      <c r="AB10" s="66">
        <f t="shared" si="11"/>
        <v>2155</v>
      </c>
      <c r="AC10" s="91">
        <f t="shared" ref="AC10:AH10" si="12">AC42</f>
        <v>346</v>
      </c>
      <c r="AD10" s="91">
        <f t="shared" si="12"/>
        <v>151</v>
      </c>
      <c r="AE10" s="91">
        <f t="shared" si="12"/>
        <v>63</v>
      </c>
      <c r="AF10" s="91">
        <f t="shared" si="12"/>
        <v>180</v>
      </c>
      <c r="AG10" s="91">
        <f t="shared" si="12"/>
        <v>295</v>
      </c>
      <c r="AH10" s="91">
        <f t="shared" si="12"/>
        <v>447</v>
      </c>
      <c r="AI10" s="66">
        <f t="shared" si="13"/>
        <v>1482</v>
      </c>
    </row>
    <row r="11">
      <c r="A11" s="17" t="s">
        <v>42</v>
      </c>
      <c r="B11" s="200"/>
      <c r="C11" s="41" t="s">
        <v>27</v>
      </c>
      <c r="D11" s="201">
        <f>D4/sum(D5:D6)</f>
        <v>0.2962962963</v>
      </c>
      <c r="E11" s="202" t="s">
        <v>27</v>
      </c>
      <c r="F11" s="71"/>
      <c r="G11" s="71"/>
      <c r="H11" s="71"/>
      <c r="I11" s="71"/>
      <c r="J11" s="71"/>
      <c r="K11" s="71"/>
      <c r="L11" s="71"/>
      <c r="M11" s="59"/>
      <c r="N11" s="203">
        <f>N4/N5</f>
        <v>0</v>
      </c>
      <c r="O11" s="202" t="s">
        <v>27</v>
      </c>
      <c r="P11" s="71"/>
      <c r="Q11" s="71"/>
      <c r="R11" s="71"/>
      <c r="S11" s="71"/>
      <c r="T11" s="59"/>
      <c r="U11" s="203">
        <f>U4/U5</f>
        <v>1.25</v>
      </c>
      <c r="V11" s="202" t="s">
        <v>27</v>
      </c>
      <c r="W11" s="71"/>
      <c r="X11" s="71"/>
      <c r="Y11" s="71"/>
      <c r="Z11" s="71"/>
      <c r="AA11" s="59"/>
      <c r="AB11" s="203">
        <f>AB4/AB5</f>
        <v>0.2222222222</v>
      </c>
      <c r="AC11" s="202" t="s">
        <v>27</v>
      </c>
      <c r="AD11" s="71"/>
      <c r="AE11" s="71"/>
      <c r="AF11" s="71"/>
      <c r="AG11" s="71"/>
      <c r="AH11" s="59"/>
      <c r="AI11" s="203">
        <f>AI4/AI5</f>
        <v>0.25</v>
      </c>
    </row>
    <row r="12">
      <c r="A12" s="17" t="s">
        <v>44</v>
      </c>
      <c r="B12" s="204"/>
      <c r="C12" s="17" t="s">
        <v>29</v>
      </c>
      <c r="D12" s="201">
        <f>sum(D5:D6)/D7</f>
        <v>0.5744680851</v>
      </c>
      <c r="E12" s="205" t="s">
        <v>29</v>
      </c>
      <c r="F12" s="71"/>
      <c r="G12" s="71"/>
      <c r="H12" s="71"/>
      <c r="I12" s="71"/>
      <c r="J12" s="71"/>
      <c r="K12" s="71"/>
      <c r="L12" s="71"/>
      <c r="M12" s="59"/>
      <c r="N12" s="203">
        <f>N5/N7</f>
        <v>0.8181818182</v>
      </c>
      <c r="O12" s="205" t="s">
        <v>29</v>
      </c>
      <c r="P12" s="71"/>
      <c r="Q12" s="71"/>
      <c r="R12" s="71"/>
      <c r="S12" s="71"/>
      <c r="T12" s="59"/>
      <c r="U12" s="203">
        <f>U5/U7</f>
        <v>0.8</v>
      </c>
      <c r="V12" s="205" t="s">
        <v>29</v>
      </c>
      <c r="W12" s="71"/>
      <c r="X12" s="71"/>
      <c r="Y12" s="71"/>
      <c r="Z12" s="71"/>
      <c r="AA12" s="59"/>
      <c r="AB12" s="203">
        <f>AB5/AB7</f>
        <v>0.5</v>
      </c>
      <c r="AC12" s="205" t="s">
        <v>29</v>
      </c>
      <c r="AD12" s="71"/>
      <c r="AE12" s="71"/>
      <c r="AF12" s="71"/>
      <c r="AG12" s="71"/>
      <c r="AH12" s="59"/>
      <c r="AI12" s="203">
        <f>AI5/AI7</f>
        <v>0.3636363636</v>
      </c>
    </row>
    <row r="13">
      <c r="A13" s="17" t="s">
        <v>46</v>
      </c>
      <c r="B13" s="204"/>
      <c r="C13" s="17" t="s">
        <v>31</v>
      </c>
      <c r="D13" s="201">
        <f>D5/D9</f>
        <v>0.54</v>
      </c>
      <c r="E13" s="205" t="s">
        <v>31</v>
      </c>
      <c r="F13" s="71"/>
      <c r="G13" s="71"/>
      <c r="H13" s="71"/>
      <c r="I13" s="71"/>
      <c r="J13" s="71"/>
      <c r="K13" s="71"/>
      <c r="L13" s="71"/>
      <c r="M13" s="59"/>
      <c r="N13" s="203">
        <f>N5/N9</f>
        <v>0.75</v>
      </c>
      <c r="O13" s="205" t="s">
        <v>31</v>
      </c>
      <c r="P13" s="71"/>
      <c r="Q13" s="71"/>
      <c r="R13" s="71"/>
      <c r="S13" s="71"/>
      <c r="T13" s="59"/>
      <c r="U13" s="203">
        <f>U5/U9</f>
        <v>4</v>
      </c>
      <c r="V13" s="205" t="s">
        <v>31</v>
      </c>
      <c r="W13" s="71"/>
      <c r="X13" s="71"/>
      <c r="Y13" s="71"/>
      <c r="Z13" s="71"/>
      <c r="AA13" s="59"/>
      <c r="AB13" s="203">
        <f>AB5/AB9</f>
        <v>0.5</v>
      </c>
      <c r="AC13" s="205" t="s">
        <v>31</v>
      </c>
      <c r="AD13" s="71"/>
      <c r="AE13" s="71"/>
      <c r="AF13" s="71"/>
      <c r="AG13" s="71"/>
      <c r="AH13" s="59"/>
      <c r="AI13" s="203">
        <f>AI5/AI9</f>
        <v>0.4</v>
      </c>
    </row>
    <row r="14">
      <c r="A14" s="17" t="s">
        <v>48</v>
      </c>
      <c r="B14" s="204"/>
      <c r="C14" s="17" t="s">
        <v>33</v>
      </c>
      <c r="D14" s="206">
        <f>D9/D10</f>
        <v>0.007581501137</v>
      </c>
      <c r="E14" s="205" t="s">
        <v>33</v>
      </c>
      <c r="F14" s="71"/>
      <c r="G14" s="71"/>
      <c r="H14" s="71"/>
      <c r="I14" s="71"/>
      <c r="J14" s="71"/>
      <c r="K14" s="71"/>
      <c r="L14" s="71"/>
      <c r="M14" s="59"/>
      <c r="N14" s="203">
        <f>N9/N10</f>
        <v>0.00853485064</v>
      </c>
      <c r="O14" s="205" t="s">
        <v>33</v>
      </c>
      <c r="P14" s="71"/>
      <c r="Q14" s="71"/>
      <c r="R14" s="71"/>
      <c r="S14" s="71"/>
      <c r="T14" s="59"/>
      <c r="U14" s="203">
        <f>U9/U10</f>
        <v>0.0008936550492</v>
      </c>
      <c r="V14" s="205" t="s">
        <v>33</v>
      </c>
      <c r="W14" s="71"/>
      <c r="X14" s="71"/>
      <c r="Y14" s="71"/>
      <c r="Z14" s="71"/>
      <c r="AA14" s="59"/>
      <c r="AB14" s="203">
        <f>AB9/AB10</f>
        <v>0.008352668213</v>
      </c>
      <c r="AC14" s="205" t="s">
        <v>33</v>
      </c>
      <c r="AD14" s="71"/>
      <c r="AE14" s="71"/>
      <c r="AF14" s="71"/>
      <c r="AG14" s="71"/>
      <c r="AH14" s="59"/>
      <c r="AI14" s="203">
        <f>AI9/AI10</f>
        <v>0.006747638327</v>
      </c>
    </row>
    <row r="16">
      <c r="A16" s="207" t="s">
        <v>110</v>
      </c>
      <c r="B16" s="59"/>
      <c r="C16" s="208" t="s">
        <v>57</v>
      </c>
      <c r="D16" s="209"/>
      <c r="E16" s="89"/>
      <c r="F16" s="89"/>
      <c r="G16" s="91"/>
      <c r="H16" s="89"/>
      <c r="I16" s="89"/>
      <c r="J16" s="89"/>
      <c r="K16" s="89"/>
      <c r="L16" s="89"/>
      <c r="M16" s="89"/>
      <c r="N16" s="66">
        <f t="shared" ref="N16:N18" si="14">sum(H16:M16)</f>
        <v>0</v>
      </c>
      <c r="O16" s="89"/>
      <c r="P16" s="189"/>
      <c r="Q16" s="189"/>
      <c r="R16" s="189"/>
      <c r="S16" s="189"/>
      <c r="T16" s="89"/>
      <c r="U16" s="66">
        <f t="shared" ref="U16:U18" si="15">sum(O16:T16)</f>
        <v>0</v>
      </c>
      <c r="V16" s="89"/>
      <c r="W16" s="189"/>
      <c r="X16" s="189"/>
      <c r="Y16" s="189"/>
      <c r="Z16" s="189"/>
      <c r="AA16" s="89"/>
      <c r="AB16" s="66">
        <f t="shared" ref="AB16:AB18" si="16">sum(V16:AA16)</f>
        <v>0</v>
      </c>
      <c r="AC16" s="89"/>
      <c r="AD16" s="189"/>
      <c r="AE16" s="189"/>
      <c r="AF16" s="189"/>
      <c r="AG16" s="189"/>
      <c r="AH16" s="89"/>
      <c r="AI16" s="66">
        <f t="shared" ref="AI16:AI18" si="17">sum(AC16:AH16)</f>
        <v>0</v>
      </c>
    </row>
    <row r="17">
      <c r="A17" s="208" t="s">
        <v>69</v>
      </c>
      <c r="B17" s="209"/>
      <c r="C17" s="208" t="s">
        <v>109</v>
      </c>
      <c r="D17" s="209"/>
      <c r="E17" s="89"/>
      <c r="F17" s="89"/>
      <c r="G17" s="91"/>
      <c r="H17" s="89"/>
      <c r="I17" s="89"/>
      <c r="J17" s="89"/>
      <c r="K17" s="89"/>
      <c r="L17" s="89"/>
      <c r="M17" s="89"/>
      <c r="N17" s="66">
        <f t="shared" si="14"/>
        <v>0</v>
      </c>
      <c r="O17" s="89"/>
      <c r="P17" s="189"/>
      <c r="Q17" s="189"/>
      <c r="R17" s="189"/>
      <c r="S17" s="189"/>
      <c r="T17" s="89"/>
      <c r="U17" s="66">
        <f t="shared" si="15"/>
        <v>0</v>
      </c>
      <c r="V17" s="89"/>
      <c r="W17" s="189"/>
      <c r="X17" s="189"/>
      <c r="Y17" s="189"/>
      <c r="Z17" s="189"/>
      <c r="AA17" s="89"/>
      <c r="AB17" s="66">
        <f t="shared" si="16"/>
        <v>0</v>
      </c>
      <c r="AC17" s="89"/>
      <c r="AD17" s="189"/>
      <c r="AE17" s="189"/>
      <c r="AF17" s="189"/>
      <c r="AG17" s="189"/>
      <c r="AH17" s="89"/>
      <c r="AI17" s="66">
        <f t="shared" si="17"/>
        <v>0</v>
      </c>
    </row>
    <row r="18">
      <c r="A18" s="208" t="s">
        <v>71</v>
      </c>
      <c r="B18" s="209"/>
      <c r="C18" s="208" t="s">
        <v>72</v>
      </c>
      <c r="D18" s="209"/>
      <c r="E18" s="89"/>
      <c r="F18" s="189"/>
      <c r="G18" s="188"/>
      <c r="H18" s="89"/>
      <c r="I18" s="189"/>
      <c r="J18" s="189"/>
      <c r="K18" s="189"/>
      <c r="L18" s="189"/>
      <c r="M18" s="89"/>
      <c r="N18" s="66">
        <f t="shared" si="14"/>
        <v>0</v>
      </c>
      <c r="O18" s="89"/>
      <c r="P18" s="189"/>
      <c r="Q18" s="89"/>
      <c r="R18" s="189"/>
      <c r="S18" s="89"/>
      <c r="T18" s="89"/>
      <c r="U18" s="66">
        <f t="shared" si="15"/>
        <v>0</v>
      </c>
      <c r="V18" s="89"/>
      <c r="W18" s="189"/>
      <c r="X18" s="89"/>
      <c r="Y18" s="189"/>
      <c r="Z18" s="89"/>
      <c r="AA18" s="89"/>
      <c r="AB18" s="66">
        <f t="shared" si="16"/>
        <v>0</v>
      </c>
      <c r="AC18" s="89"/>
      <c r="AD18" s="189"/>
      <c r="AE18" s="89"/>
      <c r="AF18" s="189"/>
      <c r="AG18" s="89"/>
      <c r="AH18" s="89"/>
      <c r="AI18" s="66">
        <f t="shared" si="17"/>
        <v>0</v>
      </c>
    </row>
    <row r="20">
      <c r="A20" s="207" t="s">
        <v>111</v>
      </c>
      <c r="B20" s="59"/>
      <c r="C20" s="208" t="s">
        <v>57</v>
      </c>
      <c r="D20" s="209"/>
      <c r="E20" s="89"/>
      <c r="F20" s="89"/>
      <c r="G20" s="91"/>
      <c r="H20" s="89"/>
      <c r="I20" s="89"/>
      <c r="J20" s="89"/>
      <c r="K20" s="89"/>
      <c r="L20" s="89"/>
      <c r="M20" s="89"/>
      <c r="N20" s="66">
        <f t="shared" ref="N20:N22" si="18">sum(H20:M20)</f>
        <v>0</v>
      </c>
      <c r="O20" s="89"/>
      <c r="P20" s="189"/>
      <c r="Q20" s="189"/>
      <c r="R20" s="189"/>
      <c r="S20" s="189"/>
      <c r="T20" s="89"/>
      <c r="U20" s="66">
        <f t="shared" ref="U20:U22" si="19">sum(O20:T20)</f>
        <v>0</v>
      </c>
      <c r="V20" s="89"/>
      <c r="W20" s="189"/>
      <c r="X20" s="189"/>
      <c r="Y20" s="189"/>
      <c r="Z20" s="189"/>
      <c r="AA20" s="89"/>
      <c r="AB20" s="66">
        <f t="shared" ref="AB20:AB22" si="20">sum(V20:AA20)</f>
        <v>0</v>
      </c>
      <c r="AC20" s="89"/>
      <c r="AD20" s="189"/>
      <c r="AE20" s="189"/>
      <c r="AF20" s="189"/>
      <c r="AG20" s="189"/>
      <c r="AH20" s="89"/>
      <c r="AI20" s="66">
        <f t="shared" ref="AI20:AI22" si="21">sum(AC20:AH20)</f>
        <v>0</v>
      </c>
    </row>
    <row r="21">
      <c r="A21" s="208" t="s">
        <v>69</v>
      </c>
      <c r="B21" s="209"/>
      <c r="C21" s="208" t="s">
        <v>109</v>
      </c>
      <c r="D21" s="209"/>
      <c r="E21" s="89"/>
      <c r="F21" s="89"/>
      <c r="G21" s="91"/>
      <c r="H21" s="89"/>
      <c r="I21" s="89"/>
      <c r="J21" s="89"/>
      <c r="K21" s="89"/>
      <c r="L21" s="89"/>
      <c r="M21" s="89"/>
      <c r="N21" s="66">
        <f t="shared" si="18"/>
        <v>0</v>
      </c>
      <c r="O21" s="89"/>
      <c r="P21" s="189"/>
      <c r="Q21" s="189"/>
      <c r="R21" s="189"/>
      <c r="S21" s="189"/>
      <c r="T21" s="89"/>
      <c r="U21" s="66">
        <f t="shared" si="19"/>
        <v>0</v>
      </c>
      <c r="V21" s="89"/>
      <c r="W21" s="189"/>
      <c r="X21" s="189"/>
      <c r="Y21" s="189"/>
      <c r="Z21" s="189"/>
      <c r="AA21" s="89"/>
      <c r="AB21" s="66">
        <f t="shared" si="20"/>
        <v>0</v>
      </c>
      <c r="AC21" s="89"/>
      <c r="AD21" s="189"/>
      <c r="AE21" s="189"/>
      <c r="AF21" s="189"/>
      <c r="AG21" s="189"/>
      <c r="AH21" s="89"/>
      <c r="AI21" s="66">
        <f t="shared" si="21"/>
        <v>0</v>
      </c>
    </row>
    <row r="22">
      <c r="A22" s="208" t="s">
        <v>71</v>
      </c>
      <c r="B22" s="209"/>
      <c r="C22" s="208" t="s">
        <v>72</v>
      </c>
      <c r="D22" s="209"/>
      <c r="E22" s="89"/>
      <c r="F22" s="189"/>
      <c r="G22" s="188"/>
      <c r="H22" s="89"/>
      <c r="I22" s="189"/>
      <c r="J22" s="189"/>
      <c r="K22" s="189"/>
      <c r="L22" s="189"/>
      <c r="M22" s="89"/>
      <c r="N22" s="66">
        <f t="shared" si="18"/>
        <v>0</v>
      </c>
      <c r="O22" s="89"/>
      <c r="P22" s="189"/>
      <c r="Q22" s="89"/>
      <c r="R22" s="189"/>
      <c r="S22" s="89"/>
      <c r="T22" s="89"/>
      <c r="U22" s="66">
        <f t="shared" si="19"/>
        <v>0</v>
      </c>
      <c r="V22" s="89"/>
      <c r="W22" s="189"/>
      <c r="X22" s="89"/>
      <c r="Y22" s="189"/>
      <c r="Z22" s="89"/>
      <c r="AA22" s="89"/>
      <c r="AB22" s="66">
        <f t="shared" si="20"/>
        <v>0</v>
      </c>
      <c r="AC22" s="89"/>
      <c r="AD22" s="189"/>
      <c r="AE22" s="89"/>
      <c r="AF22" s="189"/>
      <c r="AG22" s="89"/>
      <c r="AH22" s="89"/>
      <c r="AI22" s="66">
        <f t="shared" si="21"/>
        <v>0</v>
      </c>
    </row>
    <row r="24">
      <c r="A24" s="210" t="s">
        <v>112</v>
      </c>
      <c r="B24" s="71"/>
      <c r="C24" s="71"/>
      <c r="D24" s="59"/>
      <c r="E24" s="211" t="str">
        <f t="shared" ref="E24:AI24" si="22">E42/E48</f>
        <v>#DIV/0!</v>
      </c>
      <c r="F24" s="211" t="str">
        <f t="shared" si="22"/>
        <v>#DIV/0!</v>
      </c>
      <c r="G24" s="211" t="str">
        <f t="shared" si="22"/>
        <v>#DIV/0!</v>
      </c>
      <c r="H24" s="211" t="str">
        <f t="shared" si="22"/>
        <v>#DIV/0!</v>
      </c>
      <c r="I24" s="211" t="str">
        <f t="shared" si="22"/>
        <v>#DIV/0!</v>
      </c>
      <c r="J24" s="211" t="str">
        <f t="shared" si="22"/>
        <v>#DIV/0!</v>
      </c>
      <c r="K24" s="211" t="str">
        <f t="shared" si="22"/>
        <v>#DIV/0!</v>
      </c>
      <c r="L24" s="211" t="str">
        <f t="shared" si="22"/>
        <v>#DIV/0!</v>
      </c>
      <c r="M24" s="211" t="str">
        <f t="shared" si="22"/>
        <v>#DIV/0!</v>
      </c>
      <c r="N24" s="211" t="str">
        <f t="shared" si="22"/>
        <v>#DIV/0!</v>
      </c>
      <c r="O24" s="114" t="str">
        <f t="shared" si="22"/>
        <v>#DIV/0!</v>
      </c>
      <c r="P24" s="114" t="str">
        <f t="shared" si="22"/>
        <v>#DIV/0!</v>
      </c>
      <c r="Q24" s="114" t="str">
        <f t="shared" si="22"/>
        <v>#DIV/0!</v>
      </c>
      <c r="R24" s="114" t="str">
        <f t="shared" si="22"/>
        <v>#DIV/0!</v>
      </c>
      <c r="S24" s="114" t="str">
        <f t="shared" si="22"/>
        <v>#DIV/0!</v>
      </c>
      <c r="T24" s="114" t="str">
        <f t="shared" si="22"/>
        <v>#DIV/0!</v>
      </c>
      <c r="U24" s="114" t="str">
        <f t="shared" si="22"/>
        <v>#DIV/0!</v>
      </c>
      <c r="V24" s="114">
        <f t="shared" si="22"/>
        <v>19.79310345</v>
      </c>
      <c r="W24" s="114">
        <f t="shared" si="22"/>
        <v>19.25925926</v>
      </c>
      <c r="X24" s="114">
        <f t="shared" si="22"/>
        <v>20.36363636</v>
      </c>
      <c r="Y24" s="114">
        <f t="shared" si="22"/>
        <v>18.08695652</v>
      </c>
      <c r="Z24" s="114">
        <f t="shared" si="22"/>
        <v>20.51162791</v>
      </c>
      <c r="AA24" s="114">
        <f t="shared" si="22"/>
        <v>21.23809524</v>
      </c>
      <c r="AB24" s="114" t="str">
        <f t="shared" si="22"/>
        <v>#DIV/0!</v>
      </c>
      <c r="AC24" s="114">
        <f t="shared" si="22"/>
        <v>19.77142857</v>
      </c>
      <c r="AD24" s="114">
        <f t="shared" si="22"/>
        <v>17.76470588</v>
      </c>
      <c r="AE24" s="114">
        <f t="shared" si="22"/>
        <v>12.6</v>
      </c>
      <c r="AF24" s="114">
        <f t="shared" si="22"/>
        <v>18.94736842</v>
      </c>
      <c r="AG24" s="114">
        <f t="shared" si="22"/>
        <v>19.66666667</v>
      </c>
      <c r="AH24" s="114">
        <f t="shared" si="22"/>
        <v>20.31818182</v>
      </c>
      <c r="AI24" s="114" t="str">
        <f t="shared" si="22"/>
        <v>#DIV/0!</v>
      </c>
    </row>
    <row r="25">
      <c r="A25" s="212" t="s">
        <v>0</v>
      </c>
      <c r="B25" s="71"/>
      <c r="C25" s="71"/>
      <c r="D25" s="59"/>
      <c r="E25" s="211" t="str">
        <f t="shared" ref="E25:AI25" si="23">E43/E49</f>
        <v>#DIV/0!</v>
      </c>
      <c r="F25" s="211" t="str">
        <f t="shared" si="23"/>
        <v>#DIV/0!</v>
      </c>
      <c r="G25" s="211" t="str">
        <f t="shared" si="23"/>
        <v>#DIV/0!</v>
      </c>
      <c r="H25" s="211" t="str">
        <f t="shared" si="23"/>
        <v>#DIV/0!</v>
      </c>
      <c r="I25" s="211" t="str">
        <f t="shared" si="23"/>
        <v>#DIV/0!</v>
      </c>
      <c r="J25" s="211" t="str">
        <f t="shared" si="23"/>
        <v>#DIV/0!</v>
      </c>
      <c r="K25" s="211" t="str">
        <f t="shared" si="23"/>
        <v>#DIV/0!</v>
      </c>
      <c r="L25" s="211" t="str">
        <f t="shared" si="23"/>
        <v>#DIV/0!</v>
      </c>
      <c r="M25" s="211" t="str">
        <f t="shared" si="23"/>
        <v>#DIV/0!</v>
      </c>
      <c r="N25" s="211" t="str">
        <f t="shared" si="23"/>
        <v>#DIV/0!</v>
      </c>
      <c r="O25" s="114" t="str">
        <f t="shared" si="23"/>
        <v>#DIV/0!</v>
      </c>
      <c r="P25" s="114" t="str">
        <f t="shared" si="23"/>
        <v>#DIV/0!</v>
      </c>
      <c r="Q25" s="114" t="str">
        <f t="shared" si="23"/>
        <v>#DIV/0!</v>
      </c>
      <c r="R25" s="114" t="str">
        <f t="shared" si="23"/>
        <v>#DIV/0!</v>
      </c>
      <c r="S25" s="114" t="str">
        <f t="shared" si="23"/>
        <v>#DIV/0!</v>
      </c>
      <c r="T25" s="114" t="str">
        <f t="shared" si="23"/>
        <v>#DIV/0!</v>
      </c>
      <c r="U25" s="114" t="str">
        <f t="shared" si="23"/>
        <v>#DIV/0!</v>
      </c>
      <c r="V25" s="114" t="str">
        <f t="shared" si="23"/>
        <v>#DIV/0!</v>
      </c>
      <c r="W25" s="114" t="str">
        <f t="shared" si="23"/>
        <v>#DIV/0!</v>
      </c>
      <c r="X25" s="114" t="str">
        <f t="shared" si="23"/>
        <v>#DIV/0!</v>
      </c>
      <c r="Y25" s="114" t="str">
        <f t="shared" si="23"/>
        <v>#DIV/0!</v>
      </c>
      <c r="Z25" s="114" t="str">
        <f t="shared" si="23"/>
        <v>#DIV/0!</v>
      </c>
      <c r="AA25" s="114" t="str">
        <f t="shared" si="23"/>
        <v>#DIV/0!</v>
      </c>
      <c r="AB25" s="114" t="str">
        <f t="shared" si="23"/>
        <v>#DIV/0!</v>
      </c>
      <c r="AC25" s="114" t="str">
        <f t="shared" si="23"/>
        <v>#DIV/0!</v>
      </c>
      <c r="AD25" s="114" t="str">
        <f t="shared" si="23"/>
        <v>#DIV/0!</v>
      </c>
      <c r="AE25" s="114" t="str">
        <f t="shared" si="23"/>
        <v>#DIV/0!</v>
      </c>
      <c r="AF25" s="114" t="str">
        <f t="shared" si="23"/>
        <v>#DIV/0!</v>
      </c>
      <c r="AG25" s="114" t="str">
        <f t="shared" si="23"/>
        <v>#DIV/0!</v>
      </c>
      <c r="AH25" s="114" t="str">
        <f t="shared" si="23"/>
        <v>#DIV/0!</v>
      </c>
      <c r="AI25" s="114" t="str">
        <f t="shared" si="23"/>
        <v>#DIV/0!</v>
      </c>
    </row>
    <row r="26">
      <c r="A26" s="212" t="s">
        <v>34</v>
      </c>
      <c r="B26" s="71"/>
      <c r="C26" s="71"/>
      <c r="D26" s="59"/>
      <c r="E26" s="211" t="str">
        <f t="shared" ref="E26:AI26" si="24">E44/E50</f>
        <v>#DIV/0!</v>
      </c>
      <c r="F26" s="211" t="str">
        <f t="shared" si="24"/>
        <v>#DIV/0!</v>
      </c>
      <c r="G26" s="211" t="str">
        <f t="shared" si="24"/>
        <v>#DIV/0!</v>
      </c>
      <c r="H26" s="211" t="str">
        <f t="shared" si="24"/>
        <v>#DIV/0!</v>
      </c>
      <c r="I26" s="211" t="str">
        <f t="shared" si="24"/>
        <v>#DIV/0!</v>
      </c>
      <c r="J26" s="211" t="str">
        <f t="shared" si="24"/>
        <v>#DIV/0!</v>
      </c>
      <c r="K26" s="211" t="str">
        <f t="shared" si="24"/>
        <v>#DIV/0!</v>
      </c>
      <c r="L26" s="211" t="str">
        <f t="shared" si="24"/>
        <v>#DIV/0!</v>
      </c>
      <c r="M26" s="211" t="str">
        <f t="shared" si="24"/>
        <v>#DIV/0!</v>
      </c>
      <c r="N26" s="211" t="str">
        <f t="shared" si="24"/>
        <v>#DIV/0!</v>
      </c>
      <c r="O26" s="114" t="str">
        <f t="shared" si="24"/>
        <v>#DIV/0!</v>
      </c>
      <c r="P26" s="114" t="str">
        <f t="shared" si="24"/>
        <v>#DIV/0!</v>
      </c>
      <c r="Q26" s="114" t="str">
        <f t="shared" si="24"/>
        <v>#DIV/0!</v>
      </c>
      <c r="R26" s="114" t="str">
        <f t="shared" si="24"/>
        <v>#DIV/0!</v>
      </c>
      <c r="S26" s="114" t="str">
        <f t="shared" si="24"/>
        <v>#DIV/0!</v>
      </c>
      <c r="T26" s="114" t="str">
        <f t="shared" si="24"/>
        <v>#DIV/0!</v>
      </c>
      <c r="U26" s="114" t="str">
        <f t="shared" si="24"/>
        <v>#DIV/0!</v>
      </c>
      <c r="V26" s="114">
        <f t="shared" si="24"/>
        <v>16.92307692</v>
      </c>
      <c r="W26" s="114">
        <f t="shared" si="24"/>
        <v>18.18181818</v>
      </c>
      <c r="X26" s="114">
        <f t="shared" si="24"/>
        <v>20.33333333</v>
      </c>
      <c r="Y26" s="114">
        <f t="shared" si="24"/>
        <v>15.85714286</v>
      </c>
      <c r="Z26" s="114">
        <f t="shared" si="24"/>
        <v>20.18181818</v>
      </c>
      <c r="AA26" s="114">
        <f t="shared" si="24"/>
        <v>17.2</v>
      </c>
      <c r="AB26" s="114" t="str">
        <f t="shared" si="24"/>
        <v>#DIV/0!</v>
      </c>
      <c r="AC26" s="114">
        <f t="shared" si="24"/>
        <v>21.6</v>
      </c>
      <c r="AD26" s="114">
        <f t="shared" si="24"/>
        <v>22</v>
      </c>
      <c r="AE26" s="114">
        <f t="shared" si="24"/>
        <v>13.5</v>
      </c>
      <c r="AF26" s="114">
        <f t="shared" si="24"/>
        <v>16</v>
      </c>
      <c r="AG26" s="114" t="str">
        <f t="shared" si="24"/>
        <v>#DIV/0!</v>
      </c>
      <c r="AH26" s="114">
        <f t="shared" si="24"/>
        <v>21.5</v>
      </c>
      <c r="AI26" s="114" t="str">
        <f t="shared" si="24"/>
        <v>#DIV/0!</v>
      </c>
    </row>
    <row r="27">
      <c r="A27" s="212" t="s">
        <v>113</v>
      </c>
      <c r="B27" s="71"/>
      <c r="C27" s="71"/>
      <c r="D27" s="59"/>
      <c r="E27" s="211" t="str">
        <f t="shared" ref="E27:AI27" si="25">E45/E51</f>
        <v>#DIV/0!</v>
      </c>
      <c r="F27" s="211" t="str">
        <f t="shared" si="25"/>
        <v>#DIV/0!</v>
      </c>
      <c r="G27" s="211" t="str">
        <f t="shared" si="25"/>
        <v>#DIV/0!</v>
      </c>
      <c r="H27" s="211" t="str">
        <f t="shared" si="25"/>
        <v>#DIV/0!</v>
      </c>
      <c r="I27" s="211" t="str">
        <f t="shared" si="25"/>
        <v>#DIV/0!</v>
      </c>
      <c r="J27" s="211" t="str">
        <f t="shared" si="25"/>
        <v>#DIV/0!</v>
      </c>
      <c r="K27" s="211" t="str">
        <f t="shared" si="25"/>
        <v>#DIV/0!</v>
      </c>
      <c r="L27" s="211" t="str">
        <f t="shared" si="25"/>
        <v>#DIV/0!</v>
      </c>
      <c r="M27" s="211" t="str">
        <f t="shared" si="25"/>
        <v>#DIV/0!</v>
      </c>
      <c r="N27" s="211" t="str">
        <f t="shared" si="25"/>
        <v>#DIV/0!</v>
      </c>
      <c r="O27" s="114" t="str">
        <f t="shared" si="25"/>
        <v>#DIV/0!</v>
      </c>
      <c r="P27" s="114" t="str">
        <f t="shared" si="25"/>
        <v>#DIV/0!</v>
      </c>
      <c r="Q27" s="114" t="str">
        <f t="shared" si="25"/>
        <v>#DIV/0!</v>
      </c>
      <c r="R27" s="114" t="str">
        <f t="shared" si="25"/>
        <v>#DIV/0!</v>
      </c>
      <c r="S27" s="114" t="str">
        <f t="shared" si="25"/>
        <v>#DIV/0!</v>
      </c>
      <c r="T27" s="114" t="str">
        <f t="shared" si="25"/>
        <v>#DIV/0!</v>
      </c>
      <c r="U27" s="114" t="str">
        <f t="shared" si="25"/>
        <v>#DIV/0!</v>
      </c>
      <c r="V27" s="114">
        <f t="shared" si="25"/>
        <v>22.125</v>
      </c>
      <c r="W27" s="114">
        <f t="shared" si="25"/>
        <v>20</v>
      </c>
      <c r="X27" s="114">
        <f t="shared" si="25"/>
        <v>20.375</v>
      </c>
      <c r="Y27" s="114">
        <f t="shared" si="25"/>
        <v>20.625</v>
      </c>
      <c r="Z27" s="114">
        <f t="shared" si="25"/>
        <v>20.625</v>
      </c>
      <c r="AA27" s="114">
        <f t="shared" si="25"/>
        <v>21.875</v>
      </c>
      <c r="AB27" s="114" t="str">
        <f t="shared" si="25"/>
        <v>#DIV/0!</v>
      </c>
      <c r="AC27" s="114">
        <f t="shared" si="25"/>
        <v>20.13333333</v>
      </c>
      <c r="AD27" s="114">
        <f t="shared" si="25"/>
        <v>14</v>
      </c>
      <c r="AE27" s="114" t="str">
        <f t="shared" si="25"/>
        <v>#DIV/0!</v>
      </c>
      <c r="AF27" s="114" t="str">
        <f t="shared" si="25"/>
        <v>#DIV/0!</v>
      </c>
      <c r="AG27" s="114">
        <f t="shared" si="25"/>
        <v>21.125</v>
      </c>
      <c r="AH27" s="114">
        <f t="shared" si="25"/>
        <v>20.5</v>
      </c>
      <c r="AI27" s="114" t="str">
        <f t="shared" si="25"/>
        <v>#DIV/0!</v>
      </c>
    </row>
    <row r="28">
      <c r="A28" s="212" t="s">
        <v>114</v>
      </c>
      <c r="B28" s="71"/>
      <c r="C28" s="71"/>
      <c r="D28" s="59"/>
      <c r="E28" s="211" t="str">
        <f t="shared" ref="E28:AI28" si="26">E46/E52</f>
        <v>#DIV/0!</v>
      </c>
      <c r="F28" s="211" t="str">
        <f t="shared" si="26"/>
        <v>#DIV/0!</v>
      </c>
      <c r="G28" s="211" t="str">
        <f t="shared" si="26"/>
        <v>#DIV/0!</v>
      </c>
      <c r="H28" s="211" t="str">
        <f t="shared" si="26"/>
        <v>#DIV/0!</v>
      </c>
      <c r="I28" s="211" t="str">
        <f t="shared" si="26"/>
        <v>#DIV/0!</v>
      </c>
      <c r="J28" s="211" t="str">
        <f t="shared" si="26"/>
        <v>#DIV/0!</v>
      </c>
      <c r="K28" s="211" t="str">
        <f t="shared" si="26"/>
        <v>#DIV/0!</v>
      </c>
      <c r="L28" s="211" t="str">
        <f t="shared" si="26"/>
        <v>#DIV/0!</v>
      </c>
      <c r="M28" s="211" t="str">
        <f t="shared" si="26"/>
        <v>#DIV/0!</v>
      </c>
      <c r="N28" s="211" t="str">
        <f t="shared" si="26"/>
        <v>#DIV/0!</v>
      </c>
      <c r="O28" s="114" t="str">
        <f t="shared" si="26"/>
        <v>#DIV/0!</v>
      </c>
      <c r="P28" s="114" t="str">
        <f t="shared" si="26"/>
        <v>#DIV/0!</v>
      </c>
      <c r="Q28" s="114" t="str">
        <f t="shared" si="26"/>
        <v>#DIV/0!</v>
      </c>
      <c r="R28" s="114" t="str">
        <f t="shared" si="26"/>
        <v>#DIV/0!</v>
      </c>
      <c r="S28" s="114" t="str">
        <f t="shared" si="26"/>
        <v>#DIV/0!</v>
      </c>
      <c r="T28" s="114" t="str">
        <f t="shared" si="26"/>
        <v>#DIV/0!</v>
      </c>
      <c r="U28" s="114" t="str">
        <f t="shared" si="26"/>
        <v>#DIV/0!</v>
      </c>
      <c r="V28" s="114" t="str">
        <f t="shared" si="26"/>
        <v>#DIV/0!</v>
      </c>
      <c r="W28" s="114" t="str">
        <f t="shared" si="26"/>
        <v>#DIV/0!</v>
      </c>
      <c r="X28" s="114" t="str">
        <f t="shared" si="26"/>
        <v>#DIV/0!</v>
      </c>
      <c r="Y28" s="114">
        <f t="shared" si="26"/>
        <v>17.5</v>
      </c>
      <c r="Z28" s="114">
        <f t="shared" si="26"/>
        <v>20.625</v>
      </c>
      <c r="AA28" s="114">
        <f t="shared" si="26"/>
        <v>23.125</v>
      </c>
      <c r="AB28" s="114" t="str">
        <f t="shared" si="26"/>
        <v>#DIV/0!</v>
      </c>
      <c r="AC28" s="114">
        <f t="shared" si="26"/>
        <v>18.8</v>
      </c>
      <c r="AD28" s="114">
        <f t="shared" si="26"/>
        <v>17.42857143</v>
      </c>
      <c r="AE28" s="114">
        <f t="shared" si="26"/>
        <v>12</v>
      </c>
      <c r="AF28" s="114">
        <f t="shared" si="26"/>
        <v>20</v>
      </c>
      <c r="AG28" s="114">
        <f t="shared" si="26"/>
        <v>18</v>
      </c>
      <c r="AH28" s="114">
        <f t="shared" si="26"/>
        <v>19.25</v>
      </c>
      <c r="AI28" s="114" t="str">
        <f t="shared" si="26"/>
        <v>#DIV/0!</v>
      </c>
    </row>
    <row r="30">
      <c r="A30" s="210" t="s">
        <v>73</v>
      </c>
      <c r="B30" s="71"/>
      <c r="C30" s="71"/>
      <c r="D30" s="59"/>
      <c r="E30" s="213" t="str">
        <f t="shared" ref="E30:AI30" si="27">E36/E42</f>
        <v>#DIV/0!</v>
      </c>
      <c r="F30" s="213" t="str">
        <f t="shared" si="27"/>
        <v>#DIV/0!</v>
      </c>
      <c r="G30" s="213" t="str">
        <f t="shared" si="27"/>
        <v>#DIV/0!</v>
      </c>
      <c r="H30" s="213" t="str">
        <f t="shared" si="27"/>
        <v>#DIV/0!</v>
      </c>
      <c r="I30" s="213" t="str">
        <f t="shared" si="27"/>
        <v>#DIV/0!</v>
      </c>
      <c r="J30" s="213" t="str">
        <f t="shared" si="27"/>
        <v>#DIV/0!</v>
      </c>
      <c r="K30" s="213" t="str">
        <f t="shared" si="27"/>
        <v>#DIV/0!</v>
      </c>
      <c r="L30" s="213" t="str">
        <f t="shared" si="27"/>
        <v>#DIV/0!</v>
      </c>
      <c r="M30" s="213" t="str">
        <f t="shared" si="27"/>
        <v>#DIV/0!</v>
      </c>
      <c r="N30" s="213" t="str">
        <f t="shared" si="27"/>
        <v>#DIV/0!</v>
      </c>
      <c r="O30" s="214" t="str">
        <f t="shared" si="27"/>
        <v>#DIV/0!</v>
      </c>
      <c r="P30" s="214" t="str">
        <f t="shared" si="27"/>
        <v>#DIV/0!</v>
      </c>
      <c r="Q30" s="214" t="str">
        <f t="shared" si="27"/>
        <v>#DIV/0!</v>
      </c>
      <c r="R30" s="214" t="str">
        <f t="shared" si="27"/>
        <v>#DIV/0!</v>
      </c>
      <c r="S30" s="214" t="str">
        <f t="shared" si="27"/>
        <v>#DIV/0!</v>
      </c>
      <c r="T30" s="214" t="str">
        <f t="shared" si="27"/>
        <v>#DIV/0!</v>
      </c>
      <c r="U30" s="214" t="str">
        <f t="shared" si="27"/>
        <v>#DIV/0!</v>
      </c>
      <c r="V30" s="214">
        <f t="shared" si="27"/>
        <v>0.01045296167</v>
      </c>
      <c r="W30" s="214">
        <f t="shared" si="27"/>
        <v>0.01923076923</v>
      </c>
      <c r="X30" s="214">
        <f t="shared" si="27"/>
        <v>0.008928571429</v>
      </c>
      <c r="Y30" s="214">
        <f t="shared" si="27"/>
        <v>0.01201923077</v>
      </c>
      <c r="Z30" s="214">
        <f t="shared" si="27"/>
        <v>0.004535147392</v>
      </c>
      <c r="AA30" s="214">
        <f t="shared" si="27"/>
        <v>0.002242152466</v>
      </c>
      <c r="AB30" s="214" t="str">
        <f t="shared" si="27"/>
        <v>#DIV/0!</v>
      </c>
      <c r="AC30" s="214">
        <f t="shared" si="27"/>
        <v>0</v>
      </c>
      <c r="AD30" s="214">
        <f t="shared" si="27"/>
        <v>0.01986754967</v>
      </c>
      <c r="AE30" s="214">
        <f t="shared" si="27"/>
        <v>0.03174603175</v>
      </c>
      <c r="AF30" s="214">
        <f t="shared" si="27"/>
        <v>0.01111111111</v>
      </c>
      <c r="AG30" s="214">
        <f t="shared" si="27"/>
        <v>0.003389830508</v>
      </c>
      <c r="AH30" s="214">
        <f t="shared" si="27"/>
        <v>0.004474272931</v>
      </c>
      <c r="AI30" s="214" t="str">
        <f t="shared" si="27"/>
        <v>#DIV/0!</v>
      </c>
    </row>
    <row r="31">
      <c r="A31" s="215" t="s">
        <v>0</v>
      </c>
      <c r="B31" s="71"/>
      <c r="C31" s="71"/>
      <c r="D31" s="59"/>
      <c r="E31" s="213" t="str">
        <f t="shared" ref="E31:AI31" si="28">E37/E43</f>
        <v>#DIV/0!</v>
      </c>
      <c r="F31" s="213" t="str">
        <f t="shared" si="28"/>
        <v>#DIV/0!</v>
      </c>
      <c r="G31" s="213" t="str">
        <f t="shared" si="28"/>
        <v>#DIV/0!</v>
      </c>
      <c r="H31" s="213" t="str">
        <f t="shared" si="28"/>
        <v>#DIV/0!</v>
      </c>
      <c r="I31" s="213" t="str">
        <f t="shared" si="28"/>
        <v>#DIV/0!</v>
      </c>
      <c r="J31" s="213" t="str">
        <f t="shared" si="28"/>
        <v>#DIV/0!</v>
      </c>
      <c r="K31" s="213" t="str">
        <f t="shared" si="28"/>
        <v>#DIV/0!</v>
      </c>
      <c r="L31" s="213" t="str">
        <f t="shared" si="28"/>
        <v>#DIV/0!</v>
      </c>
      <c r="M31" s="213" t="str">
        <f t="shared" si="28"/>
        <v>#DIV/0!</v>
      </c>
      <c r="N31" s="213" t="str">
        <f t="shared" si="28"/>
        <v>#DIV/0!</v>
      </c>
      <c r="O31" s="214" t="str">
        <f t="shared" si="28"/>
        <v>#DIV/0!</v>
      </c>
      <c r="P31" s="214" t="str">
        <f t="shared" si="28"/>
        <v>#DIV/0!</v>
      </c>
      <c r="Q31" s="214" t="str">
        <f t="shared" si="28"/>
        <v>#DIV/0!</v>
      </c>
      <c r="R31" s="214" t="str">
        <f t="shared" si="28"/>
        <v>#DIV/0!</v>
      </c>
      <c r="S31" s="214" t="str">
        <f t="shared" si="28"/>
        <v>#DIV/0!</v>
      </c>
      <c r="T31" s="214" t="str">
        <f t="shared" si="28"/>
        <v>#DIV/0!</v>
      </c>
      <c r="U31" s="214" t="str">
        <f t="shared" si="28"/>
        <v>#DIV/0!</v>
      </c>
      <c r="V31" s="214" t="str">
        <f t="shared" si="28"/>
        <v>#DIV/0!</v>
      </c>
      <c r="W31" s="214" t="str">
        <f t="shared" si="28"/>
        <v>#DIV/0!</v>
      </c>
      <c r="X31" s="214" t="str">
        <f t="shared" si="28"/>
        <v>#DIV/0!</v>
      </c>
      <c r="Y31" s="214" t="str">
        <f t="shared" si="28"/>
        <v>#DIV/0!</v>
      </c>
      <c r="Z31" s="214" t="str">
        <f t="shared" si="28"/>
        <v>#DIV/0!</v>
      </c>
      <c r="AA31" s="214" t="str">
        <f t="shared" si="28"/>
        <v>#DIV/0!</v>
      </c>
      <c r="AB31" s="214" t="str">
        <f t="shared" si="28"/>
        <v>#DIV/0!</v>
      </c>
      <c r="AC31" s="214" t="str">
        <f t="shared" si="28"/>
        <v>#DIV/0!</v>
      </c>
      <c r="AD31" s="214" t="str">
        <f t="shared" si="28"/>
        <v>#DIV/0!</v>
      </c>
      <c r="AE31" s="214" t="str">
        <f t="shared" si="28"/>
        <v>#DIV/0!</v>
      </c>
      <c r="AF31" s="214" t="str">
        <f t="shared" si="28"/>
        <v>#DIV/0!</v>
      </c>
      <c r="AG31" s="214" t="str">
        <f t="shared" si="28"/>
        <v>#DIV/0!</v>
      </c>
      <c r="AH31" s="214" t="str">
        <f t="shared" si="28"/>
        <v>#DIV/0!</v>
      </c>
      <c r="AI31" s="214" t="str">
        <f t="shared" si="28"/>
        <v>#DIV/0!</v>
      </c>
    </row>
    <row r="32">
      <c r="A32" s="215" t="s">
        <v>34</v>
      </c>
      <c r="B32" s="71"/>
      <c r="C32" s="71"/>
      <c r="D32" s="59"/>
      <c r="E32" s="213" t="str">
        <f t="shared" ref="E32:AI32" si="29">E38/E44</f>
        <v>#DIV/0!</v>
      </c>
      <c r="F32" s="213" t="str">
        <f t="shared" si="29"/>
        <v>#DIV/0!</v>
      </c>
      <c r="G32" s="213" t="str">
        <f t="shared" si="29"/>
        <v>#DIV/0!</v>
      </c>
      <c r="H32" s="213" t="str">
        <f t="shared" si="29"/>
        <v>#DIV/0!</v>
      </c>
      <c r="I32" s="213" t="str">
        <f t="shared" si="29"/>
        <v>#DIV/0!</v>
      </c>
      <c r="J32" s="213" t="str">
        <f t="shared" si="29"/>
        <v>#DIV/0!</v>
      </c>
      <c r="K32" s="213" t="str">
        <f t="shared" si="29"/>
        <v>#DIV/0!</v>
      </c>
      <c r="L32" s="213" t="str">
        <f t="shared" si="29"/>
        <v>#DIV/0!</v>
      </c>
      <c r="M32" s="213" t="str">
        <f t="shared" si="29"/>
        <v>#DIV/0!</v>
      </c>
      <c r="N32" s="213" t="str">
        <f t="shared" si="29"/>
        <v>#DIV/0!</v>
      </c>
      <c r="O32" s="214" t="str">
        <f t="shared" si="29"/>
        <v>#DIV/0!</v>
      </c>
      <c r="P32" s="214" t="str">
        <f t="shared" si="29"/>
        <v>#DIV/0!</v>
      </c>
      <c r="Q32" s="214" t="str">
        <f t="shared" si="29"/>
        <v>#DIV/0!</v>
      </c>
      <c r="R32" s="214" t="str">
        <f t="shared" si="29"/>
        <v>#DIV/0!</v>
      </c>
      <c r="S32" s="214" t="str">
        <f t="shared" si="29"/>
        <v>#DIV/0!</v>
      </c>
      <c r="T32" s="214" t="str">
        <f t="shared" si="29"/>
        <v>#DIV/0!</v>
      </c>
      <c r="U32" s="214" t="str">
        <f t="shared" si="29"/>
        <v>#DIV/0!</v>
      </c>
      <c r="V32" s="214">
        <f t="shared" si="29"/>
        <v>0.01818181818</v>
      </c>
      <c r="W32" s="214">
        <f t="shared" si="29"/>
        <v>0.01</v>
      </c>
      <c r="X32" s="214">
        <f t="shared" si="29"/>
        <v>0.01639344262</v>
      </c>
      <c r="Y32" s="214">
        <f t="shared" si="29"/>
        <v>0.009009009009</v>
      </c>
      <c r="Z32" s="214">
        <f t="shared" si="29"/>
        <v>0</v>
      </c>
      <c r="AA32" s="214">
        <f t="shared" si="29"/>
        <v>0.01162790698</v>
      </c>
      <c r="AB32" s="214" t="str">
        <f t="shared" si="29"/>
        <v>#DIV/0!</v>
      </c>
      <c r="AC32" s="214">
        <f t="shared" si="29"/>
        <v>0</v>
      </c>
      <c r="AD32" s="214">
        <f t="shared" si="29"/>
        <v>0</v>
      </c>
      <c r="AE32" s="214">
        <f t="shared" si="29"/>
        <v>0.03703703704</v>
      </c>
      <c r="AF32" s="214">
        <f t="shared" si="29"/>
        <v>0.025</v>
      </c>
      <c r="AG32" s="214" t="str">
        <f t="shared" si="29"/>
        <v>#DIV/0!</v>
      </c>
      <c r="AH32" s="214">
        <f t="shared" si="29"/>
        <v>0</v>
      </c>
      <c r="AI32" s="214" t="str">
        <f t="shared" si="29"/>
        <v>#DIV/0!</v>
      </c>
    </row>
    <row r="33">
      <c r="A33" s="215" t="s">
        <v>113</v>
      </c>
      <c r="B33" s="71"/>
      <c r="C33" s="71"/>
      <c r="D33" s="59"/>
      <c r="E33" s="213" t="str">
        <f t="shared" ref="E33:AI33" si="30">E39/E45</f>
        <v>#DIV/0!</v>
      </c>
      <c r="F33" s="213" t="str">
        <f t="shared" si="30"/>
        <v>#DIV/0!</v>
      </c>
      <c r="G33" s="213" t="str">
        <f t="shared" si="30"/>
        <v>#DIV/0!</v>
      </c>
      <c r="H33" s="213" t="str">
        <f t="shared" si="30"/>
        <v>#DIV/0!</v>
      </c>
      <c r="I33" s="213" t="str">
        <f t="shared" si="30"/>
        <v>#DIV/0!</v>
      </c>
      <c r="J33" s="213" t="str">
        <f t="shared" si="30"/>
        <v>#DIV/0!</v>
      </c>
      <c r="K33" s="213" t="str">
        <f t="shared" si="30"/>
        <v>#DIV/0!</v>
      </c>
      <c r="L33" s="213" t="str">
        <f t="shared" si="30"/>
        <v>#DIV/0!</v>
      </c>
      <c r="M33" s="213" t="str">
        <f t="shared" si="30"/>
        <v>#DIV/0!</v>
      </c>
      <c r="N33" s="213" t="str">
        <f t="shared" si="30"/>
        <v>#DIV/0!</v>
      </c>
      <c r="O33" s="214" t="str">
        <f t="shared" si="30"/>
        <v>#DIV/0!</v>
      </c>
      <c r="P33" s="214" t="str">
        <f t="shared" si="30"/>
        <v>#DIV/0!</v>
      </c>
      <c r="Q33" s="214" t="str">
        <f t="shared" si="30"/>
        <v>#DIV/0!</v>
      </c>
      <c r="R33" s="214" t="str">
        <f t="shared" si="30"/>
        <v>#DIV/0!</v>
      </c>
      <c r="S33" s="214" t="str">
        <f t="shared" si="30"/>
        <v>#DIV/0!</v>
      </c>
      <c r="T33" s="214" t="str">
        <f t="shared" si="30"/>
        <v>#DIV/0!</v>
      </c>
      <c r="U33" s="214" t="str">
        <f t="shared" si="30"/>
        <v>#DIV/0!</v>
      </c>
      <c r="V33" s="214">
        <f t="shared" si="30"/>
        <v>0.005649717514</v>
      </c>
      <c r="W33" s="214">
        <f t="shared" si="30"/>
        <v>0.025</v>
      </c>
      <c r="X33" s="214">
        <f t="shared" si="30"/>
        <v>0.006134969325</v>
      </c>
      <c r="Y33" s="214">
        <f t="shared" si="30"/>
        <v>0.006060606061</v>
      </c>
      <c r="Z33" s="214">
        <f t="shared" si="30"/>
        <v>0.006060606061</v>
      </c>
      <c r="AA33" s="214">
        <f t="shared" si="30"/>
        <v>0</v>
      </c>
      <c r="AB33" s="214" t="str">
        <f t="shared" si="30"/>
        <v>#DIV/0!</v>
      </c>
      <c r="AC33" s="214">
        <f t="shared" si="30"/>
        <v>0</v>
      </c>
      <c r="AD33" s="214">
        <f t="shared" si="30"/>
        <v>0.05714285714</v>
      </c>
      <c r="AE33" s="214" t="str">
        <f t="shared" si="30"/>
        <v>#DIV/0!</v>
      </c>
      <c r="AF33" s="214" t="str">
        <f t="shared" si="30"/>
        <v>#DIV/0!</v>
      </c>
      <c r="AG33" s="214">
        <f t="shared" si="30"/>
        <v>0.005917159763</v>
      </c>
      <c r="AH33" s="214">
        <f t="shared" si="30"/>
        <v>0.006097560976</v>
      </c>
      <c r="AI33" s="214" t="str">
        <f t="shared" si="30"/>
        <v>#DIV/0!</v>
      </c>
    </row>
    <row r="34">
      <c r="A34" s="215" t="s">
        <v>114</v>
      </c>
      <c r="B34" s="71"/>
      <c r="C34" s="71"/>
      <c r="D34" s="59"/>
      <c r="E34" s="213" t="str">
        <f t="shared" ref="E34:AI34" si="31">E40/E46</f>
        <v>#DIV/0!</v>
      </c>
      <c r="F34" s="213" t="str">
        <f t="shared" si="31"/>
        <v>#DIV/0!</v>
      </c>
      <c r="G34" s="213" t="str">
        <f t="shared" si="31"/>
        <v>#DIV/0!</v>
      </c>
      <c r="H34" s="213" t="str">
        <f t="shared" si="31"/>
        <v>#DIV/0!</v>
      </c>
      <c r="I34" s="213" t="str">
        <f t="shared" si="31"/>
        <v>#DIV/0!</v>
      </c>
      <c r="J34" s="213" t="str">
        <f t="shared" si="31"/>
        <v>#DIV/0!</v>
      </c>
      <c r="K34" s="213" t="str">
        <f t="shared" si="31"/>
        <v>#DIV/0!</v>
      </c>
      <c r="L34" s="213" t="str">
        <f t="shared" si="31"/>
        <v>#DIV/0!</v>
      </c>
      <c r="M34" s="213" t="str">
        <f t="shared" si="31"/>
        <v>#DIV/0!</v>
      </c>
      <c r="N34" s="213" t="str">
        <f t="shared" si="31"/>
        <v>#DIV/0!</v>
      </c>
      <c r="O34" s="214" t="str">
        <f t="shared" si="31"/>
        <v>#DIV/0!</v>
      </c>
      <c r="P34" s="214" t="str">
        <f t="shared" si="31"/>
        <v>#DIV/0!</v>
      </c>
      <c r="Q34" s="214" t="str">
        <f t="shared" si="31"/>
        <v>#DIV/0!</v>
      </c>
      <c r="R34" s="214" t="str">
        <f t="shared" si="31"/>
        <v>#DIV/0!</v>
      </c>
      <c r="S34" s="214" t="str">
        <f t="shared" si="31"/>
        <v>#DIV/0!</v>
      </c>
      <c r="T34" s="214" t="str">
        <f t="shared" si="31"/>
        <v>#DIV/0!</v>
      </c>
      <c r="U34" s="214" t="str">
        <f t="shared" si="31"/>
        <v>#DIV/0!</v>
      </c>
      <c r="V34" s="214" t="str">
        <f t="shared" si="31"/>
        <v>#DIV/0!</v>
      </c>
      <c r="W34" s="214" t="str">
        <f t="shared" si="31"/>
        <v>#DIV/0!</v>
      </c>
      <c r="X34" s="214" t="str">
        <f t="shared" si="31"/>
        <v>#DIV/0!</v>
      </c>
      <c r="Y34" s="214">
        <f t="shared" si="31"/>
        <v>0.02142857143</v>
      </c>
      <c r="Z34" s="214">
        <f t="shared" si="31"/>
        <v>0.006060606061</v>
      </c>
      <c r="AA34" s="214">
        <f t="shared" si="31"/>
        <v>0</v>
      </c>
      <c r="AB34" s="214" t="str">
        <f t="shared" si="31"/>
        <v>#DIV/0!</v>
      </c>
      <c r="AC34" s="214">
        <f t="shared" si="31"/>
        <v>0</v>
      </c>
      <c r="AD34" s="214">
        <f t="shared" si="31"/>
        <v>0.01639344262</v>
      </c>
      <c r="AE34" s="214">
        <f t="shared" si="31"/>
        <v>0.02777777778</v>
      </c>
      <c r="AF34" s="214">
        <f t="shared" si="31"/>
        <v>0.007142857143</v>
      </c>
      <c r="AG34" s="214">
        <f t="shared" si="31"/>
        <v>0</v>
      </c>
      <c r="AH34" s="214">
        <f t="shared" si="31"/>
        <v>0.006493506494</v>
      </c>
      <c r="AI34" s="214" t="str">
        <f t="shared" si="31"/>
        <v>#DIV/0!</v>
      </c>
    </row>
    <row r="36">
      <c r="A36" s="210" t="s">
        <v>115</v>
      </c>
      <c r="B36" s="71"/>
      <c r="C36" s="71"/>
      <c r="D36" s="59"/>
      <c r="E36" s="211">
        <f t="shared" ref="E36:AI36" si="32">sum(E37:E40)</f>
        <v>0</v>
      </c>
      <c r="F36" s="211">
        <f t="shared" si="32"/>
        <v>0</v>
      </c>
      <c r="G36" s="211">
        <f t="shared" si="32"/>
        <v>0</v>
      </c>
      <c r="H36" s="211">
        <f t="shared" si="32"/>
        <v>0</v>
      </c>
      <c r="I36" s="211">
        <f t="shared" si="32"/>
        <v>0</v>
      </c>
      <c r="J36" s="211">
        <f t="shared" si="32"/>
        <v>0</v>
      </c>
      <c r="K36" s="211">
        <f t="shared" si="32"/>
        <v>0</v>
      </c>
      <c r="L36" s="211">
        <f t="shared" si="32"/>
        <v>0</v>
      </c>
      <c r="M36" s="211">
        <f t="shared" si="32"/>
        <v>0</v>
      </c>
      <c r="N36" s="211">
        <f t="shared" si="32"/>
        <v>0</v>
      </c>
      <c r="O36" s="114">
        <f t="shared" si="32"/>
        <v>0</v>
      </c>
      <c r="P36" s="114">
        <f t="shared" si="32"/>
        <v>0</v>
      </c>
      <c r="Q36" s="114">
        <f t="shared" si="32"/>
        <v>0</v>
      </c>
      <c r="R36" s="114">
        <f t="shared" si="32"/>
        <v>0</v>
      </c>
      <c r="S36" s="114">
        <f t="shared" si="32"/>
        <v>0</v>
      </c>
      <c r="T36" s="114">
        <f t="shared" si="32"/>
        <v>0</v>
      </c>
      <c r="U36" s="114">
        <f t="shared" si="32"/>
        <v>0</v>
      </c>
      <c r="V36" s="114">
        <f t="shared" si="32"/>
        <v>3</v>
      </c>
      <c r="W36" s="114">
        <f t="shared" si="32"/>
        <v>5</v>
      </c>
      <c r="X36" s="114">
        <f t="shared" si="32"/>
        <v>2</v>
      </c>
      <c r="Y36" s="114">
        <f t="shared" si="32"/>
        <v>5</v>
      </c>
      <c r="Z36" s="114">
        <f t="shared" si="32"/>
        <v>2</v>
      </c>
      <c r="AA36" s="114">
        <f t="shared" si="32"/>
        <v>1</v>
      </c>
      <c r="AB36" s="114">
        <f t="shared" si="32"/>
        <v>0</v>
      </c>
      <c r="AC36" s="114">
        <f t="shared" si="32"/>
        <v>0</v>
      </c>
      <c r="AD36" s="114">
        <f t="shared" si="32"/>
        <v>3</v>
      </c>
      <c r="AE36" s="114">
        <f t="shared" si="32"/>
        <v>2</v>
      </c>
      <c r="AF36" s="114">
        <f t="shared" si="32"/>
        <v>2</v>
      </c>
      <c r="AG36" s="114">
        <f t="shared" si="32"/>
        <v>1</v>
      </c>
      <c r="AH36" s="114">
        <f t="shared" si="32"/>
        <v>2</v>
      </c>
      <c r="AI36" s="114">
        <f t="shared" si="32"/>
        <v>0</v>
      </c>
    </row>
    <row r="37">
      <c r="A37" s="215" t="s">
        <v>0</v>
      </c>
      <c r="B37" s="71"/>
      <c r="C37" s="71"/>
      <c r="D37" s="59"/>
      <c r="E37" s="211"/>
      <c r="F37" s="211"/>
      <c r="G37" s="211"/>
      <c r="H37" s="211"/>
      <c r="I37" s="211"/>
      <c r="J37" s="211"/>
      <c r="K37" s="211"/>
      <c r="L37" s="211"/>
      <c r="M37" s="211"/>
      <c r="N37" s="211"/>
      <c r="O37" s="114"/>
      <c r="P37" s="114"/>
      <c r="Q37" s="114"/>
      <c r="R37" s="114"/>
      <c r="S37" s="114"/>
      <c r="T37" s="114"/>
      <c r="U37" s="114"/>
      <c r="V37" s="114"/>
      <c r="W37" s="114"/>
      <c r="X37" s="114"/>
      <c r="Y37" s="114"/>
      <c r="Z37" s="114"/>
      <c r="AA37" s="114"/>
      <c r="AB37" s="114"/>
      <c r="AC37" s="114"/>
      <c r="AD37" s="114"/>
      <c r="AE37" s="216"/>
      <c r="AF37" s="114"/>
      <c r="AG37" s="114"/>
      <c r="AH37" s="114"/>
      <c r="AI37" s="114"/>
    </row>
    <row r="38">
      <c r="A38" s="215" t="s">
        <v>34</v>
      </c>
      <c r="B38" s="71"/>
      <c r="C38" s="71"/>
      <c r="D38" s="59"/>
      <c r="E38" s="211"/>
      <c r="F38" s="211"/>
      <c r="G38" s="211"/>
      <c r="H38" s="211"/>
      <c r="I38" s="211"/>
      <c r="J38" s="211"/>
      <c r="K38" s="211"/>
      <c r="L38" s="211"/>
      <c r="M38" s="211"/>
      <c r="N38" s="211"/>
      <c r="O38" s="114"/>
      <c r="P38" s="114"/>
      <c r="Q38" s="114"/>
      <c r="R38" s="114"/>
      <c r="S38" s="114"/>
      <c r="T38" s="114"/>
      <c r="U38" s="114"/>
      <c r="V38" s="216">
        <v>2.0</v>
      </c>
      <c r="W38" s="216">
        <v>1.0</v>
      </c>
      <c r="X38" s="216">
        <v>1.0</v>
      </c>
      <c r="Y38" s="216">
        <v>1.0</v>
      </c>
      <c r="Z38" s="216">
        <v>0.0</v>
      </c>
      <c r="AA38" s="216">
        <v>1.0</v>
      </c>
      <c r="AB38" s="114"/>
      <c r="AC38" s="216">
        <v>0.0</v>
      </c>
      <c r="AD38" s="216">
        <v>0.0</v>
      </c>
      <c r="AE38" s="216">
        <v>1.0</v>
      </c>
      <c r="AF38" s="216">
        <v>1.0</v>
      </c>
      <c r="AG38" s="216">
        <v>0.0</v>
      </c>
      <c r="AH38" s="216">
        <v>0.0</v>
      </c>
      <c r="AI38" s="114"/>
    </row>
    <row r="39">
      <c r="A39" s="215" t="s">
        <v>113</v>
      </c>
      <c r="B39" s="71"/>
      <c r="C39" s="71"/>
      <c r="D39" s="59"/>
      <c r="E39" s="211"/>
      <c r="F39" s="211"/>
      <c r="G39" s="211"/>
      <c r="H39" s="211"/>
      <c r="I39" s="211"/>
      <c r="J39" s="211"/>
      <c r="K39" s="211"/>
      <c r="L39" s="211"/>
      <c r="M39" s="211"/>
      <c r="N39" s="211"/>
      <c r="O39" s="114"/>
      <c r="P39" s="114"/>
      <c r="Q39" s="114"/>
      <c r="R39" s="114"/>
      <c r="S39" s="114"/>
      <c r="T39" s="114"/>
      <c r="U39" s="114"/>
      <c r="V39" s="216">
        <v>1.0</v>
      </c>
      <c r="W39" s="216">
        <v>4.0</v>
      </c>
      <c r="X39" s="216">
        <v>1.0</v>
      </c>
      <c r="Y39" s="216">
        <v>1.0</v>
      </c>
      <c r="Z39" s="216">
        <v>1.0</v>
      </c>
      <c r="AA39" s="216">
        <v>0.0</v>
      </c>
      <c r="AB39" s="114"/>
      <c r="AC39" s="216">
        <v>0.0</v>
      </c>
      <c r="AD39" s="216">
        <v>2.0</v>
      </c>
      <c r="AE39" s="216">
        <v>0.0</v>
      </c>
      <c r="AF39" s="216">
        <v>0.0</v>
      </c>
      <c r="AG39" s="216">
        <v>1.0</v>
      </c>
      <c r="AH39" s="216">
        <v>1.0</v>
      </c>
      <c r="AI39" s="114"/>
    </row>
    <row r="40">
      <c r="A40" s="215" t="s">
        <v>114</v>
      </c>
      <c r="B40" s="71"/>
      <c r="C40" s="71"/>
      <c r="D40" s="59"/>
      <c r="E40" s="211"/>
      <c r="F40" s="211"/>
      <c r="G40" s="211"/>
      <c r="H40" s="211"/>
      <c r="I40" s="211"/>
      <c r="J40" s="211"/>
      <c r="K40" s="211"/>
      <c r="L40" s="211"/>
      <c r="M40" s="211"/>
      <c r="N40" s="211"/>
      <c r="O40" s="114"/>
      <c r="P40" s="114"/>
      <c r="Q40" s="114"/>
      <c r="R40" s="114"/>
      <c r="S40" s="114"/>
      <c r="T40" s="114"/>
      <c r="U40" s="114"/>
      <c r="V40" s="114"/>
      <c r="W40" s="114"/>
      <c r="X40" s="114"/>
      <c r="Y40" s="216">
        <v>3.0</v>
      </c>
      <c r="Z40" s="216">
        <v>1.0</v>
      </c>
      <c r="AA40" s="216">
        <v>0.0</v>
      </c>
      <c r="AB40" s="114"/>
      <c r="AC40" s="216">
        <v>0.0</v>
      </c>
      <c r="AD40" s="216">
        <v>1.0</v>
      </c>
      <c r="AE40" s="216">
        <v>1.0</v>
      </c>
      <c r="AF40" s="216">
        <v>1.0</v>
      </c>
      <c r="AG40" s="216">
        <v>0.0</v>
      </c>
      <c r="AH40" s="216">
        <v>1.0</v>
      </c>
      <c r="AI40" s="114"/>
    </row>
    <row r="42">
      <c r="A42" s="210" t="s">
        <v>116</v>
      </c>
      <c r="B42" s="71"/>
      <c r="C42" s="71"/>
      <c r="D42" s="59"/>
      <c r="E42" s="211">
        <f t="shared" ref="E42:AI42" si="33">sum(E43:E46)</f>
        <v>0</v>
      </c>
      <c r="F42" s="211">
        <f t="shared" si="33"/>
        <v>0</v>
      </c>
      <c r="G42" s="211">
        <f t="shared" si="33"/>
        <v>0</v>
      </c>
      <c r="H42" s="211">
        <f t="shared" si="33"/>
        <v>0</v>
      </c>
      <c r="I42" s="211">
        <f t="shared" si="33"/>
        <v>0</v>
      </c>
      <c r="J42" s="211">
        <f t="shared" si="33"/>
        <v>0</v>
      </c>
      <c r="K42" s="211">
        <f t="shared" si="33"/>
        <v>0</v>
      </c>
      <c r="L42" s="211">
        <f t="shared" si="33"/>
        <v>0</v>
      </c>
      <c r="M42" s="211">
        <f t="shared" si="33"/>
        <v>0</v>
      </c>
      <c r="N42" s="211">
        <f t="shared" si="33"/>
        <v>0</v>
      </c>
      <c r="O42" s="114">
        <f t="shared" si="33"/>
        <v>0</v>
      </c>
      <c r="P42" s="114">
        <f t="shared" si="33"/>
        <v>0</v>
      </c>
      <c r="Q42" s="114">
        <f t="shared" si="33"/>
        <v>0</v>
      </c>
      <c r="R42" s="114">
        <f t="shared" si="33"/>
        <v>0</v>
      </c>
      <c r="S42" s="114">
        <f t="shared" si="33"/>
        <v>0</v>
      </c>
      <c r="T42" s="114">
        <f t="shared" si="33"/>
        <v>0</v>
      </c>
      <c r="U42" s="114">
        <f t="shared" si="33"/>
        <v>0</v>
      </c>
      <c r="V42" s="114">
        <f t="shared" si="33"/>
        <v>287</v>
      </c>
      <c r="W42" s="114">
        <f t="shared" si="33"/>
        <v>260</v>
      </c>
      <c r="X42" s="114">
        <f t="shared" si="33"/>
        <v>224</v>
      </c>
      <c r="Y42" s="114">
        <f t="shared" si="33"/>
        <v>416</v>
      </c>
      <c r="Z42" s="114">
        <f t="shared" si="33"/>
        <v>441</v>
      </c>
      <c r="AA42" s="114">
        <f t="shared" si="33"/>
        <v>446</v>
      </c>
      <c r="AB42" s="114">
        <f t="shared" si="33"/>
        <v>0</v>
      </c>
      <c r="AC42" s="114">
        <f t="shared" si="33"/>
        <v>346</v>
      </c>
      <c r="AD42" s="114">
        <f t="shared" si="33"/>
        <v>151</v>
      </c>
      <c r="AE42" s="114">
        <f t="shared" si="33"/>
        <v>63</v>
      </c>
      <c r="AF42" s="114">
        <f t="shared" si="33"/>
        <v>180</v>
      </c>
      <c r="AG42" s="114">
        <f t="shared" si="33"/>
        <v>295</v>
      </c>
      <c r="AH42" s="114">
        <f t="shared" si="33"/>
        <v>447</v>
      </c>
      <c r="AI42" s="114">
        <f t="shared" si="33"/>
        <v>0</v>
      </c>
    </row>
    <row r="43">
      <c r="A43" s="215" t="s">
        <v>0</v>
      </c>
      <c r="B43" s="71"/>
      <c r="C43" s="71"/>
      <c r="D43" s="59"/>
      <c r="E43" s="211"/>
      <c r="F43" s="211"/>
      <c r="G43" s="211"/>
      <c r="H43" s="211"/>
      <c r="I43" s="211"/>
      <c r="J43" s="211"/>
      <c r="K43" s="211"/>
      <c r="L43" s="211"/>
      <c r="M43" s="211"/>
      <c r="N43" s="211"/>
      <c r="O43" s="114"/>
      <c r="P43" s="114"/>
      <c r="Q43" s="114"/>
      <c r="R43" s="114"/>
      <c r="S43" s="114"/>
      <c r="T43" s="114"/>
      <c r="U43" s="114"/>
      <c r="V43" s="114"/>
      <c r="W43" s="114"/>
      <c r="X43" s="114"/>
      <c r="Y43" s="114"/>
      <c r="Z43" s="114"/>
      <c r="AA43" s="114"/>
      <c r="AB43" s="114"/>
      <c r="AC43" s="114"/>
      <c r="AD43" s="114"/>
      <c r="AE43" s="114"/>
      <c r="AF43" s="114"/>
      <c r="AG43" s="114"/>
      <c r="AH43" s="114"/>
      <c r="AI43" s="114"/>
    </row>
    <row r="44">
      <c r="A44" s="215" t="s">
        <v>34</v>
      </c>
      <c r="B44" s="71"/>
      <c r="C44" s="71"/>
      <c r="D44" s="59"/>
      <c r="E44" s="211"/>
      <c r="F44" s="211"/>
      <c r="G44" s="211"/>
      <c r="H44" s="211"/>
      <c r="I44" s="211"/>
      <c r="J44" s="211"/>
      <c r="K44" s="211"/>
      <c r="L44" s="211"/>
      <c r="M44" s="211"/>
      <c r="N44" s="211"/>
      <c r="O44" s="114"/>
      <c r="P44" s="114"/>
      <c r="Q44" s="114"/>
      <c r="R44" s="114"/>
      <c r="S44" s="114"/>
      <c r="T44" s="114"/>
      <c r="U44" s="114"/>
      <c r="V44" s="216">
        <v>110.0</v>
      </c>
      <c r="W44" s="216">
        <v>100.0</v>
      </c>
      <c r="X44" s="216">
        <v>61.0</v>
      </c>
      <c r="Y44" s="216">
        <v>111.0</v>
      </c>
      <c r="Z44" s="216">
        <v>111.0</v>
      </c>
      <c r="AA44" s="216">
        <v>86.0</v>
      </c>
      <c r="AB44" s="114"/>
      <c r="AC44" s="216">
        <v>54.0</v>
      </c>
      <c r="AD44" s="216">
        <v>55.0</v>
      </c>
      <c r="AE44" s="216">
        <v>27.0</v>
      </c>
      <c r="AF44" s="216">
        <v>40.0</v>
      </c>
      <c r="AG44" s="216">
        <v>0.0</v>
      </c>
      <c r="AH44" s="216">
        <v>129.0</v>
      </c>
      <c r="AI44" s="114"/>
    </row>
    <row r="45">
      <c r="A45" s="215" t="s">
        <v>113</v>
      </c>
      <c r="B45" s="71"/>
      <c r="C45" s="71"/>
      <c r="D45" s="59"/>
      <c r="E45" s="211"/>
      <c r="F45" s="211"/>
      <c r="G45" s="211"/>
      <c r="H45" s="211"/>
      <c r="I45" s="211"/>
      <c r="J45" s="211"/>
      <c r="K45" s="211"/>
      <c r="L45" s="211"/>
      <c r="M45" s="211"/>
      <c r="N45" s="211"/>
      <c r="O45" s="114"/>
      <c r="P45" s="114"/>
      <c r="Q45" s="114"/>
      <c r="R45" s="114"/>
      <c r="S45" s="114"/>
      <c r="T45" s="114"/>
      <c r="U45" s="114"/>
      <c r="V45" s="216">
        <v>177.0</v>
      </c>
      <c r="W45" s="216">
        <v>160.0</v>
      </c>
      <c r="X45" s="216">
        <v>163.0</v>
      </c>
      <c r="Y45" s="216">
        <v>165.0</v>
      </c>
      <c r="Z45" s="216">
        <v>165.0</v>
      </c>
      <c r="AA45" s="216">
        <v>175.0</v>
      </c>
      <c r="AB45" s="114"/>
      <c r="AC45" s="216">
        <v>151.0</v>
      </c>
      <c r="AD45" s="216">
        <v>35.0</v>
      </c>
      <c r="AE45" s="216">
        <v>0.0</v>
      </c>
      <c r="AF45" s="216">
        <v>0.0</v>
      </c>
      <c r="AG45" s="216">
        <v>169.0</v>
      </c>
      <c r="AH45" s="216">
        <v>164.0</v>
      </c>
      <c r="AI45" s="114"/>
    </row>
    <row r="46">
      <c r="A46" s="215" t="s">
        <v>114</v>
      </c>
      <c r="B46" s="71"/>
      <c r="C46" s="71"/>
      <c r="D46" s="59"/>
      <c r="E46" s="211"/>
      <c r="F46" s="211"/>
      <c r="G46" s="211"/>
      <c r="H46" s="211"/>
      <c r="I46" s="211"/>
      <c r="J46" s="211"/>
      <c r="K46" s="211"/>
      <c r="L46" s="211"/>
      <c r="M46" s="211"/>
      <c r="N46" s="211"/>
      <c r="O46" s="114"/>
      <c r="P46" s="114"/>
      <c r="Q46" s="114"/>
      <c r="R46" s="114"/>
      <c r="S46" s="114"/>
      <c r="T46" s="114"/>
      <c r="U46" s="114"/>
      <c r="V46" s="114"/>
      <c r="W46" s="114"/>
      <c r="X46" s="114"/>
      <c r="Y46" s="216">
        <v>140.0</v>
      </c>
      <c r="Z46" s="216">
        <v>165.0</v>
      </c>
      <c r="AA46" s="216">
        <v>185.0</v>
      </c>
      <c r="AB46" s="114"/>
      <c r="AC46" s="216">
        <v>141.0</v>
      </c>
      <c r="AD46" s="216">
        <v>61.0</v>
      </c>
      <c r="AE46" s="216">
        <v>36.0</v>
      </c>
      <c r="AF46" s="216">
        <v>140.0</v>
      </c>
      <c r="AG46" s="216">
        <v>126.0</v>
      </c>
      <c r="AH46" s="216">
        <v>154.0</v>
      </c>
      <c r="AI46" s="114"/>
    </row>
    <row r="48">
      <c r="A48" s="210" t="s">
        <v>117</v>
      </c>
      <c r="B48" s="71"/>
      <c r="C48" s="71"/>
      <c r="D48" s="59"/>
      <c r="E48" s="211">
        <f t="shared" ref="E48:AI48" si="34">sum(E49:E52)</f>
        <v>0</v>
      </c>
      <c r="F48" s="211">
        <f t="shared" si="34"/>
        <v>0</v>
      </c>
      <c r="G48" s="211">
        <f t="shared" si="34"/>
        <v>0</v>
      </c>
      <c r="H48" s="211">
        <f t="shared" si="34"/>
        <v>0</v>
      </c>
      <c r="I48" s="211">
        <f t="shared" si="34"/>
        <v>0</v>
      </c>
      <c r="J48" s="211">
        <f t="shared" si="34"/>
        <v>0</v>
      </c>
      <c r="K48" s="211">
        <f t="shared" si="34"/>
        <v>0</v>
      </c>
      <c r="L48" s="211">
        <f t="shared" si="34"/>
        <v>0</v>
      </c>
      <c r="M48" s="211">
        <f t="shared" si="34"/>
        <v>0</v>
      </c>
      <c r="N48" s="211">
        <f t="shared" si="34"/>
        <v>0</v>
      </c>
      <c r="O48" s="114">
        <f t="shared" si="34"/>
        <v>0</v>
      </c>
      <c r="P48" s="114">
        <f t="shared" si="34"/>
        <v>0</v>
      </c>
      <c r="Q48" s="114">
        <f t="shared" si="34"/>
        <v>0</v>
      </c>
      <c r="R48" s="114">
        <f t="shared" si="34"/>
        <v>0</v>
      </c>
      <c r="S48" s="114">
        <f t="shared" si="34"/>
        <v>0</v>
      </c>
      <c r="T48" s="114">
        <f t="shared" si="34"/>
        <v>0</v>
      </c>
      <c r="U48" s="114">
        <f t="shared" si="34"/>
        <v>0</v>
      </c>
      <c r="V48" s="114">
        <f t="shared" si="34"/>
        <v>14.5</v>
      </c>
      <c r="W48" s="114">
        <f t="shared" si="34"/>
        <v>13.5</v>
      </c>
      <c r="X48" s="114">
        <f t="shared" si="34"/>
        <v>11</v>
      </c>
      <c r="Y48" s="114">
        <f t="shared" si="34"/>
        <v>23</v>
      </c>
      <c r="Z48" s="114">
        <f t="shared" si="34"/>
        <v>21.5</v>
      </c>
      <c r="AA48" s="114">
        <f t="shared" si="34"/>
        <v>21</v>
      </c>
      <c r="AB48" s="114">
        <f t="shared" si="34"/>
        <v>0</v>
      </c>
      <c r="AC48" s="114">
        <f t="shared" si="34"/>
        <v>17.5</v>
      </c>
      <c r="AD48" s="114">
        <f t="shared" si="34"/>
        <v>8.5</v>
      </c>
      <c r="AE48" s="114">
        <f t="shared" si="34"/>
        <v>5</v>
      </c>
      <c r="AF48" s="114">
        <f t="shared" si="34"/>
        <v>9.5</v>
      </c>
      <c r="AG48" s="114">
        <f t="shared" si="34"/>
        <v>15</v>
      </c>
      <c r="AH48" s="114">
        <f t="shared" si="34"/>
        <v>22</v>
      </c>
      <c r="AI48" s="114">
        <f t="shared" si="34"/>
        <v>0</v>
      </c>
    </row>
    <row r="49">
      <c r="A49" s="215" t="s">
        <v>0</v>
      </c>
      <c r="B49" s="71"/>
      <c r="C49" s="71"/>
      <c r="D49" s="59"/>
      <c r="E49" s="211"/>
      <c r="F49" s="211"/>
      <c r="G49" s="211"/>
      <c r="H49" s="211"/>
      <c r="I49" s="211"/>
      <c r="J49" s="211"/>
      <c r="K49" s="211"/>
      <c r="L49" s="211"/>
      <c r="M49" s="211"/>
      <c r="N49" s="211"/>
      <c r="O49" s="114"/>
      <c r="P49" s="114"/>
      <c r="Q49" s="114"/>
      <c r="R49" s="114"/>
      <c r="S49" s="114"/>
      <c r="T49" s="114"/>
      <c r="U49" s="114"/>
      <c r="V49" s="114"/>
      <c r="W49" s="114"/>
      <c r="X49" s="114"/>
      <c r="Y49" s="114"/>
      <c r="Z49" s="114"/>
      <c r="AA49" s="114"/>
      <c r="AB49" s="114"/>
      <c r="AC49" s="114"/>
      <c r="AD49" s="114"/>
      <c r="AE49" s="114"/>
      <c r="AF49" s="114"/>
      <c r="AG49" s="114"/>
      <c r="AH49" s="114"/>
      <c r="AI49" s="114"/>
    </row>
    <row r="50">
      <c r="A50" s="215" t="s">
        <v>34</v>
      </c>
      <c r="B50" s="71"/>
      <c r="C50" s="71"/>
      <c r="D50" s="59"/>
      <c r="E50" s="211"/>
      <c r="F50" s="211"/>
      <c r="G50" s="211"/>
      <c r="H50" s="211"/>
      <c r="I50" s="211"/>
      <c r="J50" s="211"/>
      <c r="K50" s="211"/>
      <c r="L50" s="211"/>
      <c r="M50" s="211"/>
      <c r="N50" s="211"/>
      <c r="O50" s="114"/>
      <c r="P50" s="114"/>
      <c r="Q50" s="114"/>
      <c r="R50" s="114"/>
      <c r="S50" s="114"/>
      <c r="T50" s="114"/>
      <c r="U50" s="114"/>
      <c r="V50" s="216">
        <v>6.5</v>
      </c>
      <c r="W50" s="216">
        <v>5.5</v>
      </c>
      <c r="X50" s="216">
        <v>3.0</v>
      </c>
      <c r="Y50" s="216">
        <v>7.0</v>
      </c>
      <c r="Z50" s="216">
        <v>5.5</v>
      </c>
      <c r="AA50" s="216">
        <v>5.0</v>
      </c>
      <c r="AB50" s="114"/>
      <c r="AC50" s="216">
        <v>2.5</v>
      </c>
      <c r="AD50" s="216">
        <v>2.5</v>
      </c>
      <c r="AE50" s="216">
        <v>2.0</v>
      </c>
      <c r="AF50" s="216">
        <v>2.5</v>
      </c>
      <c r="AG50" s="216">
        <v>0.0</v>
      </c>
      <c r="AH50" s="216">
        <v>6.0</v>
      </c>
      <c r="AI50" s="114"/>
    </row>
    <row r="51">
      <c r="A51" s="215" t="s">
        <v>113</v>
      </c>
      <c r="B51" s="71"/>
      <c r="C51" s="71"/>
      <c r="D51" s="59"/>
      <c r="E51" s="211"/>
      <c r="F51" s="211"/>
      <c r="G51" s="211"/>
      <c r="H51" s="211"/>
      <c r="I51" s="211"/>
      <c r="J51" s="211"/>
      <c r="K51" s="211"/>
      <c r="L51" s="211"/>
      <c r="M51" s="211"/>
      <c r="N51" s="211"/>
      <c r="O51" s="114"/>
      <c r="P51" s="114"/>
      <c r="Q51" s="114"/>
      <c r="R51" s="114"/>
      <c r="S51" s="114"/>
      <c r="T51" s="114"/>
      <c r="U51" s="114"/>
      <c r="V51" s="216">
        <v>8.0</v>
      </c>
      <c r="W51" s="216">
        <v>8.0</v>
      </c>
      <c r="X51" s="216">
        <v>8.0</v>
      </c>
      <c r="Y51" s="216">
        <v>8.0</v>
      </c>
      <c r="Z51" s="216">
        <v>8.0</v>
      </c>
      <c r="AA51" s="216">
        <v>8.0</v>
      </c>
      <c r="AB51" s="114"/>
      <c r="AC51" s="216">
        <v>7.5</v>
      </c>
      <c r="AD51" s="216">
        <v>2.5</v>
      </c>
      <c r="AE51" s="216">
        <v>0.0</v>
      </c>
      <c r="AF51" s="216">
        <v>0.0</v>
      </c>
      <c r="AG51" s="216">
        <v>8.0</v>
      </c>
      <c r="AH51" s="216">
        <v>8.0</v>
      </c>
      <c r="AI51" s="114"/>
    </row>
    <row r="52">
      <c r="A52" s="215" t="s">
        <v>114</v>
      </c>
      <c r="B52" s="71"/>
      <c r="C52" s="71"/>
      <c r="D52" s="59"/>
      <c r="E52" s="211"/>
      <c r="F52" s="211"/>
      <c r="G52" s="211"/>
      <c r="H52" s="211"/>
      <c r="I52" s="211"/>
      <c r="J52" s="211"/>
      <c r="K52" s="211"/>
      <c r="L52" s="211"/>
      <c r="M52" s="211"/>
      <c r="N52" s="211"/>
      <c r="O52" s="114"/>
      <c r="P52" s="114"/>
      <c r="Q52" s="114"/>
      <c r="R52" s="114"/>
      <c r="S52" s="114"/>
      <c r="T52" s="114"/>
      <c r="U52" s="114"/>
      <c r="V52" s="114"/>
      <c r="W52" s="114"/>
      <c r="X52" s="216"/>
      <c r="Y52" s="216">
        <v>8.0</v>
      </c>
      <c r="Z52" s="216">
        <v>8.0</v>
      </c>
      <c r="AA52" s="216">
        <v>8.0</v>
      </c>
      <c r="AB52" s="114"/>
      <c r="AC52" s="216">
        <v>7.5</v>
      </c>
      <c r="AD52" s="216">
        <v>3.5</v>
      </c>
      <c r="AE52" s="216">
        <v>3.0</v>
      </c>
      <c r="AF52" s="216">
        <v>7.0</v>
      </c>
      <c r="AG52" s="216">
        <v>7.0</v>
      </c>
      <c r="AH52" s="216">
        <v>8.0</v>
      </c>
      <c r="AI52" s="114"/>
    </row>
    <row r="53">
      <c r="A53" s="217"/>
      <c r="B53" s="217"/>
      <c r="C53" s="217"/>
      <c r="D53" s="217"/>
      <c r="E53" s="217"/>
      <c r="F53" s="217"/>
      <c r="G53" s="217"/>
      <c r="H53" s="217"/>
      <c r="I53" s="217"/>
      <c r="J53" s="217"/>
      <c r="K53" s="217"/>
      <c r="L53" s="217"/>
      <c r="M53" s="217"/>
      <c r="N53" s="217"/>
      <c r="O53" s="217"/>
      <c r="P53" s="217"/>
      <c r="Q53" s="217"/>
      <c r="R53" s="217"/>
      <c r="S53" s="217"/>
      <c r="T53" s="217"/>
      <c r="U53" s="217"/>
      <c r="V53" s="217"/>
      <c r="W53" s="217"/>
      <c r="X53" s="217"/>
      <c r="Y53" s="217"/>
      <c r="Z53" s="217"/>
      <c r="AA53" s="217"/>
      <c r="AB53" s="217"/>
      <c r="AC53" s="217"/>
      <c r="AD53" s="217"/>
      <c r="AE53" s="217"/>
      <c r="AF53" s="217"/>
      <c r="AG53" s="217"/>
      <c r="AH53" s="217"/>
      <c r="AI53" s="217"/>
    </row>
  </sheetData>
  <mergeCells count="47">
    <mergeCell ref="A1:A2"/>
    <mergeCell ref="B1:B2"/>
    <mergeCell ref="C1:C2"/>
    <mergeCell ref="D1:D2"/>
    <mergeCell ref="O11:T11"/>
    <mergeCell ref="V11:AA11"/>
    <mergeCell ref="AC11:AH11"/>
    <mergeCell ref="AC12:AH12"/>
    <mergeCell ref="AC13:AH13"/>
    <mergeCell ref="AC14:AH14"/>
    <mergeCell ref="E11:M11"/>
    <mergeCell ref="E12:M12"/>
    <mergeCell ref="O12:T12"/>
    <mergeCell ref="V12:AA12"/>
    <mergeCell ref="E13:M13"/>
    <mergeCell ref="V13:AA13"/>
    <mergeCell ref="E14:M14"/>
    <mergeCell ref="V14:AA14"/>
    <mergeCell ref="O13:T13"/>
    <mergeCell ref="O14:T14"/>
    <mergeCell ref="A16:B16"/>
    <mergeCell ref="A20:B20"/>
    <mergeCell ref="A24:D24"/>
    <mergeCell ref="A25:D25"/>
    <mergeCell ref="A26:D26"/>
    <mergeCell ref="A27:D27"/>
    <mergeCell ref="A28:D28"/>
    <mergeCell ref="A30:D30"/>
    <mergeCell ref="A31:D31"/>
    <mergeCell ref="A32:D32"/>
    <mergeCell ref="A33:D33"/>
    <mergeCell ref="A34:D34"/>
    <mergeCell ref="A44:D44"/>
    <mergeCell ref="A45:D45"/>
    <mergeCell ref="A46:D46"/>
    <mergeCell ref="A48:D48"/>
    <mergeCell ref="A49:D49"/>
    <mergeCell ref="A50:D50"/>
    <mergeCell ref="A51:D51"/>
    <mergeCell ref="A52:D52"/>
    <mergeCell ref="A36:D36"/>
    <mergeCell ref="A37:D37"/>
    <mergeCell ref="A38:D38"/>
    <mergeCell ref="A39:D39"/>
    <mergeCell ref="A40:D40"/>
    <mergeCell ref="A42:D42"/>
    <mergeCell ref="A43:D4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3"/>
      <c r="B1" s="2" t="s">
        <v>1</v>
      </c>
      <c r="C1" s="3"/>
      <c r="D1" s="4" t="s">
        <v>2</v>
      </c>
      <c r="E1" s="179" t="s">
        <v>5</v>
      </c>
      <c r="F1" s="179" t="s">
        <v>6</v>
      </c>
      <c r="G1" s="179" t="s">
        <v>7</v>
      </c>
      <c r="H1" s="179" t="s">
        <v>8</v>
      </c>
      <c r="I1" s="179" t="s">
        <v>9</v>
      </c>
      <c r="J1" s="179" t="s">
        <v>3</v>
      </c>
      <c r="K1" s="179" t="s">
        <v>39</v>
      </c>
      <c r="L1" s="179" t="s">
        <v>5</v>
      </c>
      <c r="M1" s="179" t="s">
        <v>6</v>
      </c>
      <c r="N1" s="179" t="s">
        <v>7</v>
      </c>
      <c r="O1" s="179" t="s">
        <v>8</v>
      </c>
      <c r="P1" s="179" t="s">
        <v>9</v>
      </c>
      <c r="Q1" s="179" t="s">
        <v>3</v>
      </c>
      <c r="R1" s="179" t="s">
        <v>39</v>
      </c>
      <c r="S1" s="179" t="s">
        <v>5</v>
      </c>
      <c r="T1" s="179" t="s">
        <v>6</v>
      </c>
      <c r="U1" s="179" t="s">
        <v>7</v>
      </c>
      <c r="V1" s="179" t="s">
        <v>8</v>
      </c>
      <c r="W1" s="179" t="s">
        <v>9</v>
      </c>
      <c r="X1" s="179" t="s">
        <v>3</v>
      </c>
      <c r="Y1" s="179" t="s">
        <v>39</v>
      </c>
      <c r="Z1" s="179" t="s">
        <v>5</v>
      </c>
      <c r="AA1" s="179" t="s">
        <v>6</v>
      </c>
      <c r="AB1" s="179" t="s">
        <v>7</v>
      </c>
      <c r="AC1" s="179" t="s">
        <v>8</v>
      </c>
      <c r="AD1" s="179" t="s">
        <v>9</v>
      </c>
      <c r="AE1" s="179" t="s">
        <v>3</v>
      </c>
      <c r="AF1" s="179" t="s">
        <v>39</v>
      </c>
      <c r="AG1" s="179" t="s">
        <v>5</v>
      </c>
      <c r="AH1" s="179" t="s">
        <v>6</v>
      </c>
    </row>
    <row r="2">
      <c r="A2" s="6"/>
      <c r="B2" s="6"/>
      <c r="C2" s="6"/>
      <c r="D2" s="7"/>
      <c r="E2" s="8">
        <v>45901.0</v>
      </c>
      <c r="F2" s="8">
        <v>45902.0</v>
      </c>
      <c r="G2" s="8">
        <v>45903.0</v>
      </c>
      <c r="H2" s="8">
        <v>45904.0</v>
      </c>
      <c r="I2" s="8">
        <v>45905.0</v>
      </c>
      <c r="J2" s="8">
        <v>45906.0</v>
      </c>
      <c r="K2" s="8">
        <v>45907.0</v>
      </c>
      <c r="L2" s="8">
        <v>45908.0</v>
      </c>
      <c r="M2" s="8">
        <v>45909.0</v>
      </c>
      <c r="N2" s="8">
        <v>45910.0</v>
      </c>
      <c r="O2" s="8">
        <v>45911.0</v>
      </c>
      <c r="P2" s="8">
        <v>45912.0</v>
      </c>
      <c r="Q2" s="8">
        <v>45913.0</v>
      </c>
      <c r="R2" s="8">
        <v>45914.0</v>
      </c>
      <c r="S2" s="8">
        <v>45915.0</v>
      </c>
      <c r="T2" s="8">
        <v>45916.0</v>
      </c>
      <c r="U2" s="8">
        <v>45917.0</v>
      </c>
      <c r="V2" s="8">
        <v>45918.0</v>
      </c>
      <c r="W2" s="8">
        <v>45919.0</v>
      </c>
      <c r="X2" s="8">
        <v>45920.0</v>
      </c>
      <c r="Y2" s="8">
        <v>45921.0</v>
      </c>
      <c r="Z2" s="8">
        <v>45922.0</v>
      </c>
      <c r="AA2" s="8">
        <v>45923.0</v>
      </c>
      <c r="AB2" s="8">
        <v>45924.0</v>
      </c>
      <c r="AC2" s="8">
        <v>45925.0</v>
      </c>
      <c r="AD2" s="8">
        <v>45926.0</v>
      </c>
      <c r="AE2" s="8">
        <v>45927.0</v>
      </c>
      <c r="AF2" s="8">
        <v>45928.0</v>
      </c>
      <c r="AG2" s="8">
        <v>45929.0</v>
      </c>
      <c r="AH2" s="8">
        <v>45930.0</v>
      </c>
    </row>
    <row r="3">
      <c r="A3" s="9" t="s">
        <v>12</v>
      </c>
      <c r="B3" s="218">
        <v>2600000.0</v>
      </c>
      <c r="C3" s="9" t="s">
        <v>13</v>
      </c>
      <c r="D3" s="219">
        <f>sum(E3:J3)+sum(L3:Q3)+sum(S3:X3)+sum(Z3:AE3)+SUM(AG3:AH3)</f>
        <v>2180000</v>
      </c>
      <c r="E3" s="185">
        <f t="shared" ref="E3:J3" si="1">E16+E23</f>
        <v>400000</v>
      </c>
      <c r="F3" s="185">
        <f t="shared" si="1"/>
        <v>0</v>
      </c>
      <c r="G3" s="185">
        <f t="shared" si="1"/>
        <v>0</v>
      </c>
      <c r="H3" s="185">
        <f t="shared" si="1"/>
        <v>0</v>
      </c>
      <c r="I3" s="185">
        <f t="shared" si="1"/>
        <v>235000</v>
      </c>
      <c r="J3" s="185">
        <f t="shared" si="1"/>
        <v>0</v>
      </c>
      <c r="K3" s="60">
        <f t="shared" ref="K3:K5" si="7">sum(E3:J3)</f>
        <v>635000</v>
      </c>
      <c r="L3" s="185">
        <f t="shared" ref="L3:Q3" si="2">L16+L23</f>
        <v>0</v>
      </c>
      <c r="M3" s="185">
        <f t="shared" si="2"/>
        <v>0</v>
      </c>
      <c r="N3" s="185">
        <f t="shared" si="2"/>
        <v>0</v>
      </c>
      <c r="O3" s="185">
        <f t="shared" si="2"/>
        <v>235000</v>
      </c>
      <c r="P3" s="185">
        <f t="shared" si="2"/>
        <v>235000</v>
      </c>
      <c r="Q3" s="185">
        <f t="shared" si="2"/>
        <v>0</v>
      </c>
      <c r="R3" s="60">
        <f t="shared" ref="R3:R5" si="9">sum(L3:Q3)</f>
        <v>470000</v>
      </c>
      <c r="S3" s="185">
        <f t="shared" ref="S3:X3" si="3">S16+S23</f>
        <v>0</v>
      </c>
      <c r="T3" s="185">
        <f t="shared" si="3"/>
        <v>235000</v>
      </c>
      <c r="U3" s="185">
        <f t="shared" si="3"/>
        <v>0</v>
      </c>
      <c r="V3" s="185">
        <f t="shared" si="3"/>
        <v>0</v>
      </c>
      <c r="W3" s="185">
        <f t="shared" si="3"/>
        <v>200000</v>
      </c>
      <c r="X3" s="185">
        <f t="shared" si="3"/>
        <v>0</v>
      </c>
      <c r="Y3" s="60">
        <f t="shared" ref="Y3:Y5" si="11">sum(S3:X3)</f>
        <v>435000</v>
      </c>
      <c r="Z3" s="185">
        <f t="shared" ref="Z3:AE3" si="4">Z16+Z23</f>
        <v>0</v>
      </c>
      <c r="AA3" s="185">
        <f t="shared" si="4"/>
        <v>220000</v>
      </c>
      <c r="AB3" s="185">
        <f t="shared" si="4"/>
        <v>0</v>
      </c>
      <c r="AC3" s="185">
        <f t="shared" si="4"/>
        <v>0</v>
      </c>
      <c r="AD3" s="185">
        <f t="shared" si="4"/>
        <v>0</v>
      </c>
      <c r="AE3" s="185">
        <f t="shared" si="4"/>
        <v>0</v>
      </c>
      <c r="AF3" s="60">
        <f t="shared" ref="AF3:AF5" si="13">sum(Z3:AE3)</f>
        <v>220000</v>
      </c>
      <c r="AG3" s="185">
        <f t="shared" ref="AG3:AH3" si="5">AG16+AG23</f>
        <v>120000</v>
      </c>
      <c r="AH3" s="185">
        <f t="shared" si="5"/>
        <v>300000</v>
      </c>
    </row>
    <row r="4">
      <c r="A4" s="17" t="s">
        <v>14</v>
      </c>
      <c r="B4" s="220">
        <v>13.0</v>
      </c>
      <c r="C4" s="19" t="s">
        <v>15</v>
      </c>
      <c r="D4" s="221">
        <f t="shared" ref="D4:D5" si="15">sum(E4:J4)+sum(L4:Q4)+sum(S4:X4)+sum(Z4:AE4)+sum(AG4:AH4)</f>
        <v>10</v>
      </c>
      <c r="E4" s="199">
        <f t="shared" ref="E4:J4" si="6">E17+E24</f>
        <v>2</v>
      </c>
      <c r="F4" s="199">
        <f t="shared" si="6"/>
        <v>0</v>
      </c>
      <c r="G4" s="199">
        <f t="shared" si="6"/>
        <v>0</v>
      </c>
      <c r="H4" s="199">
        <f t="shared" si="6"/>
        <v>0</v>
      </c>
      <c r="I4" s="199">
        <f t="shared" si="6"/>
        <v>1</v>
      </c>
      <c r="J4" s="199">
        <f t="shared" si="6"/>
        <v>0</v>
      </c>
      <c r="K4" s="66">
        <f t="shared" si="7"/>
        <v>3</v>
      </c>
      <c r="L4" s="199">
        <f t="shared" ref="L4:Q4" si="8">L17+L24</f>
        <v>0</v>
      </c>
      <c r="M4" s="199">
        <f t="shared" si="8"/>
        <v>0</v>
      </c>
      <c r="N4" s="199">
        <f t="shared" si="8"/>
        <v>0</v>
      </c>
      <c r="O4" s="199">
        <f t="shared" si="8"/>
        <v>1</v>
      </c>
      <c r="P4" s="199">
        <f t="shared" si="8"/>
        <v>1</v>
      </c>
      <c r="Q4" s="199">
        <f t="shared" si="8"/>
        <v>0</v>
      </c>
      <c r="R4" s="66">
        <f t="shared" si="9"/>
        <v>2</v>
      </c>
      <c r="S4" s="199">
        <f t="shared" ref="S4:X4" si="10">S17+S24</f>
        <v>0</v>
      </c>
      <c r="T4" s="199">
        <f t="shared" si="10"/>
        <v>1</v>
      </c>
      <c r="U4" s="199">
        <f t="shared" si="10"/>
        <v>0</v>
      </c>
      <c r="V4" s="199">
        <f t="shared" si="10"/>
        <v>0</v>
      </c>
      <c r="W4" s="199">
        <f t="shared" si="10"/>
        <v>0</v>
      </c>
      <c r="X4" s="199">
        <f t="shared" si="10"/>
        <v>0</v>
      </c>
      <c r="Y4" s="66">
        <f t="shared" si="11"/>
        <v>1</v>
      </c>
      <c r="Z4" s="199">
        <f t="shared" ref="Z4:AE4" si="12">Z17+Z24</f>
        <v>0</v>
      </c>
      <c r="AA4" s="199">
        <f t="shared" si="12"/>
        <v>1</v>
      </c>
      <c r="AB4" s="199">
        <f t="shared" si="12"/>
        <v>0</v>
      </c>
      <c r="AC4" s="199">
        <f t="shared" si="12"/>
        <v>0</v>
      </c>
      <c r="AD4" s="199">
        <f t="shared" si="12"/>
        <v>0</v>
      </c>
      <c r="AE4" s="199">
        <f t="shared" si="12"/>
        <v>0</v>
      </c>
      <c r="AF4" s="66">
        <f t="shared" si="13"/>
        <v>1</v>
      </c>
      <c r="AG4" s="199">
        <f t="shared" ref="AG4:AH4" si="14">AG17+AG24</f>
        <v>1</v>
      </c>
      <c r="AH4" s="199">
        <f t="shared" si="14"/>
        <v>2</v>
      </c>
    </row>
    <row r="5">
      <c r="A5" s="17" t="s">
        <v>16</v>
      </c>
      <c r="B5" s="186">
        <f t="shared" ref="B5:B7" si="21">B4/B8</f>
        <v>43.33333333</v>
      </c>
      <c r="C5" s="19" t="s">
        <v>17</v>
      </c>
      <c r="D5" s="221">
        <f t="shared" si="15"/>
        <v>36</v>
      </c>
      <c r="E5" s="199">
        <f t="shared" ref="E5:J5" si="16">E18+E25</f>
        <v>2</v>
      </c>
      <c r="F5" s="199">
        <f t="shared" si="16"/>
        <v>0</v>
      </c>
      <c r="G5" s="199">
        <f t="shared" si="16"/>
        <v>2</v>
      </c>
      <c r="H5" s="199">
        <f t="shared" si="16"/>
        <v>3</v>
      </c>
      <c r="I5" s="199">
        <f t="shared" si="16"/>
        <v>2</v>
      </c>
      <c r="J5" s="199">
        <f t="shared" si="16"/>
        <v>0</v>
      </c>
      <c r="K5" s="66">
        <f t="shared" si="7"/>
        <v>9</v>
      </c>
      <c r="L5" s="199">
        <f t="shared" ref="L5:Q5" si="17">L18+L25</f>
        <v>0</v>
      </c>
      <c r="M5" s="199">
        <f t="shared" si="17"/>
        <v>1</v>
      </c>
      <c r="N5" s="199">
        <f t="shared" si="17"/>
        <v>2</v>
      </c>
      <c r="O5" s="199">
        <f t="shared" si="17"/>
        <v>1</v>
      </c>
      <c r="P5" s="199">
        <f t="shared" si="17"/>
        <v>1</v>
      </c>
      <c r="Q5" s="199">
        <f t="shared" si="17"/>
        <v>1</v>
      </c>
      <c r="R5" s="66">
        <f t="shared" si="9"/>
        <v>6</v>
      </c>
      <c r="S5" s="199">
        <f t="shared" ref="S5:X5" si="18">S18+S25</f>
        <v>1</v>
      </c>
      <c r="T5" s="199">
        <f t="shared" si="18"/>
        <v>2</v>
      </c>
      <c r="U5" s="199">
        <f t="shared" si="18"/>
        <v>0</v>
      </c>
      <c r="V5" s="199">
        <f t="shared" si="18"/>
        <v>1</v>
      </c>
      <c r="W5" s="199">
        <f t="shared" si="18"/>
        <v>1</v>
      </c>
      <c r="X5" s="199">
        <f t="shared" si="18"/>
        <v>2</v>
      </c>
      <c r="Y5" s="66">
        <f t="shared" si="11"/>
        <v>7</v>
      </c>
      <c r="Z5" s="199">
        <f t="shared" ref="Z5:AE5" si="19">Z18+Z25</f>
        <v>1</v>
      </c>
      <c r="AA5" s="199">
        <f t="shared" si="19"/>
        <v>2</v>
      </c>
      <c r="AB5" s="199">
        <f t="shared" si="19"/>
        <v>0</v>
      </c>
      <c r="AC5" s="199">
        <f t="shared" si="19"/>
        <v>2</v>
      </c>
      <c r="AD5" s="199">
        <f t="shared" si="19"/>
        <v>2</v>
      </c>
      <c r="AE5" s="199">
        <f t="shared" si="19"/>
        <v>1</v>
      </c>
      <c r="AF5" s="66">
        <f t="shared" si="13"/>
        <v>8</v>
      </c>
      <c r="AG5" s="199">
        <f t="shared" ref="AG5:AH5" si="20">AG18+AG25</f>
        <v>2</v>
      </c>
      <c r="AH5" s="199">
        <f t="shared" si="20"/>
        <v>4</v>
      </c>
    </row>
    <row r="6">
      <c r="A6" s="17" t="s">
        <v>22</v>
      </c>
      <c r="B6" s="186">
        <f t="shared" si="21"/>
        <v>66.66666667</v>
      </c>
      <c r="C6" s="190"/>
      <c r="D6" s="191"/>
      <c r="E6" s="222" t="s">
        <v>71</v>
      </c>
      <c r="F6" s="71"/>
      <c r="G6" s="71"/>
      <c r="H6" s="71"/>
      <c r="I6" s="71"/>
      <c r="J6" s="59"/>
      <c r="K6" s="194">
        <f>K5/K7</f>
        <v>0.6428571429</v>
      </c>
      <c r="L6" s="222" t="s">
        <v>71</v>
      </c>
      <c r="M6" s="71"/>
      <c r="N6" s="71"/>
      <c r="O6" s="71"/>
      <c r="P6" s="71"/>
      <c r="Q6" s="59"/>
      <c r="R6" s="194">
        <f>R5/R7</f>
        <v>0.3529411765</v>
      </c>
      <c r="S6" s="222" t="s">
        <v>71</v>
      </c>
      <c r="T6" s="71"/>
      <c r="U6" s="71"/>
      <c r="V6" s="71"/>
      <c r="W6" s="71"/>
      <c r="X6" s="59"/>
      <c r="Y6" s="194">
        <f>Y5/Y7</f>
        <v>0.4117647059</v>
      </c>
      <c r="Z6" s="222" t="s">
        <v>71</v>
      </c>
      <c r="AA6" s="71"/>
      <c r="AB6" s="71"/>
      <c r="AC6" s="71"/>
      <c r="AD6" s="71"/>
      <c r="AE6" s="59"/>
      <c r="AF6" s="194">
        <f>AF5/AF7</f>
        <v>0.5714285714</v>
      </c>
    </row>
    <row r="7">
      <c r="A7" s="17" t="s">
        <v>24</v>
      </c>
      <c r="B7" s="186">
        <f t="shared" si="21"/>
        <v>8333.333333</v>
      </c>
      <c r="C7" s="68" t="s">
        <v>109</v>
      </c>
      <c r="D7" s="221">
        <f>sum(E7:J7)+sum(L7:Q7)+sum(S7:X7)+sum(Z7:AE7)+sum(AG7:AH7)</f>
        <v>75</v>
      </c>
      <c r="E7" s="199">
        <f t="shared" ref="E7:J7" si="22">E19+E26</f>
        <v>4</v>
      </c>
      <c r="F7" s="199">
        <f t="shared" si="22"/>
        <v>2</v>
      </c>
      <c r="G7" s="199">
        <f t="shared" si="22"/>
        <v>2</v>
      </c>
      <c r="H7" s="199">
        <f t="shared" si="22"/>
        <v>3</v>
      </c>
      <c r="I7" s="199">
        <f t="shared" si="22"/>
        <v>3</v>
      </c>
      <c r="J7" s="199">
        <f t="shared" si="22"/>
        <v>0</v>
      </c>
      <c r="K7" s="66">
        <f>sum(E7:J7)</f>
        <v>14</v>
      </c>
      <c r="L7" s="199">
        <f t="shared" ref="L7:Q7" si="23">L19+L26</f>
        <v>1</v>
      </c>
      <c r="M7" s="199">
        <f t="shared" si="23"/>
        <v>2</v>
      </c>
      <c r="N7" s="199">
        <f t="shared" si="23"/>
        <v>4</v>
      </c>
      <c r="O7" s="199">
        <f t="shared" si="23"/>
        <v>3</v>
      </c>
      <c r="P7" s="199">
        <f t="shared" si="23"/>
        <v>4</v>
      </c>
      <c r="Q7" s="199">
        <f t="shared" si="23"/>
        <v>3</v>
      </c>
      <c r="R7" s="66">
        <f>sum(L7:Q7)</f>
        <v>17</v>
      </c>
      <c r="S7" s="199">
        <f t="shared" ref="S7:X7" si="24">S19+S26</f>
        <v>1</v>
      </c>
      <c r="T7" s="199">
        <f t="shared" si="24"/>
        <v>5</v>
      </c>
      <c r="U7" s="199">
        <f t="shared" si="24"/>
        <v>3</v>
      </c>
      <c r="V7" s="199">
        <f t="shared" si="24"/>
        <v>4</v>
      </c>
      <c r="W7" s="199">
        <f t="shared" si="24"/>
        <v>2</v>
      </c>
      <c r="X7" s="199">
        <f t="shared" si="24"/>
        <v>2</v>
      </c>
      <c r="Y7" s="66">
        <f>sum(S7:X7)</f>
        <v>17</v>
      </c>
      <c r="Z7" s="199">
        <f t="shared" ref="Z7:AE7" si="25">Z19+Z26</f>
        <v>3</v>
      </c>
      <c r="AA7" s="199">
        <f t="shared" si="25"/>
        <v>2</v>
      </c>
      <c r="AB7" s="199">
        <f t="shared" si="25"/>
        <v>1</v>
      </c>
      <c r="AC7" s="199">
        <f t="shared" si="25"/>
        <v>3</v>
      </c>
      <c r="AD7" s="199">
        <f t="shared" si="25"/>
        <v>3</v>
      </c>
      <c r="AE7" s="199">
        <f t="shared" si="25"/>
        <v>2</v>
      </c>
      <c r="AF7" s="66">
        <f>sum(Z7:AE7)</f>
        <v>14</v>
      </c>
      <c r="AG7" s="199">
        <f t="shared" ref="AG7:AH7" si="26">AG19+AG26</f>
        <v>4</v>
      </c>
      <c r="AH7" s="199">
        <f t="shared" si="26"/>
        <v>9</v>
      </c>
    </row>
    <row r="8">
      <c r="A8" s="41" t="s">
        <v>26</v>
      </c>
      <c r="B8" s="196">
        <v>0.3</v>
      </c>
      <c r="C8" s="190"/>
      <c r="D8" s="191"/>
      <c r="E8" s="222" t="s">
        <v>73</v>
      </c>
      <c r="F8" s="71"/>
      <c r="G8" s="71"/>
      <c r="H8" s="71"/>
      <c r="I8" s="71"/>
      <c r="J8" s="59"/>
      <c r="K8" s="194">
        <f>K9/K10</f>
        <v>0.005349500713</v>
      </c>
      <c r="L8" s="222" t="s">
        <v>73</v>
      </c>
      <c r="M8" s="71"/>
      <c r="N8" s="71"/>
      <c r="O8" s="71"/>
      <c r="P8" s="71"/>
      <c r="Q8" s="59"/>
      <c r="R8" s="194">
        <f>R9/R10</f>
        <v>0.008950770761</v>
      </c>
      <c r="S8" s="222" t="s">
        <v>73</v>
      </c>
      <c r="T8" s="71"/>
      <c r="U8" s="71"/>
      <c r="V8" s="71"/>
      <c r="W8" s="71"/>
      <c r="X8" s="59"/>
      <c r="Y8" s="194">
        <f>Y9/Y10</f>
        <v>0.007598784195</v>
      </c>
      <c r="Z8" s="222" t="s">
        <v>73</v>
      </c>
      <c r="AA8" s="71"/>
      <c r="AB8" s="71"/>
      <c r="AC8" s="71"/>
      <c r="AD8" s="71"/>
      <c r="AE8" s="59"/>
      <c r="AF8" s="194">
        <f>AF9/AF10</f>
        <v>0.003271180896</v>
      </c>
    </row>
    <row r="9">
      <c r="A9" s="17" t="s">
        <v>28</v>
      </c>
      <c r="B9" s="198">
        <v>0.65</v>
      </c>
      <c r="C9" s="19" t="s">
        <v>23</v>
      </c>
      <c r="D9" s="221">
        <f t="shared" ref="D9:D10" si="32">sum(E9:J9)+sum(L9:Q9)+sum(S9:X9)+sum(Z9:AE9)+sum(AG9:AH9)</f>
        <v>62</v>
      </c>
      <c r="E9" s="189">
        <f t="shared" ref="E9:J9" si="27">E54</f>
        <v>2</v>
      </c>
      <c r="F9" s="189">
        <f t="shared" si="27"/>
        <v>2</v>
      </c>
      <c r="G9" s="189">
        <f t="shared" si="27"/>
        <v>5</v>
      </c>
      <c r="H9" s="189">
        <f t="shared" si="27"/>
        <v>1</v>
      </c>
      <c r="I9" s="189">
        <f t="shared" si="27"/>
        <v>3</v>
      </c>
      <c r="J9" s="189">
        <f t="shared" si="27"/>
        <v>2</v>
      </c>
      <c r="K9" s="66">
        <f t="shared" ref="K9:K10" si="34">sum(E9:J9)</f>
        <v>15</v>
      </c>
      <c r="L9" s="189">
        <f t="shared" ref="L9:Q9" si="28">L54</f>
        <v>2</v>
      </c>
      <c r="M9" s="189">
        <f t="shared" si="28"/>
        <v>2</v>
      </c>
      <c r="N9" s="189">
        <f t="shared" si="28"/>
        <v>3</v>
      </c>
      <c r="O9" s="189">
        <f t="shared" si="28"/>
        <v>5</v>
      </c>
      <c r="P9" s="189">
        <f t="shared" si="28"/>
        <v>3</v>
      </c>
      <c r="Q9" s="189">
        <f t="shared" si="28"/>
        <v>3</v>
      </c>
      <c r="R9" s="66">
        <f t="shared" ref="R9:R10" si="36">sum(L9:Q9)</f>
        <v>18</v>
      </c>
      <c r="S9" s="189">
        <f t="shared" ref="S9:X9" si="29">S54</f>
        <v>4</v>
      </c>
      <c r="T9" s="189">
        <f t="shared" si="29"/>
        <v>0</v>
      </c>
      <c r="U9" s="189">
        <f t="shared" si="29"/>
        <v>3</v>
      </c>
      <c r="V9" s="189">
        <f t="shared" si="29"/>
        <v>1</v>
      </c>
      <c r="W9" s="189">
        <f t="shared" si="29"/>
        <v>1</v>
      </c>
      <c r="X9" s="189">
        <f t="shared" si="29"/>
        <v>1</v>
      </c>
      <c r="Y9" s="66">
        <f t="shared" ref="Y9:Y10" si="38">sum(S9:X9)</f>
        <v>10</v>
      </c>
      <c r="Z9" s="189">
        <f t="shared" ref="Z9:AE9" si="30">Z54</f>
        <v>1</v>
      </c>
      <c r="AA9" s="189">
        <f t="shared" si="30"/>
        <v>1</v>
      </c>
      <c r="AB9" s="189">
        <f t="shared" si="30"/>
        <v>1</v>
      </c>
      <c r="AC9" s="189">
        <f t="shared" si="30"/>
        <v>1</v>
      </c>
      <c r="AD9" s="189">
        <f t="shared" si="30"/>
        <v>4</v>
      </c>
      <c r="AE9" s="189">
        <f t="shared" si="30"/>
        <v>2</v>
      </c>
      <c r="AF9" s="66">
        <f t="shared" ref="AF9:AF10" si="40">sum(Z9:AE9)</f>
        <v>10</v>
      </c>
      <c r="AG9" s="189">
        <f t="shared" ref="AG9:AH9" si="31">AG54</f>
        <v>7</v>
      </c>
      <c r="AH9" s="189">
        <f t="shared" si="31"/>
        <v>2</v>
      </c>
    </row>
    <row r="10">
      <c r="A10" s="17" t="s">
        <v>32</v>
      </c>
      <c r="B10" s="198">
        <v>0.008</v>
      </c>
      <c r="C10" s="19" t="s">
        <v>25</v>
      </c>
      <c r="D10" s="221">
        <f t="shared" si="32"/>
        <v>10323</v>
      </c>
      <c r="E10" s="199">
        <f t="shared" ref="E10:J10" si="33">E61</f>
        <v>393</v>
      </c>
      <c r="F10" s="199">
        <f t="shared" si="33"/>
        <v>418</v>
      </c>
      <c r="G10" s="199">
        <f t="shared" si="33"/>
        <v>517</v>
      </c>
      <c r="H10" s="199">
        <f t="shared" si="33"/>
        <v>568</v>
      </c>
      <c r="I10" s="199">
        <f t="shared" si="33"/>
        <v>441</v>
      </c>
      <c r="J10" s="199">
        <f t="shared" si="33"/>
        <v>467</v>
      </c>
      <c r="K10" s="66">
        <f t="shared" si="34"/>
        <v>2804</v>
      </c>
      <c r="L10" s="199">
        <f t="shared" ref="L10:Q10" si="35">L61</f>
        <v>398</v>
      </c>
      <c r="M10" s="199">
        <f t="shared" si="35"/>
        <v>420</v>
      </c>
      <c r="N10" s="199">
        <f t="shared" si="35"/>
        <v>276</v>
      </c>
      <c r="O10" s="199">
        <f t="shared" si="35"/>
        <v>286</v>
      </c>
      <c r="P10" s="199">
        <f t="shared" si="35"/>
        <v>399</v>
      </c>
      <c r="Q10" s="199">
        <f t="shared" si="35"/>
        <v>232</v>
      </c>
      <c r="R10" s="66">
        <f t="shared" si="36"/>
        <v>2011</v>
      </c>
      <c r="S10" s="199">
        <f t="shared" ref="S10:X10" si="37">S61</f>
        <v>161</v>
      </c>
      <c r="T10" s="199">
        <f t="shared" si="37"/>
        <v>257</v>
      </c>
      <c r="U10" s="199">
        <f t="shared" si="37"/>
        <v>365</v>
      </c>
      <c r="V10" s="199">
        <f t="shared" si="37"/>
        <v>134</v>
      </c>
      <c r="W10" s="199">
        <f t="shared" si="37"/>
        <v>225</v>
      </c>
      <c r="X10" s="199">
        <f t="shared" si="37"/>
        <v>174</v>
      </c>
      <c r="Y10" s="66">
        <f t="shared" si="38"/>
        <v>1316</v>
      </c>
      <c r="Z10" s="199">
        <f t="shared" ref="Z10:AE10" si="39">Z61</f>
        <v>557</v>
      </c>
      <c r="AA10" s="199">
        <f t="shared" si="39"/>
        <v>466</v>
      </c>
      <c r="AB10" s="199">
        <f t="shared" si="39"/>
        <v>391</v>
      </c>
      <c r="AC10" s="199">
        <f t="shared" si="39"/>
        <v>647</v>
      </c>
      <c r="AD10" s="199">
        <f t="shared" si="39"/>
        <v>503</v>
      </c>
      <c r="AE10" s="199">
        <f t="shared" si="39"/>
        <v>493</v>
      </c>
      <c r="AF10" s="66">
        <f t="shared" si="40"/>
        <v>3057</v>
      </c>
      <c r="AG10" s="199">
        <f t="shared" ref="AG10:AH10" si="41">AG61</f>
        <v>608</v>
      </c>
      <c r="AH10" s="199">
        <f t="shared" si="41"/>
        <v>527</v>
      </c>
    </row>
    <row r="11">
      <c r="A11" s="17" t="s">
        <v>42</v>
      </c>
      <c r="B11" s="223">
        <f>D4/'【第一】案件管理シート'!E2</f>
        <v>0.6666666667</v>
      </c>
      <c r="C11" s="41" t="s">
        <v>27</v>
      </c>
      <c r="D11" s="201">
        <f>D4/D5</f>
        <v>0.2777777778</v>
      </c>
      <c r="E11" s="202" t="s">
        <v>27</v>
      </c>
      <c r="F11" s="71"/>
      <c r="G11" s="71"/>
      <c r="H11" s="71"/>
      <c r="I11" s="71"/>
      <c r="J11" s="59"/>
      <c r="K11" s="203">
        <f>K4/K5</f>
        <v>0.3333333333</v>
      </c>
      <c r="L11" s="202" t="s">
        <v>27</v>
      </c>
      <c r="M11" s="71"/>
      <c r="N11" s="71"/>
      <c r="O11" s="71"/>
      <c r="P11" s="71"/>
      <c r="Q11" s="59"/>
      <c r="R11" s="203">
        <f>R4/R5</f>
        <v>0.3333333333</v>
      </c>
      <c r="S11" s="202" t="s">
        <v>27</v>
      </c>
      <c r="T11" s="71"/>
      <c r="U11" s="71"/>
      <c r="V11" s="71"/>
      <c r="W11" s="71"/>
      <c r="X11" s="59"/>
      <c r="Y11" s="203">
        <f>Y4/Y5</f>
        <v>0.1428571429</v>
      </c>
      <c r="Z11" s="202" t="s">
        <v>27</v>
      </c>
      <c r="AA11" s="71"/>
      <c r="AB11" s="71"/>
      <c r="AC11" s="71"/>
      <c r="AD11" s="71"/>
      <c r="AE11" s="59"/>
      <c r="AF11" s="47">
        <f>AF4/AF5</f>
        <v>0.125</v>
      </c>
    </row>
    <row r="12">
      <c r="A12" s="17" t="s">
        <v>44</v>
      </c>
      <c r="B12" s="224">
        <f>D5/'【第一】案件管理シート'!E2</f>
        <v>2.4</v>
      </c>
      <c r="C12" s="17" t="s">
        <v>29</v>
      </c>
      <c r="D12" s="201">
        <f>D5/D7</f>
        <v>0.48</v>
      </c>
      <c r="E12" s="205" t="s">
        <v>29</v>
      </c>
      <c r="F12" s="71"/>
      <c r="G12" s="71"/>
      <c r="H12" s="71"/>
      <c r="I12" s="71"/>
      <c r="J12" s="59"/>
      <c r="K12" s="203">
        <f>K5/K7</f>
        <v>0.6428571429</v>
      </c>
      <c r="L12" s="205" t="s">
        <v>29</v>
      </c>
      <c r="M12" s="71"/>
      <c r="N12" s="71"/>
      <c r="O12" s="71"/>
      <c r="P12" s="71"/>
      <c r="Q12" s="59"/>
      <c r="R12" s="203">
        <f>R5/R7</f>
        <v>0.3529411765</v>
      </c>
      <c r="S12" s="205" t="s">
        <v>29</v>
      </c>
      <c r="T12" s="71"/>
      <c r="U12" s="71"/>
      <c r="V12" s="71"/>
      <c r="W12" s="71"/>
      <c r="X12" s="59"/>
      <c r="Y12" s="203">
        <f>Y5/Y7</f>
        <v>0.4117647059</v>
      </c>
      <c r="Z12" s="205" t="s">
        <v>29</v>
      </c>
      <c r="AA12" s="71"/>
      <c r="AB12" s="71"/>
      <c r="AC12" s="71"/>
      <c r="AD12" s="71"/>
      <c r="AE12" s="59"/>
      <c r="AF12" s="47">
        <f>AF5/AF7</f>
        <v>0.5714285714</v>
      </c>
    </row>
    <row r="13">
      <c r="A13" s="17" t="s">
        <v>46</v>
      </c>
      <c r="B13" s="224">
        <f>D9/'【第一】案件管理シート'!E2</f>
        <v>4.133333333</v>
      </c>
      <c r="C13" s="17" t="s">
        <v>31</v>
      </c>
      <c r="D13" s="201">
        <f>D5/D9</f>
        <v>0.5806451613</v>
      </c>
      <c r="E13" s="205" t="s">
        <v>31</v>
      </c>
      <c r="F13" s="71"/>
      <c r="G13" s="71"/>
      <c r="H13" s="71"/>
      <c r="I13" s="71"/>
      <c r="J13" s="59"/>
      <c r="K13" s="203">
        <f>K5/K9</f>
        <v>0.6</v>
      </c>
      <c r="L13" s="205" t="s">
        <v>31</v>
      </c>
      <c r="M13" s="71"/>
      <c r="N13" s="71"/>
      <c r="O13" s="71"/>
      <c r="P13" s="71"/>
      <c r="Q13" s="59"/>
      <c r="R13" s="203">
        <f>R5/R9</f>
        <v>0.3333333333</v>
      </c>
      <c r="S13" s="205" t="s">
        <v>31</v>
      </c>
      <c r="T13" s="71"/>
      <c r="U13" s="71"/>
      <c r="V13" s="71"/>
      <c r="W13" s="71"/>
      <c r="X13" s="59"/>
      <c r="Y13" s="203">
        <f>Y5/Y9</f>
        <v>0.7</v>
      </c>
      <c r="Z13" s="205" t="s">
        <v>31</v>
      </c>
      <c r="AA13" s="71"/>
      <c r="AB13" s="71"/>
      <c r="AC13" s="71"/>
      <c r="AD13" s="71"/>
      <c r="AE13" s="59"/>
      <c r="AF13" s="47">
        <f>AF5/AF9</f>
        <v>0.8</v>
      </c>
    </row>
    <row r="14">
      <c r="A14" s="17" t="s">
        <v>48</v>
      </c>
      <c r="B14" s="224">
        <f>D10/'【第一】案件管理シート'!E2</f>
        <v>688.2</v>
      </c>
      <c r="C14" s="17" t="s">
        <v>33</v>
      </c>
      <c r="D14" s="206">
        <f>D9/D10</f>
        <v>0.006006006006</v>
      </c>
      <c r="E14" s="205" t="s">
        <v>33</v>
      </c>
      <c r="F14" s="71"/>
      <c r="G14" s="71"/>
      <c r="H14" s="71"/>
      <c r="I14" s="71"/>
      <c r="J14" s="59"/>
      <c r="K14" s="203">
        <f>K9/K10</f>
        <v>0.005349500713</v>
      </c>
      <c r="L14" s="205" t="s">
        <v>33</v>
      </c>
      <c r="M14" s="71"/>
      <c r="N14" s="71"/>
      <c r="O14" s="71"/>
      <c r="P14" s="71"/>
      <c r="Q14" s="59"/>
      <c r="R14" s="203">
        <f>R9/R10</f>
        <v>0.008950770761</v>
      </c>
      <c r="S14" s="205" t="s">
        <v>33</v>
      </c>
      <c r="T14" s="71"/>
      <c r="U14" s="71"/>
      <c r="V14" s="71"/>
      <c r="W14" s="71"/>
      <c r="X14" s="59"/>
      <c r="Y14" s="203">
        <f>Y9/Y10</f>
        <v>0.007598784195</v>
      </c>
      <c r="Z14" s="205" t="s">
        <v>33</v>
      </c>
      <c r="AA14" s="71"/>
      <c r="AB14" s="71"/>
      <c r="AC14" s="71"/>
      <c r="AD14" s="71"/>
      <c r="AE14" s="59"/>
      <c r="AF14" s="47">
        <f>AF9/AF10</f>
        <v>0.003271180896</v>
      </c>
    </row>
    <row r="15">
      <c r="K15" s="107"/>
    </row>
    <row r="16">
      <c r="A16" s="225" t="s">
        <v>110</v>
      </c>
      <c r="B16" s="170"/>
      <c r="C16" s="226" t="s">
        <v>55</v>
      </c>
      <c r="D16" s="219">
        <f>sum(E16:J16)+sum(L16:Q16)+sum(S16:X16)+sum(Z16:AE16)+SUM(AG16:AH16)</f>
        <v>1710000</v>
      </c>
      <c r="E16" s="227">
        <v>400000.0</v>
      </c>
      <c r="F16" s="228"/>
      <c r="G16" s="228"/>
      <c r="H16" s="228"/>
      <c r="I16" s="228"/>
      <c r="J16" s="228"/>
      <c r="K16" s="60">
        <f t="shared" ref="K16:K19" si="42">sum(E16:J16)</f>
        <v>400000</v>
      </c>
      <c r="L16" s="228"/>
      <c r="M16" s="227"/>
      <c r="N16" s="227"/>
      <c r="O16" s="227">
        <v>235000.0</v>
      </c>
      <c r="P16" s="227"/>
      <c r="Q16" s="228"/>
      <c r="R16" s="60">
        <f t="shared" ref="R16:R19" si="43">sum(L16:Q16)</f>
        <v>235000</v>
      </c>
      <c r="S16" s="228"/>
      <c r="T16" s="227">
        <v>235000.0</v>
      </c>
      <c r="U16" s="227"/>
      <c r="V16" s="227"/>
      <c r="W16" s="227">
        <v>200000.0</v>
      </c>
      <c r="X16" s="228"/>
      <c r="Y16" s="60">
        <f t="shared" ref="Y16:Y19" si="44">sum(S16:X16)</f>
        <v>435000</v>
      </c>
      <c r="Z16" s="228"/>
      <c r="AA16" s="227">
        <v>220000.0</v>
      </c>
      <c r="AB16" s="227"/>
      <c r="AC16" s="227"/>
      <c r="AD16" s="227"/>
      <c r="AE16" s="228"/>
      <c r="AF16" s="60">
        <f t="shared" ref="AF16:AF19" si="45">sum(Z16:AE16)</f>
        <v>220000</v>
      </c>
      <c r="AG16" s="227">
        <v>120000.0</v>
      </c>
      <c r="AH16" s="227">
        <v>300000.0</v>
      </c>
    </row>
    <row r="17">
      <c r="A17" s="172"/>
      <c r="B17" s="7"/>
      <c r="C17" s="229" t="s">
        <v>57</v>
      </c>
      <c r="D17" s="221">
        <f t="shared" ref="D17:D19" si="46">sum(E17:J17)+sum(L17:Q17)+sum(S17:X17)+sum(Z17:AE17)+sum(AG17:AH17)</f>
        <v>8</v>
      </c>
      <c r="E17" s="189">
        <v>2.0</v>
      </c>
      <c r="F17" s="89"/>
      <c r="G17" s="89"/>
      <c r="H17" s="89"/>
      <c r="I17" s="89"/>
      <c r="J17" s="89"/>
      <c r="K17" s="66">
        <f t="shared" si="42"/>
        <v>2</v>
      </c>
      <c r="L17" s="89"/>
      <c r="M17" s="189"/>
      <c r="N17" s="189"/>
      <c r="O17" s="189">
        <v>1.0</v>
      </c>
      <c r="P17" s="189"/>
      <c r="Q17" s="89"/>
      <c r="R17" s="66">
        <f t="shared" si="43"/>
        <v>1</v>
      </c>
      <c r="S17" s="89"/>
      <c r="T17" s="189">
        <v>1.0</v>
      </c>
      <c r="U17" s="189"/>
      <c r="V17" s="189"/>
      <c r="W17" s="189"/>
      <c r="X17" s="89"/>
      <c r="Y17" s="66">
        <f t="shared" si="44"/>
        <v>1</v>
      </c>
      <c r="Z17" s="89"/>
      <c r="AA17" s="189">
        <v>1.0</v>
      </c>
      <c r="AB17" s="189"/>
      <c r="AC17" s="189"/>
      <c r="AD17" s="189"/>
      <c r="AE17" s="89"/>
      <c r="AF17" s="66">
        <f t="shared" si="45"/>
        <v>1</v>
      </c>
      <c r="AG17" s="189">
        <v>1.0</v>
      </c>
      <c r="AH17" s="189">
        <v>2.0</v>
      </c>
    </row>
    <row r="18">
      <c r="A18" s="229" t="s">
        <v>69</v>
      </c>
      <c r="B18" s="230">
        <f t="shared" ref="B18:B19" si="47">D17/D18</f>
        <v>0.3636363636</v>
      </c>
      <c r="C18" s="229" t="s">
        <v>58</v>
      </c>
      <c r="D18" s="221">
        <f t="shared" si="46"/>
        <v>22</v>
      </c>
      <c r="E18" s="189">
        <v>2.0</v>
      </c>
      <c r="F18" s="89"/>
      <c r="G18" s="189">
        <v>1.0</v>
      </c>
      <c r="H18" s="89"/>
      <c r="I18" s="189">
        <v>1.0</v>
      </c>
      <c r="J18" s="89"/>
      <c r="K18" s="66">
        <f t="shared" si="42"/>
        <v>4</v>
      </c>
      <c r="L18" s="89"/>
      <c r="M18" s="189">
        <v>1.0</v>
      </c>
      <c r="N18" s="189">
        <v>1.0</v>
      </c>
      <c r="O18" s="189"/>
      <c r="P18" s="189">
        <v>1.0</v>
      </c>
      <c r="Q18" s="189">
        <v>1.0</v>
      </c>
      <c r="R18" s="66">
        <f t="shared" si="43"/>
        <v>4</v>
      </c>
      <c r="S18" s="89"/>
      <c r="T18" s="189">
        <v>2.0</v>
      </c>
      <c r="U18" s="189"/>
      <c r="V18" s="189">
        <v>1.0</v>
      </c>
      <c r="W18" s="189"/>
      <c r="X18" s="89"/>
      <c r="Y18" s="66">
        <f t="shared" si="44"/>
        <v>3</v>
      </c>
      <c r="Z18" s="189"/>
      <c r="AA18" s="189">
        <v>1.0</v>
      </c>
      <c r="AB18" s="189"/>
      <c r="AC18" s="189">
        <v>1.0</v>
      </c>
      <c r="AD18" s="189">
        <v>2.0</v>
      </c>
      <c r="AE18" s="189">
        <v>1.0</v>
      </c>
      <c r="AF18" s="66">
        <f t="shared" si="45"/>
        <v>5</v>
      </c>
      <c r="AG18" s="189">
        <v>2.0</v>
      </c>
      <c r="AH18" s="189">
        <v>4.0</v>
      </c>
    </row>
    <row r="19">
      <c r="A19" s="231" t="s">
        <v>71</v>
      </c>
      <c r="B19" s="232">
        <f t="shared" si="47"/>
        <v>0.5365853659</v>
      </c>
      <c r="C19" s="233" t="s">
        <v>109</v>
      </c>
      <c r="D19" s="221">
        <f t="shared" si="46"/>
        <v>41</v>
      </c>
      <c r="E19" s="189">
        <v>2.0</v>
      </c>
      <c r="F19" s="189">
        <v>1.0</v>
      </c>
      <c r="G19" s="189">
        <v>1.0</v>
      </c>
      <c r="H19" s="189"/>
      <c r="I19" s="189">
        <v>2.0</v>
      </c>
      <c r="J19" s="89"/>
      <c r="K19" s="66">
        <f t="shared" si="42"/>
        <v>6</v>
      </c>
      <c r="L19" s="89"/>
      <c r="M19" s="189">
        <v>1.0</v>
      </c>
      <c r="N19" s="189">
        <v>1.0</v>
      </c>
      <c r="O19" s="189"/>
      <c r="P19" s="189">
        <v>2.0</v>
      </c>
      <c r="Q19" s="189">
        <v>3.0</v>
      </c>
      <c r="R19" s="66">
        <f t="shared" si="43"/>
        <v>7</v>
      </c>
      <c r="S19" s="89"/>
      <c r="T19" s="189">
        <v>4.0</v>
      </c>
      <c r="U19" s="189">
        <v>1.0</v>
      </c>
      <c r="V19" s="189">
        <v>2.0</v>
      </c>
      <c r="W19" s="89"/>
      <c r="X19" s="89"/>
      <c r="Y19" s="66">
        <f t="shared" si="44"/>
        <v>7</v>
      </c>
      <c r="Z19" s="189">
        <v>2.0</v>
      </c>
      <c r="AA19" s="189">
        <v>1.0</v>
      </c>
      <c r="AB19" s="89"/>
      <c r="AC19" s="189">
        <v>2.0</v>
      </c>
      <c r="AD19" s="189">
        <v>3.0</v>
      </c>
      <c r="AE19" s="189">
        <v>2.0</v>
      </c>
      <c r="AF19" s="67">
        <f t="shared" si="45"/>
        <v>10</v>
      </c>
      <c r="AG19" s="189">
        <v>4.0</v>
      </c>
      <c r="AH19" s="189">
        <v>7.0</v>
      </c>
    </row>
    <row r="20">
      <c r="A20" s="234"/>
      <c r="B20" s="234"/>
      <c r="C20" s="234"/>
      <c r="D20" s="234"/>
      <c r="E20" s="235" t="s">
        <v>27</v>
      </c>
      <c r="F20" s="71"/>
      <c r="G20" s="71"/>
      <c r="H20" s="71"/>
      <c r="I20" s="71"/>
      <c r="J20" s="59"/>
      <c r="K20" s="203">
        <f t="shared" ref="K20:K21" si="48">K17/K18</f>
        <v>0.5</v>
      </c>
      <c r="L20" s="202" t="s">
        <v>27</v>
      </c>
      <c r="M20" s="71"/>
      <c r="N20" s="71"/>
      <c r="O20" s="71"/>
      <c r="P20" s="71"/>
      <c r="Q20" s="59"/>
      <c r="R20" s="203">
        <f t="shared" ref="R20:R21" si="49">R17/R18</f>
        <v>0.25</v>
      </c>
      <c r="S20" s="202" t="s">
        <v>27</v>
      </c>
      <c r="T20" s="71"/>
      <c r="U20" s="71"/>
      <c r="V20" s="71"/>
      <c r="W20" s="71"/>
      <c r="X20" s="59"/>
      <c r="Y20" s="203">
        <f t="shared" ref="Y20:Y21" si="50">Y17/Y18</f>
        <v>0.3333333333</v>
      </c>
      <c r="Z20" s="202" t="s">
        <v>27</v>
      </c>
      <c r="AA20" s="71"/>
      <c r="AB20" s="71"/>
      <c r="AC20" s="71"/>
      <c r="AD20" s="71"/>
      <c r="AE20" s="59"/>
      <c r="AF20" s="47">
        <f t="shared" ref="AF20:AF21" si="51">AF17/AF18</f>
        <v>0.2</v>
      </c>
    </row>
    <row r="21">
      <c r="A21" s="236"/>
      <c r="B21" s="236"/>
      <c r="C21" s="236"/>
      <c r="D21" s="236"/>
      <c r="E21" s="237" t="s">
        <v>29</v>
      </c>
      <c r="F21" s="71"/>
      <c r="G21" s="71"/>
      <c r="H21" s="71"/>
      <c r="I21" s="71"/>
      <c r="J21" s="59"/>
      <c r="K21" s="203">
        <f t="shared" si="48"/>
        <v>0.6666666667</v>
      </c>
      <c r="L21" s="205" t="s">
        <v>29</v>
      </c>
      <c r="M21" s="71"/>
      <c r="N21" s="71"/>
      <c r="O21" s="71"/>
      <c r="P21" s="71"/>
      <c r="Q21" s="59"/>
      <c r="R21" s="203">
        <f t="shared" si="49"/>
        <v>0.5714285714</v>
      </c>
      <c r="S21" s="205" t="s">
        <v>29</v>
      </c>
      <c r="T21" s="71"/>
      <c r="U21" s="71"/>
      <c r="V21" s="71"/>
      <c r="W21" s="71"/>
      <c r="X21" s="59"/>
      <c r="Y21" s="203">
        <f t="shared" si="50"/>
        <v>0.4285714286</v>
      </c>
      <c r="Z21" s="205" t="s">
        <v>29</v>
      </c>
      <c r="AA21" s="71"/>
      <c r="AB21" s="71"/>
      <c r="AC21" s="71"/>
      <c r="AD21" s="71"/>
      <c r="AE21" s="59"/>
      <c r="AF21" s="47">
        <f t="shared" si="51"/>
        <v>0.5</v>
      </c>
    </row>
    <row r="22">
      <c r="K22" s="107"/>
    </row>
    <row r="23">
      <c r="A23" s="225" t="s">
        <v>111</v>
      </c>
      <c r="B23" s="170"/>
      <c r="C23" s="226" t="s">
        <v>55</v>
      </c>
      <c r="D23" s="219">
        <f>sum(E23:J23)+sum(L23:Q23)+sum(S23:X23)+sum(Z23:AE23)+SUM(AG23:AH23)</f>
        <v>470000</v>
      </c>
      <c r="E23" s="228"/>
      <c r="F23" s="228"/>
      <c r="G23" s="228"/>
      <c r="H23" s="228"/>
      <c r="I23" s="227">
        <v>235000.0</v>
      </c>
      <c r="J23" s="228"/>
      <c r="K23" s="60">
        <f t="shared" ref="K23:K26" si="52">sum(E23:J23)</f>
        <v>235000</v>
      </c>
      <c r="L23" s="228"/>
      <c r="M23" s="227"/>
      <c r="N23" s="227"/>
      <c r="O23" s="227"/>
      <c r="P23" s="227">
        <v>235000.0</v>
      </c>
      <c r="Q23" s="228"/>
      <c r="R23" s="60">
        <f t="shared" ref="R23:R26" si="53">sum(L23:Q23)</f>
        <v>235000</v>
      </c>
      <c r="S23" s="228"/>
      <c r="T23" s="227"/>
      <c r="U23" s="227"/>
      <c r="V23" s="227"/>
      <c r="W23" s="227"/>
      <c r="X23" s="228"/>
      <c r="Y23" s="60">
        <f t="shared" ref="Y23:Y26" si="54">sum(S23:X23)</f>
        <v>0</v>
      </c>
      <c r="Z23" s="228"/>
      <c r="AA23" s="227"/>
      <c r="AB23" s="227"/>
      <c r="AC23" s="227"/>
      <c r="AD23" s="227"/>
      <c r="AE23" s="228"/>
      <c r="AF23" s="60">
        <f t="shared" ref="AF23:AF26" si="55">sum(Z23:AE23)</f>
        <v>0</v>
      </c>
      <c r="AG23" s="227"/>
      <c r="AH23" s="228"/>
    </row>
    <row r="24">
      <c r="A24" s="172"/>
      <c r="B24" s="7"/>
      <c r="C24" s="208" t="s">
        <v>57</v>
      </c>
      <c r="D24" s="221">
        <f t="shared" ref="D24:D26" si="56">sum(E24:J24)+sum(L24:Q24)+sum(S24:X24)+sum(Z24:AE24)+sum(AG24:AH24)</f>
        <v>2</v>
      </c>
      <c r="E24" s="89"/>
      <c r="F24" s="89"/>
      <c r="G24" s="89"/>
      <c r="H24" s="89"/>
      <c r="I24" s="189">
        <v>1.0</v>
      </c>
      <c r="J24" s="89"/>
      <c r="K24" s="66">
        <f t="shared" si="52"/>
        <v>1</v>
      </c>
      <c r="L24" s="89"/>
      <c r="M24" s="189"/>
      <c r="N24" s="189"/>
      <c r="O24" s="189"/>
      <c r="P24" s="189">
        <v>1.0</v>
      </c>
      <c r="Q24" s="89"/>
      <c r="R24" s="66">
        <f t="shared" si="53"/>
        <v>1</v>
      </c>
      <c r="S24" s="89"/>
      <c r="T24" s="189"/>
      <c r="U24" s="189"/>
      <c r="V24" s="189"/>
      <c r="W24" s="189"/>
      <c r="X24" s="89"/>
      <c r="Y24" s="66">
        <f t="shared" si="54"/>
        <v>0</v>
      </c>
      <c r="Z24" s="89"/>
      <c r="AA24" s="189"/>
      <c r="AB24" s="189"/>
      <c r="AC24" s="189"/>
      <c r="AD24" s="189"/>
      <c r="AE24" s="89"/>
      <c r="AF24" s="66">
        <f t="shared" si="55"/>
        <v>0</v>
      </c>
      <c r="AG24" s="189"/>
      <c r="AH24" s="89"/>
    </row>
    <row r="25">
      <c r="A25" s="208" t="s">
        <v>69</v>
      </c>
      <c r="B25" s="230">
        <f t="shared" ref="B25:B26" si="57">D24/D25</f>
        <v>0.1428571429</v>
      </c>
      <c r="C25" s="208" t="s">
        <v>58</v>
      </c>
      <c r="D25" s="221">
        <f t="shared" si="56"/>
        <v>14</v>
      </c>
      <c r="E25" s="89"/>
      <c r="F25" s="89"/>
      <c r="G25" s="189">
        <v>1.0</v>
      </c>
      <c r="H25" s="189">
        <v>3.0</v>
      </c>
      <c r="I25" s="189">
        <v>1.0</v>
      </c>
      <c r="J25" s="89"/>
      <c r="K25" s="66">
        <f t="shared" si="52"/>
        <v>5</v>
      </c>
      <c r="L25" s="189"/>
      <c r="M25" s="189"/>
      <c r="N25" s="189">
        <v>1.0</v>
      </c>
      <c r="O25" s="189">
        <v>1.0</v>
      </c>
      <c r="P25" s="189"/>
      <c r="Q25" s="89"/>
      <c r="R25" s="66">
        <f t="shared" si="53"/>
        <v>2</v>
      </c>
      <c r="S25" s="189">
        <v>1.0</v>
      </c>
      <c r="T25" s="189"/>
      <c r="U25" s="189"/>
      <c r="V25" s="189"/>
      <c r="W25" s="189">
        <v>1.0</v>
      </c>
      <c r="X25" s="189">
        <v>2.0</v>
      </c>
      <c r="Y25" s="66">
        <f t="shared" si="54"/>
        <v>4</v>
      </c>
      <c r="Z25" s="189">
        <v>1.0</v>
      </c>
      <c r="AA25" s="189">
        <v>1.0</v>
      </c>
      <c r="AB25" s="189"/>
      <c r="AC25" s="189">
        <v>1.0</v>
      </c>
      <c r="AD25" s="189"/>
      <c r="AE25" s="89"/>
      <c r="AF25" s="66">
        <f t="shared" si="55"/>
        <v>3</v>
      </c>
      <c r="AG25" s="189"/>
      <c r="AH25" s="89"/>
    </row>
    <row r="26">
      <c r="A26" s="238" t="s">
        <v>71</v>
      </c>
      <c r="B26" s="232">
        <f t="shared" si="57"/>
        <v>0.4117647059</v>
      </c>
      <c r="C26" s="239" t="s">
        <v>109</v>
      </c>
      <c r="D26" s="221">
        <f t="shared" si="56"/>
        <v>34</v>
      </c>
      <c r="E26" s="189">
        <v>2.0</v>
      </c>
      <c r="F26" s="189">
        <v>1.0</v>
      </c>
      <c r="G26" s="189">
        <v>1.0</v>
      </c>
      <c r="H26" s="189">
        <v>3.0</v>
      </c>
      <c r="I26" s="189">
        <v>1.0</v>
      </c>
      <c r="J26" s="89"/>
      <c r="K26" s="66">
        <f t="shared" si="52"/>
        <v>8</v>
      </c>
      <c r="L26" s="240">
        <v>1.0</v>
      </c>
      <c r="M26" s="240">
        <v>1.0</v>
      </c>
      <c r="N26" s="189">
        <v>3.0</v>
      </c>
      <c r="O26" s="189">
        <v>3.0</v>
      </c>
      <c r="P26" s="189">
        <v>2.0</v>
      </c>
      <c r="Q26" s="89"/>
      <c r="R26" s="66">
        <f t="shared" si="53"/>
        <v>10</v>
      </c>
      <c r="S26" s="189">
        <v>1.0</v>
      </c>
      <c r="T26" s="189">
        <v>1.0</v>
      </c>
      <c r="U26" s="189">
        <v>2.0</v>
      </c>
      <c r="V26" s="189">
        <v>2.0</v>
      </c>
      <c r="W26" s="189">
        <v>2.0</v>
      </c>
      <c r="X26" s="189">
        <v>2.0</v>
      </c>
      <c r="Y26" s="66">
        <f t="shared" si="54"/>
        <v>10</v>
      </c>
      <c r="Z26" s="189">
        <v>1.0</v>
      </c>
      <c r="AA26" s="189">
        <v>1.0</v>
      </c>
      <c r="AB26" s="189">
        <v>1.0</v>
      </c>
      <c r="AC26" s="189">
        <v>1.0</v>
      </c>
      <c r="AD26" s="89"/>
      <c r="AE26" s="89"/>
      <c r="AF26" s="67">
        <f t="shared" si="55"/>
        <v>4</v>
      </c>
      <c r="AG26" s="89"/>
      <c r="AH26" s="189">
        <v>2.0</v>
      </c>
    </row>
    <row r="27">
      <c r="A27" s="234"/>
      <c r="B27" s="234"/>
      <c r="C27" s="234"/>
      <c r="D27" s="234"/>
      <c r="E27" s="235" t="s">
        <v>27</v>
      </c>
      <c r="F27" s="71"/>
      <c r="G27" s="71"/>
      <c r="H27" s="71"/>
      <c r="I27" s="71"/>
      <c r="J27" s="59"/>
      <c r="K27" s="203">
        <f t="shared" ref="K27:K28" si="58">K24/K25</f>
        <v>0.2</v>
      </c>
      <c r="L27" s="202" t="s">
        <v>27</v>
      </c>
      <c r="M27" s="71"/>
      <c r="N27" s="71"/>
      <c r="O27" s="71"/>
      <c r="P27" s="71"/>
      <c r="Q27" s="59"/>
      <c r="R27" s="203">
        <f t="shared" ref="R27:R28" si="59">R24/R25</f>
        <v>0.5</v>
      </c>
      <c r="S27" s="202" t="s">
        <v>27</v>
      </c>
      <c r="T27" s="71"/>
      <c r="U27" s="71"/>
      <c r="V27" s="71"/>
      <c r="W27" s="71"/>
      <c r="X27" s="59"/>
      <c r="Y27" s="203">
        <f t="shared" ref="Y27:Y28" si="60">Y24/Y25</f>
        <v>0</v>
      </c>
      <c r="Z27" s="202" t="s">
        <v>27</v>
      </c>
      <c r="AA27" s="71"/>
      <c r="AB27" s="71"/>
      <c r="AC27" s="71"/>
      <c r="AD27" s="71"/>
      <c r="AE27" s="59"/>
      <c r="AF27" s="47">
        <f t="shared" ref="AF27:AF28" si="61">AF24/AF25</f>
        <v>0</v>
      </c>
    </row>
    <row r="28">
      <c r="A28" s="236"/>
      <c r="B28" s="236"/>
      <c r="C28" s="236"/>
      <c r="D28" s="236"/>
      <c r="E28" s="237" t="s">
        <v>29</v>
      </c>
      <c r="F28" s="71"/>
      <c r="G28" s="71"/>
      <c r="H28" s="71"/>
      <c r="I28" s="71"/>
      <c r="J28" s="59"/>
      <c r="K28" s="203">
        <f t="shared" si="58"/>
        <v>0.625</v>
      </c>
      <c r="L28" s="205" t="s">
        <v>29</v>
      </c>
      <c r="M28" s="71"/>
      <c r="N28" s="71"/>
      <c r="O28" s="71"/>
      <c r="P28" s="71"/>
      <c r="Q28" s="59"/>
      <c r="R28" s="203">
        <f t="shared" si="59"/>
        <v>0.2</v>
      </c>
      <c r="S28" s="205" t="s">
        <v>29</v>
      </c>
      <c r="T28" s="71"/>
      <c r="U28" s="71"/>
      <c r="V28" s="71"/>
      <c r="W28" s="71"/>
      <c r="X28" s="59"/>
      <c r="Y28" s="203">
        <f t="shared" si="60"/>
        <v>0.4</v>
      </c>
      <c r="Z28" s="205" t="s">
        <v>29</v>
      </c>
      <c r="AA28" s="71"/>
      <c r="AB28" s="71"/>
      <c r="AC28" s="71"/>
      <c r="AD28" s="71"/>
      <c r="AE28" s="59"/>
      <c r="AF28" s="47">
        <f t="shared" si="61"/>
        <v>0.75</v>
      </c>
    </row>
    <row r="29">
      <c r="K29" s="107"/>
    </row>
    <row r="30">
      <c r="A30" s="241" t="s">
        <v>0</v>
      </c>
      <c r="B30" s="170"/>
      <c r="C30" s="208" t="s">
        <v>55</v>
      </c>
      <c r="D30" s="219">
        <f>sum(E30:J30)+sum(L30:Q30)+sum(S30:X30)+sum(Z30:AE30)+SUM(AG30:AH30)</f>
        <v>0</v>
      </c>
      <c r="E30" s="242"/>
      <c r="F30" s="242"/>
      <c r="G30" s="242"/>
      <c r="H30" s="242"/>
      <c r="I30" s="242"/>
      <c r="J30" s="242"/>
      <c r="K30" s="243">
        <f t="shared" ref="K30:K33" si="62">sum(E30:J30)</f>
        <v>0</v>
      </c>
      <c r="L30" s="242"/>
      <c r="M30" s="244"/>
      <c r="N30" s="244"/>
      <c r="O30" s="244"/>
      <c r="P30" s="244"/>
      <c r="Q30" s="242"/>
      <c r="R30" s="243">
        <f t="shared" ref="R30:R33" si="63">sum(L30:Q30)</f>
        <v>0</v>
      </c>
      <c r="S30" s="89"/>
      <c r="T30" s="189"/>
      <c r="U30" s="189"/>
      <c r="V30" s="189"/>
      <c r="W30" s="189"/>
      <c r="X30" s="89"/>
      <c r="Y30" s="66">
        <f t="shared" ref="Y30:Y33" si="64">sum(S30:X30)</f>
        <v>0</v>
      </c>
      <c r="Z30" s="89"/>
      <c r="AA30" s="189"/>
      <c r="AB30" s="189"/>
      <c r="AC30" s="189"/>
      <c r="AD30" s="189"/>
      <c r="AE30" s="89"/>
      <c r="AF30" s="66">
        <f t="shared" ref="AF30:AF33" si="65">sum(Z30:AE30)</f>
        <v>0</v>
      </c>
      <c r="AG30" s="189"/>
      <c r="AH30" s="89"/>
    </row>
    <row r="31">
      <c r="A31" s="172"/>
      <c r="B31" s="7"/>
      <c r="C31" s="208" t="s">
        <v>57</v>
      </c>
      <c r="D31" s="221">
        <f t="shared" ref="D31:D33" si="66">sum(E31:J31)+sum(L31:Q31)+sum(S31:X31)+sum(Z31:AE31)+sum(AG31:AH31)</f>
        <v>0</v>
      </c>
      <c r="E31" s="242"/>
      <c r="F31" s="242"/>
      <c r="G31" s="242"/>
      <c r="H31" s="242"/>
      <c r="I31" s="242"/>
      <c r="J31" s="242"/>
      <c r="K31" s="243">
        <f t="shared" si="62"/>
        <v>0</v>
      </c>
      <c r="L31" s="242"/>
      <c r="M31" s="244"/>
      <c r="N31" s="244"/>
      <c r="O31" s="244"/>
      <c r="P31" s="244"/>
      <c r="Q31" s="242"/>
      <c r="R31" s="243">
        <f t="shared" si="63"/>
        <v>0</v>
      </c>
      <c r="S31" s="89"/>
      <c r="T31" s="189"/>
      <c r="U31" s="189"/>
      <c r="V31" s="189"/>
      <c r="W31" s="189"/>
      <c r="X31" s="89"/>
      <c r="Y31" s="66">
        <f t="shared" si="64"/>
        <v>0</v>
      </c>
      <c r="Z31" s="89"/>
      <c r="AA31" s="189"/>
      <c r="AB31" s="189"/>
      <c r="AC31" s="189"/>
      <c r="AD31" s="189"/>
      <c r="AE31" s="89"/>
      <c r="AF31" s="66">
        <f t="shared" si="65"/>
        <v>0</v>
      </c>
      <c r="AG31" s="189"/>
      <c r="AH31" s="89"/>
    </row>
    <row r="32">
      <c r="A32" s="208" t="s">
        <v>69</v>
      </c>
      <c r="B32" s="209" t="str">
        <f t="shared" ref="B32:B33" si="67">D31/D32</f>
        <v>#DIV/0!</v>
      </c>
      <c r="C32" s="208" t="s">
        <v>58</v>
      </c>
      <c r="D32" s="221">
        <f t="shared" si="66"/>
        <v>0</v>
      </c>
      <c r="E32" s="242"/>
      <c r="F32" s="242"/>
      <c r="G32" s="242"/>
      <c r="H32" s="242"/>
      <c r="I32" s="242"/>
      <c r="J32" s="242"/>
      <c r="K32" s="243">
        <f t="shared" si="62"/>
        <v>0</v>
      </c>
      <c r="L32" s="242"/>
      <c r="M32" s="244"/>
      <c r="N32" s="244"/>
      <c r="O32" s="244"/>
      <c r="P32" s="244"/>
      <c r="Q32" s="242"/>
      <c r="R32" s="243">
        <f t="shared" si="63"/>
        <v>0</v>
      </c>
      <c r="S32" s="89"/>
      <c r="T32" s="189"/>
      <c r="U32" s="189"/>
      <c r="V32" s="189"/>
      <c r="W32" s="189"/>
      <c r="X32" s="89"/>
      <c r="Y32" s="66">
        <f t="shared" si="64"/>
        <v>0</v>
      </c>
      <c r="Z32" s="89"/>
      <c r="AA32" s="189"/>
      <c r="AB32" s="189"/>
      <c r="AC32" s="189"/>
      <c r="AD32" s="189"/>
      <c r="AE32" s="89"/>
      <c r="AF32" s="66">
        <f t="shared" si="65"/>
        <v>0</v>
      </c>
      <c r="AG32" s="189"/>
      <c r="AH32" s="89"/>
    </row>
    <row r="33">
      <c r="A33" s="208" t="s">
        <v>71</v>
      </c>
      <c r="B33" s="209" t="str">
        <f t="shared" si="67"/>
        <v>#DIV/0!</v>
      </c>
      <c r="C33" s="245" t="s">
        <v>109</v>
      </c>
      <c r="D33" s="221">
        <f t="shared" si="66"/>
        <v>0</v>
      </c>
      <c r="E33" s="242"/>
      <c r="F33" s="244"/>
      <c r="G33" s="244"/>
      <c r="H33" s="244"/>
      <c r="I33" s="244"/>
      <c r="J33" s="242"/>
      <c r="K33" s="243">
        <f t="shared" si="62"/>
        <v>0</v>
      </c>
      <c r="L33" s="242"/>
      <c r="M33" s="244"/>
      <c r="N33" s="242"/>
      <c r="O33" s="244"/>
      <c r="P33" s="242"/>
      <c r="Q33" s="242"/>
      <c r="R33" s="243">
        <f t="shared" si="63"/>
        <v>0</v>
      </c>
      <c r="S33" s="89"/>
      <c r="T33" s="189"/>
      <c r="U33" s="89"/>
      <c r="V33" s="189"/>
      <c r="W33" s="89"/>
      <c r="X33" s="89"/>
      <c r="Y33" s="66">
        <f t="shared" si="64"/>
        <v>0</v>
      </c>
      <c r="Z33" s="89"/>
      <c r="AA33" s="189"/>
      <c r="AB33" s="89"/>
      <c r="AC33" s="189"/>
      <c r="AD33" s="89"/>
      <c r="AE33" s="89"/>
      <c r="AF33" s="66">
        <f t="shared" si="65"/>
        <v>0</v>
      </c>
      <c r="AG33" s="89"/>
      <c r="AH33" s="89"/>
    </row>
    <row r="34">
      <c r="E34" s="246"/>
      <c r="F34" s="246"/>
      <c r="G34" s="246"/>
      <c r="H34" s="246"/>
      <c r="I34" s="246"/>
      <c r="J34" s="246"/>
      <c r="K34" s="247"/>
      <c r="L34" s="246"/>
      <c r="M34" s="246"/>
      <c r="N34" s="246"/>
      <c r="O34" s="246"/>
      <c r="P34" s="246"/>
      <c r="Q34" s="246"/>
      <c r="R34" s="246"/>
    </row>
    <row r="35">
      <c r="A35" s="241" t="s">
        <v>114</v>
      </c>
      <c r="B35" s="170"/>
      <c r="C35" s="208" t="s">
        <v>55</v>
      </c>
      <c r="D35" s="219">
        <f>sum(E35:J35)+sum(L35:Q35)+sum(S35:X35)+sum(Z35:AE35)+SUM(AG35:AH35)</f>
        <v>0</v>
      </c>
      <c r="E35" s="242"/>
      <c r="F35" s="242"/>
      <c r="G35" s="242"/>
      <c r="H35" s="242"/>
      <c r="I35" s="242"/>
      <c r="J35" s="242"/>
      <c r="K35" s="243">
        <f t="shared" ref="K35:K38" si="68">sum(E35:J35)</f>
        <v>0</v>
      </c>
      <c r="L35" s="242"/>
      <c r="M35" s="244"/>
      <c r="N35" s="244"/>
      <c r="O35" s="244"/>
      <c r="P35" s="244"/>
      <c r="Q35" s="242"/>
      <c r="R35" s="243">
        <f t="shared" ref="R35:R38" si="69">sum(L35:Q35)</f>
        <v>0</v>
      </c>
      <c r="S35" s="89"/>
      <c r="T35" s="189"/>
      <c r="U35" s="189"/>
      <c r="V35" s="189"/>
      <c r="W35" s="189"/>
      <c r="X35" s="89"/>
      <c r="Y35" s="66">
        <f t="shared" ref="Y35:Y38" si="70">sum(S35:X35)</f>
        <v>0</v>
      </c>
      <c r="Z35" s="89"/>
      <c r="AA35" s="189"/>
      <c r="AB35" s="189"/>
      <c r="AC35" s="189"/>
      <c r="AD35" s="189"/>
      <c r="AE35" s="89"/>
      <c r="AF35" s="66">
        <f t="shared" ref="AF35:AF38" si="71">sum(Z35:AE35)</f>
        <v>0</v>
      </c>
      <c r="AG35" s="189"/>
      <c r="AH35" s="89"/>
    </row>
    <row r="36">
      <c r="A36" s="172"/>
      <c r="B36" s="7"/>
      <c r="C36" s="208" t="s">
        <v>57</v>
      </c>
      <c r="D36" s="221">
        <f t="shared" ref="D36:D38" si="72">sum(E36:J36)+sum(L36:Q36)+sum(S36:X36)+sum(Z36:AE36)+sum(AG36:AH36)</f>
        <v>0</v>
      </c>
      <c r="E36" s="242"/>
      <c r="F36" s="242"/>
      <c r="G36" s="242"/>
      <c r="H36" s="242"/>
      <c r="I36" s="242"/>
      <c r="J36" s="242"/>
      <c r="K36" s="243">
        <f t="shared" si="68"/>
        <v>0</v>
      </c>
      <c r="L36" s="242"/>
      <c r="M36" s="244"/>
      <c r="N36" s="244"/>
      <c r="O36" s="244"/>
      <c r="P36" s="244"/>
      <c r="Q36" s="242"/>
      <c r="R36" s="243">
        <f t="shared" si="69"/>
        <v>0</v>
      </c>
      <c r="S36" s="89"/>
      <c r="T36" s="189"/>
      <c r="U36" s="189"/>
      <c r="V36" s="189"/>
      <c r="W36" s="189"/>
      <c r="X36" s="89"/>
      <c r="Y36" s="66">
        <f t="shared" si="70"/>
        <v>0</v>
      </c>
      <c r="Z36" s="89"/>
      <c r="AA36" s="189"/>
      <c r="AB36" s="189"/>
      <c r="AC36" s="189"/>
      <c r="AD36" s="189"/>
      <c r="AE36" s="89"/>
      <c r="AF36" s="66">
        <f t="shared" si="71"/>
        <v>0</v>
      </c>
      <c r="AG36" s="189"/>
      <c r="AH36" s="89"/>
    </row>
    <row r="37">
      <c r="A37" s="208" t="s">
        <v>69</v>
      </c>
      <c r="B37" s="209" t="str">
        <f t="shared" ref="B37:B38" si="73">D36/D37</f>
        <v>#DIV/0!</v>
      </c>
      <c r="C37" s="208" t="s">
        <v>58</v>
      </c>
      <c r="D37" s="221">
        <f t="shared" si="72"/>
        <v>0</v>
      </c>
      <c r="E37" s="242"/>
      <c r="F37" s="242"/>
      <c r="G37" s="242"/>
      <c r="H37" s="242"/>
      <c r="I37" s="242"/>
      <c r="J37" s="242"/>
      <c r="K37" s="243">
        <f t="shared" si="68"/>
        <v>0</v>
      </c>
      <c r="L37" s="242"/>
      <c r="M37" s="244"/>
      <c r="N37" s="244"/>
      <c r="O37" s="244"/>
      <c r="P37" s="244"/>
      <c r="Q37" s="242"/>
      <c r="R37" s="243">
        <f t="shared" si="69"/>
        <v>0</v>
      </c>
      <c r="S37" s="89"/>
      <c r="T37" s="189"/>
      <c r="U37" s="189"/>
      <c r="V37" s="189"/>
      <c r="W37" s="189"/>
      <c r="X37" s="89"/>
      <c r="Y37" s="66">
        <f t="shared" si="70"/>
        <v>0</v>
      </c>
      <c r="Z37" s="89"/>
      <c r="AA37" s="189"/>
      <c r="AB37" s="189"/>
      <c r="AC37" s="189"/>
      <c r="AD37" s="189"/>
      <c r="AE37" s="89"/>
      <c r="AF37" s="66">
        <f t="shared" si="71"/>
        <v>0</v>
      </c>
      <c r="AG37" s="189"/>
      <c r="AH37" s="89"/>
    </row>
    <row r="38">
      <c r="A38" s="208" t="s">
        <v>71</v>
      </c>
      <c r="B38" s="209" t="str">
        <f t="shared" si="73"/>
        <v>#DIV/0!</v>
      </c>
      <c r="C38" s="245" t="s">
        <v>109</v>
      </c>
      <c r="D38" s="221">
        <f t="shared" si="72"/>
        <v>0</v>
      </c>
      <c r="E38" s="242"/>
      <c r="F38" s="244"/>
      <c r="G38" s="244"/>
      <c r="H38" s="244"/>
      <c r="I38" s="244"/>
      <c r="J38" s="242"/>
      <c r="K38" s="243">
        <f t="shared" si="68"/>
        <v>0</v>
      </c>
      <c r="L38" s="242"/>
      <c r="M38" s="244"/>
      <c r="N38" s="242"/>
      <c r="O38" s="244"/>
      <c r="P38" s="242"/>
      <c r="Q38" s="242"/>
      <c r="R38" s="243">
        <f t="shared" si="69"/>
        <v>0</v>
      </c>
      <c r="S38" s="89"/>
      <c r="T38" s="189"/>
      <c r="U38" s="89"/>
      <c r="V38" s="189"/>
      <c r="W38" s="89"/>
      <c r="X38" s="89"/>
      <c r="Y38" s="66">
        <f t="shared" si="70"/>
        <v>0</v>
      </c>
      <c r="Z38" s="89"/>
      <c r="AA38" s="189"/>
      <c r="AB38" s="89"/>
      <c r="AC38" s="189"/>
      <c r="AD38" s="89"/>
      <c r="AE38" s="89"/>
      <c r="AF38" s="66">
        <f t="shared" si="71"/>
        <v>0</v>
      </c>
      <c r="AG38" s="89"/>
      <c r="AH38" s="89"/>
    </row>
    <row r="39">
      <c r="K39" s="107"/>
    </row>
    <row r="40">
      <c r="A40" s="210" t="s">
        <v>112</v>
      </c>
      <c r="B40" s="71"/>
      <c r="C40" s="71"/>
      <c r="D40" s="59"/>
      <c r="E40" s="248">
        <f t="shared" ref="E40:J40" si="74">E61/E68</f>
        <v>18.71428571</v>
      </c>
      <c r="F40" s="248">
        <f t="shared" si="74"/>
        <v>19.9047619</v>
      </c>
      <c r="G40" s="248">
        <f t="shared" si="74"/>
        <v>19.14814815</v>
      </c>
      <c r="H40" s="248">
        <f t="shared" si="74"/>
        <v>20.28571429</v>
      </c>
      <c r="I40" s="248">
        <f t="shared" si="74"/>
        <v>18</v>
      </c>
      <c r="J40" s="248">
        <f t="shared" si="74"/>
        <v>21.22727273</v>
      </c>
      <c r="K40" s="249">
        <f t="shared" ref="K40:K45" si="79">sum(E40:J40)/6</f>
        <v>19.54669713</v>
      </c>
      <c r="L40" s="114">
        <f t="shared" ref="L40:Q40" si="75">L61/L68</f>
        <v>18.09090909</v>
      </c>
      <c r="M40" s="114">
        <f t="shared" si="75"/>
        <v>16.15384615</v>
      </c>
      <c r="N40" s="114">
        <f t="shared" si="75"/>
        <v>15.33333333</v>
      </c>
      <c r="O40" s="114">
        <f t="shared" si="75"/>
        <v>14.48101266</v>
      </c>
      <c r="P40" s="114">
        <f t="shared" si="75"/>
        <v>17.73333333</v>
      </c>
      <c r="Q40" s="114">
        <f t="shared" si="75"/>
        <v>16</v>
      </c>
      <c r="R40" s="250">
        <f t="shared" ref="R40:R45" si="80">sum(L40:Q40)/6</f>
        <v>16.29873909</v>
      </c>
      <c r="S40" s="114">
        <f t="shared" ref="S40:X40" si="76">S61/S68</f>
        <v>15.33333333</v>
      </c>
      <c r="T40" s="114">
        <f t="shared" si="76"/>
        <v>17.13333333</v>
      </c>
      <c r="U40" s="114">
        <f t="shared" si="76"/>
        <v>20.27777778</v>
      </c>
      <c r="V40" s="114">
        <f t="shared" si="76"/>
        <v>14.88888889</v>
      </c>
      <c r="W40" s="114">
        <f t="shared" si="76"/>
        <v>18.75</v>
      </c>
      <c r="X40" s="114">
        <f t="shared" si="76"/>
        <v>17.4</v>
      </c>
      <c r="Y40" s="250">
        <f t="shared" ref="Y40:Y45" si="81">sum(S40:X40)/6</f>
        <v>17.29722222</v>
      </c>
      <c r="Z40" s="114">
        <f t="shared" ref="Z40:AE40" si="77">Z61/Z68</f>
        <v>22.73469388</v>
      </c>
      <c r="AA40" s="114">
        <f t="shared" si="77"/>
        <v>31.06666667</v>
      </c>
      <c r="AB40" s="114">
        <f t="shared" si="77"/>
        <v>22.34285714</v>
      </c>
      <c r="AC40" s="114">
        <f t="shared" si="77"/>
        <v>23.10714286</v>
      </c>
      <c r="AD40" s="114">
        <f t="shared" si="77"/>
        <v>19.7254902</v>
      </c>
      <c r="AE40" s="114">
        <f t="shared" si="77"/>
        <v>20.54166667</v>
      </c>
      <c r="AF40" s="250">
        <f t="shared" ref="AF40:AF45" si="82">sum(Z40:AE40)/6</f>
        <v>23.25308623</v>
      </c>
      <c r="AG40" s="114">
        <f t="shared" ref="AG40:AH40" si="78">AG61/AG68</f>
        <v>19.3015873</v>
      </c>
      <c r="AH40" s="114">
        <f t="shared" si="78"/>
        <v>16.73015873</v>
      </c>
    </row>
    <row r="41">
      <c r="A41" s="212" t="s">
        <v>0</v>
      </c>
      <c r="B41" s="71"/>
      <c r="C41" s="71"/>
      <c r="D41" s="251">
        <f t="shared" ref="D41:D45" si="83">D62/D69</f>
        <v>23.33333333</v>
      </c>
      <c r="E41" s="248"/>
      <c r="F41" s="248"/>
      <c r="G41" s="248"/>
      <c r="H41" s="248"/>
      <c r="I41" s="248"/>
      <c r="J41" s="248"/>
      <c r="K41" s="249">
        <f t="shared" si="79"/>
        <v>0</v>
      </c>
      <c r="L41" s="114"/>
      <c r="M41" s="114"/>
      <c r="N41" s="114"/>
      <c r="O41" s="114"/>
      <c r="P41" s="114"/>
      <c r="Q41" s="114"/>
      <c r="R41" s="250">
        <f t="shared" si="80"/>
        <v>0</v>
      </c>
      <c r="S41" s="114"/>
      <c r="T41" s="114"/>
      <c r="U41" s="114"/>
      <c r="V41" s="114"/>
      <c r="W41" s="114"/>
      <c r="X41" s="114"/>
      <c r="Y41" s="250">
        <f t="shared" si="81"/>
        <v>0</v>
      </c>
      <c r="Z41" s="114"/>
      <c r="AA41" s="114"/>
      <c r="AB41" s="114">
        <f>AB62/AB69</f>
        <v>23.33333333</v>
      </c>
      <c r="AC41" s="114"/>
      <c r="AD41" s="114"/>
      <c r="AE41" s="114"/>
      <c r="AF41" s="250">
        <f t="shared" si="82"/>
        <v>3.888888889</v>
      </c>
      <c r="AG41" s="114"/>
      <c r="AH41" s="114"/>
    </row>
    <row r="42">
      <c r="A42" s="212" t="s">
        <v>34</v>
      </c>
      <c r="B42" s="71"/>
      <c r="C42" s="71"/>
      <c r="D42" s="251">
        <f t="shared" si="83"/>
        <v>22.64761905</v>
      </c>
      <c r="E42" s="248">
        <f t="shared" ref="E42:J42" si="84">E63/E70</f>
        <v>19.57142857</v>
      </c>
      <c r="F42" s="248">
        <f t="shared" si="84"/>
        <v>22.5</v>
      </c>
      <c r="G42" s="248">
        <f t="shared" si="84"/>
        <v>21</v>
      </c>
      <c r="H42" s="248">
        <f t="shared" si="84"/>
        <v>22.83333333</v>
      </c>
      <c r="I42" s="248">
        <f t="shared" si="84"/>
        <v>17.71428571</v>
      </c>
      <c r="J42" s="248">
        <f t="shared" si="84"/>
        <v>20.28571429</v>
      </c>
      <c r="K42" s="249">
        <f t="shared" si="79"/>
        <v>20.65079365</v>
      </c>
      <c r="L42" s="114">
        <f t="shared" ref="L42:N42" si="85">L63/L70</f>
        <v>24.66666667</v>
      </c>
      <c r="M42" s="114">
        <f t="shared" si="85"/>
        <v>24.6</v>
      </c>
      <c r="N42" s="114">
        <f t="shared" si="85"/>
        <v>23.6</v>
      </c>
      <c r="O42" s="114"/>
      <c r="P42" s="114"/>
      <c r="Q42" s="114"/>
      <c r="R42" s="250">
        <f t="shared" si="80"/>
        <v>12.14444444</v>
      </c>
      <c r="S42" s="114"/>
      <c r="T42" s="114"/>
      <c r="U42" s="114"/>
      <c r="V42" s="114"/>
      <c r="W42" s="114"/>
      <c r="X42" s="114"/>
      <c r="Y42" s="250">
        <f t="shared" si="81"/>
        <v>0</v>
      </c>
      <c r="Z42" s="114">
        <f t="shared" ref="Z42:AD42" si="86">Z63/Z70</f>
        <v>28.22222222</v>
      </c>
      <c r="AA42" s="114">
        <f t="shared" si="86"/>
        <v>28</v>
      </c>
      <c r="AB42" s="114">
        <f t="shared" si="86"/>
        <v>24.125</v>
      </c>
      <c r="AC42" s="114">
        <f t="shared" si="86"/>
        <v>24.375</v>
      </c>
      <c r="AD42" s="114">
        <f t="shared" si="86"/>
        <v>25.14285714</v>
      </c>
      <c r="AE42" s="114"/>
      <c r="AF42" s="250">
        <f t="shared" si="82"/>
        <v>21.64417989</v>
      </c>
      <c r="AG42" s="114">
        <f t="shared" ref="AG42:AH42" si="87">AG63/AG70</f>
        <v>20.625</v>
      </c>
      <c r="AH42" s="114">
        <f t="shared" si="87"/>
        <v>19.375</v>
      </c>
    </row>
    <row r="43">
      <c r="A43" s="212" t="s">
        <v>113</v>
      </c>
      <c r="B43" s="71"/>
      <c r="C43" s="71"/>
      <c r="D43" s="251">
        <f t="shared" si="83"/>
        <v>18.81690141</v>
      </c>
      <c r="E43" s="248">
        <f t="shared" ref="E43:J43" si="88">E64/E71</f>
        <v>16</v>
      </c>
      <c r="F43" s="248">
        <f t="shared" si="88"/>
        <v>21.28571429</v>
      </c>
      <c r="G43" s="248">
        <f t="shared" si="88"/>
        <v>21.14285714</v>
      </c>
      <c r="H43" s="248">
        <f t="shared" si="88"/>
        <v>24.26666667</v>
      </c>
      <c r="I43" s="248">
        <f t="shared" si="88"/>
        <v>15.28571429</v>
      </c>
      <c r="J43" s="248">
        <f t="shared" si="88"/>
        <v>23.57142857</v>
      </c>
      <c r="K43" s="249">
        <f t="shared" si="79"/>
        <v>20.25873016</v>
      </c>
      <c r="L43" s="114">
        <f t="shared" ref="L43:Q43" si="89">L64/L71</f>
        <v>14.85714286</v>
      </c>
      <c r="M43" s="114">
        <f t="shared" si="89"/>
        <v>14.28571429</v>
      </c>
      <c r="N43" s="114">
        <f t="shared" si="89"/>
        <v>14.6</v>
      </c>
      <c r="O43" s="114">
        <f t="shared" si="89"/>
        <v>15.5</v>
      </c>
      <c r="P43" s="114">
        <f t="shared" si="89"/>
        <v>18.66666667</v>
      </c>
      <c r="Q43" s="114">
        <f t="shared" si="89"/>
        <v>16.93333333</v>
      </c>
      <c r="R43" s="250">
        <f t="shared" si="80"/>
        <v>15.80714286</v>
      </c>
      <c r="S43" s="114">
        <f t="shared" ref="S43:X43" si="90">S64/S71</f>
        <v>13.2</v>
      </c>
      <c r="T43" s="114">
        <f t="shared" si="90"/>
        <v>17.8</v>
      </c>
      <c r="U43" s="114">
        <f t="shared" si="90"/>
        <v>22.85714286</v>
      </c>
      <c r="V43" s="114">
        <f t="shared" si="90"/>
        <v>8.5</v>
      </c>
      <c r="W43" s="114">
        <f t="shared" si="90"/>
        <v>20</v>
      </c>
      <c r="X43" s="114">
        <f t="shared" si="90"/>
        <v>20.33333333</v>
      </c>
      <c r="Y43" s="250">
        <f t="shared" si="81"/>
        <v>17.11507937</v>
      </c>
      <c r="Z43" s="114">
        <f t="shared" ref="Z43:AD43" si="91">Z64/Z71</f>
        <v>20</v>
      </c>
      <c r="AA43" s="114">
        <f t="shared" si="91"/>
        <v>20.28571429</v>
      </c>
      <c r="AB43" s="114">
        <f t="shared" si="91"/>
        <v>20.375</v>
      </c>
      <c r="AC43" s="114">
        <f t="shared" si="91"/>
        <v>24.57142857</v>
      </c>
      <c r="AD43" s="114">
        <f t="shared" si="91"/>
        <v>21</v>
      </c>
      <c r="AE43" s="114"/>
      <c r="AF43" s="250">
        <f t="shared" si="82"/>
        <v>17.70535714</v>
      </c>
      <c r="AG43" s="114">
        <f t="shared" ref="AG43:AH43" si="92">AG64/AG71</f>
        <v>18.875</v>
      </c>
      <c r="AH43" s="114">
        <f t="shared" si="92"/>
        <v>15.75</v>
      </c>
    </row>
    <row r="44">
      <c r="A44" s="212" t="s">
        <v>114</v>
      </c>
      <c r="B44" s="71"/>
      <c r="C44" s="71"/>
      <c r="D44" s="251">
        <f t="shared" si="83"/>
        <v>18.59966499</v>
      </c>
      <c r="E44" s="248">
        <f t="shared" ref="E44:J44" si="93">E65/E72</f>
        <v>20</v>
      </c>
      <c r="F44" s="248">
        <f t="shared" si="93"/>
        <v>18.16666667</v>
      </c>
      <c r="G44" s="248">
        <f t="shared" si="93"/>
        <v>20</v>
      </c>
      <c r="H44" s="248">
        <f t="shared" si="93"/>
        <v>20.13333333</v>
      </c>
      <c r="I44" s="248">
        <f t="shared" si="93"/>
        <v>20.14285714</v>
      </c>
      <c r="J44" s="248">
        <f t="shared" si="93"/>
        <v>20</v>
      </c>
      <c r="K44" s="249">
        <f t="shared" si="79"/>
        <v>19.74047619</v>
      </c>
      <c r="L44" s="114">
        <f t="shared" ref="L44:M44" si="94">L65/L72</f>
        <v>16</v>
      </c>
      <c r="M44" s="114">
        <f t="shared" si="94"/>
        <v>15.66666667</v>
      </c>
      <c r="N44" s="114"/>
      <c r="O44" s="114">
        <f t="shared" ref="O44:Q44" si="95">O65/O72</f>
        <v>16.14814815</v>
      </c>
      <c r="P44" s="114">
        <f t="shared" si="95"/>
        <v>21.33333333</v>
      </c>
      <c r="Q44" s="114">
        <f t="shared" si="95"/>
        <v>15</v>
      </c>
      <c r="R44" s="250">
        <f t="shared" si="80"/>
        <v>14.02469136</v>
      </c>
      <c r="S44" s="114">
        <f>S65/S72</f>
        <v>17.27272727</v>
      </c>
      <c r="T44" s="114">
        <f>T66/T72</f>
        <v>20.66666667</v>
      </c>
      <c r="U44" s="114">
        <f t="shared" ref="U44:X44" si="96">U65/U72</f>
        <v>20</v>
      </c>
      <c r="V44" s="114">
        <f t="shared" si="96"/>
        <v>20</v>
      </c>
      <c r="W44" s="114">
        <f t="shared" si="96"/>
        <v>17</v>
      </c>
      <c r="X44" s="114">
        <f t="shared" si="96"/>
        <v>13</v>
      </c>
      <c r="Y44" s="250">
        <f t="shared" si="81"/>
        <v>17.98989899</v>
      </c>
      <c r="Z44" s="114">
        <f t="shared" ref="Z44:AA44" si="97">Z65/Z72</f>
        <v>21.66666667</v>
      </c>
      <c r="AA44" s="114">
        <f t="shared" si="97"/>
        <v>12.5</v>
      </c>
      <c r="AB44" s="114"/>
      <c r="AC44" s="114">
        <f t="shared" ref="AC44:AD44" si="98">AC65/AC72</f>
        <v>22.83333333</v>
      </c>
      <c r="AD44" s="114">
        <f t="shared" si="98"/>
        <v>22</v>
      </c>
      <c r="AE44" s="114"/>
      <c r="AF44" s="250">
        <f t="shared" si="82"/>
        <v>13.16666667</v>
      </c>
      <c r="AG44" s="114">
        <f t="shared" ref="AG44:AH44" si="99">AG65/AG72</f>
        <v>19</v>
      </c>
      <c r="AH44" s="114">
        <f t="shared" si="99"/>
        <v>14.375</v>
      </c>
    </row>
    <row r="45">
      <c r="A45" s="215" t="s">
        <v>118</v>
      </c>
      <c r="B45" s="71"/>
      <c r="C45" s="71"/>
      <c r="D45" s="252">
        <f t="shared" si="83"/>
        <v>16.16216216</v>
      </c>
      <c r="E45" s="248"/>
      <c r="F45" s="248">
        <f t="shared" ref="F45:I45" si="100">F66/F73</f>
        <v>12.5</v>
      </c>
      <c r="G45" s="248">
        <f t="shared" si="100"/>
        <v>14.85714286</v>
      </c>
      <c r="H45" s="248">
        <f t="shared" si="100"/>
        <v>14</v>
      </c>
      <c r="I45" s="248">
        <f t="shared" si="100"/>
        <v>18.71428571</v>
      </c>
      <c r="J45" s="248"/>
      <c r="K45" s="249">
        <f t="shared" si="79"/>
        <v>10.01190476</v>
      </c>
      <c r="L45" s="253">
        <v>20.0</v>
      </c>
      <c r="M45" s="248">
        <f t="shared" ref="M45:P45" si="101">M66/M73</f>
        <v>12.875</v>
      </c>
      <c r="N45" s="248">
        <f t="shared" si="101"/>
        <v>10.625</v>
      </c>
      <c r="O45" s="248">
        <f t="shared" si="101"/>
        <v>12</v>
      </c>
      <c r="P45" s="248">
        <f t="shared" si="101"/>
        <v>13.2</v>
      </c>
      <c r="Q45" s="248"/>
      <c r="R45" s="250">
        <f t="shared" si="80"/>
        <v>11.45</v>
      </c>
      <c r="S45" s="248"/>
      <c r="T45" s="248"/>
      <c r="U45" s="248">
        <f>U66/U73</f>
        <v>16.25</v>
      </c>
      <c r="V45" s="248"/>
      <c r="W45" s="248"/>
      <c r="X45" s="248"/>
      <c r="Y45" s="250">
        <f t="shared" si="81"/>
        <v>2.708333333</v>
      </c>
      <c r="Z45" s="248">
        <f>Z66/Z73</f>
        <v>23.33333333</v>
      </c>
      <c r="AA45" s="248"/>
      <c r="AB45" s="248"/>
      <c r="AC45" s="248">
        <f t="shared" ref="AC45:AD45" si="102">AC66/AC73</f>
        <v>20.42857143</v>
      </c>
      <c r="AD45" s="248">
        <f t="shared" si="102"/>
        <v>11.71428571</v>
      </c>
      <c r="AE45" s="248"/>
      <c r="AF45" s="250">
        <f t="shared" si="82"/>
        <v>9.246031746</v>
      </c>
      <c r="AG45" s="248">
        <f t="shared" ref="AG45:AH45" si="103">AG66/AG73</f>
        <v>18.66666667</v>
      </c>
      <c r="AH45" s="248">
        <f t="shared" si="103"/>
        <v>17.46666667</v>
      </c>
    </row>
    <row r="46">
      <c r="E46" s="254"/>
      <c r="F46" s="254"/>
      <c r="G46" s="254"/>
      <c r="H46" s="254"/>
      <c r="I46" s="254"/>
      <c r="J46" s="254"/>
      <c r="K46" s="255"/>
      <c r="R46" s="254"/>
      <c r="Y46" s="254"/>
      <c r="AF46" s="254"/>
    </row>
    <row r="47">
      <c r="A47" s="210" t="s">
        <v>73</v>
      </c>
      <c r="B47" s="71"/>
      <c r="C47" s="71"/>
      <c r="D47" s="59"/>
      <c r="E47" s="256">
        <f t="shared" ref="E47:J47" si="104">E54/E61</f>
        <v>0.005089058524</v>
      </c>
      <c r="F47" s="256">
        <f t="shared" si="104"/>
        <v>0.004784688995</v>
      </c>
      <c r="G47" s="256">
        <f t="shared" si="104"/>
        <v>0.009671179884</v>
      </c>
      <c r="H47" s="256">
        <f t="shared" si="104"/>
        <v>0.00176056338</v>
      </c>
      <c r="I47" s="256">
        <f t="shared" si="104"/>
        <v>0.006802721088</v>
      </c>
      <c r="J47" s="256">
        <f t="shared" si="104"/>
        <v>0.004282655246</v>
      </c>
      <c r="K47" s="257">
        <f t="shared" ref="K47:K52" si="109">sum(E47:J47)/6</f>
        <v>0.005398477853</v>
      </c>
      <c r="L47" s="214">
        <f t="shared" ref="L47:Q47" si="105">L54/L61</f>
        <v>0.005025125628</v>
      </c>
      <c r="M47" s="214">
        <f t="shared" si="105"/>
        <v>0.004761904762</v>
      </c>
      <c r="N47" s="214">
        <f t="shared" si="105"/>
        <v>0.01086956522</v>
      </c>
      <c r="O47" s="214">
        <f t="shared" si="105"/>
        <v>0.01748251748</v>
      </c>
      <c r="P47" s="214">
        <f t="shared" si="105"/>
        <v>0.007518796992</v>
      </c>
      <c r="Q47" s="214">
        <f t="shared" si="105"/>
        <v>0.01293103448</v>
      </c>
      <c r="R47" s="258">
        <f t="shared" ref="R47:R52" si="110">sum(L47:Q47)/6</f>
        <v>0.009764824094</v>
      </c>
      <c r="S47" s="214">
        <f t="shared" ref="S47:X47" si="106">S54/S61</f>
        <v>0.0248447205</v>
      </c>
      <c r="T47" s="214">
        <f t="shared" si="106"/>
        <v>0</v>
      </c>
      <c r="U47" s="214">
        <f t="shared" si="106"/>
        <v>0.008219178082</v>
      </c>
      <c r="V47" s="214">
        <f t="shared" si="106"/>
        <v>0.007462686567</v>
      </c>
      <c r="W47" s="214">
        <f t="shared" si="106"/>
        <v>0.004444444444</v>
      </c>
      <c r="X47" s="214">
        <f t="shared" si="106"/>
        <v>0.005747126437</v>
      </c>
      <c r="Y47" s="258">
        <f t="shared" ref="Y47:Y52" si="111">sum(S47:X47)/6</f>
        <v>0.008453026005</v>
      </c>
      <c r="Z47" s="214">
        <f t="shared" ref="Z47:AE47" si="107">Z54/Z61</f>
        <v>0.001795332136</v>
      </c>
      <c r="AA47" s="214">
        <f t="shared" si="107"/>
        <v>0.002145922747</v>
      </c>
      <c r="AB47" s="214">
        <f t="shared" si="107"/>
        <v>0.002557544757</v>
      </c>
      <c r="AC47" s="214">
        <f t="shared" si="107"/>
        <v>0.001545595054</v>
      </c>
      <c r="AD47" s="214">
        <f t="shared" si="107"/>
        <v>0.007952286282</v>
      </c>
      <c r="AE47" s="214">
        <f t="shared" si="107"/>
        <v>0.004056795132</v>
      </c>
      <c r="AF47" s="258">
        <f t="shared" ref="AF47:AF52" si="112">sum(Z47:AE47)/6</f>
        <v>0.003342246018</v>
      </c>
      <c r="AG47" s="214">
        <f t="shared" ref="AG47:AH47" si="108">AG54/AG61</f>
        <v>0.01151315789</v>
      </c>
      <c r="AH47" s="214">
        <f t="shared" si="108"/>
        <v>0.003795066414</v>
      </c>
    </row>
    <row r="48">
      <c r="A48" s="212" t="s">
        <v>0</v>
      </c>
      <c r="B48" s="71"/>
      <c r="C48" s="71"/>
      <c r="D48" s="259">
        <f t="shared" ref="D48:D52" si="113">D55/D62</f>
        <v>0</v>
      </c>
      <c r="E48" s="256"/>
      <c r="F48" s="256"/>
      <c r="G48" s="256"/>
      <c r="H48" s="256"/>
      <c r="I48" s="256"/>
      <c r="J48" s="256"/>
      <c r="K48" s="257">
        <f t="shared" si="109"/>
        <v>0</v>
      </c>
      <c r="L48" s="214"/>
      <c r="M48" s="214"/>
      <c r="N48" s="214"/>
      <c r="O48" s="214"/>
      <c r="P48" s="214"/>
      <c r="Q48" s="214"/>
      <c r="R48" s="258">
        <f t="shared" si="110"/>
        <v>0</v>
      </c>
      <c r="S48" s="214"/>
      <c r="T48" s="214"/>
      <c r="U48" s="214"/>
      <c r="V48" s="214"/>
      <c r="W48" s="214"/>
      <c r="X48" s="214"/>
      <c r="Y48" s="258">
        <f t="shared" si="111"/>
        <v>0</v>
      </c>
      <c r="Z48" s="214"/>
      <c r="AA48" s="214"/>
      <c r="AB48" s="214">
        <f>AB55/AB62</f>
        <v>0</v>
      </c>
      <c r="AC48" s="214"/>
      <c r="AD48" s="214"/>
      <c r="AE48" s="214"/>
      <c r="AF48" s="258">
        <f t="shared" si="112"/>
        <v>0</v>
      </c>
      <c r="AG48" s="214"/>
      <c r="AH48" s="214"/>
    </row>
    <row r="49">
      <c r="A49" s="212" t="s">
        <v>34</v>
      </c>
      <c r="B49" s="71"/>
      <c r="C49" s="71"/>
      <c r="D49" s="259">
        <f t="shared" si="113"/>
        <v>0.006307821699</v>
      </c>
      <c r="E49" s="256">
        <f t="shared" ref="E49:J49" si="114">E56/E63</f>
        <v>0.007299270073</v>
      </c>
      <c r="F49" s="256">
        <f t="shared" si="114"/>
        <v>0</v>
      </c>
      <c r="G49" s="256">
        <f t="shared" si="114"/>
        <v>0.01904761905</v>
      </c>
      <c r="H49" s="256">
        <f t="shared" si="114"/>
        <v>0</v>
      </c>
      <c r="I49" s="256">
        <f t="shared" si="114"/>
        <v>0.01612903226</v>
      </c>
      <c r="J49" s="256">
        <f t="shared" si="114"/>
        <v>0</v>
      </c>
      <c r="K49" s="257">
        <f t="shared" si="109"/>
        <v>0.00707932023</v>
      </c>
      <c r="L49" s="214">
        <f t="shared" ref="L49:N49" si="115">L56/L63</f>
        <v>0.01351351351</v>
      </c>
      <c r="M49" s="214">
        <f t="shared" si="115"/>
        <v>0.008130081301</v>
      </c>
      <c r="N49" s="214">
        <f t="shared" si="115"/>
        <v>0.008474576271</v>
      </c>
      <c r="O49" s="214"/>
      <c r="P49" s="214"/>
      <c r="Q49" s="214"/>
      <c r="R49" s="258">
        <f t="shared" si="110"/>
        <v>0.005019695181</v>
      </c>
      <c r="S49" s="214"/>
      <c r="T49" s="214"/>
      <c r="U49" s="214"/>
      <c r="V49" s="214"/>
      <c r="W49" s="214"/>
      <c r="X49" s="214"/>
      <c r="Y49" s="258">
        <f t="shared" si="111"/>
        <v>0</v>
      </c>
      <c r="Z49" s="214">
        <f t="shared" ref="Z49:AD49" si="116">Z56/Z63</f>
        <v>0.007874015748</v>
      </c>
      <c r="AA49" s="214">
        <f t="shared" si="116"/>
        <v>0</v>
      </c>
      <c r="AB49" s="214">
        <f t="shared" si="116"/>
        <v>0.00518134715</v>
      </c>
      <c r="AC49" s="214">
        <f t="shared" si="116"/>
        <v>0.005128205128</v>
      </c>
      <c r="AD49" s="214">
        <f t="shared" si="116"/>
        <v>0.01136363636</v>
      </c>
      <c r="AE49" s="214"/>
      <c r="AF49" s="258">
        <f t="shared" si="112"/>
        <v>0.004924534065</v>
      </c>
      <c r="AG49" s="214">
        <f t="shared" ref="AG49:AH49" si="117">AG56/AG63</f>
        <v>0.01818181818</v>
      </c>
      <c r="AH49" s="214">
        <f t="shared" si="117"/>
        <v>0</v>
      </c>
    </row>
    <row r="50">
      <c r="A50" s="212" t="s">
        <v>113</v>
      </c>
      <c r="B50" s="71"/>
      <c r="C50" s="71"/>
      <c r="D50" s="259">
        <f t="shared" si="113"/>
        <v>0.004191616766</v>
      </c>
      <c r="E50" s="256">
        <f t="shared" ref="E50:J50" si="118">E57/E64</f>
        <v>0</v>
      </c>
      <c r="F50" s="256">
        <f t="shared" si="118"/>
        <v>0.006711409396</v>
      </c>
      <c r="G50" s="256">
        <f t="shared" si="118"/>
        <v>0.006756756757</v>
      </c>
      <c r="H50" s="256">
        <f t="shared" si="118"/>
        <v>0</v>
      </c>
      <c r="I50" s="256">
        <f t="shared" si="118"/>
        <v>0</v>
      </c>
      <c r="J50" s="256">
        <f t="shared" si="118"/>
        <v>0</v>
      </c>
      <c r="K50" s="257">
        <f t="shared" si="109"/>
        <v>0.002244694359</v>
      </c>
      <c r="L50" s="214">
        <f t="shared" ref="L50:Q50" si="119">L57/L64</f>
        <v>0.009615384615</v>
      </c>
      <c r="M50" s="214">
        <f t="shared" si="119"/>
        <v>0</v>
      </c>
      <c r="N50" s="214">
        <f t="shared" si="119"/>
        <v>0</v>
      </c>
      <c r="O50" s="214">
        <f t="shared" si="119"/>
        <v>0.01075268817</v>
      </c>
      <c r="P50" s="214">
        <f t="shared" si="119"/>
        <v>0.007142857143</v>
      </c>
      <c r="Q50" s="214">
        <f t="shared" si="119"/>
        <v>0.0157480315</v>
      </c>
      <c r="R50" s="258">
        <f t="shared" si="110"/>
        <v>0.007209826904</v>
      </c>
      <c r="S50" s="214">
        <f t="shared" ref="S50:X50" si="120">S57/S64</f>
        <v>0.0303030303</v>
      </c>
      <c r="T50" s="214">
        <f t="shared" si="120"/>
        <v>0</v>
      </c>
      <c r="U50" s="214">
        <f t="shared" si="120"/>
        <v>0.00625</v>
      </c>
      <c r="V50" s="214">
        <f t="shared" si="120"/>
        <v>0</v>
      </c>
      <c r="W50" s="214">
        <f t="shared" si="120"/>
        <v>0</v>
      </c>
      <c r="X50" s="214">
        <f t="shared" si="120"/>
        <v>0</v>
      </c>
      <c r="Y50" s="258">
        <f t="shared" si="111"/>
        <v>0.006092171717</v>
      </c>
      <c r="Z50" s="214">
        <f t="shared" ref="Z50:AD50" si="121">Z57/Z64</f>
        <v>0</v>
      </c>
      <c r="AA50" s="214">
        <f t="shared" si="121"/>
        <v>0.007042253521</v>
      </c>
      <c r="AB50" s="214">
        <f t="shared" si="121"/>
        <v>0</v>
      </c>
      <c r="AC50" s="214">
        <f t="shared" si="121"/>
        <v>0</v>
      </c>
      <c r="AD50" s="214">
        <f t="shared" si="121"/>
        <v>0</v>
      </c>
      <c r="AE50" s="214"/>
      <c r="AF50" s="258">
        <f t="shared" si="112"/>
        <v>0.00117370892</v>
      </c>
      <c r="AG50" s="214">
        <f t="shared" ref="AG50:AH50" si="122">AG57/AG64</f>
        <v>0.01324503311</v>
      </c>
      <c r="AH50" s="214">
        <f t="shared" si="122"/>
        <v>0</v>
      </c>
    </row>
    <row r="51">
      <c r="A51" s="212" t="s">
        <v>114</v>
      </c>
      <c r="B51" s="71"/>
      <c r="C51" s="71"/>
      <c r="D51" s="259">
        <f t="shared" si="113"/>
        <v>0.006844380403</v>
      </c>
      <c r="E51" s="256">
        <f t="shared" ref="E51:J51" si="123">E58/E65</f>
        <v>0</v>
      </c>
      <c r="F51" s="256">
        <f t="shared" si="123"/>
        <v>0</v>
      </c>
      <c r="G51" s="256">
        <f t="shared" si="123"/>
        <v>0.0125</v>
      </c>
      <c r="H51" s="256">
        <f t="shared" si="123"/>
        <v>0</v>
      </c>
      <c r="I51" s="256">
        <f t="shared" si="123"/>
        <v>0.007092198582</v>
      </c>
      <c r="J51" s="256">
        <f t="shared" si="123"/>
        <v>0.0125</v>
      </c>
      <c r="K51" s="257">
        <f t="shared" si="109"/>
        <v>0.005348699764</v>
      </c>
      <c r="L51" s="214">
        <f t="shared" ref="L51:M51" si="124">L58/L65</f>
        <v>0</v>
      </c>
      <c r="M51" s="214">
        <f t="shared" si="124"/>
        <v>0</v>
      </c>
      <c r="N51" s="214"/>
      <c r="O51" s="214">
        <f t="shared" ref="O51:Q51" si="125">O58/O65</f>
        <v>0.02752293578</v>
      </c>
      <c r="P51" s="214">
        <f t="shared" si="125"/>
        <v>0.00625</v>
      </c>
      <c r="Q51" s="214">
        <f t="shared" si="125"/>
        <v>0.009523809524</v>
      </c>
      <c r="R51" s="258">
        <f t="shared" si="110"/>
        <v>0.007216124217</v>
      </c>
      <c r="S51" s="214">
        <f>S58/S65</f>
        <v>0.02105263158</v>
      </c>
      <c r="T51" s="214">
        <f>T58/T66</f>
        <v>0</v>
      </c>
      <c r="U51" s="214">
        <f t="shared" ref="U51:X51" si="126">U58/U65</f>
        <v>0.007142857143</v>
      </c>
      <c r="V51" s="214">
        <f t="shared" si="126"/>
        <v>0.01</v>
      </c>
      <c r="W51" s="214">
        <f t="shared" si="126"/>
        <v>0.01176470588</v>
      </c>
      <c r="X51" s="214">
        <f t="shared" si="126"/>
        <v>0.01923076923</v>
      </c>
      <c r="Y51" s="258">
        <f t="shared" si="111"/>
        <v>0.01153182731</v>
      </c>
      <c r="Z51" s="214">
        <f t="shared" ref="Z51:AA51" si="127">Z58/Z65</f>
        <v>0</v>
      </c>
      <c r="AA51" s="214">
        <f t="shared" si="127"/>
        <v>0</v>
      </c>
      <c r="AB51" s="214"/>
      <c r="AC51" s="214">
        <f t="shared" ref="AC51:AD51" si="128">AC58/AC65</f>
        <v>0</v>
      </c>
      <c r="AD51" s="214">
        <f t="shared" si="128"/>
        <v>0</v>
      </c>
      <c r="AE51" s="214"/>
      <c r="AF51" s="258">
        <f t="shared" si="112"/>
        <v>0</v>
      </c>
      <c r="AG51" s="214">
        <f t="shared" ref="AG51:AH51" si="129">AG58/AG65</f>
        <v>0.01315789474</v>
      </c>
      <c r="AH51" s="214">
        <f t="shared" si="129"/>
        <v>0</v>
      </c>
    </row>
    <row r="52">
      <c r="A52" s="215" t="s">
        <v>118</v>
      </c>
      <c r="B52" s="71"/>
      <c r="C52" s="71"/>
      <c r="D52" s="260">
        <f t="shared" si="113"/>
        <v>0.007803790412</v>
      </c>
      <c r="E52" s="256"/>
      <c r="F52" s="256">
        <f t="shared" ref="F52:I52" si="130">F59/F66</f>
        <v>0.04</v>
      </c>
      <c r="G52" s="256">
        <f t="shared" si="130"/>
        <v>0</v>
      </c>
      <c r="H52" s="256">
        <f t="shared" si="130"/>
        <v>0.01020408163</v>
      </c>
      <c r="I52" s="256">
        <f t="shared" si="130"/>
        <v>0.007633587786</v>
      </c>
      <c r="J52" s="256"/>
      <c r="K52" s="257">
        <f t="shared" si="109"/>
        <v>0.00963961157</v>
      </c>
      <c r="L52" s="256">
        <f t="shared" ref="L52:P52" si="131">L59/L66</f>
        <v>0</v>
      </c>
      <c r="M52" s="256">
        <f t="shared" si="131"/>
        <v>0.009708737864</v>
      </c>
      <c r="N52" s="256">
        <f t="shared" si="131"/>
        <v>0.02352941176</v>
      </c>
      <c r="O52" s="256">
        <f t="shared" si="131"/>
        <v>0.0119047619</v>
      </c>
      <c r="P52" s="256">
        <f t="shared" si="131"/>
        <v>0.0101010101</v>
      </c>
      <c r="Q52" s="256"/>
      <c r="R52" s="258">
        <f t="shared" si="110"/>
        <v>0.009207320272</v>
      </c>
      <c r="S52" s="256"/>
      <c r="T52" s="256"/>
      <c r="U52" s="256">
        <f>U59/U66</f>
        <v>0.01538461538</v>
      </c>
      <c r="V52" s="256"/>
      <c r="W52" s="256"/>
      <c r="X52" s="256"/>
      <c r="Y52" s="258">
        <f t="shared" si="111"/>
        <v>0.002564102564</v>
      </c>
      <c r="Z52" s="256">
        <f t="shared" ref="Z52:AA52" si="132">Z59/Z66</f>
        <v>0</v>
      </c>
      <c r="AA52" s="256">
        <f t="shared" si="132"/>
        <v>0</v>
      </c>
      <c r="AB52" s="256"/>
      <c r="AC52" s="256">
        <f t="shared" ref="AC52:AD52" si="133">AC59/AC66</f>
        <v>0</v>
      </c>
      <c r="AD52" s="256">
        <f t="shared" si="133"/>
        <v>0.0243902439</v>
      </c>
      <c r="AE52" s="256"/>
      <c r="AF52" s="258">
        <f t="shared" si="112"/>
        <v>0.00406504065</v>
      </c>
      <c r="AG52" s="256">
        <f t="shared" ref="AG52:AH52" si="134">AG59/AG66</f>
        <v>0</v>
      </c>
      <c r="AH52" s="256">
        <f t="shared" si="134"/>
        <v>0.01526717557</v>
      </c>
    </row>
    <row r="53">
      <c r="E53" s="248"/>
      <c r="F53" s="254"/>
      <c r="G53" s="254"/>
      <c r="H53" s="254"/>
      <c r="I53" s="254"/>
      <c r="J53" s="254"/>
      <c r="K53" s="255"/>
      <c r="R53" s="254"/>
      <c r="Y53" s="254"/>
      <c r="AF53" s="254"/>
    </row>
    <row r="54">
      <c r="A54" s="210" t="s">
        <v>115</v>
      </c>
      <c r="B54" s="71"/>
      <c r="C54" s="71"/>
      <c r="D54" s="59"/>
      <c r="E54" s="248">
        <f t="shared" ref="E54:J54" si="135">sum(E55:E59)</f>
        <v>2</v>
      </c>
      <c r="F54" s="248">
        <f t="shared" si="135"/>
        <v>2</v>
      </c>
      <c r="G54" s="248">
        <f t="shared" si="135"/>
        <v>5</v>
      </c>
      <c r="H54" s="248">
        <f t="shared" si="135"/>
        <v>1</v>
      </c>
      <c r="I54" s="248">
        <f t="shared" si="135"/>
        <v>3</v>
      </c>
      <c r="J54" s="248">
        <f t="shared" si="135"/>
        <v>2</v>
      </c>
      <c r="K54" s="249">
        <f t="shared" ref="K54:K59" si="140">sum(E54:J54)/6</f>
        <v>2.5</v>
      </c>
      <c r="L54" s="248">
        <f t="shared" ref="L54:Q54" si="136">sum(L55:L59)</f>
        <v>2</v>
      </c>
      <c r="M54" s="248">
        <f t="shared" si="136"/>
        <v>2</v>
      </c>
      <c r="N54" s="248">
        <f t="shared" si="136"/>
        <v>3</v>
      </c>
      <c r="O54" s="248">
        <f t="shared" si="136"/>
        <v>5</v>
      </c>
      <c r="P54" s="248">
        <f t="shared" si="136"/>
        <v>3</v>
      </c>
      <c r="Q54" s="248">
        <f t="shared" si="136"/>
        <v>3</v>
      </c>
      <c r="R54" s="250">
        <f t="shared" ref="R54:R59" si="141">sum(L54:Q54)/6</f>
        <v>3</v>
      </c>
      <c r="S54" s="248">
        <f t="shared" ref="S54:X54" si="137">sum(S55:S59)</f>
        <v>4</v>
      </c>
      <c r="T54" s="248">
        <f t="shared" si="137"/>
        <v>0</v>
      </c>
      <c r="U54" s="248">
        <f t="shared" si="137"/>
        <v>3</v>
      </c>
      <c r="V54" s="248">
        <f t="shared" si="137"/>
        <v>1</v>
      </c>
      <c r="W54" s="248">
        <f t="shared" si="137"/>
        <v>1</v>
      </c>
      <c r="X54" s="248">
        <f t="shared" si="137"/>
        <v>1</v>
      </c>
      <c r="Y54" s="250">
        <f t="shared" ref="Y54:Y59" si="142">sum(S54:X54)/6</f>
        <v>1.666666667</v>
      </c>
      <c r="Z54" s="248">
        <f t="shared" ref="Z54:AE54" si="138">sum(Z55:Z59)</f>
        <v>1</v>
      </c>
      <c r="AA54" s="248">
        <f t="shared" si="138"/>
        <v>1</v>
      </c>
      <c r="AB54" s="248">
        <f t="shared" si="138"/>
        <v>1</v>
      </c>
      <c r="AC54" s="248">
        <f t="shared" si="138"/>
        <v>1</v>
      </c>
      <c r="AD54" s="248">
        <f t="shared" si="138"/>
        <v>4</v>
      </c>
      <c r="AE54" s="248">
        <f t="shared" si="138"/>
        <v>2</v>
      </c>
      <c r="AF54" s="250">
        <f t="shared" ref="AF54:AF59" si="143">sum(Z54:AE54)/6</f>
        <v>1.666666667</v>
      </c>
      <c r="AG54" s="248">
        <f t="shared" ref="AG54:AH54" si="139">sum(AG55:AG59)</f>
        <v>7</v>
      </c>
      <c r="AH54" s="248">
        <f t="shared" si="139"/>
        <v>2</v>
      </c>
    </row>
    <row r="55">
      <c r="A55" s="212" t="s">
        <v>0</v>
      </c>
      <c r="B55" s="71"/>
      <c r="C55" s="59"/>
      <c r="D55" s="221">
        <f t="shared" ref="D55:D59" si="144">sum(E55:J55)+sum(L55:Q55)+sum(S55:X55)+sum(Z55:AE55)+sum(AG55:AH55)</f>
        <v>0</v>
      </c>
      <c r="E55" s="248"/>
      <c r="F55" s="248"/>
      <c r="G55" s="248"/>
      <c r="H55" s="248"/>
      <c r="I55" s="248"/>
      <c r="J55" s="248"/>
      <c r="K55" s="249">
        <f t="shared" si="140"/>
        <v>0</v>
      </c>
      <c r="L55" s="114"/>
      <c r="M55" s="114"/>
      <c r="N55" s="114"/>
      <c r="O55" s="114"/>
      <c r="P55" s="114"/>
      <c r="Q55" s="114"/>
      <c r="R55" s="250">
        <f t="shared" si="141"/>
        <v>0</v>
      </c>
      <c r="S55" s="114"/>
      <c r="T55" s="114"/>
      <c r="U55" s="114"/>
      <c r="V55" s="114"/>
      <c r="W55" s="114"/>
      <c r="X55" s="114"/>
      <c r="Y55" s="250">
        <f t="shared" si="142"/>
        <v>0</v>
      </c>
      <c r="Z55" s="114"/>
      <c r="AA55" s="114"/>
      <c r="AB55" s="216">
        <v>0.0</v>
      </c>
      <c r="AC55" s="261"/>
      <c r="AD55" s="114"/>
      <c r="AE55" s="114"/>
      <c r="AF55" s="250">
        <f t="shared" si="143"/>
        <v>0</v>
      </c>
      <c r="AG55" s="114"/>
      <c r="AH55" s="114"/>
    </row>
    <row r="56">
      <c r="A56" s="212" t="s">
        <v>34</v>
      </c>
      <c r="B56" s="71"/>
      <c r="C56" s="59"/>
      <c r="D56" s="221">
        <f t="shared" si="144"/>
        <v>15</v>
      </c>
      <c r="E56" s="253">
        <v>1.0</v>
      </c>
      <c r="F56" s="253">
        <v>0.0</v>
      </c>
      <c r="G56" s="253">
        <v>2.0</v>
      </c>
      <c r="H56" s="253">
        <v>0.0</v>
      </c>
      <c r="I56" s="253">
        <v>1.0</v>
      </c>
      <c r="J56" s="253">
        <v>0.0</v>
      </c>
      <c r="K56" s="249">
        <f t="shared" si="140"/>
        <v>0.6666666667</v>
      </c>
      <c r="L56" s="216">
        <v>1.0</v>
      </c>
      <c r="M56" s="216">
        <v>1.0</v>
      </c>
      <c r="N56" s="216">
        <v>1.0</v>
      </c>
      <c r="O56" s="216">
        <v>0.0</v>
      </c>
      <c r="P56" s="216">
        <v>0.0</v>
      </c>
      <c r="Q56" s="216">
        <v>0.0</v>
      </c>
      <c r="R56" s="250">
        <f t="shared" si="141"/>
        <v>0.5</v>
      </c>
      <c r="S56" s="216"/>
      <c r="T56" s="216"/>
      <c r="U56" s="216"/>
      <c r="V56" s="216"/>
      <c r="W56" s="216"/>
      <c r="X56" s="216"/>
      <c r="Y56" s="250">
        <f t="shared" si="142"/>
        <v>0</v>
      </c>
      <c r="Z56" s="216">
        <v>1.0</v>
      </c>
      <c r="AA56" s="216">
        <v>0.0</v>
      </c>
      <c r="AB56" s="216">
        <v>1.0</v>
      </c>
      <c r="AC56" s="262">
        <v>1.0</v>
      </c>
      <c r="AD56" s="216">
        <v>2.0</v>
      </c>
      <c r="AE56" s="216">
        <v>0.0</v>
      </c>
      <c r="AF56" s="250">
        <f t="shared" si="143"/>
        <v>0.8333333333</v>
      </c>
      <c r="AG56" s="216">
        <v>3.0</v>
      </c>
      <c r="AH56" s="216">
        <v>0.0</v>
      </c>
    </row>
    <row r="57">
      <c r="A57" s="212" t="s">
        <v>113</v>
      </c>
      <c r="B57" s="71"/>
      <c r="C57" s="59"/>
      <c r="D57" s="221">
        <f t="shared" si="144"/>
        <v>14</v>
      </c>
      <c r="E57" s="253">
        <v>0.0</v>
      </c>
      <c r="F57" s="253">
        <v>1.0</v>
      </c>
      <c r="G57" s="253">
        <v>1.0</v>
      </c>
      <c r="H57" s="253">
        <v>0.0</v>
      </c>
      <c r="I57" s="253">
        <v>0.0</v>
      </c>
      <c r="J57" s="253">
        <v>0.0</v>
      </c>
      <c r="K57" s="249">
        <f t="shared" si="140"/>
        <v>0.3333333333</v>
      </c>
      <c r="L57" s="216">
        <v>1.0</v>
      </c>
      <c r="M57" s="216">
        <v>0.0</v>
      </c>
      <c r="N57" s="216">
        <v>0.0</v>
      </c>
      <c r="O57" s="216">
        <v>1.0</v>
      </c>
      <c r="P57" s="216">
        <v>1.0</v>
      </c>
      <c r="Q57" s="216">
        <v>2.0</v>
      </c>
      <c r="R57" s="250">
        <f t="shared" si="141"/>
        <v>0.8333333333</v>
      </c>
      <c r="S57" s="216">
        <v>2.0</v>
      </c>
      <c r="T57" s="216">
        <v>0.0</v>
      </c>
      <c r="U57" s="216">
        <v>1.0</v>
      </c>
      <c r="V57" s="216">
        <v>0.0</v>
      </c>
      <c r="W57" s="216">
        <v>0.0</v>
      </c>
      <c r="X57" s="216">
        <v>0.0</v>
      </c>
      <c r="Y57" s="250">
        <f t="shared" si="142"/>
        <v>0.5</v>
      </c>
      <c r="Z57" s="216">
        <v>0.0</v>
      </c>
      <c r="AA57" s="216">
        <v>1.0</v>
      </c>
      <c r="AB57" s="216">
        <v>0.0</v>
      </c>
      <c r="AC57" s="262">
        <v>0.0</v>
      </c>
      <c r="AD57" s="216">
        <v>0.0</v>
      </c>
      <c r="AE57" s="216">
        <v>1.0</v>
      </c>
      <c r="AF57" s="250">
        <f t="shared" si="143"/>
        <v>0.3333333333</v>
      </c>
      <c r="AG57" s="216">
        <v>2.0</v>
      </c>
      <c r="AH57" s="216">
        <v>0.0</v>
      </c>
    </row>
    <row r="58">
      <c r="A58" s="212" t="s">
        <v>114</v>
      </c>
      <c r="B58" s="71"/>
      <c r="C58" s="59"/>
      <c r="D58" s="221">
        <f t="shared" si="144"/>
        <v>19</v>
      </c>
      <c r="E58" s="253">
        <v>0.0</v>
      </c>
      <c r="F58" s="253">
        <v>0.0</v>
      </c>
      <c r="G58" s="253">
        <v>2.0</v>
      </c>
      <c r="H58" s="253">
        <v>0.0</v>
      </c>
      <c r="I58" s="253">
        <v>1.0</v>
      </c>
      <c r="J58" s="253">
        <v>2.0</v>
      </c>
      <c r="K58" s="249">
        <f t="shared" si="140"/>
        <v>0.8333333333</v>
      </c>
      <c r="L58" s="262">
        <v>0.0</v>
      </c>
      <c r="M58" s="262">
        <v>0.0</v>
      </c>
      <c r="N58" s="216">
        <v>0.0</v>
      </c>
      <c r="O58" s="216">
        <v>3.0</v>
      </c>
      <c r="P58" s="216">
        <v>1.0</v>
      </c>
      <c r="Q58" s="216">
        <v>1.0</v>
      </c>
      <c r="R58" s="250">
        <f t="shared" si="141"/>
        <v>0.8333333333</v>
      </c>
      <c r="S58" s="216">
        <v>2.0</v>
      </c>
      <c r="T58" s="216">
        <v>0.0</v>
      </c>
      <c r="U58" s="216">
        <v>1.0</v>
      </c>
      <c r="V58" s="216">
        <v>1.0</v>
      </c>
      <c r="W58" s="216">
        <v>1.0</v>
      </c>
      <c r="X58" s="216">
        <v>1.0</v>
      </c>
      <c r="Y58" s="250">
        <f t="shared" si="142"/>
        <v>1</v>
      </c>
      <c r="Z58" s="216">
        <v>0.0</v>
      </c>
      <c r="AA58" s="216">
        <v>0.0</v>
      </c>
      <c r="AB58" s="216">
        <v>0.0</v>
      </c>
      <c r="AC58" s="262">
        <v>0.0</v>
      </c>
      <c r="AD58" s="216">
        <v>0.0</v>
      </c>
      <c r="AE58" s="216">
        <v>1.0</v>
      </c>
      <c r="AF58" s="250">
        <f t="shared" si="143"/>
        <v>0.1666666667</v>
      </c>
      <c r="AG58" s="216">
        <v>2.0</v>
      </c>
      <c r="AH58" s="216">
        <v>0.0</v>
      </c>
    </row>
    <row r="59">
      <c r="A59" s="215" t="s">
        <v>118</v>
      </c>
      <c r="B59" s="71"/>
      <c r="C59" s="59"/>
      <c r="D59" s="221">
        <f t="shared" si="144"/>
        <v>14</v>
      </c>
      <c r="E59" s="263">
        <v>1.0</v>
      </c>
      <c r="F59" s="263">
        <v>1.0</v>
      </c>
      <c r="G59" s="263">
        <v>0.0</v>
      </c>
      <c r="H59" s="263">
        <v>1.0</v>
      </c>
      <c r="I59" s="263">
        <v>1.0</v>
      </c>
      <c r="J59" s="263">
        <v>0.0</v>
      </c>
      <c r="K59" s="249">
        <f t="shared" si="140"/>
        <v>0.6666666667</v>
      </c>
      <c r="L59" s="262">
        <v>0.0</v>
      </c>
      <c r="M59" s="262">
        <v>1.0</v>
      </c>
      <c r="N59" s="262">
        <v>2.0</v>
      </c>
      <c r="O59" s="262">
        <v>1.0</v>
      </c>
      <c r="P59" s="262">
        <v>1.0</v>
      </c>
      <c r="Q59" s="262">
        <v>0.0</v>
      </c>
      <c r="R59" s="264">
        <f t="shared" si="141"/>
        <v>0.8333333333</v>
      </c>
      <c r="S59" s="262">
        <v>0.0</v>
      </c>
      <c r="T59" s="262">
        <v>0.0</v>
      </c>
      <c r="U59" s="262">
        <v>1.0</v>
      </c>
      <c r="V59" s="262">
        <v>0.0</v>
      </c>
      <c r="W59" s="262">
        <v>0.0</v>
      </c>
      <c r="X59" s="262">
        <v>0.0</v>
      </c>
      <c r="Y59" s="264">
        <f t="shared" si="142"/>
        <v>0.1666666667</v>
      </c>
      <c r="Z59" s="262">
        <v>0.0</v>
      </c>
      <c r="AA59" s="262">
        <v>0.0</v>
      </c>
      <c r="AB59" s="262">
        <v>0.0</v>
      </c>
      <c r="AC59" s="262">
        <v>0.0</v>
      </c>
      <c r="AD59" s="262">
        <v>2.0</v>
      </c>
      <c r="AE59" s="262">
        <v>0.0</v>
      </c>
      <c r="AF59" s="264">
        <f t="shared" si="143"/>
        <v>0.3333333333</v>
      </c>
      <c r="AG59" s="262">
        <v>0.0</v>
      </c>
      <c r="AH59" s="262">
        <v>2.0</v>
      </c>
    </row>
    <row r="60">
      <c r="E60" s="254"/>
      <c r="F60" s="254"/>
      <c r="G60" s="254"/>
      <c r="H60" s="254"/>
      <c r="I60" s="254"/>
      <c r="J60" s="254"/>
      <c r="K60" s="255"/>
      <c r="R60" s="254"/>
      <c r="Y60" s="254"/>
      <c r="AF60" s="254"/>
    </row>
    <row r="61">
      <c r="A61" s="210" t="s">
        <v>116</v>
      </c>
      <c r="B61" s="71"/>
      <c r="C61" s="71"/>
      <c r="D61" s="59"/>
      <c r="E61" s="248">
        <f t="shared" ref="E61:J61" si="145">sum(E62:E66)</f>
        <v>393</v>
      </c>
      <c r="F61" s="248">
        <f t="shared" si="145"/>
        <v>418</v>
      </c>
      <c r="G61" s="248">
        <f t="shared" si="145"/>
        <v>517</v>
      </c>
      <c r="H61" s="248">
        <f t="shared" si="145"/>
        <v>568</v>
      </c>
      <c r="I61" s="248">
        <f t="shared" si="145"/>
        <v>441</v>
      </c>
      <c r="J61" s="248">
        <f t="shared" si="145"/>
        <v>467</v>
      </c>
      <c r="K61" s="249">
        <f t="shared" ref="K61:K66" si="150">sum(E61:J61)/6</f>
        <v>467.3333333</v>
      </c>
      <c r="L61" s="248">
        <f t="shared" ref="L61:Q61" si="146">sum(L62:L66)</f>
        <v>398</v>
      </c>
      <c r="M61" s="248">
        <f t="shared" si="146"/>
        <v>420</v>
      </c>
      <c r="N61" s="248">
        <f t="shared" si="146"/>
        <v>276</v>
      </c>
      <c r="O61" s="248">
        <f t="shared" si="146"/>
        <v>286</v>
      </c>
      <c r="P61" s="248">
        <f t="shared" si="146"/>
        <v>399</v>
      </c>
      <c r="Q61" s="248">
        <f t="shared" si="146"/>
        <v>232</v>
      </c>
      <c r="R61" s="250">
        <f t="shared" ref="R61:R64" si="151">sum(L61:Q61)/6</f>
        <v>335.1666667</v>
      </c>
      <c r="S61" s="248">
        <f t="shared" ref="S61:X61" si="147">sum(S62:S66)</f>
        <v>161</v>
      </c>
      <c r="T61" s="248">
        <f t="shared" si="147"/>
        <v>257</v>
      </c>
      <c r="U61" s="248">
        <f t="shared" si="147"/>
        <v>365</v>
      </c>
      <c r="V61" s="248">
        <f t="shared" si="147"/>
        <v>134</v>
      </c>
      <c r="W61" s="248">
        <f t="shared" si="147"/>
        <v>225</v>
      </c>
      <c r="X61" s="248">
        <f t="shared" si="147"/>
        <v>174</v>
      </c>
      <c r="Y61" s="250">
        <f t="shared" ref="Y61:Y66" si="152">sum(S61:X61)/6</f>
        <v>219.3333333</v>
      </c>
      <c r="Z61" s="248">
        <f t="shared" ref="Z61:AE61" si="148">sum(Z62:Z66)</f>
        <v>557</v>
      </c>
      <c r="AA61" s="248">
        <f t="shared" si="148"/>
        <v>466</v>
      </c>
      <c r="AB61" s="248">
        <f t="shared" si="148"/>
        <v>391</v>
      </c>
      <c r="AC61" s="248">
        <f t="shared" si="148"/>
        <v>647</v>
      </c>
      <c r="AD61" s="248">
        <f t="shared" si="148"/>
        <v>503</v>
      </c>
      <c r="AE61" s="248">
        <f t="shared" si="148"/>
        <v>493</v>
      </c>
      <c r="AF61" s="250">
        <f t="shared" ref="AF61:AF66" si="153">sum(Z61:AE61)/6</f>
        <v>509.5</v>
      </c>
      <c r="AG61" s="248">
        <f t="shared" ref="AG61:AH61" si="149">sum(AG62:AG66)</f>
        <v>608</v>
      </c>
      <c r="AH61" s="248">
        <f t="shared" si="149"/>
        <v>527</v>
      </c>
    </row>
    <row r="62">
      <c r="A62" s="212" t="s">
        <v>0</v>
      </c>
      <c r="B62" s="71"/>
      <c r="C62" s="59"/>
      <c r="D62" s="221">
        <f t="shared" ref="D62:D66" si="154">sum(E62:J62)+sum(L62:Q62)+sum(S62:X62)+sum(Z62:AE62)+sum(AG62:AH62)</f>
        <v>35</v>
      </c>
      <c r="E62" s="248"/>
      <c r="F62" s="248"/>
      <c r="G62" s="248"/>
      <c r="H62" s="248"/>
      <c r="I62" s="248"/>
      <c r="J62" s="248"/>
      <c r="K62" s="249">
        <f t="shared" si="150"/>
        <v>0</v>
      </c>
      <c r="L62" s="114"/>
      <c r="M62" s="114"/>
      <c r="N62" s="114"/>
      <c r="O62" s="114"/>
      <c r="P62" s="114"/>
      <c r="Q62" s="114"/>
      <c r="R62" s="250">
        <f t="shared" si="151"/>
        <v>0</v>
      </c>
      <c r="S62" s="114"/>
      <c r="T62" s="114"/>
      <c r="U62" s="114"/>
      <c r="V62" s="114"/>
      <c r="W62" s="114"/>
      <c r="X62" s="114"/>
      <c r="Y62" s="250">
        <f t="shared" si="152"/>
        <v>0</v>
      </c>
      <c r="Z62" s="114"/>
      <c r="AA62" s="114"/>
      <c r="AB62" s="216">
        <v>35.0</v>
      </c>
      <c r="AC62" s="114"/>
      <c r="AD62" s="114"/>
      <c r="AE62" s="114"/>
      <c r="AF62" s="250">
        <f t="shared" si="153"/>
        <v>5.833333333</v>
      </c>
      <c r="AG62" s="114"/>
      <c r="AH62" s="114"/>
    </row>
    <row r="63">
      <c r="A63" s="212" t="s">
        <v>34</v>
      </c>
      <c r="B63" s="71"/>
      <c r="C63" s="59"/>
      <c r="D63" s="221">
        <f t="shared" si="154"/>
        <v>2378</v>
      </c>
      <c r="E63" s="253">
        <v>137.0</v>
      </c>
      <c r="F63" s="253">
        <v>135.0</v>
      </c>
      <c r="G63" s="253">
        <v>105.0</v>
      </c>
      <c r="H63" s="253">
        <v>137.0</v>
      </c>
      <c r="I63" s="253">
        <v>62.0</v>
      </c>
      <c r="J63" s="253">
        <v>142.0</v>
      </c>
      <c r="K63" s="249">
        <f t="shared" si="150"/>
        <v>119.6666667</v>
      </c>
      <c r="L63" s="216">
        <v>74.0</v>
      </c>
      <c r="M63" s="216">
        <v>123.0</v>
      </c>
      <c r="N63" s="216">
        <v>118.0</v>
      </c>
      <c r="O63" s="216">
        <v>0.0</v>
      </c>
      <c r="P63" s="216">
        <v>0.0</v>
      </c>
      <c r="Q63" s="216">
        <v>0.0</v>
      </c>
      <c r="R63" s="250">
        <f t="shared" si="151"/>
        <v>52.5</v>
      </c>
      <c r="S63" s="216"/>
      <c r="T63" s="216"/>
      <c r="U63" s="216"/>
      <c r="V63" s="216"/>
      <c r="W63" s="216"/>
      <c r="X63" s="216"/>
      <c r="Y63" s="250">
        <f t="shared" si="152"/>
        <v>0</v>
      </c>
      <c r="Z63" s="216">
        <v>127.0</v>
      </c>
      <c r="AA63" s="216">
        <v>168.0</v>
      </c>
      <c r="AB63" s="216">
        <v>193.0</v>
      </c>
      <c r="AC63" s="216">
        <v>195.0</v>
      </c>
      <c r="AD63" s="216">
        <v>176.0</v>
      </c>
      <c r="AE63" s="216">
        <v>166.0</v>
      </c>
      <c r="AF63" s="250">
        <f t="shared" si="153"/>
        <v>170.8333333</v>
      </c>
      <c r="AG63" s="216">
        <v>165.0</v>
      </c>
      <c r="AH63" s="216">
        <v>155.0</v>
      </c>
    </row>
    <row r="64">
      <c r="A64" s="212" t="s">
        <v>113</v>
      </c>
      <c r="B64" s="71"/>
      <c r="C64" s="59"/>
      <c r="D64" s="221">
        <f t="shared" si="154"/>
        <v>3340</v>
      </c>
      <c r="E64" s="253">
        <v>96.0</v>
      </c>
      <c r="F64" s="253">
        <v>149.0</v>
      </c>
      <c r="G64" s="253">
        <v>148.0</v>
      </c>
      <c r="H64" s="253">
        <v>182.0</v>
      </c>
      <c r="I64" s="253">
        <v>107.0</v>
      </c>
      <c r="J64" s="253">
        <v>165.0</v>
      </c>
      <c r="K64" s="249">
        <f t="shared" si="150"/>
        <v>141.1666667</v>
      </c>
      <c r="L64" s="216">
        <v>104.0</v>
      </c>
      <c r="M64" s="216">
        <v>100.0</v>
      </c>
      <c r="N64" s="216">
        <v>73.0</v>
      </c>
      <c r="O64" s="216">
        <v>93.0</v>
      </c>
      <c r="P64" s="216">
        <v>140.0</v>
      </c>
      <c r="Q64" s="216">
        <v>127.0</v>
      </c>
      <c r="R64" s="250">
        <f t="shared" si="151"/>
        <v>106.1666667</v>
      </c>
      <c r="S64" s="216">
        <v>66.0</v>
      </c>
      <c r="T64" s="216">
        <v>89.0</v>
      </c>
      <c r="U64" s="216">
        <v>160.0</v>
      </c>
      <c r="V64" s="216">
        <v>34.0</v>
      </c>
      <c r="W64" s="216">
        <v>140.0</v>
      </c>
      <c r="X64" s="216">
        <v>122.0</v>
      </c>
      <c r="Y64" s="250">
        <f t="shared" si="152"/>
        <v>101.8333333</v>
      </c>
      <c r="Z64" s="216">
        <v>160.0</v>
      </c>
      <c r="AA64" s="216">
        <v>142.0</v>
      </c>
      <c r="AB64" s="216">
        <v>163.0</v>
      </c>
      <c r="AC64" s="216">
        <v>172.0</v>
      </c>
      <c r="AD64" s="216">
        <v>168.0</v>
      </c>
      <c r="AE64" s="216">
        <v>163.0</v>
      </c>
      <c r="AF64" s="250">
        <f t="shared" si="153"/>
        <v>161.3333333</v>
      </c>
      <c r="AG64" s="216">
        <v>151.0</v>
      </c>
      <c r="AH64" s="216">
        <v>126.0</v>
      </c>
    </row>
    <row r="65">
      <c r="A65" s="212" t="s">
        <v>114</v>
      </c>
      <c r="B65" s="71"/>
      <c r="C65" s="59"/>
      <c r="D65" s="221">
        <f t="shared" si="154"/>
        <v>2776</v>
      </c>
      <c r="E65" s="253">
        <v>160.0</v>
      </c>
      <c r="F65" s="253">
        <v>109.0</v>
      </c>
      <c r="G65" s="253">
        <v>160.0</v>
      </c>
      <c r="H65" s="253">
        <v>151.0</v>
      </c>
      <c r="I65" s="253">
        <v>141.0</v>
      </c>
      <c r="J65" s="253">
        <v>160.0</v>
      </c>
      <c r="K65" s="249">
        <f t="shared" si="150"/>
        <v>146.8333333</v>
      </c>
      <c r="L65" s="216">
        <v>80.0</v>
      </c>
      <c r="M65" s="216">
        <v>94.0</v>
      </c>
      <c r="N65" s="216">
        <v>0.0</v>
      </c>
      <c r="O65" s="216">
        <v>109.0</v>
      </c>
      <c r="P65" s="216">
        <v>160.0</v>
      </c>
      <c r="Q65" s="216">
        <v>105.0</v>
      </c>
      <c r="R65" s="250">
        <f>sum(L65:Q65)/5</f>
        <v>109.6</v>
      </c>
      <c r="S65" s="216">
        <v>95.0</v>
      </c>
      <c r="T65" s="102">
        <v>75.0</v>
      </c>
      <c r="U65" s="216">
        <v>140.0</v>
      </c>
      <c r="V65" s="216">
        <v>100.0</v>
      </c>
      <c r="W65" s="216">
        <v>85.0</v>
      </c>
      <c r="X65" s="216">
        <v>52.0</v>
      </c>
      <c r="Y65" s="250">
        <f t="shared" si="152"/>
        <v>91.16666667</v>
      </c>
      <c r="Z65" s="216">
        <v>130.0</v>
      </c>
      <c r="AA65" s="216">
        <v>25.0</v>
      </c>
      <c r="AB65" s="216">
        <v>0.0</v>
      </c>
      <c r="AC65" s="216">
        <v>137.0</v>
      </c>
      <c r="AD65" s="216">
        <v>77.0</v>
      </c>
      <c r="AE65" s="216">
        <v>164.0</v>
      </c>
      <c r="AF65" s="250">
        <f t="shared" si="153"/>
        <v>88.83333333</v>
      </c>
      <c r="AG65" s="216">
        <v>152.0</v>
      </c>
      <c r="AH65" s="216">
        <v>115.0</v>
      </c>
    </row>
    <row r="66">
      <c r="A66" s="215" t="s">
        <v>118</v>
      </c>
      <c r="B66" s="71"/>
      <c r="C66" s="59"/>
      <c r="D66" s="221">
        <f t="shared" si="154"/>
        <v>1794</v>
      </c>
      <c r="E66" s="253">
        <v>0.0</v>
      </c>
      <c r="F66" s="253">
        <v>25.0</v>
      </c>
      <c r="G66" s="253">
        <v>104.0</v>
      </c>
      <c r="H66" s="253">
        <v>98.0</v>
      </c>
      <c r="I66" s="253">
        <v>131.0</v>
      </c>
      <c r="J66" s="253">
        <v>0.0</v>
      </c>
      <c r="K66" s="249">
        <f t="shared" si="150"/>
        <v>59.66666667</v>
      </c>
      <c r="L66" s="262">
        <v>140.0</v>
      </c>
      <c r="M66" s="262">
        <v>103.0</v>
      </c>
      <c r="N66" s="262">
        <v>85.0</v>
      </c>
      <c r="O66" s="262">
        <v>84.0</v>
      </c>
      <c r="P66" s="262">
        <v>99.0</v>
      </c>
      <c r="Q66" s="262">
        <v>0.0</v>
      </c>
      <c r="R66" s="250">
        <f>sum(L66:Q66)/6</f>
        <v>85.16666667</v>
      </c>
      <c r="S66" s="262">
        <v>0.0</v>
      </c>
      <c r="T66" s="216">
        <v>93.0</v>
      </c>
      <c r="U66" s="262">
        <v>65.0</v>
      </c>
      <c r="V66" s="262">
        <v>0.0</v>
      </c>
      <c r="W66" s="262">
        <v>0.0</v>
      </c>
      <c r="X66" s="262">
        <v>0.0</v>
      </c>
      <c r="Y66" s="250">
        <f t="shared" si="152"/>
        <v>26.33333333</v>
      </c>
      <c r="Z66" s="262">
        <v>140.0</v>
      </c>
      <c r="AA66" s="262">
        <v>131.0</v>
      </c>
      <c r="AB66" s="262">
        <v>0.0</v>
      </c>
      <c r="AC66" s="262">
        <v>143.0</v>
      </c>
      <c r="AD66" s="262">
        <v>82.0</v>
      </c>
      <c r="AE66" s="262">
        <v>0.0</v>
      </c>
      <c r="AF66" s="250">
        <f t="shared" si="153"/>
        <v>82.66666667</v>
      </c>
      <c r="AG66" s="262">
        <v>140.0</v>
      </c>
      <c r="AH66" s="262">
        <v>131.0</v>
      </c>
    </row>
    <row r="67">
      <c r="E67" s="254"/>
      <c r="F67" s="254"/>
      <c r="G67" s="254"/>
      <c r="H67" s="254"/>
      <c r="I67" s="254"/>
      <c r="J67" s="254"/>
      <c r="K67" s="255"/>
      <c r="R67" s="254"/>
      <c r="Y67" s="254"/>
      <c r="AF67" s="254"/>
    </row>
    <row r="68">
      <c r="A68" s="210" t="s">
        <v>117</v>
      </c>
      <c r="B68" s="71"/>
      <c r="C68" s="71"/>
      <c r="D68" s="59"/>
      <c r="E68" s="248">
        <f t="shared" ref="E68:J68" si="155">sum(E69:E73)</f>
        <v>21</v>
      </c>
      <c r="F68" s="248">
        <f t="shared" si="155"/>
        <v>21</v>
      </c>
      <c r="G68" s="248">
        <f t="shared" si="155"/>
        <v>27</v>
      </c>
      <c r="H68" s="248">
        <f t="shared" si="155"/>
        <v>28</v>
      </c>
      <c r="I68" s="248">
        <f t="shared" si="155"/>
        <v>24.5</v>
      </c>
      <c r="J68" s="248">
        <f t="shared" si="155"/>
        <v>22</v>
      </c>
      <c r="K68" s="249">
        <f t="shared" ref="K68:K73" si="160">sum(E68:J68)/6</f>
        <v>23.91666667</v>
      </c>
      <c r="L68" s="248">
        <f t="shared" ref="L68:Q68" si="156">sum(L69:L73)</f>
        <v>22</v>
      </c>
      <c r="M68" s="248">
        <f t="shared" si="156"/>
        <v>26</v>
      </c>
      <c r="N68" s="248">
        <f t="shared" si="156"/>
        <v>18</v>
      </c>
      <c r="O68" s="248">
        <f t="shared" si="156"/>
        <v>19.75</v>
      </c>
      <c r="P68" s="248">
        <f t="shared" si="156"/>
        <v>22.5</v>
      </c>
      <c r="Q68" s="248">
        <f t="shared" si="156"/>
        <v>14.5</v>
      </c>
      <c r="R68" s="250">
        <f t="shared" ref="R68:R73" si="161">sum(L68:Q68)/6</f>
        <v>20.45833333</v>
      </c>
      <c r="S68" s="248">
        <f t="shared" ref="S68:X68" si="157">sum(S69:S73)</f>
        <v>10.5</v>
      </c>
      <c r="T68" s="248">
        <f t="shared" si="157"/>
        <v>15</v>
      </c>
      <c r="U68" s="248">
        <f t="shared" si="157"/>
        <v>18</v>
      </c>
      <c r="V68" s="248">
        <f t="shared" si="157"/>
        <v>9</v>
      </c>
      <c r="W68" s="248">
        <f t="shared" si="157"/>
        <v>12</v>
      </c>
      <c r="X68" s="248">
        <f t="shared" si="157"/>
        <v>10</v>
      </c>
      <c r="Y68" s="250">
        <f t="shared" ref="Y68:Y73" si="162">sum(S68:X68)/6</f>
        <v>12.41666667</v>
      </c>
      <c r="Z68" s="248">
        <f>sum(Z69:Z73)</f>
        <v>24.5</v>
      </c>
      <c r="AA68" s="248">
        <f>sum(AA69:AA72)</f>
        <v>15</v>
      </c>
      <c r="AB68" s="248">
        <f t="shared" ref="AB68:AE68" si="158">sum(AB69:AB73)</f>
        <v>17.5</v>
      </c>
      <c r="AC68" s="248">
        <f t="shared" si="158"/>
        <v>28</v>
      </c>
      <c r="AD68" s="248">
        <f t="shared" si="158"/>
        <v>25.5</v>
      </c>
      <c r="AE68" s="248">
        <f t="shared" si="158"/>
        <v>24</v>
      </c>
      <c r="AF68" s="250">
        <f t="shared" ref="AF68:AF73" si="163">sum(Z68:AE68)/6</f>
        <v>22.41666667</v>
      </c>
      <c r="AG68" s="248">
        <f t="shared" ref="AG68:AH68" si="159">sum(AG69:AG73)</f>
        <v>31.5</v>
      </c>
      <c r="AH68" s="248">
        <f t="shared" si="159"/>
        <v>31.5</v>
      </c>
    </row>
    <row r="69">
      <c r="A69" s="212" t="s">
        <v>0</v>
      </c>
      <c r="B69" s="71"/>
      <c r="C69" s="59"/>
      <c r="D69" s="221">
        <f t="shared" ref="D69:D73" si="164">sum(E69:J69)+sum(L69:Q69)+sum(S69:X69)+sum(Z69:AE69)+sum(AG69:AH69)</f>
        <v>1.5</v>
      </c>
      <c r="E69" s="248"/>
      <c r="F69" s="248"/>
      <c r="G69" s="248"/>
      <c r="H69" s="248"/>
      <c r="I69" s="248"/>
      <c r="J69" s="248"/>
      <c r="K69" s="249">
        <f t="shared" si="160"/>
        <v>0</v>
      </c>
      <c r="L69" s="114"/>
      <c r="M69" s="114"/>
      <c r="N69" s="114"/>
      <c r="O69" s="114"/>
      <c r="P69" s="114"/>
      <c r="Q69" s="114"/>
      <c r="R69" s="250">
        <f t="shared" si="161"/>
        <v>0</v>
      </c>
      <c r="S69" s="114"/>
      <c r="T69" s="114"/>
      <c r="U69" s="114"/>
      <c r="V69" s="114"/>
      <c r="W69" s="114"/>
      <c r="X69" s="114"/>
      <c r="Y69" s="250">
        <f t="shared" si="162"/>
        <v>0</v>
      </c>
      <c r="Z69" s="114"/>
      <c r="AA69" s="114"/>
      <c r="AB69" s="216">
        <v>1.5</v>
      </c>
      <c r="AC69" s="261"/>
      <c r="AD69" s="114"/>
      <c r="AE69" s="114"/>
      <c r="AF69" s="250">
        <f t="shared" si="163"/>
        <v>0.25</v>
      </c>
      <c r="AG69" s="114"/>
      <c r="AH69" s="114"/>
    </row>
    <row r="70">
      <c r="A70" s="212" t="s">
        <v>34</v>
      </c>
      <c r="B70" s="71"/>
      <c r="C70" s="59"/>
      <c r="D70" s="221">
        <f t="shared" si="164"/>
        <v>105</v>
      </c>
      <c r="E70" s="253">
        <v>7.0</v>
      </c>
      <c r="F70" s="253">
        <v>6.0</v>
      </c>
      <c r="G70" s="253">
        <v>5.0</v>
      </c>
      <c r="H70" s="253">
        <v>6.0</v>
      </c>
      <c r="I70" s="253">
        <v>3.5</v>
      </c>
      <c r="J70" s="253">
        <v>7.0</v>
      </c>
      <c r="K70" s="249">
        <f t="shared" si="160"/>
        <v>5.75</v>
      </c>
      <c r="L70" s="216">
        <v>3.0</v>
      </c>
      <c r="M70" s="216">
        <v>5.0</v>
      </c>
      <c r="N70" s="216">
        <v>5.0</v>
      </c>
      <c r="O70" s="216">
        <v>0.0</v>
      </c>
      <c r="P70" s="216">
        <v>0.0</v>
      </c>
      <c r="Q70" s="216">
        <v>0.0</v>
      </c>
      <c r="R70" s="250">
        <f t="shared" si="161"/>
        <v>2.166666667</v>
      </c>
      <c r="S70" s="216"/>
      <c r="T70" s="216"/>
      <c r="U70" s="216"/>
      <c r="V70" s="216"/>
      <c r="W70" s="216"/>
      <c r="X70" s="216"/>
      <c r="Y70" s="250">
        <f t="shared" si="162"/>
        <v>0</v>
      </c>
      <c r="Z70" s="216">
        <v>4.5</v>
      </c>
      <c r="AA70" s="216">
        <v>6.0</v>
      </c>
      <c r="AB70" s="216">
        <v>8.0</v>
      </c>
      <c r="AC70" s="262">
        <v>8.0</v>
      </c>
      <c r="AD70" s="216">
        <v>7.0</v>
      </c>
      <c r="AE70" s="216">
        <v>8.0</v>
      </c>
      <c r="AF70" s="250">
        <f t="shared" si="163"/>
        <v>6.916666667</v>
      </c>
      <c r="AG70" s="216">
        <v>8.0</v>
      </c>
      <c r="AH70" s="216">
        <v>8.0</v>
      </c>
    </row>
    <row r="71">
      <c r="A71" s="212" t="s">
        <v>113</v>
      </c>
      <c r="B71" s="71"/>
      <c r="C71" s="59"/>
      <c r="D71" s="221">
        <f t="shared" si="164"/>
        <v>177.5</v>
      </c>
      <c r="E71" s="253">
        <v>6.0</v>
      </c>
      <c r="F71" s="253">
        <v>7.0</v>
      </c>
      <c r="G71" s="253">
        <v>7.0</v>
      </c>
      <c r="H71" s="253">
        <v>7.5</v>
      </c>
      <c r="I71" s="253">
        <v>7.0</v>
      </c>
      <c r="J71" s="253">
        <v>7.0</v>
      </c>
      <c r="K71" s="249">
        <f t="shared" si="160"/>
        <v>6.916666667</v>
      </c>
      <c r="L71" s="216">
        <v>7.0</v>
      </c>
      <c r="M71" s="216">
        <v>7.0</v>
      </c>
      <c r="N71" s="216">
        <v>5.0</v>
      </c>
      <c r="O71" s="216">
        <v>6.0</v>
      </c>
      <c r="P71" s="216">
        <v>7.5</v>
      </c>
      <c r="Q71" s="216">
        <v>7.5</v>
      </c>
      <c r="R71" s="250">
        <f t="shared" si="161"/>
        <v>6.666666667</v>
      </c>
      <c r="S71" s="216">
        <v>5.0</v>
      </c>
      <c r="T71" s="216">
        <v>5.0</v>
      </c>
      <c r="U71" s="216">
        <v>7.0</v>
      </c>
      <c r="V71" s="216">
        <v>4.0</v>
      </c>
      <c r="W71" s="216">
        <v>7.0</v>
      </c>
      <c r="X71" s="216">
        <v>6.0</v>
      </c>
      <c r="Y71" s="250">
        <f t="shared" si="162"/>
        <v>5.666666667</v>
      </c>
      <c r="Z71" s="216">
        <v>8.0</v>
      </c>
      <c r="AA71" s="216">
        <v>7.0</v>
      </c>
      <c r="AB71" s="216">
        <v>8.0</v>
      </c>
      <c r="AC71" s="262">
        <v>7.0</v>
      </c>
      <c r="AD71" s="216">
        <v>8.0</v>
      </c>
      <c r="AE71" s="216">
        <v>8.0</v>
      </c>
      <c r="AF71" s="250">
        <f t="shared" si="163"/>
        <v>7.666666667</v>
      </c>
      <c r="AG71" s="216">
        <v>8.0</v>
      </c>
      <c r="AH71" s="216">
        <v>8.0</v>
      </c>
    </row>
    <row r="72">
      <c r="A72" s="212" t="s">
        <v>114</v>
      </c>
      <c r="B72" s="71"/>
      <c r="C72" s="59"/>
      <c r="D72" s="221">
        <f t="shared" si="164"/>
        <v>149.25</v>
      </c>
      <c r="E72" s="253">
        <v>8.0</v>
      </c>
      <c r="F72" s="253">
        <v>6.0</v>
      </c>
      <c r="G72" s="253">
        <v>8.0</v>
      </c>
      <c r="H72" s="253">
        <v>7.5</v>
      </c>
      <c r="I72" s="253">
        <v>7.0</v>
      </c>
      <c r="J72" s="253">
        <v>8.0</v>
      </c>
      <c r="K72" s="249">
        <f t="shared" si="160"/>
        <v>7.416666667</v>
      </c>
      <c r="L72" s="216">
        <v>5.0</v>
      </c>
      <c r="M72" s="216">
        <v>6.0</v>
      </c>
      <c r="N72" s="216">
        <v>0.0</v>
      </c>
      <c r="O72" s="216">
        <v>6.75</v>
      </c>
      <c r="P72" s="216">
        <v>7.5</v>
      </c>
      <c r="Q72" s="216">
        <v>7.0</v>
      </c>
      <c r="R72" s="250">
        <f t="shared" si="161"/>
        <v>5.375</v>
      </c>
      <c r="S72" s="216">
        <v>5.5</v>
      </c>
      <c r="T72" s="216">
        <v>4.5</v>
      </c>
      <c r="U72" s="216">
        <v>7.0</v>
      </c>
      <c r="V72" s="216">
        <v>5.0</v>
      </c>
      <c r="W72" s="216">
        <v>5.0</v>
      </c>
      <c r="X72" s="216">
        <v>4.0</v>
      </c>
      <c r="Y72" s="250">
        <f t="shared" si="162"/>
        <v>5.166666667</v>
      </c>
      <c r="Z72" s="216">
        <v>6.0</v>
      </c>
      <c r="AA72" s="216">
        <v>2.0</v>
      </c>
      <c r="AB72" s="216">
        <v>0.0</v>
      </c>
      <c r="AC72" s="262">
        <v>6.0</v>
      </c>
      <c r="AD72" s="216">
        <v>3.5</v>
      </c>
      <c r="AE72" s="216">
        <v>8.0</v>
      </c>
      <c r="AF72" s="250">
        <f t="shared" si="163"/>
        <v>4.25</v>
      </c>
      <c r="AG72" s="216">
        <v>8.0</v>
      </c>
      <c r="AH72" s="216">
        <v>8.0</v>
      </c>
    </row>
    <row r="73">
      <c r="A73" s="215" t="s">
        <v>118</v>
      </c>
      <c r="B73" s="71"/>
      <c r="C73" s="59"/>
      <c r="D73" s="221">
        <f t="shared" si="164"/>
        <v>111</v>
      </c>
      <c r="E73" s="253">
        <v>0.0</v>
      </c>
      <c r="F73" s="253">
        <v>2.0</v>
      </c>
      <c r="G73" s="253">
        <v>7.0</v>
      </c>
      <c r="H73" s="253">
        <v>7.0</v>
      </c>
      <c r="I73" s="253">
        <v>7.0</v>
      </c>
      <c r="J73" s="253">
        <v>0.0</v>
      </c>
      <c r="K73" s="249">
        <f t="shared" si="160"/>
        <v>3.833333333</v>
      </c>
      <c r="L73" s="262">
        <v>7.0</v>
      </c>
      <c r="M73" s="262">
        <v>8.0</v>
      </c>
      <c r="N73" s="262">
        <v>8.0</v>
      </c>
      <c r="O73" s="262">
        <v>7.0</v>
      </c>
      <c r="P73" s="262">
        <v>7.5</v>
      </c>
      <c r="Q73" s="262">
        <v>0.0</v>
      </c>
      <c r="R73" s="250">
        <f t="shared" si="161"/>
        <v>6.25</v>
      </c>
      <c r="S73" s="216">
        <v>0.0</v>
      </c>
      <c r="T73" s="216">
        <v>5.5</v>
      </c>
      <c r="U73" s="216">
        <v>4.0</v>
      </c>
      <c r="V73" s="216">
        <v>0.0</v>
      </c>
      <c r="W73" s="216">
        <v>0.0</v>
      </c>
      <c r="X73" s="216">
        <v>0.0</v>
      </c>
      <c r="Y73" s="250">
        <f t="shared" si="162"/>
        <v>1.583333333</v>
      </c>
      <c r="Z73" s="262">
        <v>6.0</v>
      </c>
      <c r="AA73" s="216">
        <v>6.0</v>
      </c>
      <c r="AB73" s="216">
        <v>0.0</v>
      </c>
      <c r="AC73" s="262">
        <v>7.0</v>
      </c>
      <c r="AD73" s="216">
        <v>7.0</v>
      </c>
      <c r="AE73" s="216">
        <v>0.0</v>
      </c>
      <c r="AF73" s="250">
        <f t="shared" si="163"/>
        <v>4.333333333</v>
      </c>
      <c r="AG73" s="216">
        <v>7.5</v>
      </c>
      <c r="AH73" s="216">
        <v>7.5</v>
      </c>
    </row>
    <row r="74">
      <c r="A74" s="217"/>
      <c r="B74" s="217"/>
      <c r="C74" s="217"/>
      <c r="D74" s="217"/>
      <c r="E74" s="254"/>
      <c r="F74" s="254"/>
      <c r="G74" s="254"/>
      <c r="H74" s="254"/>
      <c r="I74" s="254"/>
      <c r="J74" s="254"/>
      <c r="K74" s="255"/>
      <c r="L74" s="217"/>
      <c r="M74" s="217"/>
      <c r="N74" s="217"/>
      <c r="O74" s="217"/>
      <c r="P74" s="217"/>
      <c r="Q74" s="217"/>
      <c r="R74" s="217"/>
      <c r="S74" s="217"/>
      <c r="T74" s="217"/>
      <c r="U74" s="217"/>
      <c r="V74" s="217"/>
      <c r="W74" s="217"/>
      <c r="X74" s="217"/>
      <c r="Y74" s="217"/>
      <c r="Z74" s="217"/>
      <c r="AA74" s="217"/>
      <c r="AB74" s="217"/>
      <c r="AC74" s="217"/>
      <c r="AD74" s="217"/>
      <c r="AE74" s="217"/>
      <c r="AF74" s="217"/>
      <c r="AG74" s="217"/>
      <c r="AH74" s="217"/>
    </row>
    <row r="75">
      <c r="E75" s="254"/>
      <c r="F75" s="254"/>
      <c r="G75" s="254"/>
      <c r="H75" s="254"/>
      <c r="I75" s="254"/>
      <c r="J75" s="254"/>
      <c r="K75" s="255"/>
    </row>
    <row r="76">
      <c r="K76" s="107"/>
    </row>
    <row r="77">
      <c r="K77" s="107"/>
    </row>
    <row r="78">
      <c r="K78" s="107"/>
    </row>
    <row r="79">
      <c r="K79" s="107"/>
    </row>
    <row r="80">
      <c r="K80" s="107"/>
    </row>
    <row r="81">
      <c r="K81" s="107"/>
    </row>
    <row r="82">
      <c r="K82" s="107"/>
    </row>
    <row r="83">
      <c r="K83" s="107"/>
    </row>
    <row r="84">
      <c r="K84" s="107"/>
    </row>
    <row r="85">
      <c r="K85" s="107"/>
    </row>
    <row r="86">
      <c r="K86" s="107"/>
    </row>
    <row r="87">
      <c r="K87" s="107"/>
    </row>
    <row r="88">
      <c r="K88" s="107"/>
    </row>
    <row r="89">
      <c r="K89" s="107"/>
    </row>
    <row r="90">
      <c r="K90" s="107"/>
    </row>
    <row r="91">
      <c r="K91" s="107"/>
    </row>
    <row r="92">
      <c r="K92" s="107"/>
    </row>
    <row r="93">
      <c r="K93" s="107"/>
    </row>
    <row r="94">
      <c r="K94" s="107"/>
    </row>
    <row r="95">
      <c r="K95" s="107"/>
    </row>
    <row r="96">
      <c r="K96" s="107"/>
    </row>
    <row r="97">
      <c r="K97" s="107"/>
    </row>
    <row r="98">
      <c r="K98" s="107"/>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row r="804">
      <c r="K804" s="107"/>
    </row>
    <row r="805">
      <c r="K805" s="107"/>
    </row>
    <row r="806">
      <c r="K806" s="107"/>
    </row>
    <row r="807">
      <c r="K807" s="107"/>
    </row>
    <row r="808">
      <c r="K808" s="107"/>
    </row>
    <row r="809">
      <c r="K809" s="107"/>
    </row>
    <row r="810">
      <c r="K810" s="107"/>
    </row>
    <row r="811">
      <c r="K811" s="107"/>
    </row>
    <row r="812">
      <c r="K812" s="107"/>
    </row>
    <row r="813">
      <c r="K813" s="107"/>
    </row>
    <row r="814">
      <c r="K814" s="107"/>
    </row>
    <row r="815">
      <c r="K815" s="107"/>
    </row>
    <row r="816">
      <c r="K816" s="107"/>
    </row>
    <row r="817">
      <c r="K817" s="107"/>
    </row>
    <row r="818">
      <c r="K818" s="107"/>
    </row>
    <row r="819">
      <c r="K819" s="107"/>
    </row>
    <row r="820">
      <c r="K820" s="107"/>
    </row>
    <row r="821">
      <c r="K821" s="107"/>
    </row>
    <row r="822">
      <c r="K822" s="107"/>
    </row>
    <row r="823">
      <c r="K823" s="107"/>
    </row>
    <row r="824">
      <c r="K824" s="107"/>
    </row>
    <row r="825">
      <c r="K825" s="107"/>
    </row>
    <row r="826">
      <c r="K826" s="107"/>
    </row>
    <row r="827">
      <c r="K827" s="107"/>
    </row>
    <row r="828">
      <c r="K828" s="107"/>
    </row>
    <row r="829">
      <c r="K829" s="107"/>
    </row>
    <row r="830">
      <c r="K830" s="107"/>
    </row>
    <row r="831">
      <c r="K831" s="107"/>
    </row>
    <row r="832">
      <c r="K832" s="107"/>
    </row>
    <row r="833">
      <c r="K833" s="107"/>
    </row>
    <row r="834">
      <c r="K834" s="107"/>
    </row>
    <row r="835">
      <c r="K835" s="107"/>
    </row>
    <row r="836">
      <c r="K836" s="107"/>
    </row>
    <row r="837">
      <c r="K837" s="107"/>
    </row>
    <row r="838">
      <c r="K838" s="107"/>
    </row>
    <row r="839">
      <c r="K839" s="107"/>
    </row>
    <row r="840">
      <c r="K840" s="107"/>
    </row>
    <row r="841">
      <c r="K841" s="107"/>
    </row>
    <row r="842">
      <c r="K842" s="107"/>
    </row>
    <row r="843">
      <c r="K843" s="107"/>
    </row>
    <row r="844">
      <c r="K844" s="107"/>
    </row>
    <row r="845">
      <c r="K845" s="107"/>
    </row>
    <row r="846">
      <c r="K846" s="107"/>
    </row>
    <row r="847">
      <c r="K847" s="107"/>
    </row>
    <row r="848">
      <c r="K848" s="107"/>
    </row>
    <row r="849">
      <c r="K849" s="107"/>
    </row>
    <row r="850">
      <c r="K850" s="107"/>
    </row>
    <row r="851">
      <c r="K851" s="107"/>
    </row>
    <row r="852">
      <c r="K852" s="107"/>
    </row>
    <row r="853">
      <c r="K853" s="107"/>
    </row>
    <row r="854">
      <c r="K854" s="107"/>
    </row>
    <row r="855">
      <c r="K855" s="107"/>
    </row>
    <row r="856">
      <c r="K856" s="107"/>
    </row>
    <row r="857">
      <c r="K857" s="107"/>
    </row>
    <row r="858">
      <c r="K858" s="107"/>
    </row>
    <row r="859">
      <c r="K859" s="107"/>
    </row>
    <row r="860">
      <c r="K860" s="107"/>
    </row>
    <row r="861">
      <c r="K861" s="107"/>
    </row>
    <row r="862">
      <c r="K862" s="107"/>
    </row>
    <row r="863">
      <c r="K863" s="107"/>
    </row>
    <row r="864">
      <c r="K864" s="107"/>
    </row>
    <row r="865">
      <c r="K865" s="107"/>
    </row>
    <row r="866">
      <c r="K866" s="107"/>
    </row>
    <row r="867">
      <c r="K867" s="107"/>
    </row>
    <row r="868">
      <c r="K868" s="107"/>
    </row>
    <row r="869">
      <c r="K869" s="107"/>
    </row>
    <row r="870">
      <c r="K870" s="107"/>
    </row>
    <row r="871">
      <c r="K871" s="107"/>
    </row>
    <row r="872">
      <c r="K872" s="107"/>
    </row>
    <row r="873">
      <c r="K873" s="107"/>
    </row>
    <row r="874">
      <c r="K874" s="107"/>
    </row>
    <row r="875">
      <c r="K875" s="107"/>
    </row>
    <row r="876">
      <c r="K876" s="107"/>
    </row>
    <row r="877">
      <c r="K877" s="107"/>
    </row>
    <row r="878">
      <c r="K878" s="107"/>
    </row>
    <row r="879">
      <c r="K879" s="107"/>
    </row>
    <row r="880">
      <c r="K880" s="107"/>
    </row>
    <row r="881">
      <c r="K881" s="107"/>
    </row>
    <row r="882">
      <c r="K882" s="107"/>
    </row>
    <row r="883">
      <c r="K883" s="107"/>
    </row>
    <row r="884">
      <c r="K884" s="107"/>
    </row>
    <row r="885">
      <c r="K885" s="107"/>
    </row>
    <row r="886">
      <c r="K886" s="107"/>
    </row>
    <row r="887">
      <c r="K887" s="107"/>
    </row>
    <row r="888">
      <c r="K888" s="107"/>
    </row>
    <row r="889">
      <c r="K889" s="107"/>
    </row>
    <row r="890">
      <c r="K890" s="107"/>
    </row>
    <row r="891">
      <c r="K891" s="107"/>
    </row>
    <row r="892">
      <c r="K892" s="107"/>
    </row>
    <row r="893">
      <c r="K893" s="107"/>
    </row>
    <row r="894">
      <c r="K894" s="107"/>
    </row>
    <row r="895">
      <c r="K895" s="107"/>
    </row>
    <row r="896">
      <c r="K896" s="107"/>
    </row>
    <row r="897">
      <c r="K897" s="107"/>
    </row>
    <row r="898">
      <c r="K898" s="107"/>
    </row>
    <row r="899">
      <c r="K899" s="107"/>
    </row>
    <row r="900">
      <c r="K900" s="107"/>
    </row>
    <row r="901">
      <c r="K901" s="107"/>
    </row>
    <row r="902">
      <c r="K902" s="107"/>
    </row>
    <row r="903">
      <c r="K903" s="107"/>
    </row>
    <row r="904">
      <c r="K904" s="107"/>
    </row>
    <row r="905">
      <c r="K905" s="107"/>
    </row>
    <row r="906">
      <c r="K906" s="107"/>
    </row>
    <row r="907">
      <c r="K907" s="107"/>
    </row>
    <row r="908">
      <c r="K908" s="107"/>
    </row>
    <row r="909">
      <c r="K909" s="107"/>
    </row>
    <row r="910">
      <c r="K910" s="107"/>
    </row>
    <row r="911">
      <c r="K911" s="107"/>
    </row>
    <row r="912">
      <c r="K912" s="107"/>
    </row>
    <row r="913">
      <c r="K913" s="107"/>
    </row>
    <row r="914">
      <c r="K914" s="107"/>
    </row>
    <row r="915">
      <c r="K915" s="107"/>
    </row>
    <row r="916">
      <c r="K916" s="107"/>
    </row>
    <row r="917">
      <c r="K917" s="107"/>
    </row>
    <row r="918">
      <c r="K918" s="107"/>
    </row>
    <row r="919">
      <c r="K919" s="107"/>
    </row>
    <row r="920">
      <c r="K920" s="107"/>
    </row>
    <row r="921">
      <c r="K921" s="107"/>
    </row>
    <row r="922">
      <c r="K922" s="107"/>
    </row>
    <row r="923">
      <c r="K923" s="107"/>
    </row>
    <row r="924">
      <c r="K924" s="107"/>
    </row>
    <row r="925">
      <c r="K925" s="107"/>
    </row>
    <row r="926">
      <c r="K926" s="107"/>
    </row>
    <row r="927">
      <c r="K927" s="107"/>
    </row>
    <row r="928">
      <c r="K928" s="107"/>
    </row>
    <row r="929">
      <c r="K929" s="107"/>
    </row>
    <row r="930">
      <c r="K930" s="107"/>
    </row>
    <row r="931">
      <c r="K931" s="107"/>
    </row>
    <row r="932">
      <c r="K932" s="107"/>
    </row>
    <row r="933">
      <c r="K933" s="107"/>
    </row>
    <row r="934">
      <c r="K934" s="107"/>
    </row>
    <row r="935">
      <c r="K935" s="107"/>
    </row>
    <row r="936">
      <c r="K936" s="107"/>
    </row>
    <row r="937">
      <c r="K937" s="107"/>
    </row>
    <row r="938">
      <c r="K938" s="107"/>
    </row>
    <row r="939">
      <c r="K939" s="107"/>
    </row>
    <row r="940">
      <c r="K940" s="107"/>
    </row>
    <row r="941">
      <c r="K941" s="107"/>
    </row>
    <row r="942">
      <c r="K942" s="107"/>
    </row>
    <row r="943">
      <c r="K943" s="107"/>
    </row>
    <row r="944">
      <c r="K944" s="107"/>
    </row>
    <row r="945">
      <c r="K945" s="107"/>
    </row>
    <row r="946">
      <c r="K946" s="107"/>
    </row>
    <row r="947">
      <c r="K947" s="107"/>
    </row>
    <row r="948">
      <c r="K948" s="107"/>
    </row>
    <row r="949">
      <c r="K949" s="107"/>
    </row>
    <row r="950">
      <c r="K950" s="107"/>
    </row>
    <row r="951">
      <c r="K951" s="107"/>
    </row>
    <row r="952">
      <c r="K952" s="107"/>
    </row>
    <row r="953">
      <c r="K953" s="107"/>
    </row>
    <row r="954">
      <c r="K954" s="107"/>
    </row>
    <row r="955">
      <c r="K955" s="107"/>
    </row>
    <row r="956">
      <c r="K956" s="107"/>
    </row>
    <row r="957">
      <c r="K957" s="107"/>
    </row>
    <row r="958">
      <c r="K958" s="107"/>
    </row>
    <row r="959">
      <c r="K959" s="107"/>
    </row>
    <row r="960">
      <c r="K960" s="107"/>
    </row>
    <row r="961">
      <c r="K961" s="107"/>
    </row>
    <row r="962">
      <c r="K962" s="107"/>
    </row>
    <row r="963">
      <c r="K963" s="107"/>
    </row>
    <row r="964">
      <c r="K964" s="107"/>
    </row>
    <row r="965">
      <c r="K965" s="107"/>
    </row>
    <row r="966">
      <c r="K966" s="107"/>
    </row>
    <row r="967">
      <c r="K967" s="107"/>
    </row>
    <row r="968">
      <c r="K968" s="107"/>
    </row>
    <row r="969">
      <c r="K969" s="107"/>
    </row>
    <row r="970">
      <c r="K970" s="107"/>
    </row>
    <row r="971">
      <c r="K971" s="107"/>
    </row>
    <row r="972">
      <c r="K972" s="107"/>
    </row>
    <row r="973">
      <c r="K973" s="107"/>
    </row>
    <row r="974">
      <c r="K974" s="107"/>
    </row>
    <row r="975">
      <c r="K975" s="107"/>
    </row>
    <row r="976">
      <c r="K976" s="107"/>
    </row>
    <row r="977">
      <c r="K977" s="107"/>
    </row>
    <row r="978">
      <c r="K978" s="107"/>
    </row>
    <row r="979">
      <c r="K979" s="107"/>
    </row>
    <row r="980">
      <c r="K980" s="107"/>
    </row>
    <row r="981">
      <c r="K981" s="107"/>
    </row>
    <row r="982">
      <c r="K982" s="107"/>
    </row>
    <row r="983">
      <c r="K983" s="107"/>
    </row>
    <row r="984">
      <c r="K984" s="107"/>
    </row>
    <row r="985">
      <c r="K985" s="107"/>
    </row>
    <row r="986">
      <c r="K986" s="107"/>
    </row>
    <row r="987">
      <c r="K987" s="107"/>
    </row>
    <row r="988">
      <c r="K988" s="107"/>
    </row>
    <row r="989">
      <c r="K989" s="107"/>
    </row>
    <row r="990">
      <c r="K990" s="107"/>
    </row>
    <row r="991">
      <c r="K991" s="107"/>
    </row>
    <row r="992">
      <c r="K992" s="107"/>
    </row>
    <row r="993">
      <c r="K993" s="107"/>
    </row>
    <row r="994">
      <c r="K994" s="107"/>
    </row>
    <row r="995">
      <c r="K995" s="107"/>
    </row>
    <row r="996">
      <c r="K996" s="107"/>
    </row>
    <row r="997">
      <c r="K997" s="107"/>
    </row>
    <row r="998">
      <c r="K998" s="107"/>
    </row>
    <row r="999">
      <c r="K999" s="107"/>
    </row>
    <row r="1000">
      <c r="K1000" s="107"/>
    </row>
    <row r="1001">
      <c r="K1001" s="107"/>
    </row>
    <row r="1002">
      <c r="K1002" s="107"/>
    </row>
    <row r="1003">
      <c r="K1003" s="107"/>
    </row>
    <row r="1004">
      <c r="K1004" s="107"/>
    </row>
    <row r="1005">
      <c r="K1005" s="107"/>
    </row>
    <row r="1006">
      <c r="K1006" s="107"/>
    </row>
    <row r="1007">
      <c r="K1007" s="107"/>
    </row>
    <row r="1008">
      <c r="K1008" s="107"/>
    </row>
    <row r="1009">
      <c r="K1009" s="107"/>
    </row>
    <row r="1010">
      <c r="K1010" s="107"/>
    </row>
    <row r="1011">
      <c r="K1011" s="107"/>
    </row>
    <row r="1012">
      <c r="K1012" s="107"/>
    </row>
    <row r="1013">
      <c r="K1013" s="107"/>
    </row>
    <row r="1014">
      <c r="K1014" s="107"/>
    </row>
    <row r="1015">
      <c r="K1015" s="107"/>
    </row>
    <row r="1016">
      <c r="K1016" s="107"/>
    </row>
    <row r="1017">
      <c r="K1017" s="107"/>
    </row>
    <row r="1018">
      <c r="K1018" s="107"/>
    </row>
  </sheetData>
  <mergeCells count="78">
    <mergeCell ref="L27:Q27"/>
    <mergeCell ref="L28:Q28"/>
    <mergeCell ref="E14:J14"/>
    <mergeCell ref="A16:B17"/>
    <mergeCell ref="E20:J20"/>
    <mergeCell ref="E21:J21"/>
    <mergeCell ref="A23:B24"/>
    <mergeCell ref="E27:J27"/>
    <mergeCell ref="E28:J28"/>
    <mergeCell ref="A30:B31"/>
    <mergeCell ref="A35:B36"/>
    <mergeCell ref="A40:D40"/>
    <mergeCell ref="A41:C41"/>
    <mergeCell ref="A42:C42"/>
    <mergeCell ref="A43:C43"/>
    <mergeCell ref="A44:C44"/>
    <mergeCell ref="A45:C45"/>
    <mergeCell ref="A47:D47"/>
    <mergeCell ref="A48:C48"/>
    <mergeCell ref="A49:C49"/>
    <mergeCell ref="A50:C50"/>
    <mergeCell ref="A51:C51"/>
    <mergeCell ref="A52:C52"/>
    <mergeCell ref="A54:D54"/>
    <mergeCell ref="A55:C55"/>
    <mergeCell ref="A56:C56"/>
    <mergeCell ref="A57:C57"/>
    <mergeCell ref="A58:C58"/>
    <mergeCell ref="A59:C59"/>
    <mergeCell ref="A61:D61"/>
    <mergeCell ref="A70:C70"/>
    <mergeCell ref="A71:C71"/>
    <mergeCell ref="A72:C72"/>
    <mergeCell ref="A73:C73"/>
    <mergeCell ref="A62:C62"/>
    <mergeCell ref="A63:C63"/>
    <mergeCell ref="A64:C64"/>
    <mergeCell ref="A65:C65"/>
    <mergeCell ref="A66:C66"/>
    <mergeCell ref="A68:D68"/>
    <mergeCell ref="A69:C69"/>
    <mergeCell ref="A1:A2"/>
    <mergeCell ref="B1:B2"/>
    <mergeCell ref="C1:C2"/>
    <mergeCell ref="D1:D2"/>
    <mergeCell ref="L6:Q6"/>
    <mergeCell ref="S6:X6"/>
    <mergeCell ref="Z6:AE6"/>
    <mergeCell ref="S11:X11"/>
    <mergeCell ref="Z11:AE11"/>
    <mergeCell ref="L11:Q11"/>
    <mergeCell ref="L12:Q12"/>
    <mergeCell ref="L20:Q20"/>
    <mergeCell ref="S20:X20"/>
    <mergeCell ref="Z20:AE20"/>
    <mergeCell ref="L21:Q21"/>
    <mergeCell ref="S21:X21"/>
    <mergeCell ref="Z21:AE21"/>
    <mergeCell ref="S12:X12"/>
    <mergeCell ref="Z12:AE12"/>
    <mergeCell ref="E6:J6"/>
    <mergeCell ref="E8:J8"/>
    <mergeCell ref="L8:Q8"/>
    <mergeCell ref="S8:X8"/>
    <mergeCell ref="Z8:AE8"/>
    <mergeCell ref="E11:J11"/>
    <mergeCell ref="E12:J12"/>
    <mergeCell ref="E13:J13"/>
    <mergeCell ref="L13:Q13"/>
    <mergeCell ref="S13:X13"/>
    <mergeCell ref="Z13:AE13"/>
    <mergeCell ref="L14:Q14"/>
    <mergeCell ref="S14:X14"/>
    <mergeCell ref="Z14:AE14"/>
    <mergeCell ref="S27:X27"/>
    <mergeCell ref="Z27:AE27"/>
    <mergeCell ref="S28:X28"/>
    <mergeCell ref="Z28:AE2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3"/>
      <c r="B1" s="2" t="s">
        <v>1</v>
      </c>
      <c r="C1" s="3"/>
      <c r="D1" s="4" t="s">
        <v>2</v>
      </c>
      <c r="E1" s="179" t="s">
        <v>7</v>
      </c>
      <c r="F1" s="179" t="s">
        <v>8</v>
      </c>
      <c r="G1" s="179" t="s">
        <v>9</v>
      </c>
      <c r="H1" s="179" t="s">
        <v>3</v>
      </c>
      <c r="I1" s="179" t="s">
        <v>39</v>
      </c>
      <c r="J1" s="179" t="s">
        <v>5</v>
      </c>
      <c r="K1" s="179" t="s">
        <v>6</v>
      </c>
      <c r="L1" s="179" t="s">
        <v>7</v>
      </c>
      <c r="M1" s="179" t="s">
        <v>8</v>
      </c>
      <c r="N1" s="179" t="s">
        <v>9</v>
      </c>
      <c r="O1" s="179" t="s">
        <v>3</v>
      </c>
      <c r="P1" s="179" t="s">
        <v>39</v>
      </c>
      <c r="Q1" s="179" t="s">
        <v>5</v>
      </c>
      <c r="R1" s="179" t="s">
        <v>6</v>
      </c>
      <c r="S1" s="179" t="s">
        <v>7</v>
      </c>
      <c r="T1" s="179" t="s">
        <v>8</v>
      </c>
      <c r="U1" s="179" t="s">
        <v>9</v>
      </c>
      <c r="V1" s="179" t="s">
        <v>3</v>
      </c>
      <c r="W1" s="179" t="s">
        <v>39</v>
      </c>
      <c r="X1" s="179" t="s">
        <v>5</v>
      </c>
      <c r="Y1" s="179" t="s">
        <v>6</v>
      </c>
      <c r="Z1" s="179" t="s">
        <v>7</v>
      </c>
      <c r="AA1" s="179" t="s">
        <v>8</v>
      </c>
      <c r="AB1" s="179" t="s">
        <v>9</v>
      </c>
      <c r="AC1" s="179" t="s">
        <v>3</v>
      </c>
      <c r="AD1" s="179" t="s">
        <v>39</v>
      </c>
      <c r="AE1" s="179" t="s">
        <v>5</v>
      </c>
      <c r="AF1" s="179" t="s">
        <v>6</v>
      </c>
      <c r="AG1" s="179" t="s">
        <v>7</v>
      </c>
      <c r="AH1" s="179" t="s">
        <v>8</v>
      </c>
      <c r="AI1" s="179" t="s">
        <v>9</v>
      </c>
      <c r="AJ1" s="179" t="s">
        <v>3</v>
      </c>
    </row>
    <row r="2">
      <c r="A2" s="6"/>
      <c r="B2" s="6"/>
      <c r="C2" s="6"/>
      <c r="D2" s="7"/>
      <c r="E2" s="8">
        <v>45931.0</v>
      </c>
      <c r="F2" s="8">
        <v>45932.0</v>
      </c>
      <c r="G2" s="8">
        <v>45933.0</v>
      </c>
      <c r="H2" s="8">
        <v>45934.0</v>
      </c>
      <c r="I2" s="8">
        <v>45935.0</v>
      </c>
      <c r="J2" s="8">
        <v>45936.0</v>
      </c>
      <c r="K2" s="8">
        <v>45937.0</v>
      </c>
      <c r="L2" s="8">
        <v>45938.0</v>
      </c>
      <c r="M2" s="8">
        <v>45939.0</v>
      </c>
      <c r="N2" s="8">
        <v>45940.0</v>
      </c>
      <c r="O2" s="8">
        <v>45941.0</v>
      </c>
      <c r="P2" s="8">
        <v>45942.0</v>
      </c>
      <c r="Q2" s="8">
        <v>45943.0</v>
      </c>
      <c r="R2" s="8">
        <v>45944.0</v>
      </c>
      <c r="S2" s="8">
        <v>45945.0</v>
      </c>
      <c r="T2" s="8">
        <v>45946.0</v>
      </c>
      <c r="U2" s="8">
        <v>45947.0</v>
      </c>
      <c r="V2" s="8">
        <v>45948.0</v>
      </c>
      <c r="W2" s="8">
        <v>45949.0</v>
      </c>
      <c r="X2" s="8">
        <v>45950.0</v>
      </c>
      <c r="Y2" s="8">
        <v>45951.0</v>
      </c>
      <c r="Z2" s="8">
        <v>45952.0</v>
      </c>
      <c r="AA2" s="8">
        <v>45953.0</v>
      </c>
      <c r="AB2" s="8">
        <v>45954.0</v>
      </c>
      <c r="AC2" s="8">
        <v>45955.0</v>
      </c>
      <c r="AD2" s="8">
        <v>45956.0</v>
      </c>
      <c r="AE2" s="8">
        <v>45957.0</v>
      </c>
      <c r="AF2" s="8">
        <v>45958.0</v>
      </c>
      <c r="AG2" s="8">
        <v>45959.0</v>
      </c>
      <c r="AH2" s="8">
        <v>45960.0</v>
      </c>
      <c r="AI2" s="8">
        <v>45961.0</v>
      </c>
      <c r="AJ2" s="8">
        <v>45962.0</v>
      </c>
    </row>
    <row r="3">
      <c r="A3" s="9" t="s">
        <v>12</v>
      </c>
      <c r="B3" s="218">
        <v>1600000.0</v>
      </c>
      <c r="C3" s="9" t="s">
        <v>13</v>
      </c>
      <c r="D3" s="219">
        <f>sum(E3:H3)+sum(J3:O3)+sum(Q3:V3)+sum(X3:AC3)+SUM(AE3:AF3)</f>
        <v>0</v>
      </c>
      <c r="E3" s="185">
        <f t="shared" ref="E3:H3" si="1">E16+E23+E30</f>
        <v>0</v>
      </c>
      <c r="F3" s="185">
        <f t="shared" si="1"/>
        <v>0</v>
      </c>
      <c r="G3" s="185">
        <f t="shared" si="1"/>
        <v>0</v>
      </c>
      <c r="H3" s="185">
        <f t="shared" si="1"/>
        <v>0</v>
      </c>
      <c r="I3" s="60">
        <f t="shared" ref="I3:I5" si="7">sum(E3:H3)</f>
        <v>0</v>
      </c>
      <c r="J3" s="185">
        <f t="shared" ref="J3:O3" si="2">J16+J23+J30</f>
        <v>0</v>
      </c>
      <c r="K3" s="185">
        <f t="shared" si="2"/>
        <v>0</v>
      </c>
      <c r="L3" s="185">
        <f t="shared" si="2"/>
        <v>0</v>
      </c>
      <c r="M3" s="185">
        <f t="shared" si="2"/>
        <v>0</v>
      </c>
      <c r="N3" s="185">
        <f t="shared" si="2"/>
        <v>0</v>
      </c>
      <c r="O3" s="185">
        <f t="shared" si="2"/>
        <v>0</v>
      </c>
      <c r="P3" s="60">
        <f t="shared" ref="P3:P5" si="9">sum(J3:O3)</f>
        <v>0</v>
      </c>
      <c r="Q3" s="185">
        <f t="shared" ref="Q3:V3" si="3">Q16+Q23+Q30</f>
        <v>0</v>
      </c>
      <c r="R3" s="185">
        <f t="shared" si="3"/>
        <v>0</v>
      </c>
      <c r="S3" s="185">
        <f t="shared" si="3"/>
        <v>0</v>
      </c>
      <c r="T3" s="185">
        <f t="shared" si="3"/>
        <v>0</v>
      </c>
      <c r="U3" s="185">
        <f t="shared" si="3"/>
        <v>0</v>
      </c>
      <c r="V3" s="185">
        <f t="shared" si="3"/>
        <v>0</v>
      </c>
      <c r="W3" s="60">
        <f t="shared" ref="W3:W5" si="11">sum(Q3:V3)</f>
        <v>0</v>
      </c>
      <c r="X3" s="185">
        <f t="shared" ref="X3:AC3" si="4">X16+X23+X30</f>
        <v>0</v>
      </c>
      <c r="Y3" s="185">
        <f t="shared" si="4"/>
        <v>0</v>
      </c>
      <c r="Z3" s="185">
        <f t="shared" si="4"/>
        <v>0</v>
      </c>
      <c r="AA3" s="185">
        <f t="shared" si="4"/>
        <v>0</v>
      </c>
      <c r="AB3" s="185">
        <f t="shared" si="4"/>
        <v>0</v>
      </c>
      <c r="AC3" s="185">
        <f t="shared" si="4"/>
        <v>0</v>
      </c>
      <c r="AD3" s="60">
        <f t="shared" ref="AD3:AD5" si="13">sum(X3:AC3)</f>
        <v>0</v>
      </c>
      <c r="AE3" s="185">
        <f t="shared" ref="AE3:AJ3" si="5">AE16+AE23+AE30</f>
        <v>0</v>
      </c>
      <c r="AF3" s="185">
        <f t="shared" si="5"/>
        <v>0</v>
      </c>
      <c r="AG3" s="185">
        <f t="shared" si="5"/>
        <v>0</v>
      </c>
      <c r="AH3" s="185">
        <f t="shared" si="5"/>
        <v>0</v>
      </c>
      <c r="AI3" s="185">
        <f t="shared" si="5"/>
        <v>0</v>
      </c>
      <c r="AJ3" s="185">
        <f t="shared" si="5"/>
        <v>0</v>
      </c>
    </row>
    <row r="4">
      <c r="A4" s="17" t="s">
        <v>14</v>
      </c>
      <c r="B4" s="220">
        <v>8.0</v>
      </c>
      <c r="C4" s="19" t="s">
        <v>15</v>
      </c>
      <c r="D4" s="221">
        <f t="shared" ref="D4:D5" si="15">sum(E4:H4)+sum(J4:O4)+sum(Q4:V4)+sum(X4:AC4)+sum(AE4:AF4)</f>
        <v>0</v>
      </c>
      <c r="E4" s="199">
        <f t="shared" ref="E4:H4" si="6">E17+E24+E31</f>
        <v>0</v>
      </c>
      <c r="F4" s="199">
        <f t="shared" si="6"/>
        <v>0</v>
      </c>
      <c r="G4" s="199">
        <f t="shared" si="6"/>
        <v>0</v>
      </c>
      <c r="H4" s="199">
        <f t="shared" si="6"/>
        <v>0</v>
      </c>
      <c r="I4" s="66">
        <f t="shared" si="7"/>
        <v>0</v>
      </c>
      <c r="J4" s="199">
        <f t="shared" ref="J4:O4" si="8">J17+J24+J31</f>
        <v>0</v>
      </c>
      <c r="K4" s="199">
        <f t="shared" si="8"/>
        <v>0</v>
      </c>
      <c r="L4" s="199">
        <f t="shared" si="8"/>
        <v>0</v>
      </c>
      <c r="M4" s="199">
        <f t="shared" si="8"/>
        <v>0</v>
      </c>
      <c r="N4" s="199">
        <f t="shared" si="8"/>
        <v>0</v>
      </c>
      <c r="O4" s="199">
        <f t="shared" si="8"/>
        <v>0</v>
      </c>
      <c r="P4" s="66">
        <f t="shared" si="9"/>
        <v>0</v>
      </c>
      <c r="Q4" s="199">
        <f t="shared" ref="Q4:V4" si="10">Q17+Q24+Q31</f>
        <v>0</v>
      </c>
      <c r="R4" s="199">
        <f t="shared" si="10"/>
        <v>0</v>
      </c>
      <c r="S4" s="199">
        <f t="shared" si="10"/>
        <v>0</v>
      </c>
      <c r="T4" s="199">
        <f t="shared" si="10"/>
        <v>0</v>
      </c>
      <c r="U4" s="199">
        <f t="shared" si="10"/>
        <v>0</v>
      </c>
      <c r="V4" s="199">
        <f t="shared" si="10"/>
        <v>0</v>
      </c>
      <c r="W4" s="66">
        <f t="shared" si="11"/>
        <v>0</v>
      </c>
      <c r="X4" s="199">
        <f t="shared" ref="X4:AC4" si="12">X17+X24+X31</f>
        <v>0</v>
      </c>
      <c r="Y4" s="199">
        <f t="shared" si="12"/>
        <v>0</v>
      </c>
      <c r="Z4" s="199">
        <f t="shared" si="12"/>
        <v>0</v>
      </c>
      <c r="AA4" s="199">
        <f t="shared" si="12"/>
        <v>0</v>
      </c>
      <c r="AB4" s="199">
        <f t="shared" si="12"/>
        <v>0</v>
      </c>
      <c r="AC4" s="199">
        <f t="shared" si="12"/>
        <v>0</v>
      </c>
      <c r="AD4" s="66">
        <f t="shared" si="13"/>
        <v>0</v>
      </c>
      <c r="AE4" s="199">
        <f t="shared" ref="AE4:AJ4" si="14">AE17+AE24+AE31</f>
        <v>0</v>
      </c>
      <c r="AF4" s="199">
        <f t="shared" si="14"/>
        <v>0</v>
      </c>
      <c r="AG4" s="199">
        <f t="shared" si="14"/>
        <v>0</v>
      </c>
      <c r="AH4" s="199">
        <f t="shared" si="14"/>
        <v>0</v>
      </c>
      <c r="AI4" s="199">
        <f t="shared" si="14"/>
        <v>0</v>
      </c>
      <c r="AJ4" s="199">
        <f t="shared" si="14"/>
        <v>0</v>
      </c>
    </row>
    <row r="5">
      <c r="A5" s="17" t="s">
        <v>16</v>
      </c>
      <c r="B5" s="186">
        <f t="shared" ref="B5:B7" si="21">B4/B8</f>
        <v>26.66666667</v>
      </c>
      <c r="C5" s="19" t="s">
        <v>17</v>
      </c>
      <c r="D5" s="221">
        <f t="shared" si="15"/>
        <v>6</v>
      </c>
      <c r="E5" s="199">
        <f t="shared" ref="E5:H5" si="16">E18+E25+E32</f>
        <v>1</v>
      </c>
      <c r="F5" s="199">
        <f t="shared" si="16"/>
        <v>1</v>
      </c>
      <c r="G5" s="199">
        <f t="shared" si="16"/>
        <v>1</v>
      </c>
      <c r="H5" s="199">
        <f t="shared" si="16"/>
        <v>0</v>
      </c>
      <c r="I5" s="66">
        <f t="shared" si="7"/>
        <v>3</v>
      </c>
      <c r="J5" s="199">
        <f t="shared" ref="J5:O5" si="17">J18+J25+J32</f>
        <v>0</v>
      </c>
      <c r="K5" s="199">
        <f t="shared" si="17"/>
        <v>0</v>
      </c>
      <c r="L5" s="199">
        <f t="shared" si="17"/>
        <v>0</v>
      </c>
      <c r="M5" s="199">
        <f t="shared" si="17"/>
        <v>0</v>
      </c>
      <c r="N5" s="199">
        <f t="shared" si="17"/>
        <v>0</v>
      </c>
      <c r="O5" s="199">
        <f t="shared" si="17"/>
        <v>0</v>
      </c>
      <c r="P5" s="66">
        <f t="shared" si="9"/>
        <v>0</v>
      </c>
      <c r="Q5" s="199">
        <f t="shared" ref="Q5:V5" si="18">Q18+Q25+Q32</f>
        <v>0</v>
      </c>
      <c r="R5" s="199">
        <f t="shared" si="18"/>
        <v>0</v>
      </c>
      <c r="S5" s="199">
        <f t="shared" si="18"/>
        <v>0</v>
      </c>
      <c r="T5" s="199">
        <f t="shared" si="18"/>
        <v>0</v>
      </c>
      <c r="U5" s="199">
        <f t="shared" si="18"/>
        <v>0</v>
      </c>
      <c r="V5" s="199">
        <f t="shared" si="18"/>
        <v>0</v>
      </c>
      <c r="W5" s="66">
        <f t="shared" si="11"/>
        <v>0</v>
      </c>
      <c r="X5" s="199">
        <f t="shared" ref="X5:AC5" si="19">X18+X25+X32</f>
        <v>0</v>
      </c>
      <c r="Y5" s="199">
        <f t="shared" si="19"/>
        <v>1</v>
      </c>
      <c r="Z5" s="199">
        <f t="shared" si="19"/>
        <v>1</v>
      </c>
      <c r="AA5" s="199">
        <f t="shared" si="19"/>
        <v>0</v>
      </c>
      <c r="AB5" s="199">
        <f t="shared" si="19"/>
        <v>0</v>
      </c>
      <c r="AC5" s="199">
        <f t="shared" si="19"/>
        <v>0</v>
      </c>
      <c r="AD5" s="66">
        <f t="shared" si="13"/>
        <v>2</v>
      </c>
      <c r="AE5" s="199">
        <f t="shared" ref="AE5:AJ5" si="20">AE18+AE25+AE32</f>
        <v>0</v>
      </c>
      <c r="AF5" s="199">
        <f t="shared" si="20"/>
        <v>1</v>
      </c>
      <c r="AG5" s="199">
        <f t="shared" si="20"/>
        <v>1</v>
      </c>
      <c r="AH5" s="199">
        <f t="shared" si="20"/>
        <v>2</v>
      </c>
      <c r="AI5" s="199">
        <f t="shared" si="20"/>
        <v>1</v>
      </c>
      <c r="AJ5" s="199">
        <f t="shared" si="20"/>
        <v>0</v>
      </c>
    </row>
    <row r="6">
      <c r="A6" s="17" t="s">
        <v>22</v>
      </c>
      <c r="B6" s="186">
        <f t="shared" si="21"/>
        <v>53.33333333</v>
      </c>
      <c r="C6" s="190"/>
      <c r="D6" s="191"/>
      <c r="E6" s="222" t="s">
        <v>71</v>
      </c>
      <c r="F6" s="71"/>
      <c r="G6" s="71"/>
      <c r="H6" s="59"/>
      <c r="I6" s="194">
        <f>I5/I7</f>
        <v>0.3</v>
      </c>
      <c r="J6" s="222" t="s">
        <v>71</v>
      </c>
      <c r="K6" s="71"/>
      <c r="L6" s="71"/>
      <c r="M6" s="71"/>
      <c r="N6" s="71"/>
      <c r="O6" s="59"/>
      <c r="P6" s="194">
        <f>P5/P7</f>
        <v>0</v>
      </c>
      <c r="Q6" s="222" t="s">
        <v>71</v>
      </c>
      <c r="R6" s="71"/>
      <c r="S6" s="71"/>
      <c r="T6" s="71"/>
      <c r="U6" s="71"/>
      <c r="V6" s="59"/>
      <c r="W6" s="194">
        <f>W5/W7</f>
        <v>0</v>
      </c>
      <c r="X6" s="222" t="s">
        <v>71</v>
      </c>
      <c r="Y6" s="71"/>
      <c r="Z6" s="71"/>
      <c r="AA6" s="71"/>
      <c r="AB6" s="71"/>
      <c r="AC6" s="59"/>
      <c r="AD6" s="194">
        <f>AD5/AD7</f>
        <v>0.25</v>
      </c>
    </row>
    <row r="7">
      <c r="A7" s="17" t="s">
        <v>24</v>
      </c>
      <c r="B7" s="186">
        <f t="shared" si="21"/>
        <v>8888.888889</v>
      </c>
      <c r="C7" s="68" t="s">
        <v>109</v>
      </c>
      <c r="D7" s="221">
        <f>sum(E7:H7)+sum(J7:O7)+sum(Q7:V7)+sum(X7:AC7)+sum(AE7:AF7)</f>
        <v>38</v>
      </c>
      <c r="E7" s="199">
        <f t="shared" ref="E7:H7" si="22">E19+E26+E33</f>
        <v>4</v>
      </c>
      <c r="F7" s="199">
        <f t="shared" si="22"/>
        <v>2</v>
      </c>
      <c r="G7" s="199">
        <f t="shared" si="22"/>
        <v>3</v>
      </c>
      <c r="H7" s="199">
        <f t="shared" si="22"/>
        <v>1</v>
      </c>
      <c r="I7" s="66">
        <f>sum(E7:H7)</f>
        <v>10</v>
      </c>
      <c r="J7" s="199">
        <f t="shared" ref="J7:O7" si="23">J19+J26+J33</f>
        <v>3</v>
      </c>
      <c r="K7" s="199">
        <f t="shared" si="23"/>
        <v>1</v>
      </c>
      <c r="L7" s="199">
        <f t="shared" si="23"/>
        <v>2</v>
      </c>
      <c r="M7" s="199">
        <f t="shared" si="23"/>
        <v>1</v>
      </c>
      <c r="N7" s="199">
        <f t="shared" si="23"/>
        <v>2</v>
      </c>
      <c r="O7" s="199">
        <f t="shared" si="23"/>
        <v>0</v>
      </c>
      <c r="P7" s="66">
        <f>sum(J7:O7)</f>
        <v>9</v>
      </c>
      <c r="Q7" s="199">
        <f t="shared" ref="Q7:V7" si="24">Q19+Q26+Q33</f>
        <v>0</v>
      </c>
      <c r="R7" s="199">
        <f t="shared" si="24"/>
        <v>2</v>
      </c>
      <c r="S7" s="199">
        <f t="shared" si="24"/>
        <v>2</v>
      </c>
      <c r="T7" s="199">
        <f t="shared" si="24"/>
        <v>1</v>
      </c>
      <c r="U7" s="199">
        <f t="shared" si="24"/>
        <v>2</v>
      </c>
      <c r="V7" s="199">
        <f t="shared" si="24"/>
        <v>0</v>
      </c>
      <c r="W7" s="66">
        <f>sum(Q7:V7)</f>
        <v>7</v>
      </c>
      <c r="X7" s="199">
        <f t="shared" ref="X7:AC7" si="25">X19+X26+X33</f>
        <v>1</v>
      </c>
      <c r="Y7" s="199">
        <f t="shared" si="25"/>
        <v>3</v>
      </c>
      <c r="Z7" s="199">
        <f t="shared" si="25"/>
        <v>1</v>
      </c>
      <c r="AA7" s="199">
        <f t="shared" si="25"/>
        <v>1</v>
      </c>
      <c r="AB7" s="199">
        <f t="shared" si="25"/>
        <v>2</v>
      </c>
      <c r="AC7" s="199">
        <f t="shared" si="25"/>
        <v>0</v>
      </c>
      <c r="AD7" s="66">
        <f>sum(X7:AC7)</f>
        <v>8</v>
      </c>
      <c r="AE7" s="199">
        <f t="shared" ref="AE7:AJ7" si="26">AE19+AE26+AE33</f>
        <v>2</v>
      </c>
      <c r="AF7" s="199">
        <f t="shared" si="26"/>
        <v>2</v>
      </c>
      <c r="AG7" s="199">
        <f t="shared" si="26"/>
        <v>2</v>
      </c>
      <c r="AH7" s="199">
        <f t="shared" si="26"/>
        <v>3</v>
      </c>
      <c r="AI7" s="199">
        <f t="shared" si="26"/>
        <v>1</v>
      </c>
      <c r="AJ7" s="199">
        <f t="shared" si="26"/>
        <v>0</v>
      </c>
    </row>
    <row r="8">
      <c r="A8" s="41" t="s">
        <v>26</v>
      </c>
      <c r="B8" s="196">
        <v>0.3</v>
      </c>
      <c r="C8" s="190"/>
      <c r="D8" s="191"/>
      <c r="E8" s="222" t="s">
        <v>73</v>
      </c>
      <c r="F8" s="71"/>
      <c r="G8" s="71"/>
      <c r="H8" s="59"/>
      <c r="I8" s="194">
        <f>I9/I10</f>
        <v>0.002361275089</v>
      </c>
      <c r="J8" s="222" t="s">
        <v>73</v>
      </c>
      <c r="K8" s="71"/>
      <c r="L8" s="71"/>
      <c r="M8" s="71"/>
      <c r="N8" s="71"/>
      <c r="O8" s="59"/>
      <c r="P8" s="194">
        <f>P9/P10</f>
        <v>0.002843601896</v>
      </c>
      <c r="Q8" s="222" t="s">
        <v>73</v>
      </c>
      <c r="R8" s="71"/>
      <c r="S8" s="71"/>
      <c r="T8" s="71"/>
      <c r="U8" s="71"/>
      <c r="V8" s="59"/>
      <c r="W8" s="194">
        <f>W9/W10</f>
        <v>0.004410838059</v>
      </c>
      <c r="X8" s="222" t="s">
        <v>73</v>
      </c>
      <c r="Y8" s="71"/>
      <c r="Z8" s="71"/>
      <c r="AA8" s="71"/>
      <c r="AB8" s="71"/>
      <c r="AC8" s="59"/>
      <c r="AD8" s="194">
        <f>AD9/AD10</f>
        <v>0.004038772213</v>
      </c>
    </row>
    <row r="9">
      <c r="A9" s="17" t="s">
        <v>28</v>
      </c>
      <c r="B9" s="198">
        <v>0.5</v>
      </c>
      <c r="C9" s="19" t="s">
        <v>23</v>
      </c>
      <c r="D9" s="221">
        <f t="shared" ref="D9:D10" si="32">sum(E9:H9)+sum(J9:O9)+sum(Q9:V9)+sum(X9:AC9)+sum(AE9:AF9)</f>
        <v>28</v>
      </c>
      <c r="E9" s="189">
        <f t="shared" ref="E9:H9" si="27">E61</f>
        <v>0</v>
      </c>
      <c r="F9" s="189">
        <f t="shared" si="27"/>
        <v>0</v>
      </c>
      <c r="G9" s="189">
        <f t="shared" si="27"/>
        <v>1</v>
      </c>
      <c r="H9" s="189">
        <f t="shared" si="27"/>
        <v>1</v>
      </c>
      <c r="I9" s="66">
        <f t="shared" ref="I9:I10" si="34">sum(E9:H9)</f>
        <v>2</v>
      </c>
      <c r="J9" s="189">
        <f t="shared" ref="J9:O9" si="28">J61</f>
        <v>0</v>
      </c>
      <c r="K9" s="189">
        <f t="shared" si="28"/>
        <v>3</v>
      </c>
      <c r="L9" s="189">
        <f t="shared" si="28"/>
        <v>2</v>
      </c>
      <c r="M9" s="189">
        <f t="shared" si="28"/>
        <v>1</v>
      </c>
      <c r="N9" s="189">
        <f t="shared" si="28"/>
        <v>0</v>
      </c>
      <c r="O9" s="189">
        <f t="shared" si="28"/>
        <v>0</v>
      </c>
      <c r="P9" s="66">
        <f t="shared" ref="P9:P10" si="36">sum(J9:O9)</f>
        <v>6</v>
      </c>
      <c r="Q9" s="189">
        <f t="shared" ref="Q9:V9" si="29">Q61</f>
        <v>0</v>
      </c>
      <c r="R9" s="189">
        <f t="shared" si="29"/>
        <v>2</v>
      </c>
      <c r="S9" s="189">
        <f t="shared" si="29"/>
        <v>1</v>
      </c>
      <c r="T9" s="189">
        <f t="shared" si="29"/>
        <v>3</v>
      </c>
      <c r="U9" s="189">
        <f t="shared" si="29"/>
        <v>0</v>
      </c>
      <c r="V9" s="189">
        <f t="shared" si="29"/>
        <v>1</v>
      </c>
      <c r="W9" s="66">
        <f t="shared" ref="W9:W10" si="38">sum(Q9:V9)</f>
        <v>7</v>
      </c>
      <c r="X9" s="189">
        <f t="shared" ref="X9:AC9" si="30">X61</f>
        <v>3</v>
      </c>
      <c r="Y9" s="189">
        <f t="shared" si="30"/>
        <v>0</v>
      </c>
      <c r="Z9" s="189">
        <f t="shared" si="30"/>
        <v>4</v>
      </c>
      <c r="AA9" s="189">
        <f t="shared" si="30"/>
        <v>0</v>
      </c>
      <c r="AB9" s="189">
        <f t="shared" si="30"/>
        <v>1</v>
      </c>
      <c r="AC9" s="189">
        <f t="shared" si="30"/>
        <v>2</v>
      </c>
      <c r="AD9" s="66">
        <f t="shared" ref="AD9:AD10" si="40">sum(X9:AC9)</f>
        <v>10</v>
      </c>
      <c r="AE9" s="189">
        <f t="shared" ref="AE9:AJ9" si="31">AE61</f>
        <v>2</v>
      </c>
      <c r="AF9" s="189">
        <f t="shared" si="31"/>
        <v>1</v>
      </c>
      <c r="AG9" s="189">
        <f t="shared" si="31"/>
        <v>3</v>
      </c>
      <c r="AH9" s="189">
        <f t="shared" si="31"/>
        <v>2</v>
      </c>
      <c r="AI9" s="189">
        <f t="shared" si="31"/>
        <v>0</v>
      </c>
      <c r="AJ9" s="189" t="str">
        <f t="shared" si="31"/>
        <v/>
      </c>
    </row>
    <row r="10">
      <c r="A10" s="17" t="s">
        <v>32</v>
      </c>
      <c r="B10" s="198">
        <v>0.006</v>
      </c>
      <c r="C10" s="19" t="s">
        <v>25</v>
      </c>
      <c r="D10" s="221">
        <f t="shared" si="32"/>
        <v>7792</v>
      </c>
      <c r="E10" s="199">
        <f t="shared" ref="E10:H10" si="33">E68</f>
        <v>201</v>
      </c>
      <c r="F10" s="199">
        <f t="shared" si="33"/>
        <v>215</v>
      </c>
      <c r="G10" s="199">
        <f t="shared" si="33"/>
        <v>184</v>
      </c>
      <c r="H10" s="199">
        <f t="shared" si="33"/>
        <v>247</v>
      </c>
      <c r="I10" s="66">
        <f t="shared" si="34"/>
        <v>847</v>
      </c>
      <c r="J10" s="199">
        <f t="shared" ref="J10:O10" si="35">J68</f>
        <v>243</v>
      </c>
      <c r="K10" s="199">
        <f t="shared" si="35"/>
        <v>361</v>
      </c>
      <c r="L10" s="199">
        <f t="shared" si="35"/>
        <v>359</v>
      </c>
      <c r="M10" s="199">
        <f t="shared" si="35"/>
        <v>414</v>
      </c>
      <c r="N10" s="199">
        <f t="shared" si="35"/>
        <v>452</v>
      </c>
      <c r="O10" s="199">
        <f t="shared" si="35"/>
        <v>281</v>
      </c>
      <c r="P10" s="66">
        <f t="shared" si="36"/>
        <v>2110</v>
      </c>
      <c r="Q10" s="199">
        <f t="shared" ref="Q10:V10" si="37">Q68</f>
        <v>0</v>
      </c>
      <c r="R10" s="199">
        <f t="shared" si="37"/>
        <v>339</v>
      </c>
      <c r="S10" s="199">
        <f t="shared" si="37"/>
        <v>354</v>
      </c>
      <c r="T10" s="199">
        <f t="shared" si="37"/>
        <v>228</v>
      </c>
      <c r="U10" s="199">
        <f t="shared" si="37"/>
        <v>344</v>
      </c>
      <c r="V10" s="199">
        <f t="shared" si="37"/>
        <v>322</v>
      </c>
      <c r="W10" s="66">
        <f t="shared" si="38"/>
        <v>1587</v>
      </c>
      <c r="X10" s="199">
        <f t="shared" ref="X10:AC10" si="39">X68</f>
        <v>435</v>
      </c>
      <c r="Y10" s="199">
        <f t="shared" si="39"/>
        <v>375</v>
      </c>
      <c r="Z10" s="199">
        <f t="shared" si="39"/>
        <v>431</v>
      </c>
      <c r="AA10" s="199">
        <f t="shared" si="39"/>
        <v>352</v>
      </c>
      <c r="AB10" s="199">
        <f t="shared" si="39"/>
        <v>419</v>
      </c>
      <c r="AC10" s="199">
        <f t="shared" si="39"/>
        <v>464</v>
      </c>
      <c r="AD10" s="66">
        <f t="shared" si="40"/>
        <v>2476</v>
      </c>
      <c r="AE10" s="199">
        <f t="shared" ref="AE10:AJ10" si="41">AE68</f>
        <v>478</v>
      </c>
      <c r="AF10" s="199">
        <f t="shared" si="41"/>
        <v>294</v>
      </c>
      <c r="AG10" s="199">
        <f t="shared" si="41"/>
        <v>274</v>
      </c>
      <c r="AH10" s="199">
        <f t="shared" si="41"/>
        <v>341</v>
      </c>
      <c r="AI10" s="199">
        <f t="shared" si="41"/>
        <v>210</v>
      </c>
      <c r="AJ10" s="199" t="str">
        <f t="shared" si="41"/>
        <v/>
      </c>
    </row>
    <row r="11">
      <c r="A11" s="17" t="s">
        <v>42</v>
      </c>
      <c r="B11" s="223">
        <f>D4/'【第一】案件管理シート'!E2</f>
        <v>0</v>
      </c>
      <c r="C11" s="41" t="s">
        <v>27</v>
      </c>
      <c r="D11" s="201">
        <f>D4/D5</f>
        <v>0</v>
      </c>
      <c r="E11" s="202" t="s">
        <v>27</v>
      </c>
      <c r="F11" s="71"/>
      <c r="G11" s="71"/>
      <c r="H11" s="59"/>
      <c r="I11" s="203">
        <f>I4/I5</f>
        <v>0</v>
      </c>
      <c r="J11" s="202" t="s">
        <v>27</v>
      </c>
      <c r="K11" s="71"/>
      <c r="L11" s="71"/>
      <c r="M11" s="71"/>
      <c r="N11" s="71"/>
      <c r="O11" s="59"/>
      <c r="P11" s="203" t="str">
        <f>P4/P5</f>
        <v>#DIV/0!</v>
      </c>
      <c r="Q11" s="202" t="s">
        <v>27</v>
      </c>
      <c r="R11" s="71"/>
      <c r="S11" s="71"/>
      <c r="T11" s="71"/>
      <c r="U11" s="71"/>
      <c r="V11" s="59"/>
      <c r="W11" s="203" t="str">
        <f>W4/W5</f>
        <v>#DIV/0!</v>
      </c>
      <c r="X11" s="202" t="s">
        <v>27</v>
      </c>
      <c r="Y11" s="71"/>
      <c r="Z11" s="71"/>
      <c r="AA11" s="71"/>
      <c r="AB11" s="71"/>
      <c r="AC11" s="59"/>
      <c r="AD11" s="47">
        <f>AD4/AD5</f>
        <v>0</v>
      </c>
    </row>
    <row r="12">
      <c r="A12" s="17" t="s">
        <v>44</v>
      </c>
      <c r="B12" s="224">
        <f>D5/'【第一】案件管理シート'!E2</f>
        <v>0.4</v>
      </c>
      <c r="C12" s="17" t="s">
        <v>29</v>
      </c>
      <c r="D12" s="201">
        <f>D5/D7</f>
        <v>0.1578947368</v>
      </c>
      <c r="E12" s="205" t="s">
        <v>29</v>
      </c>
      <c r="F12" s="71"/>
      <c r="G12" s="71"/>
      <c r="H12" s="59"/>
      <c r="I12" s="203">
        <f>I5/I7</f>
        <v>0.3</v>
      </c>
      <c r="J12" s="205" t="s">
        <v>29</v>
      </c>
      <c r="K12" s="71"/>
      <c r="L12" s="71"/>
      <c r="M12" s="71"/>
      <c r="N12" s="71"/>
      <c r="O12" s="59"/>
      <c r="P12" s="203">
        <f>P5/P7</f>
        <v>0</v>
      </c>
      <c r="Q12" s="205" t="s">
        <v>29</v>
      </c>
      <c r="R12" s="71"/>
      <c r="S12" s="71"/>
      <c r="T12" s="71"/>
      <c r="U12" s="71"/>
      <c r="V12" s="59"/>
      <c r="W12" s="203">
        <f>W5/W7</f>
        <v>0</v>
      </c>
      <c r="X12" s="205" t="s">
        <v>29</v>
      </c>
      <c r="Y12" s="71"/>
      <c r="Z12" s="71"/>
      <c r="AA12" s="71"/>
      <c r="AB12" s="71"/>
      <c r="AC12" s="59"/>
      <c r="AD12" s="47">
        <f>AD5/AD7</f>
        <v>0.25</v>
      </c>
    </row>
    <row r="13">
      <c r="A13" s="17" t="s">
        <v>46</v>
      </c>
      <c r="B13" s="224">
        <f>D9/'【第一】案件管理シート'!E2</f>
        <v>1.866666667</v>
      </c>
      <c r="C13" s="17" t="s">
        <v>31</v>
      </c>
      <c r="D13" s="201">
        <f>D5/D9</f>
        <v>0.2142857143</v>
      </c>
      <c r="E13" s="205" t="s">
        <v>31</v>
      </c>
      <c r="F13" s="71"/>
      <c r="G13" s="71"/>
      <c r="H13" s="59"/>
      <c r="I13" s="203">
        <f>I5/I9</f>
        <v>1.5</v>
      </c>
      <c r="J13" s="205" t="s">
        <v>31</v>
      </c>
      <c r="K13" s="71"/>
      <c r="L13" s="71"/>
      <c r="M13" s="71"/>
      <c r="N13" s="71"/>
      <c r="O13" s="59"/>
      <c r="P13" s="203">
        <f>P5/P9</f>
        <v>0</v>
      </c>
      <c r="Q13" s="205" t="s">
        <v>31</v>
      </c>
      <c r="R13" s="71"/>
      <c r="S13" s="71"/>
      <c r="T13" s="71"/>
      <c r="U13" s="71"/>
      <c r="V13" s="59"/>
      <c r="W13" s="203">
        <f>W5/W9</f>
        <v>0</v>
      </c>
      <c r="X13" s="205" t="s">
        <v>31</v>
      </c>
      <c r="Y13" s="71"/>
      <c r="Z13" s="71"/>
      <c r="AA13" s="71"/>
      <c r="AB13" s="71"/>
      <c r="AC13" s="59"/>
      <c r="AD13" s="47">
        <f>AD5/AD9</f>
        <v>0.2</v>
      </c>
    </row>
    <row r="14">
      <c r="A14" s="17" t="s">
        <v>48</v>
      </c>
      <c r="B14" s="224">
        <f>D10/'【第一】案件管理シート'!E2</f>
        <v>519.4666667</v>
      </c>
      <c r="C14" s="17" t="s">
        <v>33</v>
      </c>
      <c r="D14" s="206">
        <f>D9/D10</f>
        <v>0.003593429158</v>
      </c>
      <c r="E14" s="205" t="s">
        <v>33</v>
      </c>
      <c r="F14" s="71"/>
      <c r="G14" s="71"/>
      <c r="H14" s="59"/>
      <c r="I14" s="203">
        <f>I9/I10</f>
        <v>0.002361275089</v>
      </c>
      <c r="J14" s="205" t="s">
        <v>33</v>
      </c>
      <c r="K14" s="71"/>
      <c r="L14" s="71"/>
      <c r="M14" s="71"/>
      <c r="N14" s="71"/>
      <c r="O14" s="59"/>
      <c r="P14" s="203">
        <f>P9/P10</f>
        <v>0.002843601896</v>
      </c>
      <c r="Q14" s="205" t="s">
        <v>33</v>
      </c>
      <c r="R14" s="71"/>
      <c r="S14" s="71"/>
      <c r="T14" s="71"/>
      <c r="U14" s="71"/>
      <c r="V14" s="59"/>
      <c r="W14" s="203">
        <f>W9/W10</f>
        <v>0.004410838059</v>
      </c>
      <c r="X14" s="205" t="s">
        <v>33</v>
      </c>
      <c r="Y14" s="71"/>
      <c r="Z14" s="71"/>
      <c r="AA14" s="71"/>
      <c r="AB14" s="71"/>
      <c r="AC14" s="59"/>
      <c r="AD14" s="47">
        <f>AD9/AD10</f>
        <v>0.004038772213</v>
      </c>
    </row>
    <row r="15">
      <c r="I15" s="107"/>
    </row>
    <row r="16">
      <c r="A16" s="225" t="s">
        <v>110</v>
      </c>
      <c r="B16" s="170"/>
      <c r="C16" s="226" t="s">
        <v>55</v>
      </c>
      <c r="D16" s="219">
        <f>sum(E16:H16)+sum(J16:O16)+sum(Q16:V16)+sum(X16:AC16)+SUM(AE16:AF16)</f>
        <v>0</v>
      </c>
      <c r="E16" s="227"/>
      <c r="F16" s="228"/>
      <c r="G16" s="228"/>
      <c r="H16" s="228"/>
      <c r="I16" s="60">
        <f t="shared" ref="I16:I19" si="42">sum(E16:H16)</f>
        <v>0</v>
      </c>
      <c r="J16" s="228"/>
      <c r="K16" s="227"/>
      <c r="L16" s="227"/>
      <c r="M16" s="227"/>
      <c r="N16" s="227"/>
      <c r="O16" s="228"/>
      <c r="P16" s="60">
        <f t="shared" ref="P16:P19" si="43">sum(J16:O16)</f>
        <v>0</v>
      </c>
      <c r="Q16" s="228"/>
      <c r="R16" s="227"/>
      <c r="S16" s="227"/>
      <c r="T16" s="227"/>
      <c r="U16" s="227"/>
      <c r="V16" s="228"/>
      <c r="W16" s="60">
        <f t="shared" ref="W16:W19" si="44">sum(Q16:V16)</f>
        <v>0</v>
      </c>
      <c r="X16" s="228"/>
      <c r="Y16" s="227"/>
      <c r="Z16" s="227"/>
      <c r="AA16" s="227"/>
      <c r="AB16" s="227"/>
      <c r="AC16" s="228"/>
      <c r="AD16" s="60">
        <f t="shared" ref="AD16:AD19" si="45">sum(X16:AC16)</f>
        <v>0</v>
      </c>
      <c r="AE16" s="227"/>
      <c r="AF16" s="228"/>
      <c r="AG16" s="227"/>
      <c r="AH16" s="228"/>
      <c r="AI16" s="227"/>
      <c r="AJ16" s="228"/>
    </row>
    <row r="17">
      <c r="A17" s="172"/>
      <c r="B17" s="7"/>
      <c r="C17" s="229" t="s">
        <v>57</v>
      </c>
      <c r="D17" s="221">
        <f t="shared" ref="D17:D19" si="46">sum(E17:H17)+sum(J17:O17)+sum(Q17:V17)+sum(X17:AC17)+sum(AE17:AF17)</f>
        <v>0</v>
      </c>
      <c r="E17" s="189"/>
      <c r="F17" s="89"/>
      <c r="G17" s="89"/>
      <c r="H17" s="89"/>
      <c r="I17" s="66">
        <f t="shared" si="42"/>
        <v>0</v>
      </c>
      <c r="J17" s="89"/>
      <c r="K17" s="189"/>
      <c r="L17" s="189"/>
      <c r="M17" s="189"/>
      <c r="N17" s="189"/>
      <c r="O17" s="89"/>
      <c r="P17" s="66">
        <f t="shared" si="43"/>
        <v>0</v>
      </c>
      <c r="Q17" s="89"/>
      <c r="R17" s="189"/>
      <c r="S17" s="189"/>
      <c r="T17" s="189"/>
      <c r="U17" s="189"/>
      <c r="V17" s="89"/>
      <c r="W17" s="66">
        <f t="shared" si="44"/>
        <v>0</v>
      </c>
      <c r="X17" s="89"/>
      <c r="Y17" s="189"/>
      <c r="Z17" s="189"/>
      <c r="AA17" s="189"/>
      <c r="AB17" s="189"/>
      <c r="AC17" s="89"/>
      <c r="AD17" s="66">
        <f t="shared" si="45"/>
        <v>0</v>
      </c>
      <c r="AE17" s="189"/>
      <c r="AF17" s="189"/>
      <c r="AG17" s="189"/>
      <c r="AH17" s="189"/>
      <c r="AI17" s="189"/>
      <c r="AJ17" s="189"/>
    </row>
    <row r="18">
      <c r="A18" s="229" t="s">
        <v>69</v>
      </c>
      <c r="B18" s="230">
        <f t="shared" ref="B18:B19" si="47">D17/D18</f>
        <v>0</v>
      </c>
      <c r="C18" s="229" t="s">
        <v>58</v>
      </c>
      <c r="D18" s="221">
        <f t="shared" si="46"/>
        <v>3</v>
      </c>
      <c r="E18" s="189">
        <v>1.0</v>
      </c>
      <c r="F18" s="189">
        <v>1.0</v>
      </c>
      <c r="G18" s="189">
        <v>1.0</v>
      </c>
      <c r="H18" s="89"/>
      <c r="I18" s="66">
        <f t="shared" si="42"/>
        <v>3</v>
      </c>
      <c r="J18" s="89"/>
      <c r="K18" s="189"/>
      <c r="L18" s="189"/>
      <c r="M18" s="189"/>
      <c r="N18" s="189"/>
      <c r="O18" s="189"/>
      <c r="P18" s="66">
        <f t="shared" si="43"/>
        <v>0</v>
      </c>
      <c r="Q18" s="89"/>
      <c r="R18" s="189"/>
      <c r="S18" s="189"/>
      <c r="T18" s="189"/>
      <c r="U18" s="189"/>
      <c r="V18" s="89"/>
      <c r="W18" s="66">
        <f t="shared" si="44"/>
        <v>0</v>
      </c>
      <c r="X18" s="189"/>
      <c r="Y18" s="189"/>
      <c r="Z18" s="189"/>
      <c r="AA18" s="189"/>
      <c r="AB18" s="189"/>
      <c r="AC18" s="189"/>
      <c r="AD18" s="66">
        <f t="shared" si="45"/>
        <v>0</v>
      </c>
      <c r="AE18" s="189"/>
      <c r="AF18" s="189"/>
      <c r="AG18" s="189"/>
      <c r="AH18" s="189"/>
      <c r="AI18" s="189">
        <v>1.0</v>
      </c>
      <c r="AJ18" s="189"/>
    </row>
    <row r="19">
      <c r="A19" s="231" t="s">
        <v>71</v>
      </c>
      <c r="B19" s="232">
        <f t="shared" si="47"/>
        <v>0.1578947368</v>
      </c>
      <c r="C19" s="233" t="s">
        <v>109</v>
      </c>
      <c r="D19" s="221">
        <f t="shared" si="46"/>
        <v>19</v>
      </c>
      <c r="E19" s="189">
        <v>3.0</v>
      </c>
      <c r="F19" s="189">
        <v>2.0</v>
      </c>
      <c r="G19" s="189">
        <v>2.0</v>
      </c>
      <c r="H19" s="189">
        <v>1.0</v>
      </c>
      <c r="I19" s="66">
        <f t="shared" si="42"/>
        <v>8</v>
      </c>
      <c r="J19" s="189">
        <v>2.0</v>
      </c>
      <c r="K19" s="189"/>
      <c r="L19" s="189"/>
      <c r="M19" s="189"/>
      <c r="N19" s="189">
        <v>2.0</v>
      </c>
      <c r="O19" s="189"/>
      <c r="P19" s="66">
        <f t="shared" si="43"/>
        <v>4</v>
      </c>
      <c r="Q19" s="89"/>
      <c r="R19" s="189">
        <v>1.0</v>
      </c>
      <c r="S19" s="189">
        <v>1.0</v>
      </c>
      <c r="T19" s="189"/>
      <c r="U19" s="189">
        <v>1.0</v>
      </c>
      <c r="V19" s="89"/>
      <c r="W19" s="66">
        <f t="shared" si="44"/>
        <v>3</v>
      </c>
      <c r="X19" s="189">
        <v>1.0</v>
      </c>
      <c r="Y19" s="189"/>
      <c r="Z19" s="89"/>
      <c r="AA19" s="189"/>
      <c r="AB19" s="189"/>
      <c r="AC19" s="189"/>
      <c r="AD19" s="67">
        <f t="shared" si="45"/>
        <v>1</v>
      </c>
      <c r="AE19" s="189">
        <v>2.0</v>
      </c>
      <c r="AF19" s="189">
        <v>1.0</v>
      </c>
      <c r="AG19" s="189">
        <v>1.0</v>
      </c>
      <c r="AH19" s="189"/>
      <c r="AI19" s="189">
        <v>1.0</v>
      </c>
      <c r="AJ19" s="189"/>
    </row>
    <row r="20">
      <c r="A20" s="234"/>
      <c r="B20" s="234"/>
      <c r="C20" s="234"/>
      <c r="D20" s="234"/>
      <c r="E20" s="235" t="s">
        <v>27</v>
      </c>
      <c r="F20" s="71"/>
      <c r="G20" s="71"/>
      <c r="H20" s="59"/>
      <c r="I20" s="203">
        <f t="shared" ref="I20:I21" si="48">I17/I18</f>
        <v>0</v>
      </c>
      <c r="J20" s="202" t="s">
        <v>27</v>
      </c>
      <c r="K20" s="71"/>
      <c r="L20" s="71"/>
      <c r="M20" s="71"/>
      <c r="N20" s="71"/>
      <c r="O20" s="59"/>
      <c r="P20" s="203" t="str">
        <f t="shared" ref="P20:P21" si="49">P17/P18</f>
        <v>#DIV/0!</v>
      </c>
      <c r="Q20" s="202" t="s">
        <v>27</v>
      </c>
      <c r="R20" s="71"/>
      <c r="S20" s="71"/>
      <c r="T20" s="71"/>
      <c r="U20" s="71"/>
      <c r="V20" s="59"/>
      <c r="W20" s="203" t="str">
        <f t="shared" ref="W20:W21" si="50">W17/W18</f>
        <v>#DIV/0!</v>
      </c>
      <c r="X20" s="202" t="s">
        <v>27</v>
      </c>
      <c r="Y20" s="71"/>
      <c r="Z20" s="71"/>
      <c r="AA20" s="71"/>
      <c r="AB20" s="71"/>
      <c r="AC20" s="59"/>
      <c r="AD20" s="47" t="str">
        <f t="shared" ref="AD20:AD21" si="51">AD17/AD18</f>
        <v>#DIV/0!</v>
      </c>
    </row>
    <row r="21">
      <c r="A21" s="236"/>
      <c r="B21" s="236"/>
      <c r="C21" s="236"/>
      <c r="D21" s="236"/>
      <c r="E21" s="237" t="s">
        <v>29</v>
      </c>
      <c r="F21" s="71"/>
      <c r="G21" s="71"/>
      <c r="H21" s="59"/>
      <c r="I21" s="203">
        <f t="shared" si="48"/>
        <v>0.375</v>
      </c>
      <c r="J21" s="205" t="s">
        <v>29</v>
      </c>
      <c r="K21" s="71"/>
      <c r="L21" s="71"/>
      <c r="M21" s="71"/>
      <c r="N21" s="71"/>
      <c r="O21" s="59"/>
      <c r="P21" s="203">
        <f t="shared" si="49"/>
        <v>0</v>
      </c>
      <c r="Q21" s="205" t="s">
        <v>29</v>
      </c>
      <c r="R21" s="71"/>
      <c r="S21" s="71"/>
      <c r="T21" s="71"/>
      <c r="U21" s="71"/>
      <c r="V21" s="59"/>
      <c r="W21" s="203">
        <f t="shared" si="50"/>
        <v>0</v>
      </c>
      <c r="X21" s="205" t="s">
        <v>29</v>
      </c>
      <c r="Y21" s="71"/>
      <c r="Z21" s="71"/>
      <c r="AA21" s="71"/>
      <c r="AB21" s="71"/>
      <c r="AC21" s="59"/>
      <c r="AD21" s="47">
        <f t="shared" si="51"/>
        <v>0</v>
      </c>
    </row>
    <row r="22">
      <c r="I22" s="107"/>
    </row>
    <row r="23">
      <c r="A23" s="225" t="s">
        <v>119</v>
      </c>
      <c r="B23" s="170"/>
      <c r="C23" s="226" t="s">
        <v>55</v>
      </c>
      <c r="D23" s="219">
        <f>sum(E23:H23)+sum(J23:O23)+sum(Q23:V23)+sum(X23:AC23)+SUM(AE23:AF23)</f>
        <v>0</v>
      </c>
      <c r="E23" s="228"/>
      <c r="F23" s="228"/>
      <c r="G23" s="228"/>
      <c r="H23" s="228"/>
      <c r="I23" s="60">
        <f t="shared" ref="I23:I26" si="52">sum(E23:H23)</f>
        <v>0</v>
      </c>
      <c r="J23" s="228"/>
      <c r="K23" s="227"/>
      <c r="L23" s="227"/>
      <c r="M23" s="227"/>
      <c r="N23" s="227"/>
      <c r="O23" s="228"/>
      <c r="P23" s="60">
        <f t="shared" ref="P23:P26" si="53">sum(J23:O23)</f>
        <v>0</v>
      </c>
      <c r="Q23" s="228"/>
      <c r="R23" s="227"/>
      <c r="S23" s="227"/>
      <c r="T23" s="227"/>
      <c r="U23" s="227"/>
      <c r="V23" s="228"/>
      <c r="W23" s="60">
        <f t="shared" ref="W23:W26" si="54">sum(Q23:V23)</f>
        <v>0</v>
      </c>
      <c r="X23" s="228"/>
      <c r="Y23" s="227"/>
      <c r="Z23" s="227"/>
      <c r="AA23" s="227"/>
      <c r="AB23" s="227"/>
      <c r="AC23" s="228"/>
      <c r="AD23" s="60">
        <f t="shared" ref="AD23:AD26" si="55">sum(X23:AC23)</f>
        <v>0</v>
      </c>
      <c r="AE23" s="227"/>
      <c r="AF23" s="228"/>
      <c r="AG23" s="227"/>
      <c r="AH23" s="228"/>
      <c r="AI23" s="227"/>
      <c r="AJ23" s="228"/>
    </row>
    <row r="24">
      <c r="A24" s="172"/>
      <c r="B24" s="7"/>
      <c r="C24" s="208" t="s">
        <v>57</v>
      </c>
      <c r="D24" s="221">
        <f t="shared" ref="D24:D26" si="56">sum(E24:H24)+sum(J24:O24)+sum(Q24:V24)+sum(X24:AC24)+sum(AE24:AF24)</f>
        <v>0</v>
      </c>
      <c r="E24" s="89"/>
      <c r="F24" s="89"/>
      <c r="G24" s="89"/>
      <c r="H24" s="89"/>
      <c r="I24" s="66">
        <f t="shared" si="52"/>
        <v>0</v>
      </c>
      <c r="J24" s="89"/>
      <c r="K24" s="189"/>
      <c r="L24" s="189"/>
      <c r="M24" s="189"/>
      <c r="N24" s="189"/>
      <c r="O24" s="89"/>
      <c r="P24" s="66">
        <f t="shared" si="53"/>
        <v>0</v>
      </c>
      <c r="Q24" s="89"/>
      <c r="R24" s="189"/>
      <c r="S24" s="189"/>
      <c r="T24" s="189"/>
      <c r="U24" s="189"/>
      <c r="V24" s="89"/>
      <c r="W24" s="66">
        <f t="shared" si="54"/>
        <v>0</v>
      </c>
      <c r="X24" s="89"/>
      <c r="Y24" s="189"/>
      <c r="Z24" s="189"/>
      <c r="AA24" s="189"/>
      <c r="AB24" s="189"/>
      <c r="AC24" s="89"/>
      <c r="AD24" s="66">
        <f t="shared" si="55"/>
        <v>0</v>
      </c>
      <c r="AE24" s="189"/>
      <c r="AF24" s="89"/>
      <c r="AG24" s="189"/>
      <c r="AH24" s="189"/>
      <c r="AI24" s="189"/>
      <c r="AJ24" s="189"/>
    </row>
    <row r="25">
      <c r="A25" s="208" t="s">
        <v>69</v>
      </c>
      <c r="B25" s="230">
        <f t="shared" ref="B25:B26" si="57">D24/D25</f>
        <v>0</v>
      </c>
      <c r="C25" s="208" t="s">
        <v>58</v>
      </c>
      <c r="D25" s="221">
        <f t="shared" si="56"/>
        <v>1</v>
      </c>
      <c r="E25" s="89"/>
      <c r="F25" s="89"/>
      <c r="G25" s="189"/>
      <c r="H25" s="189"/>
      <c r="I25" s="66">
        <f t="shared" si="52"/>
        <v>0</v>
      </c>
      <c r="J25" s="189"/>
      <c r="K25" s="189"/>
      <c r="L25" s="189"/>
      <c r="M25" s="189"/>
      <c r="N25" s="189"/>
      <c r="O25" s="89"/>
      <c r="P25" s="66">
        <f t="shared" si="53"/>
        <v>0</v>
      </c>
      <c r="Q25" s="189"/>
      <c r="R25" s="189"/>
      <c r="S25" s="189"/>
      <c r="T25" s="189"/>
      <c r="U25" s="189"/>
      <c r="V25" s="189"/>
      <c r="W25" s="66">
        <f t="shared" si="54"/>
        <v>0</v>
      </c>
      <c r="X25" s="189"/>
      <c r="Y25" s="189">
        <v>1.0</v>
      </c>
      <c r="Z25" s="189"/>
      <c r="AA25" s="189"/>
      <c r="AB25" s="189"/>
      <c r="AC25" s="89"/>
      <c r="AD25" s="66">
        <f t="shared" si="55"/>
        <v>1</v>
      </c>
      <c r="AE25" s="189"/>
      <c r="AF25" s="89"/>
      <c r="AG25" s="189"/>
      <c r="AH25" s="189">
        <v>1.0</v>
      </c>
      <c r="AI25" s="189"/>
      <c r="AJ25" s="189"/>
    </row>
    <row r="26">
      <c r="A26" s="238" t="s">
        <v>71</v>
      </c>
      <c r="B26" s="232">
        <f t="shared" si="57"/>
        <v>0.125</v>
      </c>
      <c r="C26" s="239" t="s">
        <v>109</v>
      </c>
      <c r="D26" s="221">
        <f t="shared" si="56"/>
        <v>8</v>
      </c>
      <c r="E26" s="189">
        <v>1.0</v>
      </c>
      <c r="F26" s="189"/>
      <c r="G26" s="189">
        <v>1.0</v>
      </c>
      <c r="H26" s="189"/>
      <c r="I26" s="66">
        <f t="shared" si="52"/>
        <v>2</v>
      </c>
      <c r="J26" s="265">
        <v>1.0</v>
      </c>
      <c r="K26" s="265">
        <v>1.0</v>
      </c>
      <c r="L26" s="189">
        <v>1.0</v>
      </c>
      <c r="M26" s="189"/>
      <c r="N26" s="189"/>
      <c r="O26" s="89"/>
      <c r="P26" s="66">
        <f t="shared" si="53"/>
        <v>3</v>
      </c>
      <c r="Q26" s="189"/>
      <c r="R26" s="189"/>
      <c r="S26" s="189"/>
      <c r="T26" s="189"/>
      <c r="U26" s="189"/>
      <c r="V26" s="189"/>
      <c r="W26" s="66">
        <f t="shared" si="54"/>
        <v>0</v>
      </c>
      <c r="X26" s="189"/>
      <c r="Y26" s="189">
        <v>1.0</v>
      </c>
      <c r="Z26" s="189"/>
      <c r="AA26" s="189"/>
      <c r="AB26" s="189">
        <v>2.0</v>
      </c>
      <c r="AC26" s="89"/>
      <c r="AD26" s="67">
        <f t="shared" si="55"/>
        <v>3</v>
      </c>
      <c r="AE26" s="89"/>
      <c r="AF26" s="189"/>
      <c r="AG26" s="189"/>
      <c r="AH26" s="189">
        <v>1.0</v>
      </c>
      <c r="AI26" s="189"/>
      <c r="AJ26" s="189"/>
    </row>
    <row r="27">
      <c r="A27" s="234"/>
      <c r="B27" s="234"/>
      <c r="C27" s="234"/>
      <c r="D27" s="234"/>
      <c r="E27" s="235" t="s">
        <v>27</v>
      </c>
      <c r="F27" s="71"/>
      <c r="G27" s="71"/>
      <c r="H27" s="59"/>
      <c r="I27" s="203" t="str">
        <f t="shared" ref="I27:I28" si="58">I24/I25</f>
        <v>#DIV/0!</v>
      </c>
      <c r="J27" s="202" t="s">
        <v>27</v>
      </c>
      <c r="K27" s="71"/>
      <c r="L27" s="71"/>
      <c r="M27" s="71"/>
      <c r="N27" s="71"/>
      <c r="O27" s="59"/>
      <c r="P27" s="203" t="str">
        <f t="shared" ref="P27:P28" si="59">P24/P25</f>
        <v>#DIV/0!</v>
      </c>
      <c r="Q27" s="202" t="s">
        <v>27</v>
      </c>
      <c r="R27" s="71"/>
      <c r="S27" s="71"/>
      <c r="T27" s="71"/>
      <c r="U27" s="71"/>
      <c r="V27" s="59"/>
      <c r="W27" s="203" t="str">
        <f t="shared" ref="W27:W28" si="60">W24/W25</f>
        <v>#DIV/0!</v>
      </c>
      <c r="X27" s="202" t="s">
        <v>27</v>
      </c>
      <c r="Y27" s="71"/>
      <c r="Z27" s="71"/>
      <c r="AA27" s="71"/>
      <c r="AB27" s="71"/>
      <c r="AC27" s="59"/>
      <c r="AD27" s="47">
        <f t="shared" ref="AD27:AD28" si="61">AD24/AD25</f>
        <v>0</v>
      </c>
    </row>
    <row r="28">
      <c r="A28" s="236"/>
      <c r="B28" s="236"/>
      <c r="C28" s="236"/>
      <c r="D28" s="236"/>
      <c r="E28" s="237" t="s">
        <v>29</v>
      </c>
      <c r="F28" s="71"/>
      <c r="G28" s="71"/>
      <c r="H28" s="59"/>
      <c r="I28" s="203">
        <f t="shared" si="58"/>
        <v>0</v>
      </c>
      <c r="J28" s="205" t="s">
        <v>29</v>
      </c>
      <c r="K28" s="71"/>
      <c r="L28" s="71"/>
      <c r="M28" s="71"/>
      <c r="N28" s="71"/>
      <c r="O28" s="59"/>
      <c r="P28" s="203">
        <f t="shared" si="59"/>
        <v>0</v>
      </c>
      <c r="Q28" s="205" t="s">
        <v>29</v>
      </c>
      <c r="R28" s="71"/>
      <c r="S28" s="71"/>
      <c r="T28" s="71"/>
      <c r="U28" s="71"/>
      <c r="V28" s="59"/>
      <c r="W28" s="203" t="str">
        <f t="shared" si="60"/>
        <v>#DIV/0!</v>
      </c>
      <c r="X28" s="205" t="s">
        <v>29</v>
      </c>
      <c r="Y28" s="71"/>
      <c r="Z28" s="71"/>
      <c r="AA28" s="71"/>
      <c r="AB28" s="71"/>
      <c r="AC28" s="59"/>
      <c r="AD28" s="47">
        <f t="shared" si="61"/>
        <v>0.3333333333</v>
      </c>
    </row>
    <row r="29">
      <c r="A29" s="236"/>
      <c r="B29" s="236"/>
      <c r="C29" s="236"/>
      <c r="D29" s="236"/>
      <c r="E29" s="266"/>
      <c r="F29" s="266"/>
      <c r="G29" s="266"/>
      <c r="H29" s="266"/>
      <c r="I29" s="267"/>
      <c r="J29" s="266"/>
      <c r="K29" s="266"/>
      <c r="L29" s="266"/>
      <c r="M29" s="266"/>
      <c r="N29" s="266"/>
      <c r="O29" s="266"/>
      <c r="P29" s="267"/>
      <c r="Q29" s="266"/>
      <c r="R29" s="266"/>
      <c r="S29" s="266"/>
      <c r="T29" s="266"/>
      <c r="U29" s="266"/>
      <c r="V29" s="266"/>
      <c r="W29" s="267"/>
      <c r="X29" s="266"/>
      <c r="Y29" s="266"/>
      <c r="Z29" s="266"/>
      <c r="AA29" s="266"/>
      <c r="AB29" s="266"/>
      <c r="AC29" s="266"/>
      <c r="AD29" s="267"/>
      <c r="AE29" s="217"/>
      <c r="AF29" s="217"/>
      <c r="AG29" s="217"/>
      <c r="AH29" s="217"/>
      <c r="AI29" s="217"/>
      <c r="AJ29" s="217"/>
    </row>
    <row r="30">
      <c r="A30" s="225" t="s">
        <v>120</v>
      </c>
      <c r="B30" s="170"/>
      <c r="C30" s="226" t="s">
        <v>55</v>
      </c>
      <c r="D30" s="219">
        <f>sum(E30:H30)+sum(J30:O30)+sum(Q30:V30)+sum(X30:AC30)+SUM(AE30:AF30)</f>
        <v>0</v>
      </c>
      <c r="E30" s="228"/>
      <c r="F30" s="228"/>
      <c r="G30" s="228"/>
      <c r="H30" s="228"/>
      <c r="I30" s="60">
        <f t="shared" ref="I30:I33" si="62">sum(E30:H30)</f>
        <v>0</v>
      </c>
      <c r="J30" s="228"/>
      <c r="K30" s="227"/>
      <c r="L30" s="227"/>
      <c r="M30" s="227"/>
      <c r="N30" s="227"/>
      <c r="O30" s="228"/>
      <c r="P30" s="60">
        <f t="shared" ref="P30:P33" si="63">sum(J30:O30)</f>
        <v>0</v>
      </c>
      <c r="Q30" s="228"/>
      <c r="R30" s="227"/>
      <c r="S30" s="227"/>
      <c r="T30" s="227"/>
      <c r="U30" s="227"/>
      <c r="V30" s="228"/>
      <c r="W30" s="60">
        <f t="shared" ref="W30:W33" si="64">sum(Q30:V30)</f>
        <v>0</v>
      </c>
      <c r="X30" s="228"/>
      <c r="Y30" s="227"/>
      <c r="Z30" s="227"/>
      <c r="AA30" s="227"/>
      <c r="AB30" s="227"/>
      <c r="AC30" s="228"/>
      <c r="AD30" s="60">
        <f t="shared" ref="AD30:AD33" si="65">sum(X30:AC30)</f>
        <v>0</v>
      </c>
      <c r="AE30" s="227"/>
      <c r="AF30" s="228"/>
      <c r="AG30" s="227"/>
      <c r="AH30" s="228"/>
      <c r="AI30" s="227"/>
      <c r="AJ30" s="228"/>
    </row>
    <row r="31">
      <c r="A31" s="172"/>
      <c r="B31" s="7"/>
      <c r="C31" s="208" t="s">
        <v>57</v>
      </c>
      <c r="D31" s="221">
        <f t="shared" ref="D31:D33" si="66">sum(E31:H31)+sum(J31:O31)+sum(Q31:V31)+sum(X31:AC31)+sum(AE31:AF31)</f>
        <v>0</v>
      </c>
      <c r="E31" s="89"/>
      <c r="F31" s="89"/>
      <c r="G31" s="89"/>
      <c r="H31" s="89"/>
      <c r="I31" s="66">
        <f t="shared" si="62"/>
        <v>0</v>
      </c>
      <c r="J31" s="89"/>
      <c r="K31" s="189"/>
      <c r="L31" s="189"/>
      <c r="M31" s="189"/>
      <c r="N31" s="189"/>
      <c r="O31" s="89"/>
      <c r="P31" s="66">
        <f t="shared" si="63"/>
        <v>0</v>
      </c>
      <c r="Q31" s="89"/>
      <c r="R31" s="189"/>
      <c r="S31" s="189"/>
      <c r="T31" s="189"/>
      <c r="U31" s="189"/>
      <c r="V31" s="89"/>
      <c r="W31" s="66">
        <f t="shared" si="64"/>
        <v>0</v>
      </c>
      <c r="X31" s="89"/>
      <c r="Y31" s="189"/>
      <c r="Z31" s="189"/>
      <c r="AA31" s="189"/>
      <c r="AB31" s="189"/>
      <c r="AC31" s="89"/>
      <c r="AD31" s="66">
        <f t="shared" si="65"/>
        <v>0</v>
      </c>
      <c r="AE31" s="189"/>
      <c r="AF31" s="89"/>
      <c r="AG31" s="189"/>
      <c r="AH31" s="189"/>
      <c r="AI31" s="189"/>
      <c r="AJ31" s="189"/>
    </row>
    <row r="32">
      <c r="A32" s="208" t="s">
        <v>69</v>
      </c>
      <c r="B32" s="230">
        <f t="shared" ref="B32:B33" si="67">D31/D32</f>
        <v>0</v>
      </c>
      <c r="C32" s="208" t="s">
        <v>58</v>
      </c>
      <c r="D32" s="221">
        <f t="shared" si="66"/>
        <v>2</v>
      </c>
      <c r="E32" s="89"/>
      <c r="F32" s="89"/>
      <c r="G32" s="189"/>
      <c r="H32" s="189"/>
      <c r="I32" s="66">
        <f t="shared" si="62"/>
        <v>0</v>
      </c>
      <c r="J32" s="189"/>
      <c r="K32" s="189"/>
      <c r="L32" s="189"/>
      <c r="M32" s="189"/>
      <c r="N32" s="189"/>
      <c r="O32" s="89"/>
      <c r="P32" s="66">
        <f t="shared" si="63"/>
        <v>0</v>
      </c>
      <c r="Q32" s="189"/>
      <c r="R32" s="189"/>
      <c r="S32" s="189"/>
      <c r="T32" s="189"/>
      <c r="U32" s="189"/>
      <c r="V32" s="189"/>
      <c r="W32" s="66">
        <f t="shared" si="64"/>
        <v>0</v>
      </c>
      <c r="X32" s="189"/>
      <c r="Y32" s="189"/>
      <c r="Z32" s="189">
        <v>1.0</v>
      </c>
      <c r="AA32" s="189"/>
      <c r="AB32" s="189"/>
      <c r="AC32" s="89"/>
      <c r="AD32" s="66">
        <f t="shared" si="65"/>
        <v>1</v>
      </c>
      <c r="AE32" s="189"/>
      <c r="AF32" s="189">
        <v>1.0</v>
      </c>
      <c r="AG32" s="189">
        <v>1.0</v>
      </c>
      <c r="AH32" s="189">
        <v>1.0</v>
      </c>
      <c r="AI32" s="189"/>
      <c r="AJ32" s="189"/>
    </row>
    <row r="33">
      <c r="A33" s="238" t="s">
        <v>71</v>
      </c>
      <c r="B33" s="232">
        <f t="shared" si="67"/>
        <v>0.1818181818</v>
      </c>
      <c r="C33" s="239" t="s">
        <v>109</v>
      </c>
      <c r="D33" s="221">
        <f t="shared" si="66"/>
        <v>11</v>
      </c>
      <c r="E33" s="189"/>
      <c r="F33" s="189"/>
      <c r="G33" s="189"/>
      <c r="H33" s="189"/>
      <c r="I33" s="66">
        <f t="shared" si="62"/>
        <v>0</v>
      </c>
      <c r="J33" s="265"/>
      <c r="K33" s="265"/>
      <c r="L33" s="189">
        <v>1.0</v>
      </c>
      <c r="M33" s="189">
        <v>1.0</v>
      </c>
      <c r="N33" s="189"/>
      <c r="O33" s="89"/>
      <c r="P33" s="66">
        <f t="shared" si="63"/>
        <v>2</v>
      </c>
      <c r="Q33" s="189"/>
      <c r="R33" s="189">
        <v>1.0</v>
      </c>
      <c r="S33" s="189">
        <v>1.0</v>
      </c>
      <c r="T33" s="189">
        <v>1.0</v>
      </c>
      <c r="U33" s="189">
        <v>1.0</v>
      </c>
      <c r="V33" s="189"/>
      <c r="W33" s="66">
        <f t="shared" si="64"/>
        <v>4</v>
      </c>
      <c r="X33" s="189"/>
      <c r="Y33" s="189">
        <v>2.0</v>
      </c>
      <c r="Z33" s="189">
        <v>1.0</v>
      </c>
      <c r="AA33" s="189">
        <v>1.0</v>
      </c>
      <c r="AB33" s="89"/>
      <c r="AC33" s="89"/>
      <c r="AD33" s="67">
        <f t="shared" si="65"/>
        <v>4</v>
      </c>
      <c r="AE33" s="89"/>
      <c r="AF33" s="189">
        <v>1.0</v>
      </c>
      <c r="AG33" s="189">
        <v>1.0</v>
      </c>
      <c r="AH33" s="189">
        <v>2.0</v>
      </c>
      <c r="AI33" s="189"/>
      <c r="AJ33" s="189"/>
    </row>
    <row r="34">
      <c r="A34" s="234"/>
      <c r="B34" s="234"/>
      <c r="C34" s="234"/>
      <c r="D34" s="234"/>
      <c r="E34" s="235" t="s">
        <v>27</v>
      </c>
      <c r="F34" s="71"/>
      <c r="G34" s="71"/>
      <c r="H34" s="59"/>
      <c r="I34" s="203" t="str">
        <f t="shared" ref="I34:I35" si="68">I31/I32</f>
        <v>#DIV/0!</v>
      </c>
      <c r="J34" s="202" t="s">
        <v>27</v>
      </c>
      <c r="K34" s="71"/>
      <c r="L34" s="71"/>
      <c r="M34" s="71"/>
      <c r="N34" s="71"/>
      <c r="O34" s="59"/>
      <c r="P34" s="203" t="str">
        <f t="shared" ref="P34:P35" si="69">P31/P32</f>
        <v>#DIV/0!</v>
      </c>
      <c r="Q34" s="202" t="s">
        <v>27</v>
      </c>
      <c r="R34" s="71"/>
      <c r="S34" s="71"/>
      <c r="T34" s="71"/>
      <c r="U34" s="71"/>
      <c r="V34" s="59"/>
      <c r="W34" s="203" t="str">
        <f t="shared" ref="W34:W35" si="70">W31/W32</f>
        <v>#DIV/0!</v>
      </c>
      <c r="X34" s="202" t="s">
        <v>27</v>
      </c>
      <c r="Y34" s="71"/>
      <c r="Z34" s="71"/>
      <c r="AA34" s="71"/>
      <c r="AB34" s="71"/>
      <c r="AC34" s="59"/>
      <c r="AD34" s="47">
        <f t="shared" ref="AD34:AD35" si="71">AD31/AD32</f>
        <v>0</v>
      </c>
    </row>
    <row r="35">
      <c r="A35" s="236"/>
      <c r="B35" s="236"/>
      <c r="C35" s="236"/>
      <c r="D35" s="236"/>
      <c r="E35" s="205" t="s">
        <v>29</v>
      </c>
      <c r="F35" s="71"/>
      <c r="G35" s="71"/>
      <c r="H35" s="59"/>
      <c r="I35" s="47" t="str">
        <f t="shared" si="68"/>
        <v>#DIV/0!</v>
      </c>
      <c r="J35" s="205" t="s">
        <v>29</v>
      </c>
      <c r="K35" s="71"/>
      <c r="L35" s="71"/>
      <c r="M35" s="71"/>
      <c r="N35" s="71"/>
      <c r="O35" s="59"/>
      <c r="P35" s="47">
        <f t="shared" si="69"/>
        <v>0</v>
      </c>
      <c r="Q35" s="205" t="s">
        <v>29</v>
      </c>
      <c r="R35" s="71"/>
      <c r="S35" s="71"/>
      <c r="T35" s="71"/>
      <c r="U35" s="71"/>
      <c r="V35" s="59"/>
      <c r="W35" s="47">
        <f t="shared" si="70"/>
        <v>0</v>
      </c>
      <c r="X35" s="205" t="s">
        <v>29</v>
      </c>
      <c r="Y35" s="71"/>
      <c r="Z35" s="71"/>
      <c r="AA35" s="71"/>
      <c r="AB35" s="71"/>
      <c r="AC35" s="59"/>
      <c r="AD35" s="47">
        <f t="shared" si="71"/>
        <v>0.25</v>
      </c>
    </row>
    <row r="36">
      <c r="A36" s="268"/>
      <c r="B36" s="268"/>
      <c r="C36" s="268"/>
      <c r="D36" s="268"/>
      <c r="E36" s="269"/>
      <c r="F36" s="269"/>
      <c r="G36" s="269"/>
      <c r="H36" s="269"/>
      <c r="I36" s="270"/>
      <c r="J36" s="269"/>
      <c r="K36" s="269"/>
      <c r="L36" s="269"/>
      <c r="M36" s="269"/>
      <c r="N36" s="269"/>
      <c r="O36" s="269"/>
      <c r="P36" s="270"/>
      <c r="Q36" s="269"/>
      <c r="R36" s="269"/>
      <c r="S36" s="269"/>
      <c r="T36" s="269"/>
      <c r="U36" s="269"/>
      <c r="V36" s="269"/>
      <c r="W36" s="270"/>
      <c r="X36" s="269"/>
      <c r="Y36" s="269"/>
      <c r="Z36" s="269"/>
      <c r="AA36" s="269"/>
      <c r="AB36" s="269"/>
      <c r="AC36" s="269"/>
      <c r="AD36" s="270"/>
      <c r="AE36" s="271"/>
      <c r="AF36" s="271"/>
      <c r="AG36" s="217"/>
      <c r="AH36" s="217"/>
      <c r="AI36" s="217"/>
      <c r="AJ36" s="217"/>
    </row>
    <row r="37">
      <c r="A37" s="272" t="s">
        <v>0</v>
      </c>
      <c r="B37" s="273"/>
      <c r="C37" s="274" t="s">
        <v>55</v>
      </c>
      <c r="D37" s="275">
        <f>sum(E37:H37)+sum(J37:O37)+sum(Q37:V37)+sum(X37:AC37)+SUM(AE37:AF37)</f>
        <v>0</v>
      </c>
      <c r="E37" s="276"/>
      <c r="F37" s="276"/>
      <c r="G37" s="276"/>
      <c r="H37" s="276"/>
      <c r="I37" s="277">
        <f t="shared" ref="I37:I40" si="72">sum(E37:H37)</f>
        <v>0</v>
      </c>
      <c r="J37" s="276"/>
      <c r="K37" s="278"/>
      <c r="L37" s="278"/>
      <c r="M37" s="278"/>
      <c r="N37" s="278"/>
      <c r="O37" s="276"/>
      <c r="P37" s="277">
        <f t="shared" ref="P37:P40" si="73">sum(J37:O37)</f>
        <v>0</v>
      </c>
      <c r="Q37" s="279"/>
      <c r="R37" s="280"/>
      <c r="S37" s="280"/>
      <c r="T37" s="280"/>
      <c r="U37" s="280"/>
      <c r="V37" s="281"/>
      <c r="W37" s="66">
        <f t="shared" ref="W37:W40" si="74">sum(Q37:V37)</f>
        <v>0</v>
      </c>
      <c r="X37" s="281"/>
      <c r="Y37" s="280"/>
      <c r="Z37" s="280"/>
      <c r="AA37" s="280"/>
      <c r="AB37" s="280"/>
      <c r="AC37" s="281"/>
      <c r="AD37" s="66">
        <f t="shared" ref="AD37:AD40" si="75">sum(X37:AC37)</f>
        <v>0</v>
      </c>
      <c r="AE37" s="227"/>
      <c r="AF37" s="228"/>
      <c r="AG37" s="227"/>
      <c r="AH37" s="228"/>
      <c r="AI37" s="227"/>
      <c r="AJ37" s="228"/>
    </row>
    <row r="38">
      <c r="A38" s="172"/>
      <c r="B38" s="7"/>
      <c r="C38" s="208" t="s">
        <v>57</v>
      </c>
      <c r="D38" s="221">
        <f t="shared" ref="D38:D40" si="76">sum(E38:H38)+sum(J38:O38)+sum(Q38:V38)+sum(X38:AC38)+sum(AE38:AF38)</f>
        <v>0</v>
      </c>
      <c r="E38" s="282"/>
      <c r="F38" s="282"/>
      <c r="G38" s="282"/>
      <c r="H38" s="282"/>
      <c r="I38" s="277">
        <f t="shared" si="72"/>
        <v>0</v>
      </c>
      <c r="J38" s="282"/>
      <c r="K38" s="283"/>
      <c r="L38" s="283"/>
      <c r="M38" s="283"/>
      <c r="N38" s="283"/>
      <c r="O38" s="282"/>
      <c r="P38" s="277">
        <f t="shared" si="73"/>
        <v>0</v>
      </c>
      <c r="Q38" s="91"/>
      <c r="R38" s="189"/>
      <c r="S38" s="189"/>
      <c r="T38" s="189"/>
      <c r="U38" s="189"/>
      <c r="V38" s="89"/>
      <c r="W38" s="66">
        <f t="shared" si="74"/>
        <v>0</v>
      </c>
      <c r="X38" s="89"/>
      <c r="Y38" s="189"/>
      <c r="Z38" s="189"/>
      <c r="AA38" s="189"/>
      <c r="AB38" s="189"/>
      <c r="AC38" s="89"/>
      <c r="AD38" s="66">
        <f t="shared" si="75"/>
        <v>0</v>
      </c>
      <c r="AE38" s="189"/>
      <c r="AF38" s="89"/>
      <c r="AG38" s="189"/>
      <c r="AH38" s="189"/>
      <c r="AI38" s="189"/>
      <c r="AJ38" s="189"/>
    </row>
    <row r="39">
      <c r="A39" s="208" t="s">
        <v>69</v>
      </c>
      <c r="B39" s="209" t="str">
        <f t="shared" ref="B39:B40" si="77">D38/D39</f>
        <v>#DIV/0!</v>
      </c>
      <c r="C39" s="208" t="s">
        <v>58</v>
      </c>
      <c r="D39" s="221">
        <f t="shared" si="76"/>
        <v>0</v>
      </c>
      <c r="E39" s="282"/>
      <c r="F39" s="282"/>
      <c r="G39" s="282"/>
      <c r="H39" s="282"/>
      <c r="I39" s="277">
        <f t="shared" si="72"/>
        <v>0</v>
      </c>
      <c r="J39" s="282"/>
      <c r="K39" s="283"/>
      <c r="L39" s="283"/>
      <c r="M39" s="283"/>
      <c r="N39" s="283"/>
      <c r="O39" s="282"/>
      <c r="P39" s="277">
        <f t="shared" si="73"/>
        <v>0</v>
      </c>
      <c r="Q39" s="91"/>
      <c r="R39" s="189"/>
      <c r="S39" s="189"/>
      <c r="T39" s="189"/>
      <c r="U39" s="189"/>
      <c r="V39" s="89"/>
      <c r="W39" s="66">
        <f t="shared" si="74"/>
        <v>0</v>
      </c>
      <c r="X39" s="89"/>
      <c r="Y39" s="189"/>
      <c r="Z39" s="189"/>
      <c r="AA39" s="189"/>
      <c r="AB39" s="189"/>
      <c r="AC39" s="89"/>
      <c r="AD39" s="66">
        <f t="shared" si="75"/>
        <v>0</v>
      </c>
      <c r="AE39" s="189"/>
      <c r="AF39" s="89"/>
      <c r="AG39" s="189"/>
      <c r="AH39" s="189"/>
      <c r="AI39" s="189"/>
      <c r="AJ39" s="189"/>
    </row>
    <row r="40">
      <c r="A40" s="208" t="s">
        <v>71</v>
      </c>
      <c r="B40" s="209" t="str">
        <f t="shared" si="77"/>
        <v>#DIV/0!</v>
      </c>
      <c r="C40" s="245" t="s">
        <v>109</v>
      </c>
      <c r="D40" s="221">
        <f t="shared" si="76"/>
        <v>0</v>
      </c>
      <c r="E40" s="282"/>
      <c r="F40" s="283"/>
      <c r="G40" s="283"/>
      <c r="H40" s="283"/>
      <c r="I40" s="277">
        <f t="shared" si="72"/>
        <v>0</v>
      </c>
      <c r="J40" s="282"/>
      <c r="K40" s="283"/>
      <c r="L40" s="282"/>
      <c r="M40" s="283"/>
      <c r="N40" s="282"/>
      <c r="O40" s="282"/>
      <c r="P40" s="277">
        <f t="shared" si="73"/>
        <v>0</v>
      </c>
      <c r="Q40" s="91"/>
      <c r="R40" s="189"/>
      <c r="S40" s="89"/>
      <c r="T40" s="189"/>
      <c r="U40" s="89"/>
      <c r="V40" s="89"/>
      <c r="W40" s="66">
        <f t="shared" si="74"/>
        <v>0</v>
      </c>
      <c r="X40" s="89"/>
      <c r="Y40" s="189"/>
      <c r="Z40" s="89"/>
      <c r="AA40" s="189"/>
      <c r="AB40" s="89"/>
      <c r="AC40" s="89"/>
      <c r="AD40" s="66">
        <f t="shared" si="75"/>
        <v>0</v>
      </c>
      <c r="AE40" s="89"/>
      <c r="AF40" s="189"/>
      <c r="AG40" s="189"/>
      <c r="AH40" s="189"/>
      <c r="AI40" s="189"/>
      <c r="AJ40" s="189"/>
    </row>
    <row r="41">
      <c r="E41" s="254"/>
      <c r="F41" s="254"/>
      <c r="G41" s="254"/>
      <c r="H41" s="254"/>
      <c r="I41" s="255"/>
      <c r="J41" s="254"/>
      <c r="K41" s="254"/>
      <c r="L41" s="254"/>
      <c r="M41" s="254"/>
      <c r="N41" s="254"/>
      <c r="O41" s="254"/>
      <c r="P41" s="254"/>
      <c r="Q41" s="217"/>
    </row>
    <row r="42">
      <c r="A42" s="241" t="s">
        <v>114</v>
      </c>
      <c r="B42" s="170"/>
      <c r="C42" s="208" t="s">
        <v>55</v>
      </c>
      <c r="D42" s="219">
        <f>sum(E42:H42)+sum(J42:O42)+sum(Q42:V42)+sum(X42:AC42)+SUM(AE42:AF42)</f>
        <v>0</v>
      </c>
      <c r="E42" s="282"/>
      <c r="F42" s="282"/>
      <c r="G42" s="282"/>
      <c r="H42" s="282"/>
      <c r="I42" s="284">
        <f t="shared" ref="I42:I45" si="78">sum(E42:H42)</f>
        <v>0</v>
      </c>
      <c r="J42" s="282"/>
      <c r="K42" s="283"/>
      <c r="L42" s="283"/>
      <c r="M42" s="283"/>
      <c r="N42" s="283"/>
      <c r="O42" s="282"/>
      <c r="P42" s="284">
        <f t="shared" ref="P42:P45" si="79">sum(J42:O42)</f>
        <v>0</v>
      </c>
      <c r="Q42" s="91"/>
      <c r="R42" s="189"/>
      <c r="S42" s="189"/>
      <c r="T42" s="189"/>
      <c r="U42" s="189"/>
      <c r="V42" s="89"/>
      <c r="W42" s="67">
        <f t="shared" ref="W42:W45" si="80">sum(Q42:V42)</f>
        <v>0</v>
      </c>
      <c r="X42" s="89"/>
      <c r="Y42" s="189"/>
      <c r="Z42" s="189"/>
      <c r="AA42" s="189"/>
      <c r="AB42" s="189"/>
      <c r="AC42" s="89"/>
      <c r="AD42" s="67">
        <f t="shared" ref="AD42:AD45" si="81">sum(X42:AC42)</f>
        <v>0</v>
      </c>
      <c r="AE42" s="227"/>
      <c r="AF42" s="228"/>
      <c r="AG42" s="227"/>
      <c r="AH42" s="228"/>
      <c r="AI42" s="227"/>
      <c r="AJ42" s="228"/>
    </row>
    <row r="43">
      <c r="A43" s="172"/>
      <c r="B43" s="7"/>
      <c r="C43" s="208" t="s">
        <v>57</v>
      </c>
      <c r="D43" s="221">
        <f t="shared" ref="D43:D45" si="82">sum(E43:H43)+sum(J43:O43)+sum(Q43:V43)+sum(X43:AC43)+sum(AE43:AF43)</f>
        <v>0</v>
      </c>
      <c r="E43" s="282"/>
      <c r="F43" s="282"/>
      <c r="G43" s="282"/>
      <c r="H43" s="282"/>
      <c r="I43" s="277">
        <f t="shared" si="78"/>
        <v>0</v>
      </c>
      <c r="J43" s="282"/>
      <c r="K43" s="283"/>
      <c r="L43" s="283"/>
      <c r="M43" s="283"/>
      <c r="N43" s="283"/>
      <c r="O43" s="282"/>
      <c r="P43" s="277">
        <f t="shared" si="79"/>
        <v>0</v>
      </c>
      <c r="Q43" s="91"/>
      <c r="R43" s="189"/>
      <c r="S43" s="189"/>
      <c r="T43" s="189"/>
      <c r="U43" s="189"/>
      <c r="V43" s="89"/>
      <c r="W43" s="66">
        <f t="shared" si="80"/>
        <v>0</v>
      </c>
      <c r="X43" s="89"/>
      <c r="Y43" s="189"/>
      <c r="Z43" s="189"/>
      <c r="AA43" s="189"/>
      <c r="AB43" s="189"/>
      <c r="AC43" s="89"/>
      <c r="AD43" s="66">
        <f t="shared" si="81"/>
        <v>0</v>
      </c>
      <c r="AE43" s="189"/>
      <c r="AF43" s="89"/>
      <c r="AG43" s="189"/>
      <c r="AH43" s="189"/>
      <c r="AI43" s="189"/>
      <c r="AJ43" s="189"/>
    </row>
    <row r="44">
      <c r="A44" s="208" t="s">
        <v>69</v>
      </c>
      <c r="B44" s="209" t="str">
        <f t="shared" ref="B44:B45" si="83">D43/D44</f>
        <v>#DIV/0!</v>
      </c>
      <c r="C44" s="208" t="s">
        <v>58</v>
      </c>
      <c r="D44" s="221">
        <f t="shared" si="82"/>
        <v>0</v>
      </c>
      <c r="E44" s="282"/>
      <c r="F44" s="282"/>
      <c r="G44" s="282"/>
      <c r="H44" s="282"/>
      <c r="I44" s="277">
        <f t="shared" si="78"/>
        <v>0</v>
      </c>
      <c r="J44" s="282"/>
      <c r="K44" s="283"/>
      <c r="L44" s="283"/>
      <c r="M44" s="283"/>
      <c r="N44" s="283"/>
      <c r="O44" s="282"/>
      <c r="P44" s="277">
        <f t="shared" si="79"/>
        <v>0</v>
      </c>
      <c r="Q44" s="91"/>
      <c r="R44" s="189"/>
      <c r="S44" s="189"/>
      <c r="T44" s="189"/>
      <c r="U44" s="189"/>
      <c r="V44" s="89"/>
      <c r="W44" s="66">
        <f t="shared" si="80"/>
        <v>0</v>
      </c>
      <c r="X44" s="89"/>
      <c r="Y44" s="189"/>
      <c r="Z44" s="189"/>
      <c r="AA44" s="189"/>
      <c r="AB44" s="189"/>
      <c r="AC44" s="89"/>
      <c r="AD44" s="66">
        <f t="shared" si="81"/>
        <v>0</v>
      </c>
      <c r="AE44" s="189"/>
      <c r="AF44" s="89"/>
      <c r="AG44" s="189"/>
      <c r="AH44" s="189"/>
      <c r="AI44" s="189"/>
      <c r="AJ44" s="189"/>
    </row>
    <row r="45">
      <c r="A45" s="208" t="s">
        <v>71</v>
      </c>
      <c r="B45" s="209" t="str">
        <f t="shared" si="83"/>
        <v>#DIV/0!</v>
      </c>
      <c r="C45" s="245" t="s">
        <v>109</v>
      </c>
      <c r="D45" s="221">
        <f t="shared" si="82"/>
        <v>0</v>
      </c>
      <c r="E45" s="282"/>
      <c r="F45" s="283"/>
      <c r="G45" s="283"/>
      <c r="H45" s="283"/>
      <c r="I45" s="277">
        <f t="shared" si="78"/>
        <v>0</v>
      </c>
      <c r="J45" s="282"/>
      <c r="K45" s="283"/>
      <c r="L45" s="282"/>
      <c r="M45" s="283"/>
      <c r="N45" s="282"/>
      <c r="O45" s="282"/>
      <c r="P45" s="277">
        <f t="shared" si="79"/>
        <v>0</v>
      </c>
      <c r="Q45" s="91"/>
      <c r="R45" s="189"/>
      <c r="S45" s="89"/>
      <c r="T45" s="189"/>
      <c r="U45" s="89"/>
      <c r="V45" s="89"/>
      <c r="W45" s="66">
        <f t="shared" si="80"/>
        <v>0</v>
      </c>
      <c r="X45" s="89"/>
      <c r="Y45" s="189"/>
      <c r="Z45" s="89"/>
      <c r="AA45" s="189"/>
      <c r="AB45" s="89"/>
      <c r="AC45" s="89"/>
      <c r="AD45" s="66">
        <f t="shared" si="81"/>
        <v>0</v>
      </c>
      <c r="AE45" s="89"/>
      <c r="AF45" s="189"/>
      <c r="AG45" s="189"/>
      <c r="AH45" s="189"/>
      <c r="AI45" s="189"/>
      <c r="AJ45" s="189"/>
    </row>
    <row r="46">
      <c r="I46" s="107"/>
    </row>
    <row r="47">
      <c r="A47" s="210" t="s">
        <v>112</v>
      </c>
      <c r="B47" s="71"/>
      <c r="C47" s="71"/>
      <c r="D47" s="59"/>
      <c r="E47" s="248">
        <f t="shared" ref="E47:H47" si="84">E68/E75</f>
        <v>11.82352941</v>
      </c>
      <c r="F47" s="248">
        <f t="shared" si="84"/>
        <v>11.31578947</v>
      </c>
      <c r="G47" s="248">
        <f t="shared" si="84"/>
        <v>12.26666667</v>
      </c>
      <c r="H47" s="248">
        <f t="shared" si="84"/>
        <v>13.72222222</v>
      </c>
      <c r="I47" s="249">
        <f t="shared" ref="I47:I52" si="89">sum(E47:H47)/6</f>
        <v>8.188034629</v>
      </c>
      <c r="J47" s="114">
        <f t="shared" ref="J47:O47" si="85">J68/J75</f>
        <v>17.35714286</v>
      </c>
      <c r="K47" s="114">
        <f t="shared" si="85"/>
        <v>14.44</v>
      </c>
      <c r="L47" s="114">
        <f t="shared" si="85"/>
        <v>16.31818182</v>
      </c>
      <c r="M47" s="114">
        <f t="shared" si="85"/>
        <v>18.81818182</v>
      </c>
      <c r="N47" s="114">
        <f t="shared" si="85"/>
        <v>20.54545455</v>
      </c>
      <c r="O47" s="114">
        <f t="shared" si="85"/>
        <v>18.73333333</v>
      </c>
      <c r="P47" s="250">
        <f t="shared" ref="P47:P52" si="90">sum(J47:O47)/6</f>
        <v>17.70204906</v>
      </c>
      <c r="Q47" s="114" t="str">
        <f t="shared" ref="Q47:V47" si="86">Q68/Q75</f>
        <v>#DIV/0!</v>
      </c>
      <c r="R47" s="114">
        <f t="shared" si="86"/>
        <v>16.14285714</v>
      </c>
      <c r="S47" s="114">
        <f t="shared" si="86"/>
        <v>17.7</v>
      </c>
      <c r="T47" s="114">
        <f t="shared" si="86"/>
        <v>17.53846154</v>
      </c>
      <c r="U47" s="114">
        <f t="shared" si="86"/>
        <v>21.5</v>
      </c>
      <c r="V47" s="114">
        <f t="shared" si="86"/>
        <v>21.46666667</v>
      </c>
      <c r="W47" s="250" t="str">
        <f t="shared" ref="W47:W52" si="91">sum(Q47:V47)/6</f>
        <v>#DIV/0!</v>
      </c>
      <c r="X47" s="114">
        <f t="shared" ref="X47:AC47" si="87">X68/X75</f>
        <v>17.75510204</v>
      </c>
      <c r="Y47" s="114">
        <f t="shared" si="87"/>
        <v>22.05882353</v>
      </c>
      <c r="Z47" s="114">
        <f t="shared" si="87"/>
        <v>20.04651163</v>
      </c>
      <c r="AA47" s="114">
        <f t="shared" si="87"/>
        <v>21.33333333</v>
      </c>
      <c r="AB47" s="114">
        <f t="shared" si="87"/>
        <v>19.95238095</v>
      </c>
      <c r="AC47" s="114">
        <f t="shared" si="87"/>
        <v>20.17391304</v>
      </c>
      <c r="AD47" s="250">
        <f t="shared" ref="AD47:AD52" si="92">sum(X47:AC47)/6</f>
        <v>20.22001075</v>
      </c>
      <c r="AE47" s="114">
        <f t="shared" ref="AE47:AI47" si="88">AE68/AE75</f>
        <v>20.7826087</v>
      </c>
      <c r="AF47" s="114">
        <f t="shared" si="88"/>
        <v>21</v>
      </c>
      <c r="AG47" s="114">
        <f t="shared" si="88"/>
        <v>17.67741935</v>
      </c>
      <c r="AH47" s="114">
        <f t="shared" si="88"/>
        <v>19.48571429</v>
      </c>
      <c r="AI47" s="114">
        <f t="shared" si="88"/>
        <v>20</v>
      </c>
    </row>
    <row r="48">
      <c r="A48" s="212" t="s">
        <v>0</v>
      </c>
      <c r="B48" s="71"/>
      <c r="C48" s="71"/>
      <c r="D48" s="251" t="str">
        <f t="shared" ref="D48:D52" si="93">D69/D76</f>
        <v>#DIV/0!</v>
      </c>
      <c r="E48" s="248"/>
      <c r="F48" s="248"/>
      <c r="G48" s="248"/>
      <c r="H48" s="248"/>
      <c r="I48" s="249">
        <f t="shared" si="89"/>
        <v>0</v>
      </c>
      <c r="J48" s="114"/>
      <c r="K48" s="114"/>
      <c r="L48" s="114"/>
      <c r="M48" s="114"/>
      <c r="N48" s="114"/>
      <c r="O48" s="114"/>
      <c r="P48" s="250">
        <f t="shared" si="90"/>
        <v>0</v>
      </c>
      <c r="Q48" s="114"/>
      <c r="R48" s="114"/>
      <c r="S48" s="114"/>
      <c r="T48" s="114"/>
      <c r="U48" s="114"/>
      <c r="V48" s="114"/>
      <c r="W48" s="250">
        <f t="shared" si="91"/>
        <v>0</v>
      </c>
      <c r="X48" s="114"/>
      <c r="Y48" s="114"/>
      <c r="Z48" s="114" t="str">
        <f>Z69/Z76</f>
        <v>#DIV/0!</v>
      </c>
      <c r="AA48" s="114"/>
      <c r="AB48" s="114"/>
      <c r="AC48" s="114"/>
      <c r="AD48" s="250" t="str">
        <f t="shared" si="92"/>
        <v>#DIV/0!</v>
      </c>
      <c r="AE48" s="114"/>
      <c r="AF48" s="114"/>
      <c r="AG48" s="114"/>
      <c r="AH48" s="114"/>
      <c r="AI48" s="114"/>
    </row>
    <row r="49">
      <c r="A49" s="212" t="s">
        <v>34</v>
      </c>
      <c r="B49" s="71"/>
      <c r="C49" s="71"/>
      <c r="D49" s="251">
        <f t="shared" si="93"/>
        <v>20.02116402</v>
      </c>
      <c r="E49" s="248" t="str">
        <f t="shared" ref="E49:H49" si="94">E70/E77</f>
        <v>#DIV/0!</v>
      </c>
      <c r="F49" s="248" t="str">
        <f t="shared" si="94"/>
        <v>#DIV/0!</v>
      </c>
      <c r="G49" s="248" t="str">
        <f t="shared" si="94"/>
        <v>#DIV/0!</v>
      </c>
      <c r="H49" s="248" t="str">
        <f t="shared" si="94"/>
        <v>#DIV/0!</v>
      </c>
      <c r="I49" s="249" t="str">
        <f t="shared" si="89"/>
        <v>#DIV/0!</v>
      </c>
      <c r="J49" s="114" t="str">
        <f t="shared" ref="J49:L49" si="95">J70/J77</f>
        <v>#DIV/0!</v>
      </c>
      <c r="K49" s="114">
        <f t="shared" si="95"/>
        <v>18.8</v>
      </c>
      <c r="L49" s="114" t="str">
        <f t="shared" si="95"/>
        <v>#DIV/0!</v>
      </c>
      <c r="M49" s="114"/>
      <c r="N49" s="114"/>
      <c r="O49" s="114"/>
      <c r="P49" s="250" t="str">
        <f t="shared" si="90"/>
        <v>#DIV/0!</v>
      </c>
      <c r="Q49" s="114"/>
      <c r="R49" s="114"/>
      <c r="S49" s="114"/>
      <c r="T49" s="114"/>
      <c r="U49" s="114"/>
      <c r="V49" s="114"/>
      <c r="W49" s="250">
        <f t="shared" si="91"/>
        <v>0</v>
      </c>
      <c r="X49" s="114">
        <f t="shared" ref="X49:AB49" si="96">X70/X77</f>
        <v>19.06666667</v>
      </c>
      <c r="Y49" s="114">
        <f t="shared" si="96"/>
        <v>21.6</v>
      </c>
      <c r="Z49" s="114">
        <f t="shared" si="96"/>
        <v>19.33333333</v>
      </c>
      <c r="AA49" s="114">
        <f t="shared" si="96"/>
        <v>18.85714286</v>
      </c>
      <c r="AB49" s="114">
        <f t="shared" si="96"/>
        <v>21.2</v>
      </c>
      <c r="AC49" s="114"/>
      <c r="AD49" s="250">
        <f t="shared" si="92"/>
        <v>16.67619048</v>
      </c>
      <c r="AE49" s="114">
        <f t="shared" ref="AE49:AI49" si="97">AE70/AE77</f>
        <v>21</v>
      </c>
      <c r="AF49" s="114">
        <f t="shared" si="97"/>
        <v>19.42857143</v>
      </c>
      <c r="AG49" s="114">
        <f t="shared" si="97"/>
        <v>14.6</v>
      </c>
      <c r="AH49" s="114">
        <f t="shared" si="97"/>
        <v>20</v>
      </c>
      <c r="AI49" s="114" t="str">
        <f t="shared" si="97"/>
        <v>#DIV/0!</v>
      </c>
    </row>
    <row r="50">
      <c r="A50" s="212" t="s">
        <v>113</v>
      </c>
      <c r="B50" s="71"/>
      <c r="C50" s="71"/>
      <c r="D50" s="251">
        <f t="shared" si="93"/>
        <v>16.34267913</v>
      </c>
      <c r="E50" s="248">
        <f t="shared" ref="E50:H50" si="98">E71/E78</f>
        <v>13.6</v>
      </c>
      <c r="F50" s="248">
        <f t="shared" si="98"/>
        <v>10</v>
      </c>
      <c r="G50" s="248">
        <f t="shared" si="98"/>
        <v>11.8</v>
      </c>
      <c r="H50" s="248">
        <f t="shared" si="98"/>
        <v>11.83333333</v>
      </c>
      <c r="I50" s="249">
        <f t="shared" si="89"/>
        <v>7.872222222</v>
      </c>
      <c r="J50" s="114">
        <f t="shared" ref="J50:O50" si="99">J71/J78</f>
        <v>17.42857143</v>
      </c>
      <c r="K50" s="114">
        <f t="shared" si="99"/>
        <v>14.16666667</v>
      </c>
      <c r="L50" s="114">
        <f t="shared" si="99"/>
        <v>15.14285714</v>
      </c>
      <c r="M50" s="114">
        <f t="shared" si="99"/>
        <v>20.25</v>
      </c>
      <c r="N50" s="114">
        <f t="shared" si="99"/>
        <v>20.875</v>
      </c>
      <c r="O50" s="114" t="str">
        <f t="shared" si="99"/>
        <v>#DIV/0!</v>
      </c>
      <c r="P50" s="250" t="str">
        <f t="shared" si="90"/>
        <v>#DIV/0!</v>
      </c>
      <c r="Q50" s="114" t="str">
        <f t="shared" ref="Q50:V50" si="100">Q71/Q78</f>
        <v>#DIV/0!</v>
      </c>
      <c r="R50" s="114">
        <f t="shared" si="100"/>
        <v>12.75</v>
      </c>
      <c r="S50" s="114">
        <f t="shared" si="100"/>
        <v>12.57142857</v>
      </c>
      <c r="T50" s="114">
        <f t="shared" si="100"/>
        <v>13.57142857</v>
      </c>
      <c r="U50" s="114">
        <f t="shared" si="100"/>
        <v>20.375</v>
      </c>
      <c r="V50" s="114">
        <f t="shared" si="100"/>
        <v>17</v>
      </c>
      <c r="W50" s="250" t="str">
        <f t="shared" si="91"/>
        <v>#DIV/0!</v>
      </c>
      <c r="X50" s="114">
        <f t="shared" ref="X50:AB50" si="101">X71/X78</f>
        <v>15.75</v>
      </c>
      <c r="Y50" s="114">
        <f t="shared" si="101"/>
        <v>16.28571429</v>
      </c>
      <c r="Z50" s="114">
        <f t="shared" si="101"/>
        <v>15.375</v>
      </c>
      <c r="AA50" s="114" t="str">
        <f t="shared" si="101"/>
        <v>#DIV/0!</v>
      </c>
      <c r="AB50" s="114">
        <f t="shared" si="101"/>
        <v>18.4</v>
      </c>
      <c r="AC50" s="114"/>
      <c r="AD50" s="250" t="str">
        <f t="shared" si="92"/>
        <v>#DIV/0!</v>
      </c>
      <c r="AE50" s="114">
        <f t="shared" ref="AE50:AI50" si="102">AE71/AE78</f>
        <v>19.5</v>
      </c>
      <c r="AF50" s="114">
        <f t="shared" si="102"/>
        <v>20</v>
      </c>
      <c r="AG50" s="114">
        <f t="shared" si="102"/>
        <v>14.66666667</v>
      </c>
      <c r="AH50" s="114">
        <f t="shared" si="102"/>
        <v>18</v>
      </c>
      <c r="AI50" s="114">
        <f t="shared" si="102"/>
        <v>20</v>
      </c>
    </row>
    <row r="51">
      <c r="A51" s="212" t="s">
        <v>114</v>
      </c>
      <c r="B51" s="71"/>
      <c r="C51" s="71"/>
      <c r="D51" s="251">
        <f t="shared" si="93"/>
        <v>18.63815789</v>
      </c>
      <c r="E51" s="248">
        <f t="shared" ref="E51:H51" si="103">E72/E79</f>
        <v>7.2</v>
      </c>
      <c r="F51" s="248">
        <f t="shared" si="103"/>
        <v>10.33333333</v>
      </c>
      <c r="G51" s="248">
        <f t="shared" si="103"/>
        <v>6.2</v>
      </c>
      <c r="H51" s="248">
        <f t="shared" si="103"/>
        <v>13.33333333</v>
      </c>
      <c r="I51" s="249">
        <f t="shared" si="89"/>
        <v>6.177777778</v>
      </c>
      <c r="J51" s="114">
        <f t="shared" ref="J51:O51" si="104">J72/J79</f>
        <v>17.28571429</v>
      </c>
      <c r="K51" s="114">
        <f t="shared" si="104"/>
        <v>10.71428571</v>
      </c>
      <c r="L51" s="114">
        <f t="shared" si="104"/>
        <v>20.625</v>
      </c>
      <c r="M51" s="114">
        <f t="shared" si="104"/>
        <v>17.85714286</v>
      </c>
      <c r="N51" s="114">
        <f t="shared" si="104"/>
        <v>20.28571429</v>
      </c>
      <c r="O51" s="114">
        <f t="shared" si="104"/>
        <v>20</v>
      </c>
      <c r="P51" s="250">
        <f t="shared" si="90"/>
        <v>17.79464286</v>
      </c>
      <c r="Q51" s="114" t="str">
        <f>Q72/Q79</f>
        <v>#DIV/0!</v>
      </c>
      <c r="R51" s="114">
        <f>R73/R79</f>
        <v>10.2</v>
      </c>
      <c r="S51" s="114">
        <f t="shared" ref="S51:V51" si="105">S72/S79</f>
        <v>20.4</v>
      </c>
      <c r="T51" s="114" t="str">
        <f t="shared" si="105"/>
        <v>#DIV/0!</v>
      </c>
      <c r="U51" s="114" t="str">
        <f t="shared" si="105"/>
        <v>#DIV/0!</v>
      </c>
      <c r="V51" s="114">
        <f t="shared" si="105"/>
        <v>23</v>
      </c>
      <c r="W51" s="250" t="str">
        <f t="shared" si="91"/>
        <v>#DIV/0!</v>
      </c>
      <c r="X51" s="114">
        <f t="shared" ref="X51:AC51" si="106">X72/X79</f>
        <v>19.375</v>
      </c>
      <c r="Y51" s="114">
        <f t="shared" si="106"/>
        <v>22</v>
      </c>
      <c r="Z51" s="114">
        <f t="shared" si="106"/>
        <v>20</v>
      </c>
      <c r="AA51" s="114">
        <f t="shared" si="106"/>
        <v>24</v>
      </c>
      <c r="AB51" s="114">
        <f t="shared" si="106"/>
        <v>20.75</v>
      </c>
      <c r="AC51" s="114">
        <f t="shared" si="106"/>
        <v>21.25</v>
      </c>
      <c r="AD51" s="250">
        <f t="shared" si="92"/>
        <v>21.22916667</v>
      </c>
      <c r="AE51" s="114">
        <f t="shared" ref="AE51:AI51" si="107">AE72/AE79</f>
        <v>21.875</v>
      </c>
      <c r="AF51" s="114">
        <f t="shared" si="107"/>
        <v>22.66666667</v>
      </c>
      <c r="AG51" s="114">
        <f t="shared" si="107"/>
        <v>30.33333333</v>
      </c>
      <c r="AH51" s="114">
        <f t="shared" si="107"/>
        <v>20.13333333</v>
      </c>
      <c r="AI51" s="114">
        <f t="shared" si="107"/>
        <v>21.2</v>
      </c>
    </row>
    <row r="52">
      <c r="A52" s="215" t="s">
        <v>118</v>
      </c>
      <c r="B52" s="71"/>
      <c r="C52" s="71"/>
      <c r="D52" s="252">
        <f t="shared" si="93"/>
        <v>17.14864865</v>
      </c>
      <c r="E52" s="248"/>
      <c r="F52" s="248">
        <f t="shared" ref="F52:H52" si="108">F73/F80</f>
        <v>13.28571429</v>
      </c>
      <c r="G52" s="248">
        <f t="shared" si="108"/>
        <v>18.8</v>
      </c>
      <c r="H52" s="248">
        <f t="shared" si="108"/>
        <v>16</v>
      </c>
      <c r="I52" s="249">
        <f t="shared" si="89"/>
        <v>8.014285714</v>
      </c>
      <c r="J52" s="253">
        <v>20.0</v>
      </c>
      <c r="K52" s="248">
        <f t="shared" ref="K52:N52" si="109">K73/K80</f>
        <v>15.28571429</v>
      </c>
      <c r="L52" s="248">
        <f t="shared" si="109"/>
        <v>12.57142857</v>
      </c>
      <c r="M52" s="248">
        <f t="shared" si="109"/>
        <v>18.14285714</v>
      </c>
      <c r="N52" s="248">
        <f t="shared" si="109"/>
        <v>20.42857143</v>
      </c>
      <c r="O52" s="248"/>
      <c r="P52" s="250">
        <f t="shared" si="90"/>
        <v>14.4047619</v>
      </c>
      <c r="Q52" s="248"/>
      <c r="R52" s="248"/>
      <c r="S52" s="248">
        <f>S73/S80</f>
        <v>22</v>
      </c>
      <c r="T52" s="248"/>
      <c r="U52" s="248"/>
      <c r="V52" s="248"/>
      <c r="W52" s="250">
        <f t="shared" si="91"/>
        <v>3.666666667</v>
      </c>
      <c r="X52" s="248">
        <f>X73/X80</f>
        <v>11</v>
      </c>
      <c r="Y52" s="248"/>
      <c r="Z52" s="248"/>
      <c r="AA52" s="248">
        <f t="shared" ref="AA52:AB52" si="110">AA73/AA80</f>
        <v>20</v>
      </c>
      <c r="AB52" s="248">
        <f t="shared" si="110"/>
        <v>18.33333333</v>
      </c>
      <c r="AC52" s="248"/>
      <c r="AD52" s="250">
        <f t="shared" si="92"/>
        <v>8.222222222</v>
      </c>
      <c r="AE52" s="248" t="str">
        <f t="shared" ref="AE52:AI52" si="111">AE73/AE80</f>
        <v>#DIV/0!</v>
      </c>
      <c r="AF52" s="248" t="str">
        <f t="shared" si="111"/>
        <v>#DIV/0!</v>
      </c>
      <c r="AG52" s="248" t="str">
        <f t="shared" si="111"/>
        <v>#DIV/0!</v>
      </c>
      <c r="AH52" s="248" t="str">
        <f t="shared" si="111"/>
        <v>#DIV/0!</v>
      </c>
      <c r="AI52" s="248">
        <f t="shared" si="111"/>
        <v>17</v>
      </c>
      <c r="AJ52" s="254"/>
    </row>
    <row r="53">
      <c r="E53" s="254"/>
      <c r="F53" s="254"/>
      <c r="G53" s="254"/>
      <c r="H53" s="254"/>
      <c r="I53" s="255"/>
      <c r="P53" s="254"/>
      <c r="W53" s="254"/>
      <c r="AD53" s="254"/>
    </row>
    <row r="54">
      <c r="A54" s="210" t="s">
        <v>73</v>
      </c>
      <c r="B54" s="71"/>
      <c r="C54" s="71"/>
      <c r="D54" s="59"/>
      <c r="E54" s="256">
        <f t="shared" ref="E54:H54" si="112">E61/E68</f>
        <v>0</v>
      </c>
      <c r="F54" s="256">
        <f t="shared" si="112"/>
        <v>0</v>
      </c>
      <c r="G54" s="256">
        <f t="shared" si="112"/>
        <v>0.005434782609</v>
      </c>
      <c r="H54" s="256">
        <f t="shared" si="112"/>
        <v>0.004048582996</v>
      </c>
      <c r="I54" s="257">
        <f t="shared" ref="I54:I59" si="117">sum(E54:H54)/6</f>
        <v>0.001580560934</v>
      </c>
      <c r="J54" s="214">
        <f t="shared" ref="J54:O54" si="113">J61/J68</f>
        <v>0</v>
      </c>
      <c r="K54" s="214">
        <f t="shared" si="113"/>
        <v>0.008310249307</v>
      </c>
      <c r="L54" s="214">
        <f t="shared" si="113"/>
        <v>0.005571030641</v>
      </c>
      <c r="M54" s="214">
        <f t="shared" si="113"/>
        <v>0.002415458937</v>
      </c>
      <c r="N54" s="214">
        <f t="shared" si="113"/>
        <v>0</v>
      </c>
      <c r="O54" s="214">
        <f t="shared" si="113"/>
        <v>0</v>
      </c>
      <c r="P54" s="258">
        <f t="shared" ref="P54:P59" si="118">sum(J54:O54)/6</f>
        <v>0.002716123148</v>
      </c>
      <c r="Q54" s="214" t="str">
        <f t="shared" ref="Q54:V54" si="114">Q61/Q68</f>
        <v>#DIV/0!</v>
      </c>
      <c r="R54" s="214">
        <f t="shared" si="114"/>
        <v>0.005899705015</v>
      </c>
      <c r="S54" s="214">
        <f t="shared" si="114"/>
        <v>0.002824858757</v>
      </c>
      <c r="T54" s="214">
        <f t="shared" si="114"/>
        <v>0.01315789474</v>
      </c>
      <c r="U54" s="214">
        <f t="shared" si="114"/>
        <v>0</v>
      </c>
      <c r="V54" s="214">
        <f t="shared" si="114"/>
        <v>0.003105590062</v>
      </c>
      <c r="W54" s="258" t="str">
        <f t="shared" ref="W54:W59" si="119">sum(Q54:V54)/6</f>
        <v>#DIV/0!</v>
      </c>
      <c r="X54" s="214">
        <f t="shared" ref="X54:AC54" si="115">X61/X68</f>
        <v>0.006896551724</v>
      </c>
      <c r="Y54" s="214">
        <f t="shared" si="115"/>
        <v>0</v>
      </c>
      <c r="Z54" s="214">
        <f t="shared" si="115"/>
        <v>0.009280742459</v>
      </c>
      <c r="AA54" s="214">
        <f t="shared" si="115"/>
        <v>0</v>
      </c>
      <c r="AB54" s="214">
        <f t="shared" si="115"/>
        <v>0.002386634845</v>
      </c>
      <c r="AC54" s="214">
        <f t="shared" si="115"/>
        <v>0.004310344828</v>
      </c>
      <c r="AD54" s="258">
        <f t="shared" ref="AD54:AD59" si="120">sum(X54:AC54)/6</f>
        <v>0.003812378976</v>
      </c>
      <c r="AE54" s="214">
        <f t="shared" ref="AE54:AI54" si="116">AE61/AE68</f>
        <v>0.004184100418</v>
      </c>
      <c r="AF54" s="214">
        <f t="shared" si="116"/>
        <v>0.003401360544</v>
      </c>
      <c r="AG54" s="214">
        <f t="shared" si="116"/>
        <v>0.01094890511</v>
      </c>
      <c r="AH54" s="214">
        <f t="shared" si="116"/>
        <v>0.005865102639</v>
      </c>
      <c r="AI54" s="214">
        <f t="shared" si="116"/>
        <v>0</v>
      </c>
      <c r="AJ54" s="94"/>
    </row>
    <row r="55">
      <c r="A55" s="212" t="s">
        <v>0</v>
      </c>
      <c r="B55" s="71"/>
      <c r="C55" s="71"/>
      <c r="D55" s="259" t="str">
        <f t="shared" ref="D55:D59" si="121">D62/D69</f>
        <v>#DIV/0!</v>
      </c>
      <c r="E55" s="256"/>
      <c r="F55" s="256"/>
      <c r="G55" s="256"/>
      <c r="H55" s="256"/>
      <c r="I55" s="257">
        <f t="shared" si="117"/>
        <v>0</v>
      </c>
      <c r="J55" s="214"/>
      <c r="K55" s="214"/>
      <c r="L55" s="214"/>
      <c r="M55" s="214"/>
      <c r="N55" s="214"/>
      <c r="O55" s="214"/>
      <c r="P55" s="258">
        <f t="shared" si="118"/>
        <v>0</v>
      </c>
      <c r="Q55" s="214"/>
      <c r="R55" s="214"/>
      <c r="S55" s="214"/>
      <c r="T55" s="214"/>
      <c r="U55" s="214"/>
      <c r="V55" s="214"/>
      <c r="W55" s="258">
        <f t="shared" si="119"/>
        <v>0</v>
      </c>
      <c r="X55" s="214"/>
      <c r="Y55" s="214"/>
      <c r="Z55" s="214" t="str">
        <f>Z62/Z69</f>
        <v>#DIV/0!</v>
      </c>
      <c r="AA55" s="214"/>
      <c r="AB55" s="214"/>
      <c r="AC55" s="214"/>
      <c r="AD55" s="258" t="str">
        <f t="shared" si="120"/>
        <v>#DIV/0!</v>
      </c>
      <c r="AE55" s="214"/>
      <c r="AF55" s="214"/>
      <c r="AG55" s="214"/>
      <c r="AH55" s="214"/>
      <c r="AI55" s="214"/>
      <c r="AJ55" s="94"/>
    </row>
    <row r="56">
      <c r="A56" s="212" t="s">
        <v>34</v>
      </c>
      <c r="B56" s="71"/>
      <c r="C56" s="71"/>
      <c r="D56" s="259">
        <f t="shared" si="121"/>
        <v>0.005285412262</v>
      </c>
      <c r="E56" s="256" t="str">
        <f t="shared" ref="E56:H56" si="122">E63/E70</f>
        <v>#DIV/0!</v>
      </c>
      <c r="F56" s="256" t="str">
        <f t="shared" si="122"/>
        <v>#DIV/0!</v>
      </c>
      <c r="G56" s="256" t="str">
        <f t="shared" si="122"/>
        <v>#DIV/0!</v>
      </c>
      <c r="H56" s="256" t="str">
        <f t="shared" si="122"/>
        <v>#DIV/0!</v>
      </c>
      <c r="I56" s="257" t="str">
        <f t="shared" si="117"/>
        <v>#DIV/0!</v>
      </c>
      <c r="J56" s="214" t="str">
        <f t="shared" ref="J56:L56" si="123">J63/J70</f>
        <v>#DIV/0!</v>
      </c>
      <c r="K56" s="214">
        <f t="shared" si="123"/>
        <v>0.01063829787</v>
      </c>
      <c r="L56" s="214" t="str">
        <f t="shared" si="123"/>
        <v>#DIV/0!</v>
      </c>
      <c r="M56" s="214"/>
      <c r="N56" s="214"/>
      <c r="O56" s="214"/>
      <c r="P56" s="258" t="str">
        <f t="shared" si="118"/>
        <v>#DIV/0!</v>
      </c>
      <c r="Q56" s="214"/>
      <c r="R56" s="214"/>
      <c r="S56" s="214"/>
      <c r="T56" s="214"/>
      <c r="U56" s="214"/>
      <c r="V56" s="214"/>
      <c r="W56" s="258">
        <f t="shared" si="119"/>
        <v>0</v>
      </c>
      <c r="X56" s="214">
        <f t="shared" ref="X56:AB56" si="124">X63/X70</f>
        <v>0.006993006993</v>
      </c>
      <c r="Y56" s="214">
        <f t="shared" si="124"/>
        <v>0</v>
      </c>
      <c r="Z56" s="214">
        <f t="shared" si="124"/>
        <v>0</v>
      </c>
      <c r="AA56" s="214">
        <f t="shared" si="124"/>
        <v>0</v>
      </c>
      <c r="AB56" s="214">
        <f t="shared" si="124"/>
        <v>0</v>
      </c>
      <c r="AC56" s="214"/>
      <c r="AD56" s="258">
        <f t="shared" si="120"/>
        <v>0.001165501166</v>
      </c>
      <c r="AE56" s="214">
        <f t="shared" ref="AE56:AI56" si="125">AE63/AE70</f>
        <v>0.01360544218</v>
      </c>
      <c r="AF56" s="214">
        <f t="shared" si="125"/>
        <v>0</v>
      </c>
      <c r="AG56" s="214">
        <f t="shared" si="125"/>
        <v>0.01369863014</v>
      </c>
      <c r="AH56" s="214">
        <f t="shared" si="125"/>
        <v>0.01</v>
      </c>
      <c r="AI56" s="214" t="str">
        <f t="shared" si="125"/>
        <v>#DIV/0!</v>
      </c>
      <c r="AJ56" s="94"/>
    </row>
    <row r="57">
      <c r="A57" s="212" t="s">
        <v>113</v>
      </c>
      <c r="B57" s="71"/>
      <c r="C57" s="71"/>
      <c r="D57" s="259">
        <f t="shared" si="121"/>
        <v>0.003049942814</v>
      </c>
      <c r="E57" s="256">
        <f t="shared" ref="E57:H57" si="126">E64/E71</f>
        <v>0</v>
      </c>
      <c r="F57" s="256">
        <f t="shared" si="126"/>
        <v>0</v>
      </c>
      <c r="G57" s="256">
        <f t="shared" si="126"/>
        <v>0</v>
      </c>
      <c r="H57" s="256">
        <f t="shared" si="126"/>
        <v>0</v>
      </c>
      <c r="I57" s="257">
        <f t="shared" si="117"/>
        <v>0</v>
      </c>
      <c r="J57" s="214">
        <f t="shared" ref="J57:O57" si="127">J64/J71</f>
        <v>0</v>
      </c>
      <c r="K57" s="214">
        <f t="shared" si="127"/>
        <v>0.01176470588</v>
      </c>
      <c r="L57" s="214">
        <f t="shared" si="127"/>
        <v>0</v>
      </c>
      <c r="M57" s="214">
        <f t="shared" si="127"/>
        <v>0</v>
      </c>
      <c r="N57" s="214">
        <f t="shared" si="127"/>
        <v>0</v>
      </c>
      <c r="O57" s="214" t="str">
        <f t="shared" si="127"/>
        <v>#DIV/0!</v>
      </c>
      <c r="P57" s="258" t="str">
        <f t="shared" si="118"/>
        <v>#DIV/0!</v>
      </c>
      <c r="Q57" s="214" t="str">
        <f t="shared" ref="Q57:V57" si="128">Q64/Q71</f>
        <v>#DIV/0!</v>
      </c>
      <c r="R57" s="214">
        <f t="shared" si="128"/>
        <v>0.009803921569</v>
      </c>
      <c r="S57" s="214">
        <f t="shared" si="128"/>
        <v>0</v>
      </c>
      <c r="T57" s="214">
        <f t="shared" si="128"/>
        <v>0.02105263158</v>
      </c>
      <c r="U57" s="214">
        <f t="shared" si="128"/>
        <v>0</v>
      </c>
      <c r="V57" s="214">
        <f t="shared" si="128"/>
        <v>0</v>
      </c>
      <c r="W57" s="258" t="str">
        <f t="shared" si="119"/>
        <v>#DIV/0!</v>
      </c>
      <c r="X57" s="214">
        <f t="shared" ref="X57:AB57" si="129">X64/X71</f>
        <v>0.007936507937</v>
      </c>
      <c r="Y57" s="214">
        <f t="shared" si="129"/>
        <v>0</v>
      </c>
      <c r="Z57" s="214">
        <f t="shared" si="129"/>
        <v>0</v>
      </c>
      <c r="AA57" s="214" t="str">
        <f t="shared" si="129"/>
        <v>#DIV/0!</v>
      </c>
      <c r="AB57" s="214">
        <f t="shared" si="129"/>
        <v>0.01086956522</v>
      </c>
      <c r="AC57" s="214"/>
      <c r="AD57" s="258" t="str">
        <f t="shared" si="120"/>
        <v>#DIV/0!</v>
      </c>
      <c r="AE57" s="214">
        <f t="shared" ref="AE57:AI57" si="130">AE64/AE71</f>
        <v>0</v>
      </c>
      <c r="AF57" s="214">
        <f t="shared" si="130"/>
        <v>0.01111111111</v>
      </c>
      <c r="AG57" s="214">
        <f t="shared" si="130"/>
        <v>0.009090909091</v>
      </c>
      <c r="AH57" s="214">
        <f t="shared" si="130"/>
        <v>0</v>
      </c>
      <c r="AI57" s="214">
        <f t="shared" si="130"/>
        <v>0</v>
      </c>
      <c r="AJ57" s="94"/>
    </row>
    <row r="58">
      <c r="A58" s="212" t="s">
        <v>114</v>
      </c>
      <c r="B58" s="71"/>
      <c r="C58" s="71"/>
      <c r="D58" s="259">
        <f t="shared" si="121"/>
        <v>0.004235792446</v>
      </c>
      <c r="E58" s="256">
        <f t="shared" ref="E58:H58" si="131">E65/E72</f>
        <v>0</v>
      </c>
      <c r="F58" s="256">
        <f t="shared" si="131"/>
        <v>0</v>
      </c>
      <c r="G58" s="256">
        <f t="shared" si="131"/>
        <v>0</v>
      </c>
      <c r="H58" s="256">
        <f t="shared" si="131"/>
        <v>0.0125</v>
      </c>
      <c r="I58" s="257">
        <f t="shared" si="117"/>
        <v>0.002083333333</v>
      </c>
      <c r="J58" s="214">
        <f t="shared" ref="J58:K58" si="132">J65/J72</f>
        <v>0</v>
      </c>
      <c r="K58" s="214">
        <f t="shared" si="132"/>
        <v>0</v>
      </c>
      <c r="L58" s="214"/>
      <c r="M58" s="214">
        <f t="shared" ref="M58:O58" si="133">M65/M72</f>
        <v>0.008</v>
      </c>
      <c r="N58" s="214">
        <f t="shared" si="133"/>
        <v>0</v>
      </c>
      <c r="O58" s="214">
        <f t="shared" si="133"/>
        <v>0</v>
      </c>
      <c r="P58" s="258">
        <f t="shared" si="118"/>
        <v>0.001333333333</v>
      </c>
      <c r="Q58" s="214" t="str">
        <f>Q65/Q72</f>
        <v>#DIV/0!</v>
      </c>
      <c r="R58" s="214">
        <f>R65/R73</f>
        <v>0.01960784314</v>
      </c>
      <c r="S58" s="214">
        <f t="shared" ref="S58:V58" si="134">S65/S72</f>
        <v>0</v>
      </c>
      <c r="T58" s="214" t="str">
        <f t="shared" si="134"/>
        <v>#DIV/0!</v>
      </c>
      <c r="U58" s="214" t="str">
        <f t="shared" si="134"/>
        <v>#DIV/0!</v>
      </c>
      <c r="V58" s="214">
        <f t="shared" si="134"/>
        <v>0</v>
      </c>
      <c r="W58" s="258" t="str">
        <f t="shared" si="119"/>
        <v>#DIV/0!</v>
      </c>
      <c r="X58" s="214">
        <f t="shared" ref="X58:Y58" si="135">X65/X72</f>
        <v>0.006451612903</v>
      </c>
      <c r="Y58" s="214">
        <f t="shared" si="135"/>
        <v>0</v>
      </c>
      <c r="Z58" s="214"/>
      <c r="AA58" s="214">
        <f t="shared" ref="AA58:AB58" si="136">AA65/AA72</f>
        <v>0</v>
      </c>
      <c r="AB58" s="214">
        <f t="shared" si="136"/>
        <v>0</v>
      </c>
      <c r="AC58" s="214"/>
      <c r="AD58" s="258">
        <f t="shared" si="120"/>
        <v>0.001075268817</v>
      </c>
      <c r="AE58" s="214">
        <f t="shared" ref="AE58:AI58" si="137">AE65/AE72</f>
        <v>0</v>
      </c>
      <c r="AF58" s="214">
        <f t="shared" si="137"/>
        <v>0</v>
      </c>
      <c r="AG58" s="214">
        <f t="shared" si="137"/>
        <v>0.01098901099</v>
      </c>
      <c r="AH58" s="214">
        <f t="shared" si="137"/>
        <v>0.006622516556</v>
      </c>
      <c r="AI58" s="214">
        <f t="shared" si="137"/>
        <v>0</v>
      </c>
      <c r="AJ58" s="94"/>
    </row>
    <row r="59">
      <c r="A59" s="215" t="s">
        <v>118</v>
      </c>
      <c r="B59" s="71"/>
      <c r="C59" s="71"/>
      <c r="D59" s="260">
        <f t="shared" si="121"/>
        <v>0.002364066194</v>
      </c>
      <c r="E59" s="256"/>
      <c r="F59" s="256">
        <f t="shared" ref="F59:H59" si="138">F66/F73</f>
        <v>0</v>
      </c>
      <c r="G59" s="256">
        <f t="shared" si="138"/>
        <v>0.01063829787</v>
      </c>
      <c r="H59" s="256">
        <f t="shared" si="138"/>
        <v>0</v>
      </c>
      <c r="I59" s="257">
        <f t="shared" si="117"/>
        <v>0.001773049645</v>
      </c>
      <c r="J59" s="256" t="str">
        <f t="shared" ref="J59:N59" si="139">J66/J73</f>
        <v>#DIV/0!</v>
      </c>
      <c r="K59" s="256">
        <f t="shared" si="139"/>
        <v>0.009345794393</v>
      </c>
      <c r="L59" s="256">
        <f t="shared" si="139"/>
        <v>0.01136363636</v>
      </c>
      <c r="M59" s="256">
        <f t="shared" si="139"/>
        <v>0</v>
      </c>
      <c r="N59" s="256">
        <f t="shared" si="139"/>
        <v>0</v>
      </c>
      <c r="O59" s="256"/>
      <c r="P59" s="258" t="str">
        <f t="shared" si="118"/>
        <v>#DIV/0!</v>
      </c>
      <c r="Q59" s="256"/>
      <c r="R59" s="256"/>
      <c r="S59" s="256">
        <f>S66/S73</f>
        <v>0</v>
      </c>
      <c r="T59" s="256"/>
      <c r="U59" s="256"/>
      <c r="V59" s="256"/>
      <c r="W59" s="258">
        <f t="shared" si="119"/>
        <v>0</v>
      </c>
      <c r="X59" s="256">
        <f t="shared" ref="X59:Y59" si="140">X66/X73</f>
        <v>0</v>
      </c>
      <c r="Y59" s="256">
        <f t="shared" si="140"/>
        <v>0</v>
      </c>
      <c r="Z59" s="256"/>
      <c r="AA59" s="256">
        <f t="shared" ref="AA59:AB59" si="141">AA66/AA73</f>
        <v>0</v>
      </c>
      <c r="AB59" s="256">
        <f t="shared" si="141"/>
        <v>0</v>
      </c>
      <c r="AC59" s="256"/>
      <c r="AD59" s="258">
        <f t="shared" si="120"/>
        <v>0</v>
      </c>
      <c r="AE59" s="256" t="str">
        <f t="shared" ref="AE59:AI59" si="142">AE66/AE73</f>
        <v>#DIV/0!</v>
      </c>
      <c r="AF59" s="256" t="str">
        <f t="shared" si="142"/>
        <v>#DIV/0!</v>
      </c>
      <c r="AG59" s="256" t="str">
        <f t="shared" si="142"/>
        <v>#DIV/0!</v>
      </c>
      <c r="AH59" s="256" t="str">
        <f t="shared" si="142"/>
        <v>#DIV/0!</v>
      </c>
      <c r="AI59" s="256">
        <f t="shared" si="142"/>
        <v>0</v>
      </c>
      <c r="AJ59" s="285"/>
    </row>
    <row r="60">
      <c r="E60" s="248"/>
      <c r="F60" s="254"/>
      <c r="G60" s="254"/>
      <c r="H60" s="254"/>
      <c r="I60" s="255"/>
      <c r="P60" s="254"/>
      <c r="W60" s="254"/>
      <c r="AD60" s="254"/>
    </row>
    <row r="61">
      <c r="A61" s="210" t="s">
        <v>115</v>
      </c>
      <c r="B61" s="71"/>
      <c r="C61" s="71"/>
      <c r="D61" s="59"/>
      <c r="E61" s="248">
        <f t="shared" ref="E61:H61" si="143">sum(E62:E66)</f>
        <v>0</v>
      </c>
      <c r="F61" s="248">
        <f t="shared" si="143"/>
        <v>0</v>
      </c>
      <c r="G61" s="248">
        <f t="shared" si="143"/>
        <v>1</v>
      </c>
      <c r="H61" s="248">
        <f t="shared" si="143"/>
        <v>1</v>
      </c>
      <c r="I61" s="249">
        <f t="shared" ref="I61:I66" si="148">sum(E61:H61)/6</f>
        <v>0.3333333333</v>
      </c>
      <c r="J61" s="248">
        <f t="shared" ref="J61:O61" si="144">sum(J62:J66)</f>
        <v>0</v>
      </c>
      <c r="K61" s="248">
        <f t="shared" si="144"/>
        <v>3</v>
      </c>
      <c r="L61" s="248">
        <f t="shared" si="144"/>
        <v>2</v>
      </c>
      <c r="M61" s="248">
        <f t="shared" si="144"/>
        <v>1</v>
      </c>
      <c r="N61" s="248">
        <f t="shared" si="144"/>
        <v>0</v>
      </c>
      <c r="O61" s="248">
        <f t="shared" si="144"/>
        <v>0</v>
      </c>
      <c r="P61" s="250">
        <f t="shared" ref="P61:P66" si="149">sum(J61:O61)/6</f>
        <v>1</v>
      </c>
      <c r="Q61" s="248">
        <f t="shared" ref="Q61:V61" si="145">sum(Q62:Q66)</f>
        <v>0</v>
      </c>
      <c r="R61" s="248">
        <f t="shared" si="145"/>
        <v>2</v>
      </c>
      <c r="S61" s="248">
        <f t="shared" si="145"/>
        <v>1</v>
      </c>
      <c r="T61" s="248">
        <f t="shared" si="145"/>
        <v>3</v>
      </c>
      <c r="U61" s="248">
        <f t="shared" si="145"/>
        <v>0</v>
      </c>
      <c r="V61" s="248">
        <f t="shared" si="145"/>
        <v>1</v>
      </c>
      <c r="W61" s="250">
        <f t="shared" ref="W61:W66" si="150">sum(Q61:V61)/6</f>
        <v>1.166666667</v>
      </c>
      <c r="X61" s="248">
        <f t="shared" ref="X61:AC61" si="146">sum(X62:X66)</f>
        <v>3</v>
      </c>
      <c r="Y61" s="248">
        <f t="shared" si="146"/>
        <v>0</v>
      </c>
      <c r="Z61" s="248">
        <f t="shared" si="146"/>
        <v>4</v>
      </c>
      <c r="AA61" s="248">
        <f t="shared" si="146"/>
        <v>0</v>
      </c>
      <c r="AB61" s="248">
        <f t="shared" si="146"/>
        <v>1</v>
      </c>
      <c r="AC61" s="248">
        <f t="shared" si="146"/>
        <v>2</v>
      </c>
      <c r="AD61" s="250">
        <f t="shared" ref="AD61:AD66" si="151">sum(X61:AC61)/6</f>
        <v>1.666666667</v>
      </c>
      <c r="AE61" s="248">
        <f t="shared" ref="AE61:AI61" si="147">sum(AE62:AE66)</f>
        <v>2</v>
      </c>
      <c r="AF61" s="248">
        <f t="shared" si="147"/>
        <v>1</v>
      </c>
      <c r="AG61" s="248">
        <f t="shared" si="147"/>
        <v>3</v>
      </c>
      <c r="AH61" s="248">
        <f t="shared" si="147"/>
        <v>2</v>
      </c>
      <c r="AI61" s="248">
        <f t="shared" si="147"/>
        <v>0</v>
      </c>
      <c r="AJ61" s="254"/>
    </row>
    <row r="62">
      <c r="A62" s="212" t="s">
        <v>0</v>
      </c>
      <c r="B62" s="71"/>
      <c r="C62" s="59"/>
      <c r="D62" s="221">
        <f t="shared" ref="D62:D66" si="152">sum(E62:H62)+sum(J62:O62)+sum(Q62:V62)+sum(X62:AC62)+sum(AE62:AI62)</f>
        <v>0</v>
      </c>
      <c r="E62" s="248"/>
      <c r="F62" s="248"/>
      <c r="G62" s="248"/>
      <c r="H62" s="248"/>
      <c r="I62" s="249">
        <f t="shared" si="148"/>
        <v>0</v>
      </c>
      <c r="J62" s="114"/>
      <c r="K62" s="114"/>
      <c r="L62" s="114"/>
      <c r="M62" s="114"/>
      <c r="N62" s="114"/>
      <c r="O62" s="114"/>
      <c r="P62" s="250">
        <f t="shared" si="149"/>
        <v>0</v>
      </c>
      <c r="Q62" s="114"/>
      <c r="R62" s="114"/>
      <c r="S62" s="114"/>
      <c r="T62" s="114"/>
      <c r="U62" s="114"/>
      <c r="V62" s="114"/>
      <c r="W62" s="250">
        <f t="shared" si="150"/>
        <v>0</v>
      </c>
      <c r="X62" s="114"/>
      <c r="Y62" s="114"/>
      <c r="Z62" s="216"/>
      <c r="AA62" s="261"/>
      <c r="AB62" s="114"/>
      <c r="AC62" s="114"/>
      <c r="AD62" s="250">
        <f t="shared" si="151"/>
        <v>0</v>
      </c>
      <c r="AE62" s="114"/>
      <c r="AF62" s="114"/>
      <c r="AG62" s="114"/>
      <c r="AH62" s="114"/>
      <c r="AI62" s="114"/>
    </row>
    <row r="63">
      <c r="A63" s="212" t="s">
        <v>34</v>
      </c>
      <c r="B63" s="71"/>
      <c r="C63" s="59"/>
      <c r="D63" s="221">
        <f t="shared" si="152"/>
        <v>10</v>
      </c>
      <c r="E63" s="253"/>
      <c r="F63" s="253"/>
      <c r="G63" s="253"/>
      <c r="H63" s="253"/>
      <c r="I63" s="249">
        <f t="shared" si="148"/>
        <v>0</v>
      </c>
      <c r="J63" s="216"/>
      <c r="K63" s="216">
        <v>1.0</v>
      </c>
      <c r="L63" s="216"/>
      <c r="M63" s="216"/>
      <c r="N63" s="216"/>
      <c r="O63" s="216"/>
      <c r="P63" s="250">
        <f t="shared" si="149"/>
        <v>0.1666666667</v>
      </c>
      <c r="Q63" s="216">
        <v>0.0</v>
      </c>
      <c r="R63" s="216">
        <v>0.0</v>
      </c>
      <c r="S63" s="216">
        <v>1.0</v>
      </c>
      <c r="T63" s="216">
        <v>1.0</v>
      </c>
      <c r="U63" s="216">
        <v>0.0</v>
      </c>
      <c r="V63" s="216">
        <v>1.0</v>
      </c>
      <c r="W63" s="250">
        <f t="shared" si="150"/>
        <v>0.5</v>
      </c>
      <c r="X63" s="216">
        <v>1.0</v>
      </c>
      <c r="Y63" s="216">
        <v>0.0</v>
      </c>
      <c r="Z63" s="216">
        <v>0.0</v>
      </c>
      <c r="AA63" s="262">
        <v>0.0</v>
      </c>
      <c r="AB63" s="216">
        <v>0.0</v>
      </c>
      <c r="AC63" s="216">
        <v>1.0</v>
      </c>
      <c r="AD63" s="250">
        <f t="shared" si="151"/>
        <v>0.3333333333</v>
      </c>
      <c r="AE63" s="216">
        <v>2.0</v>
      </c>
      <c r="AF63" s="216">
        <v>0.0</v>
      </c>
      <c r="AG63" s="216">
        <v>1.0</v>
      </c>
      <c r="AH63" s="216">
        <v>1.0</v>
      </c>
      <c r="AI63" s="216"/>
      <c r="AJ63" s="102"/>
    </row>
    <row r="64">
      <c r="A64" s="212" t="s">
        <v>113</v>
      </c>
      <c r="B64" s="71"/>
      <c r="C64" s="59"/>
      <c r="D64" s="221">
        <f t="shared" si="152"/>
        <v>8</v>
      </c>
      <c r="E64" s="253">
        <v>0.0</v>
      </c>
      <c r="F64" s="253">
        <v>0.0</v>
      </c>
      <c r="G64" s="253">
        <v>0.0</v>
      </c>
      <c r="H64" s="253">
        <v>0.0</v>
      </c>
      <c r="I64" s="249">
        <f t="shared" si="148"/>
        <v>0</v>
      </c>
      <c r="J64" s="216">
        <v>0.0</v>
      </c>
      <c r="K64" s="216">
        <v>1.0</v>
      </c>
      <c r="L64" s="216">
        <v>0.0</v>
      </c>
      <c r="M64" s="216">
        <v>0.0</v>
      </c>
      <c r="N64" s="216">
        <v>0.0</v>
      </c>
      <c r="O64" s="216">
        <v>0.0</v>
      </c>
      <c r="P64" s="250">
        <f t="shared" si="149"/>
        <v>0.1666666667</v>
      </c>
      <c r="Q64" s="216">
        <v>0.0</v>
      </c>
      <c r="R64" s="216">
        <v>1.0</v>
      </c>
      <c r="S64" s="216">
        <v>0.0</v>
      </c>
      <c r="T64" s="216">
        <v>2.0</v>
      </c>
      <c r="U64" s="216">
        <v>0.0</v>
      </c>
      <c r="V64" s="216">
        <v>0.0</v>
      </c>
      <c r="W64" s="250">
        <f t="shared" si="150"/>
        <v>0.5</v>
      </c>
      <c r="X64" s="216">
        <v>1.0</v>
      </c>
      <c r="Y64" s="216">
        <v>0.0</v>
      </c>
      <c r="Z64" s="216">
        <v>0.0</v>
      </c>
      <c r="AA64" s="262">
        <v>0.0</v>
      </c>
      <c r="AB64" s="216">
        <v>1.0</v>
      </c>
      <c r="AC64" s="216">
        <v>0.0</v>
      </c>
      <c r="AD64" s="250">
        <f t="shared" si="151"/>
        <v>0.3333333333</v>
      </c>
      <c r="AE64" s="216">
        <v>0.0</v>
      </c>
      <c r="AF64" s="216">
        <v>1.0</v>
      </c>
      <c r="AG64" s="216">
        <v>1.0</v>
      </c>
      <c r="AH64" s="216">
        <v>0.0</v>
      </c>
      <c r="AI64" s="216">
        <v>0.0</v>
      </c>
      <c r="AJ64" s="102"/>
    </row>
    <row r="65">
      <c r="A65" s="212" t="s">
        <v>114</v>
      </c>
      <c r="B65" s="71"/>
      <c r="C65" s="59"/>
      <c r="D65" s="221">
        <f t="shared" si="152"/>
        <v>12</v>
      </c>
      <c r="E65" s="253">
        <v>0.0</v>
      </c>
      <c r="F65" s="253">
        <v>0.0</v>
      </c>
      <c r="G65" s="253">
        <v>0.0</v>
      </c>
      <c r="H65" s="253">
        <v>1.0</v>
      </c>
      <c r="I65" s="249">
        <f t="shared" si="148"/>
        <v>0.1666666667</v>
      </c>
      <c r="J65" s="262">
        <v>0.0</v>
      </c>
      <c r="K65" s="262">
        <v>0.0</v>
      </c>
      <c r="L65" s="216">
        <v>1.0</v>
      </c>
      <c r="M65" s="216">
        <v>1.0</v>
      </c>
      <c r="N65" s="262">
        <v>0.0</v>
      </c>
      <c r="O65" s="216">
        <v>0.0</v>
      </c>
      <c r="P65" s="250">
        <f t="shared" si="149"/>
        <v>0.3333333333</v>
      </c>
      <c r="Q65" s="216">
        <v>0.0</v>
      </c>
      <c r="R65" s="216">
        <v>1.0</v>
      </c>
      <c r="S65" s="262">
        <v>0.0</v>
      </c>
      <c r="T65" s="216">
        <v>0.0</v>
      </c>
      <c r="U65" s="216">
        <v>0.0</v>
      </c>
      <c r="V65" s="216">
        <v>0.0</v>
      </c>
      <c r="W65" s="250">
        <f t="shared" si="150"/>
        <v>0.1666666667</v>
      </c>
      <c r="X65" s="216">
        <v>1.0</v>
      </c>
      <c r="Y65" s="216">
        <v>0.0</v>
      </c>
      <c r="Z65" s="216">
        <v>4.0</v>
      </c>
      <c r="AA65" s="262">
        <v>0.0</v>
      </c>
      <c r="AB65" s="216">
        <v>0.0</v>
      </c>
      <c r="AC65" s="216">
        <v>1.0</v>
      </c>
      <c r="AD65" s="250">
        <f t="shared" si="151"/>
        <v>1</v>
      </c>
      <c r="AE65" s="216">
        <v>0.0</v>
      </c>
      <c r="AF65" s="216">
        <v>0.0</v>
      </c>
      <c r="AG65" s="216">
        <v>1.0</v>
      </c>
      <c r="AH65" s="216">
        <v>1.0</v>
      </c>
      <c r="AI65" s="216">
        <v>0.0</v>
      </c>
      <c r="AJ65" s="102"/>
    </row>
    <row r="66">
      <c r="A66" s="215" t="s">
        <v>118</v>
      </c>
      <c r="B66" s="71"/>
      <c r="C66" s="59"/>
      <c r="D66" s="221">
        <f t="shared" si="152"/>
        <v>3</v>
      </c>
      <c r="E66" s="263">
        <v>0.0</v>
      </c>
      <c r="F66" s="263">
        <v>0.0</v>
      </c>
      <c r="G66" s="263">
        <v>1.0</v>
      </c>
      <c r="H66" s="263">
        <v>0.0</v>
      </c>
      <c r="I66" s="249">
        <f t="shared" si="148"/>
        <v>0.1666666667</v>
      </c>
      <c r="J66" s="262">
        <v>0.0</v>
      </c>
      <c r="K66" s="262">
        <v>1.0</v>
      </c>
      <c r="L66" s="262">
        <v>1.0</v>
      </c>
      <c r="M66" s="262">
        <v>0.0</v>
      </c>
      <c r="N66" s="262">
        <v>0.0</v>
      </c>
      <c r="O66" s="262">
        <v>0.0</v>
      </c>
      <c r="P66" s="264">
        <f t="shared" si="149"/>
        <v>0.3333333333</v>
      </c>
      <c r="Q66" s="262">
        <v>0.0</v>
      </c>
      <c r="R66" s="262">
        <v>0.0</v>
      </c>
      <c r="S66" s="262">
        <v>0.0</v>
      </c>
      <c r="T66" s="262">
        <v>0.0</v>
      </c>
      <c r="U66" s="262">
        <v>0.0</v>
      </c>
      <c r="V66" s="262">
        <v>0.0</v>
      </c>
      <c r="W66" s="264">
        <f t="shared" si="150"/>
        <v>0</v>
      </c>
      <c r="X66" s="262">
        <v>0.0</v>
      </c>
      <c r="Y66" s="262">
        <v>0.0</v>
      </c>
      <c r="Z66" s="262">
        <v>0.0</v>
      </c>
      <c r="AA66" s="262">
        <v>0.0</v>
      </c>
      <c r="AB66" s="216">
        <v>0.0</v>
      </c>
      <c r="AC66" s="216">
        <v>0.0</v>
      </c>
      <c r="AD66" s="264">
        <f t="shared" si="151"/>
        <v>0</v>
      </c>
      <c r="AE66" s="262">
        <v>0.0</v>
      </c>
      <c r="AF66" s="262">
        <v>0.0</v>
      </c>
      <c r="AG66" s="262">
        <v>0.0</v>
      </c>
      <c r="AH66" s="262">
        <v>0.0</v>
      </c>
      <c r="AI66" s="262">
        <v>0.0</v>
      </c>
      <c r="AJ66" s="286"/>
    </row>
    <row r="67">
      <c r="E67" s="254"/>
      <c r="F67" s="254"/>
      <c r="G67" s="254"/>
      <c r="H67" s="254"/>
      <c r="I67" s="255"/>
      <c r="P67" s="254"/>
      <c r="W67" s="254"/>
      <c r="AD67" s="254"/>
    </row>
    <row r="68">
      <c r="A68" s="210" t="s">
        <v>116</v>
      </c>
      <c r="B68" s="71"/>
      <c r="C68" s="71"/>
      <c r="D68" s="59"/>
      <c r="E68" s="248">
        <f t="shared" ref="E68:H68" si="153">sum(E69:E73)</f>
        <v>201</v>
      </c>
      <c r="F68" s="248">
        <f t="shared" si="153"/>
        <v>215</v>
      </c>
      <c r="G68" s="248">
        <f t="shared" si="153"/>
        <v>184</v>
      </c>
      <c r="H68" s="248">
        <f t="shared" si="153"/>
        <v>247</v>
      </c>
      <c r="I68" s="249">
        <f t="shared" ref="I68:I73" si="158">sum(E68:H68)/6</f>
        <v>141.1666667</v>
      </c>
      <c r="J68" s="248">
        <f t="shared" ref="J68:O68" si="154">sum(J69:J73)</f>
        <v>243</v>
      </c>
      <c r="K68" s="248">
        <f t="shared" si="154"/>
        <v>361</v>
      </c>
      <c r="L68" s="248">
        <f t="shared" si="154"/>
        <v>359</v>
      </c>
      <c r="M68" s="248">
        <f t="shared" si="154"/>
        <v>414</v>
      </c>
      <c r="N68" s="248">
        <f t="shared" si="154"/>
        <v>452</v>
      </c>
      <c r="O68" s="248">
        <f t="shared" si="154"/>
        <v>281</v>
      </c>
      <c r="P68" s="250">
        <f t="shared" ref="P68:P71" si="159">sum(J68:O68)/6</f>
        <v>351.6666667</v>
      </c>
      <c r="Q68" s="248">
        <f t="shared" ref="Q68:V68" si="155">sum(Q69:Q73)</f>
        <v>0</v>
      </c>
      <c r="R68" s="248">
        <f t="shared" si="155"/>
        <v>339</v>
      </c>
      <c r="S68" s="248">
        <f t="shared" si="155"/>
        <v>354</v>
      </c>
      <c r="T68" s="248">
        <f t="shared" si="155"/>
        <v>228</v>
      </c>
      <c r="U68" s="248">
        <f t="shared" si="155"/>
        <v>344</v>
      </c>
      <c r="V68" s="248">
        <f t="shared" si="155"/>
        <v>322</v>
      </c>
      <c r="W68" s="250">
        <f t="shared" ref="W68:W73" si="160">sum(Q68:V68)/6</f>
        <v>264.5</v>
      </c>
      <c r="X68" s="248">
        <f t="shared" ref="X68:AC68" si="156">sum(X69:X73)</f>
        <v>435</v>
      </c>
      <c r="Y68" s="248">
        <f t="shared" si="156"/>
        <v>375</v>
      </c>
      <c r="Z68" s="248">
        <f t="shared" si="156"/>
        <v>431</v>
      </c>
      <c r="AA68" s="248">
        <f t="shared" si="156"/>
        <v>352</v>
      </c>
      <c r="AB68" s="248">
        <f t="shared" si="156"/>
        <v>419</v>
      </c>
      <c r="AC68" s="248">
        <f t="shared" si="156"/>
        <v>464</v>
      </c>
      <c r="AD68" s="250">
        <f t="shared" ref="AD68:AD73" si="161">sum(X68:AC68)/6</f>
        <v>412.6666667</v>
      </c>
      <c r="AE68" s="248">
        <f t="shared" ref="AE68:AI68" si="157">sum(AE69:AE73)</f>
        <v>478</v>
      </c>
      <c r="AF68" s="248">
        <f t="shared" si="157"/>
        <v>294</v>
      </c>
      <c r="AG68" s="248">
        <f t="shared" si="157"/>
        <v>274</v>
      </c>
      <c r="AH68" s="248">
        <f t="shared" si="157"/>
        <v>341</v>
      </c>
      <c r="AI68" s="248">
        <f t="shared" si="157"/>
        <v>210</v>
      </c>
      <c r="AJ68" s="254"/>
    </row>
    <row r="69">
      <c r="A69" s="212" t="s">
        <v>0</v>
      </c>
      <c r="B69" s="71"/>
      <c r="C69" s="59"/>
      <c r="D69" s="221">
        <f t="shared" ref="D69:D73" si="162">sum(E69:H69)+sum(J69:O69)+sum(Q69:V69)+sum(X69:AC69)+sum(AE69:AI69)</f>
        <v>0</v>
      </c>
      <c r="E69" s="248"/>
      <c r="F69" s="248"/>
      <c r="G69" s="248"/>
      <c r="H69" s="248"/>
      <c r="I69" s="249">
        <f t="shared" si="158"/>
        <v>0</v>
      </c>
      <c r="J69" s="114"/>
      <c r="K69" s="114"/>
      <c r="L69" s="114"/>
      <c r="M69" s="114"/>
      <c r="N69" s="114"/>
      <c r="O69" s="114"/>
      <c r="P69" s="250">
        <f t="shared" si="159"/>
        <v>0</v>
      </c>
      <c r="Q69" s="114"/>
      <c r="R69" s="114"/>
      <c r="S69" s="114"/>
      <c r="T69" s="114"/>
      <c r="U69" s="114"/>
      <c r="V69" s="114"/>
      <c r="W69" s="250">
        <f t="shared" si="160"/>
        <v>0</v>
      </c>
      <c r="X69" s="114"/>
      <c r="Y69" s="114"/>
      <c r="Z69" s="216"/>
      <c r="AA69" s="114"/>
      <c r="AB69" s="114"/>
      <c r="AC69" s="114"/>
      <c r="AD69" s="250">
        <f t="shared" si="161"/>
        <v>0</v>
      </c>
      <c r="AE69" s="114"/>
      <c r="AF69" s="114"/>
      <c r="AG69" s="114"/>
      <c r="AH69" s="114"/>
      <c r="AI69" s="114"/>
    </row>
    <row r="70">
      <c r="A70" s="212" t="s">
        <v>34</v>
      </c>
      <c r="B70" s="71"/>
      <c r="C70" s="59"/>
      <c r="D70" s="221">
        <f t="shared" si="162"/>
        <v>1892</v>
      </c>
      <c r="E70" s="253"/>
      <c r="F70" s="253"/>
      <c r="G70" s="253"/>
      <c r="H70" s="253"/>
      <c r="I70" s="249">
        <f t="shared" si="158"/>
        <v>0</v>
      </c>
      <c r="J70" s="216"/>
      <c r="K70" s="216">
        <v>94.0</v>
      </c>
      <c r="L70" s="216"/>
      <c r="M70" s="216"/>
      <c r="N70" s="216"/>
      <c r="O70" s="216"/>
      <c r="P70" s="250">
        <f t="shared" si="159"/>
        <v>15.66666667</v>
      </c>
      <c r="Q70" s="216">
        <v>0.0</v>
      </c>
      <c r="R70" s="216">
        <v>104.0</v>
      </c>
      <c r="S70" s="216">
        <v>120.0</v>
      </c>
      <c r="T70" s="216">
        <v>133.0</v>
      </c>
      <c r="U70" s="216">
        <v>181.0</v>
      </c>
      <c r="V70" s="216">
        <v>122.0</v>
      </c>
      <c r="W70" s="250">
        <f t="shared" si="160"/>
        <v>110</v>
      </c>
      <c r="X70" s="216">
        <v>143.0</v>
      </c>
      <c r="Y70" s="216">
        <v>108.0</v>
      </c>
      <c r="Z70" s="216">
        <v>116.0</v>
      </c>
      <c r="AA70" s="216">
        <v>132.0</v>
      </c>
      <c r="AB70" s="216">
        <v>106.0</v>
      </c>
      <c r="AC70" s="216">
        <v>145.0</v>
      </c>
      <c r="AD70" s="250">
        <f t="shared" si="161"/>
        <v>125</v>
      </c>
      <c r="AE70" s="216">
        <v>147.0</v>
      </c>
      <c r="AF70" s="216">
        <v>68.0</v>
      </c>
      <c r="AG70" s="216">
        <v>73.0</v>
      </c>
      <c r="AH70" s="216">
        <v>100.0</v>
      </c>
      <c r="AI70" s="216"/>
      <c r="AJ70" s="102"/>
    </row>
    <row r="71">
      <c r="A71" s="212" t="s">
        <v>113</v>
      </c>
      <c r="B71" s="71"/>
      <c r="C71" s="59"/>
      <c r="D71" s="221">
        <f t="shared" si="162"/>
        <v>2623</v>
      </c>
      <c r="E71" s="253">
        <v>68.0</v>
      </c>
      <c r="F71" s="253">
        <v>60.0</v>
      </c>
      <c r="G71" s="253">
        <v>59.0</v>
      </c>
      <c r="H71" s="253">
        <v>71.0</v>
      </c>
      <c r="I71" s="249">
        <f t="shared" si="158"/>
        <v>43</v>
      </c>
      <c r="J71" s="216">
        <v>122.0</v>
      </c>
      <c r="K71" s="216">
        <v>85.0</v>
      </c>
      <c r="L71" s="216">
        <v>106.0</v>
      </c>
      <c r="M71" s="216">
        <v>162.0</v>
      </c>
      <c r="N71" s="216">
        <v>167.0</v>
      </c>
      <c r="O71" s="216">
        <v>0.0</v>
      </c>
      <c r="P71" s="250">
        <f t="shared" si="159"/>
        <v>107</v>
      </c>
      <c r="Q71" s="216">
        <v>0.0</v>
      </c>
      <c r="R71" s="216">
        <v>102.0</v>
      </c>
      <c r="S71" s="216">
        <v>88.0</v>
      </c>
      <c r="T71" s="216">
        <v>95.0</v>
      </c>
      <c r="U71" s="216">
        <v>163.0</v>
      </c>
      <c r="V71" s="216">
        <v>85.0</v>
      </c>
      <c r="W71" s="250">
        <f t="shared" si="160"/>
        <v>88.83333333</v>
      </c>
      <c r="X71" s="216">
        <v>126.0</v>
      </c>
      <c r="Y71" s="216">
        <v>114.0</v>
      </c>
      <c r="Z71" s="216">
        <v>123.0</v>
      </c>
      <c r="AA71" s="216">
        <v>0.0</v>
      </c>
      <c r="AB71" s="216">
        <v>92.0</v>
      </c>
      <c r="AC71" s="216">
        <v>149.0</v>
      </c>
      <c r="AD71" s="250">
        <f t="shared" si="161"/>
        <v>100.6666667</v>
      </c>
      <c r="AE71" s="216">
        <v>156.0</v>
      </c>
      <c r="AF71" s="216">
        <v>90.0</v>
      </c>
      <c r="AG71" s="216">
        <v>110.0</v>
      </c>
      <c r="AH71" s="216">
        <v>90.0</v>
      </c>
      <c r="AI71" s="216">
        <v>140.0</v>
      </c>
      <c r="AJ71" s="102"/>
    </row>
    <row r="72">
      <c r="A72" s="212" t="s">
        <v>114</v>
      </c>
      <c r="B72" s="71"/>
      <c r="C72" s="59"/>
      <c r="D72" s="221">
        <f t="shared" si="162"/>
        <v>2833</v>
      </c>
      <c r="E72" s="253">
        <v>36.0</v>
      </c>
      <c r="F72" s="253">
        <v>62.0</v>
      </c>
      <c r="G72" s="253">
        <v>31.0</v>
      </c>
      <c r="H72" s="253">
        <v>80.0</v>
      </c>
      <c r="I72" s="249">
        <f t="shared" si="158"/>
        <v>34.83333333</v>
      </c>
      <c r="J72" s="216">
        <v>121.0</v>
      </c>
      <c r="K72" s="216">
        <v>75.0</v>
      </c>
      <c r="L72" s="216">
        <v>165.0</v>
      </c>
      <c r="M72" s="216">
        <v>125.0</v>
      </c>
      <c r="N72" s="216">
        <v>142.0</v>
      </c>
      <c r="O72" s="216">
        <v>160.0</v>
      </c>
      <c r="P72" s="250">
        <f>sum(J72:O72)/5</f>
        <v>157.6</v>
      </c>
      <c r="Q72" s="216">
        <v>0.0</v>
      </c>
      <c r="R72" s="102">
        <v>82.0</v>
      </c>
      <c r="S72" s="216">
        <v>102.0</v>
      </c>
      <c r="T72" s="216">
        <v>0.0</v>
      </c>
      <c r="U72" s="216">
        <v>0.0</v>
      </c>
      <c r="V72" s="216">
        <v>115.0</v>
      </c>
      <c r="W72" s="250">
        <f t="shared" si="160"/>
        <v>49.83333333</v>
      </c>
      <c r="X72" s="216">
        <v>155.0</v>
      </c>
      <c r="Y72" s="216">
        <v>110.0</v>
      </c>
      <c r="Z72" s="216">
        <v>150.0</v>
      </c>
      <c r="AA72" s="216">
        <v>180.0</v>
      </c>
      <c r="AB72" s="216">
        <v>166.0</v>
      </c>
      <c r="AC72" s="216">
        <v>170.0</v>
      </c>
      <c r="AD72" s="250">
        <f t="shared" si="161"/>
        <v>155.1666667</v>
      </c>
      <c r="AE72" s="216">
        <v>175.0</v>
      </c>
      <c r="AF72" s="216">
        <v>136.0</v>
      </c>
      <c r="AG72" s="216">
        <v>91.0</v>
      </c>
      <c r="AH72" s="216">
        <v>151.0</v>
      </c>
      <c r="AI72" s="216">
        <v>53.0</v>
      </c>
      <c r="AJ72" s="102"/>
    </row>
    <row r="73">
      <c r="A73" s="215" t="s">
        <v>118</v>
      </c>
      <c r="B73" s="71"/>
      <c r="C73" s="59"/>
      <c r="D73" s="221">
        <f t="shared" si="162"/>
        <v>1269</v>
      </c>
      <c r="E73" s="263">
        <v>97.0</v>
      </c>
      <c r="F73" s="263">
        <v>93.0</v>
      </c>
      <c r="G73" s="263">
        <v>94.0</v>
      </c>
      <c r="H73" s="263">
        <v>96.0</v>
      </c>
      <c r="I73" s="249">
        <f t="shared" si="158"/>
        <v>63.33333333</v>
      </c>
      <c r="J73" s="262">
        <v>0.0</v>
      </c>
      <c r="K73" s="262">
        <v>107.0</v>
      </c>
      <c r="L73" s="262">
        <v>88.0</v>
      </c>
      <c r="M73" s="262">
        <v>127.0</v>
      </c>
      <c r="N73" s="262">
        <v>143.0</v>
      </c>
      <c r="O73" s="262">
        <v>121.0</v>
      </c>
      <c r="P73" s="250">
        <f>sum(J73:O73)/6</f>
        <v>97.66666667</v>
      </c>
      <c r="Q73" s="262">
        <v>0.0</v>
      </c>
      <c r="R73" s="262">
        <v>51.0</v>
      </c>
      <c r="S73" s="262">
        <v>44.0</v>
      </c>
      <c r="T73" s="262">
        <v>0.0</v>
      </c>
      <c r="U73" s="262">
        <v>0.0</v>
      </c>
      <c r="V73" s="262">
        <v>0.0</v>
      </c>
      <c r="W73" s="250">
        <f t="shared" si="160"/>
        <v>15.83333333</v>
      </c>
      <c r="X73" s="262">
        <v>11.0</v>
      </c>
      <c r="Y73" s="262">
        <v>43.0</v>
      </c>
      <c r="Z73" s="262">
        <v>42.0</v>
      </c>
      <c r="AA73" s="262">
        <v>40.0</v>
      </c>
      <c r="AB73" s="216">
        <v>55.0</v>
      </c>
      <c r="AC73" s="216">
        <v>0.0</v>
      </c>
      <c r="AD73" s="250">
        <f t="shared" si="161"/>
        <v>31.83333333</v>
      </c>
      <c r="AE73" s="262">
        <v>0.0</v>
      </c>
      <c r="AF73" s="262">
        <v>0.0</v>
      </c>
      <c r="AG73" s="262">
        <v>0.0</v>
      </c>
      <c r="AH73" s="262">
        <v>0.0</v>
      </c>
      <c r="AI73" s="262">
        <v>17.0</v>
      </c>
      <c r="AJ73" s="286"/>
    </row>
    <row r="74">
      <c r="E74" s="254"/>
      <c r="F74" s="254"/>
      <c r="G74" s="254"/>
      <c r="H74" s="254"/>
      <c r="I74" s="255"/>
      <c r="P74" s="254"/>
      <c r="W74" s="254"/>
      <c r="AD74" s="254"/>
    </row>
    <row r="75">
      <c r="A75" s="210" t="s">
        <v>117</v>
      </c>
      <c r="B75" s="71"/>
      <c r="C75" s="71"/>
      <c r="D75" s="59"/>
      <c r="E75" s="248">
        <f t="shared" ref="E75:H75" si="163">sum(E76:E80)</f>
        <v>17</v>
      </c>
      <c r="F75" s="248">
        <f t="shared" si="163"/>
        <v>19</v>
      </c>
      <c r="G75" s="248">
        <f t="shared" si="163"/>
        <v>15</v>
      </c>
      <c r="H75" s="248">
        <f t="shared" si="163"/>
        <v>18</v>
      </c>
      <c r="I75" s="249">
        <f t="shared" ref="I75:I80" si="168">sum(E75:H75)/6</f>
        <v>11.5</v>
      </c>
      <c r="J75" s="248">
        <f t="shared" ref="J75:O75" si="164">sum(J76:J80)</f>
        <v>14</v>
      </c>
      <c r="K75" s="248">
        <f t="shared" si="164"/>
        <v>25</v>
      </c>
      <c r="L75" s="248">
        <f t="shared" si="164"/>
        <v>22</v>
      </c>
      <c r="M75" s="248">
        <f t="shared" si="164"/>
        <v>22</v>
      </c>
      <c r="N75" s="248">
        <f t="shared" si="164"/>
        <v>22</v>
      </c>
      <c r="O75" s="248">
        <f t="shared" si="164"/>
        <v>15</v>
      </c>
      <c r="P75" s="250">
        <f t="shared" ref="P75:P80" si="169">sum(J75:O75)/6</f>
        <v>20</v>
      </c>
      <c r="Q75" s="248">
        <f t="shared" ref="Q75:V75" si="165">sum(Q76:Q80)</f>
        <v>0</v>
      </c>
      <c r="R75" s="248">
        <f t="shared" si="165"/>
        <v>21</v>
      </c>
      <c r="S75" s="248">
        <f t="shared" si="165"/>
        <v>20</v>
      </c>
      <c r="T75" s="248">
        <f t="shared" si="165"/>
        <v>13</v>
      </c>
      <c r="U75" s="248">
        <f t="shared" si="165"/>
        <v>16</v>
      </c>
      <c r="V75" s="248">
        <f t="shared" si="165"/>
        <v>15</v>
      </c>
      <c r="W75" s="250">
        <f t="shared" ref="W75:W80" si="170">sum(Q75:V75)/6</f>
        <v>14.16666667</v>
      </c>
      <c r="X75" s="248">
        <f>sum(X76:X80)</f>
        <v>24.5</v>
      </c>
      <c r="Y75" s="248">
        <f>sum(Y76:Y79)</f>
        <v>17</v>
      </c>
      <c r="Z75" s="248">
        <f t="shared" ref="Z75:AC75" si="166">sum(Z76:Z80)</f>
        <v>21.5</v>
      </c>
      <c r="AA75" s="248">
        <f t="shared" si="166"/>
        <v>16.5</v>
      </c>
      <c r="AB75" s="248">
        <f t="shared" si="166"/>
        <v>21</v>
      </c>
      <c r="AC75" s="248">
        <f t="shared" si="166"/>
        <v>23</v>
      </c>
      <c r="AD75" s="250">
        <f t="shared" ref="AD75:AD80" si="171">sum(X75:AC75)/6</f>
        <v>20.58333333</v>
      </c>
      <c r="AE75" s="248">
        <f t="shared" ref="AE75:AI75" si="167">sum(AE76:AE80)</f>
        <v>23</v>
      </c>
      <c r="AF75" s="248">
        <f t="shared" si="167"/>
        <v>14</v>
      </c>
      <c r="AG75" s="248">
        <f t="shared" si="167"/>
        <v>15.5</v>
      </c>
      <c r="AH75" s="248">
        <f t="shared" si="167"/>
        <v>17.5</v>
      </c>
      <c r="AI75" s="248">
        <f t="shared" si="167"/>
        <v>10.5</v>
      </c>
      <c r="AJ75" s="254"/>
    </row>
    <row r="76">
      <c r="A76" s="212" t="s">
        <v>0</v>
      </c>
      <c r="B76" s="71"/>
      <c r="C76" s="59"/>
      <c r="D76" s="221">
        <f t="shared" ref="D76:D80" si="172">sum(E76:H76)+sum(J76:O76)+sum(Q76:V76)+sum(X76:AC76)+sum(AE76:AI76)</f>
        <v>0</v>
      </c>
      <c r="E76" s="248"/>
      <c r="F76" s="248"/>
      <c r="G76" s="248"/>
      <c r="H76" s="248"/>
      <c r="I76" s="249">
        <f t="shared" si="168"/>
        <v>0</v>
      </c>
      <c r="J76" s="114"/>
      <c r="K76" s="114"/>
      <c r="L76" s="114"/>
      <c r="M76" s="114"/>
      <c r="N76" s="114"/>
      <c r="O76" s="114"/>
      <c r="P76" s="250">
        <f t="shared" si="169"/>
        <v>0</v>
      </c>
      <c r="Q76" s="114"/>
      <c r="R76" s="114"/>
      <c r="S76" s="114"/>
      <c r="T76" s="114"/>
      <c r="U76" s="114"/>
      <c r="V76" s="114"/>
      <c r="W76" s="250">
        <f t="shared" si="170"/>
        <v>0</v>
      </c>
      <c r="X76" s="114"/>
      <c r="Y76" s="114"/>
      <c r="Z76" s="216"/>
      <c r="AA76" s="261"/>
      <c r="AB76" s="114"/>
      <c r="AC76" s="114"/>
      <c r="AD76" s="250">
        <f t="shared" si="171"/>
        <v>0</v>
      </c>
      <c r="AE76" s="114"/>
      <c r="AF76" s="114"/>
      <c r="AG76" s="114"/>
      <c r="AH76" s="114"/>
      <c r="AI76" s="114"/>
    </row>
    <row r="77">
      <c r="A77" s="212" t="s">
        <v>34</v>
      </c>
      <c r="B77" s="71"/>
      <c r="C77" s="59"/>
      <c r="D77" s="221">
        <f t="shared" si="172"/>
        <v>94.5</v>
      </c>
      <c r="E77" s="253"/>
      <c r="F77" s="253"/>
      <c r="G77" s="253"/>
      <c r="H77" s="253"/>
      <c r="I77" s="249">
        <f t="shared" si="168"/>
        <v>0</v>
      </c>
      <c r="J77" s="216"/>
      <c r="K77" s="216">
        <v>5.0</v>
      </c>
      <c r="L77" s="216"/>
      <c r="M77" s="216"/>
      <c r="N77" s="216"/>
      <c r="O77" s="216"/>
      <c r="P77" s="250">
        <f t="shared" si="169"/>
        <v>0.8333333333</v>
      </c>
      <c r="Q77" s="216">
        <v>0.0</v>
      </c>
      <c r="R77" s="216">
        <v>6.0</v>
      </c>
      <c r="S77" s="216">
        <v>6.0</v>
      </c>
      <c r="T77" s="216">
        <v>6.0</v>
      </c>
      <c r="U77" s="216">
        <v>8.0</v>
      </c>
      <c r="V77" s="216">
        <v>5.0</v>
      </c>
      <c r="W77" s="250">
        <f t="shared" si="170"/>
        <v>5.166666667</v>
      </c>
      <c r="X77" s="216">
        <v>7.5</v>
      </c>
      <c r="Y77" s="216">
        <v>5.0</v>
      </c>
      <c r="Z77" s="216">
        <v>6.0</v>
      </c>
      <c r="AA77" s="262">
        <v>7.0</v>
      </c>
      <c r="AB77" s="216">
        <v>5.0</v>
      </c>
      <c r="AC77" s="216">
        <v>7.5</v>
      </c>
      <c r="AD77" s="250">
        <f t="shared" si="171"/>
        <v>6.333333333</v>
      </c>
      <c r="AE77" s="216">
        <v>7.0</v>
      </c>
      <c r="AF77" s="216">
        <v>3.5</v>
      </c>
      <c r="AG77" s="216">
        <v>5.0</v>
      </c>
      <c r="AH77" s="216">
        <v>5.0</v>
      </c>
      <c r="AI77" s="216"/>
      <c r="AJ77" s="102"/>
    </row>
    <row r="78">
      <c r="A78" s="212" t="s">
        <v>113</v>
      </c>
      <c r="B78" s="71"/>
      <c r="C78" s="59"/>
      <c r="D78" s="221">
        <f t="shared" si="172"/>
        <v>160.5</v>
      </c>
      <c r="E78" s="253">
        <v>5.0</v>
      </c>
      <c r="F78" s="253">
        <v>6.0</v>
      </c>
      <c r="G78" s="253">
        <v>5.0</v>
      </c>
      <c r="H78" s="253">
        <v>6.0</v>
      </c>
      <c r="I78" s="249">
        <f t="shared" si="168"/>
        <v>3.666666667</v>
      </c>
      <c r="J78" s="216">
        <v>7.0</v>
      </c>
      <c r="K78" s="216">
        <v>6.0</v>
      </c>
      <c r="L78" s="216">
        <v>7.0</v>
      </c>
      <c r="M78" s="216">
        <v>8.0</v>
      </c>
      <c r="N78" s="216">
        <v>8.0</v>
      </c>
      <c r="O78" s="216">
        <v>0.0</v>
      </c>
      <c r="P78" s="250">
        <f t="shared" si="169"/>
        <v>6</v>
      </c>
      <c r="Q78" s="216">
        <v>0.0</v>
      </c>
      <c r="R78" s="216">
        <v>8.0</v>
      </c>
      <c r="S78" s="216">
        <v>7.0</v>
      </c>
      <c r="T78" s="216">
        <v>7.0</v>
      </c>
      <c r="U78" s="216">
        <v>8.0</v>
      </c>
      <c r="V78" s="216">
        <v>5.0</v>
      </c>
      <c r="W78" s="250">
        <f t="shared" si="170"/>
        <v>5.833333333</v>
      </c>
      <c r="X78" s="216">
        <v>8.0</v>
      </c>
      <c r="Y78" s="216">
        <v>7.0</v>
      </c>
      <c r="Z78" s="216">
        <v>8.0</v>
      </c>
      <c r="AA78" s="262">
        <v>0.0</v>
      </c>
      <c r="AB78" s="216">
        <v>5.0</v>
      </c>
      <c r="AC78" s="216">
        <v>7.5</v>
      </c>
      <c r="AD78" s="250">
        <f t="shared" si="171"/>
        <v>5.916666667</v>
      </c>
      <c r="AE78" s="216">
        <v>8.0</v>
      </c>
      <c r="AF78" s="216">
        <v>4.5</v>
      </c>
      <c r="AG78" s="216">
        <v>7.5</v>
      </c>
      <c r="AH78" s="216">
        <v>5.0</v>
      </c>
      <c r="AI78" s="216">
        <v>7.0</v>
      </c>
      <c r="AJ78" s="102"/>
    </row>
    <row r="79">
      <c r="A79" s="212" t="s">
        <v>114</v>
      </c>
      <c r="B79" s="71"/>
      <c r="C79" s="59"/>
      <c r="D79" s="221">
        <f t="shared" si="172"/>
        <v>152</v>
      </c>
      <c r="E79" s="263">
        <v>5.0</v>
      </c>
      <c r="F79" s="253">
        <v>6.0</v>
      </c>
      <c r="G79" s="263">
        <v>5.0</v>
      </c>
      <c r="H79" s="253">
        <v>6.0</v>
      </c>
      <c r="I79" s="249">
        <f t="shared" si="168"/>
        <v>3.666666667</v>
      </c>
      <c r="J79" s="216">
        <v>7.0</v>
      </c>
      <c r="K79" s="216">
        <v>7.0</v>
      </c>
      <c r="L79" s="216">
        <v>8.0</v>
      </c>
      <c r="M79" s="216">
        <v>7.0</v>
      </c>
      <c r="N79" s="216">
        <v>7.0</v>
      </c>
      <c r="O79" s="216">
        <v>8.0</v>
      </c>
      <c r="P79" s="250">
        <f t="shared" si="169"/>
        <v>7.333333333</v>
      </c>
      <c r="Q79" s="216">
        <v>0.0</v>
      </c>
      <c r="R79" s="216">
        <v>5.0</v>
      </c>
      <c r="S79" s="216">
        <v>5.0</v>
      </c>
      <c r="T79" s="216">
        <v>0.0</v>
      </c>
      <c r="U79" s="216">
        <v>0.0</v>
      </c>
      <c r="V79" s="216">
        <v>5.0</v>
      </c>
      <c r="W79" s="250">
        <f t="shared" si="170"/>
        <v>2.5</v>
      </c>
      <c r="X79" s="216">
        <v>8.0</v>
      </c>
      <c r="Y79" s="216">
        <v>5.0</v>
      </c>
      <c r="Z79" s="216">
        <v>7.5</v>
      </c>
      <c r="AA79" s="262">
        <v>7.5</v>
      </c>
      <c r="AB79" s="216">
        <v>8.0</v>
      </c>
      <c r="AC79" s="216">
        <v>8.0</v>
      </c>
      <c r="AD79" s="250">
        <f t="shared" si="171"/>
        <v>7.333333333</v>
      </c>
      <c r="AE79" s="216">
        <v>8.0</v>
      </c>
      <c r="AF79" s="216">
        <v>6.0</v>
      </c>
      <c r="AG79" s="216">
        <v>3.0</v>
      </c>
      <c r="AH79" s="216">
        <v>7.5</v>
      </c>
      <c r="AI79" s="216">
        <v>2.5</v>
      </c>
      <c r="AJ79" s="102"/>
    </row>
    <row r="80">
      <c r="A80" s="215" t="s">
        <v>118</v>
      </c>
      <c r="B80" s="71"/>
      <c r="C80" s="59"/>
      <c r="D80" s="221">
        <f t="shared" si="172"/>
        <v>74</v>
      </c>
      <c r="E80" s="263">
        <v>7.0</v>
      </c>
      <c r="F80" s="263">
        <v>7.0</v>
      </c>
      <c r="G80" s="263">
        <v>5.0</v>
      </c>
      <c r="H80" s="263">
        <v>6.0</v>
      </c>
      <c r="I80" s="249">
        <f t="shared" si="168"/>
        <v>4.166666667</v>
      </c>
      <c r="J80" s="262">
        <v>0.0</v>
      </c>
      <c r="K80" s="262">
        <v>7.0</v>
      </c>
      <c r="L80" s="262">
        <v>7.0</v>
      </c>
      <c r="M80" s="262">
        <v>7.0</v>
      </c>
      <c r="N80" s="262">
        <v>7.0</v>
      </c>
      <c r="O80" s="262">
        <v>7.0</v>
      </c>
      <c r="P80" s="250">
        <f t="shared" si="169"/>
        <v>5.833333333</v>
      </c>
      <c r="Q80" s="216">
        <v>0.0</v>
      </c>
      <c r="R80" s="262">
        <v>2.0</v>
      </c>
      <c r="S80" s="262">
        <v>2.0</v>
      </c>
      <c r="T80" s="216">
        <v>0.0</v>
      </c>
      <c r="U80" s="216">
        <v>0.0</v>
      </c>
      <c r="V80" s="216">
        <v>0.0</v>
      </c>
      <c r="W80" s="250">
        <f t="shared" si="170"/>
        <v>0.6666666667</v>
      </c>
      <c r="X80" s="262">
        <v>1.0</v>
      </c>
      <c r="Y80" s="262">
        <v>3.0</v>
      </c>
      <c r="Z80" s="262" t="s">
        <v>121</v>
      </c>
      <c r="AA80" s="262">
        <v>2.0</v>
      </c>
      <c r="AB80" s="216">
        <v>3.0</v>
      </c>
      <c r="AC80" s="216">
        <v>0.0</v>
      </c>
      <c r="AD80" s="250">
        <f t="shared" si="171"/>
        <v>1.5</v>
      </c>
      <c r="AE80" s="216">
        <v>0.0</v>
      </c>
      <c r="AF80" s="216">
        <v>0.0</v>
      </c>
      <c r="AG80" s="216">
        <v>0.0</v>
      </c>
      <c r="AH80" s="216">
        <v>0.0</v>
      </c>
      <c r="AI80" s="262">
        <v>1.0</v>
      </c>
      <c r="AJ80" s="102"/>
    </row>
    <row r="81">
      <c r="A81" s="217"/>
      <c r="B81" s="217"/>
      <c r="C81" s="217"/>
      <c r="D81" s="217"/>
      <c r="E81" s="254"/>
      <c r="F81" s="254"/>
      <c r="G81" s="254"/>
      <c r="H81" s="254"/>
      <c r="I81" s="255"/>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17"/>
      <c r="AH81" s="217"/>
      <c r="AI81" s="217"/>
      <c r="AJ81" s="217"/>
    </row>
    <row r="82">
      <c r="E82" s="254"/>
      <c r="F82" s="254"/>
      <c r="G82" s="254"/>
      <c r="H82" s="254"/>
      <c r="I82" s="255"/>
    </row>
    <row r="83">
      <c r="I83" s="107"/>
    </row>
    <row r="84">
      <c r="I84" s="107"/>
    </row>
    <row r="85">
      <c r="I85" s="107"/>
    </row>
    <row r="86">
      <c r="I86" s="107"/>
    </row>
    <row r="87">
      <c r="I87" s="107"/>
    </row>
    <row r="88">
      <c r="I88" s="107"/>
    </row>
    <row r="89">
      <c r="I89" s="107"/>
    </row>
    <row r="90">
      <c r="I90" s="107"/>
    </row>
    <row r="91">
      <c r="I91" s="107"/>
    </row>
    <row r="92">
      <c r="I92" s="107"/>
    </row>
    <row r="93">
      <c r="I93" s="107"/>
    </row>
    <row r="94">
      <c r="I94" s="107"/>
    </row>
    <row r="95">
      <c r="I95" s="107"/>
    </row>
    <row r="96">
      <c r="I96" s="107"/>
    </row>
    <row r="97">
      <c r="I97" s="107"/>
    </row>
    <row r="98">
      <c r="I98" s="107"/>
    </row>
    <row r="99">
      <c r="I99" s="107"/>
    </row>
    <row r="100">
      <c r="I100" s="107"/>
    </row>
    <row r="101">
      <c r="I101" s="107"/>
    </row>
    <row r="102">
      <c r="I102" s="107"/>
    </row>
    <row r="103">
      <c r="I103" s="107"/>
    </row>
    <row r="104">
      <c r="I104" s="107"/>
    </row>
    <row r="105">
      <c r="I105" s="107"/>
    </row>
    <row r="106">
      <c r="I106" s="107"/>
    </row>
    <row r="107">
      <c r="I107" s="107"/>
    </row>
    <row r="108">
      <c r="I108" s="107"/>
    </row>
    <row r="109">
      <c r="I109" s="107"/>
    </row>
    <row r="110">
      <c r="I110" s="107"/>
    </row>
    <row r="111">
      <c r="I111" s="107"/>
    </row>
    <row r="112">
      <c r="I112" s="107"/>
    </row>
    <row r="113">
      <c r="I113" s="107"/>
    </row>
    <row r="114">
      <c r="I114" s="107"/>
    </row>
    <row r="115">
      <c r="I115" s="107"/>
    </row>
    <row r="116">
      <c r="I116" s="107"/>
    </row>
    <row r="117">
      <c r="I117" s="107"/>
    </row>
    <row r="118">
      <c r="I118" s="107"/>
    </row>
    <row r="119">
      <c r="I119" s="107"/>
    </row>
    <row r="120">
      <c r="I120" s="107"/>
    </row>
    <row r="121">
      <c r="I121" s="107"/>
    </row>
    <row r="122">
      <c r="I122" s="107"/>
    </row>
    <row r="123">
      <c r="I123" s="107"/>
    </row>
    <row r="124">
      <c r="I124" s="107"/>
    </row>
    <row r="125">
      <c r="I125" s="107"/>
    </row>
    <row r="126">
      <c r="I126" s="107"/>
    </row>
    <row r="127">
      <c r="I127" s="107"/>
    </row>
    <row r="128">
      <c r="I128" s="107"/>
    </row>
    <row r="129">
      <c r="I129" s="107"/>
    </row>
    <row r="130">
      <c r="I130" s="107"/>
    </row>
    <row r="131">
      <c r="I131" s="107"/>
    </row>
    <row r="132">
      <c r="I132" s="107"/>
    </row>
    <row r="133">
      <c r="I133" s="107"/>
    </row>
    <row r="134">
      <c r="I134" s="107"/>
    </row>
    <row r="135">
      <c r="I135" s="107"/>
    </row>
    <row r="136">
      <c r="I136" s="107"/>
    </row>
    <row r="137">
      <c r="I137" s="107"/>
    </row>
    <row r="138">
      <c r="I138" s="107"/>
    </row>
    <row r="139">
      <c r="I139" s="107"/>
    </row>
    <row r="140">
      <c r="I140" s="107"/>
    </row>
    <row r="141">
      <c r="I141" s="107"/>
    </row>
    <row r="142">
      <c r="I142" s="107"/>
    </row>
    <row r="143">
      <c r="I143" s="107"/>
    </row>
    <row r="144">
      <c r="I144" s="107"/>
    </row>
    <row r="145">
      <c r="I145" s="107"/>
    </row>
    <row r="146">
      <c r="I146" s="107"/>
    </row>
    <row r="147">
      <c r="I147" s="107"/>
    </row>
    <row r="148">
      <c r="I148" s="107"/>
    </row>
    <row r="149">
      <c r="I149" s="107"/>
    </row>
    <row r="150">
      <c r="I150" s="107"/>
    </row>
    <row r="151">
      <c r="I151" s="107"/>
    </row>
    <row r="152">
      <c r="I152" s="107"/>
    </row>
    <row r="153">
      <c r="I153" s="107"/>
    </row>
    <row r="154">
      <c r="I154" s="107"/>
    </row>
    <row r="155">
      <c r="I155" s="107"/>
    </row>
    <row r="156">
      <c r="I156" s="107"/>
    </row>
    <row r="157">
      <c r="I157" s="107"/>
    </row>
    <row r="158">
      <c r="I158" s="107"/>
    </row>
    <row r="159">
      <c r="I159" s="107"/>
    </row>
    <row r="160">
      <c r="I160" s="107"/>
    </row>
    <row r="161">
      <c r="I161" s="107"/>
    </row>
    <row r="162">
      <c r="I162" s="107"/>
    </row>
    <row r="163">
      <c r="I163" s="107"/>
    </row>
    <row r="164">
      <c r="I164" s="107"/>
    </row>
    <row r="165">
      <c r="I165" s="107"/>
    </row>
    <row r="166">
      <c r="I166" s="107"/>
    </row>
    <row r="167">
      <c r="I167" s="107"/>
    </row>
    <row r="168">
      <c r="I168" s="107"/>
    </row>
    <row r="169">
      <c r="I169" s="107"/>
    </row>
    <row r="170">
      <c r="I170" s="107"/>
    </row>
    <row r="171">
      <c r="I171" s="107"/>
    </row>
    <row r="172">
      <c r="I172" s="107"/>
    </row>
    <row r="173">
      <c r="I173" s="107"/>
    </row>
    <row r="174">
      <c r="I174" s="107"/>
    </row>
    <row r="175">
      <c r="I175" s="107"/>
    </row>
    <row r="176">
      <c r="I176" s="107"/>
    </row>
    <row r="177">
      <c r="I177" s="107"/>
    </row>
    <row r="178">
      <c r="I178" s="107"/>
    </row>
    <row r="179">
      <c r="I179" s="107"/>
    </row>
    <row r="180">
      <c r="I180" s="107"/>
    </row>
    <row r="181">
      <c r="I181" s="107"/>
    </row>
    <row r="182">
      <c r="I182" s="107"/>
    </row>
    <row r="183">
      <c r="I183" s="107"/>
    </row>
    <row r="184">
      <c r="I184" s="107"/>
    </row>
    <row r="185">
      <c r="I185" s="107"/>
    </row>
    <row r="186">
      <c r="I186" s="107"/>
    </row>
    <row r="187">
      <c r="I187" s="107"/>
    </row>
    <row r="188">
      <c r="I188" s="107"/>
    </row>
    <row r="189">
      <c r="I189" s="107"/>
    </row>
    <row r="190">
      <c r="I190" s="107"/>
    </row>
    <row r="191">
      <c r="I191" s="107"/>
    </row>
    <row r="192">
      <c r="I192" s="107"/>
    </row>
    <row r="193">
      <c r="I193" s="107"/>
    </row>
    <row r="194">
      <c r="I194" s="107"/>
    </row>
    <row r="195">
      <c r="I195" s="107"/>
    </row>
    <row r="196">
      <c r="I196" s="107"/>
    </row>
    <row r="197">
      <c r="I197" s="107"/>
    </row>
    <row r="198">
      <c r="I198" s="107"/>
    </row>
    <row r="199">
      <c r="I199" s="107"/>
    </row>
    <row r="200">
      <c r="I200" s="107"/>
    </row>
    <row r="201">
      <c r="I201" s="107"/>
    </row>
    <row r="202">
      <c r="I202" s="107"/>
    </row>
    <row r="203">
      <c r="I203" s="107"/>
    </row>
    <row r="204">
      <c r="I204" s="107"/>
    </row>
    <row r="205">
      <c r="I205" s="107"/>
    </row>
    <row r="206">
      <c r="I206" s="107"/>
    </row>
    <row r="207">
      <c r="I207" s="107"/>
    </row>
    <row r="208">
      <c r="I208" s="107"/>
    </row>
    <row r="209">
      <c r="I209" s="107"/>
    </row>
    <row r="210">
      <c r="I210" s="107"/>
    </row>
    <row r="211">
      <c r="I211" s="107"/>
    </row>
    <row r="212">
      <c r="I212" s="107"/>
    </row>
    <row r="213">
      <c r="I213" s="107"/>
    </row>
    <row r="214">
      <c r="I214" s="107"/>
    </row>
    <row r="215">
      <c r="I215" s="107"/>
    </row>
    <row r="216">
      <c r="I216" s="107"/>
    </row>
    <row r="217">
      <c r="I217" s="107"/>
    </row>
    <row r="218">
      <c r="I218" s="107"/>
    </row>
    <row r="219">
      <c r="I219" s="107"/>
    </row>
    <row r="220">
      <c r="I220" s="107"/>
    </row>
    <row r="221">
      <c r="I221" s="107"/>
    </row>
    <row r="222">
      <c r="I222" s="107"/>
    </row>
    <row r="223">
      <c r="I223" s="107"/>
    </row>
    <row r="224">
      <c r="I224" s="107"/>
    </row>
    <row r="225">
      <c r="I225" s="107"/>
    </row>
    <row r="226">
      <c r="I226" s="107"/>
    </row>
    <row r="227">
      <c r="I227" s="107"/>
    </row>
    <row r="228">
      <c r="I228" s="107"/>
    </row>
    <row r="229">
      <c r="I229" s="107"/>
    </row>
    <row r="230">
      <c r="I230" s="107"/>
    </row>
    <row r="231">
      <c r="I231" s="107"/>
    </row>
    <row r="232">
      <c r="I232" s="107"/>
    </row>
    <row r="233">
      <c r="I233" s="107"/>
    </row>
    <row r="234">
      <c r="I234" s="107"/>
    </row>
    <row r="235">
      <c r="I235" s="107"/>
    </row>
    <row r="236">
      <c r="I236" s="107"/>
    </row>
    <row r="237">
      <c r="I237" s="107"/>
    </row>
    <row r="238">
      <c r="I238" s="107"/>
    </row>
    <row r="239">
      <c r="I239" s="107"/>
    </row>
    <row r="240">
      <c r="I240" s="107"/>
    </row>
    <row r="241">
      <c r="I241" s="107"/>
    </row>
    <row r="242">
      <c r="I242" s="107"/>
    </row>
    <row r="243">
      <c r="I243" s="107"/>
    </row>
    <row r="244">
      <c r="I244" s="107"/>
    </row>
    <row r="245">
      <c r="I245" s="107"/>
    </row>
    <row r="246">
      <c r="I246" s="107"/>
    </row>
    <row r="247">
      <c r="I247" s="107"/>
    </row>
    <row r="248">
      <c r="I248" s="107"/>
    </row>
    <row r="249">
      <c r="I249" s="107"/>
    </row>
    <row r="250">
      <c r="I250" s="107"/>
    </row>
    <row r="251">
      <c r="I251" s="107"/>
    </row>
    <row r="252">
      <c r="I252" s="107"/>
    </row>
    <row r="253">
      <c r="I253" s="107"/>
    </row>
    <row r="254">
      <c r="I254" s="107"/>
    </row>
    <row r="255">
      <c r="I255" s="107"/>
    </row>
    <row r="256">
      <c r="I256" s="107"/>
    </row>
    <row r="257">
      <c r="I257" s="107"/>
    </row>
    <row r="258">
      <c r="I258" s="107"/>
    </row>
    <row r="259">
      <c r="I259" s="107"/>
    </row>
    <row r="260">
      <c r="I260" s="107"/>
    </row>
    <row r="261">
      <c r="I261" s="107"/>
    </row>
    <row r="262">
      <c r="I262" s="107"/>
    </row>
    <row r="263">
      <c r="I263" s="107"/>
    </row>
    <row r="264">
      <c r="I264" s="107"/>
    </row>
    <row r="265">
      <c r="I265" s="107"/>
    </row>
    <row r="266">
      <c r="I266" s="107"/>
    </row>
    <row r="267">
      <c r="I267" s="107"/>
    </row>
    <row r="268">
      <c r="I268" s="107"/>
    </row>
    <row r="269">
      <c r="I269" s="107"/>
    </row>
    <row r="270">
      <c r="I270" s="107"/>
    </row>
    <row r="271">
      <c r="I271" s="107"/>
    </row>
    <row r="272">
      <c r="I272" s="107"/>
    </row>
    <row r="273">
      <c r="I273" s="107"/>
    </row>
    <row r="274">
      <c r="I274" s="107"/>
    </row>
    <row r="275">
      <c r="I275" s="107"/>
    </row>
    <row r="276">
      <c r="I276" s="107"/>
    </row>
    <row r="277">
      <c r="I277" s="107"/>
    </row>
    <row r="278">
      <c r="I278" s="107"/>
    </row>
    <row r="279">
      <c r="I279" s="107"/>
    </row>
    <row r="280">
      <c r="I280" s="107"/>
    </row>
    <row r="281">
      <c r="I281" s="107"/>
    </row>
    <row r="282">
      <c r="I282" s="107"/>
    </row>
    <row r="283">
      <c r="I283" s="107"/>
    </row>
    <row r="284">
      <c r="I284" s="107"/>
    </row>
    <row r="285">
      <c r="I285" s="107"/>
    </row>
    <row r="286">
      <c r="I286" s="107"/>
    </row>
    <row r="287">
      <c r="I287" s="107"/>
    </row>
    <row r="288">
      <c r="I288" s="107"/>
    </row>
    <row r="289">
      <c r="I289" s="107"/>
    </row>
    <row r="290">
      <c r="I290" s="107"/>
    </row>
    <row r="291">
      <c r="I291" s="107"/>
    </row>
    <row r="292">
      <c r="I292" s="107"/>
    </row>
    <row r="293">
      <c r="I293" s="107"/>
    </row>
    <row r="294">
      <c r="I294" s="107"/>
    </row>
    <row r="295">
      <c r="I295" s="107"/>
    </row>
    <row r="296">
      <c r="I296" s="107"/>
    </row>
    <row r="297">
      <c r="I297" s="107"/>
    </row>
    <row r="298">
      <c r="I298" s="107"/>
    </row>
    <row r="299">
      <c r="I299" s="107"/>
    </row>
    <row r="300">
      <c r="I300" s="107"/>
    </row>
    <row r="301">
      <c r="I301" s="107"/>
    </row>
    <row r="302">
      <c r="I302" s="107"/>
    </row>
    <row r="303">
      <c r="I303" s="107"/>
    </row>
    <row r="304">
      <c r="I304" s="107"/>
    </row>
    <row r="305">
      <c r="I305" s="107"/>
    </row>
    <row r="306">
      <c r="I306" s="107"/>
    </row>
    <row r="307">
      <c r="I307" s="107"/>
    </row>
    <row r="308">
      <c r="I308" s="107"/>
    </row>
    <row r="309">
      <c r="I309" s="107"/>
    </row>
    <row r="310">
      <c r="I310" s="107"/>
    </row>
    <row r="311">
      <c r="I311" s="107"/>
    </row>
    <row r="312">
      <c r="I312" s="107"/>
    </row>
    <row r="313">
      <c r="I313" s="107"/>
    </row>
    <row r="314">
      <c r="I314" s="107"/>
    </row>
    <row r="315">
      <c r="I315" s="107"/>
    </row>
    <row r="316">
      <c r="I316" s="107"/>
    </row>
    <row r="317">
      <c r="I317" s="107"/>
    </row>
    <row r="318">
      <c r="I318" s="107"/>
    </row>
    <row r="319">
      <c r="I319" s="107"/>
    </row>
    <row r="320">
      <c r="I320" s="107"/>
    </row>
    <row r="321">
      <c r="I321" s="107"/>
    </row>
    <row r="322">
      <c r="I322" s="107"/>
    </row>
    <row r="323">
      <c r="I323" s="107"/>
    </row>
    <row r="324">
      <c r="I324" s="107"/>
    </row>
    <row r="325">
      <c r="I325" s="107"/>
    </row>
    <row r="326">
      <c r="I326" s="107"/>
    </row>
    <row r="327">
      <c r="I327" s="107"/>
    </row>
    <row r="328">
      <c r="I328" s="107"/>
    </row>
    <row r="329">
      <c r="I329" s="107"/>
    </row>
    <row r="330">
      <c r="I330" s="107"/>
    </row>
    <row r="331">
      <c r="I331" s="107"/>
    </row>
    <row r="332">
      <c r="I332" s="107"/>
    </row>
    <row r="333">
      <c r="I333" s="107"/>
    </row>
    <row r="334">
      <c r="I334" s="107"/>
    </row>
    <row r="335">
      <c r="I335" s="107"/>
    </row>
    <row r="336">
      <c r="I336" s="107"/>
    </row>
    <row r="337">
      <c r="I337" s="107"/>
    </row>
    <row r="338">
      <c r="I338" s="107"/>
    </row>
    <row r="339">
      <c r="I339" s="107"/>
    </row>
    <row r="340">
      <c r="I340" s="107"/>
    </row>
    <row r="341">
      <c r="I341" s="107"/>
    </row>
    <row r="342">
      <c r="I342" s="107"/>
    </row>
    <row r="343">
      <c r="I343" s="107"/>
    </row>
    <row r="344">
      <c r="I344" s="107"/>
    </row>
    <row r="345">
      <c r="I345" s="107"/>
    </row>
    <row r="346">
      <c r="I346" s="107"/>
    </row>
    <row r="347">
      <c r="I347" s="107"/>
    </row>
    <row r="348">
      <c r="I348" s="107"/>
    </row>
    <row r="349">
      <c r="I349" s="107"/>
    </row>
    <row r="350">
      <c r="I350" s="107"/>
    </row>
    <row r="351">
      <c r="I351" s="107"/>
    </row>
    <row r="352">
      <c r="I352" s="107"/>
    </row>
    <row r="353">
      <c r="I353" s="107"/>
    </row>
    <row r="354">
      <c r="I354" s="107"/>
    </row>
    <row r="355">
      <c r="I355" s="107"/>
    </row>
    <row r="356">
      <c r="I356" s="107"/>
    </row>
    <row r="357">
      <c r="I357" s="107"/>
    </row>
    <row r="358">
      <c r="I358" s="107"/>
    </row>
    <row r="359">
      <c r="I359" s="107"/>
    </row>
    <row r="360">
      <c r="I360" s="107"/>
    </row>
    <row r="361">
      <c r="I361" s="107"/>
    </row>
    <row r="362">
      <c r="I362" s="107"/>
    </row>
    <row r="363">
      <c r="I363" s="107"/>
    </row>
    <row r="364">
      <c r="I364" s="107"/>
    </row>
    <row r="365">
      <c r="I365" s="107"/>
    </row>
    <row r="366">
      <c r="I366" s="107"/>
    </row>
    <row r="367">
      <c r="I367" s="107"/>
    </row>
    <row r="368">
      <c r="I368" s="107"/>
    </row>
    <row r="369">
      <c r="I369" s="107"/>
    </row>
    <row r="370">
      <c r="I370" s="107"/>
    </row>
    <row r="371">
      <c r="I371" s="107"/>
    </row>
    <row r="372">
      <c r="I372" s="107"/>
    </row>
    <row r="373">
      <c r="I373" s="107"/>
    </row>
    <row r="374">
      <c r="I374" s="107"/>
    </row>
    <row r="375">
      <c r="I375" s="107"/>
    </row>
    <row r="376">
      <c r="I376" s="107"/>
    </row>
    <row r="377">
      <c r="I377" s="107"/>
    </row>
    <row r="378">
      <c r="I378" s="107"/>
    </row>
    <row r="379">
      <c r="I379" s="107"/>
    </row>
    <row r="380">
      <c r="I380" s="107"/>
    </row>
    <row r="381">
      <c r="I381" s="107"/>
    </row>
    <row r="382">
      <c r="I382" s="107"/>
    </row>
    <row r="383">
      <c r="I383" s="107"/>
    </row>
    <row r="384">
      <c r="I384" s="107"/>
    </row>
    <row r="385">
      <c r="I385" s="107"/>
    </row>
    <row r="386">
      <c r="I386" s="107"/>
    </row>
    <row r="387">
      <c r="I387" s="107"/>
    </row>
    <row r="388">
      <c r="I388" s="107"/>
    </row>
    <row r="389">
      <c r="I389" s="107"/>
    </row>
    <row r="390">
      <c r="I390" s="107"/>
    </row>
    <row r="391">
      <c r="I391" s="107"/>
    </row>
    <row r="392">
      <c r="I392" s="107"/>
    </row>
    <row r="393">
      <c r="I393" s="107"/>
    </row>
    <row r="394">
      <c r="I394" s="107"/>
    </row>
    <row r="395">
      <c r="I395" s="107"/>
    </row>
    <row r="396">
      <c r="I396" s="107"/>
    </row>
    <row r="397">
      <c r="I397" s="107"/>
    </row>
    <row r="398">
      <c r="I398" s="107"/>
    </row>
    <row r="399">
      <c r="I399" s="107"/>
    </row>
    <row r="400">
      <c r="I400" s="107"/>
    </row>
    <row r="401">
      <c r="I401" s="107"/>
    </row>
    <row r="402">
      <c r="I402" s="107"/>
    </row>
    <row r="403">
      <c r="I403" s="107"/>
    </row>
    <row r="404">
      <c r="I404" s="107"/>
    </row>
    <row r="405">
      <c r="I405" s="107"/>
    </row>
    <row r="406">
      <c r="I406" s="107"/>
    </row>
    <row r="407">
      <c r="I407" s="107"/>
    </row>
    <row r="408">
      <c r="I408" s="107"/>
    </row>
    <row r="409">
      <c r="I409" s="107"/>
    </row>
    <row r="410">
      <c r="I410" s="107"/>
    </row>
    <row r="411">
      <c r="I411" s="107"/>
    </row>
    <row r="412">
      <c r="I412" s="107"/>
    </row>
    <row r="413">
      <c r="I413" s="107"/>
    </row>
    <row r="414">
      <c r="I414" s="107"/>
    </row>
    <row r="415">
      <c r="I415" s="107"/>
    </row>
    <row r="416">
      <c r="I416" s="107"/>
    </row>
    <row r="417">
      <c r="I417" s="107"/>
    </row>
    <row r="418">
      <c r="I418" s="107"/>
    </row>
    <row r="419">
      <c r="I419" s="107"/>
    </row>
    <row r="420">
      <c r="I420" s="107"/>
    </row>
    <row r="421">
      <c r="I421" s="107"/>
    </row>
    <row r="422">
      <c r="I422" s="107"/>
    </row>
    <row r="423">
      <c r="I423" s="107"/>
    </row>
    <row r="424">
      <c r="I424" s="107"/>
    </row>
    <row r="425">
      <c r="I425" s="107"/>
    </row>
    <row r="426">
      <c r="I426" s="107"/>
    </row>
    <row r="427">
      <c r="I427" s="107"/>
    </row>
    <row r="428">
      <c r="I428" s="107"/>
    </row>
    <row r="429">
      <c r="I429" s="107"/>
    </row>
    <row r="430">
      <c r="I430" s="107"/>
    </row>
    <row r="431">
      <c r="I431" s="107"/>
    </row>
    <row r="432">
      <c r="I432" s="107"/>
    </row>
    <row r="433">
      <c r="I433" s="107"/>
    </row>
    <row r="434">
      <c r="I434" s="107"/>
    </row>
    <row r="435">
      <c r="I435" s="107"/>
    </row>
    <row r="436">
      <c r="I436" s="107"/>
    </row>
    <row r="437">
      <c r="I437" s="107"/>
    </row>
    <row r="438">
      <c r="I438" s="107"/>
    </row>
    <row r="439">
      <c r="I439" s="107"/>
    </row>
    <row r="440">
      <c r="I440" s="107"/>
    </row>
    <row r="441">
      <c r="I441" s="107"/>
    </row>
    <row r="442">
      <c r="I442" s="107"/>
    </row>
    <row r="443">
      <c r="I443" s="107"/>
    </row>
    <row r="444">
      <c r="I444" s="107"/>
    </row>
    <row r="445">
      <c r="I445" s="107"/>
    </row>
    <row r="446">
      <c r="I446" s="107"/>
    </row>
    <row r="447">
      <c r="I447" s="107"/>
    </row>
    <row r="448">
      <c r="I448" s="107"/>
    </row>
    <row r="449">
      <c r="I449" s="107"/>
    </row>
    <row r="450">
      <c r="I450" s="107"/>
    </row>
    <row r="451">
      <c r="I451" s="107"/>
    </row>
    <row r="452">
      <c r="I452" s="107"/>
    </row>
    <row r="453">
      <c r="I453" s="107"/>
    </row>
    <row r="454">
      <c r="I454" s="107"/>
    </row>
    <row r="455">
      <c r="I455" s="107"/>
    </row>
    <row r="456">
      <c r="I456" s="107"/>
    </row>
    <row r="457">
      <c r="I457" s="107"/>
    </row>
    <row r="458">
      <c r="I458" s="107"/>
    </row>
    <row r="459">
      <c r="I459" s="107"/>
    </row>
    <row r="460">
      <c r="I460" s="107"/>
    </row>
    <row r="461">
      <c r="I461" s="107"/>
    </row>
    <row r="462">
      <c r="I462" s="107"/>
    </row>
    <row r="463">
      <c r="I463" s="107"/>
    </row>
    <row r="464">
      <c r="I464" s="107"/>
    </row>
    <row r="465">
      <c r="I465" s="107"/>
    </row>
    <row r="466">
      <c r="I466" s="107"/>
    </row>
    <row r="467">
      <c r="I467" s="107"/>
    </row>
    <row r="468">
      <c r="I468" s="107"/>
    </row>
    <row r="469">
      <c r="I469" s="107"/>
    </row>
    <row r="470">
      <c r="I470" s="107"/>
    </row>
    <row r="471">
      <c r="I471" s="107"/>
    </row>
    <row r="472">
      <c r="I472" s="107"/>
    </row>
    <row r="473">
      <c r="I473" s="107"/>
    </row>
    <row r="474">
      <c r="I474" s="107"/>
    </row>
    <row r="475">
      <c r="I475" s="107"/>
    </row>
    <row r="476">
      <c r="I476" s="107"/>
    </row>
    <row r="477">
      <c r="I477" s="107"/>
    </row>
    <row r="478">
      <c r="I478" s="107"/>
    </row>
    <row r="479">
      <c r="I479" s="107"/>
    </row>
    <row r="480">
      <c r="I480" s="107"/>
    </row>
    <row r="481">
      <c r="I481" s="107"/>
    </row>
    <row r="482">
      <c r="I482" s="107"/>
    </row>
    <row r="483">
      <c r="I483" s="107"/>
    </row>
    <row r="484">
      <c r="I484" s="107"/>
    </row>
    <row r="485">
      <c r="I485" s="107"/>
    </row>
    <row r="486">
      <c r="I486" s="107"/>
    </row>
    <row r="487">
      <c r="I487" s="107"/>
    </row>
    <row r="488">
      <c r="I488" s="107"/>
    </row>
    <row r="489">
      <c r="I489" s="107"/>
    </row>
    <row r="490">
      <c r="I490" s="107"/>
    </row>
    <row r="491">
      <c r="I491" s="107"/>
    </row>
    <row r="492">
      <c r="I492" s="107"/>
    </row>
    <row r="493">
      <c r="I493" s="107"/>
    </row>
    <row r="494">
      <c r="I494" s="107"/>
    </row>
    <row r="495">
      <c r="I495" s="107"/>
    </row>
    <row r="496">
      <c r="I496" s="107"/>
    </row>
    <row r="497">
      <c r="I497" s="107"/>
    </row>
    <row r="498">
      <c r="I498" s="107"/>
    </row>
    <row r="499">
      <c r="I499" s="107"/>
    </row>
    <row r="500">
      <c r="I500" s="107"/>
    </row>
    <row r="501">
      <c r="I501" s="107"/>
    </row>
    <row r="502">
      <c r="I502" s="107"/>
    </row>
    <row r="503">
      <c r="I503" s="107"/>
    </row>
    <row r="504">
      <c r="I504" s="107"/>
    </row>
    <row r="505">
      <c r="I505" s="107"/>
    </row>
    <row r="506">
      <c r="I506" s="107"/>
    </row>
    <row r="507">
      <c r="I507" s="107"/>
    </row>
    <row r="508">
      <c r="I508" s="107"/>
    </row>
    <row r="509">
      <c r="I509" s="107"/>
    </row>
    <row r="510">
      <c r="I510" s="107"/>
    </row>
    <row r="511">
      <c r="I511" s="107"/>
    </row>
    <row r="512">
      <c r="I512" s="107"/>
    </row>
    <row r="513">
      <c r="I513" s="107"/>
    </row>
    <row r="514">
      <c r="I514" s="107"/>
    </row>
    <row r="515">
      <c r="I515" s="107"/>
    </row>
    <row r="516">
      <c r="I516" s="107"/>
    </row>
    <row r="517">
      <c r="I517" s="107"/>
    </row>
    <row r="518">
      <c r="I518" s="107"/>
    </row>
    <row r="519">
      <c r="I519" s="107"/>
    </row>
    <row r="520">
      <c r="I520" s="107"/>
    </row>
    <row r="521">
      <c r="I521" s="107"/>
    </row>
    <row r="522">
      <c r="I522" s="107"/>
    </row>
    <row r="523">
      <c r="I523" s="107"/>
    </row>
    <row r="524">
      <c r="I524" s="107"/>
    </row>
    <row r="525">
      <c r="I525" s="107"/>
    </row>
    <row r="526">
      <c r="I526" s="107"/>
    </row>
    <row r="527">
      <c r="I527" s="107"/>
    </row>
    <row r="528">
      <c r="I528" s="107"/>
    </row>
    <row r="529">
      <c r="I529" s="107"/>
    </row>
    <row r="530">
      <c r="I530" s="107"/>
    </row>
    <row r="531">
      <c r="I531" s="107"/>
    </row>
    <row r="532">
      <c r="I532" s="107"/>
    </row>
    <row r="533">
      <c r="I533" s="107"/>
    </row>
    <row r="534">
      <c r="I534" s="107"/>
    </row>
    <row r="535">
      <c r="I535" s="107"/>
    </row>
    <row r="536">
      <c r="I536" s="107"/>
    </row>
    <row r="537">
      <c r="I537" s="107"/>
    </row>
    <row r="538">
      <c r="I538" s="107"/>
    </row>
    <row r="539">
      <c r="I539" s="107"/>
    </row>
    <row r="540">
      <c r="I540" s="107"/>
    </row>
    <row r="541">
      <c r="I541" s="107"/>
    </row>
    <row r="542">
      <c r="I542" s="107"/>
    </row>
    <row r="543">
      <c r="I543" s="107"/>
    </row>
    <row r="544">
      <c r="I544" s="107"/>
    </row>
    <row r="545">
      <c r="I545" s="107"/>
    </row>
    <row r="546">
      <c r="I546" s="107"/>
    </row>
    <row r="547">
      <c r="I547" s="107"/>
    </row>
    <row r="548">
      <c r="I548" s="107"/>
    </row>
    <row r="549">
      <c r="I549" s="107"/>
    </row>
    <row r="550">
      <c r="I550" s="107"/>
    </row>
    <row r="551">
      <c r="I551" s="107"/>
    </row>
    <row r="552">
      <c r="I552" s="107"/>
    </row>
    <row r="553">
      <c r="I553" s="107"/>
    </row>
    <row r="554">
      <c r="I554" s="107"/>
    </row>
    <row r="555">
      <c r="I555" s="107"/>
    </row>
    <row r="556">
      <c r="I556" s="107"/>
    </row>
    <row r="557">
      <c r="I557" s="107"/>
    </row>
    <row r="558">
      <c r="I558" s="107"/>
    </row>
    <row r="559">
      <c r="I559" s="107"/>
    </row>
    <row r="560">
      <c r="I560" s="107"/>
    </row>
    <row r="561">
      <c r="I561" s="107"/>
    </row>
    <row r="562">
      <c r="I562" s="107"/>
    </row>
    <row r="563">
      <c r="I563" s="107"/>
    </row>
    <row r="564">
      <c r="I564" s="107"/>
    </row>
    <row r="565">
      <c r="I565" s="107"/>
    </row>
    <row r="566">
      <c r="I566" s="107"/>
    </row>
    <row r="567">
      <c r="I567" s="107"/>
    </row>
    <row r="568">
      <c r="I568" s="107"/>
    </row>
    <row r="569">
      <c r="I569" s="107"/>
    </row>
    <row r="570">
      <c r="I570" s="107"/>
    </row>
    <row r="571">
      <c r="I571" s="107"/>
    </row>
    <row r="572">
      <c r="I572" s="107"/>
    </row>
    <row r="573">
      <c r="I573" s="107"/>
    </row>
    <row r="574">
      <c r="I574" s="107"/>
    </row>
    <row r="575">
      <c r="I575" s="107"/>
    </row>
    <row r="576">
      <c r="I576" s="107"/>
    </row>
    <row r="577">
      <c r="I577" s="107"/>
    </row>
    <row r="578">
      <c r="I578" s="107"/>
    </row>
    <row r="579">
      <c r="I579" s="107"/>
    </row>
    <row r="580">
      <c r="I580" s="107"/>
    </row>
    <row r="581">
      <c r="I581" s="107"/>
    </row>
    <row r="582">
      <c r="I582" s="107"/>
    </row>
    <row r="583">
      <c r="I583" s="107"/>
    </row>
    <row r="584">
      <c r="I584" s="107"/>
    </row>
    <row r="585">
      <c r="I585" s="107"/>
    </row>
    <row r="586">
      <c r="I586" s="107"/>
    </row>
    <row r="587">
      <c r="I587" s="107"/>
    </row>
    <row r="588">
      <c r="I588" s="107"/>
    </row>
    <row r="589">
      <c r="I589" s="107"/>
    </row>
    <row r="590">
      <c r="I590" s="107"/>
    </row>
    <row r="591">
      <c r="I591" s="107"/>
    </row>
    <row r="592">
      <c r="I592" s="107"/>
    </row>
    <row r="593">
      <c r="I593" s="107"/>
    </row>
    <row r="594">
      <c r="I594" s="107"/>
    </row>
    <row r="595">
      <c r="I595" s="107"/>
    </row>
    <row r="596">
      <c r="I596" s="107"/>
    </row>
    <row r="597">
      <c r="I597" s="107"/>
    </row>
    <row r="598">
      <c r="I598" s="107"/>
    </row>
    <row r="599">
      <c r="I599" s="107"/>
    </row>
    <row r="600">
      <c r="I600" s="107"/>
    </row>
    <row r="601">
      <c r="I601" s="107"/>
    </row>
    <row r="602">
      <c r="I602" s="107"/>
    </row>
    <row r="603">
      <c r="I603" s="107"/>
    </row>
    <row r="604">
      <c r="I604" s="107"/>
    </row>
    <row r="605">
      <c r="I605" s="107"/>
    </row>
    <row r="606">
      <c r="I606" s="107"/>
    </row>
    <row r="607">
      <c r="I607" s="107"/>
    </row>
    <row r="608">
      <c r="I608" s="107"/>
    </row>
    <row r="609">
      <c r="I609" s="107"/>
    </row>
    <row r="610">
      <c r="I610" s="107"/>
    </row>
    <row r="611">
      <c r="I611" s="107"/>
    </row>
    <row r="612">
      <c r="I612" s="107"/>
    </row>
    <row r="613">
      <c r="I613" s="107"/>
    </row>
    <row r="614">
      <c r="I614" s="107"/>
    </row>
    <row r="615">
      <c r="I615" s="107"/>
    </row>
    <row r="616">
      <c r="I616" s="107"/>
    </row>
    <row r="617">
      <c r="I617" s="107"/>
    </row>
    <row r="618">
      <c r="I618" s="107"/>
    </row>
    <row r="619">
      <c r="I619" s="107"/>
    </row>
    <row r="620">
      <c r="I620" s="107"/>
    </row>
    <row r="621">
      <c r="I621" s="107"/>
    </row>
    <row r="622">
      <c r="I622" s="107"/>
    </row>
    <row r="623">
      <c r="I623" s="107"/>
    </row>
    <row r="624">
      <c r="I624" s="107"/>
    </row>
    <row r="625">
      <c r="I625" s="107"/>
    </row>
    <row r="626">
      <c r="I626" s="107"/>
    </row>
    <row r="627">
      <c r="I627" s="107"/>
    </row>
    <row r="628">
      <c r="I628" s="107"/>
    </row>
    <row r="629">
      <c r="I629" s="107"/>
    </row>
    <row r="630">
      <c r="I630" s="107"/>
    </row>
    <row r="631">
      <c r="I631" s="107"/>
    </row>
    <row r="632">
      <c r="I632" s="107"/>
    </row>
    <row r="633">
      <c r="I633" s="107"/>
    </row>
    <row r="634">
      <c r="I634" s="107"/>
    </row>
    <row r="635">
      <c r="I635" s="107"/>
    </row>
    <row r="636">
      <c r="I636" s="107"/>
    </row>
    <row r="637">
      <c r="I637" s="107"/>
    </row>
    <row r="638">
      <c r="I638" s="107"/>
    </row>
    <row r="639">
      <c r="I639" s="107"/>
    </row>
    <row r="640">
      <c r="I640" s="107"/>
    </row>
    <row r="641">
      <c r="I641" s="107"/>
    </row>
    <row r="642">
      <c r="I642" s="107"/>
    </row>
    <row r="643">
      <c r="I643" s="107"/>
    </row>
    <row r="644">
      <c r="I644" s="107"/>
    </row>
    <row r="645">
      <c r="I645" s="107"/>
    </row>
    <row r="646">
      <c r="I646" s="107"/>
    </row>
    <row r="647">
      <c r="I647" s="107"/>
    </row>
    <row r="648">
      <c r="I648" s="107"/>
    </row>
    <row r="649">
      <c r="I649" s="107"/>
    </row>
    <row r="650">
      <c r="I650" s="107"/>
    </row>
    <row r="651">
      <c r="I651" s="107"/>
    </row>
    <row r="652">
      <c r="I652" s="107"/>
    </row>
    <row r="653">
      <c r="I653" s="107"/>
    </row>
    <row r="654">
      <c r="I654" s="107"/>
    </row>
    <row r="655">
      <c r="I655" s="107"/>
    </row>
    <row r="656">
      <c r="I656" s="107"/>
    </row>
    <row r="657">
      <c r="I657" s="107"/>
    </row>
    <row r="658">
      <c r="I658" s="107"/>
    </row>
    <row r="659">
      <c r="I659" s="107"/>
    </row>
    <row r="660">
      <c r="I660" s="107"/>
    </row>
    <row r="661">
      <c r="I661" s="107"/>
    </row>
    <row r="662">
      <c r="I662" s="107"/>
    </row>
    <row r="663">
      <c r="I663" s="107"/>
    </row>
    <row r="664">
      <c r="I664" s="107"/>
    </row>
    <row r="665">
      <c r="I665" s="107"/>
    </row>
    <row r="666">
      <c r="I666" s="107"/>
    </row>
    <row r="667">
      <c r="I667" s="107"/>
    </row>
    <row r="668">
      <c r="I668" s="107"/>
    </row>
    <row r="669">
      <c r="I669" s="107"/>
    </row>
    <row r="670">
      <c r="I670" s="107"/>
    </row>
    <row r="671">
      <c r="I671" s="107"/>
    </row>
    <row r="672">
      <c r="I672" s="107"/>
    </row>
    <row r="673">
      <c r="I673" s="107"/>
    </row>
    <row r="674">
      <c r="I674" s="107"/>
    </row>
    <row r="675">
      <c r="I675" s="107"/>
    </row>
    <row r="676">
      <c r="I676" s="107"/>
    </row>
    <row r="677">
      <c r="I677" s="107"/>
    </row>
    <row r="678">
      <c r="I678" s="107"/>
    </row>
    <row r="679">
      <c r="I679" s="107"/>
    </row>
    <row r="680">
      <c r="I680" s="107"/>
    </row>
    <row r="681">
      <c r="I681" s="107"/>
    </row>
    <row r="682">
      <c r="I682" s="107"/>
    </row>
    <row r="683">
      <c r="I683" s="107"/>
    </row>
    <row r="684">
      <c r="I684" s="107"/>
    </row>
    <row r="685">
      <c r="I685" s="107"/>
    </row>
    <row r="686">
      <c r="I686" s="107"/>
    </row>
    <row r="687">
      <c r="I687" s="107"/>
    </row>
    <row r="688">
      <c r="I688" s="107"/>
    </row>
    <row r="689">
      <c r="I689" s="107"/>
    </row>
    <row r="690">
      <c r="I690" s="107"/>
    </row>
    <row r="691">
      <c r="I691" s="107"/>
    </row>
    <row r="692">
      <c r="I692" s="107"/>
    </row>
    <row r="693">
      <c r="I693" s="107"/>
    </row>
    <row r="694">
      <c r="I694" s="107"/>
    </row>
    <row r="695">
      <c r="I695" s="107"/>
    </row>
    <row r="696">
      <c r="I696" s="107"/>
    </row>
    <row r="697">
      <c r="I697" s="107"/>
    </row>
    <row r="698">
      <c r="I698" s="107"/>
    </row>
    <row r="699">
      <c r="I699" s="107"/>
    </row>
    <row r="700">
      <c r="I700" s="107"/>
    </row>
    <row r="701">
      <c r="I701" s="107"/>
    </row>
    <row r="702">
      <c r="I702" s="107"/>
    </row>
    <row r="703">
      <c r="I703" s="107"/>
    </row>
    <row r="704">
      <c r="I704" s="107"/>
    </row>
    <row r="705">
      <c r="I705" s="107"/>
    </row>
    <row r="706">
      <c r="I706" s="107"/>
    </row>
    <row r="707">
      <c r="I707" s="107"/>
    </row>
    <row r="708">
      <c r="I708" s="107"/>
    </row>
    <row r="709">
      <c r="I709" s="107"/>
    </row>
    <row r="710">
      <c r="I710" s="107"/>
    </row>
    <row r="711">
      <c r="I711" s="107"/>
    </row>
    <row r="712">
      <c r="I712" s="107"/>
    </row>
    <row r="713">
      <c r="I713" s="107"/>
    </row>
    <row r="714">
      <c r="I714" s="107"/>
    </row>
    <row r="715">
      <c r="I715" s="107"/>
    </row>
    <row r="716">
      <c r="I716" s="107"/>
    </row>
    <row r="717">
      <c r="I717" s="107"/>
    </row>
    <row r="718">
      <c r="I718" s="107"/>
    </row>
    <row r="719">
      <c r="I719" s="107"/>
    </row>
    <row r="720">
      <c r="I720" s="107"/>
    </row>
    <row r="721">
      <c r="I721" s="107"/>
    </row>
    <row r="722">
      <c r="I722" s="107"/>
    </row>
    <row r="723">
      <c r="I723" s="107"/>
    </row>
    <row r="724">
      <c r="I724" s="107"/>
    </row>
    <row r="725">
      <c r="I725" s="107"/>
    </row>
    <row r="726">
      <c r="I726" s="107"/>
    </row>
    <row r="727">
      <c r="I727" s="107"/>
    </row>
    <row r="728">
      <c r="I728" s="107"/>
    </row>
    <row r="729">
      <c r="I729" s="107"/>
    </row>
    <row r="730">
      <c r="I730" s="107"/>
    </row>
    <row r="731">
      <c r="I731" s="107"/>
    </row>
    <row r="732">
      <c r="I732" s="107"/>
    </row>
    <row r="733">
      <c r="I733" s="107"/>
    </row>
    <row r="734">
      <c r="I734" s="107"/>
    </row>
    <row r="735">
      <c r="I735" s="107"/>
    </row>
    <row r="736">
      <c r="I736" s="107"/>
    </row>
    <row r="737">
      <c r="I737" s="107"/>
    </row>
    <row r="738">
      <c r="I738" s="107"/>
    </row>
    <row r="739">
      <c r="I739" s="107"/>
    </row>
    <row r="740">
      <c r="I740" s="107"/>
    </row>
    <row r="741">
      <c r="I741" s="107"/>
    </row>
    <row r="742">
      <c r="I742" s="107"/>
    </row>
    <row r="743">
      <c r="I743" s="107"/>
    </row>
    <row r="744">
      <c r="I744" s="107"/>
    </row>
    <row r="745">
      <c r="I745" s="107"/>
    </row>
    <row r="746">
      <c r="I746" s="107"/>
    </row>
    <row r="747">
      <c r="I747" s="107"/>
    </row>
    <row r="748">
      <c r="I748" s="107"/>
    </row>
    <row r="749">
      <c r="I749" s="107"/>
    </row>
    <row r="750">
      <c r="I750" s="107"/>
    </row>
    <row r="751">
      <c r="I751" s="107"/>
    </row>
    <row r="752">
      <c r="I752" s="107"/>
    </row>
    <row r="753">
      <c r="I753" s="107"/>
    </row>
    <row r="754">
      <c r="I754" s="107"/>
    </row>
    <row r="755">
      <c r="I755" s="107"/>
    </row>
    <row r="756">
      <c r="I756" s="107"/>
    </row>
    <row r="757">
      <c r="I757" s="107"/>
    </row>
    <row r="758">
      <c r="I758" s="107"/>
    </row>
    <row r="759">
      <c r="I759" s="107"/>
    </row>
    <row r="760">
      <c r="I760" s="107"/>
    </row>
    <row r="761">
      <c r="I761" s="107"/>
    </row>
    <row r="762">
      <c r="I762" s="107"/>
    </row>
    <row r="763">
      <c r="I763" s="107"/>
    </row>
    <row r="764">
      <c r="I764" s="107"/>
    </row>
    <row r="765">
      <c r="I765" s="107"/>
    </row>
    <row r="766">
      <c r="I766" s="107"/>
    </row>
    <row r="767">
      <c r="I767" s="107"/>
    </row>
    <row r="768">
      <c r="I768" s="107"/>
    </row>
    <row r="769">
      <c r="I769" s="107"/>
    </row>
    <row r="770">
      <c r="I770" s="107"/>
    </row>
    <row r="771">
      <c r="I771" s="107"/>
    </row>
    <row r="772">
      <c r="I772" s="107"/>
    </row>
    <row r="773">
      <c r="I773" s="107"/>
    </row>
    <row r="774">
      <c r="I774" s="107"/>
    </row>
    <row r="775">
      <c r="I775" s="107"/>
    </row>
    <row r="776">
      <c r="I776" s="107"/>
    </row>
    <row r="777">
      <c r="I777" s="107"/>
    </row>
    <row r="778">
      <c r="I778" s="107"/>
    </row>
    <row r="779">
      <c r="I779" s="107"/>
    </row>
    <row r="780">
      <c r="I780" s="107"/>
    </row>
    <row r="781">
      <c r="I781" s="107"/>
    </row>
    <row r="782">
      <c r="I782" s="107"/>
    </row>
    <row r="783">
      <c r="I783" s="107"/>
    </row>
    <row r="784">
      <c r="I784" s="107"/>
    </row>
    <row r="785">
      <c r="I785" s="107"/>
    </row>
    <row r="786">
      <c r="I786" s="107"/>
    </row>
    <row r="787">
      <c r="I787" s="107"/>
    </row>
    <row r="788">
      <c r="I788" s="107"/>
    </row>
    <row r="789">
      <c r="I789" s="107"/>
    </row>
    <row r="790">
      <c r="I790" s="107"/>
    </row>
    <row r="791">
      <c r="I791" s="107"/>
    </row>
    <row r="792">
      <c r="I792" s="107"/>
    </row>
    <row r="793">
      <c r="I793" s="107"/>
    </row>
    <row r="794">
      <c r="I794" s="107"/>
    </row>
    <row r="795">
      <c r="I795" s="107"/>
    </row>
    <row r="796">
      <c r="I796" s="107"/>
    </row>
    <row r="797">
      <c r="I797" s="107"/>
    </row>
    <row r="798">
      <c r="I798" s="107"/>
    </row>
    <row r="799">
      <c r="I799" s="107"/>
    </row>
    <row r="800">
      <c r="I800" s="107"/>
    </row>
    <row r="801">
      <c r="I801" s="107"/>
    </row>
    <row r="802">
      <c r="I802" s="107"/>
    </row>
    <row r="803">
      <c r="I803" s="107"/>
    </row>
    <row r="804">
      <c r="I804" s="107"/>
    </row>
    <row r="805">
      <c r="I805" s="107"/>
    </row>
    <row r="806">
      <c r="I806" s="107"/>
    </row>
    <row r="807">
      <c r="I807" s="107"/>
    </row>
    <row r="808">
      <c r="I808" s="107"/>
    </row>
    <row r="809">
      <c r="I809" s="107"/>
    </row>
    <row r="810">
      <c r="I810" s="107"/>
    </row>
    <row r="811">
      <c r="I811" s="107"/>
    </row>
    <row r="812">
      <c r="I812" s="107"/>
    </row>
    <row r="813">
      <c r="I813" s="107"/>
    </row>
    <row r="814">
      <c r="I814" s="107"/>
    </row>
    <row r="815">
      <c r="I815" s="107"/>
    </row>
    <row r="816">
      <c r="I816" s="107"/>
    </row>
    <row r="817">
      <c r="I817" s="107"/>
    </row>
    <row r="818">
      <c r="I818" s="107"/>
    </row>
    <row r="819">
      <c r="I819" s="107"/>
    </row>
    <row r="820">
      <c r="I820" s="107"/>
    </row>
    <row r="821">
      <c r="I821" s="107"/>
    </row>
    <row r="822">
      <c r="I822" s="107"/>
    </row>
    <row r="823">
      <c r="I823" s="107"/>
    </row>
    <row r="824">
      <c r="I824" s="107"/>
    </row>
    <row r="825">
      <c r="I825" s="107"/>
    </row>
    <row r="826">
      <c r="I826" s="107"/>
    </row>
    <row r="827">
      <c r="I827" s="107"/>
    </row>
    <row r="828">
      <c r="I828" s="107"/>
    </row>
    <row r="829">
      <c r="I829" s="107"/>
    </row>
    <row r="830">
      <c r="I830" s="107"/>
    </row>
    <row r="831">
      <c r="I831" s="107"/>
    </row>
    <row r="832">
      <c r="I832" s="107"/>
    </row>
    <row r="833">
      <c r="I833" s="107"/>
    </row>
    <row r="834">
      <c r="I834" s="107"/>
    </row>
    <row r="835">
      <c r="I835" s="107"/>
    </row>
    <row r="836">
      <c r="I836" s="107"/>
    </row>
    <row r="837">
      <c r="I837" s="107"/>
    </row>
    <row r="838">
      <c r="I838" s="107"/>
    </row>
    <row r="839">
      <c r="I839" s="107"/>
    </row>
    <row r="840">
      <c r="I840" s="107"/>
    </row>
    <row r="841">
      <c r="I841" s="107"/>
    </row>
    <row r="842">
      <c r="I842" s="107"/>
    </row>
    <row r="843">
      <c r="I843" s="107"/>
    </row>
    <row r="844">
      <c r="I844" s="107"/>
    </row>
    <row r="845">
      <c r="I845" s="107"/>
    </row>
    <row r="846">
      <c r="I846" s="107"/>
    </row>
    <row r="847">
      <c r="I847" s="107"/>
    </row>
    <row r="848">
      <c r="I848" s="107"/>
    </row>
    <row r="849">
      <c r="I849" s="107"/>
    </row>
    <row r="850">
      <c r="I850" s="107"/>
    </row>
    <row r="851">
      <c r="I851" s="107"/>
    </row>
    <row r="852">
      <c r="I852" s="107"/>
    </row>
    <row r="853">
      <c r="I853" s="107"/>
    </row>
    <row r="854">
      <c r="I854" s="107"/>
    </row>
    <row r="855">
      <c r="I855" s="107"/>
    </row>
    <row r="856">
      <c r="I856" s="107"/>
    </row>
    <row r="857">
      <c r="I857" s="107"/>
    </row>
    <row r="858">
      <c r="I858" s="107"/>
    </row>
    <row r="859">
      <c r="I859" s="107"/>
    </row>
    <row r="860">
      <c r="I860" s="107"/>
    </row>
    <row r="861">
      <c r="I861" s="107"/>
    </row>
    <row r="862">
      <c r="I862" s="107"/>
    </row>
    <row r="863">
      <c r="I863" s="107"/>
    </row>
    <row r="864">
      <c r="I864" s="107"/>
    </row>
    <row r="865">
      <c r="I865" s="107"/>
    </row>
    <row r="866">
      <c r="I866" s="107"/>
    </row>
    <row r="867">
      <c r="I867" s="107"/>
    </row>
    <row r="868">
      <c r="I868" s="107"/>
    </row>
    <row r="869">
      <c r="I869" s="107"/>
    </row>
    <row r="870">
      <c r="I870" s="107"/>
    </row>
    <row r="871">
      <c r="I871" s="107"/>
    </row>
    <row r="872">
      <c r="I872" s="107"/>
    </row>
    <row r="873">
      <c r="I873" s="107"/>
    </row>
    <row r="874">
      <c r="I874" s="107"/>
    </row>
    <row r="875">
      <c r="I875" s="107"/>
    </row>
    <row r="876">
      <c r="I876" s="107"/>
    </row>
    <row r="877">
      <c r="I877" s="107"/>
    </row>
    <row r="878">
      <c r="I878" s="107"/>
    </row>
    <row r="879">
      <c r="I879" s="107"/>
    </row>
    <row r="880">
      <c r="I880" s="107"/>
    </row>
    <row r="881">
      <c r="I881" s="107"/>
    </row>
    <row r="882">
      <c r="I882" s="107"/>
    </row>
    <row r="883">
      <c r="I883" s="107"/>
    </row>
    <row r="884">
      <c r="I884" s="107"/>
    </row>
    <row r="885">
      <c r="I885" s="107"/>
    </row>
    <row r="886">
      <c r="I886" s="107"/>
    </row>
    <row r="887">
      <c r="I887" s="107"/>
    </row>
    <row r="888">
      <c r="I888" s="107"/>
    </row>
    <row r="889">
      <c r="I889" s="107"/>
    </row>
    <row r="890">
      <c r="I890" s="107"/>
    </row>
    <row r="891">
      <c r="I891" s="107"/>
    </row>
    <row r="892">
      <c r="I892" s="107"/>
    </row>
    <row r="893">
      <c r="I893" s="107"/>
    </row>
    <row r="894">
      <c r="I894" s="107"/>
    </row>
    <row r="895">
      <c r="I895" s="107"/>
    </row>
    <row r="896">
      <c r="I896" s="107"/>
    </row>
    <row r="897">
      <c r="I897" s="107"/>
    </row>
    <row r="898">
      <c r="I898" s="107"/>
    </row>
    <row r="899">
      <c r="I899" s="107"/>
    </row>
    <row r="900">
      <c r="I900" s="107"/>
    </row>
    <row r="901">
      <c r="I901" s="107"/>
    </row>
    <row r="902">
      <c r="I902" s="107"/>
    </row>
    <row r="903">
      <c r="I903" s="107"/>
    </row>
    <row r="904">
      <c r="I904" s="107"/>
    </row>
    <row r="905">
      <c r="I905" s="107"/>
    </row>
    <row r="906">
      <c r="I906" s="107"/>
    </row>
    <row r="907">
      <c r="I907" s="107"/>
    </row>
    <row r="908">
      <c r="I908" s="107"/>
    </row>
    <row r="909">
      <c r="I909" s="107"/>
    </row>
    <row r="910">
      <c r="I910" s="107"/>
    </row>
    <row r="911">
      <c r="I911" s="107"/>
    </row>
    <row r="912">
      <c r="I912" s="107"/>
    </row>
    <row r="913">
      <c r="I913" s="107"/>
    </row>
    <row r="914">
      <c r="I914" s="107"/>
    </row>
    <row r="915">
      <c r="I915" s="107"/>
    </row>
    <row r="916">
      <c r="I916" s="107"/>
    </row>
    <row r="917">
      <c r="I917" s="107"/>
    </row>
    <row r="918">
      <c r="I918" s="107"/>
    </row>
    <row r="919">
      <c r="I919" s="107"/>
    </row>
    <row r="920">
      <c r="I920" s="107"/>
    </row>
    <row r="921">
      <c r="I921" s="107"/>
    </row>
    <row r="922">
      <c r="I922" s="107"/>
    </row>
    <row r="923">
      <c r="I923" s="107"/>
    </row>
    <row r="924">
      <c r="I924" s="107"/>
    </row>
    <row r="925">
      <c r="I925" s="107"/>
    </row>
    <row r="926">
      <c r="I926" s="107"/>
    </row>
    <row r="927">
      <c r="I927" s="107"/>
    </row>
    <row r="928">
      <c r="I928" s="107"/>
    </row>
    <row r="929">
      <c r="I929" s="107"/>
    </row>
    <row r="930">
      <c r="I930" s="107"/>
    </row>
    <row r="931">
      <c r="I931" s="107"/>
    </row>
    <row r="932">
      <c r="I932" s="107"/>
    </row>
    <row r="933">
      <c r="I933" s="107"/>
    </row>
    <row r="934">
      <c r="I934" s="107"/>
    </row>
    <row r="935">
      <c r="I935" s="107"/>
    </row>
    <row r="936">
      <c r="I936" s="107"/>
    </row>
    <row r="937">
      <c r="I937" s="107"/>
    </row>
    <row r="938">
      <c r="I938" s="107"/>
    </row>
    <row r="939">
      <c r="I939" s="107"/>
    </row>
    <row r="940">
      <c r="I940" s="107"/>
    </row>
    <row r="941">
      <c r="I941" s="107"/>
    </row>
    <row r="942">
      <c r="I942" s="107"/>
    </row>
    <row r="943">
      <c r="I943" s="107"/>
    </row>
    <row r="944">
      <c r="I944" s="107"/>
    </row>
    <row r="945">
      <c r="I945" s="107"/>
    </row>
    <row r="946">
      <c r="I946" s="107"/>
    </row>
    <row r="947">
      <c r="I947" s="107"/>
    </row>
    <row r="948">
      <c r="I948" s="107"/>
    </row>
    <row r="949">
      <c r="I949" s="107"/>
    </row>
    <row r="950">
      <c r="I950" s="107"/>
    </row>
    <row r="951">
      <c r="I951" s="107"/>
    </row>
    <row r="952">
      <c r="I952" s="107"/>
    </row>
    <row r="953">
      <c r="I953" s="107"/>
    </row>
    <row r="954">
      <c r="I954" s="107"/>
    </row>
    <row r="955">
      <c r="I955" s="107"/>
    </row>
    <row r="956">
      <c r="I956" s="107"/>
    </row>
    <row r="957">
      <c r="I957" s="107"/>
    </row>
    <row r="958">
      <c r="I958" s="107"/>
    </row>
    <row r="959">
      <c r="I959" s="107"/>
    </row>
    <row r="960">
      <c r="I960" s="107"/>
    </row>
    <row r="961">
      <c r="I961" s="107"/>
    </row>
    <row r="962">
      <c r="I962" s="107"/>
    </row>
    <row r="963">
      <c r="I963" s="107"/>
    </row>
    <row r="964">
      <c r="I964" s="107"/>
    </row>
    <row r="965">
      <c r="I965" s="107"/>
    </row>
    <row r="966">
      <c r="I966" s="107"/>
    </row>
    <row r="967">
      <c r="I967" s="107"/>
    </row>
    <row r="968">
      <c r="I968" s="107"/>
    </row>
    <row r="969">
      <c r="I969" s="107"/>
    </row>
    <row r="970">
      <c r="I970" s="107"/>
    </row>
    <row r="971">
      <c r="I971" s="107"/>
    </row>
    <row r="972">
      <c r="I972" s="107"/>
    </row>
    <row r="973">
      <c r="I973" s="107"/>
    </row>
    <row r="974">
      <c r="I974" s="107"/>
    </row>
    <row r="975">
      <c r="I975" s="107"/>
    </row>
    <row r="976">
      <c r="I976" s="107"/>
    </row>
    <row r="977">
      <c r="I977" s="107"/>
    </row>
    <row r="978">
      <c r="I978" s="107"/>
    </row>
    <row r="979">
      <c r="I979" s="107"/>
    </row>
    <row r="980">
      <c r="I980" s="107"/>
    </row>
    <row r="981">
      <c r="I981" s="107"/>
    </row>
    <row r="982">
      <c r="I982" s="107"/>
    </row>
    <row r="983">
      <c r="I983" s="107"/>
    </row>
    <row r="984">
      <c r="I984" s="107"/>
    </row>
    <row r="985">
      <c r="I985" s="107"/>
    </row>
    <row r="986">
      <c r="I986" s="107"/>
    </row>
    <row r="987">
      <c r="I987" s="107"/>
    </row>
    <row r="988">
      <c r="I988" s="107"/>
    </row>
    <row r="989">
      <c r="I989" s="107"/>
    </row>
    <row r="990">
      <c r="I990" s="107"/>
    </row>
    <row r="991">
      <c r="I991" s="107"/>
    </row>
    <row r="992">
      <c r="I992" s="107"/>
    </row>
    <row r="993">
      <c r="I993" s="107"/>
    </row>
    <row r="994">
      <c r="I994" s="107"/>
    </row>
    <row r="995">
      <c r="I995" s="107"/>
    </row>
    <row r="996">
      <c r="I996" s="107"/>
    </row>
    <row r="997">
      <c r="I997" s="107"/>
    </row>
    <row r="998">
      <c r="I998" s="107"/>
    </row>
    <row r="999">
      <c r="I999" s="107"/>
    </row>
    <row r="1000">
      <c r="I1000" s="107"/>
    </row>
    <row r="1001">
      <c r="I1001" s="107"/>
    </row>
    <row r="1002">
      <c r="I1002" s="107"/>
    </row>
    <row r="1003">
      <c r="I1003" s="107"/>
    </row>
    <row r="1004">
      <c r="I1004" s="107"/>
    </row>
    <row r="1005">
      <c r="I1005" s="107"/>
    </row>
    <row r="1006">
      <c r="I1006" s="107"/>
    </row>
    <row r="1007">
      <c r="I1007" s="107"/>
    </row>
    <row r="1008">
      <c r="I1008" s="107"/>
    </row>
    <row r="1009">
      <c r="I1009" s="107"/>
    </row>
    <row r="1010">
      <c r="I1010" s="107"/>
    </row>
    <row r="1011">
      <c r="I1011" s="107"/>
    </row>
    <row r="1012">
      <c r="I1012" s="107"/>
    </row>
    <row r="1013">
      <c r="I1013" s="107"/>
    </row>
    <row r="1014">
      <c r="I1014" s="107"/>
    </row>
    <row r="1015">
      <c r="I1015" s="107"/>
    </row>
    <row r="1016">
      <c r="I1016" s="107"/>
    </row>
    <row r="1017">
      <c r="I1017" s="107"/>
    </row>
    <row r="1018">
      <c r="I1018" s="107"/>
    </row>
    <row r="1019">
      <c r="I1019" s="107"/>
    </row>
    <row r="1020">
      <c r="I1020" s="107"/>
    </row>
    <row r="1021">
      <c r="I1021" s="107"/>
    </row>
    <row r="1022">
      <c r="I1022" s="107"/>
    </row>
    <row r="1023">
      <c r="I1023" s="107"/>
    </row>
    <row r="1024">
      <c r="I1024" s="107"/>
    </row>
    <row r="1025">
      <c r="I1025" s="107"/>
    </row>
  </sheetData>
  <mergeCells count="87">
    <mergeCell ref="E20:H20"/>
    <mergeCell ref="J20:O20"/>
    <mergeCell ref="Q20:V20"/>
    <mergeCell ref="X20:AC20"/>
    <mergeCell ref="J21:O21"/>
    <mergeCell ref="Q21:V21"/>
    <mergeCell ref="X21:AC21"/>
    <mergeCell ref="E21:H21"/>
    <mergeCell ref="E27:H27"/>
    <mergeCell ref="J27:O27"/>
    <mergeCell ref="X27:AC27"/>
    <mergeCell ref="E28:H28"/>
    <mergeCell ref="J28:O28"/>
    <mergeCell ref="X28:AC28"/>
    <mergeCell ref="A42:B43"/>
    <mergeCell ref="A47:D47"/>
    <mergeCell ref="A48:C48"/>
    <mergeCell ref="A49:C49"/>
    <mergeCell ref="A50:C50"/>
    <mergeCell ref="A51:C51"/>
    <mergeCell ref="A52:C52"/>
    <mergeCell ref="A54:D54"/>
    <mergeCell ref="A55:C55"/>
    <mergeCell ref="A56:C56"/>
    <mergeCell ref="A57:C57"/>
    <mergeCell ref="A58:C58"/>
    <mergeCell ref="A59:C59"/>
    <mergeCell ref="A61:D61"/>
    <mergeCell ref="A62:C62"/>
    <mergeCell ref="A63:C63"/>
    <mergeCell ref="A64:C64"/>
    <mergeCell ref="A65:C65"/>
    <mergeCell ref="A66:C66"/>
    <mergeCell ref="A68:D68"/>
    <mergeCell ref="A69:C69"/>
    <mergeCell ref="A78:C78"/>
    <mergeCell ref="A79:C79"/>
    <mergeCell ref="A80:C80"/>
    <mergeCell ref="A70:C70"/>
    <mergeCell ref="A71:C71"/>
    <mergeCell ref="A72:C72"/>
    <mergeCell ref="A73:C73"/>
    <mergeCell ref="A75:D75"/>
    <mergeCell ref="A76:C76"/>
    <mergeCell ref="A77:C77"/>
    <mergeCell ref="A1:A2"/>
    <mergeCell ref="B1:B2"/>
    <mergeCell ref="C1:C2"/>
    <mergeCell ref="D1:D2"/>
    <mergeCell ref="J6:O6"/>
    <mergeCell ref="Q6:V6"/>
    <mergeCell ref="X6:AC6"/>
    <mergeCell ref="Q11:V11"/>
    <mergeCell ref="X11:AC11"/>
    <mergeCell ref="Q12:V12"/>
    <mergeCell ref="X12:AC12"/>
    <mergeCell ref="Q13:V13"/>
    <mergeCell ref="X13:AC13"/>
    <mergeCell ref="Q14:V14"/>
    <mergeCell ref="X14:AC14"/>
    <mergeCell ref="E6:H6"/>
    <mergeCell ref="E8:H8"/>
    <mergeCell ref="J8:O8"/>
    <mergeCell ref="Q8:V8"/>
    <mergeCell ref="X8:AC8"/>
    <mergeCell ref="E11:H11"/>
    <mergeCell ref="E12:H12"/>
    <mergeCell ref="J11:O11"/>
    <mergeCell ref="J12:O12"/>
    <mergeCell ref="E13:H13"/>
    <mergeCell ref="J13:O13"/>
    <mergeCell ref="E14:H14"/>
    <mergeCell ref="J14:O14"/>
    <mergeCell ref="A16:B17"/>
    <mergeCell ref="Q27:V27"/>
    <mergeCell ref="Q28:V28"/>
    <mergeCell ref="Q34:V34"/>
    <mergeCell ref="X34:AC34"/>
    <mergeCell ref="Q35:V35"/>
    <mergeCell ref="X35:AC35"/>
    <mergeCell ref="A23:B24"/>
    <mergeCell ref="A30:B31"/>
    <mergeCell ref="E34:H34"/>
    <mergeCell ref="J34:O34"/>
    <mergeCell ref="E35:H35"/>
    <mergeCell ref="J35:O35"/>
    <mergeCell ref="A37:B3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38"/>
    <col customWidth="1" min="2" max="6" width="12.63"/>
    <col customWidth="1" min="7" max="7" width="17.38"/>
    <col customWidth="1" min="8" max="13" width="12.63"/>
  </cols>
  <sheetData>
    <row r="1" ht="16.5" customHeight="1">
      <c r="A1" s="287">
        <v>46174.0</v>
      </c>
      <c r="B1" s="288" t="s">
        <v>79</v>
      </c>
      <c r="C1" s="289">
        <f>'【第一】案件管理シート'!E2/'【第一】案件管理シート'!E1</f>
        <v>0.6818181818</v>
      </c>
      <c r="G1" s="217"/>
      <c r="L1" s="217"/>
      <c r="M1" s="217"/>
    </row>
    <row r="2" ht="13.5" customHeight="1">
      <c r="A2" s="290" t="s">
        <v>122</v>
      </c>
    </row>
    <row r="3" ht="4.5" customHeight="1">
      <c r="H3" s="286"/>
    </row>
    <row r="4" ht="15.0" customHeight="1">
      <c r="A4" s="291" t="s">
        <v>123</v>
      </c>
      <c r="B4" s="292"/>
      <c r="C4" s="292"/>
      <c r="D4" s="292"/>
      <c r="E4" s="292"/>
      <c r="F4" s="292"/>
      <c r="H4" s="286"/>
      <c r="I4" s="293" t="s">
        <v>124</v>
      </c>
      <c r="J4" s="294"/>
      <c r="K4" s="122"/>
    </row>
    <row r="5">
      <c r="A5" s="295" t="s">
        <v>125</v>
      </c>
      <c r="B5" s="296" t="s">
        <v>126</v>
      </c>
      <c r="C5" s="296" t="s">
        <v>127</v>
      </c>
      <c r="D5" s="296" t="s">
        <v>79</v>
      </c>
      <c r="E5" s="296" t="s">
        <v>128</v>
      </c>
      <c r="F5" s="296" t="s">
        <v>129</v>
      </c>
      <c r="G5" s="297" t="s">
        <v>91</v>
      </c>
      <c r="I5" s="298" t="s">
        <v>130</v>
      </c>
      <c r="J5" s="299">
        <f>'【第一】案件管理シート'!E3</f>
        <v>8</v>
      </c>
      <c r="K5" s="300" t="s">
        <v>39</v>
      </c>
    </row>
    <row r="6">
      <c r="A6" s="301" t="s">
        <v>40</v>
      </c>
      <c r="B6" s="302">
        <f t="shared" ref="B6:E6" si="1">sum(B8:B9)</f>
        <v>10560000</v>
      </c>
      <c r="C6" s="303">
        <f t="shared" si="1"/>
        <v>3048000</v>
      </c>
      <c r="D6" s="302">
        <f t="shared" si="1"/>
        <v>7200000</v>
      </c>
      <c r="E6" s="302">
        <f t="shared" si="1"/>
        <v>4425000</v>
      </c>
      <c r="F6" s="304">
        <f>C6/B6</f>
        <v>0.2886363636</v>
      </c>
      <c r="G6" s="305">
        <f>B6-C6</f>
        <v>7512000</v>
      </c>
      <c r="I6" s="306"/>
      <c r="K6" s="307"/>
    </row>
    <row r="7" ht="1.5" customHeight="1">
      <c r="A7" s="308"/>
      <c r="B7" s="309"/>
      <c r="C7" s="310"/>
      <c r="D7" s="311"/>
      <c r="E7" s="309"/>
      <c r="F7" s="309"/>
      <c r="G7" s="312"/>
      <c r="I7" s="313"/>
      <c r="J7" s="314"/>
      <c r="K7" s="315"/>
    </row>
    <row r="8" ht="13.5" customHeight="1">
      <c r="A8" s="316" t="s">
        <v>131</v>
      </c>
      <c r="B8" s="317">
        <f>'【第一】案件管理シート'!I2</f>
        <v>4800000</v>
      </c>
      <c r="C8" s="303">
        <f>SUMIFS('【第一】案件管理シート'!M20:M10036,'【第一】案件管理シート'!F20:F10036,A1,'【第一】案件管理シート'!D20:D10036,"AA課金")</f>
        <v>764000</v>
      </c>
      <c r="D8" s="318">
        <f>B8/'【第一】案件管理シート'!E1*'【第一】案件管理シート'!E2</f>
        <v>3272727.273</v>
      </c>
      <c r="E8" s="319">
        <f>'【第一】案件管理シート'!I4</f>
        <v>764000</v>
      </c>
      <c r="F8" s="304">
        <f t="shared" ref="F8:F9" si="2">C8/B8</f>
        <v>0.1591666667</v>
      </c>
      <c r="G8" s="305">
        <f t="shared" ref="G8:G9" si="3">B8-C8</f>
        <v>4036000</v>
      </c>
      <c r="H8" s="320"/>
      <c r="L8" s="320"/>
      <c r="M8" s="321"/>
    </row>
    <row r="9" ht="13.5" customHeight="1">
      <c r="A9" s="316" t="s">
        <v>132</v>
      </c>
      <c r="B9" s="318">
        <f>'【HD】案件管理シート'!I2</f>
        <v>5760000</v>
      </c>
      <c r="C9" s="322">
        <f>SUMIFS('【HD】案件管理シート'!M20:M10030,'【HD】案件管理シート'!F20:F10030,A1,'【HD】案件管理シート'!D20:D10030,"AA課金")</f>
        <v>2284000</v>
      </c>
      <c r="D9" s="318">
        <f>B9/'【第一】案件管理シート'!E1*'【第一】案件管理シート'!E2</f>
        <v>3927272.727</v>
      </c>
      <c r="E9" s="319">
        <f>'【HD】案件管理シート'!I4</f>
        <v>3661000</v>
      </c>
      <c r="F9" s="304">
        <f t="shared" si="2"/>
        <v>0.3965277778</v>
      </c>
      <c r="G9" s="305">
        <f t="shared" si="3"/>
        <v>3476000</v>
      </c>
      <c r="H9" s="320"/>
      <c r="I9" s="321"/>
      <c r="J9" s="320"/>
      <c r="K9" s="321"/>
      <c r="L9" s="320"/>
      <c r="M9" s="321"/>
    </row>
    <row r="10" ht="1.5" customHeight="1">
      <c r="A10" s="323"/>
      <c r="B10" s="324"/>
      <c r="C10" s="325"/>
      <c r="D10" s="324"/>
      <c r="E10" s="326"/>
      <c r="F10" s="321"/>
      <c r="G10" s="327"/>
      <c r="H10" s="320"/>
      <c r="I10" s="321"/>
      <c r="J10" s="320"/>
      <c r="K10" s="321"/>
      <c r="L10" s="320"/>
      <c r="M10" s="321"/>
    </row>
    <row r="11">
      <c r="A11" s="301" t="s">
        <v>113</v>
      </c>
      <c r="B11" s="317">
        <v>1800000.0</v>
      </c>
      <c r="C11" s="322">
        <f>SUMIFS(
  '【HD】案件管理シート'!M16:M11895,
  '【HD】案件管理シート'!D16:D11895, "AA課金",
  '【HD】案件管理シート'!F16:F11895, '【全体】ダッシュボード'!A1,
  '【HD】案件管理シート'!B16:B11895, '【全体】ダッシュボード'!A11
) / 2+SUMIFS(
  '【HD】案件管理シート'!M16:M11895,
  '【HD】案件管理シート'!D16:D11895, "AA課金",
  '【HD】案件管理シート'!F16:F11895, '【全体】ダッシュボード'!A1,
  '【HD】案件管理シート'!C16:C11895, '【全体】ダッシュボード'!A11
) / 2+(SUMIFS('【第一】案件管理シート'!$M:$M, '【第一】案件管理シート'!$D:$D, "AA課金", '【第一】案件管理シート'!$F:$F, $A$1, '【第一】案件管理シート'!$B:$B, $A11) + SUMIFS('【第一】案件管理シート'!$M:$M, '【第一】案件管理シート'!$D:$D, "AA課金", '【第一】案件管理シート'!$F:$F, $A$1, '【第一】案件管理シート'!$C:$C, $A11)) / 2</f>
        <v>382000</v>
      </c>
      <c r="D11" s="328">
        <f>B11/'【第一】案件管理シート'!E1*'【第一】案件管理シート'!E2</f>
        <v>1227272.727</v>
      </c>
      <c r="E11" s="317">
        <f>'【HD】案件管理シート'!Z3+'【第一】案件管理シート'!Z3</f>
        <v>772000</v>
      </c>
      <c r="F11" s="304">
        <f t="shared" ref="F11:F18" si="4">C11/B11</f>
        <v>0.2122222222</v>
      </c>
      <c r="G11" s="305">
        <f t="shared" ref="G11:G18" si="5">B11-C11</f>
        <v>1418000</v>
      </c>
      <c r="H11" s="329"/>
      <c r="I11" s="293" t="s">
        <v>133</v>
      </c>
      <c r="J11" s="294"/>
      <c r="K11" s="122"/>
    </row>
    <row r="12" ht="13.5" customHeight="1">
      <c r="A12" s="316" t="s">
        <v>114</v>
      </c>
      <c r="B12" s="317">
        <v>1320000.0</v>
      </c>
      <c r="C12" s="322">
        <f>SUMIFS(
  '【HD】案件管理シート'!M16:M11894,
  '【HD】案件管理シート'!D16:D11894, "AA課金",
  '【HD】案件管理シート'!F16:F11894, '【全体】ダッシュボード'!A1,
  '【HD】案件管理シート'!B16:B11894, '【全体】ダッシュボード'!A12
) / 2+SUMIFS(
  '【HD】案件管理シート'!M16:M11894,
  '【HD】案件管理シート'!D16:D11894, "AA課金",
  '【HD】案件管理シート'!F16:F11894, '【全体】ダッシュボード'!A1,
  '【HD】案件管理シート'!C16:C11894, '【全体】ダッシュボード'!A12
) / 2
</f>
        <v>890000</v>
      </c>
      <c r="D12" s="318">
        <f>B12/'【第一】案件管理シート'!E1*'【第一】案件管理シート'!E2</f>
        <v>900000</v>
      </c>
      <c r="E12" s="319">
        <f>'【HD】案件管理シート'!Z4</f>
        <v>1331000</v>
      </c>
      <c r="F12" s="304">
        <f t="shared" si="4"/>
        <v>0.6742424242</v>
      </c>
      <c r="G12" s="305">
        <f t="shared" si="5"/>
        <v>430000</v>
      </c>
      <c r="H12" s="320"/>
      <c r="I12" s="298" t="s">
        <v>130</v>
      </c>
      <c r="J12" s="299">
        <f>'【HD】案件管理シート'!E5</f>
        <v>2</v>
      </c>
      <c r="K12" s="300" t="s">
        <v>39</v>
      </c>
      <c r="L12" s="320"/>
      <c r="M12" s="321"/>
    </row>
    <row r="13">
      <c r="A13" s="301" t="s">
        <v>134</v>
      </c>
      <c r="B13" s="317">
        <v>1320000.0</v>
      </c>
      <c r="C13" s="330">
        <f>SUMIFS(
  '【HD】案件管理シート'!M16:M11894,
  '【HD】案件管理シート'!D16:D11894, "AA課金",
  '【HD】案件管理シート'!F16:F11894, '【全体】ダッシュボード'!A1,
  '【HD】案件管理シート'!B16:B11894, '【全体】ダッシュボード'!A13
) / 2+SUMIFS(
  '【HD】案件管理シート'!M16:M11894,
  '【HD】案件管理シート'!D16:D11894, "AA課金",
  '【HD】案件管理シート'!F16:F11894, '【全体】ダッシュボード'!A1,
  '【HD】案件管理シート'!C16:C11894, '【全体】ダッシュボード'!A13
) / 2
</f>
        <v>252000</v>
      </c>
      <c r="D13" s="331">
        <f>B13/'【第一】案件管理シート'!E1*'【第一】案件管理シート'!E2</f>
        <v>900000</v>
      </c>
      <c r="E13" s="331">
        <f>'【HD】案件管理シート'!Z6</f>
        <v>518000</v>
      </c>
      <c r="F13" s="304">
        <f t="shared" si="4"/>
        <v>0.1909090909</v>
      </c>
      <c r="G13" s="305">
        <f t="shared" si="5"/>
        <v>1068000</v>
      </c>
      <c r="H13" s="332"/>
      <c r="I13" s="306"/>
      <c r="K13" s="307"/>
      <c r="L13" s="332"/>
      <c r="M13" s="332"/>
    </row>
    <row r="14">
      <c r="A14" s="316" t="s">
        <v>135</v>
      </c>
      <c r="B14" s="317">
        <v>880000.0</v>
      </c>
      <c r="C14" s="322">
        <f>SUMIFS(
  '【HD】案件管理シート'!M16:M11894,
  '【HD】案件管理シート'!D16:D11894, "AA課金",
  '【HD】案件管理シート'!F16:F11894, '【全体】ダッシュボード'!A1,
  '【HD】案件管理シート'!B16:B11894, '【全体】ダッシュボード'!A14
) / 2+SUMIFS(
  '【HD】案件管理シート'!M16:M11894,
  '【HD】案件管理シート'!D16:D11894, "AA課金",
  '【HD】案件管理シート'!F16:F11894, '【全体】ダッシュボード'!A1,
  '【HD】案件管理シート'!C16:C11894, '【全体】ダッシュボード'!A14
) / 2
</f>
        <v>360000</v>
      </c>
      <c r="D14" s="318">
        <f>B14/'【第一】案件管理シート'!E1*'【第一】案件管理シート'!E2</f>
        <v>600000</v>
      </c>
      <c r="E14" s="319">
        <f>'【HD】案件管理シート'!Z5</f>
        <v>636000</v>
      </c>
      <c r="F14" s="304">
        <f t="shared" si="4"/>
        <v>0.4090909091</v>
      </c>
      <c r="G14" s="305">
        <f t="shared" si="5"/>
        <v>520000</v>
      </c>
      <c r="I14" s="313"/>
      <c r="J14" s="314"/>
      <c r="K14" s="315"/>
    </row>
    <row r="15" ht="13.5" customHeight="1">
      <c r="A15" s="316" t="s">
        <v>136</v>
      </c>
      <c r="B15" s="317">
        <v>880000.0</v>
      </c>
      <c r="C15" s="322">
        <f>SUMIFS(
  '【HD】案件管理シート'!M16:M11894,
  '【HD】案件管理シート'!D16:D11894, "AA課金",
  '【HD】案件管理シート'!F16:F11894, '【全体】ダッシュボード'!A1,
  '【HD】案件管理シート'!B16:B11894, '【全体】ダッシュボード'!A15
) / 2+SUMIFS(
  '【HD】案件管理シート'!M16:M11894,
  '【HD】案件管理シート'!D16:D11894, "AA課金",
  '【HD】案件管理シート'!F16:F11894, '【全体】ダッシュボード'!A1,
  '【HD】案件管理シート'!C16:C11894, '【全体】ダッシュボード'!A15
) / 2
</f>
        <v>60000</v>
      </c>
      <c r="D15" s="318">
        <f>B15/'【第一】案件管理シート'!E1*'【第一】案件管理シート'!E2</f>
        <v>600000</v>
      </c>
      <c r="E15" s="319">
        <f>'【HD】案件管理シート'!Z7</f>
        <v>196000</v>
      </c>
      <c r="F15" s="304">
        <f t="shared" si="4"/>
        <v>0.06818181818</v>
      </c>
      <c r="G15" s="305">
        <f t="shared" si="5"/>
        <v>820000</v>
      </c>
      <c r="H15" s="320"/>
      <c r="I15" s="293" t="s">
        <v>137</v>
      </c>
      <c r="J15" s="294"/>
      <c r="K15" s="122"/>
      <c r="L15" s="320"/>
      <c r="M15" s="321"/>
    </row>
    <row r="16" ht="13.5" customHeight="1">
      <c r="A16" s="316" t="s">
        <v>138</v>
      </c>
      <c r="B16" s="317">
        <v>880000.0</v>
      </c>
      <c r="C16" s="322">
        <f>SUMIFS(
  '【HD】案件管理シート'!M16:M11894,
  '【HD】案件管理シート'!D16:D11894, "AA課金",
  '【HD】案件管理シート'!F16:F11894, '【全体】ダッシュボード'!A1,
  '【HD】案件管理シート'!B16:B11894, '【全体】ダッシュボード'!A16
) / 2+SUMIFS(
  '【HD】案件管理シート'!M16:M11894,
  '【HD】案件管理シート'!D16:D11894, "AA課金",
  '【HD】案件管理シート'!F16:F11894, '【全体】ダッシュボード'!A1,
  '【HD】案件管理シート'!C16:C11894, '【全体】ダッシュボード'!A16
) / 2
</f>
        <v>298000</v>
      </c>
      <c r="D16" s="318">
        <f>B16/'【第一】案件管理シート'!E1*'【第一】案件管理シート'!E2</f>
        <v>600000</v>
      </c>
      <c r="E16" s="319">
        <f>'【HD】案件管理シート'!Z8</f>
        <v>470000</v>
      </c>
      <c r="F16" s="304">
        <f t="shared" si="4"/>
        <v>0.3386363636</v>
      </c>
      <c r="G16" s="305">
        <f t="shared" si="5"/>
        <v>582000</v>
      </c>
      <c r="H16" s="320"/>
      <c r="I16" s="298" t="s">
        <v>130</v>
      </c>
      <c r="J16" s="299">
        <f>'【第一】案件管理シート'!E5</f>
        <v>3</v>
      </c>
      <c r="K16" s="300" t="s">
        <v>39</v>
      </c>
      <c r="L16" s="320"/>
      <c r="M16" s="321"/>
    </row>
    <row r="17" ht="13.5" customHeight="1">
      <c r="A17" s="333" t="s">
        <v>139</v>
      </c>
      <c r="B17" s="334">
        <v>3000000.0</v>
      </c>
      <c r="C17" s="335">
        <f>(SUMIFS('【第一】案件管理シート'!$M:$M, '【第一】案件管理シート'!$D:$D, "AA課金", '【第一】案件管理シート'!$F:$F, $A$1, '【第一】案件管理シート'!$B:$B, $A17) + SUMIFS('【第一】案件管理シート'!$M:$M, '【第一】案件管理シート'!$D:$D, "AA課金", '【第一】案件管理シート'!$F:$F, $A$1, '【第一】案件管理シート'!$C:$C, $A17)) / 2</f>
        <v>382000</v>
      </c>
      <c r="D17" s="334">
        <f>B17/'【第一】案件管理シート'!E1*'【第一】案件管理シート'!E2</f>
        <v>2045454.545</v>
      </c>
      <c r="E17" s="331">
        <f>'【第一】案件管理シート'!Z2</f>
        <v>382000</v>
      </c>
      <c r="F17" s="304">
        <f t="shared" si="4"/>
        <v>0.1273333333</v>
      </c>
      <c r="G17" s="305">
        <f t="shared" si="5"/>
        <v>2618000</v>
      </c>
      <c r="H17" s="320"/>
      <c r="I17" s="306"/>
      <c r="K17" s="307"/>
      <c r="L17" s="320"/>
      <c r="M17" s="321"/>
    </row>
    <row r="18" ht="13.5" customHeight="1">
      <c r="A18" s="336"/>
      <c r="B18" s="337"/>
      <c r="C18" s="338">
        <f>SUMIFS(
  '【HD】案件管理シート'!M16:M11895,
  '【HD】案件管理シート'!D16:D11895, "AA課金",
  '【HD】案件管理シート'!F16:F11895, '【全体】ダッシュボード'!A1,
  '【HD】案件管理シート'!B16:B11895, '【全体】ダッシュボード'!A18
) / 2+SUMIFS(
  '【HD】案件管理シート'!M16:M11895,
  '【HD】案件管理シート'!D16:D11895, "AA課金",
  '【HD】案件管理シート'!F16:F11895, '【全体】ダッシュボード'!A1,
  '【HD】案件管理シート'!C16:C11895, '【全体】ダッシュボード'!A18
) / 2+(SUMIFS('【第一】案件管理シート'!$M:$M, '【第一】案件管理シート'!$D:$D, "AA課金", '【第一】案件管理シート'!$F:$F, $A$1, '【第一】案件管理シート'!$B:$B, $A18) + SUMIFS('【第一】案件管理シート'!$M:$M, '【第一】案件管理シート'!$D:$D, "AA課金", '【第一】案件管理シート'!$F:$F, $A$1, '【第一】案件管理シート'!$C:$C, $A18)) / 2</f>
        <v>0</v>
      </c>
      <c r="D18" s="339">
        <f>B18/'【第一】案件管理シート'!E1*'【第一】案件管理シート'!E2</f>
        <v>0</v>
      </c>
      <c r="E18" s="339">
        <f>'【第一】案件管理シート'!Z4</f>
        <v>0</v>
      </c>
      <c r="F18" s="340" t="str">
        <f t="shared" si="4"/>
        <v>#DIV/0!</v>
      </c>
      <c r="G18" s="341">
        <f t="shared" si="5"/>
        <v>0</v>
      </c>
      <c r="H18" s="320"/>
      <c r="I18" s="313"/>
      <c r="J18" s="314"/>
      <c r="K18" s="315"/>
      <c r="L18" s="320"/>
      <c r="M18" s="321"/>
    </row>
    <row r="19" ht="1.5" customHeight="1">
      <c r="A19" s="342"/>
      <c r="B19" s="343"/>
      <c r="C19" s="343"/>
      <c r="D19" s="344"/>
      <c r="E19" s="345"/>
      <c r="F19" s="343"/>
      <c r="G19" s="346"/>
      <c r="H19" s="320"/>
      <c r="I19" s="321"/>
      <c r="J19" s="320"/>
      <c r="K19" s="321"/>
      <c r="L19" s="320"/>
      <c r="M19" s="321"/>
    </row>
    <row r="20" ht="5.25" customHeight="1"/>
    <row r="21" ht="13.5" customHeight="1">
      <c r="A21" s="347" t="s">
        <v>140</v>
      </c>
    </row>
    <row r="22" ht="15.75" customHeight="1">
      <c r="A22" s="348" t="s">
        <v>131</v>
      </c>
      <c r="B22" s="294"/>
      <c r="C22" s="294"/>
      <c r="D22" s="294"/>
      <c r="E22" s="294"/>
      <c r="F22" s="122"/>
      <c r="G22" s="349" t="s">
        <v>132</v>
      </c>
      <c r="H22" s="350"/>
      <c r="I22" s="350"/>
      <c r="J22" s="350"/>
      <c r="K22" s="350"/>
      <c r="L22" s="351"/>
      <c r="M22" s="352"/>
    </row>
    <row r="23" ht="15.0" customHeight="1">
      <c r="A23" s="353" t="s">
        <v>141</v>
      </c>
      <c r="B23" s="354" t="s">
        <v>142</v>
      </c>
      <c r="C23" s="355">
        <f>J5</f>
        <v>8</v>
      </c>
      <c r="D23" s="356" t="s">
        <v>143</v>
      </c>
      <c r="E23" s="357">
        <f>B8</f>
        <v>4800000</v>
      </c>
      <c r="F23" s="358">
        <f>E23-'【第一】案件管理シート'!L9</f>
        <v>4036000</v>
      </c>
      <c r="G23" s="353" t="s">
        <v>144</v>
      </c>
      <c r="H23" s="359" t="s">
        <v>145</v>
      </c>
      <c r="I23" s="360">
        <f>J5</f>
        <v>8</v>
      </c>
      <c r="J23" s="356" t="s">
        <v>143</v>
      </c>
      <c r="K23" s="361">
        <v>5280000.0</v>
      </c>
      <c r="L23" s="362">
        <f>K23-'【HD】案件管理シート'!I4</f>
        <v>1619000</v>
      </c>
      <c r="M23" s="352"/>
    </row>
    <row r="24" ht="15.0" customHeight="1">
      <c r="A24" s="363" t="s">
        <v>146</v>
      </c>
      <c r="B24" s="364">
        <v>0.02</v>
      </c>
      <c r="C24" s="365">
        <f>'【2026年6月】月間進捗管理シート（第一）'!D8/'【2026年6月】月間進捗管理シート（第一）'!D12</f>
        <v>0.02160318363</v>
      </c>
      <c r="D24" s="366" t="s">
        <v>147</v>
      </c>
      <c r="E24" s="367">
        <f t="shared" ref="E24:F24" si="6">E23/B25</f>
        <v>13.92648556</v>
      </c>
      <c r="F24" s="368">
        <f t="shared" si="6"/>
        <v>10.56544503</v>
      </c>
      <c r="G24" s="369" t="s">
        <v>146</v>
      </c>
      <c r="H24" s="370">
        <v>0.01</v>
      </c>
      <c r="I24" s="371">
        <f>'【2026年6月】IS管理シート（HD）'!AI7/'【2026年6月】IS管理シート（HD）'!AI3</f>
        <v>0.005514705882</v>
      </c>
      <c r="J24" s="366" t="s">
        <v>147</v>
      </c>
      <c r="K24" s="367">
        <f t="shared" ref="K24:L24" si="7">K23/H25</f>
        <v>58.47953216</v>
      </c>
      <c r="L24" s="372">
        <f t="shared" si="7"/>
        <v>18.42994746</v>
      </c>
      <c r="M24" s="352"/>
    </row>
    <row r="25" ht="15.0" customHeight="1">
      <c r="A25" s="373" t="s">
        <v>148</v>
      </c>
      <c r="B25" s="374">
        <v>344667.0</v>
      </c>
      <c r="C25" s="375">
        <f>'【第一】案件管理シート'!P12</f>
        <v>382000</v>
      </c>
      <c r="D25" s="366" t="s">
        <v>58</v>
      </c>
      <c r="E25" s="376">
        <f>E24/B32</f>
        <v>139.2648556</v>
      </c>
      <c r="F25" s="377">
        <f>F24/C30</f>
        <v>63.39267016</v>
      </c>
      <c r="G25" s="378" t="s">
        <v>149</v>
      </c>
      <c r="H25" s="379">
        <v>90288.0</v>
      </c>
      <c r="I25" s="380">
        <f>'【HD】案件管理シート'!I5</f>
        <v>87846.15385</v>
      </c>
      <c r="J25" s="366" t="s">
        <v>58</v>
      </c>
      <c r="K25" s="376">
        <f t="shared" ref="K25:L25" si="8">K24/H31</f>
        <v>77.97270955</v>
      </c>
      <c r="L25" s="381">
        <f t="shared" si="8"/>
        <v>36.09198044</v>
      </c>
      <c r="M25" s="352"/>
    </row>
    <row r="26" ht="15.0" customHeight="1">
      <c r="A26" s="373" t="s">
        <v>150</v>
      </c>
      <c r="B26" s="382">
        <v>5.0</v>
      </c>
      <c r="C26" s="383">
        <f>'【第一】案件管理シート'!T12</f>
        <v>4</v>
      </c>
      <c r="D26" s="384" t="s">
        <v>151</v>
      </c>
      <c r="E26" s="376">
        <f t="shared" ref="E26:F26" si="9">E25/B28</f>
        <v>163.8410066</v>
      </c>
      <c r="F26" s="377">
        <f t="shared" si="9"/>
        <v>89.80628272</v>
      </c>
      <c r="G26" s="373" t="s">
        <v>152</v>
      </c>
      <c r="H26" s="379"/>
      <c r="I26" s="385">
        <f>'【HD】案件管理シート'!L10</f>
        <v>6.6875</v>
      </c>
      <c r="J26" s="384" t="s">
        <v>151</v>
      </c>
      <c r="K26" s="376">
        <f t="shared" ref="K26:L26" si="10">K25/H29</f>
        <v>97.46588694</v>
      </c>
      <c r="L26" s="381">
        <f t="shared" si="10"/>
        <v>43.00321074</v>
      </c>
      <c r="M26" s="352"/>
    </row>
    <row r="27" ht="15.0" customHeight="1">
      <c r="A27" s="373"/>
      <c r="B27" s="382"/>
      <c r="C27" s="386"/>
      <c r="D27" s="366" t="s">
        <v>72</v>
      </c>
      <c r="E27" s="367">
        <f>E26/B29</f>
        <v>176.1731254</v>
      </c>
      <c r="F27" s="368">
        <f>F26/C29-'【第一】案件管理シート'!K14-'【第一】案件管理シート'!K17</f>
        <v>95.93717277</v>
      </c>
      <c r="G27" s="387" t="s">
        <v>153</v>
      </c>
      <c r="H27" s="388"/>
      <c r="I27" s="385">
        <f>'【HD】案件管理シート'!K10</f>
        <v>11.59375</v>
      </c>
      <c r="J27" s="366" t="s">
        <v>72</v>
      </c>
      <c r="K27" s="367">
        <f>K26/H30</f>
        <v>121.8323587</v>
      </c>
      <c r="L27" s="372">
        <f>L26/I30-'【HD】案件管理シート'!E12</f>
        <v>27.43735475</v>
      </c>
      <c r="M27" s="352"/>
    </row>
    <row r="28" ht="15.0" customHeight="1">
      <c r="A28" s="373" t="s">
        <v>154</v>
      </c>
      <c r="B28" s="389">
        <v>0.85</v>
      </c>
      <c r="C28" s="390">
        <f>'【2026年6月】月間進捗管理シート（第一）'!A6</f>
        <v>0.7058823529</v>
      </c>
      <c r="D28" s="366" t="s">
        <v>74</v>
      </c>
      <c r="E28" s="367">
        <f t="shared" ref="E28:F28" si="11">E27/B24</f>
        <v>8808.656271</v>
      </c>
      <c r="F28" s="368">
        <f t="shared" si="11"/>
        <v>4440.881234</v>
      </c>
      <c r="G28" s="373" t="s">
        <v>155</v>
      </c>
      <c r="H28" s="391">
        <v>15.0</v>
      </c>
      <c r="I28" s="385">
        <f>'【HD】案件管理シート'!N10</f>
        <v>17.46875</v>
      </c>
      <c r="J28" s="366" t="s">
        <v>74</v>
      </c>
      <c r="K28" s="367">
        <f t="shared" ref="K28:L28" si="12">K27/H24</f>
        <v>12183.23587</v>
      </c>
      <c r="L28" s="372">
        <f t="shared" si="12"/>
        <v>4975.306994</v>
      </c>
      <c r="M28" s="352"/>
    </row>
    <row r="29" ht="15.0" customHeight="1">
      <c r="A29" s="373" t="s">
        <v>71</v>
      </c>
      <c r="B29" s="392">
        <v>0.93</v>
      </c>
      <c r="C29" s="390">
        <f>'【2026年6月】月間進捗管理シート（第一）'!A8</f>
        <v>0.8095238095</v>
      </c>
      <c r="D29" s="50"/>
      <c r="E29" s="50"/>
      <c r="F29" s="393"/>
      <c r="G29" s="373" t="s">
        <v>154</v>
      </c>
      <c r="H29" s="394">
        <v>0.8</v>
      </c>
      <c r="I29" s="371">
        <f>'【2026年6月】月間進捗管理シート（HD）'!A6</f>
        <v>0.8392857143</v>
      </c>
      <c r="J29" s="50"/>
      <c r="K29" s="50"/>
      <c r="L29" s="395"/>
      <c r="M29" s="352"/>
    </row>
    <row r="30" ht="15.0" customHeight="1">
      <c r="A30" s="373" t="s">
        <v>69</v>
      </c>
      <c r="B30" s="389">
        <v>0.16</v>
      </c>
      <c r="C30" s="390">
        <f>'【2026年6月】月間進捗管理シート（第一）'!A4</f>
        <v>0.1666666667</v>
      </c>
      <c r="D30" s="396" t="s">
        <v>156</v>
      </c>
      <c r="E30" s="397"/>
      <c r="F30" s="398">
        <f>F24/'【第一】案件管理シート'!E3</f>
        <v>1.320680628</v>
      </c>
      <c r="G30" s="373" t="s">
        <v>71</v>
      </c>
      <c r="H30" s="394">
        <v>0.8</v>
      </c>
      <c r="I30" s="371">
        <f>'【2026年6月】月間進捗管理シート（HD）'!A8</f>
        <v>0.9464285714</v>
      </c>
      <c r="J30" s="396" t="s">
        <v>156</v>
      </c>
      <c r="K30" s="397"/>
      <c r="L30" s="399">
        <f>L24/'【HD】案件管理シート'!E3</f>
        <v>2.303743433</v>
      </c>
      <c r="M30" s="352"/>
    </row>
    <row r="31" ht="15.0" customHeight="1">
      <c r="A31" s="400" t="s">
        <v>157</v>
      </c>
      <c r="B31" s="389">
        <v>0.63</v>
      </c>
      <c r="C31" s="390">
        <f>'【2026年6月】月間進捗管理シート（第一）'!B13</f>
        <v>0.6145537237</v>
      </c>
      <c r="D31" s="396" t="s">
        <v>158</v>
      </c>
      <c r="E31" s="397"/>
      <c r="F31" s="401">
        <f>F25/'【第一】案件管理シート'!E7</f>
        <v>12.67853403</v>
      </c>
      <c r="G31" s="402" t="s">
        <v>69</v>
      </c>
      <c r="H31" s="394">
        <v>0.75</v>
      </c>
      <c r="I31" s="371">
        <f>'【2026年6月】月間進捗管理シート（HD）'!A4</f>
        <v>0.5106382979</v>
      </c>
      <c r="J31" s="396" t="s">
        <v>158</v>
      </c>
      <c r="K31" s="397"/>
      <c r="L31" s="403">
        <f>L25/'【HD】案件管理シート'!E7</f>
        <v>12.03066015</v>
      </c>
      <c r="M31" s="352"/>
    </row>
    <row r="32" ht="15.0" customHeight="1">
      <c r="A32" s="400" t="s">
        <v>159</v>
      </c>
      <c r="B32" s="389">
        <v>0.1</v>
      </c>
      <c r="C32" s="390">
        <f>'【2026年6月】月間進捗管理シート（第一）'!B12</f>
        <v>0.07400555042</v>
      </c>
      <c r="D32" s="396" t="s">
        <v>160</v>
      </c>
      <c r="E32" s="397"/>
      <c r="F32" s="404">
        <f>F27/'【第一】案件管理シート'!E5</f>
        <v>31.97905759</v>
      </c>
      <c r="G32" s="405" t="s">
        <v>157</v>
      </c>
      <c r="H32" s="394">
        <v>0.35</v>
      </c>
      <c r="I32" s="371">
        <f>'【2026年6月】IS管理シート（HD）'!AI10</f>
        <v>0.3400735294</v>
      </c>
      <c r="J32" s="396" t="s">
        <v>160</v>
      </c>
      <c r="K32" s="397"/>
      <c r="L32" s="406">
        <f>L27/'【HD】案件管理シート'!E5</f>
        <v>13.71867737</v>
      </c>
      <c r="M32" s="352"/>
    </row>
    <row r="33" ht="15.0" customHeight="1">
      <c r="A33" s="400" t="s">
        <v>161</v>
      </c>
      <c r="B33" s="389">
        <v>0.68</v>
      </c>
      <c r="C33" s="390">
        <f>'【2026年6月】月間進捗管理シート（第一）'!B11</f>
        <v>0.7625</v>
      </c>
      <c r="D33" s="396" t="s">
        <v>162</v>
      </c>
      <c r="E33" s="397"/>
      <c r="F33" s="401">
        <f>F28/'【第一】案件管理シート'!E5</f>
        <v>1480.293745</v>
      </c>
      <c r="G33" s="405" t="s">
        <v>159</v>
      </c>
      <c r="H33" s="394">
        <v>0.39</v>
      </c>
      <c r="I33" s="371">
        <f>'【2026年6月】IS管理シート（HD）'!AI11</f>
        <v>0.2709459459</v>
      </c>
      <c r="J33" s="396" t="s">
        <v>162</v>
      </c>
      <c r="K33" s="397"/>
      <c r="L33" s="403">
        <f>L28/'【HD】案件管理シート'!E5</f>
        <v>2487.653497</v>
      </c>
      <c r="M33" s="352"/>
    </row>
    <row r="34" ht="15.0" customHeight="1">
      <c r="A34" s="407" t="s">
        <v>163</v>
      </c>
      <c r="B34" s="408">
        <v>0.5</v>
      </c>
      <c r="C34" s="409">
        <f>'【2026年6月】月間進捗管理シート（第一）'!B10</f>
        <v>0.6229508197</v>
      </c>
      <c r="D34" s="410" t="s">
        <v>164</v>
      </c>
      <c r="E34" s="411"/>
      <c r="F34" s="412">
        <f>F33/2</f>
        <v>740.1468724</v>
      </c>
      <c r="G34" s="405" t="s">
        <v>161</v>
      </c>
      <c r="H34" s="394">
        <v>0.09</v>
      </c>
      <c r="I34" s="413">
        <f>'【2026年6月】IS管理シート（HD）'!AI12</f>
        <v>0.1970074813</v>
      </c>
      <c r="J34" s="414" t="s">
        <v>164</v>
      </c>
      <c r="K34" s="397"/>
      <c r="L34" s="415">
        <f>L33/4</f>
        <v>621.9133742</v>
      </c>
      <c r="M34" s="352"/>
    </row>
    <row r="35" ht="15.0" customHeight="1">
      <c r="A35" s="416"/>
      <c r="B35" s="417"/>
      <c r="C35" s="417"/>
      <c r="D35" s="417"/>
      <c r="E35" s="417"/>
      <c r="F35" s="418"/>
      <c r="G35" s="419" t="s">
        <v>163</v>
      </c>
      <c r="H35" s="420">
        <v>0.59</v>
      </c>
      <c r="I35" s="421">
        <f>'【2026年6月】IS管理シート（HD）'!AI13</f>
        <v>0.3037974684</v>
      </c>
      <c r="J35" s="422"/>
      <c r="K35" s="423"/>
      <c r="L35" s="424"/>
      <c r="M35" s="352"/>
    </row>
    <row r="36" ht="15.0" customHeight="1">
      <c r="A36" s="425" t="s">
        <v>165</v>
      </c>
      <c r="B36" s="426"/>
      <c r="C36" s="427"/>
      <c r="D36" s="428"/>
      <c r="E36" s="429"/>
      <c r="F36" s="430"/>
      <c r="G36" s="425"/>
      <c r="H36" s="431"/>
      <c r="I36" s="432"/>
      <c r="J36" s="428"/>
      <c r="K36" s="433"/>
      <c r="L36" s="430"/>
      <c r="M36" s="434"/>
    </row>
    <row r="37" ht="15.0" customHeight="1">
      <c r="A37" s="435" t="s">
        <v>144</v>
      </c>
      <c r="B37" s="354" t="s">
        <v>142</v>
      </c>
      <c r="C37" s="355">
        <f>J5</f>
        <v>8</v>
      </c>
      <c r="D37" s="356" t="s">
        <v>143</v>
      </c>
      <c r="E37" s="357">
        <f>B8</f>
        <v>4800000</v>
      </c>
      <c r="F37" s="358">
        <f>E23-592000-'【第一】案件管理シート'!L9</f>
        <v>3444000</v>
      </c>
      <c r="G37" s="435" t="s">
        <v>144</v>
      </c>
      <c r="H37" s="436" t="s">
        <v>145</v>
      </c>
      <c r="I37" s="437">
        <f>J5</f>
        <v>8</v>
      </c>
      <c r="J37" s="438" t="s">
        <v>143</v>
      </c>
      <c r="K37" s="361">
        <v>5280000.0</v>
      </c>
      <c r="L37" s="439">
        <f>K37-'【HD】案件管理シート'!I4</f>
        <v>1619000</v>
      </c>
      <c r="M37" s="440"/>
    </row>
    <row r="38" ht="15.0" customHeight="1">
      <c r="A38" s="363" t="s">
        <v>146</v>
      </c>
      <c r="B38" s="364">
        <v>0.02</v>
      </c>
      <c r="C38" s="365">
        <f>'【2026年6月】月間進捗管理シート（第一）'!D8/'【2026年6月】月間進捗管理シート（第一）'!D12</f>
        <v>0.02160318363</v>
      </c>
      <c r="D38" s="366" t="s">
        <v>147</v>
      </c>
      <c r="E38" s="367">
        <f t="shared" ref="E38:F38" si="13">E37/B39</f>
        <v>13.92648556</v>
      </c>
      <c r="F38" s="368">
        <f t="shared" si="13"/>
        <v>9.015706806</v>
      </c>
      <c r="G38" s="369" t="s">
        <v>146</v>
      </c>
      <c r="H38" s="370">
        <v>0.01</v>
      </c>
      <c r="I38" s="365">
        <f>1/(1/I46/I47/I48/I49)</f>
        <v>0.007208401373</v>
      </c>
      <c r="J38" s="366" t="s">
        <v>147</v>
      </c>
      <c r="K38" s="367">
        <f>K23/H25</f>
        <v>58.47953216</v>
      </c>
      <c r="L38" s="368">
        <f>L37/I39</f>
        <v>17.38782816</v>
      </c>
      <c r="M38" s="440"/>
    </row>
    <row r="39" ht="15.0" customHeight="1">
      <c r="A39" s="373" t="s">
        <v>148</v>
      </c>
      <c r="B39" s="374">
        <v>344667.0</v>
      </c>
      <c r="C39" s="375">
        <f>'【第一】案件管理シート'!P12</f>
        <v>382000</v>
      </c>
      <c r="D39" s="366" t="s">
        <v>58</v>
      </c>
      <c r="E39" s="376">
        <f>E38/B46</f>
        <v>139.2648556</v>
      </c>
      <c r="F39" s="377">
        <f>F38/C44</f>
        <v>25.7591623</v>
      </c>
      <c r="G39" s="378" t="s">
        <v>149</v>
      </c>
      <c r="H39" s="379">
        <v>90288.0</v>
      </c>
      <c r="I39" s="380">
        <v>93111.11111111111</v>
      </c>
      <c r="J39" s="366" t="s">
        <v>58</v>
      </c>
      <c r="K39" s="376">
        <f>K24/H31</f>
        <v>77.97270955</v>
      </c>
      <c r="L39" s="377">
        <f>L38/I45</f>
        <v>23.18377088</v>
      </c>
      <c r="M39" s="440"/>
    </row>
    <row r="40" ht="15.0" customHeight="1">
      <c r="A40" s="373" t="s">
        <v>150</v>
      </c>
      <c r="B40" s="382">
        <v>5.0</v>
      </c>
      <c r="C40" s="383">
        <f>'【第一】案件管理シート'!T12</f>
        <v>4</v>
      </c>
      <c r="D40" s="384" t="s">
        <v>151</v>
      </c>
      <c r="E40" s="376">
        <f t="shared" ref="E40:F40" si="14">E39/B42</f>
        <v>163.8410066</v>
      </c>
      <c r="F40" s="377">
        <f t="shared" si="14"/>
        <v>34.34554974</v>
      </c>
      <c r="G40" s="373" t="s">
        <v>152</v>
      </c>
      <c r="H40" s="379"/>
      <c r="I40" s="385">
        <f>'【HD】案件管理シート'!L10</f>
        <v>6.6875</v>
      </c>
      <c r="J40" s="384" t="s">
        <v>151</v>
      </c>
      <c r="K40" s="376">
        <f t="shared" ref="K40:K41" si="15">K25/H29</f>
        <v>97.46588694</v>
      </c>
      <c r="L40" s="377">
        <f>L39/I43</f>
        <v>28.9797136</v>
      </c>
      <c r="M40" s="441"/>
    </row>
    <row r="41" ht="15.0" customHeight="1">
      <c r="A41" s="373"/>
      <c r="B41" s="382"/>
      <c r="C41" s="386"/>
      <c r="D41" s="366" t="s">
        <v>72</v>
      </c>
      <c r="E41" s="367">
        <f>E40/B43</f>
        <v>176.1731254</v>
      </c>
      <c r="F41" s="368">
        <f>F40/C43-'【第一】案件管理シート'!K14-'【第一】案件管理シート'!K17</f>
        <v>27.93193717</v>
      </c>
      <c r="G41" s="387" t="s">
        <v>153</v>
      </c>
      <c r="H41" s="388"/>
      <c r="I41" s="385">
        <f>'【HD】案件管理シート'!K10</f>
        <v>11.59375</v>
      </c>
      <c r="J41" s="366" t="s">
        <v>72</v>
      </c>
      <c r="K41" s="367">
        <f t="shared" si="15"/>
        <v>121.8323587</v>
      </c>
      <c r="L41" s="368">
        <f>L40/I44/I43-'【HD】案件管理シート'!E12</f>
        <v>22.24960223</v>
      </c>
      <c r="M41" s="440"/>
    </row>
    <row r="42" ht="15.0" customHeight="1">
      <c r="A42" s="373" t="s">
        <v>154</v>
      </c>
      <c r="B42" s="389">
        <v>0.85</v>
      </c>
      <c r="C42" s="390">
        <v>0.75</v>
      </c>
      <c r="D42" s="366" t="s">
        <v>74</v>
      </c>
      <c r="E42" s="367">
        <f t="shared" ref="E42:F42" si="16">E41/B38</f>
        <v>8808.656271</v>
      </c>
      <c r="F42" s="368">
        <f t="shared" si="16"/>
        <v>1292.954671</v>
      </c>
      <c r="G42" s="373" t="s">
        <v>155</v>
      </c>
      <c r="H42" s="391">
        <v>15.0</v>
      </c>
      <c r="I42" s="385">
        <f>'【HD】案件管理シート'!N10</f>
        <v>17.46875</v>
      </c>
      <c r="J42" s="366" t="s">
        <v>74</v>
      </c>
      <c r="K42" s="367">
        <f>K27/H24</f>
        <v>12183.23587</v>
      </c>
      <c r="L42" s="368">
        <f>L41/I38</f>
        <v>3086.620885</v>
      </c>
      <c r="M42" s="440"/>
    </row>
    <row r="43" ht="15.0" customHeight="1">
      <c r="A43" s="373" t="s">
        <v>71</v>
      </c>
      <c r="B43" s="392">
        <v>0.93</v>
      </c>
      <c r="C43" s="390">
        <v>0.8</v>
      </c>
      <c r="D43" s="50"/>
      <c r="E43" s="50"/>
      <c r="F43" s="393"/>
      <c r="G43" s="373" t="s">
        <v>154</v>
      </c>
      <c r="H43" s="394">
        <v>0.8</v>
      </c>
      <c r="I43" s="390">
        <v>0.8</v>
      </c>
      <c r="J43" s="50"/>
      <c r="K43" s="50"/>
      <c r="L43" s="393"/>
      <c r="M43" s="440"/>
    </row>
    <row r="44" ht="15.0" customHeight="1">
      <c r="A44" s="373" t="s">
        <v>69</v>
      </c>
      <c r="B44" s="389">
        <v>0.16</v>
      </c>
      <c r="C44" s="390">
        <v>0.35</v>
      </c>
      <c r="D44" s="396" t="s">
        <v>156</v>
      </c>
      <c r="E44" s="397"/>
      <c r="F44" s="398">
        <f>F38/'【第一】案件管理シート'!E3</f>
        <v>1.126963351</v>
      </c>
      <c r="G44" s="373" t="s">
        <v>71</v>
      </c>
      <c r="H44" s="394">
        <v>0.8</v>
      </c>
      <c r="I44" s="365">
        <v>0.9</v>
      </c>
      <c r="J44" s="396" t="s">
        <v>156</v>
      </c>
      <c r="K44" s="397"/>
      <c r="L44" s="398">
        <f>L38/'【HD】案件管理シート'!E3</f>
        <v>2.17347852</v>
      </c>
      <c r="M44" s="442"/>
    </row>
    <row r="45" ht="15.0" customHeight="1">
      <c r="A45" s="400" t="s">
        <v>157</v>
      </c>
      <c r="B45" s="389">
        <v>0.63</v>
      </c>
      <c r="C45" s="390">
        <f>'【2026年6月】月間進捗管理シート（第一）'!B13</f>
        <v>0.6145537237</v>
      </c>
      <c r="D45" s="396" t="s">
        <v>158</v>
      </c>
      <c r="E45" s="397"/>
      <c r="F45" s="401">
        <f>F39/'【第一】案件管理シート'!E7</f>
        <v>5.151832461</v>
      </c>
      <c r="G45" s="402" t="s">
        <v>69</v>
      </c>
      <c r="H45" s="394">
        <v>0.75</v>
      </c>
      <c r="I45" s="365">
        <v>0.75</v>
      </c>
      <c r="J45" s="396" t="s">
        <v>158</v>
      </c>
      <c r="K45" s="397"/>
      <c r="L45" s="401">
        <f>L39/'【HD】案件管理シート'!E7</f>
        <v>7.727923628</v>
      </c>
      <c r="M45" s="442"/>
    </row>
    <row r="46" ht="15.0" customHeight="1">
      <c r="A46" s="400" t="s">
        <v>159</v>
      </c>
      <c r="B46" s="389">
        <v>0.1</v>
      </c>
      <c r="C46" s="390">
        <f>'【2026年6月】月間進捗管理シート（第一）'!B12</f>
        <v>0.07400555042</v>
      </c>
      <c r="D46" s="396" t="s">
        <v>160</v>
      </c>
      <c r="E46" s="397"/>
      <c r="F46" s="404">
        <f>F41/'【第一】案件管理シート'!E5</f>
        <v>9.310645724</v>
      </c>
      <c r="G46" s="405" t="s">
        <v>157</v>
      </c>
      <c r="H46" s="394">
        <v>0.35</v>
      </c>
      <c r="I46" s="365">
        <v>0.3862</v>
      </c>
      <c r="J46" s="396" t="s">
        <v>160</v>
      </c>
      <c r="K46" s="397"/>
      <c r="L46" s="404">
        <f>L40/'【HD】案件管理シート'!E5</f>
        <v>14.4898568</v>
      </c>
      <c r="M46" s="442"/>
    </row>
    <row r="47" ht="15.0" customHeight="1">
      <c r="A47" s="400" t="s">
        <v>161</v>
      </c>
      <c r="B47" s="389">
        <v>0.68</v>
      </c>
      <c r="C47" s="390">
        <f>'【2026年6月】月間進捗管理シート（第一）'!B11</f>
        <v>0.7625</v>
      </c>
      <c r="D47" s="396" t="s">
        <v>162</v>
      </c>
      <c r="E47" s="397"/>
      <c r="F47" s="401">
        <f>F42/'【第一】案件管理シート'!E5</f>
        <v>430.9848902</v>
      </c>
      <c r="G47" s="405" t="s">
        <v>159</v>
      </c>
      <c r="H47" s="394">
        <v>0.39</v>
      </c>
      <c r="I47" s="365">
        <v>0.3</v>
      </c>
      <c r="J47" s="396" t="s">
        <v>162</v>
      </c>
      <c r="K47" s="397"/>
      <c r="L47" s="401">
        <f>L42/'【HD】案件管理シート'!E5</f>
        <v>1543.310443</v>
      </c>
      <c r="M47" s="442"/>
    </row>
    <row r="48" ht="15.0" customHeight="1">
      <c r="A48" s="407" t="s">
        <v>163</v>
      </c>
      <c r="B48" s="408">
        <v>0.5</v>
      </c>
      <c r="C48" s="409">
        <f>'【2026年6月】月間進捗管理シート（第一）'!B10</f>
        <v>0.6229508197</v>
      </c>
      <c r="D48" s="410" t="s">
        <v>164</v>
      </c>
      <c r="E48" s="411"/>
      <c r="F48" s="412">
        <f>F47/2</f>
        <v>215.4924451</v>
      </c>
      <c r="G48" s="405" t="s">
        <v>161</v>
      </c>
      <c r="H48" s="394">
        <v>0.09</v>
      </c>
      <c r="I48" s="365">
        <v>0.1912</v>
      </c>
      <c r="J48" s="414" t="s">
        <v>164</v>
      </c>
      <c r="K48" s="397"/>
      <c r="L48" s="443">
        <f>L47/4</f>
        <v>385.8276107</v>
      </c>
      <c r="M48" s="441"/>
    </row>
    <row r="49" ht="15.0" customHeight="1">
      <c r="A49" s="416"/>
      <c r="B49" s="417"/>
      <c r="C49" s="417"/>
      <c r="D49" s="417"/>
      <c r="E49" s="417"/>
      <c r="F49" s="418"/>
      <c r="G49" s="419" t="s">
        <v>163</v>
      </c>
      <c r="H49" s="420">
        <v>0.59</v>
      </c>
      <c r="I49" s="444">
        <v>0.3254</v>
      </c>
      <c r="J49" s="422"/>
      <c r="K49" s="423"/>
      <c r="L49" s="445"/>
      <c r="M49" s="440"/>
    </row>
    <row r="50" ht="15.0" customHeight="1">
      <c r="A50" s="446"/>
      <c r="B50" s="446"/>
      <c r="C50" s="446"/>
      <c r="D50" s="446"/>
      <c r="E50" s="446"/>
      <c r="F50" s="446"/>
      <c r="G50" s="447"/>
      <c r="H50" s="448"/>
      <c r="I50" s="449"/>
      <c r="J50" s="450"/>
      <c r="K50" s="451"/>
      <c r="L50" s="452"/>
      <c r="M50" s="352"/>
    </row>
    <row r="51" ht="15.0" customHeight="1">
      <c r="A51" s="446" t="s">
        <v>166</v>
      </c>
      <c r="B51" s="446"/>
      <c r="C51" s="446"/>
      <c r="D51" s="446"/>
      <c r="E51" s="446"/>
      <c r="F51" s="446"/>
      <c r="G51" s="446" t="s">
        <v>166</v>
      </c>
      <c r="H51" s="448"/>
      <c r="I51" s="449"/>
      <c r="J51" s="450"/>
      <c r="K51" s="451"/>
      <c r="L51" s="452"/>
      <c r="M51" s="434"/>
    </row>
    <row r="52" ht="15.0" customHeight="1">
      <c r="A52" s="453" t="s">
        <v>167</v>
      </c>
      <c r="B52" s="454" t="s">
        <v>168</v>
      </c>
      <c r="C52" s="455"/>
      <c r="D52" s="455"/>
      <c r="E52" s="455"/>
      <c r="F52" s="455"/>
      <c r="G52" s="453" t="s">
        <v>167</v>
      </c>
      <c r="H52" s="454" t="s">
        <v>169</v>
      </c>
      <c r="I52" s="455"/>
      <c r="J52" s="455"/>
      <c r="K52" s="455"/>
      <c r="L52" s="170"/>
      <c r="M52" s="434"/>
    </row>
    <row r="53" ht="15.0" customHeight="1">
      <c r="A53" s="456" t="s">
        <v>170</v>
      </c>
      <c r="B53" s="446" t="s">
        <v>171</v>
      </c>
      <c r="G53" s="456" t="s">
        <v>170</v>
      </c>
      <c r="H53" s="446" t="s">
        <v>172</v>
      </c>
      <c r="L53" s="273"/>
      <c r="M53" s="434"/>
    </row>
    <row r="54" ht="15.0" customHeight="1">
      <c r="A54" s="456" t="s">
        <v>173</v>
      </c>
      <c r="B54" s="446" t="s">
        <v>174</v>
      </c>
      <c r="G54" s="456" t="s">
        <v>173</v>
      </c>
      <c r="H54" s="446" t="s">
        <v>175</v>
      </c>
      <c r="L54" s="273"/>
      <c r="M54" s="434"/>
    </row>
    <row r="55" ht="15.0" customHeight="1">
      <c r="A55" s="456" t="s">
        <v>176</v>
      </c>
      <c r="B55" s="446" t="s">
        <v>177</v>
      </c>
      <c r="G55" s="456" t="s">
        <v>176</v>
      </c>
      <c r="H55" s="446" t="s">
        <v>178</v>
      </c>
      <c r="L55" s="273"/>
      <c r="M55" s="434"/>
    </row>
    <row r="56" ht="15.0" customHeight="1">
      <c r="A56" s="457" t="s">
        <v>179</v>
      </c>
      <c r="B56" s="458" t="s">
        <v>180</v>
      </c>
      <c r="C56" s="6"/>
      <c r="D56" s="6"/>
      <c r="E56" s="6"/>
      <c r="F56" s="6"/>
      <c r="G56" s="457" t="s">
        <v>179</v>
      </c>
      <c r="H56" s="458" t="s">
        <v>181</v>
      </c>
      <c r="I56" s="6"/>
      <c r="J56" s="6"/>
      <c r="K56" s="6"/>
      <c r="L56" s="7"/>
      <c r="M56" s="434"/>
    </row>
  </sheetData>
  <mergeCells count="46">
    <mergeCell ref="J12:J14"/>
    <mergeCell ref="K12:K14"/>
    <mergeCell ref="I15:K15"/>
    <mergeCell ref="I16:I18"/>
    <mergeCell ref="J16:J18"/>
    <mergeCell ref="K16:K18"/>
    <mergeCell ref="A2:M2"/>
    <mergeCell ref="I4:K4"/>
    <mergeCell ref="I5:I7"/>
    <mergeCell ref="J5:J7"/>
    <mergeCell ref="K5:K7"/>
    <mergeCell ref="I11:K11"/>
    <mergeCell ref="I12:I14"/>
    <mergeCell ref="J31:K31"/>
    <mergeCell ref="J32:K32"/>
    <mergeCell ref="A21:M21"/>
    <mergeCell ref="A22:F22"/>
    <mergeCell ref="G22:L22"/>
    <mergeCell ref="D30:E30"/>
    <mergeCell ref="J30:K30"/>
    <mergeCell ref="D31:E31"/>
    <mergeCell ref="D32:E32"/>
    <mergeCell ref="J46:K46"/>
    <mergeCell ref="J47:K47"/>
    <mergeCell ref="J48:K48"/>
    <mergeCell ref="H52:L52"/>
    <mergeCell ref="H53:L53"/>
    <mergeCell ref="H54:L54"/>
    <mergeCell ref="H55:L55"/>
    <mergeCell ref="H56:L56"/>
    <mergeCell ref="D33:E33"/>
    <mergeCell ref="J33:K33"/>
    <mergeCell ref="D34:E34"/>
    <mergeCell ref="J34:K34"/>
    <mergeCell ref="D44:E44"/>
    <mergeCell ref="J44:K44"/>
    <mergeCell ref="J45:K45"/>
    <mergeCell ref="B55:F55"/>
    <mergeCell ref="B56:F56"/>
    <mergeCell ref="D45:E45"/>
    <mergeCell ref="D46:E46"/>
    <mergeCell ref="D47:E47"/>
    <mergeCell ref="D48:E48"/>
    <mergeCell ref="B52:F52"/>
    <mergeCell ref="B53:F53"/>
    <mergeCell ref="B54:F54"/>
  </mergeCells>
  <conditionalFormatting sqref="A1">
    <cfRule type="expression" dxfId="1" priority="1">
      <formula>$H2="AA課金"</formula>
    </cfRule>
  </conditionalFormatting>
  <conditionalFormatting sqref="A1">
    <cfRule type="expression" dxfId="2" priority="2">
      <formula>$H2="A受注"</formula>
    </cfRule>
  </conditionalFormatting>
  <conditionalFormatting sqref="A1">
    <cfRule type="expression" dxfId="3" priority="3">
      <formula>$H2="B商談済み回答待ち"</formula>
    </cfRule>
  </conditionalFormatting>
  <conditionalFormatting sqref="A1">
    <cfRule type="expression" dxfId="4" priority="4">
      <formula>$H2="C商談済み回答待ち"</formula>
    </cfRule>
  </conditionalFormatting>
  <conditionalFormatting sqref="A1">
    <cfRule type="expression" dxfId="5" priority="5">
      <formula>$H2="D商談済み回答待ち"</formula>
    </cfRule>
  </conditionalFormatting>
  <conditionalFormatting sqref="A1">
    <cfRule type="expression" dxfId="6" priority="6">
      <formula>$H2="E商談"</formula>
    </cfRule>
  </conditionalFormatting>
  <conditionalFormatting sqref="A1">
    <cfRule type="expression" dxfId="7" priority="7">
      <formula>$H2="F日程変更中"</formula>
    </cfRule>
  </conditionalFormatting>
  <conditionalFormatting sqref="A1">
    <cfRule type="expression" dxfId="8" priority="8">
      <formula>$H2="XAA受注キャンセル"</formula>
    </cfRule>
  </conditionalFormatting>
  <conditionalFormatting sqref="A1">
    <cfRule type="expression" dxfId="8" priority="9">
      <formula>$H2="XAプレゼン失注(決裁者)"</formula>
    </cfRule>
  </conditionalFormatting>
  <conditionalFormatting sqref="A1">
    <cfRule type="expression" dxfId="8" priority="10">
      <formula>$H2="XBプレゼン失注(非決裁者)"</formula>
    </cfRule>
  </conditionalFormatting>
  <conditionalFormatting sqref="A1">
    <cfRule type="expression" dxfId="8" priority="11">
      <formula>$H2="XCアポ失注"</formula>
    </cfRule>
  </conditionalFormatting>
  <conditionalFormatting sqref="A1">
    <cfRule type="expression" dxfId="9" priority="12">
      <formula>$H2="長期追客リスト"</formula>
    </cfRule>
  </conditionalFormatting>
  <dataValidations>
    <dataValidation type="list" allowBlank="1" showErrorMessage="1" sqref="A1">
      <formula1>"2025年1月,2025年2月,2025年3月,2025年4月,2025年5月,2025年6月,2025年7月,2025年8月,2025年9月,2025年10月,2025年11月,2025年12月,2026年1月,2026年2月,2026年3月,長期追客,2026年4月,2026年5月,2026年6月"</formula1>
    </dataValidation>
  </dataValidation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5.88"/>
    <col customWidth="1" min="2" max="3" width="8.38"/>
    <col customWidth="1" min="4" max="4" width="15.25"/>
    <col customWidth="1" min="5" max="5" width="15.38"/>
    <col customWidth="1" min="6" max="6" width="13.0"/>
    <col customWidth="1" min="7" max="7" width="13.25"/>
    <col customWidth="1" min="8" max="8" width="24.63"/>
    <col customWidth="1" min="9" max="10" width="10.75"/>
    <col customWidth="1" min="11" max="13" width="10.13"/>
    <col customWidth="1" min="14" max="14" width="13.25"/>
    <col customWidth="1" min="15" max="15" width="46.0"/>
    <col customWidth="1" min="16" max="18" width="11.13"/>
    <col customWidth="1" min="19" max="23" width="8.88"/>
    <col customWidth="1" min="24" max="24" width="12.0"/>
    <col customWidth="1" min="25" max="25" width="8.88"/>
    <col customWidth="1" min="26" max="29" width="11.88"/>
    <col customWidth="1" min="30" max="30" width="62.63"/>
  </cols>
  <sheetData>
    <row r="1" ht="12.75" customHeight="1">
      <c r="A1" s="459" t="s">
        <v>67</v>
      </c>
      <c r="B1" s="460">
        <f>TODAY()
</f>
        <v>46192</v>
      </c>
      <c r="C1" s="461" t="s">
        <v>68</v>
      </c>
      <c r="D1" s="122"/>
      <c r="E1" s="462">
        <f>_xlfn.NETWORKDAYS.INTL(B3, B4, "0000011", B8:B11)
</f>
        <v>22</v>
      </c>
      <c r="F1" s="463"/>
      <c r="G1" s="464">
        <v>46174.0</v>
      </c>
      <c r="H1" s="465"/>
      <c r="I1" s="466" t="s">
        <v>57</v>
      </c>
      <c r="J1" s="467">
        <f>COUNTIFS(F20:F10107, G1, D20:D10107, "AA課金")
</f>
        <v>2</v>
      </c>
      <c r="K1" s="468"/>
      <c r="L1" s="469"/>
      <c r="M1" s="468" t="s">
        <v>182</v>
      </c>
      <c r="N1" s="469"/>
      <c r="O1" s="470" t="s">
        <v>183</v>
      </c>
      <c r="P1" s="471" t="s">
        <v>56</v>
      </c>
      <c r="Q1" s="471" t="s">
        <v>69</v>
      </c>
      <c r="R1" s="471" t="s">
        <v>60</v>
      </c>
      <c r="S1" s="471" t="s">
        <v>108</v>
      </c>
      <c r="T1" s="471" t="s">
        <v>61</v>
      </c>
      <c r="U1" s="472" t="s">
        <v>155</v>
      </c>
      <c r="X1" s="473"/>
      <c r="Y1" s="474"/>
      <c r="Z1" s="475" t="s">
        <v>184</v>
      </c>
      <c r="AA1" s="476"/>
      <c r="AC1" s="477"/>
      <c r="AD1" s="477"/>
    </row>
    <row r="2" ht="12.75" customHeight="1">
      <c r="A2" s="478"/>
      <c r="B2" s="479"/>
      <c r="C2" s="461" t="s">
        <v>75</v>
      </c>
      <c r="D2" s="122"/>
      <c r="E2" s="462">
        <f>_xlfn.NETWORKDAYS.INTL(B3, B1, "0000011", B9:B13)
</f>
        <v>15</v>
      </c>
      <c r="F2" s="463"/>
      <c r="G2" s="480" t="s">
        <v>102</v>
      </c>
      <c r="H2" s="59"/>
      <c r="I2" s="481">
        <v>4800000.0</v>
      </c>
      <c r="J2" s="59"/>
      <c r="K2" s="482" t="s">
        <v>185</v>
      </c>
      <c r="L2" s="483"/>
      <c r="M2" s="481">
        <v>4800000.0</v>
      </c>
      <c r="N2" s="59"/>
      <c r="O2" s="484"/>
      <c r="P2" s="485">
        <f>IFERROR(AVERAGEIFS($M$20:$M$1123, $D$20:$D$1123, "AA課金"), 0)</f>
        <v>272804.3478</v>
      </c>
      <c r="Q2" s="486">
        <f>IFERROR(COUNTIFS($D$20:$D$1123, "AA課金") / COUNTIFS($D$20:$D$1123, "&lt;&gt;", $D$20:$D$1123, "&lt;&gt;無効商談", $D$20:$D$1123, "&lt;&gt;E商談", $D$20:$D$1123, "&lt;&gt;XCアポ失注", $D$20:$D$1123, "&lt;&gt;F日程変更中"), 0)</f>
        <v>0.1654676259</v>
      </c>
      <c r="R2" s="487">
        <f>IFERROR(AVERAGEIFS($W$20:$W$1123, $D$20:$D$1123, "&lt;&gt;", $W$20:$W$1123, "&gt;=0", $D$20:$D$1123, "&lt;&gt;無効商談", $D$20:$D$1123, "&lt;&gt;E商談", $D$20:$D$1123, "&lt;&gt;XCアポ失注", $D$20:$D$1123, "&lt;&gt;F日程変更中"), 0)</f>
        <v>5.789883268</v>
      </c>
      <c r="S2" s="488">
        <f>IFERROR(AVERAGEIFS($AA$20:$AA$1123, $Y$20:$Y$1123, "&lt;&gt;"), 0)</f>
        <v>6.681818182</v>
      </c>
      <c r="T2" s="489">
        <f>IFERROR(AVERAGEIFS($Z$20:$Z$1123, $Y$20:$Y$1123, "&lt;&gt;"), 0)</f>
        <v>11.38636364</v>
      </c>
      <c r="U2" s="490">
        <f>IFERROR(AVERAGEIFS($AC$20:$AC$1123, $AB$20:$AB$1123, "&lt;&gt;"), 0)</f>
        <v>14.13636364</v>
      </c>
      <c r="X2" s="491"/>
      <c r="Y2" s="492" t="s">
        <v>139</v>
      </c>
      <c r="Z2" s="493">
        <f>(
  (
    SUMIFS(M19:M10518, B19:B10518, Y2, F19:F10518, G1, D19:D10518, "AA課金")
    + SUMIFS(M19:M10518, B19:B10518, Y2, F19:F10518, G1, D19:D10518, "A受注")
    + SUMIFS(M19:M10518, B19:B10518, Y2, F19:F10518, G1, D19:D10518, "B商談済み回答待ち")
  ) / 2
)
+
(
  (
    SUMIFS(M19:M10518, C19:C10518, Y2, F19:F10518, G1, D19:D10518, "AA課金")
    + SUMIFS(M19:M10518, C19:C10518, Y2, F19:F10518, G1, D19:D10518, "A受注")
    + SUMIFS(M19:M10518, C19:C10518, Y2, F19:F10518, G1, D19:D10518, "B商談済み回答待ち")
  ) / 2
)</f>
        <v>382000</v>
      </c>
      <c r="AA2" s="476"/>
      <c r="AC2" s="494"/>
      <c r="AD2" s="477"/>
    </row>
    <row r="3" ht="12.75" customHeight="1">
      <c r="A3" s="495" t="s">
        <v>77</v>
      </c>
      <c r="B3" s="496">
        <v>46174.0</v>
      </c>
      <c r="C3" s="461" t="s">
        <v>78</v>
      </c>
      <c r="D3" s="122"/>
      <c r="E3" s="462">
        <f>MAX(0,E1-E2+1)</f>
        <v>8</v>
      </c>
      <c r="F3" s="463"/>
      <c r="G3" s="480" t="s">
        <v>105</v>
      </c>
      <c r="H3" s="59"/>
      <c r="I3" s="497">
        <f>SUMIFS(M20:M10107, F20:F10107, G1, D20:D10107, "AA課金")
</f>
        <v>764000</v>
      </c>
      <c r="J3" s="59"/>
      <c r="K3" s="498">
        <f>SUMIFS(M20:M10107, F20:F10107, G1, D20:D10107, "AA課金", E20:E10107, K1)</f>
        <v>0</v>
      </c>
      <c r="L3" s="59"/>
      <c r="M3" s="498">
        <f>SUMIFS(M20:M10107, F20:F10107, G1, D20:D10107, "AA課金", E20:E10107, M1)</f>
        <v>764000</v>
      </c>
      <c r="N3" s="483"/>
      <c r="O3" s="499" t="s">
        <v>110</v>
      </c>
      <c r="P3" s="485">
        <f t="shared" ref="P3:P4" si="1">IFERROR(AVERAGEIFS($M$20:$M$1123, $D$20:$D$1123, "AA課金", $E$20:$E$1123, $O3), 0)</f>
        <v>238043.4783</v>
      </c>
      <c r="Q3" s="486">
        <f>IFERROR(COUNTIFS($D$20:$D$1123, "AA課金", $E$20:$E$1123, $O3) / COUNTIFS($E$20:$E$1123, $O3, $D$20:$D$1123, "&lt;&gt;", $D$20:$D$1123, "&lt;&gt;無効商談", $D$20:$D$1123, "&lt;&gt;E商談", $D$20:$D$1123, "&lt;&gt;XCアポ失注", $D$20:$D$1123, "&lt;&gt;F日程変更中"), 0)</f>
        <v>0.2584269663</v>
      </c>
      <c r="R3" s="487">
        <f t="shared" ref="R3:R4" si="2">IFERROR(AVERAGEIFS($W$20:$W$1123, $E$20:$E$1123, $O3, $D$20:$D$1123, "&lt;&gt;", $W$20:$W$1123, "&gt;=0", $D$20:$D$1123, "&lt;&gt;無効商談", $D$20:$D$1123, "&lt;&gt;E商談", $D$20:$D$1123, "&lt;&gt;XCアポ失注", $D$20:$D$1123, "&lt;&gt;F日程変更中"), 0)</f>
        <v>5.034883721</v>
      </c>
      <c r="S3" s="489">
        <f t="shared" ref="S3:S4" si="3">IFERROR(AVERAGEIFS($AA$20:$AA$1123, $Y$20:$Y$1123, "&lt;&gt;", $E$20:$E$1123, $O3), 0)</f>
        <v>6.086956522</v>
      </c>
      <c r="T3" s="489">
        <f t="shared" ref="T3:T4" si="4">IFERROR(AVERAGEIFS($Z$20:$Z$1123, $Y$20:$Y$1123, "&lt;&gt;", $E$20:$E$1123, $O3), 0)</f>
        <v>10.91304348</v>
      </c>
      <c r="U3" s="490">
        <f t="shared" ref="U3:U4" si="5">IFERROR(AVERAGEIFS($AC$20:$AC$1123, $AB$20:$AB$1123, "&lt;&gt;", $E$20:$E$1123, $O3), 0)</f>
        <v>11.60869565</v>
      </c>
      <c r="X3" s="491"/>
      <c r="Y3" s="492" t="s">
        <v>113</v>
      </c>
      <c r="Z3" s="493">
        <f>(
  (
    SUMIFS(M19:M10518, B19:B10518, Y3, F19:F10518, G1, D19:D10518, "AA課金")
    + SUMIFS(M19:M10518, B19:B10518, Y3, F19:F10518, G1, D19:D10518, "A受注")
    + SUMIFS(M19:M10518, B19:B10518, Y3, F19:F10518, G1, D19:D10518, "B商談済み回答待ち")
  ) / 2
)
+
(
  (
    SUMIFS(M19:M10518, C19:C10518, Y3, F19:F10518, G1, D19:D10518, "AA課金")
    + SUMIFS(M19:M10518, C19:C10518, Y3, F19:F10518, G1, D19:D10518, "A受注")
    + SUMIFS(M19:M10518, C19:C10518, Y3, F19:F10518, G1, D19:D10518, "B商談済み回答待ち")
  ) / 2
)</f>
        <v>382000</v>
      </c>
      <c r="AA3" s="476"/>
      <c r="AC3" s="477"/>
      <c r="AD3" s="477"/>
    </row>
    <row r="4" ht="12.75" customHeight="1">
      <c r="A4" s="495" t="s">
        <v>80</v>
      </c>
      <c r="B4" s="496">
        <v>46203.0</v>
      </c>
      <c r="C4" s="461" t="s">
        <v>81</v>
      </c>
      <c r="D4" s="122"/>
      <c r="E4" s="462">
        <f>_xlfn.NETWORKDAYS.INTL(B3, B5, "0000011", B9:B13)
</f>
        <v>17</v>
      </c>
      <c r="F4" s="463"/>
      <c r="G4" s="480" t="s">
        <v>106</v>
      </c>
      <c r="H4" s="59"/>
      <c r="I4" s="497">
        <f>IFERROR(__xludf.DUMMYFUNCTION("SUM(FILTER(M20:M957, ((D20:D957=""B商談済み回答待ち"")+(D20:D957=""AA課金"")+(D20:D957=""A受注"")), F20:F957=G1))"),764000.0)</f>
        <v>764000</v>
      </c>
      <c r="J4" s="59"/>
      <c r="K4" s="500" t="str">
        <f>IFERROR(__xludf.DUMMYFUNCTION("SUM(
  FILTER(
    M20:M10122,
    ((D20:D10122=""B商談済み回答待ち"")+(D20:D10122=""AA課金"")+(D20:D10122=""A受注"")),
    F20:F10122=G1,
    E20:E100122=K1
  )
)"),"#N/A")</f>
        <v>#N/A</v>
      </c>
      <c r="L4" s="59"/>
      <c r="M4" s="498">
        <f>IFERROR(__xludf.DUMMYFUNCTION("SUM(
  FILTER(
    M20:M10122,
    ((D20:D10122=""B商談済み回答待ち"")+(D20:D10122=""AA課金"")+(D20:D10122=""A受注"")),
    F20:F10122=G1,
    E20:E100122=M1
  )
)"),764000.0)</f>
        <v>764000</v>
      </c>
      <c r="N4" s="483"/>
      <c r="O4" s="501" t="s">
        <v>182</v>
      </c>
      <c r="P4" s="485">
        <f t="shared" si="1"/>
        <v>354937.5</v>
      </c>
      <c r="Q4" s="486">
        <f>IFERROR(COUNTIFS($D$20:$D$1123, "AA課金", $C$20:$C$1123, $O6) / COUNTIFS($C$20:$C$1123, $O6, $D$20:$D$1123, "&lt;&gt;", $D$20:$D$1123, "&lt;&gt;無効商談", $D$20:$D$1123, "&lt;&gt;E商談", $D$20:$D$1123, "&lt;&gt;XCアポ失注", $D$20:$D$1123, "&lt;&gt;F日程変更中"), 0)</f>
        <v>0.1344537815</v>
      </c>
      <c r="R4" s="488">
        <f t="shared" si="2"/>
        <v>7.350515464</v>
      </c>
      <c r="S4" s="489">
        <f t="shared" si="3"/>
        <v>8.5625</v>
      </c>
      <c r="T4" s="489">
        <f t="shared" si="4"/>
        <v>13.9375</v>
      </c>
      <c r="U4" s="490">
        <f t="shared" si="5"/>
        <v>14.5</v>
      </c>
      <c r="X4" s="491"/>
      <c r="Y4" s="492" t="s">
        <v>186</v>
      </c>
      <c r="Z4" s="493">
        <f>(
  (
    SUMIFS(M19:M10518, B19:B10518, Y4, F19:F10518, G1, D19:D10518, "AA課金")
    + SUMIFS(M19:M10518, B19:B10518, Y4, F19:F10518, G1, D19:D10518, "A受注")
    + SUMIFS(M19:M10518, B19:B10518, Y4, F19:F10518, G1, D19:D10518, "B商談済み回答待ち")
  ) / 2
)
+
(
  (
    SUMIFS(M19:M10518, C19:C10518, Y4, F19:F10518, G1, D19:D10518, "AA課金")
    + SUMIFS(M19:M10518, C19:C10518, Y4, F19:F10518, G1, D19:D10518, "A受注")
    + SUMIFS(M19:M10518, C19:C10518, Y4, F19:F10518, G1, D19:D10518, "B商談済み回答待ち")
  ) / 2
)</f>
        <v>0</v>
      </c>
      <c r="AA4" s="476"/>
      <c r="AC4" s="477"/>
      <c r="AD4" s="477"/>
    </row>
    <row r="5" ht="12.75" customHeight="1">
      <c r="A5" s="502" t="s">
        <v>83</v>
      </c>
      <c r="B5" s="496">
        <v>46196.0</v>
      </c>
      <c r="C5" s="461" t="s">
        <v>84</v>
      </c>
      <c r="D5" s="122"/>
      <c r="E5" s="503">
        <f>MAX(0,E4-E2+1)</f>
        <v>3</v>
      </c>
      <c r="F5" s="463"/>
      <c r="G5" s="504" t="s">
        <v>107</v>
      </c>
      <c r="H5" s="505"/>
      <c r="I5" s="506">
        <f>I3/J1</f>
        <v>382000</v>
      </c>
      <c r="J5" s="505"/>
      <c r="K5" s="507" t="str">
        <f>K3/F10</f>
        <v>#DIV/0!</v>
      </c>
      <c r="L5" s="505"/>
      <c r="M5" s="508">
        <f>M3/K10</f>
        <v>382000</v>
      </c>
      <c r="N5" s="509"/>
      <c r="O5" s="510"/>
      <c r="P5" s="485">
        <f t="shared" ref="P5:P6" si="6">IFERROR(AVERAGEIFS($M$20:$M$1123, $D$20:$D$1123, "AA課金", $C$20:$C$1123, $O5), 0)</f>
        <v>0</v>
      </c>
      <c r="Q5" s="511">
        <f t="shared" ref="Q5:Q6" si="7">IFERROR(COUNTIFS($D$20:$D$1123, "AA課金", $C$20:$C$1123, $O5) / COUNTIFS($C$20:$C$1123, $O5, $D$20:$D$1123, "&lt;&gt;", $D$20:$D$1123, "&lt;&gt;無効商談", $D$20:$D$1123, "&lt;&gt;E商談", $D$20:$D$1123, "&lt;&gt;XCアポ失注", $D$20:$D$1123, "&lt;&gt;F日程変更中"), 0)</f>
        <v>0</v>
      </c>
      <c r="R5" s="512">
        <f t="shared" ref="R5:R6" si="8">IFERROR(AVERAGEIFS($W$20:$W$1123, $C$20:$C$1123, $O5, $D$20:$D$1123, "&lt;&gt;", $W$20:$W$1123, "&gt;=0", $D$20:$D$1123, "&lt;&gt;無効商談", $D$20:$D$1123, "&lt;&gt;E商談", $D$20:$D$1123, "&lt;&gt;XCアポ失注", $D$20:$D$1123, "&lt;&gt;F日程変更中"), 0)</f>
        <v>0</v>
      </c>
      <c r="S5" s="513">
        <f t="shared" ref="S5:S6" si="9">IFERROR(AVERAGEIFS($AA$20:$AA$1123, $Y$20:$Y$1123, "&lt;&gt;", $C$20:$C$1123, $O5), 0)</f>
        <v>0</v>
      </c>
      <c r="T5" s="513">
        <f t="shared" ref="T5:T6" si="10">IFERROR(AVERAGEIFS($Z$20:$Z$1123, $Y$20:$Y$1123, "&lt;&gt;", $C$20:$C$1123, $O5), 0)</f>
        <v>0</v>
      </c>
      <c r="U5" s="490">
        <f t="shared" ref="U5:U6" si="11">IFERROR(AVERAGEIFS($AC$20:$AC$1123, $AB$20:$AB$1123, "&lt;&gt;", $C$20:$C$1123, $O5), 0)</f>
        <v>0</v>
      </c>
      <c r="X5" s="491"/>
      <c r="Y5" s="475"/>
      <c r="Z5" s="493"/>
      <c r="AA5" s="476"/>
    </row>
    <row r="6" ht="12.75" customHeight="1">
      <c r="A6" s="514" t="s">
        <v>85</v>
      </c>
      <c r="B6" s="496">
        <v>46198.0</v>
      </c>
      <c r="C6" s="515" t="s">
        <v>86</v>
      </c>
      <c r="D6" s="122"/>
      <c r="E6" s="516">
        <f>_xlfn.NETWORKDAYS.INTL(B3, B6, "0000011", B9:B13)
</f>
        <v>19</v>
      </c>
      <c r="F6" s="463"/>
      <c r="O6" s="510" t="s">
        <v>139</v>
      </c>
      <c r="P6" s="517">
        <f t="shared" si="6"/>
        <v>354937.5</v>
      </c>
      <c r="Q6" s="518">
        <f t="shared" si="7"/>
        <v>0.1344537815</v>
      </c>
      <c r="R6" s="519">
        <f t="shared" si="8"/>
        <v>7.059405941</v>
      </c>
      <c r="S6" s="520">
        <f t="shared" si="9"/>
        <v>8.5625</v>
      </c>
      <c r="T6" s="520">
        <f t="shared" si="10"/>
        <v>13.9375</v>
      </c>
      <c r="U6" s="521">
        <f t="shared" si="11"/>
        <v>14.5</v>
      </c>
      <c r="X6" s="491"/>
      <c r="Y6" s="475"/>
      <c r="Z6" s="493"/>
      <c r="AA6" s="476"/>
    </row>
    <row r="7" ht="12.75" customHeight="1">
      <c r="A7" s="522"/>
      <c r="C7" s="523" t="s">
        <v>89</v>
      </c>
      <c r="D7" s="351"/>
      <c r="E7" s="524">
        <f>MAX(0,E6-E2+1)</f>
        <v>5</v>
      </c>
      <c r="F7" s="463"/>
      <c r="G7" s="463"/>
      <c r="Y7" s="463"/>
      <c r="Z7" s="525"/>
      <c r="AA7" s="476"/>
    </row>
    <row r="8" ht="3.75" customHeight="1">
      <c r="A8" s="526"/>
      <c r="B8" s="527"/>
      <c r="C8" s="527"/>
      <c r="D8" s="527"/>
      <c r="E8" s="527"/>
      <c r="F8" s="527"/>
      <c r="G8" s="527"/>
      <c r="H8" s="527"/>
      <c r="I8" s="527"/>
      <c r="J8" s="527"/>
      <c r="K8" s="527"/>
      <c r="L8" s="528"/>
      <c r="M8" s="527"/>
      <c r="N8" s="527"/>
    </row>
    <row r="9" ht="12.75" customHeight="1">
      <c r="A9" s="529" t="s">
        <v>88</v>
      </c>
      <c r="B9" s="496"/>
      <c r="D9" s="530"/>
      <c r="E9" s="531" t="s">
        <v>90</v>
      </c>
      <c r="F9" s="532">
        <f t="shared" ref="F9:G9" si="12">F11+F12+F10+F13</f>
        <v>0</v>
      </c>
      <c r="G9" s="533">
        <f t="shared" si="12"/>
        <v>0</v>
      </c>
      <c r="H9" s="534" t="s">
        <v>182</v>
      </c>
      <c r="I9" s="531" t="s">
        <v>90</v>
      </c>
      <c r="J9" s="122"/>
      <c r="K9" s="535">
        <f>K11+K12+K10</f>
        <v>2</v>
      </c>
      <c r="L9" s="533">
        <f>L11+L12+L10+L13</f>
        <v>764000</v>
      </c>
      <c r="O9" s="470" t="s">
        <v>187</v>
      </c>
      <c r="P9" s="471" t="s">
        <v>56</v>
      </c>
      <c r="Q9" s="471" t="s">
        <v>69</v>
      </c>
      <c r="R9" s="536" t="s">
        <v>60</v>
      </c>
      <c r="S9" s="536" t="s">
        <v>108</v>
      </c>
      <c r="T9" s="536" t="s">
        <v>61</v>
      </c>
      <c r="U9" s="537" t="s">
        <v>155</v>
      </c>
      <c r="X9" s="538"/>
      <c r="AA9" s="476"/>
    </row>
    <row r="10" ht="12.75" customHeight="1">
      <c r="A10" s="539"/>
      <c r="B10" s="540"/>
      <c r="D10" s="311"/>
      <c r="E10" s="541" t="s">
        <v>188</v>
      </c>
      <c r="F10" s="542">
        <f>COUNTIFS(F20:F10107, G1, D20:D10107, "AA課金", E20:E10107, D9)</f>
        <v>0</v>
      </c>
      <c r="G10" s="543">
        <f>SUMIFS(
  M20:M10107,
  F20:F10107, G1,
  D20:D10107, "AA課金",
  E20:E10107, D9
)</f>
        <v>0</v>
      </c>
      <c r="H10" s="311"/>
      <c r="I10" s="544" t="s">
        <v>188</v>
      </c>
      <c r="J10" s="122"/>
      <c r="K10" s="545">
        <f>COUNTIFS(F20:F10107, G1, D20:D10107, "AA課金", E20:E10107, H9)</f>
        <v>2</v>
      </c>
      <c r="L10" s="543">
        <f>SUMIFS(
  M20:M10107,
  F20:F10107, G1,
  D20:D10107, "AA課金",
  E20:E10107, H9
)</f>
        <v>764000</v>
      </c>
      <c r="O10" s="546">
        <v>46174.0</v>
      </c>
      <c r="P10" s="547">
        <f>IFERROR(AVERAGEIFS($M$20:$M$1123, $D$20:$D$1123, "AA課金", $F$20:$F$1123, $O$10), 0)</f>
        <v>382000</v>
      </c>
      <c r="Q10" s="548">
        <f>IFERROR(COUNTIFS($D$20:$D$1123, "AA課金", $F$20:$F$1123, $O$10) / COUNTIFS($F$20:$F$1123, $O$10, $D$20:$D$1123, "&lt;&gt;", $D$20:$D$1123, "&lt;&gt;無効商談", $D$20:$D$1123, "&lt;&gt;E商談", $D$20:$D$1123, "&lt;&gt;XCアポ失注", $D$20:$D$1123, "&lt;&gt;F日程変更中"), 0)</f>
        <v>0.07142857143</v>
      </c>
      <c r="R10" s="549">
        <f>IFERROR(AVERAGEIFS($W$20:$W$1123, $F$20:$F$1123, $O$10, $D$20:$D$1123, "&lt;&gt;", $W$20:$W$1123, "&gt;=0", $D$20:$D$1123, "&lt;&gt;無効商談", $D$20:$D$1123, "&lt;&gt;E商談", $D$20:$D$1123, "&lt;&gt;XCアポ失注", $D$20:$D$1123, "&lt;&gt;F日程変更中"), 0)</f>
        <v>9.357142857</v>
      </c>
      <c r="S10" s="549">
        <f>IFERROR(AVERAGEIFS($AA$20:$AA$1123, $F$20:$F$1123, $O$10, $Y$20:$Y$1123, "&lt;&gt;"), 0)</f>
        <v>1</v>
      </c>
      <c r="T10" s="549">
        <f>IFERROR(AVERAGEIFS($Z$20:$Z$1123, $F$20:$F$1123, $O$10, $Y$20:$Y$1123, "&lt;&gt;"), 0)</f>
        <v>4</v>
      </c>
      <c r="U10" s="490">
        <f>IFERROR(AVERAGEIFS($AC$20:$AC$1123, $F$20:$F$1123, $O$10, $AB$20:$AB$1123, "&lt;&gt;"), 0)</f>
        <v>4</v>
      </c>
      <c r="X10" s="491"/>
      <c r="AA10" s="476"/>
    </row>
    <row r="11" ht="12.75" customHeight="1">
      <c r="A11" s="539"/>
      <c r="B11" s="107"/>
      <c r="D11" s="311"/>
      <c r="E11" s="550" t="s">
        <v>92</v>
      </c>
      <c r="F11" s="551">
        <f>COUNTIFS(F20:F10107, G1, D20:D10107, "A受注", E20:E10107, D9)</f>
        <v>0</v>
      </c>
      <c r="G11" s="552">
        <f>SUMIFS(
  M20:M10107,
  F20:F10107, G1,
  D20:D10107, "A受注",
  E20:E10107, D9
)</f>
        <v>0</v>
      </c>
      <c r="H11" s="311"/>
      <c r="I11" s="553" t="s">
        <v>92</v>
      </c>
      <c r="J11" s="122"/>
      <c r="K11" s="554">
        <f>COUNTIFS(F20:F10107, G1, D20:D10107, "A受注", E20:E10107, H9)</f>
        <v>0</v>
      </c>
      <c r="L11" s="552">
        <f>SUMIFS(
  M20:M10107,
  F20:F10107, G1,
  D20:D10107, "A受注",
  E20:E10107, H9
)</f>
        <v>0</v>
      </c>
      <c r="O11" s="501" t="s">
        <v>110</v>
      </c>
      <c r="P11" s="547">
        <f t="shared" ref="P11:P12" si="13">IFERROR(AVERAGEIFS($M$20:$M$1123, $D$20:$D$1123, "AA課金", $F$20:$F$1123, $O$10, $E$20:$E$1123, $O11), 0)</f>
        <v>0</v>
      </c>
      <c r="Q11" s="548">
        <f t="shared" ref="Q11:Q12" si="14">IFERROR(COUNTIFS($F$20:$F$1123, $O$10, $E$20:$E$1123, $O11, $D$20:$D$1123, "AA課金") / COUNTIFS($F$20:$F$1123, $O$10, $E$20:$E$1123, $O11, $D$20:$D$1123, "&lt;&gt;", $D$20:$D$1123, "&lt;&gt;無効商談", $D$20:$D$1123, "&lt;&gt;E商談", $D$20:$D$1123, "&lt;&gt;XCアポ失注", $D$20:$D$1123, "&lt;&gt;F日程変更中"), 0)</f>
        <v>0</v>
      </c>
      <c r="R11" s="549">
        <f t="shared" ref="R11:R12" si="15">IFERROR(AVERAGEIFS($W$20:$W$1123, $F$20:$F$1123, $O$10, $E$20:$E$1123, $O11, $D$20:$D$1123, "&lt;&gt;", $W$20:$W$1123, "&gt;=0", $D$20:$D$1123, "&lt;&gt;無効商談", $D$20:$D$1123, "&lt;&gt;E商談", $D$20:$D$1123, "&lt;&gt;XCアポ失注", $D$20:$D$1123, "&lt;&gt;F日程変更中"), 0)</f>
        <v>0</v>
      </c>
      <c r="S11" s="549">
        <f t="shared" ref="S11:S12" si="16">IFERROR(AVERAGEIFS($AA$20:$AA$1123, $F$20:$F$1123, $O$10, $Y$20:$Y$1123, "&lt;&gt;", $E$20:$E$1123, $O11), 0)</f>
        <v>0</v>
      </c>
      <c r="T11" s="549">
        <f t="shared" ref="T11:T12" si="17">IFERROR(AVERAGEIFS($Z$20:$Z$1123, $F$20:$F$1123, $O$10, $Y$20:$Y$1123, "&lt;&gt;", $E$20:$E$1123, $O11), 0)</f>
        <v>0</v>
      </c>
      <c r="U11" s="490">
        <f t="shared" ref="U11:U12" si="18">IFERROR(AVERAGEIFS($AC$20:$AC$1123, $F$20:$F$1123, $O$10, $AB$20:$AB$1123, "&lt;&gt;", $E$20:$E$1123, $O11), 0)</f>
        <v>0</v>
      </c>
      <c r="X11" s="491"/>
      <c r="AA11" s="476"/>
    </row>
    <row r="12" ht="12.75" customHeight="1">
      <c r="A12" s="555"/>
      <c r="B12" s="107"/>
      <c r="D12" s="311"/>
      <c r="E12" s="556" t="s">
        <v>93</v>
      </c>
      <c r="F12" s="557">
        <f>COUNTIFS(F20:F10107, G1, D20:D10107, "B商談済み回答待ち", E20:E10107, D9)</f>
        <v>0</v>
      </c>
      <c r="G12" s="558">
        <f>SUMIFS(
  M20:M10107,
  F20:F10107, G1,
  D20:D10107, "B商談済み回答待ち",
  E20:E10107, D9
)</f>
        <v>0</v>
      </c>
      <c r="H12" s="311"/>
      <c r="I12" s="559" t="s">
        <v>93</v>
      </c>
      <c r="J12" s="122"/>
      <c r="K12" s="560">
        <f>COUNTIFS(F20:F10107, G1, D20:D10107, "B商談済み回答待ち", E20:E10107, H9)</f>
        <v>0</v>
      </c>
      <c r="L12" s="558">
        <f>SUMIFS(
  M20:M10107,
  F20:F10107, G1,
  D20:D10107, "B商談済み回答待ち",
  E20:E10107, H9
)</f>
        <v>0</v>
      </c>
      <c r="M12" s="217"/>
      <c r="N12" s="217"/>
      <c r="O12" s="501" t="s">
        <v>182</v>
      </c>
      <c r="P12" s="485">
        <f t="shared" si="13"/>
        <v>382000</v>
      </c>
      <c r="Q12" s="486">
        <f t="shared" si="14"/>
        <v>0.07407407407</v>
      </c>
      <c r="R12" s="489">
        <f t="shared" si="15"/>
        <v>9.692307692</v>
      </c>
      <c r="S12" s="489">
        <f t="shared" si="16"/>
        <v>1</v>
      </c>
      <c r="T12" s="489">
        <f t="shared" si="17"/>
        <v>4</v>
      </c>
      <c r="U12" s="490">
        <f t="shared" si="18"/>
        <v>4</v>
      </c>
      <c r="X12" s="491"/>
      <c r="AA12" s="476"/>
    </row>
    <row r="13" ht="12.75" customHeight="1">
      <c r="A13" s="555"/>
      <c r="B13" s="107"/>
      <c r="E13" s="561" t="s">
        <v>189</v>
      </c>
      <c r="F13" s="562">
        <f>COUNTIFS(F20:F10107, G1, D20:D10107, "C商談済み回答待ち", E20:E10107, D9)</f>
        <v>0</v>
      </c>
      <c r="G13" s="563">
        <v>0.0</v>
      </c>
      <c r="I13" s="561" t="s">
        <v>189</v>
      </c>
      <c r="J13" s="122"/>
      <c r="K13" s="562">
        <f>COUNTIFS(F20:F10107, G1, D20:D10107, "C商談済み回答待ち", E20:E10107, H9)</f>
        <v>0</v>
      </c>
      <c r="L13" s="563">
        <f>SUMIFS(
  M20:M10107,
  F20:F10107, G1,
  D20:D10107, "C商談済み回答待ち",
  E20:E10107, H9
)</f>
        <v>0</v>
      </c>
      <c r="M13" s="217"/>
      <c r="N13" s="217"/>
      <c r="O13" s="510"/>
      <c r="P13" s="485">
        <f t="shared" ref="P13:P14" si="19">IFERROR(AVERAGEIFS($M$20:$M$1123, $D$20:$D$1123, "AA課金", $F$20:$F$1123, $O$10, $C$20:$C$1123, $O13), 0)</f>
        <v>0</v>
      </c>
      <c r="Q13" s="511">
        <f t="shared" ref="Q13:Q14" si="20">IFERROR(COUNTIFS($F$20:$F$1123, $O$10, $C$20:$C$1123, $O13, $D$20:$D$1123, "AA課金") / COUNTIFS($F$20:$F$1123, $O$10, $C$20:$C$1123, $O13, $D$20:$D$1123, "&lt;&gt;", $D$20:$D$1123, "&lt;&gt;無効商談", $D$20:$D$1123, "&lt;&gt;E商談", $D$20:$D$1123, "&lt;&gt;XCアポ失注", $D$20:$D$1123, "&lt;&gt;F日程変更中"), 0)</f>
        <v>0</v>
      </c>
      <c r="R13" s="513">
        <f t="shared" ref="R13:R14" si="21">IFERROR(AVERAGEIFS($W$20:$W$1123, $F$20:$F$1123, $O$10, $C$20:$C$1123, $O13, $D$20:$D$1123, "&lt;&gt;", $W$20:$W$1123, "&gt;=0", $D$20:$D$1123, "&lt;&gt;無効商談", $D$20:$D$1123, "&lt;&gt;E商談", $D$20:$D$1123, "&lt;&gt;XCアポ失注", $D$20:$D$1123, "&lt;&gt;F日程変更中"), 0)</f>
        <v>0</v>
      </c>
      <c r="S13" s="513">
        <f t="shared" ref="S13:S14" si="22">IFERROR(AVERAGEIFS($AA$20:$AA$1123, $F$20:$F$1123, $O$10, $Y$20:$Y$1123, "&lt;&gt;", $C$20:$C$1123, $O13), 0)</f>
        <v>0</v>
      </c>
      <c r="T13" s="513">
        <f t="shared" ref="T13:T14" si="23">IFERROR(AVERAGEIFS($Z$20:$Z$1123, $F$20:$F$1123, $O$10, $Y$20:$Y$1123, "&lt;&gt;", $C$20:$C$1123, $O13), 0)</f>
        <v>0</v>
      </c>
      <c r="U13" s="490">
        <f t="shared" ref="U13:U14" si="24">IFERROR(AVERAGEIFS($AC$20:$AC$1123, $F$20:$F$1123, $O$10, $AB$20:$AB$1123, "&lt;&gt;", $C$20:$C$1123, $O13), 0)</f>
        <v>0</v>
      </c>
      <c r="X13" s="491"/>
      <c r="AA13" s="476"/>
      <c r="AB13" s="564"/>
      <c r="AC13" s="565"/>
      <c r="AD13" s="565"/>
    </row>
    <row r="14" ht="12.75" customHeight="1">
      <c r="B14" s="107"/>
      <c r="C14" s="107"/>
      <c r="D14" s="566" t="s">
        <v>190</v>
      </c>
      <c r="E14" s="567" t="s">
        <v>99</v>
      </c>
      <c r="F14" s="568">
        <f t="shared" ref="F14:F15" si="25">COUNTIFS($E$20:$E$1125, $D$9, $D$20:$D$1125, "E商談①", $J$20:$J$1125, $D14, $F$20:$F$1125, TEXT($B$1, "yyyy年m月"))</f>
        <v>0</v>
      </c>
      <c r="G14" s="569">
        <f>SUMIFS(
  M20:M10107,
  F20:F10107, G1,
  D20:D10107, "E商談①",
  E20:E10107, D9,
  J20:J10107, D14
)</f>
        <v>0</v>
      </c>
      <c r="I14" s="570" t="s">
        <v>191</v>
      </c>
      <c r="J14" s="122"/>
      <c r="K14" s="571">
        <f>COUNTIFS(F20:F10107, G1, D20:D10107, "E商談②", E20:E10107, H9)</f>
        <v>0</v>
      </c>
      <c r="L14" s="572">
        <f>SUMIFS(
  M20:M10107,
  F20:F10107, G1,
  D20:D10107, "E商談②",
  E20:E10107, H9
)</f>
        <v>0</v>
      </c>
      <c r="M14" s="217"/>
      <c r="N14" s="573"/>
      <c r="O14" s="510" t="s">
        <v>139</v>
      </c>
      <c r="P14" s="517">
        <f t="shared" si="19"/>
        <v>382000</v>
      </c>
      <c r="Q14" s="518">
        <f t="shared" si="20"/>
        <v>0.07407407407</v>
      </c>
      <c r="R14" s="520">
        <f t="shared" si="21"/>
        <v>9.692307692</v>
      </c>
      <c r="S14" s="520">
        <f t="shared" si="22"/>
        <v>1</v>
      </c>
      <c r="T14" s="520">
        <f t="shared" si="23"/>
        <v>4</v>
      </c>
      <c r="U14" s="574">
        <f t="shared" si="24"/>
        <v>4</v>
      </c>
      <c r="X14" s="575"/>
      <c r="AB14" s="564"/>
      <c r="AC14" s="565"/>
      <c r="AD14" s="565"/>
    </row>
    <row r="15" ht="12.75" customHeight="1">
      <c r="B15" s="107"/>
      <c r="C15" s="107"/>
      <c r="D15" s="566" t="s">
        <v>192</v>
      </c>
      <c r="E15" s="567" t="s">
        <v>99</v>
      </c>
      <c r="F15" s="568">
        <f t="shared" si="25"/>
        <v>0</v>
      </c>
      <c r="G15" s="569">
        <f>SUMIFS(
  M20:M10107,
  F20:F10107, G1,
  D20:D10107, "E商談①",
  E20:E10107, D9,
  J20:J10107, E15
)</f>
        <v>0</v>
      </c>
      <c r="H15" s="576" t="s">
        <v>190</v>
      </c>
      <c r="I15" s="577" t="s">
        <v>99</v>
      </c>
      <c r="J15" s="122"/>
      <c r="K15" s="578">
        <f t="shared" ref="K15:K16" si="26">COUNTIFS($E$20:$E$1125, $H$9, $D$20:$D$1125, "E商談①", $J$20:$J$1125, $H15, $F$20:$F$1125, TEXT($B$1, "yyyy年m月"))</f>
        <v>16</v>
      </c>
      <c r="L15" s="569">
        <f>SUMIFS(
  M20:M10107,
  F20:F10107, G1,
  D20:D10107, "E商談①",
  E20:E10107, H9,
  J20:J10107, H15
)</f>
        <v>4352000</v>
      </c>
      <c r="M15" s="217"/>
      <c r="N15" s="573"/>
      <c r="P15" s="573"/>
      <c r="Q15" s="573"/>
      <c r="R15" s="579"/>
      <c r="S15" s="565"/>
      <c r="T15" s="565"/>
      <c r="U15" s="565"/>
      <c r="AB15" s="564"/>
      <c r="AC15" s="565"/>
      <c r="AD15" s="565"/>
    </row>
    <row r="16" ht="12.75" customHeight="1">
      <c r="B16" s="107"/>
      <c r="C16" s="107"/>
      <c r="F16" s="173"/>
      <c r="G16" s="173"/>
      <c r="H16" s="566" t="s">
        <v>192</v>
      </c>
      <c r="I16" s="580" t="s">
        <v>99</v>
      </c>
      <c r="J16" s="351"/>
      <c r="K16" s="581">
        <f t="shared" si="26"/>
        <v>0</v>
      </c>
      <c r="L16" s="569">
        <f>SUMIFS(
  M20:M10107,
  F20:F10107, G1,
  D20:D10107, "E商談①",
  E20:E10107, H9,
  J20:J10107, H16
)</f>
        <v>0</v>
      </c>
      <c r="N16" s="582"/>
      <c r="O16" s="583" t="s">
        <v>193</v>
      </c>
      <c r="P16" s="582"/>
      <c r="Q16" s="582"/>
      <c r="R16" s="476"/>
      <c r="S16" s="584"/>
      <c r="T16" s="584"/>
      <c r="U16" s="584"/>
      <c r="AB16" s="585"/>
      <c r="AC16" s="584"/>
      <c r="AD16" s="584"/>
    </row>
    <row r="17" ht="12.75" customHeight="1">
      <c r="A17" s="217"/>
      <c r="B17" s="586"/>
      <c r="C17" s="586"/>
      <c r="D17" s="217"/>
      <c r="E17" s="217"/>
      <c r="F17" s="587"/>
      <c r="G17" s="587"/>
      <c r="I17" s="588" t="s">
        <v>194</v>
      </c>
      <c r="J17" s="122"/>
      <c r="K17" s="589">
        <f>COUNTIFS(
  E20:E10114, H9,
  F20:F10114, G1,
  R20:R10114, "&lt;="&amp;B6,
  D20:D10114, "E商談①"
)</f>
        <v>15</v>
      </c>
      <c r="L17" s="590">
        <f>SUMIFS(
  M20:M10107,
  F20:F10107, G1,
  D20:D10107, "E商談①",
  E20:E10107, H9,
  R20:R10107, "&lt;="&amp;B6
)</f>
        <v>4080000</v>
      </c>
      <c r="M17" s="217"/>
      <c r="N17" s="573"/>
      <c r="O17" s="591" t="s">
        <v>195</v>
      </c>
      <c r="P17" s="573"/>
      <c r="Q17" s="573"/>
      <c r="R17" s="579"/>
      <c r="S17" s="565"/>
      <c r="T17" s="565"/>
      <c r="U17" s="565"/>
      <c r="V17" s="217"/>
      <c r="W17" s="217"/>
      <c r="X17" s="217"/>
      <c r="Y17" s="217"/>
      <c r="Z17" s="217"/>
      <c r="AA17" s="217"/>
      <c r="AB17" s="564"/>
      <c r="AC17" s="565"/>
      <c r="AD17" s="565"/>
    </row>
    <row r="18" ht="12.75" customHeight="1">
      <c r="A18" s="217"/>
      <c r="B18" s="586"/>
      <c r="C18" s="586"/>
      <c r="D18" s="217"/>
      <c r="E18" s="217"/>
      <c r="F18" s="587"/>
      <c r="G18" s="587"/>
      <c r="H18" s="217"/>
      <c r="I18" s="592"/>
      <c r="J18" s="592"/>
      <c r="K18" s="593"/>
      <c r="L18" s="217"/>
      <c r="M18" s="217"/>
      <c r="N18" s="573"/>
      <c r="O18" s="594"/>
      <c r="P18" s="573"/>
      <c r="Q18" s="573"/>
      <c r="R18" s="595"/>
      <c r="S18" s="565"/>
      <c r="T18" s="565"/>
      <c r="U18" s="565"/>
      <c r="V18" s="217"/>
      <c r="W18" s="217"/>
      <c r="X18" s="217"/>
      <c r="Y18" s="217"/>
      <c r="Z18" s="217"/>
      <c r="AA18" s="217"/>
      <c r="AB18" s="564"/>
      <c r="AC18" s="565"/>
      <c r="AD18" s="565"/>
    </row>
    <row r="19" ht="14.25" customHeight="1">
      <c r="A19" s="596" t="s">
        <v>196</v>
      </c>
      <c r="B19" s="597" t="s">
        <v>197</v>
      </c>
      <c r="C19" s="597" t="s">
        <v>198</v>
      </c>
      <c r="D19" s="598" t="s">
        <v>199</v>
      </c>
      <c r="E19" s="596" t="s">
        <v>200</v>
      </c>
      <c r="F19" s="596" t="s">
        <v>201</v>
      </c>
      <c r="G19" s="597" t="s">
        <v>202</v>
      </c>
      <c r="H19" s="597" t="s">
        <v>203</v>
      </c>
      <c r="I19" s="599" t="s">
        <v>204</v>
      </c>
      <c r="J19" s="600" t="s">
        <v>205</v>
      </c>
      <c r="K19" s="600" t="s">
        <v>206</v>
      </c>
      <c r="L19" s="596" t="s">
        <v>207</v>
      </c>
      <c r="M19" s="596" t="s">
        <v>208</v>
      </c>
      <c r="N19" s="597" t="s">
        <v>209</v>
      </c>
      <c r="O19" s="596" t="s">
        <v>210</v>
      </c>
      <c r="P19" s="597" t="s">
        <v>211</v>
      </c>
      <c r="Q19" s="601" t="s">
        <v>212</v>
      </c>
      <c r="R19" s="597" t="s">
        <v>213</v>
      </c>
      <c r="S19" s="602" t="s">
        <v>214</v>
      </c>
      <c r="T19" s="602" t="s">
        <v>215</v>
      </c>
      <c r="U19" s="597" t="s">
        <v>216</v>
      </c>
      <c r="V19" s="597" t="s">
        <v>217</v>
      </c>
      <c r="W19" s="597" t="s">
        <v>60</v>
      </c>
      <c r="X19" s="597" t="s">
        <v>218</v>
      </c>
      <c r="Y19" s="596" t="s">
        <v>219</v>
      </c>
      <c r="Z19" s="603" t="s">
        <v>61</v>
      </c>
      <c r="AA19" s="603" t="s">
        <v>108</v>
      </c>
      <c r="AB19" s="597" t="s">
        <v>220</v>
      </c>
      <c r="AC19" s="602" t="s">
        <v>155</v>
      </c>
      <c r="AD19" s="597" t="s">
        <v>221</v>
      </c>
    </row>
    <row r="20" ht="13.5" hidden="1" customHeight="1">
      <c r="A20" s="604" t="b">
        <v>1</v>
      </c>
      <c r="B20" s="492"/>
      <c r="C20" s="492"/>
      <c r="D20" s="605" t="s">
        <v>188</v>
      </c>
      <c r="E20" s="605" t="s">
        <v>222</v>
      </c>
      <c r="F20" s="606">
        <v>45809.0</v>
      </c>
      <c r="G20" s="606"/>
      <c r="H20" s="607" t="s">
        <v>223</v>
      </c>
      <c r="I20" s="492" t="s">
        <v>224</v>
      </c>
      <c r="J20" s="492" t="s">
        <v>192</v>
      </c>
      <c r="K20" s="608">
        <v>100000.0</v>
      </c>
      <c r="L20" s="608">
        <v>45000.0</v>
      </c>
      <c r="M20" s="609">
        <v>235000.0</v>
      </c>
      <c r="N20" s="610"/>
      <c r="O20" s="492"/>
      <c r="P20" s="611"/>
      <c r="Q20" s="611">
        <v>45791.0</v>
      </c>
      <c r="R20" s="611">
        <v>45800.0</v>
      </c>
      <c r="S20" s="612"/>
      <c r="T20" s="612"/>
      <c r="U20" s="613"/>
      <c r="V20" s="614"/>
      <c r="W20" s="614">
        <v>9.0</v>
      </c>
      <c r="X20" s="612">
        <f t="shared" ref="X20:X72" si="27">U20-R20</f>
        <v>-45800</v>
      </c>
      <c r="Y20" s="613"/>
      <c r="Z20" s="612"/>
      <c r="AA20" s="612"/>
      <c r="AB20" s="615"/>
      <c r="AC20" s="612"/>
      <c r="AD20" s="616" t="s">
        <v>225</v>
      </c>
    </row>
    <row r="21" ht="13.5" hidden="1" customHeight="1">
      <c r="A21" s="604" t="b">
        <v>1</v>
      </c>
      <c r="B21" s="492"/>
      <c r="C21" s="475"/>
      <c r="D21" s="492" t="s">
        <v>188</v>
      </c>
      <c r="E21" s="492" t="s">
        <v>110</v>
      </c>
      <c r="F21" s="606">
        <v>45839.0</v>
      </c>
      <c r="G21" s="606"/>
      <c r="H21" s="617" t="s">
        <v>226</v>
      </c>
      <c r="I21" s="492" t="s">
        <v>227</v>
      </c>
      <c r="J21" s="492" t="s">
        <v>190</v>
      </c>
      <c r="K21" s="618">
        <v>50000.0</v>
      </c>
      <c r="L21" s="618">
        <v>40000.0</v>
      </c>
      <c r="M21" s="619">
        <v>235000.0</v>
      </c>
      <c r="N21" s="613"/>
      <c r="O21" s="475"/>
      <c r="P21" s="610"/>
      <c r="Q21" s="610">
        <v>45850.0</v>
      </c>
      <c r="R21" s="610">
        <v>45855.0</v>
      </c>
      <c r="S21" s="612"/>
      <c r="T21" s="612"/>
      <c r="U21" s="613"/>
      <c r="V21" s="614"/>
      <c r="W21" s="614">
        <v>5.0</v>
      </c>
      <c r="X21" s="612">
        <f t="shared" si="27"/>
        <v>-45855</v>
      </c>
      <c r="Y21" s="613"/>
      <c r="Z21" s="612"/>
      <c r="AA21" s="612"/>
      <c r="AB21" s="615"/>
      <c r="AC21" s="612"/>
      <c r="AD21" s="620"/>
    </row>
    <row r="22" ht="13.5" hidden="1" customHeight="1">
      <c r="A22" s="604" t="b">
        <v>1</v>
      </c>
      <c r="B22" s="492"/>
      <c r="C22" s="492"/>
      <c r="D22" s="492" t="s">
        <v>188</v>
      </c>
      <c r="E22" s="492" t="s">
        <v>110</v>
      </c>
      <c r="F22" s="606">
        <v>45870.0</v>
      </c>
      <c r="G22" s="606"/>
      <c r="H22" s="617" t="s">
        <v>228</v>
      </c>
      <c r="I22" s="621" t="s">
        <v>229</v>
      </c>
      <c r="J22" s="492" t="s">
        <v>190</v>
      </c>
      <c r="K22" s="618">
        <v>100000.0</v>
      </c>
      <c r="L22" s="618">
        <v>45000.0</v>
      </c>
      <c r="M22" s="622">
        <v>235000.0</v>
      </c>
      <c r="N22" s="613"/>
      <c r="O22" s="613"/>
      <c r="P22" s="610"/>
      <c r="Q22" s="610">
        <v>45875.0</v>
      </c>
      <c r="R22" s="610">
        <v>45881.0</v>
      </c>
      <c r="S22" s="614"/>
      <c r="T22" s="614"/>
      <c r="U22" s="610"/>
      <c r="V22" s="614"/>
      <c r="W22" s="614">
        <v>6.0</v>
      </c>
      <c r="X22" s="612">
        <f t="shared" si="27"/>
        <v>-45881</v>
      </c>
      <c r="Y22" s="610">
        <v>45881.0</v>
      </c>
      <c r="Z22" s="614">
        <v>6.0</v>
      </c>
      <c r="AA22" s="614">
        <v>0.0</v>
      </c>
      <c r="AB22" s="610">
        <v>45881.0</v>
      </c>
      <c r="AC22" s="614">
        <v>6.0</v>
      </c>
      <c r="AD22" s="620"/>
    </row>
    <row r="23" ht="13.5" hidden="1" customHeight="1">
      <c r="A23" s="604" t="b">
        <v>1</v>
      </c>
      <c r="B23" s="475"/>
      <c r="C23" s="475"/>
      <c r="D23" s="492" t="s">
        <v>188</v>
      </c>
      <c r="E23" s="492" t="s">
        <v>110</v>
      </c>
      <c r="F23" s="606">
        <v>45870.0</v>
      </c>
      <c r="G23" s="606"/>
      <c r="H23" s="607" t="s">
        <v>230</v>
      </c>
      <c r="I23" s="492" t="s">
        <v>231</v>
      </c>
      <c r="J23" s="492" t="s">
        <v>190</v>
      </c>
      <c r="K23" s="623">
        <v>100000.0</v>
      </c>
      <c r="L23" s="623">
        <v>45000.0</v>
      </c>
      <c r="M23" s="624">
        <v>235000.0</v>
      </c>
      <c r="N23" s="610"/>
      <c r="O23" s="492"/>
      <c r="P23" s="610"/>
      <c r="Q23" s="610">
        <v>45880.0</v>
      </c>
      <c r="R23" s="610">
        <v>45881.0</v>
      </c>
      <c r="S23" s="614"/>
      <c r="T23" s="614"/>
      <c r="U23" s="610"/>
      <c r="V23" s="614"/>
      <c r="W23" s="614">
        <v>1.0</v>
      </c>
      <c r="X23" s="612">
        <f t="shared" si="27"/>
        <v>-45881</v>
      </c>
      <c r="Y23" s="610">
        <v>45882.0</v>
      </c>
      <c r="Z23" s="614">
        <v>2.0</v>
      </c>
      <c r="AA23" s="614">
        <v>1.0</v>
      </c>
      <c r="AB23" s="610">
        <v>45882.0</v>
      </c>
      <c r="AC23" s="614">
        <v>2.0</v>
      </c>
      <c r="AD23" s="620"/>
    </row>
    <row r="24" ht="13.5" hidden="1" customHeight="1">
      <c r="A24" s="604" t="b">
        <v>1</v>
      </c>
      <c r="B24" s="475"/>
      <c r="C24" s="475"/>
      <c r="D24" s="492" t="s">
        <v>188</v>
      </c>
      <c r="E24" s="492" t="s">
        <v>110</v>
      </c>
      <c r="F24" s="606">
        <v>45870.0</v>
      </c>
      <c r="G24" s="606"/>
      <c r="H24" s="607" t="s">
        <v>232</v>
      </c>
      <c r="I24" s="492" t="s">
        <v>233</v>
      </c>
      <c r="J24" s="492" t="s">
        <v>190</v>
      </c>
      <c r="K24" s="618">
        <v>50000.0</v>
      </c>
      <c r="L24" s="618">
        <v>40000.0</v>
      </c>
      <c r="M24" s="622">
        <v>180000.0</v>
      </c>
      <c r="N24" s="610"/>
      <c r="O24" s="492"/>
      <c r="P24" s="611"/>
      <c r="Q24" s="611">
        <v>45873.0</v>
      </c>
      <c r="R24" s="611">
        <v>45874.0</v>
      </c>
      <c r="S24" s="614"/>
      <c r="T24" s="614"/>
      <c r="U24" s="610"/>
      <c r="V24" s="614"/>
      <c r="W24" s="614">
        <v>1.0</v>
      </c>
      <c r="X24" s="612">
        <f t="shared" si="27"/>
        <v>-45874</v>
      </c>
      <c r="Y24" s="610">
        <v>45881.0</v>
      </c>
      <c r="Z24" s="614">
        <v>8.0</v>
      </c>
      <c r="AA24" s="614">
        <v>7.0</v>
      </c>
      <c r="AB24" s="610">
        <v>45881.0</v>
      </c>
      <c r="AC24" s="614">
        <v>8.0</v>
      </c>
      <c r="AD24" s="620"/>
    </row>
    <row r="25" ht="13.5" hidden="1" customHeight="1">
      <c r="A25" s="604" t="b">
        <v>1</v>
      </c>
      <c r="B25" s="475"/>
      <c r="C25" s="475"/>
      <c r="D25" s="492" t="s">
        <v>188</v>
      </c>
      <c r="E25" s="492" t="s">
        <v>110</v>
      </c>
      <c r="F25" s="606">
        <v>45870.0</v>
      </c>
      <c r="G25" s="606"/>
      <c r="H25" s="607" t="s">
        <v>234</v>
      </c>
      <c r="I25" s="492" t="s">
        <v>235</v>
      </c>
      <c r="J25" s="492" t="s">
        <v>190</v>
      </c>
      <c r="K25" s="618">
        <v>50000.0</v>
      </c>
      <c r="L25" s="618">
        <v>50000.0</v>
      </c>
      <c r="M25" s="624">
        <v>220000.0</v>
      </c>
      <c r="N25" s="610"/>
      <c r="O25" s="492"/>
      <c r="P25" s="610"/>
      <c r="Q25" s="610">
        <v>45876.0</v>
      </c>
      <c r="R25" s="610">
        <v>45876.0</v>
      </c>
      <c r="S25" s="614"/>
      <c r="T25" s="614"/>
      <c r="U25" s="610"/>
      <c r="V25" s="614"/>
      <c r="W25" s="614">
        <v>0.0</v>
      </c>
      <c r="X25" s="612">
        <f t="shared" si="27"/>
        <v>-45876</v>
      </c>
      <c r="Y25" s="610">
        <v>45881.0</v>
      </c>
      <c r="Z25" s="614">
        <v>5.0</v>
      </c>
      <c r="AA25" s="614">
        <v>5.0</v>
      </c>
      <c r="AB25" s="610">
        <v>45881.0</v>
      </c>
      <c r="AC25" s="614">
        <v>5.0</v>
      </c>
      <c r="AD25" s="620"/>
    </row>
    <row r="26" ht="13.5" hidden="1" customHeight="1">
      <c r="A26" s="604" t="b">
        <v>1</v>
      </c>
      <c r="B26" s="475"/>
      <c r="C26" s="475"/>
      <c r="D26" s="492" t="s">
        <v>188</v>
      </c>
      <c r="E26" s="492" t="s">
        <v>110</v>
      </c>
      <c r="F26" s="606">
        <v>45870.0</v>
      </c>
      <c r="G26" s="606"/>
      <c r="H26" s="617" t="s">
        <v>236</v>
      </c>
      <c r="I26" s="492" t="s">
        <v>237</v>
      </c>
      <c r="J26" s="492" t="s">
        <v>190</v>
      </c>
      <c r="K26" s="618">
        <v>100000.0</v>
      </c>
      <c r="L26" s="618">
        <v>45000.0</v>
      </c>
      <c r="M26" s="622">
        <v>235000.0</v>
      </c>
      <c r="N26" s="610"/>
      <c r="O26" s="492"/>
      <c r="P26" s="610"/>
      <c r="Q26" s="610">
        <v>45877.0</v>
      </c>
      <c r="R26" s="610">
        <v>45883.0</v>
      </c>
      <c r="S26" s="614"/>
      <c r="T26" s="614"/>
      <c r="U26" s="610"/>
      <c r="V26" s="614"/>
      <c r="W26" s="614">
        <v>6.0</v>
      </c>
      <c r="X26" s="612">
        <f t="shared" si="27"/>
        <v>-45883</v>
      </c>
      <c r="Y26" s="610">
        <v>45883.0</v>
      </c>
      <c r="Z26" s="614">
        <v>6.0</v>
      </c>
      <c r="AA26" s="614">
        <v>0.0</v>
      </c>
      <c r="AB26" s="610">
        <v>45883.0</v>
      </c>
      <c r="AC26" s="614">
        <v>6.0</v>
      </c>
      <c r="AD26" s="620"/>
    </row>
    <row r="27" ht="13.5" hidden="1" customHeight="1">
      <c r="A27" s="604" t="b">
        <v>1</v>
      </c>
      <c r="B27" s="475"/>
      <c r="C27" s="475"/>
      <c r="D27" s="492" t="s">
        <v>188</v>
      </c>
      <c r="E27" s="492" t="s">
        <v>110</v>
      </c>
      <c r="F27" s="606">
        <v>45870.0</v>
      </c>
      <c r="G27" s="606"/>
      <c r="H27" s="607" t="s">
        <v>238</v>
      </c>
      <c r="I27" s="492" t="s">
        <v>239</v>
      </c>
      <c r="J27" s="492" t="s">
        <v>190</v>
      </c>
      <c r="K27" s="618">
        <v>50000.0</v>
      </c>
      <c r="L27" s="618">
        <v>40000.0</v>
      </c>
      <c r="M27" s="622">
        <v>180000.0</v>
      </c>
      <c r="N27" s="610"/>
      <c r="O27" s="492"/>
      <c r="P27" s="611"/>
      <c r="Q27" s="611">
        <v>45871.0</v>
      </c>
      <c r="R27" s="611">
        <v>45874.0</v>
      </c>
      <c r="S27" s="614"/>
      <c r="T27" s="614"/>
      <c r="U27" s="610"/>
      <c r="V27" s="614"/>
      <c r="W27" s="614">
        <v>3.0</v>
      </c>
      <c r="X27" s="612">
        <f t="shared" si="27"/>
        <v>-45874</v>
      </c>
      <c r="Y27" s="610">
        <v>45890.0</v>
      </c>
      <c r="Z27" s="614">
        <v>19.0</v>
      </c>
      <c r="AA27" s="614">
        <v>16.0</v>
      </c>
      <c r="AB27" s="610">
        <v>45890.0</v>
      </c>
      <c r="AC27" s="614">
        <v>19.0</v>
      </c>
      <c r="AD27" s="620"/>
    </row>
    <row r="28" ht="13.5" hidden="1" customHeight="1">
      <c r="A28" s="604" t="b">
        <v>1</v>
      </c>
      <c r="B28" s="475"/>
      <c r="C28" s="475"/>
      <c r="D28" s="492" t="s">
        <v>188</v>
      </c>
      <c r="E28" s="492" t="s">
        <v>111</v>
      </c>
      <c r="F28" s="606">
        <v>45870.0</v>
      </c>
      <c r="G28" s="606"/>
      <c r="H28" s="607" t="s">
        <v>240</v>
      </c>
      <c r="I28" s="492" t="s">
        <v>241</v>
      </c>
      <c r="J28" s="492" t="s">
        <v>190</v>
      </c>
      <c r="K28" s="618">
        <v>50000.0</v>
      </c>
      <c r="L28" s="618">
        <v>50000.0</v>
      </c>
      <c r="M28" s="622">
        <v>200000.0</v>
      </c>
      <c r="N28" s="625"/>
      <c r="O28" s="626"/>
      <c r="P28" s="610"/>
      <c r="Q28" s="610">
        <v>45888.0</v>
      </c>
      <c r="R28" s="610">
        <v>45889.0</v>
      </c>
      <c r="S28" s="614"/>
      <c r="T28" s="614"/>
      <c r="U28" s="610"/>
      <c r="V28" s="614"/>
      <c r="W28" s="614">
        <v>1.0</v>
      </c>
      <c r="X28" s="612">
        <f t="shared" si="27"/>
        <v>-45889</v>
      </c>
      <c r="Y28" s="610">
        <v>45894.0</v>
      </c>
      <c r="Z28" s="614">
        <v>6.0</v>
      </c>
      <c r="AA28" s="614">
        <v>5.0</v>
      </c>
      <c r="AB28" s="610">
        <v>45894.0</v>
      </c>
      <c r="AC28" s="614">
        <v>6.0</v>
      </c>
      <c r="AD28" s="616" t="s">
        <v>242</v>
      </c>
    </row>
    <row r="29" ht="13.5" hidden="1" customHeight="1">
      <c r="A29" s="604" t="b">
        <v>1</v>
      </c>
      <c r="B29" s="492" t="s">
        <v>114</v>
      </c>
      <c r="C29" s="492" t="s">
        <v>0</v>
      </c>
      <c r="D29" s="492" t="s">
        <v>188</v>
      </c>
      <c r="E29" s="492" t="s">
        <v>110</v>
      </c>
      <c r="F29" s="606">
        <v>45901.0</v>
      </c>
      <c r="G29" s="606"/>
      <c r="H29" s="617" t="s">
        <v>243</v>
      </c>
      <c r="I29" s="492" t="s">
        <v>244</v>
      </c>
      <c r="J29" s="492" t="s">
        <v>190</v>
      </c>
      <c r="K29" s="618">
        <v>50000.0</v>
      </c>
      <c r="L29" s="618">
        <v>50000.0</v>
      </c>
      <c r="M29" s="622">
        <v>220000.0</v>
      </c>
      <c r="N29" s="610"/>
      <c r="O29" s="492"/>
      <c r="P29" s="627"/>
      <c r="Q29" s="627">
        <v>45895.0</v>
      </c>
      <c r="R29" s="627">
        <v>45901.0</v>
      </c>
      <c r="S29" s="614"/>
      <c r="T29" s="614"/>
      <c r="U29" s="610"/>
      <c r="V29" s="614"/>
      <c r="W29" s="614">
        <v>6.0</v>
      </c>
      <c r="X29" s="612">
        <f t="shared" si="27"/>
        <v>-45901</v>
      </c>
      <c r="Y29" s="627">
        <v>45901.0</v>
      </c>
      <c r="Z29" s="614">
        <v>6.0</v>
      </c>
      <c r="AA29" s="614">
        <v>0.0</v>
      </c>
      <c r="AB29" s="627">
        <v>45901.0</v>
      </c>
      <c r="AC29" s="614">
        <v>6.0</v>
      </c>
      <c r="AD29" s="620"/>
    </row>
    <row r="30" ht="13.5" hidden="1" customHeight="1">
      <c r="A30" s="604" t="b">
        <v>1</v>
      </c>
      <c r="B30" s="492" t="s">
        <v>114</v>
      </c>
      <c r="C30" s="492" t="s">
        <v>0</v>
      </c>
      <c r="D30" s="492" t="s">
        <v>188</v>
      </c>
      <c r="E30" s="492" t="s">
        <v>110</v>
      </c>
      <c r="F30" s="606">
        <v>45901.0</v>
      </c>
      <c r="G30" s="606"/>
      <c r="H30" s="617" t="s">
        <v>245</v>
      </c>
      <c r="I30" s="492" t="s">
        <v>246</v>
      </c>
      <c r="J30" s="492" t="s">
        <v>190</v>
      </c>
      <c r="K30" s="618">
        <v>50000.0</v>
      </c>
      <c r="L30" s="618">
        <v>40000.0</v>
      </c>
      <c r="M30" s="622">
        <v>180000.0</v>
      </c>
      <c r="N30" s="610"/>
      <c r="O30" s="492"/>
      <c r="P30" s="610"/>
      <c r="Q30" s="610">
        <v>45899.0</v>
      </c>
      <c r="R30" s="610">
        <v>45901.0</v>
      </c>
      <c r="S30" s="614"/>
      <c r="T30" s="614"/>
      <c r="U30" s="610"/>
      <c r="V30" s="614"/>
      <c r="W30" s="614">
        <v>2.0</v>
      </c>
      <c r="X30" s="612">
        <f t="shared" si="27"/>
        <v>-45901</v>
      </c>
      <c r="Y30" s="610">
        <v>45901.0</v>
      </c>
      <c r="Z30" s="614">
        <v>2.0</v>
      </c>
      <c r="AA30" s="614">
        <v>0.0</v>
      </c>
      <c r="AB30" s="610">
        <v>45901.0</v>
      </c>
      <c r="AC30" s="614">
        <v>2.0</v>
      </c>
      <c r="AD30" s="620"/>
    </row>
    <row r="31" ht="13.5" hidden="1" customHeight="1">
      <c r="A31" s="604" t="b">
        <v>1</v>
      </c>
      <c r="B31" s="492" t="s">
        <v>114</v>
      </c>
      <c r="C31" s="492" t="s">
        <v>0</v>
      </c>
      <c r="D31" s="492" t="s">
        <v>188</v>
      </c>
      <c r="E31" s="492" t="s">
        <v>110</v>
      </c>
      <c r="F31" s="628">
        <v>45901.0</v>
      </c>
      <c r="G31" s="606"/>
      <c r="H31" s="607" t="s">
        <v>247</v>
      </c>
      <c r="I31" s="492" t="s">
        <v>248</v>
      </c>
      <c r="J31" s="492" t="s">
        <v>190</v>
      </c>
      <c r="K31" s="623">
        <v>100000.0</v>
      </c>
      <c r="L31" s="623">
        <v>45000.0</v>
      </c>
      <c r="M31" s="624">
        <v>235000.0</v>
      </c>
      <c r="N31" s="610"/>
      <c r="O31" s="492"/>
      <c r="P31" s="610"/>
      <c r="Q31" s="610">
        <v>45905.0</v>
      </c>
      <c r="R31" s="610">
        <v>45910.0</v>
      </c>
      <c r="S31" s="614"/>
      <c r="T31" s="614"/>
      <c r="U31" s="610"/>
      <c r="V31" s="614"/>
      <c r="W31" s="614">
        <v>5.0</v>
      </c>
      <c r="X31" s="612">
        <f t="shared" si="27"/>
        <v>-45910</v>
      </c>
      <c r="Y31" s="610">
        <v>45911.0</v>
      </c>
      <c r="Z31" s="614">
        <v>6.0</v>
      </c>
      <c r="AA31" s="614">
        <v>1.0</v>
      </c>
      <c r="AB31" s="610">
        <v>45911.0</v>
      </c>
      <c r="AC31" s="614">
        <v>6.0</v>
      </c>
      <c r="AD31" s="620"/>
    </row>
    <row r="32" ht="13.5" hidden="1" customHeight="1">
      <c r="A32" s="604" t="b">
        <v>1</v>
      </c>
      <c r="B32" s="492" t="s">
        <v>114</v>
      </c>
      <c r="C32" s="492" t="s">
        <v>0</v>
      </c>
      <c r="D32" s="492" t="s">
        <v>188</v>
      </c>
      <c r="E32" s="492" t="s">
        <v>111</v>
      </c>
      <c r="F32" s="606">
        <v>45901.0</v>
      </c>
      <c r="G32" s="606"/>
      <c r="H32" s="617" t="s">
        <v>249</v>
      </c>
      <c r="I32" s="492" t="s">
        <v>250</v>
      </c>
      <c r="J32" s="492" t="s">
        <v>192</v>
      </c>
      <c r="K32" s="618">
        <v>100000.0</v>
      </c>
      <c r="L32" s="618">
        <v>45000.0</v>
      </c>
      <c r="M32" s="622">
        <v>235000.0</v>
      </c>
      <c r="N32" s="610"/>
      <c r="O32" s="492"/>
      <c r="P32" s="610"/>
      <c r="Q32" s="610">
        <v>45903.0</v>
      </c>
      <c r="R32" s="610">
        <v>45905.0</v>
      </c>
      <c r="S32" s="614"/>
      <c r="T32" s="614"/>
      <c r="U32" s="610"/>
      <c r="V32" s="614"/>
      <c r="W32" s="614">
        <v>2.0</v>
      </c>
      <c r="X32" s="612">
        <f t="shared" si="27"/>
        <v>-45905</v>
      </c>
      <c r="Y32" s="610">
        <v>45905.0</v>
      </c>
      <c r="Z32" s="614">
        <v>2.0</v>
      </c>
      <c r="AA32" s="614">
        <v>0.0</v>
      </c>
      <c r="AB32" s="610">
        <v>45905.0</v>
      </c>
      <c r="AC32" s="614">
        <v>2.0</v>
      </c>
      <c r="AD32" s="620"/>
    </row>
    <row r="33" ht="13.5" hidden="1" customHeight="1">
      <c r="A33" s="604" t="b">
        <v>1</v>
      </c>
      <c r="B33" s="492" t="s">
        <v>34</v>
      </c>
      <c r="C33" s="492" t="s">
        <v>0</v>
      </c>
      <c r="D33" s="492" t="s">
        <v>188</v>
      </c>
      <c r="E33" s="629" t="s">
        <v>111</v>
      </c>
      <c r="F33" s="628">
        <v>45901.0</v>
      </c>
      <c r="G33" s="606"/>
      <c r="H33" s="630" t="s">
        <v>251</v>
      </c>
      <c r="I33" s="629" t="s">
        <v>252</v>
      </c>
      <c r="J33" s="629" t="s">
        <v>190</v>
      </c>
      <c r="K33" s="623">
        <v>100000.0</v>
      </c>
      <c r="L33" s="623">
        <v>45000.0</v>
      </c>
      <c r="M33" s="624">
        <v>235000.0</v>
      </c>
      <c r="N33" s="610"/>
      <c r="O33" s="492"/>
      <c r="P33" s="610"/>
      <c r="Q33" s="610">
        <v>45905.0</v>
      </c>
      <c r="R33" s="610">
        <v>45910.0</v>
      </c>
      <c r="S33" s="614"/>
      <c r="T33" s="614"/>
      <c r="U33" s="610"/>
      <c r="V33" s="614"/>
      <c r="W33" s="614">
        <v>5.0</v>
      </c>
      <c r="X33" s="612">
        <f t="shared" si="27"/>
        <v>-45910</v>
      </c>
      <c r="Y33" s="610">
        <v>45912.0</v>
      </c>
      <c r="Z33" s="614">
        <v>7.0</v>
      </c>
      <c r="AA33" s="614">
        <v>2.0</v>
      </c>
      <c r="AB33" s="610">
        <v>45912.0</v>
      </c>
      <c r="AC33" s="614">
        <v>7.0</v>
      </c>
      <c r="AD33" s="620"/>
    </row>
    <row r="34" ht="13.5" hidden="1" customHeight="1">
      <c r="A34" s="604" t="b">
        <v>1</v>
      </c>
      <c r="B34" s="492" t="s">
        <v>118</v>
      </c>
      <c r="C34" s="492" t="s">
        <v>0</v>
      </c>
      <c r="D34" s="492" t="s">
        <v>188</v>
      </c>
      <c r="E34" s="492" t="s">
        <v>110</v>
      </c>
      <c r="F34" s="606">
        <v>45901.0</v>
      </c>
      <c r="G34" s="606"/>
      <c r="H34" s="617" t="s">
        <v>253</v>
      </c>
      <c r="I34" s="492" t="s">
        <v>254</v>
      </c>
      <c r="J34" s="492" t="s">
        <v>190</v>
      </c>
      <c r="K34" s="618">
        <v>100000.0</v>
      </c>
      <c r="L34" s="618">
        <v>45000.0</v>
      </c>
      <c r="M34" s="622">
        <v>235000.0</v>
      </c>
      <c r="N34" s="613"/>
      <c r="O34" s="613"/>
      <c r="P34" s="610"/>
      <c r="Q34" s="610">
        <v>45910.0</v>
      </c>
      <c r="R34" s="610">
        <v>45916.0</v>
      </c>
      <c r="S34" s="614"/>
      <c r="T34" s="614"/>
      <c r="U34" s="610"/>
      <c r="V34" s="614"/>
      <c r="W34" s="614">
        <v>6.0</v>
      </c>
      <c r="X34" s="612">
        <f t="shared" si="27"/>
        <v>-45916</v>
      </c>
      <c r="Y34" s="610">
        <v>45916.0</v>
      </c>
      <c r="Z34" s="614">
        <v>6.0</v>
      </c>
      <c r="AA34" s="614">
        <v>0.0</v>
      </c>
      <c r="AB34" s="610">
        <v>45916.0</v>
      </c>
      <c r="AC34" s="614">
        <v>6.0</v>
      </c>
      <c r="AD34" s="620"/>
    </row>
    <row r="35" ht="13.5" hidden="1" customHeight="1">
      <c r="A35" s="604" t="b">
        <v>1</v>
      </c>
      <c r="B35" s="492" t="s">
        <v>0</v>
      </c>
      <c r="C35" s="492" t="s">
        <v>0</v>
      </c>
      <c r="D35" s="492" t="s">
        <v>188</v>
      </c>
      <c r="E35" s="492" t="s">
        <v>110</v>
      </c>
      <c r="F35" s="606">
        <v>45901.0</v>
      </c>
      <c r="G35" s="606"/>
      <c r="H35" s="607" t="s">
        <v>247</v>
      </c>
      <c r="I35" s="629" t="s">
        <v>248</v>
      </c>
      <c r="J35" s="492" t="s">
        <v>190</v>
      </c>
      <c r="K35" s="623">
        <v>200000.0</v>
      </c>
      <c r="L35" s="623"/>
      <c r="M35" s="623">
        <v>200000.0</v>
      </c>
      <c r="N35" s="610"/>
      <c r="O35" s="492"/>
      <c r="P35" s="610"/>
      <c r="Q35" s="610">
        <v>45911.0</v>
      </c>
      <c r="R35" s="610">
        <v>45917.0</v>
      </c>
      <c r="S35" s="614"/>
      <c r="T35" s="614"/>
      <c r="U35" s="610"/>
      <c r="V35" s="614"/>
      <c r="W35" s="614">
        <v>6.0</v>
      </c>
      <c r="X35" s="612">
        <f t="shared" si="27"/>
        <v>-45917</v>
      </c>
      <c r="Y35" s="610">
        <v>45919.0</v>
      </c>
      <c r="Z35" s="614">
        <v>8.0</v>
      </c>
      <c r="AA35" s="614">
        <v>2.0</v>
      </c>
      <c r="AB35" s="610">
        <v>45919.0</v>
      </c>
      <c r="AC35" s="614">
        <v>8.0</v>
      </c>
      <c r="AD35" s="620"/>
    </row>
    <row r="36" ht="13.5" hidden="1" customHeight="1">
      <c r="A36" s="604" t="b">
        <v>1</v>
      </c>
      <c r="B36" s="492" t="s">
        <v>118</v>
      </c>
      <c r="C36" s="492" t="s">
        <v>0</v>
      </c>
      <c r="D36" s="492" t="s">
        <v>188</v>
      </c>
      <c r="E36" s="492" t="s">
        <v>110</v>
      </c>
      <c r="F36" s="606">
        <v>45901.0</v>
      </c>
      <c r="G36" s="606"/>
      <c r="H36" s="631" t="s">
        <v>255</v>
      </c>
      <c r="I36" s="492" t="s">
        <v>256</v>
      </c>
      <c r="J36" s="492" t="s">
        <v>190</v>
      </c>
      <c r="K36" s="618">
        <v>50000.0</v>
      </c>
      <c r="L36" s="618">
        <v>40000.0</v>
      </c>
      <c r="M36" s="622">
        <v>120000.0</v>
      </c>
      <c r="N36" s="610">
        <v>45929.0</v>
      </c>
      <c r="O36" s="492" t="s">
        <v>257</v>
      </c>
      <c r="P36" s="610"/>
      <c r="Q36" s="610">
        <v>45905.0</v>
      </c>
      <c r="R36" s="610">
        <v>45929.0</v>
      </c>
      <c r="S36" s="614"/>
      <c r="T36" s="614"/>
      <c r="U36" s="610"/>
      <c r="V36" s="614"/>
      <c r="W36" s="614">
        <v>24.0</v>
      </c>
      <c r="X36" s="612">
        <f t="shared" si="27"/>
        <v>-45929</v>
      </c>
      <c r="Y36" s="610">
        <v>45929.0</v>
      </c>
      <c r="Z36" s="614">
        <v>24.0</v>
      </c>
      <c r="AA36" s="614">
        <v>0.0</v>
      </c>
      <c r="AB36" s="610">
        <v>45929.0</v>
      </c>
      <c r="AC36" s="614">
        <v>24.0</v>
      </c>
      <c r="AD36" s="616" t="s">
        <v>258</v>
      </c>
    </row>
    <row r="37" ht="13.5" hidden="1" customHeight="1">
      <c r="A37" s="604" t="b">
        <v>1</v>
      </c>
      <c r="B37" s="492" t="s">
        <v>0</v>
      </c>
      <c r="C37" s="492" t="s">
        <v>0</v>
      </c>
      <c r="D37" s="492" t="s">
        <v>188</v>
      </c>
      <c r="E37" s="492" t="s">
        <v>110</v>
      </c>
      <c r="F37" s="606">
        <v>45901.0</v>
      </c>
      <c r="G37" s="606"/>
      <c r="H37" s="607" t="s">
        <v>259</v>
      </c>
      <c r="I37" s="492" t="s">
        <v>260</v>
      </c>
      <c r="J37" s="492" t="s">
        <v>190</v>
      </c>
      <c r="K37" s="618">
        <v>50000.0</v>
      </c>
      <c r="L37" s="618">
        <v>40000.0</v>
      </c>
      <c r="M37" s="622">
        <v>180000.0</v>
      </c>
      <c r="N37" s="613"/>
      <c r="O37" s="613"/>
      <c r="P37" s="610"/>
      <c r="Q37" s="610">
        <v>45928.0</v>
      </c>
      <c r="R37" s="610">
        <v>45930.0</v>
      </c>
      <c r="S37" s="612"/>
      <c r="T37" s="612"/>
      <c r="U37" s="613"/>
      <c r="V37" s="614"/>
      <c r="W37" s="614">
        <v>2.0</v>
      </c>
      <c r="X37" s="612">
        <f t="shared" si="27"/>
        <v>-45930</v>
      </c>
      <c r="Y37" s="613"/>
      <c r="Z37" s="612"/>
      <c r="AA37" s="612"/>
      <c r="AB37" s="613"/>
      <c r="AC37" s="612"/>
      <c r="AD37" s="620"/>
    </row>
    <row r="38" ht="13.5" hidden="1" customHeight="1">
      <c r="A38" s="604" t="b">
        <v>1</v>
      </c>
      <c r="B38" s="492" t="s">
        <v>114</v>
      </c>
      <c r="C38" s="492" t="s">
        <v>114</v>
      </c>
      <c r="D38" s="492" t="s">
        <v>188</v>
      </c>
      <c r="E38" s="492" t="s">
        <v>111</v>
      </c>
      <c r="F38" s="606">
        <v>45962.0</v>
      </c>
      <c r="G38" s="606"/>
      <c r="H38" s="617" t="s">
        <v>261</v>
      </c>
      <c r="I38" s="492" t="s">
        <v>262</v>
      </c>
      <c r="J38" s="492" t="s">
        <v>190</v>
      </c>
      <c r="K38" s="618">
        <v>50000.0</v>
      </c>
      <c r="L38" s="618">
        <v>40000.0</v>
      </c>
      <c r="M38" s="622">
        <v>130000.0</v>
      </c>
      <c r="N38" s="610"/>
      <c r="O38" s="492"/>
      <c r="P38" s="610"/>
      <c r="Q38" s="610">
        <v>45960.0</v>
      </c>
      <c r="R38" s="610">
        <v>45961.0</v>
      </c>
      <c r="S38" s="614"/>
      <c r="T38" s="614"/>
      <c r="U38" s="610"/>
      <c r="V38" s="614"/>
      <c r="W38" s="614">
        <v>1.0</v>
      </c>
      <c r="X38" s="612">
        <f t="shared" si="27"/>
        <v>-45961</v>
      </c>
      <c r="Y38" s="610">
        <v>45968.0</v>
      </c>
      <c r="Z38" s="614">
        <v>8.0</v>
      </c>
      <c r="AA38" s="614">
        <v>7.0</v>
      </c>
      <c r="AB38" s="610">
        <v>45968.0</v>
      </c>
      <c r="AC38" s="614">
        <v>8.0</v>
      </c>
      <c r="AD38" s="616" t="s">
        <v>263</v>
      </c>
    </row>
    <row r="39" ht="13.5" hidden="1" customHeight="1">
      <c r="A39" s="604" t="b">
        <v>1</v>
      </c>
      <c r="B39" s="492" t="s">
        <v>34</v>
      </c>
      <c r="C39" s="492" t="s">
        <v>0</v>
      </c>
      <c r="D39" s="492" t="s">
        <v>188</v>
      </c>
      <c r="E39" s="492" t="s">
        <v>110</v>
      </c>
      <c r="F39" s="606">
        <v>45901.0</v>
      </c>
      <c r="G39" s="606"/>
      <c r="H39" s="617" t="s">
        <v>264</v>
      </c>
      <c r="I39" s="492" t="s">
        <v>265</v>
      </c>
      <c r="J39" s="492" t="s">
        <v>190</v>
      </c>
      <c r="K39" s="618">
        <v>50000.0</v>
      </c>
      <c r="L39" s="618">
        <v>50000.0</v>
      </c>
      <c r="M39" s="622">
        <v>220000.0</v>
      </c>
      <c r="N39" s="610">
        <v>45931.0</v>
      </c>
      <c r="O39" s="492" t="s">
        <v>266</v>
      </c>
      <c r="P39" s="610"/>
      <c r="Q39" s="610">
        <v>45922.0</v>
      </c>
      <c r="R39" s="610">
        <v>45923.0</v>
      </c>
      <c r="S39" s="614"/>
      <c r="T39" s="614"/>
      <c r="U39" s="610"/>
      <c r="V39" s="614"/>
      <c r="W39" s="614">
        <v>1.0</v>
      </c>
      <c r="X39" s="612">
        <f t="shared" si="27"/>
        <v>-45923</v>
      </c>
      <c r="Y39" s="610">
        <v>45923.0</v>
      </c>
      <c r="Z39" s="614">
        <v>1.0</v>
      </c>
      <c r="AA39" s="614">
        <v>0.0</v>
      </c>
      <c r="AB39" s="610">
        <v>45931.0</v>
      </c>
      <c r="AC39" s="614">
        <v>9.0</v>
      </c>
      <c r="AD39" s="620"/>
    </row>
    <row r="40" ht="13.5" hidden="1" customHeight="1">
      <c r="A40" s="604" t="b">
        <v>1</v>
      </c>
      <c r="B40" s="492" t="s">
        <v>0</v>
      </c>
      <c r="C40" s="492" t="s">
        <v>0</v>
      </c>
      <c r="D40" s="492" t="s">
        <v>188</v>
      </c>
      <c r="E40" s="492" t="s">
        <v>111</v>
      </c>
      <c r="F40" s="632">
        <v>45962.0</v>
      </c>
      <c r="G40" s="606"/>
      <c r="H40" s="607" t="s">
        <v>267</v>
      </c>
      <c r="I40" s="492" t="s">
        <v>268</v>
      </c>
      <c r="J40" s="492" t="s">
        <v>190</v>
      </c>
      <c r="K40" s="618">
        <v>50000.0</v>
      </c>
      <c r="L40" s="618">
        <v>40000.0</v>
      </c>
      <c r="M40" s="622">
        <v>180000.0</v>
      </c>
      <c r="N40" s="610">
        <v>45987.0</v>
      </c>
      <c r="O40" s="492" t="s">
        <v>269</v>
      </c>
      <c r="P40" s="610"/>
      <c r="Q40" s="610">
        <v>45887.0</v>
      </c>
      <c r="R40" s="610">
        <v>45888.0</v>
      </c>
      <c r="S40" s="614"/>
      <c r="T40" s="614"/>
      <c r="U40" s="610"/>
      <c r="V40" s="614"/>
      <c r="W40" s="614">
        <v>1.0</v>
      </c>
      <c r="X40" s="612">
        <f t="shared" si="27"/>
        <v>-45888</v>
      </c>
      <c r="Y40" s="610">
        <v>45891.0</v>
      </c>
      <c r="Z40" s="614">
        <v>4.0</v>
      </c>
      <c r="AA40" s="614">
        <v>3.0</v>
      </c>
      <c r="AB40" s="610">
        <v>45987.0</v>
      </c>
      <c r="AC40" s="614">
        <v>100.0</v>
      </c>
      <c r="AD40" s="620"/>
    </row>
    <row r="41" ht="13.5" hidden="1" customHeight="1">
      <c r="A41" s="604" t="b">
        <v>1</v>
      </c>
      <c r="B41" s="492" t="s">
        <v>118</v>
      </c>
      <c r="C41" s="492" t="s">
        <v>270</v>
      </c>
      <c r="D41" s="492" t="s">
        <v>188</v>
      </c>
      <c r="E41" s="492" t="s">
        <v>271</v>
      </c>
      <c r="F41" s="606">
        <v>45962.0</v>
      </c>
      <c r="G41" s="606"/>
      <c r="H41" s="607" t="s">
        <v>272</v>
      </c>
      <c r="I41" s="492"/>
      <c r="J41" s="492" t="s">
        <v>190</v>
      </c>
      <c r="K41" s="618">
        <v>50000.0</v>
      </c>
      <c r="L41" s="618">
        <v>40000.0</v>
      </c>
      <c r="M41" s="622">
        <v>180000.0</v>
      </c>
      <c r="N41" s="610">
        <v>45991.0</v>
      </c>
      <c r="O41" s="492" t="s">
        <v>269</v>
      </c>
      <c r="P41" s="627"/>
      <c r="Q41" s="627"/>
      <c r="R41" s="627"/>
      <c r="S41" s="614"/>
      <c r="T41" s="614"/>
      <c r="U41" s="610"/>
      <c r="V41" s="614"/>
      <c r="W41" s="614">
        <v>0.0</v>
      </c>
      <c r="X41" s="612">
        <f t="shared" si="27"/>
        <v>0</v>
      </c>
      <c r="Y41" s="610"/>
      <c r="Z41" s="614">
        <v>0.0</v>
      </c>
      <c r="AA41" s="614">
        <v>0.0</v>
      </c>
      <c r="AB41" s="610"/>
      <c r="AC41" s="614">
        <v>0.0</v>
      </c>
      <c r="AD41" s="620"/>
    </row>
    <row r="42" ht="13.5" hidden="1" customHeight="1">
      <c r="A42" s="604" t="b">
        <v>1</v>
      </c>
      <c r="B42" s="492" t="s">
        <v>34</v>
      </c>
      <c r="C42" s="492" t="s">
        <v>0</v>
      </c>
      <c r="D42" s="492" t="s">
        <v>188</v>
      </c>
      <c r="E42" s="492" t="s">
        <v>110</v>
      </c>
      <c r="F42" s="632">
        <v>45992.0</v>
      </c>
      <c r="G42" s="606"/>
      <c r="H42" s="617" t="s">
        <v>273</v>
      </c>
      <c r="I42" s="492" t="s">
        <v>274</v>
      </c>
      <c r="J42" s="492" t="s">
        <v>190</v>
      </c>
      <c r="K42" s="618">
        <v>100000.0</v>
      </c>
      <c r="L42" s="618">
        <v>45000.0</v>
      </c>
      <c r="M42" s="622">
        <v>320000.0</v>
      </c>
      <c r="N42" s="610"/>
      <c r="O42" s="613"/>
      <c r="P42" s="610"/>
      <c r="Q42" s="610">
        <v>45993.0</v>
      </c>
      <c r="R42" s="610">
        <v>45993.0</v>
      </c>
      <c r="S42" s="612"/>
      <c r="T42" s="612"/>
      <c r="U42" s="613"/>
      <c r="V42" s="612"/>
      <c r="W42" s="612">
        <f t="shared" ref="W42:W47" si="28">R42-Q42</f>
        <v>0</v>
      </c>
      <c r="X42" s="612">
        <f t="shared" si="27"/>
        <v>-45993</v>
      </c>
      <c r="Y42" s="610">
        <v>45993.0</v>
      </c>
      <c r="Z42" s="612">
        <f t="shared" ref="Z42:Z47" si="29">Y42-Q42</f>
        <v>0</v>
      </c>
      <c r="AA42" s="612">
        <f t="shared" ref="AA42:AA47" si="30">Y42-R42</f>
        <v>0</v>
      </c>
      <c r="AB42" s="610">
        <v>45993.0</v>
      </c>
      <c r="AC42" s="612">
        <f t="shared" ref="AC42:AC47" si="31">AB42-Q42</f>
        <v>0</v>
      </c>
      <c r="AD42" s="620"/>
    </row>
    <row r="43" ht="13.5" hidden="1" customHeight="1">
      <c r="A43" s="604" t="b">
        <v>1</v>
      </c>
      <c r="B43" s="492" t="s">
        <v>34</v>
      </c>
      <c r="C43" s="492" t="s">
        <v>0</v>
      </c>
      <c r="D43" s="629" t="s">
        <v>188</v>
      </c>
      <c r="E43" s="629" t="s">
        <v>110</v>
      </c>
      <c r="F43" s="633">
        <v>46023.0</v>
      </c>
      <c r="G43" s="606"/>
      <c r="H43" s="617" t="s">
        <v>275</v>
      </c>
      <c r="I43" s="492" t="s">
        <v>276</v>
      </c>
      <c r="J43" s="492" t="s">
        <v>190</v>
      </c>
      <c r="K43" s="618">
        <v>100000.0</v>
      </c>
      <c r="L43" s="618">
        <v>45000.0</v>
      </c>
      <c r="M43" s="622">
        <v>320000.0</v>
      </c>
      <c r="N43" s="610">
        <v>46041.0</v>
      </c>
      <c r="O43" s="492" t="s">
        <v>277</v>
      </c>
      <c r="P43" s="610"/>
      <c r="Q43" s="610">
        <v>46037.0</v>
      </c>
      <c r="R43" s="610">
        <v>46038.0</v>
      </c>
      <c r="S43" s="612"/>
      <c r="T43" s="612"/>
      <c r="U43" s="613"/>
      <c r="V43" s="612"/>
      <c r="W43" s="612">
        <f t="shared" si="28"/>
        <v>1</v>
      </c>
      <c r="X43" s="612">
        <f t="shared" si="27"/>
        <v>-46038</v>
      </c>
      <c r="Y43" s="610">
        <v>46041.0</v>
      </c>
      <c r="Z43" s="612">
        <f t="shared" si="29"/>
        <v>4</v>
      </c>
      <c r="AA43" s="612">
        <f t="shared" si="30"/>
        <v>3</v>
      </c>
      <c r="AB43" s="610">
        <v>46041.0</v>
      </c>
      <c r="AC43" s="612">
        <f t="shared" si="31"/>
        <v>4</v>
      </c>
      <c r="AD43" s="620"/>
    </row>
    <row r="44" ht="13.5" hidden="1" customHeight="1">
      <c r="A44" s="604" t="b">
        <v>1</v>
      </c>
      <c r="B44" s="492" t="s">
        <v>34</v>
      </c>
      <c r="C44" s="492" t="s">
        <v>0</v>
      </c>
      <c r="D44" s="492" t="s">
        <v>188</v>
      </c>
      <c r="E44" s="492" t="s">
        <v>110</v>
      </c>
      <c r="F44" s="632">
        <v>46023.0</v>
      </c>
      <c r="G44" s="606"/>
      <c r="H44" s="607" t="s">
        <v>278</v>
      </c>
      <c r="I44" s="492" t="s">
        <v>279</v>
      </c>
      <c r="J44" s="492" t="s">
        <v>190</v>
      </c>
      <c r="K44" s="618">
        <v>100000.0</v>
      </c>
      <c r="L44" s="618">
        <v>45000.0</v>
      </c>
      <c r="M44" s="622">
        <v>320000.0</v>
      </c>
      <c r="N44" s="610">
        <v>46042.0</v>
      </c>
      <c r="O44" s="492" t="s">
        <v>280</v>
      </c>
      <c r="P44" s="610"/>
      <c r="Q44" s="610">
        <v>46002.0</v>
      </c>
      <c r="R44" s="610">
        <v>46006.0</v>
      </c>
      <c r="S44" s="612"/>
      <c r="T44" s="612"/>
      <c r="U44" s="613"/>
      <c r="V44" s="612"/>
      <c r="W44" s="612">
        <f t="shared" si="28"/>
        <v>4</v>
      </c>
      <c r="X44" s="612">
        <f t="shared" si="27"/>
        <v>-46006</v>
      </c>
      <c r="Y44" s="610">
        <v>46042.0</v>
      </c>
      <c r="Z44" s="612">
        <f t="shared" si="29"/>
        <v>40</v>
      </c>
      <c r="AA44" s="612">
        <f t="shared" si="30"/>
        <v>36</v>
      </c>
      <c r="AB44" s="610">
        <v>46042.0</v>
      </c>
      <c r="AC44" s="612">
        <f t="shared" si="31"/>
        <v>40</v>
      </c>
      <c r="AD44" s="620"/>
    </row>
    <row r="45" ht="13.5" hidden="1" customHeight="1">
      <c r="A45" s="604" t="b">
        <v>1</v>
      </c>
      <c r="B45" s="492" t="s">
        <v>34</v>
      </c>
      <c r="C45" s="492" t="s">
        <v>0</v>
      </c>
      <c r="D45" s="629" t="s">
        <v>188</v>
      </c>
      <c r="E45" s="629" t="s">
        <v>110</v>
      </c>
      <c r="F45" s="633">
        <v>46023.0</v>
      </c>
      <c r="G45" s="606"/>
      <c r="H45" s="607" t="s">
        <v>281</v>
      </c>
      <c r="I45" s="492" t="s">
        <v>282</v>
      </c>
      <c r="J45" s="492" t="s">
        <v>190</v>
      </c>
      <c r="K45" s="618">
        <v>50000.0</v>
      </c>
      <c r="L45" s="618">
        <v>50000.0</v>
      </c>
      <c r="M45" s="622">
        <v>325000.0</v>
      </c>
      <c r="N45" s="610">
        <v>46045.0</v>
      </c>
      <c r="O45" s="492" t="s">
        <v>277</v>
      </c>
      <c r="P45" s="610"/>
      <c r="Q45" s="610">
        <v>46037.0</v>
      </c>
      <c r="R45" s="610">
        <v>46041.0</v>
      </c>
      <c r="S45" s="612"/>
      <c r="T45" s="612"/>
      <c r="U45" s="613"/>
      <c r="V45" s="612"/>
      <c r="W45" s="612">
        <f t="shared" si="28"/>
        <v>4</v>
      </c>
      <c r="X45" s="612">
        <f t="shared" si="27"/>
        <v>-46041</v>
      </c>
      <c r="Y45" s="610">
        <v>46045.0</v>
      </c>
      <c r="Z45" s="612">
        <f t="shared" si="29"/>
        <v>8</v>
      </c>
      <c r="AA45" s="612">
        <f t="shared" si="30"/>
        <v>4</v>
      </c>
      <c r="AB45" s="610">
        <v>46045.0</v>
      </c>
      <c r="AC45" s="612">
        <f t="shared" si="31"/>
        <v>8</v>
      </c>
      <c r="AD45" s="620"/>
    </row>
    <row r="46" ht="13.5" hidden="1" customHeight="1">
      <c r="A46" s="604" t="b">
        <v>1</v>
      </c>
      <c r="B46" s="492" t="s">
        <v>34</v>
      </c>
      <c r="C46" s="492" t="s">
        <v>0</v>
      </c>
      <c r="D46" s="492" t="s">
        <v>188</v>
      </c>
      <c r="E46" s="492" t="s">
        <v>110</v>
      </c>
      <c r="F46" s="606">
        <v>46054.0</v>
      </c>
      <c r="G46" s="606"/>
      <c r="H46" s="617" t="s">
        <v>283</v>
      </c>
      <c r="I46" s="492" t="s">
        <v>284</v>
      </c>
      <c r="J46" s="492" t="s">
        <v>190</v>
      </c>
      <c r="K46" s="618">
        <v>100000.0</v>
      </c>
      <c r="L46" s="618">
        <v>45000.0</v>
      </c>
      <c r="M46" s="622">
        <v>320000.0</v>
      </c>
      <c r="N46" s="610">
        <v>46069.0</v>
      </c>
      <c r="O46" s="492" t="s">
        <v>269</v>
      </c>
      <c r="P46" s="610"/>
      <c r="Q46" s="610">
        <v>45971.0</v>
      </c>
      <c r="R46" s="610">
        <v>46050.0</v>
      </c>
      <c r="S46" s="612"/>
      <c r="T46" s="612"/>
      <c r="U46" s="613"/>
      <c r="V46" s="612"/>
      <c r="W46" s="612">
        <f t="shared" si="28"/>
        <v>79</v>
      </c>
      <c r="X46" s="612">
        <f t="shared" si="27"/>
        <v>-46050</v>
      </c>
      <c r="Y46" s="613"/>
      <c r="Z46" s="612">
        <f t="shared" si="29"/>
        <v>-45971</v>
      </c>
      <c r="AA46" s="612">
        <f t="shared" si="30"/>
        <v>-46050</v>
      </c>
      <c r="AB46" s="613"/>
      <c r="AC46" s="612">
        <f t="shared" si="31"/>
        <v>-45971</v>
      </c>
      <c r="AD46" s="620"/>
    </row>
    <row r="47" ht="13.5" hidden="1" customHeight="1">
      <c r="A47" s="604" t="b">
        <v>1</v>
      </c>
      <c r="B47" s="492" t="s">
        <v>34</v>
      </c>
      <c r="C47" s="492" t="s">
        <v>0</v>
      </c>
      <c r="D47" s="629" t="s">
        <v>188</v>
      </c>
      <c r="E47" s="629" t="s">
        <v>110</v>
      </c>
      <c r="F47" s="633">
        <v>46082.0</v>
      </c>
      <c r="G47" s="606"/>
      <c r="H47" s="617" t="s">
        <v>285</v>
      </c>
      <c r="I47" s="492" t="s">
        <v>286</v>
      </c>
      <c r="J47" s="492" t="s">
        <v>190</v>
      </c>
      <c r="K47" s="618">
        <v>100000.0</v>
      </c>
      <c r="L47" s="618">
        <v>45000.0</v>
      </c>
      <c r="M47" s="622">
        <v>320000.0</v>
      </c>
      <c r="N47" s="610">
        <v>46086.0</v>
      </c>
      <c r="O47" s="492" t="s">
        <v>269</v>
      </c>
      <c r="P47" s="610"/>
      <c r="Q47" s="610">
        <v>46063.0</v>
      </c>
      <c r="R47" s="610">
        <v>46063.0</v>
      </c>
      <c r="S47" s="612" t="b">
        <v>0</v>
      </c>
      <c r="T47" s="612" t="b">
        <v>0</v>
      </c>
      <c r="U47" s="613"/>
      <c r="V47" s="612"/>
      <c r="W47" s="612">
        <f t="shared" si="28"/>
        <v>0</v>
      </c>
      <c r="X47" s="612">
        <f t="shared" si="27"/>
        <v>-46063</v>
      </c>
      <c r="Y47" s="610">
        <v>46086.0</v>
      </c>
      <c r="Z47" s="612">
        <f t="shared" si="29"/>
        <v>23</v>
      </c>
      <c r="AA47" s="612">
        <f t="shared" si="30"/>
        <v>23</v>
      </c>
      <c r="AB47" s="610">
        <v>46095.0</v>
      </c>
      <c r="AC47" s="612">
        <f t="shared" si="31"/>
        <v>32</v>
      </c>
      <c r="AD47" s="616" t="s">
        <v>287</v>
      </c>
    </row>
    <row r="48" ht="13.5" hidden="1" customHeight="1">
      <c r="A48" s="604" t="b">
        <v>1</v>
      </c>
      <c r="B48" s="492"/>
      <c r="C48" s="492"/>
      <c r="D48" s="492" t="s">
        <v>188</v>
      </c>
      <c r="E48" s="492" t="s">
        <v>110</v>
      </c>
      <c r="F48" s="606">
        <v>45778.0</v>
      </c>
      <c r="G48" s="606"/>
      <c r="H48" s="492" t="s">
        <v>288</v>
      </c>
      <c r="I48" s="492" t="s">
        <v>289</v>
      </c>
      <c r="J48" s="492" t="s">
        <v>190</v>
      </c>
      <c r="K48" s="618">
        <v>100000.0</v>
      </c>
      <c r="L48" s="618">
        <v>45000.0</v>
      </c>
      <c r="M48" s="622">
        <v>120000.0</v>
      </c>
      <c r="N48" s="613"/>
      <c r="O48" s="475"/>
      <c r="P48" s="611"/>
      <c r="Q48" s="611">
        <v>45793.0</v>
      </c>
      <c r="R48" s="611">
        <v>45794.0</v>
      </c>
      <c r="S48" s="614"/>
      <c r="T48" s="614"/>
      <c r="U48" s="610"/>
      <c r="V48" s="614"/>
      <c r="W48" s="614">
        <v>1.0</v>
      </c>
      <c r="X48" s="612">
        <f t="shared" si="27"/>
        <v>-45794</v>
      </c>
      <c r="Y48" s="610">
        <v>45794.0</v>
      </c>
      <c r="Z48" s="614">
        <v>1.0</v>
      </c>
      <c r="AA48" s="614">
        <v>0.0</v>
      </c>
      <c r="AB48" s="611">
        <v>45804.0</v>
      </c>
      <c r="AC48" s="614">
        <v>11.0</v>
      </c>
      <c r="AD48" s="620"/>
    </row>
    <row r="49" ht="13.5" hidden="1" customHeight="1">
      <c r="A49" s="604" t="b">
        <v>1</v>
      </c>
      <c r="B49" s="492" t="s">
        <v>186</v>
      </c>
      <c r="C49" s="629" t="s">
        <v>139</v>
      </c>
      <c r="D49" s="629" t="s">
        <v>188</v>
      </c>
      <c r="E49" s="629" t="s">
        <v>182</v>
      </c>
      <c r="F49" s="633">
        <v>46143.0</v>
      </c>
      <c r="G49" s="629" t="s">
        <v>290</v>
      </c>
      <c r="H49" s="634" t="s">
        <v>291</v>
      </c>
      <c r="I49" s="629" t="s">
        <v>292</v>
      </c>
      <c r="J49" s="629" t="s">
        <v>190</v>
      </c>
      <c r="K49" s="618">
        <v>280000.0</v>
      </c>
      <c r="L49" s="618">
        <v>60000.0</v>
      </c>
      <c r="M49" s="622">
        <v>712000.0</v>
      </c>
      <c r="N49" s="610">
        <v>46192.0</v>
      </c>
      <c r="O49" s="635" t="s">
        <v>293</v>
      </c>
      <c r="P49" s="610">
        <v>46133.0</v>
      </c>
      <c r="Q49" s="610">
        <v>46133.0</v>
      </c>
      <c r="R49" s="610">
        <v>46143.0</v>
      </c>
      <c r="S49" s="636"/>
      <c r="T49" s="636"/>
      <c r="U49" s="610">
        <v>46160.0</v>
      </c>
      <c r="V49" s="612">
        <f t="shared" ref="V49:W49" si="32">Q49-P49</f>
        <v>0</v>
      </c>
      <c r="W49" s="612">
        <f t="shared" si="32"/>
        <v>10</v>
      </c>
      <c r="X49" s="612">
        <f t="shared" si="27"/>
        <v>17</v>
      </c>
      <c r="Y49" s="610">
        <v>46162.0</v>
      </c>
      <c r="Z49" s="612">
        <f t="shared" ref="Z49:Z60" si="34">Y49-Q49</f>
        <v>29</v>
      </c>
      <c r="AA49" s="612">
        <f t="shared" ref="AA49:AA60" si="35">Y49-R49</f>
        <v>19</v>
      </c>
      <c r="AB49" s="610">
        <v>46163.0</v>
      </c>
      <c r="AC49" s="612">
        <f t="shared" ref="AC49:AC60" si="36">AB49-Q49</f>
        <v>30</v>
      </c>
      <c r="AD49" s="620"/>
    </row>
    <row r="50" ht="13.5" customHeight="1">
      <c r="A50" s="637"/>
      <c r="B50" s="635" t="s">
        <v>113</v>
      </c>
      <c r="C50" s="635" t="s">
        <v>139</v>
      </c>
      <c r="D50" s="492" t="s">
        <v>188</v>
      </c>
      <c r="E50" s="492" t="s">
        <v>182</v>
      </c>
      <c r="F50" s="632">
        <v>46174.0</v>
      </c>
      <c r="G50" s="492" t="s">
        <v>290</v>
      </c>
      <c r="H50" s="635" t="s">
        <v>294</v>
      </c>
      <c r="I50" s="635" t="s">
        <v>295</v>
      </c>
      <c r="J50" s="635" t="s">
        <v>190</v>
      </c>
      <c r="K50" s="618">
        <v>100000.0</v>
      </c>
      <c r="L50" s="618">
        <v>30000.0</v>
      </c>
      <c r="M50" s="622">
        <v>172000.0</v>
      </c>
      <c r="N50" s="638"/>
      <c r="O50" s="635" t="s">
        <v>296</v>
      </c>
      <c r="P50" s="639">
        <v>46181.0</v>
      </c>
      <c r="Q50" s="639">
        <v>46181.0</v>
      </c>
      <c r="R50" s="639">
        <v>46183.0</v>
      </c>
      <c r="S50" s="636"/>
      <c r="T50" s="636"/>
      <c r="U50" s="638"/>
      <c r="V50" s="636">
        <f t="shared" ref="V50:W50" si="33">Q50-P50</f>
        <v>0</v>
      </c>
      <c r="W50" s="636">
        <f t="shared" si="33"/>
        <v>2</v>
      </c>
      <c r="X50" s="612">
        <f t="shared" si="27"/>
        <v>-46183</v>
      </c>
      <c r="Y50" s="639">
        <v>46183.0</v>
      </c>
      <c r="Z50" s="612">
        <f t="shared" si="34"/>
        <v>2</v>
      </c>
      <c r="AA50" s="612">
        <f t="shared" si="35"/>
        <v>0</v>
      </c>
      <c r="AB50" s="639">
        <v>46183.0</v>
      </c>
      <c r="AC50" s="612">
        <f t="shared" si="36"/>
        <v>2</v>
      </c>
      <c r="AD50" s="640"/>
    </row>
    <row r="51" ht="13.5" customHeight="1">
      <c r="A51" s="637"/>
      <c r="B51" s="635" t="s">
        <v>113</v>
      </c>
      <c r="C51" s="635" t="s">
        <v>139</v>
      </c>
      <c r="D51" s="629" t="s">
        <v>188</v>
      </c>
      <c r="E51" s="629" t="s">
        <v>182</v>
      </c>
      <c r="F51" s="633">
        <v>46174.0</v>
      </c>
      <c r="G51" s="629" t="s">
        <v>290</v>
      </c>
      <c r="H51" s="635" t="s">
        <v>297</v>
      </c>
      <c r="I51" s="635" t="s">
        <v>298</v>
      </c>
      <c r="J51" s="635" t="s">
        <v>190</v>
      </c>
      <c r="K51" s="623">
        <v>280000.0</v>
      </c>
      <c r="L51" s="623">
        <v>50000.0</v>
      </c>
      <c r="M51" s="624">
        <v>592000.0</v>
      </c>
      <c r="N51" s="610">
        <v>46184.0</v>
      </c>
      <c r="O51" s="635" t="s">
        <v>296</v>
      </c>
      <c r="P51" s="639">
        <v>46178.0</v>
      </c>
      <c r="Q51" s="639">
        <v>46178.0</v>
      </c>
      <c r="R51" s="627">
        <v>46182.0</v>
      </c>
      <c r="S51" s="636"/>
      <c r="T51" s="636"/>
      <c r="U51" s="627">
        <v>46184.0</v>
      </c>
      <c r="V51" s="636">
        <f t="shared" ref="V51:W51" si="37">Q51-P51</f>
        <v>0</v>
      </c>
      <c r="W51" s="636">
        <f t="shared" si="37"/>
        <v>4</v>
      </c>
      <c r="X51" s="612">
        <f t="shared" si="27"/>
        <v>2</v>
      </c>
      <c r="Y51" s="627">
        <v>46184.0</v>
      </c>
      <c r="Z51" s="612">
        <f t="shared" si="34"/>
        <v>6</v>
      </c>
      <c r="AA51" s="612">
        <f t="shared" si="35"/>
        <v>2</v>
      </c>
      <c r="AB51" s="627">
        <v>46184.0</v>
      </c>
      <c r="AC51" s="612">
        <f t="shared" si="36"/>
        <v>6</v>
      </c>
      <c r="AD51" s="640"/>
    </row>
    <row r="52" ht="13.5" hidden="1" customHeight="1">
      <c r="A52" s="637" t="b">
        <v>1</v>
      </c>
      <c r="B52" s="641" t="s">
        <v>139</v>
      </c>
      <c r="C52" s="641" t="s">
        <v>139</v>
      </c>
      <c r="D52" s="492" t="s">
        <v>188</v>
      </c>
      <c r="E52" s="492" t="s">
        <v>182</v>
      </c>
      <c r="F52" s="632">
        <v>46143.0</v>
      </c>
      <c r="G52" s="492" t="s">
        <v>290</v>
      </c>
      <c r="H52" s="492" t="s">
        <v>299</v>
      </c>
      <c r="I52" s="492" t="s">
        <v>300</v>
      </c>
      <c r="J52" s="635" t="s">
        <v>190</v>
      </c>
      <c r="K52" s="642">
        <v>280000.0</v>
      </c>
      <c r="L52" s="643">
        <v>30000.0</v>
      </c>
      <c r="M52" s="644">
        <v>352000.0</v>
      </c>
      <c r="N52" s="610">
        <v>46192.0</v>
      </c>
      <c r="O52" s="635" t="s">
        <v>301</v>
      </c>
      <c r="P52" s="639">
        <v>46168.0</v>
      </c>
      <c r="Q52" s="639">
        <v>46168.0</v>
      </c>
      <c r="R52" s="639">
        <v>46169.0</v>
      </c>
      <c r="S52" s="636" t="b">
        <v>0</v>
      </c>
      <c r="T52" s="636" t="b">
        <v>0</v>
      </c>
      <c r="U52" s="610">
        <v>46171.0</v>
      </c>
      <c r="V52" s="636">
        <f t="shared" ref="V52:W52" si="38">Q52-P52</f>
        <v>0</v>
      </c>
      <c r="W52" s="636">
        <f t="shared" si="38"/>
        <v>1</v>
      </c>
      <c r="X52" s="612">
        <f t="shared" si="27"/>
        <v>2</v>
      </c>
      <c r="Y52" s="610">
        <v>46171.0</v>
      </c>
      <c r="Z52" s="612">
        <f t="shared" si="34"/>
        <v>3</v>
      </c>
      <c r="AA52" s="612">
        <f t="shared" si="35"/>
        <v>2</v>
      </c>
      <c r="AB52" s="610">
        <v>46171.0</v>
      </c>
      <c r="AC52" s="612">
        <f t="shared" si="36"/>
        <v>3</v>
      </c>
      <c r="AD52" s="640"/>
    </row>
    <row r="53" ht="13.5" hidden="1" customHeight="1">
      <c r="A53" s="637" t="b">
        <v>1</v>
      </c>
      <c r="B53" s="641" t="s">
        <v>113</v>
      </c>
      <c r="C53" s="641" t="s">
        <v>139</v>
      </c>
      <c r="D53" s="629" t="s">
        <v>188</v>
      </c>
      <c r="E53" s="645" t="s">
        <v>182</v>
      </c>
      <c r="F53" s="646">
        <v>46143.0</v>
      </c>
      <c r="G53" s="645" t="s">
        <v>290</v>
      </c>
      <c r="H53" s="635" t="s">
        <v>302</v>
      </c>
      <c r="I53" s="635" t="s">
        <v>303</v>
      </c>
      <c r="J53" s="641" t="s">
        <v>190</v>
      </c>
      <c r="K53" s="647">
        <v>200000.0</v>
      </c>
      <c r="L53" s="647">
        <v>30000.0</v>
      </c>
      <c r="M53" s="648">
        <v>272000.0</v>
      </c>
      <c r="N53" s="610">
        <v>46192.0</v>
      </c>
      <c r="O53" s="635" t="s">
        <v>304</v>
      </c>
      <c r="P53" s="639">
        <v>46156.0</v>
      </c>
      <c r="Q53" s="639">
        <v>46156.0</v>
      </c>
      <c r="R53" s="639">
        <v>46161.0</v>
      </c>
      <c r="S53" s="636" t="b">
        <v>0</v>
      </c>
      <c r="T53" s="636" t="b">
        <v>0</v>
      </c>
      <c r="U53" s="639">
        <v>46161.0</v>
      </c>
      <c r="V53" s="636">
        <f t="shared" ref="V53:W53" si="39">Q53-P53</f>
        <v>0</v>
      </c>
      <c r="W53" s="636">
        <f t="shared" si="39"/>
        <v>5</v>
      </c>
      <c r="X53" s="636">
        <f t="shared" si="27"/>
        <v>0</v>
      </c>
      <c r="Y53" s="610">
        <v>46161.0</v>
      </c>
      <c r="Z53" s="612">
        <f t="shared" si="34"/>
        <v>5</v>
      </c>
      <c r="AA53" s="612">
        <f t="shared" si="35"/>
        <v>0</v>
      </c>
      <c r="AB53" s="639">
        <v>46163.0</v>
      </c>
      <c r="AC53" s="612">
        <f t="shared" si="36"/>
        <v>7</v>
      </c>
      <c r="AD53" s="640"/>
    </row>
    <row r="54" ht="13.5" hidden="1" customHeight="1">
      <c r="A54" s="637" t="b">
        <v>1</v>
      </c>
      <c r="B54" s="641" t="s">
        <v>186</v>
      </c>
      <c r="C54" s="641" t="s">
        <v>139</v>
      </c>
      <c r="D54" s="492" t="s">
        <v>188</v>
      </c>
      <c r="E54" s="649" t="s">
        <v>182</v>
      </c>
      <c r="F54" s="650">
        <v>46143.0</v>
      </c>
      <c r="G54" s="649" t="s">
        <v>290</v>
      </c>
      <c r="H54" s="635" t="s">
        <v>305</v>
      </c>
      <c r="I54" s="635" t="s">
        <v>306</v>
      </c>
      <c r="J54" s="641" t="s">
        <v>190</v>
      </c>
      <c r="K54" s="618">
        <v>360000.0</v>
      </c>
      <c r="L54" s="618">
        <v>0.0</v>
      </c>
      <c r="M54" s="622">
        <v>72000.0</v>
      </c>
      <c r="N54" s="610">
        <v>46168.0</v>
      </c>
      <c r="O54" s="635" t="s">
        <v>307</v>
      </c>
      <c r="P54" s="651">
        <v>46161.0</v>
      </c>
      <c r="Q54" s="651">
        <v>46161.0</v>
      </c>
      <c r="R54" s="651">
        <v>46170.0</v>
      </c>
      <c r="S54" s="636" t="b">
        <v>0</v>
      </c>
      <c r="T54" s="636" t="b">
        <v>0</v>
      </c>
      <c r="U54" s="651">
        <v>46170.0</v>
      </c>
      <c r="V54" s="636">
        <f t="shared" ref="V54:W54" si="40">Q54-P54</f>
        <v>0</v>
      </c>
      <c r="W54" s="636">
        <f t="shared" si="40"/>
        <v>9</v>
      </c>
      <c r="X54" s="636">
        <f t="shared" si="27"/>
        <v>0</v>
      </c>
      <c r="Y54" s="651">
        <v>46170.0</v>
      </c>
      <c r="Z54" s="612">
        <f t="shared" si="34"/>
        <v>9</v>
      </c>
      <c r="AA54" s="612">
        <f t="shared" si="35"/>
        <v>0</v>
      </c>
      <c r="AB54" s="651">
        <v>46170.0</v>
      </c>
      <c r="AC54" s="612">
        <f t="shared" si="36"/>
        <v>9</v>
      </c>
      <c r="AD54" s="640"/>
    </row>
    <row r="55" ht="13.5" hidden="1" customHeight="1">
      <c r="A55" s="604" t="b">
        <v>1</v>
      </c>
      <c r="B55" s="492" t="s">
        <v>0</v>
      </c>
      <c r="C55" s="629" t="s">
        <v>0</v>
      </c>
      <c r="D55" s="629" t="s">
        <v>188</v>
      </c>
      <c r="E55" s="492" t="s">
        <v>110</v>
      </c>
      <c r="F55" s="632">
        <v>46113.0</v>
      </c>
      <c r="G55" s="629" t="s">
        <v>308</v>
      </c>
      <c r="H55" s="617" t="s">
        <v>309</v>
      </c>
      <c r="I55" s="629" t="s">
        <v>310</v>
      </c>
      <c r="J55" s="492" t="s">
        <v>190</v>
      </c>
      <c r="K55" s="618">
        <v>100000.0</v>
      </c>
      <c r="L55" s="618">
        <v>45000.0</v>
      </c>
      <c r="M55" s="622">
        <v>320000.0</v>
      </c>
      <c r="N55" s="613"/>
      <c r="O55" s="613"/>
      <c r="P55" s="610"/>
      <c r="Q55" s="610">
        <v>46118.0</v>
      </c>
      <c r="R55" s="610">
        <v>46119.0</v>
      </c>
      <c r="S55" s="612" t="b">
        <v>0</v>
      </c>
      <c r="T55" s="612" t="b">
        <v>0</v>
      </c>
      <c r="U55" s="613"/>
      <c r="V55" s="612"/>
      <c r="W55" s="612">
        <f>R55-Q55</f>
        <v>1</v>
      </c>
      <c r="X55" s="612">
        <f t="shared" si="27"/>
        <v>-46119</v>
      </c>
      <c r="Y55" s="613"/>
      <c r="Z55" s="612">
        <f t="shared" si="34"/>
        <v>-46118</v>
      </c>
      <c r="AA55" s="612">
        <f t="shared" si="35"/>
        <v>-46119</v>
      </c>
      <c r="AB55" s="613"/>
      <c r="AC55" s="612">
        <f t="shared" si="36"/>
        <v>-46118</v>
      </c>
      <c r="AD55" s="620"/>
    </row>
    <row r="56" ht="13.5" hidden="1" customHeight="1">
      <c r="A56" s="604" t="b">
        <v>1</v>
      </c>
      <c r="B56" s="492" t="s">
        <v>186</v>
      </c>
      <c r="C56" s="492" t="s">
        <v>139</v>
      </c>
      <c r="D56" s="492" t="s">
        <v>188</v>
      </c>
      <c r="E56" s="492" t="s">
        <v>182</v>
      </c>
      <c r="F56" s="632">
        <v>46143.0</v>
      </c>
      <c r="G56" s="492" t="s">
        <v>290</v>
      </c>
      <c r="H56" s="617" t="s">
        <v>311</v>
      </c>
      <c r="I56" s="617" t="s">
        <v>312</v>
      </c>
      <c r="J56" s="492" t="s">
        <v>190</v>
      </c>
      <c r="K56" s="618">
        <v>280000.0</v>
      </c>
      <c r="L56" s="618">
        <v>30000.0</v>
      </c>
      <c r="M56" s="622">
        <v>352000.0</v>
      </c>
      <c r="N56" s="610">
        <v>46192.0</v>
      </c>
      <c r="O56" s="652" t="s">
        <v>313</v>
      </c>
      <c r="P56" s="610">
        <v>46157.0</v>
      </c>
      <c r="Q56" s="610">
        <v>46157.0</v>
      </c>
      <c r="R56" s="610">
        <v>46167.0</v>
      </c>
      <c r="S56" s="612" t="b">
        <v>0</v>
      </c>
      <c r="T56" s="612" t="b">
        <v>0</v>
      </c>
      <c r="U56" s="610">
        <v>46169.0</v>
      </c>
      <c r="V56" s="636">
        <f t="shared" ref="V56:W56" si="41">Q56-P56</f>
        <v>0</v>
      </c>
      <c r="W56" s="636">
        <f t="shared" si="41"/>
        <v>10</v>
      </c>
      <c r="X56" s="612">
        <f t="shared" si="27"/>
        <v>2</v>
      </c>
      <c r="Y56" s="610">
        <v>46169.0</v>
      </c>
      <c r="Z56" s="612">
        <f t="shared" si="34"/>
        <v>12</v>
      </c>
      <c r="AA56" s="612">
        <f t="shared" si="35"/>
        <v>2</v>
      </c>
      <c r="AB56" s="610">
        <v>46169.0</v>
      </c>
      <c r="AC56" s="612">
        <f t="shared" si="36"/>
        <v>12</v>
      </c>
      <c r="AD56" s="620"/>
    </row>
    <row r="57" ht="13.5" hidden="1" customHeight="1">
      <c r="A57" s="637" t="b">
        <v>1</v>
      </c>
      <c r="B57" s="641" t="s">
        <v>113</v>
      </c>
      <c r="C57" s="641" t="s">
        <v>139</v>
      </c>
      <c r="D57" s="629" t="s">
        <v>188</v>
      </c>
      <c r="E57" s="645" t="s">
        <v>182</v>
      </c>
      <c r="F57" s="633">
        <v>46143.0</v>
      </c>
      <c r="G57" s="645" t="s">
        <v>290</v>
      </c>
      <c r="H57" s="629" t="s">
        <v>314</v>
      </c>
      <c r="I57" s="629" t="s">
        <v>315</v>
      </c>
      <c r="J57" s="641" t="s">
        <v>190</v>
      </c>
      <c r="K57" s="642">
        <v>200000.0</v>
      </c>
      <c r="L57" s="643">
        <v>30000.0</v>
      </c>
      <c r="M57" s="653">
        <v>272000.0</v>
      </c>
      <c r="N57" s="610">
        <v>46192.0</v>
      </c>
      <c r="O57" s="635" t="s">
        <v>316</v>
      </c>
      <c r="P57" s="639">
        <v>46140.0</v>
      </c>
      <c r="Q57" s="639">
        <v>46157.0</v>
      </c>
      <c r="R57" s="627">
        <v>46168.0</v>
      </c>
      <c r="S57" s="636"/>
      <c r="T57" s="636"/>
      <c r="U57" s="651">
        <v>46170.0</v>
      </c>
      <c r="V57" s="636">
        <f t="shared" ref="V57:W57" si="42">Q57-P57</f>
        <v>17</v>
      </c>
      <c r="W57" s="636">
        <f t="shared" si="42"/>
        <v>11</v>
      </c>
      <c r="X57" s="612">
        <f t="shared" si="27"/>
        <v>2</v>
      </c>
      <c r="Y57" s="639">
        <v>46171.0</v>
      </c>
      <c r="Z57" s="612">
        <f t="shared" si="34"/>
        <v>14</v>
      </c>
      <c r="AA57" s="612">
        <f t="shared" si="35"/>
        <v>3</v>
      </c>
      <c r="AB57" s="639">
        <v>46172.0</v>
      </c>
      <c r="AC57" s="612">
        <f t="shared" si="36"/>
        <v>15</v>
      </c>
      <c r="AD57" s="640"/>
    </row>
    <row r="58" ht="13.5" hidden="1" customHeight="1">
      <c r="A58" s="604" t="b">
        <v>1</v>
      </c>
      <c r="B58" s="492" t="s">
        <v>186</v>
      </c>
      <c r="C58" s="492" t="s">
        <v>139</v>
      </c>
      <c r="D58" s="492" t="s">
        <v>188</v>
      </c>
      <c r="E58" s="492" t="s">
        <v>182</v>
      </c>
      <c r="F58" s="632">
        <v>46143.0</v>
      </c>
      <c r="G58" s="492" t="s">
        <v>308</v>
      </c>
      <c r="H58" s="617" t="s">
        <v>317</v>
      </c>
      <c r="I58" s="492" t="s">
        <v>292</v>
      </c>
      <c r="J58" s="492" t="s">
        <v>190</v>
      </c>
      <c r="K58" s="618">
        <v>100000.0</v>
      </c>
      <c r="L58" s="618">
        <v>45000.0</v>
      </c>
      <c r="M58" s="622">
        <v>320000.0</v>
      </c>
      <c r="N58" s="610">
        <v>46164.0</v>
      </c>
      <c r="O58" s="635" t="s">
        <v>318</v>
      </c>
      <c r="P58" s="610">
        <v>46133.0</v>
      </c>
      <c r="Q58" s="610">
        <v>46133.0</v>
      </c>
      <c r="R58" s="610">
        <v>46143.0</v>
      </c>
      <c r="S58" s="612" t="b">
        <v>0</v>
      </c>
      <c r="T58" s="612" t="b">
        <v>0</v>
      </c>
      <c r="U58" s="610">
        <v>46160.0</v>
      </c>
      <c r="V58" s="612">
        <f t="shared" ref="V58:W58" si="43">Q58-P58</f>
        <v>0</v>
      </c>
      <c r="W58" s="612">
        <f t="shared" si="43"/>
        <v>10</v>
      </c>
      <c r="X58" s="612">
        <f t="shared" si="27"/>
        <v>17</v>
      </c>
      <c r="Y58" s="610">
        <v>46162.0</v>
      </c>
      <c r="Z58" s="612">
        <f t="shared" si="34"/>
        <v>29</v>
      </c>
      <c r="AA58" s="612">
        <f t="shared" si="35"/>
        <v>19</v>
      </c>
      <c r="AB58" s="610">
        <v>46163.0</v>
      </c>
      <c r="AC58" s="612">
        <f t="shared" si="36"/>
        <v>30</v>
      </c>
      <c r="AD58" s="620"/>
    </row>
    <row r="59" ht="13.5" hidden="1" customHeight="1">
      <c r="A59" s="604" t="b">
        <v>1</v>
      </c>
      <c r="B59" s="492" t="s">
        <v>113</v>
      </c>
      <c r="C59" s="629" t="s">
        <v>139</v>
      </c>
      <c r="D59" s="629" t="s">
        <v>188</v>
      </c>
      <c r="E59" s="629" t="s">
        <v>182</v>
      </c>
      <c r="F59" s="633">
        <v>46143.0</v>
      </c>
      <c r="G59" s="629" t="s">
        <v>308</v>
      </c>
      <c r="H59" s="634" t="s">
        <v>319</v>
      </c>
      <c r="I59" s="629" t="s">
        <v>320</v>
      </c>
      <c r="J59" s="629" t="s">
        <v>190</v>
      </c>
      <c r="K59" s="618">
        <v>100000.0</v>
      </c>
      <c r="L59" s="618">
        <v>45000.0</v>
      </c>
      <c r="M59" s="622">
        <v>320000.0</v>
      </c>
      <c r="N59" s="610">
        <v>46175.0</v>
      </c>
      <c r="O59" s="654" t="s">
        <v>321</v>
      </c>
      <c r="P59" s="610">
        <v>46121.0</v>
      </c>
      <c r="Q59" s="610">
        <v>46122.0</v>
      </c>
      <c r="R59" s="610">
        <v>46125.0</v>
      </c>
      <c r="S59" s="612" t="b">
        <v>0</v>
      </c>
      <c r="T59" s="612" t="b">
        <v>0</v>
      </c>
      <c r="U59" s="610">
        <v>46127.0</v>
      </c>
      <c r="V59" s="636">
        <f t="shared" ref="V59:W59" si="44">Q59-P59</f>
        <v>1</v>
      </c>
      <c r="W59" s="636">
        <f t="shared" si="44"/>
        <v>3</v>
      </c>
      <c r="X59" s="612">
        <f t="shared" si="27"/>
        <v>2</v>
      </c>
      <c r="Y59" s="610">
        <v>46172.0</v>
      </c>
      <c r="Z59" s="612">
        <f t="shared" si="34"/>
        <v>50</v>
      </c>
      <c r="AA59" s="612">
        <f t="shared" si="35"/>
        <v>47</v>
      </c>
      <c r="AB59" s="610">
        <v>46175.0</v>
      </c>
      <c r="AC59" s="612">
        <f t="shared" si="36"/>
        <v>53</v>
      </c>
      <c r="AD59" s="620"/>
    </row>
    <row r="60" ht="13.5" hidden="1" customHeight="1">
      <c r="A60" s="637" t="b">
        <v>1</v>
      </c>
      <c r="B60" s="641" t="s">
        <v>113</v>
      </c>
      <c r="C60" s="641" t="s">
        <v>139</v>
      </c>
      <c r="D60" s="492" t="s">
        <v>188</v>
      </c>
      <c r="E60" s="649" t="s">
        <v>182</v>
      </c>
      <c r="F60" s="650">
        <v>46113.0</v>
      </c>
      <c r="G60" s="492" t="s">
        <v>322</v>
      </c>
      <c r="H60" s="655" t="s">
        <v>323</v>
      </c>
      <c r="I60" s="635" t="s">
        <v>324</v>
      </c>
      <c r="J60" s="641" t="s">
        <v>190</v>
      </c>
      <c r="K60" s="618">
        <v>50000.0</v>
      </c>
      <c r="L60" s="618">
        <v>15000.0</v>
      </c>
      <c r="M60" s="622">
        <v>590000.0</v>
      </c>
      <c r="N60" s="610">
        <v>46162.0</v>
      </c>
      <c r="O60" s="492" t="s">
        <v>325</v>
      </c>
      <c r="P60" s="610">
        <v>46129.0</v>
      </c>
      <c r="Q60" s="610">
        <v>46129.0</v>
      </c>
      <c r="R60" s="639">
        <v>46133.0</v>
      </c>
      <c r="S60" s="636" t="b">
        <v>0</v>
      </c>
      <c r="T60" s="636" t="b">
        <v>0</v>
      </c>
      <c r="U60" s="610">
        <v>46135.0</v>
      </c>
      <c r="V60" s="636">
        <f t="shared" ref="V60:W60" si="45">Q60-P60</f>
        <v>0</v>
      </c>
      <c r="W60" s="636">
        <f t="shared" si="45"/>
        <v>4</v>
      </c>
      <c r="X60" s="636">
        <f t="shared" si="27"/>
        <v>2</v>
      </c>
      <c r="Y60" s="610">
        <v>46136.0</v>
      </c>
      <c r="Z60" s="612">
        <f t="shared" si="34"/>
        <v>7</v>
      </c>
      <c r="AA60" s="612">
        <f t="shared" si="35"/>
        <v>3</v>
      </c>
      <c r="AB60" s="610">
        <v>46136.0</v>
      </c>
      <c r="AC60" s="612">
        <f t="shared" si="36"/>
        <v>7</v>
      </c>
      <c r="AD60" s="640"/>
    </row>
    <row r="61" ht="13.5" hidden="1" customHeight="1">
      <c r="A61" s="637"/>
      <c r="B61" s="635" t="s">
        <v>113</v>
      </c>
      <c r="C61" s="635" t="s">
        <v>139</v>
      </c>
      <c r="D61" s="629" t="s">
        <v>326</v>
      </c>
      <c r="E61" s="629" t="s">
        <v>182</v>
      </c>
      <c r="F61" s="633">
        <v>46204.0</v>
      </c>
      <c r="G61" s="629" t="s">
        <v>290</v>
      </c>
      <c r="H61" s="635" t="s">
        <v>327</v>
      </c>
      <c r="I61" s="635" t="s">
        <v>328</v>
      </c>
      <c r="J61" s="635" t="s">
        <v>190</v>
      </c>
      <c r="K61" s="623">
        <v>200000.0</v>
      </c>
      <c r="L61" s="623">
        <v>30000.0</v>
      </c>
      <c r="M61" s="624">
        <v>272000.0</v>
      </c>
      <c r="N61" s="638"/>
      <c r="O61" s="641" t="s">
        <v>329</v>
      </c>
      <c r="P61" s="639">
        <v>46178.0</v>
      </c>
      <c r="Q61" s="639">
        <v>46178.0</v>
      </c>
      <c r="R61" s="627">
        <v>46205.0</v>
      </c>
      <c r="S61" s="636"/>
      <c r="T61" s="636"/>
      <c r="U61" s="638"/>
      <c r="V61" s="636">
        <f t="shared" ref="V61:W61" si="46">Q61-P61</f>
        <v>0</v>
      </c>
      <c r="W61" s="636">
        <f t="shared" si="46"/>
        <v>27</v>
      </c>
      <c r="X61" s="612">
        <f t="shared" si="27"/>
        <v>-46205</v>
      </c>
      <c r="Y61" s="638"/>
      <c r="Z61" s="656"/>
      <c r="AA61" s="656"/>
      <c r="AB61" s="638"/>
      <c r="AC61" s="656"/>
      <c r="AD61" s="640"/>
    </row>
    <row r="62" ht="13.5" hidden="1" customHeight="1">
      <c r="A62" s="637" t="b">
        <v>1</v>
      </c>
      <c r="B62" s="641" t="s">
        <v>113</v>
      </c>
      <c r="C62" s="641" t="s">
        <v>139</v>
      </c>
      <c r="D62" s="492" t="s">
        <v>188</v>
      </c>
      <c r="E62" s="649" t="s">
        <v>182</v>
      </c>
      <c r="F62" s="650">
        <v>46113.0</v>
      </c>
      <c r="G62" s="649" t="s">
        <v>290</v>
      </c>
      <c r="H62" s="635" t="s">
        <v>330</v>
      </c>
      <c r="I62" s="635" t="s">
        <v>331</v>
      </c>
      <c r="J62" s="641" t="s">
        <v>190</v>
      </c>
      <c r="K62" s="618">
        <v>280000.0</v>
      </c>
      <c r="L62" s="657">
        <v>30000.0</v>
      </c>
      <c r="M62" s="622">
        <v>352000.0</v>
      </c>
      <c r="N62" s="610">
        <v>46171.0</v>
      </c>
      <c r="O62" s="658" t="s">
        <v>332</v>
      </c>
      <c r="P62" s="639">
        <v>46128.0</v>
      </c>
      <c r="Q62" s="639">
        <v>46133.0</v>
      </c>
      <c r="R62" s="639">
        <v>46136.0</v>
      </c>
      <c r="S62" s="636" t="b">
        <v>0</v>
      </c>
      <c r="T62" s="636" t="b">
        <v>0</v>
      </c>
      <c r="U62" s="610">
        <v>46139.0</v>
      </c>
      <c r="V62" s="636">
        <f t="shared" ref="V62:W62" si="47">Q62-P62</f>
        <v>5</v>
      </c>
      <c r="W62" s="636">
        <f t="shared" si="47"/>
        <v>3</v>
      </c>
      <c r="X62" s="636">
        <f t="shared" si="27"/>
        <v>3</v>
      </c>
      <c r="Y62" s="610">
        <v>46142.0</v>
      </c>
      <c r="Z62" s="612">
        <f t="shared" ref="Z62:Z71" si="49">Y62-Q62</f>
        <v>9</v>
      </c>
      <c r="AA62" s="612">
        <f t="shared" ref="AA62:AA71" si="50">Y62-R62</f>
        <v>6</v>
      </c>
      <c r="AB62" s="610">
        <v>46140.0</v>
      </c>
      <c r="AC62" s="612">
        <f t="shared" ref="AC62:AC71" si="51">AB62-Q62</f>
        <v>7</v>
      </c>
      <c r="AD62" s="640"/>
    </row>
    <row r="63" ht="13.5" hidden="1" customHeight="1">
      <c r="A63" s="604" t="b">
        <v>0</v>
      </c>
      <c r="B63" s="492" t="s">
        <v>139</v>
      </c>
      <c r="C63" s="492" t="s">
        <v>0</v>
      </c>
      <c r="D63" s="629" t="s">
        <v>333</v>
      </c>
      <c r="E63" s="629" t="s">
        <v>110</v>
      </c>
      <c r="F63" s="633">
        <v>46143.0</v>
      </c>
      <c r="G63" s="492" t="s">
        <v>308</v>
      </c>
      <c r="H63" s="630" t="s">
        <v>334</v>
      </c>
      <c r="I63" s="492" t="s">
        <v>335</v>
      </c>
      <c r="J63" s="492" t="s">
        <v>190</v>
      </c>
      <c r="K63" s="618">
        <v>50000.0</v>
      </c>
      <c r="L63" s="618">
        <v>40000.0</v>
      </c>
      <c r="M63" s="622">
        <v>265000.0</v>
      </c>
      <c r="N63" s="627">
        <v>46161.0</v>
      </c>
      <c r="O63" s="629" t="s">
        <v>336</v>
      </c>
      <c r="P63" s="610"/>
      <c r="Q63" s="610">
        <v>46092.0</v>
      </c>
      <c r="R63" s="610">
        <v>46098.0</v>
      </c>
      <c r="S63" s="614" t="b">
        <v>1</v>
      </c>
      <c r="T63" s="612" t="b">
        <v>0</v>
      </c>
      <c r="U63" s="613"/>
      <c r="V63" s="636">
        <f t="shared" ref="V63:W63" si="48">Q63-P63</f>
        <v>46092</v>
      </c>
      <c r="W63" s="636">
        <f t="shared" si="48"/>
        <v>6</v>
      </c>
      <c r="X63" s="612">
        <f t="shared" si="27"/>
        <v>-46098</v>
      </c>
      <c r="Y63" s="613"/>
      <c r="Z63" s="612">
        <f t="shared" si="49"/>
        <v>-46092</v>
      </c>
      <c r="AA63" s="612">
        <f t="shared" si="50"/>
        <v>-46098</v>
      </c>
      <c r="AB63" s="613"/>
      <c r="AC63" s="612">
        <f t="shared" si="51"/>
        <v>-46092</v>
      </c>
      <c r="AD63" s="620"/>
    </row>
    <row r="64" ht="13.5" hidden="1" customHeight="1">
      <c r="A64" s="604" t="b">
        <v>0</v>
      </c>
      <c r="B64" s="492" t="s">
        <v>34</v>
      </c>
      <c r="C64" s="492" t="s">
        <v>0</v>
      </c>
      <c r="D64" s="492" t="s">
        <v>333</v>
      </c>
      <c r="E64" s="492" t="s">
        <v>110</v>
      </c>
      <c r="F64" s="632">
        <v>46143.0</v>
      </c>
      <c r="G64" s="492" t="s">
        <v>308</v>
      </c>
      <c r="H64" s="607" t="s">
        <v>337</v>
      </c>
      <c r="I64" s="492" t="s">
        <v>338</v>
      </c>
      <c r="J64" s="492" t="s">
        <v>190</v>
      </c>
      <c r="K64" s="618">
        <v>50000.0</v>
      </c>
      <c r="L64" s="618">
        <v>40000.0</v>
      </c>
      <c r="M64" s="622">
        <v>180000.0</v>
      </c>
      <c r="N64" s="610">
        <v>46161.0</v>
      </c>
      <c r="O64" s="626" t="s">
        <v>339</v>
      </c>
      <c r="P64" s="610"/>
      <c r="Q64" s="610"/>
      <c r="R64" s="610"/>
      <c r="S64" s="612" t="b">
        <v>0</v>
      </c>
      <c r="T64" s="612" t="b">
        <v>0</v>
      </c>
      <c r="U64" s="613"/>
      <c r="V64" s="636">
        <f t="shared" ref="V64:W64" si="52">Q64-P64</f>
        <v>0</v>
      </c>
      <c r="W64" s="636">
        <f t="shared" si="52"/>
        <v>0</v>
      </c>
      <c r="X64" s="612">
        <f t="shared" si="27"/>
        <v>0</v>
      </c>
      <c r="Y64" s="613"/>
      <c r="Z64" s="612">
        <f t="shared" si="49"/>
        <v>0</v>
      </c>
      <c r="AA64" s="612">
        <f t="shared" si="50"/>
        <v>0</v>
      </c>
      <c r="AB64" s="613"/>
      <c r="AC64" s="612">
        <f t="shared" si="51"/>
        <v>0</v>
      </c>
      <c r="AD64" s="620"/>
    </row>
    <row r="65" ht="13.5" hidden="1" customHeight="1">
      <c r="A65" s="604" t="b">
        <v>1</v>
      </c>
      <c r="B65" s="492" t="s">
        <v>139</v>
      </c>
      <c r="C65" s="492" t="s">
        <v>139</v>
      </c>
      <c r="D65" s="629" t="s">
        <v>188</v>
      </c>
      <c r="E65" s="629" t="s">
        <v>182</v>
      </c>
      <c r="F65" s="633">
        <v>46113.0</v>
      </c>
      <c r="G65" s="629" t="s">
        <v>290</v>
      </c>
      <c r="H65" s="634" t="s">
        <v>340</v>
      </c>
      <c r="I65" s="629" t="s">
        <v>341</v>
      </c>
      <c r="J65" s="629" t="s">
        <v>190</v>
      </c>
      <c r="K65" s="618">
        <v>100000.0</v>
      </c>
      <c r="L65" s="618">
        <v>30000.0</v>
      </c>
      <c r="M65" s="622">
        <v>172000.0</v>
      </c>
      <c r="N65" s="610">
        <v>46142.0</v>
      </c>
      <c r="O65" s="492" t="s">
        <v>342</v>
      </c>
      <c r="P65" s="610">
        <v>46113.0</v>
      </c>
      <c r="Q65" s="610">
        <v>46113.0</v>
      </c>
      <c r="R65" s="610">
        <v>46118.0</v>
      </c>
      <c r="S65" s="614" t="b">
        <v>1</v>
      </c>
      <c r="T65" s="612" t="b">
        <v>0</v>
      </c>
      <c r="U65" s="610">
        <v>46120.0</v>
      </c>
      <c r="V65" s="612">
        <f t="shared" ref="V65:W65" si="53">Q65-P65</f>
        <v>0</v>
      </c>
      <c r="W65" s="612">
        <f t="shared" si="53"/>
        <v>5</v>
      </c>
      <c r="X65" s="612">
        <f t="shared" si="27"/>
        <v>2</v>
      </c>
      <c r="Y65" s="610">
        <v>46120.0</v>
      </c>
      <c r="Z65" s="612">
        <f t="shared" si="49"/>
        <v>7</v>
      </c>
      <c r="AA65" s="612">
        <f t="shared" si="50"/>
        <v>2</v>
      </c>
      <c r="AB65" s="610">
        <v>46120.0</v>
      </c>
      <c r="AC65" s="612">
        <f t="shared" si="51"/>
        <v>7</v>
      </c>
      <c r="AD65" s="620"/>
    </row>
    <row r="66" ht="13.5" hidden="1" customHeight="1">
      <c r="A66" s="604" t="b">
        <v>0</v>
      </c>
      <c r="B66" s="492" t="s">
        <v>139</v>
      </c>
      <c r="C66" s="492" t="s">
        <v>0</v>
      </c>
      <c r="D66" s="492" t="s">
        <v>343</v>
      </c>
      <c r="E66" s="492" t="s">
        <v>110</v>
      </c>
      <c r="F66" s="632">
        <v>46235.0</v>
      </c>
      <c r="G66" s="492" t="s">
        <v>308</v>
      </c>
      <c r="H66" s="617" t="s">
        <v>344</v>
      </c>
      <c r="I66" s="492" t="s">
        <v>345</v>
      </c>
      <c r="J66" s="492" t="s">
        <v>190</v>
      </c>
      <c r="K66" s="618">
        <v>50000.0</v>
      </c>
      <c r="L66" s="618">
        <v>40000.0</v>
      </c>
      <c r="M66" s="622">
        <v>180000.0</v>
      </c>
      <c r="N66" s="610">
        <v>46251.0</v>
      </c>
      <c r="O66" s="492" t="s">
        <v>346</v>
      </c>
      <c r="P66" s="610"/>
      <c r="Q66" s="610">
        <v>46085.0</v>
      </c>
      <c r="R66" s="610">
        <v>46087.0</v>
      </c>
      <c r="S66" s="614" t="b">
        <v>1</v>
      </c>
      <c r="T66" s="614" t="b">
        <v>1</v>
      </c>
      <c r="U66" s="610"/>
      <c r="V66" s="612"/>
      <c r="W66" s="612">
        <f t="shared" ref="W66:W67" si="54">R66-Q66</f>
        <v>2</v>
      </c>
      <c r="X66" s="612">
        <f t="shared" si="27"/>
        <v>-46087</v>
      </c>
      <c r="Y66" s="613"/>
      <c r="Z66" s="612">
        <f t="shared" si="49"/>
        <v>-46085</v>
      </c>
      <c r="AA66" s="612">
        <f t="shared" si="50"/>
        <v>-46087</v>
      </c>
      <c r="AB66" s="613"/>
      <c r="AC66" s="612">
        <f t="shared" si="51"/>
        <v>-46085</v>
      </c>
      <c r="AD66" s="616" t="s">
        <v>347</v>
      </c>
    </row>
    <row r="67" ht="13.5" hidden="1" customHeight="1">
      <c r="A67" s="604" t="b">
        <v>0</v>
      </c>
      <c r="B67" s="492" t="s">
        <v>34</v>
      </c>
      <c r="C67" s="492" t="s">
        <v>0</v>
      </c>
      <c r="D67" s="492" t="s">
        <v>343</v>
      </c>
      <c r="E67" s="629" t="s">
        <v>110</v>
      </c>
      <c r="F67" s="606">
        <v>46235.0</v>
      </c>
      <c r="G67" s="606"/>
      <c r="H67" s="607" t="s">
        <v>348</v>
      </c>
      <c r="I67" s="492" t="s">
        <v>349</v>
      </c>
      <c r="J67" s="492" t="s">
        <v>190</v>
      </c>
      <c r="K67" s="618">
        <v>100000.0</v>
      </c>
      <c r="L67" s="618">
        <v>45000.0</v>
      </c>
      <c r="M67" s="622">
        <v>320000.0</v>
      </c>
      <c r="N67" s="610">
        <v>46251.0</v>
      </c>
      <c r="O67" s="492" t="s">
        <v>350</v>
      </c>
      <c r="P67" s="610"/>
      <c r="Q67" s="610">
        <v>46038.0</v>
      </c>
      <c r="R67" s="610">
        <v>46044.0</v>
      </c>
      <c r="S67" s="612"/>
      <c r="T67" s="612"/>
      <c r="U67" s="613"/>
      <c r="V67" s="612"/>
      <c r="W67" s="612">
        <f t="shared" si="54"/>
        <v>6</v>
      </c>
      <c r="X67" s="612">
        <f t="shared" si="27"/>
        <v>-46044</v>
      </c>
      <c r="Y67" s="613"/>
      <c r="Z67" s="612">
        <f t="shared" si="49"/>
        <v>-46038</v>
      </c>
      <c r="AA67" s="612">
        <f t="shared" si="50"/>
        <v>-46044</v>
      </c>
      <c r="AB67" s="613"/>
      <c r="AC67" s="612">
        <f t="shared" si="51"/>
        <v>-46038</v>
      </c>
      <c r="AD67" s="620"/>
    </row>
    <row r="68" ht="13.5" hidden="1" customHeight="1">
      <c r="A68" s="604" t="b">
        <v>1</v>
      </c>
      <c r="B68" s="492" t="s">
        <v>113</v>
      </c>
      <c r="C68" s="492" t="s">
        <v>139</v>
      </c>
      <c r="D68" s="492" t="s">
        <v>188</v>
      </c>
      <c r="E68" s="492" t="s">
        <v>182</v>
      </c>
      <c r="F68" s="632">
        <v>46113.0</v>
      </c>
      <c r="G68" s="492" t="s">
        <v>308</v>
      </c>
      <c r="H68" s="492" t="s">
        <v>351</v>
      </c>
      <c r="I68" s="492" t="s">
        <v>352</v>
      </c>
      <c r="J68" s="492" t="s">
        <v>190</v>
      </c>
      <c r="K68" s="618">
        <v>50000.0</v>
      </c>
      <c r="L68" s="618">
        <v>50000.0</v>
      </c>
      <c r="M68" s="622">
        <v>325000.0</v>
      </c>
      <c r="N68" s="610">
        <v>46132.0</v>
      </c>
      <c r="O68" s="492" t="s">
        <v>353</v>
      </c>
      <c r="P68" s="610">
        <v>46115.0</v>
      </c>
      <c r="Q68" s="610">
        <v>46115.0</v>
      </c>
      <c r="R68" s="610">
        <v>46115.0</v>
      </c>
      <c r="S68" s="612" t="b">
        <v>0</v>
      </c>
      <c r="T68" s="612" t="b">
        <v>0</v>
      </c>
      <c r="U68" s="610">
        <v>46118.0</v>
      </c>
      <c r="V68" s="612">
        <f t="shared" ref="V68:W68" si="55">Q68-P68</f>
        <v>0</v>
      </c>
      <c r="W68" s="612">
        <f t="shared" si="55"/>
        <v>0</v>
      </c>
      <c r="X68" s="612">
        <f t="shared" si="27"/>
        <v>3</v>
      </c>
      <c r="Y68" s="610">
        <v>46132.0</v>
      </c>
      <c r="Z68" s="612">
        <f t="shared" si="49"/>
        <v>17</v>
      </c>
      <c r="AA68" s="612">
        <f t="shared" si="50"/>
        <v>17</v>
      </c>
      <c r="AB68" s="610">
        <v>46132.0</v>
      </c>
      <c r="AC68" s="612">
        <f t="shared" si="51"/>
        <v>17</v>
      </c>
      <c r="AD68" s="620"/>
    </row>
    <row r="69" ht="13.5" hidden="1" customHeight="1">
      <c r="A69" s="604" t="b">
        <v>1</v>
      </c>
      <c r="B69" s="492" t="s">
        <v>113</v>
      </c>
      <c r="C69" s="629" t="s">
        <v>139</v>
      </c>
      <c r="D69" s="629" t="s">
        <v>188</v>
      </c>
      <c r="E69" s="629" t="s">
        <v>182</v>
      </c>
      <c r="F69" s="633">
        <v>46113.0</v>
      </c>
      <c r="G69" s="629" t="s">
        <v>290</v>
      </c>
      <c r="H69" s="634" t="s">
        <v>354</v>
      </c>
      <c r="I69" s="629" t="s">
        <v>355</v>
      </c>
      <c r="J69" s="629" t="s">
        <v>190</v>
      </c>
      <c r="K69" s="618">
        <v>200000.0</v>
      </c>
      <c r="L69" s="618">
        <v>30000.0</v>
      </c>
      <c r="M69" s="622">
        <v>332000.0</v>
      </c>
      <c r="N69" s="610">
        <v>46162.0</v>
      </c>
      <c r="O69" s="492" t="s">
        <v>356</v>
      </c>
      <c r="P69" s="610">
        <v>46120.0</v>
      </c>
      <c r="Q69" s="610">
        <v>46120.0</v>
      </c>
      <c r="R69" s="610">
        <v>46128.0</v>
      </c>
      <c r="S69" s="612" t="b">
        <v>0</v>
      </c>
      <c r="T69" s="612" t="b">
        <v>0</v>
      </c>
      <c r="U69" s="610">
        <v>46134.0</v>
      </c>
      <c r="V69" s="612">
        <f t="shared" ref="V69:W69" si="56">Q69-P69</f>
        <v>0</v>
      </c>
      <c r="W69" s="612">
        <f t="shared" si="56"/>
        <v>8</v>
      </c>
      <c r="X69" s="612">
        <f t="shared" si="27"/>
        <v>6</v>
      </c>
      <c r="Y69" s="610">
        <v>46139.0</v>
      </c>
      <c r="Z69" s="612">
        <f t="shared" si="49"/>
        <v>19</v>
      </c>
      <c r="AA69" s="612">
        <f t="shared" si="50"/>
        <v>11</v>
      </c>
      <c r="AB69" s="610">
        <v>46142.0</v>
      </c>
      <c r="AC69" s="612">
        <f t="shared" si="51"/>
        <v>22</v>
      </c>
      <c r="AD69" s="620"/>
    </row>
    <row r="70" ht="13.5" hidden="1" customHeight="1">
      <c r="A70" s="604"/>
      <c r="B70" s="492"/>
      <c r="C70" s="492" t="s">
        <v>139</v>
      </c>
      <c r="D70" s="492" t="s">
        <v>326</v>
      </c>
      <c r="E70" s="492"/>
      <c r="F70" s="606"/>
      <c r="G70" s="606"/>
      <c r="H70" s="617"/>
      <c r="I70" s="492"/>
      <c r="J70" s="492"/>
      <c r="K70" s="657"/>
      <c r="L70" s="618"/>
      <c r="M70" s="622"/>
      <c r="N70" s="613"/>
      <c r="O70" s="613"/>
      <c r="P70" s="610"/>
      <c r="Q70" s="610"/>
      <c r="R70" s="610"/>
      <c r="S70" s="612" t="b">
        <v>0</v>
      </c>
      <c r="T70" s="612" t="b">
        <v>0</v>
      </c>
      <c r="U70" s="613"/>
      <c r="V70" s="612">
        <f t="shared" ref="V70:W70" si="57">Q70-P70</f>
        <v>0</v>
      </c>
      <c r="W70" s="612">
        <f t="shared" si="57"/>
        <v>0</v>
      </c>
      <c r="X70" s="612">
        <f t="shared" si="27"/>
        <v>0</v>
      </c>
      <c r="Y70" s="613"/>
      <c r="Z70" s="612">
        <f t="shared" si="49"/>
        <v>0</v>
      </c>
      <c r="AA70" s="612">
        <f t="shared" si="50"/>
        <v>0</v>
      </c>
      <c r="AB70" s="613"/>
      <c r="AC70" s="612">
        <f t="shared" si="51"/>
        <v>0</v>
      </c>
      <c r="AD70" s="620"/>
    </row>
    <row r="71" ht="13.5" hidden="1" customHeight="1">
      <c r="A71" s="637" t="b">
        <v>1</v>
      </c>
      <c r="B71" s="641" t="s">
        <v>113</v>
      </c>
      <c r="C71" s="641" t="s">
        <v>139</v>
      </c>
      <c r="D71" s="629" t="s">
        <v>188</v>
      </c>
      <c r="E71" s="645" t="s">
        <v>182</v>
      </c>
      <c r="F71" s="646">
        <v>46113.0</v>
      </c>
      <c r="G71" s="645" t="s">
        <v>290</v>
      </c>
      <c r="H71" s="635" t="s">
        <v>357</v>
      </c>
      <c r="I71" s="635" t="s">
        <v>358</v>
      </c>
      <c r="J71" s="641" t="s">
        <v>190</v>
      </c>
      <c r="K71" s="623">
        <v>280000.0</v>
      </c>
      <c r="L71" s="623">
        <v>40000.0</v>
      </c>
      <c r="M71" s="624">
        <v>472000.0</v>
      </c>
      <c r="N71" s="610">
        <v>46162.0</v>
      </c>
      <c r="O71" s="635" t="s">
        <v>359</v>
      </c>
      <c r="P71" s="610">
        <v>46135.0</v>
      </c>
      <c r="Q71" s="610">
        <v>46135.0</v>
      </c>
      <c r="R71" s="639">
        <v>46136.0</v>
      </c>
      <c r="S71" s="636" t="b">
        <v>0</v>
      </c>
      <c r="T71" s="636" t="b">
        <v>0</v>
      </c>
      <c r="U71" s="610">
        <v>46140.0</v>
      </c>
      <c r="V71" s="636">
        <f t="shared" ref="V71:W71" si="58">Q71-P71</f>
        <v>0</v>
      </c>
      <c r="W71" s="636">
        <f t="shared" si="58"/>
        <v>1</v>
      </c>
      <c r="X71" s="636">
        <f t="shared" si="27"/>
        <v>4</v>
      </c>
      <c r="Y71" s="610">
        <v>46140.0</v>
      </c>
      <c r="Z71" s="612">
        <f t="shared" si="49"/>
        <v>5</v>
      </c>
      <c r="AA71" s="612">
        <f t="shared" si="50"/>
        <v>4</v>
      </c>
      <c r="AB71" s="610">
        <v>46140.0</v>
      </c>
      <c r="AC71" s="612">
        <f t="shared" si="51"/>
        <v>5</v>
      </c>
      <c r="AD71" s="640"/>
    </row>
    <row r="72" ht="13.5" customHeight="1">
      <c r="A72" s="637" t="b">
        <v>0</v>
      </c>
      <c r="B72" s="649" t="s">
        <v>113</v>
      </c>
      <c r="C72" s="649" t="s">
        <v>139</v>
      </c>
      <c r="D72" s="492" t="s">
        <v>343</v>
      </c>
      <c r="E72" s="649" t="s">
        <v>182</v>
      </c>
      <c r="F72" s="632">
        <v>46174.0</v>
      </c>
      <c r="G72" s="492" t="s">
        <v>308</v>
      </c>
      <c r="H72" s="492" t="s">
        <v>360</v>
      </c>
      <c r="I72" s="492" t="s">
        <v>361</v>
      </c>
      <c r="J72" s="649" t="s">
        <v>190</v>
      </c>
      <c r="K72" s="657">
        <v>200000.0</v>
      </c>
      <c r="L72" s="657">
        <v>30000.0</v>
      </c>
      <c r="M72" s="659">
        <v>272000.0</v>
      </c>
      <c r="N72" s="610">
        <v>46195.0</v>
      </c>
      <c r="O72" s="492" t="s">
        <v>362</v>
      </c>
      <c r="P72" s="639">
        <v>46183.0</v>
      </c>
      <c r="Q72" s="639">
        <v>46183.0</v>
      </c>
      <c r="R72" s="639">
        <v>46184.0</v>
      </c>
      <c r="S72" s="636"/>
      <c r="T72" s="636"/>
      <c r="U72" s="660"/>
      <c r="V72" s="612">
        <f t="shared" ref="V72:W72" si="59">Q72-P72</f>
        <v>0</v>
      </c>
      <c r="W72" s="612">
        <f t="shared" si="59"/>
        <v>1</v>
      </c>
      <c r="X72" s="612">
        <f t="shared" si="27"/>
        <v>-46184</v>
      </c>
      <c r="Y72" s="660"/>
      <c r="Z72" s="661"/>
      <c r="AA72" s="661"/>
      <c r="AB72" s="660"/>
      <c r="AC72" s="661"/>
      <c r="AD72" s="474"/>
    </row>
    <row r="73" ht="13.5" customHeight="1">
      <c r="A73" s="637" t="b">
        <v>0</v>
      </c>
      <c r="B73" s="635" t="s">
        <v>139</v>
      </c>
      <c r="C73" s="635" t="s">
        <v>139</v>
      </c>
      <c r="D73" s="629" t="s">
        <v>343</v>
      </c>
      <c r="E73" s="629" t="s">
        <v>182</v>
      </c>
      <c r="F73" s="633">
        <v>46174.0</v>
      </c>
      <c r="G73" s="629" t="s">
        <v>290</v>
      </c>
      <c r="H73" s="635" t="s">
        <v>363</v>
      </c>
      <c r="I73" s="635" t="s">
        <v>364</v>
      </c>
      <c r="J73" s="635" t="s">
        <v>190</v>
      </c>
      <c r="K73" s="623">
        <v>280000.0</v>
      </c>
      <c r="L73" s="623">
        <v>50000.0</v>
      </c>
      <c r="M73" s="624">
        <v>592000.0</v>
      </c>
      <c r="N73" s="610">
        <v>46198.0</v>
      </c>
      <c r="O73" s="635" t="s">
        <v>365</v>
      </c>
      <c r="P73" s="639">
        <v>46181.0</v>
      </c>
      <c r="Q73" s="639">
        <v>46181.0</v>
      </c>
      <c r="R73" s="627">
        <v>46188.0</v>
      </c>
      <c r="S73" s="636"/>
      <c r="T73" s="636"/>
      <c r="U73" s="638"/>
      <c r="V73" s="636"/>
      <c r="W73" s="636"/>
      <c r="X73" s="612"/>
      <c r="Y73" s="638"/>
      <c r="Z73" s="656"/>
      <c r="AA73" s="656"/>
      <c r="AB73" s="638"/>
      <c r="AC73" s="656"/>
      <c r="AD73" s="640"/>
    </row>
    <row r="74" ht="13.5" customHeight="1">
      <c r="A74" s="637" t="b">
        <v>0</v>
      </c>
      <c r="B74" s="635" t="s">
        <v>139</v>
      </c>
      <c r="C74" s="635" t="s">
        <v>139</v>
      </c>
      <c r="D74" s="492" t="s">
        <v>326</v>
      </c>
      <c r="E74" s="492" t="s">
        <v>182</v>
      </c>
      <c r="F74" s="632">
        <v>46174.0</v>
      </c>
      <c r="G74" s="492" t="s">
        <v>290</v>
      </c>
      <c r="H74" s="635" t="s">
        <v>366</v>
      </c>
      <c r="I74" s="635" t="s">
        <v>367</v>
      </c>
      <c r="J74" s="635" t="s">
        <v>190</v>
      </c>
      <c r="K74" s="618">
        <v>200000.0</v>
      </c>
      <c r="L74" s="618">
        <v>30000.0</v>
      </c>
      <c r="M74" s="622">
        <v>272000.0</v>
      </c>
      <c r="N74" s="638"/>
      <c r="O74" s="641" t="s">
        <v>329</v>
      </c>
      <c r="P74" s="639">
        <v>46174.0</v>
      </c>
      <c r="Q74" s="639">
        <v>46174.0</v>
      </c>
      <c r="R74" s="639">
        <v>46192.0</v>
      </c>
      <c r="S74" s="636"/>
      <c r="T74" s="636"/>
      <c r="U74" s="638"/>
      <c r="V74" s="636">
        <f t="shared" ref="V74:W74" si="60">Q74-P74</f>
        <v>0</v>
      </c>
      <c r="W74" s="636">
        <f t="shared" si="60"/>
        <v>18</v>
      </c>
      <c r="X74" s="612">
        <f t="shared" ref="X74:X75" si="62">U74-R74</f>
        <v>-46192</v>
      </c>
      <c r="Y74" s="638"/>
      <c r="Z74" s="656"/>
      <c r="AA74" s="656"/>
      <c r="AB74" s="638"/>
      <c r="AC74" s="656"/>
      <c r="AD74" s="640"/>
    </row>
    <row r="75" ht="13.5" hidden="1" customHeight="1">
      <c r="A75" s="637" t="b">
        <v>1</v>
      </c>
      <c r="B75" s="645" t="s">
        <v>113</v>
      </c>
      <c r="C75" s="645" t="s">
        <v>139</v>
      </c>
      <c r="D75" s="629" t="s">
        <v>368</v>
      </c>
      <c r="E75" s="645" t="s">
        <v>182</v>
      </c>
      <c r="F75" s="646">
        <v>46174.0</v>
      </c>
      <c r="G75" s="645" t="s">
        <v>290</v>
      </c>
      <c r="H75" s="629" t="s">
        <v>369</v>
      </c>
      <c r="I75" s="629" t="s">
        <v>370</v>
      </c>
      <c r="J75" s="645" t="s">
        <v>190</v>
      </c>
      <c r="K75" s="647">
        <v>200000.0</v>
      </c>
      <c r="L75" s="647">
        <v>30000.0</v>
      </c>
      <c r="M75" s="648">
        <v>272000.0</v>
      </c>
      <c r="N75" s="662"/>
      <c r="O75" s="645" t="s">
        <v>329</v>
      </c>
      <c r="P75" s="639">
        <v>46184.0</v>
      </c>
      <c r="Q75" s="639">
        <v>46184.0</v>
      </c>
      <c r="R75" s="627">
        <v>46192.0</v>
      </c>
      <c r="S75" s="636"/>
      <c r="T75" s="636"/>
      <c r="U75" s="662"/>
      <c r="V75" s="663">
        <f t="shared" ref="V75:W75" si="61">Q75-P75</f>
        <v>0</v>
      </c>
      <c r="W75" s="663">
        <f t="shared" si="61"/>
        <v>8</v>
      </c>
      <c r="X75" s="663">
        <f t="shared" si="62"/>
        <v>-46192</v>
      </c>
      <c r="Y75" s="662"/>
      <c r="Z75" s="664"/>
      <c r="AA75" s="664"/>
      <c r="AB75" s="662"/>
      <c r="AC75" s="664"/>
      <c r="AD75" s="665"/>
    </row>
    <row r="76" ht="13.5" customHeight="1">
      <c r="A76" s="637" t="b">
        <v>0</v>
      </c>
      <c r="B76" s="635" t="s">
        <v>139</v>
      </c>
      <c r="C76" s="635" t="s">
        <v>139</v>
      </c>
      <c r="D76" s="492" t="s">
        <v>326</v>
      </c>
      <c r="E76" s="492" t="s">
        <v>182</v>
      </c>
      <c r="F76" s="632">
        <v>46174.0</v>
      </c>
      <c r="G76" s="492" t="s">
        <v>290</v>
      </c>
      <c r="H76" s="666" t="s">
        <v>371</v>
      </c>
      <c r="I76" s="492" t="s">
        <v>372</v>
      </c>
      <c r="J76" s="492" t="s">
        <v>190</v>
      </c>
      <c r="K76" s="657">
        <v>200000.0</v>
      </c>
      <c r="L76" s="657">
        <v>30000.0</v>
      </c>
      <c r="M76" s="659">
        <v>272000.0</v>
      </c>
      <c r="N76" s="660"/>
      <c r="O76" s="649" t="s">
        <v>329</v>
      </c>
      <c r="P76" s="639">
        <v>46183.0</v>
      </c>
      <c r="Q76" s="639">
        <v>46183.0</v>
      </c>
      <c r="R76" s="639">
        <v>46195.0</v>
      </c>
      <c r="S76" s="636"/>
      <c r="T76" s="636"/>
      <c r="U76" s="660"/>
      <c r="V76" s="612"/>
      <c r="W76" s="612"/>
      <c r="X76" s="612"/>
      <c r="Y76" s="660"/>
      <c r="Z76" s="661"/>
      <c r="AA76" s="661"/>
      <c r="AB76" s="660"/>
      <c r="AC76" s="661"/>
      <c r="AD76" s="474"/>
    </row>
    <row r="77" ht="13.5" customHeight="1">
      <c r="A77" s="637" t="b">
        <v>0</v>
      </c>
      <c r="B77" s="645" t="s">
        <v>113</v>
      </c>
      <c r="C77" s="645" t="s">
        <v>139</v>
      </c>
      <c r="D77" s="645" t="s">
        <v>326</v>
      </c>
      <c r="E77" s="645" t="s">
        <v>182</v>
      </c>
      <c r="F77" s="646">
        <v>46174.0</v>
      </c>
      <c r="G77" s="645" t="s">
        <v>290</v>
      </c>
      <c r="H77" s="629" t="s">
        <v>373</v>
      </c>
      <c r="I77" s="629" t="s">
        <v>374</v>
      </c>
      <c r="J77" s="645" t="s">
        <v>190</v>
      </c>
      <c r="K77" s="647">
        <v>200000.0</v>
      </c>
      <c r="L77" s="647">
        <v>30000.0</v>
      </c>
      <c r="M77" s="648">
        <v>272000.0</v>
      </c>
      <c r="N77" s="662"/>
      <c r="O77" s="645" t="s">
        <v>329</v>
      </c>
      <c r="P77" s="639">
        <v>46184.0</v>
      </c>
      <c r="Q77" s="639">
        <v>46184.0</v>
      </c>
      <c r="R77" s="627">
        <v>46195.0</v>
      </c>
      <c r="S77" s="636"/>
      <c r="T77" s="636"/>
      <c r="U77" s="662"/>
      <c r="V77" s="663">
        <f t="shared" ref="V77:W77" si="63">Q77-P77</f>
        <v>0</v>
      </c>
      <c r="W77" s="663">
        <f t="shared" si="63"/>
        <v>11</v>
      </c>
      <c r="X77" s="663">
        <f>U77-R77</f>
        <v>-46195</v>
      </c>
      <c r="Y77" s="662"/>
      <c r="Z77" s="664"/>
      <c r="AA77" s="664"/>
      <c r="AB77" s="662"/>
      <c r="AC77" s="664"/>
      <c r="AD77" s="665"/>
    </row>
    <row r="78" ht="13.5" customHeight="1">
      <c r="A78" s="637" t="b">
        <v>0</v>
      </c>
      <c r="B78" s="635" t="s">
        <v>139</v>
      </c>
      <c r="C78" s="635" t="s">
        <v>139</v>
      </c>
      <c r="D78" s="492" t="s">
        <v>326</v>
      </c>
      <c r="E78" s="492" t="s">
        <v>182</v>
      </c>
      <c r="F78" s="632">
        <v>46174.0</v>
      </c>
      <c r="G78" s="492" t="s">
        <v>290</v>
      </c>
      <c r="H78" s="492" t="s">
        <v>375</v>
      </c>
      <c r="I78" s="492" t="s">
        <v>376</v>
      </c>
      <c r="J78" s="492" t="s">
        <v>190</v>
      </c>
      <c r="K78" s="657">
        <v>200000.0</v>
      </c>
      <c r="L78" s="657">
        <v>30000.0</v>
      </c>
      <c r="M78" s="659">
        <v>272000.0</v>
      </c>
      <c r="N78" s="660"/>
      <c r="O78" s="649" t="s">
        <v>329</v>
      </c>
      <c r="P78" s="639">
        <v>46185.0</v>
      </c>
      <c r="Q78" s="639">
        <v>46185.0</v>
      </c>
      <c r="R78" s="610">
        <v>46199.0</v>
      </c>
      <c r="S78" s="636"/>
      <c r="T78" s="636"/>
      <c r="U78" s="660"/>
      <c r="V78" s="612"/>
      <c r="W78" s="612"/>
      <c r="X78" s="612"/>
      <c r="Y78" s="660"/>
      <c r="Z78" s="661"/>
      <c r="AA78" s="661"/>
      <c r="AB78" s="660"/>
      <c r="AC78" s="661"/>
      <c r="AD78" s="474"/>
    </row>
    <row r="79" ht="13.5" customHeight="1">
      <c r="A79" s="637" t="b">
        <v>0</v>
      </c>
      <c r="B79" s="645" t="s">
        <v>113</v>
      </c>
      <c r="C79" s="645" t="s">
        <v>139</v>
      </c>
      <c r="D79" s="645" t="s">
        <v>326</v>
      </c>
      <c r="E79" s="645" t="s">
        <v>182</v>
      </c>
      <c r="F79" s="646">
        <v>46174.0</v>
      </c>
      <c r="G79" s="645" t="s">
        <v>290</v>
      </c>
      <c r="H79" s="629" t="s">
        <v>377</v>
      </c>
      <c r="I79" s="629" t="s">
        <v>378</v>
      </c>
      <c r="J79" s="645" t="s">
        <v>190</v>
      </c>
      <c r="K79" s="647">
        <v>200000.0</v>
      </c>
      <c r="L79" s="647">
        <v>30000.0</v>
      </c>
      <c r="M79" s="648">
        <v>272000.0</v>
      </c>
      <c r="N79" s="662"/>
      <c r="O79" s="645" t="s">
        <v>329</v>
      </c>
      <c r="P79" s="639">
        <v>46189.0</v>
      </c>
      <c r="Q79" s="639">
        <v>46189.0</v>
      </c>
      <c r="R79" s="627">
        <v>46196.0</v>
      </c>
      <c r="S79" s="636"/>
      <c r="T79" s="636"/>
      <c r="U79" s="662"/>
      <c r="V79" s="663">
        <f t="shared" ref="V79:W79" si="64">Q79-P79</f>
        <v>0</v>
      </c>
      <c r="W79" s="663">
        <f t="shared" si="64"/>
        <v>7</v>
      </c>
      <c r="X79" s="663">
        <f t="shared" ref="X79:X80" si="66">U79-R79</f>
        <v>-46196</v>
      </c>
      <c r="Y79" s="662"/>
      <c r="Z79" s="664"/>
      <c r="AA79" s="664"/>
      <c r="AB79" s="662"/>
      <c r="AC79" s="664"/>
      <c r="AD79" s="665"/>
    </row>
    <row r="80" ht="13.5" hidden="1" customHeight="1">
      <c r="A80" s="637" t="b">
        <v>1</v>
      </c>
      <c r="B80" s="649" t="s">
        <v>113</v>
      </c>
      <c r="C80" s="649" t="s">
        <v>139</v>
      </c>
      <c r="D80" s="492" t="s">
        <v>368</v>
      </c>
      <c r="E80" s="649" t="s">
        <v>182</v>
      </c>
      <c r="F80" s="650">
        <v>46174.0</v>
      </c>
      <c r="G80" s="649" t="s">
        <v>290</v>
      </c>
      <c r="H80" s="492" t="s">
        <v>379</v>
      </c>
      <c r="I80" s="492" t="s">
        <v>380</v>
      </c>
      <c r="J80" s="649" t="s">
        <v>190</v>
      </c>
      <c r="K80" s="657">
        <v>200000.0</v>
      </c>
      <c r="L80" s="657">
        <v>30000.0</v>
      </c>
      <c r="M80" s="659">
        <v>272000.0</v>
      </c>
      <c r="N80" s="660"/>
      <c r="O80" s="649" t="s">
        <v>329</v>
      </c>
      <c r="P80" s="639">
        <v>46189.0</v>
      </c>
      <c r="Q80" s="639">
        <v>46189.0</v>
      </c>
      <c r="R80" s="610">
        <v>46192.0</v>
      </c>
      <c r="S80" s="636"/>
      <c r="T80" s="636"/>
      <c r="U80" s="660"/>
      <c r="V80" s="612">
        <f t="shared" ref="V80:W80" si="65">Q80-P80</f>
        <v>0</v>
      </c>
      <c r="W80" s="612">
        <f t="shared" si="65"/>
        <v>3</v>
      </c>
      <c r="X80" s="612">
        <f t="shared" si="66"/>
        <v>-46192</v>
      </c>
      <c r="Y80" s="660"/>
      <c r="Z80" s="661"/>
      <c r="AA80" s="661"/>
      <c r="AB80" s="660"/>
      <c r="AC80" s="661"/>
      <c r="AD80" s="474"/>
    </row>
    <row r="81" ht="13.5" customHeight="1">
      <c r="A81" s="637" t="b">
        <v>0</v>
      </c>
      <c r="B81" s="635" t="s">
        <v>139</v>
      </c>
      <c r="C81" s="635" t="s">
        <v>139</v>
      </c>
      <c r="D81" s="629" t="s">
        <v>326</v>
      </c>
      <c r="E81" s="629" t="s">
        <v>182</v>
      </c>
      <c r="F81" s="633">
        <v>46174.0</v>
      </c>
      <c r="G81" s="629" t="s">
        <v>290</v>
      </c>
      <c r="H81" s="629" t="s">
        <v>381</v>
      </c>
      <c r="I81" s="629" t="s">
        <v>382</v>
      </c>
      <c r="J81" s="629" t="s">
        <v>190</v>
      </c>
      <c r="K81" s="647">
        <v>200000.0</v>
      </c>
      <c r="L81" s="647">
        <v>30000.0</v>
      </c>
      <c r="M81" s="648">
        <v>272000.0</v>
      </c>
      <c r="N81" s="662"/>
      <c r="O81" s="645" t="s">
        <v>329</v>
      </c>
      <c r="P81" s="639">
        <v>46189.0</v>
      </c>
      <c r="Q81" s="639">
        <v>46189.0</v>
      </c>
      <c r="R81" s="627">
        <v>46196.0</v>
      </c>
      <c r="S81" s="636" t="b">
        <v>0</v>
      </c>
      <c r="T81" s="636" t="b">
        <v>0</v>
      </c>
      <c r="U81" s="662"/>
      <c r="V81" s="663"/>
      <c r="W81" s="663"/>
      <c r="X81" s="663"/>
      <c r="Y81" s="662"/>
      <c r="Z81" s="664"/>
      <c r="AA81" s="664"/>
      <c r="AB81" s="662"/>
      <c r="AC81" s="664"/>
      <c r="AD81" s="665"/>
    </row>
    <row r="82" ht="13.5" customHeight="1">
      <c r="A82" s="637" t="b">
        <v>0</v>
      </c>
      <c r="B82" s="649" t="s">
        <v>113</v>
      </c>
      <c r="C82" s="649" t="s">
        <v>139</v>
      </c>
      <c r="D82" s="649" t="s">
        <v>326</v>
      </c>
      <c r="E82" s="649" t="s">
        <v>182</v>
      </c>
      <c r="F82" s="650">
        <v>46174.0</v>
      </c>
      <c r="G82" s="649" t="s">
        <v>290</v>
      </c>
      <c r="H82" s="492" t="s">
        <v>383</v>
      </c>
      <c r="I82" s="492" t="s">
        <v>384</v>
      </c>
      <c r="J82" s="649" t="s">
        <v>190</v>
      </c>
      <c r="K82" s="657">
        <v>200000.0</v>
      </c>
      <c r="L82" s="657">
        <v>30000.0</v>
      </c>
      <c r="M82" s="659">
        <v>272000.0</v>
      </c>
      <c r="N82" s="660"/>
      <c r="O82" s="649" t="s">
        <v>329</v>
      </c>
      <c r="P82" s="639">
        <v>46189.0</v>
      </c>
      <c r="Q82" s="639">
        <v>46189.0</v>
      </c>
      <c r="R82" s="610">
        <v>46196.0</v>
      </c>
      <c r="S82" s="636"/>
      <c r="T82" s="636"/>
      <c r="U82" s="660"/>
      <c r="V82" s="612">
        <f t="shared" ref="V82:W82" si="67">Q82-P82</f>
        <v>0</v>
      </c>
      <c r="W82" s="612">
        <f t="shared" si="67"/>
        <v>7</v>
      </c>
      <c r="X82" s="612">
        <f>U82-R82</f>
        <v>-46196</v>
      </c>
      <c r="Y82" s="660"/>
      <c r="Z82" s="661"/>
      <c r="AA82" s="661"/>
      <c r="AB82" s="660"/>
      <c r="AC82" s="661"/>
      <c r="AD82" s="474"/>
    </row>
    <row r="83" ht="13.5" customHeight="1">
      <c r="A83" s="637" t="b">
        <v>0</v>
      </c>
      <c r="B83" s="635" t="s">
        <v>139</v>
      </c>
      <c r="C83" s="635" t="s">
        <v>139</v>
      </c>
      <c r="D83" s="629" t="s">
        <v>326</v>
      </c>
      <c r="E83" s="629" t="s">
        <v>182</v>
      </c>
      <c r="F83" s="633">
        <v>46174.0</v>
      </c>
      <c r="G83" s="629" t="s">
        <v>290</v>
      </c>
      <c r="H83" s="635" t="s">
        <v>385</v>
      </c>
      <c r="I83" s="635" t="s">
        <v>386</v>
      </c>
      <c r="J83" s="635" t="s">
        <v>190</v>
      </c>
      <c r="K83" s="623">
        <v>200000.0</v>
      </c>
      <c r="L83" s="623">
        <v>30000.0</v>
      </c>
      <c r="M83" s="624">
        <v>272000.0</v>
      </c>
      <c r="N83" s="638"/>
      <c r="O83" s="641" t="s">
        <v>329</v>
      </c>
      <c r="P83" s="639">
        <v>46190.0</v>
      </c>
      <c r="Q83" s="639">
        <v>46190.0</v>
      </c>
      <c r="R83" s="639">
        <v>46197.0</v>
      </c>
      <c r="S83" s="636" t="b">
        <v>0</v>
      </c>
      <c r="T83" s="636" t="b">
        <v>0</v>
      </c>
      <c r="U83" s="638"/>
      <c r="V83" s="636"/>
      <c r="W83" s="636"/>
      <c r="X83" s="612"/>
      <c r="Y83" s="638"/>
      <c r="Z83" s="656"/>
      <c r="AA83" s="656"/>
      <c r="AB83" s="638"/>
      <c r="AC83" s="656"/>
      <c r="AD83" s="640"/>
    </row>
    <row r="84" ht="13.5" customHeight="1">
      <c r="A84" s="637" t="b">
        <v>0</v>
      </c>
      <c r="B84" s="635" t="s">
        <v>139</v>
      </c>
      <c r="C84" s="635" t="s">
        <v>139</v>
      </c>
      <c r="D84" s="492" t="s">
        <v>326</v>
      </c>
      <c r="E84" s="492" t="s">
        <v>182</v>
      </c>
      <c r="F84" s="632">
        <v>46174.0</v>
      </c>
      <c r="G84" s="492" t="s">
        <v>290</v>
      </c>
      <c r="H84" s="635" t="s">
        <v>387</v>
      </c>
      <c r="I84" s="635" t="s">
        <v>388</v>
      </c>
      <c r="J84" s="635" t="s">
        <v>190</v>
      </c>
      <c r="K84" s="618">
        <v>200000.0</v>
      </c>
      <c r="L84" s="618">
        <v>30000.0</v>
      </c>
      <c r="M84" s="622">
        <v>272000.0</v>
      </c>
      <c r="N84" s="638"/>
      <c r="O84" s="641" t="s">
        <v>329</v>
      </c>
      <c r="P84" s="639">
        <v>46190.0</v>
      </c>
      <c r="Q84" s="639">
        <v>46190.0</v>
      </c>
      <c r="R84" s="639">
        <v>46192.0</v>
      </c>
      <c r="S84" s="636" t="b">
        <v>0</v>
      </c>
      <c r="T84" s="636" t="b">
        <v>0</v>
      </c>
      <c r="U84" s="638"/>
      <c r="V84" s="636"/>
      <c r="W84" s="636"/>
      <c r="X84" s="612"/>
      <c r="Y84" s="638"/>
      <c r="Z84" s="656"/>
      <c r="AA84" s="656"/>
      <c r="AB84" s="638"/>
      <c r="AC84" s="656"/>
      <c r="AD84" s="640"/>
    </row>
    <row r="85" ht="13.5" customHeight="1">
      <c r="A85" s="637" t="b">
        <v>0</v>
      </c>
      <c r="B85" s="635" t="s">
        <v>139</v>
      </c>
      <c r="C85" s="635" t="s">
        <v>139</v>
      </c>
      <c r="D85" s="629" t="s">
        <v>326</v>
      </c>
      <c r="E85" s="629" t="s">
        <v>182</v>
      </c>
      <c r="F85" s="633">
        <v>46174.0</v>
      </c>
      <c r="G85" s="629" t="s">
        <v>290</v>
      </c>
      <c r="H85" s="635" t="s">
        <v>389</v>
      </c>
      <c r="I85" s="635" t="s">
        <v>390</v>
      </c>
      <c r="J85" s="635" t="s">
        <v>190</v>
      </c>
      <c r="K85" s="623">
        <v>200000.0</v>
      </c>
      <c r="L85" s="623">
        <v>30000.0</v>
      </c>
      <c r="M85" s="624">
        <v>272000.0</v>
      </c>
      <c r="N85" s="638"/>
      <c r="O85" s="641" t="s">
        <v>329</v>
      </c>
      <c r="P85" s="639">
        <v>46190.0</v>
      </c>
      <c r="Q85" s="639">
        <v>46190.0</v>
      </c>
      <c r="R85" s="639">
        <v>46196.0</v>
      </c>
      <c r="S85" s="636" t="b">
        <v>0</v>
      </c>
      <c r="T85" s="636" t="b">
        <v>0</v>
      </c>
      <c r="U85" s="638"/>
      <c r="V85" s="636"/>
      <c r="W85" s="636"/>
      <c r="X85" s="612"/>
      <c r="Y85" s="638"/>
      <c r="Z85" s="656"/>
      <c r="AA85" s="656"/>
      <c r="AB85" s="638"/>
      <c r="AC85" s="656"/>
      <c r="AD85" s="640"/>
    </row>
    <row r="86" ht="13.5" customHeight="1">
      <c r="A86" s="637" t="b">
        <v>0</v>
      </c>
      <c r="B86" s="635" t="s">
        <v>139</v>
      </c>
      <c r="C86" s="635" t="s">
        <v>139</v>
      </c>
      <c r="D86" s="492" t="s">
        <v>326</v>
      </c>
      <c r="E86" s="492" t="s">
        <v>182</v>
      </c>
      <c r="F86" s="632">
        <v>46174.0</v>
      </c>
      <c r="G86" s="492" t="s">
        <v>290</v>
      </c>
      <c r="H86" s="635" t="s">
        <v>391</v>
      </c>
      <c r="I86" s="635" t="s">
        <v>392</v>
      </c>
      <c r="J86" s="635" t="s">
        <v>190</v>
      </c>
      <c r="K86" s="618">
        <v>200000.0</v>
      </c>
      <c r="L86" s="618">
        <v>30000.0</v>
      </c>
      <c r="M86" s="622">
        <v>272000.0</v>
      </c>
      <c r="N86" s="638"/>
      <c r="O86" s="641" t="s">
        <v>329</v>
      </c>
      <c r="P86" s="639">
        <v>46191.0</v>
      </c>
      <c r="Q86" s="639">
        <v>46191.0</v>
      </c>
      <c r="R86" s="639">
        <v>46195.0</v>
      </c>
      <c r="S86" s="636" t="b">
        <v>0</v>
      </c>
      <c r="T86" s="636" t="b">
        <v>0</v>
      </c>
      <c r="U86" s="638"/>
      <c r="V86" s="636"/>
      <c r="W86" s="636"/>
      <c r="X86" s="612"/>
      <c r="Y86" s="638"/>
      <c r="Z86" s="656"/>
      <c r="AA86" s="656"/>
      <c r="AB86" s="638"/>
      <c r="AC86" s="656"/>
      <c r="AD86" s="640"/>
    </row>
    <row r="87" ht="13.5" customHeight="1">
      <c r="A87" s="637" t="b">
        <v>0</v>
      </c>
      <c r="B87" s="635" t="s">
        <v>139</v>
      </c>
      <c r="C87" s="635" t="s">
        <v>139</v>
      </c>
      <c r="D87" s="629" t="s">
        <v>326</v>
      </c>
      <c r="E87" s="629" t="s">
        <v>182</v>
      </c>
      <c r="F87" s="633">
        <v>46174.0</v>
      </c>
      <c r="G87" s="629" t="s">
        <v>290</v>
      </c>
      <c r="H87" s="635" t="s">
        <v>393</v>
      </c>
      <c r="I87" s="635" t="s">
        <v>394</v>
      </c>
      <c r="J87" s="635" t="s">
        <v>190</v>
      </c>
      <c r="K87" s="623">
        <v>200000.0</v>
      </c>
      <c r="L87" s="623">
        <v>30000.0</v>
      </c>
      <c r="M87" s="624">
        <v>272000.0</v>
      </c>
      <c r="N87" s="638"/>
      <c r="O87" s="635" t="s">
        <v>395</v>
      </c>
      <c r="P87" s="639">
        <v>46191.0</v>
      </c>
      <c r="Q87" s="639">
        <v>46191.0</v>
      </c>
      <c r="R87" s="639">
        <v>46198.0</v>
      </c>
      <c r="S87" s="636" t="b">
        <v>0</v>
      </c>
      <c r="T87" s="636" t="b">
        <v>0</v>
      </c>
      <c r="U87" s="638"/>
      <c r="V87" s="636"/>
      <c r="W87" s="636"/>
      <c r="X87" s="612"/>
      <c r="Y87" s="638"/>
      <c r="Z87" s="656"/>
      <c r="AA87" s="656"/>
      <c r="AB87" s="638"/>
      <c r="AC87" s="656"/>
      <c r="AD87" s="640"/>
    </row>
    <row r="88" ht="13.5" customHeight="1">
      <c r="A88" s="637" t="b">
        <v>0</v>
      </c>
      <c r="B88" s="635" t="s">
        <v>113</v>
      </c>
      <c r="C88" s="635" t="s">
        <v>139</v>
      </c>
      <c r="D88" s="492" t="s">
        <v>326</v>
      </c>
      <c r="E88" s="492" t="s">
        <v>182</v>
      </c>
      <c r="F88" s="632">
        <v>46174.0</v>
      </c>
      <c r="G88" s="492" t="s">
        <v>290</v>
      </c>
      <c r="H88" s="635" t="s">
        <v>396</v>
      </c>
      <c r="I88" s="635" t="s">
        <v>397</v>
      </c>
      <c r="J88" s="635" t="s">
        <v>190</v>
      </c>
      <c r="K88" s="618">
        <v>200000.0</v>
      </c>
      <c r="L88" s="618">
        <v>30000.0</v>
      </c>
      <c r="M88" s="622">
        <v>272000.0</v>
      </c>
      <c r="N88" s="638"/>
      <c r="O88" s="635" t="s">
        <v>395</v>
      </c>
      <c r="P88" s="639">
        <v>46192.0</v>
      </c>
      <c r="Q88" s="639">
        <v>46192.0</v>
      </c>
      <c r="R88" s="639">
        <v>46198.0</v>
      </c>
      <c r="S88" s="636" t="b">
        <v>0</v>
      </c>
      <c r="T88" s="636" t="b">
        <v>0</v>
      </c>
      <c r="U88" s="638"/>
      <c r="V88" s="636"/>
      <c r="W88" s="636"/>
      <c r="X88" s="612"/>
      <c r="Y88" s="638"/>
      <c r="Z88" s="656"/>
      <c r="AA88" s="656"/>
      <c r="AB88" s="638"/>
      <c r="AC88" s="656"/>
      <c r="AD88" s="640"/>
    </row>
    <row r="89" ht="13.5" customHeight="1">
      <c r="A89" s="637"/>
      <c r="B89" s="635" t="s">
        <v>113</v>
      </c>
      <c r="C89" s="635" t="s">
        <v>139</v>
      </c>
      <c r="D89" s="629" t="s">
        <v>326</v>
      </c>
      <c r="E89" s="629" t="s">
        <v>182</v>
      </c>
      <c r="F89" s="633">
        <v>46174.0</v>
      </c>
      <c r="G89" s="629" t="s">
        <v>290</v>
      </c>
      <c r="H89" s="635" t="s">
        <v>398</v>
      </c>
      <c r="I89" s="635" t="s">
        <v>399</v>
      </c>
      <c r="J89" s="635" t="s">
        <v>190</v>
      </c>
      <c r="K89" s="623">
        <v>200000.0</v>
      </c>
      <c r="L89" s="623">
        <v>30000.0</v>
      </c>
      <c r="M89" s="624">
        <v>272000.0</v>
      </c>
      <c r="N89" s="638"/>
      <c r="O89" s="641" t="s">
        <v>329</v>
      </c>
      <c r="P89" s="639">
        <v>46184.0</v>
      </c>
      <c r="Q89" s="639">
        <v>46184.0</v>
      </c>
      <c r="R89" s="639">
        <v>46191.0</v>
      </c>
      <c r="S89" s="636"/>
      <c r="T89" s="636"/>
      <c r="U89" s="638"/>
      <c r="V89" s="636">
        <f t="shared" ref="V89:W89" si="68">Q89-P89</f>
        <v>0</v>
      </c>
      <c r="W89" s="636">
        <f t="shared" si="68"/>
        <v>7</v>
      </c>
      <c r="X89" s="612">
        <f t="shared" ref="X89:X95" si="70">U89-R89</f>
        <v>-46191</v>
      </c>
      <c r="Y89" s="638"/>
      <c r="Z89" s="656"/>
      <c r="AA89" s="656"/>
      <c r="AB89" s="638"/>
      <c r="AC89" s="656"/>
      <c r="AD89" s="640"/>
    </row>
    <row r="90" ht="13.5" customHeight="1">
      <c r="A90" s="637"/>
      <c r="B90" s="635" t="s">
        <v>113</v>
      </c>
      <c r="C90" s="635" t="s">
        <v>139</v>
      </c>
      <c r="D90" s="492" t="s">
        <v>326</v>
      </c>
      <c r="E90" s="492" t="s">
        <v>182</v>
      </c>
      <c r="F90" s="632">
        <v>46174.0</v>
      </c>
      <c r="G90" s="492" t="s">
        <v>290</v>
      </c>
      <c r="H90" s="635" t="s">
        <v>400</v>
      </c>
      <c r="I90" s="635" t="s">
        <v>401</v>
      </c>
      <c r="J90" s="635" t="s">
        <v>190</v>
      </c>
      <c r="K90" s="618">
        <v>200000.0</v>
      </c>
      <c r="L90" s="618">
        <v>30000.0</v>
      </c>
      <c r="M90" s="622">
        <v>272000.0</v>
      </c>
      <c r="N90" s="638"/>
      <c r="O90" s="641" t="s">
        <v>329</v>
      </c>
      <c r="P90" s="639">
        <v>46190.0</v>
      </c>
      <c r="Q90" s="639">
        <v>46190.0</v>
      </c>
      <c r="R90" s="639">
        <v>46192.0</v>
      </c>
      <c r="S90" s="636"/>
      <c r="T90" s="636"/>
      <c r="U90" s="638"/>
      <c r="V90" s="636">
        <f t="shared" ref="V90:W90" si="69">Q90-P90</f>
        <v>0</v>
      </c>
      <c r="W90" s="636">
        <f t="shared" si="69"/>
        <v>2</v>
      </c>
      <c r="X90" s="612">
        <f t="shared" si="70"/>
        <v>-46192</v>
      </c>
      <c r="Y90" s="638"/>
      <c r="Z90" s="656"/>
      <c r="AA90" s="656"/>
      <c r="AB90" s="638"/>
      <c r="AC90" s="656"/>
      <c r="AD90" s="640"/>
    </row>
    <row r="91" ht="13.5" customHeight="1">
      <c r="A91" s="637"/>
      <c r="B91" s="635" t="s">
        <v>113</v>
      </c>
      <c r="C91" s="635" t="s">
        <v>139</v>
      </c>
      <c r="D91" s="629" t="s">
        <v>326</v>
      </c>
      <c r="E91" s="629" t="s">
        <v>182</v>
      </c>
      <c r="F91" s="633">
        <v>46174.0</v>
      </c>
      <c r="G91" s="629" t="s">
        <v>290</v>
      </c>
      <c r="H91" s="635" t="s">
        <v>402</v>
      </c>
      <c r="I91" s="635" t="s">
        <v>403</v>
      </c>
      <c r="J91" s="635" t="s">
        <v>190</v>
      </c>
      <c r="K91" s="623">
        <v>200000.0</v>
      </c>
      <c r="L91" s="623">
        <v>30000.0</v>
      </c>
      <c r="M91" s="624">
        <v>272000.0</v>
      </c>
      <c r="N91" s="638"/>
      <c r="O91" s="641" t="s">
        <v>329</v>
      </c>
      <c r="P91" s="639">
        <v>46190.0</v>
      </c>
      <c r="Q91" s="639">
        <v>46190.0</v>
      </c>
      <c r="R91" s="639">
        <v>46192.0</v>
      </c>
      <c r="S91" s="636"/>
      <c r="T91" s="636"/>
      <c r="U91" s="638"/>
      <c r="V91" s="636">
        <f t="shared" ref="V91:W91" si="71">Q91-P91</f>
        <v>0</v>
      </c>
      <c r="W91" s="636">
        <f t="shared" si="71"/>
        <v>2</v>
      </c>
      <c r="X91" s="612">
        <f t="shared" si="70"/>
        <v>-46192</v>
      </c>
      <c r="Y91" s="638"/>
      <c r="Z91" s="656"/>
      <c r="AA91" s="656"/>
      <c r="AB91" s="638"/>
      <c r="AC91" s="656"/>
      <c r="AD91" s="640"/>
    </row>
    <row r="92" ht="13.5" customHeight="1">
      <c r="A92" s="637"/>
      <c r="B92" s="635" t="s">
        <v>113</v>
      </c>
      <c r="C92" s="635" t="s">
        <v>139</v>
      </c>
      <c r="D92" s="492" t="s">
        <v>404</v>
      </c>
      <c r="E92" s="492" t="s">
        <v>182</v>
      </c>
      <c r="F92" s="632">
        <v>46174.0</v>
      </c>
      <c r="G92" s="492" t="s">
        <v>290</v>
      </c>
      <c r="H92" s="635" t="s">
        <v>405</v>
      </c>
      <c r="I92" s="635" t="s">
        <v>406</v>
      </c>
      <c r="J92" s="635" t="s">
        <v>190</v>
      </c>
      <c r="K92" s="618">
        <v>200000.0</v>
      </c>
      <c r="L92" s="618">
        <v>30000.0</v>
      </c>
      <c r="M92" s="622">
        <v>272000.0</v>
      </c>
      <c r="N92" s="610">
        <v>46191.0</v>
      </c>
      <c r="O92" s="635" t="s">
        <v>407</v>
      </c>
      <c r="P92" s="639">
        <v>46184.0</v>
      </c>
      <c r="Q92" s="639">
        <v>46184.0</v>
      </c>
      <c r="R92" s="639">
        <v>46188.0</v>
      </c>
      <c r="S92" s="636"/>
      <c r="T92" s="636"/>
      <c r="U92" s="638"/>
      <c r="V92" s="636">
        <f t="shared" ref="V92:W92" si="72">Q92-P92</f>
        <v>0</v>
      </c>
      <c r="W92" s="636">
        <f t="shared" si="72"/>
        <v>4</v>
      </c>
      <c r="X92" s="612">
        <f t="shared" si="70"/>
        <v>-46188</v>
      </c>
      <c r="Y92" s="638"/>
      <c r="Z92" s="656"/>
      <c r="AA92" s="656"/>
      <c r="AB92" s="638"/>
      <c r="AC92" s="656"/>
      <c r="AD92" s="640"/>
    </row>
    <row r="93" ht="13.5" hidden="1" customHeight="1">
      <c r="A93" s="604" t="b">
        <v>1</v>
      </c>
      <c r="B93" s="492" t="s">
        <v>113</v>
      </c>
      <c r="C93" s="629" t="s">
        <v>139</v>
      </c>
      <c r="D93" s="629" t="s">
        <v>408</v>
      </c>
      <c r="E93" s="629" t="s">
        <v>182</v>
      </c>
      <c r="F93" s="633">
        <v>46143.0</v>
      </c>
      <c r="G93" s="629" t="s">
        <v>290</v>
      </c>
      <c r="H93" s="634" t="s">
        <v>409</v>
      </c>
      <c r="I93" s="629" t="s">
        <v>410</v>
      </c>
      <c r="J93" s="629" t="s">
        <v>190</v>
      </c>
      <c r="K93" s="647">
        <v>200000.0</v>
      </c>
      <c r="L93" s="647">
        <v>30000.0</v>
      </c>
      <c r="M93" s="648">
        <v>272000.0</v>
      </c>
      <c r="N93" s="610">
        <v>46163.0</v>
      </c>
      <c r="O93" s="635" t="s">
        <v>411</v>
      </c>
      <c r="P93" s="610">
        <v>46118.0</v>
      </c>
      <c r="Q93" s="610">
        <v>46118.0</v>
      </c>
      <c r="R93" s="610">
        <v>46156.0</v>
      </c>
      <c r="S93" s="614" t="b">
        <v>1</v>
      </c>
      <c r="T93" s="612" t="b">
        <v>0</v>
      </c>
      <c r="U93" s="610">
        <v>46163.0</v>
      </c>
      <c r="V93" s="636">
        <f t="shared" ref="V93:W93" si="73">Q93-P93</f>
        <v>0</v>
      </c>
      <c r="W93" s="636">
        <f t="shared" si="73"/>
        <v>38</v>
      </c>
      <c r="X93" s="612">
        <f t="shared" si="70"/>
        <v>7</v>
      </c>
      <c r="Y93" s="613"/>
      <c r="Z93" s="612">
        <f t="shared" ref="Z93:Z94" si="75">Y93-Q93</f>
        <v>-46118</v>
      </c>
      <c r="AA93" s="612">
        <f t="shared" ref="AA93:AA94" si="76">Y93-R93</f>
        <v>-46156</v>
      </c>
      <c r="AB93" s="613"/>
      <c r="AC93" s="612">
        <f t="shared" ref="AC93:AC94" si="77">AB93-Q93</f>
        <v>-46118</v>
      </c>
      <c r="AD93" s="620"/>
    </row>
    <row r="94" ht="13.5" hidden="1" customHeight="1">
      <c r="A94" s="604" t="b">
        <v>1</v>
      </c>
      <c r="B94" s="492" t="s">
        <v>139</v>
      </c>
      <c r="C94" s="492" t="s">
        <v>139</v>
      </c>
      <c r="D94" s="492" t="s">
        <v>408</v>
      </c>
      <c r="E94" s="492" t="s">
        <v>182</v>
      </c>
      <c r="F94" s="632">
        <v>46143.0</v>
      </c>
      <c r="G94" s="492" t="s">
        <v>308</v>
      </c>
      <c r="H94" s="492" t="s">
        <v>412</v>
      </c>
      <c r="I94" s="492" t="s">
        <v>413</v>
      </c>
      <c r="J94" s="492" t="s">
        <v>190</v>
      </c>
      <c r="K94" s="618">
        <v>100000.0</v>
      </c>
      <c r="L94" s="618">
        <v>45000.0</v>
      </c>
      <c r="M94" s="622">
        <v>320000.0</v>
      </c>
      <c r="N94" s="610">
        <v>46147.0</v>
      </c>
      <c r="O94" s="492" t="s">
        <v>414</v>
      </c>
      <c r="P94" s="610">
        <v>46106.0</v>
      </c>
      <c r="Q94" s="610">
        <v>46106.0</v>
      </c>
      <c r="R94" s="610">
        <v>46115.0</v>
      </c>
      <c r="S94" s="614" t="b">
        <v>1</v>
      </c>
      <c r="T94" s="612" t="b">
        <v>0</v>
      </c>
      <c r="U94" s="610">
        <v>46122.0</v>
      </c>
      <c r="V94" s="612">
        <f t="shared" ref="V94:W94" si="74">Q94-P94</f>
        <v>0</v>
      </c>
      <c r="W94" s="612">
        <f t="shared" si="74"/>
        <v>9</v>
      </c>
      <c r="X94" s="612">
        <f t="shared" si="70"/>
        <v>7</v>
      </c>
      <c r="Y94" s="613"/>
      <c r="Z94" s="612">
        <f t="shared" si="75"/>
        <v>-46106</v>
      </c>
      <c r="AA94" s="612">
        <f t="shared" si="76"/>
        <v>-46115</v>
      </c>
      <c r="AB94" s="613"/>
      <c r="AC94" s="612">
        <f t="shared" si="77"/>
        <v>-46106</v>
      </c>
      <c r="AD94" s="620"/>
    </row>
    <row r="95" ht="13.5" hidden="1" customHeight="1">
      <c r="A95" s="637" t="b">
        <v>1</v>
      </c>
      <c r="B95" s="645" t="s">
        <v>113</v>
      </c>
      <c r="C95" s="645" t="s">
        <v>139</v>
      </c>
      <c r="D95" s="629" t="s">
        <v>408</v>
      </c>
      <c r="E95" s="645" t="s">
        <v>182</v>
      </c>
      <c r="F95" s="633">
        <v>46174.0</v>
      </c>
      <c r="G95" s="645" t="s">
        <v>290</v>
      </c>
      <c r="H95" s="629" t="s">
        <v>415</v>
      </c>
      <c r="I95" s="629" t="s">
        <v>416</v>
      </c>
      <c r="J95" s="645" t="s">
        <v>190</v>
      </c>
      <c r="K95" s="647">
        <v>200000.0</v>
      </c>
      <c r="L95" s="647">
        <v>30000.0</v>
      </c>
      <c r="M95" s="648">
        <v>272000.0</v>
      </c>
      <c r="N95" s="662"/>
      <c r="O95" s="645" t="s">
        <v>329</v>
      </c>
      <c r="P95" s="639">
        <v>46181.0</v>
      </c>
      <c r="Q95" s="639">
        <v>46181.0</v>
      </c>
      <c r="R95" s="639">
        <v>46190.0</v>
      </c>
      <c r="S95" s="636"/>
      <c r="T95" s="636"/>
      <c r="U95" s="662"/>
      <c r="V95" s="663">
        <f t="shared" ref="V95:W95" si="78">Q95-P95</f>
        <v>0</v>
      </c>
      <c r="W95" s="663">
        <f t="shared" si="78"/>
        <v>9</v>
      </c>
      <c r="X95" s="663">
        <f t="shared" si="70"/>
        <v>-46190</v>
      </c>
      <c r="Y95" s="662"/>
      <c r="Z95" s="664"/>
      <c r="AA95" s="664"/>
      <c r="AB95" s="662"/>
      <c r="AC95" s="664"/>
      <c r="AD95" s="665"/>
    </row>
    <row r="96" ht="13.5" hidden="1" customHeight="1">
      <c r="A96" s="637" t="b">
        <v>1</v>
      </c>
      <c r="B96" s="635" t="s">
        <v>139</v>
      </c>
      <c r="C96" s="635" t="s">
        <v>139</v>
      </c>
      <c r="D96" s="492" t="s">
        <v>408</v>
      </c>
      <c r="E96" s="492" t="s">
        <v>182</v>
      </c>
      <c r="F96" s="632">
        <v>46174.0</v>
      </c>
      <c r="G96" s="492" t="s">
        <v>290</v>
      </c>
      <c r="H96" s="666" t="s">
        <v>417</v>
      </c>
      <c r="I96" s="492" t="s">
        <v>418</v>
      </c>
      <c r="J96" s="492" t="s">
        <v>190</v>
      </c>
      <c r="K96" s="657">
        <v>200000.0</v>
      </c>
      <c r="L96" s="657">
        <v>30000.0</v>
      </c>
      <c r="M96" s="659">
        <v>272000.0</v>
      </c>
      <c r="N96" s="610"/>
      <c r="O96" s="641" t="s">
        <v>329</v>
      </c>
      <c r="P96" s="639">
        <v>46181.0</v>
      </c>
      <c r="Q96" s="639">
        <v>46183.0</v>
      </c>
      <c r="R96" s="639">
        <v>46188.0</v>
      </c>
      <c r="S96" s="636"/>
      <c r="T96" s="636"/>
      <c r="U96" s="660"/>
      <c r="V96" s="612"/>
      <c r="W96" s="612"/>
      <c r="X96" s="612"/>
      <c r="Y96" s="660"/>
      <c r="Z96" s="661"/>
      <c r="AA96" s="661"/>
      <c r="AB96" s="660"/>
      <c r="AC96" s="661"/>
      <c r="AD96" s="474"/>
    </row>
    <row r="97" ht="13.5" hidden="1" customHeight="1">
      <c r="A97" s="637" t="b">
        <v>0</v>
      </c>
      <c r="B97" s="635" t="s">
        <v>139</v>
      </c>
      <c r="C97" s="635" t="s">
        <v>139</v>
      </c>
      <c r="D97" s="629" t="s">
        <v>326</v>
      </c>
      <c r="E97" s="629" t="s">
        <v>182</v>
      </c>
      <c r="F97" s="633">
        <v>46204.0</v>
      </c>
      <c r="G97" s="629" t="s">
        <v>290</v>
      </c>
      <c r="H97" s="635" t="s">
        <v>419</v>
      </c>
      <c r="I97" s="635" t="s">
        <v>420</v>
      </c>
      <c r="J97" s="635" t="s">
        <v>190</v>
      </c>
      <c r="K97" s="623">
        <v>200000.0</v>
      </c>
      <c r="L97" s="623">
        <v>30000.0</v>
      </c>
      <c r="M97" s="624">
        <v>272000.0</v>
      </c>
      <c r="N97" s="638"/>
      <c r="O97" s="641" t="s">
        <v>329</v>
      </c>
      <c r="P97" s="639">
        <v>46178.0</v>
      </c>
      <c r="Q97" s="639">
        <v>46174.0</v>
      </c>
      <c r="R97" s="627">
        <v>46210.0</v>
      </c>
      <c r="S97" s="636" t="b">
        <v>0</v>
      </c>
      <c r="T97" s="636" t="b">
        <v>0</v>
      </c>
      <c r="U97" s="638"/>
      <c r="V97" s="636"/>
      <c r="W97" s="636"/>
      <c r="X97" s="612"/>
      <c r="Y97" s="638"/>
      <c r="Z97" s="656"/>
      <c r="AA97" s="656"/>
      <c r="AB97" s="638"/>
      <c r="AC97" s="656"/>
      <c r="AD97" s="640"/>
    </row>
    <row r="98" ht="13.5" hidden="1" customHeight="1">
      <c r="A98" s="637" t="b">
        <v>1</v>
      </c>
      <c r="B98" s="635" t="s">
        <v>139</v>
      </c>
      <c r="C98" s="635" t="s">
        <v>139</v>
      </c>
      <c r="D98" s="492" t="s">
        <v>326</v>
      </c>
      <c r="E98" s="492" t="s">
        <v>182</v>
      </c>
      <c r="F98" s="632">
        <v>45809.0</v>
      </c>
      <c r="G98" s="492" t="s">
        <v>290</v>
      </c>
      <c r="H98" s="635" t="s">
        <v>421</v>
      </c>
      <c r="I98" s="635" t="s">
        <v>422</v>
      </c>
      <c r="J98" s="635" t="s">
        <v>190</v>
      </c>
      <c r="K98" s="618">
        <v>200000.0</v>
      </c>
      <c r="L98" s="618">
        <v>30000.0</v>
      </c>
      <c r="M98" s="622">
        <v>272000.0</v>
      </c>
      <c r="N98" s="638"/>
      <c r="O98" s="635" t="s">
        <v>329</v>
      </c>
      <c r="P98" s="639">
        <v>46177.0</v>
      </c>
      <c r="Q98" s="639">
        <v>46177.0</v>
      </c>
      <c r="R98" s="639">
        <v>46177.0</v>
      </c>
      <c r="S98" s="636" t="b">
        <v>0</v>
      </c>
      <c r="T98" s="636" t="b">
        <v>0</v>
      </c>
      <c r="U98" s="638"/>
      <c r="V98" s="636"/>
      <c r="W98" s="636"/>
      <c r="X98" s="612"/>
      <c r="Y98" s="638"/>
      <c r="Z98" s="656"/>
      <c r="AA98" s="656"/>
      <c r="AB98" s="638"/>
      <c r="AC98" s="656"/>
      <c r="AD98" s="640"/>
    </row>
    <row r="99" ht="13.5" hidden="1" customHeight="1">
      <c r="A99" s="604" t="b">
        <v>0</v>
      </c>
      <c r="B99" s="492" t="s">
        <v>113</v>
      </c>
      <c r="C99" s="629" t="s">
        <v>139</v>
      </c>
      <c r="D99" s="629" t="s">
        <v>404</v>
      </c>
      <c r="E99" s="629" t="s">
        <v>182</v>
      </c>
      <c r="F99" s="633">
        <v>45778.0</v>
      </c>
      <c r="G99" s="629" t="s">
        <v>308</v>
      </c>
      <c r="H99" s="629" t="s">
        <v>423</v>
      </c>
      <c r="I99" s="629" t="s">
        <v>420</v>
      </c>
      <c r="J99" s="629" t="s">
        <v>190</v>
      </c>
      <c r="K99" s="618">
        <v>100000.0</v>
      </c>
      <c r="L99" s="618">
        <v>45000.0</v>
      </c>
      <c r="M99" s="622">
        <v>320000.0</v>
      </c>
      <c r="N99" s="610">
        <v>46153.0</v>
      </c>
      <c r="O99" s="492" t="s">
        <v>424</v>
      </c>
      <c r="P99" s="610">
        <v>46118.0</v>
      </c>
      <c r="Q99" s="610">
        <v>46119.0</v>
      </c>
      <c r="R99" s="610">
        <v>46122.0</v>
      </c>
      <c r="S99" s="612" t="b">
        <v>0</v>
      </c>
      <c r="T99" s="612" t="b">
        <v>0</v>
      </c>
      <c r="U99" s="613"/>
      <c r="V99" s="612">
        <f t="shared" ref="V99:W99" si="79">Q99-P99</f>
        <v>1</v>
      </c>
      <c r="W99" s="612">
        <f t="shared" si="79"/>
        <v>3</v>
      </c>
      <c r="X99" s="612">
        <f t="shared" ref="X99:X102" si="81">U99-R99</f>
        <v>-46122</v>
      </c>
      <c r="Y99" s="613"/>
      <c r="Z99" s="612"/>
      <c r="AA99" s="612"/>
      <c r="AB99" s="613"/>
      <c r="AC99" s="612"/>
      <c r="AD99" s="620"/>
    </row>
    <row r="100" ht="13.5" hidden="1" customHeight="1">
      <c r="A100" s="604" t="b">
        <v>0</v>
      </c>
      <c r="B100" s="492" t="s">
        <v>113</v>
      </c>
      <c r="C100" s="492" t="s">
        <v>139</v>
      </c>
      <c r="D100" s="492" t="s">
        <v>404</v>
      </c>
      <c r="E100" s="492" t="s">
        <v>182</v>
      </c>
      <c r="F100" s="632">
        <v>45778.0</v>
      </c>
      <c r="G100" s="492" t="s">
        <v>290</v>
      </c>
      <c r="H100" s="617" t="s">
        <v>425</v>
      </c>
      <c r="I100" s="492" t="s">
        <v>426</v>
      </c>
      <c r="J100" s="492" t="s">
        <v>190</v>
      </c>
      <c r="K100" s="618">
        <v>200000.0</v>
      </c>
      <c r="L100" s="618">
        <v>30000.0</v>
      </c>
      <c r="M100" s="622">
        <v>272000.0</v>
      </c>
      <c r="N100" s="610">
        <v>46139.0</v>
      </c>
      <c r="O100" s="492" t="s">
        <v>427</v>
      </c>
      <c r="P100" s="610">
        <v>46133.0</v>
      </c>
      <c r="Q100" s="610">
        <v>46133.0</v>
      </c>
      <c r="R100" s="610">
        <v>46136.0</v>
      </c>
      <c r="S100" s="612" t="b">
        <v>0</v>
      </c>
      <c r="T100" s="612" t="b">
        <v>0</v>
      </c>
      <c r="U100" s="613"/>
      <c r="V100" s="612">
        <f t="shared" ref="V100:W100" si="80">Q100-P100</f>
        <v>0</v>
      </c>
      <c r="W100" s="612">
        <f t="shared" si="80"/>
        <v>3</v>
      </c>
      <c r="X100" s="612">
        <f t="shared" si="81"/>
        <v>-46136</v>
      </c>
      <c r="Y100" s="613"/>
      <c r="Z100" s="612"/>
      <c r="AA100" s="612"/>
      <c r="AB100" s="613"/>
      <c r="AC100" s="612"/>
      <c r="AD100" s="620"/>
    </row>
    <row r="101" ht="13.5" hidden="1" customHeight="1">
      <c r="A101" s="667" t="b">
        <v>0</v>
      </c>
      <c r="B101" s="641" t="s">
        <v>113</v>
      </c>
      <c r="C101" s="641" t="s">
        <v>139</v>
      </c>
      <c r="D101" s="629" t="s">
        <v>404</v>
      </c>
      <c r="E101" s="645" t="s">
        <v>182</v>
      </c>
      <c r="F101" s="633">
        <v>46204.0</v>
      </c>
      <c r="G101" s="645" t="s">
        <v>290</v>
      </c>
      <c r="H101" s="635" t="s">
        <v>428</v>
      </c>
      <c r="I101" s="635" t="s">
        <v>429</v>
      </c>
      <c r="J101" s="641" t="s">
        <v>190</v>
      </c>
      <c r="K101" s="647">
        <v>200000.0</v>
      </c>
      <c r="L101" s="647">
        <v>30000.0</v>
      </c>
      <c r="M101" s="648">
        <v>272000.0</v>
      </c>
      <c r="N101" s="610">
        <v>46204.0</v>
      </c>
      <c r="O101" s="635" t="s">
        <v>430</v>
      </c>
      <c r="P101" s="639">
        <v>46129.0</v>
      </c>
      <c r="Q101" s="639">
        <v>46139.0</v>
      </c>
      <c r="R101" s="639">
        <v>46160.0</v>
      </c>
      <c r="S101" s="636" t="b">
        <v>0</v>
      </c>
      <c r="T101" s="636" t="b">
        <v>0</v>
      </c>
      <c r="U101" s="638"/>
      <c r="V101" s="636">
        <f t="shared" ref="V101:W101" si="82">Q101-P101</f>
        <v>10</v>
      </c>
      <c r="W101" s="636">
        <f t="shared" si="82"/>
        <v>21</v>
      </c>
      <c r="X101" s="636">
        <f t="shared" si="81"/>
        <v>-46160</v>
      </c>
      <c r="Y101" s="638"/>
      <c r="Z101" s="656"/>
      <c r="AA101" s="656"/>
      <c r="AB101" s="638"/>
      <c r="AC101" s="656"/>
      <c r="AD101" s="640"/>
    </row>
    <row r="102" ht="13.5" hidden="1" customHeight="1">
      <c r="A102" s="667" t="b">
        <v>0</v>
      </c>
      <c r="B102" s="641" t="s">
        <v>113</v>
      </c>
      <c r="C102" s="641" t="s">
        <v>139</v>
      </c>
      <c r="D102" s="492" t="s">
        <v>404</v>
      </c>
      <c r="E102" s="649" t="s">
        <v>182</v>
      </c>
      <c r="F102" s="632">
        <v>46204.0</v>
      </c>
      <c r="G102" s="649" t="s">
        <v>290</v>
      </c>
      <c r="H102" s="635" t="s">
        <v>431</v>
      </c>
      <c r="I102" s="635" t="s">
        <v>432</v>
      </c>
      <c r="J102" s="641" t="s">
        <v>190</v>
      </c>
      <c r="K102" s="657">
        <v>200000.0</v>
      </c>
      <c r="L102" s="657">
        <v>30000.0</v>
      </c>
      <c r="M102" s="659">
        <v>272000.0</v>
      </c>
      <c r="N102" s="610">
        <v>46204.0</v>
      </c>
      <c r="O102" s="635" t="s">
        <v>433</v>
      </c>
      <c r="P102" s="639">
        <v>46136.0</v>
      </c>
      <c r="Q102" s="610">
        <v>46136.0</v>
      </c>
      <c r="R102" s="639">
        <v>46155.0</v>
      </c>
      <c r="S102" s="636" t="b">
        <v>0</v>
      </c>
      <c r="T102" s="636" t="b">
        <v>0</v>
      </c>
      <c r="U102" s="638"/>
      <c r="V102" s="636">
        <f t="shared" ref="V102:W102" si="83">Q102-P102</f>
        <v>0</v>
      </c>
      <c r="W102" s="636">
        <f t="shared" si="83"/>
        <v>19</v>
      </c>
      <c r="X102" s="636">
        <f t="shared" si="81"/>
        <v>-46155</v>
      </c>
      <c r="Y102" s="638"/>
      <c r="Z102" s="656"/>
      <c r="AA102" s="656"/>
      <c r="AB102" s="638"/>
      <c r="AC102" s="656"/>
      <c r="AD102" s="640"/>
    </row>
    <row r="103" ht="13.5" hidden="1" customHeight="1">
      <c r="A103" s="637" t="b">
        <v>1</v>
      </c>
      <c r="B103" s="635" t="s">
        <v>139</v>
      </c>
      <c r="C103" s="635" t="s">
        <v>139</v>
      </c>
      <c r="D103" s="629" t="s">
        <v>408</v>
      </c>
      <c r="E103" s="629" t="s">
        <v>182</v>
      </c>
      <c r="F103" s="633">
        <v>46174.0</v>
      </c>
      <c r="G103" s="629" t="s">
        <v>290</v>
      </c>
      <c r="H103" s="629" t="s">
        <v>434</v>
      </c>
      <c r="I103" s="629" t="s">
        <v>435</v>
      </c>
      <c r="J103" s="629" t="s">
        <v>190</v>
      </c>
      <c r="K103" s="647">
        <v>200000.0</v>
      </c>
      <c r="L103" s="647">
        <v>30000.0</v>
      </c>
      <c r="M103" s="648">
        <v>272000.0</v>
      </c>
      <c r="N103" s="662"/>
      <c r="O103" s="645" t="s">
        <v>329</v>
      </c>
      <c r="P103" s="639">
        <v>46185.0</v>
      </c>
      <c r="Q103" s="639">
        <v>46185.0</v>
      </c>
      <c r="R103" s="639">
        <v>46185.0</v>
      </c>
      <c r="S103" s="664" t="b">
        <v>0</v>
      </c>
      <c r="T103" s="664" t="b">
        <v>0</v>
      </c>
      <c r="U103" s="662"/>
      <c r="V103" s="663"/>
      <c r="W103" s="663"/>
      <c r="X103" s="663"/>
      <c r="Y103" s="662"/>
      <c r="Z103" s="664"/>
      <c r="AA103" s="664"/>
      <c r="AB103" s="662"/>
      <c r="AC103" s="664"/>
      <c r="AD103" s="665"/>
    </row>
    <row r="104" ht="13.5" hidden="1" customHeight="1">
      <c r="A104" s="637" t="b">
        <v>1</v>
      </c>
      <c r="B104" s="635" t="s">
        <v>139</v>
      </c>
      <c r="C104" s="635" t="s">
        <v>139</v>
      </c>
      <c r="D104" s="492" t="s">
        <v>408</v>
      </c>
      <c r="E104" s="492" t="s">
        <v>182</v>
      </c>
      <c r="F104" s="632">
        <v>46174.0</v>
      </c>
      <c r="G104" s="492" t="s">
        <v>290</v>
      </c>
      <c r="H104" s="492" t="s">
        <v>436</v>
      </c>
      <c r="I104" s="492" t="s">
        <v>437</v>
      </c>
      <c r="J104" s="492" t="s">
        <v>190</v>
      </c>
      <c r="K104" s="657">
        <v>200000.0</v>
      </c>
      <c r="L104" s="657">
        <v>30000.0</v>
      </c>
      <c r="M104" s="659">
        <v>272000.0</v>
      </c>
      <c r="N104" s="660"/>
      <c r="O104" s="649" t="s">
        <v>329</v>
      </c>
      <c r="P104" s="639">
        <v>46181.0</v>
      </c>
      <c r="Q104" s="639">
        <v>46181.0</v>
      </c>
      <c r="R104" s="639">
        <v>46181.0</v>
      </c>
      <c r="S104" s="661" t="b">
        <v>0</v>
      </c>
      <c r="T104" s="661" t="b">
        <v>0</v>
      </c>
      <c r="U104" s="660"/>
      <c r="V104" s="612"/>
      <c r="W104" s="612"/>
      <c r="X104" s="612"/>
      <c r="Y104" s="660"/>
      <c r="Z104" s="661"/>
      <c r="AA104" s="661"/>
      <c r="AB104" s="660"/>
      <c r="AC104" s="661"/>
      <c r="AD104" s="474"/>
    </row>
    <row r="105" ht="13.5" hidden="1" customHeight="1">
      <c r="A105" s="604"/>
      <c r="B105" s="492"/>
      <c r="C105" s="629" t="s">
        <v>139</v>
      </c>
      <c r="D105" s="629" t="s">
        <v>326</v>
      </c>
      <c r="E105" s="629"/>
      <c r="F105" s="633"/>
      <c r="G105" s="628"/>
      <c r="H105" s="617"/>
      <c r="I105" s="492"/>
      <c r="J105" s="492"/>
      <c r="K105" s="647"/>
      <c r="L105" s="623"/>
      <c r="M105" s="624"/>
      <c r="N105" s="613"/>
      <c r="O105" s="613"/>
      <c r="P105" s="610"/>
      <c r="Q105" s="610"/>
      <c r="R105" s="610"/>
      <c r="S105" s="612" t="b">
        <v>0</v>
      </c>
      <c r="T105" s="612" t="b">
        <v>0</v>
      </c>
      <c r="U105" s="613"/>
      <c r="V105" s="612">
        <f t="shared" ref="V105:W105" si="84">Q105-P105</f>
        <v>0</v>
      </c>
      <c r="W105" s="612">
        <f t="shared" si="84"/>
        <v>0</v>
      </c>
      <c r="X105" s="612">
        <f t="shared" ref="X105:X107" si="86">U105-R105</f>
        <v>0</v>
      </c>
      <c r="Y105" s="613"/>
      <c r="Z105" s="612">
        <f t="shared" ref="Z105:Z106" si="87">Y105-Q105</f>
        <v>0</v>
      </c>
      <c r="AA105" s="612">
        <f t="shared" ref="AA105:AA106" si="88">Y105-R105</f>
        <v>0</v>
      </c>
      <c r="AB105" s="613"/>
      <c r="AC105" s="612">
        <f t="shared" ref="AC105:AC106" si="89">AB105-Q105</f>
        <v>0</v>
      </c>
      <c r="AD105" s="620"/>
    </row>
    <row r="106" ht="13.5" hidden="1" customHeight="1">
      <c r="A106" s="604"/>
      <c r="B106" s="492"/>
      <c r="C106" s="492" t="s">
        <v>139</v>
      </c>
      <c r="D106" s="492" t="s">
        <v>326</v>
      </c>
      <c r="E106" s="492"/>
      <c r="F106" s="606"/>
      <c r="G106" s="606"/>
      <c r="H106" s="617"/>
      <c r="I106" s="492"/>
      <c r="J106" s="492"/>
      <c r="K106" s="657"/>
      <c r="L106" s="618"/>
      <c r="M106" s="622"/>
      <c r="N106" s="613"/>
      <c r="O106" s="613"/>
      <c r="P106" s="610"/>
      <c r="Q106" s="610"/>
      <c r="R106" s="610"/>
      <c r="S106" s="612" t="b">
        <v>0</v>
      </c>
      <c r="T106" s="612" t="b">
        <v>0</v>
      </c>
      <c r="U106" s="613"/>
      <c r="V106" s="612">
        <f t="shared" ref="V106:W106" si="85">Q106-P106</f>
        <v>0</v>
      </c>
      <c r="W106" s="612">
        <f t="shared" si="85"/>
        <v>0</v>
      </c>
      <c r="X106" s="612">
        <f t="shared" si="86"/>
        <v>0</v>
      </c>
      <c r="Y106" s="613"/>
      <c r="Z106" s="612">
        <f t="shared" si="87"/>
        <v>0</v>
      </c>
      <c r="AA106" s="612">
        <f t="shared" si="88"/>
        <v>0</v>
      </c>
      <c r="AB106" s="613"/>
      <c r="AC106" s="612">
        <f t="shared" si="89"/>
        <v>0</v>
      </c>
      <c r="AD106" s="620"/>
    </row>
    <row r="107" ht="13.5" hidden="1" customHeight="1">
      <c r="A107" s="637" t="b">
        <v>1</v>
      </c>
      <c r="B107" s="641" t="s">
        <v>113</v>
      </c>
      <c r="C107" s="641" t="s">
        <v>139</v>
      </c>
      <c r="D107" s="629" t="s">
        <v>408</v>
      </c>
      <c r="E107" s="645" t="s">
        <v>182</v>
      </c>
      <c r="F107" s="633">
        <v>46174.0</v>
      </c>
      <c r="G107" s="645" t="s">
        <v>290</v>
      </c>
      <c r="H107" s="635" t="s">
        <v>438</v>
      </c>
      <c r="I107" s="635" t="s">
        <v>439</v>
      </c>
      <c r="J107" s="641" t="s">
        <v>190</v>
      </c>
      <c r="K107" s="647">
        <v>200000.0</v>
      </c>
      <c r="L107" s="647">
        <v>30000.0</v>
      </c>
      <c r="M107" s="648">
        <v>272000.0</v>
      </c>
      <c r="N107" s="610">
        <v>46177.0</v>
      </c>
      <c r="O107" s="492" t="s">
        <v>440</v>
      </c>
      <c r="P107" s="639">
        <v>46120.0</v>
      </c>
      <c r="Q107" s="610">
        <v>46122.0</v>
      </c>
      <c r="R107" s="639">
        <v>46177.0</v>
      </c>
      <c r="S107" s="636" t="b">
        <v>0</v>
      </c>
      <c r="T107" s="636" t="b">
        <v>0</v>
      </c>
      <c r="U107" s="638"/>
      <c r="V107" s="636">
        <f t="shared" ref="V107:W107" si="90">Q107-P107</f>
        <v>2</v>
      </c>
      <c r="W107" s="636">
        <f t="shared" si="90"/>
        <v>55</v>
      </c>
      <c r="X107" s="636">
        <f t="shared" si="86"/>
        <v>-46177</v>
      </c>
      <c r="Y107" s="638"/>
      <c r="Z107" s="656"/>
      <c r="AA107" s="656"/>
      <c r="AB107" s="638"/>
      <c r="AC107" s="656"/>
      <c r="AD107" s="668"/>
    </row>
    <row r="108" ht="13.5" hidden="1" customHeight="1">
      <c r="A108" s="637" t="b">
        <v>1</v>
      </c>
      <c r="B108" s="635" t="s">
        <v>139</v>
      </c>
      <c r="C108" s="635" t="s">
        <v>139</v>
      </c>
      <c r="D108" s="492" t="s">
        <v>408</v>
      </c>
      <c r="E108" s="492" t="s">
        <v>182</v>
      </c>
      <c r="F108" s="632">
        <v>46174.0</v>
      </c>
      <c r="G108" s="492" t="s">
        <v>290</v>
      </c>
      <c r="H108" s="635" t="s">
        <v>441</v>
      </c>
      <c r="I108" s="635" t="s">
        <v>442</v>
      </c>
      <c r="J108" s="635" t="s">
        <v>190</v>
      </c>
      <c r="K108" s="618">
        <v>200000.0</v>
      </c>
      <c r="L108" s="618">
        <v>30000.0</v>
      </c>
      <c r="M108" s="622">
        <v>272000.0</v>
      </c>
      <c r="N108" s="638"/>
      <c r="O108" s="641" t="s">
        <v>329</v>
      </c>
      <c r="P108" s="639">
        <v>46190.0</v>
      </c>
      <c r="Q108" s="639">
        <v>46190.0</v>
      </c>
      <c r="R108" s="639">
        <v>46191.0</v>
      </c>
      <c r="S108" s="636" t="b">
        <v>0</v>
      </c>
      <c r="T108" s="636" t="b">
        <v>0</v>
      </c>
      <c r="U108" s="638"/>
      <c r="V108" s="636"/>
      <c r="W108" s="636"/>
      <c r="X108" s="612"/>
      <c r="Y108" s="638"/>
      <c r="Z108" s="656"/>
      <c r="AA108" s="656"/>
      <c r="AB108" s="638"/>
      <c r="AC108" s="656"/>
      <c r="AD108" s="640"/>
    </row>
    <row r="109" ht="13.5" hidden="1" customHeight="1">
      <c r="A109" s="604" t="b">
        <v>0</v>
      </c>
      <c r="B109" s="492" t="s">
        <v>34</v>
      </c>
      <c r="C109" s="492" t="s">
        <v>0</v>
      </c>
      <c r="D109" s="492" t="s">
        <v>404</v>
      </c>
      <c r="E109" s="629" t="s">
        <v>110</v>
      </c>
      <c r="F109" s="633">
        <v>46082.0</v>
      </c>
      <c r="G109" s="492" t="s">
        <v>308</v>
      </c>
      <c r="H109" s="617" t="s">
        <v>443</v>
      </c>
      <c r="I109" s="492" t="s">
        <v>384</v>
      </c>
      <c r="J109" s="492" t="s">
        <v>190</v>
      </c>
      <c r="K109" s="618">
        <v>50000.0</v>
      </c>
      <c r="L109" s="618">
        <v>40000.0</v>
      </c>
      <c r="M109" s="622">
        <v>265000.0</v>
      </c>
      <c r="N109" s="613"/>
      <c r="O109" s="492" t="s">
        <v>444</v>
      </c>
      <c r="P109" s="610"/>
      <c r="Q109" s="610"/>
      <c r="R109" s="610"/>
      <c r="S109" s="612" t="b">
        <v>0</v>
      </c>
      <c r="T109" s="612" t="b">
        <v>0</v>
      </c>
      <c r="U109" s="613"/>
      <c r="V109" s="612"/>
      <c r="W109" s="612">
        <f t="shared" ref="W109:W112" si="91">R109-Q109</f>
        <v>0</v>
      </c>
      <c r="X109" s="612">
        <f t="shared" ref="X109:X124" si="92">U109-R109</f>
        <v>0</v>
      </c>
      <c r="Y109" s="613"/>
      <c r="Z109" s="612">
        <f t="shared" ref="Z109:Z116" si="93">Y109-Q109</f>
        <v>0</v>
      </c>
      <c r="AA109" s="612">
        <f t="shared" ref="AA109:AA112" si="94">Y109-R109</f>
        <v>0</v>
      </c>
      <c r="AB109" s="613"/>
      <c r="AC109" s="612">
        <f t="shared" ref="AC109:AC112" si="95">AB109-Q109</f>
        <v>0</v>
      </c>
      <c r="AD109" s="620"/>
    </row>
    <row r="110" ht="13.5" hidden="1" customHeight="1">
      <c r="A110" s="604" t="b">
        <v>0</v>
      </c>
      <c r="B110" s="492" t="s">
        <v>34</v>
      </c>
      <c r="C110" s="492" t="s">
        <v>0</v>
      </c>
      <c r="D110" s="492" t="s">
        <v>404</v>
      </c>
      <c r="E110" s="492" t="s">
        <v>110</v>
      </c>
      <c r="F110" s="632">
        <v>46082.0</v>
      </c>
      <c r="G110" s="492" t="s">
        <v>308</v>
      </c>
      <c r="H110" s="617" t="s">
        <v>445</v>
      </c>
      <c r="I110" s="492" t="s">
        <v>446</v>
      </c>
      <c r="J110" s="492" t="s">
        <v>192</v>
      </c>
      <c r="K110" s="618">
        <v>50000.0</v>
      </c>
      <c r="L110" s="618">
        <v>40000.0</v>
      </c>
      <c r="M110" s="622">
        <v>265000.0</v>
      </c>
      <c r="N110" s="613"/>
      <c r="O110" s="492" t="s">
        <v>447</v>
      </c>
      <c r="P110" s="610"/>
      <c r="Q110" s="610"/>
      <c r="R110" s="610"/>
      <c r="S110" s="612" t="b">
        <v>0</v>
      </c>
      <c r="T110" s="612" t="b">
        <v>0</v>
      </c>
      <c r="U110" s="613"/>
      <c r="V110" s="612"/>
      <c r="W110" s="612">
        <f t="shared" si="91"/>
        <v>0</v>
      </c>
      <c r="X110" s="612">
        <f t="shared" si="92"/>
        <v>0</v>
      </c>
      <c r="Y110" s="613"/>
      <c r="Z110" s="612">
        <f t="shared" si="93"/>
        <v>0</v>
      </c>
      <c r="AA110" s="612">
        <f t="shared" si="94"/>
        <v>0</v>
      </c>
      <c r="AB110" s="613"/>
      <c r="AC110" s="612">
        <f t="shared" si="95"/>
        <v>0</v>
      </c>
      <c r="AD110" s="620"/>
    </row>
    <row r="111" ht="13.5" hidden="1" customHeight="1">
      <c r="A111" s="604" t="b">
        <v>0</v>
      </c>
      <c r="B111" s="492" t="s">
        <v>34</v>
      </c>
      <c r="C111" s="492" t="s">
        <v>0</v>
      </c>
      <c r="D111" s="492" t="s">
        <v>404</v>
      </c>
      <c r="E111" s="629" t="s">
        <v>110</v>
      </c>
      <c r="F111" s="633">
        <v>46082.0</v>
      </c>
      <c r="G111" s="492" t="s">
        <v>308</v>
      </c>
      <c r="H111" s="617" t="s">
        <v>448</v>
      </c>
      <c r="I111" s="492" t="s">
        <v>449</v>
      </c>
      <c r="J111" s="492" t="s">
        <v>190</v>
      </c>
      <c r="K111" s="618">
        <v>50000.0</v>
      </c>
      <c r="L111" s="618">
        <v>40000.0</v>
      </c>
      <c r="M111" s="622">
        <v>265000.0</v>
      </c>
      <c r="N111" s="613"/>
      <c r="O111" s="669" t="s">
        <v>450</v>
      </c>
      <c r="P111" s="610"/>
      <c r="Q111" s="610"/>
      <c r="R111" s="610"/>
      <c r="S111" s="612" t="b">
        <v>0</v>
      </c>
      <c r="T111" s="612" t="b">
        <v>0</v>
      </c>
      <c r="U111" s="613"/>
      <c r="V111" s="612"/>
      <c r="W111" s="612">
        <f t="shared" si="91"/>
        <v>0</v>
      </c>
      <c r="X111" s="612">
        <f t="shared" si="92"/>
        <v>0</v>
      </c>
      <c r="Y111" s="613"/>
      <c r="Z111" s="612">
        <f t="shared" si="93"/>
        <v>0</v>
      </c>
      <c r="AA111" s="612">
        <f t="shared" si="94"/>
        <v>0</v>
      </c>
      <c r="AB111" s="613"/>
      <c r="AC111" s="612">
        <f t="shared" si="95"/>
        <v>0</v>
      </c>
      <c r="AD111" s="620"/>
    </row>
    <row r="112" ht="13.5" hidden="1" customHeight="1">
      <c r="A112" s="604" t="b">
        <v>0</v>
      </c>
      <c r="B112" s="492" t="s">
        <v>139</v>
      </c>
      <c r="C112" s="492" t="s">
        <v>0</v>
      </c>
      <c r="D112" s="492" t="s">
        <v>404</v>
      </c>
      <c r="E112" s="492" t="s">
        <v>110</v>
      </c>
      <c r="F112" s="632">
        <v>46082.0</v>
      </c>
      <c r="G112" s="492" t="s">
        <v>308</v>
      </c>
      <c r="H112" s="617" t="s">
        <v>451</v>
      </c>
      <c r="I112" s="492" t="s">
        <v>452</v>
      </c>
      <c r="J112" s="492" t="s">
        <v>190</v>
      </c>
      <c r="K112" s="618">
        <v>50000.0</v>
      </c>
      <c r="L112" s="618">
        <v>40000.0</v>
      </c>
      <c r="M112" s="622">
        <v>265000.0</v>
      </c>
      <c r="N112" s="613"/>
      <c r="O112" s="492" t="s">
        <v>453</v>
      </c>
      <c r="P112" s="610"/>
      <c r="Q112" s="610"/>
      <c r="R112" s="610"/>
      <c r="S112" s="614" t="b">
        <v>1</v>
      </c>
      <c r="T112" s="612" t="b">
        <v>0</v>
      </c>
      <c r="U112" s="613"/>
      <c r="V112" s="612"/>
      <c r="W112" s="612">
        <f t="shared" si="91"/>
        <v>0</v>
      </c>
      <c r="X112" s="612">
        <f t="shared" si="92"/>
        <v>0</v>
      </c>
      <c r="Y112" s="613"/>
      <c r="Z112" s="612">
        <f t="shared" si="93"/>
        <v>0</v>
      </c>
      <c r="AA112" s="612">
        <f t="shared" si="94"/>
        <v>0</v>
      </c>
      <c r="AB112" s="613"/>
      <c r="AC112" s="612">
        <f t="shared" si="95"/>
        <v>0</v>
      </c>
      <c r="AD112" s="620"/>
    </row>
    <row r="113" ht="13.5" hidden="1" customHeight="1">
      <c r="A113" s="604" t="b">
        <v>0</v>
      </c>
      <c r="B113" s="492" t="s">
        <v>34</v>
      </c>
      <c r="C113" s="492" t="s">
        <v>0</v>
      </c>
      <c r="D113" s="629" t="s">
        <v>404</v>
      </c>
      <c r="E113" s="492" t="s">
        <v>110</v>
      </c>
      <c r="F113" s="633">
        <v>46082.0</v>
      </c>
      <c r="G113" s="492" t="s">
        <v>308</v>
      </c>
      <c r="H113" s="617" t="s">
        <v>454</v>
      </c>
      <c r="I113" s="492" t="s">
        <v>455</v>
      </c>
      <c r="J113" s="492" t="s">
        <v>190</v>
      </c>
      <c r="K113" s="623">
        <v>50000.0</v>
      </c>
      <c r="L113" s="623">
        <v>40000.0</v>
      </c>
      <c r="M113" s="622">
        <v>265000.0</v>
      </c>
      <c r="N113" s="610"/>
      <c r="O113" s="492" t="s">
        <v>456</v>
      </c>
      <c r="P113" s="610"/>
      <c r="Q113" s="610"/>
      <c r="R113" s="610"/>
      <c r="S113" s="612" t="b">
        <v>0</v>
      </c>
      <c r="T113" s="612" t="b">
        <v>0</v>
      </c>
      <c r="U113" s="613"/>
      <c r="V113" s="614"/>
      <c r="W113" s="614">
        <v>9.0</v>
      </c>
      <c r="X113" s="612">
        <f t="shared" si="92"/>
        <v>0</v>
      </c>
      <c r="Y113" s="610"/>
      <c r="Z113" s="612">
        <f t="shared" si="93"/>
        <v>0</v>
      </c>
      <c r="AA113" s="612"/>
      <c r="AB113" s="610"/>
      <c r="AC113" s="612"/>
      <c r="AD113" s="616" t="s">
        <v>457</v>
      </c>
    </row>
    <row r="114" ht="13.5" hidden="1" customHeight="1">
      <c r="A114" s="604" t="b">
        <v>0</v>
      </c>
      <c r="B114" s="492" t="s">
        <v>34</v>
      </c>
      <c r="C114" s="492" t="s">
        <v>0</v>
      </c>
      <c r="D114" s="492" t="s">
        <v>404</v>
      </c>
      <c r="E114" s="492" t="s">
        <v>110</v>
      </c>
      <c r="F114" s="632">
        <v>46082.0</v>
      </c>
      <c r="G114" s="492" t="s">
        <v>308</v>
      </c>
      <c r="H114" s="617" t="s">
        <v>458</v>
      </c>
      <c r="I114" s="492" t="s">
        <v>459</v>
      </c>
      <c r="J114" s="492" t="s">
        <v>190</v>
      </c>
      <c r="K114" s="618">
        <v>50000.0</v>
      </c>
      <c r="L114" s="618">
        <v>40000.0</v>
      </c>
      <c r="M114" s="622">
        <v>265000.0</v>
      </c>
      <c r="N114" s="613"/>
      <c r="O114" s="492" t="s">
        <v>460</v>
      </c>
      <c r="P114" s="610"/>
      <c r="Q114" s="610"/>
      <c r="R114" s="610"/>
      <c r="S114" s="612" t="b">
        <v>0</v>
      </c>
      <c r="T114" s="612" t="b">
        <v>0</v>
      </c>
      <c r="U114" s="613"/>
      <c r="V114" s="612"/>
      <c r="W114" s="612">
        <f t="shared" ref="W114:W116" si="96">R114-Q114</f>
        <v>0</v>
      </c>
      <c r="X114" s="612">
        <f t="shared" si="92"/>
        <v>0</v>
      </c>
      <c r="Y114" s="613"/>
      <c r="Z114" s="612">
        <f t="shared" si="93"/>
        <v>0</v>
      </c>
      <c r="AA114" s="612">
        <f t="shared" ref="AA114:AA116" si="97">Y114-R114</f>
        <v>0</v>
      </c>
      <c r="AB114" s="613"/>
      <c r="AC114" s="612">
        <f t="shared" ref="AC114:AC116" si="98">AB114-Q114</f>
        <v>0</v>
      </c>
      <c r="AD114" s="620"/>
    </row>
    <row r="115" ht="13.5" hidden="1" customHeight="1">
      <c r="A115" s="604" t="b">
        <v>0</v>
      </c>
      <c r="B115" s="492" t="s">
        <v>34</v>
      </c>
      <c r="C115" s="492" t="s">
        <v>0</v>
      </c>
      <c r="D115" s="492" t="s">
        <v>404</v>
      </c>
      <c r="E115" s="492" t="s">
        <v>110</v>
      </c>
      <c r="F115" s="670">
        <v>46082.0</v>
      </c>
      <c r="G115" s="492" t="s">
        <v>308</v>
      </c>
      <c r="H115" s="617" t="s">
        <v>461</v>
      </c>
      <c r="I115" s="492" t="s">
        <v>462</v>
      </c>
      <c r="J115" s="492" t="s">
        <v>190</v>
      </c>
      <c r="K115" s="618">
        <v>50000.0</v>
      </c>
      <c r="L115" s="618">
        <v>40000.0</v>
      </c>
      <c r="M115" s="622">
        <v>265000.0</v>
      </c>
      <c r="N115" s="625"/>
      <c r="O115" s="626" t="s">
        <v>463</v>
      </c>
      <c r="P115" s="610"/>
      <c r="Q115" s="610"/>
      <c r="R115" s="610"/>
      <c r="S115" s="612" t="b">
        <v>0</v>
      </c>
      <c r="T115" s="612" t="b">
        <v>0</v>
      </c>
      <c r="U115" s="613"/>
      <c r="V115" s="612"/>
      <c r="W115" s="612">
        <f t="shared" si="96"/>
        <v>0</v>
      </c>
      <c r="X115" s="612">
        <f t="shared" si="92"/>
        <v>0</v>
      </c>
      <c r="Y115" s="613"/>
      <c r="Z115" s="612">
        <f t="shared" si="93"/>
        <v>0</v>
      </c>
      <c r="AA115" s="612">
        <f t="shared" si="97"/>
        <v>0</v>
      </c>
      <c r="AB115" s="615"/>
      <c r="AC115" s="612">
        <f t="shared" si="98"/>
        <v>0</v>
      </c>
      <c r="AD115" s="492"/>
    </row>
    <row r="116" ht="13.5" hidden="1" customHeight="1">
      <c r="A116" s="604" t="b">
        <v>0</v>
      </c>
      <c r="B116" s="492" t="s">
        <v>0</v>
      </c>
      <c r="C116" s="492" t="s">
        <v>0</v>
      </c>
      <c r="D116" s="492" t="s">
        <v>404</v>
      </c>
      <c r="E116" s="629" t="s">
        <v>110</v>
      </c>
      <c r="F116" s="633">
        <v>46082.0</v>
      </c>
      <c r="G116" s="492" t="s">
        <v>308</v>
      </c>
      <c r="H116" s="617" t="s">
        <v>464</v>
      </c>
      <c r="I116" s="492" t="s">
        <v>465</v>
      </c>
      <c r="J116" s="492" t="s">
        <v>190</v>
      </c>
      <c r="K116" s="618">
        <v>50000.0</v>
      </c>
      <c r="L116" s="618">
        <v>40000.0</v>
      </c>
      <c r="M116" s="622">
        <v>265000.0</v>
      </c>
      <c r="N116" s="613"/>
      <c r="O116" s="492" t="s">
        <v>466</v>
      </c>
      <c r="P116" s="610"/>
      <c r="Q116" s="610"/>
      <c r="R116" s="610"/>
      <c r="S116" s="614" t="b">
        <v>1</v>
      </c>
      <c r="T116" s="612" t="b">
        <v>0</v>
      </c>
      <c r="U116" s="613"/>
      <c r="V116" s="612"/>
      <c r="W116" s="612">
        <f t="shared" si="96"/>
        <v>0</v>
      </c>
      <c r="X116" s="612">
        <f t="shared" si="92"/>
        <v>0</v>
      </c>
      <c r="Y116" s="613"/>
      <c r="Z116" s="612">
        <f t="shared" si="93"/>
        <v>0</v>
      </c>
      <c r="AA116" s="612">
        <f t="shared" si="97"/>
        <v>0</v>
      </c>
      <c r="AB116" s="613"/>
      <c r="AC116" s="612">
        <f t="shared" si="98"/>
        <v>0</v>
      </c>
      <c r="AD116" s="620"/>
    </row>
    <row r="117" ht="13.5" hidden="1" customHeight="1">
      <c r="A117" s="637" t="b">
        <v>1</v>
      </c>
      <c r="B117" s="641" t="s">
        <v>113</v>
      </c>
      <c r="C117" s="641" t="s">
        <v>139</v>
      </c>
      <c r="D117" s="492" t="s">
        <v>408</v>
      </c>
      <c r="E117" s="649" t="s">
        <v>182</v>
      </c>
      <c r="F117" s="650">
        <v>46143.0</v>
      </c>
      <c r="G117" s="649" t="s">
        <v>290</v>
      </c>
      <c r="H117" s="605" t="s">
        <v>467</v>
      </c>
      <c r="I117" s="605" t="s">
        <v>468</v>
      </c>
      <c r="J117" s="641" t="s">
        <v>190</v>
      </c>
      <c r="K117" s="643">
        <v>200000.0</v>
      </c>
      <c r="L117" s="643">
        <v>30000.0</v>
      </c>
      <c r="M117" s="653">
        <v>272000.0</v>
      </c>
      <c r="N117" s="638"/>
      <c r="O117" s="641" t="s">
        <v>329</v>
      </c>
      <c r="P117" s="639">
        <v>46161.0</v>
      </c>
      <c r="Q117" s="639">
        <v>46162.0</v>
      </c>
      <c r="R117" s="610">
        <v>46171.0</v>
      </c>
      <c r="S117" s="636" t="b">
        <v>0</v>
      </c>
      <c r="T117" s="636" t="b">
        <v>0</v>
      </c>
      <c r="U117" s="638"/>
      <c r="V117" s="636">
        <f t="shared" ref="V117:W117" si="99">Q117-P117</f>
        <v>1</v>
      </c>
      <c r="W117" s="636">
        <f t="shared" si="99"/>
        <v>9</v>
      </c>
      <c r="X117" s="636">
        <f t="shared" si="92"/>
        <v>-46171</v>
      </c>
      <c r="Y117" s="638"/>
      <c r="Z117" s="656"/>
      <c r="AA117" s="656"/>
      <c r="AB117" s="638"/>
      <c r="AC117" s="656"/>
      <c r="AD117" s="640"/>
    </row>
    <row r="118" ht="13.5" hidden="1" customHeight="1">
      <c r="A118" s="604" t="b">
        <v>1</v>
      </c>
      <c r="B118" s="492" t="s">
        <v>186</v>
      </c>
      <c r="C118" s="671" t="s">
        <v>139</v>
      </c>
      <c r="D118" s="629" t="s">
        <v>408</v>
      </c>
      <c r="E118" s="629" t="s">
        <v>182</v>
      </c>
      <c r="F118" s="633">
        <v>46143.0</v>
      </c>
      <c r="G118" s="629" t="s">
        <v>290</v>
      </c>
      <c r="H118" s="672" t="s">
        <v>469</v>
      </c>
      <c r="I118" s="672" t="s">
        <v>349</v>
      </c>
      <c r="J118" s="671" t="s">
        <v>190</v>
      </c>
      <c r="K118" s="623">
        <v>280000.0</v>
      </c>
      <c r="L118" s="623">
        <v>50000.0</v>
      </c>
      <c r="M118" s="624">
        <v>592000.0</v>
      </c>
      <c r="N118" s="610">
        <v>46170.0</v>
      </c>
      <c r="O118" s="635" t="s">
        <v>470</v>
      </c>
      <c r="P118" s="610">
        <v>46149.0</v>
      </c>
      <c r="Q118" s="610">
        <v>46149.0</v>
      </c>
      <c r="R118" s="610">
        <v>46156.0</v>
      </c>
      <c r="S118" s="612" t="b">
        <v>0</v>
      </c>
      <c r="T118" s="612" t="b">
        <v>0</v>
      </c>
      <c r="U118" s="613"/>
      <c r="V118" s="636">
        <f t="shared" ref="V118:W118" si="100">Q118-P118</f>
        <v>0</v>
      </c>
      <c r="W118" s="636">
        <f t="shared" si="100"/>
        <v>7</v>
      </c>
      <c r="X118" s="612">
        <f t="shared" si="92"/>
        <v>-46156</v>
      </c>
      <c r="Y118" s="613"/>
      <c r="Z118" s="612"/>
      <c r="AA118" s="612"/>
      <c r="AB118" s="613"/>
      <c r="AC118" s="612"/>
      <c r="AD118" s="620"/>
    </row>
    <row r="119" ht="13.5" hidden="1" customHeight="1">
      <c r="A119" s="604" t="b">
        <v>1</v>
      </c>
      <c r="B119" s="492" t="s">
        <v>186</v>
      </c>
      <c r="C119" s="671" t="s">
        <v>139</v>
      </c>
      <c r="D119" s="492" t="s">
        <v>408</v>
      </c>
      <c r="E119" s="492" t="s">
        <v>182</v>
      </c>
      <c r="F119" s="632">
        <v>46143.0</v>
      </c>
      <c r="G119" s="492" t="s">
        <v>290</v>
      </c>
      <c r="H119" s="672" t="s">
        <v>471</v>
      </c>
      <c r="I119" s="672" t="s">
        <v>472</v>
      </c>
      <c r="J119" s="671" t="s">
        <v>190</v>
      </c>
      <c r="K119" s="618">
        <v>200000.0</v>
      </c>
      <c r="L119" s="618">
        <v>30000.0</v>
      </c>
      <c r="M119" s="622">
        <v>272000.0</v>
      </c>
      <c r="N119" s="610"/>
      <c r="O119" s="641" t="s">
        <v>329</v>
      </c>
      <c r="P119" s="610">
        <v>46149.0</v>
      </c>
      <c r="Q119" s="610">
        <v>46157.0</v>
      </c>
      <c r="R119" s="610">
        <v>46164.0</v>
      </c>
      <c r="S119" s="612" t="b">
        <v>0</v>
      </c>
      <c r="T119" s="612" t="b">
        <v>0</v>
      </c>
      <c r="U119" s="613"/>
      <c r="V119" s="636">
        <f t="shared" ref="V119:W119" si="101">Q119-P119</f>
        <v>8</v>
      </c>
      <c r="W119" s="636">
        <f t="shared" si="101"/>
        <v>7</v>
      </c>
      <c r="X119" s="612">
        <f t="shared" si="92"/>
        <v>-46164</v>
      </c>
      <c r="Y119" s="613"/>
      <c r="Z119" s="612"/>
      <c r="AA119" s="612"/>
      <c r="AB119" s="613"/>
      <c r="AC119" s="612"/>
      <c r="AD119" s="620"/>
    </row>
    <row r="120" ht="13.5" hidden="1" customHeight="1">
      <c r="A120" s="637" t="b">
        <v>1</v>
      </c>
      <c r="B120" s="641" t="s">
        <v>113</v>
      </c>
      <c r="C120" s="641" t="s">
        <v>139</v>
      </c>
      <c r="D120" s="629" t="s">
        <v>408</v>
      </c>
      <c r="E120" s="645" t="s">
        <v>182</v>
      </c>
      <c r="F120" s="646">
        <v>46143.0</v>
      </c>
      <c r="G120" s="645" t="s">
        <v>290</v>
      </c>
      <c r="H120" s="605" t="s">
        <v>473</v>
      </c>
      <c r="I120" s="605" t="s">
        <v>474</v>
      </c>
      <c r="J120" s="641" t="s">
        <v>190</v>
      </c>
      <c r="K120" s="643">
        <v>200000.0</v>
      </c>
      <c r="L120" s="643">
        <v>30000.0</v>
      </c>
      <c r="M120" s="653">
        <v>272000.0</v>
      </c>
      <c r="N120" s="610"/>
      <c r="O120" s="641" t="s">
        <v>329</v>
      </c>
      <c r="P120" s="639">
        <v>46161.0</v>
      </c>
      <c r="Q120" s="639">
        <v>46161.0</v>
      </c>
      <c r="R120" s="673">
        <v>46164.0</v>
      </c>
      <c r="S120" s="636" t="b">
        <v>0</v>
      </c>
      <c r="T120" s="636" t="b">
        <v>0</v>
      </c>
      <c r="U120" s="638"/>
      <c r="V120" s="636">
        <f t="shared" ref="V120:W120" si="102">Q120-P120</f>
        <v>0</v>
      </c>
      <c r="W120" s="636">
        <f t="shared" si="102"/>
        <v>3</v>
      </c>
      <c r="X120" s="636">
        <f t="shared" si="92"/>
        <v>-46164</v>
      </c>
      <c r="Y120" s="638"/>
      <c r="Z120" s="656"/>
      <c r="AA120" s="656"/>
      <c r="AB120" s="638"/>
      <c r="AC120" s="656"/>
      <c r="AD120" s="640"/>
    </row>
    <row r="121" ht="13.5" hidden="1" customHeight="1">
      <c r="A121" s="637" t="b">
        <v>1</v>
      </c>
      <c r="B121" s="635" t="s">
        <v>113</v>
      </c>
      <c r="C121" s="635" t="s">
        <v>139</v>
      </c>
      <c r="D121" s="492" t="s">
        <v>408</v>
      </c>
      <c r="E121" s="492" t="s">
        <v>182</v>
      </c>
      <c r="F121" s="632">
        <v>46143.0</v>
      </c>
      <c r="G121" s="492" t="s">
        <v>290</v>
      </c>
      <c r="H121" s="635" t="s">
        <v>475</v>
      </c>
      <c r="I121" s="635" t="s">
        <v>476</v>
      </c>
      <c r="J121" s="635" t="s">
        <v>190</v>
      </c>
      <c r="K121" s="608">
        <v>200000.0</v>
      </c>
      <c r="L121" s="608">
        <v>30000.0</v>
      </c>
      <c r="M121" s="609">
        <v>272000.0</v>
      </c>
      <c r="N121" s="638"/>
      <c r="O121" s="641" t="s">
        <v>329</v>
      </c>
      <c r="P121" s="639">
        <v>46162.0</v>
      </c>
      <c r="Q121" s="639">
        <v>46162.0</v>
      </c>
      <c r="R121" s="673">
        <v>46167.0</v>
      </c>
      <c r="S121" s="636"/>
      <c r="T121" s="636"/>
      <c r="U121" s="638"/>
      <c r="V121" s="636">
        <f t="shared" ref="V121:W121" si="103">Q121-P121</f>
        <v>0</v>
      </c>
      <c r="W121" s="636">
        <f t="shared" si="103"/>
        <v>5</v>
      </c>
      <c r="X121" s="636">
        <f t="shared" si="92"/>
        <v>-46167</v>
      </c>
      <c r="Y121" s="638"/>
      <c r="Z121" s="656"/>
      <c r="AA121" s="656"/>
      <c r="AB121" s="638"/>
      <c r="AC121" s="656"/>
      <c r="AD121" s="640"/>
    </row>
    <row r="122" ht="13.5" hidden="1" customHeight="1">
      <c r="A122" s="604" t="b">
        <v>0</v>
      </c>
      <c r="B122" s="492" t="s">
        <v>139</v>
      </c>
      <c r="C122" s="492" t="s">
        <v>0</v>
      </c>
      <c r="D122" s="629" t="s">
        <v>404</v>
      </c>
      <c r="E122" s="629" t="s">
        <v>110</v>
      </c>
      <c r="F122" s="633">
        <v>46235.0</v>
      </c>
      <c r="G122" s="492" t="s">
        <v>308</v>
      </c>
      <c r="H122" s="672" t="s">
        <v>477</v>
      </c>
      <c r="I122" s="492" t="s">
        <v>478</v>
      </c>
      <c r="J122" s="492" t="s">
        <v>190</v>
      </c>
      <c r="K122" s="618">
        <v>50000.0</v>
      </c>
      <c r="L122" s="618">
        <v>40000.0</v>
      </c>
      <c r="M122" s="622">
        <v>265000.0</v>
      </c>
      <c r="N122" s="610">
        <v>46125.0</v>
      </c>
      <c r="O122" s="671" t="s">
        <v>479</v>
      </c>
      <c r="P122" s="610"/>
      <c r="Q122" s="610">
        <v>46092.0</v>
      </c>
      <c r="R122" s="610">
        <v>46113.0</v>
      </c>
      <c r="S122" s="614" t="b">
        <v>1</v>
      </c>
      <c r="T122" s="612" t="b">
        <v>0</v>
      </c>
      <c r="U122" s="613"/>
      <c r="V122" s="612">
        <f t="shared" ref="V122:W122" si="104">Q122-P122</f>
        <v>46092</v>
      </c>
      <c r="W122" s="612">
        <f t="shared" si="104"/>
        <v>21</v>
      </c>
      <c r="X122" s="612">
        <f t="shared" si="92"/>
        <v>-46113</v>
      </c>
      <c r="Y122" s="613"/>
      <c r="Z122" s="612">
        <f>Y122-Q122</f>
        <v>-46092</v>
      </c>
      <c r="AA122" s="612">
        <f>Y122-R122</f>
        <v>-46113</v>
      </c>
      <c r="AB122" s="613"/>
      <c r="AC122" s="612">
        <f>AB122-Q122</f>
        <v>-46092</v>
      </c>
      <c r="AD122" s="620"/>
    </row>
    <row r="123" ht="13.5" hidden="1" customHeight="1">
      <c r="A123" s="604" t="b">
        <v>1</v>
      </c>
      <c r="B123" s="492" t="s">
        <v>0</v>
      </c>
      <c r="C123" s="492" t="s">
        <v>0</v>
      </c>
      <c r="D123" s="492" t="s">
        <v>480</v>
      </c>
      <c r="E123" s="492" t="s">
        <v>110</v>
      </c>
      <c r="F123" s="606">
        <v>45870.0</v>
      </c>
      <c r="G123" s="606"/>
      <c r="H123" s="617" t="s">
        <v>481</v>
      </c>
      <c r="I123" s="492" t="s">
        <v>482</v>
      </c>
      <c r="J123" s="492" t="s">
        <v>190</v>
      </c>
      <c r="K123" s="618">
        <v>50000.0</v>
      </c>
      <c r="L123" s="618">
        <v>40000.0</v>
      </c>
      <c r="M123" s="622">
        <v>180000.0</v>
      </c>
      <c r="N123" s="610">
        <v>45921.0</v>
      </c>
      <c r="O123" s="492" t="s">
        <v>266</v>
      </c>
      <c r="P123" s="610"/>
      <c r="Q123" s="610">
        <v>45878.0</v>
      </c>
      <c r="R123" s="610">
        <v>45881.0</v>
      </c>
      <c r="S123" s="612"/>
      <c r="T123" s="612"/>
      <c r="U123" s="613"/>
      <c r="V123" s="614"/>
      <c r="W123" s="614">
        <v>3.0</v>
      </c>
      <c r="X123" s="612">
        <f t="shared" si="92"/>
        <v>-45881</v>
      </c>
      <c r="Y123" s="610"/>
      <c r="Z123" s="612"/>
      <c r="AA123" s="612"/>
      <c r="AB123" s="610"/>
      <c r="AC123" s="612"/>
      <c r="AD123" s="620"/>
    </row>
    <row r="124" ht="13.5" hidden="1" customHeight="1">
      <c r="A124" s="637" t="b">
        <v>1</v>
      </c>
      <c r="B124" s="641" t="s">
        <v>113</v>
      </c>
      <c r="C124" s="641" t="s">
        <v>139</v>
      </c>
      <c r="D124" s="629" t="s">
        <v>408</v>
      </c>
      <c r="E124" s="645" t="s">
        <v>182</v>
      </c>
      <c r="F124" s="646">
        <v>46143.0</v>
      </c>
      <c r="G124" s="645" t="s">
        <v>290</v>
      </c>
      <c r="H124" s="605" t="s">
        <v>483</v>
      </c>
      <c r="I124" s="605" t="s">
        <v>484</v>
      </c>
      <c r="J124" s="641" t="s">
        <v>190</v>
      </c>
      <c r="K124" s="643">
        <v>200000.0</v>
      </c>
      <c r="L124" s="643">
        <v>30000.0</v>
      </c>
      <c r="M124" s="653">
        <v>272000.0</v>
      </c>
      <c r="N124" s="610"/>
      <c r="O124" s="641" t="s">
        <v>329</v>
      </c>
      <c r="P124" s="639">
        <v>46161.0</v>
      </c>
      <c r="Q124" s="639">
        <v>46161.0</v>
      </c>
      <c r="R124" s="673">
        <v>46164.0</v>
      </c>
      <c r="S124" s="636" t="b">
        <v>0</v>
      </c>
      <c r="T124" s="636" t="b">
        <v>0</v>
      </c>
      <c r="U124" s="638"/>
      <c r="V124" s="636">
        <f t="shared" ref="V124:W124" si="105">Q124-P124</f>
        <v>0</v>
      </c>
      <c r="W124" s="636">
        <f t="shared" si="105"/>
        <v>3</v>
      </c>
      <c r="X124" s="636">
        <f t="shared" si="92"/>
        <v>-46164</v>
      </c>
      <c r="Y124" s="638"/>
      <c r="Z124" s="656"/>
      <c r="AA124" s="656"/>
      <c r="AB124" s="638"/>
      <c r="AC124" s="656"/>
      <c r="AD124" s="640"/>
    </row>
    <row r="125" ht="13.5" hidden="1" customHeight="1">
      <c r="A125" s="604" t="b">
        <v>1</v>
      </c>
      <c r="B125" s="492" t="s">
        <v>139</v>
      </c>
      <c r="C125" s="492" t="s">
        <v>139</v>
      </c>
      <c r="D125" s="492" t="s">
        <v>408</v>
      </c>
      <c r="E125" s="492" t="s">
        <v>182</v>
      </c>
      <c r="F125" s="632">
        <v>46143.0</v>
      </c>
      <c r="G125" s="492" t="s">
        <v>308</v>
      </c>
      <c r="H125" s="617" t="s">
        <v>485</v>
      </c>
      <c r="I125" s="492" t="s">
        <v>486</v>
      </c>
      <c r="J125" s="492" t="s">
        <v>190</v>
      </c>
      <c r="K125" s="618">
        <v>100000.0</v>
      </c>
      <c r="L125" s="618">
        <v>45000.0</v>
      </c>
      <c r="M125" s="622">
        <v>320000.0</v>
      </c>
      <c r="N125" s="674">
        <v>46163.0</v>
      </c>
      <c r="O125" s="635" t="s">
        <v>487</v>
      </c>
      <c r="P125" s="610">
        <v>46149.0</v>
      </c>
      <c r="Q125" s="610">
        <v>46149.0</v>
      </c>
      <c r="R125" s="610">
        <v>46154.0</v>
      </c>
      <c r="S125" s="612" t="b">
        <v>0</v>
      </c>
      <c r="T125" s="612" t="b">
        <v>0</v>
      </c>
      <c r="U125" s="613"/>
      <c r="V125" s="614"/>
      <c r="W125" s="614"/>
      <c r="X125" s="612"/>
      <c r="Y125" s="613"/>
      <c r="Z125" s="612"/>
      <c r="AA125" s="612"/>
      <c r="AB125" s="613"/>
      <c r="AC125" s="612"/>
      <c r="AD125" s="616"/>
    </row>
    <row r="126" ht="13.5" hidden="1" customHeight="1">
      <c r="A126" s="604" t="b">
        <v>1</v>
      </c>
      <c r="B126" s="492" t="s">
        <v>0</v>
      </c>
      <c r="C126" s="492" t="s">
        <v>139</v>
      </c>
      <c r="D126" s="629" t="s">
        <v>408</v>
      </c>
      <c r="E126" s="629" t="s">
        <v>182</v>
      </c>
      <c r="F126" s="633">
        <v>46113.0</v>
      </c>
      <c r="G126" s="492" t="s">
        <v>308</v>
      </c>
      <c r="H126" s="672" t="s">
        <v>488</v>
      </c>
      <c r="I126" s="492" t="s">
        <v>489</v>
      </c>
      <c r="J126" s="492" t="s">
        <v>190</v>
      </c>
      <c r="K126" s="618">
        <v>50000.0</v>
      </c>
      <c r="L126" s="618">
        <v>40000.0</v>
      </c>
      <c r="M126" s="622">
        <v>265000.0</v>
      </c>
      <c r="N126" s="610">
        <v>46111.0</v>
      </c>
      <c r="O126" s="492" t="s">
        <v>490</v>
      </c>
      <c r="P126" s="610"/>
      <c r="Q126" s="610">
        <v>46093.0</v>
      </c>
      <c r="R126" s="610">
        <v>46108.0</v>
      </c>
      <c r="S126" s="614" t="b">
        <v>1</v>
      </c>
      <c r="T126" s="612" t="b">
        <v>0</v>
      </c>
      <c r="U126" s="613"/>
      <c r="V126" s="612"/>
      <c r="W126" s="612">
        <f>R126-Q126</f>
        <v>15</v>
      </c>
      <c r="X126" s="612">
        <f t="shared" ref="X126:X239" si="107">U126-R126</f>
        <v>-46108</v>
      </c>
      <c r="Y126" s="613"/>
      <c r="Z126" s="612">
        <f t="shared" ref="Z126:Z128" si="108">Y126-Q126</f>
        <v>-46093</v>
      </c>
      <c r="AA126" s="612">
        <f t="shared" ref="AA126:AA128" si="109">Y126-R126</f>
        <v>-46108</v>
      </c>
      <c r="AB126" s="613"/>
      <c r="AC126" s="612">
        <f t="shared" ref="AC126:AC128" si="110">AB126-Q126</f>
        <v>-46093</v>
      </c>
      <c r="AD126" s="616" t="s">
        <v>491</v>
      </c>
    </row>
    <row r="127" ht="13.5" hidden="1" customHeight="1">
      <c r="A127" s="604" t="b">
        <v>1</v>
      </c>
      <c r="B127" s="492" t="s">
        <v>139</v>
      </c>
      <c r="C127" s="492" t="s">
        <v>139</v>
      </c>
      <c r="D127" s="492" t="s">
        <v>408</v>
      </c>
      <c r="E127" s="492" t="s">
        <v>182</v>
      </c>
      <c r="F127" s="632">
        <v>46113.0</v>
      </c>
      <c r="G127" s="492" t="s">
        <v>290</v>
      </c>
      <c r="H127" s="672" t="s">
        <v>492</v>
      </c>
      <c r="I127" s="492" t="s">
        <v>493</v>
      </c>
      <c r="J127" s="492" t="s">
        <v>190</v>
      </c>
      <c r="K127" s="618">
        <v>200000.0</v>
      </c>
      <c r="L127" s="618">
        <v>30000.0</v>
      </c>
      <c r="M127" s="622">
        <v>272000.0</v>
      </c>
      <c r="N127" s="613"/>
      <c r="O127" s="613"/>
      <c r="P127" s="610">
        <v>46098.0</v>
      </c>
      <c r="Q127" s="610">
        <v>46098.0</v>
      </c>
      <c r="R127" s="610">
        <v>46132.0</v>
      </c>
      <c r="S127" s="614" t="s">
        <v>494</v>
      </c>
      <c r="T127" s="612" t="b">
        <v>0</v>
      </c>
      <c r="U127" s="613"/>
      <c r="V127" s="612">
        <f t="shared" ref="V127:W127" si="106">Q127-P127</f>
        <v>0</v>
      </c>
      <c r="W127" s="612">
        <f t="shared" si="106"/>
        <v>34</v>
      </c>
      <c r="X127" s="612">
        <f t="shared" si="107"/>
        <v>-46132</v>
      </c>
      <c r="Y127" s="613"/>
      <c r="Z127" s="612">
        <f t="shared" si="108"/>
        <v>-46098</v>
      </c>
      <c r="AA127" s="612">
        <f t="shared" si="109"/>
        <v>-46132</v>
      </c>
      <c r="AB127" s="613"/>
      <c r="AC127" s="612">
        <f t="shared" si="110"/>
        <v>-46098</v>
      </c>
      <c r="AD127" s="620"/>
    </row>
    <row r="128" ht="13.5" hidden="1" customHeight="1">
      <c r="A128" s="604" t="b">
        <v>1</v>
      </c>
      <c r="B128" s="492" t="s">
        <v>139</v>
      </c>
      <c r="C128" s="492" t="s">
        <v>139</v>
      </c>
      <c r="D128" s="629" t="s">
        <v>408</v>
      </c>
      <c r="E128" s="629" t="s">
        <v>182</v>
      </c>
      <c r="F128" s="633">
        <v>46113.0</v>
      </c>
      <c r="G128" s="629" t="s">
        <v>290</v>
      </c>
      <c r="H128" s="672" t="s">
        <v>495</v>
      </c>
      <c r="I128" s="671" t="s">
        <v>496</v>
      </c>
      <c r="J128" s="671" t="s">
        <v>190</v>
      </c>
      <c r="K128" s="618">
        <v>200000.0</v>
      </c>
      <c r="L128" s="618">
        <v>30000.0</v>
      </c>
      <c r="M128" s="622">
        <v>272000.0</v>
      </c>
      <c r="N128" s="610">
        <v>46126.0</v>
      </c>
      <c r="O128" s="492" t="s">
        <v>497</v>
      </c>
      <c r="P128" s="610">
        <v>46107.0</v>
      </c>
      <c r="Q128" s="610">
        <v>46107.0</v>
      </c>
      <c r="R128" s="610">
        <v>46113.0</v>
      </c>
      <c r="S128" s="612" t="b">
        <v>0</v>
      </c>
      <c r="T128" s="612" t="b">
        <v>0</v>
      </c>
      <c r="U128" s="610">
        <v>46126.0</v>
      </c>
      <c r="V128" s="612">
        <f t="shared" ref="V128:W128" si="111">Q128-P128</f>
        <v>0</v>
      </c>
      <c r="W128" s="612">
        <f t="shared" si="111"/>
        <v>6</v>
      </c>
      <c r="X128" s="612">
        <f t="shared" si="107"/>
        <v>13</v>
      </c>
      <c r="Y128" s="613"/>
      <c r="Z128" s="612">
        <f t="shared" si="108"/>
        <v>-46107</v>
      </c>
      <c r="AA128" s="612">
        <f t="shared" si="109"/>
        <v>-46113</v>
      </c>
      <c r="AB128" s="613"/>
      <c r="AC128" s="612">
        <f t="shared" si="110"/>
        <v>-46107</v>
      </c>
      <c r="AD128" s="620"/>
    </row>
    <row r="129" ht="13.5" hidden="1" customHeight="1">
      <c r="A129" s="604" t="b">
        <v>1</v>
      </c>
      <c r="B129" s="492" t="s">
        <v>113</v>
      </c>
      <c r="C129" s="671" t="s">
        <v>139</v>
      </c>
      <c r="D129" s="492" t="s">
        <v>408</v>
      </c>
      <c r="E129" s="492" t="s">
        <v>182</v>
      </c>
      <c r="F129" s="632">
        <v>46113.0</v>
      </c>
      <c r="G129" s="492" t="s">
        <v>290</v>
      </c>
      <c r="H129" s="672" t="s">
        <v>498</v>
      </c>
      <c r="I129" s="671" t="s">
        <v>499</v>
      </c>
      <c r="J129" s="671" t="s">
        <v>190</v>
      </c>
      <c r="K129" s="618">
        <v>200000.0</v>
      </c>
      <c r="L129" s="618">
        <v>30000.0</v>
      </c>
      <c r="M129" s="622">
        <v>272000.0</v>
      </c>
      <c r="N129" s="610">
        <v>46121.0</v>
      </c>
      <c r="O129" s="666" t="s">
        <v>500</v>
      </c>
      <c r="P129" s="610"/>
      <c r="Q129" s="610">
        <v>46115.0</v>
      </c>
      <c r="R129" s="610">
        <v>46119.0</v>
      </c>
      <c r="S129" s="612" t="b">
        <v>0</v>
      </c>
      <c r="T129" s="612" t="b">
        <v>0</v>
      </c>
      <c r="U129" s="610">
        <v>46121.0</v>
      </c>
      <c r="V129" s="612">
        <f t="shared" ref="V129:W129" si="112">Q129-P129</f>
        <v>46115</v>
      </c>
      <c r="W129" s="612">
        <f t="shared" si="112"/>
        <v>4</v>
      </c>
      <c r="X129" s="612">
        <f t="shared" si="107"/>
        <v>2</v>
      </c>
      <c r="Y129" s="613"/>
      <c r="Z129" s="612"/>
      <c r="AA129" s="612"/>
      <c r="AB129" s="613"/>
      <c r="AC129" s="612"/>
      <c r="AD129" s="620"/>
    </row>
    <row r="130" ht="13.5" hidden="1" customHeight="1">
      <c r="A130" s="604" t="b">
        <v>1</v>
      </c>
      <c r="B130" s="492" t="s">
        <v>113</v>
      </c>
      <c r="C130" s="671" t="s">
        <v>139</v>
      </c>
      <c r="D130" s="629" t="s">
        <v>408</v>
      </c>
      <c r="E130" s="629" t="s">
        <v>182</v>
      </c>
      <c r="F130" s="633">
        <v>46113.0</v>
      </c>
      <c r="G130" s="629" t="s">
        <v>290</v>
      </c>
      <c r="H130" s="672" t="s">
        <v>501</v>
      </c>
      <c r="I130" s="671" t="s">
        <v>502</v>
      </c>
      <c r="J130" s="671" t="s">
        <v>190</v>
      </c>
      <c r="K130" s="618">
        <v>200000.0</v>
      </c>
      <c r="L130" s="618">
        <v>30000.0</v>
      </c>
      <c r="M130" s="622">
        <v>272000.0</v>
      </c>
      <c r="N130" s="610"/>
      <c r="O130" s="492"/>
      <c r="P130" s="610">
        <v>46115.0</v>
      </c>
      <c r="Q130" s="610">
        <v>46115.0</v>
      </c>
      <c r="R130" s="610">
        <v>46121.0</v>
      </c>
      <c r="S130" s="612" t="b">
        <v>0</v>
      </c>
      <c r="T130" s="612" t="b">
        <v>0</v>
      </c>
      <c r="U130" s="613"/>
      <c r="V130" s="612">
        <f t="shared" ref="V130:W130" si="113">Q130-P130</f>
        <v>0</v>
      </c>
      <c r="W130" s="612">
        <f t="shared" si="113"/>
        <v>6</v>
      </c>
      <c r="X130" s="612">
        <f t="shared" si="107"/>
        <v>-46121</v>
      </c>
      <c r="Y130" s="613"/>
      <c r="Z130" s="612"/>
      <c r="AA130" s="612"/>
      <c r="AB130" s="613"/>
      <c r="AC130" s="612"/>
      <c r="AD130" s="620"/>
    </row>
    <row r="131" ht="13.5" hidden="1" customHeight="1">
      <c r="A131" s="604" t="b">
        <v>1</v>
      </c>
      <c r="B131" s="492" t="s">
        <v>113</v>
      </c>
      <c r="C131" s="671" t="s">
        <v>139</v>
      </c>
      <c r="D131" s="492" t="s">
        <v>408</v>
      </c>
      <c r="E131" s="492" t="s">
        <v>182</v>
      </c>
      <c r="F131" s="632">
        <v>46113.0</v>
      </c>
      <c r="G131" s="492" t="s">
        <v>290</v>
      </c>
      <c r="H131" s="672" t="s">
        <v>503</v>
      </c>
      <c r="I131" s="671" t="s">
        <v>504</v>
      </c>
      <c r="J131" s="671" t="s">
        <v>190</v>
      </c>
      <c r="K131" s="618">
        <v>200000.0</v>
      </c>
      <c r="L131" s="618">
        <v>30000.0</v>
      </c>
      <c r="M131" s="622">
        <v>272000.0</v>
      </c>
      <c r="N131" s="610">
        <v>46126.0</v>
      </c>
      <c r="O131" s="492" t="s">
        <v>505</v>
      </c>
      <c r="P131" s="610">
        <v>46113.0</v>
      </c>
      <c r="Q131" s="610">
        <v>46115.0</v>
      </c>
      <c r="R131" s="610">
        <v>46122.0</v>
      </c>
      <c r="S131" s="612" t="b">
        <v>0</v>
      </c>
      <c r="T131" s="612" t="b">
        <v>0</v>
      </c>
      <c r="U131" s="613"/>
      <c r="V131" s="612">
        <f t="shared" ref="V131:W131" si="114">Q131-P131</f>
        <v>2</v>
      </c>
      <c r="W131" s="612">
        <f t="shared" si="114"/>
        <v>7</v>
      </c>
      <c r="X131" s="612">
        <f t="shared" si="107"/>
        <v>-46122</v>
      </c>
      <c r="Y131" s="613"/>
      <c r="Z131" s="612"/>
      <c r="AA131" s="612"/>
      <c r="AB131" s="613"/>
      <c r="AC131" s="612"/>
      <c r="AD131" s="620"/>
    </row>
    <row r="132" ht="13.5" hidden="1" customHeight="1">
      <c r="A132" s="604" t="b">
        <v>1</v>
      </c>
      <c r="B132" s="492" t="s">
        <v>34</v>
      </c>
      <c r="C132" s="492" t="s">
        <v>0</v>
      </c>
      <c r="D132" s="629" t="s">
        <v>408</v>
      </c>
      <c r="E132" s="629" t="s">
        <v>110</v>
      </c>
      <c r="F132" s="633">
        <v>46082.0</v>
      </c>
      <c r="G132" s="606"/>
      <c r="H132" s="607" t="s">
        <v>506</v>
      </c>
      <c r="I132" s="492" t="s">
        <v>507</v>
      </c>
      <c r="J132" s="492" t="s">
        <v>190</v>
      </c>
      <c r="K132" s="618">
        <v>50000.0</v>
      </c>
      <c r="L132" s="618">
        <v>40000.0</v>
      </c>
      <c r="M132" s="622">
        <v>180000.0</v>
      </c>
      <c r="N132" s="610">
        <v>46082.0</v>
      </c>
      <c r="O132" s="492" t="s">
        <v>257</v>
      </c>
      <c r="P132" s="610"/>
      <c r="Q132" s="610">
        <v>46066.0</v>
      </c>
      <c r="R132" s="610">
        <v>46072.0</v>
      </c>
      <c r="S132" s="612"/>
      <c r="T132" s="612"/>
      <c r="U132" s="613"/>
      <c r="V132" s="612"/>
      <c r="W132" s="612">
        <f t="shared" ref="W132:W134" si="115">R132-Q132</f>
        <v>6</v>
      </c>
      <c r="X132" s="612">
        <f t="shared" si="107"/>
        <v>-46072</v>
      </c>
      <c r="Y132" s="613"/>
      <c r="Z132" s="612">
        <f t="shared" ref="Z132:Z134" si="116">Y132-Q132</f>
        <v>-46066</v>
      </c>
      <c r="AA132" s="612">
        <f t="shared" ref="AA132:AA134" si="117">Y132-R132</f>
        <v>-46072</v>
      </c>
      <c r="AB132" s="613"/>
      <c r="AC132" s="612">
        <f t="shared" ref="AC132:AC134" si="118">AB132-Q132</f>
        <v>-46066</v>
      </c>
      <c r="AD132" s="620"/>
    </row>
    <row r="133" ht="13.5" hidden="1" customHeight="1">
      <c r="A133" s="604" t="b">
        <v>1</v>
      </c>
      <c r="B133" s="492" t="s">
        <v>0</v>
      </c>
      <c r="C133" s="492" t="s">
        <v>0</v>
      </c>
      <c r="D133" s="492" t="s">
        <v>408</v>
      </c>
      <c r="E133" s="492" t="s">
        <v>110</v>
      </c>
      <c r="F133" s="632">
        <v>46023.0</v>
      </c>
      <c r="G133" s="606"/>
      <c r="H133" s="617" t="s">
        <v>508</v>
      </c>
      <c r="I133" s="492" t="s">
        <v>509</v>
      </c>
      <c r="J133" s="492" t="s">
        <v>190</v>
      </c>
      <c r="K133" s="618">
        <v>50000.0</v>
      </c>
      <c r="L133" s="618">
        <v>40000.0</v>
      </c>
      <c r="M133" s="622">
        <v>265000.0</v>
      </c>
      <c r="N133" s="610">
        <v>46036.0</v>
      </c>
      <c r="O133" s="492" t="s">
        <v>510</v>
      </c>
      <c r="P133" s="611"/>
      <c r="Q133" s="611">
        <v>45929.0</v>
      </c>
      <c r="R133" s="611">
        <v>45930.0</v>
      </c>
      <c r="S133" s="612"/>
      <c r="T133" s="612"/>
      <c r="U133" s="613"/>
      <c r="V133" s="612"/>
      <c r="W133" s="612">
        <f t="shared" si="115"/>
        <v>1</v>
      </c>
      <c r="X133" s="612">
        <f t="shared" si="107"/>
        <v>-45930</v>
      </c>
      <c r="Y133" s="610">
        <v>45930.0</v>
      </c>
      <c r="Z133" s="612">
        <f t="shared" si="116"/>
        <v>1</v>
      </c>
      <c r="AA133" s="612">
        <f t="shared" si="117"/>
        <v>0</v>
      </c>
      <c r="AB133" s="611">
        <v>45930.0</v>
      </c>
      <c r="AC133" s="612">
        <f t="shared" si="118"/>
        <v>1</v>
      </c>
      <c r="AD133" s="620"/>
    </row>
    <row r="134" ht="13.5" hidden="1" customHeight="1">
      <c r="A134" s="604" t="b">
        <v>1</v>
      </c>
      <c r="B134" s="492" t="s">
        <v>34</v>
      </c>
      <c r="C134" s="492" t="s">
        <v>0</v>
      </c>
      <c r="D134" s="629" t="s">
        <v>408</v>
      </c>
      <c r="E134" s="629" t="s">
        <v>110</v>
      </c>
      <c r="F134" s="633">
        <v>46082.0</v>
      </c>
      <c r="G134" s="606"/>
      <c r="H134" s="607" t="s">
        <v>511</v>
      </c>
      <c r="I134" s="492" t="s">
        <v>512</v>
      </c>
      <c r="J134" s="492" t="s">
        <v>190</v>
      </c>
      <c r="K134" s="618">
        <v>50000.0</v>
      </c>
      <c r="L134" s="618">
        <v>40000.0</v>
      </c>
      <c r="M134" s="622">
        <v>180000.0</v>
      </c>
      <c r="N134" s="610">
        <v>46077.0</v>
      </c>
      <c r="O134" s="492" t="s">
        <v>513</v>
      </c>
      <c r="P134" s="610"/>
      <c r="Q134" s="610">
        <v>46073.0</v>
      </c>
      <c r="R134" s="610">
        <v>46073.0</v>
      </c>
      <c r="S134" s="612"/>
      <c r="T134" s="612"/>
      <c r="U134" s="613"/>
      <c r="V134" s="612"/>
      <c r="W134" s="612">
        <f t="shared" si="115"/>
        <v>0</v>
      </c>
      <c r="X134" s="612">
        <f t="shared" si="107"/>
        <v>-46073</v>
      </c>
      <c r="Y134" s="613"/>
      <c r="Z134" s="612">
        <f t="shared" si="116"/>
        <v>-46073</v>
      </c>
      <c r="AA134" s="612">
        <f t="shared" si="117"/>
        <v>-46073</v>
      </c>
      <c r="AB134" s="613"/>
      <c r="AC134" s="612">
        <f t="shared" si="118"/>
        <v>-46073</v>
      </c>
      <c r="AD134" s="620"/>
    </row>
    <row r="135" ht="13.5" hidden="1" customHeight="1">
      <c r="A135" s="604" t="b">
        <v>1</v>
      </c>
      <c r="B135" s="492" t="s">
        <v>114</v>
      </c>
      <c r="C135" s="492" t="s">
        <v>0</v>
      </c>
      <c r="D135" s="492" t="s">
        <v>408</v>
      </c>
      <c r="E135" s="492" t="s">
        <v>110</v>
      </c>
      <c r="F135" s="606">
        <v>46023.0</v>
      </c>
      <c r="G135" s="606"/>
      <c r="H135" s="607" t="s">
        <v>514</v>
      </c>
      <c r="I135" s="492" t="s">
        <v>515</v>
      </c>
      <c r="J135" s="492" t="s">
        <v>190</v>
      </c>
      <c r="K135" s="618">
        <v>100000.0</v>
      </c>
      <c r="L135" s="618">
        <v>45000.0</v>
      </c>
      <c r="M135" s="622">
        <v>180000.0</v>
      </c>
      <c r="N135" s="610">
        <v>46035.0</v>
      </c>
      <c r="O135" s="492" t="s">
        <v>516</v>
      </c>
      <c r="P135" s="610"/>
      <c r="Q135" s="610">
        <v>45929.0</v>
      </c>
      <c r="R135" s="610">
        <v>45929.0</v>
      </c>
      <c r="S135" s="612"/>
      <c r="T135" s="612"/>
      <c r="U135" s="613"/>
      <c r="V135" s="614"/>
      <c r="W135" s="614">
        <v>0.0</v>
      </c>
      <c r="X135" s="612">
        <f t="shared" si="107"/>
        <v>-45929</v>
      </c>
      <c r="Y135" s="613"/>
      <c r="Z135" s="612"/>
      <c r="AA135" s="612"/>
      <c r="AB135" s="613"/>
      <c r="AC135" s="612"/>
      <c r="AD135" s="620"/>
    </row>
    <row r="136" ht="13.5" hidden="1" customHeight="1">
      <c r="A136" s="604" t="b">
        <v>1</v>
      </c>
      <c r="B136" s="492" t="s">
        <v>113</v>
      </c>
      <c r="C136" s="492" t="s">
        <v>0</v>
      </c>
      <c r="D136" s="492" t="s">
        <v>408</v>
      </c>
      <c r="E136" s="492" t="s">
        <v>111</v>
      </c>
      <c r="F136" s="628">
        <v>46023.0</v>
      </c>
      <c r="G136" s="606"/>
      <c r="H136" s="672" t="s">
        <v>517</v>
      </c>
      <c r="I136" s="671" t="s">
        <v>518</v>
      </c>
      <c r="J136" s="492" t="s">
        <v>190</v>
      </c>
      <c r="K136" s="618">
        <v>50000.0</v>
      </c>
      <c r="L136" s="618">
        <v>40000.0</v>
      </c>
      <c r="M136" s="622">
        <v>180000.0</v>
      </c>
      <c r="N136" s="610">
        <v>46014.0</v>
      </c>
      <c r="O136" s="675" t="s">
        <v>519</v>
      </c>
      <c r="P136" s="610"/>
      <c r="Q136" s="610">
        <v>45903.0</v>
      </c>
      <c r="R136" s="610">
        <v>45904.0</v>
      </c>
      <c r="S136" s="612"/>
      <c r="T136" s="612"/>
      <c r="U136" s="613"/>
      <c r="V136" s="612"/>
      <c r="W136" s="612">
        <f>R136-Q136</f>
        <v>1</v>
      </c>
      <c r="X136" s="612">
        <f t="shared" si="107"/>
        <v>-45904</v>
      </c>
      <c r="Y136" s="613"/>
      <c r="Z136" s="612">
        <f>Y136-Q136</f>
        <v>-45903</v>
      </c>
      <c r="AA136" s="612">
        <f>Y136-R136</f>
        <v>-45904</v>
      </c>
      <c r="AB136" s="613"/>
      <c r="AC136" s="612">
        <f>AB136-Q136</f>
        <v>-45903</v>
      </c>
      <c r="AD136" s="616"/>
    </row>
    <row r="137" ht="13.5" hidden="1" customHeight="1">
      <c r="A137" s="604" t="b">
        <v>1</v>
      </c>
      <c r="B137" s="492" t="s">
        <v>34</v>
      </c>
      <c r="C137" s="492" t="s">
        <v>0</v>
      </c>
      <c r="D137" s="671" t="s">
        <v>408</v>
      </c>
      <c r="E137" s="492" t="s">
        <v>111</v>
      </c>
      <c r="F137" s="670">
        <v>46054.0</v>
      </c>
      <c r="G137" s="606"/>
      <c r="H137" s="676" t="s">
        <v>520</v>
      </c>
      <c r="I137" s="671" t="s">
        <v>521</v>
      </c>
      <c r="J137" s="492" t="s">
        <v>190</v>
      </c>
      <c r="K137" s="618">
        <v>50000.0</v>
      </c>
      <c r="L137" s="618">
        <v>40000.0</v>
      </c>
      <c r="M137" s="622">
        <v>180000.0</v>
      </c>
      <c r="N137" s="610">
        <v>46067.0</v>
      </c>
      <c r="O137" s="492" t="s">
        <v>522</v>
      </c>
      <c r="P137" s="610"/>
      <c r="Q137" s="610">
        <v>45889.0</v>
      </c>
      <c r="R137" s="610">
        <v>45890.0</v>
      </c>
      <c r="S137" s="612"/>
      <c r="T137" s="612"/>
      <c r="U137" s="613"/>
      <c r="V137" s="614"/>
      <c r="W137" s="614">
        <v>1.0</v>
      </c>
      <c r="X137" s="612">
        <f t="shared" si="107"/>
        <v>-45890</v>
      </c>
      <c r="Y137" s="613"/>
      <c r="Z137" s="612"/>
      <c r="AA137" s="612"/>
      <c r="AB137" s="613"/>
      <c r="AC137" s="612"/>
      <c r="AD137" s="620"/>
    </row>
    <row r="138" ht="13.5" hidden="1" customHeight="1">
      <c r="A138" s="604" t="b">
        <v>1</v>
      </c>
      <c r="B138" s="492" t="s">
        <v>34</v>
      </c>
      <c r="C138" s="492" t="s">
        <v>0</v>
      </c>
      <c r="D138" s="492" t="s">
        <v>408</v>
      </c>
      <c r="E138" s="492" t="s">
        <v>110</v>
      </c>
      <c r="F138" s="632">
        <v>46054.0</v>
      </c>
      <c r="G138" s="606"/>
      <c r="H138" s="607" t="s">
        <v>523</v>
      </c>
      <c r="I138" s="492" t="s">
        <v>524</v>
      </c>
      <c r="J138" s="492" t="s">
        <v>190</v>
      </c>
      <c r="K138" s="618">
        <v>50000.0</v>
      </c>
      <c r="L138" s="618">
        <v>40000.0</v>
      </c>
      <c r="M138" s="622">
        <v>180000.0</v>
      </c>
      <c r="N138" s="610">
        <v>46062.0</v>
      </c>
      <c r="O138" s="492" t="s">
        <v>525</v>
      </c>
      <c r="P138" s="610"/>
      <c r="Q138" s="610">
        <v>46036.0</v>
      </c>
      <c r="R138" s="610">
        <v>46037.0</v>
      </c>
      <c r="S138" s="612"/>
      <c r="T138" s="612"/>
      <c r="U138" s="613"/>
      <c r="V138" s="612"/>
      <c r="W138" s="612">
        <f t="shared" ref="W138:W142" si="119">R138-Q138</f>
        <v>1</v>
      </c>
      <c r="X138" s="612">
        <f t="shared" si="107"/>
        <v>-46037</v>
      </c>
      <c r="Y138" s="613"/>
      <c r="Z138" s="612">
        <f t="shared" ref="Z138:Z142" si="120">Y138-Q138</f>
        <v>-46036</v>
      </c>
      <c r="AA138" s="612">
        <f t="shared" ref="AA138:AA142" si="121">Y138-R138</f>
        <v>-46037</v>
      </c>
      <c r="AB138" s="613"/>
      <c r="AC138" s="612">
        <f t="shared" ref="AC138:AC142" si="122">AB138-Q138</f>
        <v>-46036</v>
      </c>
      <c r="AD138" s="620"/>
    </row>
    <row r="139" ht="13.5" hidden="1" customHeight="1">
      <c r="A139" s="604" t="b">
        <v>1</v>
      </c>
      <c r="B139" s="492" t="s">
        <v>34</v>
      </c>
      <c r="C139" s="492" t="s">
        <v>0</v>
      </c>
      <c r="D139" s="492" t="s">
        <v>408</v>
      </c>
      <c r="E139" s="671" t="s">
        <v>110</v>
      </c>
      <c r="F139" s="670">
        <v>46054.0</v>
      </c>
      <c r="G139" s="606"/>
      <c r="H139" s="617" t="s">
        <v>526</v>
      </c>
      <c r="I139" s="492" t="s">
        <v>527</v>
      </c>
      <c r="J139" s="492" t="s">
        <v>190</v>
      </c>
      <c r="K139" s="618">
        <v>50000.0</v>
      </c>
      <c r="L139" s="618">
        <v>40000.0</v>
      </c>
      <c r="M139" s="622">
        <v>180000.0</v>
      </c>
      <c r="N139" s="610">
        <v>46062.0</v>
      </c>
      <c r="O139" s="492" t="s">
        <v>528</v>
      </c>
      <c r="P139" s="610"/>
      <c r="Q139" s="610">
        <v>46045.0</v>
      </c>
      <c r="R139" s="610">
        <v>46045.0</v>
      </c>
      <c r="S139" s="612"/>
      <c r="T139" s="612"/>
      <c r="U139" s="613"/>
      <c r="V139" s="612"/>
      <c r="W139" s="612">
        <f t="shared" si="119"/>
        <v>0</v>
      </c>
      <c r="X139" s="612">
        <f t="shared" si="107"/>
        <v>-46045</v>
      </c>
      <c r="Y139" s="613"/>
      <c r="Z139" s="612">
        <f t="shared" si="120"/>
        <v>-46045</v>
      </c>
      <c r="AA139" s="612">
        <f t="shared" si="121"/>
        <v>-46045</v>
      </c>
      <c r="AB139" s="613"/>
      <c r="AC139" s="612">
        <f t="shared" si="122"/>
        <v>-46045</v>
      </c>
      <c r="AD139" s="620"/>
    </row>
    <row r="140" ht="13.5" hidden="1" customHeight="1">
      <c r="A140" s="604" t="b">
        <v>1</v>
      </c>
      <c r="B140" s="492" t="s">
        <v>34</v>
      </c>
      <c r="C140" s="492" t="s">
        <v>0</v>
      </c>
      <c r="D140" s="671" t="s">
        <v>408</v>
      </c>
      <c r="E140" s="671" t="s">
        <v>110</v>
      </c>
      <c r="F140" s="677">
        <v>46054.0</v>
      </c>
      <c r="G140" s="606"/>
      <c r="H140" s="676" t="s">
        <v>529</v>
      </c>
      <c r="I140" s="671" t="s">
        <v>530</v>
      </c>
      <c r="J140" s="492" t="s">
        <v>190</v>
      </c>
      <c r="K140" s="618">
        <v>100000.0</v>
      </c>
      <c r="L140" s="618">
        <v>45000.0</v>
      </c>
      <c r="M140" s="622">
        <v>320000.0</v>
      </c>
      <c r="N140" s="610">
        <v>46079.0</v>
      </c>
      <c r="O140" s="492" t="s">
        <v>531</v>
      </c>
      <c r="P140" s="610"/>
      <c r="Q140" s="610">
        <v>45974.0</v>
      </c>
      <c r="R140" s="610">
        <v>45980.0</v>
      </c>
      <c r="S140" s="612"/>
      <c r="T140" s="612"/>
      <c r="U140" s="613"/>
      <c r="V140" s="612"/>
      <c r="W140" s="612">
        <f t="shared" si="119"/>
        <v>6</v>
      </c>
      <c r="X140" s="612">
        <f t="shared" si="107"/>
        <v>-45980</v>
      </c>
      <c r="Y140" s="613"/>
      <c r="Z140" s="612">
        <f t="shared" si="120"/>
        <v>-45974</v>
      </c>
      <c r="AA140" s="612">
        <f t="shared" si="121"/>
        <v>-45980</v>
      </c>
      <c r="AB140" s="613"/>
      <c r="AC140" s="612">
        <f t="shared" si="122"/>
        <v>-45974</v>
      </c>
      <c r="AD140" s="620"/>
    </row>
    <row r="141" ht="13.5" hidden="1" customHeight="1">
      <c r="A141" s="604" t="b">
        <v>1</v>
      </c>
      <c r="B141" s="492" t="s">
        <v>113</v>
      </c>
      <c r="C141" s="492" t="s">
        <v>0</v>
      </c>
      <c r="D141" s="492" t="s">
        <v>408</v>
      </c>
      <c r="E141" s="492" t="s">
        <v>110</v>
      </c>
      <c r="F141" s="632">
        <v>46054.0</v>
      </c>
      <c r="G141" s="606"/>
      <c r="H141" s="617" t="s">
        <v>532</v>
      </c>
      <c r="I141" s="492" t="s">
        <v>533</v>
      </c>
      <c r="J141" s="492" t="s">
        <v>190</v>
      </c>
      <c r="K141" s="618">
        <v>50000.0</v>
      </c>
      <c r="L141" s="618">
        <v>40000.0</v>
      </c>
      <c r="M141" s="622">
        <v>265000.0</v>
      </c>
      <c r="N141" s="610">
        <v>46071.0</v>
      </c>
      <c r="O141" s="492" t="s">
        <v>534</v>
      </c>
      <c r="P141" s="610"/>
      <c r="Q141" s="610">
        <v>45923.0</v>
      </c>
      <c r="R141" s="610">
        <v>45930.0</v>
      </c>
      <c r="S141" s="612"/>
      <c r="T141" s="612"/>
      <c r="U141" s="613"/>
      <c r="V141" s="612"/>
      <c r="W141" s="612">
        <f t="shared" si="119"/>
        <v>7</v>
      </c>
      <c r="X141" s="612">
        <f t="shared" si="107"/>
        <v>-45930</v>
      </c>
      <c r="Y141" s="613"/>
      <c r="Z141" s="612">
        <f t="shared" si="120"/>
        <v>-45923</v>
      </c>
      <c r="AA141" s="612">
        <f t="shared" si="121"/>
        <v>-45930</v>
      </c>
      <c r="AB141" s="613"/>
      <c r="AC141" s="612">
        <f t="shared" si="122"/>
        <v>-45923</v>
      </c>
      <c r="AD141" s="616" t="s">
        <v>535</v>
      </c>
    </row>
    <row r="142" ht="13.5" hidden="1" customHeight="1">
      <c r="A142" s="604" t="b">
        <v>1</v>
      </c>
      <c r="B142" s="492" t="s">
        <v>34</v>
      </c>
      <c r="C142" s="492" t="s">
        <v>270</v>
      </c>
      <c r="D142" s="492" t="s">
        <v>408</v>
      </c>
      <c r="E142" s="492" t="s">
        <v>120</v>
      </c>
      <c r="F142" s="677">
        <v>46023.0</v>
      </c>
      <c r="G142" s="606"/>
      <c r="H142" s="676" t="s">
        <v>536</v>
      </c>
      <c r="I142" s="672" t="s">
        <v>537</v>
      </c>
      <c r="J142" s="672" t="s">
        <v>190</v>
      </c>
      <c r="K142" s="618"/>
      <c r="L142" s="618"/>
      <c r="M142" s="622"/>
      <c r="N142" s="610"/>
      <c r="O142" s="675"/>
      <c r="P142" s="610"/>
      <c r="Q142" s="610">
        <v>45959.0</v>
      </c>
      <c r="R142" s="610">
        <v>45978.0</v>
      </c>
      <c r="S142" s="612"/>
      <c r="T142" s="612"/>
      <c r="U142" s="613"/>
      <c r="V142" s="612"/>
      <c r="W142" s="612">
        <f t="shared" si="119"/>
        <v>19</v>
      </c>
      <c r="X142" s="612">
        <f t="shared" si="107"/>
        <v>-45978</v>
      </c>
      <c r="Y142" s="613"/>
      <c r="Z142" s="612">
        <f t="shared" si="120"/>
        <v>-45959</v>
      </c>
      <c r="AA142" s="612">
        <f t="shared" si="121"/>
        <v>-45978</v>
      </c>
      <c r="AB142" s="613"/>
      <c r="AC142" s="612">
        <f t="shared" si="122"/>
        <v>-45959</v>
      </c>
      <c r="AD142" s="616" t="s">
        <v>538</v>
      </c>
    </row>
    <row r="143" ht="13.5" hidden="1" customHeight="1">
      <c r="A143" s="604" t="b">
        <v>1</v>
      </c>
      <c r="B143" s="492" t="s">
        <v>114</v>
      </c>
      <c r="C143" s="492" t="s">
        <v>0</v>
      </c>
      <c r="D143" s="492" t="s">
        <v>408</v>
      </c>
      <c r="E143" s="492" t="s">
        <v>110</v>
      </c>
      <c r="F143" s="670">
        <v>45992.0</v>
      </c>
      <c r="G143" s="606"/>
      <c r="H143" s="617" t="s">
        <v>539</v>
      </c>
      <c r="I143" s="492" t="s">
        <v>540</v>
      </c>
      <c r="J143" s="492" t="s">
        <v>190</v>
      </c>
      <c r="K143" s="618">
        <v>100000.0</v>
      </c>
      <c r="L143" s="618">
        <v>45000.0</v>
      </c>
      <c r="M143" s="622">
        <v>235000.0</v>
      </c>
      <c r="N143" s="610">
        <v>45993.0</v>
      </c>
      <c r="O143" s="492" t="s">
        <v>257</v>
      </c>
      <c r="P143" s="610"/>
      <c r="Q143" s="610">
        <v>45912.0</v>
      </c>
      <c r="R143" s="610">
        <v>45916.0</v>
      </c>
      <c r="S143" s="612"/>
      <c r="T143" s="612"/>
      <c r="U143" s="613"/>
      <c r="V143" s="614"/>
      <c r="W143" s="614">
        <v>4.0</v>
      </c>
      <c r="X143" s="612">
        <f t="shared" si="107"/>
        <v>-45916</v>
      </c>
      <c r="Y143" s="613"/>
      <c r="Z143" s="612"/>
      <c r="AA143" s="612"/>
      <c r="AB143" s="613"/>
      <c r="AC143" s="612"/>
      <c r="AD143" s="620"/>
    </row>
    <row r="144" ht="13.5" hidden="1" customHeight="1">
      <c r="A144" s="604" t="b">
        <v>1</v>
      </c>
      <c r="B144" s="492" t="s">
        <v>0</v>
      </c>
      <c r="C144" s="492" t="s">
        <v>0</v>
      </c>
      <c r="D144" s="492" t="s">
        <v>408</v>
      </c>
      <c r="E144" s="492" t="s">
        <v>111</v>
      </c>
      <c r="F144" s="633">
        <v>45992.0</v>
      </c>
      <c r="G144" s="606"/>
      <c r="H144" s="607" t="s">
        <v>541</v>
      </c>
      <c r="I144" s="492" t="s">
        <v>542</v>
      </c>
      <c r="J144" s="492" t="s">
        <v>190</v>
      </c>
      <c r="K144" s="618">
        <v>50000.0</v>
      </c>
      <c r="L144" s="618">
        <v>40000.0</v>
      </c>
      <c r="M144" s="622">
        <v>530000.0</v>
      </c>
      <c r="N144" s="610">
        <v>45996.0</v>
      </c>
      <c r="O144" s="492" t="s">
        <v>543</v>
      </c>
      <c r="P144" s="610"/>
      <c r="Q144" s="610"/>
      <c r="R144" s="610"/>
      <c r="S144" s="612"/>
      <c r="T144" s="612"/>
      <c r="U144" s="613"/>
      <c r="V144" s="612"/>
      <c r="W144" s="612">
        <f t="shared" ref="W144:W146" si="123">R144-Q144</f>
        <v>0</v>
      </c>
      <c r="X144" s="612">
        <f t="shared" si="107"/>
        <v>0</v>
      </c>
      <c r="Y144" s="610"/>
      <c r="Z144" s="612">
        <f t="shared" ref="Z144:Z146" si="124">Y144-Q144</f>
        <v>0</v>
      </c>
      <c r="AA144" s="612">
        <f t="shared" ref="AA144:AA146" si="125">Y144-R144</f>
        <v>0</v>
      </c>
      <c r="AB144" s="613"/>
      <c r="AC144" s="612">
        <f t="shared" ref="AC144:AC146" si="126">AB144-Q144</f>
        <v>0</v>
      </c>
      <c r="AD144" s="620"/>
    </row>
    <row r="145" ht="13.5" hidden="1" customHeight="1">
      <c r="A145" s="604" t="b">
        <v>1</v>
      </c>
      <c r="B145" s="492" t="s">
        <v>34</v>
      </c>
      <c r="C145" s="492" t="s">
        <v>0</v>
      </c>
      <c r="D145" s="492" t="s">
        <v>408</v>
      </c>
      <c r="E145" s="492" t="s">
        <v>120</v>
      </c>
      <c r="F145" s="632">
        <v>45992.0</v>
      </c>
      <c r="G145" s="606"/>
      <c r="H145" s="617" t="s">
        <v>544</v>
      </c>
      <c r="I145" s="492" t="s">
        <v>545</v>
      </c>
      <c r="J145" s="492" t="s">
        <v>190</v>
      </c>
      <c r="K145" s="618">
        <v>50000.0</v>
      </c>
      <c r="L145" s="618">
        <v>40000.0</v>
      </c>
      <c r="M145" s="622">
        <v>180000.0</v>
      </c>
      <c r="N145" s="610"/>
      <c r="O145" s="492" t="s">
        <v>546</v>
      </c>
      <c r="P145" s="610"/>
      <c r="Q145" s="610">
        <v>45968.0</v>
      </c>
      <c r="R145" s="610">
        <v>45978.0</v>
      </c>
      <c r="S145" s="612"/>
      <c r="T145" s="612"/>
      <c r="U145" s="613"/>
      <c r="V145" s="612"/>
      <c r="W145" s="612">
        <f t="shared" si="123"/>
        <v>10</v>
      </c>
      <c r="X145" s="612">
        <f t="shared" si="107"/>
        <v>-45978</v>
      </c>
      <c r="Y145" s="613"/>
      <c r="Z145" s="612">
        <f t="shared" si="124"/>
        <v>-45968</v>
      </c>
      <c r="AA145" s="612">
        <f t="shared" si="125"/>
        <v>-45978</v>
      </c>
      <c r="AB145" s="613"/>
      <c r="AC145" s="612">
        <f t="shared" si="126"/>
        <v>-45968</v>
      </c>
      <c r="AD145" s="620"/>
    </row>
    <row r="146" ht="13.5" hidden="1" customHeight="1">
      <c r="A146" s="604" t="b">
        <v>1</v>
      </c>
      <c r="B146" s="492" t="s">
        <v>34</v>
      </c>
      <c r="C146" s="492" t="s">
        <v>0</v>
      </c>
      <c r="D146" s="629" t="s">
        <v>408</v>
      </c>
      <c r="E146" s="629" t="s">
        <v>120</v>
      </c>
      <c r="F146" s="633">
        <v>45992.0</v>
      </c>
      <c r="G146" s="606"/>
      <c r="H146" s="617" t="s">
        <v>547</v>
      </c>
      <c r="I146" s="492" t="s">
        <v>338</v>
      </c>
      <c r="J146" s="492" t="s">
        <v>190</v>
      </c>
      <c r="K146" s="618">
        <v>100000.0</v>
      </c>
      <c r="L146" s="618">
        <v>45000.0</v>
      </c>
      <c r="M146" s="622">
        <v>180000.0</v>
      </c>
      <c r="N146" s="610">
        <v>46018.0</v>
      </c>
      <c r="O146" s="492" t="s">
        <v>257</v>
      </c>
      <c r="P146" s="610"/>
      <c r="Q146" s="610">
        <v>46012.0</v>
      </c>
      <c r="R146" s="610">
        <v>46013.0</v>
      </c>
      <c r="S146" s="612"/>
      <c r="T146" s="612"/>
      <c r="U146" s="613"/>
      <c r="V146" s="612"/>
      <c r="W146" s="612">
        <f t="shared" si="123"/>
        <v>1</v>
      </c>
      <c r="X146" s="612">
        <f t="shared" si="107"/>
        <v>-46013</v>
      </c>
      <c r="Y146" s="613"/>
      <c r="Z146" s="612">
        <f t="shared" si="124"/>
        <v>-46012</v>
      </c>
      <c r="AA146" s="612">
        <f t="shared" si="125"/>
        <v>-46013</v>
      </c>
      <c r="AB146" s="613"/>
      <c r="AC146" s="612">
        <f t="shared" si="126"/>
        <v>-46012</v>
      </c>
      <c r="AD146" s="620"/>
    </row>
    <row r="147" ht="13.5" hidden="1" customHeight="1">
      <c r="A147" s="604" t="b">
        <v>1</v>
      </c>
      <c r="B147" s="492" t="s">
        <v>118</v>
      </c>
      <c r="C147" s="492" t="s">
        <v>114</v>
      </c>
      <c r="D147" s="492" t="s">
        <v>408</v>
      </c>
      <c r="E147" s="492" t="s">
        <v>110</v>
      </c>
      <c r="F147" s="606">
        <v>45901.0</v>
      </c>
      <c r="G147" s="606"/>
      <c r="H147" s="607" t="s">
        <v>548</v>
      </c>
      <c r="I147" s="492" t="s">
        <v>549</v>
      </c>
      <c r="J147" s="492" t="s">
        <v>190</v>
      </c>
      <c r="K147" s="618">
        <v>50000.0</v>
      </c>
      <c r="L147" s="618">
        <v>40000.0</v>
      </c>
      <c r="M147" s="622">
        <v>180000.0</v>
      </c>
      <c r="N147" s="610"/>
      <c r="O147" s="492"/>
      <c r="P147" s="610"/>
      <c r="Q147" s="610">
        <v>45930.0</v>
      </c>
      <c r="R147" s="610">
        <v>45930.0</v>
      </c>
      <c r="S147" s="612"/>
      <c r="T147" s="612"/>
      <c r="U147" s="613"/>
      <c r="V147" s="614"/>
      <c r="W147" s="614">
        <v>0.0</v>
      </c>
      <c r="X147" s="612">
        <f t="shared" si="107"/>
        <v>-45930</v>
      </c>
      <c r="Y147" s="613"/>
      <c r="Z147" s="612"/>
      <c r="AA147" s="612"/>
      <c r="AB147" s="613"/>
      <c r="AC147" s="612"/>
      <c r="AD147" s="620"/>
    </row>
    <row r="148" ht="13.5" hidden="1" customHeight="1">
      <c r="A148" s="604" t="b">
        <v>1</v>
      </c>
      <c r="B148" s="492" t="s">
        <v>34</v>
      </c>
      <c r="C148" s="492" t="s">
        <v>0</v>
      </c>
      <c r="D148" s="492" t="s">
        <v>408</v>
      </c>
      <c r="E148" s="492" t="s">
        <v>110</v>
      </c>
      <c r="F148" s="606">
        <v>45962.0</v>
      </c>
      <c r="G148" s="606"/>
      <c r="H148" s="617" t="s">
        <v>550</v>
      </c>
      <c r="I148" s="492" t="s">
        <v>551</v>
      </c>
      <c r="J148" s="492" t="s">
        <v>190</v>
      </c>
      <c r="K148" s="618">
        <v>50000.0</v>
      </c>
      <c r="L148" s="618">
        <v>40000.0</v>
      </c>
      <c r="M148" s="622">
        <v>180000.0</v>
      </c>
      <c r="N148" s="613"/>
      <c r="O148" s="613"/>
      <c r="P148" s="610"/>
      <c r="Q148" s="610">
        <v>45946.0</v>
      </c>
      <c r="R148" s="610">
        <v>45950.0</v>
      </c>
      <c r="S148" s="612"/>
      <c r="T148" s="612"/>
      <c r="U148" s="613"/>
      <c r="V148" s="614"/>
      <c r="W148" s="614">
        <v>4.0</v>
      </c>
      <c r="X148" s="612">
        <f t="shared" si="107"/>
        <v>-45950</v>
      </c>
      <c r="Y148" s="613"/>
      <c r="Z148" s="612"/>
      <c r="AA148" s="612"/>
      <c r="AB148" s="613"/>
      <c r="AC148" s="612"/>
      <c r="AD148" s="616" t="s">
        <v>552</v>
      </c>
    </row>
    <row r="149" ht="13.5" hidden="1" customHeight="1">
      <c r="A149" s="604" t="b">
        <v>1</v>
      </c>
      <c r="B149" s="492" t="s">
        <v>114</v>
      </c>
      <c r="C149" s="492" t="s">
        <v>0</v>
      </c>
      <c r="D149" s="492" t="s">
        <v>408</v>
      </c>
      <c r="E149" s="492" t="s">
        <v>110</v>
      </c>
      <c r="F149" s="606">
        <v>45962.0</v>
      </c>
      <c r="G149" s="606"/>
      <c r="H149" s="655" t="s">
        <v>553</v>
      </c>
      <c r="I149" s="492" t="s">
        <v>554</v>
      </c>
      <c r="J149" s="492" t="s">
        <v>190</v>
      </c>
      <c r="K149" s="618">
        <v>50000.0</v>
      </c>
      <c r="L149" s="618">
        <v>40000.0</v>
      </c>
      <c r="M149" s="622">
        <v>180000.0</v>
      </c>
      <c r="N149" s="610">
        <v>45986.0</v>
      </c>
      <c r="O149" s="492" t="s">
        <v>257</v>
      </c>
      <c r="P149" s="610"/>
      <c r="Q149" s="610">
        <v>45952.0</v>
      </c>
      <c r="R149" s="610">
        <v>45965.0</v>
      </c>
      <c r="S149" s="612"/>
      <c r="T149" s="612"/>
      <c r="U149" s="613"/>
      <c r="V149" s="614"/>
      <c r="W149" s="614">
        <v>13.0</v>
      </c>
      <c r="X149" s="612">
        <f t="shared" si="107"/>
        <v>-45965</v>
      </c>
      <c r="Y149" s="613"/>
      <c r="Z149" s="612"/>
      <c r="AA149" s="612"/>
      <c r="AB149" s="613"/>
      <c r="AC149" s="612"/>
      <c r="AD149" s="616" t="s">
        <v>555</v>
      </c>
    </row>
    <row r="150" ht="13.5" hidden="1" customHeight="1">
      <c r="A150" s="604" t="b">
        <v>1</v>
      </c>
      <c r="B150" s="492" t="s">
        <v>34</v>
      </c>
      <c r="C150" s="492" t="s">
        <v>0</v>
      </c>
      <c r="D150" s="492" t="s">
        <v>408</v>
      </c>
      <c r="E150" s="629" t="s">
        <v>110</v>
      </c>
      <c r="F150" s="628">
        <v>45901.0</v>
      </c>
      <c r="G150" s="606"/>
      <c r="H150" s="617" t="s">
        <v>556</v>
      </c>
      <c r="I150" s="492" t="s">
        <v>557</v>
      </c>
      <c r="J150" s="492" t="s">
        <v>190</v>
      </c>
      <c r="K150" s="618">
        <v>50000.0</v>
      </c>
      <c r="L150" s="618">
        <v>40000.0</v>
      </c>
      <c r="M150" s="622">
        <v>180000.0</v>
      </c>
      <c r="N150" s="610">
        <v>45930.0</v>
      </c>
      <c r="O150" s="492" t="s">
        <v>257</v>
      </c>
      <c r="P150" s="610"/>
      <c r="Q150" s="610">
        <v>45926.0</v>
      </c>
      <c r="R150" s="610">
        <v>45926.0</v>
      </c>
      <c r="S150" s="612"/>
      <c r="T150" s="612"/>
      <c r="U150" s="613"/>
      <c r="V150" s="614"/>
      <c r="W150" s="614">
        <v>0.0</v>
      </c>
      <c r="X150" s="612">
        <f t="shared" si="107"/>
        <v>-45926</v>
      </c>
      <c r="Y150" s="610"/>
      <c r="Z150" s="612"/>
      <c r="AA150" s="612"/>
      <c r="AB150" s="613"/>
      <c r="AC150" s="612"/>
      <c r="AD150" s="620"/>
    </row>
    <row r="151" ht="13.5" hidden="1" customHeight="1">
      <c r="A151" s="604" t="b">
        <v>1</v>
      </c>
      <c r="B151" s="492" t="s">
        <v>34</v>
      </c>
      <c r="C151" s="492" t="s">
        <v>0</v>
      </c>
      <c r="D151" s="492" t="s">
        <v>408</v>
      </c>
      <c r="E151" s="492" t="s">
        <v>110</v>
      </c>
      <c r="F151" s="606">
        <v>45901.0</v>
      </c>
      <c r="G151" s="606"/>
      <c r="H151" s="617" t="s">
        <v>558</v>
      </c>
      <c r="I151" s="492" t="s">
        <v>559</v>
      </c>
      <c r="J151" s="492" t="s">
        <v>190</v>
      </c>
      <c r="K151" s="618">
        <v>50000.0</v>
      </c>
      <c r="L151" s="618">
        <v>40000.0</v>
      </c>
      <c r="M151" s="622">
        <v>180000.0</v>
      </c>
      <c r="N151" s="610"/>
      <c r="O151" s="475"/>
      <c r="P151" s="611"/>
      <c r="Q151" s="611">
        <v>45926.0</v>
      </c>
      <c r="R151" s="610">
        <v>45929.0</v>
      </c>
      <c r="S151" s="612"/>
      <c r="T151" s="612"/>
      <c r="U151" s="613"/>
      <c r="V151" s="614"/>
      <c r="W151" s="614">
        <v>3.0</v>
      </c>
      <c r="X151" s="612">
        <f t="shared" si="107"/>
        <v>-45929</v>
      </c>
      <c r="Y151" s="613"/>
      <c r="Z151" s="612"/>
      <c r="AA151" s="612"/>
      <c r="AB151" s="613"/>
      <c r="AC151" s="612"/>
      <c r="AD151" s="620"/>
    </row>
    <row r="152" ht="13.5" hidden="1" customHeight="1">
      <c r="A152" s="604" t="b">
        <v>1</v>
      </c>
      <c r="B152" s="475"/>
      <c r="C152" s="475"/>
      <c r="D152" s="492" t="s">
        <v>408</v>
      </c>
      <c r="E152" s="492" t="s">
        <v>110</v>
      </c>
      <c r="F152" s="606">
        <v>45809.0</v>
      </c>
      <c r="G152" s="606"/>
      <c r="H152" s="617" t="s">
        <v>560</v>
      </c>
      <c r="I152" s="492" t="s">
        <v>561</v>
      </c>
      <c r="J152" s="492" t="s">
        <v>190</v>
      </c>
      <c r="K152" s="618">
        <v>100000.0</v>
      </c>
      <c r="L152" s="618">
        <v>45000.0</v>
      </c>
      <c r="M152" s="622">
        <v>235000.0</v>
      </c>
      <c r="N152" s="610">
        <v>45833.0</v>
      </c>
      <c r="O152" s="613"/>
      <c r="P152" s="610"/>
      <c r="Q152" s="610">
        <v>45827.0</v>
      </c>
      <c r="R152" s="610">
        <v>45832.0</v>
      </c>
      <c r="S152" s="612"/>
      <c r="T152" s="612"/>
      <c r="U152" s="613"/>
      <c r="V152" s="614"/>
      <c r="W152" s="614">
        <v>5.0</v>
      </c>
      <c r="X152" s="612">
        <f t="shared" si="107"/>
        <v>-45832</v>
      </c>
      <c r="Y152" s="613"/>
      <c r="Z152" s="612"/>
      <c r="AA152" s="612"/>
      <c r="AB152" s="613"/>
      <c r="AC152" s="612"/>
      <c r="AD152" s="616"/>
    </row>
    <row r="153" ht="13.5" hidden="1" customHeight="1">
      <c r="A153" s="604" t="b">
        <v>1</v>
      </c>
      <c r="B153" s="475"/>
      <c r="C153" s="475"/>
      <c r="D153" s="492" t="s">
        <v>408</v>
      </c>
      <c r="E153" s="492" t="s">
        <v>222</v>
      </c>
      <c r="F153" s="606">
        <v>45809.0</v>
      </c>
      <c r="G153" s="606"/>
      <c r="H153" s="617" t="s">
        <v>562</v>
      </c>
      <c r="I153" s="492" t="s">
        <v>563</v>
      </c>
      <c r="J153" s="492" t="s">
        <v>190</v>
      </c>
      <c r="K153" s="618">
        <v>50000.0</v>
      </c>
      <c r="L153" s="618">
        <v>40000.0</v>
      </c>
      <c r="M153" s="622">
        <v>180000.0</v>
      </c>
      <c r="N153" s="610"/>
      <c r="O153" s="492" t="s">
        <v>564</v>
      </c>
      <c r="P153" s="611"/>
      <c r="Q153" s="611">
        <v>45776.0</v>
      </c>
      <c r="R153" s="611">
        <v>45784.0</v>
      </c>
      <c r="S153" s="612"/>
      <c r="T153" s="612"/>
      <c r="U153" s="613"/>
      <c r="V153" s="614"/>
      <c r="W153" s="614">
        <v>8.0</v>
      </c>
      <c r="X153" s="612">
        <f t="shared" si="107"/>
        <v>-45784</v>
      </c>
      <c r="Y153" s="613"/>
      <c r="Z153" s="612"/>
      <c r="AA153" s="612"/>
      <c r="AB153" s="615"/>
      <c r="AC153" s="612"/>
      <c r="AD153" s="616" t="s">
        <v>565</v>
      </c>
    </row>
    <row r="154" ht="13.5" hidden="1" customHeight="1">
      <c r="A154" s="604" t="b">
        <v>1</v>
      </c>
      <c r="B154" s="475"/>
      <c r="C154" s="475"/>
      <c r="D154" s="492" t="s">
        <v>408</v>
      </c>
      <c r="E154" s="492" t="s">
        <v>110</v>
      </c>
      <c r="F154" s="606">
        <v>45839.0</v>
      </c>
      <c r="G154" s="606"/>
      <c r="H154" s="617" t="s">
        <v>566</v>
      </c>
      <c r="I154" s="492" t="s">
        <v>567</v>
      </c>
      <c r="J154" s="492" t="s">
        <v>190</v>
      </c>
      <c r="K154" s="618">
        <v>50000.0</v>
      </c>
      <c r="L154" s="618">
        <v>40000.0</v>
      </c>
      <c r="M154" s="622">
        <v>180000.0</v>
      </c>
      <c r="N154" s="610">
        <v>45860.0</v>
      </c>
      <c r="O154" s="492" t="s">
        <v>568</v>
      </c>
      <c r="P154" s="610"/>
      <c r="Q154" s="610">
        <v>45852.0</v>
      </c>
      <c r="R154" s="610">
        <v>45856.0</v>
      </c>
      <c r="S154" s="612"/>
      <c r="T154" s="612"/>
      <c r="U154" s="613"/>
      <c r="V154" s="614"/>
      <c r="W154" s="614">
        <v>4.0</v>
      </c>
      <c r="X154" s="612">
        <f t="shared" si="107"/>
        <v>-45856</v>
      </c>
      <c r="Y154" s="613"/>
      <c r="Z154" s="612"/>
      <c r="AA154" s="612"/>
      <c r="AB154" s="613"/>
      <c r="AC154" s="612"/>
      <c r="AD154" s="620"/>
    </row>
    <row r="155" ht="13.5" hidden="1" customHeight="1">
      <c r="A155" s="604" t="b">
        <v>1</v>
      </c>
      <c r="B155" s="475"/>
      <c r="C155" s="475"/>
      <c r="D155" s="492" t="s">
        <v>408</v>
      </c>
      <c r="E155" s="492" t="s">
        <v>111</v>
      </c>
      <c r="F155" s="606">
        <v>45870.0</v>
      </c>
      <c r="G155" s="606"/>
      <c r="H155" s="617" t="s">
        <v>569</v>
      </c>
      <c r="I155" s="492" t="s">
        <v>237</v>
      </c>
      <c r="J155" s="492" t="s">
        <v>190</v>
      </c>
      <c r="K155" s="618">
        <v>50000.0</v>
      </c>
      <c r="L155" s="618">
        <v>40000.0</v>
      </c>
      <c r="M155" s="622">
        <v>180000.0</v>
      </c>
      <c r="N155" s="610"/>
      <c r="O155" s="492"/>
      <c r="P155" s="610"/>
      <c r="Q155" s="610">
        <v>45896.0</v>
      </c>
      <c r="R155" s="610">
        <v>45897.0</v>
      </c>
      <c r="S155" s="612"/>
      <c r="T155" s="612"/>
      <c r="U155" s="613"/>
      <c r="V155" s="614"/>
      <c r="W155" s="614">
        <v>1.0</v>
      </c>
      <c r="X155" s="612">
        <f t="shared" si="107"/>
        <v>-45897</v>
      </c>
      <c r="Y155" s="610"/>
      <c r="Z155" s="612"/>
      <c r="AA155" s="612"/>
      <c r="AB155" s="610"/>
      <c r="AC155" s="612"/>
      <c r="AD155" s="616" t="s">
        <v>570</v>
      </c>
    </row>
    <row r="156" ht="13.5" hidden="1" customHeight="1">
      <c r="A156" s="604" t="b">
        <v>1</v>
      </c>
      <c r="B156" s="475"/>
      <c r="C156" s="475"/>
      <c r="D156" s="671" t="s">
        <v>408</v>
      </c>
      <c r="E156" s="671" t="s">
        <v>110</v>
      </c>
      <c r="F156" s="677">
        <v>45870.0</v>
      </c>
      <c r="G156" s="606"/>
      <c r="H156" s="617" t="s">
        <v>571</v>
      </c>
      <c r="I156" s="492" t="s">
        <v>572</v>
      </c>
      <c r="J156" s="492" t="s">
        <v>190</v>
      </c>
      <c r="K156" s="618">
        <v>50000.0</v>
      </c>
      <c r="L156" s="618">
        <v>40000.0</v>
      </c>
      <c r="M156" s="622">
        <v>180000.0</v>
      </c>
      <c r="N156" s="674">
        <v>45894.0</v>
      </c>
      <c r="O156" s="675" t="s">
        <v>573</v>
      </c>
      <c r="P156" s="610"/>
      <c r="Q156" s="610">
        <v>45870.0</v>
      </c>
      <c r="R156" s="610">
        <v>45871.0</v>
      </c>
      <c r="S156" s="612"/>
      <c r="T156" s="612"/>
      <c r="U156" s="613"/>
      <c r="V156" s="614"/>
      <c r="W156" s="614">
        <v>1.0</v>
      </c>
      <c r="X156" s="612">
        <f t="shared" si="107"/>
        <v>-45871</v>
      </c>
      <c r="Y156" s="613"/>
      <c r="Z156" s="612"/>
      <c r="AA156" s="612"/>
      <c r="AB156" s="613"/>
      <c r="AC156" s="612"/>
      <c r="AD156" s="620"/>
    </row>
    <row r="157" ht="13.5" hidden="1" customHeight="1">
      <c r="A157" s="604" t="b">
        <v>1</v>
      </c>
      <c r="B157" s="475"/>
      <c r="C157" s="475"/>
      <c r="D157" s="492" t="s">
        <v>408</v>
      </c>
      <c r="E157" s="492" t="s">
        <v>110</v>
      </c>
      <c r="F157" s="606">
        <v>45870.0</v>
      </c>
      <c r="G157" s="606"/>
      <c r="H157" s="617" t="s">
        <v>574</v>
      </c>
      <c r="I157" s="492" t="s">
        <v>575</v>
      </c>
      <c r="J157" s="492" t="s">
        <v>190</v>
      </c>
      <c r="K157" s="618">
        <v>50000.0</v>
      </c>
      <c r="L157" s="618">
        <v>40000.0</v>
      </c>
      <c r="M157" s="622">
        <v>180000.0</v>
      </c>
      <c r="N157" s="610">
        <v>45894.0</v>
      </c>
      <c r="O157" s="492" t="s">
        <v>576</v>
      </c>
      <c r="P157" s="611"/>
      <c r="Q157" s="611">
        <v>45873.0</v>
      </c>
      <c r="R157" s="611">
        <v>45876.0</v>
      </c>
      <c r="S157" s="612"/>
      <c r="T157" s="612"/>
      <c r="U157" s="613"/>
      <c r="V157" s="614"/>
      <c r="W157" s="614">
        <v>3.0</v>
      </c>
      <c r="X157" s="612">
        <f t="shared" si="107"/>
        <v>-45876</v>
      </c>
      <c r="Y157" s="613"/>
      <c r="Z157" s="612"/>
      <c r="AA157" s="612"/>
      <c r="AB157" s="615"/>
      <c r="AC157" s="612"/>
      <c r="AD157" s="620"/>
    </row>
    <row r="158" ht="13.5" hidden="1" customHeight="1">
      <c r="A158" s="604" t="b">
        <v>1</v>
      </c>
      <c r="B158" s="475"/>
      <c r="C158" s="475"/>
      <c r="D158" s="492" t="s">
        <v>408</v>
      </c>
      <c r="E158" s="492" t="s">
        <v>110</v>
      </c>
      <c r="F158" s="606">
        <v>45870.0</v>
      </c>
      <c r="G158" s="606"/>
      <c r="H158" s="617" t="s">
        <v>577</v>
      </c>
      <c r="I158" s="492" t="s">
        <v>462</v>
      </c>
      <c r="J158" s="492" t="s">
        <v>190</v>
      </c>
      <c r="K158" s="618">
        <v>100000.0</v>
      </c>
      <c r="L158" s="618">
        <v>45000.0</v>
      </c>
      <c r="M158" s="622">
        <v>235000.0</v>
      </c>
      <c r="N158" s="613"/>
      <c r="O158" s="492" t="s">
        <v>578</v>
      </c>
      <c r="P158" s="610"/>
      <c r="Q158" s="610">
        <v>45751.0</v>
      </c>
      <c r="R158" s="610">
        <v>45761.0</v>
      </c>
      <c r="S158" s="612"/>
      <c r="T158" s="612"/>
      <c r="U158" s="613"/>
      <c r="V158" s="614"/>
      <c r="W158" s="614">
        <v>10.0</v>
      </c>
      <c r="X158" s="612">
        <f t="shared" si="107"/>
        <v>-45761</v>
      </c>
      <c r="Y158" s="613"/>
      <c r="Z158" s="612"/>
      <c r="AA158" s="612"/>
      <c r="AB158" s="613"/>
      <c r="AC158" s="612"/>
      <c r="AD158" s="620"/>
    </row>
    <row r="159" ht="13.5" hidden="1" customHeight="1">
      <c r="A159" s="604" t="b">
        <v>1</v>
      </c>
      <c r="B159" s="475"/>
      <c r="C159" s="475"/>
      <c r="D159" s="492" t="s">
        <v>408</v>
      </c>
      <c r="E159" s="492" t="s">
        <v>111</v>
      </c>
      <c r="F159" s="606">
        <v>45870.0</v>
      </c>
      <c r="G159" s="606"/>
      <c r="H159" s="617" t="s">
        <v>579</v>
      </c>
      <c r="I159" s="492" t="s">
        <v>580</v>
      </c>
      <c r="J159" s="492" t="s">
        <v>190</v>
      </c>
      <c r="K159" s="618">
        <v>50000.0</v>
      </c>
      <c r="L159" s="618">
        <v>40000.0</v>
      </c>
      <c r="M159" s="622">
        <v>180000.0</v>
      </c>
      <c r="N159" s="613"/>
      <c r="O159" s="492" t="s">
        <v>581</v>
      </c>
      <c r="P159" s="610"/>
      <c r="Q159" s="610">
        <v>45888.0</v>
      </c>
      <c r="R159" s="610">
        <v>45889.0</v>
      </c>
      <c r="S159" s="612"/>
      <c r="T159" s="612"/>
      <c r="U159" s="613"/>
      <c r="V159" s="614"/>
      <c r="W159" s="614">
        <v>1.0</v>
      </c>
      <c r="X159" s="612">
        <f t="shared" si="107"/>
        <v>-45889</v>
      </c>
      <c r="Y159" s="613"/>
      <c r="Z159" s="612"/>
      <c r="AA159" s="612"/>
      <c r="AB159" s="613"/>
      <c r="AC159" s="612"/>
      <c r="AD159" s="620"/>
    </row>
    <row r="160" ht="13.5" hidden="1" customHeight="1">
      <c r="A160" s="604" t="b">
        <v>1</v>
      </c>
      <c r="B160" s="475"/>
      <c r="C160" s="475"/>
      <c r="D160" s="605" t="s">
        <v>408</v>
      </c>
      <c r="E160" s="605" t="s">
        <v>110</v>
      </c>
      <c r="F160" s="606">
        <v>45870.0</v>
      </c>
      <c r="G160" s="606"/>
      <c r="H160" s="617" t="s">
        <v>582</v>
      </c>
      <c r="I160" s="492" t="s">
        <v>583</v>
      </c>
      <c r="J160" s="492" t="s">
        <v>190</v>
      </c>
      <c r="K160" s="608">
        <v>50000.0</v>
      </c>
      <c r="L160" s="608">
        <v>40000.0</v>
      </c>
      <c r="M160" s="609">
        <v>180000.0</v>
      </c>
      <c r="N160" s="610"/>
      <c r="O160" s="492" t="s">
        <v>584</v>
      </c>
      <c r="P160" s="610"/>
      <c r="Q160" s="610">
        <v>45871.0</v>
      </c>
      <c r="R160" s="610">
        <v>45875.0</v>
      </c>
      <c r="S160" s="612"/>
      <c r="T160" s="612"/>
      <c r="U160" s="613"/>
      <c r="V160" s="614"/>
      <c r="W160" s="614">
        <v>4.0</v>
      </c>
      <c r="X160" s="612">
        <f t="shared" si="107"/>
        <v>-45875</v>
      </c>
      <c r="Y160" s="610"/>
      <c r="Z160" s="612"/>
      <c r="AA160" s="612"/>
      <c r="AB160" s="610"/>
      <c r="AC160" s="612"/>
      <c r="AD160" s="475"/>
    </row>
    <row r="161" ht="13.5" hidden="1" customHeight="1">
      <c r="A161" s="604" t="b">
        <v>1</v>
      </c>
      <c r="B161" s="492"/>
      <c r="C161" s="492"/>
      <c r="D161" s="671" t="s">
        <v>408</v>
      </c>
      <c r="E161" s="671" t="s">
        <v>110</v>
      </c>
      <c r="F161" s="677">
        <v>45870.0</v>
      </c>
      <c r="G161" s="606"/>
      <c r="H161" s="617" t="s">
        <v>585</v>
      </c>
      <c r="I161" s="492" t="s">
        <v>586</v>
      </c>
      <c r="J161" s="492" t="s">
        <v>190</v>
      </c>
      <c r="K161" s="618">
        <v>50000.0</v>
      </c>
      <c r="L161" s="618">
        <v>40000.0</v>
      </c>
      <c r="M161" s="622">
        <v>180000.0</v>
      </c>
      <c r="N161" s="613"/>
      <c r="O161" s="613"/>
      <c r="P161" s="678"/>
      <c r="Q161" s="678">
        <v>45890.0</v>
      </c>
      <c r="R161" s="678">
        <v>45890.0</v>
      </c>
      <c r="S161" s="612"/>
      <c r="T161" s="612"/>
      <c r="U161" s="613"/>
      <c r="V161" s="614"/>
      <c r="W161" s="614">
        <v>0.0</v>
      </c>
      <c r="X161" s="612">
        <f t="shared" si="107"/>
        <v>-45890</v>
      </c>
      <c r="Y161" s="613"/>
      <c r="Z161" s="612"/>
      <c r="AA161" s="612"/>
      <c r="AB161" s="613"/>
      <c r="AC161" s="612"/>
      <c r="AD161" s="616"/>
    </row>
    <row r="162" ht="13.5" hidden="1" customHeight="1">
      <c r="A162" s="604" t="b">
        <v>1</v>
      </c>
      <c r="B162" s="475"/>
      <c r="C162" s="475"/>
      <c r="D162" s="605" t="s">
        <v>408</v>
      </c>
      <c r="E162" s="492" t="s">
        <v>111</v>
      </c>
      <c r="F162" s="606">
        <v>45870.0</v>
      </c>
      <c r="G162" s="606"/>
      <c r="H162" s="617" t="s">
        <v>587</v>
      </c>
      <c r="I162" s="492" t="s">
        <v>588</v>
      </c>
      <c r="J162" s="492" t="s">
        <v>190</v>
      </c>
      <c r="K162" s="608">
        <v>50000.0</v>
      </c>
      <c r="L162" s="608">
        <v>40000.0</v>
      </c>
      <c r="M162" s="609">
        <v>180000.0</v>
      </c>
      <c r="N162" s="610"/>
      <c r="O162" s="492"/>
      <c r="P162" s="610"/>
      <c r="Q162" s="610">
        <v>45897.0</v>
      </c>
      <c r="R162" s="610">
        <v>45897.0</v>
      </c>
      <c r="S162" s="612"/>
      <c r="T162" s="612"/>
      <c r="U162" s="613"/>
      <c r="V162" s="614"/>
      <c r="W162" s="614">
        <v>0.0</v>
      </c>
      <c r="X162" s="612">
        <f t="shared" si="107"/>
        <v>-45897</v>
      </c>
      <c r="Y162" s="613"/>
      <c r="Z162" s="612"/>
      <c r="AA162" s="612"/>
      <c r="AB162" s="615"/>
      <c r="AC162" s="612"/>
      <c r="AD162" s="620"/>
    </row>
    <row r="163" ht="13.5" hidden="1" customHeight="1">
      <c r="A163" s="604" t="b">
        <v>1</v>
      </c>
      <c r="B163" s="475"/>
      <c r="C163" s="475"/>
      <c r="D163" s="671" t="s">
        <v>408</v>
      </c>
      <c r="E163" s="671" t="s">
        <v>222</v>
      </c>
      <c r="F163" s="677">
        <v>45901.0</v>
      </c>
      <c r="G163" s="606"/>
      <c r="H163" s="672" t="s">
        <v>589</v>
      </c>
      <c r="I163" s="671" t="s">
        <v>590</v>
      </c>
      <c r="J163" s="671" t="s">
        <v>192</v>
      </c>
      <c r="K163" s="618">
        <v>100000.0</v>
      </c>
      <c r="L163" s="618">
        <v>45000.0</v>
      </c>
      <c r="M163" s="622">
        <v>235000.0</v>
      </c>
      <c r="N163" s="610">
        <v>45900.0</v>
      </c>
      <c r="O163" s="492" t="s">
        <v>564</v>
      </c>
      <c r="P163" s="610"/>
      <c r="Q163" s="610">
        <v>45789.0</v>
      </c>
      <c r="R163" s="610">
        <v>45799.0</v>
      </c>
      <c r="S163" s="612"/>
      <c r="T163" s="612"/>
      <c r="U163" s="613"/>
      <c r="V163" s="614"/>
      <c r="W163" s="614">
        <v>10.0</v>
      </c>
      <c r="X163" s="612">
        <f t="shared" si="107"/>
        <v>-45799</v>
      </c>
      <c r="Y163" s="613"/>
      <c r="Z163" s="612"/>
      <c r="AA163" s="612"/>
      <c r="AB163" s="613"/>
      <c r="AC163" s="612"/>
      <c r="AD163" s="620"/>
    </row>
    <row r="164" ht="13.5" hidden="1" customHeight="1">
      <c r="A164" s="604" t="b">
        <v>1</v>
      </c>
      <c r="B164" s="492" t="s">
        <v>113</v>
      </c>
      <c r="C164" s="492" t="s">
        <v>114</v>
      </c>
      <c r="D164" s="671" t="s">
        <v>408</v>
      </c>
      <c r="E164" s="671" t="s">
        <v>111</v>
      </c>
      <c r="F164" s="677">
        <v>45901.0</v>
      </c>
      <c r="G164" s="606"/>
      <c r="H164" s="672" t="s">
        <v>591</v>
      </c>
      <c r="I164" s="671" t="s">
        <v>592</v>
      </c>
      <c r="J164" s="492" t="s">
        <v>190</v>
      </c>
      <c r="K164" s="618">
        <v>50000.0</v>
      </c>
      <c r="L164" s="618">
        <v>40000.0</v>
      </c>
      <c r="M164" s="622">
        <v>180000.0</v>
      </c>
      <c r="N164" s="610"/>
      <c r="O164" s="492"/>
      <c r="P164" s="610"/>
      <c r="Q164" s="610">
        <v>45925.0</v>
      </c>
      <c r="R164" s="610">
        <v>45925.0</v>
      </c>
      <c r="S164" s="612"/>
      <c r="T164" s="612"/>
      <c r="U164" s="613"/>
      <c r="V164" s="614"/>
      <c r="W164" s="614">
        <v>0.0</v>
      </c>
      <c r="X164" s="612">
        <f t="shared" si="107"/>
        <v>-45925</v>
      </c>
      <c r="Y164" s="613"/>
      <c r="Z164" s="612"/>
      <c r="AA164" s="612"/>
      <c r="AB164" s="613"/>
      <c r="AC164" s="612"/>
      <c r="AD164" s="616" t="s">
        <v>593</v>
      </c>
    </row>
    <row r="165" ht="13.5" hidden="1" customHeight="1">
      <c r="A165" s="604" t="b">
        <v>1</v>
      </c>
      <c r="B165" s="475"/>
      <c r="C165" s="475"/>
      <c r="D165" s="671" t="s">
        <v>408</v>
      </c>
      <c r="E165" s="671" t="s">
        <v>110</v>
      </c>
      <c r="F165" s="677">
        <v>45901.0</v>
      </c>
      <c r="G165" s="606"/>
      <c r="H165" s="672" t="s">
        <v>594</v>
      </c>
      <c r="I165" s="671" t="s">
        <v>384</v>
      </c>
      <c r="J165" s="671" t="s">
        <v>190</v>
      </c>
      <c r="K165" s="618">
        <v>100000.0</v>
      </c>
      <c r="L165" s="618">
        <v>45000.0</v>
      </c>
      <c r="M165" s="622">
        <v>235000.0</v>
      </c>
      <c r="N165" s="610">
        <v>45902.0</v>
      </c>
      <c r="O165" s="492" t="s">
        <v>564</v>
      </c>
      <c r="P165" s="610"/>
      <c r="Q165" s="610">
        <v>45890.0</v>
      </c>
      <c r="R165" s="610">
        <v>45895.0</v>
      </c>
      <c r="S165" s="612"/>
      <c r="T165" s="612"/>
      <c r="U165" s="613"/>
      <c r="V165" s="614"/>
      <c r="W165" s="614">
        <v>5.0</v>
      </c>
      <c r="X165" s="612">
        <f t="shared" si="107"/>
        <v>-45895</v>
      </c>
      <c r="Y165" s="613"/>
      <c r="Z165" s="612"/>
      <c r="AA165" s="612"/>
      <c r="AB165" s="613"/>
      <c r="AC165" s="612"/>
      <c r="AD165" s="620"/>
    </row>
    <row r="166" ht="13.5" hidden="1" customHeight="1">
      <c r="A166" s="604" t="b">
        <v>1</v>
      </c>
      <c r="B166" s="475"/>
      <c r="C166" s="475"/>
      <c r="D166" s="492" t="s">
        <v>408</v>
      </c>
      <c r="E166" s="492" t="s">
        <v>110</v>
      </c>
      <c r="F166" s="606">
        <v>45901.0</v>
      </c>
      <c r="G166" s="606"/>
      <c r="H166" s="617" t="s">
        <v>595</v>
      </c>
      <c r="I166" s="492" t="s">
        <v>596</v>
      </c>
      <c r="J166" s="492" t="s">
        <v>190</v>
      </c>
      <c r="K166" s="618">
        <v>50000.0</v>
      </c>
      <c r="L166" s="618">
        <v>40000.0</v>
      </c>
      <c r="M166" s="622">
        <v>180000.0</v>
      </c>
      <c r="N166" s="610"/>
      <c r="O166" s="492"/>
      <c r="P166" s="610"/>
      <c r="Q166" s="610">
        <v>45901.0</v>
      </c>
      <c r="R166" s="610">
        <v>45903.0</v>
      </c>
      <c r="S166" s="612"/>
      <c r="T166" s="612"/>
      <c r="U166" s="613"/>
      <c r="V166" s="614"/>
      <c r="W166" s="614">
        <v>2.0</v>
      </c>
      <c r="X166" s="612">
        <f t="shared" si="107"/>
        <v>-45903</v>
      </c>
      <c r="Y166" s="610"/>
      <c r="Z166" s="612"/>
      <c r="AA166" s="612"/>
      <c r="AB166" s="610"/>
      <c r="AC166" s="612"/>
      <c r="AD166" s="475"/>
    </row>
    <row r="167" ht="13.5" hidden="1" customHeight="1">
      <c r="A167" s="604" t="b">
        <v>1</v>
      </c>
      <c r="B167" s="475"/>
      <c r="C167" s="475"/>
      <c r="D167" s="671" t="s">
        <v>408</v>
      </c>
      <c r="E167" s="671" t="s">
        <v>111</v>
      </c>
      <c r="F167" s="677">
        <v>45901.0</v>
      </c>
      <c r="G167" s="606"/>
      <c r="H167" s="672" t="s">
        <v>597</v>
      </c>
      <c r="I167" s="679" t="s">
        <v>598</v>
      </c>
      <c r="J167" s="671" t="s">
        <v>190</v>
      </c>
      <c r="K167" s="618">
        <v>50000.0</v>
      </c>
      <c r="L167" s="618">
        <v>40000.0</v>
      </c>
      <c r="M167" s="622">
        <v>180000.0</v>
      </c>
      <c r="N167" s="610">
        <v>45905.0</v>
      </c>
      <c r="O167" s="492" t="s">
        <v>599</v>
      </c>
      <c r="P167" s="610"/>
      <c r="Q167" s="610">
        <v>45902.0</v>
      </c>
      <c r="R167" s="610">
        <v>45903.0</v>
      </c>
      <c r="S167" s="612"/>
      <c r="T167" s="612"/>
      <c r="U167" s="613"/>
      <c r="V167" s="614"/>
      <c r="W167" s="614">
        <v>1.0</v>
      </c>
      <c r="X167" s="612">
        <f t="shared" si="107"/>
        <v>-45903</v>
      </c>
      <c r="Y167" s="613"/>
      <c r="Z167" s="612"/>
      <c r="AA167" s="612"/>
      <c r="AB167" s="613"/>
      <c r="AC167" s="612"/>
      <c r="AD167" s="620"/>
    </row>
    <row r="168" ht="13.5" hidden="1" customHeight="1">
      <c r="A168" s="604" t="b">
        <v>1</v>
      </c>
      <c r="B168" s="475"/>
      <c r="C168" s="475"/>
      <c r="D168" s="492" t="s">
        <v>408</v>
      </c>
      <c r="E168" s="492" t="s">
        <v>111</v>
      </c>
      <c r="F168" s="606">
        <v>45901.0</v>
      </c>
      <c r="G168" s="606"/>
      <c r="H168" s="617" t="s">
        <v>600</v>
      </c>
      <c r="I168" s="492" t="s">
        <v>601</v>
      </c>
      <c r="J168" s="492" t="s">
        <v>190</v>
      </c>
      <c r="K168" s="618">
        <v>50000.0</v>
      </c>
      <c r="L168" s="618">
        <v>40000.0</v>
      </c>
      <c r="M168" s="622">
        <v>180000.0</v>
      </c>
      <c r="N168" s="610"/>
      <c r="O168" s="492"/>
      <c r="P168" s="610"/>
      <c r="Q168" s="610">
        <v>45903.0</v>
      </c>
      <c r="R168" s="610">
        <v>45904.0</v>
      </c>
      <c r="S168" s="612"/>
      <c r="T168" s="612"/>
      <c r="U168" s="613"/>
      <c r="V168" s="614"/>
      <c r="W168" s="614">
        <v>1.0</v>
      </c>
      <c r="X168" s="612">
        <f t="shared" si="107"/>
        <v>-45904</v>
      </c>
      <c r="Y168" s="613"/>
      <c r="Z168" s="612"/>
      <c r="AA168" s="612"/>
      <c r="AB168" s="613"/>
      <c r="AC168" s="612"/>
      <c r="AD168" s="620"/>
    </row>
    <row r="169" ht="13.5" hidden="1" customHeight="1">
      <c r="A169" s="604" t="b">
        <v>1</v>
      </c>
      <c r="B169" s="475"/>
      <c r="C169" s="492"/>
      <c r="D169" s="492" t="s">
        <v>408</v>
      </c>
      <c r="E169" s="492" t="s">
        <v>110</v>
      </c>
      <c r="F169" s="606">
        <v>45901.0</v>
      </c>
      <c r="G169" s="606"/>
      <c r="H169" s="680" t="s">
        <v>602</v>
      </c>
      <c r="I169" s="492" t="s">
        <v>603</v>
      </c>
      <c r="J169" s="492" t="s">
        <v>190</v>
      </c>
      <c r="K169" s="618">
        <v>50000.0</v>
      </c>
      <c r="L169" s="618">
        <v>40000.0</v>
      </c>
      <c r="M169" s="622">
        <v>180000.0</v>
      </c>
      <c r="N169" s="610">
        <v>45908.0</v>
      </c>
      <c r="O169" s="492" t="s">
        <v>604</v>
      </c>
      <c r="P169" s="610"/>
      <c r="Q169" s="610">
        <v>45877.0</v>
      </c>
      <c r="R169" s="610">
        <v>45877.0</v>
      </c>
      <c r="S169" s="612"/>
      <c r="T169" s="612"/>
      <c r="U169" s="613"/>
      <c r="V169" s="614"/>
      <c r="W169" s="614">
        <v>0.0</v>
      </c>
      <c r="X169" s="612">
        <f t="shared" si="107"/>
        <v>-45877</v>
      </c>
      <c r="Y169" s="613"/>
      <c r="Z169" s="612"/>
      <c r="AA169" s="612"/>
      <c r="AB169" s="613"/>
      <c r="AC169" s="612"/>
      <c r="AD169" s="620"/>
    </row>
    <row r="170" ht="13.5" hidden="1" customHeight="1">
      <c r="A170" s="604" t="b">
        <v>1</v>
      </c>
      <c r="B170" s="475"/>
      <c r="C170" s="475"/>
      <c r="D170" s="492" t="s">
        <v>408</v>
      </c>
      <c r="E170" s="492" t="s">
        <v>110</v>
      </c>
      <c r="F170" s="606">
        <v>45901.0</v>
      </c>
      <c r="G170" s="606"/>
      <c r="H170" s="607" t="s">
        <v>605</v>
      </c>
      <c r="I170" s="492" t="s">
        <v>606</v>
      </c>
      <c r="J170" s="492" t="s">
        <v>190</v>
      </c>
      <c r="K170" s="618">
        <v>50000.0</v>
      </c>
      <c r="L170" s="618">
        <v>40000.0</v>
      </c>
      <c r="M170" s="622">
        <v>180000.0</v>
      </c>
      <c r="N170" s="610"/>
      <c r="O170" s="492"/>
      <c r="P170" s="610"/>
      <c r="Q170" s="610">
        <v>45904.0</v>
      </c>
      <c r="R170" s="610">
        <v>45909.0</v>
      </c>
      <c r="S170" s="612"/>
      <c r="T170" s="612"/>
      <c r="U170" s="613"/>
      <c r="V170" s="614"/>
      <c r="W170" s="614">
        <v>5.0</v>
      </c>
      <c r="X170" s="612">
        <f t="shared" si="107"/>
        <v>-45909</v>
      </c>
      <c r="Y170" s="610"/>
      <c r="Z170" s="612"/>
      <c r="AA170" s="612"/>
      <c r="AB170" s="610"/>
      <c r="AC170" s="612"/>
      <c r="AD170" s="620"/>
    </row>
    <row r="171" ht="13.5" hidden="1" customHeight="1">
      <c r="A171" s="604" t="b">
        <v>1</v>
      </c>
      <c r="B171" s="492"/>
      <c r="C171" s="492"/>
      <c r="D171" s="492" t="s">
        <v>408</v>
      </c>
      <c r="E171" s="492" t="s">
        <v>111</v>
      </c>
      <c r="F171" s="606">
        <v>45901.0</v>
      </c>
      <c r="G171" s="606"/>
      <c r="H171" s="617" t="s">
        <v>607</v>
      </c>
      <c r="I171" s="492" t="s">
        <v>608</v>
      </c>
      <c r="J171" s="492" t="s">
        <v>192</v>
      </c>
      <c r="K171" s="618">
        <v>50000.0</v>
      </c>
      <c r="L171" s="618">
        <v>40000.0</v>
      </c>
      <c r="M171" s="622">
        <v>180000.0</v>
      </c>
      <c r="N171" s="610">
        <v>45910.0</v>
      </c>
      <c r="O171" s="492" t="s">
        <v>346</v>
      </c>
      <c r="P171" s="610"/>
      <c r="Q171" s="610">
        <v>45899.0</v>
      </c>
      <c r="R171" s="610">
        <v>45905.0</v>
      </c>
      <c r="S171" s="612"/>
      <c r="T171" s="612"/>
      <c r="U171" s="613"/>
      <c r="V171" s="614"/>
      <c r="W171" s="614">
        <v>6.0</v>
      </c>
      <c r="X171" s="612">
        <f t="shared" si="107"/>
        <v>-45905</v>
      </c>
      <c r="Y171" s="613"/>
      <c r="Z171" s="612"/>
      <c r="AA171" s="612"/>
      <c r="AB171" s="613"/>
      <c r="AC171" s="612"/>
      <c r="AD171" s="620"/>
    </row>
    <row r="172" ht="13.5" hidden="1" customHeight="1">
      <c r="A172" s="604" t="b">
        <v>1</v>
      </c>
      <c r="B172" s="475"/>
      <c r="C172" s="492" t="s">
        <v>0</v>
      </c>
      <c r="D172" s="492" t="s">
        <v>408</v>
      </c>
      <c r="E172" s="492" t="s">
        <v>110</v>
      </c>
      <c r="F172" s="628">
        <v>45901.0</v>
      </c>
      <c r="G172" s="606"/>
      <c r="H172" s="617" t="s">
        <v>609</v>
      </c>
      <c r="I172" s="492" t="s">
        <v>610</v>
      </c>
      <c r="J172" s="492" t="s">
        <v>190</v>
      </c>
      <c r="K172" s="618">
        <v>50000.0</v>
      </c>
      <c r="L172" s="618">
        <v>40000.0</v>
      </c>
      <c r="M172" s="622">
        <v>180000.0</v>
      </c>
      <c r="N172" s="618"/>
      <c r="O172" s="475"/>
      <c r="P172" s="610"/>
      <c r="Q172" s="610">
        <v>45911.0</v>
      </c>
      <c r="R172" s="610">
        <v>45913.0</v>
      </c>
      <c r="S172" s="612"/>
      <c r="T172" s="612"/>
      <c r="U172" s="613"/>
      <c r="V172" s="614"/>
      <c r="W172" s="614">
        <v>2.0</v>
      </c>
      <c r="X172" s="612">
        <f t="shared" si="107"/>
        <v>-45913</v>
      </c>
      <c r="Y172" s="681"/>
      <c r="Z172" s="612"/>
      <c r="AA172" s="612"/>
      <c r="AB172" s="611"/>
      <c r="AC172" s="612"/>
      <c r="AD172" s="620"/>
    </row>
    <row r="173" ht="13.5" hidden="1" customHeight="1">
      <c r="A173" s="604" t="b">
        <v>1</v>
      </c>
      <c r="B173" s="475"/>
      <c r="C173" s="475"/>
      <c r="D173" s="671" t="s">
        <v>408</v>
      </c>
      <c r="E173" s="492" t="s">
        <v>110</v>
      </c>
      <c r="F173" s="606">
        <v>45901.0</v>
      </c>
      <c r="G173" s="606"/>
      <c r="H173" s="617" t="s">
        <v>611</v>
      </c>
      <c r="I173" s="492" t="s">
        <v>612</v>
      </c>
      <c r="J173" s="492" t="s">
        <v>190</v>
      </c>
      <c r="K173" s="618">
        <v>50000.0</v>
      </c>
      <c r="L173" s="618">
        <v>50000.0</v>
      </c>
      <c r="M173" s="622">
        <v>220000.0</v>
      </c>
      <c r="N173" s="610">
        <v>45902.0</v>
      </c>
      <c r="O173" s="492" t="s">
        <v>613</v>
      </c>
      <c r="P173" s="678"/>
      <c r="Q173" s="678">
        <v>45755.0</v>
      </c>
      <c r="R173" s="678">
        <v>45758.0</v>
      </c>
      <c r="S173" s="612"/>
      <c r="T173" s="612"/>
      <c r="U173" s="613"/>
      <c r="V173" s="614"/>
      <c r="W173" s="614">
        <v>3.0</v>
      </c>
      <c r="X173" s="612">
        <f t="shared" si="107"/>
        <v>-45758</v>
      </c>
      <c r="Y173" s="613"/>
      <c r="Z173" s="612"/>
      <c r="AA173" s="612"/>
      <c r="AB173" s="613"/>
      <c r="AC173" s="612"/>
      <c r="AD173" s="620"/>
    </row>
    <row r="174" ht="13.5" hidden="1" customHeight="1">
      <c r="A174" s="604" t="b">
        <v>1</v>
      </c>
      <c r="B174" s="492" t="s">
        <v>34</v>
      </c>
      <c r="C174" s="492" t="s">
        <v>0</v>
      </c>
      <c r="D174" s="671" t="s">
        <v>408</v>
      </c>
      <c r="E174" s="629" t="s">
        <v>110</v>
      </c>
      <c r="F174" s="606">
        <v>45901.0</v>
      </c>
      <c r="G174" s="606"/>
      <c r="H174" s="617" t="s">
        <v>614</v>
      </c>
      <c r="I174" s="492" t="s">
        <v>384</v>
      </c>
      <c r="J174" s="492" t="s">
        <v>190</v>
      </c>
      <c r="K174" s="618">
        <v>50000.0</v>
      </c>
      <c r="L174" s="618">
        <v>40000.0</v>
      </c>
      <c r="M174" s="622">
        <v>180000.0</v>
      </c>
      <c r="N174" s="610"/>
      <c r="O174" s="492"/>
      <c r="P174" s="610"/>
      <c r="Q174" s="610">
        <v>45924.0</v>
      </c>
      <c r="R174" s="610">
        <v>45925.0</v>
      </c>
      <c r="S174" s="612"/>
      <c r="T174" s="612"/>
      <c r="U174" s="613"/>
      <c r="V174" s="614"/>
      <c r="W174" s="614">
        <v>1.0</v>
      </c>
      <c r="X174" s="612">
        <f t="shared" si="107"/>
        <v>-45925</v>
      </c>
      <c r="Y174" s="613"/>
      <c r="Z174" s="612"/>
      <c r="AA174" s="612"/>
      <c r="AB174" s="613"/>
      <c r="AC174" s="612"/>
      <c r="AD174" s="620"/>
    </row>
    <row r="175" ht="13.5" hidden="1" customHeight="1">
      <c r="A175" s="604" t="b">
        <v>1</v>
      </c>
      <c r="B175" s="492"/>
      <c r="C175" s="492"/>
      <c r="D175" s="671" t="s">
        <v>408</v>
      </c>
      <c r="E175" s="492" t="s">
        <v>110</v>
      </c>
      <c r="F175" s="606">
        <v>45901.0</v>
      </c>
      <c r="G175" s="606"/>
      <c r="H175" s="617" t="s">
        <v>514</v>
      </c>
      <c r="I175" s="492" t="s">
        <v>515</v>
      </c>
      <c r="J175" s="492" t="s">
        <v>190</v>
      </c>
      <c r="K175" s="618">
        <v>50000.0</v>
      </c>
      <c r="L175" s="618">
        <v>40000.0</v>
      </c>
      <c r="M175" s="622">
        <v>180000.0</v>
      </c>
      <c r="N175" s="613"/>
      <c r="O175" s="492"/>
      <c r="P175" s="610"/>
      <c r="Q175" s="610">
        <v>45772.0</v>
      </c>
      <c r="R175" s="610">
        <v>45773.0</v>
      </c>
      <c r="S175" s="612"/>
      <c r="T175" s="612"/>
      <c r="U175" s="613"/>
      <c r="V175" s="614"/>
      <c r="W175" s="614">
        <v>1.0</v>
      </c>
      <c r="X175" s="612">
        <f t="shared" si="107"/>
        <v>-45773</v>
      </c>
      <c r="Y175" s="613"/>
      <c r="Z175" s="612"/>
      <c r="AA175" s="612"/>
      <c r="AB175" s="613"/>
      <c r="AC175" s="612"/>
      <c r="AD175" s="616"/>
    </row>
    <row r="176" ht="13.5" hidden="1" customHeight="1">
      <c r="A176" s="604" t="b">
        <v>1</v>
      </c>
      <c r="B176" s="492"/>
      <c r="C176" s="492"/>
      <c r="D176" s="671" t="s">
        <v>408</v>
      </c>
      <c r="E176" s="492" t="s">
        <v>111</v>
      </c>
      <c r="F176" s="606">
        <v>45901.0</v>
      </c>
      <c r="G176" s="606"/>
      <c r="H176" s="617" t="s">
        <v>615</v>
      </c>
      <c r="I176" s="492" t="s">
        <v>616</v>
      </c>
      <c r="J176" s="492" t="s">
        <v>190</v>
      </c>
      <c r="K176" s="618">
        <v>100000.0</v>
      </c>
      <c r="L176" s="618">
        <v>45000.0</v>
      </c>
      <c r="M176" s="622">
        <v>235000.0</v>
      </c>
      <c r="N176" s="610"/>
      <c r="O176" s="492" t="s">
        <v>617</v>
      </c>
      <c r="P176" s="610"/>
      <c r="Q176" s="610">
        <v>45887.0</v>
      </c>
      <c r="R176" s="610">
        <v>45888.0</v>
      </c>
      <c r="S176" s="612"/>
      <c r="T176" s="612"/>
      <c r="U176" s="613"/>
      <c r="V176" s="614"/>
      <c r="W176" s="614">
        <v>1.0</v>
      </c>
      <c r="X176" s="612">
        <f t="shared" si="107"/>
        <v>-45888</v>
      </c>
      <c r="Y176" s="613"/>
      <c r="Z176" s="612"/>
      <c r="AA176" s="612"/>
      <c r="AB176" s="615"/>
      <c r="AC176" s="612"/>
      <c r="AD176" s="620"/>
    </row>
    <row r="177" ht="13.5" hidden="1" customHeight="1">
      <c r="A177" s="604" t="b">
        <v>1</v>
      </c>
      <c r="B177" s="492"/>
      <c r="C177" s="492"/>
      <c r="D177" s="492" t="s">
        <v>408</v>
      </c>
      <c r="E177" s="492" t="s">
        <v>111</v>
      </c>
      <c r="F177" s="632">
        <v>45901.0</v>
      </c>
      <c r="G177" s="606"/>
      <c r="H177" s="682" t="s">
        <v>618</v>
      </c>
      <c r="I177" s="492" t="s">
        <v>606</v>
      </c>
      <c r="J177" s="492" t="s">
        <v>190</v>
      </c>
      <c r="K177" s="618">
        <v>50000.0</v>
      </c>
      <c r="L177" s="618">
        <v>40000.0</v>
      </c>
      <c r="M177" s="622">
        <v>180000.0</v>
      </c>
      <c r="N177" s="610"/>
      <c r="O177" s="492" t="s">
        <v>617</v>
      </c>
      <c r="P177" s="610"/>
      <c r="Q177" s="610">
        <v>45889.0</v>
      </c>
      <c r="R177" s="610">
        <v>45889.0</v>
      </c>
      <c r="S177" s="612"/>
      <c r="T177" s="612"/>
      <c r="U177" s="613"/>
      <c r="V177" s="614"/>
      <c r="W177" s="614">
        <v>0.0</v>
      </c>
      <c r="X177" s="612">
        <f t="shared" si="107"/>
        <v>-45889</v>
      </c>
      <c r="Y177" s="613"/>
      <c r="Z177" s="612"/>
      <c r="AA177" s="612"/>
      <c r="AB177" s="613"/>
      <c r="AC177" s="612"/>
      <c r="AD177" s="616"/>
    </row>
    <row r="178" ht="13.5" hidden="1" customHeight="1">
      <c r="A178" s="604" t="b">
        <v>1</v>
      </c>
      <c r="B178" s="492" t="s">
        <v>114</v>
      </c>
      <c r="C178" s="492" t="s">
        <v>114</v>
      </c>
      <c r="D178" s="605" t="s">
        <v>408</v>
      </c>
      <c r="E178" s="492" t="s">
        <v>111</v>
      </c>
      <c r="F178" s="606">
        <v>45901.0</v>
      </c>
      <c r="G178" s="606"/>
      <c r="H178" s="617" t="s">
        <v>619</v>
      </c>
      <c r="I178" s="626" t="s">
        <v>620</v>
      </c>
      <c r="J178" s="492" t="s">
        <v>190</v>
      </c>
      <c r="K178" s="618">
        <v>50000.0</v>
      </c>
      <c r="L178" s="618">
        <v>40000.0</v>
      </c>
      <c r="M178" s="622">
        <v>180000.0</v>
      </c>
      <c r="N178" s="610"/>
      <c r="O178" s="492" t="s">
        <v>621</v>
      </c>
      <c r="P178" s="610"/>
      <c r="Q178" s="610">
        <v>45920.0</v>
      </c>
      <c r="R178" s="610">
        <v>45923.0</v>
      </c>
      <c r="S178" s="612"/>
      <c r="T178" s="612"/>
      <c r="U178" s="613"/>
      <c r="V178" s="614"/>
      <c r="W178" s="614">
        <v>3.0</v>
      </c>
      <c r="X178" s="612">
        <f t="shared" si="107"/>
        <v>-45923</v>
      </c>
      <c r="Y178" s="683"/>
      <c r="Z178" s="612"/>
      <c r="AA178" s="612"/>
      <c r="AB178" s="613"/>
      <c r="AC178" s="612"/>
      <c r="AD178" s="684"/>
    </row>
    <row r="179" ht="13.5" hidden="1" customHeight="1">
      <c r="A179" s="604" t="b">
        <v>1</v>
      </c>
      <c r="B179" s="492" t="s">
        <v>118</v>
      </c>
      <c r="C179" s="492" t="s">
        <v>114</v>
      </c>
      <c r="D179" s="605" t="s">
        <v>408</v>
      </c>
      <c r="E179" s="629" t="s">
        <v>110</v>
      </c>
      <c r="F179" s="628">
        <v>45901.0</v>
      </c>
      <c r="G179" s="606"/>
      <c r="H179" s="492" t="s">
        <v>622</v>
      </c>
      <c r="I179" s="492" t="s">
        <v>623</v>
      </c>
      <c r="J179" s="492" t="s">
        <v>190</v>
      </c>
      <c r="K179" s="618">
        <v>50000.0</v>
      </c>
      <c r="L179" s="618">
        <v>40000.0</v>
      </c>
      <c r="M179" s="622">
        <v>180000.0</v>
      </c>
      <c r="N179" s="610"/>
      <c r="O179" s="492"/>
      <c r="P179" s="610"/>
      <c r="Q179" s="610">
        <v>45926.0</v>
      </c>
      <c r="R179" s="610">
        <v>45926.0</v>
      </c>
      <c r="S179" s="612"/>
      <c r="T179" s="612"/>
      <c r="U179" s="613"/>
      <c r="V179" s="614"/>
      <c r="W179" s="614">
        <v>0.0</v>
      </c>
      <c r="X179" s="612">
        <f t="shared" si="107"/>
        <v>-45926</v>
      </c>
      <c r="Y179" s="613"/>
      <c r="Z179" s="612"/>
      <c r="AA179" s="612"/>
      <c r="AB179" s="613"/>
      <c r="AC179" s="612"/>
      <c r="AD179" s="620"/>
    </row>
    <row r="180" ht="13.5" hidden="1" customHeight="1">
      <c r="A180" s="604" t="b">
        <v>1</v>
      </c>
      <c r="B180" s="492" t="s">
        <v>0</v>
      </c>
      <c r="C180" s="492" t="s">
        <v>0</v>
      </c>
      <c r="D180" s="605" t="s">
        <v>408</v>
      </c>
      <c r="E180" s="605" t="s">
        <v>110</v>
      </c>
      <c r="F180" s="685">
        <v>45901.0</v>
      </c>
      <c r="G180" s="606"/>
      <c r="H180" s="607" t="s">
        <v>624</v>
      </c>
      <c r="I180" s="492" t="s">
        <v>625</v>
      </c>
      <c r="J180" s="492" t="s">
        <v>190</v>
      </c>
      <c r="K180" s="618">
        <v>50000.0</v>
      </c>
      <c r="L180" s="618">
        <v>40000.0</v>
      </c>
      <c r="M180" s="622">
        <v>180000.0</v>
      </c>
      <c r="N180" s="610"/>
      <c r="O180" s="492" t="s">
        <v>568</v>
      </c>
      <c r="P180" s="610"/>
      <c r="Q180" s="610">
        <v>45850.0</v>
      </c>
      <c r="R180" s="610">
        <v>45854.0</v>
      </c>
      <c r="S180" s="612"/>
      <c r="T180" s="612"/>
      <c r="U180" s="613"/>
      <c r="V180" s="614"/>
      <c r="W180" s="614">
        <v>4.0</v>
      </c>
      <c r="X180" s="612">
        <f t="shared" si="107"/>
        <v>-45854</v>
      </c>
      <c r="Y180" s="613"/>
      <c r="Z180" s="612"/>
      <c r="AA180" s="612"/>
      <c r="AB180" s="613"/>
      <c r="AC180" s="612"/>
      <c r="AD180" s="616" t="s">
        <v>626</v>
      </c>
    </row>
    <row r="181" ht="13.5" hidden="1" customHeight="1">
      <c r="A181" s="604" t="b">
        <v>1</v>
      </c>
      <c r="B181" s="492" t="s">
        <v>34</v>
      </c>
      <c r="C181" s="492" t="s">
        <v>114</v>
      </c>
      <c r="D181" s="605" t="s">
        <v>408</v>
      </c>
      <c r="E181" s="605" t="s">
        <v>120</v>
      </c>
      <c r="F181" s="606">
        <v>45931.0</v>
      </c>
      <c r="G181" s="606"/>
      <c r="H181" s="492" t="s">
        <v>627</v>
      </c>
      <c r="I181" s="492" t="s">
        <v>628</v>
      </c>
      <c r="J181" s="492" t="s">
        <v>190</v>
      </c>
      <c r="K181" s="618">
        <v>50000.0</v>
      </c>
      <c r="L181" s="618">
        <v>40000.0</v>
      </c>
      <c r="M181" s="622">
        <v>180000.0</v>
      </c>
      <c r="N181" s="613"/>
      <c r="O181" s="626" t="s">
        <v>629</v>
      </c>
      <c r="P181" s="625"/>
      <c r="Q181" s="625">
        <v>45937.0</v>
      </c>
      <c r="R181" s="625">
        <v>45951.0</v>
      </c>
      <c r="S181" s="612"/>
      <c r="T181" s="612"/>
      <c r="U181" s="613"/>
      <c r="V181" s="614"/>
      <c r="W181" s="614">
        <v>14.0</v>
      </c>
      <c r="X181" s="612">
        <f t="shared" si="107"/>
        <v>-45951</v>
      </c>
      <c r="Y181" s="683"/>
      <c r="Z181" s="612"/>
      <c r="AA181" s="612"/>
      <c r="AB181" s="683"/>
      <c r="AC181" s="612"/>
      <c r="AD181" s="626" t="s">
        <v>630</v>
      </c>
    </row>
    <row r="182" ht="13.5" hidden="1" customHeight="1">
      <c r="A182" s="604" t="b">
        <v>1</v>
      </c>
      <c r="B182" s="492" t="s">
        <v>118</v>
      </c>
      <c r="C182" s="492" t="s">
        <v>0</v>
      </c>
      <c r="D182" s="605" t="s">
        <v>408</v>
      </c>
      <c r="E182" s="605" t="s">
        <v>110</v>
      </c>
      <c r="F182" s="606">
        <v>45931.0</v>
      </c>
      <c r="G182" s="606"/>
      <c r="H182" s="617" t="s">
        <v>631</v>
      </c>
      <c r="I182" s="492" t="s">
        <v>632</v>
      </c>
      <c r="J182" s="492" t="s">
        <v>190</v>
      </c>
      <c r="K182" s="618">
        <v>50000.0</v>
      </c>
      <c r="L182" s="618">
        <v>40000.0</v>
      </c>
      <c r="M182" s="622">
        <v>180000.0</v>
      </c>
      <c r="N182" s="610"/>
      <c r="O182" s="492"/>
      <c r="P182" s="610"/>
      <c r="Q182" s="610">
        <v>45930.0</v>
      </c>
      <c r="R182" s="610">
        <v>45932.0</v>
      </c>
      <c r="S182" s="612"/>
      <c r="T182" s="612"/>
      <c r="U182" s="613"/>
      <c r="V182" s="614"/>
      <c r="W182" s="614">
        <v>2.0</v>
      </c>
      <c r="X182" s="612">
        <f t="shared" si="107"/>
        <v>-45932</v>
      </c>
      <c r="Y182" s="613"/>
      <c r="Z182" s="612"/>
      <c r="AA182" s="612"/>
      <c r="AB182" s="613"/>
      <c r="AC182" s="612"/>
      <c r="AD182" s="492"/>
    </row>
    <row r="183" ht="13.5" hidden="1" customHeight="1">
      <c r="A183" s="604" t="b">
        <v>1</v>
      </c>
      <c r="B183" s="492" t="s">
        <v>114</v>
      </c>
      <c r="C183" s="492" t="s">
        <v>114</v>
      </c>
      <c r="D183" s="492" t="s">
        <v>408</v>
      </c>
      <c r="E183" s="492" t="s">
        <v>111</v>
      </c>
      <c r="F183" s="606">
        <v>45931.0</v>
      </c>
      <c r="G183" s="606"/>
      <c r="H183" s="617" t="s">
        <v>520</v>
      </c>
      <c r="I183" s="492" t="s">
        <v>633</v>
      </c>
      <c r="J183" s="492" t="s">
        <v>190</v>
      </c>
      <c r="K183" s="618">
        <v>50000.0</v>
      </c>
      <c r="L183" s="618">
        <v>40000.0</v>
      </c>
      <c r="M183" s="622">
        <v>180000.0</v>
      </c>
      <c r="N183" s="610"/>
      <c r="O183" s="492"/>
      <c r="P183" s="610"/>
      <c r="Q183" s="610">
        <v>45932.0</v>
      </c>
      <c r="R183" s="610">
        <v>45933.0</v>
      </c>
      <c r="S183" s="612"/>
      <c r="T183" s="612"/>
      <c r="U183" s="613"/>
      <c r="V183" s="614"/>
      <c r="W183" s="614">
        <v>1.0</v>
      </c>
      <c r="X183" s="612">
        <f t="shared" si="107"/>
        <v>-45933</v>
      </c>
      <c r="Y183" s="610"/>
      <c r="Z183" s="612"/>
      <c r="AA183" s="612"/>
      <c r="AB183" s="615"/>
      <c r="AC183" s="612"/>
      <c r="AD183" s="686"/>
    </row>
    <row r="184" ht="13.5" hidden="1" customHeight="1">
      <c r="A184" s="604" t="b">
        <v>1</v>
      </c>
      <c r="B184" s="492" t="s">
        <v>114</v>
      </c>
      <c r="C184" s="492" t="s">
        <v>114</v>
      </c>
      <c r="D184" s="492" t="s">
        <v>408</v>
      </c>
      <c r="E184" s="492" t="s">
        <v>110</v>
      </c>
      <c r="F184" s="606">
        <v>45931.0</v>
      </c>
      <c r="G184" s="606"/>
      <c r="H184" s="492" t="s">
        <v>634</v>
      </c>
      <c r="I184" s="492" t="s">
        <v>635</v>
      </c>
      <c r="J184" s="492" t="s">
        <v>190</v>
      </c>
      <c r="K184" s="618">
        <v>50000.0</v>
      </c>
      <c r="L184" s="618">
        <v>40000.0</v>
      </c>
      <c r="M184" s="622">
        <v>180000.0</v>
      </c>
      <c r="N184" s="610"/>
      <c r="O184" s="492"/>
      <c r="P184" s="610"/>
      <c r="Q184" s="610">
        <v>45927.0</v>
      </c>
      <c r="R184" s="610">
        <v>45931.0</v>
      </c>
      <c r="S184" s="612"/>
      <c r="T184" s="612"/>
      <c r="U184" s="613"/>
      <c r="V184" s="614"/>
      <c r="W184" s="614">
        <v>4.0</v>
      </c>
      <c r="X184" s="612">
        <f t="shared" si="107"/>
        <v>-45931</v>
      </c>
      <c r="Y184" s="613"/>
      <c r="Z184" s="612"/>
      <c r="AA184" s="612"/>
      <c r="AB184" s="613"/>
      <c r="AC184" s="612"/>
      <c r="AD184" s="475"/>
    </row>
    <row r="185" ht="13.5" hidden="1" customHeight="1">
      <c r="A185" s="604" t="b">
        <v>1</v>
      </c>
      <c r="B185" s="492" t="s">
        <v>113</v>
      </c>
      <c r="C185" s="492" t="s">
        <v>0</v>
      </c>
      <c r="D185" s="492" t="s">
        <v>408</v>
      </c>
      <c r="E185" s="492" t="s">
        <v>110</v>
      </c>
      <c r="F185" s="670">
        <v>45931.0</v>
      </c>
      <c r="G185" s="606"/>
      <c r="H185" s="617" t="s">
        <v>636</v>
      </c>
      <c r="I185" s="492" t="s">
        <v>637</v>
      </c>
      <c r="J185" s="492" t="s">
        <v>190</v>
      </c>
      <c r="K185" s="618">
        <v>100000.0</v>
      </c>
      <c r="L185" s="618">
        <v>45000.0</v>
      </c>
      <c r="M185" s="622">
        <v>235000.0</v>
      </c>
      <c r="N185" s="613"/>
      <c r="O185" s="492"/>
      <c r="P185" s="610"/>
      <c r="Q185" s="610">
        <v>45915.0</v>
      </c>
      <c r="R185" s="610">
        <v>45918.0</v>
      </c>
      <c r="S185" s="614"/>
      <c r="T185" s="614"/>
      <c r="U185" s="610"/>
      <c r="V185" s="614"/>
      <c r="W185" s="614">
        <v>3.0</v>
      </c>
      <c r="X185" s="612">
        <f t="shared" si="107"/>
        <v>-45918</v>
      </c>
      <c r="Y185" s="610">
        <v>45925.0</v>
      </c>
      <c r="Z185" s="614">
        <v>10.0</v>
      </c>
      <c r="AA185" s="614">
        <v>7.0</v>
      </c>
      <c r="AB185" s="610">
        <v>45925.0</v>
      </c>
      <c r="AC185" s="614">
        <v>10.0</v>
      </c>
      <c r="AD185" s="616"/>
    </row>
    <row r="186" ht="13.5" hidden="1" customHeight="1">
      <c r="A186" s="604" t="b">
        <v>1</v>
      </c>
      <c r="B186" s="492" t="s">
        <v>114</v>
      </c>
      <c r="C186" s="492" t="s">
        <v>0</v>
      </c>
      <c r="D186" s="605" t="s">
        <v>408</v>
      </c>
      <c r="E186" s="492" t="s">
        <v>110</v>
      </c>
      <c r="F186" s="606">
        <v>45931.0</v>
      </c>
      <c r="G186" s="606"/>
      <c r="H186" s="607" t="s">
        <v>638</v>
      </c>
      <c r="I186" s="492" t="s">
        <v>639</v>
      </c>
      <c r="J186" s="492" t="s">
        <v>190</v>
      </c>
      <c r="K186" s="618">
        <v>50000.0</v>
      </c>
      <c r="L186" s="618">
        <v>40000.0</v>
      </c>
      <c r="M186" s="622">
        <v>180000.0</v>
      </c>
      <c r="N186" s="610"/>
      <c r="O186" s="492"/>
      <c r="P186" s="610"/>
      <c r="Q186" s="610">
        <v>45939.0</v>
      </c>
      <c r="R186" s="610">
        <v>45940.0</v>
      </c>
      <c r="S186" s="612"/>
      <c r="T186" s="612"/>
      <c r="U186" s="613"/>
      <c r="V186" s="614"/>
      <c r="W186" s="614">
        <v>1.0</v>
      </c>
      <c r="X186" s="612">
        <f t="shared" si="107"/>
        <v>-45940</v>
      </c>
      <c r="Y186" s="613"/>
      <c r="Z186" s="612"/>
      <c r="AA186" s="612"/>
      <c r="AB186" s="613"/>
      <c r="AC186" s="612"/>
      <c r="AD186" s="492" t="s">
        <v>640</v>
      </c>
    </row>
    <row r="187" ht="13.5" hidden="1" customHeight="1">
      <c r="A187" s="604" t="b">
        <v>1</v>
      </c>
      <c r="B187" s="492" t="s">
        <v>34</v>
      </c>
      <c r="C187" s="492" t="s">
        <v>0</v>
      </c>
      <c r="D187" s="605" t="s">
        <v>408</v>
      </c>
      <c r="E187" s="605" t="s">
        <v>120</v>
      </c>
      <c r="F187" s="606">
        <v>45962.0</v>
      </c>
      <c r="G187" s="606"/>
      <c r="H187" s="617" t="s">
        <v>641</v>
      </c>
      <c r="I187" s="492" t="s">
        <v>642</v>
      </c>
      <c r="J187" s="492" t="s">
        <v>190</v>
      </c>
      <c r="K187" s="608">
        <v>50000.0</v>
      </c>
      <c r="L187" s="608">
        <v>40000.0</v>
      </c>
      <c r="M187" s="609">
        <v>180000.0</v>
      </c>
      <c r="N187" s="610">
        <v>45986.0</v>
      </c>
      <c r="O187" s="492" t="s">
        <v>516</v>
      </c>
      <c r="P187" s="610"/>
      <c r="Q187" s="610">
        <v>45957.0</v>
      </c>
      <c r="R187" s="610">
        <v>45979.0</v>
      </c>
      <c r="S187" s="612"/>
      <c r="T187" s="612"/>
      <c r="U187" s="613"/>
      <c r="V187" s="614"/>
      <c r="W187" s="614">
        <v>22.0</v>
      </c>
      <c r="X187" s="612">
        <f t="shared" si="107"/>
        <v>-45979</v>
      </c>
      <c r="Y187" s="610"/>
      <c r="Z187" s="612"/>
      <c r="AA187" s="612"/>
      <c r="AB187" s="610"/>
      <c r="AC187" s="612"/>
      <c r="AD187" s="616" t="s">
        <v>643</v>
      </c>
    </row>
    <row r="188" ht="13.5" hidden="1" customHeight="1">
      <c r="A188" s="604" t="b">
        <v>1</v>
      </c>
      <c r="B188" s="492" t="s">
        <v>34</v>
      </c>
      <c r="C188" s="492" t="s">
        <v>0</v>
      </c>
      <c r="D188" s="492" t="s">
        <v>408</v>
      </c>
      <c r="E188" s="492" t="s">
        <v>110</v>
      </c>
      <c r="F188" s="606">
        <v>45962.0</v>
      </c>
      <c r="G188" s="606"/>
      <c r="H188" s="607" t="s">
        <v>644</v>
      </c>
      <c r="I188" s="492" t="s">
        <v>645</v>
      </c>
      <c r="J188" s="492" t="s">
        <v>190</v>
      </c>
      <c r="K188" s="618">
        <v>50000.0</v>
      </c>
      <c r="L188" s="618">
        <v>40000.0</v>
      </c>
      <c r="M188" s="622">
        <v>180000.0</v>
      </c>
      <c r="N188" s="610"/>
      <c r="O188" s="492" t="s">
        <v>646</v>
      </c>
      <c r="P188" s="610"/>
      <c r="Q188" s="610">
        <v>45979.0</v>
      </c>
      <c r="R188" s="610">
        <v>45986.0</v>
      </c>
      <c r="S188" s="612"/>
      <c r="T188" s="612"/>
      <c r="U188" s="613"/>
      <c r="V188" s="614"/>
      <c r="W188" s="614">
        <v>7.0</v>
      </c>
      <c r="X188" s="612">
        <f t="shared" si="107"/>
        <v>-45986</v>
      </c>
      <c r="Y188" s="613"/>
      <c r="Z188" s="612"/>
      <c r="AA188" s="612"/>
      <c r="AB188" s="613"/>
      <c r="AC188" s="612"/>
      <c r="AD188" s="616"/>
    </row>
    <row r="189" ht="13.5" hidden="1" customHeight="1">
      <c r="A189" s="604" t="b">
        <v>1</v>
      </c>
      <c r="B189" s="492" t="s">
        <v>34</v>
      </c>
      <c r="C189" s="492" t="s">
        <v>0</v>
      </c>
      <c r="D189" s="492" t="s">
        <v>408</v>
      </c>
      <c r="E189" s="671" t="s">
        <v>110</v>
      </c>
      <c r="F189" s="677">
        <v>45962.0</v>
      </c>
      <c r="G189" s="606"/>
      <c r="H189" s="672" t="s">
        <v>647</v>
      </c>
      <c r="I189" s="671" t="s">
        <v>583</v>
      </c>
      <c r="J189" s="671" t="s">
        <v>190</v>
      </c>
      <c r="K189" s="618">
        <v>50000.0</v>
      </c>
      <c r="L189" s="618">
        <v>40000.0</v>
      </c>
      <c r="M189" s="622">
        <v>180000.0</v>
      </c>
      <c r="N189" s="610"/>
      <c r="O189" s="492"/>
      <c r="P189" s="610"/>
      <c r="Q189" s="610">
        <v>45981.0</v>
      </c>
      <c r="R189" s="610">
        <v>45981.0</v>
      </c>
      <c r="S189" s="612"/>
      <c r="T189" s="612"/>
      <c r="U189" s="613"/>
      <c r="V189" s="614"/>
      <c r="W189" s="614">
        <v>0.0</v>
      </c>
      <c r="X189" s="612">
        <f t="shared" si="107"/>
        <v>-45981</v>
      </c>
      <c r="Y189" s="613"/>
      <c r="Z189" s="612"/>
      <c r="AA189" s="612"/>
      <c r="AB189" s="613"/>
      <c r="AC189" s="612"/>
      <c r="AD189" s="620"/>
    </row>
    <row r="190" ht="13.5" hidden="1" customHeight="1">
      <c r="A190" s="604" t="b">
        <v>1</v>
      </c>
      <c r="B190" s="492" t="s">
        <v>139</v>
      </c>
      <c r="C190" s="492" t="s">
        <v>0</v>
      </c>
      <c r="D190" s="671" t="s">
        <v>408</v>
      </c>
      <c r="E190" s="671" t="s">
        <v>110</v>
      </c>
      <c r="F190" s="670">
        <v>46054.0</v>
      </c>
      <c r="G190" s="606"/>
      <c r="H190" s="617" t="s">
        <v>648</v>
      </c>
      <c r="I190" s="492" t="s">
        <v>649</v>
      </c>
      <c r="J190" s="492" t="s">
        <v>190</v>
      </c>
      <c r="K190" s="618">
        <v>50000.0</v>
      </c>
      <c r="L190" s="618">
        <v>40000.0</v>
      </c>
      <c r="M190" s="622">
        <v>180000.0</v>
      </c>
      <c r="N190" s="610"/>
      <c r="O190" s="613"/>
      <c r="P190" s="610"/>
      <c r="Q190" s="610">
        <v>46064.0</v>
      </c>
      <c r="R190" s="610">
        <v>46065.0</v>
      </c>
      <c r="S190" s="612"/>
      <c r="T190" s="612"/>
      <c r="U190" s="613"/>
      <c r="V190" s="612"/>
      <c r="W190" s="612">
        <f>R190-Q190</f>
        <v>1</v>
      </c>
      <c r="X190" s="612">
        <f t="shared" si="107"/>
        <v>-46065</v>
      </c>
      <c r="Y190" s="613"/>
      <c r="Z190" s="612">
        <f>Y190-Q190</f>
        <v>-46064</v>
      </c>
      <c r="AA190" s="612">
        <f>Y190-R190</f>
        <v>-46065</v>
      </c>
      <c r="AB190" s="613"/>
      <c r="AC190" s="612">
        <f>AB190-Q190</f>
        <v>-46064</v>
      </c>
      <c r="AD190" s="620"/>
    </row>
    <row r="191" ht="13.5" hidden="1" customHeight="1">
      <c r="A191" s="604" t="b">
        <v>1</v>
      </c>
      <c r="B191" s="492"/>
      <c r="C191" s="492"/>
      <c r="D191" s="492" t="s">
        <v>408</v>
      </c>
      <c r="E191" s="492" t="s">
        <v>110</v>
      </c>
      <c r="F191" s="606">
        <v>46023.0</v>
      </c>
      <c r="G191" s="606"/>
      <c r="H191" s="607" t="s">
        <v>650</v>
      </c>
      <c r="I191" s="492" t="s">
        <v>651</v>
      </c>
      <c r="J191" s="492" t="s">
        <v>190</v>
      </c>
      <c r="K191" s="618">
        <v>50000.0</v>
      </c>
      <c r="L191" s="618">
        <v>40000.0</v>
      </c>
      <c r="M191" s="622">
        <v>180000.0</v>
      </c>
      <c r="N191" s="674"/>
      <c r="O191" s="492"/>
      <c r="P191" s="610"/>
      <c r="Q191" s="610">
        <v>45750.0</v>
      </c>
      <c r="R191" s="610">
        <v>45754.0</v>
      </c>
      <c r="S191" s="612"/>
      <c r="T191" s="612"/>
      <c r="U191" s="613"/>
      <c r="V191" s="614"/>
      <c r="W191" s="614">
        <v>4.0</v>
      </c>
      <c r="X191" s="612">
        <f t="shared" si="107"/>
        <v>-45754</v>
      </c>
      <c r="Y191" s="613"/>
      <c r="Z191" s="612"/>
      <c r="AA191" s="612"/>
      <c r="AB191" s="613"/>
      <c r="AC191" s="612"/>
      <c r="AD191" s="616"/>
    </row>
    <row r="192" ht="13.5" hidden="1" customHeight="1">
      <c r="A192" s="604" t="b">
        <v>1</v>
      </c>
      <c r="B192" s="492"/>
      <c r="C192" s="492"/>
      <c r="D192" s="492" t="s">
        <v>408</v>
      </c>
      <c r="E192" s="492" t="s">
        <v>110</v>
      </c>
      <c r="F192" s="606">
        <v>46023.0</v>
      </c>
      <c r="G192" s="606"/>
      <c r="H192" s="607" t="s">
        <v>652</v>
      </c>
      <c r="I192" s="492" t="s">
        <v>653</v>
      </c>
      <c r="J192" s="492" t="s">
        <v>190</v>
      </c>
      <c r="K192" s="618">
        <v>50000.0</v>
      </c>
      <c r="L192" s="618">
        <v>40000.0</v>
      </c>
      <c r="M192" s="622">
        <v>180000.0</v>
      </c>
      <c r="N192" s="610"/>
      <c r="O192" s="492" t="s">
        <v>654</v>
      </c>
      <c r="P192" s="610"/>
      <c r="Q192" s="610">
        <v>45756.0</v>
      </c>
      <c r="R192" s="610">
        <v>45762.0</v>
      </c>
      <c r="S192" s="612"/>
      <c r="T192" s="612"/>
      <c r="U192" s="613"/>
      <c r="V192" s="614"/>
      <c r="W192" s="614">
        <v>6.0</v>
      </c>
      <c r="X192" s="612">
        <f t="shared" si="107"/>
        <v>-45762</v>
      </c>
      <c r="Y192" s="613"/>
      <c r="Z192" s="612"/>
      <c r="AA192" s="612"/>
      <c r="AB192" s="613"/>
      <c r="AC192" s="612"/>
      <c r="AD192" s="616"/>
    </row>
    <row r="193" ht="13.5" hidden="1" customHeight="1">
      <c r="A193" s="604" t="b">
        <v>1</v>
      </c>
      <c r="B193" s="492"/>
      <c r="C193" s="492"/>
      <c r="D193" s="492" t="s">
        <v>408</v>
      </c>
      <c r="E193" s="492" t="s">
        <v>110</v>
      </c>
      <c r="F193" s="606">
        <v>45901.0</v>
      </c>
      <c r="G193" s="606"/>
      <c r="H193" s="672" t="s">
        <v>655</v>
      </c>
      <c r="I193" s="672" t="s">
        <v>656</v>
      </c>
      <c r="J193" s="672" t="s">
        <v>190</v>
      </c>
      <c r="K193" s="618">
        <v>50000.0</v>
      </c>
      <c r="L193" s="618">
        <v>40000.0</v>
      </c>
      <c r="M193" s="622">
        <v>180000.0</v>
      </c>
      <c r="N193" s="610"/>
      <c r="O193" s="492"/>
      <c r="P193" s="610"/>
      <c r="Q193" s="610">
        <v>45872.0</v>
      </c>
      <c r="R193" s="610">
        <v>45875.0</v>
      </c>
      <c r="S193" s="612"/>
      <c r="T193" s="612"/>
      <c r="U193" s="613"/>
      <c r="V193" s="614"/>
      <c r="W193" s="614">
        <v>3.0</v>
      </c>
      <c r="X193" s="612">
        <f t="shared" si="107"/>
        <v>-45875</v>
      </c>
      <c r="Y193" s="613"/>
      <c r="Z193" s="612"/>
      <c r="AA193" s="612"/>
      <c r="AB193" s="613"/>
      <c r="AC193" s="612"/>
      <c r="AD193" s="616"/>
    </row>
    <row r="194" ht="13.5" hidden="1" customHeight="1">
      <c r="A194" s="604" t="b">
        <v>1</v>
      </c>
      <c r="B194" s="492" t="s">
        <v>34</v>
      </c>
      <c r="C194" s="492" t="s">
        <v>0</v>
      </c>
      <c r="D194" s="671" t="s">
        <v>408</v>
      </c>
      <c r="E194" s="671" t="s">
        <v>110</v>
      </c>
      <c r="F194" s="670">
        <v>46054.0</v>
      </c>
      <c r="G194" s="606"/>
      <c r="H194" s="617" t="s">
        <v>657</v>
      </c>
      <c r="I194" s="492" t="s">
        <v>601</v>
      </c>
      <c r="J194" s="492" t="s">
        <v>190</v>
      </c>
      <c r="K194" s="618">
        <v>50000.0</v>
      </c>
      <c r="L194" s="618">
        <v>40000.0</v>
      </c>
      <c r="M194" s="622">
        <v>180000.0</v>
      </c>
      <c r="N194" s="613"/>
      <c r="O194" s="613"/>
      <c r="P194" s="610"/>
      <c r="Q194" s="610">
        <v>46051.0</v>
      </c>
      <c r="R194" s="610"/>
      <c r="S194" s="612"/>
      <c r="T194" s="612"/>
      <c r="U194" s="613"/>
      <c r="V194" s="612"/>
      <c r="W194" s="612">
        <f>R194-Q194</f>
        <v>-46051</v>
      </c>
      <c r="X194" s="612">
        <f t="shared" si="107"/>
        <v>0</v>
      </c>
      <c r="Y194" s="613"/>
      <c r="Z194" s="612">
        <f>Y194-Q194</f>
        <v>-46051</v>
      </c>
      <c r="AA194" s="612">
        <f>Y194-R194</f>
        <v>0</v>
      </c>
      <c r="AB194" s="613"/>
      <c r="AC194" s="612">
        <f>AB194-Q194</f>
        <v>-46051</v>
      </c>
      <c r="AD194" s="620"/>
    </row>
    <row r="195" ht="13.5" hidden="1" customHeight="1">
      <c r="A195" s="604" t="b">
        <v>1</v>
      </c>
      <c r="B195" s="492" t="s">
        <v>114</v>
      </c>
      <c r="C195" s="492" t="s">
        <v>0</v>
      </c>
      <c r="D195" s="492" t="s">
        <v>408</v>
      </c>
      <c r="E195" s="492" t="s">
        <v>110</v>
      </c>
      <c r="F195" s="606">
        <v>46023.0</v>
      </c>
      <c r="G195" s="606"/>
      <c r="H195" s="617" t="s">
        <v>658</v>
      </c>
      <c r="I195" s="492" t="s">
        <v>659</v>
      </c>
      <c r="J195" s="492" t="s">
        <v>190</v>
      </c>
      <c r="K195" s="618">
        <v>50000.0</v>
      </c>
      <c r="L195" s="618">
        <v>40000.0</v>
      </c>
      <c r="M195" s="622">
        <v>130000.0</v>
      </c>
      <c r="N195" s="610"/>
      <c r="O195" s="492" t="s">
        <v>346</v>
      </c>
      <c r="P195" s="610"/>
      <c r="Q195" s="610">
        <v>45911.0</v>
      </c>
      <c r="R195" s="610">
        <v>45912.0</v>
      </c>
      <c r="S195" s="612"/>
      <c r="T195" s="612"/>
      <c r="U195" s="613"/>
      <c r="V195" s="614"/>
      <c r="W195" s="614">
        <v>1.0</v>
      </c>
      <c r="X195" s="612">
        <f t="shared" si="107"/>
        <v>-45912</v>
      </c>
      <c r="Y195" s="613"/>
      <c r="Z195" s="612"/>
      <c r="AA195" s="612"/>
      <c r="AB195" s="613"/>
      <c r="AC195" s="612"/>
      <c r="AD195" s="616"/>
    </row>
    <row r="196" ht="13.5" hidden="1" customHeight="1">
      <c r="A196" s="604" t="b">
        <v>1</v>
      </c>
      <c r="B196" s="492" t="s">
        <v>118</v>
      </c>
      <c r="C196" s="492" t="s">
        <v>0</v>
      </c>
      <c r="D196" s="492" t="s">
        <v>408</v>
      </c>
      <c r="E196" s="492" t="s">
        <v>110</v>
      </c>
      <c r="F196" s="632">
        <v>46023.0</v>
      </c>
      <c r="G196" s="606"/>
      <c r="H196" s="617" t="s">
        <v>660</v>
      </c>
      <c r="I196" s="492" t="s">
        <v>437</v>
      </c>
      <c r="J196" s="492" t="s">
        <v>190</v>
      </c>
      <c r="K196" s="687">
        <v>50000.0</v>
      </c>
      <c r="L196" s="687">
        <v>40000.0</v>
      </c>
      <c r="M196" s="688">
        <v>180000.0</v>
      </c>
      <c r="N196" s="613"/>
      <c r="O196" s="613"/>
      <c r="P196" s="610"/>
      <c r="Q196" s="610">
        <v>45917.0</v>
      </c>
      <c r="R196" s="610">
        <v>45927.0</v>
      </c>
      <c r="S196" s="612"/>
      <c r="T196" s="612"/>
      <c r="U196" s="613"/>
      <c r="V196" s="614"/>
      <c r="W196" s="614">
        <v>10.0</v>
      </c>
      <c r="X196" s="612">
        <f t="shared" si="107"/>
        <v>-45927</v>
      </c>
      <c r="Y196" s="613"/>
      <c r="Z196" s="612"/>
      <c r="AA196" s="612"/>
      <c r="AB196" s="613"/>
      <c r="AC196" s="612"/>
      <c r="AD196" s="616" t="s">
        <v>661</v>
      </c>
    </row>
    <row r="197" ht="13.5" hidden="1" customHeight="1">
      <c r="A197" s="604" t="b">
        <v>1</v>
      </c>
      <c r="B197" s="492" t="s">
        <v>114</v>
      </c>
      <c r="C197" s="492" t="s">
        <v>0</v>
      </c>
      <c r="D197" s="492" t="s">
        <v>408</v>
      </c>
      <c r="E197" s="492" t="s">
        <v>110</v>
      </c>
      <c r="F197" s="633">
        <v>46023.0</v>
      </c>
      <c r="G197" s="606"/>
      <c r="H197" s="617" t="s">
        <v>662</v>
      </c>
      <c r="I197" s="492" t="s">
        <v>663</v>
      </c>
      <c r="J197" s="492" t="s">
        <v>190</v>
      </c>
      <c r="K197" s="618">
        <v>50000.0</v>
      </c>
      <c r="L197" s="618">
        <v>40000.0</v>
      </c>
      <c r="M197" s="622">
        <v>180000.0</v>
      </c>
      <c r="N197" s="610"/>
      <c r="O197" s="492" t="s">
        <v>664</v>
      </c>
      <c r="P197" s="610"/>
      <c r="Q197" s="610">
        <v>45952.0</v>
      </c>
      <c r="R197" s="610">
        <v>45952.0</v>
      </c>
      <c r="S197" s="612"/>
      <c r="T197" s="612"/>
      <c r="U197" s="613"/>
      <c r="V197" s="614"/>
      <c r="W197" s="614">
        <v>0.0</v>
      </c>
      <c r="X197" s="612">
        <f t="shared" si="107"/>
        <v>-45952</v>
      </c>
      <c r="Y197" s="613"/>
      <c r="Z197" s="612"/>
      <c r="AA197" s="612"/>
      <c r="AB197" s="613"/>
      <c r="AC197" s="612"/>
      <c r="AD197" s="620"/>
    </row>
    <row r="198" ht="13.5" hidden="1" customHeight="1">
      <c r="A198" s="604" t="b">
        <v>1</v>
      </c>
      <c r="B198" s="492" t="s">
        <v>34</v>
      </c>
      <c r="C198" s="492" t="s">
        <v>0</v>
      </c>
      <c r="D198" s="492" t="s">
        <v>408</v>
      </c>
      <c r="E198" s="492" t="s">
        <v>120</v>
      </c>
      <c r="F198" s="632">
        <v>46023.0</v>
      </c>
      <c r="G198" s="606"/>
      <c r="H198" s="617" t="s">
        <v>665</v>
      </c>
      <c r="I198" s="492" t="s">
        <v>666</v>
      </c>
      <c r="J198" s="492" t="s">
        <v>190</v>
      </c>
      <c r="K198" s="618">
        <v>50000.0</v>
      </c>
      <c r="L198" s="618">
        <v>40000.0</v>
      </c>
      <c r="M198" s="622">
        <v>180000.0</v>
      </c>
      <c r="N198" s="610"/>
      <c r="O198" s="492" t="s">
        <v>667</v>
      </c>
      <c r="P198" s="610"/>
      <c r="Q198" s="610">
        <v>45995.0</v>
      </c>
      <c r="R198" s="610">
        <v>46001.0</v>
      </c>
      <c r="S198" s="612"/>
      <c r="T198" s="612"/>
      <c r="U198" s="613"/>
      <c r="V198" s="612"/>
      <c r="W198" s="612">
        <f t="shared" ref="W198:W199" si="127">R198-Q198</f>
        <v>6</v>
      </c>
      <c r="X198" s="612">
        <f t="shared" si="107"/>
        <v>-46001</v>
      </c>
      <c r="Y198" s="613"/>
      <c r="Z198" s="612">
        <f t="shared" ref="Z198:Z207" si="128">Y198-Q198</f>
        <v>-45995</v>
      </c>
      <c r="AA198" s="612">
        <f t="shared" ref="AA198:AA207" si="129">Y198-R198</f>
        <v>-46001</v>
      </c>
      <c r="AB198" s="613"/>
      <c r="AC198" s="612">
        <f t="shared" ref="AC198:AC207" si="130">AB198-Q198</f>
        <v>-45995</v>
      </c>
      <c r="AD198" s="620"/>
    </row>
    <row r="199" ht="13.5" hidden="1" customHeight="1">
      <c r="A199" s="604" t="b">
        <v>1</v>
      </c>
      <c r="B199" s="492" t="s">
        <v>34</v>
      </c>
      <c r="C199" s="492" t="s">
        <v>0</v>
      </c>
      <c r="D199" s="492" t="s">
        <v>408</v>
      </c>
      <c r="E199" s="492" t="s">
        <v>110</v>
      </c>
      <c r="F199" s="633">
        <v>46054.0</v>
      </c>
      <c r="G199" s="606"/>
      <c r="H199" s="617" t="s">
        <v>668</v>
      </c>
      <c r="I199" s="492" t="s">
        <v>669</v>
      </c>
      <c r="J199" s="492" t="s">
        <v>190</v>
      </c>
      <c r="K199" s="618">
        <v>50000.0</v>
      </c>
      <c r="L199" s="618">
        <v>40000.0</v>
      </c>
      <c r="M199" s="622">
        <v>180000.0</v>
      </c>
      <c r="N199" s="610">
        <v>46059.0</v>
      </c>
      <c r="O199" s="492" t="s">
        <v>346</v>
      </c>
      <c r="P199" s="610"/>
      <c r="Q199" s="610">
        <v>45975.0</v>
      </c>
      <c r="R199" s="610">
        <v>45975.0</v>
      </c>
      <c r="S199" s="612"/>
      <c r="T199" s="612"/>
      <c r="U199" s="613"/>
      <c r="V199" s="612"/>
      <c r="W199" s="612">
        <f t="shared" si="127"/>
        <v>0</v>
      </c>
      <c r="X199" s="612">
        <f t="shared" si="107"/>
        <v>-45975</v>
      </c>
      <c r="Y199" s="613"/>
      <c r="Z199" s="612">
        <f t="shared" si="128"/>
        <v>-45975</v>
      </c>
      <c r="AA199" s="612">
        <f t="shared" si="129"/>
        <v>-45975</v>
      </c>
      <c r="AB199" s="613"/>
      <c r="AC199" s="612">
        <f t="shared" si="130"/>
        <v>-45975</v>
      </c>
      <c r="AD199" s="616" t="s">
        <v>670</v>
      </c>
    </row>
    <row r="200" ht="13.5" hidden="1" customHeight="1">
      <c r="A200" s="604" t="b">
        <v>1</v>
      </c>
      <c r="B200" s="492" t="s">
        <v>34</v>
      </c>
      <c r="C200" s="492" t="s">
        <v>0</v>
      </c>
      <c r="D200" s="492" t="s">
        <v>408</v>
      </c>
      <c r="E200" s="492" t="s">
        <v>110</v>
      </c>
      <c r="F200" s="632">
        <v>46054.0</v>
      </c>
      <c r="G200" s="606"/>
      <c r="H200" s="617" t="s">
        <v>671</v>
      </c>
      <c r="I200" s="492" t="s">
        <v>672</v>
      </c>
      <c r="J200" s="672" t="s">
        <v>190</v>
      </c>
      <c r="K200" s="618">
        <v>50000.0</v>
      </c>
      <c r="L200" s="618">
        <v>40000.0</v>
      </c>
      <c r="M200" s="622">
        <v>180000.0</v>
      </c>
      <c r="N200" s="613"/>
      <c r="O200" s="613"/>
      <c r="P200" s="610"/>
      <c r="Q200" s="610">
        <v>46052.0</v>
      </c>
      <c r="R200" s="610">
        <v>46056.0</v>
      </c>
      <c r="S200" s="612"/>
      <c r="T200" s="612"/>
      <c r="U200" s="613"/>
      <c r="V200" s="612"/>
      <c r="W200" s="612"/>
      <c r="X200" s="612">
        <f t="shared" si="107"/>
        <v>-46056</v>
      </c>
      <c r="Y200" s="613"/>
      <c r="Z200" s="612">
        <f t="shared" si="128"/>
        <v>-46052</v>
      </c>
      <c r="AA200" s="612">
        <f t="shared" si="129"/>
        <v>-46056</v>
      </c>
      <c r="AB200" s="613"/>
      <c r="AC200" s="612">
        <f t="shared" si="130"/>
        <v>-46052</v>
      </c>
      <c r="AD200" s="620"/>
    </row>
    <row r="201" ht="13.5" hidden="1" customHeight="1">
      <c r="A201" s="604" t="b">
        <v>1</v>
      </c>
      <c r="B201" s="492" t="s">
        <v>139</v>
      </c>
      <c r="C201" s="492" t="s">
        <v>139</v>
      </c>
      <c r="D201" s="629" t="s">
        <v>408</v>
      </c>
      <c r="E201" s="629" t="s">
        <v>182</v>
      </c>
      <c r="F201" s="633">
        <v>46082.0</v>
      </c>
      <c r="G201" s="492" t="s">
        <v>308</v>
      </c>
      <c r="H201" s="634" t="s">
        <v>673</v>
      </c>
      <c r="I201" s="492" t="s">
        <v>674</v>
      </c>
      <c r="J201" s="492" t="s">
        <v>190</v>
      </c>
      <c r="K201" s="618">
        <v>50000.0</v>
      </c>
      <c r="L201" s="618">
        <v>40000.0</v>
      </c>
      <c r="M201" s="622">
        <v>180000.0</v>
      </c>
      <c r="N201" s="678"/>
      <c r="O201" s="678"/>
      <c r="P201" s="610"/>
      <c r="Q201" s="610">
        <v>46091.0</v>
      </c>
      <c r="R201" s="610">
        <v>46094.0</v>
      </c>
      <c r="S201" s="614" t="b">
        <v>1</v>
      </c>
      <c r="T201" s="612" t="b">
        <v>0</v>
      </c>
      <c r="U201" s="613"/>
      <c r="V201" s="612"/>
      <c r="W201" s="612">
        <f t="shared" ref="W201:W207" si="131">R201-Q201</f>
        <v>3</v>
      </c>
      <c r="X201" s="612">
        <f t="shared" si="107"/>
        <v>-46094</v>
      </c>
      <c r="Y201" s="613"/>
      <c r="Z201" s="612">
        <f t="shared" si="128"/>
        <v>-46091</v>
      </c>
      <c r="AA201" s="612">
        <f t="shared" si="129"/>
        <v>-46094</v>
      </c>
      <c r="AB201" s="613"/>
      <c r="AC201" s="612">
        <f t="shared" si="130"/>
        <v>-46091</v>
      </c>
      <c r="AD201" s="620"/>
    </row>
    <row r="202" ht="13.5" hidden="1" customHeight="1">
      <c r="A202" s="604" t="b">
        <v>1</v>
      </c>
      <c r="B202" s="492" t="s">
        <v>139</v>
      </c>
      <c r="C202" s="492" t="s">
        <v>139</v>
      </c>
      <c r="D202" s="492" t="s">
        <v>408</v>
      </c>
      <c r="E202" s="492" t="s">
        <v>182</v>
      </c>
      <c r="F202" s="632">
        <v>46082.0</v>
      </c>
      <c r="G202" s="492" t="s">
        <v>308</v>
      </c>
      <c r="H202" s="617" t="s">
        <v>675</v>
      </c>
      <c r="I202" s="492" t="s">
        <v>676</v>
      </c>
      <c r="J202" s="492" t="s">
        <v>190</v>
      </c>
      <c r="K202" s="618">
        <v>50000.0</v>
      </c>
      <c r="L202" s="618">
        <v>40000.0</v>
      </c>
      <c r="M202" s="622">
        <v>265000.0</v>
      </c>
      <c r="N202" s="613"/>
      <c r="O202" s="492"/>
      <c r="P202" s="610"/>
      <c r="Q202" s="610">
        <v>46086.0</v>
      </c>
      <c r="R202" s="610">
        <v>46099.0</v>
      </c>
      <c r="S202" s="614" t="b">
        <v>1</v>
      </c>
      <c r="T202" s="612" t="b">
        <v>0</v>
      </c>
      <c r="U202" s="613"/>
      <c r="V202" s="612"/>
      <c r="W202" s="612">
        <f t="shared" si="131"/>
        <v>13</v>
      </c>
      <c r="X202" s="612">
        <f t="shared" si="107"/>
        <v>-46099</v>
      </c>
      <c r="Y202" s="613"/>
      <c r="Z202" s="612">
        <f t="shared" si="128"/>
        <v>-46086</v>
      </c>
      <c r="AA202" s="612">
        <f t="shared" si="129"/>
        <v>-46099</v>
      </c>
      <c r="AB202" s="613"/>
      <c r="AC202" s="612">
        <f t="shared" si="130"/>
        <v>-46086</v>
      </c>
      <c r="AD202" s="620"/>
    </row>
    <row r="203" ht="13.5" hidden="1" customHeight="1">
      <c r="A203" s="604" t="b">
        <v>1</v>
      </c>
      <c r="B203" s="492" t="s">
        <v>0</v>
      </c>
      <c r="C203" s="492" t="s">
        <v>139</v>
      </c>
      <c r="D203" s="629" t="s">
        <v>408</v>
      </c>
      <c r="E203" s="629" t="s">
        <v>182</v>
      </c>
      <c r="F203" s="633">
        <v>46082.0</v>
      </c>
      <c r="G203" s="492" t="s">
        <v>308</v>
      </c>
      <c r="H203" s="634" t="s">
        <v>677</v>
      </c>
      <c r="I203" s="492" t="s">
        <v>678</v>
      </c>
      <c r="J203" s="492" t="s">
        <v>190</v>
      </c>
      <c r="K203" s="618">
        <v>50000.0</v>
      </c>
      <c r="L203" s="618">
        <v>40000.0</v>
      </c>
      <c r="M203" s="622">
        <v>265000.0</v>
      </c>
      <c r="N203" s="613"/>
      <c r="O203" s="613"/>
      <c r="P203" s="610"/>
      <c r="Q203" s="610">
        <v>46097.0</v>
      </c>
      <c r="R203" s="610">
        <v>46107.0</v>
      </c>
      <c r="S203" s="614" t="b">
        <v>1</v>
      </c>
      <c r="T203" s="612" t="b">
        <v>0</v>
      </c>
      <c r="U203" s="613"/>
      <c r="V203" s="612"/>
      <c r="W203" s="612">
        <f t="shared" si="131"/>
        <v>10</v>
      </c>
      <c r="X203" s="612">
        <f t="shared" si="107"/>
        <v>-46107</v>
      </c>
      <c r="Y203" s="613"/>
      <c r="Z203" s="612">
        <f t="shared" si="128"/>
        <v>-46097</v>
      </c>
      <c r="AA203" s="612">
        <f t="shared" si="129"/>
        <v>-46107</v>
      </c>
      <c r="AB203" s="613"/>
      <c r="AC203" s="612">
        <f t="shared" si="130"/>
        <v>-46097</v>
      </c>
      <c r="AD203" s="620"/>
    </row>
    <row r="204" ht="13.5" hidden="1" customHeight="1">
      <c r="A204" s="604" t="b">
        <v>1</v>
      </c>
      <c r="B204" s="492" t="s">
        <v>139</v>
      </c>
      <c r="C204" s="492" t="s">
        <v>139</v>
      </c>
      <c r="D204" s="492" t="s">
        <v>408</v>
      </c>
      <c r="E204" s="492" t="s">
        <v>182</v>
      </c>
      <c r="F204" s="632">
        <v>46082.0</v>
      </c>
      <c r="G204" s="492" t="s">
        <v>308</v>
      </c>
      <c r="H204" s="617" t="s">
        <v>679</v>
      </c>
      <c r="I204" s="492" t="s">
        <v>680</v>
      </c>
      <c r="J204" s="492" t="s">
        <v>190</v>
      </c>
      <c r="K204" s="618">
        <v>50000.0</v>
      </c>
      <c r="L204" s="618">
        <v>40000.0</v>
      </c>
      <c r="M204" s="622">
        <v>265000.0</v>
      </c>
      <c r="N204" s="613"/>
      <c r="O204" s="613"/>
      <c r="P204" s="610"/>
      <c r="Q204" s="610">
        <v>46104.0</v>
      </c>
      <c r="R204" s="610">
        <v>46107.0</v>
      </c>
      <c r="S204" s="614" t="b">
        <v>1</v>
      </c>
      <c r="T204" s="612" t="b">
        <v>0</v>
      </c>
      <c r="U204" s="613"/>
      <c r="V204" s="612"/>
      <c r="W204" s="612">
        <f t="shared" si="131"/>
        <v>3</v>
      </c>
      <c r="X204" s="612">
        <f t="shared" si="107"/>
        <v>-46107</v>
      </c>
      <c r="Y204" s="613"/>
      <c r="Z204" s="612">
        <f t="shared" si="128"/>
        <v>-46104</v>
      </c>
      <c r="AA204" s="612">
        <f t="shared" si="129"/>
        <v>-46107</v>
      </c>
      <c r="AB204" s="613"/>
      <c r="AC204" s="612">
        <f t="shared" si="130"/>
        <v>-46104</v>
      </c>
      <c r="AD204" s="620"/>
    </row>
    <row r="205" ht="13.5" hidden="1" customHeight="1">
      <c r="A205" s="604" t="b">
        <v>1</v>
      </c>
      <c r="B205" s="492" t="s">
        <v>139</v>
      </c>
      <c r="C205" s="492" t="s">
        <v>139</v>
      </c>
      <c r="D205" s="671" t="s">
        <v>408</v>
      </c>
      <c r="E205" s="671" t="s">
        <v>182</v>
      </c>
      <c r="F205" s="670">
        <v>46082.0</v>
      </c>
      <c r="G205" s="492" t="s">
        <v>308</v>
      </c>
      <c r="H205" s="617" t="s">
        <v>681</v>
      </c>
      <c r="I205" s="492" t="s">
        <v>682</v>
      </c>
      <c r="J205" s="492" t="s">
        <v>190</v>
      </c>
      <c r="K205" s="618">
        <v>50000.0</v>
      </c>
      <c r="L205" s="618">
        <v>40000.0</v>
      </c>
      <c r="M205" s="622">
        <v>265000.0</v>
      </c>
      <c r="N205" s="613"/>
      <c r="O205" s="613"/>
      <c r="P205" s="610"/>
      <c r="Q205" s="610">
        <v>46086.0</v>
      </c>
      <c r="R205" s="610">
        <v>46105.0</v>
      </c>
      <c r="S205" s="614" t="b">
        <v>1</v>
      </c>
      <c r="T205" s="612" t="b">
        <v>0</v>
      </c>
      <c r="U205" s="613"/>
      <c r="V205" s="612"/>
      <c r="W205" s="612">
        <f t="shared" si="131"/>
        <v>19</v>
      </c>
      <c r="X205" s="612">
        <f t="shared" si="107"/>
        <v>-46105</v>
      </c>
      <c r="Y205" s="613"/>
      <c r="Z205" s="612">
        <f t="shared" si="128"/>
        <v>-46086</v>
      </c>
      <c r="AA205" s="612">
        <f t="shared" si="129"/>
        <v>-46105</v>
      </c>
      <c r="AB205" s="613"/>
      <c r="AC205" s="612">
        <f t="shared" si="130"/>
        <v>-46086</v>
      </c>
      <c r="AD205" s="620"/>
    </row>
    <row r="206" ht="13.5" hidden="1" customHeight="1">
      <c r="A206" s="604" t="b">
        <v>1</v>
      </c>
      <c r="B206" s="492" t="s">
        <v>139</v>
      </c>
      <c r="C206" s="492" t="s">
        <v>139</v>
      </c>
      <c r="D206" s="671" t="s">
        <v>408</v>
      </c>
      <c r="E206" s="671" t="s">
        <v>182</v>
      </c>
      <c r="F206" s="670">
        <v>46082.0</v>
      </c>
      <c r="G206" s="671" t="s">
        <v>308</v>
      </c>
      <c r="H206" s="689" t="s">
        <v>683</v>
      </c>
      <c r="I206" s="492" t="s">
        <v>435</v>
      </c>
      <c r="J206" s="492" t="s">
        <v>190</v>
      </c>
      <c r="K206" s="618">
        <v>50000.0</v>
      </c>
      <c r="L206" s="618">
        <v>40000.0</v>
      </c>
      <c r="M206" s="622">
        <v>265000.0</v>
      </c>
      <c r="N206" s="613"/>
      <c r="O206" s="613"/>
      <c r="P206" s="610"/>
      <c r="Q206" s="610">
        <v>46100.0</v>
      </c>
      <c r="R206" s="610">
        <v>46111.0</v>
      </c>
      <c r="S206" s="614" t="b">
        <v>1</v>
      </c>
      <c r="T206" s="612" t="b">
        <v>0</v>
      </c>
      <c r="U206" s="613"/>
      <c r="V206" s="612"/>
      <c r="W206" s="612">
        <f t="shared" si="131"/>
        <v>11</v>
      </c>
      <c r="X206" s="612">
        <f t="shared" si="107"/>
        <v>-46111</v>
      </c>
      <c r="Y206" s="613"/>
      <c r="Z206" s="612">
        <f t="shared" si="128"/>
        <v>-46100</v>
      </c>
      <c r="AA206" s="612">
        <f t="shared" si="129"/>
        <v>-46111</v>
      </c>
      <c r="AB206" s="613"/>
      <c r="AC206" s="612">
        <f t="shared" si="130"/>
        <v>-46100</v>
      </c>
      <c r="AD206" s="620"/>
    </row>
    <row r="207" ht="13.5" hidden="1" customHeight="1">
      <c r="A207" s="604" t="b">
        <v>1</v>
      </c>
      <c r="B207" s="492" t="s">
        <v>139</v>
      </c>
      <c r="C207" s="492" t="s">
        <v>139</v>
      </c>
      <c r="D207" s="629" t="s">
        <v>408</v>
      </c>
      <c r="E207" s="629" t="s">
        <v>182</v>
      </c>
      <c r="F207" s="633">
        <v>46082.0</v>
      </c>
      <c r="G207" s="492" t="s">
        <v>290</v>
      </c>
      <c r="H207" s="617" t="s">
        <v>684</v>
      </c>
      <c r="I207" s="492" t="s">
        <v>530</v>
      </c>
      <c r="J207" s="492" t="s">
        <v>190</v>
      </c>
      <c r="K207" s="618">
        <v>50000.0</v>
      </c>
      <c r="L207" s="618">
        <v>40000.0</v>
      </c>
      <c r="M207" s="622">
        <v>180000.0</v>
      </c>
      <c r="N207" s="613"/>
      <c r="O207" s="613"/>
      <c r="P207" s="610"/>
      <c r="Q207" s="610">
        <v>46084.0</v>
      </c>
      <c r="R207" s="610">
        <v>46086.0</v>
      </c>
      <c r="S207" s="612"/>
      <c r="T207" s="612"/>
      <c r="U207" s="613"/>
      <c r="V207" s="612"/>
      <c r="W207" s="612">
        <f t="shared" si="131"/>
        <v>2</v>
      </c>
      <c r="X207" s="612">
        <f t="shared" si="107"/>
        <v>-46086</v>
      </c>
      <c r="Y207" s="613"/>
      <c r="Z207" s="612">
        <f t="shared" si="128"/>
        <v>-46084</v>
      </c>
      <c r="AA207" s="612">
        <f t="shared" si="129"/>
        <v>-46086</v>
      </c>
      <c r="AB207" s="613"/>
      <c r="AC207" s="612">
        <f t="shared" si="130"/>
        <v>-46084</v>
      </c>
      <c r="AD207" s="620"/>
    </row>
    <row r="208" ht="13.5" hidden="1" customHeight="1">
      <c r="A208" s="604" t="b">
        <v>1</v>
      </c>
      <c r="B208" s="492" t="s">
        <v>113</v>
      </c>
      <c r="C208" s="671" t="s">
        <v>139</v>
      </c>
      <c r="D208" s="671" t="s">
        <v>408</v>
      </c>
      <c r="E208" s="671" t="s">
        <v>182</v>
      </c>
      <c r="F208" s="670">
        <v>46113.0</v>
      </c>
      <c r="G208" s="671" t="s">
        <v>290</v>
      </c>
      <c r="H208" s="672" t="s">
        <v>685</v>
      </c>
      <c r="I208" s="671" t="s">
        <v>686</v>
      </c>
      <c r="J208" s="671" t="s">
        <v>190</v>
      </c>
      <c r="K208" s="618">
        <v>200000.0</v>
      </c>
      <c r="L208" s="618">
        <v>30000.0</v>
      </c>
      <c r="M208" s="622">
        <v>272000.0</v>
      </c>
      <c r="N208" s="610"/>
      <c r="O208" s="492"/>
      <c r="P208" s="610">
        <v>46118.0</v>
      </c>
      <c r="Q208" s="610">
        <v>46118.0</v>
      </c>
      <c r="R208" s="610">
        <v>46127.0</v>
      </c>
      <c r="S208" s="612" t="b">
        <v>0</v>
      </c>
      <c r="T208" s="612" t="b">
        <v>0</v>
      </c>
      <c r="U208" s="613"/>
      <c r="V208" s="612">
        <f t="shared" ref="V208:W208" si="132">Q208-P208</f>
        <v>0</v>
      </c>
      <c r="W208" s="612">
        <f t="shared" si="132"/>
        <v>9</v>
      </c>
      <c r="X208" s="612">
        <f t="shared" si="107"/>
        <v>-46127</v>
      </c>
      <c r="Y208" s="613"/>
      <c r="Z208" s="612"/>
      <c r="AA208" s="612"/>
      <c r="AB208" s="613"/>
      <c r="AC208" s="612"/>
      <c r="AD208" s="620"/>
    </row>
    <row r="209" ht="13.5" hidden="1" customHeight="1">
      <c r="A209" s="604" t="b">
        <v>1</v>
      </c>
      <c r="B209" s="492" t="s">
        <v>113</v>
      </c>
      <c r="C209" s="671" t="s">
        <v>139</v>
      </c>
      <c r="D209" s="671" t="s">
        <v>408</v>
      </c>
      <c r="E209" s="671" t="s">
        <v>182</v>
      </c>
      <c r="F209" s="670">
        <v>46113.0</v>
      </c>
      <c r="G209" s="671" t="s">
        <v>290</v>
      </c>
      <c r="H209" s="672" t="s">
        <v>687</v>
      </c>
      <c r="I209" s="671" t="s">
        <v>420</v>
      </c>
      <c r="J209" s="671" t="s">
        <v>190</v>
      </c>
      <c r="K209" s="618">
        <v>200000.0</v>
      </c>
      <c r="L209" s="618">
        <v>30000.0</v>
      </c>
      <c r="M209" s="622">
        <v>272000.0</v>
      </c>
      <c r="N209" s="610">
        <v>46135.0</v>
      </c>
      <c r="O209" s="492" t="s">
        <v>688</v>
      </c>
      <c r="P209" s="610">
        <v>46115.0</v>
      </c>
      <c r="Q209" s="610">
        <v>46118.0</v>
      </c>
      <c r="R209" s="610">
        <v>46127.0</v>
      </c>
      <c r="S209" s="612" t="b">
        <v>0</v>
      </c>
      <c r="T209" s="612" t="b">
        <v>0</v>
      </c>
      <c r="U209" s="613"/>
      <c r="V209" s="612">
        <f t="shared" ref="V209:W209" si="133">Q209-P209</f>
        <v>3</v>
      </c>
      <c r="W209" s="612">
        <f t="shared" si="133"/>
        <v>9</v>
      </c>
      <c r="X209" s="612">
        <f t="shared" si="107"/>
        <v>-46127</v>
      </c>
      <c r="Y209" s="613"/>
      <c r="Z209" s="612"/>
      <c r="AA209" s="612"/>
      <c r="AB209" s="613"/>
      <c r="AC209" s="612"/>
      <c r="AD209" s="620"/>
    </row>
    <row r="210" ht="13.5" hidden="1" customHeight="1">
      <c r="A210" s="604" t="b">
        <v>1</v>
      </c>
      <c r="B210" s="492" t="s">
        <v>113</v>
      </c>
      <c r="C210" s="671" t="s">
        <v>139</v>
      </c>
      <c r="D210" s="671" t="s">
        <v>408</v>
      </c>
      <c r="E210" s="671" t="s">
        <v>182</v>
      </c>
      <c r="F210" s="670">
        <v>46113.0</v>
      </c>
      <c r="G210" s="671" t="s">
        <v>290</v>
      </c>
      <c r="H210" s="672" t="s">
        <v>689</v>
      </c>
      <c r="I210" s="671" t="s">
        <v>690</v>
      </c>
      <c r="J210" s="671" t="s">
        <v>190</v>
      </c>
      <c r="K210" s="618">
        <v>200000.0</v>
      </c>
      <c r="L210" s="618">
        <v>30000.0</v>
      </c>
      <c r="M210" s="622">
        <v>272000.0</v>
      </c>
      <c r="N210" s="610"/>
      <c r="O210" s="492"/>
      <c r="P210" s="610">
        <v>46118.0</v>
      </c>
      <c r="Q210" s="610">
        <v>46118.0</v>
      </c>
      <c r="R210" s="610">
        <v>46122.0</v>
      </c>
      <c r="S210" s="612" t="b">
        <v>0</v>
      </c>
      <c r="T210" s="612" t="b">
        <v>0</v>
      </c>
      <c r="U210" s="613"/>
      <c r="V210" s="612">
        <f t="shared" ref="V210:W210" si="134">Q210-P210</f>
        <v>0</v>
      </c>
      <c r="W210" s="612">
        <f t="shared" si="134"/>
        <v>4</v>
      </c>
      <c r="X210" s="612">
        <f t="shared" si="107"/>
        <v>-46122</v>
      </c>
      <c r="Y210" s="613"/>
      <c r="Z210" s="612"/>
      <c r="AA210" s="612"/>
      <c r="AB210" s="613"/>
      <c r="AC210" s="612"/>
      <c r="AD210" s="620"/>
    </row>
    <row r="211" ht="13.5" hidden="1" customHeight="1">
      <c r="A211" s="604" t="b">
        <v>1</v>
      </c>
      <c r="B211" s="492" t="s">
        <v>113</v>
      </c>
      <c r="C211" s="671" t="s">
        <v>139</v>
      </c>
      <c r="D211" s="671" t="s">
        <v>408</v>
      </c>
      <c r="E211" s="671" t="s">
        <v>182</v>
      </c>
      <c r="F211" s="670">
        <v>46113.0</v>
      </c>
      <c r="G211" s="671" t="s">
        <v>290</v>
      </c>
      <c r="H211" s="672" t="s">
        <v>691</v>
      </c>
      <c r="I211" s="671" t="s">
        <v>692</v>
      </c>
      <c r="J211" s="671" t="s">
        <v>192</v>
      </c>
      <c r="K211" s="618">
        <v>200000.0</v>
      </c>
      <c r="L211" s="618">
        <v>30000.0</v>
      </c>
      <c r="M211" s="622">
        <v>272000.0</v>
      </c>
      <c r="N211" s="610">
        <v>46135.0</v>
      </c>
      <c r="O211" s="492" t="s">
        <v>693</v>
      </c>
      <c r="P211" s="610">
        <v>46120.0</v>
      </c>
      <c r="Q211" s="610">
        <v>46120.0</v>
      </c>
      <c r="R211" s="610">
        <v>46132.0</v>
      </c>
      <c r="S211" s="612" t="b">
        <v>0</v>
      </c>
      <c r="T211" s="612" t="b">
        <v>0</v>
      </c>
      <c r="U211" s="613"/>
      <c r="V211" s="612">
        <f t="shared" ref="V211:W211" si="135">Q211-P211</f>
        <v>0</v>
      </c>
      <c r="W211" s="612">
        <f t="shared" si="135"/>
        <v>12</v>
      </c>
      <c r="X211" s="612">
        <f t="shared" si="107"/>
        <v>-46132</v>
      </c>
      <c r="Y211" s="613"/>
      <c r="Z211" s="612"/>
      <c r="AA211" s="612"/>
      <c r="AB211" s="613"/>
      <c r="AC211" s="612"/>
      <c r="AD211" s="620"/>
    </row>
    <row r="212" ht="13.5" hidden="1" customHeight="1">
      <c r="A212" s="604" t="b">
        <v>1</v>
      </c>
      <c r="B212" s="492" t="s">
        <v>113</v>
      </c>
      <c r="C212" s="671" t="s">
        <v>139</v>
      </c>
      <c r="D212" s="671" t="s">
        <v>408</v>
      </c>
      <c r="E212" s="671" t="s">
        <v>182</v>
      </c>
      <c r="F212" s="633">
        <v>46113.0</v>
      </c>
      <c r="G212" s="629" t="s">
        <v>290</v>
      </c>
      <c r="H212" s="672" t="s">
        <v>694</v>
      </c>
      <c r="I212" s="671" t="s">
        <v>695</v>
      </c>
      <c r="J212" s="671" t="s">
        <v>190</v>
      </c>
      <c r="K212" s="618">
        <v>200000.0</v>
      </c>
      <c r="L212" s="618">
        <v>30000.0</v>
      </c>
      <c r="M212" s="622">
        <v>272000.0</v>
      </c>
      <c r="N212" s="610"/>
      <c r="O212" s="492"/>
      <c r="P212" s="610">
        <v>46120.0</v>
      </c>
      <c r="Q212" s="610">
        <v>46120.0</v>
      </c>
      <c r="R212" s="610">
        <v>46135.0</v>
      </c>
      <c r="S212" s="612" t="b">
        <v>0</v>
      </c>
      <c r="T212" s="612" t="b">
        <v>0</v>
      </c>
      <c r="U212" s="613"/>
      <c r="V212" s="612">
        <f t="shared" ref="V212:W212" si="136">Q212-P212</f>
        <v>0</v>
      </c>
      <c r="W212" s="612">
        <f t="shared" si="136"/>
        <v>15</v>
      </c>
      <c r="X212" s="612">
        <f t="shared" si="107"/>
        <v>-46135</v>
      </c>
      <c r="Y212" s="613"/>
      <c r="Z212" s="612"/>
      <c r="AA212" s="612"/>
      <c r="AB212" s="613"/>
      <c r="AC212" s="612"/>
      <c r="AD212" s="620"/>
    </row>
    <row r="213" ht="13.5" hidden="1" customHeight="1">
      <c r="A213" s="604" t="b">
        <v>1</v>
      </c>
      <c r="B213" s="492" t="s">
        <v>113</v>
      </c>
      <c r="C213" s="492" t="s">
        <v>139</v>
      </c>
      <c r="D213" s="671" t="s">
        <v>408</v>
      </c>
      <c r="E213" s="671" t="s">
        <v>182</v>
      </c>
      <c r="F213" s="632">
        <v>46113.0</v>
      </c>
      <c r="G213" s="492" t="s">
        <v>290</v>
      </c>
      <c r="H213" s="672" t="s">
        <v>696</v>
      </c>
      <c r="I213" s="671" t="s">
        <v>656</v>
      </c>
      <c r="J213" s="492" t="s">
        <v>190</v>
      </c>
      <c r="K213" s="618">
        <v>50000.0</v>
      </c>
      <c r="L213" s="618">
        <v>40000.0</v>
      </c>
      <c r="M213" s="622">
        <v>265000.0</v>
      </c>
      <c r="N213" s="613"/>
      <c r="O213" s="613"/>
      <c r="P213" s="610">
        <v>46121.0</v>
      </c>
      <c r="Q213" s="610">
        <v>46121.0</v>
      </c>
      <c r="R213" s="610">
        <v>46126.0</v>
      </c>
      <c r="S213" s="612" t="b">
        <v>0</v>
      </c>
      <c r="T213" s="612" t="b">
        <v>0</v>
      </c>
      <c r="U213" s="613"/>
      <c r="V213" s="612">
        <f t="shared" ref="V213:W213" si="137">Q213-P213</f>
        <v>0</v>
      </c>
      <c r="W213" s="612">
        <f t="shared" si="137"/>
        <v>5</v>
      </c>
      <c r="X213" s="612">
        <f t="shared" si="107"/>
        <v>-46126</v>
      </c>
      <c r="Y213" s="613"/>
      <c r="Z213" s="612">
        <f t="shared" ref="Z213:Z214" si="139">Y213-Q213</f>
        <v>-46121</v>
      </c>
      <c r="AA213" s="612">
        <f t="shared" ref="AA213:AA214" si="140">Y213-R213</f>
        <v>-46126</v>
      </c>
      <c r="AB213" s="613"/>
      <c r="AC213" s="612">
        <f t="shared" ref="AC213:AC214" si="141">AB213-Q213</f>
        <v>-46121</v>
      </c>
      <c r="AD213" s="620"/>
    </row>
    <row r="214" ht="13.5" hidden="1" customHeight="1">
      <c r="A214" s="604" t="b">
        <v>1</v>
      </c>
      <c r="B214" s="492" t="s">
        <v>113</v>
      </c>
      <c r="C214" s="492" t="s">
        <v>139</v>
      </c>
      <c r="D214" s="671" t="s">
        <v>408</v>
      </c>
      <c r="E214" s="671" t="s">
        <v>182</v>
      </c>
      <c r="F214" s="633">
        <v>46113.0</v>
      </c>
      <c r="G214" s="629" t="s">
        <v>290</v>
      </c>
      <c r="H214" s="672" t="s">
        <v>697</v>
      </c>
      <c r="I214" s="671" t="s">
        <v>698</v>
      </c>
      <c r="J214" s="671" t="s">
        <v>190</v>
      </c>
      <c r="K214" s="618">
        <v>200000.0</v>
      </c>
      <c r="L214" s="618">
        <v>30000.0</v>
      </c>
      <c r="M214" s="622">
        <v>272000.0</v>
      </c>
      <c r="N214" s="610">
        <v>46136.0</v>
      </c>
      <c r="O214" s="492" t="s">
        <v>699</v>
      </c>
      <c r="P214" s="610">
        <v>46121.0</v>
      </c>
      <c r="Q214" s="610">
        <v>46121.0</v>
      </c>
      <c r="R214" s="610">
        <v>46128.0</v>
      </c>
      <c r="S214" s="612" t="b">
        <v>0</v>
      </c>
      <c r="T214" s="612" t="b">
        <v>0</v>
      </c>
      <c r="U214" s="613"/>
      <c r="V214" s="612">
        <f t="shared" ref="V214:W214" si="138">Q214-P214</f>
        <v>0</v>
      </c>
      <c r="W214" s="612">
        <f t="shared" si="138"/>
        <v>7</v>
      </c>
      <c r="X214" s="612">
        <f t="shared" si="107"/>
        <v>-46128</v>
      </c>
      <c r="Y214" s="613"/>
      <c r="Z214" s="612">
        <f t="shared" si="139"/>
        <v>-46121</v>
      </c>
      <c r="AA214" s="612">
        <f t="shared" si="140"/>
        <v>-46128</v>
      </c>
      <c r="AB214" s="613"/>
      <c r="AC214" s="612">
        <f t="shared" si="141"/>
        <v>-46121</v>
      </c>
      <c r="AD214" s="620"/>
    </row>
    <row r="215" ht="13.5" hidden="1" customHeight="1">
      <c r="A215" s="604" t="b">
        <v>1</v>
      </c>
      <c r="B215" s="492" t="s">
        <v>113</v>
      </c>
      <c r="C215" s="671" t="s">
        <v>139</v>
      </c>
      <c r="D215" s="671" t="s">
        <v>408</v>
      </c>
      <c r="E215" s="671" t="s">
        <v>182</v>
      </c>
      <c r="F215" s="632">
        <v>46113.0</v>
      </c>
      <c r="G215" s="492" t="s">
        <v>290</v>
      </c>
      <c r="H215" s="672" t="s">
        <v>700</v>
      </c>
      <c r="I215" s="671" t="s">
        <v>701</v>
      </c>
      <c r="J215" s="671" t="s">
        <v>190</v>
      </c>
      <c r="K215" s="618">
        <v>200000.0</v>
      </c>
      <c r="L215" s="618">
        <v>30000.0</v>
      </c>
      <c r="M215" s="622">
        <v>272000.0</v>
      </c>
      <c r="N215" s="610"/>
      <c r="O215" s="492"/>
      <c r="P215" s="610">
        <v>46119.0</v>
      </c>
      <c r="Q215" s="610">
        <v>46122.0</v>
      </c>
      <c r="R215" s="610">
        <v>46125.0</v>
      </c>
      <c r="S215" s="612" t="b">
        <v>0</v>
      </c>
      <c r="T215" s="612" t="b">
        <v>0</v>
      </c>
      <c r="U215" s="613"/>
      <c r="V215" s="612">
        <f t="shared" ref="V215:W215" si="142">Q215-P215</f>
        <v>3</v>
      </c>
      <c r="W215" s="612">
        <f t="shared" si="142"/>
        <v>3</v>
      </c>
      <c r="X215" s="612">
        <f t="shared" si="107"/>
        <v>-46125</v>
      </c>
      <c r="Y215" s="613"/>
      <c r="Z215" s="612"/>
      <c r="AA215" s="612"/>
      <c r="AB215" s="613"/>
      <c r="AC215" s="612"/>
      <c r="AD215" s="620"/>
    </row>
    <row r="216" ht="13.5" hidden="1" customHeight="1">
      <c r="A216" s="637" t="b">
        <v>1</v>
      </c>
      <c r="B216" s="641" t="s">
        <v>113</v>
      </c>
      <c r="C216" s="641" t="s">
        <v>139</v>
      </c>
      <c r="D216" s="605" t="s">
        <v>408</v>
      </c>
      <c r="E216" s="690" t="s">
        <v>182</v>
      </c>
      <c r="F216" s="646">
        <v>46113.0</v>
      </c>
      <c r="G216" s="645" t="s">
        <v>290</v>
      </c>
      <c r="H216" s="635" t="s">
        <v>702</v>
      </c>
      <c r="I216" s="635" t="s">
        <v>703</v>
      </c>
      <c r="J216" s="641" t="s">
        <v>190</v>
      </c>
      <c r="K216" s="691">
        <v>200000.0</v>
      </c>
      <c r="L216" s="691">
        <v>30000.0</v>
      </c>
      <c r="M216" s="692">
        <v>272000.0</v>
      </c>
      <c r="N216" s="638"/>
      <c r="O216" s="693"/>
      <c r="P216" s="639">
        <v>46125.0</v>
      </c>
      <c r="Q216" s="610">
        <v>46126.0</v>
      </c>
      <c r="R216" s="639">
        <v>46134.0</v>
      </c>
      <c r="S216" s="636" t="b">
        <v>0</v>
      </c>
      <c r="T216" s="636" t="b">
        <v>0</v>
      </c>
      <c r="U216" s="638"/>
      <c r="V216" s="636">
        <f t="shared" ref="V216:W216" si="143">Q216-P216</f>
        <v>1</v>
      </c>
      <c r="W216" s="636">
        <f t="shared" si="143"/>
        <v>8</v>
      </c>
      <c r="X216" s="636">
        <f t="shared" si="107"/>
        <v>-46134</v>
      </c>
      <c r="Y216" s="638"/>
      <c r="Z216" s="656"/>
      <c r="AA216" s="656"/>
      <c r="AB216" s="638"/>
      <c r="AC216" s="656"/>
      <c r="AD216" s="640"/>
    </row>
    <row r="217" ht="13.5" hidden="1" customHeight="1">
      <c r="A217" s="637" t="b">
        <v>1</v>
      </c>
      <c r="B217" s="641" t="s">
        <v>113</v>
      </c>
      <c r="C217" s="641" t="s">
        <v>139</v>
      </c>
      <c r="D217" s="605" t="s">
        <v>408</v>
      </c>
      <c r="E217" s="690" t="s">
        <v>182</v>
      </c>
      <c r="F217" s="650">
        <v>46113.0</v>
      </c>
      <c r="G217" s="649" t="s">
        <v>290</v>
      </c>
      <c r="H217" s="635" t="s">
        <v>704</v>
      </c>
      <c r="I217" s="635" t="s">
        <v>705</v>
      </c>
      <c r="J217" s="641" t="s">
        <v>190</v>
      </c>
      <c r="K217" s="691">
        <v>200000.0</v>
      </c>
      <c r="L217" s="691">
        <v>30000.0</v>
      </c>
      <c r="M217" s="692">
        <v>272000.0</v>
      </c>
      <c r="N217" s="638"/>
      <c r="O217" s="693"/>
      <c r="P217" s="639">
        <v>46128.0</v>
      </c>
      <c r="Q217" s="610">
        <v>46128.0</v>
      </c>
      <c r="R217" s="639">
        <v>46129.0</v>
      </c>
      <c r="S217" s="636" t="b">
        <v>0</v>
      </c>
      <c r="T217" s="636" t="b">
        <v>0</v>
      </c>
      <c r="U217" s="638"/>
      <c r="V217" s="636">
        <f t="shared" ref="V217:W217" si="144">Q217-P217</f>
        <v>0</v>
      </c>
      <c r="W217" s="636">
        <f t="shared" si="144"/>
        <v>1</v>
      </c>
      <c r="X217" s="636">
        <f t="shared" si="107"/>
        <v>-46129</v>
      </c>
      <c r="Y217" s="638"/>
      <c r="Z217" s="656"/>
      <c r="AA217" s="656"/>
      <c r="AB217" s="638"/>
      <c r="AC217" s="656"/>
      <c r="AD217" s="640"/>
    </row>
    <row r="218" ht="13.5" hidden="1" customHeight="1">
      <c r="A218" s="637" t="b">
        <v>1</v>
      </c>
      <c r="B218" s="641" t="s">
        <v>113</v>
      </c>
      <c r="C218" s="641" t="s">
        <v>139</v>
      </c>
      <c r="D218" s="605" t="s">
        <v>408</v>
      </c>
      <c r="E218" s="690" t="s">
        <v>182</v>
      </c>
      <c r="F218" s="646">
        <v>46113.0</v>
      </c>
      <c r="G218" s="645" t="s">
        <v>290</v>
      </c>
      <c r="H218" s="635" t="s">
        <v>706</v>
      </c>
      <c r="I218" s="635" t="s">
        <v>502</v>
      </c>
      <c r="J218" s="635" t="s">
        <v>192</v>
      </c>
      <c r="K218" s="691">
        <v>200000.0</v>
      </c>
      <c r="L218" s="691">
        <v>30000.0</v>
      </c>
      <c r="M218" s="692">
        <v>272000.0</v>
      </c>
      <c r="N218" s="610">
        <v>46135.0</v>
      </c>
      <c r="O218" s="492" t="s">
        <v>707</v>
      </c>
      <c r="P218" s="639">
        <v>46129.0</v>
      </c>
      <c r="Q218" s="651">
        <v>46129.0</v>
      </c>
      <c r="R218" s="639">
        <v>46133.0</v>
      </c>
      <c r="S218" s="636" t="b">
        <v>0</v>
      </c>
      <c r="T218" s="636" t="b">
        <v>0</v>
      </c>
      <c r="U218" s="638"/>
      <c r="V218" s="636">
        <f t="shared" ref="V218:W218" si="145">Q218-P218</f>
        <v>0</v>
      </c>
      <c r="W218" s="636">
        <f t="shared" si="145"/>
        <v>4</v>
      </c>
      <c r="X218" s="636">
        <f t="shared" si="107"/>
        <v>-46133</v>
      </c>
      <c r="Y218" s="638"/>
      <c r="Z218" s="656"/>
      <c r="AA218" s="656"/>
      <c r="AB218" s="638"/>
      <c r="AC218" s="656"/>
      <c r="AD218" s="640"/>
    </row>
    <row r="219" ht="13.5" hidden="1" customHeight="1">
      <c r="A219" s="637" t="b">
        <v>1</v>
      </c>
      <c r="B219" s="641" t="s">
        <v>113</v>
      </c>
      <c r="C219" s="641" t="s">
        <v>139</v>
      </c>
      <c r="D219" s="605" t="s">
        <v>408</v>
      </c>
      <c r="E219" s="690" t="s">
        <v>182</v>
      </c>
      <c r="F219" s="650">
        <v>46113.0</v>
      </c>
      <c r="G219" s="649" t="s">
        <v>290</v>
      </c>
      <c r="H219" s="635" t="s">
        <v>708</v>
      </c>
      <c r="I219" s="635" t="s">
        <v>709</v>
      </c>
      <c r="J219" s="641" t="s">
        <v>190</v>
      </c>
      <c r="K219" s="691">
        <v>200000.0</v>
      </c>
      <c r="L219" s="691">
        <v>30000.0</v>
      </c>
      <c r="M219" s="692">
        <v>272000.0</v>
      </c>
      <c r="N219" s="638"/>
      <c r="O219" s="693"/>
      <c r="P219" s="610">
        <v>46129.0</v>
      </c>
      <c r="Q219" s="610">
        <v>46129.0</v>
      </c>
      <c r="R219" s="639">
        <v>46132.0</v>
      </c>
      <c r="S219" s="636" t="b">
        <v>0</v>
      </c>
      <c r="T219" s="636" t="b">
        <v>0</v>
      </c>
      <c r="U219" s="638"/>
      <c r="V219" s="636">
        <f t="shared" ref="V219:W219" si="146">Q219-P219</f>
        <v>0</v>
      </c>
      <c r="W219" s="636">
        <f t="shared" si="146"/>
        <v>3</v>
      </c>
      <c r="X219" s="636">
        <f t="shared" si="107"/>
        <v>-46132</v>
      </c>
      <c r="Y219" s="638"/>
      <c r="Z219" s="656"/>
      <c r="AA219" s="656"/>
      <c r="AB219" s="638"/>
      <c r="AC219" s="656"/>
      <c r="AD219" s="640"/>
    </row>
    <row r="220" ht="13.5" hidden="1" customHeight="1">
      <c r="A220" s="604" t="b">
        <v>1</v>
      </c>
      <c r="B220" s="492" t="s">
        <v>34</v>
      </c>
      <c r="C220" s="492" t="s">
        <v>0</v>
      </c>
      <c r="D220" s="671" t="s">
        <v>408</v>
      </c>
      <c r="E220" s="671" t="s">
        <v>222</v>
      </c>
      <c r="F220" s="633">
        <v>46143.0</v>
      </c>
      <c r="G220" s="492" t="s">
        <v>308</v>
      </c>
      <c r="H220" s="617" t="s">
        <v>710</v>
      </c>
      <c r="I220" s="492" t="s">
        <v>711</v>
      </c>
      <c r="J220" s="492" t="s">
        <v>190</v>
      </c>
      <c r="K220" s="618">
        <v>50000.0</v>
      </c>
      <c r="L220" s="618">
        <v>40000.0</v>
      </c>
      <c r="M220" s="622">
        <v>180000.0</v>
      </c>
      <c r="N220" s="610">
        <v>46149.0</v>
      </c>
      <c r="O220" s="492" t="s">
        <v>712</v>
      </c>
      <c r="P220" s="610"/>
      <c r="Q220" s="610">
        <v>46065.0</v>
      </c>
      <c r="R220" s="610">
        <v>46067.0</v>
      </c>
      <c r="S220" s="612"/>
      <c r="T220" s="612"/>
      <c r="U220" s="613"/>
      <c r="V220" s="612"/>
      <c r="W220" s="612">
        <f>R220-Q220</f>
        <v>2</v>
      </c>
      <c r="X220" s="612">
        <f t="shared" si="107"/>
        <v>-46067</v>
      </c>
      <c r="Y220" s="613"/>
      <c r="Z220" s="612">
        <f t="shared" ref="Z220:Z221" si="148">Y220-Q220</f>
        <v>-46065</v>
      </c>
      <c r="AA220" s="612">
        <f t="shared" ref="AA220:AA221" si="149">Y220-R220</f>
        <v>-46067</v>
      </c>
      <c r="AB220" s="613"/>
      <c r="AC220" s="612">
        <f t="shared" ref="AC220:AC221" si="150">AB220-Q220</f>
        <v>-46065</v>
      </c>
      <c r="AD220" s="620"/>
    </row>
    <row r="221" ht="13.5" hidden="1" customHeight="1">
      <c r="A221" s="604" t="b">
        <v>1</v>
      </c>
      <c r="B221" s="492" t="s">
        <v>139</v>
      </c>
      <c r="C221" s="671" t="s">
        <v>139</v>
      </c>
      <c r="D221" s="605" t="s">
        <v>408</v>
      </c>
      <c r="E221" s="690" t="s">
        <v>182</v>
      </c>
      <c r="F221" s="650">
        <v>46113.0</v>
      </c>
      <c r="G221" s="492" t="s">
        <v>290</v>
      </c>
      <c r="H221" s="672" t="s">
        <v>713</v>
      </c>
      <c r="I221" s="671" t="s">
        <v>714</v>
      </c>
      <c r="J221" s="671" t="s">
        <v>190</v>
      </c>
      <c r="K221" s="691">
        <v>200000.0</v>
      </c>
      <c r="L221" s="691">
        <v>30000.0</v>
      </c>
      <c r="M221" s="692">
        <v>272000.0</v>
      </c>
      <c r="N221" s="613"/>
      <c r="O221" s="613"/>
      <c r="P221" s="610">
        <v>46129.0</v>
      </c>
      <c r="Q221" s="610">
        <v>46129.0</v>
      </c>
      <c r="R221" s="610">
        <v>46135.0</v>
      </c>
      <c r="S221" s="612" t="b">
        <v>0</v>
      </c>
      <c r="T221" s="612" t="b">
        <v>0</v>
      </c>
      <c r="U221" s="613"/>
      <c r="V221" s="612">
        <f t="shared" ref="V221:W221" si="147">Q221-P221</f>
        <v>0</v>
      </c>
      <c r="W221" s="612">
        <f t="shared" si="147"/>
        <v>6</v>
      </c>
      <c r="X221" s="612">
        <f t="shared" si="107"/>
        <v>-46135</v>
      </c>
      <c r="Y221" s="613"/>
      <c r="Z221" s="612">
        <f t="shared" si="148"/>
        <v>-46129</v>
      </c>
      <c r="AA221" s="612">
        <f t="shared" si="149"/>
        <v>-46135</v>
      </c>
      <c r="AB221" s="613"/>
      <c r="AC221" s="612">
        <f t="shared" si="150"/>
        <v>-46129</v>
      </c>
      <c r="AD221" s="620"/>
    </row>
    <row r="222" ht="13.5" hidden="1" customHeight="1">
      <c r="A222" s="637" t="b">
        <v>1</v>
      </c>
      <c r="B222" s="641" t="s">
        <v>113</v>
      </c>
      <c r="C222" s="641" t="s">
        <v>139</v>
      </c>
      <c r="D222" s="605" t="s">
        <v>408</v>
      </c>
      <c r="E222" s="690" t="s">
        <v>182</v>
      </c>
      <c r="F222" s="646">
        <v>46113.0</v>
      </c>
      <c r="G222" s="645" t="s">
        <v>290</v>
      </c>
      <c r="H222" s="635" t="s">
        <v>715</v>
      </c>
      <c r="I222" s="635" t="s">
        <v>716</v>
      </c>
      <c r="J222" s="641" t="s">
        <v>190</v>
      </c>
      <c r="K222" s="691">
        <v>200000.0</v>
      </c>
      <c r="L222" s="691">
        <v>30000.0</v>
      </c>
      <c r="M222" s="692">
        <v>272000.0</v>
      </c>
      <c r="N222" s="638"/>
      <c r="O222" s="693"/>
      <c r="P222" s="610">
        <v>46129.0</v>
      </c>
      <c r="Q222" s="610">
        <v>46129.0</v>
      </c>
      <c r="R222" s="639">
        <v>46133.0</v>
      </c>
      <c r="S222" s="636" t="b">
        <v>0</v>
      </c>
      <c r="T222" s="636" t="b">
        <v>0</v>
      </c>
      <c r="U222" s="638"/>
      <c r="V222" s="636">
        <f t="shared" ref="V222:W222" si="151">Q222-P222</f>
        <v>0</v>
      </c>
      <c r="W222" s="636">
        <f t="shared" si="151"/>
        <v>4</v>
      </c>
      <c r="X222" s="636">
        <f t="shared" si="107"/>
        <v>-46133</v>
      </c>
      <c r="Y222" s="638"/>
      <c r="Z222" s="656"/>
      <c r="AA222" s="656"/>
      <c r="AB222" s="638"/>
      <c r="AC222" s="656"/>
      <c r="AD222" s="640"/>
    </row>
    <row r="223" ht="13.5" hidden="1" customHeight="1">
      <c r="A223" s="637" t="b">
        <v>1</v>
      </c>
      <c r="B223" s="641" t="s">
        <v>113</v>
      </c>
      <c r="C223" s="641" t="s">
        <v>139</v>
      </c>
      <c r="D223" s="605" t="s">
        <v>408</v>
      </c>
      <c r="E223" s="690" t="s">
        <v>182</v>
      </c>
      <c r="F223" s="650">
        <v>46113.0</v>
      </c>
      <c r="G223" s="649" t="s">
        <v>290</v>
      </c>
      <c r="H223" s="635" t="s">
        <v>717</v>
      </c>
      <c r="I223" s="635" t="s">
        <v>420</v>
      </c>
      <c r="J223" s="641" t="s">
        <v>190</v>
      </c>
      <c r="K223" s="691">
        <v>200000.0</v>
      </c>
      <c r="L223" s="691">
        <v>30000.0</v>
      </c>
      <c r="M223" s="692">
        <v>272000.0</v>
      </c>
      <c r="N223" s="638"/>
      <c r="O223" s="693"/>
      <c r="P223" s="639">
        <v>46125.0</v>
      </c>
      <c r="Q223" s="610">
        <v>46129.0</v>
      </c>
      <c r="R223" s="639">
        <v>46135.0</v>
      </c>
      <c r="S223" s="636" t="b">
        <v>0</v>
      </c>
      <c r="T223" s="636" t="b">
        <v>0</v>
      </c>
      <c r="U223" s="638"/>
      <c r="V223" s="636">
        <f t="shared" ref="V223:W223" si="152">Q223-P223</f>
        <v>4</v>
      </c>
      <c r="W223" s="636">
        <f t="shared" si="152"/>
        <v>6</v>
      </c>
      <c r="X223" s="636">
        <f t="shared" si="107"/>
        <v>-46135</v>
      </c>
      <c r="Y223" s="638"/>
      <c r="Z223" s="656"/>
      <c r="AA223" s="656"/>
      <c r="AB223" s="638"/>
      <c r="AC223" s="656"/>
      <c r="AD223" s="640"/>
    </row>
    <row r="224" ht="13.5" hidden="1" customHeight="1">
      <c r="A224" s="637" t="b">
        <v>1</v>
      </c>
      <c r="B224" s="641" t="s">
        <v>113</v>
      </c>
      <c r="C224" s="641" t="s">
        <v>139</v>
      </c>
      <c r="D224" s="605" t="s">
        <v>408</v>
      </c>
      <c r="E224" s="690" t="s">
        <v>182</v>
      </c>
      <c r="F224" s="650">
        <v>46113.0</v>
      </c>
      <c r="G224" s="649" t="s">
        <v>290</v>
      </c>
      <c r="H224" s="635" t="s">
        <v>718</v>
      </c>
      <c r="I224" s="635" t="s">
        <v>649</v>
      </c>
      <c r="J224" s="641" t="s">
        <v>190</v>
      </c>
      <c r="K224" s="691">
        <v>200000.0</v>
      </c>
      <c r="L224" s="691">
        <v>30000.0</v>
      </c>
      <c r="M224" s="692">
        <v>272000.0</v>
      </c>
      <c r="N224" s="638"/>
      <c r="O224" s="635" t="s">
        <v>719</v>
      </c>
      <c r="P224" s="639">
        <v>46129.0</v>
      </c>
      <c r="Q224" s="639">
        <v>46132.0</v>
      </c>
      <c r="R224" s="639">
        <v>46139.0</v>
      </c>
      <c r="S224" s="636" t="b">
        <v>0</v>
      </c>
      <c r="T224" s="636" t="b">
        <v>0</v>
      </c>
      <c r="U224" s="638"/>
      <c r="V224" s="636">
        <f t="shared" ref="V224:W224" si="153">Q224-P224</f>
        <v>3</v>
      </c>
      <c r="W224" s="636">
        <f t="shared" si="153"/>
        <v>7</v>
      </c>
      <c r="X224" s="636">
        <f t="shared" si="107"/>
        <v>-46139</v>
      </c>
      <c r="Y224" s="638"/>
      <c r="Z224" s="694"/>
      <c r="AA224" s="656"/>
      <c r="AB224" s="638"/>
      <c r="AC224" s="656"/>
      <c r="AD224" s="640"/>
    </row>
    <row r="225" ht="13.5" hidden="1" customHeight="1">
      <c r="A225" s="637" t="b">
        <v>1</v>
      </c>
      <c r="B225" s="641" t="s">
        <v>113</v>
      </c>
      <c r="C225" s="641" t="s">
        <v>139</v>
      </c>
      <c r="D225" s="605" t="s">
        <v>408</v>
      </c>
      <c r="E225" s="690" t="s">
        <v>182</v>
      </c>
      <c r="F225" s="646">
        <v>46113.0</v>
      </c>
      <c r="G225" s="645" t="s">
        <v>290</v>
      </c>
      <c r="H225" s="635" t="s">
        <v>720</v>
      </c>
      <c r="I225" s="635" t="s">
        <v>721</v>
      </c>
      <c r="J225" s="641" t="s">
        <v>190</v>
      </c>
      <c r="K225" s="691">
        <v>200000.0</v>
      </c>
      <c r="L225" s="691">
        <v>30000.0</v>
      </c>
      <c r="M225" s="692">
        <v>272000.0</v>
      </c>
      <c r="N225" s="638"/>
      <c r="O225" s="114"/>
      <c r="P225" s="639">
        <v>46132.0</v>
      </c>
      <c r="Q225" s="639">
        <v>46132.0</v>
      </c>
      <c r="R225" s="639">
        <v>46136.0</v>
      </c>
      <c r="S225" s="636" t="b">
        <v>0</v>
      </c>
      <c r="T225" s="636" t="b">
        <v>0</v>
      </c>
      <c r="U225" s="638"/>
      <c r="V225" s="636">
        <f t="shared" ref="V225:W225" si="154">Q225-P225</f>
        <v>0</v>
      </c>
      <c r="W225" s="636">
        <f t="shared" si="154"/>
        <v>4</v>
      </c>
      <c r="X225" s="636">
        <f t="shared" si="107"/>
        <v>-46136</v>
      </c>
      <c r="Y225" s="638"/>
      <c r="Z225" s="656"/>
      <c r="AA225" s="656"/>
      <c r="AB225" s="638"/>
      <c r="AC225" s="656"/>
      <c r="AD225" s="640"/>
    </row>
    <row r="226" ht="13.5" hidden="1" customHeight="1">
      <c r="A226" s="604" t="b">
        <v>1</v>
      </c>
      <c r="B226" s="492" t="s">
        <v>186</v>
      </c>
      <c r="C226" s="671" t="s">
        <v>139</v>
      </c>
      <c r="D226" s="671" t="s">
        <v>408</v>
      </c>
      <c r="E226" s="671" t="s">
        <v>182</v>
      </c>
      <c r="F226" s="632">
        <v>46113.0</v>
      </c>
      <c r="G226" s="492" t="s">
        <v>290</v>
      </c>
      <c r="H226" s="617" t="s">
        <v>722</v>
      </c>
      <c r="I226" s="492" t="s">
        <v>723</v>
      </c>
      <c r="J226" s="671" t="s">
        <v>190</v>
      </c>
      <c r="K226" s="618">
        <v>200000.0</v>
      </c>
      <c r="L226" s="618">
        <v>30000.0</v>
      </c>
      <c r="M226" s="622">
        <v>272000.0</v>
      </c>
      <c r="N226" s="610"/>
      <c r="O226" s="492" t="s">
        <v>724</v>
      </c>
      <c r="P226" s="610">
        <v>46134.0</v>
      </c>
      <c r="Q226" s="610">
        <v>46134.0</v>
      </c>
      <c r="R226" s="610">
        <v>46137.0</v>
      </c>
      <c r="S226" s="612" t="b">
        <v>0</v>
      </c>
      <c r="T226" s="612" t="b">
        <v>0</v>
      </c>
      <c r="U226" s="613"/>
      <c r="V226" s="612">
        <f t="shared" ref="V226:W226" si="155">Q226-P226</f>
        <v>0</v>
      </c>
      <c r="W226" s="612">
        <f t="shared" si="155"/>
        <v>3</v>
      </c>
      <c r="X226" s="612">
        <f t="shared" si="107"/>
        <v>-46137</v>
      </c>
      <c r="Y226" s="613"/>
      <c r="Z226" s="612"/>
      <c r="AA226" s="612"/>
      <c r="AB226" s="613"/>
      <c r="AC226" s="612"/>
      <c r="AD226" s="620"/>
    </row>
    <row r="227" ht="13.5" hidden="1" customHeight="1">
      <c r="A227" s="637" t="b">
        <v>1</v>
      </c>
      <c r="B227" s="641" t="s">
        <v>113</v>
      </c>
      <c r="C227" s="641" t="s">
        <v>139</v>
      </c>
      <c r="D227" s="605" t="s">
        <v>408</v>
      </c>
      <c r="E227" s="690" t="s">
        <v>182</v>
      </c>
      <c r="F227" s="646">
        <v>46113.0</v>
      </c>
      <c r="G227" s="645" t="s">
        <v>290</v>
      </c>
      <c r="H227" s="635" t="s">
        <v>725</v>
      </c>
      <c r="I227" s="635" t="s">
        <v>726</v>
      </c>
      <c r="J227" s="641" t="s">
        <v>190</v>
      </c>
      <c r="K227" s="691">
        <v>200000.0</v>
      </c>
      <c r="L227" s="691">
        <v>30000.0</v>
      </c>
      <c r="M227" s="692">
        <v>272000.0</v>
      </c>
      <c r="N227" s="638"/>
      <c r="O227" s="114"/>
      <c r="P227" s="610">
        <v>46134.0</v>
      </c>
      <c r="Q227" s="610">
        <v>46134.0</v>
      </c>
      <c r="R227" s="639">
        <v>46136.0</v>
      </c>
      <c r="S227" s="636" t="b">
        <v>0</v>
      </c>
      <c r="T227" s="636" t="b">
        <v>0</v>
      </c>
      <c r="U227" s="638"/>
      <c r="V227" s="636">
        <f t="shared" ref="V227:W227" si="156">Q227-P227</f>
        <v>0</v>
      </c>
      <c r="W227" s="636">
        <f t="shared" si="156"/>
        <v>2</v>
      </c>
      <c r="X227" s="636">
        <f t="shared" si="107"/>
        <v>-46136</v>
      </c>
      <c r="Y227" s="638"/>
      <c r="Z227" s="656"/>
      <c r="AA227" s="656"/>
      <c r="AB227" s="638"/>
      <c r="AC227" s="656"/>
      <c r="AD227" s="640"/>
    </row>
    <row r="228" ht="13.5" hidden="1" customHeight="1">
      <c r="A228" s="637" t="b">
        <v>1</v>
      </c>
      <c r="B228" s="641" t="s">
        <v>113</v>
      </c>
      <c r="C228" s="641" t="s">
        <v>139</v>
      </c>
      <c r="D228" s="605" t="s">
        <v>408</v>
      </c>
      <c r="E228" s="690" t="s">
        <v>182</v>
      </c>
      <c r="F228" s="650">
        <v>46113.0</v>
      </c>
      <c r="G228" s="649" t="s">
        <v>290</v>
      </c>
      <c r="H228" s="635" t="s">
        <v>727</v>
      </c>
      <c r="I228" s="635" t="s">
        <v>401</v>
      </c>
      <c r="J228" s="641" t="s">
        <v>190</v>
      </c>
      <c r="K228" s="691">
        <v>200000.0</v>
      </c>
      <c r="L228" s="691">
        <v>30000.0</v>
      </c>
      <c r="M228" s="692">
        <v>272000.0</v>
      </c>
      <c r="N228" s="638"/>
      <c r="O228" s="114"/>
      <c r="P228" s="610">
        <v>46134.0</v>
      </c>
      <c r="Q228" s="610">
        <v>46134.0</v>
      </c>
      <c r="R228" s="639">
        <v>46134.0</v>
      </c>
      <c r="S228" s="636" t="b">
        <v>0</v>
      </c>
      <c r="T228" s="636" t="b">
        <v>0</v>
      </c>
      <c r="U228" s="638"/>
      <c r="V228" s="636">
        <f t="shared" ref="V228:W228" si="157">Q228-P228</f>
        <v>0</v>
      </c>
      <c r="W228" s="636">
        <f t="shared" si="157"/>
        <v>0</v>
      </c>
      <c r="X228" s="636">
        <f t="shared" si="107"/>
        <v>-46134</v>
      </c>
      <c r="Y228" s="638"/>
      <c r="Z228" s="656"/>
      <c r="AA228" s="656"/>
      <c r="AB228" s="638"/>
      <c r="AC228" s="656"/>
      <c r="AD228" s="640"/>
    </row>
    <row r="229" ht="13.5" hidden="1" customHeight="1">
      <c r="A229" s="637" t="b">
        <v>1</v>
      </c>
      <c r="B229" s="641" t="s">
        <v>113</v>
      </c>
      <c r="C229" s="641" t="s">
        <v>139</v>
      </c>
      <c r="D229" s="605" t="s">
        <v>408</v>
      </c>
      <c r="E229" s="690" t="s">
        <v>182</v>
      </c>
      <c r="F229" s="646">
        <v>46113.0</v>
      </c>
      <c r="G229" s="645" t="s">
        <v>290</v>
      </c>
      <c r="H229" s="635" t="s">
        <v>728</v>
      </c>
      <c r="I229" s="635" t="s">
        <v>729</v>
      </c>
      <c r="J229" s="641" t="s">
        <v>190</v>
      </c>
      <c r="K229" s="691">
        <v>200000.0</v>
      </c>
      <c r="L229" s="691">
        <v>30000.0</v>
      </c>
      <c r="M229" s="692">
        <v>272000.0</v>
      </c>
      <c r="N229" s="638"/>
      <c r="O229" s="635" t="s">
        <v>730</v>
      </c>
      <c r="P229" s="651">
        <v>46134.0</v>
      </c>
      <c r="Q229" s="610">
        <v>46135.0</v>
      </c>
      <c r="R229" s="639">
        <v>46140.0</v>
      </c>
      <c r="S229" s="636" t="b">
        <v>0</v>
      </c>
      <c r="T229" s="636" t="b">
        <v>0</v>
      </c>
      <c r="U229" s="638"/>
      <c r="V229" s="636">
        <f t="shared" ref="V229:W229" si="158">Q229-P229</f>
        <v>1</v>
      </c>
      <c r="W229" s="636">
        <f t="shared" si="158"/>
        <v>5</v>
      </c>
      <c r="X229" s="636">
        <f t="shared" si="107"/>
        <v>-46140</v>
      </c>
      <c r="Y229" s="638"/>
      <c r="Z229" s="656"/>
      <c r="AA229" s="656"/>
      <c r="AB229" s="638"/>
      <c r="AC229" s="656"/>
      <c r="AD229" s="640"/>
    </row>
    <row r="230" ht="13.5" hidden="1" customHeight="1">
      <c r="A230" s="637" t="b">
        <v>1</v>
      </c>
      <c r="B230" s="641" t="s">
        <v>113</v>
      </c>
      <c r="C230" s="641" t="s">
        <v>139</v>
      </c>
      <c r="D230" s="605" t="s">
        <v>408</v>
      </c>
      <c r="E230" s="690" t="s">
        <v>182</v>
      </c>
      <c r="F230" s="650">
        <v>46113.0</v>
      </c>
      <c r="G230" s="649" t="s">
        <v>290</v>
      </c>
      <c r="H230" s="635" t="s">
        <v>731</v>
      </c>
      <c r="I230" s="635" t="s">
        <v>732</v>
      </c>
      <c r="J230" s="641" t="s">
        <v>190</v>
      </c>
      <c r="K230" s="691">
        <v>200000.0</v>
      </c>
      <c r="L230" s="691">
        <v>30000.0</v>
      </c>
      <c r="M230" s="692">
        <v>272000.0</v>
      </c>
      <c r="N230" s="638"/>
      <c r="O230" s="635" t="s">
        <v>733</v>
      </c>
      <c r="P230" s="651">
        <v>46134.0</v>
      </c>
      <c r="Q230" s="610">
        <v>46135.0</v>
      </c>
      <c r="R230" s="639">
        <v>46140.0</v>
      </c>
      <c r="S230" s="636" t="b">
        <v>0</v>
      </c>
      <c r="T230" s="636" t="b">
        <v>0</v>
      </c>
      <c r="U230" s="638"/>
      <c r="V230" s="636">
        <f t="shared" ref="V230:W230" si="159">Q230-P230</f>
        <v>1</v>
      </c>
      <c r="W230" s="636">
        <f t="shared" si="159"/>
        <v>5</v>
      </c>
      <c r="X230" s="636">
        <f t="shared" si="107"/>
        <v>-46140</v>
      </c>
      <c r="Y230" s="638"/>
      <c r="Z230" s="656"/>
      <c r="AA230" s="656"/>
      <c r="AB230" s="638"/>
      <c r="AC230" s="656"/>
      <c r="AD230" s="640"/>
    </row>
    <row r="231" ht="13.5" hidden="1" customHeight="1">
      <c r="A231" s="637" t="b">
        <v>1</v>
      </c>
      <c r="B231" s="641" t="s">
        <v>113</v>
      </c>
      <c r="C231" s="641" t="s">
        <v>139</v>
      </c>
      <c r="D231" s="605" t="s">
        <v>408</v>
      </c>
      <c r="E231" s="690" t="s">
        <v>182</v>
      </c>
      <c r="F231" s="646">
        <v>46113.0</v>
      </c>
      <c r="G231" s="645" t="s">
        <v>290</v>
      </c>
      <c r="H231" s="635" t="s">
        <v>734</v>
      </c>
      <c r="I231" s="635" t="s">
        <v>420</v>
      </c>
      <c r="J231" s="641" t="s">
        <v>190</v>
      </c>
      <c r="K231" s="691">
        <v>200000.0</v>
      </c>
      <c r="L231" s="691">
        <v>30000.0</v>
      </c>
      <c r="M231" s="692">
        <v>272000.0</v>
      </c>
      <c r="N231" s="638"/>
      <c r="O231" s="635" t="s">
        <v>735</v>
      </c>
      <c r="P231" s="610">
        <v>46135.0</v>
      </c>
      <c r="Q231" s="610">
        <v>46135.0</v>
      </c>
      <c r="R231" s="639">
        <v>46140.0</v>
      </c>
      <c r="S231" s="636" t="b">
        <v>0</v>
      </c>
      <c r="T231" s="636" t="b">
        <v>0</v>
      </c>
      <c r="U231" s="638"/>
      <c r="V231" s="636">
        <f t="shared" ref="V231:W231" si="160">Q231-P231</f>
        <v>0</v>
      </c>
      <c r="W231" s="636">
        <f t="shared" si="160"/>
        <v>5</v>
      </c>
      <c r="X231" s="636">
        <f t="shared" si="107"/>
        <v>-46140</v>
      </c>
      <c r="Y231" s="638"/>
      <c r="Z231" s="656"/>
      <c r="AA231" s="656"/>
      <c r="AB231" s="638"/>
      <c r="AC231" s="656"/>
      <c r="AD231" s="640"/>
    </row>
    <row r="232" ht="13.5" hidden="1" customHeight="1">
      <c r="A232" s="637" t="b">
        <v>1</v>
      </c>
      <c r="B232" s="641" t="s">
        <v>113</v>
      </c>
      <c r="C232" s="641" t="s">
        <v>139</v>
      </c>
      <c r="D232" s="605" t="s">
        <v>408</v>
      </c>
      <c r="E232" s="690" t="s">
        <v>182</v>
      </c>
      <c r="F232" s="650">
        <v>46113.0</v>
      </c>
      <c r="G232" s="649" t="s">
        <v>290</v>
      </c>
      <c r="H232" s="635" t="s">
        <v>736</v>
      </c>
      <c r="I232" s="635" t="s">
        <v>737</v>
      </c>
      <c r="J232" s="641" t="s">
        <v>190</v>
      </c>
      <c r="K232" s="691">
        <v>200000.0</v>
      </c>
      <c r="L232" s="691">
        <v>30000.0</v>
      </c>
      <c r="M232" s="692">
        <v>272000.0</v>
      </c>
      <c r="N232" s="638"/>
      <c r="O232" s="635" t="s">
        <v>738</v>
      </c>
      <c r="P232" s="610">
        <v>46134.0</v>
      </c>
      <c r="Q232" s="610">
        <v>46135.0</v>
      </c>
      <c r="R232" s="639">
        <v>46139.0</v>
      </c>
      <c r="S232" s="636" t="b">
        <v>0</v>
      </c>
      <c r="T232" s="636" t="b">
        <v>0</v>
      </c>
      <c r="U232" s="638"/>
      <c r="V232" s="636">
        <f t="shared" ref="V232:W232" si="161">Q232-P232</f>
        <v>1</v>
      </c>
      <c r="W232" s="636">
        <f t="shared" si="161"/>
        <v>4</v>
      </c>
      <c r="X232" s="636">
        <f t="shared" si="107"/>
        <v>-46139</v>
      </c>
      <c r="Y232" s="638"/>
      <c r="Z232" s="656"/>
      <c r="AA232" s="656"/>
      <c r="AB232" s="638"/>
      <c r="AC232" s="656"/>
      <c r="AD232" s="640"/>
    </row>
    <row r="233" ht="13.5" hidden="1" customHeight="1">
      <c r="A233" s="637" t="b">
        <v>1</v>
      </c>
      <c r="B233" s="641" t="s">
        <v>186</v>
      </c>
      <c r="C233" s="641" t="s">
        <v>139</v>
      </c>
      <c r="D233" s="605" t="s">
        <v>408</v>
      </c>
      <c r="E233" s="690" t="s">
        <v>182</v>
      </c>
      <c r="F233" s="646">
        <v>46113.0</v>
      </c>
      <c r="G233" s="645" t="s">
        <v>290</v>
      </c>
      <c r="H233" s="635" t="s">
        <v>739</v>
      </c>
      <c r="I233" s="635" t="s">
        <v>740</v>
      </c>
      <c r="J233" s="641" t="s">
        <v>190</v>
      </c>
      <c r="K233" s="691">
        <v>200000.0</v>
      </c>
      <c r="L233" s="691">
        <v>30000.0</v>
      </c>
      <c r="M233" s="692">
        <v>272000.0</v>
      </c>
      <c r="N233" s="638"/>
      <c r="O233" s="640"/>
      <c r="P233" s="639">
        <v>46135.0</v>
      </c>
      <c r="Q233" s="639">
        <v>46135.0</v>
      </c>
      <c r="R233" s="639">
        <v>46136.0</v>
      </c>
      <c r="S233" s="636" t="b">
        <v>0</v>
      </c>
      <c r="T233" s="636" t="b">
        <v>0</v>
      </c>
      <c r="U233" s="638"/>
      <c r="V233" s="636">
        <f t="shared" ref="V233:W233" si="162">Q233-P233</f>
        <v>0</v>
      </c>
      <c r="W233" s="636">
        <f t="shared" si="162"/>
        <v>1</v>
      </c>
      <c r="X233" s="636">
        <f t="shared" si="107"/>
        <v>-46136</v>
      </c>
      <c r="Y233" s="638"/>
      <c r="Z233" s="656"/>
      <c r="AA233" s="656"/>
      <c r="AB233" s="638"/>
      <c r="AC233" s="656"/>
      <c r="AD233" s="640"/>
    </row>
    <row r="234" ht="13.5" hidden="1" customHeight="1">
      <c r="A234" s="637" t="b">
        <v>1</v>
      </c>
      <c r="B234" s="641" t="s">
        <v>186</v>
      </c>
      <c r="C234" s="641" t="s">
        <v>139</v>
      </c>
      <c r="D234" s="605" t="s">
        <v>408</v>
      </c>
      <c r="E234" s="690" t="s">
        <v>182</v>
      </c>
      <c r="F234" s="650">
        <v>46113.0</v>
      </c>
      <c r="G234" s="649" t="s">
        <v>290</v>
      </c>
      <c r="H234" s="635" t="s">
        <v>741</v>
      </c>
      <c r="I234" s="635" t="s">
        <v>742</v>
      </c>
      <c r="J234" s="641" t="s">
        <v>190</v>
      </c>
      <c r="K234" s="691">
        <v>200000.0</v>
      </c>
      <c r="L234" s="691">
        <v>30000.0</v>
      </c>
      <c r="M234" s="692">
        <v>272000.0</v>
      </c>
      <c r="N234" s="638"/>
      <c r="O234" s="635" t="s">
        <v>743</v>
      </c>
      <c r="P234" s="639">
        <v>46136.0</v>
      </c>
      <c r="Q234" s="639">
        <v>46136.0</v>
      </c>
      <c r="R234" s="639">
        <v>46139.0</v>
      </c>
      <c r="S234" s="636" t="b">
        <v>0</v>
      </c>
      <c r="T234" s="636" t="b">
        <v>0</v>
      </c>
      <c r="U234" s="638"/>
      <c r="V234" s="636">
        <f t="shared" ref="V234:W234" si="163">Q234-P234</f>
        <v>0</v>
      </c>
      <c r="W234" s="636">
        <f t="shared" si="163"/>
        <v>3</v>
      </c>
      <c r="X234" s="636">
        <f t="shared" si="107"/>
        <v>-46139</v>
      </c>
      <c r="Y234" s="638"/>
      <c r="Z234" s="656"/>
      <c r="AA234" s="656"/>
      <c r="AB234" s="638"/>
      <c r="AC234" s="656"/>
      <c r="AD234" s="640"/>
    </row>
    <row r="235" ht="13.5" hidden="1" customHeight="1">
      <c r="A235" s="604" t="b">
        <v>1</v>
      </c>
      <c r="B235" s="475"/>
      <c r="C235" s="475"/>
      <c r="D235" s="492" t="s">
        <v>408</v>
      </c>
      <c r="E235" s="492" t="s">
        <v>110</v>
      </c>
      <c r="F235" s="606">
        <v>45778.0</v>
      </c>
      <c r="G235" s="606"/>
      <c r="H235" s="695" t="s">
        <v>744</v>
      </c>
      <c r="I235" s="492" t="s">
        <v>338</v>
      </c>
      <c r="J235" s="492" t="s">
        <v>190</v>
      </c>
      <c r="K235" s="618">
        <v>50000.0</v>
      </c>
      <c r="L235" s="618">
        <v>40000.0</v>
      </c>
      <c r="M235" s="622">
        <v>180000.0</v>
      </c>
      <c r="N235" s="610">
        <v>45785.0</v>
      </c>
      <c r="O235" s="492" t="s">
        <v>257</v>
      </c>
      <c r="P235" s="610"/>
      <c r="Q235" s="610">
        <v>45758.0</v>
      </c>
      <c r="R235" s="610">
        <v>45766.0</v>
      </c>
      <c r="S235" s="612"/>
      <c r="T235" s="612"/>
      <c r="U235" s="613"/>
      <c r="V235" s="614"/>
      <c r="W235" s="614">
        <v>8.0</v>
      </c>
      <c r="X235" s="612">
        <f t="shared" si="107"/>
        <v>-45766</v>
      </c>
      <c r="Y235" s="610"/>
      <c r="Z235" s="612"/>
      <c r="AA235" s="612"/>
      <c r="AB235" s="613"/>
      <c r="AC235" s="612"/>
      <c r="AD235" s="616"/>
    </row>
    <row r="236" ht="13.5" hidden="1" customHeight="1">
      <c r="A236" s="604" t="b">
        <v>1</v>
      </c>
      <c r="B236" s="475"/>
      <c r="C236" s="475"/>
      <c r="D236" s="492" t="s">
        <v>408</v>
      </c>
      <c r="E236" s="492" t="s">
        <v>222</v>
      </c>
      <c r="F236" s="606">
        <v>45778.0</v>
      </c>
      <c r="G236" s="606"/>
      <c r="H236" s="617" t="s">
        <v>745</v>
      </c>
      <c r="I236" s="492" t="s">
        <v>746</v>
      </c>
      <c r="J236" s="492" t="s">
        <v>190</v>
      </c>
      <c r="K236" s="618">
        <v>50000.0</v>
      </c>
      <c r="L236" s="618">
        <v>40000.0</v>
      </c>
      <c r="M236" s="622">
        <v>180000.0</v>
      </c>
      <c r="N236" s="610"/>
      <c r="O236" s="492"/>
      <c r="P236" s="610"/>
      <c r="Q236" s="610">
        <v>45799.0</v>
      </c>
      <c r="R236" s="610">
        <v>45828.0</v>
      </c>
      <c r="S236" s="612"/>
      <c r="T236" s="612"/>
      <c r="U236" s="613"/>
      <c r="V236" s="614"/>
      <c r="W236" s="614">
        <v>29.0</v>
      </c>
      <c r="X236" s="612">
        <f t="shared" si="107"/>
        <v>-45828</v>
      </c>
      <c r="Y236" s="613"/>
      <c r="Z236" s="612"/>
      <c r="AA236" s="612"/>
      <c r="AB236" s="613"/>
      <c r="AC236" s="612"/>
      <c r="AD236" s="620"/>
    </row>
    <row r="237" ht="13.5" hidden="1" customHeight="1">
      <c r="A237" s="637" t="b">
        <v>1</v>
      </c>
      <c r="B237" s="641" t="s">
        <v>186</v>
      </c>
      <c r="C237" s="641" t="s">
        <v>139</v>
      </c>
      <c r="D237" s="605" t="s">
        <v>408</v>
      </c>
      <c r="E237" s="690" t="s">
        <v>182</v>
      </c>
      <c r="F237" s="650">
        <v>46113.0</v>
      </c>
      <c r="G237" s="649" t="s">
        <v>290</v>
      </c>
      <c r="H237" s="635" t="s">
        <v>747</v>
      </c>
      <c r="I237" s="635" t="s">
        <v>748</v>
      </c>
      <c r="J237" s="641" t="s">
        <v>190</v>
      </c>
      <c r="K237" s="691">
        <v>200000.0</v>
      </c>
      <c r="L237" s="691">
        <v>30000.0</v>
      </c>
      <c r="M237" s="692">
        <v>272000.0</v>
      </c>
      <c r="N237" s="638"/>
      <c r="O237" s="635" t="s">
        <v>749</v>
      </c>
      <c r="P237" s="639">
        <v>46139.0</v>
      </c>
      <c r="Q237" s="639">
        <v>46139.0</v>
      </c>
      <c r="R237" s="639">
        <v>46140.0</v>
      </c>
      <c r="S237" s="636" t="b">
        <v>0</v>
      </c>
      <c r="T237" s="636" t="b">
        <v>0</v>
      </c>
      <c r="U237" s="638"/>
      <c r="V237" s="636">
        <f t="shared" ref="V237:W237" si="164">Q237-P237</f>
        <v>0</v>
      </c>
      <c r="W237" s="636">
        <f t="shared" si="164"/>
        <v>1</v>
      </c>
      <c r="X237" s="636">
        <f t="shared" si="107"/>
        <v>-46140</v>
      </c>
      <c r="Y237" s="638"/>
      <c r="Z237" s="656"/>
      <c r="AA237" s="656"/>
      <c r="AB237" s="638"/>
      <c r="AC237" s="656"/>
      <c r="AD237" s="640"/>
    </row>
    <row r="238" ht="13.5" hidden="1" customHeight="1">
      <c r="A238" s="637" t="b">
        <v>1</v>
      </c>
      <c r="B238" s="641" t="s">
        <v>113</v>
      </c>
      <c r="C238" s="641" t="s">
        <v>139</v>
      </c>
      <c r="D238" s="605" t="s">
        <v>408</v>
      </c>
      <c r="E238" s="690" t="s">
        <v>182</v>
      </c>
      <c r="F238" s="650">
        <v>46143.0</v>
      </c>
      <c r="G238" s="649" t="s">
        <v>290</v>
      </c>
      <c r="H238" s="492" t="s">
        <v>750</v>
      </c>
      <c r="I238" s="492" t="s">
        <v>751</v>
      </c>
      <c r="J238" s="641" t="s">
        <v>190</v>
      </c>
      <c r="K238" s="643">
        <v>200000.0</v>
      </c>
      <c r="L238" s="643">
        <v>30000.0</v>
      </c>
      <c r="M238" s="653">
        <v>272000.0</v>
      </c>
      <c r="N238" s="638"/>
      <c r="O238" s="641" t="s">
        <v>329</v>
      </c>
      <c r="P238" s="639">
        <v>46154.0</v>
      </c>
      <c r="Q238" s="639">
        <v>46161.0</v>
      </c>
      <c r="R238" s="673">
        <v>46162.0</v>
      </c>
      <c r="S238" s="636" t="b">
        <v>0</v>
      </c>
      <c r="T238" s="636" t="b">
        <v>0</v>
      </c>
      <c r="U238" s="638"/>
      <c r="V238" s="636">
        <f t="shared" ref="V238:W238" si="165">Q238-P238</f>
        <v>7</v>
      </c>
      <c r="W238" s="636">
        <f t="shared" si="165"/>
        <v>1</v>
      </c>
      <c r="X238" s="636">
        <f t="shared" si="107"/>
        <v>-46162</v>
      </c>
      <c r="Y238" s="638"/>
      <c r="Z238" s="656"/>
      <c r="AA238" s="656"/>
      <c r="AB238" s="638"/>
      <c r="AC238" s="656"/>
      <c r="AD238" s="640"/>
    </row>
    <row r="239" ht="13.5" hidden="1" customHeight="1">
      <c r="A239" s="637" t="b">
        <v>1</v>
      </c>
      <c r="B239" s="641" t="s">
        <v>113</v>
      </c>
      <c r="C239" s="641" t="s">
        <v>139</v>
      </c>
      <c r="D239" s="605" t="s">
        <v>408</v>
      </c>
      <c r="E239" s="690" t="s">
        <v>182</v>
      </c>
      <c r="F239" s="632">
        <v>46143.0</v>
      </c>
      <c r="G239" s="649" t="s">
        <v>290</v>
      </c>
      <c r="H239" s="635" t="s">
        <v>752</v>
      </c>
      <c r="I239" s="635" t="s">
        <v>753</v>
      </c>
      <c r="J239" s="641" t="s">
        <v>190</v>
      </c>
      <c r="K239" s="657">
        <v>200000.0</v>
      </c>
      <c r="L239" s="657">
        <v>30000.0</v>
      </c>
      <c r="M239" s="659">
        <v>272000.0</v>
      </c>
      <c r="N239" s="610">
        <v>46161.0</v>
      </c>
      <c r="O239" s="635" t="s">
        <v>754</v>
      </c>
      <c r="P239" s="639">
        <v>46154.0</v>
      </c>
      <c r="Q239" s="639">
        <v>46155.0</v>
      </c>
      <c r="R239" s="639">
        <v>46156.0</v>
      </c>
      <c r="S239" s="636" t="b">
        <v>0</v>
      </c>
      <c r="T239" s="636" t="b">
        <v>0</v>
      </c>
      <c r="U239" s="638"/>
      <c r="V239" s="636">
        <f t="shared" ref="V239:W239" si="166">Q239-P239</f>
        <v>1</v>
      </c>
      <c r="W239" s="636">
        <f t="shared" si="166"/>
        <v>1</v>
      </c>
      <c r="X239" s="636">
        <f t="shared" si="107"/>
        <v>-46156</v>
      </c>
      <c r="Y239" s="638"/>
      <c r="Z239" s="656"/>
      <c r="AA239" s="656"/>
      <c r="AB239" s="638"/>
      <c r="AC239" s="656"/>
      <c r="AD239" s="640"/>
    </row>
    <row r="240" ht="13.5" hidden="1" customHeight="1">
      <c r="A240" s="604" t="b">
        <v>1</v>
      </c>
      <c r="B240" s="492" t="s">
        <v>139</v>
      </c>
      <c r="C240" s="492" t="s">
        <v>139</v>
      </c>
      <c r="D240" s="671" t="s">
        <v>408</v>
      </c>
      <c r="E240" s="671" t="s">
        <v>182</v>
      </c>
      <c r="F240" s="632">
        <v>46143.0</v>
      </c>
      <c r="G240" s="492" t="s">
        <v>290</v>
      </c>
      <c r="H240" s="617" t="s">
        <v>755</v>
      </c>
      <c r="I240" s="492" t="s">
        <v>756</v>
      </c>
      <c r="J240" s="492" t="s">
        <v>190</v>
      </c>
      <c r="K240" s="647">
        <v>200000.0</v>
      </c>
      <c r="L240" s="647">
        <v>30000.0</v>
      </c>
      <c r="M240" s="648">
        <v>272000.0</v>
      </c>
      <c r="N240" s="610">
        <v>46161.0</v>
      </c>
      <c r="O240" s="635" t="s">
        <v>757</v>
      </c>
      <c r="P240" s="610">
        <v>46149.0</v>
      </c>
      <c r="Q240" s="610">
        <v>46149.0</v>
      </c>
      <c r="R240" s="610">
        <v>46150.0</v>
      </c>
      <c r="S240" s="612" t="b">
        <v>0</v>
      </c>
      <c r="T240" s="612" t="b">
        <v>0</v>
      </c>
      <c r="U240" s="613"/>
      <c r="V240" s="614"/>
      <c r="W240" s="614"/>
      <c r="X240" s="612"/>
      <c r="Y240" s="613"/>
      <c r="Z240" s="612"/>
      <c r="AA240" s="612"/>
      <c r="AB240" s="613"/>
      <c r="AC240" s="612"/>
      <c r="AD240" s="616"/>
    </row>
    <row r="241" ht="13.5" hidden="1" customHeight="1">
      <c r="A241" s="637" t="b">
        <v>1</v>
      </c>
      <c r="B241" s="641" t="s">
        <v>186</v>
      </c>
      <c r="C241" s="641" t="s">
        <v>139</v>
      </c>
      <c r="D241" s="605" t="s">
        <v>408</v>
      </c>
      <c r="E241" s="690" t="s">
        <v>182</v>
      </c>
      <c r="F241" s="632">
        <v>46143.0</v>
      </c>
      <c r="G241" s="649" t="s">
        <v>290</v>
      </c>
      <c r="H241" s="635" t="s">
        <v>758</v>
      </c>
      <c r="I241" s="635" t="s">
        <v>759</v>
      </c>
      <c r="J241" s="641" t="s">
        <v>190</v>
      </c>
      <c r="K241" s="657">
        <v>200000.0</v>
      </c>
      <c r="L241" s="657">
        <v>30000.0</v>
      </c>
      <c r="M241" s="659">
        <v>272000.0</v>
      </c>
      <c r="N241" s="638"/>
      <c r="O241" s="635" t="s">
        <v>760</v>
      </c>
      <c r="P241" s="639">
        <v>46136.0</v>
      </c>
      <c r="Q241" s="639">
        <v>46136.0</v>
      </c>
      <c r="R241" s="639">
        <v>46153.0</v>
      </c>
      <c r="S241" s="636" t="b">
        <v>0</v>
      </c>
      <c r="T241" s="636" t="b">
        <v>0</v>
      </c>
      <c r="U241" s="638"/>
      <c r="V241" s="636">
        <f t="shared" ref="V241:W241" si="167">Q241-P241</f>
        <v>0</v>
      </c>
      <c r="W241" s="636">
        <f t="shared" si="167"/>
        <v>17</v>
      </c>
      <c r="X241" s="636">
        <f t="shared" ref="X241:X373" si="169">U241-R241</f>
        <v>-46153</v>
      </c>
      <c r="Y241" s="638"/>
      <c r="Z241" s="656"/>
      <c r="AA241" s="656"/>
      <c r="AB241" s="638"/>
      <c r="AC241" s="656"/>
      <c r="AD241" s="640"/>
    </row>
    <row r="242" ht="13.5" hidden="1" customHeight="1">
      <c r="A242" s="604" t="b">
        <v>1</v>
      </c>
      <c r="B242" s="492" t="s">
        <v>186</v>
      </c>
      <c r="C242" s="671" t="s">
        <v>139</v>
      </c>
      <c r="D242" s="671" t="s">
        <v>408</v>
      </c>
      <c r="E242" s="671" t="s">
        <v>182</v>
      </c>
      <c r="F242" s="632">
        <v>46143.0</v>
      </c>
      <c r="G242" s="492" t="s">
        <v>290</v>
      </c>
      <c r="H242" s="617" t="s">
        <v>761</v>
      </c>
      <c r="I242" s="617" t="s">
        <v>335</v>
      </c>
      <c r="J242" s="492" t="s">
        <v>190</v>
      </c>
      <c r="K242" s="618">
        <v>200000.0</v>
      </c>
      <c r="L242" s="618">
        <v>30000.0</v>
      </c>
      <c r="M242" s="622">
        <v>272000.0</v>
      </c>
      <c r="N242" s="610"/>
      <c r="O242" s="635" t="s">
        <v>762</v>
      </c>
      <c r="P242" s="610">
        <v>46149.0</v>
      </c>
      <c r="Q242" s="610">
        <v>46149.0</v>
      </c>
      <c r="R242" s="610">
        <v>46156.0</v>
      </c>
      <c r="S242" s="612" t="b">
        <v>0</v>
      </c>
      <c r="T242" s="612" t="b">
        <v>0</v>
      </c>
      <c r="U242" s="613"/>
      <c r="V242" s="612">
        <f t="shared" ref="V242:W242" si="168">Q242-P242</f>
        <v>0</v>
      </c>
      <c r="W242" s="612">
        <f t="shared" si="168"/>
        <v>7</v>
      </c>
      <c r="X242" s="612">
        <f t="shared" si="169"/>
        <v>-46156</v>
      </c>
      <c r="Y242" s="613"/>
      <c r="Z242" s="612"/>
      <c r="AA242" s="612"/>
      <c r="AB242" s="613"/>
      <c r="AC242" s="612"/>
      <c r="AD242" s="620"/>
    </row>
    <row r="243" ht="13.5" hidden="1" customHeight="1">
      <c r="A243" s="604" t="b">
        <v>1</v>
      </c>
      <c r="B243" s="492" t="s">
        <v>186</v>
      </c>
      <c r="C243" s="671" t="s">
        <v>139</v>
      </c>
      <c r="D243" s="671" t="s">
        <v>408</v>
      </c>
      <c r="E243" s="671" t="s">
        <v>182</v>
      </c>
      <c r="F243" s="632">
        <v>46143.0</v>
      </c>
      <c r="G243" s="492" t="s">
        <v>290</v>
      </c>
      <c r="H243" s="617" t="s">
        <v>763</v>
      </c>
      <c r="I243" s="617" t="s">
        <v>764</v>
      </c>
      <c r="J243" s="492" t="s">
        <v>190</v>
      </c>
      <c r="K243" s="618">
        <v>200000.0</v>
      </c>
      <c r="L243" s="618">
        <v>30000.0</v>
      </c>
      <c r="M243" s="622">
        <v>272000.0</v>
      </c>
      <c r="N243" s="610"/>
      <c r="O243" s="635" t="s">
        <v>765</v>
      </c>
      <c r="P243" s="610">
        <v>46150.0</v>
      </c>
      <c r="Q243" s="610">
        <v>46150.0</v>
      </c>
      <c r="R243" s="610">
        <v>46157.0</v>
      </c>
      <c r="S243" s="612" t="b">
        <v>0</v>
      </c>
      <c r="T243" s="612" t="b">
        <v>0</v>
      </c>
      <c r="U243" s="613"/>
      <c r="V243" s="636">
        <f t="shared" ref="V243:W243" si="170">Q243-P243</f>
        <v>0</v>
      </c>
      <c r="W243" s="636">
        <f t="shared" si="170"/>
        <v>7</v>
      </c>
      <c r="X243" s="612">
        <f t="shared" si="169"/>
        <v>-46157</v>
      </c>
      <c r="Y243" s="613"/>
      <c r="Z243" s="612"/>
      <c r="AA243" s="612"/>
      <c r="AB243" s="613"/>
      <c r="AC243" s="612"/>
      <c r="AD243" s="620"/>
    </row>
    <row r="244" ht="13.5" hidden="1" customHeight="1">
      <c r="A244" s="637" t="b">
        <v>1</v>
      </c>
      <c r="B244" s="641" t="s">
        <v>113</v>
      </c>
      <c r="C244" s="641" t="s">
        <v>139</v>
      </c>
      <c r="D244" s="605" t="s">
        <v>408</v>
      </c>
      <c r="E244" s="690" t="s">
        <v>182</v>
      </c>
      <c r="F244" s="632">
        <v>46143.0</v>
      </c>
      <c r="G244" s="649" t="s">
        <v>290</v>
      </c>
      <c r="H244" s="635" t="s">
        <v>766</v>
      </c>
      <c r="I244" s="635" t="s">
        <v>767</v>
      </c>
      <c r="J244" s="641" t="s">
        <v>190</v>
      </c>
      <c r="K244" s="691">
        <v>200000.0</v>
      </c>
      <c r="L244" s="691">
        <v>30000.0</v>
      </c>
      <c r="M244" s="692">
        <v>272000.0</v>
      </c>
      <c r="N244" s="638"/>
      <c r="O244" s="635" t="s">
        <v>329</v>
      </c>
      <c r="P244" s="639">
        <v>46155.0</v>
      </c>
      <c r="Q244" s="639">
        <v>46155.0</v>
      </c>
      <c r="R244" s="639">
        <v>46156.0</v>
      </c>
      <c r="S244" s="636" t="b">
        <v>0</v>
      </c>
      <c r="T244" s="636" t="b">
        <v>0</v>
      </c>
      <c r="U244" s="638"/>
      <c r="V244" s="636">
        <f t="shared" ref="V244:W244" si="171">Q244-P244</f>
        <v>0</v>
      </c>
      <c r="W244" s="636">
        <f t="shared" si="171"/>
        <v>1</v>
      </c>
      <c r="X244" s="636">
        <f t="shared" si="169"/>
        <v>-46156</v>
      </c>
      <c r="Y244" s="638"/>
      <c r="Z244" s="656"/>
      <c r="AA244" s="656"/>
      <c r="AB244" s="638"/>
      <c r="AC244" s="656"/>
      <c r="AD244" s="640"/>
    </row>
    <row r="245" ht="13.5" hidden="1" customHeight="1">
      <c r="A245" s="604" t="b">
        <v>1</v>
      </c>
      <c r="B245" s="492" t="s">
        <v>0</v>
      </c>
      <c r="C245" s="492" t="s">
        <v>139</v>
      </c>
      <c r="D245" s="671" t="s">
        <v>768</v>
      </c>
      <c r="E245" s="671" t="s">
        <v>182</v>
      </c>
      <c r="F245" s="633">
        <v>46113.0</v>
      </c>
      <c r="G245" s="492" t="s">
        <v>290</v>
      </c>
      <c r="H245" s="696" t="s">
        <v>769</v>
      </c>
      <c r="I245" s="492" t="s">
        <v>770</v>
      </c>
      <c r="J245" s="492" t="s">
        <v>190</v>
      </c>
      <c r="K245" s="618">
        <v>50000.0</v>
      </c>
      <c r="L245" s="618">
        <v>40000.0</v>
      </c>
      <c r="M245" s="622">
        <v>265000.0</v>
      </c>
      <c r="N245" s="610">
        <v>46142.0</v>
      </c>
      <c r="O245" s="492" t="s">
        <v>771</v>
      </c>
      <c r="P245" s="610"/>
      <c r="Q245" s="610">
        <v>46087.0</v>
      </c>
      <c r="R245" s="610">
        <v>46097.0</v>
      </c>
      <c r="S245" s="614" t="b">
        <v>1</v>
      </c>
      <c r="T245" s="612" t="b">
        <v>0</v>
      </c>
      <c r="U245" s="613"/>
      <c r="V245" s="612">
        <f t="shared" ref="V245:W245" si="172">Q245-P245</f>
        <v>46087</v>
      </c>
      <c r="W245" s="612">
        <f t="shared" si="172"/>
        <v>10</v>
      </c>
      <c r="X245" s="612">
        <f t="shared" si="169"/>
        <v>-46097</v>
      </c>
      <c r="Y245" s="613"/>
      <c r="Z245" s="612">
        <f t="shared" ref="Z245:Z246" si="174">Y245-Q245</f>
        <v>-46087</v>
      </c>
      <c r="AA245" s="612">
        <f t="shared" ref="AA245:AA246" si="175">Y245-R245</f>
        <v>-46097</v>
      </c>
      <c r="AB245" s="613"/>
      <c r="AC245" s="612">
        <f t="shared" ref="AC245:AC246" si="176">AB245-Q245</f>
        <v>-46087</v>
      </c>
      <c r="AD245" s="620"/>
    </row>
    <row r="246" ht="13.5" hidden="1" customHeight="1">
      <c r="A246" s="604" t="b">
        <v>1</v>
      </c>
      <c r="B246" s="492" t="s">
        <v>113</v>
      </c>
      <c r="C246" s="671" t="s">
        <v>139</v>
      </c>
      <c r="D246" s="671" t="s">
        <v>768</v>
      </c>
      <c r="E246" s="671" t="s">
        <v>182</v>
      </c>
      <c r="F246" s="632">
        <v>46113.0</v>
      </c>
      <c r="G246" s="492" t="s">
        <v>290</v>
      </c>
      <c r="H246" s="672" t="s">
        <v>772</v>
      </c>
      <c r="I246" s="671" t="s">
        <v>649</v>
      </c>
      <c r="J246" s="671" t="s">
        <v>192</v>
      </c>
      <c r="K246" s="618">
        <v>200000.0</v>
      </c>
      <c r="L246" s="618">
        <v>30000.0</v>
      </c>
      <c r="M246" s="622">
        <v>272000.0</v>
      </c>
      <c r="N246" s="610">
        <v>46139.0</v>
      </c>
      <c r="O246" s="492" t="s">
        <v>773</v>
      </c>
      <c r="P246" s="610">
        <v>46113.0</v>
      </c>
      <c r="Q246" s="610">
        <v>46113.0</v>
      </c>
      <c r="R246" s="610">
        <v>46115.0</v>
      </c>
      <c r="S246" s="614" t="b">
        <v>1</v>
      </c>
      <c r="T246" s="612" t="b">
        <v>0</v>
      </c>
      <c r="U246" s="610">
        <v>46118.0</v>
      </c>
      <c r="V246" s="612">
        <f t="shared" ref="V246:W246" si="173">Q246-P246</f>
        <v>0</v>
      </c>
      <c r="W246" s="612">
        <f t="shared" si="173"/>
        <v>2</v>
      </c>
      <c r="X246" s="612">
        <f t="shared" si="169"/>
        <v>3</v>
      </c>
      <c r="Y246" s="613"/>
      <c r="Z246" s="612">
        <f t="shared" si="174"/>
        <v>-46113</v>
      </c>
      <c r="AA246" s="612">
        <f t="shared" si="175"/>
        <v>-46115</v>
      </c>
      <c r="AB246" s="613"/>
      <c r="AC246" s="612">
        <f t="shared" si="176"/>
        <v>-46113</v>
      </c>
      <c r="AD246" s="620"/>
    </row>
    <row r="247" ht="13.5" hidden="1" customHeight="1">
      <c r="A247" s="604" t="b">
        <v>1</v>
      </c>
      <c r="B247" s="492" t="s">
        <v>113</v>
      </c>
      <c r="C247" s="671" t="s">
        <v>139</v>
      </c>
      <c r="D247" s="671" t="s">
        <v>768</v>
      </c>
      <c r="E247" s="671" t="s">
        <v>182</v>
      </c>
      <c r="F247" s="633">
        <v>46113.0</v>
      </c>
      <c r="G247" s="629" t="s">
        <v>290</v>
      </c>
      <c r="H247" s="672" t="s">
        <v>774</v>
      </c>
      <c r="I247" s="671" t="s">
        <v>775</v>
      </c>
      <c r="J247" s="671" t="s">
        <v>192</v>
      </c>
      <c r="K247" s="618">
        <v>200000.0</v>
      </c>
      <c r="L247" s="618">
        <v>30000.0</v>
      </c>
      <c r="M247" s="622">
        <v>272000.0</v>
      </c>
      <c r="N247" s="610">
        <v>46128.0</v>
      </c>
      <c r="O247" s="492" t="s">
        <v>776</v>
      </c>
      <c r="P247" s="610">
        <v>46121.0</v>
      </c>
      <c r="Q247" s="610">
        <v>46121.0</v>
      </c>
      <c r="R247" s="610">
        <v>46125.0</v>
      </c>
      <c r="S247" s="612" t="b">
        <v>0</v>
      </c>
      <c r="T247" s="612" t="b">
        <v>0</v>
      </c>
      <c r="U247" s="613"/>
      <c r="V247" s="612">
        <f t="shared" ref="V247:W247" si="177">Q247-P247</f>
        <v>0</v>
      </c>
      <c r="W247" s="612">
        <f t="shared" si="177"/>
        <v>4</v>
      </c>
      <c r="X247" s="612">
        <f t="shared" si="169"/>
        <v>-46125</v>
      </c>
      <c r="Y247" s="613"/>
      <c r="Z247" s="612"/>
      <c r="AA247" s="612"/>
      <c r="AB247" s="613"/>
      <c r="AC247" s="612"/>
      <c r="AD247" s="620"/>
    </row>
    <row r="248" ht="13.5" hidden="1" customHeight="1">
      <c r="A248" s="604" t="b">
        <v>1</v>
      </c>
      <c r="B248" s="492" t="s">
        <v>113</v>
      </c>
      <c r="C248" s="671" t="s">
        <v>139</v>
      </c>
      <c r="D248" s="671" t="s">
        <v>768</v>
      </c>
      <c r="E248" s="671" t="s">
        <v>182</v>
      </c>
      <c r="F248" s="632">
        <v>46113.0</v>
      </c>
      <c r="G248" s="492" t="s">
        <v>290</v>
      </c>
      <c r="H248" s="672" t="s">
        <v>777</v>
      </c>
      <c r="I248" s="671" t="s">
        <v>778</v>
      </c>
      <c r="J248" s="671" t="s">
        <v>192</v>
      </c>
      <c r="K248" s="623">
        <v>200000.0</v>
      </c>
      <c r="L248" s="623">
        <v>30000.0</v>
      </c>
      <c r="M248" s="624">
        <v>272000.0</v>
      </c>
      <c r="N248" s="610">
        <v>46133.0</v>
      </c>
      <c r="O248" s="492" t="s">
        <v>779</v>
      </c>
      <c r="P248" s="610">
        <v>46133.0</v>
      </c>
      <c r="Q248" s="610">
        <v>46133.0</v>
      </c>
      <c r="R248" s="610">
        <v>46136.0</v>
      </c>
      <c r="S248" s="612" t="b">
        <v>0</v>
      </c>
      <c r="T248" s="612" t="b">
        <v>0</v>
      </c>
      <c r="U248" s="613"/>
      <c r="V248" s="612">
        <f t="shared" ref="V248:W248" si="178">Q248-P248</f>
        <v>0</v>
      </c>
      <c r="W248" s="612">
        <f t="shared" si="178"/>
        <v>3</v>
      </c>
      <c r="X248" s="612">
        <f t="shared" si="169"/>
        <v>-46136</v>
      </c>
      <c r="Y248" s="613"/>
      <c r="Z248" s="612"/>
      <c r="AA248" s="612"/>
      <c r="AB248" s="613"/>
      <c r="AC248" s="612"/>
      <c r="AD248" s="620"/>
    </row>
    <row r="249" ht="13.5" hidden="1" customHeight="1">
      <c r="A249" s="637" t="b">
        <v>1</v>
      </c>
      <c r="B249" s="690" t="s">
        <v>113</v>
      </c>
      <c r="C249" s="690" t="s">
        <v>139</v>
      </c>
      <c r="D249" s="605" t="s">
        <v>768</v>
      </c>
      <c r="E249" s="690" t="s">
        <v>182</v>
      </c>
      <c r="F249" s="633">
        <v>46174.0</v>
      </c>
      <c r="G249" s="645" t="s">
        <v>290</v>
      </c>
      <c r="H249" s="605" t="s">
        <v>780</v>
      </c>
      <c r="I249" s="697" t="s">
        <v>530</v>
      </c>
      <c r="J249" s="605" t="s">
        <v>192</v>
      </c>
      <c r="K249" s="657">
        <v>200000.0</v>
      </c>
      <c r="L249" s="657">
        <v>30000.0</v>
      </c>
      <c r="M249" s="659">
        <v>272000.0</v>
      </c>
      <c r="N249" s="698"/>
      <c r="O249" s="690" t="s">
        <v>329</v>
      </c>
      <c r="P249" s="639">
        <v>46182.0</v>
      </c>
      <c r="Q249" s="639">
        <v>46182.0</v>
      </c>
      <c r="R249" s="639">
        <v>46183.0</v>
      </c>
      <c r="S249" s="699"/>
      <c r="T249" s="699"/>
      <c r="U249" s="698"/>
      <c r="V249" s="700">
        <f t="shared" ref="V249:W249" si="179">Q249-P249</f>
        <v>0</v>
      </c>
      <c r="W249" s="700">
        <f t="shared" si="179"/>
        <v>1</v>
      </c>
      <c r="X249" s="700">
        <f t="shared" si="169"/>
        <v>-46183</v>
      </c>
      <c r="Y249" s="698"/>
      <c r="Z249" s="699"/>
      <c r="AA249" s="699"/>
      <c r="AB249" s="698"/>
      <c r="AC249" s="699"/>
      <c r="AD249" s="701"/>
    </row>
    <row r="250" ht="13.5" hidden="1" customHeight="1">
      <c r="A250" s="604" t="b">
        <v>1</v>
      </c>
      <c r="B250" s="492" t="s">
        <v>186</v>
      </c>
      <c r="C250" s="671" t="s">
        <v>139</v>
      </c>
      <c r="D250" s="671" t="s">
        <v>768</v>
      </c>
      <c r="E250" s="671" t="s">
        <v>182</v>
      </c>
      <c r="F250" s="632">
        <v>46143.0</v>
      </c>
      <c r="G250" s="492" t="s">
        <v>290</v>
      </c>
      <c r="H250" s="672" t="s">
        <v>781</v>
      </c>
      <c r="I250" s="671" t="s">
        <v>737</v>
      </c>
      <c r="J250" s="671" t="s">
        <v>190</v>
      </c>
      <c r="K250" s="618">
        <v>200000.0</v>
      </c>
      <c r="L250" s="618">
        <v>30000.0</v>
      </c>
      <c r="M250" s="622">
        <v>272000.0</v>
      </c>
      <c r="N250" s="610"/>
      <c r="O250" s="635" t="s">
        <v>782</v>
      </c>
      <c r="P250" s="610">
        <v>46135.0</v>
      </c>
      <c r="Q250" s="610">
        <v>46135.0</v>
      </c>
      <c r="R250" s="610">
        <v>46150.0</v>
      </c>
      <c r="S250" s="612" t="b">
        <v>0</v>
      </c>
      <c r="T250" s="612" t="b">
        <v>0</v>
      </c>
      <c r="U250" s="613"/>
      <c r="V250" s="612">
        <f t="shared" ref="V250:W250" si="180">Q250-P250</f>
        <v>0</v>
      </c>
      <c r="W250" s="612">
        <f t="shared" si="180"/>
        <v>15</v>
      </c>
      <c r="X250" s="612">
        <f t="shared" si="169"/>
        <v>-46150</v>
      </c>
      <c r="Y250" s="613"/>
      <c r="Z250" s="612"/>
      <c r="AA250" s="612"/>
      <c r="AB250" s="613"/>
      <c r="AC250" s="612"/>
      <c r="AD250" s="620"/>
    </row>
    <row r="251" ht="13.5" hidden="1" customHeight="1">
      <c r="A251" s="604" t="b">
        <v>1</v>
      </c>
      <c r="B251" s="492" t="s">
        <v>0</v>
      </c>
      <c r="C251" s="492" t="s">
        <v>139</v>
      </c>
      <c r="D251" s="671" t="s">
        <v>768</v>
      </c>
      <c r="E251" s="671" t="s">
        <v>182</v>
      </c>
      <c r="F251" s="633">
        <v>46082.0</v>
      </c>
      <c r="G251" s="492" t="s">
        <v>308</v>
      </c>
      <c r="H251" s="672" t="s">
        <v>783</v>
      </c>
      <c r="I251" s="492" t="s">
        <v>784</v>
      </c>
      <c r="J251" s="492" t="s">
        <v>192</v>
      </c>
      <c r="K251" s="618">
        <v>50000.0</v>
      </c>
      <c r="L251" s="618">
        <v>40000.0</v>
      </c>
      <c r="M251" s="622">
        <v>180000.0</v>
      </c>
      <c r="N251" s="678"/>
      <c r="O251" s="678"/>
      <c r="P251" s="610"/>
      <c r="Q251" s="610">
        <v>46090.0</v>
      </c>
      <c r="R251" s="610">
        <v>46094.0</v>
      </c>
      <c r="S251" s="614" t="s">
        <v>494</v>
      </c>
      <c r="T251" s="612" t="b">
        <v>0</v>
      </c>
      <c r="U251" s="613"/>
      <c r="V251" s="612"/>
      <c r="W251" s="612">
        <f t="shared" ref="W251:W255" si="181">R251-Q251</f>
        <v>4</v>
      </c>
      <c r="X251" s="612">
        <f t="shared" si="169"/>
        <v>-46094</v>
      </c>
      <c r="Y251" s="613"/>
      <c r="Z251" s="612">
        <f t="shared" ref="Z251:Z255" si="182">Y251-Q251</f>
        <v>-46090</v>
      </c>
      <c r="AA251" s="612">
        <f t="shared" ref="AA251:AA255" si="183">Y251-R251</f>
        <v>-46094</v>
      </c>
      <c r="AB251" s="613"/>
      <c r="AC251" s="612">
        <f t="shared" ref="AC251:AC255" si="184">AB251-Q251</f>
        <v>-46090</v>
      </c>
      <c r="AD251" s="620"/>
    </row>
    <row r="252" ht="13.5" hidden="1" customHeight="1">
      <c r="A252" s="604" t="b">
        <v>1</v>
      </c>
      <c r="B252" s="492" t="s">
        <v>0</v>
      </c>
      <c r="C252" s="492" t="s">
        <v>139</v>
      </c>
      <c r="D252" s="671" t="s">
        <v>768</v>
      </c>
      <c r="E252" s="671" t="s">
        <v>182</v>
      </c>
      <c r="F252" s="632">
        <v>46082.0</v>
      </c>
      <c r="G252" s="492" t="s">
        <v>308</v>
      </c>
      <c r="H252" s="617" t="s">
        <v>785</v>
      </c>
      <c r="I252" s="492" t="s">
        <v>786</v>
      </c>
      <c r="J252" s="492" t="s">
        <v>192</v>
      </c>
      <c r="K252" s="618">
        <v>50000.0</v>
      </c>
      <c r="L252" s="618">
        <v>40000.0</v>
      </c>
      <c r="M252" s="622">
        <v>265000.0</v>
      </c>
      <c r="N252" s="613"/>
      <c r="O252" s="613"/>
      <c r="P252" s="610"/>
      <c r="Q252" s="610">
        <v>46085.0</v>
      </c>
      <c r="R252" s="610">
        <v>46097.0</v>
      </c>
      <c r="S252" s="614" t="b">
        <v>1</v>
      </c>
      <c r="T252" s="612" t="b">
        <v>0</v>
      </c>
      <c r="U252" s="613"/>
      <c r="V252" s="612"/>
      <c r="W252" s="612">
        <f t="shared" si="181"/>
        <v>12</v>
      </c>
      <c r="X252" s="612">
        <f t="shared" si="169"/>
        <v>-46097</v>
      </c>
      <c r="Y252" s="613"/>
      <c r="Z252" s="612">
        <f t="shared" si="182"/>
        <v>-46085</v>
      </c>
      <c r="AA252" s="612">
        <f t="shared" si="183"/>
        <v>-46097</v>
      </c>
      <c r="AB252" s="613"/>
      <c r="AC252" s="612">
        <f t="shared" si="184"/>
        <v>-46085</v>
      </c>
      <c r="AD252" s="620"/>
    </row>
    <row r="253" ht="13.5" hidden="1" customHeight="1">
      <c r="A253" s="604" t="b">
        <v>1</v>
      </c>
      <c r="B253" s="492" t="s">
        <v>139</v>
      </c>
      <c r="C253" s="492" t="s">
        <v>139</v>
      </c>
      <c r="D253" s="671" t="s">
        <v>768</v>
      </c>
      <c r="E253" s="671" t="s">
        <v>182</v>
      </c>
      <c r="F253" s="633">
        <v>46082.0</v>
      </c>
      <c r="G253" s="629" t="s">
        <v>308</v>
      </c>
      <c r="H253" s="672" t="s">
        <v>787</v>
      </c>
      <c r="I253" s="492" t="s">
        <v>420</v>
      </c>
      <c r="J253" s="492" t="s">
        <v>192</v>
      </c>
      <c r="K253" s="618">
        <v>50000.0</v>
      </c>
      <c r="L253" s="618">
        <v>40000.0</v>
      </c>
      <c r="M253" s="622">
        <v>265000.0</v>
      </c>
      <c r="N253" s="613"/>
      <c r="O253" s="613"/>
      <c r="P253" s="610"/>
      <c r="Q253" s="610">
        <v>46093.0</v>
      </c>
      <c r="R253" s="610">
        <v>46098.0</v>
      </c>
      <c r="S253" s="614" t="b">
        <v>1</v>
      </c>
      <c r="T253" s="612" t="b">
        <v>0</v>
      </c>
      <c r="U253" s="613"/>
      <c r="V253" s="612"/>
      <c r="W253" s="612">
        <f t="shared" si="181"/>
        <v>5</v>
      </c>
      <c r="X253" s="612">
        <f t="shared" si="169"/>
        <v>-46098</v>
      </c>
      <c r="Y253" s="613"/>
      <c r="Z253" s="612">
        <f t="shared" si="182"/>
        <v>-46093</v>
      </c>
      <c r="AA253" s="612">
        <f t="shared" si="183"/>
        <v>-46098</v>
      </c>
      <c r="AB253" s="613"/>
      <c r="AC253" s="612">
        <f t="shared" si="184"/>
        <v>-46093</v>
      </c>
      <c r="AD253" s="620"/>
    </row>
    <row r="254" ht="13.5" hidden="1" customHeight="1">
      <c r="A254" s="604" t="b">
        <v>1</v>
      </c>
      <c r="B254" s="492" t="s">
        <v>139</v>
      </c>
      <c r="C254" s="492" t="s">
        <v>139</v>
      </c>
      <c r="D254" s="671" t="s">
        <v>768</v>
      </c>
      <c r="E254" s="671" t="s">
        <v>182</v>
      </c>
      <c r="F254" s="632">
        <v>46082.0</v>
      </c>
      <c r="G254" s="606"/>
      <c r="H254" s="672" t="s">
        <v>788</v>
      </c>
      <c r="I254" s="492" t="s">
        <v>789</v>
      </c>
      <c r="J254" s="492" t="s">
        <v>192</v>
      </c>
      <c r="K254" s="618">
        <v>50000.0</v>
      </c>
      <c r="L254" s="618">
        <v>40000.0</v>
      </c>
      <c r="M254" s="622">
        <v>180000.0</v>
      </c>
      <c r="N254" s="610">
        <v>46090.0</v>
      </c>
      <c r="O254" s="492" t="s">
        <v>790</v>
      </c>
      <c r="P254" s="610"/>
      <c r="Q254" s="610">
        <v>46086.0</v>
      </c>
      <c r="R254" s="610">
        <v>46087.0</v>
      </c>
      <c r="S254" s="614" t="b">
        <v>1</v>
      </c>
      <c r="T254" s="612" t="b">
        <v>0</v>
      </c>
      <c r="U254" s="613"/>
      <c r="V254" s="612"/>
      <c r="W254" s="612">
        <f t="shared" si="181"/>
        <v>1</v>
      </c>
      <c r="X254" s="612">
        <f t="shared" si="169"/>
        <v>-46087</v>
      </c>
      <c r="Y254" s="613"/>
      <c r="Z254" s="612">
        <f t="shared" si="182"/>
        <v>-46086</v>
      </c>
      <c r="AA254" s="612">
        <f t="shared" si="183"/>
        <v>-46087</v>
      </c>
      <c r="AB254" s="613"/>
      <c r="AC254" s="612">
        <f t="shared" si="184"/>
        <v>-46086</v>
      </c>
      <c r="AD254" s="616" t="s">
        <v>791</v>
      </c>
    </row>
    <row r="255" ht="13.5" hidden="1" customHeight="1">
      <c r="A255" s="604" t="b">
        <v>1</v>
      </c>
      <c r="B255" s="492" t="s">
        <v>34</v>
      </c>
      <c r="C255" s="492" t="s">
        <v>0</v>
      </c>
      <c r="D255" s="671" t="s">
        <v>768</v>
      </c>
      <c r="E255" s="671" t="s">
        <v>222</v>
      </c>
      <c r="F255" s="633">
        <v>46023.0</v>
      </c>
      <c r="G255" s="606"/>
      <c r="H255" s="617" t="s">
        <v>792</v>
      </c>
      <c r="I255" s="492" t="s">
        <v>740</v>
      </c>
      <c r="J255" s="492" t="s">
        <v>192</v>
      </c>
      <c r="K255" s="618">
        <v>50000.0</v>
      </c>
      <c r="L255" s="618">
        <v>40000.0</v>
      </c>
      <c r="M255" s="622">
        <v>180000.0</v>
      </c>
      <c r="N255" s="610">
        <v>46036.0</v>
      </c>
      <c r="O255" s="492" t="s">
        <v>793</v>
      </c>
      <c r="P255" s="610"/>
      <c r="Q255" s="610">
        <v>46013.0</v>
      </c>
      <c r="R255" s="610">
        <v>46013.0</v>
      </c>
      <c r="S255" s="612"/>
      <c r="T255" s="612"/>
      <c r="U255" s="613"/>
      <c r="V255" s="612"/>
      <c r="W255" s="612">
        <f t="shared" si="181"/>
        <v>0</v>
      </c>
      <c r="X255" s="612">
        <f t="shared" si="169"/>
        <v>-46013</v>
      </c>
      <c r="Y255" s="613"/>
      <c r="Z255" s="612">
        <f t="shared" si="182"/>
        <v>-46013</v>
      </c>
      <c r="AA255" s="612">
        <f t="shared" si="183"/>
        <v>-46013</v>
      </c>
      <c r="AB255" s="613"/>
      <c r="AC255" s="612">
        <f t="shared" si="184"/>
        <v>-46013</v>
      </c>
      <c r="AD255" s="616" t="s">
        <v>794</v>
      </c>
    </row>
    <row r="256" ht="13.5" hidden="1" customHeight="1">
      <c r="A256" s="604" t="b">
        <v>1</v>
      </c>
      <c r="B256" s="492" t="s">
        <v>34</v>
      </c>
      <c r="C256" s="492" t="s">
        <v>0</v>
      </c>
      <c r="D256" s="492" t="s">
        <v>768</v>
      </c>
      <c r="E256" s="492" t="s">
        <v>120</v>
      </c>
      <c r="F256" s="632">
        <v>45931.0</v>
      </c>
      <c r="G256" s="606"/>
      <c r="H256" s="607" t="s">
        <v>795</v>
      </c>
      <c r="I256" s="492" t="s">
        <v>796</v>
      </c>
      <c r="J256" s="492" t="s">
        <v>192</v>
      </c>
      <c r="K256" s="618">
        <v>50000.0</v>
      </c>
      <c r="L256" s="618">
        <v>40000.0</v>
      </c>
      <c r="M256" s="622">
        <v>180000.0</v>
      </c>
      <c r="N256" s="610">
        <v>46034.0</v>
      </c>
      <c r="O256" s="492" t="s">
        <v>346</v>
      </c>
      <c r="P256" s="610"/>
      <c r="Q256" s="610">
        <v>45968.0</v>
      </c>
      <c r="R256" s="610">
        <v>45974.0</v>
      </c>
      <c r="S256" s="612"/>
      <c r="T256" s="612"/>
      <c r="U256" s="613"/>
      <c r="V256" s="614"/>
      <c r="W256" s="614">
        <v>6.0</v>
      </c>
      <c r="X256" s="612">
        <f t="shared" si="169"/>
        <v>-45974</v>
      </c>
      <c r="Y256" s="613"/>
      <c r="Z256" s="612"/>
      <c r="AA256" s="612"/>
      <c r="AB256" s="613"/>
      <c r="AC256" s="612"/>
      <c r="AD256" s="616" t="s">
        <v>797</v>
      </c>
    </row>
    <row r="257" ht="13.5" hidden="1" customHeight="1">
      <c r="A257" s="604" t="b">
        <v>1</v>
      </c>
      <c r="B257" s="492" t="s">
        <v>34</v>
      </c>
      <c r="C257" s="492" t="s">
        <v>0</v>
      </c>
      <c r="D257" s="492" t="s">
        <v>768</v>
      </c>
      <c r="E257" s="671" t="s">
        <v>110</v>
      </c>
      <c r="F257" s="606">
        <v>46054.0</v>
      </c>
      <c r="G257" s="606"/>
      <c r="H257" s="617" t="s">
        <v>798</v>
      </c>
      <c r="I257" s="492" t="s">
        <v>799</v>
      </c>
      <c r="J257" s="492" t="s">
        <v>192</v>
      </c>
      <c r="K257" s="618">
        <v>50000.0</v>
      </c>
      <c r="L257" s="618">
        <v>40000.0</v>
      </c>
      <c r="M257" s="622">
        <v>180000.0</v>
      </c>
      <c r="N257" s="610">
        <v>46062.0</v>
      </c>
      <c r="O257" s="492" t="s">
        <v>800</v>
      </c>
      <c r="P257" s="610"/>
      <c r="Q257" s="610">
        <v>46038.0</v>
      </c>
      <c r="R257" s="610">
        <v>46048.0</v>
      </c>
      <c r="S257" s="612"/>
      <c r="T257" s="612"/>
      <c r="U257" s="613"/>
      <c r="V257" s="612"/>
      <c r="W257" s="612">
        <f t="shared" ref="W257:W258" si="185">R257-Q257</f>
        <v>10</v>
      </c>
      <c r="X257" s="612">
        <f t="shared" si="169"/>
        <v>-46048</v>
      </c>
      <c r="Y257" s="613"/>
      <c r="Z257" s="612">
        <f t="shared" ref="Z257:Z258" si="186">Y257-Q257</f>
        <v>-46038</v>
      </c>
      <c r="AA257" s="612">
        <f t="shared" ref="AA257:AA258" si="187">Y257-R257</f>
        <v>-46048</v>
      </c>
      <c r="AB257" s="613"/>
      <c r="AC257" s="612">
        <f t="shared" ref="AC257:AC258" si="188">AB257-Q257</f>
        <v>-46038</v>
      </c>
      <c r="AD257" s="620"/>
    </row>
    <row r="258" ht="13.5" hidden="1" customHeight="1">
      <c r="A258" s="604" t="b">
        <v>1</v>
      </c>
      <c r="B258" s="492" t="s">
        <v>34</v>
      </c>
      <c r="C258" s="492" t="s">
        <v>0</v>
      </c>
      <c r="D258" s="671" t="s">
        <v>768</v>
      </c>
      <c r="E258" s="671" t="s">
        <v>120</v>
      </c>
      <c r="F258" s="632">
        <v>45992.0</v>
      </c>
      <c r="G258" s="606"/>
      <c r="H258" s="617" t="s">
        <v>801</v>
      </c>
      <c r="I258" s="492" t="s">
        <v>802</v>
      </c>
      <c r="J258" s="492" t="s">
        <v>192</v>
      </c>
      <c r="K258" s="618">
        <v>50000.0</v>
      </c>
      <c r="L258" s="618">
        <v>40000.0</v>
      </c>
      <c r="M258" s="622">
        <v>180000.0</v>
      </c>
      <c r="N258" s="610">
        <v>46008.0</v>
      </c>
      <c r="O258" s="492" t="s">
        <v>803</v>
      </c>
      <c r="P258" s="610"/>
      <c r="Q258" s="610">
        <v>45993.0</v>
      </c>
      <c r="R258" s="610">
        <v>45994.0</v>
      </c>
      <c r="S258" s="612"/>
      <c r="T258" s="612"/>
      <c r="U258" s="613"/>
      <c r="V258" s="612"/>
      <c r="W258" s="612">
        <f t="shared" si="185"/>
        <v>1</v>
      </c>
      <c r="X258" s="612">
        <f t="shared" si="169"/>
        <v>-45994</v>
      </c>
      <c r="Y258" s="613"/>
      <c r="Z258" s="612">
        <f t="shared" si="186"/>
        <v>-45993</v>
      </c>
      <c r="AA258" s="612">
        <f t="shared" si="187"/>
        <v>-45994</v>
      </c>
      <c r="AB258" s="613"/>
      <c r="AC258" s="612">
        <f t="shared" si="188"/>
        <v>-45993</v>
      </c>
      <c r="AD258" s="620"/>
    </row>
    <row r="259" ht="13.5" hidden="1" customHeight="1">
      <c r="A259" s="604" t="b">
        <v>1</v>
      </c>
      <c r="B259" s="475"/>
      <c r="C259" s="475"/>
      <c r="D259" s="492" t="s">
        <v>768</v>
      </c>
      <c r="E259" s="605" t="s">
        <v>222</v>
      </c>
      <c r="F259" s="628">
        <v>45809.0</v>
      </c>
      <c r="G259" s="606"/>
      <c r="H259" s="492" t="s">
        <v>804</v>
      </c>
      <c r="I259" s="492" t="s">
        <v>349</v>
      </c>
      <c r="J259" s="492" t="s">
        <v>192</v>
      </c>
      <c r="K259" s="618">
        <v>50000.0</v>
      </c>
      <c r="L259" s="618">
        <v>40000.0</v>
      </c>
      <c r="M259" s="622">
        <v>180000.0</v>
      </c>
      <c r="N259" s="610"/>
      <c r="O259" s="492"/>
      <c r="P259" s="610"/>
      <c r="Q259" s="610">
        <v>45798.0</v>
      </c>
      <c r="R259" s="610">
        <v>45804.0</v>
      </c>
      <c r="S259" s="612"/>
      <c r="T259" s="612"/>
      <c r="U259" s="613"/>
      <c r="V259" s="614"/>
      <c r="W259" s="614">
        <v>6.0</v>
      </c>
      <c r="X259" s="612">
        <f t="shared" si="169"/>
        <v>-45804</v>
      </c>
      <c r="Y259" s="613"/>
      <c r="Z259" s="612"/>
      <c r="AA259" s="612"/>
      <c r="AB259" s="613"/>
      <c r="AC259" s="612"/>
      <c r="AD259" s="475"/>
    </row>
    <row r="260" ht="13.5" hidden="1" customHeight="1">
      <c r="A260" s="604" t="b">
        <v>1</v>
      </c>
      <c r="B260" s="475"/>
      <c r="C260" s="475"/>
      <c r="D260" s="605" t="s">
        <v>768</v>
      </c>
      <c r="E260" s="605" t="s">
        <v>222</v>
      </c>
      <c r="F260" s="606">
        <v>45809.0</v>
      </c>
      <c r="G260" s="606"/>
      <c r="H260" s="492" t="s">
        <v>805</v>
      </c>
      <c r="I260" s="492" t="s">
        <v>561</v>
      </c>
      <c r="J260" s="492" t="s">
        <v>192</v>
      </c>
      <c r="K260" s="618">
        <v>50000.0</v>
      </c>
      <c r="L260" s="618">
        <v>40000.0</v>
      </c>
      <c r="M260" s="622">
        <v>180000.0</v>
      </c>
      <c r="N260" s="610">
        <v>45832.0</v>
      </c>
      <c r="O260" s="492" t="s">
        <v>806</v>
      </c>
      <c r="P260" s="610"/>
      <c r="Q260" s="610">
        <v>45793.0</v>
      </c>
      <c r="R260" s="610">
        <v>45797.0</v>
      </c>
      <c r="S260" s="612"/>
      <c r="T260" s="612"/>
      <c r="U260" s="613"/>
      <c r="V260" s="614"/>
      <c r="W260" s="614">
        <v>4.0</v>
      </c>
      <c r="X260" s="612">
        <f t="shared" si="169"/>
        <v>-45797</v>
      </c>
      <c r="Y260" s="613"/>
      <c r="Z260" s="612"/>
      <c r="AA260" s="612"/>
      <c r="AB260" s="613"/>
      <c r="AC260" s="612"/>
      <c r="AD260" s="492" t="s">
        <v>807</v>
      </c>
    </row>
    <row r="261" ht="13.5" hidden="1" customHeight="1">
      <c r="A261" s="604" t="b">
        <v>1</v>
      </c>
      <c r="B261" s="475"/>
      <c r="C261" s="475"/>
      <c r="D261" s="492" t="s">
        <v>768</v>
      </c>
      <c r="E261" s="492" t="s">
        <v>222</v>
      </c>
      <c r="F261" s="628">
        <v>45809.0</v>
      </c>
      <c r="G261" s="606"/>
      <c r="H261" s="492" t="s">
        <v>808</v>
      </c>
      <c r="I261" s="492" t="s">
        <v>723</v>
      </c>
      <c r="J261" s="492" t="s">
        <v>192</v>
      </c>
      <c r="K261" s="618">
        <v>50000.0</v>
      </c>
      <c r="L261" s="618">
        <v>40000.0</v>
      </c>
      <c r="M261" s="622">
        <v>180000.0</v>
      </c>
      <c r="N261" s="610">
        <v>45828.0</v>
      </c>
      <c r="O261" s="492" t="s">
        <v>806</v>
      </c>
      <c r="P261" s="610"/>
      <c r="Q261" s="610">
        <v>45800.0</v>
      </c>
      <c r="R261" s="611">
        <v>45817.0</v>
      </c>
      <c r="S261" s="612"/>
      <c r="T261" s="612"/>
      <c r="U261" s="613"/>
      <c r="V261" s="614"/>
      <c r="W261" s="614">
        <v>17.0</v>
      </c>
      <c r="X261" s="612">
        <f t="shared" si="169"/>
        <v>-45817</v>
      </c>
      <c r="Y261" s="613"/>
      <c r="Z261" s="612"/>
      <c r="AA261" s="612"/>
      <c r="AB261" s="615"/>
      <c r="AC261" s="612"/>
      <c r="AD261" s="616"/>
    </row>
    <row r="262" ht="13.5" hidden="1" customHeight="1">
      <c r="A262" s="604" t="b">
        <v>1</v>
      </c>
      <c r="B262" s="475"/>
      <c r="C262" s="475"/>
      <c r="D262" s="629" t="s">
        <v>768</v>
      </c>
      <c r="E262" s="629" t="s">
        <v>111</v>
      </c>
      <c r="F262" s="632">
        <v>45809.0</v>
      </c>
      <c r="G262" s="606"/>
      <c r="H262" s="617" t="s">
        <v>809</v>
      </c>
      <c r="I262" s="492" t="s">
        <v>810</v>
      </c>
      <c r="J262" s="492" t="s">
        <v>192</v>
      </c>
      <c r="K262" s="618">
        <v>50000.0</v>
      </c>
      <c r="L262" s="618">
        <v>40000.0</v>
      </c>
      <c r="M262" s="622">
        <v>180000.0</v>
      </c>
      <c r="N262" s="610">
        <v>45833.0</v>
      </c>
      <c r="O262" s="492" t="s">
        <v>516</v>
      </c>
      <c r="P262" s="610"/>
      <c r="Q262" s="610">
        <v>45820.0</v>
      </c>
      <c r="R262" s="610">
        <v>45821.0</v>
      </c>
      <c r="S262" s="612"/>
      <c r="T262" s="612"/>
      <c r="U262" s="613"/>
      <c r="V262" s="614"/>
      <c r="W262" s="614">
        <v>1.0</v>
      </c>
      <c r="X262" s="612">
        <f t="shared" si="169"/>
        <v>-45821</v>
      </c>
      <c r="Y262" s="610"/>
      <c r="Z262" s="612"/>
      <c r="AA262" s="612"/>
      <c r="AB262" s="615"/>
      <c r="AC262" s="612"/>
      <c r="AD262" s="616"/>
    </row>
    <row r="263" ht="13.5" hidden="1" customHeight="1">
      <c r="A263" s="604" t="b">
        <v>1</v>
      </c>
      <c r="B263" s="475"/>
      <c r="C263" s="475"/>
      <c r="D263" s="492" t="s">
        <v>768</v>
      </c>
      <c r="E263" s="492" t="s">
        <v>120</v>
      </c>
      <c r="F263" s="606">
        <v>45839.0</v>
      </c>
      <c r="G263" s="606"/>
      <c r="H263" s="617" t="s">
        <v>811</v>
      </c>
      <c r="I263" s="492" t="s">
        <v>812</v>
      </c>
      <c r="J263" s="492" t="s">
        <v>192</v>
      </c>
      <c r="K263" s="618">
        <v>50000.0</v>
      </c>
      <c r="L263" s="618">
        <v>40000.0</v>
      </c>
      <c r="M263" s="622">
        <v>180000.0</v>
      </c>
      <c r="N263" s="610">
        <v>45852.0</v>
      </c>
      <c r="O263" s="492" t="s">
        <v>568</v>
      </c>
      <c r="P263" s="611"/>
      <c r="Q263" s="611">
        <v>45817.0</v>
      </c>
      <c r="R263" s="611">
        <v>45818.0</v>
      </c>
      <c r="S263" s="612"/>
      <c r="T263" s="612"/>
      <c r="U263" s="613"/>
      <c r="V263" s="614"/>
      <c r="W263" s="614">
        <v>1.0</v>
      </c>
      <c r="X263" s="612">
        <f t="shared" si="169"/>
        <v>-45818</v>
      </c>
      <c r="Y263" s="613"/>
      <c r="Z263" s="612"/>
      <c r="AA263" s="612"/>
      <c r="AB263" s="615"/>
      <c r="AC263" s="612"/>
      <c r="AD263" s="616" t="s">
        <v>813</v>
      </c>
    </row>
    <row r="264" ht="13.5" hidden="1" customHeight="1">
      <c r="A264" s="604" t="b">
        <v>1</v>
      </c>
      <c r="B264" s="475"/>
      <c r="C264" s="475"/>
      <c r="D264" s="492" t="s">
        <v>768</v>
      </c>
      <c r="E264" s="492" t="s">
        <v>222</v>
      </c>
      <c r="F264" s="606">
        <v>45839.0</v>
      </c>
      <c r="G264" s="606"/>
      <c r="H264" s="617" t="s">
        <v>814</v>
      </c>
      <c r="I264" s="492" t="s">
        <v>139</v>
      </c>
      <c r="J264" s="626" t="s">
        <v>192</v>
      </c>
      <c r="K264" s="618">
        <v>100000.0</v>
      </c>
      <c r="L264" s="618">
        <v>45000.0</v>
      </c>
      <c r="M264" s="622">
        <v>235000.0</v>
      </c>
      <c r="N264" s="613"/>
      <c r="O264" s="492" t="s">
        <v>346</v>
      </c>
      <c r="P264" s="611"/>
      <c r="Q264" s="611">
        <v>45776.0</v>
      </c>
      <c r="R264" s="611">
        <v>45787.0</v>
      </c>
      <c r="S264" s="612"/>
      <c r="T264" s="612"/>
      <c r="U264" s="613"/>
      <c r="V264" s="614"/>
      <c r="W264" s="614">
        <v>11.0</v>
      </c>
      <c r="X264" s="612">
        <f t="shared" si="169"/>
        <v>-45787</v>
      </c>
      <c r="Y264" s="613"/>
      <c r="Z264" s="612"/>
      <c r="AA264" s="612"/>
      <c r="AB264" s="615"/>
      <c r="AC264" s="612"/>
      <c r="AD264" s="616" t="s">
        <v>815</v>
      </c>
    </row>
    <row r="265" ht="13.5" hidden="1" customHeight="1">
      <c r="A265" s="604" t="b">
        <v>1</v>
      </c>
      <c r="B265" s="475"/>
      <c r="C265" s="475"/>
      <c r="D265" s="492" t="s">
        <v>768</v>
      </c>
      <c r="E265" s="492" t="s">
        <v>111</v>
      </c>
      <c r="F265" s="606">
        <v>45870.0</v>
      </c>
      <c r="G265" s="606"/>
      <c r="H265" s="617" t="s">
        <v>816</v>
      </c>
      <c r="I265" s="492" t="s">
        <v>817</v>
      </c>
      <c r="J265" s="492" t="s">
        <v>192</v>
      </c>
      <c r="K265" s="618">
        <v>50000.0</v>
      </c>
      <c r="L265" s="618">
        <v>40000.0</v>
      </c>
      <c r="M265" s="622">
        <v>180000.0</v>
      </c>
      <c r="N265" s="613"/>
      <c r="O265" s="475"/>
      <c r="P265" s="610"/>
      <c r="Q265" s="610">
        <v>45822.0</v>
      </c>
      <c r="R265" s="610">
        <v>45825.0</v>
      </c>
      <c r="S265" s="612"/>
      <c r="T265" s="612"/>
      <c r="U265" s="613"/>
      <c r="V265" s="614"/>
      <c r="W265" s="614">
        <v>3.0</v>
      </c>
      <c r="X265" s="612">
        <f t="shared" si="169"/>
        <v>-45825</v>
      </c>
      <c r="Y265" s="613"/>
      <c r="Z265" s="612"/>
      <c r="AA265" s="612"/>
      <c r="AB265" s="615"/>
      <c r="AC265" s="612"/>
      <c r="AD265" s="616" t="s">
        <v>813</v>
      </c>
    </row>
    <row r="266" ht="13.5" hidden="1" customHeight="1">
      <c r="A266" s="604" t="b">
        <v>1</v>
      </c>
      <c r="B266" s="492" t="s">
        <v>114</v>
      </c>
      <c r="C266" s="492" t="s">
        <v>0</v>
      </c>
      <c r="D266" s="492" t="s">
        <v>768</v>
      </c>
      <c r="E266" s="492" t="s">
        <v>111</v>
      </c>
      <c r="F266" s="606">
        <v>45901.0</v>
      </c>
      <c r="G266" s="606"/>
      <c r="H266" s="617" t="s">
        <v>818</v>
      </c>
      <c r="I266" s="492" t="s">
        <v>819</v>
      </c>
      <c r="J266" s="492" t="s">
        <v>192</v>
      </c>
      <c r="K266" s="618">
        <v>50000.0</v>
      </c>
      <c r="L266" s="618">
        <v>40000.0</v>
      </c>
      <c r="M266" s="622">
        <v>180000.0</v>
      </c>
      <c r="N266" s="610">
        <v>45929.0</v>
      </c>
      <c r="O266" s="492" t="s">
        <v>613</v>
      </c>
      <c r="P266" s="610"/>
      <c r="Q266" s="610">
        <v>45913.0</v>
      </c>
      <c r="R266" s="610">
        <v>45919.0</v>
      </c>
      <c r="S266" s="612"/>
      <c r="T266" s="612"/>
      <c r="U266" s="613"/>
      <c r="V266" s="614"/>
      <c r="W266" s="614">
        <v>6.0</v>
      </c>
      <c r="X266" s="612">
        <f t="shared" si="169"/>
        <v>-45919</v>
      </c>
      <c r="Y266" s="613"/>
      <c r="Z266" s="612"/>
      <c r="AA266" s="612"/>
      <c r="AB266" s="613"/>
      <c r="AC266" s="612"/>
      <c r="AD266" s="620"/>
    </row>
    <row r="267" ht="13.5" hidden="1" customHeight="1">
      <c r="A267" s="604" t="b">
        <v>1</v>
      </c>
      <c r="B267" s="492" t="s">
        <v>34</v>
      </c>
      <c r="C267" s="492" t="s">
        <v>0</v>
      </c>
      <c r="D267" s="492" t="s">
        <v>768</v>
      </c>
      <c r="E267" s="492" t="s">
        <v>110</v>
      </c>
      <c r="F267" s="606">
        <v>45931.0</v>
      </c>
      <c r="G267" s="606"/>
      <c r="H267" s="492" t="s">
        <v>820</v>
      </c>
      <c r="I267" s="492" t="s">
        <v>821</v>
      </c>
      <c r="J267" s="492" t="s">
        <v>192</v>
      </c>
      <c r="K267" s="618">
        <v>100000.0</v>
      </c>
      <c r="L267" s="618">
        <v>45000.0</v>
      </c>
      <c r="M267" s="622">
        <v>235000.0</v>
      </c>
      <c r="N267" s="610"/>
      <c r="O267" s="492"/>
      <c r="P267" s="610"/>
      <c r="Q267" s="610">
        <v>45875.0</v>
      </c>
      <c r="R267" s="610">
        <v>45891.0</v>
      </c>
      <c r="S267" s="614"/>
      <c r="T267" s="614"/>
      <c r="U267" s="610"/>
      <c r="V267" s="614"/>
      <c r="W267" s="614">
        <v>16.0</v>
      </c>
      <c r="X267" s="612">
        <f t="shared" si="169"/>
        <v>-45891</v>
      </c>
      <c r="Y267" s="610">
        <v>45909.0</v>
      </c>
      <c r="Z267" s="614">
        <v>34.0</v>
      </c>
      <c r="AA267" s="614">
        <v>18.0</v>
      </c>
      <c r="AB267" s="610">
        <v>45898.0</v>
      </c>
      <c r="AC267" s="614">
        <v>23.0</v>
      </c>
      <c r="AD267" s="616"/>
    </row>
    <row r="268" ht="13.5" hidden="1" customHeight="1">
      <c r="A268" s="604" t="b">
        <v>1</v>
      </c>
      <c r="B268" s="492" t="s">
        <v>113</v>
      </c>
      <c r="C268" s="492" t="s">
        <v>0</v>
      </c>
      <c r="D268" s="492" t="s">
        <v>768</v>
      </c>
      <c r="E268" s="492" t="s">
        <v>111</v>
      </c>
      <c r="F268" s="606">
        <v>45931.0</v>
      </c>
      <c r="G268" s="606"/>
      <c r="H268" s="617" t="s">
        <v>822</v>
      </c>
      <c r="I268" s="492" t="s">
        <v>823</v>
      </c>
      <c r="J268" s="492" t="s">
        <v>192</v>
      </c>
      <c r="K268" s="618">
        <v>50000.0</v>
      </c>
      <c r="L268" s="618">
        <v>40000.0</v>
      </c>
      <c r="M268" s="622">
        <v>180000.0</v>
      </c>
      <c r="N268" s="610">
        <v>45946.0</v>
      </c>
      <c r="O268" s="492" t="s">
        <v>824</v>
      </c>
      <c r="P268" s="611"/>
      <c r="Q268" s="611">
        <v>45891.0</v>
      </c>
      <c r="R268" s="611">
        <v>45900.0</v>
      </c>
      <c r="S268" s="612"/>
      <c r="T268" s="612"/>
      <c r="U268" s="613"/>
      <c r="V268" s="614"/>
      <c r="W268" s="614">
        <v>9.0</v>
      </c>
      <c r="X268" s="612">
        <f t="shared" si="169"/>
        <v>-45900</v>
      </c>
      <c r="Y268" s="613"/>
      <c r="Z268" s="612"/>
      <c r="AA268" s="612"/>
      <c r="AB268" s="615"/>
      <c r="AC268" s="612"/>
      <c r="AD268" s="702"/>
    </row>
    <row r="269" ht="13.5" hidden="1" customHeight="1">
      <c r="A269" s="604" t="b">
        <v>1</v>
      </c>
      <c r="B269" s="492"/>
      <c r="C269" s="492"/>
      <c r="D269" s="492" t="s">
        <v>768</v>
      </c>
      <c r="E269" s="492" t="s">
        <v>110</v>
      </c>
      <c r="F269" s="492" t="s">
        <v>825</v>
      </c>
      <c r="G269" s="606"/>
      <c r="H269" s="617" t="s">
        <v>826</v>
      </c>
      <c r="I269" s="492" t="s">
        <v>827</v>
      </c>
      <c r="J269" s="492" t="s">
        <v>192</v>
      </c>
      <c r="K269" s="618">
        <v>50000.0</v>
      </c>
      <c r="L269" s="618">
        <v>40000.0</v>
      </c>
      <c r="M269" s="622">
        <v>180000.0</v>
      </c>
      <c r="N269" s="610"/>
      <c r="O269" s="492"/>
      <c r="P269" s="610"/>
      <c r="Q269" s="610">
        <v>45763.0</v>
      </c>
      <c r="R269" s="610">
        <v>45794.0</v>
      </c>
      <c r="S269" s="612"/>
      <c r="T269" s="612"/>
      <c r="U269" s="613"/>
      <c r="V269" s="614"/>
      <c r="W269" s="614">
        <v>31.0</v>
      </c>
      <c r="X269" s="612">
        <f t="shared" si="169"/>
        <v>-45794</v>
      </c>
      <c r="Y269" s="613"/>
      <c r="Z269" s="612"/>
      <c r="AA269" s="612"/>
      <c r="AB269" s="613"/>
      <c r="AC269" s="612"/>
      <c r="AD269" s="616"/>
    </row>
    <row r="270" ht="13.5" hidden="1" customHeight="1">
      <c r="A270" s="604" t="b">
        <v>1</v>
      </c>
      <c r="B270" s="492"/>
      <c r="C270" s="492"/>
      <c r="D270" s="492" t="s">
        <v>768</v>
      </c>
      <c r="E270" s="492" t="s">
        <v>110</v>
      </c>
      <c r="F270" s="492" t="s">
        <v>825</v>
      </c>
      <c r="G270" s="606"/>
      <c r="H270" s="617" t="s">
        <v>828</v>
      </c>
      <c r="I270" s="492" t="s">
        <v>829</v>
      </c>
      <c r="J270" s="492" t="s">
        <v>192</v>
      </c>
      <c r="K270" s="618">
        <v>50000.0</v>
      </c>
      <c r="L270" s="618">
        <v>40000.0</v>
      </c>
      <c r="M270" s="622">
        <v>180000.0</v>
      </c>
      <c r="N270" s="674"/>
      <c r="O270" s="675" t="s">
        <v>346</v>
      </c>
      <c r="P270" s="610"/>
      <c r="Q270" s="610">
        <v>45871.0</v>
      </c>
      <c r="R270" s="610">
        <v>45874.0</v>
      </c>
      <c r="S270" s="612"/>
      <c r="T270" s="612"/>
      <c r="U270" s="613"/>
      <c r="V270" s="614"/>
      <c r="W270" s="614">
        <v>3.0</v>
      </c>
      <c r="X270" s="612">
        <f t="shared" si="169"/>
        <v>-45874</v>
      </c>
      <c r="Y270" s="613"/>
      <c r="Z270" s="612"/>
      <c r="AA270" s="612"/>
      <c r="AB270" s="613"/>
      <c r="AC270" s="612"/>
      <c r="AD270" s="616" t="s">
        <v>830</v>
      </c>
    </row>
    <row r="271" ht="13.5" hidden="1" customHeight="1">
      <c r="A271" s="604" t="b">
        <v>1</v>
      </c>
      <c r="B271" s="492" t="s">
        <v>113</v>
      </c>
      <c r="C271" s="492" t="s">
        <v>0</v>
      </c>
      <c r="D271" s="492" t="s">
        <v>768</v>
      </c>
      <c r="E271" s="492" t="s">
        <v>120</v>
      </c>
      <c r="F271" s="633">
        <v>46082.0</v>
      </c>
      <c r="G271" s="606"/>
      <c r="H271" s="617" t="s">
        <v>831</v>
      </c>
      <c r="I271" s="492" t="s">
        <v>832</v>
      </c>
      <c r="J271" s="492" t="s">
        <v>190</v>
      </c>
      <c r="K271" s="618">
        <v>50000.0</v>
      </c>
      <c r="L271" s="618">
        <v>40000.0</v>
      </c>
      <c r="M271" s="622">
        <v>180000.0</v>
      </c>
      <c r="N271" s="610">
        <v>46087.0</v>
      </c>
      <c r="O271" s="492" t="s">
        <v>584</v>
      </c>
      <c r="P271" s="610"/>
      <c r="Q271" s="610">
        <v>45946.0</v>
      </c>
      <c r="R271" s="610">
        <v>45947.0</v>
      </c>
      <c r="S271" s="612" t="b">
        <v>0</v>
      </c>
      <c r="T271" s="612" t="b">
        <v>0</v>
      </c>
      <c r="U271" s="613"/>
      <c r="V271" s="614"/>
      <c r="W271" s="614">
        <v>1.0</v>
      </c>
      <c r="X271" s="612">
        <f t="shared" si="169"/>
        <v>-45947</v>
      </c>
      <c r="Y271" s="613"/>
      <c r="Z271" s="612"/>
      <c r="AA271" s="612"/>
      <c r="AB271" s="613"/>
      <c r="AC271" s="612"/>
      <c r="AD271" s="616" t="s">
        <v>833</v>
      </c>
    </row>
    <row r="272" ht="13.5" hidden="1" customHeight="1">
      <c r="A272" s="604" t="b">
        <v>1</v>
      </c>
      <c r="B272" s="492" t="s">
        <v>139</v>
      </c>
      <c r="C272" s="492" t="s">
        <v>139</v>
      </c>
      <c r="D272" s="629" t="s">
        <v>768</v>
      </c>
      <c r="E272" s="629" t="s">
        <v>182</v>
      </c>
      <c r="F272" s="632">
        <v>46082.0</v>
      </c>
      <c r="G272" s="606"/>
      <c r="H272" s="672" t="s">
        <v>834</v>
      </c>
      <c r="I272" s="492" t="s">
        <v>789</v>
      </c>
      <c r="J272" s="492" t="s">
        <v>192</v>
      </c>
      <c r="K272" s="618">
        <v>50000.0</v>
      </c>
      <c r="L272" s="618">
        <v>40000.0</v>
      </c>
      <c r="M272" s="622">
        <v>180000.0</v>
      </c>
      <c r="N272" s="610">
        <v>46090.0</v>
      </c>
      <c r="O272" s="492" t="s">
        <v>790</v>
      </c>
      <c r="P272" s="610"/>
      <c r="Q272" s="610">
        <v>46086.0</v>
      </c>
      <c r="R272" s="610">
        <v>46087.0</v>
      </c>
      <c r="S272" s="614" t="b">
        <v>1</v>
      </c>
      <c r="T272" s="612" t="b">
        <v>0</v>
      </c>
      <c r="U272" s="613"/>
      <c r="V272" s="612"/>
      <c r="W272" s="612">
        <f>R272-Q272</f>
        <v>1</v>
      </c>
      <c r="X272" s="612">
        <f t="shared" si="169"/>
        <v>-46087</v>
      </c>
      <c r="Y272" s="613"/>
      <c r="Z272" s="612">
        <f>Y272-Q272</f>
        <v>-46086</v>
      </c>
      <c r="AA272" s="612">
        <f>Y272-R272</f>
        <v>-46087</v>
      </c>
      <c r="AB272" s="613"/>
      <c r="AC272" s="612">
        <f>AB272-Q272</f>
        <v>-46086</v>
      </c>
      <c r="AD272" s="616" t="s">
        <v>835</v>
      </c>
    </row>
    <row r="273" ht="13.5" hidden="1" customHeight="1">
      <c r="A273" s="637" t="b">
        <v>1</v>
      </c>
      <c r="B273" s="641" t="s">
        <v>186</v>
      </c>
      <c r="C273" s="641" t="s">
        <v>139</v>
      </c>
      <c r="D273" s="492" t="s">
        <v>768</v>
      </c>
      <c r="E273" s="649" t="s">
        <v>182</v>
      </c>
      <c r="F273" s="633">
        <v>46143.0</v>
      </c>
      <c r="G273" s="645" t="s">
        <v>290</v>
      </c>
      <c r="H273" s="635" t="s">
        <v>836</v>
      </c>
      <c r="I273" s="635" t="s">
        <v>837</v>
      </c>
      <c r="J273" s="635" t="s">
        <v>192</v>
      </c>
      <c r="K273" s="691">
        <v>200000.0</v>
      </c>
      <c r="L273" s="691">
        <v>30000.0</v>
      </c>
      <c r="M273" s="692">
        <v>272000.0</v>
      </c>
      <c r="N273" s="638"/>
      <c r="O273" s="635" t="s">
        <v>838</v>
      </c>
      <c r="P273" s="639">
        <v>46140.0</v>
      </c>
      <c r="Q273" s="639">
        <v>46140.0</v>
      </c>
      <c r="R273" s="639">
        <v>46156.0</v>
      </c>
      <c r="S273" s="636" t="b">
        <v>0</v>
      </c>
      <c r="T273" s="636" t="b">
        <v>0</v>
      </c>
      <c r="U273" s="638"/>
      <c r="V273" s="636">
        <f t="shared" ref="V273:W273" si="189">Q273-P273</f>
        <v>0</v>
      </c>
      <c r="W273" s="636">
        <f t="shared" si="189"/>
        <v>16</v>
      </c>
      <c r="X273" s="636">
        <f t="shared" si="169"/>
        <v>-46156</v>
      </c>
      <c r="Y273" s="638"/>
      <c r="Z273" s="656"/>
      <c r="AA273" s="656"/>
      <c r="AB273" s="638"/>
      <c r="AC273" s="656"/>
      <c r="AD273" s="640"/>
    </row>
    <row r="274" ht="13.5" hidden="1" customHeight="1">
      <c r="A274" s="604" t="b">
        <v>1</v>
      </c>
      <c r="B274" s="492" t="s">
        <v>139</v>
      </c>
      <c r="C274" s="492" t="s">
        <v>139</v>
      </c>
      <c r="D274" s="629" t="s">
        <v>768</v>
      </c>
      <c r="E274" s="629" t="s">
        <v>182</v>
      </c>
      <c r="F274" s="492" t="s">
        <v>825</v>
      </c>
      <c r="G274" s="492" t="s">
        <v>308</v>
      </c>
      <c r="H274" s="617" t="s">
        <v>839</v>
      </c>
      <c r="I274" s="492" t="s">
        <v>840</v>
      </c>
      <c r="J274" s="492" t="s">
        <v>192</v>
      </c>
      <c r="K274" s="618">
        <v>50000.0</v>
      </c>
      <c r="L274" s="618">
        <v>40000.0</v>
      </c>
      <c r="M274" s="622">
        <v>180000.0</v>
      </c>
      <c r="N274" s="610">
        <v>46120.0</v>
      </c>
      <c r="O274" s="492" t="s">
        <v>841</v>
      </c>
      <c r="P274" s="610"/>
      <c r="Q274" s="610">
        <v>46086.0</v>
      </c>
      <c r="R274" s="610">
        <v>46087.0</v>
      </c>
      <c r="S274" s="614" t="b">
        <v>1</v>
      </c>
      <c r="T274" s="612" t="b">
        <v>0</v>
      </c>
      <c r="U274" s="613"/>
      <c r="V274" s="612"/>
      <c r="W274" s="612">
        <f>R274-Q274</f>
        <v>1</v>
      </c>
      <c r="X274" s="612">
        <f t="shared" si="169"/>
        <v>-46087</v>
      </c>
      <c r="Y274" s="613"/>
      <c r="Z274" s="612">
        <f t="shared" ref="Z274:Z275" si="191">Y274-Q274</f>
        <v>-46086</v>
      </c>
      <c r="AA274" s="612">
        <f t="shared" ref="AA274:AA275" si="192">Y274-R274</f>
        <v>-46087</v>
      </c>
      <c r="AB274" s="613"/>
      <c r="AC274" s="612">
        <f t="shared" ref="AC274:AC275" si="193">AB274-Q274</f>
        <v>-46086</v>
      </c>
      <c r="AD274" s="616" t="s">
        <v>842</v>
      </c>
    </row>
    <row r="275" ht="13.5" hidden="1" customHeight="1">
      <c r="A275" s="604" t="b">
        <v>1</v>
      </c>
      <c r="B275" s="492" t="s">
        <v>0</v>
      </c>
      <c r="C275" s="671" t="s">
        <v>0</v>
      </c>
      <c r="D275" s="492" t="s">
        <v>768</v>
      </c>
      <c r="E275" s="492" t="s">
        <v>110</v>
      </c>
      <c r="F275" s="632">
        <v>46113.0</v>
      </c>
      <c r="G275" s="492" t="s">
        <v>308</v>
      </c>
      <c r="H275" s="617" t="s">
        <v>843</v>
      </c>
      <c r="I275" s="492" t="s">
        <v>844</v>
      </c>
      <c r="J275" s="492" t="s">
        <v>190</v>
      </c>
      <c r="K275" s="618">
        <v>50000.0</v>
      </c>
      <c r="L275" s="618">
        <v>40000.0</v>
      </c>
      <c r="M275" s="622">
        <v>265000.0</v>
      </c>
      <c r="N275" s="613"/>
      <c r="O275" s="613"/>
      <c r="P275" s="610"/>
      <c r="Q275" s="610">
        <v>46114.0</v>
      </c>
      <c r="R275" s="610"/>
      <c r="S275" s="614" t="b">
        <v>1</v>
      </c>
      <c r="T275" s="612" t="b">
        <v>0</v>
      </c>
      <c r="U275" s="613"/>
      <c r="V275" s="612">
        <f t="shared" ref="V275:W275" si="190">Q275-P275</f>
        <v>46114</v>
      </c>
      <c r="W275" s="612">
        <f t="shared" si="190"/>
        <v>-46114</v>
      </c>
      <c r="X275" s="612">
        <f t="shared" si="169"/>
        <v>0</v>
      </c>
      <c r="Y275" s="613"/>
      <c r="Z275" s="612">
        <f t="shared" si="191"/>
        <v>-46114</v>
      </c>
      <c r="AA275" s="612">
        <f t="shared" si="192"/>
        <v>0</v>
      </c>
      <c r="AB275" s="613"/>
      <c r="AC275" s="612">
        <f t="shared" si="193"/>
        <v>-46114</v>
      </c>
      <c r="AD275" s="620"/>
    </row>
    <row r="276" ht="13.5" hidden="1" customHeight="1">
      <c r="A276" s="604" t="b">
        <v>1</v>
      </c>
      <c r="B276" s="475"/>
      <c r="C276" s="475"/>
      <c r="D276" s="492" t="s">
        <v>768</v>
      </c>
      <c r="E276" s="492" t="s">
        <v>222</v>
      </c>
      <c r="F276" s="606">
        <v>45778.0</v>
      </c>
      <c r="G276" s="606"/>
      <c r="H276" s="617" t="s">
        <v>845</v>
      </c>
      <c r="I276" s="492" t="s">
        <v>846</v>
      </c>
      <c r="J276" s="492" t="s">
        <v>192</v>
      </c>
      <c r="K276" s="618">
        <v>50000.0</v>
      </c>
      <c r="L276" s="618">
        <v>40000.0</v>
      </c>
      <c r="M276" s="622">
        <v>180000.0</v>
      </c>
      <c r="N276" s="610">
        <v>45789.0</v>
      </c>
      <c r="O276" s="492" t="s">
        <v>346</v>
      </c>
      <c r="P276" s="610"/>
      <c r="Q276" s="610">
        <v>45776.0</v>
      </c>
      <c r="R276" s="610">
        <v>45784.0</v>
      </c>
      <c r="S276" s="612"/>
      <c r="T276" s="612"/>
      <c r="U276" s="613"/>
      <c r="V276" s="614"/>
      <c r="W276" s="614">
        <v>8.0</v>
      </c>
      <c r="X276" s="612">
        <f t="shared" si="169"/>
        <v>-45784</v>
      </c>
      <c r="Y276" s="610"/>
      <c r="Z276" s="612"/>
      <c r="AA276" s="612"/>
      <c r="AB276" s="613"/>
      <c r="AC276" s="612"/>
      <c r="AD276" s="620"/>
    </row>
    <row r="277" ht="13.5" hidden="1" customHeight="1">
      <c r="A277" s="604" t="b">
        <v>1</v>
      </c>
      <c r="B277" s="475"/>
      <c r="C277" s="475"/>
      <c r="D277" s="492" t="s">
        <v>768</v>
      </c>
      <c r="E277" s="492" t="s">
        <v>222</v>
      </c>
      <c r="F277" s="628">
        <v>45778.0</v>
      </c>
      <c r="G277" s="606"/>
      <c r="H277" s="492" t="s">
        <v>847</v>
      </c>
      <c r="I277" s="492" t="s">
        <v>848</v>
      </c>
      <c r="J277" s="492" t="s">
        <v>192</v>
      </c>
      <c r="K277" s="618">
        <v>50000.0</v>
      </c>
      <c r="L277" s="618">
        <v>40000.0</v>
      </c>
      <c r="M277" s="622">
        <v>180000.0</v>
      </c>
      <c r="N277" s="613"/>
      <c r="O277" s="475"/>
      <c r="P277" s="610"/>
      <c r="Q277" s="610">
        <v>45790.0</v>
      </c>
      <c r="R277" s="610">
        <v>45793.0</v>
      </c>
      <c r="S277" s="612"/>
      <c r="T277" s="612"/>
      <c r="U277" s="613"/>
      <c r="V277" s="614"/>
      <c r="W277" s="614">
        <v>3.0</v>
      </c>
      <c r="X277" s="612">
        <f t="shared" si="169"/>
        <v>-45793</v>
      </c>
      <c r="Y277" s="613"/>
      <c r="Z277" s="612"/>
      <c r="AA277" s="612"/>
      <c r="AB277" s="613"/>
      <c r="AC277" s="612"/>
      <c r="AD277" s="475"/>
    </row>
    <row r="278" ht="13.5" hidden="1" customHeight="1">
      <c r="A278" s="604" t="b">
        <v>1</v>
      </c>
      <c r="B278" s="475"/>
      <c r="C278" s="475"/>
      <c r="D278" s="629" t="s">
        <v>768</v>
      </c>
      <c r="E278" s="629" t="s">
        <v>222</v>
      </c>
      <c r="F278" s="606">
        <v>45778.0</v>
      </c>
      <c r="G278" s="606"/>
      <c r="H278" s="492" t="s">
        <v>849</v>
      </c>
      <c r="I278" s="492" t="s">
        <v>850</v>
      </c>
      <c r="J278" s="492" t="s">
        <v>192</v>
      </c>
      <c r="K278" s="618">
        <v>50000.0</v>
      </c>
      <c r="L278" s="618">
        <v>40000.0</v>
      </c>
      <c r="M278" s="622">
        <v>180000.0</v>
      </c>
      <c r="N278" s="613"/>
      <c r="O278" s="492" t="s">
        <v>851</v>
      </c>
      <c r="P278" s="610"/>
      <c r="Q278" s="610">
        <v>45798.0</v>
      </c>
      <c r="R278" s="610">
        <v>45799.0</v>
      </c>
      <c r="S278" s="612"/>
      <c r="T278" s="612"/>
      <c r="U278" s="613"/>
      <c r="V278" s="614"/>
      <c r="W278" s="614">
        <v>1.0</v>
      </c>
      <c r="X278" s="612">
        <f t="shared" si="169"/>
        <v>-45799</v>
      </c>
      <c r="Y278" s="613"/>
      <c r="Z278" s="612"/>
      <c r="AA278" s="612"/>
      <c r="AB278" s="613"/>
      <c r="AC278" s="612"/>
      <c r="AD278" s="616" t="s">
        <v>852</v>
      </c>
    </row>
    <row r="279" ht="13.5" hidden="1" customHeight="1">
      <c r="A279" s="604" t="b">
        <v>1</v>
      </c>
      <c r="B279" s="492" t="s">
        <v>0</v>
      </c>
      <c r="C279" s="492" t="s">
        <v>0</v>
      </c>
      <c r="D279" s="492" t="s">
        <v>768</v>
      </c>
      <c r="E279" s="492" t="s">
        <v>222</v>
      </c>
      <c r="F279" s="628">
        <v>46082.0</v>
      </c>
      <c r="G279" s="492" t="s">
        <v>853</v>
      </c>
      <c r="H279" s="607" t="s">
        <v>854</v>
      </c>
      <c r="I279" s="492" t="s">
        <v>855</v>
      </c>
      <c r="J279" s="492" t="s">
        <v>192</v>
      </c>
      <c r="K279" s="618">
        <v>100000.0</v>
      </c>
      <c r="L279" s="618">
        <v>58800.0</v>
      </c>
      <c r="M279" s="622">
        <v>805600.0</v>
      </c>
      <c r="N279" s="610">
        <v>46097.0</v>
      </c>
      <c r="O279" s="492" t="s">
        <v>856</v>
      </c>
      <c r="P279" s="610"/>
      <c r="Q279" s="610">
        <v>46086.0</v>
      </c>
      <c r="R279" s="610">
        <v>46093.0</v>
      </c>
      <c r="S279" s="612" t="b">
        <v>0</v>
      </c>
      <c r="T279" s="612" t="b">
        <v>0</v>
      </c>
      <c r="U279" s="613"/>
      <c r="V279" s="612"/>
      <c r="W279" s="612">
        <f>R279-Q279</f>
        <v>7</v>
      </c>
      <c r="X279" s="612">
        <f t="shared" si="169"/>
        <v>-46093</v>
      </c>
      <c r="Y279" s="613"/>
      <c r="Z279" s="612">
        <f t="shared" ref="Z279:Z280" si="195">Y279-Q279</f>
        <v>-46086</v>
      </c>
      <c r="AA279" s="612">
        <f t="shared" ref="AA279:AA280" si="196">Y279-R279</f>
        <v>-46093</v>
      </c>
      <c r="AB279" s="613"/>
      <c r="AC279" s="612">
        <f t="shared" ref="AC279:AC280" si="197">AB279-Q279</f>
        <v>-46086</v>
      </c>
      <c r="AD279" s="620"/>
    </row>
    <row r="280" ht="13.5" hidden="1" customHeight="1">
      <c r="A280" s="604" t="b">
        <v>1</v>
      </c>
      <c r="B280" s="492" t="s">
        <v>0</v>
      </c>
      <c r="C280" s="492" t="s">
        <v>139</v>
      </c>
      <c r="D280" s="629" t="s">
        <v>768</v>
      </c>
      <c r="E280" s="629" t="s">
        <v>182</v>
      </c>
      <c r="F280" s="492" t="s">
        <v>825</v>
      </c>
      <c r="G280" s="492" t="s">
        <v>308</v>
      </c>
      <c r="H280" s="703" t="s">
        <v>857</v>
      </c>
      <c r="I280" s="492" t="s">
        <v>858</v>
      </c>
      <c r="J280" s="492" t="s">
        <v>192</v>
      </c>
      <c r="K280" s="618">
        <v>100000.0</v>
      </c>
      <c r="L280" s="618">
        <v>45000.0</v>
      </c>
      <c r="M280" s="622">
        <v>320000.0</v>
      </c>
      <c r="N280" s="610">
        <v>46125.0</v>
      </c>
      <c r="O280" s="492" t="s">
        <v>859</v>
      </c>
      <c r="P280" s="610">
        <v>46085.0</v>
      </c>
      <c r="Q280" s="610">
        <v>46085.0</v>
      </c>
      <c r="R280" s="610">
        <v>46090.0</v>
      </c>
      <c r="S280" s="614" t="b">
        <v>1</v>
      </c>
      <c r="T280" s="612" t="b">
        <v>0</v>
      </c>
      <c r="U280" s="610">
        <v>46097.0</v>
      </c>
      <c r="V280" s="612">
        <f t="shared" ref="V280:W280" si="194">Q280-P280</f>
        <v>0</v>
      </c>
      <c r="W280" s="612">
        <f t="shared" si="194"/>
        <v>5</v>
      </c>
      <c r="X280" s="612">
        <f t="shared" si="169"/>
        <v>7</v>
      </c>
      <c r="Y280" s="613"/>
      <c r="Z280" s="612">
        <f t="shared" si="195"/>
        <v>-46085</v>
      </c>
      <c r="AA280" s="612">
        <f t="shared" si="196"/>
        <v>-46090</v>
      </c>
      <c r="AB280" s="613"/>
      <c r="AC280" s="612">
        <f t="shared" si="197"/>
        <v>-46085</v>
      </c>
      <c r="AD280" s="616" t="s">
        <v>860</v>
      </c>
    </row>
    <row r="281" ht="13.5" hidden="1" customHeight="1">
      <c r="A281" s="637" t="b">
        <v>1</v>
      </c>
      <c r="B281" s="641" t="s">
        <v>186</v>
      </c>
      <c r="C281" s="641" t="s">
        <v>139</v>
      </c>
      <c r="D281" s="492" t="s">
        <v>768</v>
      </c>
      <c r="E281" s="649" t="s">
        <v>182</v>
      </c>
      <c r="F281" s="646">
        <v>46143.0</v>
      </c>
      <c r="G281" s="645" t="s">
        <v>290</v>
      </c>
      <c r="H281" s="635" t="s">
        <v>861</v>
      </c>
      <c r="I281" s="635" t="s">
        <v>862</v>
      </c>
      <c r="J281" s="635" t="s">
        <v>192</v>
      </c>
      <c r="K281" s="608">
        <v>280000.0</v>
      </c>
      <c r="L281" s="608">
        <v>60000.0</v>
      </c>
      <c r="M281" s="609">
        <v>712000.0</v>
      </c>
      <c r="N281" s="674">
        <v>46167.0</v>
      </c>
      <c r="O281" s="635" t="s">
        <v>863</v>
      </c>
      <c r="P281" s="639">
        <v>46155.0</v>
      </c>
      <c r="Q281" s="639">
        <v>46155.0</v>
      </c>
      <c r="R281" s="673">
        <v>46156.0</v>
      </c>
      <c r="S281" s="636" t="b">
        <v>0</v>
      </c>
      <c r="T281" s="636" t="b">
        <v>0</v>
      </c>
      <c r="U281" s="638"/>
      <c r="V281" s="636">
        <f t="shared" ref="V281:W281" si="198">Q281-P281</f>
        <v>0</v>
      </c>
      <c r="W281" s="636">
        <f t="shared" si="198"/>
        <v>1</v>
      </c>
      <c r="X281" s="636">
        <f t="shared" si="169"/>
        <v>-46156</v>
      </c>
      <c r="Y281" s="638"/>
      <c r="Z281" s="656"/>
      <c r="AA281" s="656"/>
      <c r="AB281" s="638"/>
      <c r="AC281" s="656"/>
      <c r="AD281" s="640"/>
    </row>
    <row r="282" ht="13.5" hidden="1" customHeight="1">
      <c r="A282" s="637" t="b">
        <v>1</v>
      </c>
      <c r="B282" s="635" t="s">
        <v>113</v>
      </c>
      <c r="C282" s="635" t="s">
        <v>139</v>
      </c>
      <c r="D282" s="629" t="s">
        <v>864</v>
      </c>
      <c r="E282" s="629" t="s">
        <v>182</v>
      </c>
      <c r="F282" s="632">
        <v>46174.0</v>
      </c>
      <c r="G282" s="492" t="s">
        <v>290</v>
      </c>
      <c r="H282" s="635" t="s">
        <v>865</v>
      </c>
      <c r="I282" s="635" t="s">
        <v>866</v>
      </c>
      <c r="J282" s="635" t="s">
        <v>190</v>
      </c>
      <c r="K282" s="608">
        <v>200000.0</v>
      </c>
      <c r="L282" s="608">
        <v>30000.0</v>
      </c>
      <c r="M282" s="609">
        <v>272000.0</v>
      </c>
      <c r="N282" s="638"/>
      <c r="O282" s="641" t="s">
        <v>329</v>
      </c>
      <c r="P282" s="639">
        <v>46183.0</v>
      </c>
      <c r="Q282" s="639">
        <v>46183.0</v>
      </c>
      <c r="R282" s="639">
        <v>46191.0</v>
      </c>
      <c r="S282" s="636"/>
      <c r="T282" s="636"/>
      <c r="U282" s="638"/>
      <c r="V282" s="636">
        <f t="shared" ref="V282:W282" si="199">Q282-P282</f>
        <v>0</v>
      </c>
      <c r="W282" s="636">
        <f t="shared" si="199"/>
        <v>8</v>
      </c>
      <c r="X282" s="612">
        <f t="shared" si="169"/>
        <v>-46191</v>
      </c>
      <c r="Y282" s="638"/>
      <c r="Z282" s="656"/>
      <c r="AA282" s="656"/>
      <c r="AB282" s="638"/>
      <c r="AC282" s="656"/>
      <c r="AD282" s="640"/>
    </row>
    <row r="283" ht="13.5" hidden="1" customHeight="1">
      <c r="A283" s="604" t="b">
        <v>1</v>
      </c>
      <c r="B283" s="492" t="s">
        <v>186</v>
      </c>
      <c r="C283" s="671" t="s">
        <v>139</v>
      </c>
      <c r="D283" s="492" t="s">
        <v>864</v>
      </c>
      <c r="E283" s="492" t="s">
        <v>182</v>
      </c>
      <c r="F283" s="633">
        <v>46143.0</v>
      </c>
      <c r="G283" s="629" t="s">
        <v>290</v>
      </c>
      <c r="H283" s="672" t="s">
        <v>867</v>
      </c>
      <c r="I283" s="672" t="s">
        <v>868</v>
      </c>
      <c r="J283" s="671" t="s">
        <v>190</v>
      </c>
      <c r="K283" s="618">
        <v>200000.0</v>
      </c>
      <c r="L283" s="618">
        <v>30000.0</v>
      </c>
      <c r="M283" s="622">
        <v>272000.0</v>
      </c>
      <c r="N283" s="610"/>
      <c r="O283" s="635" t="s">
        <v>869</v>
      </c>
      <c r="P283" s="610">
        <v>46157.0</v>
      </c>
      <c r="Q283" s="610">
        <v>46157.0</v>
      </c>
      <c r="R283" s="610">
        <v>46162.0</v>
      </c>
      <c r="S283" s="612" t="b">
        <v>0</v>
      </c>
      <c r="T283" s="612" t="b">
        <v>0</v>
      </c>
      <c r="U283" s="613"/>
      <c r="V283" s="636">
        <f t="shared" ref="V283:W283" si="200">Q283-P283</f>
        <v>0</v>
      </c>
      <c r="W283" s="636">
        <f t="shared" si="200"/>
        <v>5</v>
      </c>
      <c r="X283" s="612">
        <f t="shared" si="169"/>
        <v>-46162</v>
      </c>
      <c r="Y283" s="613"/>
      <c r="Z283" s="612"/>
      <c r="AA283" s="612"/>
      <c r="AB283" s="613"/>
      <c r="AC283" s="612"/>
      <c r="AD283" s="620"/>
    </row>
    <row r="284" ht="13.5" hidden="1" customHeight="1">
      <c r="A284" s="604" t="b">
        <v>1</v>
      </c>
      <c r="B284" s="492" t="s">
        <v>139</v>
      </c>
      <c r="C284" s="492" t="s">
        <v>139</v>
      </c>
      <c r="D284" s="629" t="s">
        <v>864</v>
      </c>
      <c r="E284" s="629" t="s">
        <v>182</v>
      </c>
      <c r="F284" s="632">
        <v>46113.0</v>
      </c>
      <c r="G284" s="492" t="s">
        <v>290</v>
      </c>
      <c r="H284" s="672" t="s">
        <v>870</v>
      </c>
      <c r="I284" s="492" t="s">
        <v>871</v>
      </c>
      <c r="J284" s="492" t="s">
        <v>190</v>
      </c>
      <c r="K284" s="618">
        <v>200000.0</v>
      </c>
      <c r="L284" s="618">
        <v>30000.0</v>
      </c>
      <c r="M284" s="622">
        <v>272000.0</v>
      </c>
      <c r="N284" s="613"/>
      <c r="O284" s="613"/>
      <c r="P284" s="610"/>
      <c r="Q284" s="610">
        <v>46098.0</v>
      </c>
      <c r="R284" s="610">
        <v>46121.0</v>
      </c>
      <c r="S284" s="614" t="b">
        <v>1</v>
      </c>
      <c r="T284" s="612" t="b">
        <v>0</v>
      </c>
      <c r="U284" s="613"/>
      <c r="V284" s="612"/>
      <c r="W284" s="612">
        <f t="shared" ref="W284:W285" si="201">R284-Q284</f>
        <v>23</v>
      </c>
      <c r="X284" s="612">
        <f t="shared" si="169"/>
        <v>-46121</v>
      </c>
      <c r="Y284" s="613"/>
      <c r="Z284" s="612">
        <f t="shared" ref="Z284:Z285" si="202">Y284-Q284</f>
        <v>-46098</v>
      </c>
      <c r="AA284" s="612">
        <f t="shared" ref="AA284:AA285" si="203">Y284-R284</f>
        <v>-46121</v>
      </c>
      <c r="AB284" s="613"/>
      <c r="AC284" s="612">
        <f t="shared" ref="AC284:AC285" si="204">AB284-Q284</f>
        <v>-46098</v>
      </c>
      <c r="AD284" s="620"/>
    </row>
    <row r="285" ht="13.5" hidden="1" customHeight="1">
      <c r="A285" s="604" t="b">
        <v>1</v>
      </c>
      <c r="B285" s="492" t="s">
        <v>0</v>
      </c>
      <c r="C285" s="492" t="s">
        <v>0</v>
      </c>
      <c r="D285" s="492" t="s">
        <v>864</v>
      </c>
      <c r="E285" s="492" t="s">
        <v>110</v>
      </c>
      <c r="F285" s="606">
        <v>46023.0</v>
      </c>
      <c r="G285" s="606"/>
      <c r="H285" s="617" t="s">
        <v>872</v>
      </c>
      <c r="I285" s="492" t="s">
        <v>873</v>
      </c>
      <c r="J285" s="492" t="s">
        <v>190</v>
      </c>
      <c r="K285" s="618">
        <v>50000.0</v>
      </c>
      <c r="L285" s="618">
        <v>40000.0</v>
      </c>
      <c r="M285" s="622">
        <v>180000.0</v>
      </c>
      <c r="N285" s="610"/>
      <c r="O285" s="492" t="s">
        <v>874</v>
      </c>
      <c r="P285" s="610"/>
      <c r="Q285" s="610">
        <v>45929.0</v>
      </c>
      <c r="R285" s="610"/>
      <c r="S285" s="612"/>
      <c r="T285" s="612"/>
      <c r="U285" s="613"/>
      <c r="V285" s="612"/>
      <c r="W285" s="612">
        <f t="shared" si="201"/>
        <v>-45929</v>
      </c>
      <c r="X285" s="612">
        <f t="shared" si="169"/>
        <v>0</v>
      </c>
      <c r="Y285" s="613"/>
      <c r="Z285" s="612">
        <f t="shared" si="202"/>
        <v>-45929</v>
      </c>
      <c r="AA285" s="612">
        <f t="shared" si="203"/>
        <v>0</v>
      </c>
      <c r="AB285" s="613"/>
      <c r="AC285" s="612">
        <f t="shared" si="204"/>
        <v>-45929</v>
      </c>
      <c r="AD285" s="616" t="s">
        <v>875</v>
      </c>
    </row>
    <row r="286" ht="13.5" hidden="1" customHeight="1">
      <c r="A286" s="604" t="b">
        <v>1</v>
      </c>
      <c r="B286" s="492" t="s">
        <v>34</v>
      </c>
      <c r="C286" s="492" t="s">
        <v>0</v>
      </c>
      <c r="D286" s="492" t="s">
        <v>864</v>
      </c>
      <c r="E286" s="492" t="s">
        <v>110</v>
      </c>
      <c r="F286" s="632">
        <v>46023.0</v>
      </c>
      <c r="G286" s="606"/>
      <c r="H286" s="672" t="s">
        <v>876</v>
      </c>
      <c r="I286" s="672" t="s">
        <v>877</v>
      </c>
      <c r="J286" s="672" t="s">
        <v>190</v>
      </c>
      <c r="K286" s="618">
        <v>50000.0</v>
      </c>
      <c r="L286" s="618">
        <v>40000.0</v>
      </c>
      <c r="M286" s="622">
        <v>180000.0</v>
      </c>
      <c r="N286" s="610"/>
      <c r="O286" s="492" t="s">
        <v>878</v>
      </c>
      <c r="P286" s="610"/>
      <c r="Q286" s="610">
        <v>45874.0</v>
      </c>
      <c r="R286" s="610"/>
      <c r="S286" s="612"/>
      <c r="T286" s="612"/>
      <c r="U286" s="613"/>
      <c r="V286" s="612"/>
      <c r="W286" s="612"/>
      <c r="X286" s="612">
        <f t="shared" si="169"/>
        <v>0</v>
      </c>
      <c r="Y286" s="613"/>
      <c r="Z286" s="612"/>
      <c r="AA286" s="614">
        <v>0.0</v>
      </c>
      <c r="AB286" s="613"/>
      <c r="AC286" s="612"/>
      <c r="AD286" s="616" t="s">
        <v>879</v>
      </c>
    </row>
    <row r="287" ht="13.5" hidden="1" customHeight="1">
      <c r="A287" s="604" t="b">
        <v>1</v>
      </c>
      <c r="B287" s="492" t="s">
        <v>113</v>
      </c>
      <c r="C287" s="492" t="s">
        <v>0</v>
      </c>
      <c r="D287" s="492" t="s">
        <v>864</v>
      </c>
      <c r="E287" s="492" t="s">
        <v>111</v>
      </c>
      <c r="F287" s="606">
        <v>45992.0</v>
      </c>
      <c r="G287" s="606"/>
      <c r="H287" s="617" t="s">
        <v>880</v>
      </c>
      <c r="I287" s="492" t="s">
        <v>512</v>
      </c>
      <c r="J287" s="492" t="s">
        <v>190</v>
      </c>
      <c r="K287" s="623">
        <v>50000.0</v>
      </c>
      <c r="L287" s="623">
        <v>40000.0</v>
      </c>
      <c r="M287" s="624">
        <v>180000.0</v>
      </c>
      <c r="N287" s="610">
        <v>45991.0</v>
      </c>
      <c r="O287" s="492" t="s">
        <v>881</v>
      </c>
      <c r="P287" s="610"/>
      <c r="Q287" s="610">
        <v>45898.0</v>
      </c>
      <c r="R287" s="610">
        <v>45992.0</v>
      </c>
      <c r="S287" s="612"/>
      <c r="T287" s="612"/>
      <c r="U287" s="613"/>
      <c r="V287" s="614"/>
      <c r="W287" s="614">
        <v>94.0</v>
      </c>
      <c r="X287" s="612">
        <f t="shared" si="169"/>
        <v>-45992</v>
      </c>
      <c r="Y287" s="610"/>
      <c r="Z287" s="612"/>
      <c r="AA287" s="612"/>
      <c r="AB287" s="610"/>
      <c r="AC287" s="612"/>
      <c r="AD287" s="616" t="s">
        <v>882</v>
      </c>
    </row>
    <row r="288" ht="13.5" hidden="1" customHeight="1">
      <c r="A288" s="604" t="b">
        <v>1</v>
      </c>
      <c r="B288" s="492" t="s">
        <v>34</v>
      </c>
      <c r="C288" s="492" t="s">
        <v>0</v>
      </c>
      <c r="D288" s="492" t="s">
        <v>864</v>
      </c>
      <c r="E288" s="492" t="s">
        <v>111</v>
      </c>
      <c r="F288" s="632">
        <v>45992.0</v>
      </c>
      <c r="G288" s="606"/>
      <c r="H288" s="672" t="s">
        <v>883</v>
      </c>
      <c r="I288" s="671" t="s">
        <v>884</v>
      </c>
      <c r="J288" s="492" t="s">
        <v>192</v>
      </c>
      <c r="K288" s="618">
        <v>50000.0</v>
      </c>
      <c r="L288" s="618">
        <v>40000.0</v>
      </c>
      <c r="M288" s="622">
        <v>180000.0</v>
      </c>
      <c r="N288" s="610">
        <v>45989.0</v>
      </c>
      <c r="O288" s="492" t="s">
        <v>885</v>
      </c>
      <c r="P288" s="610"/>
      <c r="Q288" s="610">
        <v>45982.0</v>
      </c>
      <c r="R288" s="610">
        <v>45993.0</v>
      </c>
      <c r="S288" s="612"/>
      <c r="T288" s="612"/>
      <c r="U288" s="613"/>
      <c r="V288" s="614"/>
      <c r="W288" s="614">
        <v>11.0</v>
      </c>
      <c r="X288" s="612">
        <f t="shared" si="169"/>
        <v>-45993</v>
      </c>
      <c r="Y288" s="613"/>
      <c r="Z288" s="612"/>
      <c r="AA288" s="612"/>
      <c r="AB288" s="613"/>
      <c r="AC288" s="612"/>
      <c r="AD288" s="620"/>
    </row>
    <row r="289" ht="13.5" hidden="1" customHeight="1">
      <c r="A289" s="604" t="b">
        <v>1</v>
      </c>
      <c r="B289" s="492" t="s">
        <v>113</v>
      </c>
      <c r="C289" s="492" t="s">
        <v>0</v>
      </c>
      <c r="D289" s="492" t="s">
        <v>864</v>
      </c>
      <c r="E289" s="492" t="s">
        <v>120</v>
      </c>
      <c r="F289" s="632">
        <v>45748.0</v>
      </c>
      <c r="G289" s="606"/>
      <c r="H289" s="617" t="s">
        <v>886</v>
      </c>
      <c r="I289" s="492" t="s">
        <v>649</v>
      </c>
      <c r="J289" s="492" t="s">
        <v>190</v>
      </c>
      <c r="K289" s="618">
        <v>50000.0</v>
      </c>
      <c r="L289" s="618">
        <v>40000.0</v>
      </c>
      <c r="M289" s="622">
        <v>180000.0</v>
      </c>
      <c r="N289" s="610">
        <v>45988.0</v>
      </c>
      <c r="O289" s="492" t="s">
        <v>887</v>
      </c>
      <c r="P289" s="610"/>
      <c r="Q289" s="610">
        <v>45959.0</v>
      </c>
      <c r="R289" s="610">
        <v>45987.0</v>
      </c>
      <c r="S289" s="612"/>
      <c r="T289" s="612"/>
      <c r="U289" s="613"/>
      <c r="V289" s="614"/>
      <c r="W289" s="614">
        <v>28.0</v>
      </c>
      <c r="X289" s="612">
        <f t="shared" si="169"/>
        <v>-45987</v>
      </c>
      <c r="Y289" s="613"/>
      <c r="Z289" s="612"/>
      <c r="AA289" s="612"/>
      <c r="AB289" s="613"/>
      <c r="AC289" s="612"/>
      <c r="AD289" s="616" t="s">
        <v>888</v>
      </c>
    </row>
    <row r="290" ht="13.5" hidden="1" customHeight="1">
      <c r="A290" s="604" t="b">
        <v>1</v>
      </c>
      <c r="B290" s="492" t="s">
        <v>34</v>
      </c>
      <c r="C290" s="492" t="s">
        <v>0</v>
      </c>
      <c r="D290" s="492" t="s">
        <v>864</v>
      </c>
      <c r="E290" s="492" t="s">
        <v>889</v>
      </c>
      <c r="F290" s="632">
        <v>45992.0</v>
      </c>
      <c r="G290" s="606"/>
      <c r="H290" s="672" t="s">
        <v>890</v>
      </c>
      <c r="I290" s="672" t="s">
        <v>649</v>
      </c>
      <c r="J290" s="672" t="s">
        <v>190</v>
      </c>
      <c r="K290" s="618">
        <v>50000.0</v>
      </c>
      <c r="L290" s="618">
        <v>40000.0</v>
      </c>
      <c r="M290" s="622">
        <v>180000.0</v>
      </c>
      <c r="N290" s="610">
        <v>46014.0</v>
      </c>
      <c r="O290" s="492"/>
      <c r="P290" s="610"/>
      <c r="Q290" s="610">
        <v>45973.0</v>
      </c>
      <c r="R290" s="610">
        <v>45981.0</v>
      </c>
      <c r="S290" s="612"/>
      <c r="T290" s="612"/>
      <c r="U290" s="613"/>
      <c r="V290" s="614"/>
      <c r="W290" s="614">
        <v>8.0</v>
      </c>
      <c r="X290" s="612">
        <f t="shared" si="169"/>
        <v>-45981</v>
      </c>
      <c r="Y290" s="613"/>
      <c r="Z290" s="612"/>
      <c r="AA290" s="612"/>
      <c r="AB290" s="613"/>
      <c r="AC290" s="612"/>
      <c r="AD290" s="620"/>
    </row>
    <row r="291" ht="13.5" hidden="1" customHeight="1">
      <c r="A291" s="604" t="b">
        <v>1</v>
      </c>
      <c r="B291" s="492" t="s">
        <v>34</v>
      </c>
      <c r="C291" s="492" t="s">
        <v>0</v>
      </c>
      <c r="D291" s="492" t="s">
        <v>864</v>
      </c>
      <c r="E291" s="492" t="s">
        <v>110</v>
      </c>
      <c r="F291" s="632">
        <v>45992.0</v>
      </c>
      <c r="G291" s="606"/>
      <c r="H291" s="672" t="s">
        <v>891</v>
      </c>
      <c r="I291" s="672" t="s">
        <v>892</v>
      </c>
      <c r="J291" s="672" t="s">
        <v>190</v>
      </c>
      <c r="K291" s="618">
        <v>50000.0</v>
      </c>
      <c r="L291" s="618">
        <v>40000.0</v>
      </c>
      <c r="M291" s="622">
        <v>180000.0</v>
      </c>
      <c r="N291" s="610">
        <v>45992.0</v>
      </c>
      <c r="O291" s="492" t="s">
        <v>564</v>
      </c>
      <c r="P291" s="610"/>
      <c r="Q291" s="610">
        <v>45978.0</v>
      </c>
      <c r="R291" s="610">
        <v>45979.0</v>
      </c>
      <c r="S291" s="612"/>
      <c r="T291" s="612"/>
      <c r="U291" s="613"/>
      <c r="V291" s="614"/>
      <c r="W291" s="614">
        <v>1.0</v>
      </c>
      <c r="X291" s="612">
        <f t="shared" si="169"/>
        <v>-45979</v>
      </c>
      <c r="Y291" s="613"/>
      <c r="Z291" s="612"/>
      <c r="AA291" s="612"/>
      <c r="AB291" s="613"/>
      <c r="AC291" s="612"/>
      <c r="AD291" s="616" t="s">
        <v>893</v>
      </c>
    </row>
    <row r="292" ht="13.5" hidden="1" customHeight="1">
      <c r="A292" s="604" t="b">
        <v>1</v>
      </c>
      <c r="B292" s="492" t="s">
        <v>114</v>
      </c>
      <c r="C292" s="492" t="s">
        <v>0</v>
      </c>
      <c r="D292" s="492" t="s">
        <v>864</v>
      </c>
      <c r="E292" s="492" t="s">
        <v>110</v>
      </c>
      <c r="F292" s="632">
        <v>45992.0</v>
      </c>
      <c r="G292" s="606"/>
      <c r="H292" s="607" t="s">
        <v>894</v>
      </c>
      <c r="I292" s="492" t="s">
        <v>338</v>
      </c>
      <c r="J292" s="492" t="s">
        <v>190</v>
      </c>
      <c r="K292" s="618">
        <v>50000.0</v>
      </c>
      <c r="L292" s="618">
        <v>40000.0</v>
      </c>
      <c r="M292" s="622">
        <v>180000.0</v>
      </c>
      <c r="N292" s="610">
        <v>45982.0</v>
      </c>
      <c r="O292" s="492" t="s">
        <v>895</v>
      </c>
      <c r="P292" s="610"/>
      <c r="Q292" s="610">
        <v>45929.0</v>
      </c>
      <c r="R292" s="610">
        <v>45929.0</v>
      </c>
      <c r="S292" s="612"/>
      <c r="T292" s="612"/>
      <c r="U292" s="613"/>
      <c r="V292" s="614"/>
      <c r="W292" s="614">
        <v>0.0</v>
      </c>
      <c r="X292" s="612">
        <f t="shared" si="169"/>
        <v>-45929</v>
      </c>
      <c r="Y292" s="613"/>
      <c r="Z292" s="612"/>
      <c r="AA292" s="612"/>
      <c r="AB292" s="613"/>
      <c r="AC292" s="612"/>
      <c r="AD292" s="616" t="s">
        <v>896</v>
      </c>
    </row>
    <row r="293" ht="13.5" hidden="1" customHeight="1">
      <c r="A293" s="604" t="b">
        <v>1</v>
      </c>
      <c r="B293" s="492" t="s">
        <v>34</v>
      </c>
      <c r="C293" s="492" t="s">
        <v>0</v>
      </c>
      <c r="D293" s="492" t="s">
        <v>864</v>
      </c>
      <c r="E293" s="492" t="s">
        <v>222</v>
      </c>
      <c r="F293" s="606">
        <v>45992.0</v>
      </c>
      <c r="G293" s="606"/>
      <c r="H293" s="672" t="s">
        <v>897</v>
      </c>
      <c r="I293" s="671" t="s">
        <v>898</v>
      </c>
      <c r="J293" s="492" t="s">
        <v>190</v>
      </c>
      <c r="K293" s="618">
        <v>50000.0</v>
      </c>
      <c r="L293" s="618">
        <v>40000.0</v>
      </c>
      <c r="M293" s="622">
        <v>180000.0</v>
      </c>
      <c r="N293" s="610">
        <v>45992.0</v>
      </c>
      <c r="O293" s="675" t="s">
        <v>564</v>
      </c>
      <c r="P293" s="610"/>
      <c r="Q293" s="610">
        <v>45948.0</v>
      </c>
      <c r="R293" s="610">
        <v>45954.0</v>
      </c>
      <c r="S293" s="612"/>
      <c r="T293" s="612"/>
      <c r="U293" s="613"/>
      <c r="V293" s="614"/>
      <c r="W293" s="614">
        <v>6.0</v>
      </c>
      <c r="X293" s="612">
        <f t="shared" si="169"/>
        <v>-45954</v>
      </c>
      <c r="Y293" s="613"/>
      <c r="Z293" s="612"/>
      <c r="AA293" s="612"/>
      <c r="AB293" s="613"/>
      <c r="AC293" s="612"/>
      <c r="AD293" s="616" t="s">
        <v>899</v>
      </c>
    </row>
    <row r="294" ht="13.5" hidden="1" customHeight="1">
      <c r="A294" s="604" t="b">
        <v>1</v>
      </c>
      <c r="B294" s="492" t="s">
        <v>34</v>
      </c>
      <c r="C294" s="492" t="s">
        <v>0</v>
      </c>
      <c r="D294" s="492" t="s">
        <v>864</v>
      </c>
      <c r="E294" s="629" t="s">
        <v>110</v>
      </c>
      <c r="F294" s="632">
        <v>45992.0</v>
      </c>
      <c r="G294" s="606"/>
      <c r="H294" s="672" t="s">
        <v>900</v>
      </c>
      <c r="I294" s="671" t="s">
        <v>901</v>
      </c>
      <c r="J294" s="492" t="s">
        <v>192</v>
      </c>
      <c r="K294" s="618">
        <v>50000.0</v>
      </c>
      <c r="L294" s="618">
        <v>40000.0</v>
      </c>
      <c r="M294" s="622">
        <v>180000.0</v>
      </c>
      <c r="N294" s="610">
        <v>45986.0</v>
      </c>
      <c r="O294" s="675" t="s">
        <v>564</v>
      </c>
      <c r="P294" s="610"/>
      <c r="Q294" s="610">
        <v>45952.0</v>
      </c>
      <c r="R294" s="610"/>
      <c r="S294" s="612"/>
      <c r="T294" s="612"/>
      <c r="U294" s="613"/>
      <c r="V294" s="612"/>
      <c r="W294" s="612"/>
      <c r="X294" s="612">
        <f t="shared" si="169"/>
        <v>0</v>
      </c>
      <c r="Y294" s="613"/>
      <c r="Z294" s="612"/>
      <c r="AA294" s="612"/>
      <c r="AB294" s="613"/>
      <c r="AC294" s="612"/>
      <c r="AD294" s="616" t="s">
        <v>902</v>
      </c>
    </row>
    <row r="295" ht="13.5" hidden="1" customHeight="1">
      <c r="A295" s="604" t="b">
        <v>1</v>
      </c>
      <c r="B295" s="492" t="s">
        <v>0</v>
      </c>
      <c r="C295" s="492" t="s">
        <v>0</v>
      </c>
      <c r="D295" s="492" t="s">
        <v>864</v>
      </c>
      <c r="E295" s="492" t="s">
        <v>110</v>
      </c>
      <c r="F295" s="633">
        <v>45992.0</v>
      </c>
      <c r="G295" s="606"/>
      <c r="H295" s="672" t="s">
        <v>903</v>
      </c>
      <c r="I295" s="671" t="s">
        <v>335</v>
      </c>
      <c r="J295" s="492" t="s">
        <v>190</v>
      </c>
      <c r="K295" s="618">
        <v>50000.0</v>
      </c>
      <c r="L295" s="618">
        <v>40000.0</v>
      </c>
      <c r="M295" s="622">
        <v>180000.0</v>
      </c>
      <c r="N295" s="610">
        <v>45987.0</v>
      </c>
      <c r="O295" s="675" t="s">
        <v>564</v>
      </c>
      <c r="P295" s="610"/>
      <c r="Q295" s="610">
        <v>45964.0</v>
      </c>
      <c r="R295" s="610"/>
      <c r="S295" s="612"/>
      <c r="T295" s="612"/>
      <c r="U295" s="613"/>
      <c r="V295" s="612"/>
      <c r="W295" s="612"/>
      <c r="X295" s="612">
        <f t="shared" si="169"/>
        <v>0</v>
      </c>
      <c r="Y295" s="613"/>
      <c r="Z295" s="612"/>
      <c r="AA295" s="614">
        <v>0.0</v>
      </c>
      <c r="AB295" s="613"/>
      <c r="AC295" s="612"/>
      <c r="AD295" s="616" t="s">
        <v>904</v>
      </c>
    </row>
    <row r="296" ht="13.5" hidden="1" customHeight="1">
      <c r="A296" s="604" t="b">
        <v>1</v>
      </c>
      <c r="B296" s="492" t="s">
        <v>34</v>
      </c>
      <c r="C296" s="492" t="s">
        <v>0</v>
      </c>
      <c r="D296" s="492" t="s">
        <v>864</v>
      </c>
      <c r="E296" s="492" t="s">
        <v>120</v>
      </c>
      <c r="F296" s="606">
        <v>45992.0</v>
      </c>
      <c r="G296" s="606"/>
      <c r="H296" s="617" t="s">
        <v>905</v>
      </c>
      <c r="I296" s="492" t="s">
        <v>906</v>
      </c>
      <c r="J296" s="492" t="s">
        <v>190</v>
      </c>
      <c r="K296" s="618">
        <v>50000.0</v>
      </c>
      <c r="L296" s="618">
        <v>40000.0</v>
      </c>
      <c r="M296" s="622">
        <v>180000.0</v>
      </c>
      <c r="N296" s="610">
        <v>45986.0</v>
      </c>
      <c r="O296" s="675" t="s">
        <v>907</v>
      </c>
      <c r="P296" s="610"/>
      <c r="Q296" s="610">
        <v>45986.0</v>
      </c>
      <c r="R296" s="610">
        <v>45987.0</v>
      </c>
      <c r="S296" s="612"/>
      <c r="T296" s="612"/>
      <c r="U296" s="613"/>
      <c r="V296" s="612"/>
      <c r="W296" s="612">
        <f>R296-Q296</f>
        <v>1</v>
      </c>
      <c r="X296" s="612">
        <f t="shared" si="169"/>
        <v>-45987</v>
      </c>
      <c r="Y296" s="613"/>
      <c r="Z296" s="612">
        <f>Y296-Q296</f>
        <v>-45986</v>
      </c>
      <c r="AA296" s="612">
        <f>Y296-R296</f>
        <v>-45987</v>
      </c>
      <c r="AB296" s="613"/>
      <c r="AC296" s="612">
        <f>AB296-Q296</f>
        <v>-45986</v>
      </c>
      <c r="AD296" s="616"/>
    </row>
    <row r="297" ht="13.5" hidden="1" customHeight="1">
      <c r="A297" s="604" t="b">
        <v>1</v>
      </c>
      <c r="B297" s="492" t="s">
        <v>34</v>
      </c>
      <c r="C297" s="492" t="s">
        <v>0</v>
      </c>
      <c r="D297" s="492" t="s">
        <v>864</v>
      </c>
      <c r="E297" s="492" t="s">
        <v>120</v>
      </c>
      <c r="F297" s="606">
        <v>45931.0</v>
      </c>
      <c r="G297" s="606"/>
      <c r="H297" s="617" t="s">
        <v>908</v>
      </c>
      <c r="I297" s="492" t="s">
        <v>909</v>
      </c>
      <c r="J297" s="492" t="s">
        <v>190</v>
      </c>
      <c r="K297" s="618">
        <v>50000.0</v>
      </c>
      <c r="L297" s="618">
        <v>40000.0</v>
      </c>
      <c r="M297" s="622">
        <v>180000.0</v>
      </c>
      <c r="N297" s="613"/>
      <c r="O297" s="475"/>
      <c r="P297" s="611"/>
      <c r="Q297" s="611">
        <v>45946.0</v>
      </c>
      <c r="R297" s="611">
        <v>45951.0</v>
      </c>
      <c r="S297" s="612"/>
      <c r="T297" s="612"/>
      <c r="U297" s="613"/>
      <c r="V297" s="614"/>
      <c r="W297" s="614">
        <v>5.0</v>
      </c>
      <c r="X297" s="612">
        <f t="shared" si="169"/>
        <v>-45951</v>
      </c>
      <c r="Y297" s="613"/>
      <c r="Z297" s="612"/>
      <c r="AA297" s="612"/>
      <c r="AB297" s="615"/>
      <c r="AC297" s="612"/>
      <c r="AD297" s="702"/>
    </row>
    <row r="298" ht="13.5" hidden="1" customHeight="1">
      <c r="A298" s="604" t="b">
        <v>1</v>
      </c>
      <c r="B298" s="492" t="s">
        <v>113</v>
      </c>
      <c r="C298" s="492" t="s">
        <v>0</v>
      </c>
      <c r="D298" s="492" t="s">
        <v>864</v>
      </c>
      <c r="E298" s="492" t="s">
        <v>120</v>
      </c>
      <c r="F298" s="606">
        <v>45931.0</v>
      </c>
      <c r="G298" s="606"/>
      <c r="H298" s="617" t="s">
        <v>910</v>
      </c>
      <c r="I298" s="492" t="s">
        <v>911</v>
      </c>
      <c r="J298" s="492" t="s">
        <v>192</v>
      </c>
      <c r="K298" s="618">
        <v>50000.0</v>
      </c>
      <c r="L298" s="618">
        <v>40000.0</v>
      </c>
      <c r="M298" s="622">
        <v>180000.0</v>
      </c>
      <c r="N298" s="610"/>
      <c r="O298" s="492"/>
      <c r="P298" s="610"/>
      <c r="Q298" s="610">
        <v>45950.0</v>
      </c>
      <c r="R298" s="610">
        <v>45951.0</v>
      </c>
      <c r="S298" s="612"/>
      <c r="T298" s="612"/>
      <c r="U298" s="613"/>
      <c r="V298" s="614"/>
      <c r="W298" s="614">
        <v>1.0</v>
      </c>
      <c r="X298" s="612">
        <f t="shared" si="169"/>
        <v>-45951</v>
      </c>
      <c r="Y298" s="613"/>
      <c r="Z298" s="612"/>
      <c r="AA298" s="612"/>
      <c r="AB298" s="613"/>
      <c r="AC298" s="612"/>
      <c r="AD298" s="620"/>
    </row>
    <row r="299" ht="13.5" hidden="1" customHeight="1">
      <c r="A299" s="604" t="b">
        <v>1</v>
      </c>
      <c r="B299" s="492" t="s">
        <v>34</v>
      </c>
      <c r="C299" s="492" t="s">
        <v>0</v>
      </c>
      <c r="D299" s="492" t="s">
        <v>864</v>
      </c>
      <c r="E299" s="492" t="s">
        <v>110</v>
      </c>
      <c r="F299" s="606">
        <v>45931.0</v>
      </c>
      <c r="G299" s="606"/>
      <c r="H299" s="617" t="s">
        <v>912</v>
      </c>
      <c r="I299" s="492" t="s">
        <v>237</v>
      </c>
      <c r="J299" s="492" t="s">
        <v>190</v>
      </c>
      <c r="K299" s="618">
        <v>50000.0</v>
      </c>
      <c r="L299" s="618">
        <v>40000.0</v>
      </c>
      <c r="M299" s="622">
        <v>180000.0</v>
      </c>
      <c r="N299" s="610"/>
      <c r="O299" s="492"/>
      <c r="P299" s="611"/>
      <c r="Q299" s="611">
        <v>45925.0</v>
      </c>
      <c r="R299" s="611">
        <v>45927.0</v>
      </c>
      <c r="S299" s="612"/>
      <c r="T299" s="612"/>
      <c r="U299" s="613"/>
      <c r="V299" s="614"/>
      <c r="W299" s="614">
        <v>2.0</v>
      </c>
      <c r="X299" s="612">
        <f t="shared" si="169"/>
        <v>-45927</v>
      </c>
      <c r="Y299" s="613"/>
      <c r="Z299" s="612"/>
      <c r="AA299" s="612"/>
      <c r="AB299" s="615"/>
      <c r="AC299" s="612"/>
      <c r="AD299" s="616" t="s">
        <v>913</v>
      </c>
    </row>
    <row r="300" ht="13.5" hidden="1" customHeight="1">
      <c r="A300" s="604" t="b">
        <v>1</v>
      </c>
      <c r="B300" s="492" t="s">
        <v>114</v>
      </c>
      <c r="C300" s="492" t="s">
        <v>0</v>
      </c>
      <c r="D300" s="492" t="s">
        <v>864</v>
      </c>
      <c r="E300" s="492" t="s">
        <v>111</v>
      </c>
      <c r="F300" s="606">
        <v>45931.0</v>
      </c>
      <c r="G300" s="606"/>
      <c r="H300" s="617" t="s">
        <v>914</v>
      </c>
      <c r="I300" s="492" t="s">
        <v>829</v>
      </c>
      <c r="J300" s="492" t="s">
        <v>190</v>
      </c>
      <c r="K300" s="618">
        <v>50000.0</v>
      </c>
      <c r="L300" s="618">
        <v>40000.0</v>
      </c>
      <c r="M300" s="622">
        <v>180000.0</v>
      </c>
      <c r="N300" s="610">
        <v>45951.0</v>
      </c>
      <c r="O300" s="492" t="s">
        <v>915</v>
      </c>
      <c r="P300" s="610"/>
      <c r="Q300" s="610">
        <v>45917.0</v>
      </c>
      <c r="R300" s="610"/>
      <c r="S300" s="612"/>
      <c r="T300" s="612"/>
      <c r="U300" s="613"/>
      <c r="V300" s="612"/>
      <c r="W300" s="612"/>
      <c r="X300" s="612">
        <f t="shared" si="169"/>
        <v>0</v>
      </c>
      <c r="Y300" s="613"/>
      <c r="Z300" s="612"/>
      <c r="AA300" s="614">
        <v>0.0</v>
      </c>
      <c r="AB300" s="613"/>
      <c r="AC300" s="612"/>
      <c r="AD300" s="616" t="s">
        <v>916</v>
      </c>
    </row>
    <row r="301" ht="13.5" hidden="1" customHeight="1">
      <c r="A301" s="604" t="b">
        <v>1</v>
      </c>
      <c r="B301" s="492" t="s">
        <v>118</v>
      </c>
      <c r="C301" s="492" t="s">
        <v>0</v>
      </c>
      <c r="D301" s="492" t="s">
        <v>864</v>
      </c>
      <c r="E301" s="492" t="s">
        <v>110</v>
      </c>
      <c r="F301" s="628">
        <v>45931.0</v>
      </c>
      <c r="G301" s="606"/>
      <c r="H301" s="704" t="s">
        <v>917</v>
      </c>
      <c r="I301" s="671" t="s">
        <v>918</v>
      </c>
      <c r="J301" s="671" t="s">
        <v>190</v>
      </c>
      <c r="K301" s="618">
        <v>50000.0</v>
      </c>
      <c r="L301" s="618">
        <v>40000.0</v>
      </c>
      <c r="M301" s="622">
        <v>180000.0</v>
      </c>
      <c r="N301" s="610">
        <v>45951.0</v>
      </c>
      <c r="O301" s="492" t="s">
        <v>915</v>
      </c>
      <c r="P301" s="610"/>
      <c r="Q301" s="610">
        <v>45939.0</v>
      </c>
      <c r="R301" s="610"/>
      <c r="S301" s="612"/>
      <c r="T301" s="612"/>
      <c r="U301" s="613"/>
      <c r="V301" s="612"/>
      <c r="W301" s="612"/>
      <c r="X301" s="612">
        <f t="shared" si="169"/>
        <v>0</v>
      </c>
      <c r="Y301" s="613"/>
      <c r="Z301" s="612"/>
      <c r="AA301" s="614">
        <v>0.0</v>
      </c>
      <c r="AB301" s="613"/>
      <c r="AC301" s="612"/>
      <c r="AD301" s="616" t="s">
        <v>919</v>
      </c>
    </row>
    <row r="302" ht="13.5" hidden="1" customHeight="1">
      <c r="A302" s="604" t="b">
        <v>1</v>
      </c>
      <c r="B302" s="492" t="s">
        <v>113</v>
      </c>
      <c r="C302" s="492" t="s">
        <v>0</v>
      </c>
      <c r="D302" s="492" t="s">
        <v>864</v>
      </c>
      <c r="E302" s="629" t="s">
        <v>111</v>
      </c>
      <c r="F302" s="606">
        <v>45931.0</v>
      </c>
      <c r="G302" s="606"/>
      <c r="H302" s="672" t="s">
        <v>920</v>
      </c>
      <c r="I302" s="671" t="s">
        <v>921</v>
      </c>
      <c r="J302" s="671" t="s">
        <v>190</v>
      </c>
      <c r="K302" s="618">
        <v>50000.0</v>
      </c>
      <c r="L302" s="618">
        <v>40000.0</v>
      </c>
      <c r="M302" s="622">
        <v>180000.0</v>
      </c>
      <c r="N302" s="610">
        <v>45957.0</v>
      </c>
      <c r="O302" s="613"/>
      <c r="P302" s="610"/>
      <c r="Q302" s="610">
        <v>45890.0</v>
      </c>
      <c r="R302" s="610"/>
      <c r="S302" s="612"/>
      <c r="T302" s="612"/>
      <c r="U302" s="613"/>
      <c r="V302" s="612"/>
      <c r="W302" s="612"/>
      <c r="X302" s="612">
        <f t="shared" si="169"/>
        <v>0</v>
      </c>
      <c r="Y302" s="613"/>
      <c r="Z302" s="612"/>
      <c r="AA302" s="614">
        <v>0.0</v>
      </c>
      <c r="AB302" s="613"/>
      <c r="AC302" s="612"/>
      <c r="AD302" s="616" t="s">
        <v>922</v>
      </c>
    </row>
    <row r="303" ht="13.5" hidden="1" customHeight="1">
      <c r="A303" s="604" t="b">
        <v>1</v>
      </c>
      <c r="B303" s="475"/>
      <c r="C303" s="475"/>
      <c r="D303" s="492" t="s">
        <v>864</v>
      </c>
      <c r="E303" s="492" t="s">
        <v>222</v>
      </c>
      <c r="F303" s="606">
        <v>45778.0</v>
      </c>
      <c r="G303" s="606"/>
      <c r="H303" s="617" t="s">
        <v>923</v>
      </c>
      <c r="I303" s="492" t="s">
        <v>924</v>
      </c>
      <c r="J303" s="492" t="s">
        <v>190</v>
      </c>
      <c r="K303" s="618">
        <v>50000.0</v>
      </c>
      <c r="L303" s="618">
        <v>40000.0</v>
      </c>
      <c r="M303" s="622">
        <v>180000.0</v>
      </c>
      <c r="N303" s="613"/>
      <c r="O303" s="613"/>
      <c r="P303" s="678"/>
      <c r="Q303" s="678"/>
      <c r="R303" s="678"/>
      <c r="S303" s="614"/>
      <c r="T303" s="614"/>
      <c r="U303" s="610"/>
      <c r="V303" s="614"/>
      <c r="W303" s="614">
        <v>0.0</v>
      </c>
      <c r="X303" s="612">
        <f t="shared" si="169"/>
        <v>0</v>
      </c>
      <c r="Y303" s="613"/>
      <c r="Z303" s="614">
        <v>0.0</v>
      </c>
      <c r="AA303" s="614">
        <v>0.0</v>
      </c>
      <c r="AB303" s="613"/>
      <c r="AC303" s="614">
        <v>0.0</v>
      </c>
      <c r="AD303" s="616"/>
    </row>
    <row r="304" ht="13.5" hidden="1" customHeight="1">
      <c r="A304" s="604" t="b">
        <v>1</v>
      </c>
      <c r="B304" s="492"/>
      <c r="C304" s="492"/>
      <c r="D304" s="492" t="s">
        <v>864</v>
      </c>
      <c r="E304" s="629" t="s">
        <v>222</v>
      </c>
      <c r="F304" s="606">
        <v>45778.0</v>
      </c>
      <c r="G304" s="606"/>
      <c r="H304" s="672" t="s">
        <v>925</v>
      </c>
      <c r="I304" s="671" t="s">
        <v>926</v>
      </c>
      <c r="J304" s="492" t="s">
        <v>192</v>
      </c>
      <c r="K304" s="618">
        <v>50000.0</v>
      </c>
      <c r="L304" s="618">
        <v>40000.0</v>
      </c>
      <c r="M304" s="622">
        <v>180000.0</v>
      </c>
      <c r="N304" s="613"/>
      <c r="O304" s="613"/>
      <c r="P304" s="610"/>
      <c r="Q304" s="610"/>
      <c r="R304" s="610"/>
      <c r="S304" s="614"/>
      <c r="T304" s="614"/>
      <c r="U304" s="610"/>
      <c r="V304" s="614"/>
      <c r="W304" s="614">
        <v>0.0</v>
      </c>
      <c r="X304" s="612">
        <f t="shared" si="169"/>
        <v>0</v>
      </c>
      <c r="Y304" s="613"/>
      <c r="Z304" s="614">
        <v>0.0</v>
      </c>
      <c r="AA304" s="614">
        <v>0.0</v>
      </c>
      <c r="AB304" s="613"/>
      <c r="AC304" s="614">
        <v>0.0</v>
      </c>
      <c r="AD304" s="616"/>
    </row>
    <row r="305" ht="13.5" hidden="1" customHeight="1">
      <c r="A305" s="604" t="b">
        <v>1</v>
      </c>
      <c r="B305" s="492"/>
      <c r="C305" s="492"/>
      <c r="D305" s="492" t="s">
        <v>864</v>
      </c>
      <c r="E305" s="492" t="s">
        <v>222</v>
      </c>
      <c r="F305" s="628">
        <v>45778.0</v>
      </c>
      <c r="G305" s="606"/>
      <c r="H305" s="704" t="s">
        <v>927</v>
      </c>
      <c r="I305" s="671" t="s">
        <v>928</v>
      </c>
      <c r="J305" s="671" t="s">
        <v>190</v>
      </c>
      <c r="K305" s="618">
        <v>50000.0</v>
      </c>
      <c r="L305" s="618">
        <v>40000.0</v>
      </c>
      <c r="M305" s="622">
        <v>180000.0</v>
      </c>
      <c r="N305" s="613"/>
      <c r="O305" s="613"/>
      <c r="P305" s="610"/>
      <c r="Q305" s="610"/>
      <c r="R305" s="610"/>
      <c r="S305" s="614"/>
      <c r="T305" s="614"/>
      <c r="U305" s="610"/>
      <c r="V305" s="614"/>
      <c r="W305" s="614">
        <v>0.0</v>
      </c>
      <c r="X305" s="612">
        <f t="shared" si="169"/>
        <v>0</v>
      </c>
      <c r="Y305" s="613"/>
      <c r="Z305" s="614">
        <v>0.0</v>
      </c>
      <c r="AA305" s="614">
        <v>0.0</v>
      </c>
      <c r="AB305" s="613"/>
      <c r="AC305" s="614">
        <v>0.0</v>
      </c>
      <c r="AD305" s="616"/>
    </row>
    <row r="306" ht="13.5" hidden="1" customHeight="1">
      <c r="A306" s="604" t="b">
        <v>1</v>
      </c>
      <c r="B306" s="492"/>
      <c r="C306" s="492"/>
      <c r="D306" s="492" t="s">
        <v>864</v>
      </c>
      <c r="E306" s="492" t="s">
        <v>222</v>
      </c>
      <c r="F306" s="606">
        <v>45778.0</v>
      </c>
      <c r="G306" s="606"/>
      <c r="H306" s="617" t="s">
        <v>929</v>
      </c>
      <c r="I306" s="492" t="s">
        <v>930</v>
      </c>
      <c r="J306" s="492" t="s">
        <v>192</v>
      </c>
      <c r="K306" s="618">
        <v>50000.0</v>
      </c>
      <c r="L306" s="618">
        <v>40000.0</v>
      </c>
      <c r="M306" s="622">
        <v>180000.0</v>
      </c>
      <c r="N306" s="613"/>
      <c r="O306" s="613"/>
      <c r="P306" s="610"/>
      <c r="Q306" s="610"/>
      <c r="R306" s="610"/>
      <c r="S306" s="614"/>
      <c r="T306" s="614"/>
      <c r="U306" s="610"/>
      <c r="V306" s="614"/>
      <c r="W306" s="614">
        <v>0.0</v>
      </c>
      <c r="X306" s="612">
        <f t="shared" si="169"/>
        <v>0</v>
      </c>
      <c r="Y306" s="613"/>
      <c r="Z306" s="614">
        <v>0.0</v>
      </c>
      <c r="AA306" s="614">
        <v>0.0</v>
      </c>
      <c r="AB306" s="613"/>
      <c r="AC306" s="614">
        <v>0.0</v>
      </c>
      <c r="AD306" s="616"/>
    </row>
    <row r="307" ht="13.5" hidden="1" customHeight="1">
      <c r="A307" s="604" t="b">
        <v>1</v>
      </c>
      <c r="B307" s="492"/>
      <c r="C307" s="492"/>
      <c r="D307" s="492" t="s">
        <v>864</v>
      </c>
      <c r="E307" s="492" t="s">
        <v>222</v>
      </c>
      <c r="F307" s="606">
        <v>45778.0</v>
      </c>
      <c r="G307" s="606"/>
      <c r="H307" s="617" t="s">
        <v>931</v>
      </c>
      <c r="I307" s="492" t="s">
        <v>932</v>
      </c>
      <c r="J307" s="492" t="s">
        <v>190</v>
      </c>
      <c r="K307" s="618">
        <v>50000.0</v>
      </c>
      <c r="L307" s="618">
        <v>40000.0</v>
      </c>
      <c r="M307" s="622">
        <v>180000.0</v>
      </c>
      <c r="N307" s="674"/>
      <c r="O307" s="674"/>
      <c r="P307" s="610"/>
      <c r="Q307" s="610"/>
      <c r="R307" s="610"/>
      <c r="S307" s="614"/>
      <c r="T307" s="614"/>
      <c r="U307" s="610"/>
      <c r="V307" s="614"/>
      <c r="W307" s="614">
        <v>0.0</v>
      </c>
      <c r="X307" s="612">
        <f t="shared" si="169"/>
        <v>0</v>
      </c>
      <c r="Y307" s="613"/>
      <c r="Z307" s="614">
        <v>0.0</v>
      </c>
      <c r="AA307" s="614">
        <v>0.0</v>
      </c>
      <c r="AB307" s="613"/>
      <c r="AC307" s="614">
        <v>0.0</v>
      </c>
      <c r="AD307" s="616"/>
    </row>
    <row r="308" ht="13.5" hidden="1" customHeight="1">
      <c r="A308" s="604" t="b">
        <v>1</v>
      </c>
      <c r="B308" s="492"/>
      <c r="C308" s="492"/>
      <c r="D308" s="492" t="s">
        <v>864</v>
      </c>
      <c r="E308" s="492" t="s">
        <v>222</v>
      </c>
      <c r="F308" s="606">
        <v>45778.0</v>
      </c>
      <c r="G308" s="606"/>
      <c r="H308" s="617" t="s">
        <v>933</v>
      </c>
      <c r="I308" s="492" t="s">
        <v>934</v>
      </c>
      <c r="J308" s="492" t="s">
        <v>190</v>
      </c>
      <c r="K308" s="618">
        <v>50000.0</v>
      </c>
      <c r="L308" s="618">
        <v>40000.0</v>
      </c>
      <c r="M308" s="622">
        <v>180000.0</v>
      </c>
      <c r="N308" s="674"/>
      <c r="O308" s="674"/>
      <c r="P308" s="610"/>
      <c r="Q308" s="610"/>
      <c r="R308" s="610"/>
      <c r="S308" s="614"/>
      <c r="T308" s="614"/>
      <c r="U308" s="610"/>
      <c r="V308" s="614"/>
      <c r="W308" s="614">
        <v>0.0</v>
      </c>
      <c r="X308" s="612">
        <f t="shared" si="169"/>
        <v>0</v>
      </c>
      <c r="Y308" s="613"/>
      <c r="Z308" s="614">
        <v>0.0</v>
      </c>
      <c r="AA308" s="614">
        <v>0.0</v>
      </c>
      <c r="AB308" s="613"/>
      <c r="AC308" s="614">
        <v>0.0</v>
      </c>
      <c r="AD308" s="616"/>
    </row>
    <row r="309" ht="13.5" hidden="1" customHeight="1">
      <c r="A309" s="604" t="b">
        <v>1</v>
      </c>
      <c r="B309" s="492"/>
      <c r="C309" s="492"/>
      <c r="D309" s="492" t="s">
        <v>864</v>
      </c>
      <c r="E309" s="492" t="s">
        <v>222</v>
      </c>
      <c r="F309" s="628">
        <v>45839.0</v>
      </c>
      <c r="G309" s="606"/>
      <c r="H309" s="672" t="s">
        <v>935</v>
      </c>
      <c r="I309" s="671" t="s">
        <v>422</v>
      </c>
      <c r="J309" s="671" t="s">
        <v>192</v>
      </c>
      <c r="K309" s="618">
        <v>50000.0</v>
      </c>
      <c r="L309" s="618">
        <v>40000.0</v>
      </c>
      <c r="M309" s="622">
        <v>180000.0</v>
      </c>
      <c r="N309" s="610">
        <v>45856.0</v>
      </c>
      <c r="O309" s="613"/>
      <c r="P309" s="610"/>
      <c r="Q309" s="610"/>
      <c r="R309" s="610"/>
      <c r="S309" s="614"/>
      <c r="T309" s="614"/>
      <c r="U309" s="610"/>
      <c r="V309" s="614"/>
      <c r="W309" s="614">
        <v>0.0</v>
      </c>
      <c r="X309" s="612">
        <f t="shared" si="169"/>
        <v>0</v>
      </c>
      <c r="Y309" s="613"/>
      <c r="Z309" s="614">
        <v>0.0</v>
      </c>
      <c r="AA309" s="614">
        <v>0.0</v>
      </c>
      <c r="AB309" s="613"/>
      <c r="AC309" s="614">
        <v>0.0</v>
      </c>
      <c r="AD309" s="616" t="s">
        <v>936</v>
      </c>
    </row>
    <row r="310" ht="13.5" hidden="1" customHeight="1">
      <c r="A310" s="604" t="b">
        <v>1</v>
      </c>
      <c r="B310" s="492"/>
      <c r="C310" s="492"/>
      <c r="D310" s="492" t="s">
        <v>864</v>
      </c>
      <c r="E310" s="492" t="s">
        <v>111</v>
      </c>
      <c r="F310" s="632">
        <v>45839.0</v>
      </c>
      <c r="G310" s="606"/>
      <c r="H310" s="617" t="s">
        <v>937</v>
      </c>
      <c r="I310" s="492" t="s">
        <v>938</v>
      </c>
      <c r="J310" s="492" t="s">
        <v>192</v>
      </c>
      <c r="K310" s="618">
        <v>50000.0</v>
      </c>
      <c r="L310" s="618">
        <v>40000.0</v>
      </c>
      <c r="M310" s="622">
        <v>180000.0</v>
      </c>
      <c r="N310" s="613"/>
      <c r="O310" s="613"/>
      <c r="P310" s="610"/>
      <c r="Q310" s="610"/>
      <c r="R310" s="610"/>
      <c r="S310" s="614"/>
      <c r="T310" s="614"/>
      <c r="U310" s="610"/>
      <c r="V310" s="614"/>
      <c r="W310" s="614">
        <v>0.0</v>
      </c>
      <c r="X310" s="612">
        <f t="shared" si="169"/>
        <v>0</v>
      </c>
      <c r="Y310" s="613"/>
      <c r="Z310" s="614">
        <v>0.0</v>
      </c>
      <c r="AA310" s="614">
        <v>0.0</v>
      </c>
      <c r="AB310" s="613"/>
      <c r="AC310" s="614">
        <v>0.0</v>
      </c>
      <c r="AD310" s="620"/>
    </row>
    <row r="311" ht="13.5" hidden="1" customHeight="1">
      <c r="A311" s="604" t="b">
        <v>1</v>
      </c>
      <c r="B311" s="492"/>
      <c r="C311" s="492"/>
      <c r="D311" s="492" t="s">
        <v>864</v>
      </c>
      <c r="E311" s="492" t="s">
        <v>111</v>
      </c>
      <c r="F311" s="628">
        <v>45839.0</v>
      </c>
      <c r="G311" s="606"/>
      <c r="H311" s="617" t="s">
        <v>939</v>
      </c>
      <c r="I311" s="492" t="s">
        <v>940</v>
      </c>
      <c r="J311" s="492" t="s">
        <v>190</v>
      </c>
      <c r="K311" s="618">
        <v>50000.0</v>
      </c>
      <c r="L311" s="618">
        <v>40000.0</v>
      </c>
      <c r="M311" s="622">
        <v>180000.0</v>
      </c>
      <c r="N311" s="613"/>
      <c r="O311" s="492"/>
      <c r="P311" s="678"/>
      <c r="Q311" s="678"/>
      <c r="R311" s="678"/>
      <c r="S311" s="614"/>
      <c r="T311" s="614"/>
      <c r="U311" s="610"/>
      <c r="V311" s="614"/>
      <c r="W311" s="614">
        <v>0.0</v>
      </c>
      <c r="X311" s="612">
        <f t="shared" si="169"/>
        <v>0</v>
      </c>
      <c r="Y311" s="613"/>
      <c r="Z311" s="614">
        <v>0.0</v>
      </c>
      <c r="AA311" s="614">
        <v>0.0</v>
      </c>
      <c r="AB311" s="613"/>
      <c r="AC311" s="614">
        <v>0.0</v>
      </c>
      <c r="AD311" s="492"/>
    </row>
    <row r="312" ht="13.5" hidden="1" customHeight="1">
      <c r="A312" s="604" t="b">
        <v>1</v>
      </c>
      <c r="B312" s="492"/>
      <c r="C312" s="492"/>
      <c r="D312" s="492" t="s">
        <v>864</v>
      </c>
      <c r="E312" s="492" t="s">
        <v>110</v>
      </c>
      <c r="F312" s="606">
        <v>45870.0</v>
      </c>
      <c r="G312" s="606"/>
      <c r="H312" s="617" t="s">
        <v>941</v>
      </c>
      <c r="I312" s="492" t="s">
        <v>942</v>
      </c>
      <c r="J312" s="492" t="s">
        <v>190</v>
      </c>
      <c r="K312" s="618">
        <v>50000.0</v>
      </c>
      <c r="L312" s="618">
        <v>40000.0</v>
      </c>
      <c r="M312" s="622">
        <v>180000.0</v>
      </c>
      <c r="N312" s="613"/>
      <c r="O312" s="613"/>
      <c r="P312" s="610"/>
      <c r="Q312" s="610">
        <v>45890.0</v>
      </c>
      <c r="R312" s="610">
        <v>45898.0</v>
      </c>
      <c r="S312" s="612"/>
      <c r="T312" s="612"/>
      <c r="U312" s="613"/>
      <c r="V312" s="614"/>
      <c r="W312" s="614">
        <v>8.0</v>
      </c>
      <c r="X312" s="612">
        <f t="shared" si="169"/>
        <v>-45898</v>
      </c>
      <c r="Y312" s="613"/>
      <c r="Z312" s="612"/>
      <c r="AA312" s="612"/>
      <c r="AB312" s="613"/>
      <c r="AC312" s="612"/>
      <c r="AD312" s="616" t="s">
        <v>943</v>
      </c>
    </row>
    <row r="313" ht="13.5" hidden="1" customHeight="1">
      <c r="A313" s="604" t="b">
        <v>1</v>
      </c>
      <c r="B313" s="492"/>
      <c r="C313" s="492"/>
      <c r="D313" s="492" t="s">
        <v>864</v>
      </c>
      <c r="E313" s="492" t="s">
        <v>110</v>
      </c>
      <c r="F313" s="632">
        <v>45870.0</v>
      </c>
      <c r="G313" s="606"/>
      <c r="H313" s="492" t="s">
        <v>944</v>
      </c>
      <c r="I313" s="492" t="s">
        <v>945</v>
      </c>
      <c r="J313" s="492" t="s">
        <v>190</v>
      </c>
      <c r="K313" s="618">
        <v>50000.0</v>
      </c>
      <c r="L313" s="618">
        <v>40000.0</v>
      </c>
      <c r="M313" s="622">
        <v>180000.0</v>
      </c>
      <c r="N313" s="613"/>
      <c r="O313" s="613"/>
      <c r="P313" s="610"/>
      <c r="Q313" s="610"/>
      <c r="R313" s="610"/>
      <c r="S313" s="614"/>
      <c r="T313" s="614"/>
      <c r="U313" s="610"/>
      <c r="V313" s="614"/>
      <c r="W313" s="614">
        <v>0.0</v>
      </c>
      <c r="X313" s="612">
        <f t="shared" si="169"/>
        <v>0</v>
      </c>
      <c r="Y313" s="613"/>
      <c r="Z313" s="614">
        <v>0.0</v>
      </c>
      <c r="AA313" s="614">
        <v>0.0</v>
      </c>
      <c r="AB313" s="613"/>
      <c r="AC313" s="614">
        <v>0.0</v>
      </c>
      <c r="AD313" s="620"/>
    </row>
    <row r="314" ht="13.5" hidden="1" customHeight="1">
      <c r="A314" s="604" t="b">
        <v>1</v>
      </c>
      <c r="B314" s="492"/>
      <c r="C314" s="492"/>
      <c r="D314" s="492" t="s">
        <v>864</v>
      </c>
      <c r="E314" s="492" t="s">
        <v>222</v>
      </c>
      <c r="F314" s="606">
        <v>45870.0</v>
      </c>
      <c r="G314" s="606"/>
      <c r="H314" s="617" t="s">
        <v>946</v>
      </c>
      <c r="I314" s="492" t="s">
        <v>947</v>
      </c>
      <c r="J314" s="492" t="s">
        <v>192</v>
      </c>
      <c r="K314" s="618">
        <v>50000.0</v>
      </c>
      <c r="L314" s="618">
        <v>40000.0</v>
      </c>
      <c r="M314" s="622">
        <v>180000.0</v>
      </c>
      <c r="N314" s="613"/>
      <c r="O314" s="613"/>
      <c r="P314" s="610"/>
      <c r="Q314" s="610"/>
      <c r="R314" s="610"/>
      <c r="S314" s="614"/>
      <c r="T314" s="614"/>
      <c r="U314" s="610"/>
      <c r="V314" s="614"/>
      <c r="W314" s="614">
        <v>0.0</v>
      </c>
      <c r="X314" s="612">
        <f t="shared" si="169"/>
        <v>0</v>
      </c>
      <c r="Y314" s="613"/>
      <c r="Z314" s="614">
        <v>0.0</v>
      </c>
      <c r="AA314" s="614">
        <v>0.0</v>
      </c>
      <c r="AB314" s="613"/>
      <c r="AC314" s="614">
        <v>0.0</v>
      </c>
      <c r="AD314" s="616" t="s">
        <v>948</v>
      </c>
    </row>
    <row r="315" ht="13.5" hidden="1" customHeight="1">
      <c r="A315" s="604" t="b">
        <v>1</v>
      </c>
      <c r="B315" s="492"/>
      <c r="C315" s="492"/>
      <c r="D315" s="492" t="s">
        <v>864</v>
      </c>
      <c r="E315" s="492" t="s">
        <v>110</v>
      </c>
      <c r="F315" s="628">
        <v>45870.0</v>
      </c>
      <c r="G315" s="606"/>
      <c r="H315" s="617" t="s">
        <v>949</v>
      </c>
      <c r="I315" s="492" t="s">
        <v>950</v>
      </c>
      <c r="J315" s="492" t="s">
        <v>190</v>
      </c>
      <c r="K315" s="618">
        <v>50000.0</v>
      </c>
      <c r="L315" s="618">
        <v>40000.0</v>
      </c>
      <c r="M315" s="622">
        <v>180000.0</v>
      </c>
      <c r="N315" s="610"/>
      <c r="O315" s="492"/>
      <c r="P315" s="678"/>
      <c r="Q315" s="678"/>
      <c r="R315" s="678"/>
      <c r="S315" s="614"/>
      <c r="T315" s="614"/>
      <c r="U315" s="610"/>
      <c r="V315" s="614"/>
      <c r="W315" s="614">
        <v>0.0</v>
      </c>
      <c r="X315" s="612">
        <f t="shared" si="169"/>
        <v>0</v>
      </c>
      <c r="Y315" s="613"/>
      <c r="Z315" s="614">
        <v>0.0</v>
      </c>
      <c r="AA315" s="614">
        <v>0.0</v>
      </c>
      <c r="AB315" s="613"/>
      <c r="AC315" s="614">
        <v>0.0</v>
      </c>
      <c r="AD315" s="616"/>
    </row>
    <row r="316" ht="13.5" hidden="1" customHeight="1">
      <c r="A316" s="604" t="b">
        <v>1</v>
      </c>
      <c r="B316" s="492"/>
      <c r="C316" s="492"/>
      <c r="D316" s="492" t="s">
        <v>864</v>
      </c>
      <c r="E316" s="492" t="s">
        <v>110</v>
      </c>
      <c r="F316" s="606">
        <v>45870.0</v>
      </c>
      <c r="G316" s="606"/>
      <c r="H316" s="617" t="s">
        <v>951</v>
      </c>
      <c r="I316" s="492" t="s">
        <v>952</v>
      </c>
      <c r="J316" s="492" t="s">
        <v>190</v>
      </c>
      <c r="K316" s="618">
        <v>50000.0</v>
      </c>
      <c r="L316" s="618">
        <v>40000.0</v>
      </c>
      <c r="M316" s="622">
        <v>180000.0</v>
      </c>
      <c r="N316" s="613"/>
      <c r="O316" s="613"/>
      <c r="P316" s="610"/>
      <c r="Q316" s="610"/>
      <c r="R316" s="610"/>
      <c r="S316" s="614"/>
      <c r="T316" s="614"/>
      <c r="U316" s="610"/>
      <c r="V316" s="614"/>
      <c r="W316" s="614">
        <v>0.0</v>
      </c>
      <c r="X316" s="612">
        <f t="shared" si="169"/>
        <v>0</v>
      </c>
      <c r="Y316" s="613"/>
      <c r="Z316" s="614">
        <v>0.0</v>
      </c>
      <c r="AA316" s="614">
        <v>0.0</v>
      </c>
      <c r="AB316" s="613"/>
      <c r="AC316" s="614">
        <v>0.0</v>
      </c>
      <c r="AD316" s="616"/>
    </row>
    <row r="317" ht="13.5" hidden="1" customHeight="1">
      <c r="A317" s="604" t="b">
        <v>1</v>
      </c>
      <c r="B317" s="492"/>
      <c r="C317" s="492"/>
      <c r="D317" s="492" t="s">
        <v>864</v>
      </c>
      <c r="E317" s="492" t="s">
        <v>110</v>
      </c>
      <c r="F317" s="606">
        <v>45870.0</v>
      </c>
      <c r="G317" s="606"/>
      <c r="H317" s="617" t="s">
        <v>953</v>
      </c>
      <c r="I317" s="492" t="s">
        <v>954</v>
      </c>
      <c r="J317" s="492" t="s">
        <v>192</v>
      </c>
      <c r="K317" s="618">
        <v>50000.0</v>
      </c>
      <c r="L317" s="618">
        <v>40000.0</v>
      </c>
      <c r="M317" s="622">
        <v>180000.0</v>
      </c>
      <c r="N317" s="610">
        <v>45887.0</v>
      </c>
      <c r="O317" s="492" t="s">
        <v>955</v>
      </c>
      <c r="P317" s="610"/>
      <c r="Q317" s="610"/>
      <c r="R317" s="610"/>
      <c r="S317" s="614"/>
      <c r="T317" s="614"/>
      <c r="U317" s="610"/>
      <c r="V317" s="614"/>
      <c r="W317" s="614">
        <v>0.0</v>
      </c>
      <c r="X317" s="612">
        <f t="shared" si="169"/>
        <v>0</v>
      </c>
      <c r="Y317" s="613"/>
      <c r="Z317" s="614">
        <v>0.0</v>
      </c>
      <c r="AA317" s="614">
        <v>0.0</v>
      </c>
      <c r="AB317" s="613"/>
      <c r="AC317" s="614">
        <v>0.0</v>
      </c>
      <c r="AD317" s="616"/>
    </row>
    <row r="318" ht="13.5" hidden="1" customHeight="1">
      <c r="A318" s="604" t="b">
        <v>1</v>
      </c>
      <c r="B318" s="492"/>
      <c r="C318" s="492"/>
      <c r="D318" s="629" t="s">
        <v>864</v>
      </c>
      <c r="E318" s="629" t="s">
        <v>110</v>
      </c>
      <c r="F318" s="632">
        <v>45870.0</v>
      </c>
      <c r="G318" s="606"/>
      <c r="H318" s="672" t="s">
        <v>956</v>
      </c>
      <c r="I318" s="671" t="s">
        <v>957</v>
      </c>
      <c r="J318" s="671" t="s">
        <v>190</v>
      </c>
      <c r="K318" s="618">
        <v>50000.0</v>
      </c>
      <c r="L318" s="618">
        <v>40000.0</v>
      </c>
      <c r="M318" s="622">
        <v>180000.0</v>
      </c>
      <c r="N318" s="610">
        <v>45887.0</v>
      </c>
      <c r="O318" s="492" t="s">
        <v>958</v>
      </c>
      <c r="P318" s="610"/>
      <c r="Q318" s="610"/>
      <c r="R318" s="610"/>
      <c r="S318" s="614"/>
      <c r="T318" s="614"/>
      <c r="U318" s="610"/>
      <c r="V318" s="614"/>
      <c r="W318" s="614">
        <v>0.0</v>
      </c>
      <c r="X318" s="612">
        <f t="shared" si="169"/>
        <v>0</v>
      </c>
      <c r="Y318" s="613"/>
      <c r="Z318" s="614">
        <v>0.0</v>
      </c>
      <c r="AA318" s="614">
        <v>0.0</v>
      </c>
      <c r="AB318" s="613"/>
      <c r="AC318" s="614">
        <v>0.0</v>
      </c>
      <c r="AD318" s="616"/>
    </row>
    <row r="319" ht="13.5" hidden="1" customHeight="1">
      <c r="A319" s="604" t="b">
        <v>1</v>
      </c>
      <c r="B319" s="492"/>
      <c r="C319" s="492"/>
      <c r="D319" s="492" t="s">
        <v>864</v>
      </c>
      <c r="E319" s="492" t="s">
        <v>110</v>
      </c>
      <c r="F319" s="606">
        <v>45870.0</v>
      </c>
      <c r="G319" s="606"/>
      <c r="H319" s="617" t="s">
        <v>959</v>
      </c>
      <c r="I319" s="492" t="s">
        <v>960</v>
      </c>
      <c r="J319" s="492" t="s">
        <v>192</v>
      </c>
      <c r="K319" s="618">
        <v>50000.0</v>
      </c>
      <c r="L319" s="618">
        <v>40000.0</v>
      </c>
      <c r="M319" s="622">
        <v>180000.0</v>
      </c>
      <c r="N319" s="613"/>
      <c r="O319" s="613"/>
      <c r="P319" s="610"/>
      <c r="Q319" s="610">
        <v>45891.0</v>
      </c>
      <c r="R319" s="610">
        <v>45891.0</v>
      </c>
      <c r="S319" s="612"/>
      <c r="T319" s="612"/>
      <c r="U319" s="613"/>
      <c r="V319" s="614"/>
      <c r="W319" s="614">
        <v>0.0</v>
      </c>
      <c r="X319" s="612">
        <f t="shared" si="169"/>
        <v>-45891</v>
      </c>
      <c r="Y319" s="613"/>
      <c r="Z319" s="612"/>
      <c r="AA319" s="612"/>
      <c r="AB319" s="613"/>
      <c r="AC319" s="612"/>
      <c r="AD319" s="616" t="s">
        <v>961</v>
      </c>
    </row>
    <row r="320" ht="13.5" hidden="1" customHeight="1">
      <c r="A320" s="604" t="b">
        <v>1</v>
      </c>
      <c r="B320" s="492"/>
      <c r="C320" s="492" t="s">
        <v>0</v>
      </c>
      <c r="D320" s="492" t="s">
        <v>864</v>
      </c>
      <c r="E320" s="492" t="s">
        <v>110</v>
      </c>
      <c r="F320" s="632">
        <v>45901.0</v>
      </c>
      <c r="G320" s="606"/>
      <c r="H320" s="617" t="s">
        <v>962</v>
      </c>
      <c r="I320" s="492" t="s">
        <v>963</v>
      </c>
      <c r="J320" s="492" t="s">
        <v>190</v>
      </c>
      <c r="K320" s="618">
        <v>50000.0</v>
      </c>
      <c r="L320" s="618">
        <v>40000.0</v>
      </c>
      <c r="M320" s="622">
        <v>180000.0</v>
      </c>
      <c r="N320" s="613"/>
      <c r="O320" s="613"/>
      <c r="P320" s="610"/>
      <c r="Q320" s="610">
        <v>45911.0</v>
      </c>
      <c r="R320" s="610">
        <v>45913.0</v>
      </c>
      <c r="S320" s="612"/>
      <c r="T320" s="612"/>
      <c r="U320" s="613"/>
      <c r="V320" s="614"/>
      <c r="W320" s="614">
        <v>2.0</v>
      </c>
      <c r="X320" s="612">
        <f t="shared" si="169"/>
        <v>-45913</v>
      </c>
      <c r="Y320" s="613"/>
      <c r="Z320" s="612"/>
      <c r="AA320" s="612"/>
      <c r="AB320" s="613"/>
      <c r="AC320" s="612"/>
      <c r="AD320" s="616" t="s">
        <v>964</v>
      </c>
    </row>
    <row r="321" ht="13.5" hidden="1" customHeight="1">
      <c r="A321" s="604" t="b">
        <v>1</v>
      </c>
      <c r="B321" s="492" t="s">
        <v>113</v>
      </c>
      <c r="C321" s="492" t="s">
        <v>0</v>
      </c>
      <c r="D321" s="492" t="s">
        <v>864</v>
      </c>
      <c r="E321" s="492" t="s">
        <v>110</v>
      </c>
      <c r="F321" s="632">
        <v>45901.0</v>
      </c>
      <c r="G321" s="606"/>
      <c r="H321" s="617" t="s">
        <v>965</v>
      </c>
      <c r="I321" s="492" t="s">
        <v>413</v>
      </c>
      <c r="J321" s="492" t="s">
        <v>190</v>
      </c>
      <c r="K321" s="618">
        <v>50000.0</v>
      </c>
      <c r="L321" s="618">
        <v>40000.0</v>
      </c>
      <c r="M321" s="622">
        <v>180000.0</v>
      </c>
      <c r="N321" s="674"/>
      <c r="O321" s="674"/>
      <c r="P321" s="610"/>
      <c r="Q321" s="610">
        <v>45912.0</v>
      </c>
      <c r="R321" s="610">
        <v>45913.0</v>
      </c>
      <c r="S321" s="612"/>
      <c r="T321" s="612"/>
      <c r="U321" s="613"/>
      <c r="V321" s="614"/>
      <c r="W321" s="614">
        <v>1.0</v>
      </c>
      <c r="X321" s="612">
        <f t="shared" si="169"/>
        <v>-45913</v>
      </c>
      <c r="Y321" s="613"/>
      <c r="Z321" s="612"/>
      <c r="AA321" s="612"/>
      <c r="AB321" s="613"/>
      <c r="AC321" s="612"/>
      <c r="AD321" s="616" t="s">
        <v>961</v>
      </c>
    </row>
    <row r="322" ht="13.5" hidden="1" customHeight="1">
      <c r="A322" s="604" t="b">
        <v>1</v>
      </c>
      <c r="B322" s="492"/>
      <c r="C322" s="492"/>
      <c r="D322" s="629" t="s">
        <v>864</v>
      </c>
      <c r="E322" s="629" t="s">
        <v>110</v>
      </c>
      <c r="F322" s="632">
        <v>45901.0</v>
      </c>
      <c r="G322" s="606"/>
      <c r="H322" s="617" t="s">
        <v>966</v>
      </c>
      <c r="I322" s="492" t="s">
        <v>967</v>
      </c>
      <c r="J322" s="492" t="s">
        <v>190</v>
      </c>
      <c r="K322" s="618">
        <v>50000.0</v>
      </c>
      <c r="L322" s="618">
        <v>40000.0</v>
      </c>
      <c r="M322" s="622">
        <v>180000.0</v>
      </c>
      <c r="N322" s="613"/>
      <c r="O322" s="492"/>
      <c r="P322" s="678"/>
      <c r="Q322" s="678">
        <v>45897.0</v>
      </c>
      <c r="R322" s="678">
        <v>45902.0</v>
      </c>
      <c r="S322" s="612"/>
      <c r="T322" s="612"/>
      <c r="U322" s="613"/>
      <c r="V322" s="614"/>
      <c r="W322" s="614">
        <v>5.0</v>
      </c>
      <c r="X322" s="612">
        <f t="shared" si="169"/>
        <v>-45902</v>
      </c>
      <c r="Y322" s="613"/>
      <c r="Z322" s="612"/>
      <c r="AA322" s="612"/>
      <c r="AB322" s="613"/>
      <c r="AC322" s="612"/>
      <c r="AD322" s="616" t="s">
        <v>961</v>
      </c>
    </row>
    <row r="323" ht="13.5" hidden="1" customHeight="1">
      <c r="A323" s="604" t="b">
        <v>1</v>
      </c>
      <c r="B323" s="492" t="s">
        <v>114</v>
      </c>
      <c r="C323" s="492" t="s">
        <v>0</v>
      </c>
      <c r="D323" s="492" t="s">
        <v>864</v>
      </c>
      <c r="E323" s="492" t="s">
        <v>111</v>
      </c>
      <c r="F323" s="606">
        <v>45901.0</v>
      </c>
      <c r="G323" s="606"/>
      <c r="H323" s="617" t="s">
        <v>968</v>
      </c>
      <c r="I323" s="492" t="s">
        <v>969</v>
      </c>
      <c r="J323" s="492" t="s">
        <v>192</v>
      </c>
      <c r="K323" s="618">
        <v>50000.0</v>
      </c>
      <c r="L323" s="618">
        <v>40000.0</v>
      </c>
      <c r="M323" s="622">
        <v>180000.0</v>
      </c>
      <c r="N323" s="613"/>
      <c r="O323" s="613"/>
      <c r="P323" s="610"/>
      <c r="Q323" s="610">
        <v>45915.0</v>
      </c>
      <c r="R323" s="610">
        <v>45924.0</v>
      </c>
      <c r="S323" s="612"/>
      <c r="T323" s="612"/>
      <c r="U323" s="613"/>
      <c r="V323" s="614"/>
      <c r="W323" s="614">
        <v>9.0</v>
      </c>
      <c r="X323" s="612">
        <f t="shared" si="169"/>
        <v>-45924</v>
      </c>
      <c r="Y323" s="613"/>
      <c r="Z323" s="612"/>
      <c r="AA323" s="612"/>
      <c r="AB323" s="613"/>
      <c r="AC323" s="612"/>
      <c r="AD323" s="616" t="s">
        <v>970</v>
      </c>
    </row>
    <row r="324" ht="13.5" hidden="1" customHeight="1">
      <c r="A324" s="604" t="b">
        <v>1</v>
      </c>
      <c r="B324" s="492" t="s">
        <v>118</v>
      </c>
      <c r="C324" s="492" t="s">
        <v>0</v>
      </c>
      <c r="D324" s="492" t="s">
        <v>864</v>
      </c>
      <c r="E324" s="492" t="s">
        <v>110</v>
      </c>
      <c r="F324" s="632">
        <v>45901.0</v>
      </c>
      <c r="G324" s="606"/>
      <c r="H324" s="607" t="s">
        <v>971</v>
      </c>
      <c r="I324" s="492" t="s">
        <v>972</v>
      </c>
      <c r="J324" s="492" t="s">
        <v>190</v>
      </c>
      <c r="K324" s="618">
        <v>50000.0</v>
      </c>
      <c r="L324" s="618">
        <v>40000.0</v>
      </c>
      <c r="M324" s="622">
        <v>180000.0</v>
      </c>
      <c r="N324" s="610"/>
      <c r="O324" s="492"/>
      <c r="P324" s="610"/>
      <c r="Q324" s="610">
        <v>45912.0</v>
      </c>
      <c r="R324" s="610">
        <v>45916.0</v>
      </c>
      <c r="S324" s="612"/>
      <c r="T324" s="612"/>
      <c r="U324" s="613"/>
      <c r="V324" s="614"/>
      <c r="W324" s="614">
        <v>4.0</v>
      </c>
      <c r="X324" s="612">
        <f t="shared" si="169"/>
        <v>-45916</v>
      </c>
      <c r="Y324" s="613"/>
      <c r="Z324" s="612"/>
      <c r="AA324" s="612"/>
      <c r="AB324" s="613"/>
      <c r="AC324" s="612"/>
      <c r="AD324" s="616" t="s">
        <v>973</v>
      </c>
    </row>
    <row r="325" ht="13.5" hidden="1" customHeight="1">
      <c r="A325" s="604" t="b">
        <v>1</v>
      </c>
      <c r="B325" s="492" t="s">
        <v>113</v>
      </c>
      <c r="C325" s="492" t="s">
        <v>0</v>
      </c>
      <c r="D325" s="492" t="s">
        <v>864</v>
      </c>
      <c r="E325" s="492" t="s">
        <v>111</v>
      </c>
      <c r="F325" s="632">
        <v>45901.0</v>
      </c>
      <c r="G325" s="606"/>
      <c r="H325" s="705" t="s">
        <v>974</v>
      </c>
      <c r="I325" s="492" t="s">
        <v>975</v>
      </c>
      <c r="J325" s="492" t="s">
        <v>190</v>
      </c>
      <c r="K325" s="618">
        <v>50000.0</v>
      </c>
      <c r="L325" s="618">
        <v>40000.0</v>
      </c>
      <c r="M325" s="622">
        <v>180000.0</v>
      </c>
      <c r="N325" s="610"/>
      <c r="O325" s="492"/>
      <c r="P325" s="610"/>
      <c r="Q325" s="610">
        <v>45915.0</v>
      </c>
      <c r="R325" s="610">
        <v>45917.0</v>
      </c>
      <c r="S325" s="612"/>
      <c r="T325" s="612"/>
      <c r="U325" s="613"/>
      <c r="V325" s="614"/>
      <c r="W325" s="614">
        <v>2.0</v>
      </c>
      <c r="X325" s="612">
        <f t="shared" si="169"/>
        <v>-45917</v>
      </c>
      <c r="Y325" s="610"/>
      <c r="Z325" s="612"/>
      <c r="AA325" s="612"/>
      <c r="AB325" s="610"/>
      <c r="AC325" s="612"/>
      <c r="AD325" s="492" t="s">
        <v>976</v>
      </c>
    </row>
    <row r="326" ht="13.5" hidden="1" customHeight="1">
      <c r="A326" s="604" t="b">
        <v>1</v>
      </c>
      <c r="B326" s="492" t="s">
        <v>118</v>
      </c>
      <c r="C326" s="492" t="s">
        <v>0</v>
      </c>
      <c r="D326" s="492" t="s">
        <v>864</v>
      </c>
      <c r="E326" s="629" t="s">
        <v>110</v>
      </c>
      <c r="F326" s="632">
        <v>45901.0</v>
      </c>
      <c r="G326" s="606"/>
      <c r="H326" s="672" t="s">
        <v>977</v>
      </c>
      <c r="I326" s="671" t="s">
        <v>740</v>
      </c>
      <c r="J326" s="492" t="s">
        <v>190</v>
      </c>
      <c r="K326" s="618">
        <v>50000.0</v>
      </c>
      <c r="L326" s="618">
        <v>40000.0</v>
      </c>
      <c r="M326" s="622">
        <v>180000.0</v>
      </c>
      <c r="N326" s="610"/>
      <c r="O326" s="492"/>
      <c r="P326" s="610"/>
      <c r="Q326" s="610">
        <v>45909.0</v>
      </c>
      <c r="R326" s="610"/>
      <c r="S326" s="612"/>
      <c r="T326" s="612"/>
      <c r="U326" s="613"/>
      <c r="V326" s="612"/>
      <c r="W326" s="612"/>
      <c r="X326" s="612">
        <f t="shared" si="169"/>
        <v>0</v>
      </c>
      <c r="Y326" s="613"/>
      <c r="Z326" s="612"/>
      <c r="AA326" s="614">
        <v>0.0</v>
      </c>
      <c r="AB326" s="613"/>
      <c r="AC326" s="612"/>
      <c r="AD326" s="616" t="s">
        <v>978</v>
      </c>
    </row>
    <row r="327" ht="13.5" hidden="1" customHeight="1">
      <c r="A327" s="604" t="b">
        <v>1</v>
      </c>
      <c r="B327" s="492" t="s">
        <v>34</v>
      </c>
      <c r="C327" s="492" t="s">
        <v>0</v>
      </c>
      <c r="D327" s="492" t="s">
        <v>864</v>
      </c>
      <c r="E327" s="492" t="s">
        <v>111</v>
      </c>
      <c r="F327" s="632">
        <v>45901.0</v>
      </c>
      <c r="G327" s="606"/>
      <c r="H327" s="617" t="s">
        <v>979</v>
      </c>
      <c r="I327" s="492" t="s">
        <v>980</v>
      </c>
      <c r="J327" s="492" t="s">
        <v>192</v>
      </c>
      <c r="K327" s="618">
        <v>50000.0</v>
      </c>
      <c r="L327" s="618">
        <v>40000.0</v>
      </c>
      <c r="M327" s="622">
        <v>180000.0</v>
      </c>
      <c r="N327" s="610"/>
      <c r="O327" s="492"/>
      <c r="P327" s="610"/>
      <c r="Q327" s="610">
        <v>45910.0</v>
      </c>
      <c r="R327" s="610"/>
      <c r="S327" s="612"/>
      <c r="T327" s="612"/>
      <c r="U327" s="613"/>
      <c r="V327" s="612"/>
      <c r="W327" s="612"/>
      <c r="X327" s="612">
        <f t="shared" si="169"/>
        <v>0</v>
      </c>
      <c r="Y327" s="613"/>
      <c r="Z327" s="612"/>
      <c r="AA327" s="614">
        <v>0.0</v>
      </c>
      <c r="AB327" s="613"/>
      <c r="AC327" s="612"/>
      <c r="AD327" s="616" t="s">
        <v>981</v>
      </c>
    </row>
    <row r="328" ht="13.5" hidden="1" customHeight="1">
      <c r="A328" s="604" t="b">
        <v>1</v>
      </c>
      <c r="B328" s="492" t="s">
        <v>34</v>
      </c>
      <c r="C328" s="492" t="s">
        <v>0</v>
      </c>
      <c r="D328" s="492" t="s">
        <v>864</v>
      </c>
      <c r="E328" s="492" t="s">
        <v>111</v>
      </c>
      <c r="F328" s="632">
        <v>45901.0</v>
      </c>
      <c r="G328" s="606"/>
      <c r="H328" s="617" t="s">
        <v>982</v>
      </c>
      <c r="I328" s="492" t="s">
        <v>983</v>
      </c>
      <c r="J328" s="492" t="s">
        <v>190</v>
      </c>
      <c r="K328" s="618">
        <v>50000.0</v>
      </c>
      <c r="L328" s="618">
        <v>40000.0</v>
      </c>
      <c r="M328" s="622">
        <v>180000.0</v>
      </c>
      <c r="N328" s="610"/>
      <c r="O328" s="492"/>
      <c r="P328" s="610"/>
      <c r="Q328" s="610">
        <v>45901.0</v>
      </c>
      <c r="R328" s="610">
        <v>45922.0</v>
      </c>
      <c r="S328" s="612"/>
      <c r="T328" s="612"/>
      <c r="U328" s="613"/>
      <c r="V328" s="614"/>
      <c r="W328" s="614">
        <v>21.0</v>
      </c>
      <c r="X328" s="612">
        <f t="shared" si="169"/>
        <v>-45922</v>
      </c>
      <c r="Y328" s="613"/>
      <c r="Z328" s="612"/>
      <c r="AA328" s="612"/>
      <c r="AB328" s="613"/>
      <c r="AC328" s="612"/>
      <c r="AD328" s="620"/>
    </row>
    <row r="329" ht="13.5" hidden="1" customHeight="1">
      <c r="A329" s="604" t="b">
        <v>1</v>
      </c>
      <c r="B329" s="492" t="s">
        <v>34</v>
      </c>
      <c r="C329" s="492" t="s">
        <v>0</v>
      </c>
      <c r="D329" s="492" t="s">
        <v>864</v>
      </c>
      <c r="E329" s="492" t="s">
        <v>111</v>
      </c>
      <c r="F329" s="632">
        <v>45901.0</v>
      </c>
      <c r="G329" s="606"/>
      <c r="H329" s="617" t="s">
        <v>984</v>
      </c>
      <c r="I329" s="492" t="s">
        <v>985</v>
      </c>
      <c r="J329" s="492" t="s">
        <v>190</v>
      </c>
      <c r="K329" s="618">
        <v>50000.0</v>
      </c>
      <c r="L329" s="618">
        <v>40000.0</v>
      </c>
      <c r="M329" s="622">
        <v>180000.0</v>
      </c>
      <c r="N329" s="610"/>
      <c r="O329" s="492"/>
      <c r="P329" s="610"/>
      <c r="Q329" s="610">
        <v>45892.0</v>
      </c>
      <c r="R329" s="610">
        <v>45901.0</v>
      </c>
      <c r="S329" s="612"/>
      <c r="T329" s="612"/>
      <c r="U329" s="613"/>
      <c r="V329" s="614"/>
      <c r="W329" s="614">
        <v>9.0</v>
      </c>
      <c r="X329" s="612">
        <f t="shared" si="169"/>
        <v>-45901</v>
      </c>
      <c r="Y329" s="613"/>
      <c r="Z329" s="612"/>
      <c r="AA329" s="612"/>
      <c r="AB329" s="613"/>
      <c r="AC329" s="612"/>
      <c r="AD329" s="616" t="s">
        <v>986</v>
      </c>
    </row>
    <row r="330" ht="13.5" hidden="1" customHeight="1">
      <c r="A330" s="604" t="b">
        <v>1</v>
      </c>
      <c r="B330" s="492" t="s">
        <v>113</v>
      </c>
      <c r="C330" s="492" t="s">
        <v>0</v>
      </c>
      <c r="D330" s="492" t="s">
        <v>864</v>
      </c>
      <c r="E330" s="629" t="s">
        <v>111</v>
      </c>
      <c r="F330" s="632">
        <v>45901.0</v>
      </c>
      <c r="G330" s="606"/>
      <c r="H330" s="672" t="s">
        <v>987</v>
      </c>
      <c r="I330" s="671" t="s">
        <v>988</v>
      </c>
      <c r="J330" s="492" t="s">
        <v>190</v>
      </c>
      <c r="K330" s="618">
        <v>50000.0</v>
      </c>
      <c r="L330" s="618">
        <v>40000.0</v>
      </c>
      <c r="M330" s="622">
        <v>180000.0</v>
      </c>
      <c r="N330" s="610"/>
      <c r="O330" s="492"/>
      <c r="P330" s="610"/>
      <c r="Q330" s="610">
        <v>45909.0</v>
      </c>
      <c r="R330" s="610">
        <v>45911.0</v>
      </c>
      <c r="S330" s="612"/>
      <c r="T330" s="612"/>
      <c r="U330" s="613"/>
      <c r="V330" s="614"/>
      <c r="W330" s="614">
        <v>2.0</v>
      </c>
      <c r="X330" s="612">
        <f t="shared" si="169"/>
        <v>-45911</v>
      </c>
      <c r="Y330" s="613"/>
      <c r="Z330" s="612"/>
      <c r="AA330" s="612"/>
      <c r="AB330" s="613"/>
      <c r="AC330" s="612"/>
      <c r="AD330" s="616" t="s">
        <v>989</v>
      </c>
    </row>
    <row r="331" ht="13.5" hidden="1" customHeight="1">
      <c r="A331" s="604" t="b">
        <v>1</v>
      </c>
      <c r="B331" s="492" t="s">
        <v>113</v>
      </c>
      <c r="C331" s="492" t="s">
        <v>0</v>
      </c>
      <c r="D331" s="492" t="s">
        <v>864</v>
      </c>
      <c r="E331" s="492" t="s">
        <v>110</v>
      </c>
      <c r="F331" s="632">
        <v>45901.0</v>
      </c>
      <c r="G331" s="606"/>
      <c r="H331" s="617" t="s">
        <v>990</v>
      </c>
      <c r="I331" s="492" t="s">
        <v>991</v>
      </c>
      <c r="J331" s="492" t="s">
        <v>190</v>
      </c>
      <c r="K331" s="618">
        <v>50000.0</v>
      </c>
      <c r="L331" s="618">
        <v>40000.0</v>
      </c>
      <c r="M331" s="622">
        <v>180000.0</v>
      </c>
      <c r="N331" s="610"/>
      <c r="O331" s="492"/>
      <c r="P331" s="610"/>
      <c r="Q331" s="610">
        <v>45908.0</v>
      </c>
      <c r="R331" s="610"/>
      <c r="S331" s="612"/>
      <c r="T331" s="612"/>
      <c r="U331" s="613"/>
      <c r="V331" s="612"/>
      <c r="W331" s="612"/>
      <c r="X331" s="612">
        <f t="shared" si="169"/>
        <v>0</v>
      </c>
      <c r="Y331" s="613"/>
      <c r="Z331" s="612"/>
      <c r="AA331" s="614">
        <v>0.0</v>
      </c>
      <c r="AB331" s="613"/>
      <c r="AC331" s="612"/>
      <c r="AD331" s="616"/>
    </row>
    <row r="332" ht="13.5" hidden="1" customHeight="1">
      <c r="A332" s="604" t="b">
        <v>1</v>
      </c>
      <c r="B332" s="492" t="s">
        <v>34</v>
      </c>
      <c r="C332" s="492" t="s">
        <v>0</v>
      </c>
      <c r="D332" s="492" t="s">
        <v>864</v>
      </c>
      <c r="E332" s="492" t="s">
        <v>111</v>
      </c>
      <c r="F332" s="632">
        <v>45901.0</v>
      </c>
      <c r="G332" s="606"/>
      <c r="H332" s="617" t="s">
        <v>992</v>
      </c>
      <c r="I332" s="704" t="s">
        <v>649</v>
      </c>
      <c r="J332" s="492" t="s">
        <v>190</v>
      </c>
      <c r="K332" s="618">
        <v>50000.0</v>
      </c>
      <c r="L332" s="618">
        <v>40000.0</v>
      </c>
      <c r="M332" s="622">
        <v>180000.0</v>
      </c>
      <c r="N332" s="610"/>
      <c r="O332" s="492"/>
      <c r="P332" s="610"/>
      <c r="Q332" s="610">
        <v>45887.0</v>
      </c>
      <c r="R332" s="610"/>
      <c r="S332" s="612"/>
      <c r="T332" s="612"/>
      <c r="U332" s="613"/>
      <c r="V332" s="612"/>
      <c r="W332" s="612"/>
      <c r="X332" s="612">
        <f t="shared" si="169"/>
        <v>0</v>
      </c>
      <c r="Y332" s="613"/>
      <c r="Z332" s="612"/>
      <c r="AA332" s="614">
        <v>0.0</v>
      </c>
      <c r="AB332" s="613"/>
      <c r="AC332" s="612"/>
      <c r="AD332" s="616" t="s">
        <v>993</v>
      </c>
    </row>
    <row r="333" ht="13.5" hidden="1" customHeight="1">
      <c r="A333" s="604" t="b">
        <v>1</v>
      </c>
      <c r="B333" s="492" t="s">
        <v>34</v>
      </c>
      <c r="C333" s="492" t="s">
        <v>0</v>
      </c>
      <c r="D333" s="492" t="s">
        <v>864</v>
      </c>
      <c r="E333" s="492" t="s">
        <v>111</v>
      </c>
      <c r="F333" s="632">
        <v>45901.0</v>
      </c>
      <c r="G333" s="606"/>
      <c r="H333" s="617" t="s">
        <v>994</v>
      </c>
      <c r="I333" s="492" t="s">
        <v>995</v>
      </c>
      <c r="J333" s="492" t="s">
        <v>190</v>
      </c>
      <c r="K333" s="618">
        <v>50000.0</v>
      </c>
      <c r="L333" s="618">
        <v>40000.0</v>
      </c>
      <c r="M333" s="622">
        <v>180000.0</v>
      </c>
      <c r="N333" s="610"/>
      <c r="O333" s="492"/>
      <c r="P333" s="610"/>
      <c r="Q333" s="610">
        <v>45929.0</v>
      </c>
      <c r="R333" s="610">
        <v>45930.0</v>
      </c>
      <c r="S333" s="612"/>
      <c r="T333" s="612"/>
      <c r="U333" s="613"/>
      <c r="V333" s="614"/>
      <c r="W333" s="614">
        <v>1.0</v>
      </c>
      <c r="X333" s="612">
        <f t="shared" si="169"/>
        <v>-45930</v>
      </c>
      <c r="Y333" s="613"/>
      <c r="Z333" s="612"/>
      <c r="AA333" s="612"/>
      <c r="AB333" s="613"/>
      <c r="AC333" s="612"/>
      <c r="AD333" s="706" t="s">
        <v>996</v>
      </c>
    </row>
    <row r="334" ht="13.5" hidden="1" customHeight="1">
      <c r="A334" s="604" t="b">
        <v>1</v>
      </c>
      <c r="B334" s="492" t="s">
        <v>34</v>
      </c>
      <c r="C334" s="492" t="s">
        <v>0</v>
      </c>
      <c r="D334" s="492" t="s">
        <v>864</v>
      </c>
      <c r="E334" s="492" t="s">
        <v>111</v>
      </c>
      <c r="F334" s="632">
        <v>45901.0</v>
      </c>
      <c r="G334" s="606"/>
      <c r="H334" s="682" t="s">
        <v>997</v>
      </c>
      <c r="I334" s="492" t="s">
        <v>998</v>
      </c>
      <c r="J334" s="492" t="s">
        <v>192</v>
      </c>
      <c r="K334" s="618">
        <v>50000.0</v>
      </c>
      <c r="L334" s="618">
        <v>40000.0</v>
      </c>
      <c r="M334" s="622">
        <v>180000.0</v>
      </c>
      <c r="N334" s="610"/>
      <c r="O334" s="492"/>
      <c r="P334" s="610"/>
      <c r="Q334" s="610">
        <v>45929.0</v>
      </c>
      <c r="R334" s="610">
        <v>45930.0</v>
      </c>
      <c r="S334" s="612"/>
      <c r="T334" s="612"/>
      <c r="U334" s="613"/>
      <c r="V334" s="614"/>
      <c r="W334" s="614">
        <v>1.0</v>
      </c>
      <c r="X334" s="612">
        <f t="shared" si="169"/>
        <v>-45930</v>
      </c>
      <c r="Y334" s="610"/>
      <c r="Z334" s="612"/>
      <c r="AA334" s="612"/>
      <c r="AB334" s="610"/>
      <c r="AC334" s="612"/>
      <c r="AD334" s="616" t="s">
        <v>999</v>
      </c>
    </row>
    <row r="335" ht="13.5" hidden="1" customHeight="1">
      <c r="A335" s="604" t="b">
        <v>1</v>
      </c>
      <c r="B335" s="492" t="s">
        <v>113</v>
      </c>
      <c r="C335" s="492" t="s">
        <v>0</v>
      </c>
      <c r="D335" s="492" t="s">
        <v>864</v>
      </c>
      <c r="E335" s="492" t="s">
        <v>111</v>
      </c>
      <c r="F335" s="632">
        <v>45931.0</v>
      </c>
      <c r="G335" s="606"/>
      <c r="H335" s="492" t="s">
        <v>1000</v>
      </c>
      <c r="I335" s="492" t="s">
        <v>1001</v>
      </c>
      <c r="J335" s="492" t="s">
        <v>190</v>
      </c>
      <c r="K335" s="618">
        <v>50000.0</v>
      </c>
      <c r="L335" s="618">
        <v>40000.0</v>
      </c>
      <c r="M335" s="622">
        <v>180000.0</v>
      </c>
      <c r="N335" s="613"/>
      <c r="O335" s="475"/>
      <c r="P335" s="610"/>
      <c r="Q335" s="610">
        <v>45913.0</v>
      </c>
      <c r="R335" s="610">
        <v>45914.0</v>
      </c>
      <c r="S335" s="612"/>
      <c r="T335" s="612"/>
      <c r="U335" s="613"/>
      <c r="V335" s="614"/>
      <c r="W335" s="614">
        <v>1.0</v>
      </c>
      <c r="X335" s="612">
        <f t="shared" si="169"/>
        <v>-45914</v>
      </c>
      <c r="Y335" s="610"/>
      <c r="Z335" s="612"/>
      <c r="AA335" s="612"/>
      <c r="AB335" s="610"/>
      <c r="AC335" s="612"/>
      <c r="AD335" s="492" t="s">
        <v>1002</v>
      </c>
    </row>
    <row r="336" ht="13.5" hidden="1" customHeight="1">
      <c r="A336" s="604" t="b">
        <v>1</v>
      </c>
      <c r="B336" s="492" t="s">
        <v>114</v>
      </c>
      <c r="C336" s="492" t="s">
        <v>0</v>
      </c>
      <c r="D336" s="629" t="s">
        <v>864</v>
      </c>
      <c r="E336" s="629" t="s">
        <v>111</v>
      </c>
      <c r="F336" s="606">
        <v>45931.0</v>
      </c>
      <c r="G336" s="606"/>
      <c r="H336" s="672" t="s">
        <v>1003</v>
      </c>
      <c r="I336" s="671" t="s">
        <v>1004</v>
      </c>
      <c r="J336" s="671" t="s">
        <v>190</v>
      </c>
      <c r="K336" s="618">
        <v>50000.0</v>
      </c>
      <c r="L336" s="618">
        <v>40000.0</v>
      </c>
      <c r="M336" s="622">
        <v>180000.0</v>
      </c>
      <c r="N336" s="610"/>
      <c r="O336" s="492"/>
      <c r="P336" s="610"/>
      <c r="Q336" s="610">
        <v>45906.0</v>
      </c>
      <c r="R336" s="610"/>
      <c r="S336" s="612"/>
      <c r="T336" s="612"/>
      <c r="U336" s="613"/>
      <c r="V336" s="612"/>
      <c r="W336" s="612"/>
      <c r="X336" s="612">
        <f t="shared" si="169"/>
        <v>0</v>
      </c>
      <c r="Y336" s="613"/>
      <c r="Z336" s="612"/>
      <c r="AA336" s="614">
        <v>0.0</v>
      </c>
      <c r="AB336" s="613"/>
      <c r="AC336" s="612"/>
      <c r="AD336" s="616" t="s">
        <v>1005</v>
      </c>
    </row>
    <row r="337" ht="13.5" hidden="1" customHeight="1">
      <c r="A337" s="604" t="b">
        <v>1</v>
      </c>
      <c r="B337" s="492" t="s">
        <v>113</v>
      </c>
      <c r="C337" s="492" t="s">
        <v>0</v>
      </c>
      <c r="D337" s="492" t="s">
        <v>864</v>
      </c>
      <c r="E337" s="492" t="s">
        <v>111</v>
      </c>
      <c r="F337" s="632">
        <v>45931.0</v>
      </c>
      <c r="G337" s="606"/>
      <c r="H337" s="707" t="s">
        <v>1006</v>
      </c>
      <c r="I337" s="605" t="s">
        <v>462</v>
      </c>
      <c r="J337" s="605" t="s">
        <v>190</v>
      </c>
      <c r="K337" s="623">
        <v>50000.0</v>
      </c>
      <c r="L337" s="623">
        <v>40000.0</v>
      </c>
      <c r="M337" s="624">
        <v>180000.0</v>
      </c>
      <c r="N337" s="610"/>
      <c r="O337" s="492"/>
      <c r="P337" s="673"/>
      <c r="Q337" s="673">
        <v>45888.0</v>
      </c>
      <c r="R337" s="673"/>
      <c r="S337" s="612"/>
      <c r="T337" s="612"/>
      <c r="U337" s="613"/>
      <c r="V337" s="612"/>
      <c r="W337" s="612"/>
      <c r="X337" s="612">
        <f t="shared" si="169"/>
        <v>0</v>
      </c>
      <c r="Y337" s="613"/>
      <c r="Z337" s="612"/>
      <c r="AA337" s="614">
        <v>0.0</v>
      </c>
      <c r="AB337" s="610"/>
      <c r="AC337" s="612"/>
      <c r="AD337" s="492" t="s">
        <v>1007</v>
      </c>
    </row>
    <row r="338" ht="13.5" hidden="1" customHeight="1">
      <c r="A338" s="604" t="b">
        <v>1</v>
      </c>
      <c r="B338" s="492" t="s">
        <v>113</v>
      </c>
      <c r="C338" s="492" t="s">
        <v>0</v>
      </c>
      <c r="D338" s="492" t="s">
        <v>864</v>
      </c>
      <c r="E338" s="492" t="s">
        <v>111</v>
      </c>
      <c r="F338" s="632">
        <v>45931.0</v>
      </c>
      <c r="G338" s="606"/>
      <c r="H338" s="617" t="s">
        <v>1008</v>
      </c>
      <c r="I338" s="492" t="s">
        <v>1009</v>
      </c>
      <c r="J338" s="492" t="s">
        <v>190</v>
      </c>
      <c r="K338" s="618">
        <v>50000.0</v>
      </c>
      <c r="L338" s="618">
        <v>40000.0</v>
      </c>
      <c r="M338" s="622">
        <v>180000.0</v>
      </c>
      <c r="N338" s="610"/>
      <c r="O338" s="492" t="s">
        <v>1010</v>
      </c>
      <c r="P338" s="610"/>
      <c r="Q338" s="610">
        <v>45895.0</v>
      </c>
      <c r="R338" s="708">
        <v>45938.0</v>
      </c>
      <c r="S338" s="612"/>
      <c r="T338" s="612"/>
      <c r="U338" s="613"/>
      <c r="V338" s="614"/>
      <c r="W338" s="614">
        <v>43.0</v>
      </c>
      <c r="X338" s="612">
        <f t="shared" si="169"/>
        <v>-45938</v>
      </c>
      <c r="Y338" s="613"/>
      <c r="Z338" s="612"/>
      <c r="AA338" s="612"/>
      <c r="AB338" s="709"/>
      <c r="AC338" s="612"/>
      <c r="AD338" s="616" t="s">
        <v>1011</v>
      </c>
    </row>
    <row r="339" ht="13.5" hidden="1" customHeight="1">
      <c r="A339" s="604" t="b">
        <v>1</v>
      </c>
      <c r="B339" s="492" t="s">
        <v>114</v>
      </c>
      <c r="C339" s="492" t="s">
        <v>0</v>
      </c>
      <c r="D339" s="492" t="s">
        <v>864</v>
      </c>
      <c r="E339" s="492" t="s">
        <v>111</v>
      </c>
      <c r="F339" s="632">
        <v>45931.0</v>
      </c>
      <c r="G339" s="606"/>
      <c r="H339" s="617" t="s">
        <v>1012</v>
      </c>
      <c r="I339" s="492" t="s">
        <v>462</v>
      </c>
      <c r="J339" s="605" t="s">
        <v>190</v>
      </c>
      <c r="K339" s="623">
        <v>50000.0</v>
      </c>
      <c r="L339" s="623">
        <v>40000.0</v>
      </c>
      <c r="M339" s="624">
        <v>180000.0</v>
      </c>
      <c r="N339" s="610">
        <v>45937.0</v>
      </c>
      <c r="O339" s="492"/>
      <c r="P339" s="610"/>
      <c r="Q339" s="610">
        <v>45911.0</v>
      </c>
      <c r="R339" s="610">
        <v>45917.0</v>
      </c>
      <c r="S339" s="612"/>
      <c r="T339" s="612"/>
      <c r="U339" s="613"/>
      <c r="V339" s="614"/>
      <c r="W339" s="614">
        <v>6.0</v>
      </c>
      <c r="X339" s="612">
        <f t="shared" si="169"/>
        <v>-45917</v>
      </c>
      <c r="Y339" s="613"/>
      <c r="Z339" s="612"/>
      <c r="AA339" s="612"/>
      <c r="AB339" s="613"/>
      <c r="AC339" s="612"/>
      <c r="AD339" s="492" t="s">
        <v>1013</v>
      </c>
    </row>
    <row r="340" ht="13.5" hidden="1" customHeight="1">
      <c r="A340" s="604" t="b">
        <v>1</v>
      </c>
      <c r="B340" s="492" t="s">
        <v>118</v>
      </c>
      <c r="C340" s="492" t="s">
        <v>0</v>
      </c>
      <c r="D340" s="492" t="s">
        <v>864</v>
      </c>
      <c r="E340" s="492" t="s">
        <v>110</v>
      </c>
      <c r="F340" s="632">
        <v>45931.0</v>
      </c>
      <c r="G340" s="606"/>
      <c r="H340" s="492" t="s">
        <v>1014</v>
      </c>
      <c r="I340" s="492" t="s">
        <v>877</v>
      </c>
      <c r="J340" s="492" t="s">
        <v>190</v>
      </c>
      <c r="K340" s="618">
        <v>50000.0</v>
      </c>
      <c r="L340" s="618">
        <v>40000.0</v>
      </c>
      <c r="M340" s="622">
        <v>180000.0</v>
      </c>
      <c r="N340" s="613"/>
      <c r="O340" s="613"/>
      <c r="P340" s="610"/>
      <c r="Q340" s="610">
        <v>45911.0</v>
      </c>
      <c r="R340" s="610">
        <v>45917.0</v>
      </c>
      <c r="S340" s="612"/>
      <c r="T340" s="612"/>
      <c r="U340" s="613"/>
      <c r="V340" s="614"/>
      <c r="W340" s="614">
        <v>6.0</v>
      </c>
      <c r="X340" s="612">
        <f t="shared" si="169"/>
        <v>-45917</v>
      </c>
      <c r="Y340" s="610"/>
      <c r="Z340" s="612"/>
      <c r="AA340" s="612"/>
      <c r="AB340" s="610"/>
      <c r="AC340" s="612"/>
      <c r="AD340" s="492" t="s">
        <v>1015</v>
      </c>
    </row>
    <row r="341" ht="13.5" hidden="1" customHeight="1">
      <c r="A341" s="604" t="b">
        <v>1</v>
      </c>
      <c r="B341" s="492" t="s">
        <v>114</v>
      </c>
      <c r="C341" s="492" t="s">
        <v>0</v>
      </c>
      <c r="D341" s="492" t="s">
        <v>864</v>
      </c>
      <c r="E341" s="492" t="s">
        <v>111</v>
      </c>
      <c r="F341" s="632">
        <v>45931.0</v>
      </c>
      <c r="G341" s="606"/>
      <c r="H341" s="492" t="s">
        <v>1016</v>
      </c>
      <c r="I341" s="492" t="s">
        <v>1017</v>
      </c>
      <c r="J341" s="492" t="s">
        <v>190</v>
      </c>
      <c r="K341" s="618">
        <v>50000.0</v>
      </c>
      <c r="L341" s="618">
        <v>40000.0</v>
      </c>
      <c r="M341" s="622">
        <v>180000.0</v>
      </c>
      <c r="N341" s="610"/>
      <c r="O341" s="475"/>
      <c r="P341" s="610"/>
      <c r="Q341" s="610">
        <v>45918.0</v>
      </c>
      <c r="R341" s="610">
        <v>45931.0</v>
      </c>
      <c r="S341" s="612"/>
      <c r="T341" s="612"/>
      <c r="U341" s="613"/>
      <c r="V341" s="614"/>
      <c r="W341" s="614">
        <v>13.0</v>
      </c>
      <c r="X341" s="612">
        <f t="shared" si="169"/>
        <v>-45931</v>
      </c>
      <c r="Y341" s="613"/>
      <c r="Z341" s="612"/>
      <c r="AA341" s="612"/>
      <c r="AB341" s="613"/>
      <c r="AC341" s="612"/>
      <c r="AD341" s="616" t="s">
        <v>1018</v>
      </c>
    </row>
    <row r="342" ht="13.5" hidden="1" customHeight="1">
      <c r="A342" s="604" t="b">
        <v>1</v>
      </c>
      <c r="B342" s="492" t="s">
        <v>113</v>
      </c>
      <c r="C342" s="492" t="s">
        <v>0</v>
      </c>
      <c r="D342" s="492" t="s">
        <v>864</v>
      </c>
      <c r="E342" s="492" t="s">
        <v>110</v>
      </c>
      <c r="F342" s="632">
        <v>45931.0</v>
      </c>
      <c r="G342" s="606"/>
      <c r="H342" s="617" t="s">
        <v>1019</v>
      </c>
      <c r="I342" s="492" t="s">
        <v>1020</v>
      </c>
      <c r="J342" s="492" t="s">
        <v>190</v>
      </c>
      <c r="K342" s="618">
        <v>50000.0</v>
      </c>
      <c r="L342" s="618">
        <v>40000.0</v>
      </c>
      <c r="M342" s="622">
        <v>180000.0</v>
      </c>
      <c r="N342" s="610"/>
      <c r="O342" s="475"/>
      <c r="P342" s="610"/>
      <c r="Q342" s="610">
        <v>45928.0</v>
      </c>
      <c r="R342" s="610"/>
      <c r="S342" s="612"/>
      <c r="T342" s="612"/>
      <c r="U342" s="613"/>
      <c r="V342" s="612"/>
      <c r="W342" s="612"/>
      <c r="X342" s="612">
        <f t="shared" si="169"/>
        <v>0</v>
      </c>
      <c r="Y342" s="613"/>
      <c r="Z342" s="612"/>
      <c r="AA342" s="612"/>
      <c r="AB342" s="613"/>
      <c r="AC342" s="612"/>
      <c r="AD342" s="616" t="s">
        <v>1021</v>
      </c>
    </row>
    <row r="343" ht="13.5" hidden="1" customHeight="1">
      <c r="A343" s="604" t="b">
        <v>1</v>
      </c>
      <c r="B343" s="492" t="s">
        <v>114</v>
      </c>
      <c r="C343" s="492" t="s">
        <v>0</v>
      </c>
      <c r="D343" s="492" t="s">
        <v>864</v>
      </c>
      <c r="E343" s="492" t="s">
        <v>110</v>
      </c>
      <c r="F343" s="632">
        <v>45931.0</v>
      </c>
      <c r="G343" s="606"/>
      <c r="H343" s="682" t="s">
        <v>1022</v>
      </c>
      <c r="I343" s="492" t="s">
        <v>1023</v>
      </c>
      <c r="J343" s="492" t="s">
        <v>190</v>
      </c>
      <c r="K343" s="623">
        <v>50000.0</v>
      </c>
      <c r="L343" s="623">
        <v>40000.0</v>
      </c>
      <c r="M343" s="624">
        <v>180000.0</v>
      </c>
      <c r="N343" s="610"/>
      <c r="O343" s="492"/>
      <c r="P343" s="610"/>
      <c r="Q343" s="610">
        <v>45896.0</v>
      </c>
      <c r="R343" s="610"/>
      <c r="S343" s="612"/>
      <c r="T343" s="612"/>
      <c r="U343" s="613"/>
      <c r="V343" s="612"/>
      <c r="W343" s="612"/>
      <c r="X343" s="612">
        <f t="shared" si="169"/>
        <v>0</v>
      </c>
      <c r="Y343" s="610"/>
      <c r="Z343" s="612"/>
      <c r="AA343" s="614">
        <v>0.0</v>
      </c>
      <c r="AB343" s="610"/>
      <c r="AC343" s="612"/>
      <c r="AD343" s="616" t="s">
        <v>1024</v>
      </c>
    </row>
    <row r="344" ht="13.5" hidden="1" customHeight="1">
      <c r="A344" s="604" t="b">
        <v>1</v>
      </c>
      <c r="B344" s="492" t="s">
        <v>34</v>
      </c>
      <c r="C344" s="492" t="s">
        <v>0</v>
      </c>
      <c r="D344" s="492" t="s">
        <v>864</v>
      </c>
      <c r="E344" s="492" t="s">
        <v>111</v>
      </c>
      <c r="F344" s="632">
        <v>45931.0</v>
      </c>
      <c r="G344" s="606"/>
      <c r="H344" s="710" t="s">
        <v>1025</v>
      </c>
      <c r="I344" s="492" t="s">
        <v>1026</v>
      </c>
      <c r="J344" s="492" t="s">
        <v>190</v>
      </c>
      <c r="K344" s="618">
        <v>50000.0</v>
      </c>
      <c r="L344" s="618">
        <v>40000.0</v>
      </c>
      <c r="M344" s="622">
        <v>180000.0</v>
      </c>
      <c r="N344" s="610"/>
      <c r="O344" s="492"/>
      <c r="P344" s="610"/>
      <c r="Q344" s="610">
        <v>45887.0</v>
      </c>
      <c r="R344" s="610"/>
      <c r="S344" s="612"/>
      <c r="T344" s="612"/>
      <c r="U344" s="613"/>
      <c r="V344" s="612"/>
      <c r="W344" s="612"/>
      <c r="X344" s="612">
        <f t="shared" si="169"/>
        <v>0</v>
      </c>
      <c r="Y344" s="610"/>
      <c r="Z344" s="612"/>
      <c r="AA344" s="614">
        <v>0.0</v>
      </c>
      <c r="AB344" s="615"/>
      <c r="AC344" s="612"/>
      <c r="AD344" s="616" t="s">
        <v>1027</v>
      </c>
    </row>
    <row r="345" ht="13.5" hidden="1" customHeight="1">
      <c r="A345" s="604" t="b">
        <v>1</v>
      </c>
      <c r="B345" s="492" t="s">
        <v>113</v>
      </c>
      <c r="C345" s="492" t="s">
        <v>0</v>
      </c>
      <c r="D345" s="492" t="s">
        <v>864</v>
      </c>
      <c r="E345" s="492" t="s">
        <v>111</v>
      </c>
      <c r="F345" s="632">
        <v>45931.0</v>
      </c>
      <c r="G345" s="606"/>
      <c r="H345" s="617" t="s">
        <v>1028</v>
      </c>
      <c r="I345" s="492" t="s">
        <v>1029</v>
      </c>
      <c r="J345" s="492" t="s">
        <v>190</v>
      </c>
      <c r="K345" s="618">
        <v>50000.0</v>
      </c>
      <c r="L345" s="618">
        <v>40000.0</v>
      </c>
      <c r="M345" s="622">
        <v>180000.0</v>
      </c>
      <c r="N345" s="674"/>
      <c r="O345" s="674"/>
      <c r="P345" s="678"/>
      <c r="Q345" s="678">
        <v>45888.0</v>
      </c>
      <c r="R345" s="678"/>
      <c r="S345" s="612"/>
      <c r="T345" s="612"/>
      <c r="U345" s="613"/>
      <c r="V345" s="612"/>
      <c r="W345" s="612"/>
      <c r="X345" s="612">
        <f t="shared" si="169"/>
        <v>0</v>
      </c>
      <c r="Y345" s="613"/>
      <c r="Z345" s="612"/>
      <c r="AA345" s="614">
        <v>0.0</v>
      </c>
      <c r="AB345" s="613"/>
      <c r="AC345" s="612"/>
      <c r="AD345" s="616" t="s">
        <v>1030</v>
      </c>
    </row>
    <row r="346" ht="13.5" hidden="1" customHeight="1">
      <c r="A346" s="604" t="b">
        <v>1</v>
      </c>
      <c r="B346" s="492" t="s">
        <v>34</v>
      </c>
      <c r="C346" s="492" t="s">
        <v>0</v>
      </c>
      <c r="D346" s="492" t="s">
        <v>864</v>
      </c>
      <c r="E346" s="629" t="s">
        <v>111</v>
      </c>
      <c r="F346" s="632">
        <v>45931.0</v>
      </c>
      <c r="G346" s="606"/>
      <c r="H346" s="617" t="s">
        <v>1031</v>
      </c>
      <c r="I346" s="492" t="s">
        <v>1032</v>
      </c>
      <c r="J346" s="492" t="s">
        <v>190</v>
      </c>
      <c r="K346" s="618">
        <v>50000.0</v>
      </c>
      <c r="L346" s="618">
        <v>40000.0</v>
      </c>
      <c r="M346" s="622">
        <v>180000.0</v>
      </c>
      <c r="N346" s="711"/>
      <c r="O346" s="712"/>
      <c r="P346" s="678"/>
      <c r="Q346" s="678">
        <v>45929.0</v>
      </c>
      <c r="R346" s="678">
        <v>45936.0</v>
      </c>
      <c r="S346" s="612"/>
      <c r="T346" s="612"/>
      <c r="U346" s="613"/>
      <c r="V346" s="614"/>
      <c r="W346" s="614">
        <v>7.0</v>
      </c>
      <c r="X346" s="612">
        <f t="shared" si="169"/>
        <v>-45936</v>
      </c>
      <c r="Y346" s="613"/>
      <c r="Z346" s="612"/>
      <c r="AA346" s="612"/>
      <c r="AB346" s="613"/>
      <c r="AC346" s="612"/>
      <c r="AD346" s="616" t="s">
        <v>1033</v>
      </c>
    </row>
    <row r="347" ht="13.5" hidden="1" customHeight="1">
      <c r="A347" s="604" t="b">
        <v>1</v>
      </c>
      <c r="B347" s="492" t="s">
        <v>34</v>
      </c>
      <c r="C347" s="492" t="s">
        <v>0</v>
      </c>
      <c r="D347" s="492" t="s">
        <v>864</v>
      </c>
      <c r="E347" s="492" t="s">
        <v>111</v>
      </c>
      <c r="F347" s="632">
        <v>45931.0</v>
      </c>
      <c r="G347" s="606"/>
      <c r="H347" s="617" t="s">
        <v>1034</v>
      </c>
      <c r="I347" s="492" t="s">
        <v>1035</v>
      </c>
      <c r="J347" s="492" t="s">
        <v>190</v>
      </c>
      <c r="K347" s="618">
        <v>50000.0</v>
      </c>
      <c r="L347" s="618">
        <v>40000.0</v>
      </c>
      <c r="M347" s="622">
        <v>180000.0</v>
      </c>
      <c r="N347" s="674"/>
      <c r="O347" s="674"/>
      <c r="P347" s="610"/>
      <c r="Q347" s="610">
        <v>45890.0</v>
      </c>
      <c r="R347" s="610"/>
      <c r="S347" s="612"/>
      <c r="T347" s="612"/>
      <c r="U347" s="613"/>
      <c r="V347" s="612"/>
      <c r="W347" s="612"/>
      <c r="X347" s="612">
        <f t="shared" si="169"/>
        <v>0</v>
      </c>
      <c r="Y347" s="613"/>
      <c r="Z347" s="612"/>
      <c r="AA347" s="614">
        <v>0.0</v>
      </c>
      <c r="AB347" s="613"/>
      <c r="AC347" s="612"/>
      <c r="AD347" s="616" t="s">
        <v>1036</v>
      </c>
    </row>
    <row r="348" ht="13.5" hidden="1" customHeight="1">
      <c r="A348" s="604" t="b">
        <v>1</v>
      </c>
      <c r="B348" s="492" t="s">
        <v>113</v>
      </c>
      <c r="C348" s="492" t="s">
        <v>0</v>
      </c>
      <c r="D348" s="492" t="s">
        <v>864</v>
      </c>
      <c r="E348" s="492" t="s">
        <v>110</v>
      </c>
      <c r="F348" s="632">
        <v>45931.0</v>
      </c>
      <c r="G348" s="606"/>
      <c r="H348" s="617" t="s">
        <v>1037</v>
      </c>
      <c r="I348" s="492" t="s">
        <v>420</v>
      </c>
      <c r="J348" s="492" t="s">
        <v>190</v>
      </c>
      <c r="K348" s="618">
        <v>50000.0</v>
      </c>
      <c r="L348" s="618">
        <v>40000.0</v>
      </c>
      <c r="M348" s="622">
        <v>180000.0</v>
      </c>
      <c r="N348" s="613"/>
      <c r="O348" s="613"/>
      <c r="P348" s="610"/>
      <c r="Q348" s="610">
        <v>45911.0</v>
      </c>
      <c r="R348" s="610"/>
      <c r="S348" s="612"/>
      <c r="T348" s="612"/>
      <c r="U348" s="613"/>
      <c r="V348" s="612"/>
      <c r="W348" s="612"/>
      <c r="X348" s="612">
        <f t="shared" si="169"/>
        <v>0</v>
      </c>
      <c r="Y348" s="613"/>
      <c r="Z348" s="612"/>
      <c r="AA348" s="614">
        <v>0.0</v>
      </c>
      <c r="AB348" s="613"/>
      <c r="AC348" s="612"/>
      <c r="AD348" s="616" t="s">
        <v>1038</v>
      </c>
    </row>
    <row r="349" ht="13.5" hidden="1" customHeight="1">
      <c r="A349" s="604" t="b">
        <v>1</v>
      </c>
      <c r="B349" s="492" t="s">
        <v>118</v>
      </c>
      <c r="C349" s="492" t="s">
        <v>114</v>
      </c>
      <c r="D349" s="492" t="s">
        <v>864</v>
      </c>
      <c r="E349" s="492" t="s">
        <v>111</v>
      </c>
      <c r="F349" s="632">
        <v>45931.0</v>
      </c>
      <c r="G349" s="606"/>
      <c r="H349" s="617" t="s">
        <v>1039</v>
      </c>
      <c r="I349" s="492" t="s">
        <v>1040</v>
      </c>
      <c r="J349" s="492" t="s">
        <v>192</v>
      </c>
      <c r="K349" s="618">
        <v>50000.0</v>
      </c>
      <c r="L349" s="618">
        <v>40000.0</v>
      </c>
      <c r="M349" s="622">
        <v>180000.0</v>
      </c>
      <c r="N349" s="674">
        <v>45950.0</v>
      </c>
      <c r="O349" s="675"/>
      <c r="P349" s="610"/>
      <c r="Q349" s="610">
        <v>45933.0</v>
      </c>
      <c r="R349" s="610">
        <v>45936.0</v>
      </c>
      <c r="S349" s="612"/>
      <c r="T349" s="612"/>
      <c r="U349" s="613"/>
      <c r="V349" s="614"/>
      <c r="W349" s="614">
        <v>3.0</v>
      </c>
      <c r="X349" s="612">
        <f t="shared" si="169"/>
        <v>-45936</v>
      </c>
      <c r="Y349" s="613"/>
      <c r="Z349" s="612"/>
      <c r="AA349" s="612"/>
      <c r="AB349" s="613"/>
      <c r="AC349" s="612"/>
      <c r="AD349" s="616" t="s">
        <v>1041</v>
      </c>
    </row>
    <row r="350" ht="13.5" hidden="1" customHeight="1">
      <c r="A350" s="604" t="b">
        <v>1</v>
      </c>
      <c r="B350" s="492" t="s">
        <v>118</v>
      </c>
      <c r="C350" s="492" t="s">
        <v>0</v>
      </c>
      <c r="D350" s="492" t="s">
        <v>864</v>
      </c>
      <c r="E350" s="492" t="s">
        <v>110</v>
      </c>
      <c r="F350" s="632">
        <v>45931.0</v>
      </c>
      <c r="G350" s="606"/>
      <c r="H350" s="607" t="s">
        <v>1042</v>
      </c>
      <c r="I350" s="492" t="s">
        <v>1043</v>
      </c>
      <c r="J350" s="492" t="s">
        <v>190</v>
      </c>
      <c r="K350" s="618">
        <v>50000.0</v>
      </c>
      <c r="L350" s="618">
        <v>40000.0</v>
      </c>
      <c r="M350" s="622">
        <v>180000.0</v>
      </c>
      <c r="N350" s="610">
        <v>45950.0</v>
      </c>
      <c r="O350" s="492"/>
      <c r="P350" s="610"/>
      <c r="Q350" s="610">
        <v>45937.0</v>
      </c>
      <c r="R350" s="610">
        <v>45940.0</v>
      </c>
      <c r="S350" s="612"/>
      <c r="T350" s="612"/>
      <c r="U350" s="613"/>
      <c r="V350" s="614"/>
      <c r="W350" s="614">
        <v>3.0</v>
      </c>
      <c r="X350" s="612">
        <f t="shared" si="169"/>
        <v>-45940</v>
      </c>
      <c r="Y350" s="613"/>
      <c r="Z350" s="612"/>
      <c r="AA350" s="612"/>
      <c r="AB350" s="613"/>
      <c r="AC350" s="612"/>
      <c r="AD350" s="616" t="s">
        <v>1044</v>
      </c>
    </row>
    <row r="351" ht="13.5" hidden="1" customHeight="1">
      <c r="A351" s="604" t="b">
        <v>1</v>
      </c>
      <c r="B351" s="492" t="s">
        <v>113</v>
      </c>
      <c r="C351" s="492" t="s">
        <v>0</v>
      </c>
      <c r="D351" s="492" t="s">
        <v>864</v>
      </c>
      <c r="E351" s="492" t="s">
        <v>110</v>
      </c>
      <c r="F351" s="632">
        <v>45931.0</v>
      </c>
      <c r="G351" s="606"/>
      <c r="H351" s="713" t="s">
        <v>1045</v>
      </c>
      <c r="I351" s="671" t="s">
        <v>1046</v>
      </c>
      <c r="J351" s="671" t="s">
        <v>190</v>
      </c>
      <c r="K351" s="618">
        <v>50000.0</v>
      </c>
      <c r="L351" s="618">
        <v>40000.0</v>
      </c>
      <c r="M351" s="622">
        <v>180000.0</v>
      </c>
      <c r="N351" s="674">
        <v>45955.0</v>
      </c>
      <c r="O351" s="675" t="s">
        <v>564</v>
      </c>
      <c r="P351" s="610"/>
      <c r="Q351" s="610">
        <v>45913.0</v>
      </c>
      <c r="R351" s="610"/>
      <c r="S351" s="612"/>
      <c r="T351" s="612"/>
      <c r="U351" s="613"/>
      <c r="V351" s="612"/>
      <c r="W351" s="612"/>
      <c r="X351" s="612">
        <f t="shared" si="169"/>
        <v>0</v>
      </c>
      <c r="Y351" s="613"/>
      <c r="Z351" s="612"/>
      <c r="AA351" s="614">
        <v>0.0</v>
      </c>
      <c r="AB351" s="613"/>
      <c r="AC351" s="612"/>
      <c r="AD351" s="616" t="s">
        <v>1047</v>
      </c>
    </row>
    <row r="352" ht="13.5" hidden="1" customHeight="1">
      <c r="A352" s="604" t="b">
        <v>1</v>
      </c>
      <c r="B352" s="492" t="s">
        <v>113</v>
      </c>
      <c r="C352" s="492" t="s">
        <v>0</v>
      </c>
      <c r="D352" s="492" t="s">
        <v>864</v>
      </c>
      <c r="E352" s="629" t="s">
        <v>120</v>
      </c>
      <c r="F352" s="632">
        <v>45931.0</v>
      </c>
      <c r="G352" s="606"/>
      <c r="H352" s="617" t="s">
        <v>1048</v>
      </c>
      <c r="I352" s="492" t="s">
        <v>1049</v>
      </c>
      <c r="J352" s="492" t="s">
        <v>190</v>
      </c>
      <c r="K352" s="618">
        <v>50000.0</v>
      </c>
      <c r="L352" s="618">
        <v>40000.0</v>
      </c>
      <c r="M352" s="622">
        <v>180000.0</v>
      </c>
      <c r="N352" s="610"/>
      <c r="O352" s="492"/>
      <c r="P352" s="678"/>
      <c r="Q352" s="678">
        <v>45946.0</v>
      </c>
      <c r="R352" s="678">
        <v>45953.0</v>
      </c>
      <c r="S352" s="612"/>
      <c r="T352" s="612"/>
      <c r="U352" s="613"/>
      <c r="V352" s="614"/>
      <c r="W352" s="614">
        <v>7.0</v>
      </c>
      <c r="X352" s="612">
        <f t="shared" si="169"/>
        <v>-45953</v>
      </c>
      <c r="Y352" s="613"/>
      <c r="Z352" s="612"/>
      <c r="AA352" s="612"/>
      <c r="AB352" s="613"/>
      <c r="AC352" s="612"/>
      <c r="AD352" s="616" t="s">
        <v>1050</v>
      </c>
    </row>
    <row r="353" ht="13.5" hidden="1" customHeight="1">
      <c r="A353" s="604" t="b">
        <v>1</v>
      </c>
      <c r="B353" s="492" t="s">
        <v>114</v>
      </c>
      <c r="C353" s="492" t="s">
        <v>0</v>
      </c>
      <c r="D353" s="492" t="s">
        <v>864</v>
      </c>
      <c r="E353" s="492" t="s">
        <v>111</v>
      </c>
      <c r="F353" s="632">
        <v>45931.0</v>
      </c>
      <c r="G353" s="606"/>
      <c r="H353" s="617" t="s">
        <v>1051</v>
      </c>
      <c r="I353" s="492" t="s">
        <v>1052</v>
      </c>
      <c r="J353" s="492" t="s">
        <v>190</v>
      </c>
      <c r="K353" s="618">
        <v>50000.0</v>
      </c>
      <c r="L353" s="618">
        <v>40000.0</v>
      </c>
      <c r="M353" s="622">
        <v>180000.0</v>
      </c>
      <c r="N353" s="610">
        <v>45955.0</v>
      </c>
      <c r="O353" s="492"/>
      <c r="P353" s="610"/>
      <c r="Q353" s="610">
        <v>45952.0</v>
      </c>
      <c r="R353" s="610">
        <v>45954.0</v>
      </c>
      <c r="S353" s="612"/>
      <c r="T353" s="612"/>
      <c r="U353" s="613"/>
      <c r="V353" s="614"/>
      <c r="W353" s="614">
        <v>2.0</v>
      </c>
      <c r="X353" s="612">
        <f t="shared" si="169"/>
        <v>-45954</v>
      </c>
      <c r="Y353" s="613"/>
      <c r="Z353" s="612"/>
      <c r="AA353" s="612"/>
      <c r="AB353" s="615"/>
      <c r="AC353" s="612"/>
      <c r="AD353" s="616" t="s">
        <v>1053</v>
      </c>
    </row>
    <row r="354" ht="13.5" hidden="1" customHeight="1">
      <c r="A354" s="604" t="b">
        <v>1</v>
      </c>
      <c r="B354" s="492" t="s">
        <v>34</v>
      </c>
      <c r="C354" s="492" t="s">
        <v>0</v>
      </c>
      <c r="D354" s="492" t="s">
        <v>864</v>
      </c>
      <c r="E354" s="492" t="s">
        <v>110</v>
      </c>
      <c r="F354" s="632">
        <v>45962.0</v>
      </c>
      <c r="G354" s="606"/>
      <c r="H354" s="672" t="s">
        <v>1054</v>
      </c>
      <c r="I354" s="671" t="s">
        <v>988</v>
      </c>
      <c r="J354" s="492" t="s">
        <v>190</v>
      </c>
      <c r="K354" s="618">
        <v>50000.0</v>
      </c>
      <c r="L354" s="618">
        <v>40000.0</v>
      </c>
      <c r="M354" s="622">
        <v>180000.0</v>
      </c>
      <c r="N354" s="610">
        <v>45965.0</v>
      </c>
      <c r="O354" s="492" t="s">
        <v>1055</v>
      </c>
      <c r="P354" s="610"/>
      <c r="Q354" s="610">
        <v>45955.0</v>
      </c>
      <c r="R354" s="610">
        <v>45958.0</v>
      </c>
      <c r="S354" s="612"/>
      <c r="T354" s="612"/>
      <c r="U354" s="613"/>
      <c r="V354" s="614"/>
      <c r="W354" s="614">
        <v>3.0</v>
      </c>
      <c r="X354" s="612">
        <f t="shared" si="169"/>
        <v>-45958</v>
      </c>
      <c r="Y354" s="613"/>
      <c r="Z354" s="612"/>
      <c r="AA354" s="612"/>
      <c r="AB354" s="613"/>
      <c r="AC354" s="612"/>
      <c r="AD354" s="616" t="s">
        <v>1056</v>
      </c>
    </row>
    <row r="355" ht="13.5" hidden="1" customHeight="1">
      <c r="A355" s="604" t="b">
        <v>1</v>
      </c>
      <c r="B355" s="492" t="s">
        <v>114</v>
      </c>
      <c r="C355" s="492" t="s">
        <v>0</v>
      </c>
      <c r="D355" s="492" t="s">
        <v>864</v>
      </c>
      <c r="E355" s="492" t="s">
        <v>110</v>
      </c>
      <c r="F355" s="632">
        <v>45962.0</v>
      </c>
      <c r="G355" s="606"/>
      <c r="H355" s="617" t="s">
        <v>1057</v>
      </c>
      <c r="I355" s="492" t="s">
        <v>1058</v>
      </c>
      <c r="J355" s="492" t="s">
        <v>190</v>
      </c>
      <c r="K355" s="618">
        <v>50000.0</v>
      </c>
      <c r="L355" s="618">
        <v>40000.0</v>
      </c>
      <c r="M355" s="622">
        <v>180000.0</v>
      </c>
      <c r="N355" s="674">
        <v>45973.0</v>
      </c>
      <c r="O355" s="675" t="s">
        <v>1059</v>
      </c>
      <c r="P355" s="610"/>
      <c r="Q355" s="610">
        <v>45957.0</v>
      </c>
      <c r="R355" s="610">
        <v>45965.0</v>
      </c>
      <c r="S355" s="612"/>
      <c r="T355" s="612"/>
      <c r="U355" s="613"/>
      <c r="V355" s="614"/>
      <c r="W355" s="614">
        <v>8.0</v>
      </c>
      <c r="X355" s="612">
        <f t="shared" si="169"/>
        <v>-45965</v>
      </c>
      <c r="Y355" s="613"/>
      <c r="Z355" s="612"/>
      <c r="AA355" s="612"/>
      <c r="AB355" s="613"/>
      <c r="AC355" s="612"/>
      <c r="AD355" s="616" t="s">
        <v>1060</v>
      </c>
    </row>
    <row r="356" ht="13.5" hidden="1" customHeight="1">
      <c r="A356" s="604" t="b">
        <v>1</v>
      </c>
      <c r="B356" s="492" t="s">
        <v>34</v>
      </c>
      <c r="C356" s="492" t="s">
        <v>0</v>
      </c>
      <c r="D356" s="492" t="s">
        <v>864</v>
      </c>
      <c r="E356" s="492" t="s">
        <v>111</v>
      </c>
      <c r="F356" s="632">
        <v>45962.0</v>
      </c>
      <c r="G356" s="606"/>
      <c r="H356" s="617" t="s">
        <v>1061</v>
      </c>
      <c r="I356" s="492" t="s">
        <v>1062</v>
      </c>
      <c r="J356" s="492" t="s">
        <v>192</v>
      </c>
      <c r="K356" s="618">
        <v>50000.0</v>
      </c>
      <c r="L356" s="618">
        <v>40000.0</v>
      </c>
      <c r="M356" s="622">
        <v>180000.0</v>
      </c>
      <c r="N356" s="674">
        <v>46098.0</v>
      </c>
      <c r="O356" s="675" t="s">
        <v>1063</v>
      </c>
      <c r="P356" s="610"/>
      <c r="Q356" s="610">
        <v>45968.0</v>
      </c>
      <c r="R356" s="610">
        <v>45974.0</v>
      </c>
      <c r="S356" s="612"/>
      <c r="T356" s="612"/>
      <c r="U356" s="613"/>
      <c r="V356" s="614"/>
      <c r="W356" s="614">
        <v>6.0</v>
      </c>
      <c r="X356" s="612">
        <f t="shared" si="169"/>
        <v>-45974</v>
      </c>
      <c r="Y356" s="613"/>
      <c r="Z356" s="612"/>
      <c r="AA356" s="612"/>
      <c r="AB356" s="613"/>
      <c r="AC356" s="612"/>
      <c r="AD356" s="616"/>
    </row>
    <row r="357" ht="13.5" hidden="1" customHeight="1">
      <c r="A357" s="604" t="b">
        <v>1</v>
      </c>
      <c r="B357" s="492" t="s">
        <v>34</v>
      </c>
      <c r="C357" s="492" t="s">
        <v>0</v>
      </c>
      <c r="D357" s="492" t="s">
        <v>864</v>
      </c>
      <c r="E357" s="492" t="s">
        <v>120</v>
      </c>
      <c r="F357" s="632">
        <v>45962.0</v>
      </c>
      <c r="G357" s="606"/>
      <c r="H357" s="672" t="s">
        <v>1064</v>
      </c>
      <c r="I357" s="671" t="s">
        <v>1065</v>
      </c>
      <c r="J357" s="671" t="s">
        <v>190</v>
      </c>
      <c r="K357" s="618">
        <v>50000.0</v>
      </c>
      <c r="L357" s="618">
        <v>40000.0</v>
      </c>
      <c r="M357" s="622">
        <v>180000.0</v>
      </c>
      <c r="N357" s="674"/>
      <c r="O357" s="675"/>
      <c r="P357" s="610"/>
      <c r="Q357" s="610">
        <v>45972.0</v>
      </c>
      <c r="R357" s="610">
        <v>45975.0</v>
      </c>
      <c r="S357" s="612"/>
      <c r="T357" s="612"/>
      <c r="U357" s="613"/>
      <c r="V357" s="614"/>
      <c r="W357" s="614">
        <v>3.0</v>
      </c>
      <c r="X357" s="612">
        <f t="shared" si="169"/>
        <v>-45975</v>
      </c>
      <c r="Y357" s="613"/>
      <c r="Z357" s="612"/>
      <c r="AA357" s="612"/>
      <c r="AB357" s="613"/>
      <c r="AC357" s="612"/>
      <c r="AD357" s="616" t="s">
        <v>1066</v>
      </c>
    </row>
    <row r="358" ht="13.5" hidden="1" customHeight="1">
      <c r="A358" s="604" t="b">
        <v>1</v>
      </c>
      <c r="B358" s="492" t="s">
        <v>34</v>
      </c>
      <c r="C358" s="492" t="s">
        <v>0</v>
      </c>
      <c r="D358" s="492" t="s">
        <v>864</v>
      </c>
      <c r="E358" s="492" t="s">
        <v>110</v>
      </c>
      <c r="F358" s="632">
        <v>45962.0</v>
      </c>
      <c r="G358" s="606"/>
      <c r="H358" s="672" t="s">
        <v>1067</v>
      </c>
      <c r="I358" s="671" t="s">
        <v>1068</v>
      </c>
      <c r="J358" s="492" t="s">
        <v>190</v>
      </c>
      <c r="K358" s="618">
        <v>50000.0</v>
      </c>
      <c r="L358" s="618">
        <v>40000.0</v>
      </c>
      <c r="M358" s="622">
        <v>180000.0</v>
      </c>
      <c r="N358" s="610">
        <v>45986.0</v>
      </c>
      <c r="O358" s="675" t="s">
        <v>564</v>
      </c>
      <c r="P358" s="610"/>
      <c r="Q358" s="610">
        <v>45973.0</v>
      </c>
      <c r="R358" s="610">
        <v>45975.0</v>
      </c>
      <c r="S358" s="612"/>
      <c r="T358" s="612"/>
      <c r="U358" s="613"/>
      <c r="V358" s="614"/>
      <c r="W358" s="614">
        <v>2.0</v>
      </c>
      <c r="X358" s="612">
        <f t="shared" si="169"/>
        <v>-45975</v>
      </c>
      <c r="Y358" s="613"/>
      <c r="Z358" s="612"/>
      <c r="AA358" s="612"/>
      <c r="AB358" s="613"/>
      <c r="AC358" s="612"/>
      <c r="AD358" s="616" t="s">
        <v>1069</v>
      </c>
    </row>
    <row r="359" ht="13.5" hidden="1" customHeight="1">
      <c r="A359" s="604" t="b">
        <v>1</v>
      </c>
      <c r="B359" s="492" t="s">
        <v>34</v>
      </c>
      <c r="C359" s="492" t="s">
        <v>0</v>
      </c>
      <c r="D359" s="492" t="s">
        <v>864</v>
      </c>
      <c r="E359" s="492" t="s">
        <v>111</v>
      </c>
      <c r="F359" s="632">
        <v>45992.0</v>
      </c>
      <c r="G359" s="606"/>
      <c r="H359" s="617" t="s">
        <v>1070</v>
      </c>
      <c r="I359" s="492" t="s">
        <v>873</v>
      </c>
      <c r="J359" s="492" t="s">
        <v>190</v>
      </c>
      <c r="K359" s="623">
        <v>50000.0</v>
      </c>
      <c r="L359" s="623">
        <v>40000.0</v>
      </c>
      <c r="M359" s="624">
        <v>180000.0</v>
      </c>
      <c r="N359" s="610">
        <v>46010.0</v>
      </c>
      <c r="O359" s="675" t="s">
        <v>1071</v>
      </c>
      <c r="P359" s="610"/>
      <c r="Q359" s="610">
        <v>45971.0</v>
      </c>
      <c r="R359" s="610">
        <v>45972.0</v>
      </c>
      <c r="S359" s="612"/>
      <c r="T359" s="612"/>
      <c r="U359" s="613"/>
      <c r="V359" s="612"/>
      <c r="W359" s="612">
        <f t="shared" ref="W359:W367" si="205">R359-Q359</f>
        <v>1</v>
      </c>
      <c r="X359" s="612">
        <f t="shared" si="169"/>
        <v>-45972</v>
      </c>
      <c r="Y359" s="613"/>
      <c r="Z359" s="612">
        <f t="shared" ref="Z359:Z368" si="206">Y359-Q359</f>
        <v>-45971</v>
      </c>
      <c r="AA359" s="612">
        <f t="shared" ref="AA359:AA368" si="207">Y359-R359</f>
        <v>-45972</v>
      </c>
      <c r="AB359" s="613"/>
      <c r="AC359" s="612">
        <f t="shared" ref="AC359:AC368" si="208">AB359-Q359</f>
        <v>-45971</v>
      </c>
      <c r="AD359" s="616" t="s">
        <v>1072</v>
      </c>
    </row>
    <row r="360" ht="13.5" hidden="1" customHeight="1">
      <c r="A360" s="604" t="b">
        <v>1</v>
      </c>
      <c r="B360" s="492" t="s">
        <v>34</v>
      </c>
      <c r="C360" s="492" t="s">
        <v>0</v>
      </c>
      <c r="D360" s="492" t="s">
        <v>864</v>
      </c>
      <c r="E360" s="492" t="s">
        <v>120</v>
      </c>
      <c r="F360" s="606">
        <v>45992.0</v>
      </c>
      <c r="G360" s="606"/>
      <c r="H360" s="672" t="s">
        <v>1073</v>
      </c>
      <c r="I360" s="672" t="s">
        <v>1074</v>
      </c>
      <c r="J360" s="672" t="s">
        <v>192</v>
      </c>
      <c r="K360" s="618">
        <v>50000.0</v>
      </c>
      <c r="L360" s="618">
        <v>40000.0</v>
      </c>
      <c r="M360" s="622">
        <v>180000.0</v>
      </c>
      <c r="N360" s="610">
        <v>45987.0</v>
      </c>
      <c r="O360" s="492" t="s">
        <v>1075</v>
      </c>
      <c r="P360" s="610"/>
      <c r="Q360" s="610">
        <v>45960.0</v>
      </c>
      <c r="R360" s="610">
        <v>45979.0</v>
      </c>
      <c r="S360" s="612"/>
      <c r="T360" s="612"/>
      <c r="U360" s="613"/>
      <c r="V360" s="612"/>
      <c r="W360" s="612">
        <f t="shared" si="205"/>
        <v>19</v>
      </c>
      <c r="X360" s="612">
        <f t="shared" si="169"/>
        <v>-45979</v>
      </c>
      <c r="Y360" s="613"/>
      <c r="Z360" s="612">
        <f t="shared" si="206"/>
        <v>-45960</v>
      </c>
      <c r="AA360" s="612">
        <f t="shared" si="207"/>
        <v>-45979</v>
      </c>
      <c r="AB360" s="613"/>
      <c r="AC360" s="612">
        <f t="shared" si="208"/>
        <v>-45960</v>
      </c>
      <c r="AD360" s="616" t="s">
        <v>1076</v>
      </c>
    </row>
    <row r="361" ht="13.5" hidden="1" customHeight="1">
      <c r="A361" s="604" t="b">
        <v>1</v>
      </c>
      <c r="B361" s="492" t="s">
        <v>139</v>
      </c>
      <c r="C361" s="492" t="s">
        <v>0</v>
      </c>
      <c r="D361" s="492" t="s">
        <v>864</v>
      </c>
      <c r="E361" s="492" t="s">
        <v>110</v>
      </c>
      <c r="F361" s="633">
        <v>46082.0</v>
      </c>
      <c r="G361" s="606"/>
      <c r="H361" s="617" t="s">
        <v>1077</v>
      </c>
      <c r="I361" s="492" t="s">
        <v>1078</v>
      </c>
      <c r="J361" s="492" t="s">
        <v>190</v>
      </c>
      <c r="K361" s="618">
        <v>50000.0</v>
      </c>
      <c r="L361" s="618">
        <v>40000.0</v>
      </c>
      <c r="M361" s="622">
        <v>180000.0</v>
      </c>
      <c r="N361" s="613"/>
      <c r="O361" s="613"/>
      <c r="P361" s="610"/>
      <c r="Q361" s="610">
        <v>46084.0</v>
      </c>
      <c r="R361" s="610">
        <v>46087.0</v>
      </c>
      <c r="S361" s="612"/>
      <c r="T361" s="612"/>
      <c r="U361" s="613"/>
      <c r="V361" s="612"/>
      <c r="W361" s="612">
        <f t="shared" si="205"/>
        <v>3</v>
      </c>
      <c r="X361" s="612">
        <f t="shared" si="169"/>
        <v>-46087</v>
      </c>
      <c r="Y361" s="613"/>
      <c r="Z361" s="612">
        <f t="shared" si="206"/>
        <v>-46084</v>
      </c>
      <c r="AA361" s="612">
        <f t="shared" si="207"/>
        <v>-46087</v>
      </c>
      <c r="AB361" s="613"/>
      <c r="AC361" s="612">
        <f t="shared" si="208"/>
        <v>-46084</v>
      </c>
      <c r="AD361" s="620"/>
    </row>
    <row r="362" ht="13.5" hidden="1" customHeight="1">
      <c r="A362" s="604" t="b">
        <v>1</v>
      </c>
      <c r="B362" s="492" t="s">
        <v>34</v>
      </c>
      <c r="C362" s="492" t="s">
        <v>0</v>
      </c>
      <c r="D362" s="629" t="s">
        <v>864</v>
      </c>
      <c r="E362" s="629" t="s">
        <v>110</v>
      </c>
      <c r="F362" s="632">
        <v>46054.0</v>
      </c>
      <c r="G362" s="606"/>
      <c r="H362" s="617" t="s">
        <v>1079</v>
      </c>
      <c r="I362" s="492" t="s">
        <v>1080</v>
      </c>
      <c r="J362" s="492" t="s">
        <v>190</v>
      </c>
      <c r="K362" s="618">
        <v>50000.0</v>
      </c>
      <c r="L362" s="618">
        <v>40000.0</v>
      </c>
      <c r="M362" s="622">
        <v>180000.0</v>
      </c>
      <c r="N362" s="613"/>
      <c r="O362" s="492" t="s">
        <v>1081</v>
      </c>
      <c r="P362" s="610"/>
      <c r="Q362" s="610">
        <v>46057.0</v>
      </c>
      <c r="R362" s="610"/>
      <c r="S362" s="612"/>
      <c r="T362" s="612"/>
      <c r="U362" s="613"/>
      <c r="V362" s="612"/>
      <c r="W362" s="612">
        <f t="shared" si="205"/>
        <v>-46057</v>
      </c>
      <c r="X362" s="612">
        <f t="shared" si="169"/>
        <v>0</v>
      </c>
      <c r="Y362" s="613"/>
      <c r="Z362" s="612">
        <f t="shared" si="206"/>
        <v>-46057</v>
      </c>
      <c r="AA362" s="612">
        <f t="shared" si="207"/>
        <v>0</v>
      </c>
      <c r="AB362" s="613"/>
      <c r="AC362" s="612">
        <f t="shared" si="208"/>
        <v>-46057</v>
      </c>
      <c r="AD362" s="616" t="s">
        <v>1082</v>
      </c>
    </row>
    <row r="363" ht="13.5" hidden="1" customHeight="1">
      <c r="A363" s="604" t="b">
        <v>1</v>
      </c>
      <c r="B363" s="492" t="s">
        <v>34</v>
      </c>
      <c r="C363" s="492" t="s">
        <v>0</v>
      </c>
      <c r="D363" s="492" t="s">
        <v>864</v>
      </c>
      <c r="E363" s="492" t="s">
        <v>110</v>
      </c>
      <c r="F363" s="628">
        <v>46054.0</v>
      </c>
      <c r="G363" s="606"/>
      <c r="H363" s="617" t="s">
        <v>1083</v>
      </c>
      <c r="I363" s="492" t="s">
        <v>244</v>
      </c>
      <c r="J363" s="492" t="s">
        <v>190</v>
      </c>
      <c r="K363" s="618">
        <v>50000.0</v>
      </c>
      <c r="L363" s="618">
        <v>40000.0</v>
      </c>
      <c r="M363" s="622">
        <v>180000.0</v>
      </c>
      <c r="N363" s="613"/>
      <c r="O363" s="492" t="s">
        <v>1084</v>
      </c>
      <c r="P363" s="610"/>
      <c r="Q363" s="610">
        <v>46044.0</v>
      </c>
      <c r="R363" s="610"/>
      <c r="S363" s="612"/>
      <c r="T363" s="612"/>
      <c r="U363" s="613"/>
      <c r="V363" s="612"/>
      <c r="W363" s="612">
        <f t="shared" si="205"/>
        <v>-46044</v>
      </c>
      <c r="X363" s="612">
        <f t="shared" si="169"/>
        <v>0</v>
      </c>
      <c r="Y363" s="613"/>
      <c r="Z363" s="612">
        <f t="shared" si="206"/>
        <v>-46044</v>
      </c>
      <c r="AA363" s="612">
        <f t="shared" si="207"/>
        <v>0</v>
      </c>
      <c r="AB363" s="613"/>
      <c r="AC363" s="612">
        <f t="shared" si="208"/>
        <v>-46044</v>
      </c>
      <c r="AD363" s="620"/>
    </row>
    <row r="364" ht="13.5" hidden="1" customHeight="1">
      <c r="A364" s="604" t="b">
        <v>1</v>
      </c>
      <c r="B364" s="492" t="s">
        <v>34</v>
      </c>
      <c r="C364" s="492" t="s">
        <v>0</v>
      </c>
      <c r="D364" s="492" t="s">
        <v>864</v>
      </c>
      <c r="E364" s="629" t="s">
        <v>222</v>
      </c>
      <c r="F364" s="606">
        <v>46054.0</v>
      </c>
      <c r="G364" s="606"/>
      <c r="H364" s="617" t="s">
        <v>1085</v>
      </c>
      <c r="I364" s="492" t="s">
        <v>1086</v>
      </c>
      <c r="J364" s="492" t="s">
        <v>192</v>
      </c>
      <c r="K364" s="618">
        <v>50000.0</v>
      </c>
      <c r="L364" s="618">
        <v>40000.0</v>
      </c>
      <c r="M364" s="622">
        <v>180000.0</v>
      </c>
      <c r="N364" s="674"/>
      <c r="O364" s="675"/>
      <c r="P364" s="610"/>
      <c r="Q364" s="610">
        <v>46015.0</v>
      </c>
      <c r="R364" s="610"/>
      <c r="S364" s="612"/>
      <c r="T364" s="612"/>
      <c r="U364" s="613"/>
      <c r="V364" s="612"/>
      <c r="W364" s="612">
        <f t="shared" si="205"/>
        <v>-46015</v>
      </c>
      <c r="X364" s="612">
        <f t="shared" si="169"/>
        <v>0</v>
      </c>
      <c r="Y364" s="613"/>
      <c r="Z364" s="612">
        <f t="shared" si="206"/>
        <v>-46015</v>
      </c>
      <c r="AA364" s="612">
        <f t="shared" si="207"/>
        <v>0</v>
      </c>
      <c r="AB364" s="613"/>
      <c r="AC364" s="612">
        <f t="shared" si="208"/>
        <v>-46015</v>
      </c>
      <c r="AD364" s="616" t="s">
        <v>1087</v>
      </c>
    </row>
    <row r="365" ht="13.5" hidden="1" customHeight="1">
      <c r="A365" s="604" t="b">
        <v>1</v>
      </c>
      <c r="B365" s="492" t="s">
        <v>0</v>
      </c>
      <c r="C365" s="492" t="s">
        <v>0</v>
      </c>
      <c r="D365" s="492" t="s">
        <v>864</v>
      </c>
      <c r="E365" s="492" t="s">
        <v>110</v>
      </c>
      <c r="F365" s="633">
        <v>46082.0</v>
      </c>
      <c r="G365" s="606"/>
      <c r="H365" s="617" t="s">
        <v>949</v>
      </c>
      <c r="I365" s="492" t="s">
        <v>950</v>
      </c>
      <c r="J365" s="492" t="s">
        <v>190</v>
      </c>
      <c r="K365" s="618">
        <v>50000.0</v>
      </c>
      <c r="L365" s="618">
        <v>40000.0</v>
      </c>
      <c r="M365" s="622">
        <v>180000.0</v>
      </c>
      <c r="N365" s="613"/>
      <c r="O365" s="492"/>
      <c r="P365" s="610"/>
      <c r="Q365" s="610">
        <v>46086.0</v>
      </c>
      <c r="R365" s="610">
        <v>46088.0</v>
      </c>
      <c r="S365" s="614" t="b">
        <v>1</v>
      </c>
      <c r="T365" s="612" t="b">
        <v>0</v>
      </c>
      <c r="U365" s="613"/>
      <c r="V365" s="612"/>
      <c r="W365" s="612">
        <f t="shared" si="205"/>
        <v>2</v>
      </c>
      <c r="X365" s="612">
        <f t="shared" si="169"/>
        <v>-46088</v>
      </c>
      <c r="Y365" s="613"/>
      <c r="Z365" s="612">
        <f t="shared" si="206"/>
        <v>-46086</v>
      </c>
      <c r="AA365" s="612">
        <f t="shared" si="207"/>
        <v>-46088</v>
      </c>
      <c r="AB365" s="613"/>
      <c r="AC365" s="612">
        <f t="shared" si="208"/>
        <v>-46086</v>
      </c>
      <c r="AD365" s="620"/>
    </row>
    <row r="366" ht="13.5" hidden="1" customHeight="1">
      <c r="A366" s="604" t="b">
        <v>1</v>
      </c>
      <c r="B366" s="492" t="s">
        <v>34</v>
      </c>
      <c r="C366" s="492" t="s">
        <v>0</v>
      </c>
      <c r="D366" s="629" t="s">
        <v>864</v>
      </c>
      <c r="E366" s="629" t="s">
        <v>110</v>
      </c>
      <c r="F366" s="632">
        <v>46082.0</v>
      </c>
      <c r="G366" s="606"/>
      <c r="H366" s="617" t="s">
        <v>1088</v>
      </c>
      <c r="I366" s="492" t="s">
        <v>1089</v>
      </c>
      <c r="J366" s="492" t="s">
        <v>190</v>
      </c>
      <c r="K366" s="618">
        <v>50000.0</v>
      </c>
      <c r="L366" s="618">
        <v>40000.0</v>
      </c>
      <c r="M366" s="622">
        <v>180000.0</v>
      </c>
      <c r="N366" s="613"/>
      <c r="O366" s="492" t="s">
        <v>1090</v>
      </c>
      <c r="P366" s="610"/>
      <c r="Q366" s="610">
        <v>46049.0</v>
      </c>
      <c r="R366" s="610"/>
      <c r="S366" s="612"/>
      <c r="T366" s="612"/>
      <c r="U366" s="613"/>
      <c r="V366" s="612"/>
      <c r="W366" s="612">
        <f t="shared" si="205"/>
        <v>-46049</v>
      </c>
      <c r="X366" s="612">
        <f t="shared" si="169"/>
        <v>0</v>
      </c>
      <c r="Y366" s="613"/>
      <c r="Z366" s="612">
        <f t="shared" si="206"/>
        <v>-46049</v>
      </c>
      <c r="AA366" s="612">
        <f t="shared" si="207"/>
        <v>0</v>
      </c>
      <c r="AB366" s="613"/>
      <c r="AC366" s="612">
        <f t="shared" si="208"/>
        <v>-46049</v>
      </c>
      <c r="AD366" s="616" t="s">
        <v>1091</v>
      </c>
    </row>
    <row r="367" ht="13.5" hidden="1" customHeight="1">
      <c r="A367" s="604" t="b">
        <v>1</v>
      </c>
      <c r="B367" s="492" t="s">
        <v>139</v>
      </c>
      <c r="C367" s="671" t="s">
        <v>139</v>
      </c>
      <c r="D367" s="492" t="s">
        <v>864</v>
      </c>
      <c r="E367" s="492" t="s">
        <v>182</v>
      </c>
      <c r="F367" s="633">
        <v>46113.0</v>
      </c>
      <c r="G367" s="629" t="s">
        <v>290</v>
      </c>
      <c r="H367" s="672" t="s">
        <v>1092</v>
      </c>
      <c r="I367" s="671" t="s">
        <v>1093</v>
      </c>
      <c r="J367" s="671" t="s">
        <v>190</v>
      </c>
      <c r="K367" s="618">
        <v>50000.0</v>
      </c>
      <c r="L367" s="618">
        <v>40000.0</v>
      </c>
      <c r="M367" s="622">
        <v>265000.0</v>
      </c>
      <c r="N367" s="610">
        <v>46120.0</v>
      </c>
      <c r="O367" s="613"/>
      <c r="P367" s="610"/>
      <c r="Q367" s="610">
        <v>46113.0</v>
      </c>
      <c r="R367" s="610">
        <v>46119.0</v>
      </c>
      <c r="S367" s="614" t="b">
        <v>1</v>
      </c>
      <c r="T367" s="612" t="b">
        <v>0</v>
      </c>
      <c r="U367" s="613"/>
      <c r="V367" s="612"/>
      <c r="W367" s="612">
        <f t="shared" si="205"/>
        <v>6</v>
      </c>
      <c r="X367" s="612">
        <f t="shared" si="169"/>
        <v>-46119</v>
      </c>
      <c r="Y367" s="613"/>
      <c r="Z367" s="612">
        <f t="shared" si="206"/>
        <v>-46113</v>
      </c>
      <c r="AA367" s="612">
        <f t="shared" si="207"/>
        <v>-46119</v>
      </c>
      <c r="AB367" s="613"/>
      <c r="AC367" s="612">
        <f t="shared" si="208"/>
        <v>-46113</v>
      </c>
      <c r="AD367" s="620"/>
    </row>
    <row r="368" ht="13.5" hidden="1" customHeight="1">
      <c r="A368" s="604" t="b">
        <v>1</v>
      </c>
      <c r="B368" s="492" t="s">
        <v>113</v>
      </c>
      <c r="C368" s="671" t="s">
        <v>139</v>
      </c>
      <c r="D368" s="629" t="s">
        <v>864</v>
      </c>
      <c r="E368" s="629" t="s">
        <v>182</v>
      </c>
      <c r="F368" s="632">
        <v>46113.0</v>
      </c>
      <c r="G368" s="492" t="s">
        <v>290</v>
      </c>
      <c r="H368" s="672" t="s">
        <v>1094</v>
      </c>
      <c r="I368" s="671" t="s">
        <v>649</v>
      </c>
      <c r="J368" s="671" t="s">
        <v>192</v>
      </c>
      <c r="K368" s="618">
        <v>200000.0</v>
      </c>
      <c r="L368" s="618">
        <v>30000.0</v>
      </c>
      <c r="M368" s="622">
        <v>272000.0</v>
      </c>
      <c r="N368" s="610">
        <v>46136.0</v>
      </c>
      <c r="O368" s="492" t="s">
        <v>1095</v>
      </c>
      <c r="P368" s="610">
        <v>46113.0</v>
      </c>
      <c r="Q368" s="610">
        <v>46113.0</v>
      </c>
      <c r="R368" s="610">
        <v>46132.0</v>
      </c>
      <c r="S368" s="614" t="b">
        <v>1</v>
      </c>
      <c r="T368" s="612" t="b">
        <v>0</v>
      </c>
      <c r="U368" s="613"/>
      <c r="V368" s="612">
        <f t="shared" ref="V368:W368" si="209">Q368-P368</f>
        <v>0</v>
      </c>
      <c r="W368" s="612">
        <f t="shared" si="209"/>
        <v>19</v>
      </c>
      <c r="X368" s="612">
        <f t="shared" si="169"/>
        <v>-46132</v>
      </c>
      <c r="Y368" s="613"/>
      <c r="Z368" s="612">
        <f t="shared" si="206"/>
        <v>-46113</v>
      </c>
      <c r="AA368" s="612">
        <f t="shared" si="207"/>
        <v>-46132</v>
      </c>
      <c r="AB368" s="613"/>
      <c r="AC368" s="612">
        <f t="shared" si="208"/>
        <v>-46113</v>
      </c>
      <c r="AD368" s="620"/>
    </row>
    <row r="369" ht="13.5" hidden="1" customHeight="1">
      <c r="A369" s="637" t="b">
        <v>1</v>
      </c>
      <c r="B369" s="641" t="s">
        <v>113</v>
      </c>
      <c r="C369" s="641" t="s">
        <v>139</v>
      </c>
      <c r="D369" s="492" t="s">
        <v>864</v>
      </c>
      <c r="E369" s="649" t="s">
        <v>182</v>
      </c>
      <c r="F369" s="646">
        <v>46113.0</v>
      </c>
      <c r="G369" s="645" t="s">
        <v>290</v>
      </c>
      <c r="H369" s="635" t="s">
        <v>1096</v>
      </c>
      <c r="I369" s="635" t="s">
        <v>1097</v>
      </c>
      <c r="J369" s="641" t="s">
        <v>190</v>
      </c>
      <c r="K369" s="647">
        <v>200000.0</v>
      </c>
      <c r="L369" s="647">
        <v>30000.0</v>
      </c>
      <c r="M369" s="648">
        <v>272000.0</v>
      </c>
      <c r="N369" s="638"/>
      <c r="O369" s="693"/>
      <c r="P369" s="639">
        <v>46122.0</v>
      </c>
      <c r="Q369" s="610">
        <v>46122.0</v>
      </c>
      <c r="R369" s="639">
        <v>46136.0</v>
      </c>
      <c r="S369" s="636" t="b">
        <v>0</v>
      </c>
      <c r="T369" s="636" t="b">
        <v>0</v>
      </c>
      <c r="U369" s="638"/>
      <c r="V369" s="636">
        <f t="shared" ref="V369:W369" si="210">Q369-P369</f>
        <v>0</v>
      </c>
      <c r="W369" s="636">
        <f t="shared" si="210"/>
        <v>14</v>
      </c>
      <c r="X369" s="636">
        <f t="shared" si="169"/>
        <v>-46136</v>
      </c>
      <c r="Y369" s="638"/>
      <c r="Z369" s="656"/>
      <c r="AA369" s="656"/>
      <c r="AB369" s="638"/>
      <c r="AC369" s="656"/>
      <c r="AD369" s="714" t="s">
        <v>1098</v>
      </c>
    </row>
    <row r="370" ht="13.5" hidden="1" customHeight="1">
      <c r="A370" s="637" t="b">
        <v>1</v>
      </c>
      <c r="B370" s="641" t="s">
        <v>113</v>
      </c>
      <c r="C370" s="641" t="s">
        <v>139</v>
      </c>
      <c r="D370" s="629" t="s">
        <v>864</v>
      </c>
      <c r="E370" s="645" t="s">
        <v>182</v>
      </c>
      <c r="F370" s="650">
        <v>46143.0</v>
      </c>
      <c r="G370" s="649" t="s">
        <v>290</v>
      </c>
      <c r="H370" s="605" t="s">
        <v>1099</v>
      </c>
      <c r="I370" s="605" t="s">
        <v>1100</v>
      </c>
      <c r="J370" s="641" t="s">
        <v>190</v>
      </c>
      <c r="K370" s="643">
        <v>200000.0</v>
      </c>
      <c r="L370" s="643">
        <v>30000.0</v>
      </c>
      <c r="M370" s="653">
        <v>272000.0</v>
      </c>
      <c r="N370" s="610">
        <v>46171.0</v>
      </c>
      <c r="O370" s="635" t="s">
        <v>1101</v>
      </c>
      <c r="P370" s="639">
        <v>46161.0</v>
      </c>
      <c r="Q370" s="639">
        <v>46163.0</v>
      </c>
      <c r="R370" s="673">
        <v>46168.0</v>
      </c>
      <c r="S370" s="636" t="b">
        <v>0</v>
      </c>
      <c r="T370" s="636" t="b">
        <v>0</v>
      </c>
      <c r="U370" s="638"/>
      <c r="V370" s="636">
        <f t="shared" ref="V370:W370" si="211">Q370-P370</f>
        <v>2</v>
      </c>
      <c r="W370" s="636">
        <f t="shared" si="211"/>
        <v>5</v>
      </c>
      <c r="X370" s="636">
        <f t="shared" si="169"/>
        <v>-46168</v>
      </c>
      <c r="Y370" s="638"/>
      <c r="Z370" s="656"/>
      <c r="AA370" s="656"/>
      <c r="AB370" s="638"/>
      <c r="AC370" s="656"/>
      <c r="AD370" s="640"/>
    </row>
    <row r="371" ht="13.5" hidden="1" customHeight="1">
      <c r="A371" s="604" t="b">
        <v>1</v>
      </c>
      <c r="B371" s="492" t="s">
        <v>34</v>
      </c>
      <c r="C371" s="492" t="s">
        <v>0</v>
      </c>
      <c r="D371" s="492" t="s">
        <v>864</v>
      </c>
      <c r="E371" s="492" t="s">
        <v>222</v>
      </c>
      <c r="F371" s="633">
        <v>46082.0</v>
      </c>
      <c r="G371" s="492" t="s">
        <v>308</v>
      </c>
      <c r="H371" s="617" t="s">
        <v>1102</v>
      </c>
      <c r="I371" s="492" t="s">
        <v>1103</v>
      </c>
      <c r="J371" s="492" t="s">
        <v>192</v>
      </c>
      <c r="K371" s="618">
        <v>50000.0</v>
      </c>
      <c r="L371" s="618">
        <v>40000.0</v>
      </c>
      <c r="M371" s="622">
        <v>265000.0</v>
      </c>
      <c r="N371" s="613"/>
      <c r="O371" s="613"/>
      <c r="P371" s="610"/>
      <c r="Q371" s="610"/>
      <c r="R371" s="610"/>
      <c r="S371" s="612" t="b">
        <v>0</v>
      </c>
      <c r="T371" s="612" t="b">
        <v>0</v>
      </c>
      <c r="U371" s="613"/>
      <c r="V371" s="612"/>
      <c r="W371" s="612">
        <f t="shared" ref="W371:W373" si="212">R371-Q371</f>
        <v>0</v>
      </c>
      <c r="X371" s="612">
        <f t="shared" si="169"/>
        <v>0</v>
      </c>
      <c r="Y371" s="613"/>
      <c r="Z371" s="612">
        <f t="shared" ref="Z371:Z373" si="213">Y371-Q371</f>
        <v>0</v>
      </c>
      <c r="AA371" s="612">
        <f t="shared" ref="AA371:AA373" si="214">Y371-R371</f>
        <v>0</v>
      </c>
      <c r="AB371" s="613"/>
      <c r="AC371" s="612">
        <f t="shared" ref="AC371:AC373" si="215">AB371-Q371</f>
        <v>0</v>
      </c>
      <c r="AD371" s="620"/>
    </row>
    <row r="372" ht="13.5" hidden="1" customHeight="1">
      <c r="A372" s="604" t="b">
        <v>1</v>
      </c>
      <c r="B372" s="492" t="s">
        <v>34</v>
      </c>
      <c r="C372" s="492" t="s">
        <v>0</v>
      </c>
      <c r="D372" s="492" t="s">
        <v>864</v>
      </c>
      <c r="E372" s="629" t="s">
        <v>222</v>
      </c>
      <c r="F372" s="632">
        <v>46082.0</v>
      </c>
      <c r="G372" s="492" t="s">
        <v>308</v>
      </c>
      <c r="H372" s="617" t="s">
        <v>1104</v>
      </c>
      <c r="I372" s="492" t="s">
        <v>1105</v>
      </c>
      <c r="J372" s="492" t="s">
        <v>192</v>
      </c>
      <c r="K372" s="618">
        <v>50000.0</v>
      </c>
      <c r="L372" s="618">
        <v>40000.0</v>
      </c>
      <c r="M372" s="622">
        <v>265000.0</v>
      </c>
      <c r="N372" s="674"/>
      <c r="O372" s="674"/>
      <c r="P372" s="610"/>
      <c r="Q372" s="610"/>
      <c r="R372" s="610"/>
      <c r="S372" s="612" t="b">
        <v>0</v>
      </c>
      <c r="T372" s="612" t="b">
        <v>0</v>
      </c>
      <c r="U372" s="613"/>
      <c r="V372" s="612"/>
      <c r="W372" s="612">
        <f t="shared" si="212"/>
        <v>0</v>
      </c>
      <c r="X372" s="612">
        <f t="shared" si="169"/>
        <v>0</v>
      </c>
      <c r="Y372" s="613"/>
      <c r="Z372" s="612">
        <f t="shared" si="213"/>
        <v>0</v>
      </c>
      <c r="AA372" s="612">
        <f t="shared" si="214"/>
        <v>0</v>
      </c>
      <c r="AB372" s="613"/>
      <c r="AC372" s="612">
        <f t="shared" si="215"/>
        <v>0</v>
      </c>
      <c r="AD372" s="620"/>
    </row>
    <row r="373" ht="13.5" hidden="1" customHeight="1">
      <c r="A373" s="604" t="b">
        <v>1</v>
      </c>
      <c r="B373" s="492" t="s">
        <v>139</v>
      </c>
      <c r="C373" s="492" t="s">
        <v>139</v>
      </c>
      <c r="D373" s="492" t="s">
        <v>864</v>
      </c>
      <c r="E373" s="492" t="s">
        <v>182</v>
      </c>
      <c r="F373" s="633">
        <v>46082.0</v>
      </c>
      <c r="G373" s="492" t="s">
        <v>308</v>
      </c>
      <c r="H373" s="672" t="s">
        <v>1106</v>
      </c>
      <c r="I373" s="492" t="s">
        <v>1107</v>
      </c>
      <c r="J373" s="492" t="s">
        <v>190</v>
      </c>
      <c r="K373" s="618">
        <v>50000.0</v>
      </c>
      <c r="L373" s="618">
        <v>40000.0</v>
      </c>
      <c r="M373" s="622">
        <v>265000.0</v>
      </c>
      <c r="N373" s="678"/>
      <c r="O373" s="671" t="s">
        <v>1108</v>
      </c>
      <c r="P373" s="610"/>
      <c r="Q373" s="610">
        <v>46091.0</v>
      </c>
      <c r="R373" s="610">
        <v>46104.0</v>
      </c>
      <c r="S373" s="614" t="b">
        <v>1</v>
      </c>
      <c r="T373" s="612" t="b">
        <v>0</v>
      </c>
      <c r="U373" s="613"/>
      <c r="V373" s="612"/>
      <c r="W373" s="612">
        <f t="shared" si="212"/>
        <v>13</v>
      </c>
      <c r="X373" s="612">
        <f t="shared" si="169"/>
        <v>-46104</v>
      </c>
      <c r="Y373" s="613"/>
      <c r="Z373" s="612">
        <f t="shared" si="213"/>
        <v>-46091</v>
      </c>
      <c r="AA373" s="612">
        <f t="shared" si="214"/>
        <v>-46104</v>
      </c>
      <c r="AB373" s="613"/>
      <c r="AC373" s="612">
        <f t="shared" si="215"/>
        <v>-46091</v>
      </c>
      <c r="AD373" s="620"/>
    </row>
    <row r="374" ht="13.5" hidden="1" customHeight="1">
      <c r="A374" s="637" t="b">
        <v>1</v>
      </c>
      <c r="B374" s="635" t="s">
        <v>139</v>
      </c>
      <c r="C374" s="635" t="s">
        <v>139</v>
      </c>
      <c r="D374" s="629" t="s">
        <v>864</v>
      </c>
      <c r="E374" s="629" t="s">
        <v>182</v>
      </c>
      <c r="F374" s="650">
        <v>46143.0</v>
      </c>
      <c r="G374" s="649" t="s">
        <v>290</v>
      </c>
      <c r="H374" s="641" t="s">
        <v>1109</v>
      </c>
      <c r="I374" s="641" t="s">
        <v>1110</v>
      </c>
      <c r="J374" s="635" t="s">
        <v>190</v>
      </c>
      <c r="K374" s="657">
        <v>200000.0</v>
      </c>
      <c r="L374" s="657">
        <v>30000.0</v>
      </c>
      <c r="M374" s="659">
        <v>272000.0</v>
      </c>
      <c r="N374" s="610">
        <v>46169.0</v>
      </c>
      <c r="O374" s="635" t="s">
        <v>1111</v>
      </c>
      <c r="P374" s="639">
        <v>46154.0</v>
      </c>
      <c r="Q374" s="639">
        <v>46154.0</v>
      </c>
      <c r="R374" s="673">
        <v>46163.0</v>
      </c>
      <c r="S374" s="636" t="b">
        <v>0</v>
      </c>
      <c r="T374" s="636" t="b">
        <v>0</v>
      </c>
      <c r="U374" s="638"/>
      <c r="V374" s="636">
        <f t="shared" ref="V374:W374" si="216">Q374-P374</f>
        <v>0</v>
      </c>
      <c r="W374" s="636">
        <f t="shared" si="216"/>
        <v>9</v>
      </c>
      <c r="X374" s="636"/>
      <c r="Y374" s="638"/>
      <c r="Z374" s="656"/>
      <c r="AA374" s="656"/>
      <c r="AB374" s="638"/>
      <c r="AC374" s="656"/>
      <c r="AD374" s="640"/>
    </row>
    <row r="375" ht="13.5" hidden="1" customHeight="1">
      <c r="A375" s="637" t="b">
        <v>1</v>
      </c>
      <c r="B375" s="641" t="s">
        <v>113</v>
      </c>
      <c r="C375" s="641" t="s">
        <v>139</v>
      </c>
      <c r="D375" s="492" t="s">
        <v>864</v>
      </c>
      <c r="E375" s="649" t="s">
        <v>182</v>
      </c>
      <c r="F375" s="646">
        <v>46143.0</v>
      </c>
      <c r="G375" s="645" t="s">
        <v>290</v>
      </c>
      <c r="H375" s="605" t="s">
        <v>1112</v>
      </c>
      <c r="I375" s="605" t="s">
        <v>1113</v>
      </c>
      <c r="J375" s="641" t="s">
        <v>190</v>
      </c>
      <c r="K375" s="643">
        <v>200000.0</v>
      </c>
      <c r="L375" s="643">
        <v>30000.0</v>
      </c>
      <c r="M375" s="653">
        <v>272000.0</v>
      </c>
      <c r="N375" s="638"/>
      <c r="O375" s="641" t="s">
        <v>329</v>
      </c>
      <c r="P375" s="639">
        <v>46160.0</v>
      </c>
      <c r="Q375" s="639">
        <v>46162.0</v>
      </c>
      <c r="R375" s="673">
        <v>46167.0</v>
      </c>
      <c r="S375" s="636" t="b">
        <v>0</v>
      </c>
      <c r="T375" s="636" t="b">
        <v>0</v>
      </c>
      <c r="U375" s="638"/>
      <c r="V375" s="636">
        <f t="shared" ref="V375:W375" si="217">Q375-P375</f>
        <v>2</v>
      </c>
      <c r="W375" s="636">
        <f t="shared" si="217"/>
        <v>5</v>
      </c>
      <c r="X375" s="636">
        <f t="shared" ref="X375:X385" si="219">U375-R375</f>
        <v>-46167</v>
      </c>
      <c r="Y375" s="638"/>
      <c r="Z375" s="656"/>
      <c r="AA375" s="656"/>
      <c r="AB375" s="638"/>
      <c r="AC375" s="656"/>
      <c r="AD375" s="640"/>
    </row>
    <row r="376" ht="13.5" hidden="1" customHeight="1">
      <c r="A376" s="637" t="b">
        <v>1</v>
      </c>
      <c r="B376" s="641" t="s">
        <v>186</v>
      </c>
      <c r="C376" s="641" t="s">
        <v>139</v>
      </c>
      <c r="D376" s="629" t="s">
        <v>864</v>
      </c>
      <c r="E376" s="645" t="s">
        <v>182</v>
      </c>
      <c r="F376" s="632">
        <v>46143.0</v>
      </c>
      <c r="G376" s="649" t="s">
        <v>290</v>
      </c>
      <c r="H376" s="635" t="s">
        <v>1114</v>
      </c>
      <c r="I376" s="635" t="s">
        <v>530</v>
      </c>
      <c r="J376" s="641" t="s">
        <v>190</v>
      </c>
      <c r="K376" s="657">
        <v>200000.0</v>
      </c>
      <c r="L376" s="657">
        <v>30000.0</v>
      </c>
      <c r="M376" s="659">
        <v>272000.0</v>
      </c>
      <c r="N376" s="638"/>
      <c r="O376" s="635" t="s">
        <v>1115</v>
      </c>
      <c r="P376" s="639">
        <v>46140.0</v>
      </c>
      <c r="Q376" s="639">
        <v>46140.0</v>
      </c>
      <c r="R376" s="639">
        <v>46143.0</v>
      </c>
      <c r="S376" s="636" t="b">
        <v>0</v>
      </c>
      <c r="T376" s="636" t="b">
        <v>0</v>
      </c>
      <c r="U376" s="638"/>
      <c r="V376" s="636">
        <f t="shared" ref="V376:W376" si="218">Q376-P376</f>
        <v>0</v>
      </c>
      <c r="W376" s="636">
        <f t="shared" si="218"/>
        <v>3</v>
      </c>
      <c r="X376" s="636">
        <f t="shared" si="219"/>
        <v>-46143</v>
      </c>
      <c r="Y376" s="638"/>
      <c r="Z376" s="656"/>
      <c r="AA376" s="656"/>
      <c r="AB376" s="638"/>
      <c r="AC376" s="656"/>
      <c r="AD376" s="640"/>
    </row>
    <row r="377" ht="13.5" hidden="1" customHeight="1">
      <c r="A377" s="604" t="b">
        <v>1</v>
      </c>
      <c r="B377" s="492" t="s">
        <v>186</v>
      </c>
      <c r="C377" s="671" t="s">
        <v>139</v>
      </c>
      <c r="D377" s="492" t="s">
        <v>864</v>
      </c>
      <c r="E377" s="492" t="s">
        <v>182</v>
      </c>
      <c r="F377" s="633">
        <v>46143.0</v>
      </c>
      <c r="G377" s="629" t="s">
        <v>290</v>
      </c>
      <c r="H377" s="672" t="s">
        <v>1116</v>
      </c>
      <c r="I377" s="672" t="s">
        <v>1117</v>
      </c>
      <c r="J377" s="671" t="s">
        <v>190</v>
      </c>
      <c r="K377" s="618">
        <v>200000.0</v>
      </c>
      <c r="L377" s="618">
        <v>30000.0</v>
      </c>
      <c r="M377" s="622">
        <v>272000.0</v>
      </c>
      <c r="N377" s="610"/>
      <c r="O377" s="635" t="s">
        <v>1118</v>
      </c>
      <c r="P377" s="610">
        <v>46153.0</v>
      </c>
      <c r="Q377" s="610">
        <v>46153.0</v>
      </c>
      <c r="R377" s="610">
        <v>46157.0</v>
      </c>
      <c r="S377" s="612" t="b">
        <v>0</v>
      </c>
      <c r="T377" s="612" t="b">
        <v>0</v>
      </c>
      <c r="U377" s="613"/>
      <c r="V377" s="636">
        <f t="shared" ref="V377:W377" si="220">Q377-P377</f>
        <v>0</v>
      </c>
      <c r="W377" s="636">
        <f t="shared" si="220"/>
        <v>4</v>
      </c>
      <c r="X377" s="612">
        <f t="shared" si="219"/>
        <v>-46157</v>
      </c>
      <c r="Y377" s="613"/>
      <c r="Z377" s="612"/>
      <c r="AA377" s="612"/>
      <c r="AB377" s="613"/>
      <c r="AC377" s="612"/>
      <c r="AD377" s="620"/>
    </row>
    <row r="378" ht="13.5" hidden="1" customHeight="1">
      <c r="A378" s="667" t="b">
        <v>0</v>
      </c>
      <c r="B378" s="635" t="s">
        <v>139</v>
      </c>
      <c r="C378" s="641" t="s">
        <v>139</v>
      </c>
      <c r="D378" s="629" t="s">
        <v>1119</v>
      </c>
      <c r="E378" s="645" t="s">
        <v>182</v>
      </c>
      <c r="F378" s="632">
        <v>46204.0</v>
      </c>
      <c r="G378" s="649" t="s">
        <v>290</v>
      </c>
      <c r="H378" s="635" t="s">
        <v>1120</v>
      </c>
      <c r="I378" s="635" t="s">
        <v>1121</v>
      </c>
      <c r="J378" s="641" t="s">
        <v>190</v>
      </c>
      <c r="K378" s="657">
        <v>200000.0</v>
      </c>
      <c r="L378" s="657">
        <v>30000.0</v>
      </c>
      <c r="M378" s="659">
        <v>272000.0</v>
      </c>
      <c r="N378" s="610"/>
      <c r="O378" s="635" t="s">
        <v>1122</v>
      </c>
      <c r="P378" s="639">
        <v>46140.0</v>
      </c>
      <c r="Q378" s="639">
        <v>46140.0</v>
      </c>
      <c r="R378" s="639">
        <v>46156.0</v>
      </c>
      <c r="S378" s="636" t="b">
        <v>0</v>
      </c>
      <c r="T378" s="636" t="b">
        <v>0</v>
      </c>
      <c r="U378" s="638"/>
      <c r="V378" s="636">
        <f t="shared" ref="V378:W378" si="221">Q378-P378</f>
        <v>0</v>
      </c>
      <c r="W378" s="636">
        <f t="shared" si="221"/>
        <v>16</v>
      </c>
      <c r="X378" s="636">
        <f t="shared" si="219"/>
        <v>-46156</v>
      </c>
      <c r="Y378" s="638"/>
      <c r="Z378" s="656"/>
      <c r="AA378" s="656"/>
      <c r="AB378" s="638"/>
      <c r="AC378" s="656"/>
      <c r="AD378" s="640"/>
    </row>
    <row r="379" ht="13.5" hidden="1" customHeight="1">
      <c r="A379" s="604" t="b">
        <v>0</v>
      </c>
      <c r="B379" s="492" t="s">
        <v>0</v>
      </c>
      <c r="C379" s="492" t="s">
        <v>0</v>
      </c>
      <c r="D379" s="492" t="s">
        <v>1119</v>
      </c>
      <c r="E379" s="492" t="s">
        <v>111</v>
      </c>
      <c r="F379" s="633">
        <v>46082.0</v>
      </c>
      <c r="G379" s="492" t="s">
        <v>1123</v>
      </c>
      <c r="H379" s="617" t="s">
        <v>1124</v>
      </c>
      <c r="I379" s="492" t="s">
        <v>1125</v>
      </c>
      <c r="J379" s="492" t="s">
        <v>190</v>
      </c>
      <c r="K379" s="623">
        <v>400000.0</v>
      </c>
      <c r="L379" s="623"/>
      <c r="M379" s="623">
        <v>400000.0</v>
      </c>
      <c r="N379" s="610"/>
      <c r="O379" s="492" t="s">
        <v>1126</v>
      </c>
      <c r="P379" s="610"/>
      <c r="Q379" s="610">
        <v>45908.0</v>
      </c>
      <c r="R379" s="610">
        <v>45911.0</v>
      </c>
      <c r="S379" s="612" t="b">
        <v>0</v>
      </c>
      <c r="T379" s="612" t="b">
        <v>0</v>
      </c>
      <c r="U379" s="613"/>
      <c r="V379" s="612"/>
      <c r="W379" s="612">
        <f>R379-Q379</f>
        <v>3</v>
      </c>
      <c r="X379" s="612">
        <f t="shared" si="219"/>
        <v>-45911</v>
      </c>
      <c r="Y379" s="613"/>
      <c r="Z379" s="612">
        <f t="shared" ref="Z379:Z381" si="223">Y379-Q379</f>
        <v>-45908</v>
      </c>
      <c r="AA379" s="612">
        <f t="shared" ref="AA379:AA381" si="224">Y379-R379</f>
        <v>-45911</v>
      </c>
      <c r="AB379" s="613"/>
      <c r="AC379" s="612">
        <f t="shared" ref="AC379:AC381" si="225">AB379-Q379</f>
        <v>-45908</v>
      </c>
      <c r="AD379" s="620"/>
    </row>
    <row r="380" ht="13.5" hidden="1" customHeight="1">
      <c r="A380" s="604" t="b">
        <v>0</v>
      </c>
      <c r="B380" s="492" t="s">
        <v>34</v>
      </c>
      <c r="C380" s="492" t="s">
        <v>0</v>
      </c>
      <c r="D380" s="492" t="s">
        <v>1119</v>
      </c>
      <c r="E380" s="629" t="s">
        <v>110</v>
      </c>
      <c r="F380" s="492" t="s">
        <v>825</v>
      </c>
      <c r="G380" s="492" t="s">
        <v>308</v>
      </c>
      <c r="H380" s="617" t="s">
        <v>1127</v>
      </c>
      <c r="I380" s="492" t="s">
        <v>384</v>
      </c>
      <c r="J380" s="492" t="s">
        <v>190</v>
      </c>
      <c r="K380" s="618">
        <v>100000.0</v>
      </c>
      <c r="L380" s="618">
        <v>45000.0</v>
      </c>
      <c r="M380" s="622">
        <v>320000.0</v>
      </c>
      <c r="N380" s="610">
        <v>46121.0</v>
      </c>
      <c r="O380" s="715" t="s">
        <v>1128</v>
      </c>
      <c r="P380" s="610"/>
      <c r="Q380" s="610">
        <v>46042.0</v>
      </c>
      <c r="R380" s="610">
        <v>46048.0</v>
      </c>
      <c r="S380" s="612" t="b">
        <v>0</v>
      </c>
      <c r="T380" s="612" t="b">
        <v>0</v>
      </c>
      <c r="U380" s="610"/>
      <c r="V380" s="612">
        <f t="shared" ref="V380:W380" si="222">Q380-P380</f>
        <v>46042</v>
      </c>
      <c r="W380" s="612">
        <f t="shared" si="222"/>
        <v>6</v>
      </c>
      <c r="X380" s="612">
        <f t="shared" si="219"/>
        <v>-46048</v>
      </c>
      <c r="Y380" s="613"/>
      <c r="Z380" s="612">
        <f t="shared" si="223"/>
        <v>-46042</v>
      </c>
      <c r="AA380" s="612">
        <f t="shared" si="224"/>
        <v>-46048</v>
      </c>
      <c r="AB380" s="613"/>
      <c r="AC380" s="612">
        <f t="shared" si="225"/>
        <v>-46042</v>
      </c>
      <c r="AD380" s="620"/>
    </row>
    <row r="381" ht="13.5" hidden="1" customHeight="1">
      <c r="A381" s="604" t="b">
        <v>0</v>
      </c>
      <c r="B381" s="492" t="s">
        <v>34</v>
      </c>
      <c r="C381" s="492" t="s">
        <v>0</v>
      </c>
      <c r="D381" s="492" t="s">
        <v>1119</v>
      </c>
      <c r="E381" s="492" t="s">
        <v>222</v>
      </c>
      <c r="F381" s="633">
        <v>46174.0</v>
      </c>
      <c r="G381" s="492" t="s">
        <v>308</v>
      </c>
      <c r="H381" s="617" t="s">
        <v>1129</v>
      </c>
      <c r="I381" s="617" t="s">
        <v>1130</v>
      </c>
      <c r="J381" s="492" t="s">
        <v>192</v>
      </c>
      <c r="K381" s="618">
        <v>100000.0</v>
      </c>
      <c r="L381" s="618">
        <v>45000.0</v>
      </c>
      <c r="M381" s="622">
        <v>320000.0</v>
      </c>
      <c r="N381" s="610">
        <v>46174.0</v>
      </c>
      <c r="O381" s="492" t="s">
        <v>1131</v>
      </c>
      <c r="P381" s="610"/>
      <c r="Q381" s="610">
        <v>46002.0</v>
      </c>
      <c r="R381" s="610">
        <v>46007.0</v>
      </c>
      <c r="S381" s="612" t="b">
        <v>0</v>
      </c>
      <c r="T381" s="612" t="b">
        <v>0</v>
      </c>
      <c r="U381" s="613"/>
      <c r="V381" s="612">
        <f t="shared" ref="V381:W381" si="226">Q381-P381</f>
        <v>46002</v>
      </c>
      <c r="W381" s="612">
        <f t="shared" si="226"/>
        <v>5</v>
      </c>
      <c r="X381" s="612">
        <f t="shared" si="219"/>
        <v>-46007</v>
      </c>
      <c r="Y381" s="613"/>
      <c r="Z381" s="612">
        <f t="shared" si="223"/>
        <v>-46002</v>
      </c>
      <c r="AA381" s="612">
        <f t="shared" si="224"/>
        <v>-46007</v>
      </c>
      <c r="AB381" s="613"/>
      <c r="AC381" s="612">
        <f t="shared" si="225"/>
        <v>-46002</v>
      </c>
      <c r="AD381" s="620"/>
    </row>
    <row r="382" ht="13.5" hidden="1" customHeight="1">
      <c r="A382" s="604" t="b">
        <v>0</v>
      </c>
      <c r="B382" s="492" t="s">
        <v>113</v>
      </c>
      <c r="C382" s="492" t="s">
        <v>0</v>
      </c>
      <c r="D382" s="629" t="s">
        <v>1119</v>
      </c>
      <c r="E382" s="492" t="s">
        <v>111</v>
      </c>
      <c r="F382" s="492" t="s">
        <v>825</v>
      </c>
      <c r="G382" s="492" t="s">
        <v>308</v>
      </c>
      <c r="H382" s="617" t="s">
        <v>1132</v>
      </c>
      <c r="I382" s="492" t="s">
        <v>1133</v>
      </c>
      <c r="J382" s="492" t="s">
        <v>192</v>
      </c>
      <c r="K382" s="618">
        <v>50000.0</v>
      </c>
      <c r="L382" s="618">
        <v>40000.0</v>
      </c>
      <c r="M382" s="622">
        <v>265000.0</v>
      </c>
      <c r="N382" s="610"/>
      <c r="O382" s="715" t="s">
        <v>1134</v>
      </c>
      <c r="P382" s="610"/>
      <c r="Q382" s="610">
        <v>45917.0</v>
      </c>
      <c r="R382" s="610">
        <v>45920.0</v>
      </c>
      <c r="S382" s="612" t="b">
        <v>0</v>
      </c>
      <c r="T382" s="612" t="b">
        <v>0</v>
      </c>
      <c r="U382" s="613"/>
      <c r="V382" s="614"/>
      <c r="W382" s="614">
        <v>3.0</v>
      </c>
      <c r="X382" s="612">
        <f t="shared" si="219"/>
        <v>-45920</v>
      </c>
      <c r="Y382" s="613"/>
      <c r="Z382" s="612"/>
      <c r="AA382" s="612"/>
      <c r="AB382" s="613"/>
      <c r="AC382" s="612"/>
      <c r="AD382" s="616"/>
    </row>
    <row r="383" ht="13.5" hidden="1" customHeight="1">
      <c r="A383" s="604" t="b">
        <v>1</v>
      </c>
      <c r="B383" s="492" t="s">
        <v>139</v>
      </c>
      <c r="C383" s="492" t="s">
        <v>0</v>
      </c>
      <c r="D383" s="492" t="s">
        <v>1119</v>
      </c>
      <c r="E383" s="492" t="s">
        <v>110</v>
      </c>
      <c r="F383" s="633">
        <v>46143.0</v>
      </c>
      <c r="G383" s="629" t="s">
        <v>308</v>
      </c>
      <c r="H383" s="672" t="s">
        <v>1135</v>
      </c>
      <c r="I383" s="492" t="s">
        <v>844</v>
      </c>
      <c r="J383" s="492" t="s">
        <v>190</v>
      </c>
      <c r="K383" s="618">
        <v>50000.0</v>
      </c>
      <c r="L383" s="618">
        <v>40000.0</v>
      </c>
      <c r="M383" s="622">
        <v>265000.0</v>
      </c>
      <c r="N383" s="610">
        <v>46167.0</v>
      </c>
      <c r="O383" s="492" t="s">
        <v>1136</v>
      </c>
      <c r="P383" s="610"/>
      <c r="Q383" s="610">
        <v>46097.0</v>
      </c>
      <c r="R383" s="610">
        <v>46097.0</v>
      </c>
      <c r="S383" s="614" t="b">
        <v>1</v>
      </c>
      <c r="T383" s="612" t="b">
        <v>0</v>
      </c>
      <c r="U383" s="613"/>
      <c r="V383" s="612"/>
      <c r="W383" s="612">
        <f>R383-Q383</f>
        <v>0</v>
      </c>
      <c r="X383" s="612">
        <f t="shared" si="219"/>
        <v>-46097</v>
      </c>
      <c r="Y383" s="613"/>
      <c r="Z383" s="612">
        <f>Y383-Q383</f>
        <v>-46097</v>
      </c>
      <c r="AA383" s="612">
        <f>Y383-R383</f>
        <v>-46097</v>
      </c>
      <c r="AB383" s="613"/>
      <c r="AC383" s="612">
        <f>AB383-Q383</f>
        <v>-46097</v>
      </c>
      <c r="AD383" s="620"/>
    </row>
    <row r="384" ht="13.5" hidden="1" customHeight="1">
      <c r="A384" s="604" t="b">
        <v>1</v>
      </c>
      <c r="B384" s="492" t="s">
        <v>186</v>
      </c>
      <c r="C384" s="671" t="s">
        <v>139</v>
      </c>
      <c r="D384" s="629" t="s">
        <v>864</v>
      </c>
      <c r="E384" s="629" t="s">
        <v>182</v>
      </c>
      <c r="F384" s="632">
        <v>46143.0</v>
      </c>
      <c r="G384" s="492" t="s">
        <v>290</v>
      </c>
      <c r="H384" s="672" t="s">
        <v>1137</v>
      </c>
      <c r="I384" s="671" t="s">
        <v>1138</v>
      </c>
      <c r="J384" s="671" t="s">
        <v>190</v>
      </c>
      <c r="K384" s="618">
        <v>200000.0</v>
      </c>
      <c r="L384" s="618">
        <v>30000.0</v>
      </c>
      <c r="M384" s="622">
        <v>272000.0</v>
      </c>
      <c r="N384" s="610"/>
      <c r="O384" s="635" t="s">
        <v>1139</v>
      </c>
      <c r="P384" s="610">
        <v>46135.0</v>
      </c>
      <c r="Q384" s="610">
        <v>46135.0</v>
      </c>
      <c r="R384" s="610">
        <v>46155.0</v>
      </c>
      <c r="S384" s="612" t="b">
        <v>0</v>
      </c>
      <c r="T384" s="612" t="b">
        <v>0</v>
      </c>
      <c r="U384" s="613"/>
      <c r="V384" s="612">
        <f t="shared" ref="V384:W384" si="227">Q384-P384</f>
        <v>0</v>
      </c>
      <c r="W384" s="612">
        <f t="shared" si="227"/>
        <v>20</v>
      </c>
      <c r="X384" s="612">
        <f t="shared" si="219"/>
        <v>-46155</v>
      </c>
      <c r="Y384" s="613"/>
      <c r="Z384" s="612"/>
      <c r="AA384" s="612"/>
      <c r="AB384" s="613"/>
      <c r="AC384" s="612"/>
      <c r="AD384" s="620"/>
    </row>
    <row r="385" ht="13.5" hidden="1" customHeight="1">
      <c r="A385" s="604" t="b">
        <v>1</v>
      </c>
      <c r="B385" s="492" t="s">
        <v>186</v>
      </c>
      <c r="C385" s="671" t="s">
        <v>139</v>
      </c>
      <c r="D385" s="492" t="s">
        <v>864</v>
      </c>
      <c r="E385" s="492" t="s">
        <v>182</v>
      </c>
      <c r="F385" s="633">
        <v>46143.0</v>
      </c>
      <c r="G385" s="629" t="s">
        <v>290</v>
      </c>
      <c r="H385" s="672" t="s">
        <v>1140</v>
      </c>
      <c r="I385" s="672" t="s">
        <v>248</v>
      </c>
      <c r="J385" s="671" t="s">
        <v>190</v>
      </c>
      <c r="K385" s="618">
        <v>200000.0</v>
      </c>
      <c r="L385" s="618">
        <v>30000.0</v>
      </c>
      <c r="M385" s="622">
        <v>272000.0</v>
      </c>
      <c r="N385" s="610"/>
      <c r="O385" s="635" t="s">
        <v>1141</v>
      </c>
      <c r="P385" s="610">
        <v>46150.0</v>
      </c>
      <c r="Q385" s="610">
        <v>46150.0</v>
      </c>
      <c r="R385" s="610">
        <v>46154.0</v>
      </c>
      <c r="S385" s="612" t="b">
        <v>0</v>
      </c>
      <c r="T385" s="612" t="b">
        <v>0</v>
      </c>
      <c r="U385" s="613"/>
      <c r="V385" s="612">
        <f t="shared" ref="V385:W385" si="228">Q385-P385</f>
        <v>0</v>
      </c>
      <c r="W385" s="612">
        <f t="shared" si="228"/>
        <v>4</v>
      </c>
      <c r="X385" s="612">
        <f t="shared" si="219"/>
        <v>-46154</v>
      </c>
      <c r="Y385" s="613"/>
      <c r="Z385" s="612"/>
      <c r="AA385" s="612"/>
      <c r="AB385" s="613"/>
      <c r="AC385" s="612"/>
      <c r="AD385" s="620"/>
    </row>
    <row r="386" ht="13.5" hidden="1" customHeight="1">
      <c r="A386" s="637" t="b">
        <v>1</v>
      </c>
      <c r="B386" s="635" t="s">
        <v>139</v>
      </c>
      <c r="C386" s="635" t="s">
        <v>139</v>
      </c>
      <c r="D386" s="629" t="s">
        <v>864</v>
      </c>
      <c r="E386" s="629" t="s">
        <v>182</v>
      </c>
      <c r="F386" s="632">
        <v>46174.0</v>
      </c>
      <c r="G386" s="492" t="s">
        <v>290</v>
      </c>
      <c r="H386" s="605" t="s">
        <v>1142</v>
      </c>
      <c r="I386" s="697" t="s">
        <v>1143</v>
      </c>
      <c r="J386" s="690" t="s">
        <v>190</v>
      </c>
      <c r="K386" s="657">
        <v>200000.0</v>
      </c>
      <c r="L386" s="657">
        <v>30000.0</v>
      </c>
      <c r="M386" s="659">
        <v>272000.0</v>
      </c>
      <c r="N386" s="698"/>
      <c r="O386" s="690" t="s">
        <v>329</v>
      </c>
      <c r="P386" s="639">
        <v>46182.0</v>
      </c>
      <c r="Q386" s="639">
        <v>46182.0</v>
      </c>
      <c r="R386" s="639">
        <v>46185.0</v>
      </c>
      <c r="S386" s="636"/>
      <c r="T386" s="636"/>
      <c r="U386" s="698"/>
      <c r="V386" s="700"/>
      <c r="W386" s="700"/>
      <c r="X386" s="700"/>
      <c r="Y386" s="698"/>
      <c r="Z386" s="699"/>
      <c r="AA386" s="699"/>
      <c r="AB386" s="698"/>
      <c r="AC386" s="699"/>
      <c r="AD386" s="701"/>
    </row>
    <row r="387" ht="13.5" hidden="1" customHeight="1">
      <c r="A387" s="604" t="b">
        <v>0</v>
      </c>
      <c r="B387" s="492" t="s">
        <v>0</v>
      </c>
      <c r="C387" s="492" t="s">
        <v>0</v>
      </c>
      <c r="D387" s="492" t="s">
        <v>1119</v>
      </c>
      <c r="E387" s="492" t="s">
        <v>110</v>
      </c>
      <c r="F387" s="629" t="s">
        <v>825</v>
      </c>
      <c r="G387" s="492" t="s">
        <v>308</v>
      </c>
      <c r="H387" s="672" t="s">
        <v>1144</v>
      </c>
      <c r="I387" s="671" t="s">
        <v>384</v>
      </c>
      <c r="J387" s="492" t="s">
        <v>190</v>
      </c>
      <c r="K387" s="618">
        <v>50000.0</v>
      </c>
      <c r="L387" s="618">
        <v>40000.0</v>
      </c>
      <c r="M387" s="622">
        <v>265000.0</v>
      </c>
      <c r="N387" s="610">
        <v>46244.0</v>
      </c>
      <c r="O387" s="492" t="s">
        <v>1145</v>
      </c>
      <c r="P387" s="610">
        <v>46120.0</v>
      </c>
      <c r="Q387" s="610">
        <v>46120.0</v>
      </c>
      <c r="R387" s="610">
        <v>46122.0</v>
      </c>
      <c r="S387" s="612" t="b">
        <v>0</v>
      </c>
      <c r="T387" s="612" t="b">
        <v>0</v>
      </c>
      <c r="U387" s="613"/>
      <c r="V387" s="612">
        <f t="shared" ref="V387:W387" si="229">Q387-P387</f>
        <v>0</v>
      </c>
      <c r="W387" s="612">
        <f t="shared" si="229"/>
        <v>2</v>
      </c>
      <c r="X387" s="612">
        <f t="shared" ref="X387:X414" si="230">U387-R387</f>
        <v>-46122</v>
      </c>
      <c r="Y387" s="613"/>
      <c r="Z387" s="612">
        <f t="shared" ref="Z387:Z390" si="231">Y387-Q387</f>
        <v>-46120</v>
      </c>
      <c r="AA387" s="612">
        <f t="shared" ref="AA387:AA390" si="232">Y387-R387</f>
        <v>-46122</v>
      </c>
      <c r="AB387" s="613"/>
      <c r="AC387" s="612">
        <f t="shared" ref="AC387:AC390" si="233">AB387-Q387</f>
        <v>-46120</v>
      </c>
      <c r="AD387" s="620"/>
    </row>
    <row r="388" ht="13.5" hidden="1" customHeight="1">
      <c r="A388" s="604" t="b">
        <v>0</v>
      </c>
      <c r="B388" s="492" t="s">
        <v>34</v>
      </c>
      <c r="C388" s="492" t="s">
        <v>270</v>
      </c>
      <c r="D388" s="492" t="s">
        <v>1119</v>
      </c>
      <c r="E388" s="629" t="s">
        <v>120</v>
      </c>
      <c r="F388" s="492" t="s">
        <v>825</v>
      </c>
      <c r="G388" s="492" t="s">
        <v>1146</v>
      </c>
      <c r="H388" s="607" t="s">
        <v>1147</v>
      </c>
      <c r="I388" s="492" t="s">
        <v>1148</v>
      </c>
      <c r="J388" s="492" t="s">
        <v>192</v>
      </c>
      <c r="K388" s="618">
        <v>100000.0</v>
      </c>
      <c r="L388" s="618"/>
      <c r="M388" s="618">
        <v>100000.0</v>
      </c>
      <c r="N388" s="610"/>
      <c r="O388" s="492" t="s">
        <v>257</v>
      </c>
      <c r="P388" s="610"/>
      <c r="Q388" s="610">
        <v>46079.0</v>
      </c>
      <c r="R388" s="610">
        <v>46084.0</v>
      </c>
      <c r="S388" s="612" t="b">
        <v>0</v>
      </c>
      <c r="T388" s="612" t="b">
        <v>0</v>
      </c>
      <c r="U388" s="613"/>
      <c r="V388" s="612"/>
      <c r="W388" s="612">
        <f t="shared" ref="W388:W390" si="234">R388-Q388</f>
        <v>5</v>
      </c>
      <c r="X388" s="612">
        <f t="shared" si="230"/>
        <v>-46084</v>
      </c>
      <c r="Y388" s="613"/>
      <c r="Z388" s="612">
        <f t="shared" si="231"/>
        <v>-46079</v>
      </c>
      <c r="AA388" s="612">
        <f t="shared" si="232"/>
        <v>-46084</v>
      </c>
      <c r="AB388" s="613"/>
      <c r="AC388" s="612">
        <f t="shared" si="233"/>
        <v>-46079</v>
      </c>
      <c r="AD388" s="620"/>
    </row>
    <row r="389" ht="13.5" hidden="1" customHeight="1">
      <c r="A389" s="604" t="b">
        <v>0</v>
      </c>
      <c r="B389" s="492" t="s">
        <v>34</v>
      </c>
      <c r="C389" s="492" t="s">
        <v>0</v>
      </c>
      <c r="D389" s="492" t="s">
        <v>1119</v>
      </c>
      <c r="E389" s="492" t="s">
        <v>110</v>
      </c>
      <c r="F389" s="629" t="s">
        <v>825</v>
      </c>
      <c r="G389" s="606"/>
      <c r="H389" s="607" t="s">
        <v>1149</v>
      </c>
      <c r="I389" s="492" t="s">
        <v>606</v>
      </c>
      <c r="J389" s="492" t="s">
        <v>190</v>
      </c>
      <c r="K389" s="618">
        <v>100000.0</v>
      </c>
      <c r="L389" s="618">
        <v>45000.0</v>
      </c>
      <c r="M389" s="622">
        <v>320000.0</v>
      </c>
      <c r="N389" s="610"/>
      <c r="O389" s="492" t="s">
        <v>277</v>
      </c>
      <c r="P389" s="610"/>
      <c r="Q389" s="610">
        <v>46051.0</v>
      </c>
      <c r="R389" s="610">
        <v>46069.0</v>
      </c>
      <c r="S389" s="612"/>
      <c r="T389" s="612"/>
      <c r="U389" s="613"/>
      <c r="V389" s="612"/>
      <c r="W389" s="612">
        <f t="shared" si="234"/>
        <v>18</v>
      </c>
      <c r="X389" s="612">
        <f t="shared" si="230"/>
        <v>-46069</v>
      </c>
      <c r="Y389" s="613"/>
      <c r="Z389" s="612">
        <f t="shared" si="231"/>
        <v>-46051</v>
      </c>
      <c r="AA389" s="612">
        <f t="shared" si="232"/>
        <v>-46069</v>
      </c>
      <c r="AB389" s="613"/>
      <c r="AC389" s="612">
        <f t="shared" si="233"/>
        <v>-46051</v>
      </c>
      <c r="AD389" s="616" t="s">
        <v>1150</v>
      </c>
    </row>
    <row r="390" ht="13.5" hidden="1" customHeight="1">
      <c r="A390" s="604" t="b">
        <v>0</v>
      </c>
      <c r="B390" s="492" t="s">
        <v>34</v>
      </c>
      <c r="C390" s="492" t="s">
        <v>0</v>
      </c>
      <c r="D390" s="629" t="s">
        <v>1119</v>
      </c>
      <c r="E390" s="629" t="s">
        <v>222</v>
      </c>
      <c r="F390" s="492" t="s">
        <v>825</v>
      </c>
      <c r="G390" s="606"/>
      <c r="H390" s="617" t="s">
        <v>1151</v>
      </c>
      <c r="I390" s="492" t="s">
        <v>1152</v>
      </c>
      <c r="J390" s="492" t="s">
        <v>192</v>
      </c>
      <c r="K390" s="618">
        <v>50000.0</v>
      </c>
      <c r="L390" s="618">
        <v>40000.0</v>
      </c>
      <c r="M390" s="622">
        <v>180000.0</v>
      </c>
      <c r="N390" s="674"/>
      <c r="O390" s="675" t="s">
        <v>1153</v>
      </c>
      <c r="P390" s="610"/>
      <c r="Q390" s="610">
        <v>46007.0</v>
      </c>
      <c r="R390" s="610">
        <v>46029.0</v>
      </c>
      <c r="S390" s="612"/>
      <c r="T390" s="612"/>
      <c r="U390" s="613"/>
      <c r="V390" s="612"/>
      <c r="W390" s="612">
        <f t="shared" si="234"/>
        <v>22</v>
      </c>
      <c r="X390" s="612">
        <f t="shared" si="230"/>
        <v>-46029</v>
      </c>
      <c r="Y390" s="613"/>
      <c r="Z390" s="612">
        <f t="shared" si="231"/>
        <v>-46007</v>
      </c>
      <c r="AA390" s="612">
        <f t="shared" si="232"/>
        <v>-46029</v>
      </c>
      <c r="AB390" s="613"/>
      <c r="AC390" s="612">
        <f t="shared" si="233"/>
        <v>-46007</v>
      </c>
      <c r="AD390" s="620"/>
    </row>
    <row r="391" ht="13.5" hidden="1" customHeight="1">
      <c r="A391" s="604" t="b">
        <v>0</v>
      </c>
      <c r="B391" s="492" t="s">
        <v>34</v>
      </c>
      <c r="C391" s="492" t="s">
        <v>0</v>
      </c>
      <c r="D391" s="492" t="s">
        <v>1119</v>
      </c>
      <c r="E391" s="492" t="s">
        <v>110</v>
      </c>
      <c r="F391" s="629" t="s">
        <v>825</v>
      </c>
      <c r="G391" s="606"/>
      <c r="H391" s="672" t="s">
        <v>1154</v>
      </c>
      <c r="I391" s="672" t="s">
        <v>1155</v>
      </c>
      <c r="J391" s="492" t="s">
        <v>190</v>
      </c>
      <c r="K391" s="618">
        <v>100000.0</v>
      </c>
      <c r="L391" s="618">
        <v>45000.0</v>
      </c>
      <c r="M391" s="622">
        <v>320000.0</v>
      </c>
      <c r="N391" s="610"/>
      <c r="O391" s="492" t="s">
        <v>1156</v>
      </c>
      <c r="P391" s="610"/>
      <c r="Q391" s="610">
        <v>45877.0</v>
      </c>
      <c r="R391" s="610">
        <v>45891.0</v>
      </c>
      <c r="S391" s="614" t="b">
        <v>0</v>
      </c>
      <c r="T391" s="614" t="b">
        <v>0</v>
      </c>
      <c r="U391" s="610"/>
      <c r="V391" s="614"/>
      <c r="W391" s="614">
        <v>14.0</v>
      </c>
      <c r="X391" s="612">
        <f t="shared" si="230"/>
        <v>-45891</v>
      </c>
      <c r="Y391" s="610">
        <v>45908.0</v>
      </c>
      <c r="Z391" s="614">
        <v>31.0</v>
      </c>
      <c r="AA391" s="614">
        <v>17.0</v>
      </c>
      <c r="AB391" s="610">
        <v>45908.0</v>
      </c>
      <c r="AC391" s="614">
        <v>31.0</v>
      </c>
      <c r="AD391" s="616" t="s">
        <v>1157</v>
      </c>
    </row>
    <row r="392" ht="13.5" hidden="1" customHeight="1">
      <c r="A392" s="604" t="b">
        <v>0</v>
      </c>
      <c r="B392" s="492" t="s">
        <v>34</v>
      </c>
      <c r="C392" s="492" t="s">
        <v>0</v>
      </c>
      <c r="D392" s="629" t="s">
        <v>1119</v>
      </c>
      <c r="E392" s="629" t="s">
        <v>110</v>
      </c>
      <c r="F392" s="492" t="s">
        <v>825</v>
      </c>
      <c r="G392" s="606"/>
      <c r="H392" s="617" t="s">
        <v>1158</v>
      </c>
      <c r="I392" s="492" t="s">
        <v>1159</v>
      </c>
      <c r="J392" s="492" t="s">
        <v>190</v>
      </c>
      <c r="K392" s="618">
        <v>50000.0</v>
      </c>
      <c r="L392" s="618">
        <v>40000.0</v>
      </c>
      <c r="M392" s="622">
        <v>180000.0</v>
      </c>
      <c r="N392" s="613"/>
      <c r="O392" s="492" t="s">
        <v>1160</v>
      </c>
      <c r="P392" s="610"/>
      <c r="Q392" s="610">
        <v>46042.0</v>
      </c>
      <c r="R392" s="610">
        <v>46042.0</v>
      </c>
      <c r="S392" s="612"/>
      <c r="T392" s="612"/>
      <c r="U392" s="613"/>
      <c r="V392" s="612"/>
      <c r="W392" s="612">
        <f t="shared" ref="W392:W394" si="235">R392-Q392</f>
        <v>0</v>
      </c>
      <c r="X392" s="612">
        <f t="shared" si="230"/>
        <v>-46042</v>
      </c>
      <c r="Y392" s="613"/>
      <c r="Z392" s="612">
        <f t="shared" ref="Z392:Z394" si="236">Y392-Q392</f>
        <v>-46042</v>
      </c>
      <c r="AA392" s="612">
        <f t="shared" ref="AA392:AA394" si="237">Y392-R392</f>
        <v>-46042</v>
      </c>
      <c r="AB392" s="613"/>
      <c r="AC392" s="612">
        <f t="shared" ref="AC392:AC394" si="238">AB392-Q392</f>
        <v>-46042</v>
      </c>
      <c r="AD392" s="620"/>
    </row>
    <row r="393" ht="13.5" hidden="1" customHeight="1">
      <c r="A393" s="604" t="b">
        <v>0</v>
      </c>
      <c r="B393" s="492" t="s">
        <v>34</v>
      </c>
      <c r="C393" s="492" t="s">
        <v>0</v>
      </c>
      <c r="D393" s="492" t="s">
        <v>1119</v>
      </c>
      <c r="E393" s="492" t="s">
        <v>120</v>
      </c>
      <c r="F393" s="629" t="s">
        <v>825</v>
      </c>
      <c r="G393" s="606"/>
      <c r="H393" s="617" t="s">
        <v>1161</v>
      </c>
      <c r="I393" s="492" t="s">
        <v>1162</v>
      </c>
      <c r="J393" s="492" t="s">
        <v>192</v>
      </c>
      <c r="K393" s="618">
        <v>50000.0</v>
      </c>
      <c r="L393" s="618">
        <v>40000.0</v>
      </c>
      <c r="M393" s="622">
        <v>180000.0</v>
      </c>
      <c r="N393" s="613"/>
      <c r="O393" s="613"/>
      <c r="P393" s="610"/>
      <c r="Q393" s="610">
        <v>46001.0</v>
      </c>
      <c r="R393" s="610">
        <v>46008.0</v>
      </c>
      <c r="S393" s="612"/>
      <c r="T393" s="612"/>
      <c r="U393" s="613"/>
      <c r="V393" s="612"/>
      <c r="W393" s="612">
        <f t="shared" si="235"/>
        <v>7</v>
      </c>
      <c r="X393" s="612">
        <f t="shared" si="230"/>
        <v>-46008</v>
      </c>
      <c r="Y393" s="613"/>
      <c r="Z393" s="612">
        <f t="shared" si="236"/>
        <v>-46001</v>
      </c>
      <c r="AA393" s="612">
        <f t="shared" si="237"/>
        <v>-46008</v>
      </c>
      <c r="AB393" s="613"/>
      <c r="AC393" s="612">
        <f t="shared" si="238"/>
        <v>-46001</v>
      </c>
      <c r="AD393" s="620"/>
    </row>
    <row r="394" ht="13.5" hidden="1" customHeight="1">
      <c r="A394" s="604" t="b">
        <v>0</v>
      </c>
      <c r="B394" s="492" t="s">
        <v>34</v>
      </c>
      <c r="C394" s="492" t="s">
        <v>0</v>
      </c>
      <c r="D394" s="629" t="s">
        <v>1119</v>
      </c>
      <c r="E394" s="629" t="s">
        <v>120</v>
      </c>
      <c r="F394" s="492" t="s">
        <v>825</v>
      </c>
      <c r="G394" s="606"/>
      <c r="H394" s="617" t="s">
        <v>1163</v>
      </c>
      <c r="I394" s="492" t="s">
        <v>1093</v>
      </c>
      <c r="J394" s="492" t="s">
        <v>192</v>
      </c>
      <c r="K394" s="618">
        <v>50000.0</v>
      </c>
      <c r="L394" s="618">
        <v>40000.0</v>
      </c>
      <c r="M394" s="622">
        <v>180000.0</v>
      </c>
      <c r="N394" s="610"/>
      <c r="O394" s="492" t="s">
        <v>346</v>
      </c>
      <c r="P394" s="610"/>
      <c r="Q394" s="610"/>
      <c r="R394" s="610"/>
      <c r="S394" s="612"/>
      <c r="T394" s="612"/>
      <c r="U394" s="613"/>
      <c r="V394" s="612"/>
      <c r="W394" s="612">
        <f t="shared" si="235"/>
        <v>0</v>
      </c>
      <c r="X394" s="612">
        <f t="shared" si="230"/>
        <v>0</v>
      </c>
      <c r="Y394" s="613"/>
      <c r="Z394" s="612">
        <f t="shared" si="236"/>
        <v>0</v>
      </c>
      <c r="AA394" s="612">
        <f t="shared" si="237"/>
        <v>0</v>
      </c>
      <c r="AB394" s="613"/>
      <c r="AC394" s="612">
        <f t="shared" si="238"/>
        <v>0</v>
      </c>
      <c r="AD394" s="620"/>
    </row>
    <row r="395" ht="13.5" hidden="1" customHeight="1">
      <c r="A395" s="604" t="b">
        <v>0</v>
      </c>
      <c r="B395" s="492"/>
      <c r="C395" s="492"/>
      <c r="D395" s="492" t="s">
        <v>1119</v>
      </c>
      <c r="E395" s="492" t="s">
        <v>222</v>
      </c>
      <c r="F395" s="629" t="s">
        <v>825</v>
      </c>
      <c r="G395" s="606"/>
      <c r="H395" s="617" t="s">
        <v>1164</v>
      </c>
      <c r="I395" s="492" t="s">
        <v>1165</v>
      </c>
      <c r="J395" s="492" t="s">
        <v>192</v>
      </c>
      <c r="K395" s="618">
        <v>50000.0</v>
      </c>
      <c r="L395" s="618">
        <v>40000.0</v>
      </c>
      <c r="M395" s="622">
        <v>180000.0</v>
      </c>
      <c r="N395" s="674"/>
      <c r="O395" s="613"/>
      <c r="P395" s="610"/>
      <c r="Q395" s="610">
        <v>45775.0</v>
      </c>
      <c r="R395" s="610">
        <v>45785.0</v>
      </c>
      <c r="S395" s="612"/>
      <c r="T395" s="612"/>
      <c r="U395" s="613"/>
      <c r="V395" s="614"/>
      <c r="W395" s="614">
        <v>10.0</v>
      </c>
      <c r="X395" s="612">
        <f t="shared" si="230"/>
        <v>-45785</v>
      </c>
      <c r="Y395" s="613"/>
      <c r="Z395" s="612"/>
      <c r="AA395" s="612"/>
      <c r="AB395" s="613"/>
      <c r="AC395" s="612"/>
      <c r="AD395" s="616" t="s">
        <v>1166</v>
      </c>
    </row>
    <row r="396" ht="13.5" hidden="1" customHeight="1">
      <c r="A396" s="604" t="b">
        <v>0</v>
      </c>
      <c r="B396" s="492"/>
      <c r="C396" s="492"/>
      <c r="D396" s="492" t="s">
        <v>1119</v>
      </c>
      <c r="E396" s="492" t="s">
        <v>222</v>
      </c>
      <c r="F396" s="492" t="s">
        <v>825</v>
      </c>
      <c r="G396" s="606"/>
      <c r="H396" s="617" t="s">
        <v>1167</v>
      </c>
      <c r="I396" s="492" t="s">
        <v>530</v>
      </c>
      <c r="J396" s="492" t="s">
        <v>192</v>
      </c>
      <c r="K396" s="618">
        <v>50000.0</v>
      </c>
      <c r="L396" s="618">
        <v>40000.0</v>
      </c>
      <c r="M396" s="622">
        <v>180000.0</v>
      </c>
      <c r="N396" s="610"/>
      <c r="O396" s="492"/>
      <c r="P396" s="610"/>
      <c r="Q396" s="610">
        <v>45777.0</v>
      </c>
      <c r="R396" s="610">
        <v>45785.0</v>
      </c>
      <c r="S396" s="612"/>
      <c r="T396" s="612"/>
      <c r="U396" s="613"/>
      <c r="V396" s="614"/>
      <c r="W396" s="614">
        <v>8.0</v>
      </c>
      <c r="X396" s="612">
        <f t="shared" si="230"/>
        <v>-45785</v>
      </c>
      <c r="Y396" s="613"/>
      <c r="Z396" s="612"/>
      <c r="AA396" s="612"/>
      <c r="AB396" s="613"/>
      <c r="AC396" s="612"/>
      <c r="AD396" s="616" t="s">
        <v>1168</v>
      </c>
    </row>
    <row r="397" ht="13.5" hidden="1" customHeight="1">
      <c r="A397" s="604" t="b">
        <v>0</v>
      </c>
      <c r="B397" s="492"/>
      <c r="C397" s="492"/>
      <c r="D397" s="492" t="s">
        <v>1119</v>
      </c>
      <c r="E397" s="492" t="s">
        <v>222</v>
      </c>
      <c r="F397" s="629" t="s">
        <v>825</v>
      </c>
      <c r="G397" s="606"/>
      <c r="H397" s="617" t="s">
        <v>1169</v>
      </c>
      <c r="I397" s="492" t="s">
        <v>484</v>
      </c>
      <c r="J397" s="492" t="s">
        <v>192</v>
      </c>
      <c r="K397" s="618">
        <v>50000.0</v>
      </c>
      <c r="L397" s="618">
        <v>40000.0</v>
      </c>
      <c r="M397" s="622">
        <v>180000.0</v>
      </c>
      <c r="N397" s="674"/>
      <c r="O397" s="613"/>
      <c r="P397" s="610"/>
      <c r="Q397" s="610">
        <v>45784.0</v>
      </c>
      <c r="R397" s="610">
        <v>45785.0</v>
      </c>
      <c r="S397" s="612"/>
      <c r="T397" s="612"/>
      <c r="U397" s="613"/>
      <c r="V397" s="614"/>
      <c r="W397" s="614">
        <v>1.0</v>
      </c>
      <c r="X397" s="612">
        <f t="shared" si="230"/>
        <v>-45785</v>
      </c>
      <c r="Y397" s="613"/>
      <c r="Z397" s="612"/>
      <c r="AA397" s="612"/>
      <c r="AB397" s="613"/>
      <c r="AC397" s="612"/>
      <c r="AD397" s="616"/>
    </row>
    <row r="398" ht="13.5" hidden="1" customHeight="1">
      <c r="A398" s="604" t="b">
        <v>0</v>
      </c>
      <c r="B398" s="492"/>
      <c r="C398" s="492"/>
      <c r="D398" s="492" t="s">
        <v>1119</v>
      </c>
      <c r="E398" s="492" t="s">
        <v>222</v>
      </c>
      <c r="F398" s="492" t="s">
        <v>825</v>
      </c>
      <c r="G398" s="606"/>
      <c r="H398" s="672" t="s">
        <v>1170</v>
      </c>
      <c r="I398" s="671" t="s">
        <v>1171</v>
      </c>
      <c r="J398" s="492" t="s">
        <v>192</v>
      </c>
      <c r="K398" s="618">
        <v>50000.0</v>
      </c>
      <c r="L398" s="618">
        <v>40000.0</v>
      </c>
      <c r="M398" s="622">
        <v>180000.0</v>
      </c>
      <c r="N398" s="610"/>
      <c r="O398" s="492" t="s">
        <v>346</v>
      </c>
      <c r="P398" s="610"/>
      <c r="Q398" s="610">
        <v>45793.0</v>
      </c>
      <c r="R398" s="610">
        <v>45796.0</v>
      </c>
      <c r="S398" s="612"/>
      <c r="T398" s="612"/>
      <c r="U398" s="613"/>
      <c r="V398" s="614"/>
      <c r="W398" s="614">
        <v>3.0</v>
      </c>
      <c r="X398" s="612">
        <f t="shared" si="230"/>
        <v>-45796</v>
      </c>
      <c r="Y398" s="613"/>
      <c r="Z398" s="612"/>
      <c r="AA398" s="612"/>
      <c r="AB398" s="613"/>
      <c r="AC398" s="612"/>
      <c r="AD398" s="616" t="s">
        <v>1172</v>
      </c>
    </row>
    <row r="399" ht="13.5" hidden="1" customHeight="1">
      <c r="A399" s="604" t="b">
        <v>0</v>
      </c>
      <c r="B399" s="492"/>
      <c r="C399" s="492"/>
      <c r="D399" s="492" t="s">
        <v>1119</v>
      </c>
      <c r="E399" s="492" t="s">
        <v>222</v>
      </c>
      <c r="F399" s="492" t="s">
        <v>825</v>
      </c>
      <c r="G399" s="606"/>
      <c r="H399" s="672" t="s">
        <v>1173</v>
      </c>
      <c r="I399" s="671" t="s">
        <v>1174</v>
      </c>
      <c r="J399" s="492" t="s">
        <v>192</v>
      </c>
      <c r="K399" s="618">
        <v>50000.0</v>
      </c>
      <c r="L399" s="618">
        <v>40000.0</v>
      </c>
      <c r="M399" s="622">
        <v>180000.0</v>
      </c>
      <c r="N399" s="610"/>
      <c r="O399" s="492"/>
      <c r="P399" s="610"/>
      <c r="Q399" s="610">
        <v>45791.0</v>
      </c>
      <c r="R399" s="610">
        <v>45798.0</v>
      </c>
      <c r="S399" s="612"/>
      <c r="T399" s="612"/>
      <c r="U399" s="613"/>
      <c r="V399" s="614"/>
      <c r="W399" s="614">
        <v>7.0</v>
      </c>
      <c r="X399" s="612">
        <f t="shared" si="230"/>
        <v>-45798</v>
      </c>
      <c r="Y399" s="613"/>
      <c r="Z399" s="612"/>
      <c r="AA399" s="612"/>
      <c r="AB399" s="613"/>
      <c r="AC399" s="612"/>
      <c r="AD399" s="616"/>
    </row>
    <row r="400" ht="13.5" hidden="1" customHeight="1">
      <c r="A400" s="604" t="b">
        <v>0</v>
      </c>
      <c r="B400" s="492" t="s">
        <v>34</v>
      </c>
      <c r="C400" s="492" t="s">
        <v>0</v>
      </c>
      <c r="D400" s="492" t="s">
        <v>1119</v>
      </c>
      <c r="E400" s="492" t="s">
        <v>111</v>
      </c>
      <c r="F400" s="492" t="s">
        <v>825</v>
      </c>
      <c r="G400" s="606"/>
      <c r="H400" s="617" t="s">
        <v>1175</v>
      </c>
      <c r="I400" s="492" t="s">
        <v>844</v>
      </c>
      <c r="J400" s="492" t="s">
        <v>190</v>
      </c>
      <c r="K400" s="618">
        <v>100000.0</v>
      </c>
      <c r="L400" s="618">
        <v>45000.0</v>
      </c>
      <c r="M400" s="622">
        <v>235000.0</v>
      </c>
      <c r="N400" s="610"/>
      <c r="O400" s="492" t="s">
        <v>1176</v>
      </c>
      <c r="P400" s="610"/>
      <c r="Q400" s="610">
        <v>45903.0</v>
      </c>
      <c r="R400" s="610">
        <v>45904.0</v>
      </c>
      <c r="S400" s="612"/>
      <c r="T400" s="612"/>
      <c r="U400" s="613"/>
      <c r="V400" s="614"/>
      <c r="W400" s="614">
        <v>1.0</v>
      </c>
      <c r="X400" s="612">
        <f t="shared" si="230"/>
        <v>-45904</v>
      </c>
      <c r="Y400" s="613"/>
      <c r="Z400" s="612"/>
      <c r="AA400" s="612"/>
      <c r="AB400" s="613"/>
      <c r="AC400" s="612"/>
      <c r="AD400" s="616"/>
    </row>
    <row r="401" ht="13.5" hidden="1" customHeight="1">
      <c r="A401" s="604" t="b">
        <v>0</v>
      </c>
      <c r="B401" s="492" t="s">
        <v>114</v>
      </c>
      <c r="C401" s="492" t="s">
        <v>0</v>
      </c>
      <c r="D401" s="492" t="s">
        <v>1119</v>
      </c>
      <c r="E401" s="492" t="s">
        <v>111</v>
      </c>
      <c r="F401" s="492" t="s">
        <v>825</v>
      </c>
      <c r="G401" s="606"/>
      <c r="H401" s="672" t="s">
        <v>1177</v>
      </c>
      <c r="I401" s="672" t="s">
        <v>1178</v>
      </c>
      <c r="J401" s="672" t="s">
        <v>192</v>
      </c>
      <c r="K401" s="618">
        <v>50000.0</v>
      </c>
      <c r="L401" s="618">
        <v>40000.0</v>
      </c>
      <c r="M401" s="622">
        <v>180000.0</v>
      </c>
      <c r="N401" s="610"/>
      <c r="O401" s="492" t="s">
        <v>1179</v>
      </c>
      <c r="P401" s="610"/>
      <c r="Q401" s="610">
        <v>45915.0</v>
      </c>
      <c r="R401" s="610">
        <v>45915.0</v>
      </c>
      <c r="S401" s="612"/>
      <c r="T401" s="612"/>
      <c r="U401" s="613"/>
      <c r="V401" s="614"/>
      <c r="W401" s="614">
        <v>0.0</v>
      </c>
      <c r="X401" s="612">
        <f t="shared" si="230"/>
        <v>-45915</v>
      </c>
      <c r="Y401" s="613"/>
      <c r="Z401" s="612"/>
      <c r="AA401" s="612"/>
      <c r="AB401" s="613"/>
      <c r="AC401" s="612"/>
      <c r="AD401" s="616"/>
    </row>
    <row r="402" ht="13.5" hidden="1" customHeight="1">
      <c r="A402" s="604" t="b">
        <v>0</v>
      </c>
      <c r="B402" s="492" t="s">
        <v>114</v>
      </c>
      <c r="C402" s="492" t="s">
        <v>0</v>
      </c>
      <c r="D402" s="492" t="s">
        <v>1119</v>
      </c>
      <c r="E402" s="492" t="s">
        <v>111</v>
      </c>
      <c r="F402" s="492" t="s">
        <v>825</v>
      </c>
      <c r="G402" s="606"/>
      <c r="H402" s="617" t="s">
        <v>1180</v>
      </c>
      <c r="I402" s="492" t="s">
        <v>1181</v>
      </c>
      <c r="J402" s="492" t="s">
        <v>190</v>
      </c>
      <c r="K402" s="618">
        <v>50000.0</v>
      </c>
      <c r="L402" s="618">
        <v>40000.0</v>
      </c>
      <c r="M402" s="622">
        <v>180000.0</v>
      </c>
      <c r="N402" s="610"/>
      <c r="O402" s="492" t="s">
        <v>346</v>
      </c>
      <c r="P402" s="610"/>
      <c r="Q402" s="610">
        <v>45919.0</v>
      </c>
      <c r="R402" s="610">
        <v>45920.0</v>
      </c>
      <c r="S402" s="612"/>
      <c r="T402" s="612"/>
      <c r="U402" s="613"/>
      <c r="V402" s="614"/>
      <c r="W402" s="614">
        <v>1.0</v>
      </c>
      <c r="X402" s="612">
        <f t="shared" si="230"/>
        <v>-45920</v>
      </c>
      <c r="Y402" s="613"/>
      <c r="Z402" s="612"/>
      <c r="AA402" s="612"/>
      <c r="AB402" s="613"/>
      <c r="AC402" s="612"/>
      <c r="AD402" s="616" t="s">
        <v>1182</v>
      </c>
    </row>
    <row r="403" ht="13.5" hidden="1" customHeight="1">
      <c r="A403" s="604" t="b">
        <v>0</v>
      </c>
      <c r="B403" s="492" t="s">
        <v>34</v>
      </c>
      <c r="C403" s="492" t="s">
        <v>0</v>
      </c>
      <c r="D403" s="492" t="s">
        <v>1119</v>
      </c>
      <c r="E403" s="492" t="s">
        <v>222</v>
      </c>
      <c r="F403" s="629" t="s">
        <v>825</v>
      </c>
      <c r="G403" s="606"/>
      <c r="H403" s="617" t="s">
        <v>1183</v>
      </c>
      <c r="I403" s="492" t="s">
        <v>1184</v>
      </c>
      <c r="J403" s="492" t="s">
        <v>192</v>
      </c>
      <c r="K403" s="618">
        <v>50000.0</v>
      </c>
      <c r="L403" s="618">
        <v>40000.0</v>
      </c>
      <c r="M403" s="622">
        <v>180000.0</v>
      </c>
      <c r="N403" s="613"/>
      <c r="O403" s="613"/>
      <c r="P403" s="610"/>
      <c r="Q403" s="610">
        <v>45950.0</v>
      </c>
      <c r="R403" s="610">
        <v>45951.0</v>
      </c>
      <c r="S403" s="612"/>
      <c r="T403" s="612"/>
      <c r="U403" s="613"/>
      <c r="V403" s="614"/>
      <c r="W403" s="614">
        <v>1.0</v>
      </c>
      <c r="X403" s="612">
        <f t="shared" si="230"/>
        <v>-45951</v>
      </c>
      <c r="Y403" s="613"/>
      <c r="Z403" s="612"/>
      <c r="AA403" s="612"/>
      <c r="AB403" s="613"/>
      <c r="AC403" s="612"/>
      <c r="AD403" s="616"/>
    </row>
    <row r="404" ht="13.5" hidden="1" customHeight="1">
      <c r="A404" s="604" t="b">
        <v>0</v>
      </c>
      <c r="B404" s="492" t="s">
        <v>113</v>
      </c>
      <c r="C404" s="492" t="s">
        <v>0</v>
      </c>
      <c r="D404" s="629" t="s">
        <v>1119</v>
      </c>
      <c r="E404" s="629" t="s">
        <v>120</v>
      </c>
      <c r="F404" s="492" t="s">
        <v>825</v>
      </c>
      <c r="G404" s="606"/>
      <c r="H404" s="617" t="s">
        <v>1185</v>
      </c>
      <c r="I404" s="492" t="s">
        <v>328</v>
      </c>
      <c r="J404" s="492" t="s">
        <v>192</v>
      </c>
      <c r="K404" s="618">
        <v>50000.0</v>
      </c>
      <c r="L404" s="618">
        <v>40000.0</v>
      </c>
      <c r="M404" s="622">
        <v>180000.0</v>
      </c>
      <c r="N404" s="610"/>
      <c r="O404" s="492" t="s">
        <v>516</v>
      </c>
      <c r="P404" s="610"/>
      <c r="Q404" s="610">
        <v>45954.0</v>
      </c>
      <c r="R404" s="610">
        <v>45958.0</v>
      </c>
      <c r="S404" s="612"/>
      <c r="T404" s="612"/>
      <c r="U404" s="613"/>
      <c r="V404" s="614"/>
      <c r="W404" s="614">
        <v>4.0</v>
      </c>
      <c r="X404" s="612">
        <f t="shared" si="230"/>
        <v>-45958</v>
      </c>
      <c r="Y404" s="613"/>
      <c r="Z404" s="612"/>
      <c r="AA404" s="612"/>
      <c r="AB404" s="613"/>
      <c r="AC404" s="612"/>
      <c r="AD404" s="620"/>
    </row>
    <row r="405" ht="13.5" hidden="1" customHeight="1">
      <c r="A405" s="604" t="b">
        <v>0</v>
      </c>
      <c r="B405" s="492" t="s">
        <v>34</v>
      </c>
      <c r="C405" s="492" t="s">
        <v>0</v>
      </c>
      <c r="D405" s="492" t="s">
        <v>1119</v>
      </c>
      <c r="E405" s="492" t="s">
        <v>111</v>
      </c>
      <c r="F405" s="492" t="s">
        <v>825</v>
      </c>
      <c r="G405" s="606"/>
      <c r="H405" s="617" t="s">
        <v>1186</v>
      </c>
      <c r="I405" s="492" t="s">
        <v>649</v>
      </c>
      <c r="J405" s="492" t="s">
        <v>190</v>
      </c>
      <c r="K405" s="618">
        <v>50000.0</v>
      </c>
      <c r="L405" s="618">
        <v>40000.0</v>
      </c>
      <c r="M405" s="622">
        <v>530000.0</v>
      </c>
      <c r="N405" s="610"/>
      <c r="O405" s="492" t="s">
        <v>1187</v>
      </c>
      <c r="P405" s="611"/>
      <c r="Q405" s="611">
        <v>45957.0</v>
      </c>
      <c r="R405" s="611">
        <v>45960.0</v>
      </c>
      <c r="S405" s="612"/>
      <c r="T405" s="612"/>
      <c r="U405" s="613"/>
      <c r="V405" s="612"/>
      <c r="W405" s="612">
        <f>R405-Q405</f>
        <v>3</v>
      </c>
      <c r="X405" s="612">
        <f t="shared" si="230"/>
        <v>-45960</v>
      </c>
      <c r="Y405" s="613"/>
      <c r="Z405" s="612">
        <f>Y405-Q405</f>
        <v>-45957</v>
      </c>
      <c r="AA405" s="612">
        <f>Y405-R405</f>
        <v>-45960</v>
      </c>
      <c r="AB405" s="615"/>
      <c r="AC405" s="612">
        <f>AB405-Q405</f>
        <v>-45957</v>
      </c>
      <c r="AD405" s="616"/>
    </row>
    <row r="406" ht="13.5" hidden="1" customHeight="1">
      <c r="A406" s="604" t="b">
        <v>0</v>
      </c>
      <c r="B406" s="492" t="s">
        <v>113</v>
      </c>
      <c r="C406" s="492" t="s">
        <v>0</v>
      </c>
      <c r="D406" s="629" t="s">
        <v>1119</v>
      </c>
      <c r="E406" s="629" t="s">
        <v>120</v>
      </c>
      <c r="F406" s="492" t="s">
        <v>825</v>
      </c>
      <c r="G406" s="606"/>
      <c r="H406" s="617" t="s">
        <v>1188</v>
      </c>
      <c r="I406" s="492" t="s">
        <v>1133</v>
      </c>
      <c r="J406" s="492" t="s">
        <v>190</v>
      </c>
      <c r="K406" s="618">
        <v>50000.0</v>
      </c>
      <c r="L406" s="618">
        <v>40000.0</v>
      </c>
      <c r="M406" s="622">
        <v>180000.0</v>
      </c>
      <c r="N406" s="610"/>
      <c r="O406" s="492" t="s">
        <v>1189</v>
      </c>
      <c r="P406" s="610"/>
      <c r="Q406" s="610">
        <v>45959.0</v>
      </c>
      <c r="R406" s="610">
        <v>45960.0</v>
      </c>
      <c r="S406" s="612"/>
      <c r="T406" s="612"/>
      <c r="U406" s="613"/>
      <c r="V406" s="614"/>
      <c r="W406" s="614">
        <v>1.0</v>
      </c>
      <c r="X406" s="612">
        <f t="shared" si="230"/>
        <v>-45960</v>
      </c>
      <c r="Y406" s="613"/>
      <c r="Z406" s="612"/>
      <c r="AA406" s="612"/>
      <c r="AB406" s="613"/>
      <c r="AC406" s="612"/>
      <c r="AD406" s="620"/>
    </row>
    <row r="407" ht="13.5" hidden="1" customHeight="1">
      <c r="A407" s="604" t="b">
        <v>0</v>
      </c>
      <c r="B407" s="492" t="s">
        <v>34</v>
      </c>
      <c r="C407" s="492" t="s">
        <v>114</v>
      </c>
      <c r="D407" s="492" t="s">
        <v>1119</v>
      </c>
      <c r="E407" s="492" t="s">
        <v>120</v>
      </c>
      <c r="F407" s="629" t="s">
        <v>825</v>
      </c>
      <c r="G407" s="606"/>
      <c r="H407" s="617" t="s">
        <v>1190</v>
      </c>
      <c r="I407" s="492" t="s">
        <v>1191</v>
      </c>
      <c r="J407" s="492" t="s">
        <v>190</v>
      </c>
      <c r="K407" s="618">
        <v>50000.0</v>
      </c>
      <c r="L407" s="618">
        <v>40000.0</v>
      </c>
      <c r="M407" s="622">
        <v>180000.0</v>
      </c>
      <c r="N407" s="610"/>
      <c r="O407" s="492" t="s">
        <v>1192</v>
      </c>
      <c r="P407" s="610"/>
      <c r="Q407" s="610">
        <v>45945.0</v>
      </c>
      <c r="R407" s="610">
        <v>45945.0</v>
      </c>
      <c r="S407" s="612"/>
      <c r="T407" s="612"/>
      <c r="U407" s="613"/>
      <c r="V407" s="612"/>
      <c r="W407" s="612">
        <f t="shared" ref="W407:W408" si="239">R407-Q407</f>
        <v>0</v>
      </c>
      <c r="X407" s="612">
        <f t="shared" si="230"/>
        <v>-45945</v>
      </c>
      <c r="Y407" s="613"/>
      <c r="Z407" s="612">
        <f t="shared" ref="Z407:Z408" si="240">Y407-Q407</f>
        <v>-45945</v>
      </c>
      <c r="AA407" s="612">
        <f t="shared" ref="AA407:AA408" si="241">Y407-R407</f>
        <v>-45945</v>
      </c>
      <c r="AB407" s="613"/>
      <c r="AC407" s="612">
        <f t="shared" ref="AC407:AC408" si="242">AB407-Q407</f>
        <v>-45945</v>
      </c>
      <c r="AD407" s="620"/>
    </row>
    <row r="408" ht="13.5" hidden="1" customHeight="1">
      <c r="A408" s="604" t="b">
        <v>0</v>
      </c>
      <c r="B408" s="492" t="s">
        <v>113</v>
      </c>
      <c r="C408" s="492" t="s">
        <v>0</v>
      </c>
      <c r="D408" s="492" t="s">
        <v>1119</v>
      </c>
      <c r="E408" s="492" t="s">
        <v>120</v>
      </c>
      <c r="F408" s="492" t="s">
        <v>825</v>
      </c>
      <c r="G408" s="606"/>
      <c r="H408" s="617" t="s">
        <v>1193</v>
      </c>
      <c r="I408" s="672" t="s">
        <v>413</v>
      </c>
      <c r="J408" s="672" t="s">
        <v>190</v>
      </c>
      <c r="K408" s="618"/>
      <c r="L408" s="618">
        <v>45000.0</v>
      </c>
      <c r="M408" s="622">
        <v>540000.0</v>
      </c>
      <c r="N408" s="610"/>
      <c r="O408" s="492" t="s">
        <v>1189</v>
      </c>
      <c r="P408" s="610"/>
      <c r="Q408" s="610">
        <v>45958.0</v>
      </c>
      <c r="R408" s="610">
        <v>45959.0</v>
      </c>
      <c r="S408" s="612"/>
      <c r="T408" s="612"/>
      <c r="U408" s="613"/>
      <c r="V408" s="612"/>
      <c r="W408" s="612">
        <f t="shared" si="239"/>
        <v>1</v>
      </c>
      <c r="X408" s="612">
        <f t="shared" si="230"/>
        <v>-45959</v>
      </c>
      <c r="Y408" s="613"/>
      <c r="Z408" s="612">
        <f t="shared" si="240"/>
        <v>-45958</v>
      </c>
      <c r="AA408" s="612">
        <f t="shared" si="241"/>
        <v>-45959</v>
      </c>
      <c r="AB408" s="613"/>
      <c r="AC408" s="612">
        <f t="shared" si="242"/>
        <v>-45958</v>
      </c>
      <c r="AD408" s="620"/>
    </row>
    <row r="409" ht="13.5" hidden="1" customHeight="1">
      <c r="A409" s="604" t="b">
        <v>0</v>
      </c>
      <c r="B409" s="492" t="s">
        <v>114</v>
      </c>
      <c r="C409" s="492" t="s">
        <v>0</v>
      </c>
      <c r="D409" s="492" t="s">
        <v>1119</v>
      </c>
      <c r="E409" s="492" t="s">
        <v>120</v>
      </c>
      <c r="F409" s="492" t="s">
        <v>825</v>
      </c>
      <c r="G409" s="606"/>
      <c r="H409" s="634" t="s">
        <v>1194</v>
      </c>
      <c r="I409" s="672" t="s">
        <v>672</v>
      </c>
      <c r="J409" s="672" t="s">
        <v>190</v>
      </c>
      <c r="K409" s="618">
        <v>50000.0</v>
      </c>
      <c r="L409" s="618">
        <v>40000.0</v>
      </c>
      <c r="M409" s="622">
        <v>180000.0</v>
      </c>
      <c r="N409" s="610"/>
      <c r="O409" s="492" t="s">
        <v>346</v>
      </c>
      <c r="P409" s="610"/>
      <c r="Q409" s="610">
        <v>45938.0</v>
      </c>
      <c r="R409" s="610">
        <v>45952.0</v>
      </c>
      <c r="S409" s="612"/>
      <c r="T409" s="612"/>
      <c r="U409" s="613"/>
      <c r="V409" s="614"/>
      <c r="W409" s="614">
        <v>14.0</v>
      </c>
      <c r="X409" s="612">
        <f t="shared" si="230"/>
        <v>-45952</v>
      </c>
      <c r="Y409" s="613"/>
      <c r="Z409" s="612"/>
      <c r="AA409" s="612"/>
      <c r="AB409" s="613"/>
      <c r="AC409" s="612"/>
      <c r="AD409" s="616"/>
    </row>
    <row r="410" ht="13.5" hidden="1" customHeight="1">
      <c r="A410" s="604" t="b">
        <v>0</v>
      </c>
      <c r="B410" s="492" t="s">
        <v>0</v>
      </c>
      <c r="C410" s="492" t="s">
        <v>0</v>
      </c>
      <c r="D410" s="492" t="s">
        <v>1119</v>
      </c>
      <c r="E410" s="492" t="s">
        <v>110</v>
      </c>
      <c r="F410" s="492" t="s">
        <v>825</v>
      </c>
      <c r="G410" s="606"/>
      <c r="H410" s="607" t="s">
        <v>1195</v>
      </c>
      <c r="I410" s="492" t="s">
        <v>1196</v>
      </c>
      <c r="J410" s="492" t="s">
        <v>190</v>
      </c>
      <c r="K410" s="618">
        <v>50000.0</v>
      </c>
      <c r="L410" s="618">
        <v>40000.0</v>
      </c>
      <c r="M410" s="622">
        <v>180000.0</v>
      </c>
      <c r="N410" s="610"/>
      <c r="O410" s="492" t="s">
        <v>1197</v>
      </c>
      <c r="P410" s="610"/>
      <c r="Q410" s="610">
        <v>45870.0</v>
      </c>
      <c r="R410" s="610">
        <v>45877.0</v>
      </c>
      <c r="S410" s="612"/>
      <c r="T410" s="612"/>
      <c r="U410" s="613"/>
      <c r="V410" s="614"/>
      <c r="W410" s="614">
        <v>7.0</v>
      </c>
      <c r="X410" s="612">
        <f t="shared" si="230"/>
        <v>-45877</v>
      </c>
      <c r="Y410" s="613"/>
      <c r="Z410" s="612"/>
      <c r="AA410" s="612"/>
      <c r="AB410" s="613"/>
      <c r="AC410" s="612"/>
      <c r="AD410" s="616"/>
    </row>
    <row r="411" ht="13.5" hidden="1" customHeight="1">
      <c r="A411" s="604" t="b">
        <v>0</v>
      </c>
      <c r="B411" s="492" t="s">
        <v>34</v>
      </c>
      <c r="C411" s="492" t="s">
        <v>0</v>
      </c>
      <c r="D411" s="492" t="s">
        <v>1119</v>
      </c>
      <c r="E411" s="492" t="s">
        <v>110</v>
      </c>
      <c r="F411" s="629" t="s">
        <v>825</v>
      </c>
      <c r="G411" s="606"/>
      <c r="H411" s="617" t="s">
        <v>1198</v>
      </c>
      <c r="I411" s="492" t="s">
        <v>1199</v>
      </c>
      <c r="J411" s="492" t="s">
        <v>190</v>
      </c>
      <c r="K411" s="618">
        <v>50000.0</v>
      </c>
      <c r="L411" s="618">
        <v>40000.0</v>
      </c>
      <c r="M411" s="622">
        <v>180000.0</v>
      </c>
      <c r="N411" s="610"/>
      <c r="O411" s="492" t="s">
        <v>1200</v>
      </c>
      <c r="P411" s="610"/>
      <c r="Q411" s="610">
        <v>46073.0</v>
      </c>
      <c r="R411" s="610">
        <v>46073.0</v>
      </c>
      <c r="S411" s="612"/>
      <c r="T411" s="612"/>
      <c r="U411" s="613"/>
      <c r="V411" s="612"/>
      <c r="W411" s="612">
        <f>R411-Q411</f>
        <v>0</v>
      </c>
      <c r="X411" s="612">
        <f t="shared" si="230"/>
        <v>-46073</v>
      </c>
      <c r="Y411" s="613"/>
      <c r="Z411" s="612">
        <f>Y411-Q411</f>
        <v>-46073</v>
      </c>
      <c r="AA411" s="612">
        <f>Y411-R411</f>
        <v>-46073</v>
      </c>
      <c r="AB411" s="613"/>
      <c r="AC411" s="612">
        <f>AB411-Q411</f>
        <v>-46073</v>
      </c>
      <c r="AD411" s="620"/>
    </row>
    <row r="412" ht="13.5" hidden="1" customHeight="1">
      <c r="A412" s="637" t="b">
        <v>1</v>
      </c>
      <c r="B412" s="649" t="s">
        <v>113</v>
      </c>
      <c r="C412" s="649" t="s">
        <v>139</v>
      </c>
      <c r="D412" s="629" t="s">
        <v>864</v>
      </c>
      <c r="E412" s="645" t="s">
        <v>182</v>
      </c>
      <c r="F412" s="632">
        <v>46174.0</v>
      </c>
      <c r="G412" s="649" t="s">
        <v>290</v>
      </c>
      <c r="H412" s="492" t="s">
        <v>1201</v>
      </c>
      <c r="I412" s="605" t="s">
        <v>1202</v>
      </c>
      <c r="J412" s="690" t="s">
        <v>190</v>
      </c>
      <c r="K412" s="647">
        <v>200000.0</v>
      </c>
      <c r="L412" s="647">
        <v>30000.0</v>
      </c>
      <c r="M412" s="648">
        <v>272000.0</v>
      </c>
      <c r="N412" s="662"/>
      <c r="O412" s="645" t="s">
        <v>329</v>
      </c>
      <c r="P412" s="716">
        <v>46178.0</v>
      </c>
      <c r="Q412" s="716">
        <v>46178.0</v>
      </c>
      <c r="R412" s="673">
        <v>46189.0</v>
      </c>
      <c r="S412" s="636"/>
      <c r="T412" s="636"/>
      <c r="U412" s="698"/>
      <c r="V412" s="700">
        <f t="shared" ref="V412:W412" si="243">Q412-P412</f>
        <v>0</v>
      </c>
      <c r="W412" s="700">
        <f t="shared" si="243"/>
        <v>11</v>
      </c>
      <c r="X412" s="700">
        <f t="shared" si="230"/>
        <v>-46189</v>
      </c>
      <c r="Y412" s="698"/>
      <c r="Z412" s="699"/>
      <c r="AA412" s="699"/>
      <c r="AB412" s="698"/>
      <c r="AC412" s="699"/>
      <c r="AD412" s="701"/>
    </row>
    <row r="413" ht="13.5" hidden="1" customHeight="1">
      <c r="A413" s="637" t="b">
        <v>1</v>
      </c>
      <c r="B413" s="645" t="s">
        <v>113</v>
      </c>
      <c r="C413" s="645" t="s">
        <v>139</v>
      </c>
      <c r="D413" s="492" t="s">
        <v>864</v>
      </c>
      <c r="E413" s="649" t="s">
        <v>182</v>
      </c>
      <c r="F413" s="633">
        <v>46174.0</v>
      </c>
      <c r="G413" s="645" t="s">
        <v>290</v>
      </c>
      <c r="H413" s="629" t="s">
        <v>1203</v>
      </c>
      <c r="I413" s="605" t="s">
        <v>1204</v>
      </c>
      <c r="J413" s="690" t="s">
        <v>190</v>
      </c>
      <c r="K413" s="657">
        <v>200000.0</v>
      </c>
      <c r="L413" s="657">
        <v>30000.0</v>
      </c>
      <c r="M413" s="659">
        <v>272000.0</v>
      </c>
      <c r="N413" s="610">
        <v>46191.0</v>
      </c>
      <c r="O413" s="492" t="s">
        <v>1205</v>
      </c>
      <c r="P413" s="639">
        <v>46183.0</v>
      </c>
      <c r="Q413" s="639">
        <v>46183.0</v>
      </c>
      <c r="R413" s="639">
        <v>46184.0</v>
      </c>
      <c r="S413" s="636"/>
      <c r="T413" s="636"/>
      <c r="U413" s="698"/>
      <c r="V413" s="700">
        <f t="shared" ref="V413:W413" si="244">Q413-P413</f>
        <v>0</v>
      </c>
      <c r="W413" s="700">
        <f t="shared" si="244"/>
        <v>1</v>
      </c>
      <c r="X413" s="700">
        <f t="shared" si="230"/>
        <v>-46184</v>
      </c>
      <c r="Y413" s="698"/>
      <c r="Z413" s="699"/>
      <c r="AA413" s="699"/>
      <c r="AB413" s="698"/>
      <c r="AC413" s="699"/>
      <c r="AD413" s="701"/>
    </row>
    <row r="414" ht="13.5" hidden="1" customHeight="1">
      <c r="A414" s="637" t="b">
        <v>1</v>
      </c>
      <c r="B414" s="635" t="s">
        <v>113</v>
      </c>
      <c r="C414" s="635" t="s">
        <v>139</v>
      </c>
      <c r="D414" s="629" t="s">
        <v>368</v>
      </c>
      <c r="E414" s="629" t="s">
        <v>182</v>
      </c>
      <c r="F414" s="632">
        <v>46174.0</v>
      </c>
      <c r="G414" s="492" t="s">
        <v>290</v>
      </c>
      <c r="H414" s="635" t="s">
        <v>1206</v>
      </c>
      <c r="I414" s="635" t="s">
        <v>1207</v>
      </c>
      <c r="J414" s="635" t="s">
        <v>190</v>
      </c>
      <c r="K414" s="623">
        <v>200000.0</v>
      </c>
      <c r="L414" s="623">
        <v>30000.0</v>
      </c>
      <c r="M414" s="624">
        <v>272000.0</v>
      </c>
      <c r="N414" s="638"/>
      <c r="O414" s="641" t="s">
        <v>329</v>
      </c>
      <c r="P414" s="639">
        <v>46181.0</v>
      </c>
      <c r="Q414" s="639">
        <v>46181.0</v>
      </c>
      <c r="R414" s="639">
        <v>46189.0</v>
      </c>
      <c r="S414" s="636"/>
      <c r="T414" s="636"/>
      <c r="U414" s="638"/>
      <c r="V414" s="636">
        <f t="shared" ref="V414:W414" si="245">Q414-P414</f>
        <v>0</v>
      </c>
      <c r="W414" s="636">
        <f t="shared" si="245"/>
        <v>8</v>
      </c>
      <c r="X414" s="612">
        <f t="shared" si="230"/>
        <v>-46189</v>
      </c>
      <c r="Y414" s="638"/>
      <c r="Z414" s="656"/>
      <c r="AA414" s="656"/>
      <c r="AB414" s="638"/>
      <c r="AC414" s="656"/>
      <c r="AD414" s="640"/>
    </row>
    <row r="415" ht="13.5" hidden="1" customHeight="1">
      <c r="A415" s="637" t="b">
        <v>1</v>
      </c>
      <c r="B415" s="641" t="s">
        <v>139</v>
      </c>
      <c r="C415" s="641" t="s">
        <v>139</v>
      </c>
      <c r="D415" s="629" t="s">
        <v>368</v>
      </c>
      <c r="E415" s="645" t="s">
        <v>182</v>
      </c>
      <c r="F415" s="632">
        <v>46143.0</v>
      </c>
      <c r="G415" s="492" t="s">
        <v>290</v>
      </c>
      <c r="H415" s="492" t="s">
        <v>1208</v>
      </c>
      <c r="I415" s="605" t="s">
        <v>740</v>
      </c>
      <c r="J415" s="635" t="s">
        <v>190</v>
      </c>
      <c r="K415" s="643">
        <v>200000.0</v>
      </c>
      <c r="L415" s="643">
        <v>30000.0</v>
      </c>
      <c r="M415" s="653">
        <v>272000.0</v>
      </c>
      <c r="N415" s="638"/>
      <c r="O415" s="641" t="s">
        <v>329</v>
      </c>
      <c r="P415" s="639">
        <v>46168.0</v>
      </c>
      <c r="Q415" s="639">
        <v>46168.0</v>
      </c>
      <c r="R415" s="639">
        <v>46170.0</v>
      </c>
      <c r="S415" s="636" t="b">
        <v>0</v>
      </c>
      <c r="T415" s="636" t="b">
        <v>0</v>
      </c>
      <c r="U415" s="638"/>
      <c r="V415" s="636"/>
      <c r="W415" s="636"/>
      <c r="X415" s="636"/>
      <c r="Y415" s="638"/>
      <c r="Z415" s="656"/>
      <c r="AA415" s="656"/>
      <c r="AB415" s="638"/>
      <c r="AC415" s="656"/>
      <c r="AD415" s="640"/>
    </row>
    <row r="416" ht="13.5" hidden="1" customHeight="1">
      <c r="A416" s="637" t="b">
        <v>1</v>
      </c>
      <c r="B416" s="635" t="s">
        <v>186</v>
      </c>
      <c r="C416" s="641" t="s">
        <v>139</v>
      </c>
      <c r="D416" s="492" t="s">
        <v>368</v>
      </c>
      <c r="E416" s="649" t="s">
        <v>182</v>
      </c>
      <c r="F416" s="646">
        <v>46143.0</v>
      </c>
      <c r="G416" s="645" t="s">
        <v>290</v>
      </c>
      <c r="H416" s="629" t="s">
        <v>1209</v>
      </c>
      <c r="I416" s="605" t="s">
        <v>1210</v>
      </c>
      <c r="J416" s="641" t="s">
        <v>190</v>
      </c>
      <c r="K416" s="643">
        <v>200000.0</v>
      </c>
      <c r="L416" s="643">
        <v>30000.0</v>
      </c>
      <c r="M416" s="653">
        <v>272000.0</v>
      </c>
      <c r="N416" s="638"/>
      <c r="O416" s="641" t="s">
        <v>329</v>
      </c>
      <c r="P416" s="639">
        <v>46161.0</v>
      </c>
      <c r="Q416" s="639">
        <v>46161.0</v>
      </c>
      <c r="R416" s="673">
        <v>46170.0</v>
      </c>
      <c r="S416" s="636" t="b">
        <v>0</v>
      </c>
      <c r="T416" s="636" t="b">
        <v>0</v>
      </c>
      <c r="U416" s="638"/>
      <c r="V416" s="636">
        <f t="shared" ref="V416:W416" si="246">Q416-P416</f>
        <v>0</v>
      </c>
      <c r="W416" s="636">
        <f t="shared" si="246"/>
        <v>9</v>
      </c>
      <c r="X416" s="636">
        <f t="shared" ref="X416:X444" si="247">U416-R416</f>
        <v>-46170</v>
      </c>
      <c r="Y416" s="638"/>
      <c r="Z416" s="656"/>
      <c r="AA416" s="656"/>
      <c r="AB416" s="638"/>
      <c r="AC416" s="656"/>
      <c r="AD416" s="640"/>
    </row>
    <row r="417" ht="13.5" hidden="1" customHeight="1">
      <c r="A417" s="604" t="b">
        <v>1</v>
      </c>
      <c r="B417" s="492" t="s">
        <v>139</v>
      </c>
      <c r="C417" s="492" t="s">
        <v>139</v>
      </c>
      <c r="D417" s="629" t="s">
        <v>368</v>
      </c>
      <c r="E417" s="629" t="s">
        <v>182</v>
      </c>
      <c r="F417" s="632">
        <v>46113.0</v>
      </c>
      <c r="G417" s="492" t="s">
        <v>290</v>
      </c>
      <c r="H417" s="617" t="s">
        <v>1211</v>
      </c>
      <c r="I417" s="671" t="s">
        <v>1212</v>
      </c>
      <c r="J417" s="671" t="s">
        <v>190</v>
      </c>
      <c r="K417" s="618">
        <v>50000.0</v>
      </c>
      <c r="L417" s="618">
        <v>40000.0</v>
      </c>
      <c r="M417" s="622">
        <v>265000.0</v>
      </c>
      <c r="N417" s="613"/>
      <c r="O417" s="613"/>
      <c r="P417" s="610"/>
      <c r="Q417" s="610">
        <v>46114.0</v>
      </c>
      <c r="R417" s="610">
        <v>46118.0</v>
      </c>
      <c r="S417" s="612" t="b">
        <v>0</v>
      </c>
      <c r="T417" s="612" t="b">
        <v>0</v>
      </c>
      <c r="U417" s="613"/>
      <c r="V417" s="612"/>
      <c r="W417" s="612">
        <f t="shared" ref="W417:W418" si="248">R417-Q417</f>
        <v>4</v>
      </c>
      <c r="X417" s="612">
        <f t="shared" si="247"/>
        <v>-46118</v>
      </c>
      <c r="Y417" s="613"/>
      <c r="Z417" s="612">
        <f t="shared" ref="Z417:Z419" si="249">Y417-Q417</f>
        <v>-46114</v>
      </c>
      <c r="AA417" s="612">
        <f t="shared" ref="AA417:AA419" si="250">Y417-R417</f>
        <v>-46118</v>
      </c>
      <c r="AB417" s="613"/>
      <c r="AC417" s="612">
        <f t="shared" ref="AC417:AC419" si="251">AB417-Q417</f>
        <v>-46114</v>
      </c>
      <c r="AD417" s="620"/>
    </row>
    <row r="418" ht="13.5" hidden="1" customHeight="1">
      <c r="A418" s="604" t="b">
        <v>1</v>
      </c>
      <c r="B418" s="492" t="s">
        <v>113</v>
      </c>
      <c r="C418" s="492" t="s">
        <v>139</v>
      </c>
      <c r="D418" s="492" t="s">
        <v>368</v>
      </c>
      <c r="E418" s="492" t="s">
        <v>182</v>
      </c>
      <c r="F418" s="633">
        <v>46113.0</v>
      </c>
      <c r="G418" s="629" t="s">
        <v>308</v>
      </c>
      <c r="H418" s="634" t="s">
        <v>685</v>
      </c>
      <c r="I418" s="671" t="s">
        <v>686</v>
      </c>
      <c r="J418" s="671" t="s">
        <v>190</v>
      </c>
      <c r="K418" s="618">
        <v>50000.0</v>
      </c>
      <c r="L418" s="618">
        <v>40000.0</v>
      </c>
      <c r="M418" s="622">
        <v>265000.0</v>
      </c>
      <c r="N418" s="613"/>
      <c r="O418" s="492" t="s">
        <v>395</v>
      </c>
      <c r="P418" s="610"/>
      <c r="Q418" s="610">
        <v>46118.0</v>
      </c>
      <c r="R418" s="610">
        <v>46127.0</v>
      </c>
      <c r="S418" s="614" t="b">
        <v>1</v>
      </c>
      <c r="T418" s="612" t="b">
        <v>0</v>
      </c>
      <c r="U418" s="613"/>
      <c r="V418" s="612"/>
      <c r="W418" s="612">
        <f t="shared" si="248"/>
        <v>9</v>
      </c>
      <c r="X418" s="612">
        <f t="shared" si="247"/>
        <v>-46127</v>
      </c>
      <c r="Y418" s="613"/>
      <c r="Z418" s="612">
        <f t="shared" si="249"/>
        <v>-46118</v>
      </c>
      <c r="AA418" s="612">
        <f t="shared" si="250"/>
        <v>-46127</v>
      </c>
      <c r="AB418" s="613"/>
      <c r="AC418" s="612">
        <f t="shared" si="251"/>
        <v>-46118</v>
      </c>
      <c r="AD418" s="620"/>
    </row>
    <row r="419" ht="13.5" hidden="1" customHeight="1">
      <c r="A419" s="604" t="b">
        <v>1</v>
      </c>
      <c r="B419" s="492" t="s">
        <v>113</v>
      </c>
      <c r="C419" s="629" t="s">
        <v>139</v>
      </c>
      <c r="D419" s="629" t="s">
        <v>368</v>
      </c>
      <c r="E419" s="629" t="s">
        <v>182</v>
      </c>
      <c r="F419" s="632">
        <v>46113.0</v>
      </c>
      <c r="G419" s="492" t="s">
        <v>290</v>
      </c>
      <c r="H419" s="617" t="s">
        <v>1213</v>
      </c>
      <c r="I419" s="671" t="s">
        <v>1214</v>
      </c>
      <c r="J419" s="671" t="s">
        <v>190</v>
      </c>
      <c r="K419" s="618">
        <v>200000.0</v>
      </c>
      <c r="L419" s="618">
        <v>30000.0</v>
      </c>
      <c r="M419" s="622">
        <v>272000.0</v>
      </c>
      <c r="N419" s="613"/>
      <c r="O419" s="613"/>
      <c r="P419" s="610">
        <v>46119.0</v>
      </c>
      <c r="Q419" s="610">
        <v>46119.0</v>
      </c>
      <c r="R419" s="610">
        <v>46120.0</v>
      </c>
      <c r="S419" s="614" t="b">
        <v>1</v>
      </c>
      <c r="T419" s="612" t="b">
        <v>0</v>
      </c>
      <c r="U419" s="613"/>
      <c r="V419" s="612">
        <f t="shared" ref="V419:W419" si="252">Q419-P419</f>
        <v>0</v>
      </c>
      <c r="W419" s="612">
        <f t="shared" si="252"/>
        <v>1</v>
      </c>
      <c r="X419" s="612">
        <f t="shared" si="247"/>
        <v>-46120</v>
      </c>
      <c r="Y419" s="613"/>
      <c r="Z419" s="612">
        <f t="shared" si="249"/>
        <v>-46119</v>
      </c>
      <c r="AA419" s="612">
        <f t="shared" si="250"/>
        <v>-46120</v>
      </c>
      <c r="AB419" s="613"/>
      <c r="AC419" s="612">
        <f t="shared" si="251"/>
        <v>-46119</v>
      </c>
      <c r="AD419" s="620"/>
    </row>
    <row r="420" ht="13.5" hidden="1" customHeight="1">
      <c r="A420" s="604" t="b">
        <v>1</v>
      </c>
      <c r="B420" s="492" t="s">
        <v>113</v>
      </c>
      <c r="C420" s="492" t="s">
        <v>139</v>
      </c>
      <c r="D420" s="492" t="s">
        <v>368</v>
      </c>
      <c r="E420" s="492" t="s">
        <v>182</v>
      </c>
      <c r="F420" s="633">
        <v>46113.0</v>
      </c>
      <c r="G420" s="629" t="s">
        <v>290</v>
      </c>
      <c r="H420" s="634" t="s">
        <v>1215</v>
      </c>
      <c r="I420" s="671" t="s">
        <v>1216</v>
      </c>
      <c r="J420" s="671" t="s">
        <v>190</v>
      </c>
      <c r="K420" s="618">
        <v>200000.0</v>
      </c>
      <c r="L420" s="618">
        <v>30000.0</v>
      </c>
      <c r="M420" s="622">
        <v>272000.0</v>
      </c>
      <c r="N420" s="610"/>
      <c r="O420" s="492"/>
      <c r="P420" s="610">
        <v>46119.0</v>
      </c>
      <c r="Q420" s="610">
        <v>46119.0</v>
      </c>
      <c r="R420" s="610">
        <v>46120.0</v>
      </c>
      <c r="S420" s="612" t="b">
        <v>0</v>
      </c>
      <c r="T420" s="612" t="b">
        <v>0</v>
      </c>
      <c r="U420" s="613"/>
      <c r="V420" s="612">
        <f t="shared" ref="V420:W420" si="253">Q420-P420</f>
        <v>0</v>
      </c>
      <c r="W420" s="612">
        <f t="shared" si="253"/>
        <v>1</v>
      </c>
      <c r="X420" s="612">
        <f t="shared" si="247"/>
        <v>-46120</v>
      </c>
      <c r="Y420" s="613"/>
      <c r="Z420" s="612"/>
      <c r="AA420" s="612"/>
      <c r="AB420" s="613"/>
      <c r="AC420" s="612"/>
      <c r="AD420" s="620"/>
    </row>
    <row r="421" ht="13.5" hidden="1" customHeight="1">
      <c r="A421" s="604" t="b">
        <v>1</v>
      </c>
      <c r="B421" s="492" t="s">
        <v>139</v>
      </c>
      <c r="C421" s="492" t="s">
        <v>139</v>
      </c>
      <c r="D421" s="629" t="s">
        <v>368</v>
      </c>
      <c r="E421" s="629" t="s">
        <v>182</v>
      </c>
      <c r="F421" s="632">
        <v>46082.0</v>
      </c>
      <c r="G421" s="492" t="s">
        <v>308</v>
      </c>
      <c r="H421" s="617" t="s">
        <v>1217</v>
      </c>
      <c r="I421" s="671" t="s">
        <v>786</v>
      </c>
      <c r="J421" s="671" t="s">
        <v>190</v>
      </c>
      <c r="K421" s="618">
        <v>50000.0</v>
      </c>
      <c r="L421" s="618">
        <v>40000.0</v>
      </c>
      <c r="M421" s="622">
        <v>265000.0</v>
      </c>
      <c r="N421" s="613"/>
      <c r="O421" s="613"/>
      <c r="P421" s="610"/>
      <c r="Q421" s="610">
        <v>46107.0</v>
      </c>
      <c r="R421" s="610">
        <v>46112.0</v>
      </c>
      <c r="S421" s="614" t="b">
        <v>1</v>
      </c>
      <c r="T421" s="612" t="b">
        <v>0</v>
      </c>
      <c r="U421" s="613"/>
      <c r="V421" s="612"/>
      <c r="W421" s="612">
        <f t="shared" ref="W421:W429" si="254">R421-Q421</f>
        <v>5</v>
      </c>
      <c r="X421" s="612">
        <f t="shared" si="247"/>
        <v>-46112</v>
      </c>
      <c r="Y421" s="613"/>
      <c r="Z421" s="612">
        <f t="shared" ref="Z421:Z430" si="255">Y421-Q421</f>
        <v>-46107</v>
      </c>
      <c r="AA421" s="612">
        <f t="shared" ref="AA421:AA430" si="256">Y421-R421</f>
        <v>-46112</v>
      </c>
      <c r="AB421" s="613"/>
      <c r="AC421" s="612">
        <f t="shared" ref="AC421:AC430" si="257">AB421-Q421</f>
        <v>-46107</v>
      </c>
      <c r="AD421" s="620"/>
    </row>
    <row r="422" ht="13.5" hidden="1" customHeight="1">
      <c r="A422" s="604" t="b">
        <v>1</v>
      </c>
      <c r="B422" s="492" t="s">
        <v>139</v>
      </c>
      <c r="C422" s="492" t="s">
        <v>139</v>
      </c>
      <c r="D422" s="492" t="s">
        <v>368</v>
      </c>
      <c r="E422" s="492" t="s">
        <v>182</v>
      </c>
      <c r="F422" s="633">
        <v>46082.0</v>
      </c>
      <c r="G422" s="629" t="s">
        <v>308</v>
      </c>
      <c r="H422" s="634" t="s">
        <v>1218</v>
      </c>
      <c r="I422" s="672" t="s">
        <v>1219</v>
      </c>
      <c r="J422" s="672" t="s">
        <v>190</v>
      </c>
      <c r="K422" s="618">
        <v>50000.0</v>
      </c>
      <c r="L422" s="618">
        <v>40000.0</v>
      </c>
      <c r="M422" s="622">
        <v>265000.0</v>
      </c>
      <c r="N422" s="613"/>
      <c r="O422" s="613"/>
      <c r="P422" s="610"/>
      <c r="Q422" s="610">
        <v>46106.0</v>
      </c>
      <c r="R422" s="610">
        <v>46106.0</v>
      </c>
      <c r="S422" s="612" t="b">
        <v>0</v>
      </c>
      <c r="T422" s="612" t="b">
        <v>0</v>
      </c>
      <c r="U422" s="613"/>
      <c r="V422" s="612"/>
      <c r="W422" s="612">
        <f t="shared" si="254"/>
        <v>0</v>
      </c>
      <c r="X422" s="612">
        <f t="shared" si="247"/>
        <v>-46106</v>
      </c>
      <c r="Y422" s="613"/>
      <c r="Z422" s="612">
        <f t="shared" si="255"/>
        <v>-46106</v>
      </c>
      <c r="AA422" s="612">
        <f t="shared" si="256"/>
        <v>-46106</v>
      </c>
      <c r="AB422" s="613"/>
      <c r="AC422" s="612">
        <f t="shared" si="257"/>
        <v>-46106</v>
      </c>
      <c r="AD422" s="620"/>
    </row>
    <row r="423" ht="13.5" hidden="1" customHeight="1">
      <c r="A423" s="604" t="b">
        <v>1</v>
      </c>
      <c r="B423" s="492" t="s">
        <v>139</v>
      </c>
      <c r="C423" s="492" t="s">
        <v>139</v>
      </c>
      <c r="D423" s="629" t="s">
        <v>368</v>
      </c>
      <c r="E423" s="629" t="s">
        <v>182</v>
      </c>
      <c r="F423" s="632">
        <v>46082.0</v>
      </c>
      <c r="G423" s="492" t="s">
        <v>308</v>
      </c>
      <c r="H423" s="617" t="s">
        <v>1220</v>
      </c>
      <c r="I423" s="492" t="s">
        <v>1221</v>
      </c>
      <c r="J423" s="492" t="s">
        <v>190</v>
      </c>
      <c r="K423" s="618">
        <v>50000.0</v>
      </c>
      <c r="L423" s="618">
        <v>40000.0</v>
      </c>
      <c r="M423" s="622">
        <v>265000.0</v>
      </c>
      <c r="N423" s="613"/>
      <c r="O423" s="613"/>
      <c r="P423" s="610"/>
      <c r="Q423" s="610">
        <v>46100.0</v>
      </c>
      <c r="R423" s="610">
        <v>46112.0</v>
      </c>
      <c r="S423" s="614" t="s">
        <v>494</v>
      </c>
      <c r="T423" s="612" t="b">
        <v>0</v>
      </c>
      <c r="U423" s="613"/>
      <c r="V423" s="612"/>
      <c r="W423" s="612">
        <f t="shared" si="254"/>
        <v>12</v>
      </c>
      <c r="X423" s="612">
        <f t="shared" si="247"/>
        <v>-46112</v>
      </c>
      <c r="Y423" s="613"/>
      <c r="Z423" s="612">
        <f t="shared" si="255"/>
        <v>-46100</v>
      </c>
      <c r="AA423" s="612">
        <f t="shared" si="256"/>
        <v>-46112</v>
      </c>
      <c r="AB423" s="613"/>
      <c r="AC423" s="612">
        <f t="shared" si="257"/>
        <v>-46100</v>
      </c>
      <c r="AD423" s="620"/>
    </row>
    <row r="424" ht="13.5" hidden="1" customHeight="1">
      <c r="A424" s="604" t="b">
        <v>1</v>
      </c>
      <c r="B424" s="492" t="s">
        <v>139</v>
      </c>
      <c r="C424" s="492" t="s">
        <v>139</v>
      </c>
      <c r="D424" s="671" t="s">
        <v>368</v>
      </c>
      <c r="E424" s="671" t="s">
        <v>182</v>
      </c>
      <c r="F424" s="670">
        <v>46082.0</v>
      </c>
      <c r="G424" s="492" t="s">
        <v>308</v>
      </c>
      <c r="H424" s="672" t="s">
        <v>1222</v>
      </c>
      <c r="I424" s="492" t="s">
        <v>1223</v>
      </c>
      <c r="J424" s="492" t="s">
        <v>192</v>
      </c>
      <c r="K424" s="618">
        <v>50000.0</v>
      </c>
      <c r="L424" s="618">
        <v>40000.0</v>
      </c>
      <c r="M424" s="622">
        <v>180000.0</v>
      </c>
      <c r="N424" s="678"/>
      <c r="O424" s="671" t="s">
        <v>1224</v>
      </c>
      <c r="P424" s="610"/>
      <c r="Q424" s="610">
        <v>46092.0</v>
      </c>
      <c r="R424" s="610">
        <v>46097.0</v>
      </c>
      <c r="S424" s="614" t="b">
        <v>1</v>
      </c>
      <c r="T424" s="612" t="b">
        <v>0</v>
      </c>
      <c r="U424" s="613"/>
      <c r="V424" s="612"/>
      <c r="W424" s="612">
        <f t="shared" si="254"/>
        <v>5</v>
      </c>
      <c r="X424" s="612">
        <f t="shared" si="247"/>
        <v>-46097</v>
      </c>
      <c r="Y424" s="613"/>
      <c r="Z424" s="612">
        <f t="shared" si="255"/>
        <v>-46092</v>
      </c>
      <c r="AA424" s="612">
        <f t="shared" si="256"/>
        <v>-46097</v>
      </c>
      <c r="AB424" s="613"/>
      <c r="AC424" s="612">
        <f t="shared" si="257"/>
        <v>-46092</v>
      </c>
      <c r="AD424" s="620"/>
    </row>
    <row r="425" ht="13.5" hidden="1" customHeight="1">
      <c r="A425" s="604" t="b">
        <v>1</v>
      </c>
      <c r="B425" s="492" t="s">
        <v>34</v>
      </c>
      <c r="C425" s="492" t="s">
        <v>139</v>
      </c>
      <c r="D425" s="492" t="s">
        <v>368</v>
      </c>
      <c r="E425" s="492" t="s">
        <v>182</v>
      </c>
      <c r="F425" s="632">
        <v>46082.0</v>
      </c>
      <c r="G425" s="492" t="s">
        <v>290</v>
      </c>
      <c r="H425" s="617" t="s">
        <v>1225</v>
      </c>
      <c r="I425" s="492" t="s">
        <v>1226</v>
      </c>
      <c r="J425" s="492" t="s">
        <v>190</v>
      </c>
      <c r="K425" s="618">
        <v>50000.0</v>
      </c>
      <c r="L425" s="618">
        <v>40000.0</v>
      </c>
      <c r="M425" s="622">
        <v>180000.0</v>
      </c>
      <c r="N425" s="613"/>
      <c r="O425" s="613"/>
      <c r="P425" s="610"/>
      <c r="Q425" s="610">
        <v>46086.0</v>
      </c>
      <c r="R425" s="610">
        <v>46090.0</v>
      </c>
      <c r="S425" s="614" t="b">
        <v>1</v>
      </c>
      <c r="T425" s="612" t="b">
        <v>0</v>
      </c>
      <c r="U425" s="613"/>
      <c r="V425" s="612"/>
      <c r="W425" s="612">
        <f t="shared" si="254"/>
        <v>4</v>
      </c>
      <c r="X425" s="612">
        <f t="shared" si="247"/>
        <v>-46090</v>
      </c>
      <c r="Y425" s="613"/>
      <c r="Z425" s="612">
        <f t="shared" si="255"/>
        <v>-46086</v>
      </c>
      <c r="AA425" s="612">
        <f t="shared" si="256"/>
        <v>-46090</v>
      </c>
      <c r="AB425" s="613"/>
      <c r="AC425" s="612">
        <f t="shared" si="257"/>
        <v>-46086</v>
      </c>
      <c r="AD425" s="616" t="s">
        <v>1227</v>
      </c>
    </row>
    <row r="426" ht="13.5" hidden="1" customHeight="1">
      <c r="A426" s="604" t="b">
        <v>1</v>
      </c>
      <c r="B426" s="492" t="s">
        <v>0</v>
      </c>
      <c r="C426" s="492" t="s">
        <v>139</v>
      </c>
      <c r="D426" s="629" t="s">
        <v>368</v>
      </c>
      <c r="E426" s="629" t="s">
        <v>182</v>
      </c>
      <c r="F426" s="633">
        <v>46082.0</v>
      </c>
      <c r="G426" s="492" t="s">
        <v>290</v>
      </c>
      <c r="H426" s="617" t="s">
        <v>1228</v>
      </c>
      <c r="I426" s="492" t="s">
        <v>1229</v>
      </c>
      <c r="J426" s="492" t="s">
        <v>192</v>
      </c>
      <c r="K426" s="618">
        <v>50000.0</v>
      </c>
      <c r="L426" s="618">
        <v>40000.0</v>
      </c>
      <c r="M426" s="622">
        <v>180000.0</v>
      </c>
      <c r="N426" s="613"/>
      <c r="O426" s="613"/>
      <c r="P426" s="610"/>
      <c r="Q426" s="610">
        <v>46085.0</v>
      </c>
      <c r="R426" s="610">
        <v>46091.0</v>
      </c>
      <c r="S426" s="614" t="b">
        <v>1</v>
      </c>
      <c r="T426" s="612" t="b">
        <v>0</v>
      </c>
      <c r="U426" s="613"/>
      <c r="V426" s="612"/>
      <c r="W426" s="612">
        <f t="shared" si="254"/>
        <v>6</v>
      </c>
      <c r="X426" s="612">
        <f t="shared" si="247"/>
        <v>-46091</v>
      </c>
      <c r="Y426" s="613"/>
      <c r="Z426" s="612">
        <f t="shared" si="255"/>
        <v>-46085</v>
      </c>
      <c r="AA426" s="612">
        <f t="shared" si="256"/>
        <v>-46091</v>
      </c>
      <c r="AB426" s="613"/>
      <c r="AC426" s="612">
        <f t="shared" si="257"/>
        <v>-46085</v>
      </c>
      <c r="AD426" s="620"/>
    </row>
    <row r="427" ht="13.5" hidden="1" customHeight="1">
      <c r="A427" s="604" t="b">
        <v>1</v>
      </c>
      <c r="B427" s="492" t="s">
        <v>0</v>
      </c>
      <c r="C427" s="492" t="s">
        <v>139</v>
      </c>
      <c r="D427" s="492" t="s">
        <v>368</v>
      </c>
      <c r="E427" s="492" t="s">
        <v>182</v>
      </c>
      <c r="F427" s="632">
        <v>46082.0</v>
      </c>
      <c r="G427" s="492" t="s">
        <v>290</v>
      </c>
      <c r="H427" s="617" t="s">
        <v>1230</v>
      </c>
      <c r="I427" s="492" t="s">
        <v>437</v>
      </c>
      <c r="J427" s="492" t="s">
        <v>192</v>
      </c>
      <c r="K427" s="618">
        <v>50000.0</v>
      </c>
      <c r="L427" s="618">
        <v>40000.0</v>
      </c>
      <c r="M427" s="622">
        <v>180000.0</v>
      </c>
      <c r="N427" s="674"/>
      <c r="O427" s="674"/>
      <c r="P427" s="610"/>
      <c r="Q427" s="610">
        <v>46090.0</v>
      </c>
      <c r="R427" s="610">
        <v>46091.0</v>
      </c>
      <c r="S427" s="614" t="b">
        <v>1</v>
      </c>
      <c r="T427" s="612" t="b">
        <v>0</v>
      </c>
      <c r="U427" s="613"/>
      <c r="V427" s="612"/>
      <c r="W427" s="612">
        <f t="shared" si="254"/>
        <v>1</v>
      </c>
      <c r="X427" s="612">
        <f t="shared" si="247"/>
        <v>-46091</v>
      </c>
      <c r="Y427" s="613"/>
      <c r="Z427" s="612">
        <f t="shared" si="255"/>
        <v>-46090</v>
      </c>
      <c r="AA427" s="612">
        <f t="shared" si="256"/>
        <v>-46091</v>
      </c>
      <c r="AB427" s="613"/>
      <c r="AC427" s="612">
        <f t="shared" si="257"/>
        <v>-46090</v>
      </c>
      <c r="AD427" s="620"/>
    </row>
    <row r="428" ht="13.5" hidden="1" customHeight="1">
      <c r="A428" s="604" t="b">
        <v>1</v>
      </c>
      <c r="B428" s="492" t="s">
        <v>139</v>
      </c>
      <c r="C428" s="492" t="s">
        <v>139</v>
      </c>
      <c r="D428" s="629" t="s">
        <v>368</v>
      </c>
      <c r="E428" s="629" t="s">
        <v>182</v>
      </c>
      <c r="F428" s="633">
        <v>46082.0</v>
      </c>
      <c r="G428" s="492" t="s">
        <v>290</v>
      </c>
      <c r="H428" s="634" t="s">
        <v>1231</v>
      </c>
      <c r="I428" s="492" t="s">
        <v>1232</v>
      </c>
      <c r="J428" s="492" t="s">
        <v>190</v>
      </c>
      <c r="K428" s="618">
        <v>50000.0</v>
      </c>
      <c r="L428" s="618">
        <v>40000.0</v>
      </c>
      <c r="M428" s="622">
        <v>180000.0</v>
      </c>
      <c r="N428" s="678"/>
      <c r="O428" s="671" t="s">
        <v>1233</v>
      </c>
      <c r="P428" s="610"/>
      <c r="Q428" s="610">
        <v>46090.0</v>
      </c>
      <c r="R428" s="610">
        <v>46092.0</v>
      </c>
      <c r="S428" s="614" t="b">
        <v>1</v>
      </c>
      <c r="T428" s="612" t="b">
        <v>0</v>
      </c>
      <c r="U428" s="613"/>
      <c r="V428" s="612"/>
      <c r="W428" s="612">
        <f t="shared" si="254"/>
        <v>2</v>
      </c>
      <c r="X428" s="612">
        <f t="shared" si="247"/>
        <v>-46092</v>
      </c>
      <c r="Y428" s="613"/>
      <c r="Z428" s="612">
        <f t="shared" si="255"/>
        <v>-46090</v>
      </c>
      <c r="AA428" s="612">
        <f t="shared" si="256"/>
        <v>-46092</v>
      </c>
      <c r="AB428" s="613"/>
      <c r="AC428" s="612">
        <f t="shared" si="257"/>
        <v>-46090</v>
      </c>
      <c r="AD428" s="620"/>
    </row>
    <row r="429" ht="13.5" hidden="1" customHeight="1">
      <c r="A429" s="604" t="b">
        <v>1</v>
      </c>
      <c r="B429" s="492" t="s">
        <v>139</v>
      </c>
      <c r="C429" s="492" t="s">
        <v>139</v>
      </c>
      <c r="D429" s="492" t="s">
        <v>368</v>
      </c>
      <c r="E429" s="492" t="s">
        <v>182</v>
      </c>
      <c r="F429" s="632">
        <v>46082.0</v>
      </c>
      <c r="G429" s="492" t="s">
        <v>290</v>
      </c>
      <c r="H429" s="617" t="s">
        <v>1234</v>
      </c>
      <c r="I429" s="492" t="s">
        <v>1235</v>
      </c>
      <c r="J429" s="492" t="s">
        <v>190</v>
      </c>
      <c r="K429" s="618">
        <v>50000.0</v>
      </c>
      <c r="L429" s="618">
        <v>40000.0</v>
      </c>
      <c r="M429" s="622">
        <v>180000.0</v>
      </c>
      <c r="N429" s="674"/>
      <c r="O429" s="675"/>
      <c r="P429" s="610"/>
      <c r="Q429" s="610">
        <v>46085.0</v>
      </c>
      <c r="R429" s="610">
        <v>46087.0</v>
      </c>
      <c r="S429" s="614" t="b">
        <v>1</v>
      </c>
      <c r="T429" s="612" t="b">
        <v>0</v>
      </c>
      <c r="U429" s="613"/>
      <c r="V429" s="612"/>
      <c r="W429" s="612">
        <f t="shared" si="254"/>
        <v>2</v>
      </c>
      <c r="X429" s="612">
        <f t="shared" si="247"/>
        <v>-46087</v>
      </c>
      <c r="Y429" s="613"/>
      <c r="Z429" s="612">
        <f t="shared" si="255"/>
        <v>-46085</v>
      </c>
      <c r="AA429" s="612">
        <f t="shared" si="256"/>
        <v>-46087</v>
      </c>
      <c r="AB429" s="613"/>
      <c r="AC429" s="612">
        <f t="shared" si="257"/>
        <v>-46085</v>
      </c>
      <c r="AD429" s="616" t="s">
        <v>1236</v>
      </c>
    </row>
    <row r="430" ht="13.5" hidden="1" customHeight="1">
      <c r="A430" s="604" t="b">
        <v>1</v>
      </c>
      <c r="B430" s="492" t="s">
        <v>139</v>
      </c>
      <c r="C430" s="492" t="s">
        <v>139</v>
      </c>
      <c r="D430" s="629" t="s">
        <v>368</v>
      </c>
      <c r="E430" s="629" t="s">
        <v>182</v>
      </c>
      <c r="F430" s="633">
        <v>46113.0</v>
      </c>
      <c r="G430" s="629" t="s">
        <v>290</v>
      </c>
      <c r="H430" s="634" t="s">
        <v>1237</v>
      </c>
      <c r="I430" s="629" t="s">
        <v>1238</v>
      </c>
      <c r="J430" s="629" t="s">
        <v>190</v>
      </c>
      <c r="K430" s="618">
        <v>200000.0</v>
      </c>
      <c r="L430" s="618">
        <v>30000.0</v>
      </c>
      <c r="M430" s="622">
        <v>272000.0</v>
      </c>
      <c r="N430" s="613"/>
      <c r="O430" s="613"/>
      <c r="P430" s="610">
        <v>46120.0</v>
      </c>
      <c r="Q430" s="610">
        <v>46120.0</v>
      </c>
      <c r="R430" s="610">
        <v>46122.0</v>
      </c>
      <c r="S430" s="612" t="b">
        <v>0</v>
      </c>
      <c r="T430" s="612" t="b">
        <v>0</v>
      </c>
      <c r="U430" s="613"/>
      <c r="V430" s="612">
        <f t="shared" ref="V430:W430" si="258">Q430-P430</f>
        <v>0</v>
      </c>
      <c r="W430" s="612">
        <f t="shared" si="258"/>
        <v>2</v>
      </c>
      <c r="X430" s="612">
        <f t="shared" si="247"/>
        <v>-46122</v>
      </c>
      <c r="Y430" s="613"/>
      <c r="Z430" s="612">
        <f t="shared" si="255"/>
        <v>-46120</v>
      </c>
      <c r="AA430" s="612">
        <f t="shared" si="256"/>
        <v>-46122</v>
      </c>
      <c r="AB430" s="613"/>
      <c r="AC430" s="612">
        <f t="shared" si="257"/>
        <v>-46120</v>
      </c>
      <c r="AD430" s="620"/>
    </row>
    <row r="431" ht="13.5" hidden="1" customHeight="1">
      <c r="A431" s="604" t="b">
        <v>1</v>
      </c>
      <c r="B431" s="492" t="s">
        <v>113</v>
      </c>
      <c r="C431" s="629" t="s">
        <v>139</v>
      </c>
      <c r="D431" s="492" t="s">
        <v>368</v>
      </c>
      <c r="E431" s="492" t="s">
        <v>182</v>
      </c>
      <c r="F431" s="632">
        <v>46113.0</v>
      </c>
      <c r="G431" s="492" t="s">
        <v>290</v>
      </c>
      <c r="H431" s="617" t="s">
        <v>1239</v>
      </c>
      <c r="I431" s="492" t="s">
        <v>1240</v>
      </c>
      <c r="J431" s="492" t="s">
        <v>190</v>
      </c>
      <c r="K431" s="618">
        <v>200000.0</v>
      </c>
      <c r="L431" s="618">
        <v>30000.0</v>
      </c>
      <c r="M431" s="622">
        <v>272000.0</v>
      </c>
      <c r="N431" s="610"/>
      <c r="O431" s="492"/>
      <c r="P431" s="610">
        <v>46120.0</v>
      </c>
      <c r="Q431" s="610">
        <v>46120.0</v>
      </c>
      <c r="R431" s="610">
        <v>46125.0</v>
      </c>
      <c r="S431" s="612" t="b">
        <v>0</v>
      </c>
      <c r="T431" s="612" t="b">
        <v>0</v>
      </c>
      <c r="U431" s="613"/>
      <c r="V431" s="612">
        <f t="shared" ref="V431:W431" si="259">Q431-P431</f>
        <v>0</v>
      </c>
      <c r="W431" s="612">
        <f t="shared" si="259"/>
        <v>5</v>
      </c>
      <c r="X431" s="612">
        <f t="shared" si="247"/>
        <v>-46125</v>
      </c>
      <c r="Y431" s="613"/>
      <c r="Z431" s="612"/>
      <c r="AA431" s="612"/>
      <c r="AB431" s="613"/>
      <c r="AC431" s="612"/>
      <c r="AD431" s="620"/>
    </row>
    <row r="432" ht="13.5" hidden="1" customHeight="1">
      <c r="A432" s="637" t="b">
        <v>1</v>
      </c>
      <c r="B432" s="641" t="s">
        <v>113</v>
      </c>
      <c r="C432" s="641" t="s">
        <v>139</v>
      </c>
      <c r="D432" s="629" t="s">
        <v>368</v>
      </c>
      <c r="E432" s="645" t="s">
        <v>182</v>
      </c>
      <c r="F432" s="646">
        <v>46113.0</v>
      </c>
      <c r="G432" s="645" t="s">
        <v>290</v>
      </c>
      <c r="H432" s="635" t="s">
        <v>1241</v>
      </c>
      <c r="I432" s="635" t="s">
        <v>1242</v>
      </c>
      <c r="J432" s="641" t="s">
        <v>190</v>
      </c>
      <c r="K432" s="647">
        <v>200000.0</v>
      </c>
      <c r="L432" s="647">
        <v>30000.0</v>
      </c>
      <c r="M432" s="648">
        <v>272000.0</v>
      </c>
      <c r="N432" s="638"/>
      <c r="O432" s="693"/>
      <c r="P432" s="639">
        <v>46125.0</v>
      </c>
      <c r="Q432" s="610">
        <v>46126.0</v>
      </c>
      <c r="R432" s="639">
        <v>46134.0</v>
      </c>
      <c r="S432" s="636" t="b">
        <v>0</v>
      </c>
      <c r="T432" s="636" t="b">
        <v>0</v>
      </c>
      <c r="U432" s="638"/>
      <c r="V432" s="636">
        <f t="shared" ref="V432:W432" si="260">Q432-P432</f>
        <v>1</v>
      </c>
      <c r="W432" s="636">
        <f t="shared" si="260"/>
        <v>8</v>
      </c>
      <c r="X432" s="636">
        <f t="shared" si="247"/>
        <v>-46134</v>
      </c>
      <c r="Y432" s="638"/>
      <c r="Z432" s="656"/>
      <c r="AA432" s="656"/>
      <c r="AB432" s="638"/>
      <c r="AC432" s="656"/>
      <c r="AD432" s="640"/>
    </row>
    <row r="433" ht="13.5" hidden="1" customHeight="1">
      <c r="A433" s="637" t="b">
        <v>1</v>
      </c>
      <c r="B433" s="641" t="s">
        <v>113</v>
      </c>
      <c r="C433" s="641" t="s">
        <v>139</v>
      </c>
      <c r="D433" s="492" t="s">
        <v>368</v>
      </c>
      <c r="E433" s="649" t="s">
        <v>182</v>
      </c>
      <c r="F433" s="650">
        <v>46113.0</v>
      </c>
      <c r="G433" s="649" t="s">
        <v>290</v>
      </c>
      <c r="H433" s="635" t="s">
        <v>1243</v>
      </c>
      <c r="I433" s="635" t="s">
        <v>1244</v>
      </c>
      <c r="J433" s="641" t="s">
        <v>190</v>
      </c>
      <c r="K433" s="657">
        <v>200000.0</v>
      </c>
      <c r="L433" s="657">
        <v>30000.0</v>
      </c>
      <c r="M433" s="659">
        <v>272000.0</v>
      </c>
      <c r="N433" s="638"/>
      <c r="O433" s="693"/>
      <c r="P433" s="651">
        <v>46129.0</v>
      </c>
      <c r="Q433" s="651">
        <v>46129.0</v>
      </c>
      <c r="R433" s="639">
        <v>46132.0</v>
      </c>
      <c r="S433" s="636" t="b">
        <v>0</v>
      </c>
      <c r="T433" s="636" t="b">
        <v>0</v>
      </c>
      <c r="U433" s="638"/>
      <c r="V433" s="636">
        <f t="shared" ref="V433:W433" si="261">Q433-P433</f>
        <v>0</v>
      </c>
      <c r="W433" s="636">
        <f t="shared" si="261"/>
        <v>3</v>
      </c>
      <c r="X433" s="636">
        <f t="shared" si="247"/>
        <v>-46132</v>
      </c>
      <c r="Y433" s="638"/>
      <c r="Z433" s="656"/>
      <c r="AA433" s="656"/>
      <c r="AB433" s="638"/>
      <c r="AC433" s="656"/>
      <c r="AD433" s="640"/>
    </row>
    <row r="434" ht="13.5" hidden="1" customHeight="1">
      <c r="A434" s="637" t="b">
        <v>1</v>
      </c>
      <c r="B434" s="641" t="s">
        <v>113</v>
      </c>
      <c r="C434" s="641" t="s">
        <v>139</v>
      </c>
      <c r="D434" s="629" t="s">
        <v>368</v>
      </c>
      <c r="E434" s="645" t="s">
        <v>182</v>
      </c>
      <c r="F434" s="646">
        <v>46113.0</v>
      </c>
      <c r="G434" s="645" t="s">
        <v>290</v>
      </c>
      <c r="H434" s="635" t="s">
        <v>1245</v>
      </c>
      <c r="I434" s="635" t="s">
        <v>1086</v>
      </c>
      <c r="J434" s="641" t="s">
        <v>190</v>
      </c>
      <c r="K434" s="647">
        <v>200000.0</v>
      </c>
      <c r="L434" s="647">
        <v>30000.0</v>
      </c>
      <c r="M434" s="648">
        <v>272000.0</v>
      </c>
      <c r="N434" s="638"/>
      <c r="O434" s="693"/>
      <c r="P434" s="639">
        <v>46118.0</v>
      </c>
      <c r="Q434" s="610">
        <v>46129.0</v>
      </c>
      <c r="R434" s="639">
        <v>46136.0</v>
      </c>
      <c r="S434" s="636" t="b">
        <v>0</v>
      </c>
      <c r="T434" s="636" t="b">
        <v>0</v>
      </c>
      <c r="U434" s="638"/>
      <c r="V434" s="636">
        <f t="shared" ref="V434:W434" si="262">Q434-P434</f>
        <v>11</v>
      </c>
      <c r="W434" s="636">
        <f t="shared" si="262"/>
        <v>7</v>
      </c>
      <c r="X434" s="636">
        <f t="shared" si="247"/>
        <v>-46136</v>
      </c>
      <c r="Y434" s="638"/>
      <c r="Z434" s="656"/>
      <c r="AA434" s="656"/>
      <c r="AB434" s="638"/>
      <c r="AC434" s="656"/>
      <c r="AD434" s="640"/>
    </row>
    <row r="435" ht="13.5" hidden="1" customHeight="1">
      <c r="A435" s="637" t="b">
        <v>1</v>
      </c>
      <c r="B435" s="641" t="s">
        <v>113</v>
      </c>
      <c r="C435" s="641" t="s">
        <v>139</v>
      </c>
      <c r="D435" s="492" t="s">
        <v>368</v>
      </c>
      <c r="E435" s="649" t="s">
        <v>182</v>
      </c>
      <c r="F435" s="650">
        <v>46113.0</v>
      </c>
      <c r="G435" s="649" t="s">
        <v>290</v>
      </c>
      <c r="H435" s="635" t="s">
        <v>1246</v>
      </c>
      <c r="I435" s="635" t="s">
        <v>1247</v>
      </c>
      <c r="J435" s="641" t="s">
        <v>190</v>
      </c>
      <c r="K435" s="657">
        <v>200000.0</v>
      </c>
      <c r="L435" s="657">
        <v>30000.0</v>
      </c>
      <c r="M435" s="659">
        <v>272000.0</v>
      </c>
      <c r="N435" s="638"/>
      <c r="O435" s="693"/>
      <c r="P435" s="610">
        <v>46128.0</v>
      </c>
      <c r="Q435" s="610">
        <v>46129.0</v>
      </c>
      <c r="R435" s="639">
        <v>46135.0</v>
      </c>
      <c r="S435" s="636" t="b">
        <v>0</v>
      </c>
      <c r="T435" s="636" t="b">
        <v>0</v>
      </c>
      <c r="U435" s="638"/>
      <c r="V435" s="636">
        <f t="shared" ref="V435:W435" si="263">Q435-P435</f>
        <v>1</v>
      </c>
      <c r="W435" s="636">
        <f t="shared" si="263"/>
        <v>6</v>
      </c>
      <c r="X435" s="636">
        <f t="shared" si="247"/>
        <v>-46135</v>
      </c>
      <c r="Y435" s="638"/>
      <c r="Z435" s="656"/>
      <c r="AA435" s="656"/>
      <c r="AB435" s="638"/>
      <c r="AC435" s="656"/>
      <c r="AD435" s="640"/>
    </row>
    <row r="436" ht="13.5" hidden="1" customHeight="1">
      <c r="A436" s="604" t="b">
        <v>1</v>
      </c>
      <c r="B436" s="492" t="s">
        <v>139</v>
      </c>
      <c r="C436" s="492" t="s">
        <v>0</v>
      </c>
      <c r="D436" s="629" t="s">
        <v>368</v>
      </c>
      <c r="E436" s="629" t="s">
        <v>110</v>
      </c>
      <c r="F436" s="633">
        <v>46054.0</v>
      </c>
      <c r="G436" s="606"/>
      <c r="H436" s="617" t="s">
        <v>605</v>
      </c>
      <c r="I436" s="492" t="s">
        <v>606</v>
      </c>
      <c r="J436" s="492" t="s">
        <v>190</v>
      </c>
      <c r="K436" s="618">
        <v>50000.0</v>
      </c>
      <c r="L436" s="618">
        <v>40000.0</v>
      </c>
      <c r="M436" s="622">
        <v>180000.0</v>
      </c>
      <c r="N436" s="613"/>
      <c r="O436" s="613"/>
      <c r="P436" s="610"/>
      <c r="Q436" s="610">
        <v>46065.0</v>
      </c>
      <c r="R436" s="610">
        <v>46070.0</v>
      </c>
      <c r="S436" s="612"/>
      <c r="T436" s="612"/>
      <c r="U436" s="613"/>
      <c r="V436" s="612"/>
      <c r="W436" s="612">
        <f t="shared" ref="W436:W437" si="264">R436-Q436</f>
        <v>5</v>
      </c>
      <c r="X436" s="612">
        <f t="shared" si="247"/>
        <v>-46070</v>
      </c>
      <c r="Y436" s="613"/>
      <c r="Z436" s="612">
        <f t="shared" ref="Z436:Z437" si="265">Y436-Q436</f>
        <v>-46065</v>
      </c>
      <c r="AA436" s="612">
        <f t="shared" ref="AA436:AA437" si="266">Y436-R436</f>
        <v>-46070</v>
      </c>
      <c r="AB436" s="613"/>
      <c r="AC436" s="612">
        <f t="shared" ref="AC436:AC437" si="267">AB436-Q436</f>
        <v>-46065</v>
      </c>
      <c r="AD436" s="620"/>
    </row>
    <row r="437" ht="13.5" hidden="1" customHeight="1">
      <c r="A437" s="604" t="b">
        <v>1</v>
      </c>
      <c r="B437" s="492" t="s">
        <v>139</v>
      </c>
      <c r="C437" s="492" t="s">
        <v>0</v>
      </c>
      <c r="D437" s="492" t="s">
        <v>368</v>
      </c>
      <c r="E437" s="492" t="s">
        <v>110</v>
      </c>
      <c r="F437" s="632">
        <v>46082.0</v>
      </c>
      <c r="G437" s="492" t="s">
        <v>308</v>
      </c>
      <c r="H437" s="617" t="s">
        <v>1248</v>
      </c>
      <c r="I437" s="492" t="s">
        <v>1249</v>
      </c>
      <c r="J437" s="492" t="s">
        <v>190</v>
      </c>
      <c r="K437" s="618">
        <v>50000.0</v>
      </c>
      <c r="L437" s="618">
        <v>40000.0</v>
      </c>
      <c r="M437" s="622">
        <v>180000.0</v>
      </c>
      <c r="N437" s="613"/>
      <c r="O437" s="613"/>
      <c r="P437" s="610"/>
      <c r="Q437" s="610">
        <v>46084.0</v>
      </c>
      <c r="R437" s="610">
        <v>46093.0</v>
      </c>
      <c r="S437" s="614" t="b">
        <v>1</v>
      </c>
      <c r="T437" s="612" t="b">
        <v>0</v>
      </c>
      <c r="U437" s="613"/>
      <c r="V437" s="612"/>
      <c r="W437" s="612">
        <f t="shared" si="264"/>
        <v>9</v>
      </c>
      <c r="X437" s="612">
        <f t="shared" si="247"/>
        <v>-46093</v>
      </c>
      <c r="Y437" s="613"/>
      <c r="Z437" s="612">
        <f t="shared" si="265"/>
        <v>-46084</v>
      </c>
      <c r="AA437" s="612">
        <f t="shared" si="266"/>
        <v>-46093</v>
      </c>
      <c r="AB437" s="613"/>
      <c r="AC437" s="612">
        <f t="shared" si="267"/>
        <v>-46084</v>
      </c>
      <c r="AD437" s="620"/>
    </row>
    <row r="438" ht="13.5" hidden="1" customHeight="1">
      <c r="A438" s="637" t="b">
        <v>1</v>
      </c>
      <c r="B438" s="641" t="s">
        <v>113</v>
      </c>
      <c r="C438" s="641" t="s">
        <v>139</v>
      </c>
      <c r="D438" s="605" t="s">
        <v>368</v>
      </c>
      <c r="E438" s="690" t="s">
        <v>182</v>
      </c>
      <c r="F438" s="717">
        <v>46113.0</v>
      </c>
      <c r="G438" s="690" t="s">
        <v>290</v>
      </c>
      <c r="H438" s="635" t="s">
        <v>1250</v>
      </c>
      <c r="I438" s="635" t="s">
        <v>1251</v>
      </c>
      <c r="J438" s="641" t="s">
        <v>190</v>
      </c>
      <c r="K438" s="691">
        <v>200000.0</v>
      </c>
      <c r="L438" s="691">
        <v>30000.0</v>
      </c>
      <c r="M438" s="692">
        <v>272000.0</v>
      </c>
      <c r="N438" s="638"/>
      <c r="O438" s="693"/>
      <c r="P438" s="639">
        <v>46132.0</v>
      </c>
      <c r="Q438" s="639">
        <v>46132.0</v>
      </c>
      <c r="R438" s="639">
        <v>46133.0</v>
      </c>
      <c r="S438" s="636" t="b">
        <v>0</v>
      </c>
      <c r="T438" s="636" t="b">
        <v>0</v>
      </c>
      <c r="U438" s="638"/>
      <c r="V438" s="636">
        <f t="shared" ref="V438:W438" si="268">Q438-P438</f>
        <v>0</v>
      </c>
      <c r="W438" s="636">
        <f t="shared" si="268"/>
        <v>1</v>
      </c>
      <c r="X438" s="636">
        <f t="shared" si="247"/>
        <v>-46133</v>
      </c>
      <c r="Y438" s="638"/>
      <c r="Z438" s="656"/>
      <c r="AA438" s="656"/>
      <c r="AB438" s="638"/>
      <c r="AC438" s="656"/>
      <c r="AD438" s="640"/>
    </row>
    <row r="439" ht="13.5" hidden="1" customHeight="1">
      <c r="A439" s="637" t="b">
        <v>1</v>
      </c>
      <c r="B439" s="641" t="s">
        <v>113</v>
      </c>
      <c r="C439" s="641" t="s">
        <v>139</v>
      </c>
      <c r="D439" s="605" t="s">
        <v>368</v>
      </c>
      <c r="E439" s="690" t="s">
        <v>182</v>
      </c>
      <c r="F439" s="717">
        <v>46113.0</v>
      </c>
      <c r="G439" s="690" t="s">
        <v>290</v>
      </c>
      <c r="H439" s="635" t="s">
        <v>1252</v>
      </c>
      <c r="I439" s="635" t="s">
        <v>1253</v>
      </c>
      <c r="J439" s="641" t="s">
        <v>190</v>
      </c>
      <c r="K439" s="691">
        <v>200000.0</v>
      </c>
      <c r="L439" s="691">
        <v>30000.0</v>
      </c>
      <c r="M439" s="692">
        <v>272000.0</v>
      </c>
      <c r="N439" s="638"/>
      <c r="O439" s="635" t="s">
        <v>1254</v>
      </c>
      <c r="P439" s="610">
        <v>46135.0</v>
      </c>
      <c r="Q439" s="610">
        <v>46135.0</v>
      </c>
      <c r="R439" s="639">
        <v>46139.0</v>
      </c>
      <c r="S439" s="636" t="b">
        <v>0</v>
      </c>
      <c r="T439" s="636" t="b">
        <v>0</v>
      </c>
      <c r="U439" s="638"/>
      <c r="V439" s="636">
        <f t="shared" ref="V439:W439" si="269">Q439-P439</f>
        <v>0</v>
      </c>
      <c r="W439" s="636">
        <f t="shared" si="269"/>
        <v>4</v>
      </c>
      <c r="X439" s="636">
        <f t="shared" si="247"/>
        <v>-46139</v>
      </c>
      <c r="Y439" s="638"/>
      <c r="Z439" s="656"/>
      <c r="AA439" s="656"/>
      <c r="AB439" s="638"/>
      <c r="AC439" s="656"/>
      <c r="AD439" s="640"/>
    </row>
    <row r="440" ht="13.5" hidden="1" customHeight="1">
      <c r="A440" s="637" t="b">
        <v>1</v>
      </c>
      <c r="B440" s="641" t="s">
        <v>113</v>
      </c>
      <c r="C440" s="641" t="s">
        <v>139</v>
      </c>
      <c r="D440" s="492" t="s">
        <v>368</v>
      </c>
      <c r="E440" s="649" t="s">
        <v>182</v>
      </c>
      <c r="F440" s="646">
        <v>46113.0</v>
      </c>
      <c r="G440" s="645" t="s">
        <v>290</v>
      </c>
      <c r="H440" s="635" t="s">
        <v>1255</v>
      </c>
      <c r="I440" s="635" t="s">
        <v>695</v>
      </c>
      <c r="J440" s="641" t="s">
        <v>190</v>
      </c>
      <c r="K440" s="657">
        <v>200000.0</v>
      </c>
      <c r="L440" s="657">
        <v>30000.0</v>
      </c>
      <c r="M440" s="659">
        <v>272000.0</v>
      </c>
      <c r="N440" s="638"/>
      <c r="O440" s="635" t="s">
        <v>1256</v>
      </c>
      <c r="P440" s="651">
        <v>46134.0</v>
      </c>
      <c r="Q440" s="610">
        <v>46136.0</v>
      </c>
      <c r="R440" s="639">
        <v>46140.0</v>
      </c>
      <c r="S440" s="636" t="b">
        <v>0</v>
      </c>
      <c r="T440" s="636" t="b">
        <v>0</v>
      </c>
      <c r="U440" s="638"/>
      <c r="V440" s="636">
        <f t="shared" ref="V440:W440" si="270">Q440-P440</f>
        <v>2</v>
      </c>
      <c r="W440" s="636">
        <f t="shared" si="270"/>
        <v>4</v>
      </c>
      <c r="X440" s="636">
        <f t="shared" si="247"/>
        <v>-46140</v>
      </c>
      <c r="Y440" s="638"/>
      <c r="Z440" s="656"/>
      <c r="AA440" s="656"/>
      <c r="AB440" s="638"/>
      <c r="AC440" s="656"/>
      <c r="AD440" s="640"/>
    </row>
    <row r="441" ht="13.5" hidden="1" customHeight="1">
      <c r="A441" s="637" t="b">
        <v>1</v>
      </c>
      <c r="B441" s="641" t="s">
        <v>113</v>
      </c>
      <c r="C441" s="641" t="s">
        <v>139</v>
      </c>
      <c r="D441" s="629" t="s">
        <v>368</v>
      </c>
      <c r="E441" s="645" t="s">
        <v>182</v>
      </c>
      <c r="F441" s="650">
        <v>46143.0</v>
      </c>
      <c r="G441" s="649" t="s">
        <v>290</v>
      </c>
      <c r="H441" s="605" t="s">
        <v>1257</v>
      </c>
      <c r="I441" s="605" t="s">
        <v>1258</v>
      </c>
      <c r="J441" s="641" t="s">
        <v>190</v>
      </c>
      <c r="K441" s="643">
        <v>200000.0</v>
      </c>
      <c r="L441" s="643">
        <v>30000.0</v>
      </c>
      <c r="M441" s="653">
        <v>272000.0</v>
      </c>
      <c r="N441" s="638"/>
      <c r="O441" s="641" t="s">
        <v>329</v>
      </c>
      <c r="P441" s="639">
        <v>46164.0</v>
      </c>
      <c r="Q441" s="639">
        <v>46164.0</v>
      </c>
      <c r="R441" s="673">
        <v>46171.0</v>
      </c>
      <c r="S441" s="636" t="b">
        <v>0</v>
      </c>
      <c r="T441" s="636" t="b">
        <v>0</v>
      </c>
      <c r="U441" s="638"/>
      <c r="V441" s="636">
        <f t="shared" ref="V441:W441" si="271">Q441-P441</f>
        <v>0</v>
      </c>
      <c r="W441" s="636">
        <f t="shared" si="271"/>
        <v>7</v>
      </c>
      <c r="X441" s="636">
        <f t="shared" si="247"/>
        <v>-46171</v>
      </c>
      <c r="Y441" s="638"/>
      <c r="Z441" s="656"/>
      <c r="AA441" s="656"/>
      <c r="AB441" s="638"/>
      <c r="AC441" s="656"/>
      <c r="AD441" s="640"/>
    </row>
    <row r="442" ht="13.5" hidden="1" customHeight="1">
      <c r="A442" s="637" t="b">
        <v>1</v>
      </c>
      <c r="B442" s="641" t="s">
        <v>113</v>
      </c>
      <c r="C442" s="641" t="s">
        <v>139</v>
      </c>
      <c r="D442" s="492" t="s">
        <v>368</v>
      </c>
      <c r="E442" s="649" t="s">
        <v>182</v>
      </c>
      <c r="F442" s="633">
        <v>46143.0</v>
      </c>
      <c r="G442" s="645" t="s">
        <v>290</v>
      </c>
      <c r="H442" s="635" t="s">
        <v>1259</v>
      </c>
      <c r="I442" s="635" t="s">
        <v>767</v>
      </c>
      <c r="J442" s="641" t="s">
        <v>190</v>
      </c>
      <c r="K442" s="657">
        <v>200000.0</v>
      </c>
      <c r="L442" s="657">
        <v>30000.0</v>
      </c>
      <c r="M442" s="659">
        <v>272000.0</v>
      </c>
      <c r="N442" s="638"/>
      <c r="O442" s="635" t="s">
        <v>329</v>
      </c>
      <c r="P442" s="639">
        <v>46154.0</v>
      </c>
      <c r="Q442" s="639">
        <v>46157.0</v>
      </c>
      <c r="R442" s="639">
        <v>46167.0</v>
      </c>
      <c r="S442" s="636" t="b">
        <v>0</v>
      </c>
      <c r="T442" s="636" t="b">
        <v>0</v>
      </c>
      <c r="U442" s="638"/>
      <c r="V442" s="636">
        <f t="shared" ref="V442:W442" si="272">Q442-P442</f>
        <v>3</v>
      </c>
      <c r="W442" s="636">
        <f t="shared" si="272"/>
        <v>10</v>
      </c>
      <c r="X442" s="636">
        <f t="shared" si="247"/>
        <v>-46167</v>
      </c>
      <c r="Y442" s="638"/>
      <c r="Z442" s="656"/>
      <c r="AA442" s="656"/>
      <c r="AB442" s="638"/>
      <c r="AC442" s="656"/>
      <c r="AD442" s="640"/>
    </row>
    <row r="443" ht="13.5" hidden="1" customHeight="1">
      <c r="A443" s="637" t="b">
        <v>1</v>
      </c>
      <c r="B443" s="641" t="s">
        <v>186</v>
      </c>
      <c r="C443" s="641" t="s">
        <v>139</v>
      </c>
      <c r="D443" s="629" t="s">
        <v>368</v>
      </c>
      <c r="E443" s="645" t="s">
        <v>182</v>
      </c>
      <c r="F443" s="650">
        <v>46143.0</v>
      </c>
      <c r="G443" s="649" t="s">
        <v>290</v>
      </c>
      <c r="H443" s="635" t="s">
        <v>1260</v>
      </c>
      <c r="I443" s="635" t="s">
        <v>1261</v>
      </c>
      <c r="J443" s="641" t="s">
        <v>190</v>
      </c>
      <c r="K443" s="647">
        <v>200000.0</v>
      </c>
      <c r="L443" s="647">
        <v>30000.0</v>
      </c>
      <c r="M443" s="648">
        <v>272000.0</v>
      </c>
      <c r="N443" s="638"/>
      <c r="O443" s="641" t="s">
        <v>329</v>
      </c>
      <c r="P443" s="639">
        <v>46160.0</v>
      </c>
      <c r="Q443" s="639">
        <v>46162.0</v>
      </c>
      <c r="R443" s="639">
        <v>46163.0</v>
      </c>
      <c r="S443" s="636" t="b">
        <v>0</v>
      </c>
      <c r="T443" s="636" t="b">
        <v>0</v>
      </c>
      <c r="U443" s="638"/>
      <c r="V443" s="636">
        <f t="shared" ref="V443:W443" si="273">Q443-P443</f>
        <v>2</v>
      </c>
      <c r="W443" s="636">
        <f t="shared" si="273"/>
        <v>1</v>
      </c>
      <c r="X443" s="636">
        <f t="shared" si="247"/>
        <v>-46163</v>
      </c>
      <c r="Y443" s="638"/>
      <c r="Z443" s="656"/>
      <c r="AA443" s="656"/>
      <c r="AB443" s="638"/>
      <c r="AC443" s="656"/>
      <c r="AD443" s="640"/>
    </row>
    <row r="444" ht="13.5" hidden="1" customHeight="1">
      <c r="A444" s="637" t="b">
        <v>1</v>
      </c>
      <c r="B444" s="641" t="s">
        <v>186</v>
      </c>
      <c r="C444" s="641" t="s">
        <v>139</v>
      </c>
      <c r="D444" s="492" t="s">
        <v>368</v>
      </c>
      <c r="E444" s="649" t="s">
        <v>182</v>
      </c>
      <c r="F444" s="646">
        <v>46143.0</v>
      </c>
      <c r="G444" s="645" t="s">
        <v>290</v>
      </c>
      <c r="H444" s="605" t="s">
        <v>1262</v>
      </c>
      <c r="I444" s="605" t="s">
        <v>338</v>
      </c>
      <c r="J444" s="641" t="s">
        <v>190</v>
      </c>
      <c r="K444" s="643">
        <v>200000.0</v>
      </c>
      <c r="L444" s="643">
        <v>30000.0</v>
      </c>
      <c r="M444" s="653">
        <v>272000.0</v>
      </c>
      <c r="N444" s="638"/>
      <c r="O444" s="641" t="s">
        <v>1263</v>
      </c>
      <c r="P444" s="716">
        <v>46157.0</v>
      </c>
      <c r="Q444" s="716">
        <v>46157.0</v>
      </c>
      <c r="R444" s="673">
        <v>46162.0</v>
      </c>
      <c r="S444" s="636" t="b">
        <v>0</v>
      </c>
      <c r="T444" s="636" t="b">
        <v>0</v>
      </c>
      <c r="U444" s="638"/>
      <c r="V444" s="636">
        <f t="shared" ref="V444:W444" si="274">Q444-P444</f>
        <v>0</v>
      </c>
      <c r="W444" s="636">
        <f t="shared" si="274"/>
        <v>5</v>
      </c>
      <c r="X444" s="636">
        <f t="shared" si="247"/>
        <v>-46162</v>
      </c>
      <c r="Y444" s="638"/>
      <c r="Z444" s="656"/>
      <c r="AA444" s="656"/>
      <c r="AB444" s="638"/>
      <c r="AC444" s="656"/>
      <c r="AD444" s="640"/>
    </row>
    <row r="445" ht="13.5" hidden="1" customHeight="1">
      <c r="A445" s="637" t="b">
        <v>1</v>
      </c>
      <c r="B445" s="492" t="s">
        <v>139</v>
      </c>
      <c r="C445" s="492" t="s">
        <v>139</v>
      </c>
      <c r="D445" s="629" t="s">
        <v>368</v>
      </c>
      <c r="E445" s="645" t="s">
        <v>182</v>
      </c>
      <c r="F445" s="632">
        <v>46143.0</v>
      </c>
      <c r="G445" s="649" t="s">
        <v>290</v>
      </c>
      <c r="H445" s="635" t="s">
        <v>1264</v>
      </c>
      <c r="I445" s="635" t="s">
        <v>237</v>
      </c>
      <c r="J445" s="635" t="s">
        <v>190</v>
      </c>
      <c r="K445" s="647">
        <v>200000.0</v>
      </c>
      <c r="L445" s="647">
        <v>30000.0</v>
      </c>
      <c r="M445" s="648">
        <v>272000.0</v>
      </c>
      <c r="N445" s="638"/>
      <c r="O445" s="635" t="s">
        <v>329</v>
      </c>
      <c r="P445" s="639">
        <v>46153.0</v>
      </c>
      <c r="Q445" s="639">
        <v>46153.0</v>
      </c>
      <c r="R445" s="639">
        <v>46162.0</v>
      </c>
      <c r="S445" s="636" t="b">
        <v>0</v>
      </c>
      <c r="T445" s="636" t="b">
        <v>0</v>
      </c>
      <c r="U445" s="638"/>
      <c r="V445" s="636">
        <f t="shared" ref="V445:W445" si="275">Q445-P445</f>
        <v>0</v>
      </c>
      <c r="W445" s="636">
        <f t="shared" si="275"/>
        <v>9</v>
      </c>
      <c r="X445" s="636"/>
      <c r="Y445" s="638"/>
      <c r="Z445" s="656"/>
      <c r="AA445" s="656"/>
      <c r="AB445" s="638"/>
      <c r="AC445" s="656"/>
      <c r="AD445" s="640"/>
    </row>
    <row r="446" ht="13.5" hidden="1" customHeight="1">
      <c r="A446" s="637" t="b">
        <v>1</v>
      </c>
      <c r="B446" s="641" t="s">
        <v>113</v>
      </c>
      <c r="C446" s="641" t="s">
        <v>139</v>
      </c>
      <c r="D446" s="492" t="s">
        <v>368</v>
      </c>
      <c r="E446" s="649" t="s">
        <v>182</v>
      </c>
      <c r="F446" s="633">
        <v>46143.0</v>
      </c>
      <c r="G446" s="645" t="s">
        <v>290</v>
      </c>
      <c r="H446" s="635" t="s">
        <v>1265</v>
      </c>
      <c r="I446" s="635" t="s">
        <v>1266</v>
      </c>
      <c r="J446" s="641" t="s">
        <v>190</v>
      </c>
      <c r="K446" s="657">
        <v>200000.0</v>
      </c>
      <c r="L446" s="657">
        <v>30000.0</v>
      </c>
      <c r="M446" s="659">
        <v>272000.0</v>
      </c>
      <c r="N446" s="638"/>
      <c r="O446" s="635" t="s">
        <v>1267</v>
      </c>
      <c r="P446" s="610">
        <v>46134.0</v>
      </c>
      <c r="Q446" s="610">
        <v>46134.0</v>
      </c>
      <c r="R446" s="639">
        <v>46143.0</v>
      </c>
      <c r="S446" s="636" t="b">
        <v>0</v>
      </c>
      <c r="T446" s="636" t="b">
        <v>0</v>
      </c>
      <c r="U446" s="638"/>
      <c r="V446" s="636">
        <f t="shared" ref="V446:W446" si="276">Q446-P446</f>
        <v>0</v>
      </c>
      <c r="W446" s="636">
        <f t="shared" si="276"/>
        <v>9</v>
      </c>
      <c r="X446" s="636">
        <f t="shared" ref="X446:X946" si="278">U446-R446</f>
        <v>-46143</v>
      </c>
      <c r="Y446" s="638"/>
      <c r="Z446" s="656"/>
      <c r="AA446" s="656"/>
      <c r="AB446" s="638"/>
      <c r="AC446" s="656"/>
      <c r="AD446" s="640"/>
    </row>
    <row r="447" ht="13.5" hidden="1" customHeight="1">
      <c r="A447" s="637" t="b">
        <v>1</v>
      </c>
      <c r="B447" s="641" t="s">
        <v>113</v>
      </c>
      <c r="C447" s="641" t="s">
        <v>139</v>
      </c>
      <c r="D447" s="629" t="s">
        <v>368</v>
      </c>
      <c r="E447" s="645" t="s">
        <v>182</v>
      </c>
      <c r="F447" s="632">
        <v>46143.0</v>
      </c>
      <c r="G447" s="649" t="s">
        <v>290</v>
      </c>
      <c r="H447" s="635" t="s">
        <v>1268</v>
      </c>
      <c r="I447" s="635" t="s">
        <v>649</v>
      </c>
      <c r="J447" s="635" t="s">
        <v>192</v>
      </c>
      <c r="K447" s="647">
        <v>200000.0</v>
      </c>
      <c r="L447" s="647">
        <v>30000.0</v>
      </c>
      <c r="M447" s="648">
        <v>272000.0</v>
      </c>
      <c r="N447" s="638"/>
      <c r="O447" s="640"/>
      <c r="P447" s="610">
        <v>46136.0</v>
      </c>
      <c r="Q447" s="610">
        <v>46136.0</v>
      </c>
      <c r="R447" s="639">
        <v>46143.0</v>
      </c>
      <c r="S447" s="636" t="b">
        <v>0</v>
      </c>
      <c r="T447" s="636" t="b">
        <v>0</v>
      </c>
      <c r="U447" s="638"/>
      <c r="V447" s="636">
        <f t="shared" ref="V447:W447" si="277">Q447-P447</f>
        <v>0</v>
      </c>
      <c r="W447" s="636">
        <f t="shared" si="277"/>
        <v>7</v>
      </c>
      <c r="X447" s="636">
        <f t="shared" si="278"/>
        <v>-46143</v>
      </c>
      <c r="Y447" s="638"/>
      <c r="Z447" s="656"/>
      <c r="AA447" s="656"/>
      <c r="AB447" s="638"/>
      <c r="AC447" s="656"/>
      <c r="AD447" s="640"/>
    </row>
    <row r="448" ht="13.5" hidden="1" customHeight="1">
      <c r="A448" s="604" t="b">
        <v>1</v>
      </c>
      <c r="B448" s="492" t="s">
        <v>186</v>
      </c>
      <c r="C448" s="492" t="s">
        <v>139</v>
      </c>
      <c r="D448" s="492" t="s">
        <v>368</v>
      </c>
      <c r="E448" s="492" t="s">
        <v>182</v>
      </c>
      <c r="F448" s="633">
        <v>46143.0</v>
      </c>
      <c r="G448" s="629" t="s">
        <v>290</v>
      </c>
      <c r="H448" s="672" t="s">
        <v>1269</v>
      </c>
      <c r="I448" s="672" t="s">
        <v>1270</v>
      </c>
      <c r="J448" s="671" t="s">
        <v>190</v>
      </c>
      <c r="K448" s="618">
        <v>200000.0</v>
      </c>
      <c r="L448" s="618">
        <v>30000.0</v>
      </c>
      <c r="M448" s="622">
        <v>272000.0</v>
      </c>
      <c r="N448" s="610"/>
      <c r="O448" s="635" t="s">
        <v>1271</v>
      </c>
      <c r="P448" s="610">
        <v>46133.0</v>
      </c>
      <c r="Q448" s="610">
        <v>46149.0</v>
      </c>
      <c r="R448" s="610">
        <v>46154.0</v>
      </c>
      <c r="S448" s="612" t="b">
        <v>0</v>
      </c>
      <c r="T448" s="612" t="b">
        <v>0</v>
      </c>
      <c r="U448" s="613"/>
      <c r="V448" s="612">
        <f t="shared" ref="V448:W448" si="279">Q448-P448</f>
        <v>16</v>
      </c>
      <c r="W448" s="612">
        <f t="shared" si="279"/>
        <v>5</v>
      </c>
      <c r="X448" s="612">
        <f t="shared" si="278"/>
        <v>-46154</v>
      </c>
      <c r="Y448" s="613"/>
      <c r="Z448" s="612"/>
      <c r="AA448" s="612"/>
      <c r="AB448" s="613"/>
      <c r="AC448" s="612"/>
      <c r="AD448" s="620"/>
    </row>
    <row r="449" ht="13.5" hidden="1" customHeight="1">
      <c r="A449" s="718" t="b">
        <v>1</v>
      </c>
      <c r="B449" s="645" t="s">
        <v>186</v>
      </c>
      <c r="C449" s="645" t="s">
        <v>139</v>
      </c>
      <c r="D449" s="629" t="s">
        <v>368</v>
      </c>
      <c r="E449" s="645" t="s">
        <v>182</v>
      </c>
      <c r="F449" s="650">
        <v>46143.0</v>
      </c>
      <c r="G449" s="649" t="s">
        <v>290</v>
      </c>
      <c r="H449" s="605" t="s">
        <v>1272</v>
      </c>
      <c r="I449" s="605" t="s">
        <v>1273</v>
      </c>
      <c r="J449" s="690" t="s">
        <v>190</v>
      </c>
      <c r="K449" s="657">
        <v>200000.0</v>
      </c>
      <c r="L449" s="657">
        <v>30000.0</v>
      </c>
      <c r="M449" s="659">
        <v>272000.0</v>
      </c>
      <c r="N449" s="698"/>
      <c r="O449" s="690" t="s">
        <v>1274</v>
      </c>
      <c r="P449" s="610">
        <v>46154.0</v>
      </c>
      <c r="Q449" s="610">
        <v>46154.0</v>
      </c>
      <c r="R449" s="673">
        <v>46155.0</v>
      </c>
      <c r="S449" s="700" t="b">
        <v>0</v>
      </c>
      <c r="T449" s="700" t="b">
        <v>0</v>
      </c>
      <c r="U449" s="698"/>
      <c r="V449" s="636">
        <f t="shared" ref="V449:W449" si="280">Q449-P449</f>
        <v>0</v>
      </c>
      <c r="W449" s="636">
        <f t="shared" si="280"/>
        <v>1</v>
      </c>
      <c r="X449" s="700">
        <f t="shared" si="278"/>
        <v>-46155</v>
      </c>
      <c r="Y449" s="698"/>
      <c r="Z449" s="699"/>
      <c r="AA449" s="699"/>
      <c r="AB449" s="698"/>
      <c r="AC449" s="699"/>
      <c r="AD449" s="701"/>
    </row>
    <row r="450" ht="13.5" hidden="1" customHeight="1">
      <c r="A450" s="637" t="b">
        <v>1</v>
      </c>
      <c r="B450" s="635" t="s">
        <v>113</v>
      </c>
      <c r="C450" s="635" t="s">
        <v>139</v>
      </c>
      <c r="D450" s="492" t="s">
        <v>368</v>
      </c>
      <c r="E450" s="492" t="s">
        <v>182</v>
      </c>
      <c r="F450" s="633">
        <v>46174.0</v>
      </c>
      <c r="G450" s="629" t="s">
        <v>290</v>
      </c>
      <c r="H450" s="635" t="s">
        <v>1275</v>
      </c>
      <c r="I450" s="635" t="s">
        <v>1276</v>
      </c>
      <c r="J450" s="635" t="s">
        <v>190</v>
      </c>
      <c r="K450" s="623">
        <v>200000.0</v>
      </c>
      <c r="L450" s="623">
        <v>30000.0</v>
      </c>
      <c r="M450" s="624">
        <v>272000.0</v>
      </c>
      <c r="N450" s="638"/>
      <c r="O450" s="641" t="s">
        <v>329</v>
      </c>
      <c r="P450" s="639">
        <v>46164.0</v>
      </c>
      <c r="Q450" s="639">
        <v>46164.0</v>
      </c>
      <c r="R450" s="673">
        <v>46182.0</v>
      </c>
      <c r="S450" s="636"/>
      <c r="T450" s="636"/>
      <c r="U450" s="638"/>
      <c r="V450" s="636">
        <f t="shared" ref="V450:W450" si="281">Q450-P450</f>
        <v>0</v>
      </c>
      <c r="W450" s="636">
        <f t="shared" si="281"/>
        <v>18</v>
      </c>
      <c r="X450" s="612">
        <f t="shared" si="278"/>
        <v>-46182</v>
      </c>
      <c r="Y450" s="638"/>
      <c r="Z450" s="656"/>
      <c r="AA450" s="656"/>
      <c r="AB450" s="638"/>
      <c r="AC450" s="656"/>
      <c r="AD450" s="640"/>
    </row>
    <row r="451" ht="13.5" hidden="1" customHeight="1">
      <c r="A451" s="637" t="b">
        <v>1</v>
      </c>
      <c r="B451" s="635" t="s">
        <v>139</v>
      </c>
      <c r="C451" s="635" t="s">
        <v>139</v>
      </c>
      <c r="D451" s="629" t="s">
        <v>368</v>
      </c>
      <c r="E451" s="629" t="s">
        <v>182</v>
      </c>
      <c r="F451" s="632">
        <v>46174.0</v>
      </c>
      <c r="G451" s="492" t="s">
        <v>290</v>
      </c>
      <c r="H451" s="635" t="s">
        <v>1277</v>
      </c>
      <c r="I451" s="719" t="s">
        <v>1278</v>
      </c>
      <c r="J451" s="635" t="s">
        <v>190</v>
      </c>
      <c r="K451" s="618">
        <v>200000.0</v>
      </c>
      <c r="L451" s="618">
        <v>30000.0</v>
      </c>
      <c r="M451" s="622">
        <v>272000.0</v>
      </c>
      <c r="N451" s="638"/>
      <c r="O451" s="641" t="s">
        <v>329</v>
      </c>
      <c r="P451" s="639">
        <v>46174.0</v>
      </c>
      <c r="Q451" s="639">
        <v>46174.0</v>
      </c>
      <c r="R451" s="673">
        <v>46176.0</v>
      </c>
      <c r="S451" s="636" t="b">
        <v>0</v>
      </c>
      <c r="T451" s="636" t="b">
        <v>0</v>
      </c>
      <c r="U451" s="638"/>
      <c r="V451" s="636">
        <f t="shared" ref="V451:W451" si="282">Q451-P451</f>
        <v>0</v>
      </c>
      <c r="W451" s="636">
        <f t="shared" si="282"/>
        <v>2</v>
      </c>
      <c r="X451" s="612">
        <f t="shared" si="278"/>
        <v>-46176</v>
      </c>
      <c r="Y451" s="638"/>
      <c r="Z451" s="656"/>
      <c r="AA451" s="656"/>
      <c r="AB451" s="638"/>
      <c r="AC451" s="656"/>
      <c r="AD451" s="640"/>
    </row>
    <row r="452" ht="13.5" hidden="1" customHeight="1">
      <c r="A452" s="604"/>
      <c r="B452" s="492"/>
      <c r="C452" s="492" t="s">
        <v>139</v>
      </c>
      <c r="D452" s="492" t="s">
        <v>326</v>
      </c>
      <c r="E452" s="492"/>
      <c r="F452" s="633"/>
      <c r="G452" s="628"/>
      <c r="H452" s="617"/>
      <c r="I452" s="492"/>
      <c r="J452" s="492"/>
      <c r="K452" s="647"/>
      <c r="L452" s="623"/>
      <c r="M452" s="624"/>
      <c r="N452" s="613"/>
      <c r="O452" s="613"/>
      <c r="P452" s="610"/>
      <c r="Q452" s="610"/>
      <c r="R452" s="610"/>
      <c r="S452" s="612" t="b">
        <v>0</v>
      </c>
      <c r="T452" s="612" t="b">
        <v>0</v>
      </c>
      <c r="U452" s="613"/>
      <c r="V452" s="612">
        <f t="shared" ref="V452:W452" si="283">Q452-P452</f>
        <v>0</v>
      </c>
      <c r="W452" s="612">
        <f t="shared" si="283"/>
        <v>0</v>
      </c>
      <c r="X452" s="612">
        <f t="shared" si="278"/>
        <v>0</v>
      </c>
      <c r="Y452" s="613"/>
      <c r="Z452" s="612">
        <f t="shared" ref="Z452:Z946" si="285">Y452-Q452</f>
        <v>0</v>
      </c>
      <c r="AA452" s="612">
        <f t="shared" ref="AA452:AA946" si="286">Y452-R452</f>
        <v>0</v>
      </c>
      <c r="AB452" s="613"/>
      <c r="AC452" s="612">
        <f t="shared" ref="AC452:AC946" si="287">AB452-Q452</f>
        <v>0</v>
      </c>
      <c r="AD452" s="620"/>
    </row>
    <row r="453" ht="13.5" hidden="1" customHeight="1">
      <c r="A453" s="604" t="b">
        <v>0</v>
      </c>
      <c r="B453" s="492"/>
      <c r="C453" s="720"/>
      <c r="D453" s="629"/>
      <c r="E453" s="629"/>
      <c r="F453" s="670"/>
      <c r="G453" s="677"/>
      <c r="H453" s="617"/>
      <c r="I453" s="492"/>
      <c r="J453" s="492"/>
      <c r="K453" s="657"/>
      <c r="L453" s="618"/>
      <c r="M453" s="622"/>
      <c r="N453" s="613"/>
      <c r="O453" s="613"/>
      <c r="P453" s="610"/>
      <c r="Q453" s="610"/>
      <c r="R453" s="610"/>
      <c r="S453" s="612" t="b">
        <v>0</v>
      </c>
      <c r="T453" s="612" t="b">
        <v>0</v>
      </c>
      <c r="U453" s="613"/>
      <c r="V453" s="612">
        <f t="shared" ref="V453:W453" si="284">Q453-P453</f>
        <v>0</v>
      </c>
      <c r="W453" s="612">
        <f t="shared" si="284"/>
        <v>0</v>
      </c>
      <c r="X453" s="612">
        <f t="shared" si="278"/>
        <v>0</v>
      </c>
      <c r="Y453" s="613"/>
      <c r="Z453" s="612">
        <f t="shared" si="285"/>
        <v>0</v>
      </c>
      <c r="AA453" s="612">
        <f t="shared" si="286"/>
        <v>0</v>
      </c>
      <c r="AB453" s="613"/>
      <c r="AC453" s="612">
        <f t="shared" si="287"/>
        <v>0</v>
      </c>
      <c r="AD453" s="620"/>
    </row>
    <row r="454" ht="13.5" hidden="1" customHeight="1">
      <c r="A454" s="604" t="b">
        <v>0</v>
      </c>
      <c r="B454" s="492"/>
      <c r="C454" s="721"/>
      <c r="D454" s="492"/>
      <c r="E454" s="492"/>
      <c r="F454" s="632"/>
      <c r="G454" s="606"/>
      <c r="H454" s="617"/>
      <c r="I454" s="492"/>
      <c r="J454" s="492"/>
      <c r="K454" s="647"/>
      <c r="L454" s="623"/>
      <c r="M454" s="624"/>
      <c r="N454" s="613"/>
      <c r="O454" s="613"/>
      <c r="P454" s="610"/>
      <c r="Q454" s="610"/>
      <c r="R454" s="610"/>
      <c r="S454" s="612" t="b">
        <v>0</v>
      </c>
      <c r="T454" s="612" t="b">
        <v>0</v>
      </c>
      <c r="U454" s="613"/>
      <c r="V454" s="612">
        <f t="shared" ref="V454:W454" si="288">Q454-P454</f>
        <v>0</v>
      </c>
      <c r="W454" s="612">
        <f t="shared" si="288"/>
        <v>0</v>
      </c>
      <c r="X454" s="612">
        <f t="shared" si="278"/>
        <v>0</v>
      </c>
      <c r="Y454" s="613"/>
      <c r="Z454" s="612">
        <f t="shared" si="285"/>
        <v>0</v>
      </c>
      <c r="AA454" s="612">
        <f t="shared" si="286"/>
        <v>0</v>
      </c>
      <c r="AB454" s="613"/>
      <c r="AC454" s="612">
        <f t="shared" si="287"/>
        <v>0</v>
      </c>
      <c r="AD454" s="620"/>
    </row>
    <row r="455" ht="13.5" hidden="1" customHeight="1">
      <c r="A455" s="604" t="b">
        <v>0</v>
      </c>
      <c r="B455" s="492"/>
      <c r="C455" s="720"/>
      <c r="D455" s="629"/>
      <c r="E455" s="629"/>
      <c r="F455" s="632"/>
      <c r="G455" s="606"/>
      <c r="H455" s="617"/>
      <c r="I455" s="492"/>
      <c r="J455" s="492"/>
      <c r="K455" s="722"/>
      <c r="L455" s="687"/>
      <c r="M455" s="688"/>
      <c r="N455" s="613"/>
      <c r="O455" s="613"/>
      <c r="P455" s="610"/>
      <c r="Q455" s="610"/>
      <c r="R455" s="610"/>
      <c r="S455" s="612" t="b">
        <v>0</v>
      </c>
      <c r="T455" s="612" t="b">
        <v>0</v>
      </c>
      <c r="U455" s="613"/>
      <c r="V455" s="612">
        <f t="shared" ref="V455:W455" si="289">Q455-P455</f>
        <v>0</v>
      </c>
      <c r="W455" s="612">
        <f t="shared" si="289"/>
        <v>0</v>
      </c>
      <c r="X455" s="612">
        <f t="shared" si="278"/>
        <v>0</v>
      </c>
      <c r="Y455" s="613"/>
      <c r="Z455" s="612">
        <f t="shared" si="285"/>
        <v>0</v>
      </c>
      <c r="AA455" s="612">
        <f t="shared" si="286"/>
        <v>0</v>
      </c>
      <c r="AB455" s="613"/>
      <c r="AC455" s="612">
        <f t="shared" si="287"/>
        <v>0</v>
      </c>
      <c r="AD455" s="620"/>
    </row>
    <row r="456" ht="13.5" hidden="1" customHeight="1">
      <c r="A456" s="604" t="b">
        <v>0</v>
      </c>
      <c r="B456" s="492"/>
      <c r="C456" s="721"/>
      <c r="D456" s="492"/>
      <c r="E456" s="492"/>
      <c r="F456" s="633"/>
      <c r="G456" s="628"/>
      <c r="H456" s="634"/>
      <c r="I456" s="492"/>
      <c r="J456" s="492"/>
      <c r="K456" s="657"/>
      <c r="L456" s="618"/>
      <c r="M456" s="622"/>
      <c r="N456" s="613"/>
      <c r="O456" s="613"/>
      <c r="P456" s="610"/>
      <c r="Q456" s="610"/>
      <c r="R456" s="610"/>
      <c r="S456" s="612" t="b">
        <v>0</v>
      </c>
      <c r="T456" s="612" t="b">
        <v>0</v>
      </c>
      <c r="U456" s="613"/>
      <c r="V456" s="612">
        <f t="shared" ref="V456:W456" si="290">Q456-P456</f>
        <v>0</v>
      </c>
      <c r="W456" s="612">
        <f t="shared" si="290"/>
        <v>0</v>
      </c>
      <c r="X456" s="612">
        <f t="shared" si="278"/>
        <v>0</v>
      </c>
      <c r="Y456" s="613"/>
      <c r="Z456" s="612">
        <f t="shared" si="285"/>
        <v>0</v>
      </c>
      <c r="AA456" s="612">
        <f t="shared" si="286"/>
        <v>0</v>
      </c>
      <c r="AB456" s="613"/>
      <c r="AC456" s="612">
        <f t="shared" si="287"/>
        <v>0</v>
      </c>
      <c r="AD456" s="620"/>
    </row>
    <row r="457" ht="13.5" hidden="1" customHeight="1">
      <c r="A457" s="604" t="b">
        <v>0</v>
      </c>
      <c r="B457" s="492"/>
      <c r="C457" s="720"/>
      <c r="D457" s="629"/>
      <c r="E457" s="629"/>
      <c r="F457" s="632"/>
      <c r="G457" s="606"/>
      <c r="H457" s="617"/>
      <c r="I457" s="492"/>
      <c r="J457" s="492"/>
      <c r="K457" s="647"/>
      <c r="L457" s="623"/>
      <c r="M457" s="624"/>
      <c r="N457" s="723"/>
      <c r="O457" s="723"/>
      <c r="P457" s="610"/>
      <c r="Q457" s="610"/>
      <c r="R457" s="610"/>
      <c r="S457" s="612" t="b">
        <v>0</v>
      </c>
      <c r="T457" s="612" t="b">
        <v>0</v>
      </c>
      <c r="U457" s="613"/>
      <c r="V457" s="612">
        <f t="shared" ref="V457:W457" si="291">Q457-P457</f>
        <v>0</v>
      </c>
      <c r="W457" s="612">
        <f t="shared" si="291"/>
        <v>0</v>
      </c>
      <c r="X457" s="612">
        <f t="shared" si="278"/>
        <v>0</v>
      </c>
      <c r="Y457" s="613"/>
      <c r="Z457" s="612">
        <f t="shared" si="285"/>
        <v>0</v>
      </c>
      <c r="AA457" s="612">
        <f t="shared" si="286"/>
        <v>0</v>
      </c>
      <c r="AB457" s="613"/>
      <c r="AC457" s="612">
        <f t="shared" si="287"/>
        <v>0</v>
      </c>
      <c r="AD457" s="620"/>
    </row>
    <row r="458" ht="13.5" hidden="1" customHeight="1">
      <c r="A458" s="604" t="b">
        <v>0</v>
      </c>
      <c r="B458" s="492"/>
      <c r="C458" s="721"/>
      <c r="D458" s="492"/>
      <c r="E458" s="492"/>
      <c r="F458" s="633"/>
      <c r="G458" s="628"/>
      <c r="H458" s="634"/>
      <c r="I458" s="492"/>
      <c r="J458" s="492"/>
      <c r="K458" s="657"/>
      <c r="L458" s="618"/>
      <c r="M458" s="622"/>
      <c r="N458" s="613"/>
      <c r="O458" s="613"/>
      <c r="P458" s="610"/>
      <c r="Q458" s="610"/>
      <c r="R458" s="610"/>
      <c r="S458" s="612" t="b">
        <v>0</v>
      </c>
      <c r="T458" s="612" t="b">
        <v>0</v>
      </c>
      <c r="U458" s="613"/>
      <c r="V458" s="612">
        <f t="shared" ref="V458:W458" si="292">Q458-P458</f>
        <v>0</v>
      </c>
      <c r="W458" s="612">
        <f t="shared" si="292"/>
        <v>0</v>
      </c>
      <c r="X458" s="612">
        <f t="shared" si="278"/>
        <v>0</v>
      </c>
      <c r="Y458" s="613"/>
      <c r="Z458" s="612">
        <f t="shared" si="285"/>
        <v>0</v>
      </c>
      <c r="AA458" s="612">
        <f t="shared" si="286"/>
        <v>0</v>
      </c>
      <c r="AB458" s="613"/>
      <c r="AC458" s="612">
        <f t="shared" si="287"/>
        <v>0</v>
      </c>
      <c r="AD458" s="620"/>
    </row>
    <row r="459" ht="13.5" hidden="1" customHeight="1">
      <c r="A459" s="604" t="b">
        <v>0</v>
      </c>
      <c r="B459" s="492"/>
      <c r="C459" s="720"/>
      <c r="D459" s="629"/>
      <c r="E459" s="629"/>
      <c r="F459" s="632"/>
      <c r="G459" s="606"/>
      <c r="H459" s="617"/>
      <c r="I459" s="492"/>
      <c r="J459" s="492"/>
      <c r="K459" s="647"/>
      <c r="L459" s="623"/>
      <c r="M459" s="624"/>
      <c r="N459" s="723"/>
      <c r="O459" s="723"/>
      <c r="P459" s="610"/>
      <c r="Q459" s="610"/>
      <c r="R459" s="610"/>
      <c r="S459" s="612" t="b">
        <v>0</v>
      </c>
      <c r="T459" s="612" t="b">
        <v>0</v>
      </c>
      <c r="U459" s="613"/>
      <c r="V459" s="612">
        <f t="shared" ref="V459:W459" si="293">Q459-P459</f>
        <v>0</v>
      </c>
      <c r="W459" s="612">
        <f t="shared" si="293"/>
        <v>0</v>
      </c>
      <c r="X459" s="612">
        <f t="shared" si="278"/>
        <v>0</v>
      </c>
      <c r="Y459" s="613"/>
      <c r="Z459" s="612">
        <f t="shared" si="285"/>
        <v>0</v>
      </c>
      <c r="AA459" s="612">
        <f t="shared" si="286"/>
        <v>0</v>
      </c>
      <c r="AB459" s="613"/>
      <c r="AC459" s="612">
        <f t="shared" si="287"/>
        <v>0</v>
      </c>
      <c r="AD459" s="620"/>
    </row>
    <row r="460" ht="13.5" hidden="1" customHeight="1">
      <c r="A460" s="604" t="b">
        <v>0</v>
      </c>
      <c r="B460" s="492"/>
      <c r="C460" s="721"/>
      <c r="D460" s="492"/>
      <c r="E460" s="492"/>
      <c r="F460" s="633"/>
      <c r="G460" s="628"/>
      <c r="H460" s="634"/>
      <c r="I460" s="492"/>
      <c r="J460" s="492"/>
      <c r="K460" s="657"/>
      <c r="L460" s="618"/>
      <c r="M460" s="622"/>
      <c r="N460" s="613"/>
      <c r="O460" s="613"/>
      <c r="P460" s="610"/>
      <c r="Q460" s="610"/>
      <c r="R460" s="610"/>
      <c r="S460" s="612" t="b">
        <v>0</v>
      </c>
      <c r="T460" s="612" t="b">
        <v>0</v>
      </c>
      <c r="U460" s="613"/>
      <c r="V460" s="612">
        <f t="shared" ref="V460:W460" si="294">Q460-P460</f>
        <v>0</v>
      </c>
      <c r="W460" s="612">
        <f t="shared" si="294"/>
        <v>0</v>
      </c>
      <c r="X460" s="612">
        <f t="shared" si="278"/>
        <v>0</v>
      </c>
      <c r="Y460" s="613"/>
      <c r="Z460" s="612">
        <f t="shared" si="285"/>
        <v>0</v>
      </c>
      <c r="AA460" s="612">
        <f t="shared" si="286"/>
        <v>0</v>
      </c>
      <c r="AB460" s="613"/>
      <c r="AC460" s="612">
        <f t="shared" si="287"/>
        <v>0</v>
      </c>
      <c r="AD460" s="620"/>
    </row>
    <row r="461" ht="13.5" hidden="1" customHeight="1">
      <c r="A461" s="604" t="b">
        <v>0</v>
      </c>
      <c r="B461" s="492"/>
      <c r="C461" s="720"/>
      <c r="D461" s="629"/>
      <c r="E461" s="629"/>
      <c r="F461" s="632"/>
      <c r="G461" s="606"/>
      <c r="H461" s="617"/>
      <c r="I461" s="492"/>
      <c r="J461" s="492"/>
      <c r="K461" s="647"/>
      <c r="L461" s="623"/>
      <c r="M461" s="624"/>
      <c r="N461" s="723"/>
      <c r="O461" s="723"/>
      <c r="P461" s="610"/>
      <c r="Q461" s="610"/>
      <c r="R461" s="610"/>
      <c r="S461" s="612" t="b">
        <v>0</v>
      </c>
      <c r="T461" s="612" t="b">
        <v>0</v>
      </c>
      <c r="U461" s="613"/>
      <c r="V461" s="612">
        <f t="shared" ref="V461:W461" si="295">Q461-P461</f>
        <v>0</v>
      </c>
      <c r="W461" s="612">
        <f t="shared" si="295"/>
        <v>0</v>
      </c>
      <c r="X461" s="612">
        <f t="shared" si="278"/>
        <v>0</v>
      </c>
      <c r="Y461" s="613"/>
      <c r="Z461" s="612">
        <f t="shared" si="285"/>
        <v>0</v>
      </c>
      <c r="AA461" s="612">
        <f t="shared" si="286"/>
        <v>0</v>
      </c>
      <c r="AB461" s="613"/>
      <c r="AC461" s="612">
        <f t="shared" si="287"/>
        <v>0</v>
      </c>
      <c r="AD461" s="620"/>
    </row>
    <row r="462" ht="13.5" hidden="1" customHeight="1">
      <c r="A462" s="604" t="b">
        <v>0</v>
      </c>
      <c r="B462" s="492"/>
      <c r="C462" s="721"/>
      <c r="D462" s="492"/>
      <c r="E462" s="492"/>
      <c r="F462" s="633"/>
      <c r="G462" s="628"/>
      <c r="H462" s="634"/>
      <c r="I462" s="492"/>
      <c r="J462" s="492"/>
      <c r="K462" s="657"/>
      <c r="L462" s="618"/>
      <c r="M462" s="622"/>
      <c r="N462" s="613"/>
      <c r="O462" s="613"/>
      <c r="P462" s="610"/>
      <c r="Q462" s="610"/>
      <c r="R462" s="610"/>
      <c r="S462" s="612" t="b">
        <v>0</v>
      </c>
      <c r="T462" s="612" t="b">
        <v>0</v>
      </c>
      <c r="U462" s="613"/>
      <c r="V462" s="612">
        <f t="shared" ref="V462:W462" si="296">Q462-P462</f>
        <v>0</v>
      </c>
      <c r="W462" s="612">
        <f t="shared" si="296"/>
        <v>0</v>
      </c>
      <c r="X462" s="612">
        <f t="shared" si="278"/>
        <v>0</v>
      </c>
      <c r="Y462" s="613"/>
      <c r="Z462" s="612">
        <f t="shared" si="285"/>
        <v>0</v>
      </c>
      <c r="AA462" s="612">
        <f t="shared" si="286"/>
        <v>0</v>
      </c>
      <c r="AB462" s="613"/>
      <c r="AC462" s="612">
        <f t="shared" si="287"/>
        <v>0</v>
      </c>
      <c r="AD462" s="620"/>
    </row>
    <row r="463" ht="13.5" hidden="1" customHeight="1">
      <c r="A463" s="604" t="b">
        <v>0</v>
      </c>
      <c r="B463" s="492"/>
      <c r="C463" s="720"/>
      <c r="D463" s="629"/>
      <c r="E463" s="629"/>
      <c r="F463" s="632"/>
      <c r="G463" s="606"/>
      <c r="H463" s="617"/>
      <c r="I463" s="492"/>
      <c r="J463" s="492"/>
      <c r="K463" s="647"/>
      <c r="L463" s="623"/>
      <c r="M463" s="624"/>
      <c r="N463" s="723"/>
      <c r="O463" s="723"/>
      <c r="P463" s="610"/>
      <c r="Q463" s="610"/>
      <c r="R463" s="610"/>
      <c r="S463" s="612" t="b">
        <v>0</v>
      </c>
      <c r="T463" s="612" t="b">
        <v>0</v>
      </c>
      <c r="U463" s="613"/>
      <c r="V463" s="612">
        <f t="shared" ref="V463:W463" si="297">Q463-P463</f>
        <v>0</v>
      </c>
      <c r="W463" s="612">
        <f t="shared" si="297"/>
        <v>0</v>
      </c>
      <c r="X463" s="612">
        <f t="shared" si="278"/>
        <v>0</v>
      </c>
      <c r="Y463" s="613"/>
      <c r="Z463" s="612">
        <f t="shared" si="285"/>
        <v>0</v>
      </c>
      <c r="AA463" s="612">
        <f t="shared" si="286"/>
        <v>0</v>
      </c>
      <c r="AB463" s="613"/>
      <c r="AC463" s="612">
        <f t="shared" si="287"/>
        <v>0</v>
      </c>
      <c r="AD463" s="620"/>
    </row>
    <row r="464" ht="13.5" hidden="1" customHeight="1">
      <c r="A464" s="604" t="b">
        <v>0</v>
      </c>
      <c r="B464" s="492"/>
      <c r="C464" s="721"/>
      <c r="D464" s="492"/>
      <c r="E464" s="492"/>
      <c r="F464" s="633"/>
      <c r="G464" s="628"/>
      <c r="H464" s="634"/>
      <c r="I464" s="492"/>
      <c r="J464" s="492"/>
      <c r="K464" s="657"/>
      <c r="L464" s="618"/>
      <c r="M464" s="622"/>
      <c r="N464" s="613"/>
      <c r="O464" s="613"/>
      <c r="P464" s="610"/>
      <c r="Q464" s="610"/>
      <c r="R464" s="610"/>
      <c r="S464" s="612" t="b">
        <v>0</v>
      </c>
      <c r="T464" s="612" t="b">
        <v>0</v>
      </c>
      <c r="U464" s="613"/>
      <c r="V464" s="612">
        <f t="shared" ref="V464:W464" si="298">Q464-P464</f>
        <v>0</v>
      </c>
      <c r="W464" s="612">
        <f t="shared" si="298"/>
        <v>0</v>
      </c>
      <c r="X464" s="612">
        <f t="shared" si="278"/>
        <v>0</v>
      </c>
      <c r="Y464" s="613"/>
      <c r="Z464" s="612">
        <f t="shared" si="285"/>
        <v>0</v>
      </c>
      <c r="AA464" s="612">
        <f t="shared" si="286"/>
        <v>0</v>
      </c>
      <c r="AB464" s="613"/>
      <c r="AC464" s="612">
        <f t="shared" si="287"/>
        <v>0</v>
      </c>
      <c r="AD464" s="620"/>
    </row>
    <row r="465" ht="13.5" hidden="1" customHeight="1">
      <c r="A465" s="604" t="b">
        <v>0</v>
      </c>
      <c r="B465" s="492"/>
      <c r="C465" s="720"/>
      <c r="D465" s="629"/>
      <c r="E465" s="629"/>
      <c r="F465" s="632"/>
      <c r="G465" s="606"/>
      <c r="H465" s="617"/>
      <c r="I465" s="492"/>
      <c r="J465" s="492"/>
      <c r="K465" s="647"/>
      <c r="L465" s="623"/>
      <c r="M465" s="624"/>
      <c r="N465" s="723"/>
      <c r="O465" s="723"/>
      <c r="P465" s="610"/>
      <c r="Q465" s="610"/>
      <c r="R465" s="610"/>
      <c r="S465" s="612" t="b">
        <v>0</v>
      </c>
      <c r="T465" s="612" t="b">
        <v>0</v>
      </c>
      <c r="U465" s="613"/>
      <c r="V465" s="612">
        <f t="shared" ref="V465:W465" si="299">Q465-P465</f>
        <v>0</v>
      </c>
      <c r="W465" s="612">
        <f t="shared" si="299"/>
        <v>0</v>
      </c>
      <c r="X465" s="612">
        <f t="shared" si="278"/>
        <v>0</v>
      </c>
      <c r="Y465" s="613"/>
      <c r="Z465" s="612">
        <f t="shared" si="285"/>
        <v>0</v>
      </c>
      <c r="AA465" s="612">
        <f t="shared" si="286"/>
        <v>0</v>
      </c>
      <c r="AB465" s="613"/>
      <c r="AC465" s="612">
        <f t="shared" si="287"/>
        <v>0</v>
      </c>
      <c r="AD465" s="620"/>
    </row>
    <row r="466" ht="13.5" hidden="1" customHeight="1">
      <c r="A466" s="604" t="b">
        <v>0</v>
      </c>
      <c r="B466" s="492"/>
      <c r="C466" s="721"/>
      <c r="D466" s="629"/>
      <c r="E466" s="629"/>
      <c r="F466" s="632"/>
      <c r="G466" s="606"/>
      <c r="H466" s="617"/>
      <c r="I466" s="492"/>
      <c r="J466" s="492"/>
      <c r="K466" s="657"/>
      <c r="L466" s="618"/>
      <c r="M466" s="622"/>
      <c r="N466" s="724"/>
      <c r="O466" s="724"/>
      <c r="P466" s="610"/>
      <c r="Q466" s="610"/>
      <c r="R466" s="610"/>
      <c r="S466" s="612" t="b">
        <v>0</v>
      </c>
      <c r="T466" s="612" t="b">
        <v>0</v>
      </c>
      <c r="U466" s="613"/>
      <c r="V466" s="612">
        <f t="shared" ref="V466:W466" si="300">Q466-P466</f>
        <v>0</v>
      </c>
      <c r="W466" s="612">
        <f t="shared" si="300"/>
        <v>0</v>
      </c>
      <c r="X466" s="612">
        <f t="shared" si="278"/>
        <v>0</v>
      </c>
      <c r="Y466" s="613"/>
      <c r="Z466" s="612">
        <f t="shared" si="285"/>
        <v>0</v>
      </c>
      <c r="AA466" s="612">
        <f t="shared" si="286"/>
        <v>0</v>
      </c>
      <c r="AB466" s="613"/>
      <c r="AC466" s="612">
        <f t="shared" si="287"/>
        <v>0</v>
      </c>
      <c r="AD466" s="620"/>
    </row>
    <row r="467" ht="13.5" hidden="1" customHeight="1">
      <c r="A467" s="604" t="b">
        <v>0</v>
      </c>
      <c r="B467" s="492"/>
      <c r="C467" s="720"/>
      <c r="D467" s="492"/>
      <c r="E467" s="492"/>
      <c r="F467" s="633"/>
      <c r="G467" s="628"/>
      <c r="H467" s="634"/>
      <c r="I467" s="492"/>
      <c r="J467" s="492"/>
      <c r="K467" s="647"/>
      <c r="L467" s="623"/>
      <c r="M467" s="624"/>
      <c r="N467" s="613"/>
      <c r="O467" s="613"/>
      <c r="P467" s="610"/>
      <c r="Q467" s="610"/>
      <c r="R467" s="610"/>
      <c r="S467" s="612" t="b">
        <v>0</v>
      </c>
      <c r="T467" s="612" t="b">
        <v>0</v>
      </c>
      <c r="U467" s="613"/>
      <c r="V467" s="612">
        <f t="shared" ref="V467:W467" si="301">Q467-P467</f>
        <v>0</v>
      </c>
      <c r="W467" s="612">
        <f t="shared" si="301"/>
        <v>0</v>
      </c>
      <c r="X467" s="612">
        <f t="shared" si="278"/>
        <v>0</v>
      </c>
      <c r="Y467" s="613"/>
      <c r="Z467" s="612">
        <f t="shared" si="285"/>
        <v>0</v>
      </c>
      <c r="AA467" s="612">
        <f t="shared" si="286"/>
        <v>0</v>
      </c>
      <c r="AB467" s="613"/>
      <c r="AC467" s="612">
        <f t="shared" si="287"/>
        <v>0</v>
      </c>
      <c r="AD467" s="620"/>
    </row>
    <row r="468" ht="13.5" hidden="1" customHeight="1">
      <c r="A468" s="604" t="b">
        <v>0</v>
      </c>
      <c r="B468" s="492"/>
      <c r="C468" s="721"/>
      <c r="D468" s="629"/>
      <c r="E468" s="629"/>
      <c r="F468" s="632"/>
      <c r="G468" s="606"/>
      <c r="H468" s="617"/>
      <c r="I468" s="492"/>
      <c r="J468" s="492"/>
      <c r="K468" s="657"/>
      <c r="L468" s="618"/>
      <c r="M468" s="622"/>
      <c r="N468" s="613"/>
      <c r="O468" s="613"/>
      <c r="P468" s="610"/>
      <c r="Q468" s="610"/>
      <c r="R468" s="610"/>
      <c r="S468" s="612" t="b">
        <v>0</v>
      </c>
      <c r="T468" s="612" t="b">
        <v>0</v>
      </c>
      <c r="U468" s="613"/>
      <c r="V468" s="612">
        <f t="shared" ref="V468:W468" si="302">Q468-P468</f>
        <v>0</v>
      </c>
      <c r="W468" s="612">
        <f t="shared" si="302"/>
        <v>0</v>
      </c>
      <c r="X468" s="612">
        <f t="shared" si="278"/>
        <v>0</v>
      </c>
      <c r="Y468" s="613"/>
      <c r="Z468" s="612">
        <f t="shared" si="285"/>
        <v>0</v>
      </c>
      <c r="AA468" s="612">
        <f t="shared" si="286"/>
        <v>0</v>
      </c>
      <c r="AB468" s="613"/>
      <c r="AC468" s="612">
        <f t="shared" si="287"/>
        <v>0</v>
      </c>
      <c r="AD468" s="620"/>
    </row>
    <row r="469" ht="13.5" hidden="1" customHeight="1">
      <c r="A469" s="604" t="b">
        <v>0</v>
      </c>
      <c r="B469" s="492"/>
      <c r="C469" s="720"/>
      <c r="D469" s="492"/>
      <c r="E469" s="492"/>
      <c r="F469" s="633"/>
      <c r="G469" s="628"/>
      <c r="H469" s="634"/>
      <c r="I469" s="492"/>
      <c r="J469" s="492"/>
      <c r="K469" s="647"/>
      <c r="L469" s="623"/>
      <c r="M469" s="624"/>
      <c r="N469" s="613"/>
      <c r="O469" s="613"/>
      <c r="P469" s="610"/>
      <c r="Q469" s="610"/>
      <c r="R469" s="610"/>
      <c r="S469" s="612" t="b">
        <v>0</v>
      </c>
      <c r="T469" s="612" t="b">
        <v>0</v>
      </c>
      <c r="U469" s="613"/>
      <c r="V469" s="612">
        <f t="shared" ref="V469:W469" si="303">Q469-P469</f>
        <v>0</v>
      </c>
      <c r="W469" s="612">
        <f t="shared" si="303"/>
        <v>0</v>
      </c>
      <c r="X469" s="612">
        <f t="shared" si="278"/>
        <v>0</v>
      </c>
      <c r="Y469" s="613"/>
      <c r="Z469" s="612">
        <f t="shared" si="285"/>
        <v>0</v>
      </c>
      <c r="AA469" s="612">
        <f t="shared" si="286"/>
        <v>0</v>
      </c>
      <c r="AB469" s="613"/>
      <c r="AC469" s="612">
        <f t="shared" si="287"/>
        <v>0</v>
      </c>
      <c r="AD469" s="620"/>
    </row>
    <row r="470" ht="13.5" hidden="1" customHeight="1">
      <c r="A470" s="604" t="b">
        <v>0</v>
      </c>
      <c r="B470" s="492"/>
      <c r="C470" s="721"/>
      <c r="D470" s="629"/>
      <c r="E470" s="629"/>
      <c r="F470" s="632"/>
      <c r="G470" s="606"/>
      <c r="H470" s="617"/>
      <c r="I470" s="492"/>
      <c r="J470" s="492"/>
      <c r="K470" s="657"/>
      <c r="L470" s="618"/>
      <c r="M470" s="622"/>
      <c r="N470" s="613"/>
      <c r="O470" s="613"/>
      <c r="P470" s="610"/>
      <c r="Q470" s="610"/>
      <c r="R470" s="610"/>
      <c r="S470" s="612" t="b">
        <v>0</v>
      </c>
      <c r="T470" s="612" t="b">
        <v>0</v>
      </c>
      <c r="U470" s="613"/>
      <c r="V470" s="612">
        <f t="shared" ref="V470:W470" si="304">Q470-P470</f>
        <v>0</v>
      </c>
      <c r="W470" s="612">
        <f t="shared" si="304"/>
        <v>0</v>
      </c>
      <c r="X470" s="612">
        <f t="shared" si="278"/>
        <v>0</v>
      </c>
      <c r="Y470" s="613"/>
      <c r="Z470" s="612">
        <f t="shared" si="285"/>
        <v>0</v>
      </c>
      <c r="AA470" s="612">
        <f t="shared" si="286"/>
        <v>0</v>
      </c>
      <c r="AB470" s="613"/>
      <c r="AC470" s="612">
        <f t="shared" si="287"/>
        <v>0</v>
      </c>
      <c r="AD470" s="620"/>
    </row>
    <row r="471" ht="13.5" hidden="1" customHeight="1">
      <c r="A471" s="604" t="b">
        <v>0</v>
      </c>
      <c r="B471" s="492"/>
      <c r="C471" s="720"/>
      <c r="D471" s="492"/>
      <c r="E471" s="492"/>
      <c r="F471" s="633"/>
      <c r="G471" s="628"/>
      <c r="H471" s="634"/>
      <c r="I471" s="492"/>
      <c r="J471" s="492"/>
      <c r="K471" s="647"/>
      <c r="L471" s="623"/>
      <c r="M471" s="624"/>
      <c r="N471" s="613"/>
      <c r="O471" s="613"/>
      <c r="P471" s="610"/>
      <c r="Q471" s="610"/>
      <c r="R471" s="610"/>
      <c r="S471" s="612" t="b">
        <v>0</v>
      </c>
      <c r="T471" s="612" t="b">
        <v>0</v>
      </c>
      <c r="U471" s="613"/>
      <c r="V471" s="612">
        <f t="shared" ref="V471:W471" si="305">Q471-P471</f>
        <v>0</v>
      </c>
      <c r="W471" s="612">
        <f t="shared" si="305"/>
        <v>0</v>
      </c>
      <c r="X471" s="612">
        <f t="shared" si="278"/>
        <v>0</v>
      </c>
      <c r="Y471" s="613"/>
      <c r="Z471" s="612">
        <f t="shared" si="285"/>
        <v>0</v>
      </c>
      <c r="AA471" s="612">
        <f t="shared" si="286"/>
        <v>0</v>
      </c>
      <c r="AB471" s="613"/>
      <c r="AC471" s="612">
        <f t="shared" si="287"/>
        <v>0</v>
      </c>
      <c r="AD471" s="620"/>
    </row>
    <row r="472" ht="13.5" hidden="1" customHeight="1">
      <c r="A472" s="604" t="b">
        <v>0</v>
      </c>
      <c r="B472" s="492"/>
      <c r="C472" s="721"/>
      <c r="D472" s="629"/>
      <c r="E472" s="629"/>
      <c r="F472" s="632"/>
      <c r="G472" s="606"/>
      <c r="H472" s="617"/>
      <c r="I472" s="492"/>
      <c r="J472" s="492"/>
      <c r="K472" s="657"/>
      <c r="L472" s="618"/>
      <c r="M472" s="622"/>
      <c r="N472" s="613"/>
      <c r="O472" s="613"/>
      <c r="P472" s="610"/>
      <c r="Q472" s="610"/>
      <c r="R472" s="610"/>
      <c r="S472" s="612" t="b">
        <v>0</v>
      </c>
      <c r="T472" s="612" t="b">
        <v>0</v>
      </c>
      <c r="U472" s="613"/>
      <c r="V472" s="612">
        <f t="shared" ref="V472:W472" si="306">Q472-P472</f>
        <v>0</v>
      </c>
      <c r="W472" s="612">
        <f t="shared" si="306"/>
        <v>0</v>
      </c>
      <c r="X472" s="612">
        <f t="shared" si="278"/>
        <v>0</v>
      </c>
      <c r="Y472" s="613"/>
      <c r="Z472" s="612">
        <f t="shared" si="285"/>
        <v>0</v>
      </c>
      <c r="AA472" s="612">
        <f t="shared" si="286"/>
        <v>0</v>
      </c>
      <c r="AB472" s="613"/>
      <c r="AC472" s="612">
        <f t="shared" si="287"/>
        <v>0</v>
      </c>
      <c r="AD472" s="620"/>
    </row>
    <row r="473" ht="13.5" hidden="1" customHeight="1">
      <c r="A473" s="604" t="b">
        <v>0</v>
      </c>
      <c r="B473" s="492"/>
      <c r="C473" s="720"/>
      <c r="D473" s="492"/>
      <c r="E473" s="492"/>
      <c r="F473" s="633"/>
      <c r="G473" s="628"/>
      <c r="H473" s="634"/>
      <c r="I473" s="492"/>
      <c r="J473" s="492"/>
      <c r="K473" s="647"/>
      <c r="L473" s="623"/>
      <c r="M473" s="624"/>
      <c r="N473" s="613"/>
      <c r="O473" s="613"/>
      <c r="P473" s="610"/>
      <c r="Q473" s="610"/>
      <c r="R473" s="610"/>
      <c r="S473" s="612" t="b">
        <v>0</v>
      </c>
      <c r="T473" s="612" t="b">
        <v>0</v>
      </c>
      <c r="U473" s="613"/>
      <c r="V473" s="612">
        <f t="shared" ref="V473:W473" si="307">Q473-P473</f>
        <v>0</v>
      </c>
      <c r="W473" s="612">
        <f t="shared" si="307"/>
        <v>0</v>
      </c>
      <c r="X473" s="612">
        <f t="shared" si="278"/>
        <v>0</v>
      </c>
      <c r="Y473" s="613"/>
      <c r="Z473" s="612">
        <f t="shared" si="285"/>
        <v>0</v>
      </c>
      <c r="AA473" s="612">
        <f t="shared" si="286"/>
        <v>0</v>
      </c>
      <c r="AB473" s="613"/>
      <c r="AC473" s="612">
        <f t="shared" si="287"/>
        <v>0</v>
      </c>
      <c r="AD473" s="620"/>
    </row>
    <row r="474" ht="13.5" hidden="1" customHeight="1">
      <c r="A474" s="604" t="b">
        <v>0</v>
      </c>
      <c r="B474" s="492"/>
      <c r="C474" s="721"/>
      <c r="D474" s="629"/>
      <c r="E474" s="629"/>
      <c r="F474" s="606"/>
      <c r="G474" s="606"/>
      <c r="H474" s="617"/>
      <c r="I474" s="492"/>
      <c r="J474" s="492"/>
      <c r="K474" s="657"/>
      <c r="L474" s="618"/>
      <c r="M474" s="622"/>
      <c r="N474" s="613"/>
      <c r="O474" s="613"/>
      <c r="P474" s="610"/>
      <c r="Q474" s="610"/>
      <c r="R474" s="610"/>
      <c r="S474" s="612" t="b">
        <v>0</v>
      </c>
      <c r="T474" s="612" t="b">
        <v>0</v>
      </c>
      <c r="U474" s="613"/>
      <c r="V474" s="612">
        <f t="shared" ref="V474:W474" si="308">Q474-P474</f>
        <v>0</v>
      </c>
      <c r="W474" s="612">
        <f t="shared" si="308"/>
        <v>0</v>
      </c>
      <c r="X474" s="612">
        <f t="shared" si="278"/>
        <v>0</v>
      </c>
      <c r="Y474" s="613"/>
      <c r="Z474" s="612">
        <f t="shared" si="285"/>
        <v>0</v>
      </c>
      <c r="AA474" s="612">
        <f t="shared" si="286"/>
        <v>0</v>
      </c>
      <c r="AB474" s="613"/>
      <c r="AC474" s="612">
        <f t="shared" si="287"/>
        <v>0</v>
      </c>
      <c r="AD474" s="620"/>
    </row>
    <row r="475" ht="13.5" hidden="1" customHeight="1">
      <c r="A475" s="604" t="b">
        <v>0</v>
      </c>
      <c r="B475" s="492"/>
      <c r="C475" s="720"/>
      <c r="D475" s="671"/>
      <c r="E475" s="671"/>
      <c r="F475" s="677"/>
      <c r="G475" s="677"/>
      <c r="H475" s="672"/>
      <c r="I475" s="492"/>
      <c r="J475" s="492"/>
      <c r="K475" s="722"/>
      <c r="L475" s="687"/>
      <c r="M475" s="688"/>
      <c r="N475" s="613"/>
      <c r="O475" s="613"/>
      <c r="P475" s="610"/>
      <c r="Q475" s="610"/>
      <c r="R475" s="610"/>
      <c r="S475" s="612" t="b">
        <v>0</v>
      </c>
      <c r="T475" s="612" t="b">
        <v>0</v>
      </c>
      <c r="U475" s="613"/>
      <c r="V475" s="612">
        <f t="shared" ref="V475:W475" si="309">Q475-P475</f>
        <v>0</v>
      </c>
      <c r="W475" s="612">
        <f t="shared" si="309"/>
        <v>0</v>
      </c>
      <c r="X475" s="612">
        <f t="shared" si="278"/>
        <v>0</v>
      </c>
      <c r="Y475" s="613"/>
      <c r="Z475" s="612">
        <f t="shared" si="285"/>
        <v>0</v>
      </c>
      <c r="AA475" s="612">
        <f t="shared" si="286"/>
        <v>0</v>
      </c>
      <c r="AB475" s="613"/>
      <c r="AC475" s="612">
        <f t="shared" si="287"/>
        <v>0</v>
      </c>
      <c r="AD475" s="620"/>
    </row>
    <row r="476" ht="13.5" hidden="1" customHeight="1">
      <c r="A476" s="604" t="b">
        <v>0</v>
      </c>
      <c r="B476" s="492"/>
      <c r="C476" s="721"/>
      <c r="D476" s="492"/>
      <c r="E476" s="492"/>
      <c r="F476" s="606"/>
      <c r="G476" s="606"/>
      <c r="H476" s="617"/>
      <c r="I476" s="492"/>
      <c r="J476" s="492"/>
      <c r="K476" s="657"/>
      <c r="L476" s="618"/>
      <c r="M476" s="622"/>
      <c r="N476" s="613"/>
      <c r="O476" s="613"/>
      <c r="P476" s="610"/>
      <c r="Q476" s="610"/>
      <c r="R476" s="610"/>
      <c r="S476" s="612" t="b">
        <v>0</v>
      </c>
      <c r="T476" s="612" t="b">
        <v>0</v>
      </c>
      <c r="U476" s="613"/>
      <c r="V476" s="612">
        <f t="shared" ref="V476:W476" si="310">Q476-P476</f>
        <v>0</v>
      </c>
      <c r="W476" s="612">
        <f t="shared" si="310"/>
        <v>0</v>
      </c>
      <c r="X476" s="612">
        <f t="shared" si="278"/>
        <v>0</v>
      </c>
      <c r="Y476" s="613"/>
      <c r="Z476" s="612">
        <f t="shared" si="285"/>
        <v>0</v>
      </c>
      <c r="AA476" s="612">
        <f t="shared" si="286"/>
        <v>0</v>
      </c>
      <c r="AB476" s="613"/>
      <c r="AC476" s="612">
        <f t="shared" si="287"/>
        <v>0</v>
      </c>
      <c r="AD476" s="620"/>
    </row>
    <row r="477" ht="13.5" hidden="1" customHeight="1">
      <c r="A477" s="604" t="b">
        <v>0</v>
      </c>
      <c r="B477" s="492"/>
      <c r="C477" s="720"/>
      <c r="D477" s="629"/>
      <c r="E477" s="629"/>
      <c r="F477" s="628"/>
      <c r="G477" s="628"/>
      <c r="H477" s="634"/>
      <c r="I477" s="629"/>
      <c r="J477" s="629"/>
      <c r="K477" s="647"/>
      <c r="L477" s="623"/>
      <c r="M477" s="624"/>
      <c r="N477" s="613"/>
      <c r="O477" s="613"/>
      <c r="P477" s="610"/>
      <c r="Q477" s="610"/>
      <c r="R477" s="610"/>
      <c r="S477" s="612" t="b">
        <v>0</v>
      </c>
      <c r="T477" s="612" t="b">
        <v>0</v>
      </c>
      <c r="U477" s="613"/>
      <c r="V477" s="612">
        <f t="shared" ref="V477:W477" si="311">Q477-P477</f>
        <v>0</v>
      </c>
      <c r="W477" s="612">
        <f t="shared" si="311"/>
        <v>0</v>
      </c>
      <c r="X477" s="612">
        <f t="shared" si="278"/>
        <v>0</v>
      </c>
      <c r="Y477" s="613"/>
      <c r="Z477" s="612">
        <f t="shared" si="285"/>
        <v>0</v>
      </c>
      <c r="AA477" s="612">
        <f t="shared" si="286"/>
        <v>0</v>
      </c>
      <c r="AB477" s="613"/>
      <c r="AC477" s="612">
        <f t="shared" si="287"/>
        <v>0</v>
      </c>
      <c r="AD477" s="620"/>
    </row>
    <row r="478" ht="13.5" hidden="1" customHeight="1">
      <c r="A478" s="604" t="b">
        <v>0</v>
      </c>
      <c r="B478" s="492"/>
      <c r="C478" s="721"/>
      <c r="D478" s="492"/>
      <c r="E478" s="492"/>
      <c r="F478" s="606"/>
      <c r="G478" s="606"/>
      <c r="H478" s="617"/>
      <c r="I478" s="492"/>
      <c r="J478" s="492"/>
      <c r="K478" s="657"/>
      <c r="L478" s="618"/>
      <c r="M478" s="622"/>
      <c r="N478" s="613"/>
      <c r="O478" s="613"/>
      <c r="P478" s="610"/>
      <c r="Q478" s="610"/>
      <c r="R478" s="610"/>
      <c r="S478" s="612" t="b">
        <v>0</v>
      </c>
      <c r="T478" s="612" t="b">
        <v>0</v>
      </c>
      <c r="U478" s="613"/>
      <c r="V478" s="612">
        <f t="shared" ref="V478:W478" si="312">Q478-P478</f>
        <v>0</v>
      </c>
      <c r="W478" s="612">
        <f t="shared" si="312"/>
        <v>0</v>
      </c>
      <c r="X478" s="612">
        <f t="shared" si="278"/>
        <v>0</v>
      </c>
      <c r="Y478" s="613"/>
      <c r="Z478" s="612">
        <f t="shared" si="285"/>
        <v>0</v>
      </c>
      <c r="AA478" s="612">
        <f t="shared" si="286"/>
        <v>0</v>
      </c>
      <c r="AB478" s="613"/>
      <c r="AC478" s="612">
        <f t="shared" si="287"/>
        <v>0</v>
      </c>
      <c r="AD478" s="620"/>
    </row>
    <row r="479" ht="13.5" hidden="1" customHeight="1">
      <c r="A479" s="604" t="b">
        <v>0</v>
      </c>
      <c r="B479" s="492"/>
      <c r="C479" s="720"/>
      <c r="D479" s="629"/>
      <c r="E479" s="629"/>
      <c r="F479" s="628"/>
      <c r="G479" s="628"/>
      <c r="H479" s="634"/>
      <c r="I479" s="629"/>
      <c r="J479" s="629"/>
      <c r="K479" s="647"/>
      <c r="L479" s="623"/>
      <c r="M479" s="624"/>
      <c r="N479" s="613"/>
      <c r="O479" s="613"/>
      <c r="P479" s="610"/>
      <c r="Q479" s="610"/>
      <c r="R479" s="610"/>
      <c r="S479" s="612" t="b">
        <v>0</v>
      </c>
      <c r="T479" s="612" t="b">
        <v>0</v>
      </c>
      <c r="U479" s="613"/>
      <c r="V479" s="612">
        <f t="shared" ref="V479:W479" si="313">Q479-P479</f>
        <v>0</v>
      </c>
      <c r="W479" s="612">
        <f t="shared" si="313"/>
        <v>0</v>
      </c>
      <c r="X479" s="612">
        <f t="shared" si="278"/>
        <v>0</v>
      </c>
      <c r="Y479" s="613"/>
      <c r="Z479" s="612">
        <f t="shared" si="285"/>
        <v>0</v>
      </c>
      <c r="AA479" s="612">
        <f t="shared" si="286"/>
        <v>0</v>
      </c>
      <c r="AB479" s="613"/>
      <c r="AC479" s="612">
        <f t="shared" si="287"/>
        <v>0</v>
      </c>
      <c r="AD479" s="620"/>
    </row>
    <row r="480" ht="13.5" hidden="1" customHeight="1">
      <c r="A480" s="604" t="b">
        <v>0</v>
      </c>
      <c r="B480" s="492"/>
      <c r="C480" s="721"/>
      <c r="D480" s="492"/>
      <c r="E480" s="492"/>
      <c r="F480" s="606"/>
      <c r="G480" s="606"/>
      <c r="H480" s="617"/>
      <c r="I480" s="492"/>
      <c r="J480" s="492"/>
      <c r="K480" s="657"/>
      <c r="L480" s="618"/>
      <c r="M480" s="622"/>
      <c r="N480" s="613"/>
      <c r="O480" s="613"/>
      <c r="P480" s="610"/>
      <c r="Q480" s="610"/>
      <c r="R480" s="610"/>
      <c r="S480" s="612" t="b">
        <v>0</v>
      </c>
      <c r="T480" s="612" t="b">
        <v>0</v>
      </c>
      <c r="U480" s="613"/>
      <c r="V480" s="612">
        <f t="shared" ref="V480:W480" si="314">Q480-P480</f>
        <v>0</v>
      </c>
      <c r="W480" s="612">
        <f t="shared" si="314"/>
        <v>0</v>
      </c>
      <c r="X480" s="612">
        <f t="shared" si="278"/>
        <v>0</v>
      </c>
      <c r="Y480" s="613"/>
      <c r="Z480" s="612">
        <f t="shared" si="285"/>
        <v>0</v>
      </c>
      <c r="AA480" s="612">
        <f t="shared" si="286"/>
        <v>0</v>
      </c>
      <c r="AB480" s="613"/>
      <c r="AC480" s="612">
        <f t="shared" si="287"/>
        <v>0</v>
      </c>
      <c r="AD480" s="620"/>
    </row>
    <row r="481" ht="13.5" hidden="1" customHeight="1">
      <c r="A481" s="604" t="b">
        <v>0</v>
      </c>
      <c r="B481" s="492"/>
      <c r="C481" s="720"/>
      <c r="D481" s="629"/>
      <c r="E481" s="629"/>
      <c r="F481" s="628"/>
      <c r="G481" s="628"/>
      <c r="H481" s="634"/>
      <c r="I481" s="629"/>
      <c r="J481" s="629"/>
      <c r="K481" s="647"/>
      <c r="L481" s="623"/>
      <c r="M481" s="624"/>
      <c r="N481" s="613"/>
      <c r="O481" s="613"/>
      <c r="P481" s="610"/>
      <c r="Q481" s="610"/>
      <c r="R481" s="610"/>
      <c r="S481" s="725" t="b">
        <v>0</v>
      </c>
      <c r="T481" s="725" t="b">
        <v>0</v>
      </c>
      <c r="U481" s="724"/>
      <c r="V481" s="612">
        <f t="shared" ref="V481:W481" si="315">Q481-P481</f>
        <v>0</v>
      </c>
      <c r="W481" s="612">
        <f t="shared" si="315"/>
        <v>0</v>
      </c>
      <c r="X481" s="612">
        <f t="shared" si="278"/>
        <v>0</v>
      </c>
      <c r="Y481" s="613"/>
      <c r="Z481" s="612">
        <f t="shared" si="285"/>
        <v>0</v>
      </c>
      <c r="AA481" s="612">
        <f t="shared" si="286"/>
        <v>0</v>
      </c>
      <c r="AB481" s="613"/>
      <c r="AC481" s="612">
        <f t="shared" si="287"/>
        <v>0</v>
      </c>
      <c r="AD481" s="620"/>
    </row>
    <row r="482" ht="13.5" hidden="1" customHeight="1">
      <c r="A482" s="604" t="b">
        <v>0</v>
      </c>
      <c r="B482" s="492"/>
      <c r="C482" s="721"/>
      <c r="D482" s="492"/>
      <c r="E482" s="492"/>
      <c r="F482" s="606"/>
      <c r="G482" s="606"/>
      <c r="H482" s="617"/>
      <c r="I482" s="492"/>
      <c r="J482" s="492"/>
      <c r="K482" s="657"/>
      <c r="L482" s="618"/>
      <c r="M482" s="622"/>
      <c r="N482" s="613"/>
      <c r="O482" s="613"/>
      <c r="P482" s="610"/>
      <c r="Q482" s="610"/>
      <c r="R482" s="610"/>
      <c r="S482" s="612" t="b">
        <v>0</v>
      </c>
      <c r="T482" s="612" t="b">
        <v>0</v>
      </c>
      <c r="U482" s="613"/>
      <c r="V482" s="612">
        <f t="shared" ref="V482:W482" si="316">Q482-P482</f>
        <v>0</v>
      </c>
      <c r="W482" s="612">
        <f t="shared" si="316"/>
        <v>0</v>
      </c>
      <c r="X482" s="612">
        <f t="shared" si="278"/>
        <v>0</v>
      </c>
      <c r="Y482" s="613"/>
      <c r="Z482" s="612">
        <f t="shared" si="285"/>
        <v>0</v>
      </c>
      <c r="AA482" s="612">
        <f t="shared" si="286"/>
        <v>0</v>
      </c>
      <c r="AB482" s="613"/>
      <c r="AC482" s="612">
        <f t="shared" si="287"/>
        <v>0</v>
      </c>
      <c r="AD482" s="620"/>
    </row>
    <row r="483" ht="13.5" hidden="1" customHeight="1">
      <c r="A483" s="604" t="b">
        <v>0</v>
      </c>
      <c r="B483" s="492"/>
      <c r="C483" s="720"/>
      <c r="D483" s="629"/>
      <c r="E483" s="629"/>
      <c r="F483" s="628"/>
      <c r="G483" s="628"/>
      <c r="H483" s="634"/>
      <c r="I483" s="629"/>
      <c r="J483" s="629"/>
      <c r="K483" s="647"/>
      <c r="L483" s="623"/>
      <c r="M483" s="624"/>
      <c r="N483" s="613"/>
      <c r="O483" s="613"/>
      <c r="P483" s="610"/>
      <c r="Q483" s="610"/>
      <c r="R483" s="610"/>
      <c r="S483" s="612" t="b">
        <v>0</v>
      </c>
      <c r="T483" s="612" t="b">
        <v>0</v>
      </c>
      <c r="U483" s="613"/>
      <c r="V483" s="612">
        <f t="shared" ref="V483:W483" si="317">Q483-P483</f>
        <v>0</v>
      </c>
      <c r="W483" s="612">
        <f t="shared" si="317"/>
        <v>0</v>
      </c>
      <c r="X483" s="612">
        <f t="shared" si="278"/>
        <v>0</v>
      </c>
      <c r="Y483" s="613"/>
      <c r="Z483" s="612">
        <f t="shared" si="285"/>
        <v>0</v>
      </c>
      <c r="AA483" s="612">
        <f t="shared" si="286"/>
        <v>0</v>
      </c>
      <c r="AB483" s="613"/>
      <c r="AC483" s="612">
        <f t="shared" si="287"/>
        <v>0</v>
      </c>
      <c r="AD483" s="620"/>
    </row>
    <row r="484" ht="13.5" hidden="1" customHeight="1">
      <c r="A484" s="604" t="b">
        <v>0</v>
      </c>
      <c r="B484" s="492"/>
      <c r="C484" s="721"/>
      <c r="D484" s="492"/>
      <c r="E484" s="492"/>
      <c r="F484" s="606"/>
      <c r="G484" s="606"/>
      <c r="H484" s="617"/>
      <c r="I484" s="492"/>
      <c r="J484" s="492"/>
      <c r="K484" s="657"/>
      <c r="L484" s="618"/>
      <c r="M484" s="622"/>
      <c r="N484" s="613"/>
      <c r="O484" s="613"/>
      <c r="P484" s="610"/>
      <c r="Q484" s="610"/>
      <c r="R484" s="610"/>
      <c r="S484" s="612" t="b">
        <v>0</v>
      </c>
      <c r="T484" s="612" t="b">
        <v>0</v>
      </c>
      <c r="U484" s="613"/>
      <c r="V484" s="612">
        <f t="shared" ref="V484:W484" si="318">Q484-P484</f>
        <v>0</v>
      </c>
      <c r="W484" s="612">
        <f t="shared" si="318"/>
        <v>0</v>
      </c>
      <c r="X484" s="612">
        <f t="shared" si="278"/>
        <v>0</v>
      </c>
      <c r="Y484" s="613"/>
      <c r="Z484" s="612">
        <f t="shared" si="285"/>
        <v>0</v>
      </c>
      <c r="AA484" s="612">
        <f t="shared" si="286"/>
        <v>0</v>
      </c>
      <c r="AB484" s="613"/>
      <c r="AC484" s="612">
        <f t="shared" si="287"/>
        <v>0</v>
      </c>
      <c r="AD484" s="620"/>
    </row>
    <row r="485" ht="13.5" hidden="1" customHeight="1">
      <c r="A485" s="604" t="b">
        <v>0</v>
      </c>
      <c r="B485" s="492"/>
      <c r="C485" s="720"/>
      <c r="D485" s="629"/>
      <c r="E485" s="629"/>
      <c r="F485" s="628"/>
      <c r="G485" s="628"/>
      <c r="H485" s="634"/>
      <c r="I485" s="629"/>
      <c r="J485" s="629"/>
      <c r="K485" s="647"/>
      <c r="L485" s="623"/>
      <c r="M485" s="624"/>
      <c r="N485" s="613"/>
      <c r="O485" s="613"/>
      <c r="P485" s="610"/>
      <c r="Q485" s="610"/>
      <c r="R485" s="610"/>
      <c r="S485" s="612" t="b">
        <v>0</v>
      </c>
      <c r="T485" s="612" t="b">
        <v>0</v>
      </c>
      <c r="U485" s="613"/>
      <c r="V485" s="612">
        <f t="shared" ref="V485:W485" si="319">Q485-P485</f>
        <v>0</v>
      </c>
      <c r="W485" s="612">
        <f t="shared" si="319"/>
        <v>0</v>
      </c>
      <c r="X485" s="612">
        <f t="shared" si="278"/>
        <v>0</v>
      </c>
      <c r="Y485" s="613"/>
      <c r="Z485" s="612">
        <f t="shared" si="285"/>
        <v>0</v>
      </c>
      <c r="AA485" s="612">
        <f t="shared" si="286"/>
        <v>0</v>
      </c>
      <c r="AB485" s="613"/>
      <c r="AC485" s="612">
        <f t="shared" si="287"/>
        <v>0</v>
      </c>
      <c r="AD485" s="620"/>
    </row>
    <row r="486" ht="13.5" hidden="1" customHeight="1">
      <c r="A486" s="604" t="b">
        <v>0</v>
      </c>
      <c r="B486" s="492"/>
      <c r="C486" s="721"/>
      <c r="D486" s="492"/>
      <c r="E486" s="492"/>
      <c r="F486" s="606"/>
      <c r="G486" s="606"/>
      <c r="H486" s="617"/>
      <c r="I486" s="492"/>
      <c r="J486" s="492"/>
      <c r="K486" s="657"/>
      <c r="L486" s="618"/>
      <c r="M486" s="622"/>
      <c r="N486" s="613"/>
      <c r="O486" s="613"/>
      <c r="P486" s="610"/>
      <c r="Q486" s="610"/>
      <c r="R486" s="610"/>
      <c r="S486" s="612" t="b">
        <v>0</v>
      </c>
      <c r="T486" s="612" t="b">
        <v>0</v>
      </c>
      <c r="U486" s="613"/>
      <c r="V486" s="612">
        <f t="shared" ref="V486:W486" si="320">Q486-P486</f>
        <v>0</v>
      </c>
      <c r="W486" s="612">
        <f t="shared" si="320"/>
        <v>0</v>
      </c>
      <c r="X486" s="612">
        <f t="shared" si="278"/>
        <v>0</v>
      </c>
      <c r="Y486" s="613"/>
      <c r="Z486" s="612">
        <f t="shared" si="285"/>
        <v>0</v>
      </c>
      <c r="AA486" s="612">
        <f t="shared" si="286"/>
        <v>0</v>
      </c>
      <c r="AB486" s="613"/>
      <c r="AC486" s="612">
        <f t="shared" si="287"/>
        <v>0</v>
      </c>
      <c r="AD486" s="620"/>
    </row>
    <row r="487" ht="13.5" hidden="1" customHeight="1">
      <c r="A487" s="604" t="b">
        <v>0</v>
      </c>
      <c r="B487" s="492"/>
      <c r="C487" s="720"/>
      <c r="D487" s="629"/>
      <c r="E487" s="629"/>
      <c r="F487" s="628"/>
      <c r="G487" s="628"/>
      <c r="H487" s="634"/>
      <c r="I487" s="629"/>
      <c r="J487" s="629"/>
      <c r="K487" s="647"/>
      <c r="L487" s="623"/>
      <c r="M487" s="624"/>
      <c r="N487" s="613"/>
      <c r="O487" s="613"/>
      <c r="P487" s="610"/>
      <c r="Q487" s="610"/>
      <c r="R487" s="610"/>
      <c r="S487" s="612" t="b">
        <v>0</v>
      </c>
      <c r="T487" s="612" t="b">
        <v>0</v>
      </c>
      <c r="U487" s="613"/>
      <c r="V487" s="612">
        <f t="shared" ref="V487:W487" si="321">Q487-P487</f>
        <v>0</v>
      </c>
      <c r="W487" s="612">
        <f t="shared" si="321"/>
        <v>0</v>
      </c>
      <c r="X487" s="612">
        <f t="shared" si="278"/>
        <v>0</v>
      </c>
      <c r="Y487" s="613"/>
      <c r="Z487" s="612">
        <f t="shared" si="285"/>
        <v>0</v>
      </c>
      <c r="AA487" s="612">
        <f t="shared" si="286"/>
        <v>0</v>
      </c>
      <c r="AB487" s="613"/>
      <c r="AC487" s="612">
        <f t="shared" si="287"/>
        <v>0</v>
      </c>
      <c r="AD487" s="620"/>
    </row>
    <row r="488" ht="13.5" hidden="1" customHeight="1">
      <c r="A488" s="604" t="b">
        <v>0</v>
      </c>
      <c r="B488" s="492"/>
      <c r="C488" s="721"/>
      <c r="D488" s="492"/>
      <c r="E488" s="492"/>
      <c r="F488" s="606"/>
      <c r="G488" s="606"/>
      <c r="H488" s="617"/>
      <c r="I488" s="492"/>
      <c r="J488" s="492"/>
      <c r="K488" s="657"/>
      <c r="L488" s="618"/>
      <c r="M488" s="622"/>
      <c r="N488" s="613"/>
      <c r="O488" s="613"/>
      <c r="P488" s="610"/>
      <c r="Q488" s="610"/>
      <c r="R488" s="610"/>
      <c r="S488" s="612" t="b">
        <v>0</v>
      </c>
      <c r="T488" s="612" t="b">
        <v>0</v>
      </c>
      <c r="U488" s="613"/>
      <c r="V488" s="612">
        <f t="shared" ref="V488:W488" si="322">Q488-P488</f>
        <v>0</v>
      </c>
      <c r="W488" s="612">
        <f t="shared" si="322"/>
        <v>0</v>
      </c>
      <c r="X488" s="612">
        <f t="shared" si="278"/>
        <v>0</v>
      </c>
      <c r="Y488" s="613"/>
      <c r="Z488" s="612">
        <f t="shared" si="285"/>
        <v>0</v>
      </c>
      <c r="AA488" s="612">
        <f t="shared" si="286"/>
        <v>0</v>
      </c>
      <c r="AB488" s="613"/>
      <c r="AC488" s="612">
        <f t="shared" si="287"/>
        <v>0</v>
      </c>
      <c r="AD488" s="620"/>
    </row>
    <row r="489" ht="13.5" hidden="1" customHeight="1">
      <c r="A489" s="604" t="b">
        <v>0</v>
      </c>
      <c r="B489" s="492"/>
      <c r="C489" s="720"/>
      <c r="D489" s="671"/>
      <c r="E489" s="671"/>
      <c r="F489" s="677"/>
      <c r="G489" s="677"/>
      <c r="H489" s="672"/>
      <c r="I489" s="671"/>
      <c r="J489" s="671"/>
      <c r="K489" s="722"/>
      <c r="L489" s="687"/>
      <c r="M489" s="688"/>
      <c r="N489" s="613"/>
      <c r="O489" s="613"/>
      <c r="P489" s="610"/>
      <c r="Q489" s="610"/>
      <c r="R489" s="610"/>
      <c r="S489" s="612" t="b">
        <v>0</v>
      </c>
      <c r="T489" s="612" t="b">
        <v>0</v>
      </c>
      <c r="U489" s="613"/>
      <c r="V489" s="612">
        <f t="shared" ref="V489:W489" si="323">Q489-P489</f>
        <v>0</v>
      </c>
      <c r="W489" s="612">
        <f t="shared" si="323"/>
        <v>0</v>
      </c>
      <c r="X489" s="612">
        <f t="shared" si="278"/>
        <v>0</v>
      </c>
      <c r="Y489" s="613"/>
      <c r="Z489" s="612">
        <f t="shared" si="285"/>
        <v>0</v>
      </c>
      <c r="AA489" s="612">
        <f t="shared" si="286"/>
        <v>0</v>
      </c>
      <c r="AB489" s="613"/>
      <c r="AC489" s="612">
        <f t="shared" si="287"/>
        <v>0</v>
      </c>
      <c r="AD489" s="620"/>
    </row>
    <row r="490" ht="13.5" hidden="1" customHeight="1">
      <c r="A490" s="604" t="b">
        <v>0</v>
      </c>
      <c r="B490" s="492"/>
      <c r="C490" s="721"/>
      <c r="D490" s="492"/>
      <c r="E490" s="492"/>
      <c r="F490" s="606"/>
      <c r="G490" s="606"/>
      <c r="H490" s="617"/>
      <c r="I490" s="492"/>
      <c r="J490" s="492"/>
      <c r="K490" s="657"/>
      <c r="L490" s="618"/>
      <c r="M490" s="622"/>
      <c r="N490" s="613"/>
      <c r="O490" s="613"/>
      <c r="P490" s="610"/>
      <c r="Q490" s="610"/>
      <c r="R490" s="610"/>
      <c r="S490" s="612" t="b">
        <v>0</v>
      </c>
      <c r="T490" s="612" t="b">
        <v>0</v>
      </c>
      <c r="U490" s="613"/>
      <c r="V490" s="612">
        <f t="shared" ref="V490:W490" si="324">Q490-P490</f>
        <v>0</v>
      </c>
      <c r="W490" s="612">
        <f t="shared" si="324"/>
        <v>0</v>
      </c>
      <c r="X490" s="612">
        <f t="shared" si="278"/>
        <v>0</v>
      </c>
      <c r="Y490" s="613"/>
      <c r="Z490" s="612">
        <f t="shared" si="285"/>
        <v>0</v>
      </c>
      <c r="AA490" s="612">
        <f t="shared" si="286"/>
        <v>0</v>
      </c>
      <c r="AB490" s="613"/>
      <c r="AC490" s="612">
        <f t="shared" si="287"/>
        <v>0</v>
      </c>
      <c r="AD490" s="620"/>
    </row>
    <row r="491" ht="13.5" hidden="1" customHeight="1">
      <c r="A491" s="604" t="b">
        <v>0</v>
      </c>
      <c r="B491" s="492"/>
      <c r="C491" s="720"/>
      <c r="D491" s="492"/>
      <c r="E491" s="492"/>
      <c r="F491" s="606"/>
      <c r="G491" s="606"/>
      <c r="H491" s="617"/>
      <c r="I491" s="492"/>
      <c r="J491" s="492"/>
      <c r="K491" s="657"/>
      <c r="L491" s="618"/>
      <c r="M491" s="622"/>
      <c r="N491" s="613"/>
      <c r="O491" s="613"/>
      <c r="P491" s="610"/>
      <c r="Q491" s="610"/>
      <c r="R491" s="610"/>
      <c r="S491" s="612" t="b">
        <v>0</v>
      </c>
      <c r="T491" s="612" t="b">
        <v>0</v>
      </c>
      <c r="U491" s="613"/>
      <c r="V491" s="612">
        <f t="shared" ref="V491:W491" si="325">Q491-P491</f>
        <v>0</v>
      </c>
      <c r="W491" s="612">
        <f t="shared" si="325"/>
        <v>0</v>
      </c>
      <c r="X491" s="612">
        <f t="shared" si="278"/>
        <v>0</v>
      </c>
      <c r="Y491" s="613"/>
      <c r="Z491" s="612">
        <f t="shared" si="285"/>
        <v>0</v>
      </c>
      <c r="AA491" s="612">
        <f t="shared" si="286"/>
        <v>0</v>
      </c>
      <c r="AB491" s="613"/>
      <c r="AC491" s="612">
        <f t="shared" si="287"/>
        <v>0</v>
      </c>
      <c r="AD491" s="620"/>
    </row>
    <row r="492" ht="13.5" hidden="1" customHeight="1">
      <c r="A492" s="604" t="b">
        <v>0</v>
      </c>
      <c r="B492" s="492"/>
      <c r="C492" s="721"/>
      <c r="D492" s="492"/>
      <c r="E492" s="492"/>
      <c r="F492" s="606"/>
      <c r="G492" s="606"/>
      <c r="H492" s="617"/>
      <c r="I492" s="492"/>
      <c r="J492" s="492"/>
      <c r="K492" s="657"/>
      <c r="L492" s="618"/>
      <c r="M492" s="622"/>
      <c r="N492" s="613"/>
      <c r="O492" s="613"/>
      <c r="P492" s="610"/>
      <c r="Q492" s="610"/>
      <c r="R492" s="610"/>
      <c r="S492" s="612" t="b">
        <v>0</v>
      </c>
      <c r="T492" s="612" t="b">
        <v>0</v>
      </c>
      <c r="U492" s="613"/>
      <c r="V492" s="612">
        <f t="shared" ref="V492:W492" si="326">Q492-P492</f>
        <v>0</v>
      </c>
      <c r="W492" s="612">
        <f t="shared" si="326"/>
        <v>0</v>
      </c>
      <c r="X492" s="612">
        <f t="shared" si="278"/>
        <v>0</v>
      </c>
      <c r="Y492" s="613"/>
      <c r="Z492" s="612">
        <f t="shared" si="285"/>
        <v>0</v>
      </c>
      <c r="AA492" s="612">
        <f t="shared" si="286"/>
        <v>0</v>
      </c>
      <c r="AB492" s="613"/>
      <c r="AC492" s="612">
        <f t="shared" si="287"/>
        <v>0</v>
      </c>
      <c r="AD492" s="620"/>
    </row>
    <row r="493" ht="13.5" hidden="1" customHeight="1">
      <c r="A493" s="604" t="b">
        <v>0</v>
      </c>
      <c r="B493" s="492"/>
      <c r="C493" s="720"/>
      <c r="D493" s="492"/>
      <c r="E493" s="492"/>
      <c r="F493" s="606"/>
      <c r="G493" s="606"/>
      <c r="H493" s="617"/>
      <c r="I493" s="492"/>
      <c r="J493" s="492"/>
      <c r="K493" s="657"/>
      <c r="L493" s="618"/>
      <c r="M493" s="622"/>
      <c r="N493" s="613"/>
      <c r="O493" s="613"/>
      <c r="P493" s="610"/>
      <c r="Q493" s="610"/>
      <c r="R493" s="610"/>
      <c r="S493" s="612" t="b">
        <v>0</v>
      </c>
      <c r="T493" s="612" t="b">
        <v>0</v>
      </c>
      <c r="U493" s="613"/>
      <c r="V493" s="612">
        <f t="shared" ref="V493:W493" si="327">Q493-P493</f>
        <v>0</v>
      </c>
      <c r="W493" s="612">
        <f t="shared" si="327"/>
        <v>0</v>
      </c>
      <c r="X493" s="612">
        <f t="shared" si="278"/>
        <v>0</v>
      </c>
      <c r="Y493" s="613"/>
      <c r="Z493" s="612">
        <f t="shared" si="285"/>
        <v>0</v>
      </c>
      <c r="AA493" s="612">
        <f t="shared" si="286"/>
        <v>0</v>
      </c>
      <c r="AB493" s="613"/>
      <c r="AC493" s="612">
        <f t="shared" si="287"/>
        <v>0</v>
      </c>
      <c r="AD493" s="620"/>
    </row>
    <row r="494" ht="13.5" hidden="1" customHeight="1">
      <c r="A494" s="604" t="b">
        <v>0</v>
      </c>
      <c r="B494" s="492"/>
      <c r="C494" s="721"/>
      <c r="D494" s="492"/>
      <c r="E494" s="492"/>
      <c r="F494" s="606"/>
      <c r="G494" s="606"/>
      <c r="H494" s="617"/>
      <c r="I494" s="492"/>
      <c r="J494" s="492"/>
      <c r="K494" s="657"/>
      <c r="L494" s="618"/>
      <c r="M494" s="622"/>
      <c r="N494" s="613"/>
      <c r="O494" s="613"/>
      <c r="P494" s="610"/>
      <c r="Q494" s="610"/>
      <c r="R494" s="610"/>
      <c r="S494" s="612" t="b">
        <v>0</v>
      </c>
      <c r="T494" s="612" t="b">
        <v>0</v>
      </c>
      <c r="U494" s="613"/>
      <c r="V494" s="612">
        <f t="shared" ref="V494:W494" si="328">Q494-P494</f>
        <v>0</v>
      </c>
      <c r="W494" s="612">
        <f t="shared" si="328"/>
        <v>0</v>
      </c>
      <c r="X494" s="612">
        <f t="shared" si="278"/>
        <v>0</v>
      </c>
      <c r="Y494" s="613"/>
      <c r="Z494" s="612">
        <f t="shared" si="285"/>
        <v>0</v>
      </c>
      <c r="AA494" s="612">
        <f t="shared" si="286"/>
        <v>0</v>
      </c>
      <c r="AB494" s="613"/>
      <c r="AC494" s="612">
        <f t="shared" si="287"/>
        <v>0</v>
      </c>
      <c r="AD494" s="620"/>
    </row>
    <row r="495" ht="13.5" hidden="1" customHeight="1">
      <c r="A495" s="604" t="b">
        <v>0</v>
      </c>
      <c r="B495" s="492"/>
      <c r="C495" s="720"/>
      <c r="D495" s="492"/>
      <c r="E495" s="492"/>
      <c r="F495" s="606"/>
      <c r="G495" s="606"/>
      <c r="H495" s="617"/>
      <c r="I495" s="492"/>
      <c r="J495" s="492"/>
      <c r="K495" s="657"/>
      <c r="L495" s="618"/>
      <c r="M495" s="622"/>
      <c r="N495" s="613"/>
      <c r="O495" s="613"/>
      <c r="P495" s="610"/>
      <c r="Q495" s="610"/>
      <c r="R495" s="610"/>
      <c r="S495" s="612" t="b">
        <v>0</v>
      </c>
      <c r="T495" s="612" t="b">
        <v>0</v>
      </c>
      <c r="U495" s="613"/>
      <c r="V495" s="612">
        <f t="shared" ref="V495:W495" si="329">Q495-P495</f>
        <v>0</v>
      </c>
      <c r="W495" s="612">
        <f t="shared" si="329"/>
        <v>0</v>
      </c>
      <c r="X495" s="612">
        <f t="shared" si="278"/>
        <v>0</v>
      </c>
      <c r="Y495" s="613"/>
      <c r="Z495" s="612">
        <f t="shared" si="285"/>
        <v>0</v>
      </c>
      <c r="AA495" s="612">
        <f t="shared" si="286"/>
        <v>0</v>
      </c>
      <c r="AB495" s="613"/>
      <c r="AC495" s="612">
        <f t="shared" si="287"/>
        <v>0</v>
      </c>
      <c r="AD495" s="620"/>
    </row>
    <row r="496" ht="13.5" hidden="1" customHeight="1">
      <c r="A496" s="604" t="b">
        <v>0</v>
      </c>
      <c r="B496" s="492"/>
      <c r="C496" s="721"/>
      <c r="D496" s="492"/>
      <c r="E496" s="492"/>
      <c r="F496" s="606"/>
      <c r="G496" s="606"/>
      <c r="H496" s="617"/>
      <c r="I496" s="492"/>
      <c r="J496" s="492"/>
      <c r="K496" s="657"/>
      <c r="L496" s="618"/>
      <c r="M496" s="622"/>
      <c r="N496" s="613"/>
      <c r="O496" s="613"/>
      <c r="P496" s="610"/>
      <c r="Q496" s="610"/>
      <c r="R496" s="610"/>
      <c r="S496" s="612" t="b">
        <v>0</v>
      </c>
      <c r="T496" s="612" t="b">
        <v>0</v>
      </c>
      <c r="U496" s="613"/>
      <c r="V496" s="612">
        <f t="shared" ref="V496:W496" si="330">Q496-P496</f>
        <v>0</v>
      </c>
      <c r="W496" s="612">
        <f t="shared" si="330"/>
        <v>0</v>
      </c>
      <c r="X496" s="612">
        <f t="shared" si="278"/>
        <v>0</v>
      </c>
      <c r="Y496" s="613"/>
      <c r="Z496" s="612">
        <f t="shared" si="285"/>
        <v>0</v>
      </c>
      <c r="AA496" s="612">
        <f t="shared" si="286"/>
        <v>0</v>
      </c>
      <c r="AB496" s="613"/>
      <c r="AC496" s="612">
        <f t="shared" si="287"/>
        <v>0</v>
      </c>
      <c r="AD496" s="620"/>
    </row>
    <row r="497" ht="13.5" hidden="1" customHeight="1">
      <c r="A497" s="604" t="b">
        <v>0</v>
      </c>
      <c r="B497" s="492"/>
      <c r="C497" s="720"/>
      <c r="D497" s="492"/>
      <c r="E497" s="492"/>
      <c r="F497" s="606"/>
      <c r="G497" s="606"/>
      <c r="H497" s="617"/>
      <c r="I497" s="492"/>
      <c r="J497" s="492"/>
      <c r="K497" s="657"/>
      <c r="L497" s="618"/>
      <c r="M497" s="622"/>
      <c r="N497" s="613"/>
      <c r="O497" s="613"/>
      <c r="P497" s="610"/>
      <c r="Q497" s="610"/>
      <c r="R497" s="610"/>
      <c r="S497" s="612" t="b">
        <v>0</v>
      </c>
      <c r="T497" s="612" t="b">
        <v>0</v>
      </c>
      <c r="U497" s="613"/>
      <c r="V497" s="612">
        <f t="shared" ref="V497:W497" si="331">Q497-P497</f>
        <v>0</v>
      </c>
      <c r="W497" s="612">
        <f t="shared" si="331"/>
        <v>0</v>
      </c>
      <c r="X497" s="612">
        <f t="shared" si="278"/>
        <v>0</v>
      </c>
      <c r="Y497" s="613"/>
      <c r="Z497" s="612">
        <f t="shared" si="285"/>
        <v>0</v>
      </c>
      <c r="AA497" s="612">
        <f t="shared" si="286"/>
        <v>0</v>
      </c>
      <c r="AB497" s="613"/>
      <c r="AC497" s="612">
        <f t="shared" si="287"/>
        <v>0</v>
      </c>
      <c r="AD497" s="620"/>
    </row>
    <row r="498" ht="13.5" hidden="1" customHeight="1">
      <c r="A498" s="604" t="b">
        <v>0</v>
      </c>
      <c r="B498" s="492"/>
      <c r="C498" s="721"/>
      <c r="D498" s="492"/>
      <c r="E498" s="492"/>
      <c r="F498" s="606"/>
      <c r="G498" s="606"/>
      <c r="H498" s="617"/>
      <c r="I498" s="492"/>
      <c r="J498" s="492"/>
      <c r="K498" s="657"/>
      <c r="L498" s="618"/>
      <c r="M498" s="622"/>
      <c r="N498" s="613"/>
      <c r="O498" s="613"/>
      <c r="P498" s="610"/>
      <c r="Q498" s="610"/>
      <c r="R498" s="610"/>
      <c r="S498" s="612" t="b">
        <v>0</v>
      </c>
      <c r="T498" s="612" t="b">
        <v>0</v>
      </c>
      <c r="U498" s="613"/>
      <c r="V498" s="612">
        <f t="shared" ref="V498:W498" si="332">Q498-P498</f>
        <v>0</v>
      </c>
      <c r="W498" s="612">
        <f t="shared" si="332"/>
        <v>0</v>
      </c>
      <c r="X498" s="612">
        <f t="shared" si="278"/>
        <v>0</v>
      </c>
      <c r="Y498" s="613"/>
      <c r="Z498" s="612">
        <f t="shared" si="285"/>
        <v>0</v>
      </c>
      <c r="AA498" s="612">
        <f t="shared" si="286"/>
        <v>0</v>
      </c>
      <c r="AB498" s="613"/>
      <c r="AC498" s="612">
        <f t="shared" si="287"/>
        <v>0</v>
      </c>
      <c r="AD498" s="620"/>
    </row>
    <row r="499" ht="13.5" hidden="1" customHeight="1">
      <c r="A499" s="604" t="b">
        <v>0</v>
      </c>
      <c r="B499" s="492"/>
      <c r="C499" s="720"/>
      <c r="D499" s="492"/>
      <c r="E499" s="492"/>
      <c r="F499" s="606"/>
      <c r="G499" s="606"/>
      <c r="H499" s="617"/>
      <c r="I499" s="492"/>
      <c r="J499" s="492"/>
      <c r="K499" s="657"/>
      <c r="L499" s="618"/>
      <c r="M499" s="622"/>
      <c r="N499" s="613"/>
      <c r="O499" s="613"/>
      <c r="P499" s="610"/>
      <c r="Q499" s="610"/>
      <c r="R499" s="610"/>
      <c r="S499" s="612" t="b">
        <v>0</v>
      </c>
      <c r="T499" s="612" t="b">
        <v>0</v>
      </c>
      <c r="U499" s="613"/>
      <c r="V499" s="612">
        <f t="shared" ref="V499:W499" si="333">Q499-P499</f>
        <v>0</v>
      </c>
      <c r="W499" s="612">
        <f t="shared" si="333"/>
        <v>0</v>
      </c>
      <c r="X499" s="612">
        <f t="shared" si="278"/>
        <v>0</v>
      </c>
      <c r="Y499" s="613"/>
      <c r="Z499" s="612">
        <f t="shared" si="285"/>
        <v>0</v>
      </c>
      <c r="AA499" s="612">
        <f t="shared" si="286"/>
        <v>0</v>
      </c>
      <c r="AB499" s="613"/>
      <c r="AC499" s="612">
        <f t="shared" si="287"/>
        <v>0</v>
      </c>
      <c r="AD499" s="620"/>
    </row>
    <row r="500" ht="13.5" hidden="1" customHeight="1">
      <c r="A500" s="604" t="b">
        <v>0</v>
      </c>
      <c r="B500" s="492"/>
      <c r="C500" s="721"/>
      <c r="D500" s="492"/>
      <c r="E500" s="492"/>
      <c r="F500" s="606"/>
      <c r="G500" s="606"/>
      <c r="H500" s="617"/>
      <c r="I500" s="492"/>
      <c r="J500" s="492"/>
      <c r="K500" s="657"/>
      <c r="L500" s="618"/>
      <c r="M500" s="622"/>
      <c r="N500" s="613"/>
      <c r="O500" s="613"/>
      <c r="P500" s="610"/>
      <c r="Q500" s="610"/>
      <c r="R500" s="610"/>
      <c r="S500" s="612" t="b">
        <v>0</v>
      </c>
      <c r="T500" s="612" t="b">
        <v>0</v>
      </c>
      <c r="U500" s="613"/>
      <c r="V500" s="612">
        <f t="shared" ref="V500:W500" si="334">Q500-P500</f>
        <v>0</v>
      </c>
      <c r="W500" s="612">
        <f t="shared" si="334"/>
        <v>0</v>
      </c>
      <c r="X500" s="612">
        <f t="shared" si="278"/>
        <v>0</v>
      </c>
      <c r="Y500" s="613"/>
      <c r="Z500" s="612">
        <f t="shared" si="285"/>
        <v>0</v>
      </c>
      <c r="AA500" s="612">
        <f t="shared" si="286"/>
        <v>0</v>
      </c>
      <c r="AB500" s="613"/>
      <c r="AC500" s="612">
        <f t="shared" si="287"/>
        <v>0</v>
      </c>
      <c r="AD500" s="620"/>
    </row>
    <row r="501" ht="13.5" hidden="1" customHeight="1">
      <c r="A501" s="604" t="b">
        <v>0</v>
      </c>
      <c r="B501" s="492"/>
      <c r="C501" s="720"/>
      <c r="D501" s="492"/>
      <c r="E501" s="492"/>
      <c r="F501" s="606"/>
      <c r="G501" s="606"/>
      <c r="H501" s="617"/>
      <c r="I501" s="492"/>
      <c r="J501" s="492"/>
      <c r="K501" s="657"/>
      <c r="L501" s="618"/>
      <c r="M501" s="622"/>
      <c r="N501" s="613"/>
      <c r="O501" s="613"/>
      <c r="P501" s="610"/>
      <c r="Q501" s="610"/>
      <c r="R501" s="610"/>
      <c r="S501" s="612" t="b">
        <v>0</v>
      </c>
      <c r="T501" s="612" t="b">
        <v>0</v>
      </c>
      <c r="U501" s="613"/>
      <c r="V501" s="612">
        <f t="shared" ref="V501:W501" si="335">Q501-P501</f>
        <v>0</v>
      </c>
      <c r="W501" s="612">
        <f t="shared" si="335"/>
        <v>0</v>
      </c>
      <c r="X501" s="612">
        <f t="shared" si="278"/>
        <v>0</v>
      </c>
      <c r="Y501" s="613"/>
      <c r="Z501" s="612">
        <f t="shared" si="285"/>
        <v>0</v>
      </c>
      <c r="AA501" s="612">
        <f t="shared" si="286"/>
        <v>0</v>
      </c>
      <c r="AB501" s="613"/>
      <c r="AC501" s="612">
        <f t="shared" si="287"/>
        <v>0</v>
      </c>
      <c r="AD501" s="620"/>
    </row>
    <row r="502" ht="13.5" hidden="1" customHeight="1">
      <c r="A502" s="604" t="b">
        <v>0</v>
      </c>
      <c r="B502" s="492"/>
      <c r="C502" s="721"/>
      <c r="D502" s="492"/>
      <c r="E502" s="492"/>
      <c r="F502" s="606"/>
      <c r="G502" s="606"/>
      <c r="H502" s="617"/>
      <c r="I502" s="492"/>
      <c r="J502" s="492"/>
      <c r="K502" s="657"/>
      <c r="L502" s="618"/>
      <c r="M502" s="622"/>
      <c r="N502" s="613"/>
      <c r="O502" s="613"/>
      <c r="P502" s="610"/>
      <c r="Q502" s="610"/>
      <c r="R502" s="610"/>
      <c r="S502" s="612" t="b">
        <v>0</v>
      </c>
      <c r="T502" s="612" t="b">
        <v>0</v>
      </c>
      <c r="U502" s="613"/>
      <c r="V502" s="612">
        <f t="shared" ref="V502:W502" si="336">Q502-P502</f>
        <v>0</v>
      </c>
      <c r="W502" s="612">
        <f t="shared" si="336"/>
        <v>0</v>
      </c>
      <c r="X502" s="612">
        <f t="shared" si="278"/>
        <v>0</v>
      </c>
      <c r="Y502" s="613"/>
      <c r="Z502" s="612">
        <f t="shared" si="285"/>
        <v>0</v>
      </c>
      <c r="AA502" s="612">
        <f t="shared" si="286"/>
        <v>0</v>
      </c>
      <c r="AB502" s="613"/>
      <c r="AC502" s="612">
        <f t="shared" si="287"/>
        <v>0</v>
      </c>
      <c r="AD502" s="620"/>
    </row>
    <row r="503" ht="13.5" hidden="1" customHeight="1">
      <c r="A503" s="604" t="b">
        <v>0</v>
      </c>
      <c r="B503" s="492"/>
      <c r="C503" s="720"/>
      <c r="D503" s="492"/>
      <c r="E503" s="492"/>
      <c r="F503" s="606"/>
      <c r="G503" s="606"/>
      <c r="H503" s="617"/>
      <c r="I503" s="492"/>
      <c r="J503" s="492"/>
      <c r="K503" s="657"/>
      <c r="L503" s="618"/>
      <c r="M503" s="622"/>
      <c r="N503" s="613"/>
      <c r="O503" s="613"/>
      <c r="P503" s="610"/>
      <c r="Q503" s="610"/>
      <c r="R503" s="610"/>
      <c r="S503" s="612" t="b">
        <v>0</v>
      </c>
      <c r="T503" s="612" t="b">
        <v>0</v>
      </c>
      <c r="U503" s="613"/>
      <c r="V503" s="612">
        <f t="shared" ref="V503:W503" si="337">Q503-P503</f>
        <v>0</v>
      </c>
      <c r="W503" s="612">
        <f t="shared" si="337"/>
        <v>0</v>
      </c>
      <c r="X503" s="612">
        <f t="shared" si="278"/>
        <v>0</v>
      </c>
      <c r="Y503" s="613"/>
      <c r="Z503" s="612">
        <f t="shared" si="285"/>
        <v>0</v>
      </c>
      <c r="AA503" s="612">
        <f t="shared" si="286"/>
        <v>0</v>
      </c>
      <c r="AB503" s="613"/>
      <c r="AC503" s="612">
        <f t="shared" si="287"/>
        <v>0</v>
      </c>
      <c r="AD503" s="620"/>
    </row>
    <row r="504" ht="13.5" hidden="1" customHeight="1">
      <c r="A504" s="604" t="b">
        <v>0</v>
      </c>
      <c r="B504" s="492"/>
      <c r="C504" s="721"/>
      <c r="D504" s="492"/>
      <c r="E504" s="492"/>
      <c r="F504" s="606"/>
      <c r="G504" s="606"/>
      <c r="H504" s="617"/>
      <c r="I504" s="492"/>
      <c r="J504" s="492"/>
      <c r="K504" s="657"/>
      <c r="L504" s="618"/>
      <c r="M504" s="622"/>
      <c r="N504" s="613"/>
      <c r="O504" s="613"/>
      <c r="P504" s="610"/>
      <c r="Q504" s="610"/>
      <c r="R504" s="610"/>
      <c r="S504" s="612" t="b">
        <v>0</v>
      </c>
      <c r="T504" s="612" t="b">
        <v>0</v>
      </c>
      <c r="U504" s="613"/>
      <c r="V504" s="612">
        <f t="shared" ref="V504:W504" si="338">Q504-P504</f>
        <v>0</v>
      </c>
      <c r="W504" s="612">
        <f t="shared" si="338"/>
        <v>0</v>
      </c>
      <c r="X504" s="612">
        <f t="shared" si="278"/>
        <v>0</v>
      </c>
      <c r="Y504" s="613"/>
      <c r="Z504" s="612">
        <f t="shared" si="285"/>
        <v>0</v>
      </c>
      <c r="AA504" s="612">
        <f t="shared" si="286"/>
        <v>0</v>
      </c>
      <c r="AB504" s="613"/>
      <c r="AC504" s="612">
        <f t="shared" si="287"/>
        <v>0</v>
      </c>
      <c r="AD504" s="620"/>
    </row>
    <row r="505" ht="13.5" hidden="1" customHeight="1">
      <c r="A505" s="604" t="b">
        <v>0</v>
      </c>
      <c r="B505" s="492"/>
      <c r="C505" s="720"/>
      <c r="D505" s="492"/>
      <c r="E505" s="492"/>
      <c r="F505" s="606"/>
      <c r="G505" s="606"/>
      <c r="H505" s="617"/>
      <c r="I505" s="492"/>
      <c r="J505" s="492"/>
      <c r="K505" s="657"/>
      <c r="L505" s="618"/>
      <c r="M505" s="622"/>
      <c r="N505" s="613"/>
      <c r="O505" s="613"/>
      <c r="P505" s="610"/>
      <c r="Q505" s="610"/>
      <c r="R505" s="610"/>
      <c r="S505" s="612" t="b">
        <v>0</v>
      </c>
      <c r="T505" s="612" t="b">
        <v>0</v>
      </c>
      <c r="U505" s="613"/>
      <c r="V505" s="612">
        <f t="shared" ref="V505:W505" si="339">Q505-P505</f>
        <v>0</v>
      </c>
      <c r="W505" s="612">
        <f t="shared" si="339"/>
        <v>0</v>
      </c>
      <c r="X505" s="612">
        <f t="shared" si="278"/>
        <v>0</v>
      </c>
      <c r="Y505" s="613"/>
      <c r="Z505" s="612">
        <f t="shared" si="285"/>
        <v>0</v>
      </c>
      <c r="AA505" s="612">
        <f t="shared" si="286"/>
        <v>0</v>
      </c>
      <c r="AB505" s="613"/>
      <c r="AC505" s="612">
        <f t="shared" si="287"/>
        <v>0</v>
      </c>
      <c r="AD505" s="620"/>
    </row>
    <row r="506" ht="13.5" hidden="1" customHeight="1">
      <c r="A506" s="604" t="b">
        <v>0</v>
      </c>
      <c r="B506" s="492"/>
      <c r="C506" s="721"/>
      <c r="D506" s="492"/>
      <c r="E506" s="492"/>
      <c r="F506" s="606"/>
      <c r="G506" s="606"/>
      <c r="H506" s="617"/>
      <c r="I506" s="492"/>
      <c r="J506" s="492"/>
      <c r="K506" s="657"/>
      <c r="L506" s="618"/>
      <c r="M506" s="622"/>
      <c r="N506" s="613"/>
      <c r="O506" s="613"/>
      <c r="P506" s="610"/>
      <c r="Q506" s="610"/>
      <c r="R506" s="610"/>
      <c r="S506" s="612" t="b">
        <v>0</v>
      </c>
      <c r="T506" s="612" t="b">
        <v>0</v>
      </c>
      <c r="U506" s="613"/>
      <c r="V506" s="612">
        <f t="shared" ref="V506:W506" si="340">Q506-P506</f>
        <v>0</v>
      </c>
      <c r="W506" s="612">
        <f t="shared" si="340"/>
        <v>0</v>
      </c>
      <c r="X506" s="612">
        <f t="shared" si="278"/>
        <v>0</v>
      </c>
      <c r="Y506" s="613"/>
      <c r="Z506" s="612">
        <f t="shared" si="285"/>
        <v>0</v>
      </c>
      <c r="AA506" s="612">
        <f t="shared" si="286"/>
        <v>0</v>
      </c>
      <c r="AB506" s="613"/>
      <c r="AC506" s="612">
        <f t="shared" si="287"/>
        <v>0</v>
      </c>
      <c r="AD506" s="620"/>
    </row>
    <row r="507" ht="13.5" hidden="1" customHeight="1">
      <c r="A507" s="604" t="b">
        <v>0</v>
      </c>
      <c r="B507" s="492"/>
      <c r="C507" s="720"/>
      <c r="D507" s="492"/>
      <c r="E507" s="492"/>
      <c r="F507" s="606"/>
      <c r="G507" s="606"/>
      <c r="H507" s="617"/>
      <c r="I507" s="492"/>
      <c r="J507" s="492"/>
      <c r="K507" s="657"/>
      <c r="L507" s="618"/>
      <c r="M507" s="622"/>
      <c r="N507" s="613"/>
      <c r="O507" s="613"/>
      <c r="P507" s="610"/>
      <c r="Q507" s="610"/>
      <c r="R507" s="610"/>
      <c r="S507" s="612" t="b">
        <v>0</v>
      </c>
      <c r="T507" s="612" t="b">
        <v>0</v>
      </c>
      <c r="U507" s="613"/>
      <c r="V507" s="612">
        <f t="shared" ref="V507:W507" si="341">Q507-P507</f>
        <v>0</v>
      </c>
      <c r="W507" s="612">
        <f t="shared" si="341"/>
        <v>0</v>
      </c>
      <c r="X507" s="612">
        <f t="shared" si="278"/>
        <v>0</v>
      </c>
      <c r="Y507" s="613"/>
      <c r="Z507" s="612">
        <f t="shared" si="285"/>
        <v>0</v>
      </c>
      <c r="AA507" s="612">
        <f t="shared" si="286"/>
        <v>0</v>
      </c>
      <c r="AB507" s="613"/>
      <c r="AC507" s="612">
        <f t="shared" si="287"/>
        <v>0</v>
      </c>
      <c r="AD507" s="620"/>
    </row>
    <row r="508" ht="13.5" hidden="1" customHeight="1">
      <c r="A508" s="604" t="b">
        <v>0</v>
      </c>
      <c r="B508" s="492"/>
      <c r="C508" s="721"/>
      <c r="D508" s="492"/>
      <c r="E508" s="492"/>
      <c r="F508" s="606"/>
      <c r="G508" s="606"/>
      <c r="H508" s="617"/>
      <c r="I508" s="492"/>
      <c r="J508" s="492"/>
      <c r="K508" s="657"/>
      <c r="L508" s="618"/>
      <c r="M508" s="622"/>
      <c r="N508" s="613"/>
      <c r="O508" s="613"/>
      <c r="P508" s="610"/>
      <c r="Q508" s="610"/>
      <c r="R508" s="610"/>
      <c r="S508" s="612" t="b">
        <v>0</v>
      </c>
      <c r="T508" s="612" t="b">
        <v>0</v>
      </c>
      <c r="U508" s="613"/>
      <c r="V508" s="612">
        <f t="shared" ref="V508:W508" si="342">Q508-P508</f>
        <v>0</v>
      </c>
      <c r="W508" s="612">
        <f t="shared" si="342"/>
        <v>0</v>
      </c>
      <c r="X508" s="612">
        <f t="shared" si="278"/>
        <v>0</v>
      </c>
      <c r="Y508" s="613"/>
      <c r="Z508" s="612">
        <f t="shared" si="285"/>
        <v>0</v>
      </c>
      <c r="AA508" s="612">
        <f t="shared" si="286"/>
        <v>0</v>
      </c>
      <c r="AB508" s="613"/>
      <c r="AC508" s="612">
        <f t="shared" si="287"/>
        <v>0</v>
      </c>
      <c r="AD508" s="620"/>
    </row>
    <row r="509" ht="13.5" hidden="1" customHeight="1">
      <c r="A509" s="604" t="b">
        <v>0</v>
      </c>
      <c r="B509" s="492"/>
      <c r="C509" s="720"/>
      <c r="D509" s="492"/>
      <c r="E509" s="492"/>
      <c r="F509" s="606"/>
      <c r="G509" s="606"/>
      <c r="H509" s="617"/>
      <c r="I509" s="492"/>
      <c r="J509" s="492"/>
      <c r="K509" s="657"/>
      <c r="L509" s="618"/>
      <c r="M509" s="622"/>
      <c r="N509" s="613"/>
      <c r="O509" s="613"/>
      <c r="P509" s="610"/>
      <c r="Q509" s="610"/>
      <c r="R509" s="610"/>
      <c r="S509" s="612" t="b">
        <v>0</v>
      </c>
      <c r="T509" s="612" t="b">
        <v>0</v>
      </c>
      <c r="U509" s="613"/>
      <c r="V509" s="612">
        <f t="shared" ref="V509:W509" si="343">Q509-P509</f>
        <v>0</v>
      </c>
      <c r="W509" s="612">
        <f t="shared" si="343"/>
        <v>0</v>
      </c>
      <c r="X509" s="612">
        <f t="shared" si="278"/>
        <v>0</v>
      </c>
      <c r="Y509" s="613"/>
      <c r="Z509" s="612">
        <f t="shared" si="285"/>
        <v>0</v>
      </c>
      <c r="AA509" s="612">
        <f t="shared" si="286"/>
        <v>0</v>
      </c>
      <c r="AB509" s="613"/>
      <c r="AC509" s="612">
        <f t="shared" si="287"/>
        <v>0</v>
      </c>
      <c r="AD509" s="620"/>
    </row>
    <row r="510" ht="13.5" hidden="1" customHeight="1">
      <c r="A510" s="604" t="b">
        <v>0</v>
      </c>
      <c r="B510" s="492"/>
      <c r="C510" s="721"/>
      <c r="D510" s="492"/>
      <c r="E510" s="492"/>
      <c r="F510" s="606"/>
      <c r="G510" s="606"/>
      <c r="H510" s="617"/>
      <c r="I510" s="492"/>
      <c r="J510" s="492"/>
      <c r="K510" s="657"/>
      <c r="L510" s="618"/>
      <c r="M510" s="622"/>
      <c r="N510" s="613"/>
      <c r="O510" s="613"/>
      <c r="P510" s="610"/>
      <c r="Q510" s="610"/>
      <c r="R510" s="610"/>
      <c r="S510" s="612" t="b">
        <v>0</v>
      </c>
      <c r="T510" s="612" t="b">
        <v>0</v>
      </c>
      <c r="U510" s="613"/>
      <c r="V510" s="612">
        <f t="shared" ref="V510:W510" si="344">Q510-P510</f>
        <v>0</v>
      </c>
      <c r="W510" s="612">
        <f t="shared" si="344"/>
        <v>0</v>
      </c>
      <c r="X510" s="612">
        <f t="shared" si="278"/>
        <v>0</v>
      </c>
      <c r="Y510" s="613"/>
      <c r="Z510" s="612">
        <f t="shared" si="285"/>
        <v>0</v>
      </c>
      <c r="AA510" s="612">
        <f t="shared" si="286"/>
        <v>0</v>
      </c>
      <c r="AB510" s="613"/>
      <c r="AC510" s="612">
        <f t="shared" si="287"/>
        <v>0</v>
      </c>
      <c r="AD510" s="620"/>
    </row>
    <row r="511" ht="13.5" hidden="1" customHeight="1">
      <c r="A511" s="604" t="b">
        <v>0</v>
      </c>
      <c r="B511" s="492"/>
      <c r="C511" s="720"/>
      <c r="D511" s="492"/>
      <c r="E511" s="492"/>
      <c r="F511" s="606"/>
      <c r="G511" s="606"/>
      <c r="H511" s="617"/>
      <c r="I511" s="492"/>
      <c r="J511" s="492"/>
      <c r="K511" s="657"/>
      <c r="L511" s="618"/>
      <c r="M511" s="622"/>
      <c r="N511" s="613"/>
      <c r="O511" s="613"/>
      <c r="P511" s="610"/>
      <c r="Q511" s="610"/>
      <c r="R511" s="610"/>
      <c r="S511" s="612" t="b">
        <v>0</v>
      </c>
      <c r="T511" s="612" t="b">
        <v>0</v>
      </c>
      <c r="U511" s="613"/>
      <c r="V511" s="612">
        <f t="shared" ref="V511:W511" si="345">Q511-P511</f>
        <v>0</v>
      </c>
      <c r="W511" s="612">
        <f t="shared" si="345"/>
        <v>0</v>
      </c>
      <c r="X511" s="612">
        <f t="shared" si="278"/>
        <v>0</v>
      </c>
      <c r="Y511" s="613"/>
      <c r="Z511" s="612">
        <f t="shared" si="285"/>
        <v>0</v>
      </c>
      <c r="AA511" s="612">
        <f t="shared" si="286"/>
        <v>0</v>
      </c>
      <c r="AB511" s="613"/>
      <c r="AC511" s="612">
        <f t="shared" si="287"/>
        <v>0</v>
      </c>
      <c r="AD511" s="620"/>
    </row>
    <row r="512" ht="13.5" hidden="1" customHeight="1">
      <c r="A512" s="604" t="b">
        <v>0</v>
      </c>
      <c r="B512" s="492"/>
      <c r="C512" s="721"/>
      <c r="D512" s="492"/>
      <c r="E512" s="492"/>
      <c r="F512" s="606"/>
      <c r="G512" s="606"/>
      <c r="H512" s="617"/>
      <c r="I512" s="492"/>
      <c r="J512" s="492"/>
      <c r="K512" s="657"/>
      <c r="L512" s="618"/>
      <c r="M512" s="622"/>
      <c r="N512" s="613"/>
      <c r="O512" s="613"/>
      <c r="P512" s="610"/>
      <c r="Q512" s="610"/>
      <c r="R512" s="610"/>
      <c r="S512" s="612" t="b">
        <v>0</v>
      </c>
      <c r="T512" s="612" t="b">
        <v>0</v>
      </c>
      <c r="U512" s="613"/>
      <c r="V512" s="612">
        <f t="shared" ref="V512:W512" si="346">Q512-P512</f>
        <v>0</v>
      </c>
      <c r="W512" s="612">
        <f t="shared" si="346"/>
        <v>0</v>
      </c>
      <c r="X512" s="612">
        <f t="shared" si="278"/>
        <v>0</v>
      </c>
      <c r="Y512" s="613"/>
      <c r="Z512" s="612">
        <f t="shared" si="285"/>
        <v>0</v>
      </c>
      <c r="AA512" s="612">
        <f t="shared" si="286"/>
        <v>0</v>
      </c>
      <c r="AB512" s="613"/>
      <c r="AC512" s="612">
        <f t="shared" si="287"/>
        <v>0</v>
      </c>
      <c r="AD512" s="620"/>
    </row>
    <row r="513" ht="13.5" hidden="1" customHeight="1">
      <c r="A513" s="604" t="b">
        <v>0</v>
      </c>
      <c r="B513" s="492"/>
      <c r="C513" s="720"/>
      <c r="D513" s="492"/>
      <c r="E513" s="492"/>
      <c r="F513" s="606"/>
      <c r="G513" s="606"/>
      <c r="H513" s="617"/>
      <c r="I513" s="492"/>
      <c r="J513" s="492"/>
      <c r="K513" s="657"/>
      <c r="L513" s="618"/>
      <c r="M513" s="622"/>
      <c r="N513" s="613"/>
      <c r="O513" s="613"/>
      <c r="P513" s="610"/>
      <c r="Q513" s="610"/>
      <c r="R513" s="610"/>
      <c r="S513" s="612" t="b">
        <v>0</v>
      </c>
      <c r="T513" s="612" t="b">
        <v>0</v>
      </c>
      <c r="U513" s="613"/>
      <c r="V513" s="612">
        <f t="shared" ref="V513:W513" si="347">Q513-P513</f>
        <v>0</v>
      </c>
      <c r="W513" s="612">
        <f t="shared" si="347"/>
        <v>0</v>
      </c>
      <c r="X513" s="612">
        <f t="shared" si="278"/>
        <v>0</v>
      </c>
      <c r="Y513" s="613"/>
      <c r="Z513" s="612">
        <f t="shared" si="285"/>
        <v>0</v>
      </c>
      <c r="AA513" s="612">
        <f t="shared" si="286"/>
        <v>0</v>
      </c>
      <c r="AB513" s="613"/>
      <c r="AC513" s="612">
        <f t="shared" si="287"/>
        <v>0</v>
      </c>
      <c r="AD513" s="620"/>
    </row>
    <row r="514" ht="13.5" hidden="1" customHeight="1">
      <c r="A514" s="604" t="b">
        <v>0</v>
      </c>
      <c r="B514" s="492"/>
      <c r="C514" s="721"/>
      <c r="D514" s="492"/>
      <c r="E514" s="492"/>
      <c r="F514" s="606"/>
      <c r="G514" s="606"/>
      <c r="H514" s="617"/>
      <c r="I514" s="492"/>
      <c r="J514" s="492"/>
      <c r="K514" s="657"/>
      <c r="L514" s="618"/>
      <c r="M514" s="622"/>
      <c r="N514" s="613"/>
      <c r="O514" s="613"/>
      <c r="P514" s="610"/>
      <c r="Q514" s="610"/>
      <c r="R514" s="610"/>
      <c r="S514" s="612" t="b">
        <v>0</v>
      </c>
      <c r="T514" s="612" t="b">
        <v>0</v>
      </c>
      <c r="U514" s="613"/>
      <c r="V514" s="612">
        <f t="shared" ref="V514:W514" si="348">Q514-P514</f>
        <v>0</v>
      </c>
      <c r="W514" s="612">
        <f t="shared" si="348"/>
        <v>0</v>
      </c>
      <c r="X514" s="612">
        <f t="shared" si="278"/>
        <v>0</v>
      </c>
      <c r="Y514" s="613"/>
      <c r="Z514" s="612">
        <f t="shared" si="285"/>
        <v>0</v>
      </c>
      <c r="AA514" s="612">
        <f t="shared" si="286"/>
        <v>0</v>
      </c>
      <c r="AB514" s="613"/>
      <c r="AC514" s="612">
        <f t="shared" si="287"/>
        <v>0</v>
      </c>
      <c r="AD514" s="620"/>
    </row>
    <row r="515" ht="13.5" hidden="1" customHeight="1">
      <c r="A515" s="604" t="b">
        <v>0</v>
      </c>
      <c r="B515" s="492"/>
      <c r="C515" s="720"/>
      <c r="D515" s="492"/>
      <c r="E515" s="492"/>
      <c r="F515" s="606"/>
      <c r="G515" s="606"/>
      <c r="H515" s="617"/>
      <c r="I515" s="492"/>
      <c r="J515" s="492"/>
      <c r="K515" s="657"/>
      <c r="L515" s="618"/>
      <c r="M515" s="622"/>
      <c r="N515" s="613"/>
      <c r="O515" s="613"/>
      <c r="P515" s="610"/>
      <c r="Q515" s="610"/>
      <c r="R515" s="610"/>
      <c r="S515" s="612" t="b">
        <v>0</v>
      </c>
      <c r="T515" s="612" t="b">
        <v>0</v>
      </c>
      <c r="U515" s="613"/>
      <c r="V515" s="612">
        <f t="shared" ref="V515:W515" si="349">Q515-P515</f>
        <v>0</v>
      </c>
      <c r="W515" s="612">
        <f t="shared" si="349"/>
        <v>0</v>
      </c>
      <c r="X515" s="612">
        <f t="shared" si="278"/>
        <v>0</v>
      </c>
      <c r="Y515" s="613"/>
      <c r="Z515" s="612">
        <f t="shared" si="285"/>
        <v>0</v>
      </c>
      <c r="AA515" s="612">
        <f t="shared" si="286"/>
        <v>0</v>
      </c>
      <c r="AB515" s="613"/>
      <c r="AC515" s="612">
        <f t="shared" si="287"/>
        <v>0</v>
      </c>
      <c r="AD515" s="620"/>
    </row>
    <row r="516" ht="13.5" hidden="1" customHeight="1">
      <c r="A516" s="604" t="b">
        <v>0</v>
      </c>
      <c r="B516" s="492"/>
      <c r="C516" s="721"/>
      <c r="D516" s="492"/>
      <c r="E516" s="492"/>
      <c r="F516" s="606"/>
      <c r="G516" s="606"/>
      <c r="H516" s="617"/>
      <c r="I516" s="492"/>
      <c r="J516" s="492"/>
      <c r="K516" s="657"/>
      <c r="L516" s="618"/>
      <c r="M516" s="622"/>
      <c r="N516" s="613"/>
      <c r="O516" s="613"/>
      <c r="P516" s="610"/>
      <c r="Q516" s="610"/>
      <c r="R516" s="610"/>
      <c r="S516" s="612" t="b">
        <v>0</v>
      </c>
      <c r="T516" s="612" t="b">
        <v>0</v>
      </c>
      <c r="U516" s="613"/>
      <c r="V516" s="612">
        <f t="shared" ref="V516:W516" si="350">Q516-P516</f>
        <v>0</v>
      </c>
      <c r="W516" s="612">
        <f t="shared" si="350"/>
        <v>0</v>
      </c>
      <c r="X516" s="612">
        <f t="shared" si="278"/>
        <v>0</v>
      </c>
      <c r="Y516" s="613"/>
      <c r="Z516" s="612">
        <f t="shared" si="285"/>
        <v>0</v>
      </c>
      <c r="AA516" s="612">
        <f t="shared" si="286"/>
        <v>0</v>
      </c>
      <c r="AB516" s="613"/>
      <c r="AC516" s="612">
        <f t="shared" si="287"/>
        <v>0</v>
      </c>
      <c r="AD516" s="620"/>
    </row>
    <row r="517" ht="13.5" hidden="1" customHeight="1">
      <c r="A517" s="604" t="b">
        <v>0</v>
      </c>
      <c r="B517" s="492"/>
      <c r="C517" s="720"/>
      <c r="D517" s="492"/>
      <c r="E517" s="492"/>
      <c r="F517" s="606"/>
      <c r="G517" s="606"/>
      <c r="H517" s="617"/>
      <c r="I517" s="492"/>
      <c r="J517" s="492"/>
      <c r="K517" s="657"/>
      <c r="L517" s="618"/>
      <c r="M517" s="622"/>
      <c r="N517" s="613"/>
      <c r="O517" s="613"/>
      <c r="P517" s="610"/>
      <c r="Q517" s="610"/>
      <c r="R517" s="610"/>
      <c r="S517" s="612" t="b">
        <v>0</v>
      </c>
      <c r="T517" s="612" t="b">
        <v>0</v>
      </c>
      <c r="U517" s="613"/>
      <c r="V517" s="612">
        <f t="shared" ref="V517:W517" si="351">Q517-P517</f>
        <v>0</v>
      </c>
      <c r="W517" s="612">
        <f t="shared" si="351"/>
        <v>0</v>
      </c>
      <c r="X517" s="612">
        <f t="shared" si="278"/>
        <v>0</v>
      </c>
      <c r="Y517" s="613"/>
      <c r="Z517" s="612">
        <f t="shared" si="285"/>
        <v>0</v>
      </c>
      <c r="AA517" s="612">
        <f t="shared" si="286"/>
        <v>0</v>
      </c>
      <c r="AB517" s="613"/>
      <c r="AC517" s="612">
        <f t="shared" si="287"/>
        <v>0</v>
      </c>
      <c r="AD517" s="620"/>
    </row>
    <row r="518" ht="13.5" hidden="1" customHeight="1">
      <c r="A518" s="604" t="b">
        <v>0</v>
      </c>
      <c r="B518" s="492"/>
      <c r="C518" s="721"/>
      <c r="D518" s="492"/>
      <c r="E518" s="492"/>
      <c r="F518" s="606"/>
      <c r="G518" s="606"/>
      <c r="H518" s="617"/>
      <c r="I518" s="492"/>
      <c r="J518" s="492"/>
      <c r="K518" s="657"/>
      <c r="L518" s="618"/>
      <c r="M518" s="622"/>
      <c r="N518" s="613"/>
      <c r="O518" s="613"/>
      <c r="P518" s="610"/>
      <c r="Q518" s="610"/>
      <c r="R518" s="610"/>
      <c r="S518" s="612" t="b">
        <v>0</v>
      </c>
      <c r="T518" s="612" t="b">
        <v>0</v>
      </c>
      <c r="U518" s="613"/>
      <c r="V518" s="612">
        <f t="shared" ref="V518:W518" si="352">Q518-P518</f>
        <v>0</v>
      </c>
      <c r="W518" s="612">
        <f t="shared" si="352"/>
        <v>0</v>
      </c>
      <c r="X518" s="612">
        <f t="shared" si="278"/>
        <v>0</v>
      </c>
      <c r="Y518" s="613"/>
      <c r="Z518" s="612">
        <f t="shared" si="285"/>
        <v>0</v>
      </c>
      <c r="AA518" s="612">
        <f t="shared" si="286"/>
        <v>0</v>
      </c>
      <c r="AB518" s="613"/>
      <c r="AC518" s="612">
        <f t="shared" si="287"/>
        <v>0</v>
      </c>
      <c r="AD518" s="620"/>
    </row>
    <row r="519" ht="13.5" hidden="1" customHeight="1">
      <c r="A519" s="604" t="b">
        <v>0</v>
      </c>
      <c r="B519" s="492"/>
      <c r="C519" s="720"/>
      <c r="D519" s="492"/>
      <c r="E519" s="492"/>
      <c r="F519" s="606"/>
      <c r="G519" s="606"/>
      <c r="H519" s="617"/>
      <c r="I519" s="492"/>
      <c r="J519" s="492"/>
      <c r="K519" s="657"/>
      <c r="L519" s="618"/>
      <c r="M519" s="622"/>
      <c r="N519" s="613"/>
      <c r="O519" s="613"/>
      <c r="P519" s="610"/>
      <c r="Q519" s="610"/>
      <c r="R519" s="610"/>
      <c r="S519" s="612" t="b">
        <v>0</v>
      </c>
      <c r="T519" s="612" t="b">
        <v>0</v>
      </c>
      <c r="U519" s="613"/>
      <c r="V519" s="612">
        <f t="shared" ref="V519:W519" si="353">Q519-P519</f>
        <v>0</v>
      </c>
      <c r="W519" s="612">
        <f t="shared" si="353"/>
        <v>0</v>
      </c>
      <c r="X519" s="612">
        <f t="shared" si="278"/>
        <v>0</v>
      </c>
      <c r="Y519" s="613"/>
      <c r="Z519" s="612">
        <f t="shared" si="285"/>
        <v>0</v>
      </c>
      <c r="AA519" s="612">
        <f t="shared" si="286"/>
        <v>0</v>
      </c>
      <c r="AB519" s="613"/>
      <c r="AC519" s="612">
        <f t="shared" si="287"/>
        <v>0</v>
      </c>
      <c r="AD519" s="620"/>
    </row>
    <row r="520" ht="13.5" hidden="1" customHeight="1">
      <c r="A520" s="604" t="b">
        <v>0</v>
      </c>
      <c r="B520" s="492"/>
      <c r="C520" s="721"/>
      <c r="D520" s="492"/>
      <c r="E520" s="492"/>
      <c r="F520" s="606"/>
      <c r="G520" s="606"/>
      <c r="H520" s="617"/>
      <c r="I520" s="492"/>
      <c r="J520" s="492"/>
      <c r="K520" s="657"/>
      <c r="L520" s="618"/>
      <c r="M520" s="622"/>
      <c r="N520" s="613"/>
      <c r="O520" s="613"/>
      <c r="P520" s="610"/>
      <c r="Q520" s="610"/>
      <c r="R520" s="610"/>
      <c r="S520" s="612" t="b">
        <v>0</v>
      </c>
      <c r="T520" s="612" t="b">
        <v>0</v>
      </c>
      <c r="U520" s="613"/>
      <c r="V520" s="612">
        <f t="shared" ref="V520:W520" si="354">Q520-P520</f>
        <v>0</v>
      </c>
      <c r="W520" s="612">
        <f t="shared" si="354"/>
        <v>0</v>
      </c>
      <c r="X520" s="612">
        <f t="shared" si="278"/>
        <v>0</v>
      </c>
      <c r="Y520" s="613"/>
      <c r="Z520" s="612">
        <f t="shared" si="285"/>
        <v>0</v>
      </c>
      <c r="AA520" s="612">
        <f t="shared" si="286"/>
        <v>0</v>
      </c>
      <c r="AB520" s="613"/>
      <c r="AC520" s="612">
        <f t="shared" si="287"/>
        <v>0</v>
      </c>
      <c r="AD520" s="620"/>
    </row>
    <row r="521" ht="13.5" hidden="1" customHeight="1">
      <c r="A521" s="604" t="b">
        <v>0</v>
      </c>
      <c r="B521" s="492"/>
      <c r="C521" s="720"/>
      <c r="D521" s="492"/>
      <c r="E521" s="492"/>
      <c r="F521" s="606"/>
      <c r="G521" s="606"/>
      <c r="H521" s="617"/>
      <c r="I521" s="492"/>
      <c r="J521" s="492"/>
      <c r="K521" s="657"/>
      <c r="L521" s="618"/>
      <c r="M521" s="622"/>
      <c r="N521" s="613"/>
      <c r="O521" s="613"/>
      <c r="P521" s="610"/>
      <c r="Q521" s="610"/>
      <c r="R521" s="610"/>
      <c r="S521" s="612" t="b">
        <v>0</v>
      </c>
      <c r="T521" s="612" t="b">
        <v>0</v>
      </c>
      <c r="U521" s="613"/>
      <c r="V521" s="612">
        <f t="shared" ref="V521:W521" si="355">Q521-P521</f>
        <v>0</v>
      </c>
      <c r="W521" s="612">
        <f t="shared" si="355"/>
        <v>0</v>
      </c>
      <c r="X521" s="612">
        <f t="shared" si="278"/>
        <v>0</v>
      </c>
      <c r="Y521" s="613"/>
      <c r="Z521" s="612">
        <f t="shared" si="285"/>
        <v>0</v>
      </c>
      <c r="AA521" s="612">
        <f t="shared" si="286"/>
        <v>0</v>
      </c>
      <c r="AB521" s="613"/>
      <c r="AC521" s="612">
        <f t="shared" si="287"/>
        <v>0</v>
      </c>
      <c r="AD521" s="620"/>
    </row>
    <row r="522" ht="13.5" hidden="1" customHeight="1">
      <c r="A522" s="604" t="b">
        <v>0</v>
      </c>
      <c r="B522" s="492"/>
      <c r="C522" s="721"/>
      <c r="D522" s="492"/>
      <c r="E522" s="492"/>
      <c r="F522" s="606"/>
      <c r="G522" s="606"/>
      <c r="H522" s="617"/>
      <c r="I522" s="492"/>
      <c r="J522" s="492"/>
      <c r="K522" s="657"/>
      <c r="L522" s="618"/>
      <c r="M522" s="622"/>
      <c r="N522" s="613"/>
      <c r="O522" s="613"/>
      <c r="P522" s="610"/>
      <c r="Q522" s="610"/>
      <c r="R522" s="610"/>
      <c r="S522" s="612" t="b">
        <v>0</v>
      </c>
      <c r="T522" s="612" t="b">
        <v>0</v>
      </c>
      <c r="U522" s="613"/>
      <c r="V522" s="612">
        <f t="shared" ref="V522:W522" si="356">Q522-P522</f>
        <v>0</v>
      </c>
      <c r="W522" s="612">
        <f t="shared" si="356"/>
        <v>0</v>
      </c>
      <c r="X522" s="612">
        <f t="shared" si="278"/>
        <v>0</v>
      </c>
      <c r="Y522" s="613"/>
      <c r="Z522" s="612">
        <f t="shared" si="285"/>
        <v>0</v>
      </c>
      <c r="AA522" s="612">
        <f t="shared" si="286"/>
        <v>0</v>
      </c>
      <c r="AB522" s="613"/>
      <c r="AC522" s="612">
        <f t="shared" si="287"/>
        <v>0</v>
      </c>
      <c r="AD522" s="620"/>
    </row>
    <row r="523" ht="13.5" hidden="1" customHeight="1">
      <c r="A523" s="604" t="b">
        <v>0</v>
      </c>
      <c r="B523" s="492"/>
      <c r="C523" s="720"/>
      <c r="D523" s="492"/>
      <c r="E523" s="492"/>
      <c r="F523" s="606"/>
      <c r="G523" s="606"/>
      <c r="H523" s="617"/>
      <c r="I523" s="492"/>
      <c r="J523" s="492"/>
      <c r="K523" s="657"/>
      <c r="L523" s="618"/>
      <c r="M523" s="622"/>
      <c r="N523" s="613"/>
      <c r="O523" s="613"/>
      <c r="P523" s="610"/>
      <c r="Q523" s="610"/>
      <c r="R523" s="610"/>
      <c r="S523" s="612" t="b">
        <v>0</v>
      </c>
      <c r="T523" s="612" t="b">
        <v>0</v>
      </c>
      <c r="U523" s="613"/>
      <c r="V523" s="612">
        <f t="shared" ref="V523:W523" si="357">Q523-P523</f>
        <v>0</v>
      </c>
      <c r="W523" s="612">
        <f t="shared" si="357"/>
        <v>0</v>
      </c>
      <c r="X523" s="612">
        <f t="shared" si="278"/>
        <v>0</v>
      </c>
      <c r="Y523" s="613"/>
      <c r="Z523" s="612">
        <f t="shared" si="285"/>
        <v>0</v>
      </c>
      <c r="AA523" s="612">
        <f t="shared" si="286"/>
        <v>0</v>
      </c>
      <c r="AB523" s="613"/>
      <c r="AC523" s="612">
        <f t="shared" si="287"/>
        <v>0</v>
      </c>
      <c r="AD523" s="620"/>
    </row>
    <row r="524" ht="13.5" hidden="1" customHeight="1">
      <c r="A524" s="604" t="b">
        <v>0</v>
      </c>
      <c r="B524" s="492"/>
      <c r="C524" s="721"/>
      <c r="D524" s="492"/>
      <c r="E524" s="492"/>
      <c r="F524" s="606"/>
      <c r="G524" s="606"/>
      <c r="H524" s="617"/>
      <c r="I524" s="492"/>
      <c r="J524" s="492"/>
      <c r="K524" s="657"/>
      <c r="L524" s="618"/>
      <c r="M524" s="622"/>
      <c r="N524" s="613"/>
      <c r="O524" s="613"/>
      <c r="P524" s="610"/>
      <c r="Q524" s="610"/>
      <c r="R524" s="610"/>
      <c r="S524" s="612" t="b">
        <v>0</v>
      </c>
      <c r="T524" s="612" t="b">
        <v>0</v>
      </c>
      <c r="U524" s="613"/>
      <c r="V524" s="612">
        <f t="shared" ref="V524:W524" si="358">Q524-P524</f>
        <v>0</v>
      </c>
      <c r="W524" s="612">
        <f t="shared" si="358"/>
        <v>0</v>
      </c>
      <c r="X524" s="612">
        <f t="shared" si="278"/>
        <v>0</v>
      </c>
      <c r="Y524" s="613"/>
      <c r="Z524" s="612">
        <f t="shared" si="285"/>
        <v>0</v>
      </c>
      <c r="AA524" s="612">
        <f t="shared" si="286"/>
        <v>0</v>
      </c>
      <c r="AB524" s="613"/>
      <c r="AC524" s="612">
        <f t="shared" si="287"/>
        <v>0</v>
      </c>
      <c r="AD524" s="620"/>
    </row>
    <row r="525" ht="13.5" hidden="1" customHeight="1">
      <c r="A525" s="604" t="b">
        <v>0</v>
      </c>
      <c r="B525" s="492"/>
      <c r="C525" s="720"/>
      <c r="D525" s="492"/>
      <c r="E525" s="492"/>
      <c r="F525" s="606"/>
      <c r="G525" s="606"/>
      <c r="H525" s="617"/>
      <c r="I525" s="492"/>
      <c r="J525" s="492"/>
      <c r="K525" s="657"/>
      <c r="L525" s="618"/>
      <c r="M525" s="622"/>
      <c r="N525" s="613"/>
      <c r="O525" s="613"/>
      <c r="P525" s="610"/>
      <c r="Q525" s="610"/>
      <c r="R525" s="610"/>
      <c r="S525" s="612" t="b">
        <v>0</v>
      </c>
      <c r="T525" s="612" t="b">
        <v>0</v>
      </c>
      <c r="U525" s="613"/>
      <c r="V525" s="612">
        <f t="shared" ref="V525:W525" si="359">Q525-P525</f>
        <v>0</v>
      </c>
      <c r="W525" s="612">
        <f t="shared" si="359"/>
        <v>0</v>
      </c>
      <c r="X525" s="612">
        <f t="shared" si="278"/>
        <v>0</v>
      </c>
      <c r="Y525" s="613"/>
      <c r="Z525" s="612">
        <f t="shared" si="285"/>
        <v>0</v>
      </c>
      <c r="AA525" s="612">
        <f t="shared" si="286"/>
        <v>0</v>
      </c>
      <c r="AB525" s="613"/>
      <c r="AC525" s="612">
        <f t="shared" si="287"/>
        <v>0</v>
      </c>
      <c r="AD525" s="620"/>
    </row>
    <row r="526" ht="13.5" hidden="1" customHeight="1">
      <c r="A526" s="604" t="b">
        <v>0</v>
      </c>
      <c r="B526" s="492"/>
      <c r="C526" s="721"/>
      <c r="D526" s="492"/>
      <c r="E526" s="492"/>
      <c r="F526" s="606"/>
      <c r="G526" s="606"/>
      <c r="H526" s="617"/>
      <c r="I526" s="492"/>
      <c r="J526" s="492"/>
      <c r="K526" s="657"/>
      <c r="L526" s="618"/>
      <c r="M526" s="622"/>
      <c r="N526" s="613"/>
      <c r="O526" s="613"/>
      <c r="P526" s="610"/>
      <c r="Q526" s="610"/>
      <c r="R526" s="610"/>
      <c r="S526" s="612" t="b">
        <v>0</v>
      </c>
      <c r="T526" s="612" t="b">
        <v>0</v>
      </c>
      <c r="U526" s="613"/>
      <c r="V526" s="612">
        <f t="shared" ref="V526:W526" si="360">Q526-P526</f>
        <v>0</v>
      </c>
      <c r="W526" s="612">
        <f t="shared" si="360"/>
        <v>0</v>
      </c>
      <c r="X526" s="612">
        <f t="shared" si="278"/>
        <v>0</v>
      </c>
      <c r="Y526" s="613"/>
      <c r="Z526" s="612">
        <f t="shared" si="285"/>
        <v>0</v>
      </c>
      <c r="AA526" s="612">
        <f t="shared" si="286"/>
        <v>0</v>
      </c>
      <c r="AB526" s="613"/>
      <c r="AC526" s="612">
        <f t="shared" si="287"/>
        <v>0</v>
      </c>
      <c r="AD526" s="620"/>
    </row>
    <row r="527" ht="13.5" hidden="1" customHeight="1">
      <c r="A527" s="604" t="b">
        <v>0</v>
      </c>
      <c r="B527" s="492"/>
      <c r="C527" s="720"/>
      <c r="D527" s="492"/>
      <c r="E527" s="492"/>
      <c r="F527" s="606"/>
      <c r="G527" s="606"/>
      <c r="H527" s="617"/>
      <c r="I527" s="492"/>
      <c r="J527" s="492"/>
      <c r="K527" s="657"/>
      <c r="L527" s="618"/>
      <c r="M527" s="622"/>
      <c r="N527" s="613"/>
      <c r="O527" s="613"/>
      <c r="P527" s="610"/>
      <c r="Q527" s="610"/>
      <c r="R527" s="610"/>
      <c r="S527" s="612" t="b">
        <v>0</v>
      </c>
      <c r="T527" s="612" t="b">
        <v>0</v>
      </c>
      <c r="U527" s="613"/>
      <c r="V527" s="612">
        <f t="shared" ref="V527:W527" si="361">Q527-P527</f>
        <v>0</v>
      </c>
      <c r="W527" s="612">
        <f t="shared" si="361"/>
        <v>0</v>
      </c>
      <c r="X527" s="612">
        <f t="shared" si="278"/>
        <v>0</v>
      </c>
      <c r="Y527" s="613"/>
      <c r="Z527" s="612">
        <f t="shared" si="285"/>
        <v>0</v>
      </c>
      <c r="AA527" s="612">
        <f t="shared" si="286"/>
        <v>0</v>
      </c>
      <c r="AB527" s="613"/>
      <c r="AC527" s="612">
        <f t="shared" si="287"/>
        <v>0</v>
      </c>
      <c r="AD527" s="620"/>
    </row>
    <row r="528" ht="13.5" hidden="1" customHeight="1">
      <c r="A528" s="604" t="b">
        <v>0</v>
      </c>
      <c r="B528" s="492"/>
      <c r="C528" s="721"/>
      <c r="D528" s="492"/>
      <c r="E528" s="492"/>
      <c r="F528" s="606"/>
      <c r="G528" s="606"/>
      <c r="H528" s="617"/>
      <c r="I528" s="492"/>
      <c r="J528" s="492"/>
      <c r="K528" s="657"/>
      <c r="L528" s="618"/>
      <c r="M528" s="622"/>
      <c r="N528" s="613"/>
      <c r="O528" s="613"/>
      <c r="P528" s="610"/>
      <c r="Q528" s="610"/>
      <c r="R528" s="610"/>
      <c r="S528" s="612" t="b">
        <v>0</v>
      </c>
      <c r="T528" s="612" t="b">
        <v>0</v>
      </c>
      <c r="U528" s="613"/>
      <c r="V528" s="612">
        <f t="shared" ref="V528:W528" si="362">Q528-P528</f>
        <v>0</v>
      </c>
      <c r="W528" s="612">
        <f t="shared" si="362"/>
        <v>0</v>
      </c>
      <c r="X528" s="612">
        <f t="shared" si="278"/>
        <v>0</v>
      </c>
      <c r="Y528" s="613"/>
      <c r="Z528" s="612">
        <f t="shared" si="285"/>
        <v>0</v>
      </c>
      <c r="AA528" s="612">
        <f t="shared" si="286"/>
        <v>0</v>
      </c>
      <c r="AB528" s="613"/>
      <c r="AC528" s="612">
        <f t="shared" si="287"/>
        <v>0</v>
      </c>
      <c r="AD528" s="620"/>
    </row>
    <row r="529" ht="13.5" hidden="1" customHeight="1">
      <c r="A529" s="604" t="b">
        <v>0</v>
      </c>
      <c r="B529" s="492"/>
      <c r="C529" s="720"/>
      <c r="D529" s="492"/>
      <c r="E529" s="492"/>
      <c r="F529" s="606"/>
      <c r="G529" s="606"/>
      <c r="H529" s="617"/>
      <c r="I529" s="492"/>
      <c r="J529" s="492"/>
      <c r="K529" s="657"/>
      <c r="L529" s="618"/>
      <c r="M529" s="622"/>
      <c r="N529" s="613"/>
      <c r="O529" s="613"/>
      <c r="P529" s="610"/>
      <c r="Q529" s="610"/>
      <c r="R529" s="610"/>
      <c r="S529" s="612" t="b">
        <v>0</v>
      </c>
      <c r="T529" s="612" t="b">
        <v>0</v>
      </c>
      <c r="U529" s="613"/>
      <c r="V529" s="612">
        <f t="shared" ref="V529:W529" si="363">Q529-P529</f>
        <v>0</v>
      </c>
      <c r="W529" s="612">
        <f t="shared" si="363"/>
        <v>0</v>
      </c>
      <c r="X529" s="612">
        <f t="shared" si="278"/>
        <v>0</v>
      </c>
      <c r="Y529" s="613"/>
      <c r="Z529" s="612">
        <f t="shared" si="285"/>
        <v>0</v>
      </c>
      <c r="AA529" s="612">
        <f t="shared" si="286"/>
        <v>0</v>
      </c>
      <c r="AB529" s="613"/>
      <c r="AC529" s="612">
        <f t="shared" si="287"/>
        <v>0</v>
      </c>
      <c r="AD529" s="620"/>
    </row>
    <row r="530" ht="13.5" hidden="1" customHeight="1">
      <c r="A530" s="604" t="b">
        <v>0</v>
      </c>
      <c r="B530" s="492"/>
      <c r="C530" s="721"/>
      <c r="D530" s="492"/>
      <c r="E530" s="492"/>
      <c r="F530" s="606"/>
      <c r="G530" s="606"/>
      <c r="H530" s="617"/>
      <c r="I530" s="492"/>
      <c r="J530" s="492"/>
      <c r="K530" s="657"/>
      <c r="L530" s="618"/>
      <c r="M530" s="622"/>
      <c r="N530" s="613"/>
      <c r="O530" s="613"/>
      <c r="P530" s="610"/>
      <c r="Q530" s="610"/>
      <c r="R530" s="610"/>
      <c r="S530" s="612" t="b">
        <v>0</v>
      </c>
      <c r="T530" s="612" t="b">
        <v>0</v>
      </c>
      <c r="U530" s="613"/>
      <c r="V530" s="612">
        <f t="shared" ref="V530:W530" si="364">Q530-P530</f>
        <v>0</v>
      </c>
      <c r="W530" s="612">
        <f t="shared" si="364"/>
        <v>0</v>
      </c>
      <c r="X530" s="612">
        <f t="shared" si="278"/>
        <v>0</v>
      </c>
      <c r="Y530" s="613"/>
      <c r="Z530" s="612">
        <f t="shared" si="285"/>
        <v>0</v>
      </c>
      <c r="AA530" s="612">
        <f t="shared" si="286"/>
        <v>0</v>
      </c>
      <c r="AB530" s="613"/>
      <c r="AC530" s="612">
        <f t="shared" si="287"/>
        <v>0</v>
      </c>
      <c r="AD530" s="620"/>
    </row>
    <row r="531" ht="13.5" hidden="1" customHeight="1">
      <c r="A531" s="604" t="b">
        <v>0</v>
      </c>
      <c r="B531" s="492"/>
      <c r="C531" s="720"/>
      <c r="D531" s="492"/>
      <c r="E531" s="492"/>
      <c r="F531" s="606"/>
      <c r="G531" s="606"/>
      <c r="H531" s="617"/>
      <c r="I531" s="492"/>
      <c r="J531" s="492"/>
      <c r="K531" s="657"/>
      <c r="L531" s="618"/>
      <c r="M531" s="622"/>
      <c r="N531" s="613"/>
      <c r="O531" s="613"/>
      <c r="P531" s="610"/>
      <c r="Q531" s="610"/>
      <c r="R531" s="610"/>
      <c r="S531" s="612" t="b">
        <v>0</v>
      </c>
      <c r="T531" s="612" t="b">
        <v>0</v>
      </c>
      <c r="U531" s="613"/>
      <c r="V531" s="612">
        <f t="shared" ref="V531:W531" si="365">Q531-P531</f>
        <v>0</v>
      </c>
      <c r="W531" s="612">
        <f t="shared" si="365"/>
        <v>0</v>
      </c>
      <c r="X531" s="612">
        <f t="shared" si="278"/>
        <v>0</v>
      </c>
      <c r="Y531" s="613"/>
      <c r="Z531" s="612">
        <f t="shared" si="285"/>
        <v>0</v>
      </c>
      <c r="AA531" s="612">
        <f t="shared" si="286"/>
        <v>0</v>
      </c>
      <c r="AB531" s="613"/>
      <c r="AC531" s="612">
        <f t="shared" si="287"/>
        <v>0</v>
      </c>
      <c r="AD531" s="620"/>
    </row>
    <row r="532" ht="13.5" hidden="1" customHeight="1">
      <c r="A532" s="604" t="b">
        <v>0</v>
      </c>
      <c r="B532" s="492"/>
      <c r="C532" s="721"/>
      <c r="D532" s="492"/>
      <c r="E532" s="492"/>
      <c r="F532" s="606"/>
      <c r="G532" s="606"/>
      <c r="H532" s="617"/>
      <c r="I532" s="492"/>
      <c r="J532" s="492"/>
      <c r="K532" s="657"/>
      <c r="L532" s="618"/>
      <c r="M532" s="622"/>
      <c r="N532" s="613"/>
      <c r="O532" s="613"/>
      <c r="P532" s="610"/>
      <c r="Q532" s="610"/>
      <c r="R532" s="610"/>
      <c r="S532" s="612" t="b">
        <v>0</v>
      </c>
      <c r="T532" s="612" t="b">
        <v>0</v>
      </c>
      <c r="U532" s="613"/>
      <c r="V532" s="612">
        <f t="shared" ref="V532:W532" si="366">Q532-P532</f>
        <v>0</v>
      </c>
      <c r="W532" s="612">
        <f t="shared" si="366"/>
        <v>0</v>
      </c>
      <c r="X532" s="612">
        <f t="shared" si="278"/>
        <v>0</v>
      </c>
      <c r="Y532" s="613"/>
      <c r="Z532" s="612">
        <f t="shared" si="285"/>
        <v>0</v>
      </c>
      <c r="AA532" s="612">
        <f t="shared" si="286"/>
        <v>0</v>
      </c>
      <c r="AB532" s="613"/>
      <c r="AC532" s="612">
        <f t="shared" si="287"/>
        <v>0</v>
      </c>
      <c r="AD532" s="620"/>
    </row>
    <row r="533" ht="13.5" hidden="1" customHeight="1">
      <c r="A533" s="604" t="b">
        <v>0</v>
      </c>
      <c r="B533" s="492"/>
      <c r="C533" s="720"/>
      <c r="D533" s="492"/>
      <c r="E533" s="492"/>
      <c r="F533" s="606"/>
      <c r="G533" s="606"/>
      <c r="H533" s="617"/>
      <c r="I533" s="492"/>
      <c r="J533" s="492"/>
      <c r="K533" s="657"/>
      <c r="L533" s="618"/>
      <c r="M533" s="622"/>
      <c r="N533" s="613"/>
      <c r="O533" s="613"/>
      <c r="P533" s="610"/>
      <c r="Q533" s="610"/>
      <c r="R533" s="610"/>
      <c r="S533" s="612" t="b">
        <v>0</v>
      </c>
      <c r="T533" s="612" t="b">
        <v>0</v>
      </c>
      <c r="U533" s="613"/>
      <c r="V533" s="612">
        <f t="shared" ref="V533:W533" si="367">Q533-P533</f>
        <v>0</v>
      </c>
      <c r="W533" s="612">
        <f t="shared" si="367"/>
        <v>0</v>
      </c>
      <c r="X533" s="612">
        <f t="shared" si="278"/>
        <v>0</v>
      </c>
      <c r="Y533" s="613"/>
      <c r="Z533" s="612">
        <f t="shared" si="285"/>
        <v>0</v>
      </c>
      <c r="AA533" s="612">
        <f t="shared" si="286"/>
        <v>0</v>
      </c>
      <c r="AB533" s="613"/>
      <c r="AC533" s="612">
        <f t="shared" si="287"/>
        <v>0</v>
      </c>
      <c r="AD533" s="620"/>
    </row>
    <row r="534" ht="13.5" hidden="1" customHeight="1">
      <c r="A534" s="604" t="b">
        <v>0</v>
      </c>
      <c r="B534" s="492"/>
      <c r="C534" s="721"/>
      <c r="D534" s="492"/>
      <c r="E534" s="492"/>
      <c r="F534" s="606"/>
      <c r="G534" s="606"/>
      <c r="H534" s="617"/>
      <c r="I534" s="492"/>
      <c r="J534" s="492"/>
      <c r="K534" s="657"/>
      <c r="L534" s="618"/>
      <c r="M534" s="622"/>
      <c r="N534" s="613"/>
      <c r="O534" s="613"/>
      <c r="P534" s="610"/>
      <c r="Q534" s="610"/>
      <c r="R534" s="610"/>
      <c r="S534" s="612" t="b">
        <v>0</v>
      </c>
      <c r="T534" s="612" t="b">
        <v>0</v>
      </c>
      <c r="U534" s="613"/>
      <c r="V534" s="612">
        <f t="shared" ref="V534:W534" si="368">Q534-P534</f>
        <v>0</v>
      </c>
      <c r="W534" s="612">
        <f t="shared" si="368"/>
        <v>0</v>
      </c>
      <c r="X534" s="612">
        <f t="shared" si="278"/>
        <v>0</v>
      </c>
      <c r="Y534" s="613"/>
      <c r="Z534" s="612">
        <f t="shared" si="285"/>
        <v>0</v>
      </c>
      <c r="AA534" s="612">
        <f t="shared" si="286"/>
        <v>0</v>
      </c>
      <c r="AB534" s="613"/>
      <c r="AC534" s="612">
        <f t="shared" si="287"/>
        <v>0</v>
      </c>
      <c r="AD534" s="620"/>
    </row>
    <row r="535" ht="13.5" hidden="1" customHeight="1">
      <c r="A535" s="604" t="b">
        <v>0</v>
      </c>
      <c r="B535" s="492"/>
      <c r="C535" s="720"/>
      <c r="D535" s="492"/>
      <c r="E535" s="492"/>
      <c r="F535" s="606"/>
      <c r="G535" s="606"/>
      <c r="H535" s="617"/>
      <c r="I535" s="492"/>
      <c r="J535" s="492"/>
      <c r="K535" s="657"/>
      <c r="L535" s="618"/>
      <c r="M535" s="622"/>
      <c r="N535" s="613"/>
      <c r="O535" s="613"/>
      <c r="P535" s="610"/>
      <c r="Q535" s="610"/>
      <c r="R535" s="610"/>
      <c r="S535" s="612" t="b">
        <v>0</v>
      </c>
      <c r="T535" s="612" t="b">
        <v>0</v>
      </c>
      <c r="U535" s="613"/>
      <c r="V535" s="612">
        <f t="shared" ref="V535:W535" si="369">Q535-P535</f>
        <v>0</v>
      </c>
      <c r="W535" s="612">
        <f t="shared" si="369"/>
        <v>0</v>
      </c>
      <c r="X535" s="612">
        <f t="shared" si="278"/>
        <v>0</v>
      </c>
      <c r="Y535" s="613"/>
      <c r="Z535" s="612">
        <f t="shared" si="285"/>
        <v>0</v>
      </c>
      <c r="AA535" s="612">
        <f t="shared" si="286"/>
        <v>0</v>
      </c>
      <c r="AB535" s="613"/>
      <c r="AC535" s="612">
        <f t="shared" si="287"/>
        <v>0</v>
      </c>
      <c r="AD535" s="620"/>
    </row>
    <row r="536" ht="13.5" hidden="1" customHeight="1">
      <c r="A536" s="604" t="b">
        <v>0</v>
      </c>
      <c r="B536" s="492"/>
      <c r="C536" s="721"/>
      <c r="D536" s="492"/>
      <c r="E536" s="492"/>
      <c r="F536" s="606"/>
      <c r="G536" s="606"/>
      <c r="H536" s="617"/>
      <c r="I536" s="492"/>
      <c r="J536" s="492"/>
      <c r="K536" s="657"/>
      <c r="L536" s="618"/>
      <c r="M536" s="622"/>
      <c r="N536" s="613"/>
      <c r="O536" s="613"/>
      <c r="P536" s="610"/>
      <c r="Q536" s="610"/>
      <c r="R536" s="610"/>
      <c r="S536" s="612" t="b">
        <v>0</v>
      </c>
      <c r="T536" s="612" t="b">
        <v>0</v>
      </c>
      <c r="U536" s="613"/>
      <c r="V536" s="612">
        <f t="shared" ref="V536:W536" si="370">Q536-P536</f>
        <v>0</v>
      </c>
      <c r="W536" s="612">
        <f t="shared" si="370"/>
        <v>0</v>
      </c>
      <c r="X536" s="612">
        <f t="shared" si="278"/>
        <v>0</v>
      </c>
      <c r="Y536" s="613"/>
      <c r="Z536" s="612">
        <f t="shared" si="285"/>
        <v>0</v>
      </c>
      <c r="AA536" s="612">
        <f t="shared" si="286"/>
        <v>0</v>
      </c>
      <c r="AB536" s="613"/>
      <c r="AC536" s="612">
        <f t="shared" si="287"/>
        <v>0</v>
      </c>
      <c r="AD536" s="620"/>
    </row>
    <row r="537" ht="13.5" hidden="1" customHeight="1">
      <c r="A537" s="604" t="b">
        <v>0</v>
      </c>
      <c r="B537" s="492"/>
      <c r="C537" s="720"/>
      <c r="D537" s="492"/>
      <c r="E537" s="492"/>
      <c r="F537" s="606"/>
      <c r="G537" s="606"/>
      <c r="H537" s="617"/>
      <c r="I537" s="492"/>
      <c r="J537" s="492"/>
      <c r="K537" s="657"/>
      <c r="L537" s="618"/>
      <c r="M537" s="622"/>
      <c r="N537" s="613"/>
      <c r="O537" s="613"/>
      <c r="P537" s="610"/>
      <c r="Q537" s="610"/>
      <c r="R537" s="610"/>
      <c r="S537" s="612" t="b">
        <v>0</v>
      </c>
      <c r="T537" s="612" t="b">
        <v>0</v>
      </c>
      <c r="U537" s="613"/>
      <c r="V537" s="612">
        <f t="shared" ref="V537:W537" si="371">Q537-P537</f>
        <v>0</v>
      </c>
      <c r="W537" s="612">
        <f t="shared" si="371"/>
        <v>0</v>
      </c>
      <c r="X537" s="612">
        <f t="shared" si="278"/>
        <v>0</v>
      </c>
      <c r="Y537" s="613"/>
      <c r="Z537" s="612">
        <f t="shared" si="285"/>
        <v>0</v>
      </c>
      <c r="AA537" s="612">
        <f t="shared" si="286"/>
        <v>0</v>
      </c>
      <c r="AB537" s="613"/>
      <c r="AC537" s="612">
        <f t="shared" si="287"/>
        <v>0</v>
      </c>
      <c r="AD537" s="620"/>
    </row>
    <row r="538" ht="13.5" hidden="1" customHeight="1">
      <c r="A538" s="604" t="b">
        <v>0</v>
      </c>
      <c r="B538" s="492"/>
      <c r="C538" s="721"/>
      <c r="D538" s="492"/>
      <c r="E538" s="492"/>
      <c r="F538" s="606"/>
      <c r="G538" s="606"/>
      <c r="H538" s="617"/>
      <c r="I538" s="492"/>
      <c r="J538" s="492"/>
      <c r="K538" s="657"/>
      <c r="L538" s="618"/>
      <c r="M538" s="622"/>
      <c r="N538" s="613"/>
      <c r="O538" s="613"/>
      <c r="P538" s="610"/>
      <c r="Q538" s="610"/>
      <c r="R538" s="610"/>
      <c r="S538" s="612" t="b">
        <v>0</v>
      </c>
      <c r="T538" s="612" t="b">
        <v>0</v>
      </c>
      <c r="U538" s="613"/>
      <c r="V538" s="612">
        <f t="shared" ref="V538:W538" si="372">Q538-P538</f>
        <v>0</v>
      </c>
      <c r="W538" s="612">
        <f t="shared" si="372"/>
        <v>0</v>
      </c>
      <c r="X538" s="612">
        <f t="shared" si="278"/>
        <v>0</v>
      </c>
      <c r="Y538" s="613"/>
      <c r="Z538" s="612">
        <f t="shared" si="285"/>
        <v>0</v>
      </c>
      <c r="AA538" s="612">
        <f t="shared" si="286"/>
        <v>0</v>
      </c>
      <c r="AB538" s="613"/>
      <c r="AC538" s="612">
        <f t="shared" si="287"/>
        <v>0</v>
      </c>
      <c r="AD538" s="620"/>
    </row>
    <row r="539" ht="13.5" hidden="1" customHeight="1">
      <c r="A539" s="604" t="b">
        <v>0</v>
      </c>
      <c r="B539" s="492"/>
      <c r="C539" s="720"/>
      <c r="D539" s="492"/>
      <c r="E539" s="492"/>
      <c r="F539" s="606"/>
      <c r="G539" s="606"/>
      <c r="H539" s="617"/>
      <c r="I539" s="492"/>
      <c r="J539" s="492"/>
      <c r="K539" s="657"/>
      <c r="L539" s="618"/>
      <c r="M539" s="622"/>
      <c r="N539" s="613"/>
      <c r="O539" s="613"/>
      <c r="P539" s="610"/>
      <c r="Q539" s="610"/>
      <c r="R539" s="610"/>
      <c r="S539" s="612" t="b">
        <v>0</v>
      </c>
      <c r="T539" s="612" t="b">
        <v>0</v>
      </c>
      <c r="U539" s="613"/>
      <c r="V539" s="612">
        <f t="shared" ref="V539:W539" si="373">Q539-P539</f>
        <v>0</v>
      </c>
      <c r="W539" s="612">
        <f t="shared" si="373"/>
        <v>0</v>
      </c>
      <c r="X539" s="612">
        <f t="shared" si="278"/>
        <v>0</v>
      </c>
      <c r="Y539" s="613"/>
      <c r="Z539" s="612">
        <f t="shared" si="285"/>
        <v>0</v>
      </c>
      <c r="AA539" s="612">
        <f t="shared" si="286"/>
        <v>0</v>
      </c>
      <c r="AB539" s="613"/>
      <c r="AC539" s="612">
        <f t="shared" si="287"/>
        <v>0</v>
      </c>
      <c r="AD539" s="620"/>
    </row>
    <row r="540" ht="13.5" hidden="1" customHeight="1">
      <c r="A540" s="604" t="b">
        <v>0</v>
      </c>
      <c r="B540" s="492"/>
      <c r="C540" s="721"/>
      <c r="D540" s="492"/>
      <c r="E540" s="492"/>
      <c r="F540" s="606"/>
      <c r="G540" s="606"/>
      <c r="H540" s="617"/>
      <c r="I540" s="492"/>
      <c r="J540" s="492"/>
      <c r="K540" s="657"/>
      <c r="L540" s="618"/>
      <c r="M540" s="622"/>
      <c r="N540" s="613"/>
      <c r="O540" s="613"/>
      <c r="P540" s="610"/>
      <c r="Q540" s="610"/>
      <c r="R540" s="610"/>
      <c r="S540" s="612" t="b">
        <v>0</v>
      </c>
      <c r="T540" s="612" t="b">
        <v>0</v>
      </c>
      <c r="U540" s="613"/>
      <c r="V540" s="612">
        <f t="shared" ref="V540:W540" si="374">Q540-P540</f>
        <v>0</v>
      </c>
      <c r="W540" s="612">
        <f t="shared" si="374"/>
        <v>0</v>
      </c>
      <c r="X540" s="612">
        <f t="shared" si="278"/>
        <v>0</v>
      </c>
      <c r="Y540" s="613"/>
      <c r="Z540" s="612">
        <f t="shared" si="285"/>
        <v>0</v>
      </c>
      <c r="AA540" s="612">
        <f t="shared" si="286"/>
        <v>0</v>
      </c>
      <c r="AB540" s="613"/>
      <c r="AC540" s="612">
        <f t="shared" si="287"/>
        <v>0</v>
      </c>
      <c r="AD540" s="620"/>
    </row>
    <row r="541" ht="13.5" hidden="1" customHeight="1">
      <c r="A541" s="604" t="b">
        <v>0</v>
      </c>
      <c r="B541" s="492"/>
      <c r="C541" s="720"/>
      <c r="D541" s="492"/>
      <c r="E541" s="492"/>
      <c r="F541" s="606"/>
      <c r="G541" s="606"/>
      <c r="H541" s="617"/>
      <c r="I541" s="492"/>
      <c r="J541" s="492"/>
      <c r="K541" s="657"/>
      <c r="L541" s="618"/>
      <c r="M541" s="622"/>
      <c r="N541" s="613"/>
      <c r="O541" s="613"/>
      <c r="P541" s="610"/>
      <c r="Q541" s="610"/>
      <c r="R541" s="610"/>
      <c r="S541" s="612" t="b">
        <v>0</v>
      </c>
      <c r="T541" s="612" t="b">
        <v>0</v>
      </c>
      <c r="U541" s="613"/>
      <c r="V541" s="612">
        <f t="shared" ref="V541:W541" si="375">Q541-P541</f>
        <v>0</v>
      </c>
      <c r="W541" s="612">
        <f t="shared" si="375"/>
        <v>0</v>
      </c>
      <c r="X541" s="612">
        <f t="shared" si="278"/>
        <v>0</v>
      </c>
      <c r="Y541" s="613"/>
      <c r="Z541" s="612">
        <f t="shared" si="285"/>
        <v>0</v>
      </c>
      <c r="AA541" s="612">
        <f t="shared" si="286"/>
        <v>0</v>
      </c>
      <c r="AB541" s="613"/>
      <c r="AC541" s="612">
        <f t="shared" si="287"/>
        <v>0</v>
      </c>
      <c r="AD541" s="620"/>
    </row>
    <row r="542" ht="13.5" hidden="1" customHeight="1">
      <c r="A542" s="604" t="b">
        <v>0</v>
      </c>
      <c r="B542" s="492"/>
      <c r="C542" s="721"/>
      <c r="D542" s="492"/>
      <c r="E542" s="492"/>
      <c r="F542" s="606"/>
      <c r="G542" s="606"/>
      <c r="H542" s="617"/>
      <c r="I542" s="492"/>
      <c r="J542" s="492"/>
      <c r="K542" s="657"/>
      <c r="L542" s="618"/>
      <c r="M542" s="622"/>
      <c r="N542" s="613"/>
      <c r="O542" s="613"/>
      <c r="P542" s="610"/>
      <c r="Q542" s="610"/>
      <c r="R542" s="610"/>
      <c r="S542" s="612" t="b">
        <v>0</v>
      </c>
      <c r="T542" s="612" t="b">
        <v>0</v>
      </c>
      <c r="U542" s="613"/>
      <c r="V542" s="612">
        <f t="shared" ref="V542:W542" si="376">Q542-P542</f>
        <v>0</v>
      </c>
      <c r="W542" s="612">
        <f t="shared" si="376"/>
        <v>0</v>
      </c>
      <c r="X542" s="612">
        <f t="shared" si="278"/>
        <v>0</v>
      </c>
      <c r="Y542" s="613"/>
      <c r="Z542" s="612">
        <f t="shared" si="285"/>
        <v>0</v>
      </c>
      <c r="AA542" s="612">
        <f t="shared" si="286"/>
        <v>0</v>
      </c>
      <c r="AB542" s="613"/>
      <c r="AC542" s="612">
        <f t="shared" si="287"/>
        <v>0</v>
      </c>
      <c r="AD542" s="620"/>
    </row>
    <row r="543" ht="13.5" hidden="1" customHeight="1">
      <c r="A543" s="604" t="b">
        <v>0</v>
      </c>
      <c r="B543" s="492"/>
      <c r="C543" s="720"/>
      <c r="D543" s="492"/>
      <c r="E543" s="492"/>
      <c r="F543" s="606"/>
      <c r="G543" s="606"/>
      <c r="H543" s="617"/>
      <c r="I543" s="492"/>
      <c r="J543" s="492"/>
      <c r="K543" s="657"/>
      <c r="L543" s="618"/>
      <c r="M543" s="622"/>
      <c r="N543" s="613"/>
      <c r="O543" s="613"/>
      <c r="P543" s="610"/>
      <c r="Q543" s="610"/>
      <c r="R543" s="610"/>
      <c r="S543" s="612" t="b">
        <v>0</v>
      </c>
      <c r="T543" s="612" t="b">
        <v>0</v>
      </c>
      <c r="U543" s="613"/>
      <c r="V543" s="612">
        <f t="shared" ref="V543:W543" si="377">Q543-P543</f>
        <v>0</v>
      </c>
      <c r="W543" s="612">
        <f t="shared" si="377"/>
        <v>0</v>
      </c>
      <c r="X543" s="612">
        <f t="shared" si="278"/>
        <v>0</v>
      </c>
      <c r="Y543" s="613"/>
      <c r="Z543" s="612">
        <f t="shared" si="285"/>
        <v>0</v>
      </c>
      <c r="AA543" s="612">
        <f t="shared" si="286"/>
        <v>0</v>
      </c>
      <c r="AB543" s="613"/>
      <c r="AC543" s="612">
        <f t="shared" si="287"/>
        <v>0</v>
      </c>
      <c r="AD543" s="620"/>
    </row>
    <row r="544" ht="13.5" hidden="1" customHeight="1">
      <c r="A544" s="604" t="b">
        <v>0</v>
      </c>
      <c r="B544" s="492"/>
      <c r="C544" s="721"/>
      <c r="D544" s="492"/>
      <c r="E544" s="492"/>
      <c r="F544" s="606"/>
      <c r="G544" s="606"/>
      <c r="H544" s="617"/>
      <c r="I544" s="492"/>
      <c r="J544" s="492"/>
      <c r="K544" s="657"/>
      <c r="L544" s="618"/>
      <c r="M544" s="622"/>
      <c r="N544" s="613"/>
      <c r="O544" s="613"/>
      <c r="P544" s="610"/>
      <c r="Q544" s="610"/>
      <c r="R544" s="610"/>
      <c r="S544" s="612" t="b">
        <v>0</v>
      </c>
      <c r="T544" s="612" t="b">
        <v>0</v>
      </c>
      <c r="U544" s="613"/>
      <c r="V544" s="612">
        <f t="shared" ref="V544:W544" si="378">Q544-P544</f>
        <v>0</v>
      </c>
      <c r="W544" s="612">
        <f t="shared" si="378"/>
        <v>0</v>
      </c>
      <c r="X544" s="612">
        <f t="shared" si="278"/>
        <v>0</v>
      </c>
      <c r="Y544" s="613"/>
      <c r="Z544" s="612">
        <f t="shared" si="285"/>
        <v>0</v>
      </c>
      <c r="AA544" s="612">
        <f t="shared" si="286"/>
        <v>0</v>
      </c>
      <c r="AB544" s="613"/>
      <c r="AC544" s="612">
        <f t="shared" si="287"/>
        <v>0</v>
      </c>
      <c r="AD544" s="620"/>
    </row>
    <row r="545" ht="13.5" hidden="1" customHeight="1">
      <c r="A545" s="604" t="b">
        <v>0</v>
      </c>
      <c r="B545" s="492"/>
      <c r="C545" s="720"/>
      <c r="D545" s="492"/>
      <c r="E545" s="492"/>
      <c r="F545" s="606"/>
      <c r="G545" s="606"/>
      <c r="H545" s="617"/>
      <c r="I545" s="492"/>
      <c r="J545" s="492"/>
      <c r="K545" s="657"/>
      <c r="L545" s="618"/>
      <c r="M545" s="622"/>
      <c r="N545" s="613"/>
      <c r="O545" s="613"/>
      <c r="P545" s="610"/>
      <c r="Q545" s="610"/>
      <c r="R545" s="610"/>
      <c r="S545" s="612" t="b">
        <v>0</v>
      </c>
      <c r="T545" s="612" t="b">
        <v>0</v>
      </c>
      <c r="U545" s="613"/>
      <c r="V545" s="612">
        <f t="shared" ref="V545:W545" si="379">Q545-P545</f>
        <v>0</v>
      </c>
      <c r="W545" s="612">
        <f t="shared" si="379"/>
        <v>0</v>
      </c>
      <c r="X545" s="612">
        <f t="shared" si="278"/>
        <v>0</v>
      </c>
      <c r="Y545" s="613"/>
      <c r="Z545" s="612">
        <f t="shared" si="285"/>
        <v>0</v>
      </c>
      <c r="AA545" s="612">
        <f t="shared" si="286"/>
        <v>0</v>
      </c>
      <c r="AB545" s="613"/>
      <c r="AC545" s="612">
        <f t="shared" si="287"/>
        <v>0</v>
      </c>
      <c r="AD545" s="620"/>
    </row>
    <row r="546" ht="13.5" hidden="1" customHeight="1">
      <c r="A546" s="604" t="b">
        <v>0</v>
      </c>
      <c r="B546" s="492"/>
      <c r="C546" s="721"/>
      <c r="D546" s="492"/>
      <c r="E546" s="492"/>
      <c r="F546" s="606"/>
      <c r="G546" s="606"/>
      <c r="H546" s="617"/>
      <c r="I546" s="492"/>
      <c r="J546" s="492"/>
      <c r="K546" s="657"/>
      <c r="L546" s="618"/>
      <c r="M546" s="622"/>
      <c r="N546" s="613"/>
      <c r="O546" s="613"/>
      <c r="P546" s="610"/>
      <c r="Q546" s="610"/>
      <c r="R546" s="610"/>
      <c r="S546" s="612" t="b">
        <v>0</v>
      </c>
      <c r="T546" s="612" t="b">
        <v>0</v>
      </c>
      <c r="U546" s="613"/>
      <c r="V546" s="612">
        <f t="shared" ref="V546:W546" si="380">Q546-P546</f>
        <v>0</v>
      </c>
      <c r="W546" s="612">
        <f t="shared" si="380"/>
        <v>0</v>
      </c>
      <c r="X546" s="612">
        <f t="shared" si="278"/>
        <v>0</v>
      </c>
      <c r="Y546" s="613"/>
      <c r="Z546" s="612">
        <f t="shared" si="285"/>
        <v>0</v>
      </c>
      <c r="AA546" s="612">
        <f t="shared" si="286"/>
        <v>0</v>
      </c>
      <c r="AB546" s="613"/>
      <c r="AC546" s="612">
        <f t="shared" si="287"/>
        <v>0</v>
      </c>
      <c r="AD546" s="620"/>
    </row>
    <row r="547" ht="13.5" hidden="1" customHeight="1">
      <c r="A547" s="604" t="b">
        <v>0</v>
      </c>
      <c r="B547" s="492"/>
      <c r="C547" s="720"/>
      <c r="D547" s="492"/>
      <c r="E547" s="492"/>
      <c r="F547" s="606"/>
      <c r="G547" s="606"/>
      <c r="H547" s="617"/>
      <c r="I547" s="492"/>
      <c r="J547" s="492"/>
      <c r="K547" s="657"/>
      <c r="L547" s="618"/>
      <c r="M547" s="622"/>
      <c r="N547" s="613"/>
      <c r="O547" s="613"/>
      <c r="P547" s="610"/>
      <c r="Q547" s="610"/>
      <c r="R547" s="610"/>
      <c r="S547" s="612" t="b">
        <v>0</v>
      </c>
      <c r="T547" s="612" t="b">
        <v>0</v>
      </c>
      <c r="U547" s="613"/>
      <c r="V547" s="612">
        <f t="shared" ref="V547:W547" si="381">Q547-P547</f>
        <v>0</v>
      </c>
      <c r="W547" s="612">
        <f t="shared" si="381"/>
        <v>0</v>
      </c>
      <c r="X547" s="612">
        <f t="shared" si="278"/>
        <v>0</v>
      </c>
      <c r="Y547" s="613"/>
      <c r="Z547" s="612">
        <f t="shared" si="285"/>
        <v>0</v>
      </c>
      <c r="AA547" s="612">
        <f t="shared" si="286"/>
        <v>0</v>
      </c>
      <c r="AB547" s="613"/>
      <c r="AC547" s="612">
        <f t="shared" si="287"/>
        <v>0</v>
      </c>
      <c r="AD547" s="620"/>
    </row>
    <row r="548" ht="13.5" hidden="1" customHeight="1">
      <c r="A548" s="604" t="b">
        <v>0</v>
      </c>
      <c r="B548" s="492"/>
      <c r="C548" s="721"/>
      <c r="D548" s="492"/>
      <c r="E548" s="492"/>
      <c r="F548" s="606"/>
      <c r="G548" s="606"/>
      <c r="H548" s="617"/>
      <c r="I548" s="492"/>
      <c r="J548" s="492"/>
      <c r="K548" s="657"/>
      <c r="L548" s="618"/>
      <c r="M548" s="622"/>
      <c r="N548" s="613"/>
      <c r="O548" s="613"/>
      <c r="P548" s="610"/>
      <c r="Q548" s="610"/>
      <c r="R548" s="610"/>
      <c r="S548" s="612" t="b">
        <v>0</v>
      </c>
      <c r="T548" s="612" t="b">
        <v>0</v>
      </c>
      <c r="U548" s="613"/>
      <c r="V548" s="612">
        <f t="shared" ref="V548:W548" si="382">Q548-P548</f>
        <v>0</v>
      </c>
      <c r="W548" s="612">
        <f t="shared" si="382"/>
        <v>0</v>
      </c>
      <c r="X548" s="612">
        <f t="shared" si="278"/>
        <v>0</v>
      </c>
      <c r="Y548" s="613"/>
      <c r="Z548" s="612">
        <f t="shared" si="285"/>
        <v>0</v>
      </c>
      <c r="AA548" s="612">
        <f t="shared" si="286"/>
        <v>0</v>
      </c>
      <c r="AB548" s="613"/>
      <c r="AC548" s="612">
        <f t="shared" si="287"/>
        <v>0</v>
      </c>
      <c r="AD548" s="620"/>
    </row>
    <row r="549" ht="13.5" hidden="1" customHeight="1">
      <c r="A549" s="604" t="b">
        <v>0</v>
      </c>
      <c r="B549" s="492"/>
      <c r="C549" s="720"/>
      <c r="D549" s="492"/>
      <c r="E549" s="492"/>
      <c r="F549" s="606"/>
      <c r="G549" s="606"/>
      <c r="H549" s="617"/>
      <c r="I549" s="492"/>
      <c r="J549" s="492"/>
      <c r="K549" s="657"/>
      <c r="L549" s="618"/>
      <c r="M549" s="622"/>
      <c r="N549" s="613"/>
      <c r="O549" s="613"/>
      <c r="P549" s="610"/>
      <c r="Q549" s="610"/>
      <c r="R549" s="610"/>
      <c r="S549" s="612" t="b">
        <v>0</v>
      </c>
      <c r="T549" s="612" t="b">
        <v>0</v>
      </c>
      <c r="U549" s="613"/>
      <c r="V549" s="612">
        <f t="shared" ref="V549:W549" si="383">Q549-P549</f>
        <v>0</v>
      </c>
      <c r="W549" s="612">
        <f t="shared" si="383"/>
        <v>0</v>
      </c>
      <c r="X549" s="612">
        <f t="shared" si="278"/>
        <v>0</v>
      </c>
      <c r="Y549" s="613"/>
      <c r="Z549" s="612">
        <f t="shared" si="285"/>
        <v>0</v>
      </c>
      <c r="AA549" s="612">
        <f t="shared" si="286"/>
        <v>0</v>
      </c>
      <c r="AB549" s="613"/>
      <c r="AC549" s="612">
        <f t="shared" si="287"/>
        <v>0</v>
      </c>
      <c r="AD549" s="620"/>
    </row>
    <row r="550" ht="13.5" hidden="1" customHeight="1">
      <c r="A550" s="604" t="b">
        <v>0</v>
      </c>
      <c r="B550" s="492"/>
      <c r="C550" s="721"/>
      <c r="D550" s="492"/>
      <c r="E550" s="492"/>
      <c r="F550" s="606"/>
      <c r="G550" s="606"/>
      <c r="H550" s="617"/>
      <c r="I550" s="492"/>
      <c r="J550" s="492"/>
      <c r="K550" s="657"/>
      <c r="L550" s="618"/>
      <c r="M550" s="622"/>
      <c r="N550" s="613"/>
      <c r="O550" s="613"/>
      <c r="P550" s="610"/>
      <c r="Q550" s="610"/>
      <c r="R550" s="610"/>
      <c r="S550" s="612" t="b">
        <v>0</v>
      </c>
      <c r="T550" s="612" t="b">
        <v>0</v>
      </c>
      <c r="U550" s="613"/>
      <c r="V550" s="612">
        <f t="shared" ref="V550:W550" si="384">Q550-P550</f>
        <v>0</v>
      </c>
      <c r="W550" s="612">
        <f t="shared" si="384"/>
        <v>0</v>
      </c>
      <c r="X550" s="612">
        <f t="shared" si="278"/>
        <v>0</v>
      </c>
      <c r="Y550" s="613"/>
      <c r="Z550" s="612">
        <f t="shared" si="285"/>
        <v>0</v>
      </c>
      <c r="AA550" s="612">
        <f t="shared" si="286"/>
        <v>0</v>
      </c>
      <c r="AB550" s="613"/>
      <c r="AC550" s="612">
        <f t="shared" si="287"/>
        <v>0</v>
      </c>
      <c r="AD550" s="620"/>
    </row>
    <row r="551" ht="13.5" hidden="1" customHeight="1">
      <c r="A551" s="604" t="b">
        <v>0</v>
      </c>
      <c r="B551" s="492"/>
      <c r="C551" s="720"/>
      <c r="D551" s="492"/>
      <c r="E551" s="492"/>
      <c r="F551" s="606"/>
      <c r="G551" s="606"/>
      <c r="H551" s="617"/>
      <c r="I551" s="492"/>
      <c r="J551" s="492"/>
      <c r="K551" s="657"/>
      <c r="L551" s="618"/>
      <c r="M551" s="622"/>
      <c r="N551" s="613"/>
      <c r="O551" s="613"/>
      <c r="P551" s="610"/>
      <c r="Q551" s="610"/>
      <c r="R551" s="610"/>
      <c r="S551" s="612" t="b">
        <v>0</v>
      </c>
      <c r="T551" s="612" t="b">
        <v>0</v>
      </c>
      <c r="U551" s="613"/>
      <c r="V551" s="612">
        <f t="shared" ref="V551:W551" si="385">Q551-P551</f>
        <v>0</v>
      </c>
      <c r="W551" s="612">
        <f t="shared" si="385"/>
        <v>0</v>
      </c>
      <c r="X551" s="612">
        <f t="shared" si="278"/>
        <v>0</v>
      </c>
      <c r="Y551" s="613"/>
      <c r="Z551" s="612">
        <f t="shared" si="285"/>
        <v>0</v>
      </c>
      <c r="AA551" s="612">
        <f t="shared" si="286"/>
        <v>0</v>
      </c>
      <c r="AB551" s="613"/>
      <c r="AC551" s="612">
        <f t="shared" si="287"/>
        <v>0</v>
      </c>
      <c r="AD551" s="620"/>
    </row>
    <row r="552" ht="13.5" hidden="1" customHeight="1">
      <c r="A552" s="604" t="b">
        <v>0</v>
      </c>
      <c r="B552" s="492"/>
      <c r="C552" s="721"/>
      <c r="D552" s="492"/>
      <c r="E552" s="492"/>
      <c r="F552" s="606"/>
      <c r="G552" s="606"/>
      <c r="H552" s="617"/>
      <c r="I552" s="492"/>
      <c r="J552" s="492"/>
      <c r="K552" s="657"/>
      <c r="L552" s="618"/>
      <c r="M552" s="622"/>
      <c r="N552" s="613"/>
      <c r="O552" s="613"/>
      <c r="P552" s="610"/>
      <c r="Q552" s="610"/>
      <c r="R552" s="610"/>
      <c r="S552" s="612" t="b">
        <v>0</v>
      </c>
      <c r="T552" s="612" t="b">
        <v>0</v>
      </c>
      <c r="U552" s="613"/>
      <c r="V552" s="612">
        <f t="shared" ref="V552:W552" si="386">Q552-P552</f>
        <v>0</v>
      </c>
      <c r="W552" s="612">
        <f t="shared" si="386"/>
        <v>0</v>
      </c>
      <c r="X552" s="612">
        <f t="shared" si="278"/>
        <v>0</v>
      </c>
      <c r="Y552" s="613"/>
      <c r="Z552" s="612">
        <f t="shared" si="285"/>
        <v>0</v>
      </c>
      <c r="AA552" s="612">
        <f t="shared" si="286"/>
        <v>0</v>
      </c>
      <c r="AB552" s="613"/>
      <c r="AC552" s="612">
        <f t="shared" si="287"/>
        <v>0</v>
      </c>
      <c r="AD552" s="620"/>
    </row>
    <row r="553" ht="13.5" hidden="1" customHeight="1">
      <c r="A553" s="604" t="b">
        <v>0</v>
      </c>
      <c r="B553" s="492"/>
      <c r="C553" s="720"/>
      <c r="D553" s="492"/>
      <c r="E553" s="492"/>
      <c r="F553" s="606"/>
      <c r="G553" s="606"/>
      <c r="H553" s="617"/>
      <c r="I553" s="492"/>
      <c r="J553" s="492"/>
      <c r="K553" s="657"/>
      <c r="L553" s="618"/>
      <c r="M553" s="622"/>
      <c r="N553" s="613"/>
      <c r="O553" s="613"/>
      <c r="P553" s="610"/>
      <c r="Q553" s="610"/>
      <c r="R553" s="610"/>
      <c r="S553" s="612" t="b">
        <v>0</v>
      </c>
      <c r="T553" s="612" t="b">
        <v>0</v>
      </c>
      <c r="U553" s="613"/>
      <c r="V553" s="612">
        <f t="shared" ref="V553:W553" si="387">Q553-P553</f>
        <v>0</v>
      </c>
      <c r="W553" s="612">
        <f t="shared" si="387"/>
        <v>0</v>
      </c>
      <c r="X553" s="612">
        <f t="shared" si="278"/>
        <v>0</v>
      </c>
      <c r="Y553" s="613"/>
      <c r="Z553" s="612">
        <f t="shared" si="285"/>
        <v>0</v>
      </c>
      <c r="AA553" s="612">
        <f t="shared" si="286"/>
        <v>0</v>
      </c>
      <c r="AB553" s="613"/>
      <c r="AC553" s="612">
        <f t="shared" si="287"/>
        <v>0</v>
      </c>
      <c r="AD553" s="620"/>
    </row>
    <row r="554" ht="13.5" hidden="1" customHeight="1">
      <c r="A554" s="604" t="b">
        <v>0</v>
      </c>
      <c r="B554" s="492"/>
      <c r="C554" s="721"/>
      <c r="D554" s="492"/>
      <c r="E554" s="492"/>
      <c r="F554" s="606"/>
      <c r="G554" s="606"/>
      <c r="H554" s="617"/>
      <c r="I554" s="492"/>
      <c r="J554" s="492"/>
      <c r="K554" s="657"/>
      <c r="L554" s="618"/>
      <c r="M554" s="622"/>
      <c r="N554" s="613"/>
      <c r="O554" s="613"/>
      <c r="P554" s="610"/>
      <c r="Q554" s="610"/>
      <c r="R554" s="610"/>
      <c r="S554" s="612" t="b">
        <v>0</v>
      </c>
      <c r="T554" s="612" t="b">
        <v>0</v>
      </c>
      <c r="U554" s="613"/>
      <c r="V554" s="612">
        <f t="shared" ref="V554:W554" si="388">Q554-P554</f>
        <v>0</v>
      </c>
      <c r="W554" s="612">
        <f t="shared" si="388"/>
        <v>0</v>
      </c>
      <c r="X554" s="612">
        <f t="shared" si="278"/>
        <v>0</v>
      </c>
      <c r="Y554" s="613"/>
      <c r="Z554" s="612">
        <f t="shared" si="285"/>
        <v>0</v>
      </c>
      <c r="AA554" s="612">
        <f t="shared" si="286"/>
        <v>0</v>
      </c>
      <c r="AB554" s="613"/>
      <c r="AC554" s="612">
        <f t="shared" si="287"/>
        <v>0</v>
      </c>
      <c r="AD554" s="620"/>
    </row>
    <row r="555" ht="13.5" hidden="1" customHeight="1">
      <c r="A555" s="604" t="b">
        <v>0</v>
      </c>
      <c r="B555" s="492"/>
      <c r="C555" s="720"/>
      <c r="D555" s="492"/>
      <c r="E555" s="492"/>
      <c r="F555" s="606"/>
      <c r="G555" s="606"/>
      <c r="H555" s="617"/>
      <c r="I555" s="492"/>
      <c r="J555" s="492"/>
      <c r="K555" s="657"/>
      <c r="L555" s="618"/>
      <c r="M555" s="622"/>
      <c r="N555" s="613"/>
      <c r="O555" s="613"/>
      <c r="P555" s="610"/>
      <c r="Q555" s="610"/>
      <c r="R555" s="610"/>
      <c r="S555" s="612" t="b">
        <v>0</v>
      </c>
      <c r="T555" s="612" t="b">
        <v>0</v>
      </c>
      <c r="U555" s="613"/>
      <c r="V555" s="612">
        <f t="shared" ref="V555:W555" si="389">Q555-P555</f>
        <v>0</v>
      </c>
      <c r="W555" s="612">
        <f t="shared" si="389"/>
        <v>0</v>
      </c>
      <c r="X555" s="612">
        <f t="shared" si="278"/>
        <v>0</v>
      </c>
      <c r="Y555" s="613"/>
      <c r="Z555" s="612">
        <f t="shared" si="285"/>
        <v>0</v>
      </c>
      <c r="AA555" s="612">
        <f t="shared" si="286"/>
        <v>0</v>
      </c>
      <c r="AB555" s="613"/>
      <c r="AC555" s="612">
        <f t="shared" si="287"/>
        <v>0</v>
      </c>
      <c r="AD555" s="620"/>
    </row>
    <row r="556" ht="13.5" hidden="1" customHeight="1">
      <c r="A556" s="604" t="b">
        <v>0</v>
      </c>
      <c r="B556" s="492"/>
      <c r="C556" s="721"/>
      <c r="D556" s="492"/>
      <c r="E556" s="492"/>
      <c r="F556" s="606"/>
      <c r="G556" s="606"/>
      <c r="H556" s="617"/>
      <c r="I556" s="492"/>
      <c r="J556" s="492"/>
      <c r="K556" s="657"/>
      <c r="L556" s="618"/>
      <c r="M556" s="622"/>
      <c r="N556" s="613"/>
      <c r="O556" s="613"/>
      <c r="P556" s="610"/>
      <c r="Q556" s="610"/>
      <c r="R556" s="610"/>
      <c r="S556" s="612" t="b">
        <v>0</v>
      </c>
      <c r="T556" s="612" t="b">
        <v>0</v>
      </c>
      <c r="U556" s="613"/>
      <c r="V556" s="612">
        <f t="shared" ref="V556:W556" si="390">Q556-P556</f>
        <v>0</v>
      </c>
      <c r="W556" s="612">
        <f t="shared" si="390"/>
        <v>0</v>
      </c>
      <c r="X556" s="612">
        <f t="shared" si="278"/>
        <v>0</v>
      </c>
      <c r="Y556" s="613"/>
      <c r="Z556" s="612">
        <f t="shared" si="285"/>
        <v>0</v>
      </c>
      <c r="AA556" s="612">
        <f t="shared" si="286"/>
        <v>0</v>
      </c>
      <c r="AB556" s="613"/>
      <c r="AC556" s="612">
        <f t="shared" si="287"/>
        <v>0</v>
      </c>
      <c r="AD556" s="620"/>
    </row>
    <row r="557" ht="13.5" hidden="1" customHeight="1">
      <c r="A557" s="604" t="b">
        <v>0</v>
      </c>
      <c r="B557" s="492"/>
      <c r="C557" s="720"/>
      <c r="D557" s="492"/>
      <c r="E557" s="492"/>
      <c r="F557" s="606"/>
      <c r="G557" s="606"/>
      <c r="H557" s="617"/>
      <c r="I557" s="492"/>
      <c r="J557" s="492"/>
      <c r="K557" s="657"/>
      <c r="L557" s="618"/>
      <c r="M557" s="622"/>
      <c r="N557" s="613"/>
      <c r="O557" s="613"/>
      <c r="P557" s="610"/>
      <c r="Q557" s="610"/>
      <c r="R557" s="610"/>
      <c r="S557" s="612" t="b">
        <v>0</v>
      </c>
      <c r="T557" s="612" t="b">
        <v>0</v>
      </c>
      <c r="U557" s="613"/>
      <c r="V557" s="612">
        <f t="shared" ref="V557:W557" si="391">Q557-P557</f>
        <v>0</v>
      </c>
      <c r="W557" s="612">
        <f t="shared" si="391"/>
        <v>0</v>
      </c>
      <c r="X557" s="612">
        <f t="shared" si="278"/>
        <v>0</v>
      </c>
      <c r="Y557" s="613"/>
      <c r="Z557" s="612">
        <f t="shared" si="285"/>
        <v>0</v>
      </c>
      <c r="AA557" s="612">
        <f t="shared" si="286"/>
        <v>0</v>
      </c>
      <c r="AB557" s="613"/>
      <c r="AC557" s="612">
        <f t="shared" si="287"/>
        <v>0</v>
      </c>
      <c r="AD557" s="620"/>
    </row>
    <row r="558" ht="13.5" hidden="1" customHeight="1">
      <c r="A558" s="604" t="b">
        <v>0</v>
      </c>
      <c r="B558" s="492"/>
      <c r="C558" s="721"/>
      <c r="D558" s="492"/>
      <c r="E558" s="492"/>
      <c r="F558" s="606"/>
      <c r="G558" s="606"/>
      <c r="H558" s="617"/>
      <c r="I558" s="492"/>
      <c r="J558" s="492"/>
      <c r="K558" s="657"/>
      <c r="L558" s="618"/>
      <c r="M558" s="622"/>
      <c r="N558" s="613"/>
      <c r="O558" s="613"/>
      <c r="P558" s="610"/>
      <c r="Q558" s="610"/>
      <c r="R558" s="610"/>
      <c r="S558" s="612" t="b">
        <v>0</v>
      </c>
      <c r="T558" s="612" t="b">
        <v>0</v>
      </c>
      <c r="U558" s="613"/>
      <c r="V558" s="612">
        <f t="shared" ref="V558:W558" si="392">Q558-P558</f>
        <v>0</v>
      </c>
      <c r="W558" s="612">
        <f t="shared" si="392"/>
        <v>0</v>
      </c>
      <c r="X558" s="612">
        <f t="shared" si="278"/>
        <v>0</v>
      </c>
      <c r="Y558" s="613"/>
      <c r="Z558" s="612">
        <f t="shared" si="285"/>
        <v>0</v>
      </c>
      <c r="AA558" s="612">
        <f t="shared" si="286"/>
        <v>0</v>
      </c>
      <c r="AB558" s="613"/>
      <c r="AC558" s="612">
        <f t="shared" si="287"/>
        <v>0</v>
      </c>
      <c r="AD558" s="620"/>
    </row>
    <row r="559" ht="13.5" hidden="1" customHeight="1">
      <c r="A559" s="604" t="b">
        <v>0</v>
      </c>
      <c r="B559" s="492"/>
      <c r="C559" s="720"/>
      <c r="D559" s="492"/>
      <c r="E559" s="492"/>
      <c r="F559" s="606"/>
      <c r="G559" s="606"/>
      <c r="H559" s="617"/>
      <c r="I559" s="492"/>
      <c r="J559" s="492"/>
      <c r="K559" s="657"/>
      <c r="L559" s="618"/>
      <c r="M559" s="622"/>
      <c r="N559" s="613"/>
      <c r="O559" s="613"/>
      <c r="P559" s="610"/>
      <c r="Q559" s="610"/>
      <c r="R559" s="610"/>
      <c r="S559" s="612" t="b">
        <v>0</v>
      </c>
      <c r="T559" s="612" t="b">
        <v>0</v>
      </c>
      <c r="U559" s="613"/>
      <c r="V559" s="612">
        <f t="shared" ref="V559:W559" si="393">Q559-P559</f>
        <v>0</v>
      </c>
      <c r="W559" s="612">
        <f t="shared" si="393"/>
        <v>0</v>
      </c>
      <c r="X559" s="612">
        <f t="shared" si="278"/>
        <v>0</v>
      </c>
      <c r="Y559" s="613"/>
      <c r="Z559" s="612">
        <f t="shared" si="285"/>
        <v>0</v>
      </c>
      <c r="AA559" s="612">
        <f t="shared" si="286"/>
        <v>0</v>
      </c>
      <c r="AB559" s="613"/>
      <c r="AC559" s="612">
        <f t="shared" si="287"/>
        <v>0</v>
      </c>
      <c r="AD559" s="620"/>
    </row>
    <row r="560" ht="13.5" hidden="1" customHeight="1">
      <c r="A560" s="604" t="b">
        <v>0</v>
      </c>
      <c r="B560" s="492"/>
      <c r="C560" s="721"/>
      <c r="D560" s="492"/>
      <c r="E560" s="492"/>
      <c r="F560" s="606"/>
      <c r="G560" s="606"/>
      <c r="H560" s="617"/>
      <c r="I560" s="492"/>
      <c r="J560" s="492"/>
      <c r="K560" s="657"/>
      <c r="L560" s="618"/>
      <c r="M560" s="622"/>
      <c r="N560" s="613"/>
      <c r="O560" s="613"/>
      <c r="P560" s="610"/>
      <c r="Q560" s="610"/>
      <c r="R560" s="610"/>
      <c r="S560" s="612" t="b">
        <v>0</v>
      </c>
      <c r="T560" s="612" t="b">
        <v>0</v>
      </c>
      <c r="U560" s="613"/>
      <c r="V560" s="612">
        <f t="shared" ref="V560:W560" si="394">Q560-P560</f>
        <v>0</v>
      </c>
      <c r="W560" s="612">
        <f t="shared" si="394"/>
        <v>0</v>
      </c>
      <c r="X560" s="612">
        <f t="shared" si="278"/>
        <v>0</v>
      </c>
      <c r="Y560" s="613"/>
      <c r="Z560" s="612">
        <f t="shared" si="285"/>
        <v>0</v>
      </c>
      <c r="AA560" s="612">
        <f t="shared" si="286"/>
        <v>0</v>
      </c>
      <c r="AB560" s="613"/>
      <c r="AC560" s="612">
        <f t="shared" si="287"/>
        <v>0</v>
      </c>
      <c r="AD560" s="620"/>
    </row>
    <row r="561" ht="13.5" hidden="1" customHeight="1">
      <c r="A561" s="604" t="b">
        <v>0</v>
      </c>
      <c r="B561" s="492"/>
      <c r="C561" s="720"/>
      <c r="D561" s="492"/>
      <c r="E561" s="492"/>
      <c r="F561" s="606"/>
      <c r="G561" s="606"/>
      <c r="H561" s="617"/>
      <c r="I561" s="492"/>
      <c r="J561" s="492"/>
      <c r="K561" s="657"/>
      <c r="L561" s="618"/>
      <c r="M561" s="622"/>
      <c r="N561" s="613"/>
      <c r="O561" s="613"/>
      <c r="P561" s="610"/>
      <c r="Q561" s="610"/>
      <c r="R561" s="610"/>
      <c r="S561" s="612" t="b">
        <v>0</v>
      </c>
      <c r="T561" s="612" t="b">
        <v>0</v>
      </c>
      <c r="U561" s="613"/>
      <c r="V561" s="612">
        <f t="shared" ref="V561:W561" si="395">Q561-P561</f>
        <v>0</v>
      </c>
      <c r="W561" s="612">
        <f t="shared" si="395"/>
        <v>0</v>
      </c>
      <c r="X561" s="612">
        <f t="shared" si="278"/>
        <v>0</v>
      </c>
      <c r="Y561" s="613"/>
      <c r="Z561" s="612">
        <f t="shared" si="285"/>
        <v>0</v>
      </c>
      <c r="AA561" s="612">
        <f t="shared" si="286"/>
        <v>0</v>
      </c>
      <c r="AB561" s="613"/>
      <c r="AC561" s="612">
        <f t="shared" si="287"/>
        <v>0</v>
      </c>
      <c r="AD561" s="620"/>
    </row>
    <row r="562" ht="13.5" hidden="1" customHeight="1">
      <c r="A562" s="604" t="b">
        <v>0</v>
      </c>
      <c r="B562" s="492"/>
      <c r="C562" s="721"/>
      <c r="D562" s="492"/>
      <c r="E562" s="492"/>
      <c r="F562" s="606"/>
      <c r="G562" s="606"/>
      <c r="H562" s="617"/>
      <c r="I562" s="492"/>
      <c r="J562" s="492"/>
      <c r="K562" s="657"/>
      <c r="L562" s="618"/>
      <c r="M562" s="622"/>
      <c r="N562" s="613"/>
      <c r="O562" s="613"/>
      <c r="P562" s="610"/>
      <c r="Q562" s="610"/>
      <c r="R562" s="610"/>
      <c r="S562" s="612" t="b">
        <v>0</v>
      </c>
      <c r="T562" s="612" t="b">
        <v>0</v>
      </c>
      <c r="U562" s="613"/>
      <c r="V562" s="612">
        <f t="shared" ref="V562:W562" si="396">Q562-P562</f>
        <v>0</v>
      </c>
      <c r="W562" s="612">
        <f t="shared" si="396"/>
        <v>0</v>
      </c>
      <c r="X562" s="612">
        <f t="shared" si="278"/>
        <v>0</v>
      </c>
      <c r="Y562" s="613"/>
      <c r="Z562" s="612">
        <f t="shared" si="285"/>
        <v>0</v>
      </c>
      <c r="AA562" s="612">
        <f t="shared" si="286"/>
        <v>0</v>
      </c>
      <c r="AB562" s="613"/>
      <c r="AC562" s="612">
        <f t="shared" si="287"/>
        <v>0</v>
      </c>
      <c r="AD562" s="620"/>
    </row>
    <row r="563" ht="13.5" hidden="1" customHeight="1">
      <c r="A563" s="604" t="b">
        <v>0</v>
      </c>
      <c r="B563" s="492"/>
      <c r="C563" s="720"/>
      <c r="D563" s="492"/>
      <c r="E563" s="492"/>
      <c r="F563" s="606"/>
      <c r="G563" s="606"/>
      <c r="H563" s="617"/>
      <c r="I563" s="492"/>
      <c r="J563" s="492"/>
      <c r="K563" s="657"/>
      <c r="L563" s="618"/>
      <c r="M563" s="622"/>
      <c r="N563" s="613"/>
      <c r="O563" s="613"/>
      <c r="P563" s="610"/>
      <c r="Q563" s="610"/>
      <c r="R563" s="610"/>
      <c r="S563" s="612" t="b">
        <v>0</v>
      </c>
      <c r="T563" s="612" t="b">
        <v>0</v>
      </c>
      <c r="U563" s="613"/>
      <c r="V563" s="612">
        <f t="shared" ref="V563:W563" si="397">Q563-P563</f>
        <v>0</v>
      </c>
      <c r="W563" s="612">
        <f t="shared" si="397"/>
        <v>0</v>
      </c>
      <c r="X563" s="612">
        <f t="shared" si="278"/>
        <v>0</v>
      </c>
      <c r="Y563" s="613"/>
      <c r="Z563" s="612">
        <f t="shared" si="285"/>
        <v>0</v>
      </c>
      <c r="AA563" s="612">
        <f t="shared" si="286"/>
        <v>0</v>
      </c>
      <c r="AB563" s="613"/>
      <c r="AC563" s="612">
        <f t="shared" si="287"/>
        <v>0</v>
      </c>
      <c r="AD563" s="620"/>
    </row>
    <row r="564" ht="13.5" hidden="1" customHeight="1">
      <c r="A564" s="604" t="b">
        <v>0</v>
      </c>
      <c r="B564" s="492"/>
      <c r="C564" s="721"/>
      <c r="D564" s="492"/>
      <c r="E564" s="492"/>
      <c r="F564" s="606"/>
      <c r="G564" s="606"/>
      <c r="H564" s="617"/>
      <c r="I564" s="492"/>
      <c r="J564" s="492"/>
      <c r="K564" s="657"/>
      <c r="L564" s="618"/>
      <c r="M564" s="622"/>
      <c r="N564" s="613"/>
      <c r="O564" s="613"/>
      <c r="P564" s="610"/>
      <c r="Q564" s="610"/>
      <c r="R564" s="610"/>
      <c r="S564" s="612" t="b">
        <v>0</v>
      </c>
      <c r="T564" s="612" t="b">
        <v>0</v>
      </c>
      <c r="U564" s="613"/>
      <c r="V564" s="612">
        <f t="shared" ref="V564:W564" si="398">Q564-P564</f>
        <v>0</v>
      </c>
      <c r="W564" s="612">
        <f t="shared" si="398"/>
        <v>0</v>
      </c>
      <c r="X564" s="612">
        <f t="shared" si="278"/>
        <v>0</v>
      </c>
      <c r="Y564" s="613"/>
      <c r="Z564" s="612">
        <f t="shared" si="285"/>
        <v>0</v>
      </c>
      <c r="AA564" s="612">
        <f t="shared" si="286"/>
        <v>0</v>
      </c>
      <c r="AB564" s="613"/>
      <c r="AC564" s="612">
        <f t="shared" si="287"/>
        <v>0</v>
      </c>
      <c r="AD564" s="620"/>
    </row>
    <row r="565" ht="13.5" hidden="1" customHeight="1">
      <c r="A565" s="604" t="b">
        <v>0</v>
      </c>
      <c r="B565" s="492"/>
      <c r="C565" s="720"/>
      <c r="D565" s="492"/>
      <c r="E565" s="492"/>
      <c r="F565" s="606"/>
      <c r="G565" s="606"/>
      <c r="H565" s="617"/>
      <c r="I565" s="492"/>
      <c r="J565" s="492"/>
      <c r="K565" s="657"/>
      <c r="L565" s="618"/>
      <c r="M565" s="622"/>
      <c r="N565" s="613"/>
      <c r="O565" s="613"/>
      <c r="P565" s="610"/>
      <c r="Q565" s="610"/>
      <c r="R565" s="610"/>
      <c r="S565" s="612" t="b">
        <v>0</v>
      </c>
      <c r="T565" s="612" t="b">
        <v>0</v>
      </c>
      <c r="U565" s="613"/>
      <c r="V565" s="612">
        <f t="shared" ref="V565:W565" si="399">Q565-P565</f>
        <v>0</v>
      </c>
      <c r="W565" s="612">
        <f t="shared" si="399"/>
        <v>0</v>
      </c>
      <c r="X565" s="612">
        <f t="shared" si="278"/>
        <v>0</v>
      </c>
      <c r="Y565" s="613"/>
      <c r="Z565" s="612">
        <f t="shared" si="285"/>
        <v>0</v>
      </c>
      <c r="AA565" s="612">
        <f t="shared" si="286"/>
        <v>0</v>
      </c>
      <c r="AB565" s="613"/>
      <c r="AC565" s="612">
        <f t="shared" si="287"/>
        <v>0</v>
      </c>
      <c r="AD565" s="620"/>
    </row>
    <row r="566" ht="13.5" hidden="1" customHeight="1">
      <c r="A566" s="604" t="b">
        <v>0</v>
      </c>
      <c r="B566" s="492"/>
      <c r="C566" s="721"/>
      <c r="D566" s="492"/>
      <c r="E566" s="492"/>
      <c r="F566" s="606"/>
      <c r="G566" s="606"/>
      <c r="H566" s="617"/>
      <c r="I566" s="492"/>
      <c r="J566" s="492"/>
      <c r="K566" s="657"/>
      <c r="L566" s="618"/>
      <c r="M566" s="622"/>
      <c r="N566" s="613"/>
      <c r="O566" s="613"/>
      <c r="P566" s="610"/>
      <c r="Q566" s="610"/>
      <c r="R566" s="610"/>
      <c r="S566" s="612" t="b">
        <v>0</v>
      </c>
      <c r="T566" s="612" t="b">
        <v>0</v>
      </c>
      <c r="U566" s="613"/>
      <c r="V566" s="612">
        <f t="shared" ref="V566:W566" si="400">Q566-P566</f>
        <v>0</v>
      </c>
      <c r="W566" s="612">
        <f t="shared" si="400"/>
        <v>0</v>
      </c>
      <c r="X566" s="612">
        <f t="shared" si="278"/>
        <v>0</v>
      </c>
      <c r="Y566" s="613"/>
      <c r="Z566" s="612">
        <f t="shared" si="285"/>
        <v>0</v>
      </c>
      <c r="AA566" s="612">
        <f t="shared" si="286"/>
        <v>0</v>
      </c>
      <c r="AB566" s="613"/>
      <c r="AC566" s="612">
        <f t="shared" si="287"/>
        <v>0</v>
      </c>
      <c r="AD566" s="620"/>
    </row>
    <row r="567" ht="13.5" hidden="1" customHeight="1">
      <c r="A567" s="604" t="b">
        <v>0</v>
      </c>
      <c r="B567" s="492"/>
      <c r="C567" s="720"/>
      <c r="D567" s="492"/>
      <c r="E567" s="492"/>
      <c r="F567" s="606"/>
      <c r="G567" s="606"/>
      <c r="H567" s="617"/>
      <c r="I567" s="492"/>
      <c r="J567" s="492"/>
      <c r="K567" s="657"/>
      <c r="L567" s="618"/>
      <c r="M567" s="622"/>
      <c r="N567" s="613"/>
      <c r="O567" s="613"/>
      <c r="P567" s="610"/>
      <c r="Q567" s="610"/>
      <c r="R567" s="610"/>
      <c r="S567" s="612" t="b">
        <v>0</v>
      </c>
      <c r="T567" s="612" t="b">
        <v>0</v>
      </c>
      <c r="U567" s="613"/>
      <c r="V567" s="612">
        <f t="shared" ref="V567:W567" si="401">Q567-P567</f>
        <v>0</v>
      </c>
      <c r="W567" s="612">
        <f t="shared" si="401"/>
        <v>0</v>
      </c>
      <c r="X567" s="612">
        <f t="shared" si="278"/>
        <v>0</v>
      </c>
      <c r="Y567" s="613"/>
      <c r="Z567" s="612">
        <f t="shared" si="285"/>
        <v>0</v>
      </c>
      <c r="AA567" s="612">
        <f t="shared" si="286"/>
        <v>0</v>
      </c>
      <c r="AB567" s="613"/>
      <c r="AC567" s="612">
        <f t="shared" si="287"/>
        <v>0</v>
      </c>
      <c r="AD567" s="620"/>
    </row>
    <row r="568" ht="13.5" hidden="1" customHeight="1">
      <c r="A568" s="604" t="b">
        <v>0</v>
      </c>
      <c r="B568" s="492"/>
      <c r="C568" s="721"/>
      <c r="D568" s="492"/>
      <c r="E568" s="492"/>
      <c r="F568" s="606"/>
      <c r="G568" s="606"/>
      <c r="H568" s="617"/>
      <c r="I568" s="492"/>
      <c r="J568" s="492"/>
      <c r="K568" s="657"/>
      <c r="L568" s="618"/>
      <c r="M568" s="622"/>
      <c r="N568" s="613"/>
      <c r="O568" s="613"/>
      <c r="P568" s="610"/>
      <c r="Q568" s="610"/>
      <c r="R568" s="610"/>
      <c r="S568" s="612" t="b">
        <v>0</v>
      </c>
      <c r="T568" s="612" t="b">
        <v>0</v>
      </c>
      <c r="U568" s="613"/>
      <c r="V568" s="612">
        <f t="shared" ref="V568:W568" si="402">Q568-P568</f>
        <v>0</v>
      </c>
      <c r="W568" s="612">
        <f t="shared" si="402"/>
        <v>0</v>
      </c>
      <c r="X568" s="612">
        <f t="shared" si="278"/>
        <v>0</v>
      </c>
      <c r="Y568" s="613"/>
      <c r="Z568" s="612">
        <f t="shared" si="285"/>
        <v>0</v>
      </c>
      <c r="AA568" s="612">
        <f t="shared" si="286"/>
        <v>0</v>
      </c>
      <c r="AB568" s="613"/>
      <c r="AC568" s="612">
        <f t="shared" si="287"/>
        <v>0</v>
      </c>
      <c r="AD568" s="620"/>
    </row>
    <row r="569" ht="13.5" hidden="1" customHeight="1">
      <c r="A569" s="604" t="b">
        <v>0</v>
      </c>
      <c r="B569" s="492"/>
      <c r="C569" s="720"/>
      <c r="D569" s="492"/>
      <c r="E569" s="492"/>
      <c r="F569" s="606"/>
      <c r="G569" s="606"/>
      <c r="H569" s="617"/>
      <c r="I569" s="492"/>
      <c r="J569" s="492"/>
      <c r="K569" s="657"/>
      <c r="L569" s="618"/>
      <c r="M569" s="622"/>
      <c r="N569" s="613"/>
      <c r="O569" s="613"/>
      <c r="P569" s="610"/>
      <c r="Q569" s="610"/>
      <c r="R569" s="610"/>
      <c r="S569" s="612" t="b">
        <v>0</v>
      </c>
      <c r="T569" s="612" t="b">
        <v>0</v>
      </c>
      <c r="U569" s="613"/>
      <c r="V569" s="612">
        <f t="shared" ref="V569:W569" si="403">Q569-P569</f>
        <v>0</v>
      </c>
      <c r="W569" s="612">
        <f t="shared" si="403"/>
        <v>0</v>
      </c>
      <c r="X569" s="612">
        <f t="shared" si="278"/>
        <v>0</v>
      </c>
      <c r="Y569" s="613"/>
      <c r="Z569" s="612">
        <f t="shared" si="285"/>
        <v>0</v>
      </c>
      <c r="AA569" s="612">
        <f t="shared" si="286"/>
        <v>0</v>
      </c>
      <c r="AB569" s="613"/>
      <c r="AC569" s="612">
        <f t="shared" si="287"/>
        <v>0</v>
      </c>
      <c r="AD569" s="620"/>
    </row>
    <row r="570" ht="13.5" hidden="1" customHeight="1">
      <c r="A570" s="604" t="b">
        <v>0</v>
      </c>
      <c r="B570" s="492"/>
      <c r="C570" s="721"/>
      <c r="D570" s="492"/>
      <c r="E570" s="492"/>
      <c r="F570" s="606"/>
      <c r="G570" s="606"/>
      <c r="H570" s="617"/>
      <c r="I570" s="492"/>
      <c r="J570" s="492"/>
      <c r="K570" s="657"/>
      <c r="L570" s="618"/>
      <c r="M570" s="622"/>
      <c r="N570" s="613"/>
      <c r="O570" s="613"/>
      <c r="P570" s="610"/>
      <c r="Q570" s="610"/>
      <c r="R570" s="610"/>
      <c r="S570" s="612" t="b">
        <v>0</v>
      </c>
      <c r="T570" s="612" t="b">
        <v>0</v>
      </c>
      <c r="U570" s="613"/>
      <c r="V570" s="612">
        <f t="shared" ref="V570:W570" si="404">Q570-P570</f>
        <v>0</v>
      </c>
      <c r="W570" s="612">
        <f t="shared" si="404"/>
        <v>0</v>
      </c>
      <c r="X570" s="612">
        <f t="shared" si="278"/>
        <v>0</v>
      </c>
      <c r="Y570" s="613"/>
      <c r="Z570" s="612">
        <f t="shared" si="285"/>
        <v>0</v>
      </c>
      <c r="AA570" s="612">
        <f t="shared" si="286"/>
        <v>0</v>
      </c>
      <c r="AB570" s="613"/>
      <c r="AC570" s="612">
        <f t="shared" si="287"/>
        <v>0</v>
      </c>
      <c r="AD570" s="620"/>
    </row>
    <row r="571" ht="13.5" hidden="1" customHeight="1">
      <c r="A571" s="604" t="b">
        <v>0</v>
      </c>
      <c r="B571" s="492"/>
      <c r="C571" s="720"/>
      <c r="D571" s="492"/>
      <c r="E571" s="492"/>
      <c r="F571" s="606"/>
      <c r="G571" s="606"/>
      <c r="H571" s="617"/>
      <c r="I571" s="492"/>
      <c r="J571" s="492"/>
      <c r="K571" s="657"/>
      <c r="L571" s="618"/>
      <c r="M571" s="622"/>
      <c r="N571" s="613"/>
      <c r="O571" s="613"/>
      <c r="P571" s="610"/>
      <c r="Q571" s="610"/>
      <c r="R571" s="610"/>
      <c r="S571" s="612" t="b">
        <v>0</v>
      </c>
      <c r="T571" s="612" t="b">
        <v>0</v>
      </c>
      <c r="U571" s="613"/>
      <c r="V571" s="612">
        <f t="shared" ref="V571:W571" si="405">Q571-P571</f>
        <v>0</v>
      </c>
      <c r="W571" s="612">
        <f t="shared" si="405"/>
        <v>0</v>
      </c>
      <c r="X571" s="612">
        <f t="shared" si="278"/>
        <v>0</v>
      </c>
      <c r="Y571" s="613"/>
      <c r="Z571" s="612">
        <f t="shared" si="285"/>
        <v>0</v>
      </c>
      <c r="AA571" s="612">
        <f t="shared" si="286"/>
        <v>0</v>
      </c>
      <c r="AB571" s="613"/>
      <c r="AC571" s="612">
        <f t="shared" si="287"/>
        <v>0</v>
      </c>
      <c r="AD571" s="620"/>
    </row>
    <row r="572" ht="13.5" hidden="1" customHeight="1">
      <c r="A572" s="604" t="b">
        <v>0</v>
      </c>
      <c r="B572" s="492"/>
      <c r="C572" s="721"/>
      <c r="D572" s="492"/>
      <c r="E572" s="492"/>
      <c r="F572" s="606"/>
      <c r="G572" s="606"/>
      <c r="H572" s="617"/>
      <c r="I572" s="492"/>
      <c r="J572" s="492"/>
      <c r="K572" s="657"/>
      <c r="L572" s="618"/>
      <c r="M572" s="622"/>
      <c r="N572" s="613"/>
      <c r="O572" s="613"/>
      <c r="P572" s="610"/>
      <c r="Q572" s="610"/>
      <c r="R572" s="610"/>
      <c r="S572" s="612" t="b">
        <v>0</v>
      </c>
      <c r="T572" s="612" t="b">
        <v>0</v>
      </c>
      <c r="U572" s="613"/>
      <c r="V572" s="612">
        <f t="shared" ref="V572:W572" si="406">Q572-P572</f>
        <v>0</v>
      </c>
      <c r="W572" s="612">
        <f t="shared" si="406"/>
        <v>0</v>
      </c>
      <c r="X572" s="612">
        <f t="shared" si="278"/>
        <v>0</v>
      </c>
      <c r="Y572" s="613"/>
      <c r="Z572" s="612">
        <f t="shared" si="285"/>
        <v>0</v>
      </c>
      <c r="AA572" s="612">
        <f t="shared" si="286"/>
        <v>0</v>
      </c>
      <c r="AB572" s="613"/>
      <c r="AC572" s="612">
        <f t="shared" si="287"/>
        <v>0</v>
      </c>
      <c r="AD572" s="620"/>
    </row>
    <row r="573" ht="13.5" hidden="1" customHeight="1">
      <c r="A573" s="604" t="b">
        <v>0</v>
      </c>
      <c r="B573" s="492"/>
      <c r="C573" s="720"/>
      <c r="D573" s="492"/>
      <c r="E573" s="492"/>
      <c r="F573" s="606"/>
      <c r="G573" s="606"/>
      <c r="H573" s="617"/>
      <c r="I573" s="492"/>
      <c r="J573" s="492"/>
      <c r="K573" s="657"/>
      <c r="L573" s="618"/>
      <c r="M573" s="622"/>
      <c r="N573" s="613"/>
      <c r="O573" s="613"/>
      <c r="P573" s="610"/>
      <c r="Q573" s="610"/>
      <c r="R573" s="610"/>
      <c r="S573" s="612" t="b">
        <v>0</v>
      </c>
      <c r="T573" s="612" t="b">
        <v>0</v>
      </c>
      <c r="U573" s="613"/>
      <c r="V573" s="612">
        <f t="shared" ref="V573:W573" si="407">Q573-P573</f>
        <v>0</v>
      </c>
      <c r="W573" s="612">
        <f t="shared" si="407"/>
        <v>0</v>
      </c>
      <c r="X573" s="612">
        <f t="shared" si="278"/>
        <v>0</v>
      </c>
      <c r="Y573" s="613"/>
      <c r="Z573" s="612">
        <f t="shared" si="285"/>
        <v>0</v>
      </c>
      <c r="AA573" s="612">
        <f t="shared" si="286"/>
        <v>0</v>
      </c>
      <c r="AB573" s="613"/>
      <c r="AC573" s="612">
        <f t="shared" si="287"/>
        <v>0</v>
      </c>
      <c r="AD573" s="620"/>
    </row>
    <row r="574" ht="13.5" hidden="1" customHeight="1">
      <c r="A574" s="604" t="b">
        <v>0</v>
      </c>
      <c r="B574" s="492"/>
      <c r="C574" s="721"/>
      <c r="D574" s="492"/>
      <c r="E574" s="492"/>
      <c r="F574" s="606"/>
      <c r="G574" s="606"/>
      <c r="H574" s="617"/>
      <c r="I574" s="492"/>
      <c r="J574" s="492"/>
      <c r="K574" s="657"/>
      <c r="L574" s="618"/>
      <c r="M574" s="622"/>
      <c r="N574" s="613"/>
      <c r="O574" s="613"/>
      <c r="P574" s="610"/>
      <c r="Q574" s="610"/>
      <c r="R574" s="610"/>
      <c r="S574" s="612" t="b">
        <v>0</v>
      </c>
      <c r="T574" s="612" t="b">
        <v>0</v>
      </c>
      <c r="U574" s="613"/>
      <c r="V574" s="612">
        <f t="shared" ref="V574:W574" si="408">Q574-P574</f>
        <v>0</v>
      </c>
      <c r="W574" s="612">
        <f t="shared" si="408"/>
        <v>0</v>
      </c>
      <c r="X574" s="612">
        <f t="shared" si="278"/>
        <v>0</v>
      </c>
      <c r="Y574" s="613"/>
      <c r="Z574" s="612">
        <f t="shared" si="285"/>
        <v>0</v>
      </c>
      <c r="AA574" s="612">
        <f t="shared" si="286"/>
        <v>0</v>
      </c>
      <c r="AB574" s="613"/>
      <c r="AC574" s="612">
        <f t="shared" si="287"/>
        <v>0</v>
      </c>
      <c r="AD574" s="620"/>
    </row>
    <row r="575" ht="13.5" hidden="1" customHeight="1">
      <c r="A575" s="604" t="b">
        <v>0</v>
      </c>
      <c r="B575" s="492"/>
      <c r="C575" s="720"/>
      <c r="D575" s="492"/>
      <c r="E575" s="492"/>
      <c r="F575" s="606"/>
      <c r="G575" s="606"/>
      <c r="H575" s="617"/>
      <c r="I575" s="492"/>
      <c r="J575" s="492"/>
      <c r="K575" s="657"/>
      <c r="L575" s="618"/>
      <c r="M575" s="622"/>
      <c r="N575" s="613"/>
      <c r="O575" s="613"/>
      <c r="P575" s="610"/>
      <c r="Q575" s="610"/>
      <c r="R575" s="610"/>
      <c r="S575" s="612" t="b">
        <v>0</v>
      </c>
      <c r="T575" s="612" t="b">
        <v>0</v>
      </c>
      <c r="U575" s="613"/>
      <c r="V575" s="612">
        <f t="shared" ref="V575:W575" si="409">Q575-P575</f>
        <v>0</v>
      </c>
      <c r="W575" s="612">
        <f t="shared" si="409"/>
        <v>0</v>
      </c>
      <c r="X575" s="612">
        <f t="shared" si="278"/>
        <v>0</v>
      </c>
      <c r="Y575" s="613"/>
      <c r="Z575" s="612">
        <f t="shared" si="285"/>
        <v>0</v>
      </c>
      <c r="AA575" s="612">
        <f t="shared" si="286"/>
        <v>0</v>
      </c>
      <c r="AB575" s="613"/>
      <c r="AC575" s="612">
        <f t="shared" si="287"/>
        <v>0</v>
      </c>
      <c r="AD575" s="620"/>
    </row>
    <row r="576" ht="13.5" hidden="1" customHeight="1">
      <c r="A576" s="604" t="b">
        <v>0</v>
      </c>
      <c r="B576" s="492"/>
      <c r="C576" s="721"/>
      <c r="D576" s="492"/>
      <c r="E576" s="492"/>
      <c r="F576" s="606"/>
      <c r="G576" s="606"/>
      <c r="H576" s="617"/>
      <c r="I576" s="492"/>
      <c r="J576" s="492"/>
      <c r="K576" s="657"/>
      <c r="L576" s="618"/>
      <c r="M576" s="622"/>
      <c r="N576" s="613"/>
      <c r="O576" s="613"/>
      <c r="P576" s="610"/>
      <c r="Q576" s="610"/>
      <c r="R576" s="610"/>
      <c r="S576" s="612" t="b">
        <v>0</v>
      </c>
      <c r="T576" s="612" t="b">
        <v>0</v>
      </c>
      <c r="U576" s="613"/>
      <c r="V576" s="612">
        <f t="shared" ref="V576:W576" si="410">Q576-P576</f>
        <v>0</v>
      </c>
      <c r="W576" s="612">
        <f t="shared" si="410"/>
        <v>0</v>
      </c>
      <c r="X576" s="612">
        <f t="shared" si="278"/>
        <v>0</v>
      </c>
      <c r="Y576" s="613"/>
      <c r="Z576" s="612">
        <f t="shared" si="285"/>
        <v>0</v>
      </c>
      <c r="AA576" s="612">
        <f t="shared" si="286"/>
        <v>0</v>
      </c>
      <c r="AB576" s="613"/>
      <c r="AC576" s="612">
        <f t="shared" si="287"/>
        <v>0</v>
      </c>
      <c r="AD576" s="620"/>
    </row>
    <row r="577" ht="13.5" hidden="1" customHeight="1">
      <c r="A577" s="604" t="b">
        <v>0</v>
      </c>
      <c r="B577" s="492"/>
      <c r="C577" s="720"/>
      <c r="D577" s="492"/>
      <c r="E577" s="492"/>
      <c r="F577" s="606"/>
      <c r="G577" s="606"/>
      <c r="H577" s="617"/>
      <c r="I577" s="492"/>
      <c r="J577" s="492"/>
      <c r="K577" s="657"/>
      <c r="L577" s="618"/>
      <c r="M577" s="622"/>
      <c r="N577" s="613"/>
      <c r="O577" s="613"/>
      <c r="P577" s="610"/>
      <c r="Q577" s="610"/>
      <c r="R577" s="610"/>
      <c r="S577" s="612" t="b">
        <v>0</v>
      </c>
      <c r="T577" s="612" t="b">
        <v>0</v>
      </c>
      <c r="U577" s="613"/>
      <c r="V577" s="612">
        <f t="shared" ref="V577:W577" si="411">Q577-P577</f>
        <v>0</v>
      </c>
      <c r="W577" s="612">
        <f t="shared" si="411"/>
        <v>0</v>
      </c>
      <c r="X577" s="612">
        <f t="shared" si="278"/>
        <v>0</v>
      </c>
      <c r="Y577" s="613"/>
      <c r="Z577" s="612">
        <f t="shared" si="285"/>
        <v>0</v>
      </c>
      <c r="AA577" s="612">
        <f t="shared" si="286"/>
        <v>0</v>
      </c>
      <c r="AB577" s="613"/>
      <c r="AC577" s="612">
        <f t="shared" si="287"/>
        <v>0</v>
      </c>
      <c r="AD577" s="620"/>
    </row>
    <row r="578" ht="13.5" hidden="1" customHeight="1">
      <c r="A578" s="604" t="b">
        <v>0</v>
      </c>
      <c r="B578" s="492"/>
      <c r="C578" s="721"/>
      <c r="D578" s="492"/>
      <c r="E578" s="492"/>
      <c r="F578" s="606"/>
      <c r="G578" s="606"/>
      <c r="H578" s="617"/>
      <c r="I578" s="492"/>
      <c r="J578" s="492"/>
      <c r="K578" s="657"/>
      <c r="L578" s="618"/>
      <c r="M578" s="622"/>
      <c r="N578" s="613"/>
      <c r="O578" s="613"/>
      <c r="P578" s="610"/>
      <c r="Q578" s="610"/>
      <c r="R578" s="610"/>
      <c r="S578" s="612" t="b">
        <v>0</v>
      </c>
      <c r="T578" s="612" t="b">
        <v>0</v>
      </c>
      <c r="U578" s="613"/>
      <c r="V578" s="612">
        <f t="shared" ref="V578:W578" si="412">Q578-P578</f>
        <v>0</v>
      </c>
      <c r="W578" s="612">
        <f t="shared" si="412"/>
        <v>0</v>
      </c>
      <c r="X578" s="612">
        <f t="shared" si="278"/>
        <v>0</v>
      </c>
      <c r="Y578" s="613"/>
      <c r="Z578" s="612">
        <f t="shared" si="285"/>
        <v>0</v>
      </c>
      <c r="AA578" s="612">
        <f t="shared" si="286"/>
        <v>0</v>
      </c>
      <c r="AB578" s="613"/>
      <c r="AC578" s="612">
        <f t="shared" si="287"/>
        <v>0</v>
      </c>
      <c r="AD578" s="620"/>
    </row>
    <row r="579" ht="13.5" hidden="1" customHeight="1">
      <c r="A579" s="604" t="b">
        <v>0</v>
      </c>
      <c r="B579" s="492"/>
      <c r="C579" s="720"/>
      <c r="D579" s="492"/>
      <c r="E579" s="492"/>
      <c r="F579" s="606"/>
      <c r="G579" s="606"/>
      <c r="H579" s="617"/>
      <c r="I579" s="492"/>
      <c r="J579" s="492"/>
      <c r="K579" s="657"/>
      <c r="L579" s="618"/>
      <c r="M579" s="622"/>
      <c r="N579" s="613"/>
      <c r="O579" s="613"/>
      <c r="P579" s="610"/>
      <c r="Q579" s="610"/>
      <c r="R579" s="610"/>
      <c r="S579" s="612" t="b">
        <v>0</v>
      </c>
      <c r="T579" s="612" t="b">
        <v>0</v>
      </c>
      <c r="U579" s="613"/>
      <c r="V579" s="612">
        <f t="shared" ref="V579:W579" si="413">Q579-P579</f>
        <v>0</v>
      </c>
      <c r="W579" s="612">
        <f t="shared" si="413"/>
        <v>0</v>
      </c>
      <c r="X579" s="612">
        <f t="shared" si="278"/>
        <v>0</v>
      </c>
      <c r="Y579" s="613"/>
      <c r="Z579" s="612">
        <f t="shared" si="285"/>
        <v>0</v>
      </c>
      <c r="AA579" s="612">
        <f t="shared" si="286"/>
        <v>0</v>
      </c>
      <c r="AB579" s="613"/>
      <c r="AC579" s="612">
        <f t="shared" si="287"/>
        <v>0</v>
      </c>
      <c r="AD579" s="620"/>
    </row>
    <row r="580" ht="13.5" hidden="1" customHeight="1">
      <c r="A580" s="604" t="b">
        <v>0</v>
      </c>
      <c r="B580" s="492"/>
      <c r="C580" s="721"/>
      <c r="D580" s="492"/>
      <c r="E580" s="492"/>
      <c r="F580" s="606"/>
      <c r="G580" s="606"/>
      <c r="H580" s="617"/>
      <c r="I580" s="492"/>
      <c r="J580" s="492"/>
      <c r="K580" s="657"/>
      <c r="L580" s="618"/>
      <c r="M580" s="622"/>
      <c r="N580" s="613"/>
      <c r="O580" s="613"/>
      <c r="P580" s="610"/>
      <c r="Q580" s="610"/>
      <c r="R580" s="610"/>
      <c r="S580" s="612" t="b">
        <v>0</v>
      </c>
      <c r="T580" s="612" t="b">
        <v>0</v>
      </c>
      <c r="U580" s="613"/>
      <c r="V580" s="612">
        <f t="shared" ref="V580:W580" si="414">Q580-P580</f>
        <v>0</v>
      </c>
      <c r="W580" s="612">
        <f t="shared" si="414"/>
        <v>0</v>
      </c>
      <c r="X580" s="612">
        <f t="shared" si="278"/>
        <v>0</v>
      </c>
      <c r="Y580" s="613"/>
      <c r="Z580" s="612">
        <f t="shared" si="285"/>
        <v>0</v>
      </c>
      <c r="AA580" s="612">
        <f t="shared" si="286"/>
        <v>0</v>
      </c>
      <c r="AB580" s="613"/>
      <c r="AC580" s="612">
        <f t="shared" si="287"/>
        <v>0</v>
      </c>
      <c r="AD580" s="620"/>
    </row>
    <row r="581" ht="13.5" hidden="1" customHeight="1">
      <c r="A581" s="604" t="b">
        <v>0</v>
      </c>
      <c r="B581" s="492"/>
      <c r="C581" s="720"/>
      <c r="D581" s="492"/>
      <c r="E581" s="492"/>
      <c r="F581" s="606"/>
      <c r="G581" s="606"/>
      <c r="H581" s="617"/>
      <c r="I581" s="492"/>
      <c r="J581" s="492"/>
      <c r="K581" s="657"/>
      <c r="L581" s="618"/>
      <c r="M581" s="622"/>
      <c r="N581" s="613"/>
      <c r="O581" s="613"/>
      <c r="P581" s="610"/>
      <c r="Q581" s="610"/>
      <c r="R581" s="610"/>
      <c r="S581" s="612" t="b">
        <v>0</v>
      </c>
      <c r="T581" s="612" t="b">
        <v>0</v>
      </c>
      <c r="U581" s="613"/>
      <c r="V581" s="612">
        <f t="shared" ref="V581:W581" si="415">Q581-P581</f>
        <v>0</v>
      </c>
      <c r="W581" s="612">
        <f t="shared" si="415"/>
        <v>0</v>
      </c>
      <c r="X581" s="612">
        <f t="shared" si="278"/>
        <v>0</v>
      </c>
      <c r="Y581" s="613"/>
      <c r="Z581" s="612">
        <f t="shared" si="285"/>
        <v>0</v>
      </c>
      <c r="AA581" s="612">
        <f t="shared" si="286"/>
        <v>0</v>
      </c>
      <c r="AB581" s="613"/>
      <c r="AC581" s="612">
        <f t="shared" si="287"/>
        <v>0</v>
      </c>
      <c r="AD581" s="620"/>
    </row>
    <row r="582" ht="13.5" hidden="1" customHeight="1">
      <c r="A582" s="604" t="b">
        <v>0</v>
      </c>
      <c r="B582" s="492"/>
      <c r="C582" s="721"/>
      <c r="D582" s="492"/>
      <c r="E582" s="492"/>
      <c r="F582" s="606"/>
      <c r="G582" s="606"/>
      <c r="H582" s="617"/>
      <c r="I582" s="492"/>
      <c r="J582" s="492"/>
      <c r="K582" s="657"/>
      <c r="L582" s="618"/>
      <c r="M582" s="622"/>
      <c r="N582" s="613"/>
      <c r="O582" s="613"/>
      <c r="P582" s="610"/>
      <c r="Q582" s="610"/>
      <c r="R582" s="610"/>
      <c r="S582" s="612" t="b">
        <v>0</v>
      </c>
      <c r="T582" s="612" t="b">
        <v>0</v>
      </c>
      <c r="U582" s="613"/>
      <c r="V582" s="612">
        <f t="shared" ref="V582:W582" si="416">Q582-P582</f>
        <v>0</v>
      </c>
      <c r="W582" s="612">
        <f t="shared" si="416"/>
        <v>0</v>
      </c>
      <c r="X582" s="612">
        <f t="shared" si="278"/>
        <v>0</v>
      </c>
      <c r="Y582" s="613"/>
      <c r="Z582" s="612">
        <f t="shared" si="285"/>
        <v>0</v>
      </c>
      <c r="AA582" s="612">
        <f t="shared" si="286"/>
        <v>0</v>
      </c>
      <c r="AB582" s="613"/>
      <c r="AC582" s="612">
        <f t="shared" si="287"/>
        <v>0</v>
      </c>
      <c r="AD582" s="620"/>
    </row>
    <row r="583" ht="13.5" hidden="1" customHeight="1">
      <c r="A583" s="604" t="b">
        <v>0</v>
      </c>
      <c r="B583" s="492"/>
      <c r="C583" s="720"/>
      <c r="D583" s="492"/>
      <c r="E583" s="492"/>
      <c r="F583" s="606"/>
      <c r="G583" s="606"/>
      <c r="H583" s="617"/>
      <c r="I583" s="492"/>
      <c r="J583" s="492"/>
      <c r="K583" s="657"/>
      <c r="L583" s="618"/>
      <c r="M583" s="622"/>
      <c r="N583" s="613"/>
      <c r="O583" s="613"/>
      <c r="P583" s="610"/>
      <c r="Q583" s="610"/>
      <c r="R583" s="610"/>
      <c r="S583" s="612" t="b">
        <v>0</v>
      </c>
      <c r="T583" s="612" t="b">
        <v>0</v>
      </c>
      <c r="U583" s="613"/>
      <c r="V583" s="612">
        <f t="shared" ref="V583:W583" si="417">Q583-P583</f>
        <v>0</v>
      </c>
      <c r="W583" s="612">
        <f t="shared" si="417"/>
        <v>0</v>
      </c>
      <c r="X583" s="612">
        <f t="shared" si="278"/>
        <v>0</v>
      </c>
      <c r="Y583" s="613"/>
      <c r="Z583" s="612">
        <f t="shared" si="285"/>
        <v>0</v>
      </c>
      <c r="AA583" s="612">
        <f t="shared" si="286"/>
        <v>0</v>
      </c>
      <c r="AB583" s="613"/>
      <c r="AC583" s="612">
        <f t="shared" si="287"/>
        <v>0</v>
      </c>
      <c r="AD583" s="620"/>
    </row>
    <row r="584" ht="13.5" hidden="1" customHeight="1">
      <c r="A584" s="604" t="b">
        <v>0</v>
      </c>
      <c r="B584" s="492"/>
      <c r="C584" s="721"/>
      <c r="D584" s="492"/>
      <c r="E584" s="492"/>
      <c r="F584" s="606"/>
      <c r="G584" s="606"/>
      <c r="H584" s="617"/>
      <c r="I584" s="492"/>
      <c r="J584" s="492"/>
      <c r="K584" s="657"/>
      <c r="L584" s="618"/>
      <c r="M584" s="622"/>
      <c r="N584" s="613"/>
      <c r="O584" s="613"/>
      <c r="P584" s="610"/>
      <c r="Q584" s="610"/>
      <c r="R584" s="610"/>
      <c r="S584" s="612" t="b">
        <v>0</v>
      </c>
      <c r="T584" s="612" t="b">
        <v>0</v>
      </c>
      <c r="U584" s="613"/>
      <c r="V584" s="612">
        <f t="shared" ref="V584:W584" si="418">Q584-P584</f>
        <v>0</v>
      </c>
      <c r="W584" s="612">
        <f t="shared" si="418"/>
        <v>0</v>
      </c>
      <c r="X584" s="612">
        <f t="shared" si="278"/>
        <v>0</v>
      </c>
      <c r="Y584" s="613"/>
      <c r="Z584" s="612">
        <f t="shared" si="285"/>
        <v>0</v>
      </c>
      <c r="AA584" s="612">
        <f t="shared" si="286"/>
        <v>0</v>
      </c>
      <c r="AB584" s="613"/>
      <c r="AC584" s="612">
        <f t="shared" si="287"/>
        <v>0</v>
      </c>
      <c r="AD584" s="620"/>
    </row>
    <row r="585" ht="13.5" hidden="1" customHeight="1">
      <c r="A585" s="604" t="b">
        <v>0</v>
      </c>
      <c r="B585" s="492"/>
      <c r="C585" s="720"/>
      <c r="D585" s="492"/>
      <c r="E585" s="492"/>
      <c r="F585" s="606"/>
      <c r="G585" s="606"/>
      <c r="H585" s="617"/>
      <c r="I585" s="492"/>
      <c r="J585" s="492"/>
      <c r="K585" s="657"/>
      <c r="L585" s="618"/>
      <c r="M585" s="622"/>
      <c r="N585" s="613"/>
      <c r="O585" s="613"/>
      <c r="P585" s="610"/>
      <c r="Q585" s="610"/>
      <c r="R585" s="610"/>
      <c r="S585" s="612" t="b">
        <v>0</v>
      </c>
      <c r="T585" s="612" t="b">
        <v>0</v>
      </c>
      <c r="U585" s="613"/>
      <c r="V585" s="612">
        <f t="shared" ref="V585:W585" si="419">Q585-P585</f>
        <v>0</v>
      </c>
      <c r="W585" s="612">
        <f t="shared" si="419"/>
        <v>0</v>
      </c>
      <c r="X585" s="612">
        <f t="shared" si="278"/>
        <v>0</v>
      </c>
      <c r="Y585" s="613"/>
      <c r="Z585" s="612">
        <f t="shared" si="285"/>
        <v>0</v>
      </c>
      <c r="AA585" s="612">
        <f t="shared" si="286"/>
        <v>0</v>
      </c>
      <c r="AB585" s="613"/>
      <c r="AC585" s="612">
        <f t="shared" si="287"/>
        <v>0</v>
      </c>
      <c r="AD585" s="620"/>
    </row>
    <row r="586" ht="13.5" hidden="1" customHeight="1">
      <c r="A586" s="604" t="b">
        <v>0</v>
      </c>
      <c r="B586" s="492"/>
      <c r="C586" s="721"/>
      <c r="D586" s="492"/>
      <c r="E586" s="492"/>
      <c r="F586" s="606"/>
      <c r="G586" s="606"/>
      <c r="H586" s="617"/>
      <c r="I586" s="492"/>
      <c r="J586" s="492"/>
      <c r="K586" s="657"/>
      <c r="L586" s="618"/>
      <c r="M586" s="622"/>
      <c r="N586" s="613"/>
      <c r="O586" s="613"/>
      <c r="P586" s="610"/>
      <c r="Q586" s="610"/>
      <c r="R586" s="610"/>
      <c r="S586" s="612" t="b">
        <v>0</v>
      </c>
      <c r="T586" s="612" t="b">
        <v>0</v>
      </c>
      <c r="U586" s="613"/>
      <c r="V586" s="612">
        <f t="shared" ref="V586:W586" si="420">Q586-P586</f>
        <v>0</v>
      </c>
      <c r="W586" s="612">
        <f t="shared" si="420"/>
        <v>0</v>
      </c>
      <c r="X586" s="612">
        <f t="shared" si="278"/>
        <v>0</v>
      </c>
      <c r="Y586" s="613"/>
      <c r="Z586" s="612">
        <f t="shared" si="285"/>
        <v>0</v>
      </c>
      <c r="AA586" s="612">
        <f t="shared" si="286"/>
        <v>0</v>
      </c>
      <c r="AB586" s="613"/>
      <c r="AC586" s="612">
        <f t="shared" si="287"/>
        <v>0</v>
      </c>
      <c r="AD586" s="620"/>
    </row>
    <row r="587" ht="13.5" hidden="1" customHeight="1">
      <c r="A587" s="604" t="b">
        <v>0</v>
      </c>
      <c r="B587" s="492"/>
      <c r="C587" s="720"/>
      <c r="D587" s="492"/>
      <c r="E587" s="492"/>
      <c r="F587" s="606"/>
      <c r="G587" s="606"/>
      <c r="H587" s="617"/>
      <c r="I587" s="492"/>
      <c r="J587" s="492"/>
      <c r="K587" s="657"/>
      <c r="L587" s="618"/>
      <c r="M587" s="622"/>
      <c r="N587" s="613"/>
      <c r="O587" s="613"/>
      <c r="P587" s="610"/>
      <c r="Q587" s="610"/>
      <c r="R587" s="610"/>
      <c r="S587" s="612" t="b">
        <v>0</v>
      </c>
      <c r="T587" s="612" t="b">
        <v>0</v>
      </c>
      <c r="U587" s="613"/>
      <c r="V587" s="612">
        <f t="shared" ref="V587:W587" si="421">Q587-P587</f>
        <v>0</v>
      </c>
      <c r="W587" s="612">
        <f t="shared" si="421"/>
        <v>0</v>
      </c>
      <c r="X587" s="612">
        <f t="shared" si="278"/>
        <v>0</v>
      </c>
      <c r="Y587" s="613"/>
      <c r="Z587" s="612">
        <f t="shared" si="285"/>
        <v>0</v>
      </c>
      <c r="AA587" s="612">
        <f t="shared" si="286"/>
        <v>0</v>
      </c>
      <c r="AB587" s="613"/>
      <c r="AC587" s="612">
        <f t="shared" si="287"/>
        <v>0</v>
      </c>
      <c r="AD587" s="620"/>
    </row>
    <row r="588" ht="13.5" hidden="1" customHeight="1">
      <c r="A588" s="604" t="b">
        <v>0</v>
      </c>
      <c r="B588" s="492"/>
      <c r="C588" s="721"/>
      <c r="D588" s="492"/>
      <c r="E588" s="492"/>
      <c r="F588" s="606"/>
      <c r="G588" s="606"/>
      <c r="H588" s="617"/>
      <c r="I588" s="492"/>
      <c r="J588" s="492"/>
      <c r="K588" s="657"/>
      <c r="L588" s="618"/>
      <c r="M588" s="622"/>
      <c r="N588" s="613"/>
      <c r="O588" s="613"/>
      <c r="P588" s="610"/>
      <c r="Q588" s="610"/>
      <c r="R588" s="610"/>
      <c r="S588" s="612" t="b">
        <v>0</v>
      </c>
      <c r="T588" s="612" t="b">
        <v>0</v>
      </c>
      <c r="U588" s="613"/>
      <c r="V588" s="612">
        <f t="shared" ref="V588:W588" si="422">Q588-P588</f>
        <v>0</v>
      </c>
      <c r="W588" s="612">
        <f t="shared" si="422"/>
        <v>0</v>
      </c>
      <c r="X588" s="612">
        <f t="shared" si="278"/>
        <v>0</v>
      </c>
      <c r="Y588" s="613"/>
      <c r="Z588" s="612">
        <f t="shared" si="285"/>
        <v>0</v>
      </c>
      <c r="AA588" s="612">
        <f t="shared" si="286"/>
        <v>0</v>
      </c>
      <c r="AB588" s="613"/>
      <c r="AC588" s="612">
        <f t="shared" si="287"/>
        <v>0</v>
      </c>
      <c r="AD588" s="620"/>
    </row>
    <row r="589" ht="13.5" hidden="1" customHeight="1">
      <c r="A589" s="604" t="b">
        <v>0</v>
      </c>
      <c r="B589" s="492"/>
      <c r="C589" s="720"/>
      <c r="D589" s="492"/>
      <c r="E589" s="492"/>
      <c r="F589" s="606"/>
      <c r="G589" s="606"/>
      <c r="H589" s="617"/>
      <c r="I589" s="492"/>
      <c r="J589" s="492"/>
      <c r="K589" s="657"/>
      <c r="L589" s="618"/>
      <c r="M589" s="622"/>
      <c r="N589" s="613"/>
      <c r="O589" s="613"/>
      <c r="P589" s="610"/>
      <c r="Q589" s="610"/>
      <c r="R589" s="610"/>
      <c r="S589" s="612" t="b">
        <v>0</v>
      </c>
      <c r="T589" s="612" t="b">
        <v>0</v>
      </c>
      <c r="U589" s="613"/>
      <c r="V589" s="612">
        <f t="shared" ref="V589:W589" si="423">Q589-P589</f>
        <v>0</v>
      </c>
      <c r="W589" s="612">
        <f t="shared" si="423"/>
        <v>0</v>
      </c>
      <c r="X589" s="612">
        <f t="shared" si="278"/>
        <v>0</v>
      </c>
      <c r="Y589" s="613"/>
      <c r="Z589" s="612">
        <f t="shared" si="285"/>
        <v>0</v>
      </c>
      <c r="AA589" s="612">
        <f t="shared" si="286"/>
        <v>0</v>
      </c>
      <c r="AB589" s="613"/>
      <c r="AC589" s="612">
        <f t="shared" si="287"/>
        <v>0</v>
      </c>
      <c r="AD589" s="620"/>
    </row>
    <row r="590" ht="13.5" hidden="1" customHeight="1">
      <c r="A590" s="604" t="b">
        <v>0</v>
      </c>
      <c r="B590" s="492"/>
      <c r="C590" s="721"/>
      <c r="D590" s="492"/>
      <c r="E590" s="492"/>
      <c r="F590" s="606"/>
      <c r="G590" s="606"/>
      <c r="H590" s="617"/>
      <c r="I590" s="492"/>
      <c r="J590" s="492"/>
      <c r="K590" s="657"/>
      <c r="L590" s="618"/>
      <c r="M590" s="622"/>
      <c r="N590" s="613"/>
      <c r="O590" s="613"/>
      <c r="P590" s="610"/>
      <c r="Q590" s="610"/>
      <c r="R590" s="610"/>
      <c r="S590" s="612" t="b">
        <v>0</v>
      </c>
      <c r="T590" s="612" t="b">
        <v>0</v>
      </c>
      <c r="U590" s="613"/>
      <c r="V590" s="612">
        <f t="shared" ref="V590:W590" si="424">Q590-P590</f>
        <v>0</v>
      </c>
      <c r="W590" s="612">
        <f t="shared" si="424"/>
        <v>0</v>
      </c>
      <c r="X590" s="612">
        <f t="shared" si="278"/>
        <v>0</v>
      </c>
      <c r="Y590" s="613"/>
      <c r="Z590" s="612">
        <f t="shared" si="285"/>
        <v>0</v>
      </c>
      <c r="AA590" s="612">
        <f t="shared" si="286"/>
        <v>0</v>
      </c>
      <c r="AB590" s="613"/>
      <c r="AC590" s="612">
        <f t="shared" si="287"/>
        <v>0</v>
      </c>
      <c r="AD590" s="620"/>
    </row>
    <row r="591" ht="13.5" hidden="1" customHeight="1">
      <c r="A591" s="604" t="b">
        <v>0</v>
      </c>
      <c r="B591" s="492"/>
      <c r="C591" s="720"/>
      <c r="D591" s="492"/>
      <c r="E591" s="492"/>
      <c r="F591" s="606"/>
      <c r="G591" s="606"/>
      <c r="H591" s="617"/>
      <c r="I591" s="492"/>
      <c r="J591" s="492"/>
      <c r="K591" s="657"/>
      <c r="L591" s="618"/>
      <c r="M591" s="622"/>
      <c r="N591" s="613"/>
      <c r="O591" s="613"/>
      <c r="P591" s="610"/>
      <c r="Q591" s="610"/>
      <c r="R591" s="610"/>
      <c r="S591" s="612" t="b">
        <v>0</v>
      </c>
      <c r="T591" s="612" t="b">
        <v>0</v>
      </c>
      <c r="U591" s="613"/>
      <c r="V591" s="612">
        <f t="shared" ref="V591:W591" si="425">Q591-P591</f>
        <v>0</v>
      </c>
      <c r="W591" s="612">
        <f t="shared" si="425"/>
        <v>0</v>
      </c>
      <c r="X591" s="612">
        <f t="shared" si="278"/>
        <v>0</v>
      </c>
      <c r="Y591" s="613"/>
      <c r="Z591" s="612">
        <f t="shared" si="285"/>
        <v>0</v>
      </c>
      <c r="AA591" s="612">
        <f t="shared" si="286"/>
        <v>0</v>
      </c>
      <c r="AB591" s="613"/>
      <c r="AC591" s="612">
        <f t="shared" si="287"/>
        <v>0</v>
      </c>
      <c r="AD591" s="620"/>
    </row>
    <row r="592" ht="13.5" hidden="1" customHeight="1">
      <c r="A592" s="604" t="b">
        <v>0</v>
      </c>
      <c r="B592" s="492"/>
      <c r="C592" s="721"/>
      <c r="D592" s="492"/>
      <c r="E592" s="492"/>
      <c r="F592" s="606"/>
      <c r="G592" s="606"/>
      <c r="H592" s="617"/>
      <c r="I592" s="492"/>
      <c r="J592" s="492"/>
      <c r="K592" s="657"/>
      <c r="L592" s="618"/>
      <c r="M592" s="622"/>
      <c r="N592" s="613"/>
      <c r="O592" s="613"/>
      <c r="P592" s="610"/>
      <c r="Q592" s="610"/>
      <c r="R592" s="610"/>
      <c r="S592" s="612" t="b">
        <v>0</v>
      </c>
      <c r="T592" s="612" t="b">
        <v>0</v>
      </c>
      <c r="U592" s="613"/>
      <c r="V592" s="612">
        <f t="shared" ref="V592:W592" si="426">Q592-P592</f>
        <v>0</v>
      </c>
      <c r="W592" s="612">
        <f t="shared" si="426"/>
        <v>0</v>
      </c>
      <c r="X592" s="612">
        <f t="shared" si="278"/>
        <v>0</v>
      </c>
      <c r="Y592" s="613"/>
      <c r="Z592" s="612">
        <f t="shared" si="285"/>
        <v>0</v>
      </c>
      <c r="AA592" s="612">
        <f t="shared" si="286"/>
        <v>0</v>
      </c>
      <c r="AB592" s="613"/>
      <c r="AC592" s="612">
        <f t="shared" si="287"/>
        <v>0</v>
      </c>
      <c r="AD592" s="620"/>
    </row>
    <row r="593" ht="13.5" hidden="1" customHeight="1">
      <c r="A593" s="604" t="b">
        <v>0</v>
      </c>
      <c r="B593" s="492"/>
      <c r="C593" s="720"/>
      <c r="D593" s="492"/>
      <c r="E593" s="492"/>
      <c r="F593" s="606"/>
      <c r="G593" s="606"/>
      <c r="H593" s="617"/>
      <c r="I593" s="492"/>
      <c r="J593" s="492"/>
      <c r="K593" s="657"/>
      <c r="L593" s="618"/>
      <c r="M593" s="622"/>
      <c r="N593" s="613"/>
      <c r="O593" s="613"/>
      <c r="P593" s="610"/>
      <c r="Q593" s="610"/>
      <c r="R593" s="610"/>
      <c r="S593" s="612" t="b">
        <v>0</v>
      </c>
      <c r="T593" s="612" t="b">
        <v>0</v>
      </c>
      <c r="U593" s="613"/>
      <c r="V593" s="612">
        <f t="shared" ref="V593:W593" si="427">Q593-P593</f>
        <v>0</v>
      </c>
      <c r="W593" s="612">
        <f t="shared" si="427"/>
        <v>0</v>
      </c>
      <c r="X593" s="612">
        <f t="shared" si="278"/>
        <v>0</v>
      </c>
      <c r="Y593" s="613"/>
      <c r="Z593" s="612">
        <f t="shared" si="285"/>
        <v>0</v>
      </c>
      <c r="AA593" s="612">
        <f t="shared" si="286"/>
        <v>0</v>
      </c>
      <c r="AB593" s="613"/>
      <c r="AC593" s="612">
        <f t="shared" si="287"/>
        <v>0</v>
      </c>
      <c r="AD593" s="620"/>
    </row>
    <row r="594" ht="13.5" hidden="1" customHeight="1">
      <c r="A594" s="604" t="b">
        <v>0</v>
      </c>
      <c r="B594" s="492"/>
      <c r="C594" s="721"/>
      <c r="D594" s="492"/>
      <c r="E594" s="492"/>
      <c r="F594" s="606"/>
      <c r="G594" s="606"/>
      <c r="H594" s="617"/>
      <c r="I594" s="492"/>
      <c r="J594" s="492"/>
      <c r="K594" s="657"/>
      <c r="L594" s="618"/>
      <c r="M594" s="622"/>
      <c r="N594" s="613"/>
      <c r="O594" s="613"/>
      <c r="P594" s="610"/>
      <c r="Q594" s="610"/>
      <c r="R594" s="610"/>
      <c r="S594" s="612" t="b">
        <v>0</v>
      </c>
      <c r="T594" s="612" t="b">
        <v>0</v>
      </c>
      <c r="U594" s="613"/>
      <c r="V594" s="612">
        <f t="shared" ref="V594:W594" si="428">Q594-P594</f>
        <v>0</v>
      </c>
      <c r="W594" s="612">
        <f t="shared" si="428"/>
        <v>0</v>
      </c>
      <c r="X594" s="612">
        <f t="shared" si="278"/>
        <v>0</v>
      </c>
      <c r="Y594" s="613"/>
      <c r="Z594" s="612">
        <f t="shared" si="285"/>
        <v>0</v>
      </c>
      <c r="AA594" s="612">
        <f t="shared" si="286"/>
        <v>0</v>
      </c>
      <c r="AB594" s="613"/>
      <c r="AC594" s="612">
        <f t="shared" si="287"/>
        <v>0</v>
      </c>
      <c r="AD594" s="620"/>
    </row>
    <row r="595" ht="13.5" hidden="1" customHeight="1">
      <c r="A595" s="604" t="b">
        <v>0</v>
      </c>
      <c r="B595" s="492"/>
      <c r="C595" s="720"/>
      <c r="D595" s="492"/>
      <c r="E595" s="492"/>
      <c r="F595" s="606"/>
      <c r="G595" s="606"/>
      <c r="H595" s="617"/>
      <c r="I595" s="492"/>
      <c r="J595" s="492"/>
      <c r="K595" s="657"/>
      <c r="L595" s="618"/>
      <c r="M595" s="622"/>
      <c r="N595" s="613"/>
      <c r="O595" s="613"/>
      <c r="P595" s="610"/>
      <c r="Q595" s="610"/>
      <c r="R595" s="610"/>
      <c r="S595" s="612" t="b">
        <v>0</v>
      </c>
      <c r="T595" s="612" t="b">
        <v>0</v>
      </c>
      <c r="U595" s="613"/>
      <c r="V595" s="612">
        <f t="shared" ref="V595:W595" si="429">Q595-P595</f>
        <v>0</v>
      </c>
      <c r="W595" s="612">
        <f t="shared" si="429"/>
        <v>0</v>
      </c>
      <c r="X595" s="612">
        <f t="shared" si="278"/>
        <v>0</v>
      </c>
      <c r="Y595" s="613"/>
      <c r="Z595" s="612">
        <f t="shared" si="285"/>
        <v>0</v>
      </c>
      <c r="AA595" s="612">
        <f t="shared" si="286"/>
        <v>0</v>
      </c>
      <c r="AB595" s="613"/>
      <c r="AC595" s="612">
        <f t="shared" si="287"/>
        <v>0</v>
      </c>
      <c r="AD595" s="620"/>
    </row>
    <row r="596" ht="13.5" hidden="1" customHeight="1">
      <c r="A596" s="604" t="b">
        <v>0</v>
      </c>
      <c r="B596" s="492"/>
      <c r="C596" s="721"/>
      <c r="D596" s="492"/>
      <c r="E596" s="492"/>
      <c r="F596" s="606"/>
      <c r="G596" s="606"/>
      <c r="H596" s="617"/>
      <c r="I596" s="492"/>
      <c r="J596" s="492"/>
      <c r="K596" s="657"/>
      <c r="L596" s="618"/>
      <c r="M596" s="622"/>
      <c r="N596" s="613"/>
      <c r="O596" s="613"/>
      <c r="P596" s="610"/>
      <c r="Q596" s="610"/>
      <c r="R596" s="610"/>
      <c r="S596" s="612" t="b">
        <v>0</v>
      </c>
      <c r="T596" s="612" t="b">
        <v>0</v>
      </c>
      <c r="U596" s="613"/>
      <c r="V596" s="612">
        <f t="shared" ref="V596:W596" si="430">Q596-P596</f>
        <v>0</v>
      </c>
      <c r="W596" s="612">
        <f t="shared" si="430"/>
        <v>0</v>
      </c>
      <c r="X596" s="612">
        <f t="shared" si="278"/>
        <v>0</v>
      </c>
      <c r="Y596" s="613"/>
      <c r="Z596" s="612">
        <f t="shared" si="285"/>
        <v>0</v>
      </c>
      <c r="AA596" s="612">
        <f t="shared" si="286"/>
        <v>0</v>
      </c>
      <c r="AB596" s="613"/>
      <c r="AC596" s="612">
        <f t="shared" si="287"/>
        <v>0</v>
      </c>
      <c r="AD596" s="620"/>
    </row>
    <row r="597" ht="13.5" hidden="1" customHeight="1">
      <c r="A597" s="604" t="b">
        <v>0</v>
      </c>
      <c r="B597" s="492"/>
      <c r="C597" s="720"/>
      <c r="D597" s="492"/>
      <c r="E597" s="492"/>
      <c r="F597" s="606"/>
      <c r="G597" s="606"/>
      <c r="H597" s="617"/>
      <c r="I597" s="492"/>
      <c r="J597" s="492"/>
      <c r="K597" s="657"/>
      <c r="L597" s="618"/>
      <c r="M597" s="622"/>
      <c r="N597" s="613"/>
      <c r="O597" s="613"/>
      <c r="P597" s="610"/>
      <c r="Q597" s="610"/>
      <c r="R597" s="610"/>
      <c r="S597" s="612" t="b">
        <v>0</v>
      </c>
      <c r="T597" s="612" t="b">
        <v>0</v>
      </c>
      <c r="U597" s="613"/>
      <c r="V597" s="612">
        <f t="shared" ref="V597:W597" si="431">Q597-P597</f>
        <v>0</v>
      </c>
      <c r="W597" s="612">
        <f t="shared" si="431"/>
        <v>0</v>
      </c>
      <c r="X597" s="612">
        <f t="shared" si="278"/>
        <v>0</v>
      </c>
      <c r="Y597" s="613"/>
      <c r="Z597" s="612">
        <f t="shared" si="285"/>
        <v>0</v>
      </c>
      <c r="AA597" s="612">
        <f t="shared" si="286"/>
        <v>0</v>
      </c>
      <c r="AB597" s="613"/>
      <c r="AC597" s="612">
        <f t="shared" si="287"/>
        <v>0</v>
      </c>
      <c r="AD597" s="620"/>
    </row>
    <row r="598" ht="13.5" hidden="1" customHeight="1">
      <c r="A598" s="604" t="b">
        <v>0</v>
      </c>
      <c r="B598" s="492"/>
      <c r="C598" s="721"/>
      <c r="D598" s="492"/>
      <c r="E598" s="492"/>
      <c r="F598" s="606"/>
      <c r="G598" s="606"/>
      <c r="H598" s="617"/>
      <c r="I598" s="492"/>
      <c r="J598" s="492"/>
      <c r="K598" s="657"/>
      <c r="L598" s="618"/>
      <c r="M598" s="622"/>
      <c r="N598" s="613"/>
      <c r="O598" s="613"/>
      <c r="P598" s="610"/>
      <c r="Q598" s="610"/>
      <c r="R598" s="610"/>
      <c r="S598" s="612" t="b">
        <v>0</v>
      </c>
      <c r="T598" s="612" t="b">
        <v>0</v>
      </c>
      <c r="U598" s="613"/>
      <c r="V598" s="612">
        <f t="shared" ref="V598:W598" si="432">Q598-P598</f>
        <v>0</v>
      </c>
      <c r="W598" s="612">
        <f t="shared" si="432"/>
        <v>0</v>
      </c>
      <c r="X598" s="612">
        <f t="shared" si="278"/>
        <v>0</v>
      </c>
      <c r="Y598" s="613"/>
      <c r="Z598" s="612">
        <f t="shared" si="285"/>
        <v>0</v>
      </c>
      <c r="AA598" s="612">
        <f t="shared" si="286"/>
        <v>0</v>
      </c>
      <c r="AB598" s="613"/>
      <c r="AC598" s="612">
        <f t="shared" si="287"/>
        <v>0</v>
      </c>
      <c r="AD598" s="620"/>
    </row>
    <row r="599" ht="13.5" hidden="1" customHeight="1">
      <c r="A599" s="604" t="b">
        <v>0</v>
      </c>
      <c r="B599" s="492"/>
      <c r="C599" s="720"/>
      <c r="D599" s="492"/>
      <c r="E599" s="492"/>
      <c r="F599" s="606"/>
      <c r="G599" s="606"/>
      <c r="H599" s="617"/>
      <c r="I599" s="492"/>
      <c r="J599" s="492"/>
      <c r="K599" s="657"/>
      <c r="L599" s="618"/>
      <c r="M599" s="622"/>
      <c r="N599" s="613"/>
      <c r="O599" s="613"/>
      <c r="P599" s="610"/>
      <c r="Q599" s="610"/>
      <c r="R599" s="610"/>
      <c r="S599" s="612" t="b">
        <v>0</v>
      </c>
      <c r="T599" s="612" t="b">
        <v>0</v>
      </c>
      <c r="U599" s="613"/>
      <c r="V599" s="612">
        <f t="shared" ref="V599:W599" si="433">Q599-P599</f>
        <v>0</v>
      </c>
      <c r="W599" s="612">
        <f t="shared" si="433"/>
        <v>0</v>
      </c>
      <c r="X599" s="612">
        <f t="shared" si="278"/>
        <v>0</v>
      </c>
      <c r="Y599" s="613"/>
      <c r="Z599" s="612">
        <f t="shared" si="285"/>
        <v>0</v>
      </c>
      <c r="AA599" s="612">
        <f t="shared" si="286"/>
        <v>0</v>
      </c>
      <c r="AB599" s="613"/>
      <c r="AC599" s="612">
        <f t="shared" si="287"/>
        <v>0</v>
      </c>
      <c r="AD599" s="620"/>
    </row>
    <row r="600" ht="13.5" hidden="1" customHeight="1">
      <c r="A600" s="604" t="b">
        <v>0</v>
      </c>
      <c r="B600" s="492"/>
      <c r="C600" s="721"/>
      <c r="D600" s="492"/>
      <c r="E600" s="492"/>
      <c r="F600" s="606"/>
      <c r="G600" s="606"/>
      <c r="H600" s="617"/>
      <c r="I600" s="492"/>
      <c r="J600" s="492"/>
      <c r="K600" s="657"/>
      <c r="L600" s="618"/>
      <c r="M600" s="622"/>
      <c r="N600" s="613"/>
      <c r="O600" s="613"/>
      <c r="P600" s="610"/>
      <c r="Q600" s="610"/>
      <c r="R600" s="610"/>
      <c r="S600" s="612" t="b">
        <v>0</v>
      </c>
      <c r="T600" s="612" t="b">
        <v>0</v>
      </c>
      <c r="U600" s="613"/>
      <c r="V600" s="612">
        <f t="shared" ref="V600:W600" si="434">Q600-P600</f>
        <v>0</v>
      </c>
      <c r="W600" s="612">
        <f t="shared" si="434"/>
        <v>0</v>
      </c>
      <c r="X600" s="612">
        <f t="shared" si="278"/>
        <v>0</v>
      </c>
      <c r="Y600" s="613"/>
      <c r="Z600" s="612">
        <f t="shared" si="285"/>
        <v>0</v>
      </c>
      <c r="AA600" s="612">
        <f t="shared" si="286"/>
        <v>0</v>
      </c>
      <c r="AB600" s="613"/>
      <c r="AC600" s="612">
        <f t="shared" si="287"/>
        <v>0</v>
      </c>
      <c r="AD600" s="620"/>
    </row>
    <row r="601" ht="13.5" hidden="1" customHeight="1">
      <c r="A601" s="604" t="b">
        <v>0</v>
      </c>
      <c r="B601" s="492"/>
      <c r="C601" s="720"/>
      <c r="D601" s="492"/>
      <c r="E601" s="492"/>
      <c r="F601" s="606"/>
      <c r="G601" s="606"/>
      <c r="H601" s="617"/>
      <c r="I601" s="492"/>
      <c r="J601" s="492"/>
      <c r="K601" s="657"/>
      <c r="L601" s="618"/>
      <c r="M601" s="622"/>
      <c r="N601" s="613"/>
      <c r="O601" s="613"/>
      <c r="P601" s="610"/>
      <c r="Q601" s="610"/>
      <c r="R601" s="610"/>
      <c r="S601" s="612" t="b">
        <v>0</v>
      </c>
      <c r="T601" s="612" t="b">
        <v>0</v>
      </c>
      <c r="U601" s="613"/>
      <c r="V601" s="612">
        <f t="shared" ref="V601:W601" si="435">Q601-P601</f>
        <v>0</v>
      </c>
      <c r="W601" s="612">
        <f t="shared" si="435"/>
        <v>0</v>
      </c>
      <c r="X601" s="612">
        <f t="shared" si="278"/>
        <v>0</v>
      </c>
      <c r="Y601" s="613"/>
      <c r="Z601" s="612">
        <f t="shared" si="285"/>
        <v>0</v>
      </c>
      <c r="AA601" s="612">
        <f t="shared" si="286"/>
        <v>0</v>
      </c>
      <c r="AB601" s="613"/>
      <c r="AC601" s="612">
        <f t="shared" si="287"/>
        <v>0</v>
      </c>
      <c r="AD601" s="620"/>
    </row>
    <row r="602" ht="13.5" hidden="1" customHeight="1">
      <c r="A602" s="604" t="b">
        <v>0</v>
      </c>
      <c r="B602" s="492"/>
      <c r="C602" s="721"/>
      <c r="D602" s="492"/>
      <c r="E602" s="492"/>
      <c r="F602" s="606"/>
      <c r="G602" s="606"/>
      <c r="H602" s="617"/>
      <c r="I602" s="492"/>
      <c r="J602" s="492"/>
      <c r="K602" s="657"/>
      <c r="L602" s="618"/>
      <c r="M602" s="622"/>
      <c r="N602" s="613"/>
      <c r="O602" s="613"/>
      <c r="P602" s="610"/>
      <c r="Q602" s="610"/>
      <c r="R602" s="610"/>
      <c r="S602" s="612" t="b">
        <v>0</v>
      </c>
      <c r="T602" s="612" t="b">
        <v>0</v>
      </c>
      <c r="U602" s="613"/>
      <c r="V602" s="612">
        <f t="shared" ref="V602:W602" si="436">Q602-P602</f>
        <v>0</v>
      </c>
      <c r="W602" s="612">
        <f t="shared" si="436"/>
        <v>0</v>
      </c>
      <c r="X602" s="612">
        <f t="shared" si="278"/>
        <v>0</v>
      </c>
      <c r="Y602" s="613"/>
      <c r="Z602" s="612">
        <f t="shared" si="285"/>
        <v>0</v>
      </c>
      <c r="AA602" s="612">
        <f t="shared" si="286"/>
        <v>0</v>
      </c>
      <c r="AB602" s="613"/>
      <c r="AC602" s="612">
        <f t="shared" si="287"/>
        <v>0</v>
      </c>
      <c r="AD602" s="620"/>
    </row>
    <row r="603" ht="13.5" hidden="1" customHeight="1">
      <c r="A603" s="604" t="b">
        <v>0</v>
      </c>
      <c r="B603" s="492"/>
      <c r="C603" s="720"/>
      <c r="D603" s="492"/>
      <c r="E603" s="492"/>
      <c r="F603" s="606"/>
      <c r="G603" s="606"/>
      <c r="H603" s="617"/>
      <c r="I603" s="492"/>
      <c r="J603" s="492"/>
      <c r="K603" s="657"/>
      <c r="L603" s="618"/>
      <c r="M603" s="622"/>
      <c r="N603" s="613"/>
      <c r="O603" s="613"/>
      <c r="P603" s="610"/>
      <c r="Q603" s="610"/>
      <c r="R603" s="610"/>
      <c r="S603" s="612" t="b">
        <v>0</v>
      </c>
      <c r="T603" s="612" t="b">
        <v>0</v>
      </c>
      <c r="U603" s="613"/>
      <c r="V603" s="612">
        <f t="shared" ref="V603:W603" si="437">Q603-P603</f>
        <v>0</v>
      </c>
      <c r="W603" s="612">
        <f t="shared" si="437"/>
        <v>0</v>
      </c>
      <c r="X603" s="612">
        <f t="shared" si="278"/>
        <v>0</v>
      </c>
      <c r="Y603" s="613"/>
      <c r="Z603" s="612">
        <f t="shared" si="285"/>
        <v>0</v>
      </c>
      <c r="AA603" s="612">
        <f t="shared" si="286"/>
        <v>0</v>
      </c>
      <c r="AB603" s="613"/>
      <c r="AC603" s="612">
        <f t="shared" si="287"/>
        <v>0</v>
      </c>
      <c r="AD603" s="620"/>
    </row>
    <row r="604" ht="13.5" hidden="1" customHeight="1">
      <c r="A604" s="604" t="b">
        <v>0</v>
      </c>
      <c r="B604" s="492"/>
      <c r="C604" s="721"/>
      <c r="D604" s="492"/>
      <c r="E604" s="492"/>
      <c r="F604" s="606"/>
      <c r="G604" s="606"/>
      <c r="H604" s="617"/>
      <c r="I604" s="492"/>
      <c r="J604" s="492"/>
      <c r="K604" s="657"/>
      <c r="L604" s="618"/>
      <c r="M604" s="622"/>
      <c r="N604" s="613"/>
      <c r="O604" s="613"/>
      <c r="P604" s="610"/>
      <c r="Q604" s="610"/>
      <c r="R604" s="610"/>
      <c r="S604" s="612" t="b">
        <v>0</v>
      </c>
      <c r="T604" s="612" t="b">
        <v>0</v>
      </c>
      <c r="U604" s="613"/>
      <c r="V604" s="612">
        <f t="shared" ref="V604:W604" si="438">Q604-P604</f>
        <v>0</v>
      </c>
      <c r="W604" s="612">
        <f t="shared" si="438"/>
        <v>0</v>
      </c>
      <c r="X604" s="612">
        <f t="shared" si="278"/>
        <v>0</v>
      </c>
      <c r="Y604" s="613"/>
      <c r="Z604" s="612">
        <f t="shared" si="285"/>
        <v>0</v>
      </c>
      <c r="AA604" s="612">
        <f t="shared" si="286"/>
        <v>0</v>
      </c>
      <c r="AB604" s="613"/>
      <c r="AC604" s="612">
        <f t="shared" si="287"/>
        <v>0</v>
      </c>
      <c r="AD604" s="620"/>
    </row>
    <row r="605" ht="13.5" hidden="1" customHeight="1">
      <c r="A605" s="604" t="b">
        <v>0</v>
      </c>
      <c r="B605" s="492"/>
      <c r="C605" s="720"/>
      <c r="D605" s="492"/>
      <c r="E605" s="492"/>
      <c r="F605" s="606"/>
      <c r="G605" s="606"/>
      <c r="H605" s="617"/>
      <c r="I605" s="492"/>
      <c r="J605" s="492"/>
      <c r="K605" s="657"/>
      <c r="L605" s="618"/>
      <c r="M605" s="622"/>
      <c r="N605" s="613"/>
      <c r="O605" s="613"/>
      <c r="P605" s="610"/>
      <c r="Q605" s="610"/>
      <c r="R605" s="610"/>
      <c r="S605" s="612" t="b">
        <v>0</v>
      </c>
      <c r="T605" s="612" t="b">
        <v>0</v>
      </c>
      <c r="U605" s="613"/>
      <c r="V605" s="612">
        <f t="shared" ref="V605:W605" si="439">Q605-P605</f>
        <v>0</v>
      </c>
      <c r="W605" s="612">
        <f t="shared" si="439"/>
        <v>0</v>
      </c>
      <c r="X605" s="612">
        <f t="shared" si="278"/>
        <v>0</v>
      </c>
      <c r="Y605" s="613"/>
      <c r="Z605" s="612">
        <f t="shared" si="285"/>
        <v>0</v>
      </c>
      <c r="AA605" s="612">
        <f t="shared" si="286"/>
        <v>0</v>
      </c>
      <c r="AB605" s="613"/>
      <c r="AC605" s="612">
        <f t="shared" si="287"/>
        <v>0</v>
      </c>
      <c r="AD605" s="620"/>
    </row>
    <row r="606" ht="13.5" hidden="1" customHeight="1">
      <c r="A606" s="604" t="b">
        <v>0</v>
      </c>
      <c r="B606" s="492"/>
      <c r="C606" s="721"/>
      <c r="D606" s="492"/>
      <c r="E606" s="492"/>
      <c r="F606" s="606"/>
      <c r="G606" s="606"/>
      <c r="H606" s="617"/>
      <c r="I606" s="492"/>
      <c r="J606" s="492"/>
      <c r="K606" s="657"/>
      <c r="L606" s="618"/>
      <c r="M606" s="622"/>
      <c r="N606" s="613"/>
      <c r="O606" s="613"/>
      <c r="P606" s="610"/>
      <c r="Q606" s="610"/>
      <c r="R606" s="610"/>
      <c r="S606" s="612" t="b">
        <v>0</v>
      </c>
      <c r="T606" s="612" t="b">
        <v>0</v>
      </c>
      <c r="U606" s="613"/>
      <c r="V606" s="612">
        <f t="shared" ref="V606:W606" si="440">Q606-P606</f>
        <v>0</v>
      </c>
      <c r="W606" s="612">
        <f t="shared" si="440"/>
        <v>0</v>
      </c>
      <c r="X606" s="612">
        <f t="shared" si="278"/>
        <v>0</v>
      </c>
      <c r="Y606" s="613"/>
      <c r="Z606" s="612">
        <f t="shared" si="285"/>
        <v>0</v>
      </c>
      <c r="AA606" s="612">
        <f t="shared" si="286"/>
        <v>0</v>
      </c>
      <c r="AB606" s="613"/>
      <c r="AC606" s="612">
        <f t="shared" si="287"/>
        <v>0</v>
      </c>
      <c r="AD606" s="620"/>
    </row>
    <row r="607" ht="13.5" hidden="1" customHeight="1">
      <c r="A607" s="604" t="b">
        <v>0</v>
      </c>
      <c r="B607" s="492"/>
      <c r="C607" s="720"/>
      <c r="D607" s="492"/>
      <c r="E607" s="492"/>
      <c r="F607" s="606"/>
      <c r="G607" s="606"/>
      <c r="H607" s="617"/>
      <c r="I607" s="492"/>
      <c r="J607" s="492"/>
      <c r="K607" s="657"/>
      <c r="L607" s="618"/>
      <c r="M607" s="622"/>
      <c r="N607" s="613"/>
      <c r="O607" s="613"/>
      <c r="P607" s="610"/>
      <c r="Q607" s="610"/>
      <c r="R607" s="610"/>
      <c r="S607" s="612" t="b">
        <v>0</v>
      </c>
      <c r="T607" s="612" t="b">
        <v>0</v>
      </c>
      <c r="U607" s="613"/>
      <c r="V607" s="612">
        <f t="shared" ref="V607:W607" si="441">Q607-P607</f>
        <v>0</v>
      </c>
      <c r="W607" s="612">
        <f t="shared" si="441"/>
        <v>0</v>
      </c>
      <c r="X607" s="612">
        <f t="shared" si="278"/>
        <v>0</v>
      </c>
      <c r="Y607" s="613"/>
      <c r="Z607" s="612">
        <f t="shared" si="285"/>
        <v>0</v>
      </c>
      <c r="AA607" s="612">
        <f t="shared" si="286"/>
        <v>0</v>
      </c>
      <c r="AB607" s="613"/>
      <c r="AC607" s="612">
        <f t="shared" si="287"/>
        <v>0</v>
      </c>
      <c r="AD607" s="620"/>
    </row>
    <row r="608" ht="13.5" hidden="1" customHeight="1">
      <c r="A608" s="604" t="b">
        <v>0</v>
      </c>
      <c r="B608" s="492"/>
      <c r="C608" s="721"/>
      <c r="D608" s="492"/>
      <c r="E608" s="492"/>
      <c r="F608" s="606"/>
      <c r="G608" s="606"/>
      <c r="H608" s="617"/>
      <c r="I608" s="492"/>
      <c r="J608" s="492"/>
      <c r="K608" s="657"/>
      <c r="L608" s="618"/>
      <c r="M608" s="622"/>
      <c r="N608" s="613"/>
      <c r="O608" s="613"/>
      <c r="P608" s="610"/>
      <c r="Q608" s="610"/>
      <c r="R608" s="610"/>
      <c r="S608" s="612" t="b">
        <v>0</v>
      </c>
      <c r="T608" s="612" t="b">
        <v>0</v>
      </c>
      <c r="U608" s="613"/>
      <c r="V608" s="612">
        <f t="shared" ref="V608:W608" si="442">Q608-P608</f>
        <v>0</v>
      </c>
      <c r="W608" s="612">
        <f t="shared" si="442"/>
        <v>0</v>
      </c>
      <c r="X608" s="612">
        <f t="shared" si="278"/>
        <v>0</v>
      </c>
      <c r="Y608" s="613"/>
      <c r="Z608" s="612">
        <f t="shared" si="285"/>
        <v>0</v>
      </c>
      <c r="AA608" s="612">
        <f t="shared" si="286"/>
        <v>0</v>
      </c>
      <c r="AB608" s="613"/>
      <c r="AC608" s="612">
        <f t="shared" si="287"/>
        <v>0</v>
      </c>
      <c r="AD608" s="620"/>
    </row>
    <row r="609" ht="13.5" hidden="1" customHeight="1">
      <c r="A609" s="604" t="b">
        <v>0</v>
      </c>
      <c r="B609" s="492"/>
      <c r="C609" s="720"/>
      <c r="D609" s="492"/>
      <c r="E609" s="492"/>
      <c r="F609" s="606"/>
      <c r="G609" s="606"/>
      <c r="H609" s="617"/>
      <c r="I609" s="492"/>
      <c r="J609" s="492"/>
      <c r="K609" s="657"/>
      <c r="L609" s="618"/>
      <c r="M609" s="622"/>
      <c r="N609" s="613"/>
      <c r="O609" s="613"/>
      <c r="P609" s="610"/>
      <c r="Q609" s="610"/>
      <c r="R609" s="610"/>
      <c r="S609" s="612" t="b">
        <v>0</v>
      </c>
      <c r="T609" s="612" t="b">
        <v>0</v>
      </c>
      <c r="U609" s="613"/>
      <c r="V609" s="612">
        <f t="shared" ref="V609:W609" si="443">Q609-P609</f>
        <v>0</v>
      </c>
      <c r="W609" s="612">
        <f t="shared" si="443"/>
        <v>0</v>
      </c>
      <c r="X609" s="612">
        <f t="shared" si="278"/>
        <v>0</v>
      </c>
      <c r="Y609" s="613"/>
      <c r="Z609" s="612">
        <f t="shared" si="285"/>
        <v>0</v>
      </c>
      <c r="AA609" s="612">
        <f t="shared" si="286"/>
        <v>0</v>
      </c>
      <c r="AB609" s="613"/>
      <c r="AC609" s="612">
        <f t="shared" si="287"/>
        <v>0</v>
      </c>
      <c r="AD609" s="620"/>
    </row>
    <row r="610" ht="13.5" hidden="1" customHeight="1">
      <c r="A610" s="604" t="b">
        <v>0</v>
      </c>
      <c r="B610" s="492"/>
      <c r="C610" s="721"/>
      <c r="D610" s="492"/>
      <c r="E610" s="492"/>
      <c r="F610" s="606"/>
      <c r="G610" s="606"/>
      <c r="H610" s="617"/>
      <c r="I610" s="492"/>
      <c r="J610" s="492"/>
      <c r="K610" s="657"/>
      <c r="L610" s="618"/>
      <c r="M610" s="622"/>
      <c r="N610" s="613"/>
      <c r="O610" s="613"/>
      <c r="P610" s="610"/>
      <c r="Q610" s="610"/>
      <c r="R610" s="610"/>
      <c r="S610" s="612" t="b">
        <v>0</v>
      </c>
      <c r="T610" s="612" t="b">
        <v>0</v>
      </c>
      <c r="U610" s="613"/>
      <c r="V610" s="612">
        <f t="shared" ref="V610:W610" si="444">Q610-P610</f>
        <v>0</v>
      </c>
      <c r="W610" s="612">
        <f t="shared" si="444"/>
        <v>0</v>
      </c>
      <c r="X610" s="612">
        <f t="shared" si="278"/>
        <v>0</v>
      </c>
      <c r="Y610" s="613"/>
      <c r="Z610" s="612">
        <f t="shared" si="285"/>
        <v>0</v>
      </c>
      <c r="AA610" s="612">
        <f t="shared" si="286"/>
        <v>0</v>
      </c>
      <c r="AB610" s="613"/>
      <c r="AC610" s="612">
        <f t="shared" si="287"/>
        <v>0</v>
      </c>
      <c r="AD610" s="620"/>
    </row>
    <row r="611" ht="13.5" hidden="1" customHeight="1">
      <c r="A611" s="604" t="b">
        <v>0</v>
      </c>
      <c r="B611" s="492"/>
      <c r="C611" s="720"/>
      <c r="D611" s="492"/>
      <c r="E611" s="492"/>
      <c r="F611" s="606"/>
      <c r="G611" s="606"/>
      <c r="H611" s="617"/>
      <c r="I611" s="492"/>
      <c r="J611" s="492"/>
      <c r="K611" s="657"/>
      <c r="L611" s="618"/>
      <c r="M611" s="622"/>
      <c r="N611" s="613"/>
      <c r="O611" s="613"/>
      <c r="P611" s="610"/>
      <c r="Q611" s="610"/>
      <c r="R611" s="610"/>
      <c r="S611" s="612" t="b">
        <v>0</v>
      </c>
      <c r="T611" s="612" t="b">
        <v>0</v>
      </c>
      <c r="U611" s="613"/>
      <c r="V611" s="612">
        <f t="shared" ref="V611:W611" si="445">Q611-P611</f>
        <v>0</v>
      </c>
      <c r="W611" s="612">
        <f t="shared" si="445"/>
        <v>0</v>
      </c>
      <c r="X611" s="612">
        <f t="shared" si="278"/>
        <v>0</v>
      </c>
      <c r="Y611" s="613"/>
      <c r="Z611" s="612">
        <f t="shared" si="285"/>
        <v>0</v>
      </c>
      <c r="AA611" s="612">
        <f t="shared" si="286"/>
        <v>0</v>
      </c>
      <c r="AB611" s="613"/>
      <c r="AC611" s="612">
        <f t="shared" si="287"/>
        <v>0</v>
      </c>
      <c r="AD611" s="620"/>
    </row>
    <row r="612" ht="13.5" hidden="1" customHeight="1">
      <c r="A612" s="604" t="b">
        <v>0</v>
      </c>
      <c r="B612" s="492"/>
      <c r="C612" s="721"/>
      <c r="D612" s="492"/>
      <c r="E612" s="492"/>
      <c r="F612" s="606"/>
      <c r="G612" s="606"/>
      <c r="H612" s="617"/>
      <c r="I612" s="492"/>
      <c r="J612" s="492"/>
      <c r="K612" s="657"/>
      <c r="L612" s="618"/>
      <c r="M612" s="622"/>
      <c r="N612" s="613"/>
      <c r="O612" s="613"/>
      <c r="P612" s="610"/>
      <c r="Q612" s="610"/>
      <c r="R612" s="610"/>
      <c r="S612" s="612" t="b">
        <v>0</v>
      </c>
      <c r="T612" s="612" t="b">
        <v>0</v>
      </c>
      <c r="U612" s="613"/>
      <c r="V612" s="612">
        <f t="shared" ref="V612:W612" si="446">Q612-P612</f>
        <v>0</v>
      </c>
      <c r="W612" s="612">
        <f t="shared" si="446"/>
        <v>0</v>
      </c>
      <c r="X612" s="612">
        <f t="shared" si="278"/>
        <v>0</v>
      </c>
      <c r="Y612" s="613"/>
      <c r="Z612" s="612">
        <f t="shared" si="285"/>
        <v>0</v>
      </c>
      <c r="AA612" s="612">
        <f t="shared" si="286"/>
        <v>0</v>
      </c>
      <c r="AB612" s="613"/>
      <c r="AC612" s="612">
        <f t="shared" si="287"/>
        <v>0</v>
      </c>
      <c r="AD612" s="620"/>
    </row>
    <row r="613" ht="13.5" hidden="1" customHeight="1">
      <c r="A613" s="604" t="b">
        <v>0</v>
      </c>
      <c r="B613" s="492"/>
      <c r="C613" s="720"/>
      <c r="D613" s="492"/>
      <c r="E613" s="492"/>
      <c r="F613" s="606"/>
      <c r="G613" s="606"/>
      <c r="H613" s="617"/>
      <c r="I613" s="492"/>
      <c r="J613" s="492"/>
      <c r="K613" s="657"/>
      <c r="L613" s="618"/>
      <c r="M613" s="622"/>
      <c r="N613" s="613"/>
      <c r="O613" s="613"/>
      <c r="P613" s="610"/>
      <c r="Q613" s="610"/>
      <c r="R613" s="610"/>
      <c r="S613" s="612" t="b">
        <v>0</v>
      </c>
      <c r="T613" s="612" t="b">
        <v>0</v>
      </c>
      <c r="U613" s="613"/>
      <c r="V613" s="612">
        <f t="shared" ref="V613:W613" si="447">Q613-P613</f>
        <v>0</v>
      </c>
      <c r="W613" s="612">
        <f t="shared" si="447"/>
        <v>0</v>
      </c>
      <c r="X613" s="612">
        <f t="shared" si="278"/>
        <v>0</v>
      </c>
      <c r="Y613" s="613"/>
      <c r="Z613" s="612">
        <f t="shared" si="285"/>
        <v>0</v>
      </c>
      <c r="AA613" s="612">
        <f t="shared" si="286"/>
        <v>0</v>
      </c>
      <c r="AB613" s="613"/>
      <c r="AC613" s="612">
        <f t="shared" si="287"/>
        <v>0</v>
      </c>
      <c r="AD613" s="620"/>
    </row>
    <row r="614" ht="13.5" hidden="1" customHeight="1">
      <c r="A614" s="604" t="b">
        <v>0</v>
      </c>
      <c r="B614" s="492"/>
      <c r="C614" s="721"/>
      <c r="D614" s="492"/>
      <c r="E614" s="492"/>
      <c r="F614" s="606"/>
      <c r="G614" s="606"/>
      <c r="H614" s="617"/>
      <c r="I614" s="492"/>
      <c r="J614" s="492"/>
      <c r="K614" s="657"/>
      <c r="L614" s="618"/>
      <c r="M614" s="622"/>
      <c r="N614" s="613"/>
      <c r="O614" s="613"/>
      <c r="P614" s="610"/>
      <c r="Q614" s="610"/>
      <c r="R614" s="610"/>
      <c r="S614" s="612" t="b">
        <v>0</v>
      </c>
      <c r="T614" s="612" t="b">
        <v>0</v>
      </c>
      <c r="U614" s="613"/>
      <c r="V614" s="612">
        <f t="shared" ref="V614:W614" si="448">Q614-P614</f>
        <v>0</v>
      </c>
      <c r="W614" s="612">
        <f t="shared" si="448"/>
        <v>0</v>
      </c>
      <c r="X614" s="612">
        <f t="shared" si="278"/>
        <v>0</v>
      </c>
      <c r="Y614" s="613"/>
      <c r="Z614" s="612">
        <f t="shared" si="285"/>
        <v>0</v>
      </c>
      <c r="AA614" s="612">
        <f t="shared" si="286"/>
        <v>0</v>
      </c>
      <c r="AB614" s="613"/>
      <c r="AC614" s="612">
        <f t="shared" si="287"/>
        <v>0</v>
      </c>
      <c r="AD614" s="620"/>
    </row>
    <row r="615" ht="13.5" hidden="1" customHeight="1">
      <c r="A615" s="604" t="b">
        <v>0</v>
      </c>
      <c r="B615" s="492"/>
      <c r="C615" s="720"/>
      <c r="D615" s="492"/>
      <c r="E615" s="492"/>
      <c r="F615" s="606"/>
      <c r="G615" s="606"/>
      <c r="H615" s="617"/>
      <c r="I615" s="492"/>
      <c r="J615" s="492"/>
      <c r="K615" s="657"/>
      <c r="L615" s="618"/>
      <c r="M615" s="622"/>
      <c r="N615" s="613"/>
      <c r="O615" s="613"/>
      <c r="P615" s="610"/>
      <c r="Q615" s="610"/>
      <c r="R615" s="610"/>
      <c r="S615" s="612" t="b">
        <v>0</v>
      </c>
      <c r="T615" s="612" t="b">
        <v>0</v>
      </c>
      <c r="U615" s="613"/>
      <c r="V615" s="612">
        <f t="shared" ref="V615:W615" si="449">Q615-P615</f>
        <v>0</v>
      </c>
      <c r="W615" s="612">
        <f t="shared" si="449"/>
        <v>0</v>
      </c>
      <c r="X615" s="612">
        <f t="shared" si="278"/>
        <v>0</v>
      </c>
      <c r="Y615" s="613"/>
      <c r="Z615" s="612">
        <f t="shared" si="285"/>
        <v>0</v>
      </c>
      <c r="AA615" s="612">
        <f t="shared" si="286"/>
        <v>0</v>
      </c>
      <c r="AB615" s="613"/>
      <c r="AC615" s="612">
        <f t="shared" si="287"/>
        <v>0</v>
      </c>
      <c r="AD615" s="620"/>
    </row>
    <row r="616" ht="13.5" hidden="1" customHeight="1">
      <c r="A616" s="604" t="b">
        <v>0</v>
      </c>
      <c r="B616" s="492"/>
      <c r="C616" s="721"/>
      <c r="D616" s="492"/>
      <c r="E616" s="492"/>
      <c r="F616" s="606"/>
      <c r="G616" s="606"/>
      <c r="H616" s="617"/>
      <c r="I616" s="492"/>
      <c r="J616" s="492"/>
      <c r="K616" s="657"/>
      <c r="L616" s="618"/>
      <c r="M616" s="622"/>
      <c r="N616" s="613"/>
      <c r="O616" s="613"/>
      <c r="P616" s="610"/>
      <c r="Q616" s="610"/>
      <c r="R616" s="610"/>
      <c r="S616" s="612" t="b">
        <v>0</v>
      </c>
      <c r="T616" s="612" t="b">
        <v>0</v>
      </c>
      <c r="U616" s="613"/>
      <c r="V616" s="612">
        <f t="shared" ref="V616:W616" si="450">Q616-P616</f>
        <v>0</v>
      </c>
      <c r="W616" s="612">
        <f t="shared" si="450"/>
        <v>0</v>
      </c>
      <c r="X616" s="612">
        <f t="shared" si="278"/>
        <v>0</v>
      </c>
      <c r="Y616" s="613"/>
      <c r="Z616" s="612">
        <f t="shared" si="285"/>
        <v>0</v>
      </c>
      <c r="AA616" s="612">
        <f t="shared" si="286"/>
        <v>0</v>
      </c>
      <c r="AB616" s="613"/>
      <c r="AC616" s="612">
        <f t="shared" si="287"/>
        <v>0</v>
      </c>
      <c r="AD616" s="620"/>
    </row>
    <row r="617" ht="13.5" hidden="1" customHeight="1">
      <c r="A617" s="604" t="b">
        <v>0</v>
      </c>
      <c r="B617" s="492"/>
      <c r="C617" s="720"/>
      <c r="D617" s="492"/>
      <c r="E617" s="492"/>
      <c r="F617" s="606"/>
      <c r="G617" s="606"/>
      <c r="H617" s="617"/>
      <c r="I617" s="492"/>
      <c r="J617" s="492"/>
      <c r="K617" s="657"/>
      <c r="L617" s="618"/>
      <c r="M617" s="622"/>
      <c r="N617" s="613"/>
      <c r="O617" s="613"/>
      <c r="P617" s="610"/>
      <c r="Q617" s="610"/>
      <c r="R617" s="610"/>
      <c r="S617" s="612" t="b">
        <v>0</v>
      </c>
      <c r="T617" s="612" t="b">
        <v>0</v>
      </c>
      <c r="U617" s="613"/>
      <c r="V617" s="612">
        <f t="shared" ref="V617:W617" si="451">Q617-P617</f>
        <v>0</v>
      </c>
      <c r="W617" s="612">
        <f t="shared" si="451"/>
        <v>0</v>
      </c>
      <c r="X617" s="612">
        <f t="shared" si="278"/>
        <v>0</v>
      </c>
      <c r="Y617" s="613"/>
      <c r="Z617" s="612">
        <f t="shared" si="285"/>
        <v>0</v>
      </c>
      <c r="AA617" s="612">
        <f t="shared" si="286"/>
        <v>0</v>
      </c>
      <c r="AB617" s="613"/>
      <c r="AC617" s="612">
        <f t="shared" si="287"/>
        <v>0</v>
      </c>
      <c r="AD617" s="620"/>
    </row>
    <row r="618" ht="13.5" hidden="1" customHeight="1">
      <c r="A618" s="604" t="b">
        <v>0</v>
      </c>
      <c r="B618" s="492"/>
      <c r="C618" s="721"/>
      <c r="D618" s="492"/>
      <c r="E618" s="492"/>
      <c r="F618" s="606"/>
      <c r="G618" s="606"/>
      <c r="H618" s="617"/>
      <c r="I618" s="492"/>
      <c r="J618" s="492"/>
      <c r="K618" s="657"/>
      <c r="L618" s="618"/>
      <c r="M618" s="622"/>
      <c r="N618" s="613"/>
      <c r="O618" s="613"/>
      <c r="P618" s="610"/>
      <c r="Q618" s="610"/>
      <c r="R618" s="610"/>
      <c r="S618" s="612" t="b">
        <v>0</v>
      </c>
      <c r="T618" s="612" t="b">
        <v>0</v>
      </c>
      <c r="U618" s="613"/>
      <c r="V618" s="612">
        <f t="shared" ref="V618:W618" si="452">Q618-P618</f>
        <v>0</v>
      </c>
      <c r="W618" s="612">
        <f t="shared" si="452"/>
        <v>0</v>
      </c>
      <c r="X618" s="612">
        <f t="shared" si="278"/>
        <v>0</v>
      </c>
      <c r="Y618" s="613"/>
      <c r="Z618" s="612">
        <f t="shared" si="285"/>
        <v>0</v>
      </c>
      <c r="AA618" s="612">
        <f t="shared" si="286"/>
        <v>0</v>
      </c>
      <c r="AB618" s="613"/>
      <c r="AC618" s="612">
        <f t="shared" si="287"/>
        <v>0</v>
      </c>
      <c r="AD618" s="620"/>
    </row>
    <row r="619" ht="13.5" hidden="1" customHeight="1">
      <c r="A619" s="604" t="b">
        <v>0</v>
      </c>
      <c r="B619" s="492"/>
      <c r="C619" s="720"/>
      <c r="D619" s="492"/>
      <c r="E619" s="492"/>
      <c r="F619" s="606"/>
      <c r="G619" s="606"/>
      <c r="H619" s="617"/>
      <c r="I619" s="492"/>
      <c r="J619" s="492"/>
      <c r="K619" s="657"/>
      <c r="L619" s="618"/>
      <c r="M619" s="622"/>
      <c r="N619" s="613"/>
      <c r="O619" s="613"/>
      <c r="P619" s="610"/>
      <c r="Q619" s="610"/>
      <c r="R619" s="610"/>
      <c r="S619" s="612" t="b">
        <v>0</v>
      </c>
      <c r="T619" s="612" t="b">
        <v>0</v>
      </c>
      <c r="U619" s="613"/>
      <c r="V619" s="612">
        <f t="shared" ref="V619:W619" si="453">Q619-P619</f>
        <v>0</v>
      </c>
      <c r="W619" s="612">
        <f t="shared" si="453"/>
        <v>0</v>
      </c>
      <c r="X619" s="612">
        <f t="shared" si="278"/>
        <v>0</v>
      </c>
      <c r="Y619" s="613"/>
      <c r="Z619" s="612">
        <f t="shared" si="285"/>
        <v>0</v>
      </c>
      <c r="AA619" s="612">
        <f t="shared" si="286"/>
        <v>0</v>
      </c>
      <c r="AB619" s="613"/>
      <c r="AC619" s="612">
        <f t="shared" si="287"/>
        <v>0</v>
      </c>
      <c r="AD619" s="620"/>
    </row>
    <row r="620" ht="13.5" hidden="1" customHeight="1">
      <c r="A620" s="604" t="b">
        <v>0</v>
      </c>
      <c r="B620" s="492"/>
      <c r="C620" s="721"/>
      <c r="D620" s="492"/>
      <c r="E620" s="492"/>
      <c r="F620" s="606"/>
      <c r="G620" s="606"/>
      <c r="H620" s="617"/>
      <c r="I620" s="492"/>
      <c r="J620" s="492"/>
      <c r="K620" s="657"/>
      <c r="L620" s="618"/>
      <c r="M620" s="622"/>
      <c r="N620" s="613"/>
      <c r="O620" s="613"/>
      <c r="P620" s="610"/>
      <c r="Q620" s="610"/>
      <c r="R620" s="610"/>
      <c r="S620" s="612" t="b">
        <v>0</v>
      </c>
      <c r="T620" s="612" t="b">
        <v>0</v>
      </c>
      <c r="U620" s="613"/>
      <c r="V620" s="612">
        <f t="shared" ref="V620:W620" si="454">Q620-P620</f>
        <v>0</v>
      </c>
      <c r="W620" s="612">
        <f t="shared" si="454"/>
        <v>0</v>
      </c>
      <c r="X620" s="612">
        <f t="shared" si="278"/>
        <v>0</v>
      </c>
      <c r="Y620" s="613"/>
      <c r="Z620" s="612">
        <f t="shared" si="285"/>
        <v>0</v>
      </c>
      <c r="AA620" s="612">
        <f t="shared" si="286"/>
        <v>0</v>
      </c>
      <c r="AB620" s="613"/>
      <c r="AC620" s="612">
        <f t="shared" si="287"/>
        <v>0</v>
      </c>
      <c r="AD620" s="620"/>
    </row>
    <row r="621" ht="13.5" hidden="1" customHeight="1">
      <c r="A621" s="604" t="b">
        <v>0</v>
      </c>
      <c r="B621" s="492"/>
      <c r="C621" s="720"/>
      <c r="D621" s="492"/>
      <c r="E621" s="492"/>
      <c r="F621" s="606"/>
      <c r="G621" s="606"/>
      <c r="H621" s="617"/>
      <c r="I621" s="492"/>
      <c r="J621" s="492"/>
      <c r="K621" s="657"/>
      <c r="L621" s="618"/>
      <c r="M621" s="622"/>
      <c r="N621" s="613"/>
      <c r="O621" s="613"/>
      <c r="P621" s="610"/>
      <c r="Q621" s="610"/>
      <c r="R621" s="610"/>
      <c r="S621" s="612" t="b">
        <v>0</v>
      </c>
      <c r="T621" s="612" t="b">
        <v>0</v>
      </c>
      <c r="U621" s="613"/>
      <c r="V621" s="612">
        <f t="shared" ref="V621:W621" si="455">Q621-P621</f>
        <v>0</v>
      </c>
      <c r="W621" s="612">
        <f t="shared" si="455"/>
        <v>0</v>
      </c>
      <c r="X621" s="612">
        <f t="shared" si="278"/>
        <v>0</v>
      </c>
      <c r="Y621" s="613"/>
      <c r="Z621" s="612">
        <f t="shared" si="285"/>
        <v>0</v>
      </c>
      <c r="AA621" s="612">
        <f t="shared" si="286"/>
        <v>0</v>
      </c>
      <c r="AB621" s="613"/>
      <c r="AC621" s="612">
        <f t="shared" si="287"/>
        <v>0</v>
      </c>
      <c r="AD621" s="620"/>
    </row>
    <row r="622" ht="13.5" hidden="1" customHeight="1">
      <c r="A622" s="604" t="b">
        <v>0</v>
      </c>
      <c r="B622" s="492"/>
      <c r="C622" s="721"/>
      <c r="D622" s="492"/>
      <c r="E622" s="492"/>
      <c r="F622" s="606"/>
      <c r="G622" s="606"/>
      <c r="H622" s="617"/>
      <c r="I622" s="492"/>
      <c r="J622" s="492"/>
      <c r="K622" s="657"/>
      <c r="L622" s="618"/>
      <c r="M622" s="622"/>
      <c r="N622" s="613"/>
      <c r="O622" s="613"/>
      <c r="P622" s="610"/>
      <c r="Q622" s="610"/>
      <c r="R622" s="610"/>
      <c r="S622" s="612" t="b">
        <v>0</v>
      </c>
      <c r="T622" s="612" t="b">
        <v>0</v>
      </c>
      <c r="U622" s="613"/>
      <c r="V622" s="612">
        <f t="shared" ref="V622:W622" si="456">Q622-P622</f>
        <v>0</v>
      </c>
      <c r="W622" s="612">
        <f t="shared" si="456"/>
        <v>0</v>
      </c>
      <c r="X622" s="612">
        <f t="shared" si="278"/>
        <v>0</v>
      </c>
      <c r="Y622" s="613"/>
      <c r="Z622" s="612">
        <f t="shared" si="285"/>
        <v>0</v>
      </c>
      <c r="AA622" s="612">
        <f t="shared" si="286"/>
        <v>0</v>
      </c>
      <c r="AB622" s="613"/>
      <c r="AC622" s="612">
        <f t="shared" si="287"/>
        <v>0</v>
      </c>
      <c r="AD622" s="620"/>
    </row>
    <row r="623" ht="13.5" hidden="1" customHeight="1">
      <c r="A623" s="604" t="b">
        <v>0</v>
      </c>
      <c r="B623" s="492"/>
      <c r="C623" s="720"/>
      <c r="D623" s="492"/>
      <c r="E623" s="492"/>
      <c r="F623" s="606"/>
      <c r="G623" s="606"/>
      <c r="H623" s="617"/>
      <c r="I623" s="492"/>
      <c r="J623" s="492"/>
      <c r="K623" s="657"/>
      <c r="L623" s="618"/>
      <c r="M623" s="622"/>
      <c r="N623" s="613"/>
      <c r="O623" s="613"/>
      <c r="P623" s="610"/>
      <c r="Q623" s="610"/>
      <c r="R623" s="610"/>
      <c r="S623" s="612" t="b">
        <v>0</v>
      </c>
      <c r="T623" s="612" t="b">
        <v>0</v>
      </c>
      <c r="U623" s="613"/>
      <c r="V623" s="612">
        <f t="shared" ref="V623:W623" si="457">Q623-P623</f>
        <v>0</v>
      </c>
      <c r="W623" s="612">
        <f t="shared" si="457"/>
        <v>0</v>
      </c>
      <c r="X623" s="612">
        <f t="shared" si="278"/>
        <v>0</v>
      </c>
      <c r="Y623" s="613"/>
      <c r="Z623" s="612">
        <f t="shared" si="285"/>
        <v>0</v>
      </c>
      <c r="AA623" s="612">
        <f t="shared" si="286"/>
        <v>0</v>
      </c>
      <c r="AB623" s="613"/>
      <c r="AC623" s="612">
        <f t="shared" si="287"/>
        <v>0</v>
      </c>
      <c r="AD623" s="620"/>
    </row>
    <row r="624" ht="13.5" hidden="1" customHeight="1">
      <c r="A624" s="604" t="b">
        <v>0</v>
      </c>
      <c r="B624" s="492"/>
      <c r="C624" s="721"/>
      <c r="D624" s="492"/>
      <c r="E624" s="492"/>
      <c r="F624" s="606"/>
      <c r="G624" s="606"/>
      <c r="H624" s="617"/>
      <c r="I624" s="492"/>
      <c r="J624" s="492"/>
      <c r="K624" s="657"/>
      <c r="L624" s="618"/>
      <c r="M624" s="622"/>
      <c r="N624" s="613"/>
      <c r="O624" s="613"/>
      <c r="P624" s="610"/>
      <c r="Q624" s="610"/>
      <c r="R624" s="610"/>
      <c r="S624" s="612" t="b">
        <v>0</v>
      </c>
      <c r="T624" s="612" t="b">
        <v>0</v>
      </c>
      <c r="U624" s="613"/>
      <c r="V624" s="612">
        <f t="shared" ref="V624:W624" si="458">Q624-P624</f>
        <v>0</v>
      </c>
      <c r="W624" s="612">
        <f t="shared" si="458"/>
        <v>0</v>
      </c>
      <c r="X624" s="612">
        <f t="shared" si="278"/>
        <v>0</v>
      </c>
      <c r="Y624" s="613"/>
      <c r="Z624" s="612">
        <f t="shared" si="285"/>
        <v>0</v>
      </c>
      <c r="AA624" s="612">
        <f t="shared" si="286"/>
        <v>0</v>
      </c>
      <c r="AB624" s="613"/>
      <c r="AC624" s="612">
        <f t="shared" si="287"/>
        <v>0</v>
      </c>
      <c r="AD624" s="620"/>
    </row>
    <row r="625" ht="13.5" hidden="1" customHeight="1">
      <c r="A625" s="604" t="b">
        <v>0</v>
      </c>
      <c r="B625" s="492"/>
      <c r="C625" s="720"/>
      <c r="D625" s="492"/>
      <c r="E625" s="492"/>
      <c r="F625" s="606"/>
      <c r="G625" s="606"/>
      <c r="H625" s="617"/>
      <c r="I625" s="492"/>
      <c r="J625" s="492"/>
      <c r="K625" s="657"/>
      <c r="L625" s="618"/>
      <c r="M625" s="622"/>
      <c r="N625" s="613"/>
      <c r="O625" s="613"/>
      <c r="P625" s="610"/>
      <c r="Q625" s="610"/>
      <c r="R625" s="610"/>
      <c r="S625" s="612" t="b">
        <v>0</v>
      </c>
      <c r="T625" s="612" t="b">
        <v>0</v>
      </c>
      <c r="U625" s="613"/>
      <c r="V625" s="612">
        <f t="shared" ref="V625:W625" si="459">Q625-P625</f>
        <v>0</v>
      </c>
      <c r="W625" s="612">
        <f t="shared" si="459"/>
        <v>0</v>
      </c>
      <c r="X625" s="612">
        <f t="shared" si="278"/>
        <v>0</v>
      </c>
      <c r="Y625" s="613"/>
      <c r="Z625" s="612">
        <f t="shared" si="285"/>
        <v>0</v>
      </c>
      <c r="AA625" s="612">
        <f t="shared" si="286"/>
        <v>0</v>
      </c>
      <c r="AB625" s="613"/>
      <c r="AC625" s="612">
        <f t="shared" si="287"/>
        <v>0</v>
      </c>
      <c r="AD625" s="620"/>
    </row>
    <row r="626" ht="13.5" hidden="1" customHeight="1">
      <c r="A626" s="604" t="b">
        <v>0</v>
      </c>
      <c r="B626" s="492"/>
      <c r="C626" s="721"/>
      <c r="D626" s="492"/>
      <c r="E626" s="492"/>
      <c r="F626" s="606"/>
      <c r="G626" s="606"/>
      <c r="H626" s="617"/>
      <c r="I626" s="492"/>
      <c r="J626" s="492"/>
      <c r="K626" s="657"/>
      <c r="L626" s="618"/>
      <c r="M626" s="622"/>
      <c r="N626" s="613"/>
      <c r="O626" s="613"/>
      <c r="P626" s="610"/>
      <c r="Q626" s="610"/>
      <c r="R626" s="610"/>
      <c r="S626" s="612" t="b">
        <v>0</v>
      </c>
      <c r="T626" s="612" t="b">
        <v>0</v>
      </c>
      <c r="U626" s="613"/>
      <c r="V626" s="612">
        <f t="shared" ref="V626:W626" si="460">Q626-P626</f>
        <v>0</v>
      </c>
      <c r="W626" s="612">
        <f t="shared" si="460"/>
        <v>0</v>
      </c>
      <c r="X626" s="612">
        <f t="shared" si="278"/>
        <v>0</v>
      </c>
      <c r="Y626" s="613"/>
      <c r="Z626" s="612">
        <f t="shared" si="285"/>
        <v>0</v>
      </c>
      <c r="AA626" s="612">
        <f t="shared" si="286"/>
        <v>0</v>
      </c>
      <c r="AB626" s="613"/>
      <c r="AC626" s="612">
        <f t="shared" si="287"/>
        <v>0</v>
      </c>
      <c r="AD626" s="620"/>
    </row>
    <row r="627" ht="13.5" hidden="1" customHeight="1">
      <c r="A627" s="604" t="b">
        <v>0</v>
      </c>
      <c r="B627" s="492"/>
      <c r="C627" s="720"/>
      <c r="D627" s="492"/>
      <c r="E627" s="492"/>
      <c r="F627" s="606"/>
      <c r="G627" s="606"/>
      <c r="H627" s="617"/>
      <c r="I627" s="492"/>
      <c r="J627" s="492"/>
      <c r="K627" s="657"/>
      <c r="L627" s="618"/>
      <c r="M627" s="622"/>
      <c r="N627" s="613"/>
      <c r="O627" s="613"/>
      <c r="P627" s="610"/>
      <c r="Q627" s="610"/>
      <c r="R627" s="610"/>
      <c r="S627" s="612" t="b">
        <v>0</v>
      </c>
      <c r="T627" s="612" t="b">
        <v>0</v>
      </c>
      <c r="U627" s="613"/>
      <c r="V627" s="612">
        <f t="shared" ref="V627:W627" si="461">Q627-P627</f>
        <v>0</v>
      </c>
      <c r="W627" s="612">
        <f t="shared" si="461"/>
        <v>0</v>
      </c>
      <c r="X627" s="612">
        <f t="shared" si="278"/>
        <v>0</v>
      </c>
      <c r="Y627" s="613"/>
      <c r="Z627" s="612">
        <f t="shared" si="285"/>
        <v>0</v>
      </c>
      <c r="AA627" s="612">
        <f t="shared" si="286"/>
        <v>0</v>
      </c>
      <c r="AB627" s="613"/>
      <c r="AC627" s="612">
        <f t="shared" si="287"/>
        <v>0</v>
      </c>
      <c r="AD627" s="620"/>
    </row>
    <row r="628" ht="13.5" hidden="1" customHeight="1">
      <c r="A628" s="604" t="b">
        <v>0</v>
      </c>
      <c r="B628" s="492"/>
      <c r="C628" s="721"/>
      <c r="D628" s="492"/>
      <c r="E628" s="492"/>
      <c r="F628" s="606"/>
      <c r="G628" s="606"/>
      <c r="H628" s="617"/>
      <c r="I628" s="492"/>
      <c r="J628" s="492"/>
      <c r="K628" s="657"/>
      <c r="L628" s="618"/>
      <c r="M628" s="622"/>
      <c r="N628" s="613"/>
      <c r="O628" s="613"/>
      <c r="P628" s="610"/>
      <c r="Q628" s="610"/>
      <c r="R628" s="610"/>
      <c r="S628" s="612" t="b">
        <v>0</v>
      </c>
      <c r="T628" s="612" t="b">
        <v>0</v>
      </c>
      <c r="U628" s="613"/>
      <c r="V628" s="612">
        <f t="shared" ref="V628:W628" si="462">Q628-P628</f>
        <v>0</v>
      </c>
      <c r="W628" s="612">
        <f t="shared" si="462"/>
        <v>0</v>
      </c>
      <c r="X628" s="612">
        <f t="shared" si="278"/>
        <v>0</v>
      </c>
      <c r="Y628" s="613"/>
      <c r="Z628" s="612">
        <f t="shared" si="285"/>
        <v>0</v>
      </c>
      <c r="AA628" s="612">
        <f t="shared" si="286"/>
        <v>0</v>
      </c>
      <c r="AB628" s="613"/>
      <c r="AC628" s="612">
        <f t="shared" si="287"/>
        <v>0</v>
      </c>
      <c r="AD628" s="620"/>
    </row>
    <row r="629" ht="13.5" hidden="1" customHeight="1">
      <c r="A629" s="604" t="b">
        <v>0</v>
      </c>
      <c r="B629" s="492"/>
      <c r="C629" s="720"/>
      <c r="D629" s="492"/>
      <c r="E629" s="492"/>
      <c r="F629" s="606"/>
      <c r="G629" s="606"/>
      <c r="H629" s="617"/>
      <c r="I629" s="492"/>
      <c r="J629" s="492"/>
      <c r="K629" s="657"/>
      <c r="L629" s="618"/>
      <c r="M629" s="622"/>
      <c r="N629" s="613"/>
      <c r="O629" s="613"/>
      <c r="P629" s="610"/>
      <c r="Q629" s="610"/>
      <c r="R629" s="610"/>
      <c r="S629" s="612" t="b">
        <v>0</v>
      </c>
      <c r="T629" s="612" t="b">
        <v>0</v>
      </c>
      <c r="U629" s="613"/>
      <c r="V629" s="612">
        <f t="shared" ref="V629:W629" si="463">Q629-P629</f>
        <v>0</v>
      </c>
      <c r="W629" s="612">
        <f t="shared" si="463"/>
        <v>0</v>
      </c>
      <c r="X629" s="612">
        <f t="shared" si="278"/>
        <v>0</v>
      </c>
      <c r="Y629" s="613"/>
      <c r="Z629" s="612">
        <f t="shared" si="285"/>
        <v>0</v>
      </c>
      <c r="AA629" s="612">
        <f t="shared" si="286"/>
        <v>0</v>
      </c>
      <c r="AB629" s="613"/>
      <c r="AC629" s="612">
        <f t="shared" si="287"/>
        <v>0</v>
      </c>
      <c r="AD629" s="620"/>
    </row>
    <row r="630" ht="13.5" hidden="1" customHeight="1">
      <c r="A630" s="604" t="b">
        <v>0</v>
      </c>
      <c r="B630" s="492"/>
      <c r="C630" s="721"/>
      <c r="D630" s="492"/>
      <c r="E630" s="492"/>
      <c r="F630" s="606"/>
      <c r="G630" s="606"/>
      <c r="H630" s="617"/>
      <c r="I630" s="492"/>
      <c r="J630" s="492"/>
      <c r="K630" s="657"/>
      <c r="L630" s="618"/>
      <c r="M630" s="622"/>
      <c r="N630" s="613"/>
      <c r="O630" s="613"/>
      <c r="P630" s="610"/>
      <c r="Q630" s="610"/>
      <c r="R630" s="610"/>
      <c r="S630" s="612" t="b">
        <v>0</v>
      </c>
      <c r="T630" s="612" t="b">
        <v>0</v>
      </c>
      <c r="U630" s="613"/>
      <c r="V630" s="612">
        <f t="shared" ref="V630:W630" si="464">Q630-P630</f>
        <v>0</v>
      </c>
      <c r="W630" s="612">
        <f t="shared" si="464"/>
        <v>0</v>
      </c>
      <c r="X630" s="612">
        <f t="shared" si="278"/>
        <v>0</v>
      </c>
      <c r="Y630" s="613"/>
      <c r="Z630" s="612">
        <f t="shared" si="285"/>
        <v>0</v>
      </c>
      <c r="AA630" s="612">
        <f t="shared" si="286"/>
        <v>0</v>
      </c>
      <c r="AB630" s="613"/>
      <c r="AC630" s="612">
        <f t="shared" si="287"/>
        <v>0</v>
      </c>
      <c r="AD630" s="620"/>
    </row>
    <row r="631" ht="13.5" hidden="1" customHeight="1">
      <c r="A631" s="604" t="b">
        <v>0</v>
      </c>
      <c r="B631" s="492"/>
      <c r="C631" s="720"/>
      <c r="D631" s="492"/>
      <c r="E631" s="492"/>
      <c r="F631" s="606"/>
      <c r="G631" s="606"/>
      <c r="H631" s="617"/>
      <c r="I631" s="492"/>
      <c r="J631" s="492"/>
      <c r="K631" s="657"/>
      <c r="L631" s="618"/>
      <c r="M631" s="622"/>
      <c r="N631" s="613"/>
      <c r="O631" s="613"/>
      <c r="P631" s="610"/>
      <c r="Q631" s="610"/>
      <c r="R631" s="610"/>
      <c r="S631" s="612" t="b">
        <v>0</v>
      </c>
      <c r="T631" s="612" t="b">
        <v>0</v>
      </c>
      <c r="U631" s="613"/>
      <c r="V631" s="612">
        <f t="shared" ref="V631:W631" si="465">Q631-P631</f>
        <v>0</v>
      </c>
      <c r="W631" s="612">
        <f t="shared" si="465"/>
        <v>0</v>
      </c>
      <c r="X631" s="612">
        <f t="shared" si="278"/>
        <v>0</v>
      </c>
      <c r="Y631" s="613"/>
      <c r="Z631" s="612">
        <f t="shared" si="285"/>
        <v>0</v>
      </c>
      <c r="AA631" s="612">
        <f t="shared" si="286"/>
        <v>0</v>
      </c>
      <c r="AB631" s="613"/>
      <c r="AC631" s="612">
        <f t="shared" si="287"/>
        <v>0</v>
      </c>
      <c r="AD631" s="620"/>
    </row>
    <row r="632" ht="13.5" hidden="1" customHeight="1">
      <c r="A632" s="604" t="b">
        <v>0</v>
      </c>
      <c r="B632" s="492"/>
      <c r="C632" s="721"/>
      <c r="D632" s="492"/>
      <c r="E632" s="492"/>
      <c r="F632" s="606"/>
      <c r="G632" s="606"/>
      <c r="H632" s="617"/>
      <c r="I632" s="492"/>
      <c r="J632" s="492"/>
      <c r="K632" s="657"/>
      <c r="L632" s="618"/>
      <c r="M632" s="622"/>
      <c r="N632" s="613"/>
      <c r="O632" s="613"/>
      <c r="P632" s="610"/>
      <c r="Q632" s="610"/>
      <c r="R632" s="610"/>
      <c r="S632" s="612" t="b">
        <v>0</v>
      </c>
      <c r="T632" s="612" t="b">
        <v>0</v>
      </c>
      <c r="U632" s="613"/>
      <c r="V632" s="612">
        <f t="shared" ref="V632:W632" si="466">Q632-P632</f>
        <v>0</v>
      </c>
      <c r="W632" s="612">
        <f t="shared" si="466"/>
        <v>0</v>
      </c>
      <c r="X632" s="612">
        <f t="shared" si="278"/>
        <v>0</v>
      </c>
      <c r="Y632" s="613"/>
      <c r="Z632" s="612">
        <f t="shared" si="285"/>
        <v>0</v>
      </c>
      <c r="AA632" s="612">
        <f t="shared" si="286"/>
        <v>0</v>
      </c>
      <c r="AB632" s="613"/>
      <c r="AC632" s="612">
        <f t="shared" si="287"/>
        <v>0</v>
      </c>
      <c r="AD632" s="620"/>
    </row>
    <row r="633" ht="13.5" hidden="1" customHeight="1">
      <c r="A633" s="604" t="b">
        <v>0</v>
      </c>
      <c r="B633" s="492"/>
      <c r="C633" s="720"/>
      <c r="D633" s="492"/>
      <c r="E633" s="492"/>
      <c r="F633" s="606"/>
      <c r="G633" s="606"/>
      <c r="H633" s="617"/>
      <c r="I633" s="492"/>
      <c r="J633" s="492"/>
      <c r="K633" s="657"/>
      <c r="L633" s="618"/>
      <c r="M633" s="622"/>
      <c r="N633" s="613"/>
      <c r="O633" s="613"/>
      <c r="P633" s="610"/>
      <c r="Q633" s="610"/>
      <c r="R633" s="610"/>
      <c r="S633" s="612" t="b">
        <v>0</v>
      </c>
      <c r="T633" s="612" t="b">
        <v>0</v>
      </c>
      <c r="U633" s="613"/>
      <c r="V633" s="612">
        <f t="shared" ref="V633:W633" si="467">Q633-P633</f>
        <v>0</v>
      </c>
      <c r="W633" s="612">
        <f t="shared" si="467"/>
        <v>0</v>
      </c>
      <c r="X633" s="612">
        <f t="shared" si="278"/>
        <v>0</v>
      </c>
      <c r="Y633" s="613"/>
      <c r="Z633" s="612">
        <f t="shared" si="285"/>
        <v>0</v>
      </c>
      <c r="AA633" s="612">
        <f t="shared" si="286"/>
        <v>0</v>
      </c>
      <c r="AB633" s="613"/>
      <c r="AC633" s="612">
        <f t="shared" si="287"/>
        <v>0</v>
      </c>
      <c r="AD633" s="620"/>
    </row>
    <row r="634" ht="13.5" hidden="1" customHeight="1">
      <c r="A634" s="604" t="b">
        <v>0</v>
      </c>
      <c r="B634" s="492"/>
      <c r="C634" s="721"/>
      <c r="D634" s="492"/>
      <c r="E634" s="492"/>
      <c r="F634" s="606"/>
      <c r="G634" s="606"/>
      <c r="H634" s="617"/>
      <c r="I634" s="492"/>
      <c r="J634" s="492"/>
      <c r="K634" s="657"/>
      <c r="L634" s="618"/>
      <c r="M634" s="622"/>
      <c r="N634" s="613"/>
      <c r="O634" s="613"/>
      <c r="P634" s="610"/>
      <c r="Q634" s="610"/>
      <c r="R634" s="610"/>
      <c r="S634" s="612" t="b">
        <v>0</v>
      </c>
      <c r="T634" s="612" t="b">
        <v>0</v>
      </c>
      <c r="U634" s="613"/>
      <c r="V634" s="612">
        <f t="shared" ref="V634:W634" si="468">Q634-P634</f>
        <v>0</v>
      </c>
      <c r="W634" s="612">
        <f t="shared" si="468"/>
        <v>0</v>
      </c>
      <c r="X634" s="612">
        <f t="shared" si="278"/>
        <v>0</v>
      </c>
      <c r="Y634" s="613"/>
      <c r="Z634" s="612">
        <f t="shared" si="285"/>
        <v>0</v>
      </c>
      <c r="AA634" s="612">
        <f t="shared" si="286"/>
        <v>0</v>
      </c>
      <c r="AB634" s="613"/>
      <c r="AC634" s="612">
        <f t="shared" si="287"/>
        <v>0</v>
      </c>
      <c r="AD634" s="620"/>
    </row>
    <row r="635" ht="13.5" hidden="1" customHeight="1">
      <c r="A635" s="604" t="b">
        <v>0</v>
      </c>
      <c r="B635" s="492"/>
      <c r="C635" s="720"/>
      <c r="D635" s="492"/>
      <c r="E635" s="492"/>
      <c r="F635" s="606"/>
      <c r="G635" s="606"/>
      <c r="H635" s="617"/>
      <c r="I635" s="492"/>
      <c r="J635" s="492"/>
      <c r="K635" s="657"/>
      <c r="L635" s="618"/>
      <c r="M635" s="622"/>
      <c r="N635" s="613"/>
      <c r="O635" s="613"/>
      <c r="P635" s="610"/>
      <c r="Q635" s="610"/>
      <c r="R635" s="610"/>
      <c r="S635" s="612" t="b">
        <v>0</v>
      </c>
      <c r="T635" s="612" t="b">
        <v>0</v>
      </c>
      <c r="U635" s="613"/>
      <c r="V635" s="612">
        <f t="shared" ref="V635:W635" si="469">Q635-P635</f>
        <v>0</v>
      </c>
      <c r="W635" s="612">
        <f t="shared" si="469"/>
        <v>0</v>
      </c>
      <c r="X635" s="612">
        <f t="shared" si="278"/>
        <v>0</v>
      </c>
      <c r="Y635" s="613"/>
      <c r="Z635" s="612">
        <f t="shared" si="285"/>
        <v>0</v>
      </c>
      <c r="AA635" s="612">
        <f t="shared" si="286"/>
        <v>0</v>
      </c>
      <c r="AB635" s="613"/>
      <c r="AC635" s="612">
        <f t="shared" si="287"/>
        <v>0</v>
      </c>
      <c r="AD635" s="620"/>
    </row>
    <row r="636" ht="13.5" hidden="1" customHeight="1">
      <c r="A636" s="604" t="b">
        <v>0</v>
      </c>
      <c r="B636" s="492"/>
      <c r="C636" s="721"/>
      <c r="D636" s="492"/>
      <c r="E636" s="492"/>
      <c r="F636" s="606"/>
      <c r="G636" s="606"/>
      <c r="H636" s="617"/>
      <c r="I636" s="492"/>
      <c r="J636" s="492"/>
      <c r="K636" s="657"/>
      <c r="L636" s="618"/>
      <c r="M636" s="622"/>
      <c r="N636" s="613"/>
      <c r="O636" s="613"/>
      <c r="P636" s="610"/>
      <c r="Q636" s="610"/>
      <c r="R636" s="610"/>
      <c r="S636" s="612" t="b">
        <v>0</v>
      </c>
      <c r="T636" s="612" t="b">
        <v>0</v>
      </c>
      <c r="U636" s="613"/>
      <c r="V636" s="612">
        <f t="shared" ref="V636:W636" si="470">Q636-P636</f>
        <v>0</v>
      </c>
      <c r="W636" s="612">
        <f t="shared" si="470"/>
        <v>0</v>
      </c>
      <c r="X636" s="612">
        <f t="shared" si="278"/>
        <v>0</v>
      </c>
      <c r="Y636" s="613"/>
      <c r="Z636" s="612">
        <f t="shared" si="285"/>
        <v>0</v>
      </c>
      <c r="AA636" s="612">
        <f t="shared" si="286"/>
        <v>0</v>
      </c>
      <c r="AB636" s="613"/>
      <c r="AC636" s="612">
        <f t="shared" si="287"/>
        <v>0</v>
      </c>
      <c r="AD636" s="620"/>
    </row>
    <row r="637" ht="13.5" hidden="1" customHeight="1">
      <c r="A637" s="604" t="b">
        <v>0</v>
      </c>
      <c r="B637" s="492"/>
      <c r="C637" s="720"/>
      <c r="D637" s="492"/>
      <c r="E637" s="492"/>
      <c r="F637" s="606"/>
      <c r="G637" s="606"/>
      <c r="H637" s="617"/>
      <c r="I637" s="492"/>
      <c r="J637" s="492"/>
      <c r="K637" s="657"/>
      <c r="L637" s="618"/>
      <c r="M637" s="622"/>
      <c r="N637" s="613"/>
      <c r="O637" s="613"/>
      <c r="P637" s="610"/>
      <c r="Q637" s="610"/>
      <c r="R637" s="610"/>
      <c r="S637" s="612" t="b">
        <v>0</v>
      </c>
      <c r="T637" s="612" t="b">
        <v>0</v>
      </c>
      <c r="U637" s="613"/>
      <c r="V637" s="612">
        <f t="shared" ref="V637:W637" si="471">Q637-P637</f>
        <v>0</v>
      </c>
      <c r="W637" s="612">
        <f t="shared" si="471"/>
        <v>0</v>
      </c>
      <c r="X637" s="612">
        <f t="shared" si="278"/>
        <v>0</v>
      </c>
      <c r="Y637" s="613"/>
      <c r="Z637" s="612">
        <f t="shared" si="285"/>
        <v>0</v>
      </c>
      <c r="AA637" s="612">
        <f t="shared" si="286"/>
        <v>0</v>
      </c>
      <c r="AB637" s="613"/>
      <c r="AC637" s="612">
        <f t="shared" si="287"/>
        <v>0</v>
      </c>
      <c r="AD637" s="620"/>
    </row>
    <row r="638" ht="13.5" hidden="1" customHeight="1">
      <c r="A638" s="604" t="b">
        <v>0</v>
      </c>
      <c r="B638" s="492"/>
      <c r="C638" s="721"/>
      <c r="D638" s="492"/>
      <c r="E638" s="492"/>
      <c r="F638" s="606"/>
      <c r="G638" s="606"/>
      <c r="H638" s="617"/>
      <c r="I638" s="492"/>
      <c r="J638" s="492"/>
      <c r="K638" s="657"/>
      <c r="L638" s="618"/>
      <c r="M638" s="622"/>
      <c r="N638" s="613"/>
      <c r="O638" s="613"/>
      <c r="P638" s="610"/>
      <c r="Q638" s="610"/>
      <c r="R638" s="610"/>
      <c r="S638" s="612" t="b">
        <v>0</v>
      </c>
      <c r="T638" s="612" t="b">
        <v>0</v>
      </c>
      <c r="U638" s="613"/>
      <c r="V638" s="612">
        <f t="shared" ref="V638:W638" si="472">Q638-P638</f>
        <v>0</v>
      </c>
      <c r="W638" s="612">
        <f t="shared" si="472"/>
        <v>0</v>
      </c>
      <c r="X638" s="612">
        <f t="shared" si="278"/>
        <v>0</v>
      </c>
      <c r="Y638" s="613"/>
      <c r="Z638" s="612">
        <f t="shared" si="285"/>
        <v>0</v>
      </c>
      <c r="AA638" s="612">
        <f t="shared" si="286"/>
        <v>0</v>
      </c>
      <c r="AB638" s="613"/>
      <c r="AC638" s="612">
        <f t="shared" si="287"/>
        <v>0</v>
      </c>
      <c r="AD638" s="620"/>
    </row>
    <row r="639" ht="13.5" hidden="1" customHeight="1">
      <c r="A639" s="604" t="b">
        <v>0</v>
      </c>
      <c r="B639" s="492"/>
      <c r="C639" s="720"/>
      <c r="D639" s="492"/>
      <c r="E639" s="492"/>
      <c r="F639" s="606"/>
      <c r="G639" s="606"/>
      <c r="H639" s="617"/>
      <c r="I639" s="492"/>
      <c r="J639" s="492"/>
      <c r="K639" s="657"/>
      <c r="L639" s="618"/>
      <c r="M639" s="622"/>
      <c r="N639" s="613"/>
      <c r="O639" s="613"/>
      <c r="P639" s="610"/>
      <c r="Q639" s="610"/>
      <c r="R639" s="610"/>
      <c r="S639" s="612" t="b">
        <v>0</v>
      </c>
      <c r="T639" s="612" t="b">
        <v>0</v>
      </c>
      <c r="U639" s="613"/>
      <c r="V639" s="612">
        <f t="shared" ref="V639:W639" si="473">Q639-P639</f>
        <v>0</v>
      </c>
      <c r="W639" s="612">
        <f t="shared" si="473"/>
        <v>0</v>
      </c>
      <c r="X639" s="612">
        <f t="shared" si="278"/>
        <v>0</v>
      </c>
      <c r="Y639" s="613"/>
      <c r="Z639" s="612">
        <f t="shared" si="285"/>
        <v>0</v>
      </c>
      <c r="AA639" s="612">
        <f t="shared" si="286"/>
        <v>0</v>
      </c>
      <c r="AB639" s="613"/>
      <c r="AC639" s="612">
        <f t="shared" si="287"/>
        <v>0</v>
      </c>
      <c r="AD639" s="620"/>
    </row>
    <row r="640" ht="13.5" hidden="1" customHeight="1">
      <c r="A640" s="604" t="b">
        <v>0</v>
      </c>
      <c r="B640" s="492"/>
      <c r="C640" s="721"/>
      <c r="D640" s="492"/>
      <c r="E640" s="492"/>
      <c r="F640" s="606"/>
      <c r="G640" s="606"/>
      <c r="H640" s="617"/>
      <c r="I640" s="492"/>
      <c r="J640" s="492"/>
      <c r="K640" s="657"/>
      <c r="L640" s="618"/>
      <c r="M640" s="622"/>
      <c r="N640" s="613"/>
      <c r="O640" s="613"/>
      <c r="P640" s="610"/>
      <c r="Q640" s="610"/>
      <c r="R640" s="610"/>
      <c r="S640" s="612" t="b">
        <v>0</v>
      </c>
      <c r="T640" s="612" t="b">
        <v>0</v>
      </c>
      <c r="U640" s="613"/>
      <c r="V640" s="612">
        <f t="shared" ref="V640:W640" si="474">Q640-P640</f>
        <v>0</v>
      </c>
      <c r="W640" s="612">
        <f t="shared" si="474"/>
        <v>0</v>
      </c>
      <c r="X640" s="612">
        <f t="shared" si="278"/>
        <v>0</v>
      </c>
      <c r="Y640" s="613"/>
      <c r="Z640" s="612">
        <f t="shared" si="285"/>
        <v>0</v>
      </c>
      <c r="AA640" s="612">
        <f t="shared" si="286"/>
        <v>0</v>
      </c>
      <c r="AB640" s="613"/>
      <c r="AC640" s="612">
        <f t="shared" si="287"/>
        <v>0</v>
      </c>
      <c r="AD640" s="620"/>
    </row>
    <row r="641" ht="13.5" hidden="1" customHeight="1">
      <c r="A641" s="604" t="b">
        <v>0</v>
      </c>
      <c r="B641" s="492"/>
      <c r="C641" s="720"/>
      <c r="D641" s="492"/>
      <c r="E641" s="492"/>
      <c r="F641" s="606"/>
      <c r="G641" s="606"/>
      <c r="H641" s="617"/>
      <c r="I641" s="492"/>
      <c r="J641" s="492"/>
      <c r="K641" s="657"/>
      <c r="L641" s="618"/>
      <c r="M641" s="622"/>
      <c r="N641" s="613"/>
      <c r="O641" s="613"/>
      <c r="P641" s="610"/>
      <c r="Q641" s="610"/>
      <c r="R641" s="610"/>
      <c r="S641" s="612" t="b">
        <v>0</v>
      </c>
      <c r="T641" s="612" t="b">
        <v>0</v>
      </c>
      <c r="U641" s="613"/>
      <c r="V641" s="612">
        <f t="shared" ref="V641:W641" si="475">Q641-P641</f>
        <v>0</v>
      </c>
      <c r="W641" s="612">
        <f t="shared" si="475"/>
        <v>0</v>
      </c>
      <c r="X641" s="612">
        <f t="shared" si="278"/>
        <v>0</v>
      </c>
      <c r="Y641" s="613"/>
      <c r="Z641" s="612">
        <f t="shared" si="285"/>
        <v>0</v>
      </c>
      <c r="AA641" s="612">
        <f t="shared" si="286"/>
        <v>0</v>
      </c>
      <c r="AB641" s="613"/>
      <c r="AC641" s="612">
        <f t="shared" si="287"/>
        <v>0</v>
      </c>
      <c r="AD641" s="620"/>
    </row>
    <row r="642" ht="13.5" hidden="1" customHeight="1">
      <c r="A642" s="604" t="b">
        <v>0</v>
      </c>
      <c r="B642" s="492"/>
      <c r="C642" s="721"/>
      <c r="D642" s="492"/>
      <c r="E642" s="492"/>
      <c r="F642" s="606"/>
      <c r="G642" s="606"/>
      <c r="H642" s="617"/>
      <c r="I642" s="492"/>
      <c r="J642" s="492"/>
      <c r="K642" s="657"/>
      <c r="L642" s="618"/>
      <c r="M642" s="622"/>
      <c r="N642" s="613"/>
      <c r="O642" s="613"/>
      <c r="P642" s="610"/>
      <c r="Q642" s="610"/>
      <c r="R642" s="610"/>
      <c r="S642" s="612" t="b">
        <v>0</v>
      </c>
      <c r="T642" s="612" t="b">
        <v>0</v>
      </c>
      <c r="U642" s="613"/>
      <c r="V642" s="612">
        <f t="shared" ref="V642:W642" si="476">Q642-P642</f>
        <v>0</v>
      </c>
      <c r="W642" s="612">
        <f t="shared" si="476"/>
        <v>0</v>
      </c>
      <c r="X642" s="612">
        <f t="shared" si="278"/>
        <v>0</v>
      </c>
      <c r="Y642" s="613"/>
      <c r="Z642" s="612">
        <f t="shared" si="285"/>
        <v>0</v>
      </c>
      <c r="AA642" s="612">
        <f t="shared" si="286"/>
        <v>0</v>
      </c>
      <c r="AB642" s="613"/>
      <c r="AC642" s="612">
        <f t="shared" si="287"/>
        <v>0</v>
      </c>
      <c r="AD642" s="620"/>
    </row>
    <row r="643" ht="13.5" hidden="1" customHeight="1">
      <c r="A643" s="604" t="b">
        <v>0</v>
      </c>
      <c r="B643" s="492"/>
      <c r="C643" s="720"/>
      <c r="D643" s="492"/>
      <c r="E643" s="492"/>
      <c r="F643" s="606"/>
      <c r="G643" s="606"/>
      <c r="H643" s="617"/>
      <c r="I643" s="492"/>
      <c r="J643" s="492"/>
      <c r="K643" s="657"/>
      <c r="L643" s="618"/>
      <c r="M643" s="622"/>
      <c r="N643" s="613"/>
      <c r="O643" s="613"/>
      <c r="P643" s="610"/>
      <c r="Q643" s="610"/>
      <c r="R643" s="610"/>
      <c r="S643" s="612" t="b">
        <v>0</v>
      </c>
      <c r="T643" s="612" t="b">
        <v>0</v>
      </c>
      <c r="U643" s="613"/>
      <c r="V643" s="612">
        <f t="shared" ref="V643:W643" si="477">Q643-P643</f>
        <v>0</v>
      </c>
      <c r="W643" s="612">
        <f t="shared" si="477"/>
        <v>0</v>
      </c>
      <c r="X643" s="612">
        <f t="shared" si="278"/>
        <v>0</v>
      </c>
      <c r="Y643" s="613"/>
      <c r="Z643" s="612">
        <f t="shared" si="285"/>
        <v>0</v>
      </c>
      <c r="AA643" s="612">
        <f t="shared" si="286"/>
        <v>0</v>
      </c>
      <c r="AB643" s="613"/>
      <c r="AC643" s="612">
        <f t="shared" si="287"/>
        <v>0</v>
      </c>
      <c r="AD643" s="620"/>
    </row>
    <row r="644" ht="13.5" hidden="1" customHeight="1">
      <c r="A644" s="604" t="b">
        <v>0</v>
      </c>
      <c r="B644" s="492"/>
      <c r="C644" s="721"/>
      <c r="D644" s="492"/>
      <c r="E644" s="492"/>
      <c r="F644" s="606"/>
      <c r="G644" s="606"/>
      <c r="H644" s="617"/>
      <c r="I644" s="492"/>
      <c r="J644" s="492"/>
      <c r="K644" s="657"/>
      <c r="L644" s="618"/>
      <c r="M644" s="622"/>
      <c r="N644" s="613"/>
      <c r="O644" s="613"/>
      <c r="P644" s="610"/>
      <c r="Q644" s="610"/>
      <c r="R644" s="610"/>
      <c r="S644" s="612" t="b">
        <v>0</v>
      </c>
      <c r="T644" s="612" t="b">
        <v>0</v>
      </c>
      <c r="U644" s="613"/>
      <c r="V644" s="612">
        <f t="shared" ref="V644:W644" si="478">Q644-P644</f>
        <v>0</v>
      </c>
      <c r="W644" s="612">
        <f t="shared" si="478"/>
        <v>0</v>
      </c>
      <c r="X644" s="612">
        <f t="shared" si="278"/>
        <v>0</v>
      </c>
      <c r="Y644" s="613"/>
      <c r="Z644" s="612">
        <f t="shared" si="285"/>
        <v>0</v>
      </c>
      <c r="AA644" s="612">
        <f t="shared" si="286"/>
        <v>0</v>
      </c>
      <c r="AB644" s="613"/>
      <c r="AC644" s="612">
        <f t="shared" si="287"/>
        <v>0</v>
      </c>
      <c r="AD644" s="620"/>
    </row>
    <row r="645" ht="13.5" hidden="1" customHeight="1">
      <c r="A645" s="604" t="b">
        <v>0</v>
      </c>
      <c r="B645" s="492"/>
      <c r="C645" s="720"/>
      <c r="D645" s="492"/>
      <c r="E645" s="492"/>
      <c r="F645" s="606"/>
      <c r="G645" s="606"/>
      <c r="H645" s="617"/>
      <c r="I645" s="492"/>
      <c r="J645" s="492"/>
      <c r="K645" s="657"/>
      <c r="L645" s="618"/>
      <c r="M645" s="622"/>
      <c r="N645" s="613"/>
      <c r="O645" s="613"/>
      <c r="P645" s="610"/>
      <c r="Q645" s="610"/>
      <c r="R645" s="610"/>
      <c r="S645" s="612" t="b">
        <v>0</v>
      </c>
      <c r="T645" s="612" t="b">
        <v>0</v>
      </c>
      <c r="U645" s="613"/>
      <c r="V645" s="612">
        <f t="shared" ref="V645:W645" si="479">Q645-P645</f>
        <v>0</v>
      </c>
      <c r="W645" s="612">
        <f t="shared" si="479"/>
        <v>0</v>
      </c>
      <c r="X645" s="612">
        <f t="shared" si="278"/>
        <v>0</v>
      </c>
      <c r="Y645" s="613"/>
      <c r="Z645" s="612">
        <f t="shared" si="285"/>
        <v>0</v>
      </c>
      <c r="AA645" s="612">
        <f t="shared" si="286"/>
        <v>0</v>
      </c>
      <c r="AB645" s="613"/>
      <c r="AC645" s="612">
        <f t="shared" si="287"/>
        <v>0</v>
      </c>
      <c r="AD645" s="620"/>
    </row>
    <row r="646" ht="13.5" hidden="1" customHeight="1">
      <c r="A646" s="604" t="b">
        <v>0</v>
      </c>
      <c r="B646" s="492"/>
      <c r="C646" s="721"/>
      <c r="D646" s="492"/>
      <c r="E646" s="492"/>
      <c r="F646" s="606"/>
      <c r="G646" s="606"/>
      <c r="H646" s="617"/>
      <c r="I646" s="492"/>
      <c r="J646" s="492"/>
      <c r="K646" s="657"/>
      <c r="L646" s="618"/>
      <c r="M646" s="622"/>
      <c r="N646" s="613"/>
      <c r="O646" s="613"/>
      <c r="P646" s="610"/>
      <c r="Q646" s="610"/>
      <c r="R646" s="610"/>
      <c r="S646" s="612" t="b">
        <v>0</v>
      </c>
      <c r="T646" s="612" t="b">
        <v>0</v>
      </c>
      <c r="U646" s="613"/>
      <c r="V646" s="612">
        <f t="shared" ref="V646:W646" si="480">Q646-P646</f>
        <v>0</v>
      </c>
      <c r="W646" s="612">
        <f t="shared" si="480"/>
        <v>0</v>
      </c>
      <c r="X646" s="612">
        <f t="shared" si="278"/>
        <v>0</v>
      </c>
      <c r="Y646" s="613"/>
      <c r="Z646" s="612">
        <f t="shared" si="285"/>
        <v>0</v>
      </c>
      <c r="AA646" s="612">
        <f t="shared" si="286"/>
        <v>0</v>
      </c>
      <c r="AB646" s="613"/>
      <c r="AC646" s="612">
        <f t="shared" si="287"/>
        <v>0</v>
      </c>
      <c r="AD646" s="620"/>
    </row>
    <row r="647" ht="13.5" hidden="1" customHeight="1">
      <c r="A647" s="604" t="b">
        <v>0</v>
      </c>
      <c r="B647" s="492"/>
      <c r="C647" s="720"/>
      <c r="D647" s="492"/>
      <c r="E647" s="492"/>
      <c r="F647" s="606"/>
      <c r="G647" s="606"/>
      <c r="H647" s="617"/>
      <c r="I647" s="492"/>
      <c r="J647" s="492"/>
      <c r="K647" s="657"/>
      <c r="L647" s="618"/>
      <c r="M647" s="622"/>
      <c r="N647" s="613"/>
      <c r="O647" s="613"/>
      <c r="P647" s="610"/>
      <c r="Q647" s="610"/>
      <c r="R647" s="610"/>
      <c r="S647" s="612" t="b">
        <v>0</v>
      </c>
      <c r="T647" s="612" t="b">
        <v>0</v>
      </c>
      <c r="U647" s="613"/>
      <c r="V647" s="612">
        <f t="shared" ref="V647:W647" si="481">Q647-P647</f>
        <v>0</v>
      </c>
      <c r="W647" s="612">
        <f t="shared" si="481"/>
        <v>0</v>
      </c>
      <c r="X647" s="612">
        <f t="shared" si="278"/>
        <v>0</v>
      </c>
      <c r="Y647" s="613"/>
      <c r="Z647" s="612">
        <f t="shared" si="285"/>
        <v>0</v>
      </c>
      <c r="AA647" s="612">
        <f t="shared" si="286"/>
        <v>0</v>
      </c>
      <c r="AB647" s="613"/>
      <c r="AC647" s="612">
        <f t="shared" si="287"/>
        <v>0</v>
      </c>
      <c r="AD647" s="620"/>
    </row>
    <row r="648" ht="13.5" hidden="1" customHeight="1">
      <c r="A648" s="604" t="b">
        <v>0</v>
      </c>
      <c r="B648" s="492"/>
      <c r="C648" s="721"/>
      <c r="D648" s="492"/>
      <c r="E648" s="492"/>
      <c r="F648" s="606"/>
      <c r="G648" s="606"/>
      <c r="H648" s="617"/>
      <c r="I648" s="492"/>
      <c r="J648" s="492"/>
      <c r="K648" s="657"/>
      <c r="L648" s="618"/>
      <c r="M648" s="622"/>
      <c r="N648" s="613"/>
      <c r="O648" s="613"/>
      <c r="P648" s="610"/>
      <c r="Q648" s="610"/>
      <c r="R648" s="610"/>
      <c r="S648" s="612" t="b">
        <v>0</v>
      </c>
      <c r="T648" s="612" t="b">
        <v>0</v>
      </c>
      <c r="U648" s="613"/>
      <c r="V648" s="612">
        <f t="shared" ref="V648:W648" si="482">Q648-P648</f>
        <v>0</v>
      </c>
      <c r="W648" s="612">
        <f t="shared" si="482"/>
        <v>0</v>
      </c>
      <c r="X648" s="612">
        <f t="shared" si="278"/>
        <v>0</v>
      </c>
      <c r="Y648" s="613"/>
      <c r="Z648" s="612">
        <f t="shared" si="285"/>
        <v>0</v>
      </c>
      <c r="AA648" s="612">
        <f t="shared" si="286"/>
        <v>0</v>
      </c>
      <c r="AB648" s="613"/>
      <c r="AC648" s="612">
        <f t="shared" si="287"/>
        <v>0</v>
      </c>
      <c r="AD648" s="620"/>
    </row>
    <row r="649" ht="13.5" hidden="1" customHeight="1">
      <c r="A649" s="604" t="b">
        <v>0</v>
      </c>
      <c r="B649" s="492"/>
      <c r="C649" s="720"/>
      <c r="D649" s="492"/>
      <c r="E649" s="492"/>
      <c r="F649" s="606"/>
      <c r="G649" s="606"/>
      <c r="H649" s="617"/>
      <c r="I649" s="492"/>
      <c r="J649" s="492"/>
      <c r="K649" s="657"/>
      <c r="L649" s="618"/>
      <c r="M649" s="622"/>
      <c r="N649" s="613"/>
      <c r="O649" s="613"/>
      <c r="P649" s="610"/>
      <c r="Q649" s="610"/>
      <c r="R649" s="610"/>
      <c r="S649" s="612" t="b">
        <v>0</v>
      </c>
      <c r="T649" s="612" t="b">
        <v>0</v>
      </c>
      <c r="U649" s="613"/>
      <c r="V649" s="612">
        <f t="shared" ref="V649:W649" si="483">Q649-P649</f>
        <v>0</v>
      </c>
      <c r="W649" s="612">
        <f t="shared" si="483"/>
        <v>0</v>
      </c>
      <c r="X649" s="612">
        <f t="shared" si="278"/>
        <v>0</v>
      </c>
      <c r="Y649" s="613"/>
      <c r="Z649" s="612">
        <f t="shared" si="285"/>
        <v>0</v>
      </c>
      <c r="AA649" s="612">
        <f t="shared" si="286"/>
        <v>0</v>
      </c>
      <c r="AB649" s="613"/>
      <c r="AC649" s="612">
        <f t="shared" si="287"/>
        <v>0</v>
      </c>
      <c r="AD649" s="620"/>
    </row>
    <row r="650" ht="13.5" hidden="1" customHeight="1">
      <c r="A650" s="604" t="b">
        <v>0</v>
      </c>
      <c r="B650" s="492"/>
      <c r="C650" s="721"/>
      <c r="D650" s="492"/>
      <c r="E650" s="492"/>
      <c r="F650" s="606"/>
      <c r="G650" s="606"/>
      <c r="H650" s="617"/>
      <c r="I650" s="492"/>
      <c r="J650" s="492"/>
      <c r="K650" s="657"/>
      <c r="L650" s="618"/>
      <c r="M650" s="622"/>
      <c r="N650" s="613"/>
      <c r="O650" s="613"/>
      <c r="P650" s="610"/>
      <c r="Q650" s="610"/>
      <c r="R650" s="610"/>
      <c r="S650" s="612" t="b">
        <v>0</v>
      </c>
      <c r="T650" s="612" t="b">
        <v>0</v>
      </c>
      <c r="U650" s="613"/>
      <c r="V650" s="612">
        <f t="shared" ref="V650:W650" si="484">Q650-P650</f>
        <v>0</v>
      </c>
      <c r="W650" s="612">
        <f t="shared" si="484"/>
        <v>0</v>
      </c>
      <c r="X650" s="612">
        <f t="shared" si="278"/>
        <v>0</v>
      </c>
      <c r="Y650" s="613"/>
      <c r="Z650" s="612">
        <f t="shared" si="285"/>
        <v>0</v>
      </c>
      <c r="AA650" s="612">
        <f t="shared" si="286"/>
        <v>0</v>
      </c>
      <c r="AB650" s="613"/>
      <c r="AC650" s="612">
        <f t="shared" si="287"/>
        <v>0</v>
      </c>
      <c r="AD650" s="620"/>
    </row>
    <row r="651" ht="13.5" hidden="1" customHeight="1">
      <c r="A651" s="604" t="b">
        <v>0</v>
      </c>
      <c r="B651" s="492"/>
      <c r="C651" s="720"/>
      <c r="D651" s="492"/>
      <c r="E651" s="492"/>
      <c r="F651" s="606"/>
      <c r="G651" s="606"/>
      <c r="H651" s="617"/>
      <c r="I651" s="492"/>
      <c r="J651" s="492"/>
      <c r="K651" s="657"/>
      <c r="L651" s="618"/>
      <c r="M651" s="622"/>
      <c r="N651" s="613"/>
      <c r="O651" s="613"/>
      <c r="P651" s="610"/>
      <c r="Q651" s="610"/>
      <c r="R651" s="610"/>
      <c r="S651" s="612" t="b">
        <v>0</v>
      </c>
      <c r="T651" s="612" t="b">
        <v>0</v>
      </c>
      <c r="U651" s="613"/>
      <c r="V651" s="612">
        <f t="shared" ref="V651:W651" si="485">Q651-P651</f>
        <v>0</v>
      </c>
      <c r="W651" s="612">
        <f t="shared" si="485"/>
        <v>0</v>
      </c>
      <c r="X651" s="612">
        <f t="shared" si="278"/>
        <v>0</v>
      </c>
      <c r="Y651" s="613"/>
      <c r="Z651" s="612">
        <f t="shared" si="285"/>
        <v>0</v>
      </c>
      <c r="AA651" s="612">
        <f t="shared" si="286"/>
        <v>0</v>
      </c>
      <c r="AB651" s="613"/>
      <c r="AC651" s="612">
        <f t="shared" si="287"/>
        <v>0</v>
      </c>
      <c r="AD651" s="620"/>
    </row>
    <row r="652" ht="13.5" hidden="1" customHeight="1">
      <c r="A652" s="604" t="b">
        <v>0</v>
      </c>
      <c r="B652" s="492"/>
      <c r="C652" s="721"/>
      <c r="D652" s="492"/>
      <c r="E652" s="492"/>
      <c r="F652" s="606"/>
      <c r="G652" s="606"/>
      <c r="H652" s="617"/>
      <c r="I652" s="492"/>
      <c r="J652" s="492"/>
      <c r="K652" s="657"/>
      <c r="L652" s="618"/>
      <c r="M652" s="622"/>
      <c r="N652" s="613"/>
      <c r="O652" s="613"/>
      <c r="P652" s="610"/>
      <c r="Q652" s="610"/>
      <c r="R652" s="610"/>
      <c r="S652" s="612" t="b">
        <v>0</v>
      </c>
      <c r="T652" s="612" t="b">
        <v>0</v>
      </c>
      <c r="U652" s="613"/>
      <c r="V652" s="612">
        <f t="shared" ref="V652:W652" si="486">Q652-P652</f>
        <v>0</v>
      </c>
      <c r="W652" s="612">
        <f t="shared" si="486"/>
        <v>0</v>
      </c>
      <c r="X652" s="612">
        <f t="shared" si="278"/>
        <v>0</v>
      </c>
      <c r="Y652" s="613"/>
      <c r="Z652" s="612">
        <f t="shared" si="285"/>
        <v>0</v>
      </c>
      <c r="AA652" s="612">
        <f t="shared" si="286"/>
        <v>0</v>
      </c>
      <c r="AB652" s="613"/>
      <c r="AC652" s="612">
        <f t="shared" si="287"/>
        <v>0</v>
      </c>
      <c r="AD652" s="620"/>
    </row>
    <row r="653" ht="13.5" hidden="1" customHeight="1">
      <c r="A653" s="604" t="b">
        <v>0</v>
      </c>
      <c r="B653" s="492"/>
      <c r="C653" s="720"/>
      <c r="D653" s="492"/>
      <c r="E653" s="492"/>
      <c r="F653" s="606"/>
      <c r="G653" s="606"/>
      <c r="H653" s="617"/>
      <c r="I653" s="492"/>
      <c r="J653" s="492"/>
      <c r="K653" s="657"/>
      <c r="L653" s="618"/>
      <c r="M653" s="622"/>
      <c r="N653" s="613"/>
      <c r="O653" s="613"/>
      <c r="P653" s="610"/>
      <c r="Q653" s="610"/>
      <c r="R653" s="610"/>
      <c r="S653" s="612" t="b">
        <v>0</v>
      </c>
      <c r="T653" s="612" t="b">
        <v>0</v>
      </c>
      <c r="U653" s="613"/>
      <c r="V653" s="612">
        <f t="shared" ref="V653:W653" si="487">Q653-P653</f>
        <v>0</v>
      </c>
      <c r="W653" s="612">
        <f t="shared" si="487"/>
        <v>0</v>
      </c>
      <c r="X653" s="612">
        <f t="shared" si="278"/>
        <v>0</v>
      </c>
      <c r="Y653" s="613"/>
      <c r="Z653" s="612">
        <f t="shared" si="285"/>
        <v>0</v>
      </c>
      <c r="AA653" s="612">
        <f t="shared" si="286"/>
        <v>0</v>
      </c>
      <c r="AB653" s="613"/>
      <c r="AC653" s="612">
        <f t="shared" si="287"/>
        <v>0</v>
      </c>
      <c r="AD653" s="620"/>
    </row>
    <row r="654" ht="13.5" hidden="1" customHeight="1">
      <c r="A654" s="604" t="b">
        <v>0</v>
      </c>
      <c r="B654" s="492"/>
      <c r="C654" s="721"/>
      <c r="D654" s="492"/>
      <c r="E654" s="492"/>
      <c r="F654" s="606"/>
      <c r="G654" s="606"/>
      <c r="H654" s="617"/>
      <c r="I654" s="492"/>
      <c r="J654" s="492"/>
      <c r="K654" s="657"/>
      <c r="L654" s="618"/>
      <c r="M654" s="622"/>
      <c r="N654" s="613"/>
      <c r="O654" s="613"/>
      <c r="P654" s="610"/>
      <c r="Q654" s="610"/>
      <c r="R654" s="610"/>
      <c r="S654" s="612" t="b">
        <v>0</v>
      </c>
      <c r="T654" s="612" t="b">
        <v>0</v>
      </c>
      <c r="U654" s="613"/>
      <c r="V654" s="612">
        <f t="shared" ref="V654:W654" si="488">Q654-P654</f>
        <v>0</v>
      </c>
      <c r="W654" s="612">
        <f t="shared" si="488"/>
        <v>0</v>
      </c>
      <c r="X654" s="612">
        <f t="shared" si="278"/>
        <v>0</v>
      </c>
      <c r="Y654" s="613"/>
      <c r="Z654" s="612">
        <f t="shared" si="285"/>
        <v>0</v>
      </c>
      <c r="AA654" s="612">
        <f t="shared" si="286"/>
        <v>0</v>
      </c>
      <c r="AB654" s="613"/>
      <c r="AC654" s="612">
        <f t="shared" si="287"/>
        <v>0</v>
      </c>
      <c r="AD654" s="620"/>
    </row>
    <row r="655" ht="13.5" hidden="1" customHeight="1">
      <c r="A655" s="604" t="b">
        <v>0</v>
      </c>
      <c r="B655" s="492"/>
      <c r="C655" s="720"/>
      <c r="D655" s="492"/>
      <c r="E655" s="492"/>
      <c r="F655" s="606"/>
      <c r="G655" s="606"/>
      <c r="H655" s="617"/>
      <c r="I655" s="492"/>
      <c r="J655" s="492"/>
      <c r="K655" s="657"/>
      <c r="L655" s="618"/>
      <c r="M655" s="622"/>
      <c r="N655" s="613"/>
      <c r="O655" s="613"/>
      <c r="P655" s="610"/>
      <c r="Q655" s="610"/>
      <c r="R655" s="610"/>
      <c r="S655" s="612" t="b">
        <v>0</v>
      </c>
      <c r="T655" s="612" t="b">
        <v>0</v>
      </c>
      <c r="U655" s="613"/>
      <c r="V655" s="612">
        <f t="shared" ref="V655:W655" si="489">Q655-P655</f>
        <v>0</v>
      </c>
      <c r="W655" s="612">
        <f t="shared" si="489"/>
        <v>0</v>
      </c>
      <c r="X655" s="612">
        <f t="shared" si="278"/>
        <v>0</v>
      </c>
      <c r="Y655" s="613"/>
      <c r="Z655" s="612">
        <f t="shared" si="285"/>
        <v>0</v>
      </c>
      <c r="AA655" s="612">
        <f t="shared" si="286"/>
        <v>0</v>
      </c>
      <c r="AB655" s="613"/>
      <c r="AC655" s="612">
        <f t="shared" si="287"/>
        <v>0</v>
      </c>
      <c r="AD655" s="620"/>
    </row>
    <row r="656" ht="13.5" hidden="1" customHeight="1">
      <c r="A656" s="604" t="b">
        <v>0</v>
      </c>
      <c r="B656" s="492"/>
      <c r="C656" s="721"/>
      <c r="D656" s="492"/>
      <c r="E656" s="492"/>
      <c r="F656" s="606"/>
      <c r="G656" s="606"/>
      <c r="H656" s="617"/>
      <c r="I656" s="492"/>
      <c r="J656" s="492"/>
      <c r="K656" s="657"/>
      <c r="L656" s="618"/>
      <c r="M656" s="622"/>
      <c r="N656" s="613"/>
      <c r="O656" s="613"/>
      <c r="P656" s="610"/>
      <c r="Q656" s="610"/>
      <c r="R656" s="610"/>
      <c r="S656" s="612" t="b">
        <v>0</v>
      </c>
      <c r="T656" s="612" t="b">
        <v>0</v>
      </c>
      <c r="U656" s="613"/>
      <c r="V656" s="612">
        <f t="shared" ref="V656:W656" si="490">Q656-P656</f>
        <v>0</v>
      </c>
      <c r="W656" s="612">
        <f t="shared" si="490"/>
        <v>0</v>
      </c>
      <c r="X656" s="612">
        <f t="shared" si="278"/>
        <v>0</v>
      </c>
      <c r="Y656" s="613"/>
      <c r="Z656" s="612">
        <f t="shared" si="285"/>
        <v>0</v>
      </c>
      <c r="AA656" s="612">
        <f t="shared" si="286"/>
        <v>0</v>
      </c>
      <c r="AB656" s="613"/>
      <c r="AC656" s="612">
        <f t="shared" si="287"/>
        <v>0</v>
      </c>
      <c r="AD656" s="620"/>
    </row>
    <row r="657" ht="13.5" hidden="1" customHeight="1">
      <c r="A657" s="604" t="b">
        <v>0</v>
      </c>
      <c r="B657" s="492"/>
      <c r="C657" s="720"/>
      <c r="D657" s="492"/>
      <c r="E657" s="492"/>
      <c r="F657" s="606"/>
      <c r="G657" s="606"/>
      <c r="H657" s="617"/>
      <c r="I657" s="492"/>
      <c r="J657" s="492"/>
      <c r="K657" s="657"/>
      <c r="L657" s="618"/>
      <c r="M657" s="622"/>
      <c r="N657" s="613"/>
      <c r="O657" s="613"/>
      <c r="P657" s="610"/>
      <c r="Q657" s="610"/>
      <c r="R657" s="610"/>
      <c r="S657" s="612" t="b">
        <v>0</v>
      </c>
      <c r="T657" s="612" t="b">
        <v>0</v>
      </c>
      <c r="U657" s="613"/>
      <c r="V657" s="612">
        <f t="shared" ref="V657:W657" si="491">Q657-P657</f>
        <v>0</v>
      </c>
      <c r="W657" s="612">
        <f t="shared" si="491"/>
        <v>0</v>
      </c>
      <c r="X657" s="612">
        <f t="shared" si="278"/>
        <v>0</v>
      </c>
      <c r="Y657" s="613"/>
      <c r="Z657" s="612">
        <f t="shared" si="285"/>
        <v>0</v>
      </c>
      <c r="AA657" s="612">
        <f t="shared" si="286"/>
        <v>0</v>
      </c>
      <c r="AB657" s="613"/>
      <c r="AC657" s="612">
        <f t="shared" si="287"/>
        <v>0</v>
      </c>
      <c r="AD657" s="620"/>
    </row>
    <row r="658" ht="13.5" hidden="1" customHeight="1">
      <c r="A658" s="604" t="b">
        <v>0</v>
      </c>
      <c r="B658" s="492"/>
      <c r="C658" s="721"/>
      <c r="D658" s="492"/>
      <c r="E658" s="492"/>
      <c r="F658" s="606"/>
      <c r="G658" s="606"/>
      <c r="H658" s="617"/>
      <c r="I658" s="492"/>
      <c r="J658" s="492"/>
      <c r="K658" s="657"/>
      <c r="L658" s="618"/>
      <c r="M658" s="622"/>
      <c r="N658" s="613"/>
      <c r="O658" s="613"/>
      <c r="P658" s="610"/>
      <c r="Q658" s="610"/>
      <c r="R658" s="610"/>
      <c r="S658" s="612" t="b">
        <v>0</v>
      </c>
      <c r="T658" s="612" t="b">
        <v>0</v>
      </c>
      <c r="U658" s="613"/>
      <c r="V658" s="612">
        <f t="shared" ref="V658:W658" si="492">Q658-P658</f>
        <v>0</v>
      </c>
      <c r="W658" s="612">
        <f t="shared" si="492"/>
        <v>0</v>
      </c>
      <c r="X658" s="612">
        <f t="shared" si="278"/>
        <v>0</v>
      </c>
      <c r="Y658" s="613"/>
      <c r="Z658" s="612">
        <f t="shared" si="285"/>
        <v>0</v>
      </c>
      <c r="AA658" s="612">
        <f t="shared" si="286"/>
        <v>0</v>
      </c>
      <c r="AB658" s="613"/>
      <c r="AC658" s="612">
        <f t="shared" si="287"/>
        <v>0</v>
      </c>
      <c r="AD658" s="620"/>
    </row>
    <row r="659" ht="13.5" hidden="1" customHeight="1">
      <c r="A659" s="604" t="b">
        <v>0</v>
      </c>
      <c r="B659" s="492"/>
      <c r="C659" s="720"/>
      <c r="D659" s="492"/>
      <c r="E659" s="492"/>
      <c r="F659" s="606"/>
      <c r="G659" s="606"/>
      <c r="H659" s="617"/>
      <c r="I659" s="492"/>
      <c r="J659" s="492"/>
      <c r="K659" s="657"/>
      <c r="L659" s="618"/>
      <c r="M659" s="622"/>
      <c r="N659" s="613"/>
      <c r="O659" s="613"/>
      <c r="P659" s="610"/>
      <c r="Q659" s="610"/>
      <c r="R659" s="610"/>
      <c r="S659" s="612" t="b">
        <v>0</v>
      </c>
      <c r="T659" s="612" t="b">
        <v>0</v>
      </c>
      <c r="U659" s="613"/>
      <c r="V659" s="612">
        <f t="shared" ref="V659:W659" si="493">Q659-P659</f>
        <v>0</v>
      </c>
      <c r="W659" s="612">
        <f t="shared" si="493"/>
        <v>0</v>
      </c>
      <c r="X659" s="612">
        <f t="shared" si="278"/>
        <v>0</v>
      </c>
      <c r="Y659" s="613"/>
      <c r="Z659" s="612">
        <f t="shared" si="285"/>
        <v>0</v>
      </c>
      <c r="AA659" s="612">
        <f t="shared" si="286"/>
        <v>0</v>
      </c>
      <c r="AB659" s="613"/>
      <c r="AC659" s="612">
        <f t="shared" si="287"/>
        <v>0</v>
      </c>
      <c r="AD659" s="620"/>
    </row>
    <row r="660" ht="13.5" hidden="1" customHeight="1">
      <c r="A660" s="604" t="b">
        <v>0</v>
      </c>
      <c r="B660" s="492"/>
      <c r="C660" s="721"/>
      <c r="D660" s="492"/>
      <c r="E660" s="492"/>
      <c r="F660" s="606"/>
      <c r="G660" s="606"/>
      <c r="H660" s="617"/>
      <c r="I660" s="492"/>
      <c r="J660" s="492"/>
      <c r="K660" s="657"/>
      <c r="L660" s="618"/>
      <c r="M660" s="622"/>
      <c r="N660" s="613"/>
      <c r="O660" s="613"/>
      <c r="P660" s="610"/>
      <c r="Q660" s="610"/>
      <c r="R660" s="610"/>
      <c r="S660" s="612" t="b">
        <v>0</v>
      </c>
      <c r="T660" s="612" t="b">
        <v>0</v>
      </c>
      <c r="U660" s="613"/>
      <c r="V660" s="612">
        <f t="shared" ref="V660:W660" si="494">Q660-P660</f>
        <v>0</v>
      </c>
      <c r="W660" s="612">
        <f t="shared" si="494"/>
        <v>0</v>
      </c>
      <c r="X660" s="612">
        <f t="shared" si="278"/>
        <v>0</v>
      </c>
      <c r="Y660" s="613"/>
      <c r="Z660" s="612">
        <f t="shared" si="285"/>
        <v>0</v>
      </c>
      <c r="AA660" s="612">
        <f t="shared" si="286"/>
        <v>0</v>
      </c>
      <c r="AB660" s="613"/>
      <c r="AC660" s="612">
        <f t="shared" si="287"/>
        <v>0</v>
      </c>
      <c r="AD660" s="620"/>
    </row>
    <row r="661" ht="13.5" hidden="1" customHeight="1">
      <c r="A661" s="604" t="b">
        <v>0</v>
      </c>
      <c r="B661" s="492"/>
      <c r="C661" s="720"/>
      <c r="D661" s="492"/>
      <c r="E661" s="492"/>
      <c r="F661" s="606"/>
      <c r="G661" s="606"/>
      <c r="H661" s="617"/>
      <c r="I661" s="492"/>
      <c r="J661" s="492"/>
      <c r="K661" s="657"/>
      <c r="L661" s="618"/>
      <c r="M661" s="622"/>
      <c r="N661" s="613"/>
      <c r="O661" s="613"/>
      <c r="P661" s="610"/>
      <c r="Q661" s="610"/>
      <c r="R661" s="610"/>
      <c r="S661" s="612" t="b">
        <v>0</v>
      </c>
      <c r="T661" s="612" t="b">
        <v>0</v>
      </c>
      <c r="U661" s="613"/>
      <c r="V661" s="612">
        <f t="shared" ref="V661:W661" si="495">Q661-P661</f>
        <v>0</v>
      </c>
      <c r="W661" s="612">
        <f t="shared" si="495"/>
        <v>0</v>
      </c>
      <c r="X661" s="612">
        <f t="shared" si="278"/>
        <v>0</v>
      </c>
      <c r="Y661" s="613"/>
      <c r="Z661" s="612">
        <f t="shared" si="285"/>
        <v>0</v>
      </c>
      <c r="AA661" s="612">
        <f t="shared" si="286"/>
        <v>0</v>
      </c>
      <c r="AB661" s="613"/>
      <c r="AC661" s="612">
        <f t="shared" si="287"/>
        <v>0</v>
      </c>
      <c r="AD661" s="620"/>
    </row>
    <row r="662" ht="13.5" hidden="1" customHeight="1">
      <c r="A662" s="604" t="b">
        <v>0</v>
      </c>
      <c r="B662" s="492"/>
      <c r="C662" s="721"/>
      <c r="D662" s="492"/>
      <c r="E662" s="492"/>
      <c r="F662" s="606"/>
      <c r="G662" s="606"/>
      <c r="H662" s="617"/>
      <c r="I662" s="492"/>
      <c r="J662" s="492"/>
      <c r="K662" s="657"/>
      <c r="L662" s="618"/>
      <c r="M662" s="622"/>
      <c r="N662" s="613"/>
      <c r="O662" s="613"/>
      <c r="P662" s="610"/>
      <c r="Q662" s="610"/>
      <c r="R662" s="610"/>
      <c r="S662" s="612" t="b">
        <v>0</v>
      </c>
      <c r="T662" s="612" t="b">
        <v>0</v>
      </c>
      <c r="U662" s="613"/>
      <c r="V662" s="612">
        <f t="shared" ref="V662:W662" si="496">Q662-P662</f>
        <v>0</v>
      </c>
      <c r="W662" s="612">
        <f t="shared" si="496"/>
        <v>0</v>
      </c>
      <c r="X662" s="612">
        <f t="shared" si="278"/>
        <v>0</v>
      </c>
      <c r="Y662" s="613"/>
      <c r="Z662" s="612">
        <f t="shared" si="285"/>
        <v>0</v>
      </c>
      <c r="AA662" s="612">
        <f t="shared" si="286"/>
        <v>0</v>
      </c>
      <c r="AB662" s="613"/>
      <c r="AC662" s="612">
        <f t="shared" si="287"/>
        <v>0</v>
      </c>
      <c r="AD662" s="620"/>
    </row>
    <row r="663" ht="13.5" hidden="1" customHeight="1">
      <c r="A663" s="604" t="b">
        <v>0</v>
      </c>
      <c r="B663" s="492"/>
      <c r="C663" s="720"/>
      <c r="D663" s="492"/>
      <c r="E663" s="492"/>
      <c r="F663" s="606"/>
      <c r="G663" s="606"/>
      <c r="H663" s="617"/>
      <c r="I663" s="492"/>
      <c r="J663" s="492"/>
      <c r="K663" s="657"/>
      <c r="L663" s="618"/>
      <c r="M663" s="622"/>
      <c r="N663" s="613"/>
      <c r="O663" s="613"/>
      <c r="P663" s="610"/>
      <c r="Q663" s="610"/>
      <c r="R663" s="610"/>
      <c r="S663" s="612" t="b">
        <v>0</v>
      </c>
      <c r="T663" s="612" t="b">
        <v>0</v>
      </c>
      <c r="U663" s="613"/>
      <c r="V663" s="612">
        <f t="shared" ref="V663:W663" si="497">Q663-P663</f>
        <v>0</v>
      </c>
      <c r="W663" s="612">
        <f t="shared" si="497"/>
        <v>0</v>
      </c>
      <c r="X663" s="612">
        <f t="shared" si="278"/>
        <v>0</v>
      </c>
      <c r="Y663" s="613"/>
      <c r="Z663" s="612">
        <f t="shared" si="285"/>
        <v>0</v>
      </c>
      <c r="AA663" s="612">
        <f t="shared" si="286"/>
        <v>0</v>
      </c>
      <c r="AB663" s="613"/>
      <c r="AC663" s="612">
        <f t="shared" si="287"/>
        <v>0</v>
      </c>
      <c r="AD663" s="620"/>
    </row>
    <row r="664" ht="13.5" hidden="1" customHeight="1">
      <c r="A664" s="604" t="b">
        <v>0</v>
      </c>
      <c r="B664" s="492"/>
      <c r="C664" s="721"/>
      <c r="D664" s="492"/>
      <c r="E664" s="492"/>
      <c r="F664" s="606"/>
      <c r="G664" s="606"/>
      <c r="H664" s="617"/>
      <c r="I664" s="492"/>
      <c r="J664" s="492"/>
      <c r="K664" s="657"/>
      <c r="L664" s="618"/>
      <c r="M664" s="622"/>
      <c r="N664" s="613"/>
      <c r="O664" s="613"/>
      <c r="P664" s="610"/>
      <c r="Q664" s="610"/>
      <c r="R664" s="610"/>
      <c r="S664" s="612" t="b">
        <v>0</v>
      </c>
      <c r="T664" s="612" t="b">
        <v>0</v>
      </c>
      <c r="U664" s="613"/>
      <c r="V664" s="612">
        <f t="shared" ref="V664:W664" si="498">Q664-P664</f>
        <v>0</v>
      </c>
      <c r="W664" s="612">
        <f t="shared" si="498"/>
        <v>0</v>
      </c>
      <c r="X664" s="612">
        <f t="shared" si="278"/>
        <v>0</v>
      </c>
      <c r="Y664" s="613"/>
      <c r="Z664" s="612">
        <f t="shared" si="285"/>
        <v>0</v>
      </c>
      <c r="AA664" s="612">
        <f t="shared" si="286"/>
        <v>0</v>
      </c>
      <c r="AB664" s="613"/>
      <c r="AC664" s="612">
        <f t="shared" si="287"/>
        <v>0</v>
      </c>
      <c r="AD664" s="620"/>
    </row>
    <row r="665" ht="13.5" hidden="1" customHeight="1">
      <c r="A665" s="604" t="b">
        <v>0</v>
      </c>
      <c r="B665" s="492"/>
      <c r="C665" s="720"/>
      <c r="D665" s="492"/>
      <c r="E665" s="492"/>
      <c r="F665" s="606"/>
      <c r="G665" s="606"/>
      <c r="H665" s="617"/>
      <c r="I665" s="492"/>
      <c r="J665" s="492"/>
      <c r="K665" s="657"/>
      <c r="L665" s="618"/>
      <c r="M665" s="622"/>
      <c r="N665" s="613"/>
      <c r="O665" s="613"/>
      <c r="P665" s="610"/>
      <c r="Q665" s="610"/>
      <c r="R665" s="610"/>
      <c r="S665" s="612" t="b">
        <v>0</v>
      </c>
      <c r="T665" s="612" t="b">
        <v>0</v>
      </c>
      <c r="U665" s="613"/>
      <c r="V665" s="612">
        <f t="shared" ref="V665:W665" si="499">Q665-P665</f>
        <v>0</v>
      </c>
      <c r="W665" s="612">
        <f t="shared" si="499"/>
        <v>0</v>
      </c>
      <c r="X665" s="612">
        <f t="shared" si="278"/>
        <v>0</v>
      </c>
      <c r="Y665" s="613"/>
      <c r="Z665" s="612">
        <f t="shared" si="285"/>
        <v>0</v>
      </c>
      <c r="AA665" s="612">
        <f t="shared" si="286"/>
        <v>0</v>
      </c>
      <c r="AB665" s="613"/>
      <c r="AC665" s="612">
        <f t="shared" si="287"/>
        <v>0</v>
      </c>
      <c r="AD665" s="620"/>
    </row>
    <row r="666" ht="13.5" hidden="1" customHeight="1">
      <c r="A666" s="604" t="b">
        <v>0</v>
      </c>
      <c r="B666" s="492"/>
      <c r="C666" s="721"/>
      <c r="D666" s="492"/>
      <c r="E666" s="492"/>
      <c r="F666" s="606"/>
      <c r="G666" s="606"/>
      <c r="H666" s="617"/>
      <c r="I666" s="492"/>
      <c r="J666" s="492"/>
      <c r="K666" s="657"/>
      <c r="L666" s="618"/>
      <c r="M666" s="622"/>
      <c r="N666" s="613"/>
      <c r="O666" s="613"/>
      <c r="P666" s="610"/>
      <c r="Q666" s="610"/>
      <c r="R666" s="610"/>
      <c r="S666" s="612" t="b">
        <v>0</v>
      </c>
      <c r="T666" s="612" t="b">
        <v>0</v>
      </c>
      <c r="U666" s="613"/>
      <c r="V666" s="612">
        <f t="shared" ref="V666:W666" si="500">Q666-P666</f>
        <v>0</v>
      </c>
      <c r="W666" s="612">
        <f t="shared" si="500"/>
        <v>0</v>
      </c>
      <c r="X666" s="612">
        <f t="shared" si="278"/>
        <v>0</v>
      </c>
      <c r="Y666" s="613"/>
      <c r="Z666" s="612">
        <f t="shared" si="285"/>
        <v>0</v>
      </c>
      <c r="AA666" s="612">
        <f t="shared" si="286"/>
        <v>0</v>
      </c>
      <c r="AB666" s="613"/>
      <c r="AC666" s="612">
        <f t="shared" si="287"/>
        <v>0</v>
      </c>
      <c r="AD666" s="620"/>
    </row>
    <row r="667" ht="13.5" hidden="1" customHeight="1">
      <c r="A667" s="604" t="b">
        <v>0</v>
      </c>
      <c r="B667" s="492"/>
      <c r="C667" s="720"/>
      <c r="D667" s="492"/>
      <c r="E667" s="492"/>
      <c r="F667" s="606"/>
      <c r="G667" s="606"/>
      <c r="H667" s="617"/>
      <c r="I667" s="492"/>
      <c r="J667" s="492"/>
      <c r="K667" s="657"/>
      <c r="L667" s="618"/>
      <c r="M667" s="622"/>
      <c r="N667" s="613"/>
      <c r="O667" s="613"/>
      <c r="P667" s="610"/>
      <c r="Q667" s="610"/>
      <c r="R667" s="610"/>
      <c r="S667" s="612" t="b">
        <v>0</v>
      </c>
      <c r="T667" s="612" t="b">
        <v>0</v>
      </c>
      <c r="U667" s="613"/>
      <c r="V667" s="612">
        <f t="shared" ref="V667:W667" si="501">Q667-P667</f>
        <v>0</v>
      </c>
      <c r="W667" s="612">
        <f t="shared" si="501"/>
        <v>0</v>
      </c>
      <c r="X667" s="612">
        <f t="shared" si="278"/>
        <v>0</v>
      </c>
      <c r="Y667" s="613"/>
      <c r="Z667" s="612">
        <f t="shared" si="285"/>
        <v>0</v>
      </c>
      <c r="AA667" s="612">
        <f t="shared" si="286"/>
        <v>0</v>
      </c>
      <c r="AB667" s="613"/>
      <c r="AC667" s="612">
        <f t="shared" si="287"/>
        <v>0</v>
      </c>
      <c r="AD667" s="620"/>
    </row>
    <row r="668" ht="13.5" hidden="1" customHeight="1">
      <c r="A668" s="604" t="b">
        <v>0</v>
      </c>
      <c r="B668" s="492"/>
      <c r="C668" s="721"/>
      <c r="D668" s="492"/>
      <c r="E668" s="492"/>
      <c r="F668" s="606"/>
      <c r="G668" s="606"/>
      <c r="H668" s="617"/>
      <c r="I668" s="492"/>
      <c r="J668" s="492"/>
      <c r="K668" s="657"/>
      <c r="L668" s="618"/>
      <c r="M668" s="622"/>
      <c r="N668" s="613"/>
      <c r="O668" s="613"/>
      <c r="P668" s="610"/>
      <c r="Q668" s="610"/>
      <c r="R668" s="610"/>
      <c r="S668" s="612" t="b">
        <v>0</v>
      </c>
      <c r="T668" s="612" t="b">
        <v>0</v>
      </c>
      <c r="U668" s="613"/>
      <c r="V668" s="612">
        <f t="shared" ref="V668:W668" si="502">Q668-P668</f>
        <v>0</v>
      </c>
      <c r="W668" s="612">
        <f t="shared" si="502"/>
        <v>0</v>
      </c>
      <c r="X668" s="612">
        <f t="shared" si="278"/>
        <v>0</v>
      </c>
      <c r="Y668" s="613"/>
      <c r="Z668" s="612">
        <f t="shared" si="285"/>
        <v>0</v>
      </c>
      <c r="AA668" s="612">
        <f t="shared" si="286"/>
        <v>0</v>
      </c>
      <c r="AB668" s="613"/>
      <c r="AC668" s="612">
        <f t="shared" si="287"/>
        <v>0</v>
      </c>
      <c r="AD668" s="620"/>
    </row>
    <row r="669" ht="13.5" hidden="1" customHeight="1">
      <c r="A669" s="604" t="b">
        <v>0</v>
      </c>
      <c r="B669" s="492"/>
      <c r="C669" s="720"/>
      <c r="D669" s="492"/>
      <c r="E669" s="492"/>
      <c r="F669" s="606"/>
      <c r="G669" s="606"/>
      <c r="H669" s="617"/>
      <c r="I669" s="492"/>
      <c r="J669" s="492"/>
      <c r="K669" s="657"/>
      <c r="L669" s="618"/>
      <c r="M669" s="622"/>
      <c r="N669" s="613"/>
      <c r="O669" s="613"/>
      <c r="P669" s="610"/>
      <c r="Q669" s="610"/>
      <c r="R669" s="610"/>
      <c r="S669" s="612" t="b">
        <v>0</v>
      </c>
      <c r="T669" s="612" t="b">
        <v>0</v>
      </c>
      <c r="U669" s="613"/>
      <c r="V669" s="612">
        <f t="shared" ref="V669:W669" si="503">Q669-P669</f>
        <v>0</v>
      </c>
      <c r="W669" s="612">
        <f t="shared" si="503"/>
        <v>0</v>
      </c>
      <c r="X669" s="612">
        <f t="shared" si="278"/>
        <v>0</v>
      </c>
      <c r="Y669" s="613"/>
      <c r="Z669" s="612">
        <f t="shared" si="285"/>
        <v>0</v>
      </c>
      <c r="AA669" s="612">
        <f t="shared" si="286"/>
        <v>0</v>
      </c>
      <c r="AB669" s="613"/>
      <c r="AC669" s="612">
        <f t="shared" si="287"/>
        <v>0</v>
      </c>
      <c r="AD669" s="620"/>
    </row>
    <row r="670" ht="13.5" hidden="1" customHeight="1">
      <c r="A670" s="604" t="b">
        <v>0</v>
      </c>
      <c r="B670" s="492"/>
      <c r="C670" s="721"/>
      <c r="D670" s="492"/>
      <c r="E670" s="492"/>
      <c r="F670" s="606"/>
      <c r="G670" s="606"/>
      <c r="H670" s="617"/>
      <c r="I670" s="492"/>
      <c r="J670" s="492"/>
      <c r="K670" s="657"/>
      <c r="L670" s="618"/>
      <c r="M670" s="622"/>
      <c r="N670" s="613"/>
      <c r="O670" s="613"/>
      <c r="P670" s="610"/>
      <c r="Q670" s="610"/>
      <c r="R670" s="610"/>
      <c r="S670" s="612" t="b">
        <v>0</v>
      </c>
      <c r="T670" s="612" t="b">
        <v>0</v>
      </c>
      <c r="U670" s="613"/>
      <c r="V670" s="612">
        <f t="shared" ref="V670:W670" si="504">Q670-P670</f>
        <v>0</v>
      </c>
      <c r="W670" s="612">
        <f t="shared" si="504"/>
        <v>0</v>
      </c>
      <c r="X670" s="612">
        <f t="shared" si="278"/>
        <v>0</v>
      </c>
      <c r="Y670" s="613"/>
      <c r="Z670" s="612">
        <f t="shared" si="285"/>
        <v>0</v>
      </c>
      <c r="AA670" s="612">
        <f t="shared" si="286"/>
        <v>0</v>
      </c>
      <c r="AB670" s="613"/>
      <c r="AC670" s="612">
        <f t="shared" si="287"/>
        <v>0</v>
      </c>
      <c r="AD670" s="620"/>
    </row>
    <row r="671" ht="13.5" hidden="1" customHeight="1">
      <c r="A671" s="604" t="b">
        <v>0</v>
      </c>
      <c r="B671" s="492"/>
      <c r="C671" s="720"/>
      <c r="D671" s="492"/>
      <c r="E671" s="492"/>
      <c r="F671" s="606"/>
      <c r="G671" s="606"/>
      <c r="H671" s="617"/>
      <c r="I671" s="492"/>
      <c r="J671" s="492"/>
      <c r="K671" s="657"/>
      <c r="L671" s="618"/>
      <c r="M671" s="622"/>
      <c r="N671" s="613"/>
      <c r="O671" s="613"/>
      <c r="P671" s="610"/>
      <c r="Q671" s="610"/>
      <c r="R671" s="610"/>
      <c r="S671" s="612" t="b">
        <v>0</v>
      </c>
      <c r="T671" s="612" t="b">
        <v>0</v>
      </c>
      <c r="U671" s="613"/>
      <c r="V671" s="612">
        <f t="shared" ref="V671:W671" si="505">Q671-P671</f>
        <v>0</v>
      </c>
      <c r="W671" s="612">
        <f t="shared" si="505"/>
        <v>0</v>
      </c>
      <c r="X671" s="612">
        <f t="shared" si="278"/>
        <v>0</v>
      </c>
      <c r="Y671" s="613"/>
      <c r="Z671" s="612">
        <f t="shared" si="285"/>
        <v>0</v>
      </c>
      <c r="AA671" s="612">
        <f t="shared" si="286"/>
        <v>0</v>
      </c>
      <c r="AB671" s="613"/>
      <c r="AC671" s="612">
        <f t="shared" si="287"/>
        <v>0</v>
      </c>
      <c r="AD671" s="620"/>
    </row>
    <row r="672" ht="13.5" hidden="1" customHeight="1">
      <c r="A672" s="604" t="b">
        <v>0</v>
      </c>
      <c r="B672" s="492"/>
      <c r="C672" s="721"/>
      <c r="D672" s="492"/>
      <c r="E672" s="492"/>
      <c r="F672" s="606"/>
      <c r="G672" s="606"/>
      <c r="H672" s="617"/>
      <c r="I672" s="492"/>
      <c r="J672" s="492"/>
      <c r="K672" s="657"/>
      <c r="L672" s="618"/>
      <c r="M672" s="622"/>
      <c r="N672" s="613"/>
      <c r="O672" s="613"/>
      <c r="P672" s="610"/>
      <c r="Q672" s="610"/>
      <c r="R672" s="610"/>
      <c r="S672" s="612" t="b">
        <v>0</v>
      </c>
      <c r="T672" s="612" t="b">
        <v>0</v>
      </c>
      <c r="U672" s="613"/>
      <c r="V672" s="612">
        <f t="shared" ref="V672:W672" si="506">Q672-P672</f>
        <v>0</v>
      </c>
      <c r="W672" s="612">
        <f t="shared" si="506"/>
        <v>0</v>
      </c>
      <c r="X672" s="612">
        <f t="shared" si="278"/>
        <v>0</v>
      </c>
      <c r="Y672" s="613"/>
      <c r="Z672" s="612">
        <f t="shared" si="285"/>
        <v>0</v>
      </c>
      <c r="AA672" s="612">
        <f t="shared" si="286"/>
        <v>0</v>
      </c>
      <c r="AB672" s="613"/>
      <c r="AC672" s="612">
        <f t="shared" si="287"/>
        <v>0</v>
      </c>
      <c r="AD672" s="620"/>
    </row>
    <row r="673" ht="13.5" hidden="1" customHeight="1">
      <c r="A673" s="604" t="b">
        <v>0</v>
      </c>
      <c r="B673" s="492"/>
      <c r="C673" s="720"/>
      <c r="D673" s="492"/>
      <c r="E673" s="492"/>
      <c r="F673" s="606"/>
      <c r="G673" s="606"/>
      <c r="H673" s="617"/>
      <c r="I673" s="492"/>
      <c r="J673" s="492"/>
      <c r="K673" s="657"/>
      <c r="L673" s="618"/>
      <c r="M673" s="622"/>
      <c r="N673" s="613"/>
      <c r="O673" s="613"/>
      <c r="P673" s="610"/>
      <c r="Q673" s="610"/>
      <c r="R673" s="610"/>
      <c r="S673" s="612" t="b">
        <v>0</v>
      </c>
      <c r="T673" s="612" t="b">
        <v>0</v>
      </c>
      <c r="U673" s="613"/>
      <c r="V673" s="612">
        <f t="shared" ref="V673:W673" si="507">Q673-P673</f>
        <v>0</v>
      </c>
      <c r="W673" s="612">
        <f t="shared" si="507"/>
        <v>0</v>
      </c>
      <c r="X673" s="612">
        <f t="shared" si="278"/>
        <v>0</v>
      </c>
      <c r="Y673" s="613"/>
      <c r="Z673" s="612">
        <f t="shared" si="285"/>
        <v>0</v>
      </c>
      <c r="AA673" s="612">
        <f t="shared" si="286"/>
        <v>0</v>
      </c>
      <c r="AB673" s="613"/>
      <c r="AC673" s="612">
        <f t="shared" si="287"/>
        <v>0</v>
      </c>
      <c r="AD673" s="620"/>
    </row>
    <row r="674" ht="13.5" hidden="1" customHeight="1">
      <c r="A674" s="604" t="b">
        <v>0</v>
      </c>
      <c r="B674" s="492"/>
      <c r="C674" s="721"/>
      <c r="D674" s="492"/>
      <c r="E674" s="492"/>
      <c r="F674" s="606"/>
      <c r="G674" s="606"/>
      <c r="H674" s="617"/>
      <c r="I674" s="492"/>
      <c r="J674" s="492"/>
      <c r="K674" s="657"/>
      <c r="L674" s="618"/>
      <c r="M674" s="622"/>
      <c r="N674" s="613"/>
      <c r="O674" s="613"/>
      <c r="P674" s="610"/>
      <c r="Q674" s="610"/>
      <c r="R674" s="610"/>
      <c r="S674" s="612" t="b">
        <v>0</v>
      </c>
      <c r="T674" s="612" t="b">
        <v>0</v>
      </c>
      <c r="U674" s="613"/>
      <c r="V674" s="612">
        <f t="shared" ref="V674:W674" si="508">Q674-P674</f>
        <v>0</v>
      </c>
      <c r="W674" s="612">
        <f t="shared" si="508"/>
        <v>0</v>
      </c>
      <c r="X674" s="612">
        <f t="shared" si="278"/>
        <v>0</v>
      </c>
      <c r="Y674" s="613"/>
      <c r="Z674" s="612">
        <f t="shared" si="285"/>
        <v>0</v>
      </c>
      <c r="AA674" s="612">
        <f t="shared" si="286"/>
        <v>0</v>
      </c>
      <c r="AB674" s="613"/>
      <c r="AC674" s="612">
        <f t="shared" si="287"/>
        <v>0</v>
      </c>
      <c r="AD674" s="620"/>
    </row>
    <row r="675" ht="13.5" hidden="1" customHeight="1">
      <c r="A675" s="604" t="b">
        <v>0</v>
      </c>
      <c r="B675" s="492"/>
      <c r="C675" s="720"/>
      <c r="D675" s="492"/>
      <c r="E675" s="492"/>
      <c r="F675" s="606"/>
      <c r="G675" s="606"/>
      <c r="H675" s="617"/>
      <c r="I675" s="492"/>
      <c r="J675" s="492"/>
      <c r="K675" s="657"/>
      <c r="L675" s="618"/>
      <c r="M675" s="622"/>
      <c r="N675" s="613"/>
      <c r="O675" s="613"/>
      <c r="P675" s="610"/>
      <c r="Q675" s="610"/>
      <c r="R675" s="610"/>
      <c r="S675" s="612" t="b">
        <v>0</v>
      </c>
      <c r="T675" s="612" t="b">
        <v>0</v>
      </c>
      <c r="U675" s="613"/>
      <c r="V675" s="612">
        <f t="shared" ref="V675:W675" si="509">Q675-P675</f>
        <v>0</v>
      </c>
      <c r="W675" s="612">
        <f t="shared" si="509"/>
        <v>0</v>
      </c>
      <c r="X675" s="612">
        <f t="shared" si="278"/>
        <v>0</v>
      </c>
      <c r="Y675" s="613"/>
      <c r="Z675" s="612">
        <f t="shared" si="285"/>
        <v>0</v>
      </c>
      <c r="AA675" s="612">
        <f t="shared" si="286"/>
        <v>0</v>
      </c>
      <c r="AB675" s="613"/>
      <c r="AC675" s="612">
        <f t="shared" si="287"/>
        <v>0</v>
      </c>
      <c r="AD675" s="620"/>
    </row>
    <row r="676" ht="13.5" hidden="1" customHeight="1">
      <c r="A676" s="604" t="b">
        <v>0</v>
      </c>
      <c r="B676" s="492"/>
      <c r="C676" s="721"/>
      <c r="D676" s="492"/>
      <c r="E676" s="492"/>
      <c r="F676" s="606"/>
      <c r="G676" s="606"/>
      <c r="H676" s="617"/>
      <c r="I676" s="492"/>
      <c r="J676" s="492"/>
      <c r="K676" s="657"/>
      <c r="L676" s="618"/>
      <c r="M676" s="622"/>
      <c r="N676" s="613"/>
      <c r="O676" s="613"/>
      <c r="P676" s="610"/>
      <c r="Q676" s="610"/>
      <c r="R676" s="610"/>
      <c r="S676" s="612" t="b">
        <v>0</v>
      </c>
      <c r="T676" s="612" t="b">
        <v>0</v>
      </c>
      <c r="U676" s="613"/>
      <c r="V676" s="612">
        <f t="shared" ref="V676:W676" si="510">Q676-P676</f>
        <v>0</v>
      </c>
      <c r="W676" s="612">
        <f t="shared" si="510"/>
        <v>0</v>
      </c>
      <c r="X676" s="612">
        <f t="shared" si="278"/>
        <v>0</v>
      </c>
      <c r="Y676" s="613"/>
      <c r="Z676" s="612">
        <f t="shared" si="285"/>
        <v>0</v>
      </c>
      <c r="AA676" s="612">
        <f t="shared" si="286"/>
        <v>0</v>
      </c>
      <c r="AB676" s="613"/>
      <c r="AC676" s="612">
        <f t="shared" si="287"/>
        <v>0</v>
      </c>
      <c r="AD676" s="620"/>
    </row>
    <row r="677" ht="13.5" hidden="1" customHeight="1">
      <c r="A677" s="604" t="b">
        <v>0</v>
      </c>
      <c r="B677" s="492"/>
      <c r="C677" s="720"/>
      <c r="D677" s="492"/>
      <c r="E677" s="492"/>
      <c r="F677" s="606"/>
      <c r="G677" s="606"/>
      <c r="H677" s="617"/>
      <c r="I677" s="492"/>
      <c r="J677" s="492"/>
      <c r="K677" s="657"/>
      <c r="L677" s="618"/>
      <c r="M677" s="622"/>
      <c r="N677" s="613"/>
      <c r="O677" s="613"/>
      <c r="P677" s="610"/>
      <c r="Q677" s="610"/>
      <c r="R677" s="610"/>
      <c r="S677" s="612" t="b">
        <v>0</v>
      </c>
      <c r="T677" s="612" t="b">
        <v>0</v>
      </c>
      <c r="U677" s="613"/>
      <c r="V677" s="612">
        <f t="shared" ref="V677:W677" si="511">Q677-P677</f>
        <v>0</v>
      </c>
      <c r="W677" s="612">
        <f t="shared" si="511"/>
        <v>0</v>
      </c>
      <c r="X677" s="612">
        <f t="shared" si="278"/>
        <v>0</v>
      </c>
      <c r="Y677" s="613"/>
      <c r="Z677" s="612">
        <f t="shared" si="285"/>
        <v>0</v>
      </c>
      <c r="AA677" s="612">
        <f t="shared" si="286"/>
        <v>0</v>
      </c>
      <c r="AB677" s="613"/>
      <c r="AC677" s="612">
        <f t="shared" si="287"/>
        <v>0</v>
      </c>
      <c r="AD677" s="620"/>
    </row>
    <row r="678" ht="13.5" hidden="1" customHeight="1">
      <c r="A678" s="604" t="b">
        <v>0</v>
      </c>
      <c r="B678" s="492"/>
      <c r="C678" s="721"/>
      <c r="D678" s="492"/>
      <c r="E678" s="492"/>
      <c r="F678" s="606"/>
      <c r="G678" s="606"/>
      <c r="H678" s="617"/>
      <c r="I678" s="492"/>
      <c r="J678" s="492"/>
      <c r="K678" s="657"/>
      <c r="L678" s="618"/>
      <c r="M678" s="622"/>
      <c r="N678" s="613"/>
      <c r="O678" s="613"/>
      <c r="P678" s="610"/>
      <c r="Q678" s="610"/>
      <c r="R678" s="610"/>
      <c r="S678" s="612" t="b">
        <v>0</v>
      </c>
      <c r="T678" s="612" t="b">
        <v>0</v>
      </c>
      <c r="U678" s="613"/>
      <c r="V678" s="612">
        <f t="shared" ref="V678:W678" si="512">Q678-P678</f>
        <v>0</v>
      </c>
      <c r="W678" s="612">
        <f t="shared" si="512"/>
        <v>0</v>
      </c>
      <c r="X678" s="612">
        <f t="shared" si="278"/>
        <v>0</v>
      </c>
      <c r="Y678" s="613"/>
      <c r="Z678" s="612">
        <f t="shared" si="285"/>
        <v>0</v>
      </c>
      <c r="AA678" s="612">
        <f t="shared" si="286"/>
        <v>0</v>
      </c>
      <c r="AB678" s="613"/>
      <c r="AC678" s="612">
        <f t="shared" si="287"/>
        <v>0</v>
      </c>
      <c r="AD678" s="620"/>
    </row>
    <row r="679" ht="13.5" hidden="1" customHeight="1">
      <c r="A679" s="604" t="b">
        <v>0</v>
      </c>
      <c r="B679" s="492"/>
      <c r="C679" s="720"/>
      <c r="D679" s="492"/>
      <c r="E679" s="492"/>
      <c r="F679" s="606"/>
      <c r="G679" s="606"/>
      <c r="H679" s="617"/>
      <c r="I679" s="492"/>
      <c r="J679" s="492"/>
      <c r="K679" s="657"/>
      <c r="L679" s="618"/>
      <c r="M679" s="622"/>
      <c r="N679" s="613"/>
      <c r="O679" s="613"/>
      <c r="P679" s="610"/>
      <c r="Q679" s="610"/>
      <c r="R679" s="610"/>
      <c r="S679" s="612" t="b">
        <v>0</v>
      </c>
      <c r="T679" s="612" t="b">
        <v>0</v>
      </c>
      <c r="U679" s="613"/>
      <c r="V679" s="612">
        <f t="shared" ref="V679:W679" si="513">Q679-P679</f>
        <v>0</v>
      </c>
      <c r="W679" s="612">
        <f t="shared" si="513"/>
        <v>0</v>
      </c>
      <c r="X679" s="612">
        <f t="shared" si="278"/>
        <v>0</v>
      </c>
      <c r="Y679" s="613"/>
      <c r="Z679" s="612">
        <f t="shared" si="285"/>
        <v>0</v>
      </c>
      <c r="AA679" s="612">
        <f t="shared" si="286"/>
        <v>0</v>
      </c>
      <c r="AB679" s="613"/>
      <c r="AC679" s="612">
        <f t="shared" si="287"/>
        <v>0</v>
      </c>
      <c r="AD679" s="620"/>
    </row>
    <row r="680" ht="13.5" hidden="1" customHeight="1">
      <c r="A680" s="604" t="b">
        <v>0</v>
      </c>
      <c r="B680" s="492"/>
      <c r="C680" s="721"/>
      <c r="D680" s="492"/>
      <c r="E680" s="492"/>
      <c r="F680" s="606"/>
      <c r="G680" s="606"/>
      <c r="H680" s="617"/>
      <c r="I680" s="492"/>
      <c r="J680" s="492"/>
      <c r="K680" s="657"/>
      <c r="L680" s="618"/>
      <c r="M680" s="622"/>
      <c r="N680" s="613"/>
      <c r="O680" s="613"/>
      <c r="P680" s="610"/>
      <c r="Q680" s="610"/>
      <c r="R680" s="610"/>
      <c r="S680" s="612" t="b">
        <v>0</v>
      </c>
      <c r="T680" s="612" t="b">
        <v>0</v>
      </c>
      <c r="U680" s="613"/>
      <c r="V680" s="612">
        <f t="shared" ref="V680:W680" si="514">Q680-P680</f>
        <v>0</v>
      </c>
      <c r="W680" s="612">
        <f t="shared" si="514"/>
        <v>0</v>
      </c>
      <c r="X680" s="612">
        <f t="shared" si="278"/>
        <v>0</v>
      </c>
      <c r="Y680" s="613"/>
      <c r="Z680" s="612">
        <f t="shared" si="285"/>
        <v>0</v>
      </c>
      <c r="AA680" s="612">
        <f t="shared" si="286"/>
        <v>0</v>
      </c>
      <c r="AB680" s="613"/>
      <c r="AC680" s="612">
        <f t="shared" si="287"/>
        <v>0</v>
      </c>
      <c r="AD680" s="620"/>
    </row>
    <row r="681" ht="13.5" hidden="1" customHeight="1">
      <c r="A681" s="604" t="b">
        <v>0</v>
      </c>
      <c r="B681" s="492"/>
      <c r="C681" s="720"/>
      <c r="D681" s="492"/>
      <c r="E681" s="492"/>
      <c r="F681" s="606"/>
      <c r="G681" s="606"/>
      <c r="H681" s="617"/>
      <c r="I681" s="492"/>
      <c r="J681" s="492"/>
      <c r="K681" s="657"/>
      <c r="L681" s="618"/>
      <c r="M681" s="622"/>
      <c r="N681" s="613"/>
      <c r="O681" s="613"/>
      <c r="P681" s="610"/>
      <c r="Q681" s="610"/>
      <c r="R681" s="610"/>
      <c r="S681" s="612" t="b">
        <v>0</v>
      </c>
      <c r="T681" s="612" t="b">
        <v>0</v>
      </c>
      <c r="U681" s="613"/>
      <c r="V681" s="612">
        <f t="shared" ref="V681:W681" si="515">Q681-P681</f>
        <v>0</v>
      </c>
      <c r="W681" s="612">
        <f t="shared" si="515"/>
        <v>0</v>
      </c>
      <c r="X681" s="612">
        <f t="shared" si="278"/>
        <v>0</v>
      </c>
      <c r="Y681" s="613"/>
      <c r="Z681" s="612">
        <f t="shared" si="285"/>
        <v>0</v>
      </c>
      <c r="AA681" s="612">
        <f t="shared" si="286"/>
        <v>0</v>
      </c>
      <c r="AB681" s="613"/>
      <c r="AC681" s="612">
        <f t="shared" si="287"/>
        <v>0</v>
      </c>
      <c r="AD681" s="620"/>
    </row>
    <row r="682" ht="13.5" hidden="1" customHeight="1">
      <c r="A682" s="604" t="b">
        <v>0</v>
      </c>
      <c r="B682" s="492"/>
      <c r="C682" s="721"/>
      <c r="D682" s="492"/>
      <c r="E682" s="492"/>
      <c r="F682" s="606"/>
      <c r="G682" s="606"/>
      <c r="H682" s="617"/>
      <c r="I682" s="492"/>
      <c r="J682" s="492"/>
      <c r="K682" s="657"/>
      <c r="L682" s="618"/>
      <c r="M682" s="622"/>
      <c r="N682" s="613"/>
      <c r="O682" s="613"/>
      <c r="P682" s="610"/>
      <c r="Q682" s="610"/>
      <c r="R682" s="610"/>
      <c r="S682" s="612" t="b">
        <v>0</v>
      </c>
      <c r="T682" s="612" t="b">
        <v>0</v>
      </c>
      <c r="U682" s="613"/>
      <c r="V682" s="612">
        <f t="shared" ref="V682:W682" si="516">Q682-P682</f>
        <v>0</v>
      </c>
      <c r="W682" s="612">
        <f t="shared" si="516"/>
        <v>0</v>
      </c>
      <c r="X682" s="612">
        <f t="shared" si="278"/>
        <v>0</v>
      </c>
      <c r="Y682" s="613"/>
      <c r="Z682" s="612">
        <f t="shared" si="285"/>
        <v>0</v>
      </c>
      <c r="AA682" s="612">
        <f t="shared" si="286"/>
        <v>0</v>
      </c>
      <c r="AB682" s="613"/>
      <c r="AC682" s="612">
        <f t="shared" si="287"/>
        <v>0</v>
      </c>
      <c r="AD682" s="620"/>
    </row>
    <row r="683" ht="13.5" hidden="1" customHeight="1">
      <c r="A683" s="604" t="b">
        <v>0</v>
      </c>
      <c r="B683" s="492"/>
      <c r="C683" s="720"/>
      <c r="D683" s="492"/>
      <c r="E683" s="492"/>
      <c r="F683" s="606"/>
      <c r="G683" s="606"/>
      <c r="H683" s="617"/>
      <c r="I683" s="492"/>
      <c r="J683" s="492"/>
      <c r="K683" s="657"/>
      <c r="L683" s="618"/>
      <c r="M683" s="622"/>
      <c r="N683" s="613"/>
      <c r="O683" s="613"/>
      <c r="P683" s="610"/>
      <c r="Q683" s="610"/>
      <c r="R683" s="610"/>
      <c r="S683" s="612" t="b">
        <v>0</v>
      </c>
      <c r="T683" s="612" t="b">
        <v>0</v>
      </c>
      <c r="U683" s="613"/>
      <c r="V683" s="612">
        <f t="shared" ref="V683:W683" si="517">Q683-P683</f>
        <v>0</v>
      </c>
      <c r="W683" s="612">
        <f t="shared" si="517"/>
        <v>0</v>
      </c>
      <c r="X683" s="612">
        <f t="shared" si="278"/>
        <v>0</v>
      </c>
      <c r="Y683" s="613"/>
      <c r="Z683" s="612">
        <f t="shared" si="285"/>
        <v>0</v>
      </c>
      <c r="AA683" s="612">
        <f t="shared" si="286"/>
        <v>0</v>
      </c>
      <c r="AB683" s="613"/>
      <c r="AC683" s="612">
        <f t="shared" si="287"/>
        <v>0</v>
      </c>
      <c r="AD683" s="620"/>
    </row>
    <row r="684" ht="13.5" hidden="1" customHeight="1">
      <c r="A684" s="604" t="b">
        <v>0</v>
      </c>
      <c r="B684" s="492"/>
      <c r="C684" s="721"/>
      <c r="D684" s="492"/>
      <c r="E684" s="492"/>
      <c r="F684" s="606"/>
      <c r="G684" s="606"/>
      <c r="H684" s="617"/>
      <c r="I684" s="492"/>
      <c r="J684" s="492"/>
      <c r="K684" s="657"/>
      <c r="L684" s="618"/>
      <c r="M684" s="622"/>
      <c r="N684" s="613"/>
      <c r="O684" s="613"/>
      <c r="P684" s="610"/>
      <c r="Q684" s="610"/>
      <c r="R684" s="610"/>
      <c r="S684" s="612" t="b">
        <v>0</v>
      </c>
      <c r="T684" s="612" t="b">
        <v>0</v>
      </c>
      <c r="U684" s="613"/>
      <c r="V684" s="612">
        <f t="shared" ref="V684:W684" si="518">Q684-P684</f>
        <v>0</v>
      </c>
      <c r="W684" s="612">
        <f t="shared" si="518"/>
        <v>0</v>
      </c>
      <c r="X684" s="612">
        <f t="shared" si="278"/>
        <v>0</v>
      </c>
      <c r="Y684" s="613"/>
      <c r="Z684" s="612">
        <f t="shared" si="285"/>
        <v>0</v>
      </c>
      <c r="AA684" s="612">
        <f t="shared" si="286"/>
        <v>0</v>
      </c>
      <c r="AB684" s="613"/>
      <c r="AC684" s="612">
        <f t="shared" si="287"/>
        <v>0</v>
      </c>
      <c r="AD684" s="620"/>
    </row>
    <row r="685" ht="13.5" hidden="1" customHeight="1">
      <c r="A685" s="604" t="b">
        <v>0</v>
      </c>
      <c r="B685" s="492"/>
      <c r="C685" s="720"/>
      <c r="D685" s="492"/>
      <c r="E685" s="492"/>
      <c r="F685" s="606"/>
      <c r="G685" s="606"/>
      <c r="H685" s="617"/>
      <c r="I685" s="492"/>
      <c r="J685" s="492"/>
      <c r="K685" s="657"/>
      <c r="L685" s="618"/>
      <c r="M685" s="622"/>
      <c r="N685" s="613"/>
      <c r="O685" s="613"/>
      <c r="P685" s="610"/>
      <c r="Q685" s="610"/>
      <c r="R685" s="610"/>
      <c r="S685" s="612" t="b">
        <v>0</v>
      </c>
      <c r="T685" s="612" t="b">
        <v>0</v>
      </c>
      <c r="U685" s="613"/>
      <c r="V685" s="612">
        <f t="shared" ref="V685:W685" si="519">Q685-P685</f>
        <v>0</v>
      </c>
      <c r="W685" s="612">
        <f t="shared" si="519"/>
        <v>0</v>
      </c>
      <c r="X685" s="612">
        <f t="shared" si="278"/>
        <v>0</v>
      </c>
      <c r="Y685" s="613"/>
      <c r="Z685" s="612">
        <f t="shared" si="285"/>
        <v>0</v>
      </c>
      <c r="AA685" s="612">
        <f t="shared" si="286"/>
        <v>0</v>
      </c>
      <c r="AB685" s="613"/>
      <c r="AC685" s="612">
        <f t="shared" si="287"/>
        <v>0</v>
      </c>
      <c r="AD685" s="620"/>
    </row>
    <row r="686" ht="13.5" hidden="1" customHeight="1">
      <c r="A686" s="604" t="b">
        <v>0</v>
      </c>
      <c r="B686" s="492"/>
      <c r="C686" s="721"/>
      <c r="D686" s="492"/>
      <c r="E686" s="492"/>
      <c r="F686" s="606"/>
      <c r="G686" s="606"/>
      <c r="H686" s="617"/>
      <c r="I686" s="492"/>
      <c r="J686" s="492"/>
      <c r="K686" s="657"/>
      <c r="L686" s="618"/>
      <c r="M686" s="622"/>
      <c r="N686" s="613"/>
      <c r="O686" s="613"/>
      <c r="P686" s="610"/>
      <c r="Q686" s="610"/>
      <c r="R686" s="610"/>
      <c r="S686" s="612" t="b">
        <v>0</v>
      </c>
      <c r="T686" s="612" t="b">
        <v>0</v>
      </c>
      <c r="U686" s="613"/>
      <c r="V686" s="612">
        <f t="shared" ref="V686:W686" si="520">Q686-P686</f>
        <v>0</v>
      </c>
      <c r="W686" s="612">
        <f t="shared" si="520"/>
        <v>0</v>
      </c>
      <c r="X686" s="612">
        <f t="shared" si="278"/>
        <v>0</v>
      </c>
      <c r="Y686" s="613"/>
      <c r="Z686" s="612">
        <f t="shared" si="285"/>
        <v>0</v>
      </c>
      <c r="AA686" s="612">
        <f t="shared" si="286"/>
        <v>0</v>
      </c>
      <c r="AB686" s="613"/>
      <c r="AC686" s="612">
        <f t="shared" si="287"/>
        <v>0</v>
      </c>
      <c r="AD686" s="620"/>
    </row>
    <row r="687" ht="13.5" hidden="1" customHeight="1">
      <c r="A687" s="604" t="b">
        <v>0</v>
      </c>
      <c r="B687" s="492"/>
      <c r="C687" s="720"/>
      <c r="D687" s="492"/>
      <c r="E687" s="492"/>
      <c r="F687" s="606"/>
      <c r="G687" s="606"/>
      <c r="H687" s="617"/>
      <c r="I687" s="492"/>
      <c r="J687" s="492"/>
      <c r="K687" s="657"/>
      <c r="L687" s="618"/>
      <c r="M687" s="622"/>
      <c r="N687" s="613"/>
      <c r="O687" s="613"/>
      <c r="P687" s="610"/>
      <c r="Q687" s="610"/>
      <c r="R687" s="610"/>
      <c r="S687" s="612" t="b">
        <v>0</v>
      </c>
      <c r="T687" s="612" t="b">
        <v>0</v>
      </c>
      <c r="U687" s="613"/>
      <c r="V687" s="612">
        <f t="shared" ref="V687:W687" si="521">Q687-P687</f>
        <v>0</v>
      </c>
      <c r="W687" s="612">
        <f t="shared" si="521"/>
        <v>0</v>
      </c>
      <c r="X687" s="612">
        <f t="shared" si="278"/>
        <v>0</v>
      </c>
      <c r="Y687" s="613"/>
      <c r="Z687" s="612">
        <f t="shared" si="285"/>
        <v>0</v>
      </c>
      <c r="AA687" s="612">
        <f t="shared" si="286"/>
        <v>0</v>
      </c>
      <c r="AB687" s="613"/>
      <c r="AC687" s="612">
        <f t="shared" si="287"/>
        <v>0</v>
      </c>
      <c r="AD687" s="620"/>
    </row>
    <row r="688" ht="13.5" hidden="1" customHeight="1">
      <c r="A688" s="604" t="b">
        <v>0</v>
      </c>
      <c r="B688" s="492"/>
      <c r="C688" s="721"/>
      <c r="D688" s="492"/>
      <c r="E688" s="492"/>
      <c r="F688" s="606"/>
      <c r="G688" s="606"/>
      <c r="H688" s="617"/>
      <c r="I688" s="492"/>
      <c r="J688" s="492"/>
      <c r="K688" s="657"/>
      <c r="L688" s="618"/>
      <c r="M688" s="622"/>
      <c r="N688" s="613"/>
      <c r="O688" s="613"/>
      <c r="P688" s="610"/>
      <c r="Q688" s="610"/>
      <c r="R688" s="610"/>
      <c r="S688" s="612" t="b">
        <v>0</v>
      </c>
      <c r="T688" s="612" t="b">
        <v>0</v>
      </c>
      <c r="U688" s="613"/>
      <c r="V688" s="612">
        <f t="shared" ref="V688:W688" si="522">Q688-P688</f>
        <v>0</v>
      </c>
      <c r="W688" s="612">
        <f t="shared" si="522"/>
        <v>0</v>
      </c>
      <c r="X688" s="612">
        <f t="shared" si="278"/>
        <v>0</v>
      </c>
      <c r="Y688" s="613"/>
      <c r="Z688" s="612">
        <f t="shared" si="285"/>
        <v>0</v>
      </c>
      <c r="AA688" s="612">
        <f t="shared" si="286"/>
        <v>0</v>
      </c>
      <c r="AB688" s="613"/>
      <c r="AC688" s="612">
        <f t="shared" si="287"/>
        <v>0</v>
      </c>
      <c r="AD688" s="620"/>
    </row>
    <row r="689" ht="13.5" hidden="1" customHeight="1">
      <c r="A689" s="604" t="b">
        <v>0</v>
      </c>
      <c r="B689" s="492"/>
      <c r="C689" s="720"/>
      <c r="D689" s="492"/>
      <c r="E689" s="492"/>
      <c r="F689" s="606"/>
      <c r="G689" s="606"/>
      <c r="H689" s="617"/>
      <c r="I689" s="492"/>
      <c r="J689" s="492"/>
      <c r="K689" s="657"/>
      <c r="L689" s="618"/>
      <c r="M689" s="622"/>
      <c r="N689" s="613"/>
      <c r="O689" s="613"/>
      <c r="P689" s="610"/>
      <c r="Q689" s="610"/>
      <c r="R689" s="610"/>
      <c r="S689" s="612" t="b">
        <v>0</v>
      </c>
      <c r="T689" s="612" t="b">
        <v>0</v>
      </c>
      <c r="U689" s="613"/>
      <c r="V689" s="612">
        <f t="shared" ref="V689:W689" si="523">Q689-P689</f>
        <v>0</v>
      </c>
      <c r="W689" s="612">
        <f t="shared" si="523"/>
        <v>0</v>
      </c>
      <c r="X689" s="612">
        <f t="shared" si="278"/>
        <v>0</v>
      </c>
      <c r="Y689" s="613"/>
      <c r="Z689" s="612">
        <f t="shared" si="285"/>
        <v>0</v>
      </c>
      <c r="AA689" s="612">
        <f t="shared" si="286"/>
        <v>0</v>
      </c>
      <c r="AB689" s="613"/>
      <c r="AC689" s="612">
        <f t="shared" si="287"/>
        <v>0</v>
      </c>
      <c r="AD689" s="620"/>
    </row>
    <row r="690" ht="13.5" hidden="1" customHeight="1">
      <c r="A690" s="604" t="b">
        <v>0</v>
      </c>
      <c r="B690" s="492"/>
      <c r="C690" s="721"/>
      <c r="D690" s="492"/>
      <c r="E690" s="492"/>
      <c r="F690" s="606"/>
      <c r="G690" s="606"/>
      <c r="H690" s="617"/>
      <c r="I690" s="492"/>
      <c r="J690" s="492"/>
      <c r="K690" s="657"/>
      <c r="L690" s="618"/>
      <c r="M690" s="622"/>
      <c r="N690" s="613"/>
      <c r="O690" s="613"/>
      <c r="P690" s="610"/>
      <c r="Q690" s="610"/>
      <c r="R690" s="610"/>
      <c r="S690" s="612" t="b">
        <v>0</v>
      </c>
      <c r="T690" s="612" t="b">
        <v>0</v>
      </c>
      <c r="U690" s="613"/>
      <c r="V690" s="612">
        <f t="shared" ref="V690:W690" si="524">Q690-P690</f>
        <v>0</v>
      </c>
      <c r="W690" s="612">
        <f t="shared" si="524"/>
        <v>0</v>
      </c>
      <c r="X690" s="612">
        <f t="shared" si="278"/>
        <v>0</v>
      </c>
      <c r="Y690" s="613"/>
      <c r="Z690" s="612">
        <f t="shared" si="285"/>
        <v>0</v>
      </c>
      <c r="AA690" s="612">
        <f t="shared" si="286"/>
        <v>0</v>
      </c>
      <c r="AB690" s="613"/>
      <c r="AC690" s="612">
        <f t="shared" si="287"/>
        <v>0</v>
      </c>
      <c r="AD690" s="620"/>
    </row>
    <row r="691" ht="13.5" hidden="1" customHeight="1">
      <c r="A691" s="604" t="b">
        <v>0</v>
      </c>
      <c r="B691" s="492"/>
      <c r="C691" s="720"/>
      <c r="D691" s="492"/>
      <c r="E691" s="492"/>
      <c r="F691" s="606"/>
      <c r="G691" s="606"/>
      <c r="H691" s="617"/>
      <c r="I691" s="492"/>
      <c r="J691" s="492"/>
      <c r="K691" s="657"/>
      <c r="L691" s="618"/>
      <c r="M691" s="622"/>
      <c r="N691" s="613"/>
      <c r="O691" s="613"/>
      <c r="P691" s="610"/>
      <c r="Q691" s="610"/>
      <c r="R691" s="610"/>
      <c r="S691" s="612" t="b">
        <v>0</v>
      </c>
      <c r="T691" s="612" t="b">
        <v>0</v>
      </c>
      <c r="U691" s="613"/>
      <c r="V691" s="612">
        <f t="shared" ref="V691:W691" si="525">Q691-P691</f>
        <v>0</v>
      </c>
      <c r="W691" s="612">
        <f t="shared" si="525"/>
        <v>0</v>
      </c>
      <c r="X691" s="612">
        <f t="shared" si="278"/>
        <v>0</v>
      </c>
      <c r="Y691" s="613"/>
      <c r="Z691" s="612">
        <f t="shared" si="285"/>
        <v>0</v>
      </c>
      <c r="AA691" s="612">
        <f t="shared" si="286"/>
        <v>0</v>
      </c>
      <c r="AB691" s="613"/>
      <c r="AC691" s="612">
        <f t="shared" si="287"/>
        <v>0</v>
      </c>
      <c r="AD691" s="620"/>
    </row>
    <row r="692" ht="13.5" hidden="1" customHeight="1">
      <c r="A692" s="604" t="b">
        <v>0</v>
      </c>
      <c r="B692" s="492"/>
      <c r="C692" s="721"/>
      <c r="D692" s="492"/>
      <c r="E692" s="492"/>
      <c r="F692" s="606"/>
      <c r="G692" s="606"/>
      <c r="H692" s="617"/>
      <c r="I692" s="492"/>
      <c r="J692" s="492"/>
      <c r="K692" s="657"/>
      <c r="L692" s="618"/>
      <c r="M692" s="622"/>
      <c r="N692" s="613"/>
      <c r="O692" s="613"/>
      <c r="P692" s="610"/>
      <c r="Q692" s="610"/>
      <c r="R692" s="610"/>
      <c r="S692" s="612" t="b">
        <v>0</v>
      </c>
      <c r="T692" s="612" t="b">
        <v>0</v>
      </c>
      <c r="U692" s="613"/>
      <c r="V692" s="612">
        <f t="shared" ref="V692:W692" si="526">Q692-P692</f>
        <v>0</v>
      </c>
      <c r="W692" s="612">
        <f t="shared" si="526"/>
        <v>0</v>
      </c>
      <c r="X692" s="612">
        <f t="shared" si="278"/>
        <v>0</v>
      </c>
      <c r="Y692" s="613"/>
      <c r="Z692" s="612">
        <f t="shared" si="285"/>
        <v>0</v>
      </c>
      <c r="AA692" s="612">
        <f t="shared" si="286"/>
        <v>0</v>
      </c>
      <c r="AB692" s="613"/>
      <c r="AC692" s="612">
        <f t="shared" si="287"/>
        <v>0</v>
      </c>
      <c r="AD692" s="620"/>
    </row>
    <row r="693" ht="13.5" hidden="1" customHeight="1">
      <c r="A693" s="604" t="b">
        <v>0</v>
      </c>
      <c r="B693" s="492"/>
      <c r="C693" s="720"/>
      <c r="D693" s="492"/>
      <c r="E693" s="492"/>
      <c r="F693" s="606"/>
      <c r="G693" s="606"/>
      <c r="H693" s="617"/>
      <c r="I693" s="492"/>
      <c r="J693" s="492"/>
      <c r="K693" s="657"/>
      <c r="L693" s="618"/>
      <c r="M693" s="622"/>
      <c r="N693" s="613"/>
      <c r="O693" s="613"/>
      <c r="P693" s="610"/>
      <c r="Q693" s="610"/>
      <c r="R693" s="610"/>
      <c r="S693" s="612" t="b">
        <v>0</v>
      </c>
      <c r="T693" s="612" t="b">
        <v>0</v>
      </c>
      <c r="U693" s="613"/>
      <c r="V693" s="612">
        <f t="shared" ref="V693:W693" si="527">Q693-P693</f>
        <v>0</v>
      </c>
      <c r="W693" s="612">
        <f t="shared" si="527"/>
        <v>0</v>
      </c>
      <c r="X693" s="612">
        <f t="shared" si="278"/>
        <v>0</v>
      </c>
      <c r="Y693" s="613"/>
      <c r="Z693" s="612">
        <f t="shared" si="285"/>
        <v>0</v>
      </c>
      <c r="AA693" s="612">
        <f t="shared" si="286"/>
        <v>0</v>
      </c>
      <c r="AB693" s="613"/>
      <c r="AC693" s="612">
        <f t="shared" si="287"/>
        <v>0</v>
      </c>
      <c r="AD693" s="620"/>
    </row>
    <row r="694" ht="13.5" hidden="1" customHeight="1">
      <c r="A694" s="604" t="b">
        <v>0</v>
      </c>
      <c r="B694" s="492"/>
      <c r="C694" s="721"/>
      <c r="D694" s="492"/>
      <c r="E694" s="492"/>
      <c r="F694" s="606"/>
      <c r="G694" s="606"/>
      <c r="H694" s="617"/>
      <c r="I694" s="492"/>
      <c r="J694" s="492"/>
      <c r="K694" s="657"/>
      <c r="L694" s="618"/>
      <c r="M694" s="622"/>
      <c r="N694" s="613"/>
      <c r="O694" s="613"/>
      <c r="P694" s="610"/>
      <c r="Q694" s="610"/>
      <c r="R694" s="610"/>
      <c r="S694" s="612" t="b">
        <v>0</v>
      </c>
      <c r="T694" s="612" t="b">
        <v>0</v>
      </c>
      <c r="U694" s="613"/>
      <c r="V694" s="612">
        <f t="shared" ref="V694:W694" si="528">Q694-P694</f>
        <v>0</v>
      </c>
      <c r="W694" s="612">
        <f t="shared" si="528"/>
        <v>0</v>
      </c>
      <c r="X694" s="612">
        <f t="shared" si="278"/>
        <v>0</v>
      </c>
      <c r="Y694" s="613"/>
      <c r="Z694" s="612">
        <f t="shared" si="285"/>
        <v>0</v>
      </c>
      <c r="AA694" s="612">
        <f t="shared" si="286"/>
        <v>0</v>
      </c>
      <c r="AB694" s="613"/>
      <c r="AC694" s="612">
        <f t="shared" si="287"/>
        <v>0</v>
      </c>
      <c r="AD694" s="620"/>
    </row>
    <row r="695" ht="13.5" hidden="1" customHeight="1">
      <c r="A695" s="604" t="b">
        <v>0</v>
      </c>
      <c r="B695" s="492"/>
      <c r="C695" s="720"/>
      <c r="D695" s="492"/>
      <c r="E695" s="492"/>
      <c r="F695" s="606"/>
      <c r="G695" s="606"/>
      <c r="H695" s="617"/>
      <c r="I695" s="492"/>
      <c r="J695" s="492"/>
      <c r="K695" s="657"/>
      <c r="L695" s="618"/>
      <c r="M695" s="622"/>
      <c r="N695" s="613"/>
      <c r="O695" s="613"/>
      <c r="P695" s="610"/>
      <c r="Q695" s="610"/>
      <c r="R695" s="610"/>
      <c r="S695" s="612" t="b">
        <v>0</v>
      </c>
      <c r="T695" s="612" t="b">
        <v>0</v>
      </c>
      <c r="U695" s="613"/>
      <c r="V695" s="612">
        <f t="shared" ref="V695:W695" si="529">Q695-P695</f>
        <v>0</v>
      </c>
      <c r="W695" s="612">
        <f t="shared" si="529"/>
        <v>0</v>
      </c>
      <c r="X695" s="612">
        <f t="shared" si="278"/>
        <v>0</v>
      </c>
      <c r="Y695" s="613"/>
      <c r="Z695" s="612">
        <f t="shared" si="285"/>
        <v>0</v>
      </c>
      <c r="AA695" s="612">
        <f t="shared" si="286"/>
        <v>0</v>
      </c>
      <c r="AB695" s="613"/>
      <c r="AC695" s="612">
        <f t="shared" si="287"/>
        <v>0</v>
      </c>
      <c r="AD695" s="620"/>
    </row>
    <row r="696" ht="13.5" hidden="1" customHeight="1">
      <c r="A696" s="604" t="b">
        <v>0</v>
      </c>
      <c r="B696" s="492"/>
      <c r="C696" s="721"/>
      <c r="D696" s="492"/>
      <c r="E696" s="492"/>
      <c r="F696" s="606"/>
      <c r="G696" s="606"/>
      <c r="H696" s="617"/>
      <c r="I696" s="492"/>
      <c r="J696" s="492"/>
      <c r="K696" s="657"/>
      <c r="L696" s="618"/>
      <c r="M696" s="622"/>
      <c r="N696" s="613"/>
      <c r="O696" s="613"/>
      <c r="P696" s="610"/>
      <c r="Q696" s="610"/>
      <c r="R696" s="610"/>
      <c r="S696" s="612" t="b">
        <v>0</v>
      </c>
      <c r="T696" s="612" t="b">
        <v>0</v>
      </c>
      <c r="U696" s="613"/>
      <c r="V696" s="612">
        <f t="shared" ref="V696:W696" si="530">Q696-P696</f>
        <v>0</v>
      </c>
      <c r="W696" s="612">
        <f t="shared" si="530"/>
        <v>0</v>
      </c>
      <c r="X696" s="612">
        <f t="shared" si="278"/>
        <v>0</v>
      </c>
      <c r="Y696" s="613"/>
      <c r="Z696" s="612">
        <f t="shared" si="285"/>
        <v>0</v>
      </c>
      <c r="AA696" s="612">
        <f t="shared" si="286"/>
        <v>0</v>
      </c>
      <c r="AB696" s="613"/>
      <c r="AC696" s="612">
        <f t="shared" si="287"/>
        <v>0</v>
      </c>
      <c r="AD696" s="620"/>
    </row>
    <row r="697" ht="13.5" hidden="1" customHeight="1">
      <c r="A697" s="604" t="b">
        <v>0</v>
      </c>
      <c r="B697" s="492"/>
      <c r="C697" s="720"/>
      <c r="D697" s="492"/>
      <c r="E697" s="492"/>
      <c r="F697" s="606"/>
      <c r="G697" s="606"/>
      <c r="H697" s="617"/>
      <c r="I697" s="492"/>
      <c r="J697" s="492"/>
      <c r="K697" s="657"/>
      <c r="L697" s="618"/>
      <c r="M697" s="622"/>
      <c r="N697" s="613"/>
      <c r="O697" s="613"/>
      <c r="P697" s="610"/>
      <c r="Q697" s="610"/>
      <c r="R697" s="610"/>
      <c r="S697" s="612" t="b">
        <v>0</v>
      </c>
      <c r="T697" s="612" t="b">
        <v>0</v>
      </c>
      <c r="U697" s="613"/>
      <c r="V697" s="612">
        <f t="shared" ref="V697:W697" si="531">Q697-P697</f>
        <v>0</v>
      </c>
      <c r="W697" s="612">
        <f t="shared" si="531"/>
        <v>0</v>
      </c>
      <c r="X697" s="612">
        <f t="shared" si="278"/>
        <v>0</v>
      </c>
      <c r="Y697" s="613"/>
      <c r="Z697" s="612">
        <f t="shared" si="285"/>
        <v>0</v>
      </c>
      <c r="AA697" s="612">
        <f t="shared" si="286"/>
        <v>0</v>
      </c>
      <c r="AB697" s="613"/>
      <c r="AC697" s="612">
        <f t="shared" si="287"/>
        <v>0</v>
      </c>
      <c r="AD697" s="620"/>
    </row>
    <row r="698" ht="13.5" hidden="1" customHeight="1">
      <c r="A698" s="604" t="b">
        <v>0</v>
      </c>
      <c r="B698" s="492"/>
      <c r="C698" s="721"/>
      <c r="D698" s="492"/>
      <c r="E698" s="492"/>
      <c r="F698" s="606"/>
      <c r="G698" s="606"/>
      <c r="H698" s="617"/>
      <c r="I698" s="492"/>
      <c r="J698" s="492"/>
      <c r="K698" s="657"/>
      <c r="L698" s="618"/>
      <c r="M698" s="622"/>
      <c r="N698" s="613"/>
      <c r="O698" s="613"/>
      <c r="P698" s="610"/>
      <c r="Q698" s="610"/>
      <c r="R698" s="610"/>
      <c r="S698" s="612" t="b">
        <v>0</v>
      </c>
      <c r="T698" s="612" t="b">
        <v>0</v>
      </c>
      <c r="U698" s="613"/>
      <c r="V698" s="612">
        <f t="shared" ref="V698:W698" si="532">Q698-P698</f>
        <v>0</v>
      </c>
      <c r="W698" s="612">
        <f t="shared" si="532"/>
        <v>0</v>
      </c>
      <c r="X698" s="612">
        <f t="shared" si="278"/>
        <v>0</v>
      </c>
      <c r="Y698" s="613"/>
      <c r="Z698" s="612">
        <f t="shared" si="285"/>
        <v>0</v>
      </c>
      <c r="AA698" s="612">
        <f t="shared" si="286"/>
        <v>0</v>
      </c>
      <c r="AB698" s="613"/>
      <c r="AC698" s="612">
        <f t="shared" si="287"/>
        <v>0</v>
      </c>
      <c r="AD698" s="620"/>
    </row>
    <row r="699" ht="13.5" hidden="1" customHeight="1">
      <c r="A699" s="604" t="b">
        <v>0</v>
      </c>
      <c r="B699" s="492"/>
      <c r="C699" s="720"/>
      <c r="D699" s="492"/>
      <c r="E699" s="492"/>
      <c r="F699" s="606"/>
      <c r="G699" s="606"/>
      <c r="H699" s="617"/>
      <c r="I699" s="492"/>
      <c r="J699" s="492"/>
      <c r="K699" s="657"/>
      <c r="L699" s="618"/>
      <c r="M699" s="622"/>
      <c r="N699" s="613"/>
      <c r="O699" s="613"/>
      <c r="P699" s="610"/>
      <c r="Q699" s="610"/>
      <c r="R699" s="610"/>
      <c r="S699" s="612" t="b">
        <v>0</v>
      </c>
      <c r="T699" s="612" t="b">
        <v>0</v>
      </c>
      <c r="U699" s="613"/>
      <c r="V699" s="612">
        <f t="shared" ref="V699:W699" si="533">Q699-P699</f>
        <v>0</v>
      </c>
      <c r="W699" s="612">
        <f t="shared" si="533"/>
        <v>0</v>
      </c>
      <c r="X699" s="612">
        <f t="shared" si="278"/>
        <v>0</v>
      </c>
      <c r="Y699" s="613"/>
      <c r="Z699" s="612">
        <f t="shared" si="285"/>
        <v>0</v>
      </c>
      <c r="AA699" s="612">
        <f t="shared" si="286"/>
        <v>0</v>
      </c>
      <c r="AB699" s="613"/>
      <c r="AC699" s="612">
        <f t="shared" si="287"/>
        <v>0</v>
      </c>
      <c r="AD699" s="620"/>
    </row>
    <row r="700" ht="13.5" hidden="1" customHeight="1">
      <c r="A700" s="604" t="b">
        <v>0</v>
      </c>
      <c r="B700" s="492"/>
      <c r="C700" s="721"/>
      <c r="D700" s="492"/>
      <c r="E700" s="492"/>
      <c r="F700" s="606"/>
      <c r="G700" s="606"/>
      <c r="H700" s="617"/>
      <c r="I700" s="492"/>
      <c r="J700" s="492"/>
      <c r="K700" s="657"/>
      <c r="L700" s="618"/>
      <c r="M700" s="622"/>
      <c r="N700" s="613"/>
      <c r="O700" s="613"/>
      <c r="P700" s="610"/>
      <c r="Q700" s="610"/>
      <c r="R700" s="610"/>
      <c r="S700" s="612" t="b">
        <v>0</v>
      </c>
      <c r="T700" s="612" t="b">
        <v>0</v>
      </c>
      <c r="U700" s="613"/>
      <c r="V700" s="612">
        <f t="shared" ref="V700:W700" si="534">Q700-P700</f>
        <v>0</v>
      </c>
      <c r="W700" s="612">
        <f t="shared" si="534"/>
        <v>0</v>
      </c>
      <c r="X700" s="612">
        <f t="shared" si="278"/>
        <v>0</v>
      </c>
      <c r="Y700" s="613"/>
      <c r="Z700" s="612">
        <f t="shared" si="285"/>
        <v>0</v>
      </c>
      <c r="AA700" s="612">
        <f t="shared" si="286"/>
        <v>0</v>
      </c>
      <c r="AB700" s="613"/>
      <c r="AC700" s="612">
        <f t="shared" si="287"/>
        <v>0</v>
      </c>
      <c r="AD700" s="620"/>
    </row>
    <row r="701" ht="13.5" hidden="1" customHeight="1">
      <c r="A701" s="604" t="b">
        <v>0</v>
      </c>
      <c r="B701" s="492"/>
      <c r="C701" s="720"/>
      <c r="D701" s="492"/>
      <c r="E701" s="492"/>
      <c r="F701" s="606"/>
      <c r="G701" s="606"/>
      <c r="H701" s="617"/>
      <c r="I701" s="492"/>
      <c r="J701" s="492"/>
      <c r="K701" s="657"/>
      <c r="L701" s="618"/>
      <c r="M701" s="622"/>
      <c r="N701" s="613"/>
      <c r="O701" s="613"/>
      <c r="P701" s="610"/>
      <c r="Q701" s="610"/>
      <c r="R701" s="610"/>
      <c r="S701" s="612" t="b">
        <v>0</v>
      </c>
      <c r="T701" s="612" t="b">
        <v>0</v>
      </c>
      <c r="U701" s="613"/>
      <c r="V701" s="612">
        <f t="shared" ref="V701:W701" si="535">Q701-P701</f>
        <v>0</v>
      </c>
      <c r="W701" s="612">
        <f t="shared" si="535"/>
        <v>0</v>
      </c>
      <c r="X701" s="612">
        <f t="shared" si="278"/>
        <v>0</v>
      </c>
      <c r="Y701" s="613"/>
      <c r="Z701" s="612">
        <f t="shared" si="285"/>
        <v>0</v>
      </c>
      <c r="AA701" s="612">
        <f t="shared" si="286"/>
        <v>0</v>
      </c>
      <c r="AB701" s="613"/>
      <c r="AC701" s="612">
        <f t="shared" si="287"/>
        <v>0</v>
      </c>
      <c r="AD701" s="620"/>
    </row>
    <row r="702" ht="13.5" hidden="1" customHeight="1">
      <c r="A702" s="604" t="b">
        <v>0</v>
      </c>
      <c r="B702" s="492"/>
      <c r="C702" s="721"/>
      <c r="D702" s="492"/>
      <c r="E702" s="492"/>
      <c r="F702" s="606"/>
      <c r="G702" s="606"/>
      <c r="H702" s="617"/>
      <c r="I702" s="492"/>
      <c r="J702" s="492"/>
      <c r="K702" s="657"/>
      <c r="L702" s="618"/>
      <c r="M702" s="622"/>
      <c r="N702" s="613"/>
      <c r="O702" s="613"/>
      <c r="P702" s="610"/>
      <c r="Q702" s="610"/>
      <c r="R702" s="610"/>
      <c r="S702" s="612" t="b">
        <v>0</v>
      </c>
      <c r="T702" s="612" t="b">
        <v>0</v>
      </c>
      <c r="U702" s="613"/>
      <c r="V702" s="612">
        <f t="shared" ref="V702:W702" si="536">Q702-P702</f>
        <v>0</v>
      </c>
      <c r="W702" s="612">
        <f t="shared" si="536"/>
        <v>0</v>
      </c>
      <c r="X702" s="612">
        <f t="shared" si="278"/>
        <v>0</v>
      </c>
      <c r="Y702" s="613"/>
      <c r="Z702" s="612">
        <f t="shared" si="285"/>
        <v>0</v>
      </c>
      <c r="AA702" s="612">
        <f t="shared" si="286"/>
        <v>0</v>
      </c>
      <c r="AB702" s="613"/>
      <c r="AC702" s="612">
        <f t="shared" si="287"/>
        <v>0</v>
      </c>
      <c r="AD702" s="620"/>
    </row>
    <row r="703" ht="13.5" hidden="1" customHeight="1">
      <c r="A703" s="604" t="b">
        <v>0</v>
      </c>
      <c r="B703" s="492"/>
      <c r="C703" s="720"/>
      <c r="D703" s="492"/>
      <c r="E703" s="492"/>
      <c r="F703" s="606"/>
      <c r="G703" s="606"/>
      <c r="H703" s="617"/>
      <c r="I703" s="492"/>
      <c r="J703" s="492"/>
      <c r="K703" s="657"/>
      <c r="L703" s="618"/>
      <c r="M703" s="622"/>
      <c r="N703" s="613"/>
      <c r="O703" s="613"/>
      <c r="P703" s="610"/>
      <c r="Q703" s="610"/>
      <c r="R703" s="610"/>
      <c r="S703" s="612" t="b">
        <v>0</v>
      </c>
      <c r="T703" s="612" t="b">
        <v>0</v>
      </c>
      <c r="U703" s="613"/>
      <c r="V703" s="612">
        <f t="shared" ref="V703:W703" si="537">Q703-P703</f>
        <v>0</v>
      </c>
      <c r="W703" s="612">
        <f t="shared" si="537"/>
        <v>0</v>
      </c>
      <c r="X703" s="612">
        <f t="shared" si="278"/>
        <v>0</v>
      </c>
      <c r="Y703" s="613"/>
      <c r="Z703" s="612">
        <f t="shared" si="285"/>
        <v>0</v>
      </c>
      <c r="AA703" s="612">
        <f t="shared" si="286"/>
        <v>0</v>
      </c>
      <c r="AB703" s="613"/>
      <c r="AC703" s="612">
        <f t="shared" si="287"/>
        <v>0</v>
      </c>
      <c r="AD703" s="620"/>
    </row>
    <row r="704" ht="13.5" hidden="1" customHeight="1">
      <c r="A704" s="604" t="b">
        <v>0</v>
      </c>
      <c r="B704" s="492"/>
      <c r="C704" s="721"/>
      <c r="D704" s="492"/>
      <c r="E704" s="492"/>
      <c r="F704" s="606"/>
      <c r="G704" s="606"/>
      <c r="H704" s="617"/>
      <c r="I704" s="492"/>
      <c r="J704" s="492"/>
      <c r="K704" s="657"/>
      <c r="L704" s="618"/>
      <c r="M704" s="622"/>
      <c r="N704" s="613"/>
      <c r="O704" s="613"/>
      <c r="P704" s="610"/>
      <c r="Q704" s="610"/>
      <c r="R704" s="610"/>
      <c r="S704" s="612" t="b">
        <v>0</v>
      </c>
      <c r="T704" s="612" t="b">
        <v>0</v>
      </c>
      <c r="U704" s="613"/>
      <c r="V704" s="612">
        <f t="shared" ref="V704:W704" si="538">Q704-P704</f>
        <v>0</v>
      </c>
      <c r="W704" s="612">
        <f t="shared" si="538"/>
        <v>0</v>
      </c>
      <c r="X704" s="612">
        <f t="shared" si="278"/>
        <v>0</v>
      </c>
      <c r="Y704" s="613"/>
      <c r="Z704" s="612">
        <f t="shared" si="285"/>
        <v>0</v>
      </c>
      <c r="AA704" s="612">
        <f t="shared" si="286"/>
        <v>0</v>
      </c>
      <c r="AB704" s="613"/>
      <c r="AC704" s="612">
        <f t="shared" si="287"/>
        <v>0</v>
      </c>
      <c r="AD704" s="620"/>
    </row>
    <row r="705" ht="13.5" hidden="1" customHeight="1">
      <c r="A705" s="604" t="b">
        <v>0</v>
      </c>
      <c r="B705" s="492"/>
      <c r="C705" s="720"/>
      <c r="D705" s="492"/>
      <c r="E705" s="492"/>
      <c r="F705" s="606"/>
      <c r="G705" s="606"/>
      <c r="H705" s="617"/>
      <c r="I705" s="492"/>
      <c r="J705" s="492"/>
      <c r="K705" s="657"/>
      <c r="L705" s="618"/>
      <c r="M705" s="622"/>
      <c r="N705" s="613"/>
      <c r="O705" s="613"/>
      <c r="P705" s="610"/>
      <c r="Q705" s="610"/>
      <c r="R705" s="610"/>
      <c r="S705" s="612" t="b">
        <v>0</v>
      </c>
      <c r="T705" s="612" t="b">
        <v>0</v>
      </c>
      <c r="U705" s="613"/>
      <c r="V705" s="612">
        <f t="shared" ref="V705:W705" si="539">Q705-P705</f>
        <v>0</v>
      </c>
      <c r="W705" s="612">
        <f t="shared" si="539"/>
        <v>0</v>
      </c>
      <c r="X705" s="612">
        <f t="shared" si="278"/>
        <v>0</v>
      </c>
      <c r="Y705" s="613"/>
      <c r="Z705" s="612">
        <f t="shared" si="285"/>
        <v>0</v>
      </c>
      <c r="AA705" s="612">
        <f t="shared" si="286"/>
        <v>0</v>
      </c>
      <c r="AB705" s="613"/>
      <c r="AC705" s="612">
        <f t="shared" si="287"/>
        <v>0</v>
      </c>
      <c r="AD705" s="620"/>
    </row>
    <row r="706" ht="13.5" hidden="1" customHeight="1">
      <c r="A706" s="604" t="b">
        <v>0</v>
      </c>
      <c r="B706" s="492"/>
      <c r="C706" s="721"/>
      <c r="D706" s="492"/>
      <c r="E706" s="492"/>
      <c r="F706" s="606"/>
      <c r="G706" s="606"/>
      <c r="H706" s="617"/>
      <c r="I706" s="492"/>
      <c r="J706" s="492"/>
      <c r="K706" s="657"/>
      <c r="L706" s="618"/>
      <c r="M706" s="622"/>
      <c r="N706" s="613"/>
      <c r="O706" s="613"/>
      <c r="P706" s="610"/>
      <c r="Q706" s="610"/>
      <c r="R706" s="610"/>
      <c r="S706" s="612" t="b">
        <v>0</v>
      </c>
      <c r="T706" s="612" t="b">
        <v>0</v>
      </c>
      <c r="U706" s="613"/>
      <c r="V706" s="612">
        <f t="shared" ref="V706:W706" si="540">Q706-P706</f>
        <v>0</v>
      </c>
      <c r="W706" s="612">
        <f t="shared" si="540"/>
        <v>0</v>
      </c>
      <c r="X706" s="612">
        <f t="shared" si="278"/>
        <v>0</v>
      </c>
      <c r="Y706" s="613"/>
      <c r="Z706" s="612">
        <f t="shared" si="285"/>
        <v>0</v>
      </c>
      <c r="AA706" s="612">
        <f t="shared" si="286"/>
        <v>0</v>
      </c>
      <c r="AB706" s="613"/>
      <c r="AC706" s="612">
        <f t="shared" si="287"/>
        <v>0</v>
      </c>
      <c r="AD706" s="620"/>
    </row>
    <row r="707" ht="13.5" hidden="1" customHeight="1">
      <c r="A707" s="604" t="b">
        <v>0</v>
      </c>
      <c r="B707" s="492"/>
      <c r="C707" s="720"/>
      <c r="D707" s="492"/>
      <c r="E707" s="492"/>
      <c r="F707" s="606"/>
      <c r="G707" s="606"/>
      <c r="H707" s="617"/>
      <c r="I707" s="492"/>
      <c r="J707" s="492"/>
      <c r="K707" s="657"/>
      <c r="L707" s="618"/>
      <c r="M707" s="622"/>
      <c r="N707" s="613"/>
      <c r="O707" s="613"/>
      <c r="P707" s="610"/>
      <c r="Q707" s="610"/>
      <c r="R707" s="610"/>
      <c r="S707" s="612" t="b">
        <v>0</v>
      </c>
      <c r="T707" s="612" t="b">
        <v>0</v>
      </c>
      <c r="U707" s="613"/>
      <c r="V707" s="612">
        <f t="shared" ref="V707:W707" si="541">Q707-P707</f>
        <v>0</v>
      </c>
      <c r="W707" s="612">
        <f t="shared" si="541"/>
        <v>0</v>
      </c>
      <c r="X707" s="612">
        <f t="shared" si="278"/>
        <v>0</v>
      </c>
      <c r="Y707" s="613"/>
      <c r="Z707" s="612">
        <f t="shared" si="285"/>
        <v>0</v>
      </c>
      <c r="AA707" s="612">
        <f t="shared" si="286"/>
        <v>0</v>
      </c>
      <c r="AB707" s="613"/>
      <c r="AC707" s="612">
        <f t="shared" si="287"/>
        <v>0</v>
      </c>
      <c r="AD707" s="620"/>
    </row>
    <row r="708" ht="13.5" hidden="1" customHeight="1">
      <c r="A708" s="604" t="b">
        <v>0</v>
      </c>
      <c r="B708" s="492"/>
      <c r="C708" s="721"/>
      <c r="D708" s="492"/>
      <c r="E708" s="492"/>
      <c r="F708" s="606"/>
      <c r="G708" s="606"/>
      <c r="H708" s="617"/>
      <c r="I708" s="492"/>
      <c r="J708" s="492"/>
      <c r="K708" s="657"/>
      <c r="L708" s="618"/>
      <c r="M708" s="622"/>
      <c r="N708" s="613"/>
      <c r="O708" s="613"/>
      <c r="P708" s="610"/>
      <c r="Q708" s="610"/>
      <c r="R708" s="610"/>
      <c r="S708" s="612" t="b">
        <v>0</v>
      </c>
      <c r="T708" s="612" t="b">
        <v>0</v>
      </c>
      <c r="U708" s="613"/>
      <c r="V708" s="612">
        <f t="shared" ref="V708:W708" si="542">Q708-P708</f>
        <v>0</v>
      </c>
      <c r="W708" s="612">
        <f t="shared" si="542"/>
        <v>0</v>
      </c>
      <c r="X708" s="612">
        <f t="shared" si="278"/>
        <v>0</v>
      </c>
      <c r="Y708" s="613"/>
      <c r="Z708" s="612">
        <f t="shared" si="285"/>
        <v>0</v>
      </c>
      <c r="AA708" s="612">
        <f t="shared" si="286"/>
        <v>0</v>
      </c>
      <c r="AB708" s="613"/>
      <c r="AC708" s="612">
        <f t="shared" si="287"/>
        <v>0</v>
      </c>
      <c r="AD708" s="620"/>
    </row>
    <row r="709" ht="13.5" hidden="1" customHeight="1">
      <c r="A709" s="604" t="b">
        <v>0</v>
      </c>
      <c r="B709" s="492"/>
      <c r="C709" s="720"/>
      <c r="D709" s="492"/>
      <c r="E709" s="492"/>
      <c r="F709" s="606"/>
      <c r="G709" s="606"/>
      <c r="H709" s="617"/>
      <c r="I709" s="492"/>
      <c r="J709" s="492"/>
      <c r="K709" s="657"/>
      <c r="L709" s="618"/>
      <c r="M709" s="622"/>
      <c r="N709" s="613"/>
      <c r="O709" s="613"/>
      <c r="P709" s="610"/>
      <c r="Q709" s="610"/>
      <c r="R709" s="610"/>
      <c r="S709" s="612" t="b">
        <v>0</v>
      </c>
      <c r="T709" s="612" t="b">
        <v>0</v>
      </c>
      <c r="U709" s="613"/>
      <c r="V709" s="612">
        <f t="shared" ref="V709:W709" si="543">Q709-P709</f>
        <v>0</v>
      </c>
      <c r="W709" s="612">
        <f t="shared" si="543"/>
        <v>0</v>
      </c>
      <c r="X709" s="612">
        <f t="shared" si="278"/>
        <v>0</v>
      </c>
      <c r="Y709" s="613"/>
      <c r="Z709" s="612">
        <f t="shared" si="285"/>
        <v>0</v>
      </c>
      <c r="AA709" s="612">
        <f t="shared" si="286"/>
        <v>0</v>
      </c>
      <c r="AB709" s="613"/>
      <c r="AC709" s="612">
        <f t="shared" si="287"/>
        <v>0</v>
      </c>
      <c r="AD709" s="620"/>
    </row>
    <row r="710" ht="13.5" hidden="1" customHeight="1">
      <c r="A710" s="604" t="b">
        <v>0</v>
      </c>
      <c r="B710" s="492"/>
      <c r="C710" s="721"/>
      <c r="D710" s="492"/>
      <c r="E710" s="492"/>
      <c r="F710" s="606"/>
      <c r="G710" s="606"/>
      <c r="H710" s="617"/>
      <c r="I710" s="492"/>
      <c r="J710" s="492"/>
      <c r="K710" s="657"/>
      <c r="L710" s="618"/>
      <c r="M710" s="622"/>
      <c r="N710" s="613"/>
      <c r="O710" s="613"/>
      <c r="P710" s="610"/>
      <c r="Q710" s="610"/>
      <c r="R710" s="610"/>
      <c r="S710" s="612" t="b">
        <v>0</v>
      </c>
      <c r="T710" s="612" t="b">
        <v>0</v>
      </c>
      <c r="U710" s="613"/>
      <c r="V710" s="612">
        <f t="shared" ref="V710:W710" si="544">Q710-P710</f>
        <v>0</v>
      </c>
      <c r="W710" s="612">
        <f t="shared" si="544"/>
        <v>0</v>
      </c>
      <c r="X710" s="612">
        <f t="shared" si="278"/>
        <v>0</v>
      </c>
      <c r="Y710" s="613"/>
      <c r="Z710" s="612">
        <f t="shared" si="285"/>
        <v>0</v>
      </c>
      <c r="AA710" s="612">
        <f t="shared" si="286"/>
        <v>0</v>
      </c>
      <c r="AB710" s="613"/>
      <c r="AC710" s="612">
        <f t="shared" si="287"/>
        <v>0</v>
      </c>
      <c r="AD710" s="620"/>
    </row>
    <row r="711" ht="13.5" hidden="1" customHeight="1">
      <c r="A711" s="604" t="b">
        <v>0</v>
      </c>
      <c r="B711" s="492"/>
      <c r="C711" s="720"/>
      <c r="D711" s="492"/>
      <c r="E711" s="492"/>
      <c r="F711" s="606"/>
      <c r="G711" s="606"/>
      <c r="H711" s="617"/>
      <c r="I711" s="492"/>
      <c r="J711" s="492"/>
      <c r="K711" s="657"/>
      <c r="L711" s="618"/>
      <c r="M711" s="622"/>
      <c r="N711" s="613"/>
      <c r="O711" s="613"/>
      <c r="P711" s="610"/>
      <c r="Q711" s="610"/>
      <c r="R711" s="610"/>
      <c r="S711" s="612" t="b">
        <v>0</v>
      </c>
      <c r="T711" s="612" t="b">
        <v>0</v>
      </c>
      <c r="U711" s="613"/>
      <c r="V711" s="612">
        <f t="shared" ref="V711:W711" si="545">Q711-P711</f>
        <v>0</v>
      </c>
      <c r="W711" s="612">
        <f t="shared" si="545"/>
        <v>0</v>
      </c>
      <c r="X711" s="612">
        <f t="shared" si="278"/>
        <v>0</v>
      </c>
      <c r="Y711" s="613"/>
      <c r="Z711" s="612">
        <f t="shared" si="285"/>
        <v>0</v>
      </c>
      <c r="AA711" s="612">
        <f t="shared" si="286"/>
        <v>0</v>
      </c>
      <c r="AB711" s="613"/>
      <c r="AC711" s="612">
        <f t="shared" si="287"/>
        <v>0</v>
      </c>
      <c r="AD711" s="620"/>
    </row>
    <row r="712" ht="13.5" hidden="1" customHeight="1">
      <c r="A712" s="604" t="b">
        <v>0</v>
      </c>
      <c r="B712" s="492"/>
      <c r="C712" s="721"/>
      <c r="D712" s="492"/>
      <c r="E712" s="492"/>
      <c r="F712" s="606"/>
      <c r="G712" s="606"/>
      <c r="H712" s="617"/>
      <c r="I712" s="492"/>
      <c r="J712" s="492"/>
      <c r="K712" s="657"/>
      <c r="L712" s="618"/>
      <c r="M712" s="622"/>
      <c r="N712" s="613"/>
      <c r="O712" s="613"/>
      <c r="P712" s="610"/>
      <c r="Q712" s="610"/>
      <c r="R712" s="610"/>
      <c r="S712" s="612" t="b">
        <v>0</v>
      </c>
      <c r="T712" s="612" t="b">
        <v>0</v>
      </c>
      <c r="U712" s="613"/>
      <c r="V712" s="612">
        <f t="shared" ref="V712:W712" si="546">Q712-P712</f>
        <v>0</v>
      </c>
      <c r="W712" s="612">
        <f t="shared" si="546"/>
        <v>0</v>
      </c>
      <c r="X712" s="612">
        <f t="shared" si="278"/>
        <v>0</v>
      </c>
      <c r="Y712" s="613"/>
      <c r="Z712" s="612">
        <f t="shared" si="285"/>
        <v>0</v>
      </c>
      <c r="AA712" s="612">
        <f t="shared" si="286"/>
        <v>0</v>
      </c>
      <c r="AB712" s="613"/>
      <c r="AC712" s="612">
        <f t="shared" si="287"/>
        <v>0</v>
      </c>
      <c r="AD712" s="620"/>
    </row>
    <row r="713" ht="13.5" hidden="1" customHeight="1">
      <c r="A713" s="604" t="b">
        <v>0</v>
      </c>
      <c r="B713" s="492"/>
      <c r="C713" s="720"/>
      <c r="D713" s="492"/>
      <c r="E713" s="492"/>
      <c r="F713" s="606"/>
      <c r="G713" s="606"/>
      <c r="H713" s="617"/>
      <c r="I713" s="492"/>
      <c r="J713" s="492"/>
      <c r="K713" s="657"/>
      <c r="L713" s="618"/>
      <c r="M713" s="622"/>
      <c r="N713" s="613"/>
      <c r="O713" s="613"/>
      <c r="P713" s="610"/>
      <c r="Q713" s="610"/>
      <c r="R713" s="610"/>
      <c r="S713" s="612" t="b">
        <v>0</v>
      </c>
      <c r="T713" s="612" t="b">
        <v>0</v>
      </c>
      <c r="U713" s="613"/>
      <c r="V713" s="612">
        <f t="shared" ref="V713:W713" si="547">Q713-P713</f>
        <v>0</v>
      </c>
      <c r="W713" s="612">
        <f t="shared" si="547"/>
        <v>0</v>
      </c>
      <c r="X713" s="612">
        <f t="shared" si="278"/>
        <v>0</v>
      </c>
      <c r="Y713" s="613"/>
      <c r="Z713" s="612">
        <f t="shared" si="285"/>
        <v>0</v>
      </c>
      <c r="AA713" s="612">
        <f t="shared" si="286"/>
        <v>0</v>
      </c>
      <c r="AB713" s="613"/>
      <c r="AC713" s="612">
        <f t="shared" si="287"/>
        <v>0</v>
      </c>
      <c r="AD713" s="620"/>
    </row>
    <row r="714" ht="13.5" hidden="1" customHeight="1">
      <c r="A714" s="604" t="b">
        <v>0</v>
      </c>
      <c r="B714" s="492"/>
      <c r="C714" s="721"/>
      <c r="D714" s="492"/>
      <c r="E714" s="492"/>
      <c r="F714" s="606"/>
      <c r="G714" s="606"/>
      <c r="H714" s="617"/>
      <c r="I714" s="492"/>
      <c r="J714" s="492"/>
      <c r="K714" s="657"/>
      <c r="L714" s="618"/>
      <c r="M714" s="622"/>
      <c r="N714" s="613"/>
      <c r="O714" s="613"/>
      <c r="P714" s="610"/>
      <c r="Q714" s="610"/>
      <c r="R714" s="610"/>
      <c r="S714" s="612" t="b">
        <v>0</v>
      </c>
      <c r="T714" s="612" t="b">
        <v>0</v>
      </c>
      <c r="U714" s="613"/>
      <c r="V714" s="612">
        <f t="shared" ref="V714:W714" si="548">Q714-P714</f>
        <v>0</v>
      </c>
      <c r="W714" s="612">
        <f t="shared" si="548"/>
        <v>0</v>
      </c>
      <c r="X714" s="612">
        <f t="shared" si="278"/>
        <v>0</v>
      </c>
      <c r="Y714" s="613"/>
      <c r="Z714" s="612">
        <f t="shared" si="285"/>
        <v>0</v>
      </c>
      <c r="AA714" s="612">
        <f t="shared" si="286"/>
        <v>0</v>
      </c>
      <c r="AB714" s="613"/>
      <c r="AC714" s="612">
        <f t="shared" si="287"/>
        <v>0</v>
      </c>
      <c r="AD714" s="620"/>
    </row>
    <row r="715" ht="13.5" hidden="1" customHeight="1">
      <c r="A715" s="604" t="b">
        <v>0</v>
      </c>
      <c r="B715" s="492"/>
      <c r="C715" s="720"/>
      <c r="D715" s="492"/>
      <c r="E715" s="492"/>
      <c r="F715" s="606"/>
      <c r="G715" s="606"/>
      <c r="H715" s="617"/>
      <c r="I715" s="492"/>
      <c r="J715" s="492"/>
      <c r="K715" s="657"/>
      <c r="L715" s="618"/>
      <c r="M715" s="622"/>
      <c r="N715" s="613"/>
      <c r="O715" s="613"/>
      <c r="P715" s="610"/>
      <c r="Q715" s="610"/>
      <c r="R715" s="610"/>
      <c r="S715" s="612" t="b">
        <v>0</v>
      </c>
      <c r="T715" s="612" t="b">
        <v>0</v>
      </c>
      <c r="U715" s="613"/>
      <c r="V715" s="612">
        <f t="shared" ref="V715:W715" si="549">Q715-P715</f>
        <v>0</v>
      </c>
      <c r="W715" s="612">
        <f t="shared" si="549"/>
        <v>0</v>
      </c>
      <c r="X715" s="612">
        <f t="shared" si="278"/>
        <v>0</v>
      </c>
      <c r="Y715" s="613"/>
      <c r="Z715" s="612">
        <f t="shared" si="285"/>
        <v>0</v>
      </c>
      <c r="AA715" s="612">
        <f t="shared" si="286"/>
        <v>0</v>
      </c>
      <c r="AB715" s="613"/>
      <c r="AC715" s="612">
        <f t="shared" si="287"/>
        <v>0</v>
      </c>
      <c r="AD715" s="620"/>
    </row>
    <row r="716" ht="13.5" hidden="1" customHeight="1">
      <c r="A716" s="604" t="b">
        <v>0</v>
      </c>
      <c r="B716" s="492"/>
      <c r="C716" s="721"/>
      <c r="D716" s="492"/>
      <c r="E716" s="492"/>
      <c r="F716" s="606"/>
      <c r="G716" s="606"/>
      <c r="H716" s="617"/>
      <c r="I716" s="492"/>
      <c r="J716" s="492"/>
      <c r="K716" s="657"/>
      <c r="L716" s="618"/>
      <c r="M716" s="622"/>
      <c r="N716" s="613"/>
      <c r="O716" s="613"/>
      <c r="P716" s="610"/>
      <c r="Q716" s="610"/>
      <c r="R716" s="610"/>
      <c r="S716" s="612" t="b">
        <v>0</v>
      </c>
      <c r="T716" s="612" t="b">
        <v>0</v>
      </c>
      <c r="U716" s="613"/>
      <c r="V716" s="612">
        <f t="shared" ref="V716:W716" si="550">Q716-P716</f>
        <v>0</v>
      </c>
      <c r="W716" s="612">
        <f t="shared" si="550"/>
        <v>0</v>
      </c>
      <c r="X716" s="612">
        <f t="shared" si="278"/>
        <v>0</v>
      </c>
      <c r="Y716" s="613"/>
      <c r="Z716" s="612">
        <f t="shared" si="285"/>
        <v>0</v>
      </c>
      <c r="AA716" s="612">
        <f t="shared" si="286"/>
        <v>0</v>
      </c>
      <c r="AB716" s="613"/>
      <c r="AC716" s="612">
        <f t="shared" si="287"/>
        <v>0</v>
      </c>
      <c r="AD716" s="620"/>
    </row>
    <row r="717" ht="13.5" hidden="1" customHeight="1">
      <c r="A717" s="604" t="b">
        <v>0</v>
      </c>
      <c r="B717" s="492"/>
      <c r="C717" s="720"/>
      <c r="D717" s="492"/>
      <c r="E717" s="492"/>
      <c r="F717" s="606"/>
      <c r="G717" s="606"/>
      <c r="H717" s="617"/>
      <c r="I717" s="492"/>
      <c r="J717" s="492"/>
      <c r="K717" s="657"/>
      <c r="L717" s="618"/>
      <c r="M717" s="622"/>
      <c r="N717" s="613"/>
      <c r="O717" s="613"/>
      <c r="P717" s="610"/>
      <c r="Q717" s="610"/>
      <c r="R717" s="610"/>
      <c r="S717" s="612" t="b">
        <v>0</v>
      </c>
      <c r="T717" s="612" t="b">
        <v>0</v>
      </c>
      <c r="U717" s="613"/>
      <c r="V717" s="612">
        <f t="shared" ref="V717:W717" si="551">Q717-P717</f>
        <v>0</v>
      </c>
      <c r="W717" s="612">
        <f t="shared" si="551"/>
        <v>0</v>
      </c>
      <c r="X717" s="612">
        <f t="shared" si="278"/>
        <v>0</v>
      </c>
      <c r="Y717" s="613"/>
      <c r="Z717" s="612">
        <f t="shared" si="285"/>
        <v>0</v>
      </c>
      <c r="AA717" s="612">
        <f t="shared" si="286"/>
        <v>0</v>
      </c>
      <c r="AB717" s="613"/>
      <c r="AC717" s="612">
        <f t="shared" si="287"/>
        <v>0</v>
      </c>
      <c r="AD717" s="620"/>
    </row>
    <row r="718" ht="13.5" hidden="1" customHeight="1">
      <c r="A718" s="604" t="b">
        <v>0</v>
      </c>
      <c r="B718" s="492"/>
      <c r="C718" s="721"/>
      <c r="D718" s="492"/>
      <c r="E718" s="492"/>
      <c r="F718" s="606"/>
      <c r="G718" s="606"/>
      <c r="H718" s="617"/>
      <c r="I718" s="492"/>
      <c r="J718" s="492"/>
      <c r="K718" s="657"/>
      <c r="L718" s="618"/>
      <c r="M718" s="622"/>
      <c r="N718" s="613"/>
      <c r="O718" s="613"/>
      <c r="P718" s="610"/>
      <c r="Q718" s="610"/>
      <c r="R718" s="610"/>
      <c r="S718" s="612" t="b">
        <v>0</v>
      </c>
      <c r="T718" s="612" t="b">
        <v>0</v>
      </c>
      <c r="U718" s="613"/>
      <c r="V718" s="612">
        <f t="shared" ref="V718:W718" si="552">Q718-P718</f>
        <v>0</v>
      </c>
      <c r="W718" s="612">
        <f t="shared" si="552"/>
        <v>0</v>
      </c>
      <c r="X718" s="612">
        <f t="shared" si="278"/>
        <v>0</v>
      </c>
      <c r="Y718" s="613"/>
      <c r="Z718" s="612">
        <f t="shared" si="285"/>
        <v>0</v>
      </c>
      <c r="AA718" s="612">
        <f t="shared" si="286"/>
        <v>0</v>
      </c>
      <c r="AB718" s="613"/>
      <c r="AC718" s="612">
        <f t="shared" si="287"/>
        <v>0</v>
      </c>
      <c r="AD718" s="620"/>
    </row>
    <row r="719" ht="13.5" hidden="1" customHeight="1">
      <c r="A719" s="604" t="b">
        <v>0</v>
      </c>
      <c r="B719" s="492"/>
      <c r="C719" s="720"/>
      <c r="D719" s="492"/>
      <c r="E719" s="492"/>
      <c r="F719" s="606"/>
      <c r="G719" s="606"/>
      <c r="H719" s="617"/>
      <c r="I719" s="492"/>
      <c r="J719" s="492"/>
      <c r="K719" s="657"/>
      <c r="L719" s="618"/>
      <c r="M719" s="622"/>
      <c r="N719" s="613"/>
      <c r="O719" s="613"/>
      <c r="P719" s="610"/>
      <c r="Q719" s="610"/>
      <c r="R719" s="610"/>
      <c r="S719" s="612" t="b">
        <v>0</v>
      </c>
      <c r="T719" s="612" t="b">
        <v>0</v>
      </c>
      <c r="U719" s="613"/>
      <c r="V719" s="612">
        <f t="shared" ref="V719:W719" si="553">Q719-P719</f>
        <v>0</v>
      </c>
      <c r="W719" s="612">
        <f t="shared" si="553"/>
        <v>0</v>
      </c>
      <c r="X719" s="612">
        <f t="shared" si="278"/>
        <v>0</v>
      </c>
      <c r="Y719" s="613"/>
      <c r="Z719" s="612">
        <f t="shared" si="285"/>
        <v>0</v>
      </c>
      <c r="AA719" s="612">
        <f t="shared" si="286"/>
        <v>0</v>
      </c>
      <c r="AB719" s="613"/>
      <c r="AC719" s="612">
        <f t="shared" si="287"/>
        <v>0</v>
      </c>
      <c r="AD719" s="620"/>
    </row>
    <row r="720" ht="13.5" hidden="1" customHeight="1">
      <c r="A720" s="604" t="b">
        <v>0</v>
      </c>
      <c r="B720" s="492"/>
      <c r="C720" s="721"/>
      <c r="D720" s="492"/>
      <c r="E720" s="492"/>
      <c r="F720" s="606"/>
      <c r="G720" s="606"/>
      <c r="H720" s="617"/>
      <c r="I720" s="492"/>
      <c r="J720" s="492"/>
      <c r="K720" s="657"/>
      <c r="L720" s="618"/>
      <c r="M720" s="622"/>
      <c r="N720" s="613"/>
      <c r="O720" s="613"/>
      <c r="P720" s="610"/>
      <c r="Q720" s="610"/>
      <c r="R720" s="610"/>
      <c r="S720" s="612" t="b">
        <v>0</v>
      </c>
      <c r="T720" s="612" t="b">
        <v>0</v>
      </c>
      <c r="U720" s="613"/>
      <c r="V720" s="612">
        <f t="shared" ref="V720:W720" si="554">Q720-P720</f>
        <v>0</v>
      </c>
      <c r="W720" s="612">
        <f t="shared" si="554"/>
        <v>0</v>
      </c>
      <c r="X720" s="612">
        <f t="shared" si="278"/>
        <v>0</v>
      </c>
      <c r="Y720" s="613"/>
      <c r="Z720" s="612">
        <f t="shared" si="285"/>
        <v>0</v>
      </c>
      <c r="AA720" s="612">
        <f t="shared" si="286"/>
        <v>0</v>
      </c>
      <c r="AB720" s="613"/>
      <c r="AC720" s="612">
        <f t="shared" si="287"/>
        <v>0</v>
      </c>
      <c r="AD720" s="620"/>
    </row>
    <row r="721" ht="13.5" hidden="1" customHeight="1">
      <c r="A721" s="604" t="b">
        <v>0</v>
      </c>
      <c r="B721" s="492"/>
      <c r="C721" s="720"/>
      <c r="D721" s="492"/>
      <c r="E721" s="492"/>
      <c r="F721" s="606"/>
      <c r="G721" s="606"/>
      <c r="H721" s="617"/>
      <c r="I721" s="492"/>
      <c r="J721" s="492"/>
      <c r="K721" s="657"/>
      <c r="L721" s="618"/>
      <c r="M721" s="622"/>
      <c r="N721" s="613"/>
      <c r="O721" s="613"/>
      <c r="P721" s="610"/>
      <c r="Q721" s="610"/>
      <c r="R721" s="610"/>
      <c r="S721" s="612" t="b">
        <v>0</v>
      </c>
      <c r="T721" s="612" t="b">
        <v>0</v>
      </c>
      <c r="U721" s="613"/>
      <c r="V721" s="612">
        <f t="shared" ref="V721:W721" si="555">Q721-P721</f>
        <v>0</v>
      </c>
      <c r="W721" s="612">
        <f t="shared" si="555"/>
        <v>0</v>
      </c>
      <c r="X721" s="612">
        <f t="shared" si="278"/>
        <v>0</v>
      </c>
      <c r="Y721" s="613"/>
      <c r="Z721" s="612">
        <f t="shared" si="285"/>
        <v>0</v>
      </c>
      <c r="AA721" s="612">
        <f t="shared" si="286"/>
        <v>0</v>
      </c>
      <c r="AB721" s="613"/>
      <c r="AC721" s="612">
        <f t="shared" si="287"/>
        <v>0</v>
      </c>
      <c r="AD721" s="620"/>
    </row>
    <row r="722" ht="13.5" hidden="1" customHeight="1">
      <c r="A722" s="604" t="b">
        <v>0</v>
      </c>
      <c r="B722" s="492"/>
      <c r="C722" s="721"/>
      <c r="D722" s="492"/>
      <c r="E722" s="492"/>
      <c r="F722" s="606"/>
      <c r="G722" s="606"/>
      <c r="H722" s="617"/>
      <c r="I722" s="492"/>
      <c r="J722" s="492"/>
      <c r="K722" s="657"/>
      <c r="L722" s="618"/>
      <c r="M722" s="622"/>
      <c r="N722" s="613"/>
      <c r="O722" s="613"/>
      <c r="P722" s="610"/>
      <c r="Q722" s="610"/>
      <c r="R722" s="610"/>
      <c r="S722" s="612" t="b">
        <v>0</v>
      </c>
      <c r="T722" s="612" t="b">
        <v>0</v>
      </c>
      <c r="U722" s="613"/>
      <c r="V722" s="612">
        <f t="shared" ref="V722:W722" si="556">Q722-P722</f>
        <v>0</v>
      </c>
      <c r="W722" s="612">
        <f t="shared" si="556"/>
        <v>0</v>
      </c>
      <c r="X722" s="612">
        <f t="shared" si="278"/>
        <v>0</v>
      </c>
      <c r="Y722" s="613"/>
      <c r="Z722" s="612">
        <f t="shared" si="285"/>
        <v>0</v>
      </c>
      <c r="AA722" s="612">
        <f t="shared" si="286"/>
        <v>0</v>
      </c>
      <c r="AB722" s="613"/>
      <c r="AC722" s="612">
        <f t="shared" si="287"/>
        <v>0</v>
      </c>
      <c r="AD722" s="620"/>
    </row>
    <row r="723" ht="13.5" hidden="1" customHeight="1">
      <c r="A723" s="604" t="b">
        <v>0</v>
      </c>
      <c r="B723" s="492"/>
      <c r="C723" s="720"/>
      <c r="D723" s="492"/>
      <c r="E723" s="492"/>
      <c r="F723" s="606"/>
      <c r="G723" s="606"/>
      <c r="H723" s="617"/>
      <c r="I723" s="492"/>
      <c r="J723" s="492"/>
      <c r="K723" s="657"/>
      <c r="L723" s="618"/>
      <c r="M723" s="622"/>
      <c r="N723" s="613"/>
      <c r="O723" s="613"/>
      <c r="P723" s="610"/>
      <c r="Q723" s="610"/>
      <c r="R723" s="610"/>
      <c r="S723" s="612" t="b">
        <v>0</v>
      </c>
      <c r="T723" s="612" t="b">
        <v>0</v>
      </c>
      <c r="U723" s="613"/>
      <c r="V723" s="612">
        <f t="shared" ref="V723:W723" si="557">Q723-P723</f>
        <v>0</v>
      </c>
      <c r="W723" s="612">
        <f t="shared" si="557"/>
        <v>0</v>
      </c>
      <c r="X723" s="612">
        <f t="shared" si="278"/>
        <v>0</v>
      </c>
      <c r="Y723" s="613"/>
      <c r="Z723" s="612">
        <f t="shared" si="285"/>
        <v>0</v>
      </c>
      <c r="AA723" s="612">
        <f t="shared" si="286"/>
        <v>0</v>
      </c>
      <c r="AB723" s="613"/>
      <c r="AC723" s="612">
        <f t="shared" si="287"/>
        <v>0</v>
      </c>
      <c r="AD723" s="620"/>
    </row>
    <row r="724" ht="13.5" hidden="1" customHeight="1">
      <c r="A724" s="604" t="b">
        <v>0</v>
      </c>
      <c r="B724" s="492"/>
      <c r="C724" s="721"/>
      <c r="D724" s="492"/>
      <c r="E724" s="492"/>
      <c r="F724" s="606"/>
      <c r="G724" s="606"/>
      <c r="H724" s="617"/>
      <c r="I724" s="492"/>
      <c r="J724" s="492"/>
      <c r="K724" s="657"/>
      <c r="L724" s="618"/>
      <c r="M724" s="622"/>
      <c r="N724" s="613"/>
      <c r="O724" s="613"/>
      <c r="P724" s="610"/>
      <c r="Q724" s="610"/>
      <c r="R724" s="610"/>
      <c r="S724" s="612" t="b">
        <v>0</v>
      </c>
      <c r="T724" s="612" t="b">
        <v>0</v>
      </c>
      <c r="U724" s="613"/>
      <c r="V724" s="612">
        <f t="shared" ref="V724:W724" si="558">Q724-P724</f>
        <v>0</v>
      </c>
      <c r="W724" s="612">
        <f t="shared" si="558"/>
        <v>0</v>
      </c>
      <c r="X724" s="612">
        <f t="shared" si="278"/>
        <v>0</v>
      </c>
      <c r="Y724" s="613"/>
      <c r="Z724" s="612">
        <f t="shared" si="285"/>
        <v>0</v>
      </c>
      <c r="AA724" s="612">
        <f t="shared" si="286"/>
        <v>0</v>
      </c>
      <c r="AB724" s="613"/>
      <c r="AC724" s="612">
        <f t="shared" si="287"/>
        <v>0</v>
      </c>
      <c r="AD724" s="620"/>
    </row>
    <row r="725" ht="13.5" hidden="1" customHeight="1">
      <c r="A725" s="604" t="b">
        <v>0</v>
      </c>
      <c r="B725" s="492"/>
      <c r="C725" s="720"/>
      <c r="D725" s="492"/>
      <c r="E725" s="492"/>
      <c r="F725" s="606"/>
      <c r="G725" s="606"/>
      <c r="H725" s="617"/>
      <c r="I725" s="492"/>
      <c r="J725" s="492"/>
      <c r="K725" s="657"/>
      <c r="L725" s="618"/>
      <c r="M725" s="622"/>
      <c r="N725" s="613"/>
      <c r="O725" s="613"/>
      <c r="P725" s="610"/>
      <c r="Q725" s="610"/>
      <c r="R725" s="610"/>
      <c r="S725" s="612" t="b">
        <v>0</v>
      </c>
      <c r="T725" s="612" t="b">
        <v>0</v>
      </c>
      <c r="U725" s="613"/>
      <c r="V725" s="612">
        <f t="shared" ref="V725:W725" si="559">Q725-P725</f>
        <v>0</v>
      </c>
      <c r="W725" s="612">
        <f t="shared" si="559"/>
        <v>0</v>
      </c>
      <c r="X725" s="612">
        <f t="shared" si="278"/>
        <v>0</v>
      </c>
      <c r="Y725" s="613"/>
      <c r="Z725" s="612">
        <f t="shared" si="285"/>
        <v>0</v>
      </c>
      <c r="AA725" s="612">
        <f t="shared" si="286"/>
        <v>0</v>
      </c>
      <c r="AB725" s="613"/>
      <c r="AC725" s="612">
        <f t="shared" si="287"/>
        <v>0</v>
      </c>
      <c r="AD725" s="620"/>
    </row>
    <row r="726" ht="13.5" hidden="1" customHeight="1">
      <c r="A726" s="604" t="b">
        <v>0</v>
      </c>
      <c r="B726" s="492"/>
      <c r="C726" s="721"/>
      <c r="D726" s="492"/>
      <c r="E726" s="492"/>
      <c r="F726" s="606"/>
      <c r="G726" s="606"/>
      <c r="H726" s="617"/>
      <c r="I726" s="492"/>
      <c r="J726" s="492"/>
      <c r="K726" s="657"/>
      <c r="L726" s="618"/>
      <c r="M726" s="622"/>
      <c r="N726" s="613"/>
      <c r="O726" s="613"/>
      <c r="P726" s="610"/>
      <c r="Q726" s="610"/>
      <c r="R726" s="610"/>
      <c r="S726" s="612" t="b">
        <v>0</v>
      </c>
      <c r="T726" s="612" t="b">
        <v>0</v>
      </c>
      <c r="U726" s="613"/>
      <c r="V726" s="612">
        <f t="shared" ref="V726:W726" si="560">Q726-P726</f>
        <v>0</v>
      </c>
      <c r="W726" s="612">
        <f t="shared" si="560"/>
        <v>0</v>
      </c>
      <c r="X726" s="612">
        <f t="shared" si="278"/>
        <v>0</v>
      </c>
      <c r="Y726" s="613"/>
      <c r="Z726" s="612">
        <f t="shared" si="285"/>
        <v>0</v>
      </c>
      <c r="AA726" s="612">
        <f t="shared" si="286"/>
        <v>0</v>
      </c>
      <c r="AB726" s="613"/>
      <c r="AC726" s="612">
        <f t="shared" si="287"/>
        <v>0</v>
      </c>
      <c r="AD726" s="620"/>
    </row>
    <row r="727" ht="13.5" hidden="1" customHeight="1">
      <c r="A727" s="604" t="b">
        <v>0</v>
      </c>
      <c r="B727" s="492"/>
      <c r="C727" s="720"/>
      <c r="D727" s="492"/>
      <c r="E727" s="492"/>
      <c r="F727" s="606"/>
      <c r="G727" s="606"/>
      <c r="H727" s="617"/>
      <c r="I727" s="492"/>
      <c r="J727" s="492"/>
      <c r="K727" s="657"/>
      <c r="L727" s="618"/>
      <c r="M727" s="622"/>
      <c r="N727" s="613"/>
      <c r="O727" s="613"/>
      <c r="P727" s="610"/>
      <c r="Q727" s="610"/>
      <c r="R727" s="610"/>
      <c r="S727" s="612" t="b">
        <v>0</v>
      </c>
      <c r="T727" s="612" t="b">
        <v>0</v>
      </c>
      <c r="U727" s="613"/>
      <c r="V727" s="612">
        <f t="shared" ref="V727:W727" si="561">Q727-P727</f>
        <v>0</v>
      </c>
      <c r="W727" s="612">
        <f t="shared" si="561"/>
        <v>0</v>
      </c>
      <c r="X727" s="612">
        <f t="shared" si="278"/>
        <v>0</v>
      </c>
      <c r="Y727" s="613"/>
      <c r="Z727" s="612">
        <f t="shared" si="285"/>
        <v>0</v>
      </c>
      <c r="AA727" s="612">
        <f t="shared" si="286"/>
        <v>0</v>
      </c>
      <c r="AB727" s="613"/>
      <c r="AC727" s="612">
        <f t="shared" si="287"/>
        <v>0</v>
      </c>
      <c r="AD727" s="620"/>
    </row>
    <row r="728" ht="13.5" hidden="1" customHeight="1">
      <c r="A728" s="604" t="b">
        <v>0</v>
      </c>
      <c r="B728" s="492"/>
      <c r="C728" s="721"/>
      <c r="D728" s="492"/>
      <c r="E728" s="492"/>
      <c r="F728" s="606"/>
      <c r="G728" s="606"/>
      <c r="H728" s="617"/>
      <c r="I728" s="492"/>
      <c r="J728" s="492"/>
      <c r="K728" s="657"/>
      <c r="L728" s="618"/>
      <c r="M728" s="622"/>
      <c r="N728" s="613"/>
      <c r="O728" s="613"/>
      <c r="P728" s="610"/>
      <c r="Q728" s="610"/>
      <c r="R728" s="610"/>
      <c r="S728" s="612" t="b">
        <v>0</v>
      </c>
      <c r="T728" s="612" t="b">
        <v>0</v>
      </c>
      <c r="U728" s="613"/>
      <c r="V728" s="612">
        <f t="shared" ref="V728:W728" si="562">Q728-P728</f>
        <v>0</v>
      </c>
      <c r="W728" s="612">
        <f t="shared" si="562"/>
        <v>0</v>
      </c>
      <c r="X728" s="612">
        <f t="shared" si="278"/>
        <v>0</v>
      </c>
      <c r="Y728" s="613"/>
      <c r="Z728" s="612">
        <f t="shared" si="285"/>
        <v>0</v>
      </c>
      <c r="AA728" s="612">
        <f t="shared" si="286"/>
        <v>0</v>
      </c>
      <c r="AB728" s="613"/>
      <c r="AC728" s="612">
        <f t="shared" si="287"/>
        <v>0</v>
      </c>
      <c r="AD728" s="620"/>
    </row>
    <row r="729" ht="13.5" hidden="1" customHeight="1">
      <c r="A729" s="604" t="b">
        <v>0</v>
      </c>
      <c r="B729" s="492"/>
      <c r="C729" s="720"/>
      <c r="D729" s="492"/>
      <c r="E729" s="492"/>
      <c r="F729" s="606"/>
      <c r="G729" s="606"/>
      <c r="H729" s="617"/>
      <c r="I729" s="492"/>
      <c r="J729" s="492"/>
      <c r="K729" s="657"/>
      <c r="L729" s="618"/>
      <c r="M729" s="622"/>
      <c r="N729" s="613"/>
      <c r="O729" s="613"/>
      <c r="P729" s="610"/>
      <c r="Q729" s="610"/>
      <c r="R729" s="610"/>
      <c r="S729" s="612" t="b">
        <v>0</v>
      </c>
      <c r="T729" s="612" t="b">
        <v>0</v>
      </c>
      <c r="U729" s="613"/>
      <c r="V729" s="612">
        <f t="shared" ref="V729:W729" si="563">Q729-P729</f>
        <v>0</v>
      </c>
      <c r="W729" s="612">
        <f t="shared" si="563"/>
        <v>0</v>
      </c>
      <c r="X729" s="612">
        <f t="shared" si="278"/>
        <v>0</v>
      </c>
      <c r="Y729" s="613"/>
      <c r="Z729" s="612">
        <f t="shared" si="285"/>
        <v>0</v>
      </c>
      <c r="AA729" s="612">
        <f t="shared" si="286"/>
        <v>0</v>
      </c>
      <c r="AB729" s="613"/>
      <c r="AC729" s="612">
        <f t="shared" si="287"/>
        <v>0</v>
      </c>
      <c r="AD729" s="620"/>
    </row>
    <row r="730" ht="13.5" hidden="1" customHeight="1">
      <c r="A730" s="604" t="b">
        <v>0</v>
      </c>
      <c r="B730" s="492"/>
      <c r="C730" s="721"/>
      <c r="D730" s="492"/>
      <c r="E730" s="492"/>
      <c r="F730" s="606"/>
      <c r="G730" s="606"/>
      <c r="H730" s="617"/>
      <c r="I730" s="492"/>
      <c r="J730" s="492"/>
      <c r="K730" s="657"/>
      <c r="L730" s="618"/>
      <c r="M730" s="622"/>
      <c r="N730" s="613"/>
      <c r="O730" s="613"/>
      <c r="P730" s="610"/>
      <c r="Q730" s="610"/>
      <c r="R730" s="610"/>
      <c r="S730" s="612" t="b">
        <v>0</v>
      </c>
      <c r="T730" s="612" t="b">
        <v>0</v>
      </c>
      <c r="U730" s="613"/>
      <c r="V730" s="612">
        <f t="shared" ref="V730:W730" si="564">Q730-P730</f>
        <v>0</v>
      </c>
      <c r="W730" s="612">
        <f t="shared" si="564"/>
        <v>0</v>
      </c>
      <c r="X730" s="612">
        <f t="shared" si="278"/>
        <v>0</v>
      </c>
      <c r="Y730" s="613"/>
      <c r="Z730" s="612">
        <f t="shared" si="285"/>
        <v>0</v>
      </c>
      <c r="AA730" s="612">
        <f t="shared" si="286"/>
        <v>0</v>
      </c>
      <c r="AB730" s="613"/>
      <c r="AC730" s="612">
        <f t="shared" si="287"/>
        <v>0</v>
      </c>
      <c r="AD730" s="620"/>
    </row>
    <row r="731" ht="13.5" hidden="1" customHeight="1">
      <c r="A731" s="604" t="b">
        <v>0</v>
      </c>
      <c r="B731" s="492"/>
      <c r="C731" s="720"/>
      <c r="D731" s="492"/>
      <c r="E731" s="492"/>
      <c r="F731" s="606"/>
      <c r="G731" s="606"/>
      <c r="H731" s="617"/>
      <c r="I731" s="492"/>
      <c r="J731" s="492"/>
      <c r="K731" s="657"/>
      <c r="L731" s="618"/>
      <c r="M731" s="622"/>
      <c r="N731" s="613"/>
      <c r="O731" s="613"/>
      <c r="P731" s="610"/>
      <c r="Q731" s="610"/>
      <c r="R731" s="610"/>
      <c r="S731" s="612" t="b">
        <v>0</v>
      </c>
      <c r="T731" s="612" t="b">
        <v>0</v>
      </c>
      <c r="U731" s="613"/>
      <c r="V731" s="612">
        <f t="shared" ref="V731:W731" si="565">Q731-P731</f>
        <v>0</v>
      </c>
      <c r="W731" s="612">
        <f t="shared" si="565"/>
        <v>0</v>
      </c>
      <c r="X731" s="612">
        <f t="shared" si="278"/>
        <v>0</v>
      </c>
      <c r="Y731" s="613"/>
      <c r="Z731" s="612">
        <f t="shared" si="285"/>
        <v>0</v>
      </c>
      <c r="AA731" s="612">
        <f t="shared" si="286"/>
        <v>0</v>
      </c>
      <c r="AB731" s="613"/>
      <c r="AC731" s="612">
        <f t="shared" si="287"/>
        <v>0</v>
      </c>
      <c r="AD731" s="620"/>
    </row>
    <row r="732" ht="13.5" hidden="1" customHeight="1">
      <c r="A732" s="604" t="b">
        <v>0</v>
      </c>
      <c r="B732" s="492"/>
      <c r="C732" s="721"/>
      <c r="D732" s="492"/>
      <c r="E732" s="492"/>
      <c r="F732" s="606"/>
      <c r="G732" s="606"/>
      <c r="H732" s="617"/>
      <c r="I732" s="492"/>
      <c r="J732" s="492"/>
      <c r="K732" s="657"/>
      <c r="L732" s="618"/>
      <c r="M732" s="622"/>
      <c r="N732" s="613"/>
      <c r="O732" s="613"/>
      <c r="P732" s="610"/>
      <c r="Q732" s="610"/>
      <c r="R732" s="610"/>
      <c r="S732" s="612" t="b">
        <v>0</v>
      </c>
      <c r="T732" s="612" t="b">
        <v>0</v>
      </c>
      <c r="U732" s="613"/>
      <c r="V732" s="612">
        <f t="shared" ref="V732:W732" si="566">Q732-P732</f>
        <v>0</v>
      </c>
      <c r="W732" s="612">
        <f t="shared" si="566"/>
        <v>0</v>
      </c>
      <c r="X732" s="612">
        <f t="shared" si="278"/>
        <v>0</v>
      </c>
      <c r="Y732" s="613"/>
      <c r="Z732" s="612">
        <f t="shared" si="285"/>
        <v>0</v>
      </c>
      <c r="AA732" s="612">
        <f t="shared" si="286"/>
        <v>0</v>
      </c>
      <c r="AB732" s="613"/>
      <c r="AC732" s="612">
        <f t="shared" si="287"/>
        <v>0</v>
      </c>
      <c r="AD732" s="620"/>
    </row>
    <row r="733" ht="13.5" hidden="1" customHeight="1">
      <c r="A733" s="604" t="b">
        <v>0</v>
      </c>
      <c r="B733" s="492"/>
      <c r="C733" s="720"/>
      <c r="D733" s="492"/>
      <c r="E733" s="492"/>
      <c r="F733" s="606"/>
      <c r="G733" s="606"/>
      <c r="H733" s="617"/>
      <c r="I733" s="492"/>
      <c r="J733" s="492"/>
      <c r="K733" s="657"/>
      <c r="L733" s="618"/>
      <c r="M733" s="622"/>
      <c r="N733" s="613"/>
      <c r="O733" s="613"/>
      <c r="P733" s="610"/>
      <c r="Q733" s="610"/>
      <c r="R733" s="610"/>
      <c r="S733" s="612" t="b">
        <v>0</v>
      </c>
      <c r="T733" s="612" t="b">
        <v>0</v>
      </c>
      <c r="U733" s="613"/>
      <c r="V733" s="612">
        <f t="shared" ref="V733:W733" si="567">Q733-P733</f>
        <v>0</v>
      </c>
      <c r="W733" s="612">
        <f t="shared" si="567"/>
        <v>0</v>
      </c>
      <c r="X733" s="612">
        <f t="shared" si="278"/>
        <v>0</v>
      </c>
      <c r="Y733" s="613"/>
      <c r="Z733" s="612">
        <f t="shared" si="285"/>
        <v>0</v>
      </c>
      <c r="AA733" s="612">
        <f t="shared" si="286"/>
        <v>0</v>
      </c>
      <c r="AB733" s="613"/>
      <c r="AC733" s="612">
        <f t="shared" si="287"/>
        <v>0</v>
      </c>
      <c r="AD733" s="620"/>
    </row>
    <row r="734" ht="13.5" hidden="1" customHeight="1">
      <c r="A734" s="604" t="b">
        <v>0</v>
      </c>
      <c r="B734" s="492"/>
      <c r="C734" s="721"/>
      <c r="D734" s="492"/>
      <c r="E734" s="492"/>
      <c r="F734" s="606"/>
      <c r="G734" s="606"/>
      <c r="H734" s="617"/>
      <c r="I734" s="492"/>
      <c r="J734" s="492"/>
      <c r="K734" s="657"/>
      <c r="L734" s="618"/>
      <c r="M734" s="622"/>
      <c r="N734" s="613"/>
      <c r="O734" s="613"/>
      <c r="P734" s="610"/>
      <c r="Q734" s="610"/>
      <c r="R734" s="610"/>
      <c r="S734" s="612" t="b">
        <v>0</v>
      </c>
      <c r="T734" s="612" t="b">
        <v>0</v>
      </c>
      <c r="U734" s="613"/>
      <c r="V734" s="612">
        <f t="shared" ref="V734:W734" si="568">Q734-P734</f>
        <v>0</v>
      </c>
      <c r="W734" s="612">
        <f t="shared" si="568"/>
        <v>0</v>
      </c>
      <c r="X734" s="612">
        <f t="shared" si="278"/>
        <v>0</v>
      </c>
      <c r="Y734" s="613"/>
      <c r="Z734" s="612">
        <f t="shared" si="285"/>
        <v>0</v>
      </c>
      <c r="AA734" s="612">
        <f t="shared" si="286"/>
        <v>0</v>
      </c>
      <c r="AB734" s="613"/>
      <c r="AC734" s="612">
        <f t="shared" si="287"/>
        <v>0</v>
      </c>
      <c r="AD734" s="620"/>
    </row>
    <row r="735" ht="13.5" hidden="1" customHeight="1">
      <c r="A735" s="604" t="b">
        <v>0</v>
      </c>
      <c r="B735" s="492"/>
      <c r="C735" s="720"/>
      <c r="D735" s="492"/>
      <c r="E735" s="492"/>
      <c r="F735" s="606"/>
      <c r="G735" s="606"/>
      <c r="H735" s="617"/>
      <c r="I735" s="492"/>
      <c r="J735" s="492"/>
      <c r="K735" s="657"/>
      <c r="L735" s="618"/>
      <c r="M735" s="622"/>
      <c r="N735" s="613"/>
      <c r="O735" s="613"/>
      <c r="P735" s="610"/>
      <c r="Q735" s="610"/>
      <c r="R735" s="610"/>
      <c r="S735" s="612" t="b">
        <v>0</v>
      </c>
      <c r="T735" s="612" t="b">
        <v>0</v>
      </c>
      <c r="U735" s="613"/>
      <c r="V735" s="612">
        <f t="shared" ref="V735:W735" si="569">Q735-P735</f>
        <v>0</v>
      </c>
      <c r="W735" s="612">
        <f t="shared" si="569"/>
        <v>0</v>
      </c>
      <c r="X735" s="612">
        <f t="shared" si="278"/>
        <v>0</v>
      </c>
      <c r="Y735" s="613"/>
      <c r="Z735" s="612">
        <f t="shared" si="285"/>
        <v>0</v>
      </c>
      <c r="AA735" s="612">
        <f t="shared" si="286"/>
        <v>0</v>
      </c>
      <c r="AB735" s="613"/>
      <c r="AC735" s="612">
        <f t="shared" si="287"/>
        <v>0</v>
      </c>
      <c r="AD735" s="620"/>
    </row>
    <row r="736" ht="13.5" hidden="1" customHeight="1">
      <c r="A736" s="604" t="b">
        <v>0</v>
      </c>
      <c r="B736" s="492"/>
      <c r="C736" s="721"/>
      <c r="D736" s="492"/>
      <c r="E736" s="492"/>
      <c r="F736" s="606"/>
      <c r="G736" s="606"/>
      <c r="H736" s="617"/>
      <c r="I736" s="492"/>
      <c r="J736" s="492"/>
      <c r="K736" s="657"/>
      <c r="L736" s="618"/>
      <c r="M736" s="622"/>
      <c r="N736" s="613"/>
      <c r="O736" s="613"/>
      <c r="P736" s="610"/>
      <c r="Q736" s="610"/>
      <c r="R736" s="610"/>
      <c r="S736" s="612" t="b">
        <v>0</v>
      </c>
      <c r="T736" s="612" t="b">
        <v>0</v>
      </c>
      <c r="U736" s="613"/>
      <c r="V736" s="612">
        <f t="shared" ref="V736:W736" si="570">Q736-P736</f>
        <v>0</v>
      </c>
      <c r="W736" s="612">
        <f t="shared" si="570"/>
        <v>0</v>
      </c>
      <c r="X736" s="612">
        <f t="shared" si="278"/>
        <v>0</v>
      </c>
      <c r="Y736" s="613"/>
      <c r="Z736" s="612">
        <f t="shared" si="285"/>
        <v>0</v>
      </c>
      <c r="AA736" s="612">
        <f t="shared" si="286"/>
        <v>0</v>
      </c>
      <c r="AB736" s="613"/>
      <c r="AC736" s="612">
        <f t="shared" si="287"/>
        <v>0</v>
      </c>
      <c r="AD736" s="620"/>
    </row>
    <row r="737" ht="13.5" hidden="1" customHeight="1">
      <c r="A737" s="604" t="b">
        <v>0</v>
      </c>
      <c r="B737" s="492"/>
      <c r="C737" s="720"/>
      <c r="D737" s="492"/>
      <c r="E737" s="492"/>
      <c r="F737" s="606"/>
      <c r="G737" s="606"/>
      <c r="H737" s="617"/>
      <c r="I737" s="492"/>
      <c r="J737" s="492"/>
      <c r="K737" s="657"/>
      <c r="L737" s="618"/>
      <c r="M737" s="622"/>
      <c r="N737" s="613"/>
      <c r="O737" s="613"/>
      <c r="P737" s="610"/>
      <c r="Q737" s="610"/>
      <c r="R737" s="610"/>
      <c r="S737" s="612" t="b">
        <v>0</v>
      </c>
      <c r="T737" s="612" t="b">
        <v>0</v>
      </c>
      <c r="U737" s="613"/>
      <c r="V737" s="612">
        <f t="shared" ref="V737:W737" si="571">Q737-P737</f>
        <v>0</v>
      </c>
      <c r="W737" s="612">
        <f t="shared" si="571"/>
        <v>0</v>
      </c>
      <c r="X737" s="612">
        <f t="shared" si="278"/>
        <v>0</v>
      </c>
      <c r="Y737" s="613"/>
      <c r="Z737" s="612">
        <f t="shared" si="285"/>
        <v>0</v>
      </c>
      <c r="AA737" s="612">
        <f t="shared" si="286"/>
        <v>0</v>
      </c>
      <c r="AB737" s="613"/>
      <c r="AC737" s="612">
        <f t="shared" si="287"/>
        <v>0</v>
      </c>
      <c r="AD737" s="620"/>
    </row>
    <row r="738" ht="13.5" hidden="1" customHeight="1">
      <c r="A738" s="604" t="b">
        <v>0</v>
      </c>
      <c r="B738" s="492"/>
      <c r="C738" s="721"/>
      <c r="D738" s="492"/>
      <c r="E738" s="492"/>
      <c r="F738" s="606"/>
      <c r="G738" s="606"/>
      <c r="H738" s="617"/>
      <c r="I738" s="492"/>
      <c r="J738" s="492"/>
      <c r="K738" s="657"/>
      <c r="L738" s="618"/>
      <c r="M738" s="622"/>
      <c r="N738" s="613"/>
      <c r="O738" s="613"/>
      <c r="P738" s="610"/>
      <c r="Q738" s="610"/>
      <c r="R738" s="610"/>
      <c r="S738" s="612" t="b">
        <v>0</v>
      </c>
      <c r="T738" s="612" t="b">
        <v>0</v>
      </c>
      <c r="U738" s="613"/>
      <c r="V738" s="612">
        <f t="shared" ref="V738:W738" si="572">Q738-P738</f>
        <v>0</v>
      </c>
      <c r="W738" s="612">
        <f t="shared" si="572"/>
        <v>0</v>
      </c>
      <c r="X738" s="612">
        <f t="shared" si="278"/>
        <v>0</v>
      </c>
      <c r="Y738" s="613"/>
      <c r="Z738" s="612">
        <f t="shared" si="285"/>
        <v>0</v>
      </c>
      <c r="AA738" s="612">
        <f t="shared" si="286"/>
        <v>0</v>
      </c>
      <c r="AB738" s="613"/>
      <c r="AC738" s="612">
        <f t="shared" si="287"/>
        <v>0</v>
      </c>
      <c r="AD738" s="620"/>
    </row>
    <row r="739" ht="13.5" hidden="1" customHeight="1">
      <c r="A739" s="604" t="b">
        <v>0</v>
      </c>
      <c r="B739" s="492"/>
      <c r="C739" s="720"/>
      <c r="D739" s="492"/>
      <c r="E739" s="492"/>
      <c r="F739" s="606"/>
      <c r="G739" s="606"/>
      <c r="H739" s="617"/>
      <c r="I739" s="492"/>
      <c r="J739" s="492"/>
      <c r="K739" s="657"/>
      <c r="L739" s="618"/>
      <c r="M739" s="622"/>
      <c r="N739" s="613"/>
      <c r="O739" s="613"/>
      <c r="P739" s="610"/>
      <c r="Q739" s="610"/>
      <c r="R739" s="610"/>
      <c r="S739" s="612" t="b">
        <v>0</v>
      </c>
      <c r="T739" s="612" t="b">
        <v>0</v>
      </c>
      <c r="U739" s="613"/>
      <c r="V739" s="612">
        <f t="shared" ref="V739:W739" si="573">Q739-P739</f>
        <v>0</v>
      </c>
      <c r="W739" s="612">
        <f t="shared" si="573"/>
        <v>0</v>
      </c>
      <c r="X739" s="612">
        <f t="shared" si="278"/>
        <v>0</v>
      </c>
      <c r="Y739" s="613"/>
      <c r="Z739" s="612">
        <f t="shared" si="285"/>
        <v>0</v>
      </c>
      <c r="AA739" s="612">
        <f t="shared" si="286"/>
        <v>0</v>
      </c>
      <c r="AB739" s="613"/>
      <c r="AC739" s="612">
        <f t="shared" si="287"/>
        <v>0</v>
      </c>
      <c r="AD739" s="620"/>
    </row>
    <row r="740" ht="13.5" hidden="1" customHeight="1">
      <c r="A740" s="604" t="b">
        <v>0</v>
      </c>
      <c r="B740" s="492"/>
      <c r="C740" s="721"/>
      <c r="D740" s="492"/>
      <c r="E740" s="492"/>
      <c r="F740" s="606"/>
      <c r="G740" s="606"/>
      <c r="H740" s="617"/>
      <c r="I740" s="492"/>
      <c r="J740" s="492"/>
      <c r="K740" s="657"/>
      <c r="L740" s="618"/>
      <c r="M740" s="622"/>
      <c r="N740" s="613"/>
      <c r="O740" s="613"/>
      <c r="P740" s="610"/>
      <c r="Q740" s="610"/>
      <c r="R740" s="610"/>
      <c r="S740" s="612" t="b">
        <v>0</v>
      </c>
      <c r="T740" s="612" t="b">
        <v>0</v>
      </c>
      <c r="U740" s="613"/>
      <c r="V740" s="612">
        <f t="shared" ref="V740:W740" si="574">Q740-P740</f>
        <v>0</v>
      </c>
      <c r="W740" s="612">
        <f t="shared" si="574"/>
        <v>0</v>
      </c>
      <c r="X740" s="612">
        <f t="shared" si="278"/>
        <v>0</v>
      </c>
      <c r="Y740" s="613"/>
      <c r="Z740" s="612">
        <f t="shared" si="285"/>
        <v>0</v>
      </c>
      <c r="AA740" s="612">
        <f t="shared" si="286"/>
        <v>0</v>
      </c>
      <c r="AB740" s="613"/>
      <c r="AC740" s="612">
        <f t="shared" si="287"/>
        <v>0</v>
      </c>
      <c r="AD740" s="620"/>
    </row>
    <row r="741" ht="13.5" hidden="1" customHeight="1">
      <c r="A741" s="604" t="b">
        <v>0</v>
      </c>
      <c r="B741" s="492"/>
      <c r="C741" s="720"/>
      <c r="D741" s="492"/>
      <c r="E741" s="492"/>
      <c r="F741" s="606"/>
      <c r="G741" s="606"/>
      <c r="H741" s="617"/>
      <c r="I741" s="492"/>
      <c r="J741" s="492"/>
      <c r="K741" s="657"/>
      <c r="L741" s="618"/>
      <c r="M741" s="622"/>
      <c r="N741" s="613"/>
      <c r="O741" s="613"/>
      <c r="P741" s="610"/>
      <c r="Q741" s="610"/>
      <c r="R741" s="610"/>
      <c r="S741" s="612" t="b">
        <v>0</v>
      </c>
      <c r="T741" s="612" t="b">
        <v>0</v>
      </c>
      <c r="U741" s="613"/>
      <c r="V741" s="612">
        <f t="shared" ref="V741:W741" si="575">Q741-P741</f>
        <v>0</v>
      </c>
      <c r="W741" s="612">
        <f t="shared" si="575"/>
        <v>0</v>
      </c>
      <c r="X741" s="612">
        <f t="shared" si="278"/>
        <v>0</v>
      </c>
      <c r="Y741" s="613"/>
      <c r="Z741" s="612">
        <f t="shared" si="285"/>
        <v>0</v>
      </c>
      <c r="AA741" s="612">
        <f t="shared" si="286"/>
        <v>0</v>
      </c>
      <c r="AB741" s="613"/>
      <c r="AC741" s="612">
        <f t="shared" si="287"/>
        <v>0</v>
      </c>
      <c r="AD741" s="620"/>
    </row>
    <row r="742" ht="13.5" hidden="1" customHeight="1">
      <c r="A742" s="604" t="b">
        <v>0</v>
      </c>
      <c r="B742" s="492"/>
      <c r="C742" s="721"/>
      <c r="D742" s="492"/>
      <c r="E742" s="492"/>
      <c r="F742" s="606"/>
      <c r="G742" s="606"/>
      <c r="H742" s="617"/>
      <c r="I742" s="492"/>
      <c r="J742" s="492"/>
      <c r="K742" s="657"/>
      <c r="L742" s="618"/>
      <c r="M742" s="622"/>
      <c r="N742" s="613"/>
      <c r="O742" s="613"/>
      <c r="P742" s="610"/>
      <c r="Q742" s="610"/>
      <c r="R742" s="610"/>
      <c r="S742" s="612" t="b">
        <v>0</v>
      </c>
      <c r="T742" s="612" t="b">
        <v>0</v>
      </c>
      <c r="U742" s="613"/>
      <c r="V742" s="612">
        <f t="shared" ref="V742:W742" si="576">Q742-P742</f>
        <v>0</v>
      </c>
      <c r="W742" s="612">
        <f t="shared" si="576"/>
        <v>0</v>
      </c>
      <c r="X742" s="612">
        <f t="shared" si="278"/>
        <v>0</v>
      </c>
      <c r="Y742" s="613"/>
      <c r="Z742" s="612">
        <f t="shared" si="285"/>
        <v>0</v>
      </c>
      <c r="AA742" s="612">
        <f t="shared" si="286"/>
        <v>0</v>
      </c>
      <c r="AB742" s="613"/>
      <c r="AC742" s="612">
        <f t="shared" si="287"/>
        <v>0</v>
      </c>
      <c r="AD742" s="620"/>
    </row>
    <row r="743" ht="13.5" hidden="1" customHeight="1">
      <c r="A743" s="604" t="b">
        <v>0</v>
      </c>
      <c r="B743" s="492"/>
      <c r="C743" s="720"/>
      <c r="D743" s="492"/>
      <c r="E743" s="492"/>
      <c r="F743" s="606"/>
      <c r="G743" s="606"/>
      <c r="H743" s="617"/>
      <c r="I743" s="492"/>
      <c r="J743" s="492"/>
      <c r="K743" s="657"/>
      <c r="L743" s="618"/>
      <c r="M743" s="622"/>
      <c r="N743" s="613"/>
      <c r="O743" s="613"/>
      <c r="P743" s="610"/>
      <c r="Q743" s="610"/>
      <c r="R743" s="610"/>
      <c r="S743" s="612" t="b">
        <v>0</v>
      </c>
      <c r="T743" s="612" t="b">
        <v>0</v>
      </c>
      <c r="U743" s="613"/>
      <c r="V743" s="612">
        <f t="shared" ref="V743:W743" si="577">Q743-P743</f>
        <v>0</v>
      </c>
      <c r="W743" s="612">
        <f t="shared" si="577"/>
        <v>0</v>
      </c>
      <c r="X743" s="612">
        <f t="shared" si="278"/>
        <v>0</v>
      </c>
      <c r="Y743" s="613"/>
      <c r="Z743" s="612">
        <f t="shared" si="285"/>
        <v>0</v>
      </c>
      <c r="AA743" s="612">
        <f t="shared" si="286"/>
        <v>0</v>
      </c>
      <c r="AB743" s="613"/>
      <c r="AC743" s="612">
        <f t="shared" si="287"/>
        <v>0</v>
      </c>
      <c r="AD743" s="620"/>
    </row>
    <row r="744" ht="13.5" hidden="1" customHeight="1">
      <c r="A744" s="604" t="b">
        <v>0</v>
      </c>
      <c r="B744" s="492"/>
      <c r="C744" s="721"/>
      <c r="D744" s="492"/>
      <c r="E744" s="492"/>
      <c r="F744" s="606"/>
      <c r="G744" s="606"/>
      <c r="H744" s="617"/>
      <c r="I744" s="492"/>
      <c r="J744" s="492"/>
      <c r="K744" s="657"/>
      <c r="L744" s="618"/>
      <c r="M744" s="622"/>
      <c r="N744" s="613"/>
      <c r="O744" s="613"/>
      <c r="P744" s="610"/>
      <c r="Q744" s="610"/>
      <c r="R744" s="610"/>
      <c r="S744" s="612" t="b">
        <v>0</v>
      </c>
      <c r="T744" s="612" t="b">
        <v>0</v>
      </c>
      <c r="U744" s="613"/>
      <c r="V744" s="612">
        <f t="shared" ref="V744:W744" si="578">Q744-P744</f>
        <v>0</v>
      </c>
      <c r="W744" s="612">
        <f t="shared" si="578"/>
        <v>0</v>
      </c>
      <c r="X744" s="612">
        <f t="shared" si="278"/>
        <v>0</v>
      </c>
      <c r="Y744" s="613"/>
      <c r="Z744" s="612">
        <f t="shared" si="285"/>
        <v>0</v>
      </c>
      <c r="AA744" s="612">
        <f t="shared" si="286"/>
        <v>0</v>
      </c>
      <c r="AB744" s="613"/>
      <c r="AC744" s="612">
        <f t="shared" si="287"/>
        <v>0</v>
      </c>
      <c r="AD744" s="620"/>
    </row>
    <row r="745" ht="13.5" hidden="1" customHeight="1">
      <c r="A745" s="604" t="b">
        <v>0</v>
      </c>
      <c r="B745" s="492"/>
      <c r="C745" s="720"/>
      <c r="D745" s="492"/>
      <c r="E745" s="492"/>
      <c r="F745" s="606"/>
      <c r="G745" s="606"/>
      <c r="H745" s="617"/>
      <c r="I745" s="492"/>
      <c r="J745" s="492"/>
      <c r="K745" s="657"/>
      <c r="L745" s="618"/>
      <c r="M745" s="622"/>
      <c r="N745" s="613"/>
      <c r="O745" s="613"/>
      <c r="P745" s="610"/>
      <c r="Q745" s="610"/>
      <c r="R745" s="610"/>
      <c r="S745" s="612" t="b">
        <v>0</v>
      </c>
      <c r="T745" s="612" t="b">
        <v>0</v>
      </c>
      <c r="U745" s="613"/>
      <c r="V745" s="612">
        <f t="shared" ref="V745:W745" si="579">Q745-P745</f>
        <v>0</v>
      </c>
      <c r="W745" s="612">
        <f t="shared" si="579"/>
        <v>0</v>
      </c>
      <c r="X745" s="612">
        <f t="shared" si="278"/>
        <v>0</v>
      </c>
      <c r="Y745" s="613"/>
      <c r="Z745" s="612">
        <f t="shared" si="285"/>
        <v>0</v>
      </c>
      <c r="AA745" s="612">
        <f t="shared" si="286"/>
        <v>0</v>
      </c>
      <c r="AB745" s="613"/>
      <c r="AC745" s="612">
        <f t="shared" si="287"/>
        <v>0</v>
      </c>
      <c r="AD745" s="620"/>
    </row>
    <row r="746" ht="13.5" hidden="1" customHeight="1">
      <c r="A746" s="604" t="b">
        <v>0</v>
      </c>
      <c r="B746" s="492"/>
      <c r="C746" s="721"/>
      <c r="D746" s="492"/>
      <c r="E746" s="492"/>
      <c r="F746" s="606"/>
      <c r="G746" s="606"/>
      <c r="H746" s="617"/>
      <c r="I746" s="492"/>
      <c r="J746" s="492"/>
      <c r="K746" s="657"/>
      <c r="L746" s="618"/>
      <c r="M746" s="622"/>
      <c r="N746" s="613"/>
      <c r="O746" s="613"/>
      <c r="P746" s="610"/>
      <c r="Q746" s="610"/>
      <c r="R746" s="610"/>
      <c r="S746" s="612" t="b">
        <v>0</v>
      </c>
      <c r="T746" s="612" t="b">
        <v>0</v>
      </c>
      <c r="U746" s="613"/>
      <c r="V746" s="612">
        <f t="shared" ref="V746:W746" si="580">Q746-P746</f>
        <v>0</v>
      </c>
      <c r="W746" s="612">
        <f t="shared" si="580"/>
        <v>0</v>
      </c>
      <c r="X746" s="612">
        <f t="shared" si="278"/>
        <v>0</v>
      </c>
      <c r="Y746" s="613"/>
      <c r="Z746" s="612">
        <f t="shared" si="285"/>
        <v>0</v>
      </c>
      <c r="AA746" s="612">
        <f t="shared" si="286"/>
        <v>0</v>
      </c>
      <c r="AB746" s="613"/>
      <c r="AC746" s="612">
        <f t="shared" si="287"/>
        <v>0</v>
      </c>
      <c r="AD746" s="620"/>
    </row>
    <row r="747" ht="13.5" hidden="1" customHeight="1">
      <c r="A747" s="604" t="b">
        <v>0</v>
      </c>
      <c r="B747" s="492"/>
      <c r="C747" s="720"/>
      <c r="D747" s="492"/>
      <c r="E747" s="492"/>
      <c r="F747" s="606"/>
      <c r="G747" s="606"/>
      <c r="H747" s="617"/>
      <c r="I747" s="492"/>
      <c r="J747" s="492"/>
      <c r="K747" s="657"/>
      <c r="L747" s="618"/>
      <c r="M747" s="622"/>
      <c r="N747" s="613"/>
      <c r="O747" s="613"/>
      <c r="P747" s="610"/>
      <c r="Q747" s="610"/>
      <c r="R747" s="610"/>
      <c r="S747" s="612" t="b">
        <v>0</v>
      </c>
      <c r="T747" s="612" t="b">
        <v>0</v>
      </c>
      <c r="U747" s="613"/>
      <c r="V747" s="612">
        <f t="shared" ref="V747:W747" si="581">Q747-P747</f>
        <v>0</v>
      </c>
      <c r="W747" s="612">
        <f t="shared" si="581"/>
        <v>0</v>
      </c>
      <c r="X747" s="612">
        <f t="shared" si="278"/>
        <v>0</v>
      </c>
      <c r="Y747" s="613"/>
      <c r="Z747" s="612">
        <f t="shared" si="285"/>
        <v>0</v>
      </c>
      <c r="AA747" s="612">
        <f t="shared" si="286"/>
        <v>0</v>
      </c>
      <c r="AB747" s="613"/>
      <c r="AC747" s="612">
        <f t="shared" si="287"/>
        <v>0</v>
      </c>
      <c r="AD747" s="620"/>
    </row>
    <row r="748" ht="13.5" hidden="1" customHeight="1">
      <c r="A748" s="604" t="b">
        <v>0</v>
      </c>
      <c r="B748" s="492"/>
      <c r="C748" s="721"/>
      <c r="D748" s="492"/>
      <c r="E748" s="492"/>
      <c r="F748" s="606"/>
      <c r="G748" s="606"/>
      <c r="H748" s="617"/>
      <c r="I748" s="492"/>
      <c r="J748" s="492"/>
      <c r="K748" s="657"/>
      <c r="L748" s="618"/>
      <c r="M748" s="622"/>
      <c r="N748" s="613"/>
      <c r="O748" s="613"/>
      <c r="P748" s="610"/>
      <c r="Q748" s="610"/>
      <c r="R748" s="610"/>
      <c r="S748" s="612" t="b">
        <v>0</v>
      </c>
      <c r="T748" s="612" t="b">
        <v>0</v>
      </c>
      <c r="U748" s="613"/>
      <c r="V748" s="612">
        <f t="shared" ref="V748:W748" si="582">Q748-P748</f>
        <v>0</v>
      </c>
      <c r="W748" s="612">
        <f t="shared" si="582"/>
        <v>0</v>
      </c>
      <c r="X748" s="612">
        <f t="shared" si="278"/>
        <v>0</v>
      </c>
      <c r="Y748" s="613"/>
      <c r="Z748" s="612">
        <f t="shared" si="285"/>
        <v>0</v>
      </c>
      <c r="AA748" s="612">
        <f t="shared" si="286"/>
        <v>0</v>
      </c>
      <c r="AB748" s="613"/>
      <c r="AC748" s="612">
        <f t="shared" si="287"/>
        <v>0</v>
      </c>
      <c r="AD748" s="620"/>
    </row>
    <row r="749" ht="13.5" hidden="1" customHeight="1">
      <c r="A749" s="604" t="b">
        <v>0</v>
      </c>
      <c r="B749" s="492"/>
      <c r="C749" s="720"/>
      <c r="D749" s="492"/>
      <c r="E749" s="492"/>
      <c r="F749" s="606"/>
      <c r="G749" s="606"/>
      <c r="H749" s="617"/>
      <c r="I749" s="492"/>
      <c r="J749" s="492"/>
      <c r="K749" s="657"/>
      <c r="L749" s="618"/>
      <c r="M749" s="622"/>
      <c r="N749" s="613"/>
      <c r="O749" s="613"/>
      <c r="P749" s="610"/>
      <c r="Q749" s="610"/>
      <c r="R749" s="610"/>
      <c r="S749" s="612" t="b">
        <v>0</v>
      </c>
      <c r="T749" s="612" t="b">
        <v>0</v>
      </c>
      <c r="U749" s="613"/>
      <c r="V749" s="612">
        <f t="shared" ref="V749:W749" si="583">Q749-P749</f>
        <v>0</v>
      </c>
      <c r="W749" s="612">
        <f t="shared" si="583"/>
        <v>0</v>
      </c>
      <c r="X749" s="612">
        <f t="shared" si="278"/>
        <v>0</v>
      </c>
      <c r="Y749" s="613"/>
      <c r="Z749" s="612">
        <f t="shared" si="285"/>
        <v>0</v>
      </c>
      <c r="AA749" s="612">
        <f t="shared" si="286"/>
        <v>0</v>
      </c>
      <c r="AB749" s="613"/>
      <c r="AC749" s="612">
        <f t="shared" si="287"/>
        <v>0</v>
      </c>
      <c r="AD749" s="620"/>
    </row>
    <row r="750" ht="13.5" hidden="1" customHeight="1">
      <c r="A750" s="604" t="b">
        <v>0</v>
      </c>
      <c r="B750" s="492"/>
      <c r="C750" s="721"/>
      <c r="D750" s="492"/>
      <c r="E750" s="492"/>
      <c r="F750" s="606"/>
      <c r="G750" s="606"/>
      <c r="H750" s="617"/>
      <c r="I750" s="492"/>
      <c r="J750" s="492"/>
      <c r="K750" s="657"/>
      <c r="L750" s="618"/>
      <c r="M750" s="622"/>
      <c r="N750" s="613"/>
      <c r="O750" s="613"/>
      <c r="P750" s="610"/>
      <c r="Q750" s="610"/>
      <c r="R750" s="610"/>
      <c r="S750" s="612" t="b">
        <v>0</v>
      </c>
      <c r="T750" s="612" t="b">
        <v>0</v>
      </c>
      <c r="U750" s="613"/>
      <c r="V750" s="612">
        <f t="shared" ref="V750:W750" si="584">Q750-P750</f>
        <v>0</v>
      </c>
      <c r="W750" s="612">
        <f t="shared" si="584"/>
        <v>0</v>
      </c>
      <c r="X750" s="612">
        <f t="shared" si="278"/>
        <v>0</v>
      </c>
      <c r="Y750" s="613"/>
      <c r="Z750" s="612">
        <f t="shared" si="285"/>
        <v>0</v>
      </c>
      <c r="AA750" s="612">
        <f t="shared" si="286"/>
        <v>0</v>
      </c>
      <c r="AB750" s="613"/>
      <c r="AC750" s="612">
        <f t="shared" si="287"/>
        <v>0</v>
      </c>
      <c r="AD750" s="620"/>
    </row>
    <row r="751" ht="13.5" hidden="1" customHeight="1">
      <c r="A751" s="604" t="b">
        <v>0</v>
      </c>
      <c r="B751" s="492"/>
      <c r="C751" s="720"/>
      <c r="D751" s="492"/>
      <c r="E751" s="492"/>
      <c r="F751" s="606"/>
      <c r="G751" s="606"/>
      <c r="H751" s="617"/>
      <c r="I751" s="492"/>
      <c r="J751" s="492"/>
      <c r="K751" s="657"/>
      <c r="L751" s="618"/>
      <c r="M751" s="622"/>
      <c r="N751" s="613"/>
      <c r="O751" s="613"/>
      <c r="P751" s="610"/>
      <c r="Q751" s="610"/>
      <c r="R751" s="610"/>
      <c r="S751" s="612" t="b">
        <v>0</v>
      </c>
      <c r="T751" s="612" t="b">
        <v>0</v>
      </c>
      <c r="U751" s="613"/>
      <c r="V751" s="612">
        <f t="shared" ref="V751:W751" si="585">Q751-P751</f>
        <v>0</v>
      </c>
      <c r="W751" s="612">
        <f t="shared" si="585"/>
        <v>0</v>
      </c>
      <c r="X751" s="612">
        <f t="shared" si="278"/>
        <v>0</v>
      </c>
      <c r="Y751" s="613"/>
      <c r="Z751" s="612">
        <f t="shared" si="285"/>
        <v>0</v>
      </c>
      <c r="AA751" s="612">
        <f t="shared" si="286"/>
        <v>0</v>
      </c>
      <c r="AB751" s="613"/>
      <c r="AC751" s="612">
        <f t="shared" si="287"/>
        <v>0</v>
      </c>
      <c r="AD751" s="620"/>
    </row>
    <row r="752" ht="13.5" hidden="1" customHeight="1">
      <c r="A752" s="604" t="b">
        <v>0</v>
      </c>
      <c r="B752" s="492"/>
      <c r="C752" s="721"/>
      <c r="D752" s="492"/>
      <c r="E752" s="492"/>
      <c r="F752" s="606"/>
      <c r="G752" s="606"/>
      <c r="H752" s="617"/>
      <c r="I752" s="492"/>
      <c r="J752" s="492"/>
      <c r="K752" s="657"/>
      <c r="L752" s="618"/>
      <c r="M752" s="622"/>
      <c r="N752" s="613"/>
      <c r="O752" s="613"/>
      <c r="P752" s="610"/>
      <c r="Q752" s="610"/>
      <c r="R752" s="610"/>
      <c r="S752" s="612" t="b">
        <v>0</v>
      </c>
      <c r="T752" s="612" t="b">
        <v>0</v>
      </c>
      <c r="U752" s="613"/>
      <c r="V752" s="612">
        <f t="shared" ref="V752:W752" si="586">Q752-P752</f>
        <v>0</v>
      </c>
      <c r="W752" s="612">
        <f t="shared" si="586"/>
        <v>0</v>
      </c>
      <c r="X752" s="612">
        <f t="shared" si="278"/>
        <v>0</v>
      </c>
      <c r="Y752" s="613"/>
      <c r="Z752" s="612">
        <f t="shared" si="285"/>
        <v>0</v>
      </c>
      <c r="AA752" s="612">
        <f t="shared" si="286"/>
        <v>0</v>
      </c>
      <c r="AB752" s="613"/>
      <c r="AC752" s="612">
        <f t="shared" si="287"/>
        <v>0</v>
      </c>
      <c r="AD752" s="620"/>
    </row>
    <row r="753" ht="13.5" hidden="1" customHeight="1">
      <c r="A753" s="604" t="b">
        <v>0</v>
      </c>
      <c r="B753" s="492"/>
      <c r="C753" s="720"/>
      <c r="D753" s="492"/>
      <c r="E753" s="492"/>
      <c r="F753" s="606"/>
      <c r="G753" s="606"/>
      <c r="H753" s="617"/>
      <c r="I753" s="492"/>
      <c r="J753" s="492"/>
      <c r="K753" s="657"/>
      <c r="L753" s="618"/>
      <c r="M753" s="622"/>
      <c r="N753" s="613"/>
      <c r="O753" s="613"/>
      <c r="P753" s="610"/>
      <c r="Q753" s="610"/>
      <c r="R753" s="610"/>
      <c r="S753" s="612" t="b">
        <v>0</v>
      </c>
      <c r="T753" s="612" t="b">
        <v>0</v>
      </c>
      <c r="U753" s="613"/>
      <c r="V753" s="612">
        <f t="shared" ref="V753:W753" si="587">Q753-P753</f>
        <v>0</v>
      </c>
      <c r="W753" s="612">
        <f t="shared" si="587"/>
        <v>0</v>
      </c>
      <c r="X753" s="612">
        <f t="shared" si="278"/>
        <v>0</v>
      </c>
      <c r="Y753" s="613"/>
      <c r="Z753" s="612">
        <f t="shared" si="285"/>
        <v>0</v>
      </c>
      <c r="AA753" s="612">
        <f t="shared" si="286"/>
        <v>0</v>
      </c>
      <c r="AB753" s="613"/>
      <c r="AC753" s="612">
        <f t="shared" si="287"/>
        <v>0</v>
      </c>
      <c r="AD753" s="620"/>
    </row>
    <row r="754" ht="13.5" hidden="1" customHeight="1">
      <c r="A754" s="604" t="b">
        <v>0</v>
      </c>
      <c r="B754" s="492"/>
      <c r="C754" s="721"/>
      <c r="D754" s="492"/>
      <c r="E754" s="492"/>
      <c r="F754" s="606"/>
      <c r="G754" s="606"/>
      <c r="H754" s="617"/>
      <c r="I754" s="492"/>
      <c r="J754" s="492"/>
      <c r="K754" s="657"/>
      <c r="L754" s="618"/>
      <c r="M754" s="622"/>
      <c r="N754" s="613"/>
      <c r="O754" s="613"/>
      <c r="P754" s="610"/>
      <c r="Q754" s="610"/>
      <c r="R754" s="610"/>
      <c r="S754" s="612" t="b">
        <v>0</v>
      </c>
      <c r="T754" s="612" t="b">
        <v>0</v>
      </c>
      <c r="U754" s="613"/>
      <c r="V754" s="612">
        <f t="shared" ref="V754:W754" si="588">Q754-P754</f>
        <v>0</v>
      </c>
      <c r="W754" s="612">
        <f t="shared" si="588"/>
        <v>0</v>
      </c>
      <c r="X754" s="612">
        <f t="shared" si="278"/>
        <v>0</v>
      </c>
      <c r="Y754" s="613"/>
      <c r="Z754" s="612">
        <f t="shared" si="285"/>
        <v>0</v>
      </c>
      <c r="AA754" s="612">
        <f t="shared" si="286"/>
        <v>0</v>
      </c>
      <c r="AB754" s="613"/>
      <c r="AC754" s="612">
        <f t="shared" si="287"/>
        <v>0</v>
      </c>
      <c r="AD754" s="620"/>
    </row>
    <row r="755" ht="13.5" hidden="1" customHeight="1">
      <c r="A755" s="604" t="b">
        <v>0</v>
      </c>
      <c r="B755" s="492"/>
      <c r="C755" s="720"/>
      <c r="D755" s="492"/>
      <c r="E755" s="492"/>
      <c r="F755" s="606"/>
      <c r="G755" s="606"/>
      <c r="H755" s="617"/>
      <c r="I755" s="492"/>
      <c r="J755" s="492"/>
      <c r="K755" s="657"/>
      <c r="L755" s="618"/>
      <c r="M755" s="622"/>
      <c r="N755" s="613"/>
      <c r="O755" s="613"/>
      <c r="P755" s="610"/>
      <c r="Q755" s="610"/>
      <c r="R755" s="610"/>
      <c r="S755" s="612" t="b">
        <v>0</v>
      </c>
      <c r="T755" s="612" t="b">
        <v>0</v>
      </c>
      <c r="U755" s="613"/>
      <c r="V755" s="612">
        <f t="shared" ref="V755:W755" si="589">Q755-P755</f>
        <v>0</v>
      </c>
      <c r="W755" s="612">
        <f t="shared" si="589"/>
        <v>0</v>
      </c>
      <c r="X755" s="612">
        <f t="shared" si="278"/>
        <v>0</v>
      </c>
      <c r="Y755" s="613"/>
      <c r="Z755" s="612">
        <f t="shared" si="285"/>
        <v>0</v>
      </c>
      <c r="AA755" s="612">
        <f t="shared" si="286"/>
        <v>0</v>
      </c>
      <c r="AB755" s="613"/>
      <c r="AC755" s="612">
        <f t="shared" si="287"/>
        <v>0</v>
      </c>
      <c r="AD755" s="620"/>
    </row>
    <row r="756" ht="13.5" hidden="1" customHeight="1">
      <c r="A756" s="604" t="b">
        <v>0</v>
      </c>
      <c r="B756" s="492"/>
      <c r="C756" s="721"/>
      <c r="D756" s="492"/>
      <c r="E756" s="492"/>
      <c r="F756" s="606"/>
      <c r="G756" s="606"/>
      <c r="H756" s="617"/>
      <c r="I756" s="492"/>
      <c r="J756" s="492"/>
      <c r="K756" s="657"/>
      <c r="L756" s="618"/>
      <c r="M756" s="622"/>
      <c r="N756" s="613"/>
      <c r="O756" s="613"/>
      <c r="P756" s="610"/>
      <c r="Q756" s="610"/>
      <c r="R756" s="610"/>
      <c r="S756" s="612" t="b">
        <v>0</v>
      </c>
      <c r="T756" s="612" t="b">
        <v>0</v>
      </c>
      <c r="U756" s="613"/>
      <c r="V756" s="612">
        <f t="shared" ref="V756:W756" si="590">Q756-P756</f>
        <v>0</v>
      </c>
      <c r="W756" s="612">
        <f t="shared" si="590"/>
        <v>0</v>
      </c>
      <c r="X756" s="612">
        <f t="shared" si="278"/>
        <v>0</v>
      </c>
      <c r="Y756" s="613"/>
      <c r="Z756" s="612">
        <f t="shared" si="285"/>
        <v>0</v>
      </c>
      <c r="AA756" s="612">
        <f t="shared" si="286"/>
        <v>0</v>
      </c>
      <c r="AB756" s="613"/>
      <c r="AC756" s="612">
        <f t="shared" si="287"/>
        <v>0</v>
      </c>
      <c r="AD756" s="620"/>
    </row>
    <row r="757" ht="13.5" hidden="1" customHeight="1">
      <c r="A757" s="604" t="b">
        <v>0</v>
      </c>
      <c r="B757" s="492"/>
      <c r="C757" s="720"/>
      <c r="D757" s="492"/>
      <c r="E757" s="492"/>
      <c r="F757" s="606"/>
      <c r="G757" s="606"/>
      <c r="H757" s="617"/>
      <c r="I757" s="492"/>
      <c r="J757" s="492"/>
      <c r="K757" s="657"/>
      <c r="L757" s="618"/>
      <c r="M757" s="622"/>
      <c r="N757" s="613"/>
      <c r="O757" s="613"/>
      <c r="P757" s="610"/>
      <c r="Q757" s="610"/>
      <c r="R757" s="610"/>
      <c r="S757" s="612" t="b">
        <v>0</v>
      </c>
      <c r="T757" s="612" t="b">
        <v>0</v>
      </c>
      <c r="U757" s="613"/>
      <c r="V757" s="612">
        <f t="shared" ref="V757:W757" si="591">Q757-P757</f>
        <v>0</v>
      </c>
      <c r="W757" s="612">
        <f t="shared" si="591"/>
        <v>0</v>
      </c>
      <c r="X757" s="612">
        <f t="shared" si="278"/>
        <v>0</v>
      </c>
      <c r="Y757" s="613"/>
      <c r="Z757" s="612">
        <f t="shared" si="285"/>
        <v>0</v>
      </c>
      <c r="AA757" s="612">
        <f t="shared" si="286"/>
        <v>0</v>
      </c>
      <c r="AB757" s="613"/>
      <c r="AC757" s="612">
        <f t="shared" si="287"/>
        <v>0</v>
      </c>
      <c r="AD757" s="620"/>
    </row>
    <row r="758" ht="13.5" hidden="1" customHeight="1">
      <c r="A758" s="604" t="b">
        <v>0</v>
      </c>
      <c r="B758" s="492"/>
      <c r="C758" s="721"/>
      <c r="D758" s="492"/>
      <c r="E758" s="492"/>
      <c r="F758" s="606"/>
      <c r="G758" s="606"/>
      <c r="H758" s="617"/>
      <c r="I758" s="492"/>
      <c r="J758" s="492"/>
      <c r="K758" s="657"/>
      <c r="L758" s="618"/>
      <c r="M758" s="622"/>
      <c r="N758" s="613"/>
      <c r="O758" s="613"/>
      <c r="P758" s="610"/>
      <c r="Q758" s="610"/>
      <c r="R758" s="610"/>
      <c r="S758" s="612" t="b">
        <v>0</v>
      </c>
      <c r="T758" s="612" t="b">
        <v>0</v>
      </c>
      <c r="U758" s="613"/>
      <c r="V758" s="612">
        <f t="shared" ref="V758:W758" si="592">Q758-P758</f>
        <v>0</v>
      </c>
      <c r="W758" s="612">
        <f t="shared" si="592"/>
        <v>0</v>
      </c>
      <c r="X758" s="612">
        <f t="shared" si="278"/>
        <v>0</v>
      </c>
      <c r="Y758" s="613"/>
      <c r="Z758" s="612">
        <f t="shared" si="285"/>
        <v>0</v>
      </c>
      <c r="AA758" s="612">
        <f t="shared" si="286"/>
        <v>0</v>
      </c>
      <c r="AB758" s="613"/>
      <c r="AC758" s="612">
        <f t="shared" si="287"/>
        <v>0</v>
      </c>
      <c r="AD758" s="620"/>
    </row>
    <row r="759" ht="13.5" hidden="1" customHeight="1">
      <c r="A759" s="604" t="b">
        <v>0</v>
      </c>
      <c r="B759" s="492"/>
      <c r="C759" s="720"/>
      <c r="D759" s="492"/>
      <c r="E759" s="492"/>
      <c r="F759" s="606"/>
      <c r="G759" s="606"/>
      <c r="H759" s="617"/>
      <c r="I759" s="492"/>
      <c r="J759" s="492"/>
      <c r="K759" s="657"/>
      <c r="L759" s="618"/>
      <c r="M759" s="622"/>
      <c r="N759" s="613"/>
      <c r="O759" s="613"/>
      <c r="P759" s="610"/>
      <c r="Q759" s="610"/>
      <c r="R759" s="610"/>
      <c r="S759" s="612" t="b">
        <v>0</v>
      </c>
      <c r="T759" s="612" t="b">
        <v>0</v>
      </c>
      <c r="U759" s="613"/>
      <c r="V759" s="612">
        <f t="shared" ref="V759:W759" si="593">Q759-P759</f>
        <v>0</v>
      </c>
      <c r="W759" s="612">
        <f t="shared" si="593"/>
        <v>0</v>
      </c>
      <c r="X759" s="612">
        <f t="shared" si="278"/>
        <v>0</v>
      </c>
      <c r="Y759" s="613"/>
      <c r="Z759" s="612">
        <f t="shared" si="285"/>
        <v>0</v>
      </c>
      <c r="AA759" s="612">
        <f t="shared" si="286"/>
        <v>0</v>
      </c>
      <c r="AB759" s="613"/>
      <c r="AC759" s="612">
        <f t="shared" si="287"/>
        <v>0</v>
      </c>
      <c r="AD759" s="620"/>
    </row>
    <row r="760" ht="13.5" hidden="1" customHeight="1">
      <c r="A760" s="604" t="b">
        <v>0</v>
      </c>
      <c r="B760" s="492"/>
      <c r="C760" s="721"/>
      <c r="D760" s="492"/>
      <c r="E760" s="492"/>
      <c r="F760" s="606"/>
      <c r="G760" s="606"/>
      <c r="H760" s="617"/>
      <c r="I760" s="492"/>
      <c r="J760" s="492"/>
      <c r="K760" s="657"/>
      <c r="L760" s="618"/>
      <c r="M760" s="622"/>
      <c r="N760" s="613"/>
      <c r="O760" s="613"/>
      <c r="P760" s="610"/>
      <c r="Q760" s="610"/>
      <c r="R760" s="610"/>
      <c r="S760" s="612" t="b">
        <v>0</v>
      </c>
      <c r="T760" s="612" t="b">
        <v>0</v>
      </c>
      <c r="U760" s="613"/>
      <c r="V760" s="612">
        <f t="shared" ref="V760:W760" si="594">Q760-P760</f>
        <v>0</v>
      </c>
      <c r="W760" s="612">
        <f t="shared" si="594"/>
        <v>0</v>
      </c>
      <c r="X760" s="612">
        <f t="shared" si="278"/>
        <v>0</v>
      </c>
      <c r="Y760" s="613"/>
      <c r="Z760" s="612">
        <f t="shared" si="285"/>
        <v>0</v>
      </c>
      <c r="AA760" s="612">
        <f t="shared" si="286"/>
        <v>0</v>
      </c>
      <c r="AB760" s="613"/>
      <c r="AC760" s="612">
        <f t="shared" si="287"/>
        <v>0</v>
      </c>
      <c r="AD760" s="620"/>
    </row>
    <row r="761" ht="13.5" hidden="1" customHeight="1">
      <c r="A761" s="604" t="b">
        <v>0</v>
      </c>
      <c r="B761" s="492"/>
      <c r="C761" s="720"/>
      <c r="D761" s="492"/>
      <c r="E761" s="492"/>
      <c r="F761" s="606"/>
      <c r="G761" s="606"/>
      <c r="H761" s="617"/>
      <c r="I761" s="492"/>
      <c r="J761" s="492"/>
      <c r="K761" s="657"/>
      <c r="L761" s="618"/>
      <c r="M761" s="622"/>
      <c r="N761" s="613"/>
      <c r="O761" s="613"/>
      <c r="P761" s="610"/>
      <c r="Q761" s="610"/>
      <c r="R761" s="610"/>
      <c r="S761" s="612" t="b">
        <v>0</v>
      </c>
      <c r="T761" s="612" t="b">
        <v>0</v>
      </c>
      <c r="U761" s="613"/>
      <c r="V761" s="612">
        <f t="shared" ref="V761:W761" si="595">Q761-P761</f>
        <v>0</v>
      </c>
      <c r="W761" s="612">
        <f t="shared" si="595"/>
        <v>0</v>
      </c>
      <c r="X761" s="612">
        <f t="shared" si="278"/>
        <v>0</v>
      </c>
      <c r="Y761" s="613"/>
      <c r="Z761" s="612">
        <f t="shared" si="285"/>
        <v>0</v>
      </c>
      <c r="AA761" s="612">
        <f t="shared" si="286"/>
        <v>0</v>
      </c>
      <c r="AB761" s="613"/>
      <c r="AC761" s="612">
        <f t="shared" si="287"/>
        <v>0</v>
      </c>
      <c r="AD761" s="620"/>
    </row>
    <row r="762" ht="13.5" hidden="1" customHeight="1">
      <c r="A762" s="604" t="b">
        <v>0</v>
      </c>
      <c r="B762" s="492"/>
      <c r="C762" s="721"/>
      <c r="D762" s="492"/>
      <c r="E762" s="492"/>
      <c r="F762" s="606"/>
      <c r="G762" s="606"/>
      <c r="H762" s="617"/>
      <c r="I762" s="492"/>
      <c r="J762" s="492"/>
      <c r="K762" s="657"/>
      <c r="L762" s="618"/>
      <c r="M762" s="622"/>
      <c r="N762" s="613"/>
      <c r="O762" s="613"/>
      <c r="P762" s="610"/>
      <c r="Q762" s="610"/>
      <c r="R762" s="610"/>
      <c r="S762" s="612" t="b">
        <v>0</v>
      </c>
      <c r="T762" s="612" t="b">
        <v>0</v>
      </c>
      <c r="U762" s="613"/>
      <c r="V762" s="612">
        <f t="shared" ref="V762:W762" si="596">Q762-P762</f>
        <v>0</v>
      </c>
      <c r="W762" s="612">
        <f t="shared" si="596"/>
        <v>0</v>
      </c>
      <c r="X762" s="612">
        <f t="shared" si="278"/>
        <v>0</v>
      </c>
      <c r="Y762" s="613"/>
      <c r="Z762" s="612">
        <f t="shared" si="285"/>
        <v>0</v>
      </c>
      <c r="AA762" s="612">
        <f t="shared" si="286"/>
        <v>0</v>
      </c>
      <c r="AB762" s="613"/>
      <c r="AC762" s="612">
        <f t="shared" si="287"/>
        <v>0</v>
      </c>
      <c r="AD762" s="620"/>
    </row>
    <row r="763" ht="13.5" hidden="1" customHeight="1">
      <c r="A763" s="604" t="b">
        <v>0</v>
      </c>
      <c r="B763" s="492"/>
      <c r="C763" s="720"/>
      <c r="D763" s="492"/>
      <c r="E763" s="492"/>
      <c r="F763" s="606"/>
      <c r="G763" s="606"/>
      <c r="H763" s="617"/>
      <c r="I763" s="492"/>
      <c r="J763" s="492"/>
      <c r="K763" s="657"/>
      <c r="L763" s="618"/>
      <c r="M763" s="622"/>
      <c r="N763" s="613"/>
      <c r="O763" s="613"/>
      <c r="P763" s="610"/>
      <c r="Q763" s="610"/>
      <c r="R763" s="610"/>
      <c r="S763" s="612" t="b">
        <v>0</v>
      </c>
      <c r="T763" s="612" t="b">
        <v>0</v>
      </c>
      <c r="U763" s="613"/>
      <c r="V763" s="612">
        <f t="shared" ref="V763:W763" si="597">Q763-P763</f>
        <v>0</v>
      </c>
      <c r="W763" s="612">
        <f t="shared" si="597"/>
        <v>0</v>
      </c>
      <c r="X763" s="612">
        <f t="shared" si="278"/>
        <v>0</v>
      </c>
      <c r="Y763" s="613"/>
      <c r="Z763" s="612">
        <f t="shared" si="285"/>
        <v>0</v>
      </c>
      <c r="AA763" s="612">
        <f t="shared" si="286"/>
        <v>0</v>
      </c>
      <c r="AB763" s="613"/>
      <c r="AC763" s="612">
        <f t="shared" si="287"/>
        <v>0</v>
      </c>
      <c r="AD763" s="620"/>
    </row>
    <row r="764" ht="13.5" hidden="1" customHeight="1">
      <c r="A764" s="604" t="b">
        <v>0</v>
      </c>
      <c r="B764" s="492"/>
      <c r="C764" s="721"/>
      <c r="D764" s="492"/>
      <c r="E764" s="492"/>
      <c r="F764" s="606"/>
      <c r="G764" s="606"/>
      <c r="H764" s="617"/>
      <c r="I764" s="492"/>
      <c r="J764" s="492"/>
      <c r="K764" s="657"/>
      <c r="L764" s="618"/>
      <c r="M764" s="622"/>
      <c r="N764" s="613"/>
      <c r="O764" s="613"/>
      <c r="P764" s="610"/>
      <c r="Q764" s="610"/>
      <c r="R764" s="610"/>
      <c r="S764" s="612" t="b">
        <v>0</v>
      </c>
      <c r="T764" s="612" t="b">
        <v>0</v>
      </c>
      <c r="U764" s="613"/>
      <c r="V764" s="612">
        <f t="shared" ref="V764:W764" si="598">Q764-P764</f>
        <v>0</v>
      </c>
      <c r="W764" s="612">
        <f t="shared" si="598"/>
        <v>0</v>
      </c>
      <c r="X764" s="612">
        <f t="shared" si="278"/>
        <v>0</v>
      </c>
      <c r="Y764" s="613"/>
      <c r="Z764" s="612">
        <f t="shared" si="285"/>
        <v>0</v>
      </c>
      <c r="AA764" s="612">
        <f t="shared" si="286"/>
        <v>0</v>
      </c>
      <c r="AB764" s="613"/>
      <c r="AC764" s="612">
        <f t="shared" si="287"/>
        <v>0</v>
      </c>
      <c r="AD764" s="620"/>
    </row>
    <row r="765" ht="13.5" hidden="1" customHeight="1">
      <c r="A765" s="604" t="b">
        <v>0</v>
      </c>
      <c r="B765" s="492"/>
      <c r="C765" s="720"/>
      <c r="D765" s="492"/>
      <c r="E765" s="492"/>
      <c r="F765" s="606"/>
      <c r="G765" s="606"/>
      <c r="H765" s="617"/>
      <c r="I765" s="492"/>
      <c r="J765" s="492"/>
      <c r="K765" s="657"/>
      <c r="L765" s="618"/>
      <c r="M765" s="622"/>
      <c r="N765" s="613"/>
      <c r="O765" s="613"/>
      <c r="P765" s="610"/>
      <c r="Q765" s="610"/>
      <c r="R765" s="610"/>
      <c r="S765" s="612" t="b">
        <v>0</v>
      </c>
      <c r="T765" s="612" t="b">
        <v>0</v>
      </c>
      <c r="U765" s="613"/>
      <c r="V765" s="612">
        <f t="shared" ref="V765:W765" si="599">Q765-P765</f>
        <v>0</v>
      </c>
      <c r="W765" s="612">
        <f t="shared" si="599"/>
        <v>0</v>
      </c>
      <c r="X765" s="612">
        <f t="shared" si="278"/>
        <v>0</v>
      </c>
      <c r="Y765" s="613"/>
      <c r="Z765" s="612">
        <f t="shared" si="285"/>
        <v>0</v>
      </c>
      <c r="AA765" s="612">
        <f t="shared" si="286"/>
        <v>0</v>
      </c>
      <c r="AB765" s="613"/>
      <c r="AC765" s="612">
        <f t="shared" si="287"/>
        <v>0</v>
      </c>
      <c r="AD765" s="620"/>
    </row>
    <row r="766" ht="13.5" hidden="1" customHeight="1">
      <c r="A766" s="604" t="b">
        <v>0</v>
      </c>
      <c r="B766" s="492"/>
      <c r="C766" s="721"/>
      <c r="D766" s="492"/>
      <c r="E766" s="492"/>
      <c r="F766" s="606"/>
      <c r="G766" s="606"/>
      <c r="H766" s="617"/>
      <c r="I766" s="492"/>
      <c r="J766" s="492"/>
      <c r="K766" s="657"/>
      <c r="L766" s="618"/>
      <c r="M766" s="622"/>
      <c r="N766" s="613"/>
      <c r="O766" s="613"/>
      <c r="P766" s="610"/>
      <c r="Q766" s="610"/>
      <c r="R766" s="610"/>
      <c r="S766" s="612" t="b">
        <v>0</v>
      </c>
      <c r="T766" s="612" t="b">
        <v>0</v>
      </c>
      <c r="U766" s="613"/>
      <c r="V766" s="612">
        <f t="shared" ref="V766:W766" si="600">Q766-P766</f>
        <v>0</v>
      </c>
      <c r="W766" s="612">
        <f t="shared" si="600"/>
        <v>0</v>
      </c>
      <c r="X766" s="612">
        <f t="shared" si="278"/>
        <v>0</v>
      </c>
      <c r="Y766" s="613"/>
      <c r="Z766" s="612">
        <f t="shared" si="285"/>
        <v>0</v>
      </c>
      <c r="AA766" s="612">
        <f t="shared" si="286"/>
        <v>0</v>
      </c>
      <c r="AB766" s="613"/>
      <c r="AC766" s="612">
        <f t="shared" si="287"/>
        <v>0</v>
      </c>
      <c r="AD766" s="620"/>
    </row>
    <row r="767" ht="13.5" hidden="1" customHeight="1">
      <c r="A767" s="604" t="b">
        <v>0</v>
      </c>
      <c r="B767" s="492"/>
      <c r="C767" s="720"/>
      <c r="D767" s="492"/>
      <c r="E767" s="492"/>
      <c r="F767" s="606"/>
      <c r="G767" s="606"/>
      <c r="H767" s="617"/>
      <c r="I767" s="492"/>
      <c r="J767" s="492"/>
      <c r="K767" s="657"/>
      <c r="L767" s="618"/>
      <c r="M767" s="622"/>
      <c r="N767" s="613"/>
      <c r="O767" s="613"/>
      <c r="P767" s="610"/>
      <c r="Q767" s="610"/>
      <c r="R767" s="610"/>
      <c r="S767" s="612" t="b">
        <v>0</v>
      </c>
      <c r="T767" s="612" t="b">
        <v>0</v>
      </c>
      <c r="U767" s="613"/>
      <c r="V767" s="612">
        <f t="shared" ref="V767:W767" si="601">Q767-P767</f>
        <v>0</v>
      </c>
      <c r="W767" s="612">
        <f t="shared" si="601"/>
        <v>0</v>
      </c>
      <c r="X767" s="612">
        <f t="shared" si="278"/>
        <v>0</v>
      </c>
      <c r="Y767" s="613"/>
      <c r="Z767" s="612">
        <f t="shared" si="285"/>
        <v>0</v>
      </c>
      <c r="AA767" s="612">
        <f t="shared" si="286"/>
        <v>0</v>
      </c>
      <c r="AB767" s="613"/>
      <c r="AC767" s="612">
        <f t="shared" si="287"/>
        <v>0</v>
      </c>
      <c r="AD767" s="620"/>
    </row>
    <row r="768" ht="13.5" hidden="1" customHeight="1">
      <c r="A768" s="604" t="b">
        <v>0</v>
      </c>
      <c r="B768" s="492"/>
      <c r="C768" s="721"/>
      <c r="D768" s="492"/>
      <c r="E768" s="492"/>
      <c r="F768" s="606"/>
      <c r="G768" s="606"/>
      <c r="H768" s="617"/>
      <c r="I768" s="492"/>
      <c r="J768" s="492"/>
      <c r="K768" s="657"/>
      <c r="L768" s="618"/>
      <c r="M768" s="622"/>
      <c r="N768" s="613"/>
      <c r="O768" s="613"/>
      <c r="P768" s="610"/>
      <c r="Q768" s="610"/>
      <c r="R768" s="610"/>
      <c r="S768" s="612" t="b">
        <v>0</v>
      </c>
      <c r="T768" s="612" t="b">
        <v>0</v>
      </c>
      <c r="U768" s="613"/>
      <c r="V768" s="612">
        <f t="shared" ref="V768:W768" si="602">Q768-P768</f>
        <v>0</v>
      </c>
      <c r="W768" s="612">
        <f t="shared" si="602"/>
        <v>0</v>
      </c>
      <c r="X768" s="612">
        <f t="shared" si="278"/>
        <v>0</v>
      </c>
      <c r="Y768" s="613"/>
      <c r="Z768" s="612">
        <f t="shared" si="285"/>
        <v>0</v>
      </c>
      <c r="AA768" s="612">
        <f t="shared" si="286"/>
        <v>0</v>
      </c>
      <c r="AB768" s="613"/>
      <c r="AC768" s="612">
        <f t="shared" si="287"/>
        <v>0</v>
      </c>
      <c r="AD768" s="620"/>
    </row>
    <row r="769" ht="13.5" hidden="1" customHeight="1">
      <c r="A769" s="604" t="b">
        <v>0</v>
      </c>
      <c r="B769" s="492"/>
      <c r="C769" s="720"/>
      <c r="D769" s="492"/>
      <c r="E769" s="492"/>
      <c r="F769" s="606"/>
      <c r="G769" s="606"/>
      <c r="H769" s="617"/>
      <c r="I769" s="492"/>
      <c r="J769" s="492"/>
      <c r="K769" s="657"/>
      <c r="L769" s="618"/>
      <c r="M769" s="622"/>
      <c r="N769" s="613"/>
      <c r="O769" s="613"/>
      <c r="P769" s="610"/>
      <c r="Q769" s="610"/>
      <c r="R769" s="610"/>
      <c r="S769" s="612" t="b">
        <v>0</v>
      </c>
      <c r="T769" s="612" t="b">
        <v>0</v>
      </c>
      <c r="U769" s="613"/>
      <c r="V769" s="612">
        <f t="shared" ref="V769:W769" si="603">Q769-P769</f>
        <v>0</v>
      </c>
      <c r="W769" s="612">
        <f t="shared" si="603"/>
        <v>0</v>
      </c>
      <c r="X769" s="612">
        <f t="shared" si="278"/>
        <v>0</v>
      </c>
      <c r="Y769" s="613"/>
      <c r="Z769" s="612">
        <f t="shared" si="285"/>
        <v>0</v>
      </c>
      <c r="AA769" s="612">
        <f t="shared" si="286"/>
        <v>0</v>
      </c>
      <c r="AB769" s="613"/>
      <c r="AC769" s="612">
        <f t="shared" si="287"/>
        <v>0</v>
      </c>
      <c r="AD769" s="620"/>
    </row>
    <row r="770" ht="13.5" hidden="1" customHeight="1">
      <c r="A770" s="604" t="b">
        <v>0</v>
      </c>
      <c r="B770" s="492"/>
      <c r="C770" s="721"/>
      <c r="D770" s="492"/>
      <c r="E770" s="492"/>
      <c r="F770" s="606"/>
      <c r="G770" s="606"/>
      <c r="H770" s="617"/>
      <c r="I770" s="492"/>
      <c r="J770" s="492"/>
      <c r="K770" s="657"/>
      <c r="L770" s="618"/>
      <c r="M770" s="622"/>
      <c r="N770" s="613"/>
      <c r="O770" s="613"/>
      <c r="P770" s="610"/>
      <c r="Q770" s="610"/>
      <c r="R770" s="610"/>
      <c r="S770" s="612" t="b">
        <v>0</v>
      </c>
      <c r="T770" s="612" t="b">
        <v>0</v>
      </c>
      <c r="U770" s="613"/>
      <c r="V770" s="612">
        <f t="shared" ref="V770:W770" si="604">Q770-P770</f>
        <v>0</v>
      </c>
      <c r="W770" s="612">
        <f t="shared" si="604"/>
        <v>0</v>
      </c>
      <c r="X770" s="612">
        <f t="shared" si="278"/>
        <v>0</v>
      </c>
      <c r="Y770" s="613"/>
      <c r="Z770" s="612">
        <f t="shared" si="285"/>
        <v>0</v>
      </c>
      <c r="AA770" s="612">
        <f t="shared" si="286"/>
        <v>0</v>
      </c>
      <c r="AB770" s="613"/>
      <c r="AC770" s="612">
        <f t="shared" si="287"/>
        <v>0</v>
      </c>
      <c r="AD770" s="620"/>
    </row>
    <row r="771" ht="13.5" hidden="1" customHeight="1">
      <c r="A771" s="604" t="b">
        <v>0</v>
      </c>
      <c r="B771" s="492"/>
      <c r="C771" s="720"/>
      <c r="D771" s="492"/>
      <c r="E771" s="492"/>
      <c r="F771" s="606"/>
      <c r="G771" s="606"/>
      <c r="H771" s="617"/>
      <c r="I771" s="492"/>
      <c r="J771" s="492"/>
      <c r="K771" s="657"/>
      <c r="L771" s="618"/>
      <c r="M771" s="622"/>
      <c r="N771" s="613"/>
      <c r="O771" s="613"/>
      <c r="P771" s="610"/>
      <c r="Q771" s="610"/>
      <c r="R771" s="610"/>
      <c r="S771" s="612" t="b">
        <v>0</v>
      </c>
      <c r="T771" s="612" t="b">
        <v>0</v>
      </c>
      <c r="U771" s="613"/>
      <c r="V771" s="612">
        <f t="shared" ref="V771:W771" si="605">Q771-P771</f>
        <v>0</v>
      </c>
      <c r="W771" s="612">
        <f t="shared" si="605"/>
        <v>0</v>
      </c>
      <c r="X771" s="612">
        <f t="shared" si="278"/>
        <v>0</v>
      </c>
      <c r="Y771" s="613"/>
      <c r="Z771" s="612">
        <f t="shared" si="285"/>
        <v>0</v>
      </c>
      <c r="AA771" s="612">
        <f t="shared" si="286"/>
        <v>0</v>
      </c>
      <c r="AB771" s="613"/>
      <c r="AC771" s="612">
        <f t="shared" si="287"/>
        <v>0</v>
      </c>
      <c r="AD771" s="620"/>
    </row>
    <row r="772" ht="13.5" hidden="1" customHeight="1">
      <c r="A772" s="604" t="b">
        <v>0</v>
      </c>
      <c r="B772" s="492"/>
      <c r="C772" s="721"/>
      <c r="D772" s="492"/>
      <c r="E772" s="492"/>
      <c r="F772" s="606"/>
      <c r="G772" s="606"/>
      <c r="H772" s="617"/>
      <c r="I772" s="492"/>
      <c r="J772" s="492"/>
      <c r="K772" s="657"/>
      <c r="L772" s="618"/>
      <c r="M772" s="622"/>
      <c r="N772" s="613"/>
      <c r="O772" s="613"/>
      <c r="P772" s="610"/>
      <c r="Q772" s="610"/>
      <c r="R772" s="610"/>
      <c r="S772" s="612" t="b">
        <v>0</v>
      </c>
      <c r="T772" s="612" t="b">
        <v>0</v>
      </c>
      <c r="U772" s="613"/>
      <c r="V772" s="612">
        <f t="shared" ref="V772:W772" si="606">Q772-P772</f>
        <v>0</v>
      </c>
      <c r="W772" s="612">
        <f t="shared" si="606"/>
        <v>0</v>
      </c>
      <c r="X772" s="612">
        <f t="shared" si="278"/>
        <v>0</v>
      </c>
      <c r="Y772" s="613"/>
      <c r="Z772" s="612">
        <f t="shared" si="285"/>
        <v>0</v>
      </c>
      <c r="AA772" s="612">
        <f t="shared" si="286"/>
        <v>0</v>
      </c>
      <c r="AB772" s="613"/>
      <c r="AC772" s="612">
        <f t="shared" si="287"/>
        <v>0</v>
      </c>
      <c r="AD772" s="620"/>
    </row>
    <row r="773" ht="13.5" hidden="1" customHeight="1">
      <c r="A773" s="604" t="b">
        <v>0</v>
      </c>
      <c r="B773" s="492"/>
      <c r="C773" s="720"/>
      <c r="D773" s="492"/>
      <c r="E773" s="492"/>
      <c r="F773" s="606"/>
      <c r="G773" s="606"/>
      <c r="H773" s="617"/>
      <c r="I773" s="492"/>
      <c r="J773" s="492"/>
      <c r="K773" s="657"/>
      <c r="L773" s="618"/>
      <c r="M773" s="622"/>
      <c r="N773" s="613"/>
      <c r="O773" s="613"/>
      <c r="P773" s="610"/>
      <c r="Q773" s="610"/>
      <c r="R773" s="610"/>
      <c r="S773" s="612" t="b">
        <v>0</v>
      </c>
      <c r="T773" s="612" t="b">
        <v>0</v>
      </c>
      <c r="U773" s="613"/>
      <c r="V773" s="612">
        <f t="shared" ref="V773:W773" si="607">Q773-P773</f>
        <v>0</v>
      </c>
      <c r="W773" s="612">
        <f t="shared" si="607"/>
        <v>0</v>
      </c>
      <c r="X773" s="612">
        <f t="shared" si="278"/>
        <v>0</v>
      </c>
      <c r="Y773" s="613"/>
      <c r="Z773" s="612">
        <f t="shared" si="285"/>
        <v>0</v>
      </c>
      <c r="AA773" s="612">
        <f t="shared" si="286"/>
        <v>0</v>
      </c>
      <c r="AB773" s="613"/>
      <c r="AC773" s="612">
        <f t="shared" si="287"/>
        <v>0</v>
      </c>
      <c r="AD773" s="620"/>
    </row>
    <row r="774" ht="13.5" hidden="1" customHeight="1">
      <c r="A774" s="604" t="b">
        <v>0</v>
      </c>
      <c r="B774" s="492"/>
      <c r="C774" s="721"/>
      <c r="D774" s="492"/>
      <c r="E774" s="492"/>
      <c r="F774" s="606"/>
      <c r="G774" s="606"/>
      <c r="H774" s="617"/>
      <c r="I774" s="492"/>
      <c r="J774" s="492"/>
      <c r="K774" s="657"/>
      <c r="L774" s="618"/>
      <c r="M774" s="622"/>
      <c r="N774" s="613"/>
      <c r="O774" s="613"/>
      <c r="P774" s="610"/>
      <c r="Q774" s="610"/>
      <c r="R774" s="610"/>
      <c r="S774" s="612" t="b">
        <v>0</v>
      </c>
      <c r="T774" s="612" t="b">
        <v>0</v>
      </c>
      <c r="U774" s="613"/>
      <c r="V774" s="612">
        <f t="shared" ref="V774:W774" si="608">Q774-P774</f>
        <v>0</v>
      </c>
      <c r="W774" s="612">
        <f t="shared" si="608"/>
        <v>0</v>
      </c>
      <c r="X774" s="612">
        <f t="shared" si="278"/>
        <v>0</v>
      </c>
      <c r="Y774" s="613"/>
      <c r="Z774" s="612">
        <f t="shared" si="285"/>
        <v>0</v>
      </c>
      <c r="AA774" s="612">
        <f t="shared" si="286"/>
        <v>0</v>
      </c>
      <c r="AB774" s="613"/>
      <c r="AC774" s="612">
        <f t="shared" si="287"/>
        <v>0</v>
      </c>
      <c r="AD774" s="620"/>
    </row>
    <row r="775" ht="13.5" hidden="1" customHeight="1">
      <c r="A775" s="604" t="b">
        <v>0</v>
      </c>
      <c r="B775" s="492"/>
      <c r="C775" s="720"/>
      <c r="D775" s="492"/>
      <c r="E775" s="492"/>
      <c r="F775" s="606"/>
      <c r="G775" s="606"/>
      <c r="H775" s="617"/>
      <c r="I775" s="492"/>
      <c r="J775" s="492"/>
      <c r="K775" s="657"/>
      <c r="L775" s="618"/>
      <c r="M775" s="622"/>
      <c r="N775" s="613"/>
      <c r="O775" s="613"/>
      <c r="P775" s="610"/>
      <c r="Q775" s="610"/>
      <c r="R775" s="610"/>
      <c r="S775" s="612" t="b">
        <v>0</v>
      </c>
      <c r="T775" s="612" t="b">
        <v>0</v>
      </c>
      <c r="U775" s="613"/>
      <c r="V775" s="612">
        <f t="shared" ref="V775:W775" si="609">Q775-P775</f>
        <v>0</v>
      </c>
      <c r="W775" s="612">
        <f t="shared" si="609"/>
        <v>0</v>
      </c>
      <c r="X775" s="612">
        <f t="shared" si="278"/>
        <v>0</v>
      </c>
      <c r="Y775" s="613"/>
      <c r="Z775" s="612">
        <f t="shared" si="285"/>
        <v>0</v>
      </c>
      <c r="AA775" s="612">
        <f t="shared" si="286"/>
        <v>0</v>
      </c>
      <c r="AB775" s="613"/>
      <c r="AC775" s="612">
        <f t="shared" si="287"/>
        <v>0</v>
      </c>
      <c r="AD775" s="620"/>
    </row>
    <row r="776" ht="13.5" hidden="1" customHeight="1">
      <c r="A776" s="604" t="b">
        <v>0</v>
      </c>
      <c r="B776" s="492"/>
      <c r="C776" s="721"/>
      <c r="D776" s="492"/>
      <c r="E776" s="492"/>
      <c r="F776" s="606"/>
      <c r="G776" s="606"/>
      <c r="H776" s="617"/>
      <c r="I776" s="492"/>
      <c r="J776" s="492"/>
      <c r="K776" s="657"/>
      <c r="L776" s="618"/>
      <c r="M776" s="622"/>
      <c r="N776" s="613"/>
      <c r="O776" s="613"/>
      <c r="P776" s="610"/>
      <c r="Q776" s="610"/>
      <c r="R776" s="610"/>
      <c r="S776" s="612" t="b">
        <v>0</v>
      </c>
      <c r="T776" s="612" t="b">
        <v>0</v>
      </c>
      <c r="U776" s="613"/>
      <c r="V776" s="612">
        <f t="shared" ref="V776:W776" si="610">Q776-P776</f>
        <v>0</v>
      </c>
      <c r="W776" s="612">
        <f t="shared" si="610"/>
        <v>0</v>
      </c>
      <c r="X776" s="612">
        <f t="shared" si="278"/>
        <v>0</v>
      </c>
      <c r="Y776" s="613"/>
      <c r="Z776" s="612">
        <f t="shared" si="285"/>
        <v>0</v>
      </c>
      <c r="AA776" s="612">
        <f t="shared" si="286"/>
        <v>0</v>
      </c>
      <c r="AB776" s="613"/>
      <c r="AC776" s="612">
        <f t="shared" si="287"/>
        <v>0</v>
      </c>
      <c r="AD776" s="620"/>
    </row>
    <row r="777" ht="13.5" hidden="1" customHeight="1">
      <c r="A777" s="604" t="b">
        <v>0</v>
      </c>
      <c r="B777" s="492"/>
      <c r="C777" s="720"/>
      <c r="D777" s="492"/>
      <c r="E777" s="492"/>
      <c r="F777" s="606"/>
      <c r="G777" s="606"/>
      <c r="H777" s="617"/>
      <c r="I777" s="492"/>
      <c r="J777" s="492"/>
      <c r="K777" s="657"/>
      <c r="L777" s="618"/>
      <c r="M777" s="622"/>
      <c r="N777" s="613"/>
      <c r="O777" s="613"/>
      <c r="P777" s="610"/>
      <c r="Q777" s="610"/>
      <c r="R777" s="610"/>
      <c r="S777" s="612" t="b">
        <v>0</v>
      </c>
      <c r="T777" s="612" t="b">
        <v>0</v>
      </c>
      <c r="U777" s="613"/>
      <c r="V777" s="612">
        <f t="shared" ref="V777:W777" si="611">Q777-P777</f>
        <v>0</v>
      </c>
      <c r="W777" s="612">
        <f t="shared" si="611"/>
        <v>0</v>
      </c>
      <c r="X777" s="612">
        <f t="shared" si="278"/>
        <v>0</v>
      </c>
      <c r="Y777" s="613"/>
      <c r="Z777" s="612">
        <f t="shared" si="285"/>
        <v>0</v>
      </c>
      <c r="AA777" s="612">
        <f t="shared" si="286"/>
        <v>0</v>
      </c>
      <c r="AB777" s="613"/>
      <c r="AC777" s="612">
        <f t="shared" si="287"/>
        <v>0</v>
      </c>
      <c r="AD777" s="620"/>
    </row>
    <row r="778" ht="13.5" hidden="1" customHeight="1">
      <c r="A778" s="604" t="b">
        <v>0</v>
      </c>
      <c r="B778" s="492"/>
      <c r="C778" s="721"/>
      <c r="D778" s="492"/>
      <c r="E778" s="492"/>
      <c r="F778" s="606"/>
      <c r="G778" s="606"/>
      <c r="H778" s="617"/>
      <c r="I778" s="492"/>
      <c r="J778" s="492"/>
      <c r="K778" s="657"/>
      <c r="L778" s="618"/>
      <c r="M778" s="622"/>
      <c r="N778" s="613"/>
      <c r="O778" s="613"/>
      <c r="P778" s="610"/>
      <c r="Q778" s="610"/>
      <c r="R778" s="610"/>
      <c r="S778" s="612" t="b">
        <v>0</v>
      </c>
      <c r="T778" s="612" t="b">
        <v>0</v>
      </c>
      <c r="U778" s="613"/>
      <c r="V778" s="612">
        <f t="shared" ref="V778:W778" si="612">Q778-P778</f>
        <v>0</v>
      </c>
      <c r="W778" s="612">
        <f t="shared" si="612"/>
        <v>0</v>
      </c>
      <c r="X778" s="612">
        <f t="shared" si="278"/>
        <v>0</v>
      </c>
      <c r="Y778" s="613"/>
      <c r="Z778" s="612">
        <f t="shared" si="285"/>
        <v>0</v>
      </c>
      <c r="AA778" s="612">
        <f t="shared" si="286"/>
        <v>0</v>
      </c>
      <c r="AB778" s="613"/>
      <c r="AC778" s="612">
        <f t="shared" si="287"/>
        <v>0</v>
      </c>
      <c r="AD778" s="620"/>
    </row>
    <row r="779" ht="13.5" hidden="1" customHeight="1">
      <c r="A779" s="604" t="b">
        <v>0</v>
      </c>
      <c r="B779" s="492"/>
      <c r="C779" s="720"/>
      <c r="D779" s="492"/>
      <c r="E779" s="492"/>
      <c r="F779" s="606"/>
      <c r="G779" s="606"/>
      <c r="H779" s="617"/>
      <c r="I779" s="492"/>
      <c r="J779" s="492"/>
      <c r="K779" s="657"/>
      <c r="L779" s="618"/>
      <c r="M779" s="622"/>
      <c r="N779" s="613"/>
      <c r="O779" s="613"/>
      <c r="P779" s="610"/>
      <c r="Q779" s="610"/>
      <c r="R779" s="610"/>
      <c r="S779" s="612" t="b">
        <v>0</v>
      </c>
      <c r="T779" s="612" t="b">
        <v>0</v>
      </c>
      <c r="U779" s="613"/>
      <c r="V779" s="612">
        <f t="shared" ref="V779:W779" si="613">Q779-P779</f>
        <v>0</v>
      </c>
      <c r="W779" s="612">
        <f t="shared" si="613"/>
        <v>0</v>
      </c>
      <c r="X779" s="612">
        <f t="shared" si="278"/>
        <v>0</v>
      </c>
      <c r="Y779" s="613"/>
      <c r="Z779" s="612">
        <f t="shared" si="285"/>
        <v>0</v>
      </c>
      <c r="AA779" s="612">
        <f t="shared" si="286"/>
        <v>0</v>
      </c>
      <c r="AB779" s="613"/>
      <c r="AC779" s="612">
        <f t="shared" si="287"/>
        <v>0</v>
      </c>
      <c r="AD779" s="620"/>
    </row>
    <row r="780" ht="13.5" hidden="1" customHeight="1">
      <c r="A780" s="604" t="b">
        <v>0</v>
      </c>
      <c r="B780" s="492"/>
      <c r="C780" s="721"/>
      <c r="D780" s="492"/>
      <c r="E780" s="492"/>
      <c r="F780" s="606"/>
      <c r="G780" s="606"/>
      <c r="H780" s="617"/>
      <c r="I780" s="492"/>
      <c r="J780" s="492"/>
      <c r="K780" s="657"/>
      <c r="L780" s="618"/>
      <c r="M780" s="622"/>
      <c r="N780" s="613"/>
      <c r="O780" s="613"/>
      <c r="P780" s="610"/>
      <c r="Q780" s="610"/>
      <c r="R780" s="610"/>
      <c r="S780" s="612" t="b">
        <v>0</v>
      </c>
      <c r="T780" s="612" t="b">
        <v>0</v>
      </c>
      <c r="U780" s="613"/>
      <c r="V780" s="612">
        <f t="shared" ref="V780:W780" si="614">Q780-P780</f>
        <v>0</v>
      </c>
      <c r="W780" s="612">
        <f t="shared" si="614"/>
        <v>0</v>
      </c>
      <c r="X780" s="612">
        <f t="shared" si="278"/>
        <v>0</v>
      </c>
      <c r="Y780" s="613"/>
      <c r="Z780" s="612">
        <f t="shared" si="285"/>
        <v>0</v>
      </c>
      <c r="AA780" s="612">
        <f t="shared" si="286"/>
        <v>0</v>
      </c>
      <c r="AB780" s="613"/>
      <c r="AC780" s="612">
        <f t="shared" si="287"/>
        <v>0</v>
      </c>
      <c r="AD780" s="620"/>
    </row>
    <row r="781" ht="13.5" hidden="1" customHeight="1">
      <c r="A781" s="604" t="b">
        <v>0</v>
      </c>
      <c r="B781" s="492"/>
      <c r="C781" s="720"/>
      <c r="D781" s="492"/>
      <c r="E781" s="492"/>
      <c r="F781" s="606"/>
      <c r="G781" s="606"/>
      <c r="H781" s="617"/>
      <c r="I781" s="492"/>
      <c r="J781" s="492"/>
      <c r="K781" s="657"/>
      <c r="L781" s="618"/>
      <c r="M781" s="622"/>
      <c r="N781" s="613"/>
      <c r="O781" s="613"/>
      <c r="P781" s="610"/>
      <c r="Q781" s="610"/>
      <c r="R781" s="610"/>
      <c r="S781" s="612" t="b">
        <v>0</v>
      </c>
      <c r="T781" s="612" t="b">
        <v>0</v>
      </c>
      <c r="U781" s="613"/>
      <c r="V781" s="612">
        <f t="shared" ref="V781:W781" si="615">Q781-P781</f>
        <v>0</v>
      </c>
      <c r="W781" s="612">
        <f t="shared" si="615"/>
        <v>0</v>
      </c>
      <c r="X781" s="612">
        <f t="shared" si="278"/>
        <v>0</v>
      </c>
      <c r="Y781" s="613"/>
      <c r="Z781" s="612">
        <f t="shared" si="285"/>
        <v>0</v>
      </c>
      <c r="AA781" s="612">
        <f t="shared" si="286"/>
        <v>0</v>
      </c>
      <c r="AB781" s="613"/>
      <c r="AC781" s="612">
        <f t="shared" si="287"/>
        <v>0</v>
      </c>
      <c r="AD781" s="620"/>
    </row>
    <row r="782" ht="13.5" hidden="1" customHeight="1">
      <c r="A782" s="604" t="b">
        <v>0</v>
      </c>
      <c r="B782" s="492"/>
      <c r="C782" s="721"/>
      <c r="D782" s="492"/>
      <c r="E782" s="492"/>
      <c r="F782" s="606"/>
      <c r="G782" s="606"/>
      <c r="H782" s="617"/>
      <c r="I782" s="492"/>
      <c r="J782" s="492"/>
      <c r="K782" s="657"/>
      <c r="L782" s="618"/>
      <c r="M782" s="622"/>
      <c r="N782" s="613"/>
      <c r="O782" s="613"/>
      <c r="P782" s="610"/>
      <c r="Q782" s="610"/>
      <c r="R782" s="610"/>
      <c r="S782" s="612" t="b">
        <v>0</v>
      </c>
      <c r="T782" s="612" t="b">
        <v>0</v>
      </c>
      <c r="U782" s="613"/>
      <c r="V782" s="612">
        <f t="shared" ref="V782:W782" si="616">Q782-P782</f>
        <v>0</v>
      </c>
      <c r="W782" s="612">
        <f t="shared" si="616"/>
        <v>0</v>
      </c>
      <c r="X782" s="612">
        <f t="shared" si="278"/>
        <v>0</v>
      </c>
      <c r="Y782" s="613"/>
      <c r="Z782" s="612">
        <f t="shared" si="285"/>
        <v>0</v>
      </c>
      <c r="AA782" s="612">
        <f t="shared" si="286"/>
        <v>0</v>
      </c>
      <c r="AB782" s="613"/>
      <c r="AC782" s="612">
        <f t="shared" si="287"/>
        <v>0</v>
      </c>
      <c r="AD782" s="620"/>
    </row>
    <row r="783" ht="13.5" hidden="1" customHeight="1">
      <c r="A783" s="604" t="b">
        <v>0</v>
      </c>
      <c r="B783" s="492"/>
      <c r="C783" s="720"/>
      <c r="D783" s="492"/>
      <c r="E783" s="492"/>
      <c r="F783" s="606"/>
      <c r="G783" s="606"/>
      <c r="H783" s="617"/>
      <c r="I783" s="492"/>
      <c r="J783" s="492"/>
      <c r="K783" s="657"/>
      <c r="L783" s="618"/>
      <c r="M783" s="622"/>
      <c r="N783" s="613"/>
      <c r="O783" s="613"/>
      <c r="P783" s="610"/>
      <c r="Q783" s="610"/>
      <c r="R783" s="610"/>
      <c r="S783" s="612" t="b">
        <v>0</v>
      </c>
      <c r="T783" s="612" t="b">
        <v>0</v>
      </c>
      <c r="U783" s="613"/>
      <c r="V783" s="612">
        <f t="shared" ref="V783:W783" si="617">Q783-P783</f>
        <v>0</v>
      </c>
      <c r="W783" s="612">
        <f t="shared" si="617"/>
        <v>0</v>
      </c>
      <c r="X783" s="612">
        <f t="shared" si="278"/>
        <v>0</v>
      </c>
      <c r="Y783" s="613"/>
      <c r="Z783" s="612">
        <f t="shared" si="285"/>
        <v>0</v>
      </c>
      <c r="AA783" s="612">
        <f t="shared" si="286"/>
        <v>0</v>
      </c>
      <c r="AB783" s="613"/>
      <c r="AC783" s="612">
        <f t="shared" si="287"/>
        <v>0</v>
      </c>
      <c r="AD783" s="620"/>
    </row>
    <row r="784" ht="13.5" hidden="1" customHeight="1">
      <c r="A784" s="604" t="b">
        <v>0</v>
      </c>
      <c r="B784" s="492"/>
      <c r="C784" s="721"/>
      <c r="D784" s="492"/>
      <c r="E784" s="492"/>
      <c r="F784" s="606"/>
      <c r="G784" s="606"/>
      <c r="H784" s="617"/>
      <c r="I784" s="492"/>
      <c r="J784" s="492"/>
      <c r="K784" s="657"/>
      <c r="L784" s="618"/>
      <c r="M784" s="622"/>
      <c r="N784" s="613"/>
      <c r="O784" s="613"/>
      <c r="P784" s="610"/>
      <c r="Q784" s="610"/>
      <c r="R784" s="610"/>
      <c r="S784" s="612" t="b">
        <v>0</v>
      </c>
      <c r="T784" s="612" t="b">
        <v>0</v>
      </c>
      <c r="U784" s="613"/>
      <c r="V784" s="612">
        <f t="shared" ref="V784:W784" si="618">Q784-P784</f>
        <v>0</v>
      </c>
      <c r="W784" s="612">
        <f t="shared" si="618"/>
        <v>0</v>
      </c>
      <c r="X784" s="612">
        <f t="shared" si="278"/>
        <v>0</v>
      </c>
      <c r="Y784" s="613"/>
      <c r="Z784" s="612">
        <f t="shared" si="285"/>
        <v>0</v>
      </c>
      <c r="AA784" s="612">
        <f t="shared" si="286"/>
        <v>0</v>
      </c>
      <c r="AB784" s="613"/>
      <c r="AC784" s="612">
        <f t="shared" si="287"/>
        <v>0</v>
      </c>
      <c r="AD784" s="620"/>
    </row>
    <row r="785" ht="13.5" hidden="1" customHeight="1">
      <c r="A785" s="604" t="b">
        <v>0</v>
      </c>
      <c r="B785" s="492"/>
      <c r="C785" s="720"/>
      <c r="D785" s="492"/>
      <c r="E785" s="492"/>
      <c r="F785" s="606"/>
      <c r="G785" s="606"/>
      <c r="H785" s="617"/>
      <c r="I785" s="492"/>
      <c r="J785" s="492"/>
      <c r="K785" s="657"/>
      <c r="L785" s="618"/>
      <c r="M785" s="622"/>
      <c r="N785" s="613"/>
      <c r="O785" s="613"/>
      <c r="P785" s="610"/>
      <c r="Q785" s="610"/>
      <c r="R785" s="610"/>
      <c r="S785" s="612" t="b">
        <v>0</v>
      </c>
      <c r="T785" s="612" t="b">
        <v>0</v>
      </c>
      <c r="U785" s="613"/>
      <c r="V785" s="612">
        <f t="shared" ref="V785:W785" si="619">Q785-P785</f>
        <v>0</v>
      </c>
      <c r="W785" s="612">
        <f t="shared" si="619"/>
        <v>0</v>
      </c>
      <c r="X785" s="612">
        <f t="shared" si="278"/>
        <v>0</v>
      </c>
      <c r="Y785" s="613"/>
      <c r="Z785" s="612">
        <f t="shared" si="285"/>
        <v>0</v>
      </c>
      <c r="AA785" s="612">
        <f t="shared" si="286"/>
        <v>0</v>
      </c>
      <c r="AB785" s="613"/>
      <c r="AC785" s="612">
        <f t="shared" si="287"/>
        <v>0</v>
      </c>
      <c r="AD785" s="620"/>
    </row>
    <row r="786" ht="13.5" hidden="1" customHeight="1">
      <c r="A786" s="604" t="b">
        <v>0</v>
      </c>
      <c r="B786" s="492"/>
      <c r="C786" s="721"/>
      <c r="D786" s="492"/>
      <c r="E786" s="492"/>
      <c r="F786" s="606"/>
      <c r="G786" s="606"/>
      <c r="H786" s="617"/>
      <c r="I786" s="492"/>
      <c r="J786" s="492"/>
      <c r="K786" s="657"/>
      <c r="L786" s="618"/>
      <c r="M786" s="622"/>
      <c r="N786" s="613"/>
      <c r="O786" s="613"/>
      <c r="P786" s="610"/>
      <c r="Q786" s="610"/>
      <c r="R786" s="610"/>
      <c r="S786" s="612" t="b">
        <v>0</v>
      </c>
      <c r="T786" s="612" t="b">
        <v>0</v>
      </c>
      <c r="U786" s="613"/>
      <c r="V786" s="612">
        <f t="shared" ref="V786:W786" si="620">Q786-P786</f>
        <v>0</v>
      </c>
      <c r="W786" s="612">
        <f t="shared" si="620"/>
        <v>0</v>
      </c>
      <c r="X786" s="612">
        <f t="shared" si="278"/>
        <v>0</v>
      </c>
      <c r="Y786" s="613"/>
      <c r="Z786" s="612">
        <f t="shared" si="285"/>
        <v>0</v>
      </c>
      <c r="AA786" s="612">
        <f t="shared" si="286"/>
        <v>0</v>
      </c>
      <c r="AB786" s="613"/>
      <c r="AC786" s="612">
        <f t="shared" si="287"/>
        <v>0</v>
      </c>
      <c r="AD786" s="620"/>
    </row>
    <row r="787" ht="13.5" hidden="1" customHeight="1">
      <c r="A787" s="604" t="b">
        <v>0</v>
      </c>
      <c r="B787" s="492"/>
      <c r="C787" s="720"/>
      <c r="D787" s="492"/>
      <c r="E787" s="492"/>
      <c r="F787" s="606"/>
      <c r="G787" s="606"/>
      <c r="H787" s="617"/>
      <c r="I787" s="492"/>
      <c r="J787" s="492"/>
      <c r="K787" s="657"/>
      <c r="L787" s="618"/>
      <c r="M787" s="622"/>
      <c r="N787" s="613"/>
      <c r="O787" s="613"/>
      <c r="P787" s="610"/>
      <c r="Q787" s="610"/>
      <c r="R787" s="610"/>
      <c r="S787" s="612" t="b">
        <v>0</v>
      </c>
      <c r="T787" s="612" t="b">
        <v>0</v>
      </c>
      <c r="U787" s="613"/>
      <c r="V787" s="612">
        <f t="shared" ref="V787:W787" si="621">Q787-P787</f>
        <v>0</v>
      </c>
      <c r="W787" s="612">
        <f t="shared" si="621"/>
        <v>0</v>
      </c>
      <c r="X787" s="612">
        <f t="shared" si="278"/>
        <v>0</v>
      </c>
      <c r="Y787" s="613"/>
      <c r="Z787" s="612">
        <f t="shared" si="285"/>
        <v>0</v>
      </c>
      <c r="AA787" s="612">
        <f t="shared" si="286"/>
        <v>0</v>
      </c>
      <c r="AB787" s="613"/>
      <c r="AC787" s="612">
        <f t="shared" si="287"/>
        <v>0</v>
      </c>
      <c r="AD787" s="620"/>
    </row>
    <row r="788" ht="13.5" hidden="1" customHeight="1">
      <c r="A788" s="604" t="b">
        <v>0</v>
      </c>
      <c r="B788" s="492"/>
      <c r="C788" s="721"/>
      <c r="D788" s="492"/>
      <c r="E788" s="492"/>
      <c r="F788" s="606"/>
      <c r="G788" s="606"/>
      <c r="H788" s="617"/>
      <c r="I788" s="492"/>
      <c r="J788" s="492"/>
      <c r="K788" s="657"/>
      <c r="L788" s="618"/>
      <c r="M788" s="622"/>
      <c r="N788" s="613"/>
      <c r="O788" s="613"/>
      <c r="P788" s="610"/>
      <c r="Q788" s="610"/>
      <c r="R788" s="610"/>
      <c r="S788" s="612" t="b">
        <v>0</v>
      </c>
      <c r="T788" s="612" t="b">
        <v>0</v>
      </c>
      <c r="U788" s="613"/>
      <c r="V788" s="612">
        <f t="shared" ref="V788:W788" si="622">Q788-P788</f>
        <v>0</v>
      </c>
      <c r="W788" s="612">
        <f t="shared" si="622"/>
        <v>0</v>
      </c>
      <c r="X788" s="612">
        <f t="shared" si="278"/>
        <v>0</v>
      </c>
      <c r="Y788" s="613"/>
      <c r="Z788" s="612">
        <f t="shared" si="285"/>
        <v>0</v>
      </c>
      <c r="AA788" s="612">
        <f t="shared" si="286"/>
        <v>0</v>
      </c>
      <c r="AB788" s="613"/>
      <c r="AC788" s="612">
        <f t="shared" si="287"/>
        <v>0</v>
      </c>
      <c r="AD788" s="620"/>
    </row>
    <row r="789" ht="13.5" hidden="1" customHeight="1">
      <c r="A789" s="604" t="b">
        <v>0</v>
      </c>
      <c r="B789" s="492"/>
      <c r="C789" s="720"/>
      <c r="D789" s="492"/>
      <c r="E789" s="492"/>
      <c r="F789" s="606"/>
      <c r="G789" s="606"/>
      <c r="H789" s="617"/>
      <c r="I789" s="492"/>
      <c r="J789" s="492"/>
      <c r="K789" s="657"/>
      <c r="L789" s="618"/>
      <c r="M789" s="622"/>
      <c r="N789" s="613"/>
      <c r="O789" s="613"/>
      <c r="P789" s="610"/>
      <c r="Q789" s="610"/>
      <c r="R789" s="610"/>
      <c r="S789" s="612" t="b">
        <v>0</v>
      </c>
      <c r="T789" s="612" t="b">
        <v>0</v>
      </c>
      <c r="U789" s="613"/>
      <c r="V789" s="612">
        <f t="shared" ref="V789:W789" si="623">Q789-P789</f>
        <v>0</v>
      </c>
      <c r="W789" s="612">
        <f t="shared" si="623"/>
        <v>0</v>
      </c>
      <c r="X789" s="612">
        <f t="shared" si="278"/>
        <v>0</v>
      </c>
      <c r="Y789" s="613"/>
      <c r="Z789" s="612">
        <f t="shared" si="285"/>
        <v>0</v>
      </c>
      <c r="AA789" s="612">
        <f t="shared" si="286"/>
        <v>0</v>
      </c>
      <c r="AB789" s="613"/>
      <c r="AC789" s="612">
        <f t="shared" si="287"/>
        <v>0</v>
      </c>
      <c r="AD789" s="620"/>
    </row>
    <row r="790" ht="13.5" hidden="1" customHeight="1">
      <c r="A790" s="604" t="b">
        <v>0</v>
      </c>
      <c r="B790" s="492"/>
      <c r="C790" s="721"/>
      <c r="D790" s="492"/>
      <c r="E790" s="492"/>
      <c r="F790" s="606"/>
      <c r="G790" s="606"/>
      <c r="H790" s="617"/>
      <c r="I790" s="492"/>
      <c r="J790" s="492"/>
      <c r="K790" s="657"/>
      <c r="L790" s="618"/>
      <c r="M790" s="622"/>
      <c r="N790" s="613"/>
      <c r="O790" s="613"/>
      <c r="P790" s="610"/>
      <c r="Q790" s="610"/>
      <c r="R790" s="610"/>
      <c r="S790" s="612" t="b">
        <v>0</v>
      </c>
      <c r="T790" s="612" t="b">
        <v>0</v>
      </c>
      <c r="U790" s="613"/>
      <c r="V790" s="612">
        <f t="shared" ref="V790:W790" si="624">Q790-P790</f>
        <v>0</v>
      </c>
      <c r="W790" s="612">
        <f t="shared" si="624"/>
        <v>0</v>
      </c>
      <c r="X790" s="612">
        <f t="shared" si="278"/>
        <v>0</v>
      </c>
      <c r="Y790" s="613"/>
      <c r="Z790" s="612">
        <f t="shared" si="285"/>
        <v>0</v>
      </c>
      <c r="AA790" s="612">
        <f t="shared" si="286"/>
        <v>0</v>
      </c>
      <c r="AB790" s="613"/>
      <c r="AC790" s="612">
        <f t="shared" si="287"/>
        <v>0</v>
      </c>
      <c r="AD790" s="620"/>
    </row>
    <row r="791" ht="13.5" hidden="1" customHeight="1">
      <c r="A791" s="604" t="b">
        <v>0</v>
      </c>
      <c r="B791" s="492"/>
      <c r="C791" s="720"/>
      <c r="D791" s="492"/>
      <c r="E791" s="492"/>
      <c r="F791" s="606"/>
      <c r="G791" s="606"/>
      <c r="H791" s="617"/>
      <c r="I791" s="492"/>
      <c r="J791" s="492"/>
      <c r="K791" s="657"/>
      <c r="L791" s="618"/>
      <c r="M791" s="622"/>
      <c r="N791" s="613"/>
      <c r="O791" s="613"/>
      <c r="P791" s="610"/>
      <c r="Q791" s="610"/>
      <c r="R791" s="610"/>
      <c r="S791" s="612" t="b">
        <v>0</v>
      </c>
      <c r="T791" s="612" t="b">
        <v>0</v>
      </c>
      <c r="U791" s="613"/>
      <c r="V791" s="612">
        <f t="shared" ref="V791:W791" si="625">Q791-P791</f>
        <v>0</v>
      </c>
      <c r="W791" s="612">
        <f t="shared" si="625"/>
        <v>0</v>
      </c>
      <c r="X791" s="612">
        <f t="shared" si="278"/>
        <v>0</v>
      </c>
      <c r="Y791" s="613"/>
      <c r="Z791" s="612">
        <f t="shared" si="285"/>
        <v>0</v>
      </c>
      <c r="AA791" s="612">
        <f t="shared" si="286"/>
        <v>0</v>
      </c>
      <c r="AB791" s="613"/>
      <c r="AC791" s="612">
        <f t="shared" si="287"/>
        <v>0</v>
      </c>
      <c r="AD791" s="620"/>
    </row>
    <row r="792" ht="13.5" hidden="1" customHeight="1">
      <c r="A792" s="604" t="b">
        <v>0</v>
      </c>
      <c r="B792" s="492"/>
      <c r="C792" s="721"/>
      <c r="D792" s="492"/>
      <c r="E792" s="492"/>
      <c r="F792" s="606"/>
      <c r="G792" s="606"/>
      <c r="H792" s="617"/>
      <c r="I792" s="492"/>
      <c r="J792" s="492"/>
      <c r="K792" s="657"/>
      <c r="L792" s="618"/>
      <c r="M792" s="622"/>
      <c r="N792" s="613"/>
      <c r="O792" s="613"/>
      <c r="P792" s="610"/>
      <c r="Q792" s="610"/>
      <c r="R792" s="610"/>
      <c r="S792" s="612" t="b">
        <v>0</v>
      </c>
      <c r="T792" s="612" t="b">
        <v>0</v>
      </c>
      <c r="U792" s="613"/>
      <c r="V792" s="612">
        <f t="shared" ref="V792:W792" si="626">Q792-P792</f>
        <v>0</v>
      </c>
      <c r="W792" s="612">
        <f t="shared" si="626"/>
        <v>0</v>
      </c>
      <c r="X792" s="612">
        <f t="shared" si="278"/>
        <v>0</v>
      </c>
      <c r="Y792" s="613"/>
      <c r="Z792" s="612">
        <f t="shared" si="285"/>
        <v>0</v>
      </c>
      <c r="AA792" s="612">
        <f t="shared" si="286"/>
        <v>0</v>
      </c>
      <c r="AB792" s="613"/>
      <c r="AC792" s="612">
        <f t="shared" si="287"/>
        <v>0</v>
      </c>
      <c r="AD792" s="620"/>
    </row>
    <row r="793" ht="13.5" hidden="1" customHeight="1">
      <c r="A793" s="604" t="b">
        <v>0</v>
      </c>
      <c r="B793" s="492"/>
      <c r="C793" s="720"/>
      <c r="D793" s="492"/>
      <c r="E793" s="492"/>
      <c r="F793" s="606"/>
      <c r="G793" s="606"/>
      <c r="H793" s="617"/>
      <c r="I793" s="492"/>
      <c r="J793" s="492"/>
      <c r="K793" s="657"/>
      <c r="L793" s="618"/>
      <c r="M793" s="622"/>
      <c r="N793" s="613"/>
      <c r="O793" s="613"/>
      <c r="P793" s="610"/>
      <c r="Q793" s="610"/>
      <c r="R793" s="610"/>
      <c r="S793" s="612" t="b">
        <v>0</v>
      </c>
      <c r="T793" s="612" t="b">
        <v>0</v>
      </c>
      <c r="U793" s="613"/>
      <c r="V793" s="612">
        <f t="shared" ref="V793:W793" si="627">Q793-P793</f>
        <v>0</v>
      </c>
      <c r="W793" s="612">
        <f t="shared" si="627"/>
        <v>0</v>
      </c>
      <c r="X793" s="612">
        <f t="shared" si="278"/>
        <v>0</v>
      </c>
      <c r="Y793" s="613"/>
      <c r="Z793" s="612">
        <f t="shared" si="285"/>
        <v>0</v>
      </c>
      <c r="AA793" s="612">
        <f t="shared" si="286"/>
        <v>0</v>
      </c>
      <c r="AB793" s="613"/>
      <c r="AC793" s="612">
        <f t="shared" si="287"/>
        <v>0</v>
      </c>
      <c r="AD793" s="620"/>
    </row>
    <row r="794" ht="13.5" hidden="1" customHeight="1">
      <c r="A794" s="604" t="b">
        <v>0</v>
      </c>
      <c r="B794" s="492"/>
      <c r="C794" s="721"/>
      <c r="D794" s="492"/>
      <c r="E794" s="492"/>
      <c r="F794" s="606"/>
      <c r="G794" s="606"/>
      <c r="H794" s="617"/>
      <c r="I794" s="492"/>
      <c r="J794" s="492"/>
      <c r="K794" s="657"/>
      <c r="L794" s="618"/>
      <c r="M794" s="622"/>
      <c r="N794" s="613"/>
      <c r="O794" s="613"/>
      <c r="P794" s="610"/>
      <c r="Q794" s="610"/>
      <c r="R794" s="610"/>
      <c r="S794" s="612" t="b">
        <v>0</v>
      </c>
      <c r="T794" s="612" t="b">
        <v>0</v>
      </c>
      <c r="U794" s="613"/>
      <c r="V794" s="612">
        <f t="shared" ref="V794:W794" si="628">Q794-P794</f>
        <v>0</v>
      </c>
      <c r="W794" s="612">
        <f t="shared" si="628"/>
        <v>0</v>
      </c>
      <c r="X794" s="612">
        <f t="shared" si="278"/>
        <v>0</v>
      </c>
      <c r="Y794" s="613"/>
      <c r="Z794" s="612">
        <f t="shared" si="285"/>
        <v>0</v>
      </c>
      <c r="AA794" s="612">
        <f t="shared" si="286"/>
        <v>0</v>
      </c>
      <c r="AB794" s="613"/>
      <c r="AC794" s="612">
        <f t="shared" si="287"/>
        <v>0</v>
      </c>
      <c r="AD794" s="620"/>
    </row>
    <row r="795" ht="13.5" hidden="1" customHeight="1">
      <c r="A795" s="604" t="b">
        <v>0</v>
      </c>
      <c r="B795" s="492"/>
      <c r="C795" s="720"/>
      <c r="D795" s="492"/>
      <c r="E795" s="492"/>
      <c r="F795" s="606"/>
      <c r="G795" s="606"/>
      <c r="H795" s="617"/>
      <c r="I795" s="492"/>
      <c r="J795" s="492"/>
      <c r="K795" s="657"/>
      <c r="L795" s="618"/>
      <c r="M795" s="622"/>
      <c r="N795" s="613"/>
      <c r="O795" s="613"/>
      <c r="P795" s="610"/>
      <c r="Q795" s="610"/>
      <c r="R795" s="610"/>
      <c r="S795" s="612" t="b">
        <v>0</v>
      </c>
      <c r="T795" s="612" t="b">
        <v>0</v>
      </c>
      <c r="U795" s="613"/>
      <c r="V795" s="612">
        <f t="shared" ref="V795:W795" si="629">Q795-P795</f>
        <v>0</v>
      </c>
      <c r="W795" s="612">
        <f t="shared" si="629"/>
        <v>0</v>
      </c>
      <c r="X795" s="612">
        <f t="shared" si="278"/>
        <v>0</v>
      </c>
      <c r="Y795" s="613"/>
      <c r="Z795" s="612">
        <f t="shared" si="285"/>
        <v>0</v>
      </c>
      <c r="AA795" s="612">
        <f t="shared" si="286"/>
        <v>0</v>
      </c>
      <c r="AB795" s="613"/>
      <c r="AC795" s="612">
        <f t="shared" si="287"/>
        <v>0</v>
      </c>
      <c r="AD795" s="620"/>
    </row>
    <row r="796" ht="13.5" hidden="1" customHeight="1">
      <c r="A796" s="604" t="b">
        <v>0</v>
      </c>
      <c r="B796" s="492"/>
      <c r="C796" s="721"/>
      <c r="D796" s="492"/>
      <c r="E796" s="492"/>
      <c r="F796" s="606"/>
      <c r="G796" s="606"/>
      <c r="H796" s="617"/>
      <c r="I796" s="492"/>
      <c r="J796" s="492"/>
      <c r="K796" s="657"/>
      <c r="L796" s="618"/>
      <c r="M796" s="622"/>
      <c r="N796" s="613"/>
      <c r="O796" s="613"/>
      <c r="P796" s="610"/>
      <c r="Q796" s="610"/>
      <c r="R796" s="610"/>
      <c r="S796" s="612" t="b">
        <v>0</v>
      </c>
      <c r="T796" s="612" t="b">
        <v>0</v>
      </c>
      <c r="U796" s="613"/>
      <c r="V796" s="612">
        <f t="shared" ref="V796:W796" si="630">Q796-P796</f>
        <v>0</v>
      </c>
      <c r="W796" s="612">
        <f t="shared" si="630"/>
        <v>0</v>
      </c>
      <c r="X796" s="612">
        <f t="shared" si="278"/>
        <v>0</v>
      </c>
      <c r="Y796" s="613"/>
      <c r="Z796" s="612">
        <f t="shared" si="285"/>
        <v>0</v>
      </c>
      <c r="AA796" s="612">
        <f t="shared" si="286"/>
        <v>0</v>
      </c>
      <c r="AB796" s="613"/>
      <c r="AC796" s="612">
        <f t="shared" si="287"/>
        <v>0</v>
      </c>
      <c r="AD796" s="620"/>
    </row>
    <row r="797" ht="13.5" hidden="1" customHeight="1">
      <c r="A797" s="604" t="b">
        <v>0</v>
      </c>
      <c r="B797" s="492"/>
      <c r="C797" s="720"/>
      <c r="D797" s="492"/>
      <c r="E797" s="492"/>
      <c r="F797" s="606"/>
      <c r="G797" s="606"/>
      <c r="H797" s="617"/>
      <c r="I797" s="492"/>
      <c r="J797" s="492"/>
      <c r="K797" s="657"/>
      <c r="L797" s="618"/>
      <c r="M797" s="622"/>
      <c r="N797" s="613"/>
      <c r="O797" s="613"/>
      <c r="P797" s="610"/>
      <c r="Q797" s="610"/>
      <c r="R797" s="610"/>
      <c r="S797" s="612" t="b">
        <v>0</v>
      </c>
      <c r="T797" s="612" t="b">
        <v>0</v>
      </c>
      <c r="U797" s="613"/>
      <c r="V797" s="612">
        <f t="shared" ref="V797:W797" si="631">Q797-P797</f>
        <v>0</v>
      </c>
      <c r="W797" s="612">
        <f t="shared" si="631"/>
        <v>0</v>
      </c>
      <c r="X797" s="612">
        <f t="shared" si="278"/>
        <v>0</v>
      </c>
      <c r="Y797" s="613"/>
      <c r="Z797" s="612">
        <f t="shared" si="285"/>
        <v>0</v>
      </c>
      <c r="AA797" s="612">
        <f t="shared" si="286"/>
        <v>0</v>
      </c>
      <c r="AB797" s="613"/>
      <c r="AC797" s="612">
        <f t="shared" si="287"/>
        <v>0</v>
      </c>
      <c r="AD797" s="620"/>
    </row>
    <row r="798" ht="13.5" hidden="1" customHeight="1">
      <c r="A798" s="604" t="b">
        <v>0</v>
      </c>
      <c r="B798" s="492"/>
      <c r="C798" s="721"/>
      <c r="D798" s="492"/>
      <c r="E798" s="492"/>
      <c r="F798" s="606"/>
      <c r="G798" s="606"/>
      <c r="H798" s="617"/>
      <c r="I798" s="492"/>
      <c r="J798" s="492"/>
      <c r="K798" s="657"/>
      <c r="L798" s="618"/>
      <c r="M798" s="622"/>
      <c r="N798" s="613"/>
      <c r="O798" s="613"/>
      <c r="P798" s="610"/>
      <c r="Q798" s="610"/>
      <c r="R798" s="610"/>
      <c r="S798" s="612" t="b">
        <v>0</v>
      </c>
      <c r="T798" s="612" t="b">
        <v>0</v>
      </c>
      <c r="U798" s="613"/>
      <c r="V798" s="612">
        <f t="shared" ref="V798:W798" si="632">Q798-P798</f>
        <v>0</v>
      </c>
      <c r="W798" s="612">
        <f t="shared" si="632"/>
        <v>0</v>
      </c>
      <c r="X798" s="612">
        <f t="shared" si="278"/>
        <v>0</v>
      </c>
      <c r="Y798" s="613"/>
      <c r="Z798" s="612">
        <f t="shared" si="285"/>
        <v>0</v>
      </c>
      <c r="AA798" s="612">
        <f t="shared" si="286"/>
        <v>0</v>
      </c>
      <c r="AB798" s="613"/>
      <c r="AC798" s="612">
        <f t="shared" si="287"/>
        <v>0</v>
      </c>
      <c r="AD798" s="620"/>
    </row>
    <row r="799" ht="13.5" hidden="1" customHeight="1">
      <c r="A799" s="604" t="b">
        <v>0</v>
      </c>
      <c r="B799" s="492"/>
      <c r="C799" s="720"/>
      <c r="D799" s="492"/>
      <c r="E799" s="492"/>
      <c r="F799" s="606"/>
      <c r="G799" s="606"/>
      <c r="H799" s="617"/>
      <c r="I799" s="492"/>
      <c r="J799" s="492"/>
      <c r="K799" s="657"/>
      <c r="L799" s="618"/>
      <c r="M799" s="622"/>
      <c r="N799" s="613"/>
      <c r="O799" s="613"/>
      <c r="P799" s="610"/>
      <c r="Q799" s="610"/>
      <c r="R799" s="610"/>
      <c r="S799" s="612" t="b">
        <v>0</v>
      </c>
      <c r="T799" s="612" t="b">
        <v>0</v>
      </c>
      <c r="U799" s="613"/>
      <c r="V799" s="612">
        <f t="shared" ref="V799:W799" si="633">Q799-P799</f>
        <v>0</v>
      </c>
      <c r="W799" s="612">
        <f t="shared" si="633"/>
        <v>0</v>
      </c>
      <c r="X799" s="612">
        <f t="shared" si="278"/>
        <v>0</v>
      </c>
      <c r="Y799" s="613"/>
      <c r="Z799" s="612">
        <f t="shared" si="285"/>
        <v>0</v>
      </c>
      <c r="AA799" s="612">
        <f t="shared" si="286"/>
        <v>0</v>
      </c>
      <c r="AB799" s="613"/>
      <c r="AC799" s="612">
        <f t="shared" si="287"/>
        <v>0</v>
      </c>
      <c r="AD799" s="620"/>
    </row>
    <row r="800" ht="13.5" hidden="1" customHeight="1">
      <c r="A800" s="604" t="b">
        <v>0</v>
      </c>
      <c r="B800" s="492"/>
      <c r="C800" s="721"/>
      <c r="D800" s="492"/>
      <c r="E800" s="492"/>
      <c r="F800" s="606"/>
      <c r="G800" s="606"/>
      <c r="H800" s="617"/>
      <c r="I800" s="492"/>
      <c r="J800" s="492"/>
      <c r="K800" s="657"/>
      <c r="L800" s="618"/>
      <c r="M800" s="622"/>
      <c r="N800" s="613"/>
      <c r="O800" s="613"/>
      <c r="P800" s="610"/>
      <c r="Q800" s="610"/>
      <c r="R800" s="610"/>
      <c r="S800" s="612" t="b">
        <v>0</v>
      </c>
      <c r="T800" s="612" t="b">
        <v>0</v>
      </c>
      <c r="U800" s="613"/>
      <c r="V800" s="612">
        <f t="shared" ref="V800:W800" si="634">Q800-P800</f>
        <v>0</v>
      </c>
      <c r="W800" s="612">
        <f t="shared" si="634"/>
        <v>0</v>
      </c>
      <c r="X800" s="612">
        <f t="shared" si="278"/>
        <v>0</v>
      </c>
      <c r="Y800" s="613"/>
      <c r="Z800" s="612">
        <f t="shared" si="285"/>
        <v>0</v>
      </c>
      <c r="AA800" s="612">
        <f t="shared" si="286"/>
        <v>0</v>
      </c>
      <c r="AB800" s="613"/>
      <c r="AC800" s="612">
        <f t="shared" si="287"/>
        <v>0</v>
      </c>
      <c r="AD800" s="620"/>
    </row>
    <row r="801" ht="13.5" hidden="1" customHeight="1">
      <c r="A801" s="604" t="b">
        <v>0</v>
      </c>
      <c r="B801" s="492"/>
      <c r="C801" s="720"/>
      <c r="D801" s="492"/>
      <c r="E801" s="492"/>
      <c r="F801" s="606"/>
      <c r="G801" s="606"/>
      <c r="H801" s="617"/>
      <c r="I801" s="492"/>
      <c r="J801" s="492"/>
      <c r="K801" s="657"/>
      <c r="L801" s="618"/>
      <c r="M801" s="622"/>
      <c r="N801" s="613"/>
      <c r="O801" s="613"/>
      <c r="P801" s="610"/>
      <c r="Q801" s="610"/>
      <c r="R801" s="610"/>
      <c r="S801" s="612" t="b">
        <v>0</v>
      </c>
      <c r="T801" s="612" t="b">
        <v>0</v>
      </c>
      <c r="U801" s="613"/>
      <c r="V801" s="612">
        <f t="shared" ref="V801:W801" si="635">Q801-P801</f>
        <v>0</v>
      </c>
      <c r="W801" s="612">
        <f t="shared" si="635"/>
        <v>0</v>
      </c>
      <c r="X801" s="612">
        <f t="shared" si="278"/>
        <v>0</v>
      </c>
      <c r="Y801" s="613"/>
      <c r="Z801" s="612">
        <f t="shared" si="285"/>
        <v>0</v>
      </c>
      <c r="AA801" s="612">
        <f t="shared" si="286"/>
        <v>0</v>
      </c>
      <c r="AB801" s="613"/>
      <c r="AC801" s="612">
        <f t="shared" si="287"/>
        <v>0</v>
      </c>
      <c r="AD801" s="620"/>
    </row>
    <row r="802" ht="13.5" hidden="1" customHeight="1">
      <c r="A802" s="604" t="b">
        <v>0</v>
      </c>
      <c r="B802" s="492"/>
      <c r="C802" s="721"/>
      <c r="D802" s="492"/>
      <c r="E802" s="492"/>
      <c r="F802" s="606"/>
      <c r="G802" s="606"/>
      <c r="H802" s="617"/>
      <c r="I802" s="492"/>
      <c r="J802" s="492"/>
      <c r="K802" s="657"/>
      <c r="L802" s="618"/>
      <c r="M802" s="622"/>
      <c r="N802" s="613"/>
      <c r="O802" s="613"/>
      <c r="P802" s="610"/>
      <c r="Q802" s="610"/>
      <c r="R802" s="610"/>
      <c r="S802" s="612" t="b">
        <v>0</v>
      </c>
      <c r="T802" s="612" t="b">
        <v>0</v>
      </c>
      <c r="U802" s="613"/>
      <c r="V802" s="612">
        <f t="shared" ref="V802:W802" si="636">Q802-P802</f>
        <v>0</v>
      </c>
      <c r="W802" s="612">
        <f t="shared" si="636"/>
        <v>0</v>
      </c>
      <c r="X802" s="612">
        <f t="shared" si="278"/>
        <v>0</v>
      </c>
      <c r="Y802" s="613"/>
      <c r="Z802" s="612">
        <f t="shared" si="285"/>
        <v>0</v>
      </c>
      <c r="AA802" s="612">
        <f t="shared" si="286"/>
        <v>0</v>
      </c>
      <c r="AB802" s="613"/>
      <c r="AC802" s="612">
        <f t="shared" si="287"/>
        <v>0</v>
      </c>
      <c r="AD802" s="620"/>
    </row>
    <row r="803" ht="13.5" hidden="1" customHeight="1">
      <c r="A803" s="604" t="b">
        <v>0</v>
      </c>
      <c r="B803" s="492"/>
      <c r="C803" s="720"/>
      <c r="D803" s="492"/>
      <c r="E803" s="492"/>
      <c r="F803" s="606"/>
      <c r="G803" s="606"/>
      <c r="H803" s="617"/>
      <c r="I803" s="492"/>
      <c r="J803" s="492"/>
      <c r="K803" s="657"/>
      <c r="L803" s="618"/>
      <c r="M803" s="622"/>
      <c r="N803" s="613"/>
      <c r="O803" s="613"/>
      <c r="P803" s="610"/>
      <c r="Q803" s="610"/>
      <c r="R803" s="610"/>
      <c r="S803" s="612" t="b">
        <v>0</v>
      </c>
      <c r="T803" s="612" t="b">
        <v>0</v>
      </c>
      <c r="U803" s="613"/>
      <c r="V803" s="612">
        <f t="shared" ref="V803:W803" si="637">Q803-P803</f>
        <v>0</v>
      </c>
      <c r="W803" s="612">
        <f t="shared" si="637"/>
        <v>0</v>
      </c>
      <c r="X803" s="612">
        <f t="shared" si="278"/>
        <v>0</v>
      </c>
      <c r="Y803" s="613"/>
      <c r="Z803" s="612">
        <f t="shared" si="285"/>
        <v>0</v>
      </c>
      <c r="AA803" s="612">
        <f t="shared" si="286"/>
        <v>0</v>
      </c>
      <c r="AB803" s="613"/>
      <c r="AC803" s="612">
        <f t="shared" si="287"/>
        <v>0</v>
      </c>
      <c r="AD803" s="620"/>
    </row>
    <row r="804" ht="13.5" hidden="1" customHeight="1">
      <c r="A804" s="604" t="b">
        <v>0</v>
      </c>
      <c r="B804" s="492"/>
      <c r="C804" s="721"/>
      <c r="D804" s="492"/>
      <c r="E804" s="492"/>
      <c r="F804" s="606"/>
      <c r="G804" s="606"/>
      <c r="H804" s="617"/>
      <c r="I804" s="492"/>
      <c r="J804" s="492"/>
      <c r="K804" s="657"/>
      <c r="L804" s="618"/>
      <c r="M804" s="622"/>
      <c r="N804" s="613"/>
      <c r="O804" s="613"/>
      <c r="P804" s="610"/>
      <c r="Q804" s="610"/>
      <c r="R804" s="610"/>
      <c r="S804" s="612" t="b">
        <v>0</v>
      </c>
      <c r="T804" s="612" t="b">
        <v>0</v>
      </c>
      <c r="U804" s="613"/>
      <c r="V804" s="612">
        <f t="shared" ref="V804:W804" si="638">Q804-P804</f>
        <v>0</v>
      </c>
      <c r="W804" s="612">
        <f t="shared" si="638"/>
        <v>0</v>
      </c>
      <c r="X804" s="612">
        <f t="shared" si="278"/>
        <v>0</v>
      </c>
      <c r="Y804" s="613"/>
      <c r="Z804" s="612">
        <f t="shared" si="285"/>
        <v>0</v>
      </c>
      <c r="AA804" s="612">
        <f t="shared" si="286"/>
        <v>0</v>
      </c>
      <c r="AB804" s="613"/>
      <c r="AC804" s="612">
        <f t="shared" si="287"/>
        <v>0</v>
      </c>
      <c r="AD804" s="620"/>
    </row>
    <row r="805" ht="13.5" hidden="1" customHeight="1">
      <c r="A805" s="604" t="b">
        <v>0</v>
      </c>
      <c r="B805" s="492"/>
      <c r="C805" s="720"/>
      <c r="D805" s="492"/>
      <c r="E805" s="492"/>
      <c r="F805" s="606"/>
      <c r="G805" s="606"/>
      <c r="H805" s="617"/>
      <c r="I805" s="492"/>
      <c r="J805" s="492"/>
      <c r="K805" s="657"/>
      <c r="L805" s="618"/>
      <c r="M805" s="622"/>
      <c r="N805" s="613"/>
      <c r="O805" s="613"/>
      <c r="P805" s="610"/>
      <c r="Q805" s="610"/>
      <c r="R805" s="610"/>
      <c r="S805" s="612" t="b">
        <v>0</v>
      </c>
      <c r="T805" s="612" t="b">
        <v>0</v>
      </c>
      <c r="U805" s="613"/>
      <c r="V805" s="612">
        <f t="shared" ref="V805:W805" si="639">Q805-P805</f>
        <v>0</v>
      </c>
      <c r="W805" s="612">
        <f t="shared" si="639"/>
        <v>0</v>
      </c>
      <c r="X805" s="612">
        <f t="shared" si="278"/>
        <v>0</v>
      </c>
      <c r="Y805" s="613"/>
      <c r="Z805" s="612">
        <f t="shared" si="285"/>
        <v>0</v>
      </c>
      <c r="AA805" s="612">
        <f t="shared" si="286"/>
        <v>0</v>
      </c>
      <c r="AB805" s="613"/>
      <c r="AC805" s="612">
        <f t="shared" si="287"/>
        <v>0</v>
      </c>
      <c r="AD805" s="620"/>
    </row>
    <row r="806" ht="13.5" hidden="1" customHeight="1">
      <c r="A806" s="604" t="b">
        <v>0</v>
      </c>
      <c r="B806" s="492"/>
      <c r="C806" s="721"/>
      <c r="D806" s="492"/>
      <c r="E806" s="492"/>
      <c r="F806" s="606"/>
      <c r="G806" s="606"/>
      <c r="H806" s="617"/>
      <c r="I806" s="492"/>
      <c r="J806" s="492"/>
      <c r="K806" s="657"/>
      <c r="L806" s="618"/>
      <c r="M806" s="622"/>
      <c r="N806" s="613"/>
      <c r="O806" s="613"/>
      <c r="P806" s="610"/>
      <c r="Q806" s="610"/>
      <c r="R806" s="610"/>
      <c r="S806" s="612" t="b">
        <v>0</v>
      </c>
      <c r="T806" s="612" t="b">
        <v>0</v>
      </c>
      <c r="U806" s="613"/>
      <c r="V806" s="612">
        <f t="shared" ref="V806:W806" si="640">Q806-P806</f>
        <v>0</v>
      </c>
      <c r="W806" s="612">
        <f t="shared" si="640"/>
        <v>0</v>
      </c>
      <c r="X806" s="612">
        <f t="shared" si="278"/>
        <v>0</v>
      </c>
      <c r="Y806" s="613"/>
      <c r="Z806" s="612">
        <f t="shared" si="285"/>
        <v>0</v>
      </c>
      <c r="AA806" s="612">
        <f t="shared" si="286"/>
        <v>0</v>
      </c>
      <c r="AB806" s="613"/>
      <c r="AC806" s="612">
        <f t="shared" si="287"/>
        <v>0</v>
      </c>
      <c r="AD806" s="620"/>
    </row>
    <row r="807" ht="13.5" hidden="1" customHeight="1">
      <c r="A807" s="604" t="b">
        <v>0</v>
      </c>
      <c r="B807" s="492"/>
      <c r="C807" s="720"/>
      <c r="D807" s="492"/>
      <c r="E807" s="492"/>
      <c r="F807" s="606"/>
      <c r="G807" s="606"/>
      <c r="H807" s="617"/>
      <c r="I807" s="492"/>
      <c r="J807" s="492"/>
      <c r="K807" s="657"/>
      <c r="L807" s="618"/>
      <c r="M807" s="622"/>
      <c r="N807" s="613"/>
      <c r="O807" s="613"/>
      <c r="P807" s="610"/>
      <c r="Q807" s="610"/>
      <c r="R807" s="610"/>
      <c r="S807" s="612" t="b">
        <v>0</v>
      </c>
      <c r="T807" s="612" t="b">
        <v>0</v>
      </c>
      <c r="U807" s="613"/>
      <c r="V807" s="612">
        <f t="shared" ref="V807:W807" si="641">Q807-P807</f>
        <v>0</v>
      </c>
      <c r="W807" s="612">
        <f t="shared" si="641"/>
        <v>0</v>
      </c>
      <c r="X807" s="612">
        <f t="shared" si="278"/>
        <v>0</v>
      </c>
      <c r="Y807" s="613"/>
      <c r="Z807" s="612">
        <f t="shared" si="285"/>
        <v>0</v>
      </c>
      <c r="AA807" s="612">
        <f t="shared" si="286"/>
        <v>0</v>
      </c>
      <c r="AB807" s="613"/>
      <c r="AC807" s="612">
        <f t="shared" si="287"/>
        <v>0</v>
      </c>
      <c r="AD807" s="620"/>
    </row>
    <row r="808" ht="13.5" hidden="1" customHeight="1">
      <c r="A808" s="604" t="b">
        <v>0</v>
      </c>
      <c r="B808" s="492"/>
      <c r="C808" s="721"/>
      <c r="D808" s="492"/>
      <c r="E808" s="492"/>
      <c r="F808" s="606"/>
      <c r="G808" s="606"/>
      <c r="H808" s="617"/>
      <c r="I808" s="492"/>
      <c r="J808" s="492"/>
      <c r="K808" s="657"/>
      <c r="L808" s="618"/>
      <c r="M808" s="622"/>
      <c r="N808" s="613"/>
      <c r="O808" s="613"/>
      <c r="P808" s="610"/>
      <c r="Q808" s="610"/>
      <c r="R808" s="610"/>
      <c r="S808" s="612" t="b">
        <v>0</v>
      </c>
      <c r="T808" s="612" t="b">
        <v>0</v>
      </c>
      <c r="U808" s="613"/>
      <c r="V808" s="612">
        <f t="shared" ref="V808:W808" si="642">Q808-P808</f>
        <v>0</v>
      </c>
      <c r="W808" s="612">
        <f t="shared" si="642"/>
        <v>0</v>
      </c>
      <c r="X808" s="612">
        <f t="shared" si="278"/>
        <v>0</v>
      </c>
      <c r="Y808" s="613"/>
      <c r="Z808" s="612">
        <f t="shared" si="285"/>
        <v>0</v>
      </c>
      <c r="AA808" s="612">
        <f t="shared" si="286"/>
        <v>0</v>
      </c>
      <c r="AB808" s="613"/>
      <c r="AC808" s="612">
        <f t="shared" si="287"/>
        <v>0</v>
      </c>
      <c r="AD808" s="620"/>
    </row>
    <row r="809" ht="13.5" hidden="1" customHeight="1">
      <c r="A809" s="604" t="b">
        <v>0</v>
      </c>
      <c r="B809" s="492"/>
      <c r="C809" s="720"/>
      <c r="D809" s="492"/>
      <c r="E809" s="492"/>
      <c r="F809" s="606"/>
      <c r="G809" s="606"/>
      <c r="H809" s="617"/>
      <c r="I809" s="492"/>
      <c r="J809" s="492"/>
      <c r="K809" s="657"/>
      <c r="L809" s="618"/>
      <c r="M809" s="622"/>
      <c r="N809" s="613"/>
      <c r="O809" s="613"/>
      <c r="P809" s="610"/>
      <c r="Q809" s="610"/>
      <c r="R809" s="610"/>
      <c r="S809" s="612" t="b">
        <v>0</v>
      </c>
      <c r="T809" s="612" t="b">
        <v>0</v>
      </c>
      <c r="U809" s="613"/>
      <c r="V809" s="612">
        <f t="shared" ref="V809:W809" si="643">Q809-P809</f>
        <v>0</v>
      </c>
      <c r="W809" s="612">
        <f t="shared" si="643"/>
        <v>0</v>
      </c>
      <c r="X809" s="612">
        <f t="shared" si="278"/>
        <v>0</v>
      </c>
      <c r="Y809" s="613"/>
      <c r="Z809" s="612">
        <f t="shared" si="285"/>
        <v>0</v>
      </c>
      <c r="AA809" s="612">
        <f t="shared" si="286"/>
        <v>0</v>
      </c>
      <c r="AB809" s="613"/>
      <c r="AC809" s="612">
        <f t="shared" si="287"/>
        <v>0</v>
      </c>
      <c r="AD809" s="620"/>
    </row>
    <row r="810" ht="13.5" hidden="1" customHeight="1">
      <c r="A810" s="604" t="b">
        <v>0</v>
      </c>
      <c r="B810" s="492"/>
      <c r="C810" s="721"/>
      <c r="D810" s="492"/>
      <c r="E810" s="492"/>
      <c r="F810" s="606"/>
      <c r="G810" s="606"/>
      <c r="H810" s="617"/>
      <c r="I810" s="492"/>
      <c r="J810" s="492"/>
      <c r="K810" s="657"/>
      <c r="L810" s="618"/>
      <c r="M810" s="622"/>
      <c r="N810" s="613"/>
      <c r="O810" s="613"/>
      <c r="P810" s="610"/>
      <c r="Q810" s="610"/>
      <c r="R810" s="610"/>
      <c r="S810" s="612" t="b">
        <v>0</v>
      </c>
      <c r="T810" s="612" t="b">
        <v>0</v>
      </c>
      <c r="U810" s="613"/>
      <c r="V810" s="612">
        <f t="shared" ref="V810:W810" si="644">Q810-P810</f>
        <v>0</v>
      </c>
      <c r="W810" s="612">
        <f t="shared" si="644"/>
        <v>0</v>
      </c>
      <c r="X810" s="612">
        <f t="shared" si="278"/>
        <v>0</v>
      </c>
      <c r="Y810" s="613"/>
      <c r="Z810" s="612">
        <f t="shared" si="285"/>
        <v>0</v>
      </c>
      <c r="AA810" s="612">
        <f t="shared" si="286"/>
        <v>0</v>
      </c>
      <c r="AB810" s="613"/>
      <c r="AC810" s="612">
        <f t="shared" si="287"/>
        <v>0</v>
      </c>
      <c r="AD810" s="620"/>
    </row>
    <row r="811" ht="13.5" hidden="1" customHeight="1">
      <c r="A811" s="604" t="b">
        <v>0</v>
      </c>
      <c r="B811" s="492"/>
      <c r="C811" s="720"/>
      <c r="D811" s="492"/>
      <c r="E811" s="492"/>
      <c r="F811" s="606"/>
      <c r="G811" s="606"/>
      <c r="H811" s="617"/>
      <c r="I811" s="492"/>
      <c r="J811" s="492"/>
      <c r="K811" s="657"/>
      <c r="L811" s="618"/>
      <c r="M811" s="622"/>
      <c r="N811" s="613"/>
      <c r="O811" s="613"/>
      <c r="P811" s="610"/>
      <c r="Q811" s="610"/>
      <c r="R811" s="610"/>
      <c r="S811" s="612" t="b">
        <v>0</v>
      </c>
      <c r="T811" s="612" t="b">
        <v>0</v>
      </c>
      <c r="U811" s="613"/>
      <c r="V811" s="612">
        <f t="shared" ref="V811:W811" si="645">Q811-P811</f>
        <v>0</v>
      </c>
      <c r="W811" s="612">
        <f t="shared" si="645"/>
        <v>0</v>
      </c>
      <c r="X811" s="612">
        <f t="shared" si="278"/>
        <v>0</v>
      </c>
      <c r="Y811" s="613"/>
      <c r="Z811" s="612">
        <f t="shared" si="285"/>
        <v>0</v>
      </c>
      <c r="AA811" s="612">
        <f t="shared" si="286"/>
        <v>0</v>
      </c>
      <c r="AB811" s="613"/>
      <c r="AC811" s="612">
        <f t="shared" si="287"/>
        <v>0</v>
      </c>
      <c r="AD811" s="620"/>
    </row>
    <row r="812" ht="13.5" hidden="1" customHeight="1">
      <c r="A812" s="604" t="b">
        <v>0</v>
      </c>
      <c r="B812" s="492"/>
      <c r="C812" s="721"/>
      <c r="D812" s="492"/>
      <c r="E812" s="492"/>
      <c r="F812" s="606"/>
      <c r="G812" s="606"/>
      <c r="H812" s="617"/>
      <c r="I812" s="492"/>
      <c r="J812" s="492"/>
      <c r="K812" s="657"/>
      <c r="L812" s="618"/>
      <c r="M812" s="622"/>
      <c r="N812" s="613"/>
      <c r="O812" s="613"/>
      <c r="P812" s="610"/>
      <c r="Q812" s="610"/>
      <c r="R812" s="610"/>
      <c r="S812" s="612" t="b">
        <v>0</v>
      </c>
      <c r="T812" s="612" t="b">
        <v>0</v>
      </c>
      <c r="U812" s="613"/>
      <c r="V812" s="612">
        <f t="shared" ref="V812:W812" si="646">Q812-P812</f>
        <v>0</v>
      </c>
      <c r="W812" s="612">
        <f t="shared" si="646"/>
        <v>0</v>
      </c>
      <c r="X812" s="612">
        <f t="shared" si="278"/>
        <v>0</v>
      </c>
      <c r="Y812" s="613"/>
      <c r="Z812" s="612">
        <f t="shared" si="285"/>
        <v>0</v>
      </c>
      <c r="AA812" s="612">
        <f t="shared" si="286"/>
        <v>0</v>
      </c>
      <c r="AB812" s="613"/>
      <c r="AC812" s="612">
        <f t="shared" si="287"/>
        <v>0</v>
      </c>
      <c r="AD812" s="620"/>
    </row>
    <row r="813" ht="13.5" hidden="1" customHeight="1">
      <c r="A813" s="604" t="b">
        <v>0</v>
      </c>
      <c r="B813" s="492"/>
      <c r="C813" s="720"/>
      <c r="D813" s="492"/>
      <c r="E813" s="492"/>
      <c r="F813" s="606"/>
      <c r="G813" s="606"/>
      <c r="H813" s="617"/>
      <c r="I813" s="492"/>
      <c r="J813" s="492"/>
      <c r="K813" s="657"/>
      <c r="L813" s="618"/>
      <c r="M813" s="622"/>
      <c r="N813" s="613"/>
      <c r="O813" s="613"/>
      <c r="P813" s="610"/>
      <c r="Q813" s="610"/>
      <c r="R813" s="610"/>
      <c r="S813" s="612" t="b">
        <v>0</v>
      </c>
      <c r="T813" s="612" t="b">
        <v>0</v>
      </c>
      <c r="U813" s="613"/>
      <c r="V813" s="612">
        <f t="shared" ref="V813:W813" si="647">Q813-P813</f>
        <v>0</v>
      </c>
      <c r="W813" s="612">
        <f t="shared" si="647"/>
        <v>0</v>
      </c>
      <c r="X813" s="612">
        <f t="shared" si="278"/>
        <v>0</v>
      </c>
      <c r="Y813" s="613"/>
      <c r="Z813" s="612">
        <f t="shared" si="285"/>
        <v>0</v>
      </c>
      <c r="AA813" s="612">
        <f t="shared" si="286"/>
        <v>0</v>
      </c>
      <c r="AB813" s="613"/>
      <c r="AC813" s="612">
        <f t="shared" si="287"/>
        <v>0</v>
      </c>
      <c r="AD813" s="620"/>
    </row>
    <row r="814" ht="13.5" hidden="1" customHeight="1">
      <c r="A814" s="604" t="b">
        <v>0</v>
      </c>
      <c r="B814" s="492"/>
      <c r="C814" s="721"/>
      <c r="D814" s="492"/>
      <c r="E814" s="492"/>
      <c r="F814" s="606"/>
      <c r="G814" s="606"/>
      <c r="H814" s="617"/>
      <c r="I814" s="492"/>
      <c r="J814" s="492"/>
      <c r="K814" s="657"/>
      <c r="L814" s="618"/>
      <c r="M814" s="622"/>
      <c r="N814" s="613"/>
      <c r="O814" s="613"/>
      <c r="P814" s="610"/>
      <c r="Q814" s="610"/>
      <c r="R814" s="610"/>
      <c r="S814" s="612" t="b">
        <v>0</v>
      </c>
      <c r="T814" s="612" t="b">
        <v>0</v>
      </c>
      <c r="U814" s="613"/>
      <c r="V814" s="612">
        <f t="shared" ref="V814:W814" si="648">Q814-P814</f>
        <v>0</v>
      </c>
      <c r="W814" s="612">
        <f t="shared" si="648"/>
        <v>0</v>
      </c>
      <c r="X814" s="612">
        <f t="shared" si="278"/>
        <v>0</v>
      </c>
      <c r="Y814" s="613"/>
      <c r="Z814" s="612">
        <f t="shared" si="285"/>
        <v>0</v>
      </c>
      <c r="AA814" s="612">
        <f t="shared" si="286"/>
        <v>0</v>
      </c>
      <c r="AB814" s="613"/>
      <c r="AC814" s="612">
        <f t="shared" si="287"/>
        <v>0</v>
      </c>
      <c r="AD814" s="620"/>
    </row>
    <row r="815" ht="13.5" hidden="1" customHeight="1">
      <c r="A815" s="604" t="b">
        <v>0</v>
      </c>
      <c r="B815" s="492"/>
      <c r="C815" s="720"/>
      <c r="D815" s="492"/>
      <c r="E815" s="492"/>
      <c r="F815" s="606"/>
      <c r="G815" s="606"/>
      <c r="H815" s="617"/>
      <c r="I815" s="492"/>
      <c r="J815" s="492"/>
      <c r="K815" s="657"/>
      <c r="L815" s="618"/>
      <c r="M815" s="622"/>
      <c r="N815" s="613"/>
      <c r="O815" s="613"/>
      <c r="P815" s="610"/>
      <c r="Q815" s="610"/>
      <c r="R815" s="610"/>
      <c r="S815" s="612" t="b">
        <v>0</v>
      </c>
      <c r="T815" s="612" t="b">
        <v>0</v>
      </c>
      <c r="U815" s="613"/>
      <c r="V815" s="612">
        <f t="shared" ref="V815:W815" si="649">Q815-P815</f>
        <v>0</v>
      </c>
      <c r="W815" s="612">
        <f t="shared" si="649"/>
        <v>0</v>
      </c>
      <c r="X815" s="612">
        <f t="shared" si="278"/>
        <v>0</v>
      </c>
      <c r="Y815" s="613"/>
      <c r="Z815" s="612">
        <f t="shared" si="285"/>
        <v>0</v>
      </c>
      <c r="AA815" s="612">
        <f t="shared" si="286"/>
        <v>0</v>
      </c>
      <c r="AB815" s="613"/>
      <c r="AC815" s="612">
        <f t="shared" si="287"/>
        <v>0</v>
      </c>
      <c r="AD815" s="620"/>
    </row>
    <row r="816" ht="13.5" hidden="1" customHeight="1">
      <c r="A816" s="604" t="b">
        <v>0</v>
      </c>
      <c r="B816" s="492"/>
      <c r="C816" s="721"/>
      <c r="D816" s="492"/>
      <c r="E816" s="492"/>
      <c r="F816" s="606"/>
      <c r="G816" s="606"/>
      <c r="H816" s="617"/>
      <c r="I816" s="492"/>
      <c r="J816" s="492"/>
      <c r="K816" s="657"/>
      <c r="L816" s="618"/>
      <c r="M816" s="622"/>
      <c r="N816" s="613"/>
      <c r="O816" s="613"/>
      <c r="P816" s="610"/>
      <c r="Q816" s="610"/>
      <c r="R816" s="610"/>
      <c r="S816" s="612" t="b">
        <v>0</v>
      </c>
      <c r="T816" s="612" t="b">
        <v>0</v>
      </c>
      <c r="U816" s="613"/>
      <c r="V816" s="612">
        <f t="shared" ref="V816:W816" si="650">Q816-P816</f>
        <v>0</v>
      </c>
      <c r="W816" s="612">
        <f t="shared" si="650"/>
        <v>0</v>
      </c>
      <c r="X816" s="612">
        <f t="shared" si="278"/>
        <v>0</v>
      </c>
      <c r="Y816" s="613"/>
      <c r="Z816" s="612">
        <f t="shared" si="285"/>
        <v>0</v>
      </c>
      <c r="AA816" s="612">
        <f t="shared" si="286"/>
        <v>0</v>
      </c>
      <c r="AB816" s="613"/>
      <c r="AC816" s="612">
        <f t="shared" si="287"/>
        <v>0</v>
      </c>
      <c r="AD816" s="620"/>
    </row>
    <row r="817" ht="13.5" hidden="1" customHeight="1">
      <c r="A817" s="604" t="b">
        <v>0</v>
      </c>
      <c r="B817" s="492"/>
      <c r="C817" s="720"/>
      <c r="D817" s="492"/>
      <c r="E817" s="492"/>
      <c r="F817" s="606"/>
      <c r="G817" s="606"/>
      <c r="H817" s="617"/>
      <c r="I817" s="492"/>
      <c r="J817" s="492"/>
      <c r="K817" s="657"/>
      <c r="L817" s="618"/>
      <c r="M817" s="622"/>
      <c r="N817" s="613"/>
      <c r="O817" s="613"/>
      <c r="P817" s="610"/>
      <c r="Q817" s="610"/>
      <c r="R817" s="610"/>
      <c r="S817" s="612" t="b">
        <v>0</v>
      </c>
      <c r="T817" s="612" t="b">
        <v>0</v>
      </c>
      <c r="U817" s="613"/>
      <c r="V817" s="612">
        <f t="shared" ref="V817:W817" si="651">Q817-P817</f>
        <v>0</v>
      </c>
      <c r="W817" s="612">
        <f t="shared" si="651"/>
        <v>0</v>
      </c>
      <c r="X817" s="612">
        <f t="shared" si="278"/>
        <v>0</v>
      </c>
      <c r="Y817" s="613"/>
      <c r="Z817" s="612">
        <f t="shared" si="285"/>
        <v>0</v>
      </c>
      <c r="AA817" s="612">
        <f t="shared" si="286"/>
        <v>0</v>
      </c>
      <c r="AB817" s="613"/>
      <c r="AC817" s="612">
        <f t="shared" si="287"/>
        <v>0</v>
      </c>
      <c r="AD817" s="620"/>
    </row>
    <row r="818" ht="13.5" hidden="1" customHeight="1">
      <c r="A818" s="604" t="b">
        <v>0</v>
      </c>
      <c r="B818" s="492"/>
      <c r="C818" s="721"/>
      <c r="D818" s="492"/>
      <c r="E818" s="492"/>
      <c r="F818" s="606"/>
      <c r="G818" s="606"/>
      <c r="H818" s="617"/>
      <c r="I818" s="492"/>
      <c r="J818" s="492"/>
      <c r="K818" s="657"/>
      <c r="L818" s="618"/>
      <c r="M818" s="622"/>
      <c r="N818" s="613"/>
      <c r="O818" s="613"/>
      <c r="P818" s="610"/>
      <c r="Q818" s="610"/>
      <c r="R818" s="610"/>
      <c r="S818" s="612" t="b">
        <v>0</v>
      </c>
      <c r="T818" s="612" t="b">
        <v>0</v>
      </c>
      <c r="U818" s="613"/>
      <c r="V818" s="612">
        <f t="shared" ref="V818:W818" si="652">Q818-P818</f>
        <v>0</v>
      </c>
      <c r="W818" s="612">
        <f t="shared" si="652"/>
        <v>0</v>
      </c>
      <c r="X818" s="612">
        <f t="shared" si="278"/>
        <v>0</v>
      </c>
      <c r="Y818" s="613"/>
      <c r="Z818" s="612">
        <f t="shared" si="285"/>
        <v>0</v>
      </c>
      <c r="AA818" s="612">
        <f t="shared" si="286"/>
        <v>0</v>
      </c>
      <c r="AB818" s="613"/>
      <c r="AC818" s="612">
        <f t="shared" si="287"/>
        <v>0</v>
      </c>
      <c r="AD818" s="620"/>
    </row>
    <row r="819" ht="13.5" hidden="1" customHeight="1">
      <c r="A819" s="604" t="b">
        <v>0</v>
      </c>
      <c r="B819" s="492"/>
      <c r="C819" s="720"/>
      <c r="D819" s="492"/>
      <c r="E819" s="492"/>
      <c r="F819" s="606"/>
      <c r="G819" s="606"/>
      <c r="H819" s="617"/>
      <c r="I819" s="492"/>
      <c r="J819" s="492"/>
      <c r="K819" s="657"/>
      <c r="L819" s="618"/>
      <c r="M819" s="622"/>
      <c r="N819" s="613"/>
      <c r="O819" s="613"/>
      <c r="P819" s="610"/>
      <c r="Q819" s="610"/>
      <c r="R819" s="610"/>
      <c r="S819" s="612" t="b">
        <v>0</v>
      </c>
      <c r="T819" s="612" t="b">
        <v>0</v>
      </c>
      <c r="U819" s="613"/>
      <c r="V819" s="612">
        <f t="shared" ref="V819:W819" si="653">Q819-P819</f>
        <v>0</v>
      </c>
      <c r="W819" s="612">
        <f t="shared" si="653"/>
        <v>0</v>
      </c>
      <c r="X819" s="612">
        <f t="shared" si="278"/>
        <v>0</v>
      </c>
      <c r="Y819" s="613"/>
      <c r="Z819" s="612">
        <f t="shared" si="285"/>
        <v>0</v>
      </c>
      <c r="AA819" s="612">
        <f t="shared" si="286"/>
        <v>0</v>
      </c>
      <c r="AB819" s="613"/>
      <c r="AC819" s="612">
        <f t="shared" si="287"/>
        <v>0</v>
      </c>
      <c r="AD819" s="620"/>
    </row>
    <row r="820" ht="13.5" hidden="1" customHeight="1">
      <c r="A820" s="604" t="b">
        <v>0</v>
      </c>
      <c r="B820" s="492"/>
      <c r="C820" s="721"/>
      <c r="D820" s="492"/>
      <c r="E820" s="492"/>
      <c r="F820" s="606"/>
      <c r="G820" s="606"/>
      <c r="H820" s="617"/>
      <c r="I820" s="492"/>
      <c r="J820" s="492"/>
      <c r="K820" s="657"/>
      <c r="L820" s="618"/>
      <c r="M820" s="622"/>
      <c r="N820" s="613"/>
      <c r="O820" s="613"/>
      <c r="P820" s="610"/>
      <c r="Q820" s="610"/>
      <c r="R820" s="610"/>
      <c r="S820" s="612" t="b">
        <v>0</v>
      </c>
      <c r="T820" s="612" t="b">
        <v>0</v>
      </c>
      <c r="U820" s="613"/>
      <c r="V820" s="612">
        <f t="shared" ref="V820:W820" si="654">Q820-P820</f>
        <v>0</v>
      </c>
      <c r="W820" s="612">
        <f t="shared" si="654"/>
        <v>0</v>
      </c>
      <c r="X820" s="612">
        <f t="shared" si="278"/>
        <v>0</v>
      </c>
      <c r="Y820" s="613"/>
      <c r="Z820" s="612">
        <f t="shared" si="285"/>
        <v>0</v>
      </c>
      <c r="AA820" s="612">
        <f t="shared" si="286"/>
        <v>0</v>
      </c>
      <c r="AB820" s="613"/>
      <c r="AC820" s="612">
        <f t="shared" si="287"/>
        <v>0</v>
      </c>
      <c r="AD820" s="620"/>
    </row>
    <row r="821" ht="13.5" hidden="1" customHeight="1">
      <c r="A821" s="604" t="b">
        <v>0</v>
      </c>
      <c r="B821" s="492"/>
      <c r="C821" s="720"/>
      <c r="D821" s="492"/>
      <c r="E821" s="492"/>
      <c r="F821" s="606"/>
      <c r="G821" s="606"/>
      <c r="H821" s="617"/>
      <c r="I821" s="492"/>
      <c r="J821" s="492"/>
      <c r="K821" s="657"/>
      <c r="L821" s="618"/>
      <c r="M821" s="622"/>
      <c r="N821" s="613"/>
      <c r="O821" s="613"/>
      <c r="P821" s="610"/>
      <c r="Q821" s="610"/>
      <c r="R821" s="610"/>
      <c r="S821" s="612" t="b">
        <v>0</v>
      </c>
      <c r="T821" s="612" t="b">
        <v>0</v>
      </c>
      <c r="U821" s="613"/>
      <c r="V821" s="612">
        <f t="shared" ref="V821:W821" si="655">Q821-P821</f>
        <v>0</v>
      </c>
      <c r="W821" s="612">
        <f t="shared" si="655"/>
        <v>0</v>
      </c>
      <c r="X821" s="612">
        <f t="shared" si="278"/>
        <v>0</v>
      </c>
      <c r="Y821" s="613"/>
      <c r="Z821" s="612">
        <f t="shared" si="285"/>
        <v>0</v>
      </c>
      <c r="AA821" s="612">
        <f t="shared" si="286"/>
        <v>0</v>
      </c>
      <c r="AB821" s="613"/>
      <c r="AC821" s="612">
        <f t="shared" si="287"/>
        <v>0</v>
      </c>
      <c r="AD821" s="620"/>
    </row>
    <row r="822" ht="13.5" hidden="1" customHeight="1">
      <c r="A822" s="604" t="b">
        <v>0</v>
      </c>
      <c r="B822" s="492"/>
      <c r="C822" s="721"/>
      <c r="D822" s="492"/>
      <c r="E822" s="492"/>
      <c r="F822" s="606"/>
      <c r="G822" s="606"/>
      <c r="H822" s="617"/>
      <c r="I822" s="492"/>
      <c r="J822" s="492"/>
      <c r="K822" s="657"/>
      <c r="L822" s="618"/>
      <c r="M822" s="622"/>
      <c r="N822" s="613"/>
      <c r="O822" s="613"/>
      <c r="P822" s="610"/>
      <c r="Q822" s="610"/>
      <c r="R822" s="610"/>
      <c r="S822" s="612" t="b">
        <v>0</v>
      </c>
      <c r="T822" s="612" t="b">
        <v>0</v>
      </c>
      <c r="U822" s="613"/>
      <c r="V822" s="612">
        <f t="shared" ref="V822:W822" si="656">Q822-P822</f>
        <v>0</v>
      </c>
      <c r="W822" s="612">
        <f t="shared" si="656"/>
        <v>0</v>
      </c>
      <c r="X822" s="612">
        <f t="shared" si="278"/>
        <v>0</v>
      </c>
      <c r="Y822" s="613"/>
      <c r="Z822" s="612">
        <f t="shared" si="285"/>
        <v>0</v>
      </c>
      <c r="AA822" s="612">
        <f t="shared" si="286"/>
        <v>0</v>
      </c>
      <c r="AB822" s="613"/>
      <c r="AC822" s="612">
        <f t="shared" si="287"/>
        <v>0</v>
      </c>
      <c r="AD822" s="620"/>
    </row>
    <row r="823" ht="13.5" hidden="1" customHeight="1">
      <c r="A823" s="604" t="b">
        <v>0</v>
      </c>
      <c r="B823" s="492"/>
      <c r="C823" s="720"/>
      <c r="D823" s="492"/>
      <c r="E823" s="492"/>
      <c r="F823" s="606"/>
      <c r="G823" s="606"/>
      <c r="H823" s="617"/>
      <c r="I823" s="492"/>
      <c r="J823" s="492"/>
      <c r="K823" s="657"/>
      <c r="L823" s="618"/>
      <c r="M823" s="622"/>
      <c r="N823" s="613"/>
      <c r="O823" s="613"/>
      <c r="P823" s="610"/>
      <c r="Q823" s="610"/>
      <c r="R823" s="610"/>
      <c r="S823" s="612" t="b">
        <v>0</v>
      </c>
      <c r="T823" s="612" t="b">
        <v>0</v>
      </c>
      <c r="U823" s="613"/>
      <c r="V823" s="612">
        <f t="shared" ref="V823:W823" si="657">Q823-P823</f>
        <v>0</v>
      </c>
      <c r="W823" s="612">
        <f t="shared" si="657"/>
        <v>0</v>
      </c>
      <c r="X823" s="612">
        <f t="shared" si="278"/>
        <v>0</v>
      </c>
      <c r="Y823" s="613"/>
      <c r="Z823" s="612">
        <f t="shared" si="285"/>
        <v>0</v>
      </c>
      <c r="AA823" s="612">
        <f t="shared" si="286"/>
        <v>0</v>
      </c>
      <c r="AB823" s="613"/>
      <c r="AC823" s="612">
        <f t="shared" si="287"/>
        <v>0</v>
      </c>
      <c r="AD823" s="620"/>
    </row>
    <row r="824" ht="13.5" hidden="1" customHeight="1">
      <c r="A824" s="604" t="b">
        <v>0</v>
      </c>
      <c r="B824" s="492"/>
      <c r="C824" s="721"/>
      <c r="D824" s="492"/>
      <c r="E824" s="492"/>
      <c r="F824" s="606"/>
      <c r="G824" s="606"/>
      <c r="H824" s="617"/>
      <c r="I824" s="492"/>
      <c r="J824" s="492"/>
      <c r="K824" s="657"/>
      <c r="L824" s="618"/>
      <c r="M824" s="622"/>
      <c r="N824" s="613"/>
      <c r="O824" s="613"/>
      <c r="P824" s="610"/>
      <c r="Q824" s="610"/>
      <c r="R824" s="610"/>
      <c r="S824" s="612" t="b">
        <v>0</v>
      </c>
      <c r="T824" s="612" t="b">
        <v>0</v>
      </c>
      <c r="U824" s="613"/>
      <c r="V824" s="612">
        <f t="shared" ref="V824:W824" si="658">Q824-P824</f>
        <v>0</v>
      </c>
      <c r="W824" s="612">
        <f t="shared" si="658"/>
        <v>0</v>
      </c>
      <c r="X824" s="612">
        <f t="shared" si="278"/>
        <v>0</v>
      </c>
      <c r="Y824" s="613"/>
      <c r="Z824" s="612">
        <f t="shared" si="285"/>
        <v>0</v>
      </c>
      <c r="AA824" s="612">
        <f t="shared" si="286"/>
        <v>0</v>
      </c>
      <c r="AB824" s="613"/>
      <c r="AC824" s="612">
        <f t="shared" si="287"/>
        <v>0</v>
      </c>
      <c r="AD824" s="620"/>
    </row>
    <row r="825" ht="13.5" hidden="1" customHeight="1">
      <c r="A825" s="604" t="b">
        <v>0</v>
      </c>
      <c r="B825" s="492"/>
      <c r="C825" s="720"/>
      <c r="D825" s="492"/>
      <c r="E825" s="492"/>
      <c r="F825" s="606"/>
      <c r="G825" s="606"/>
      <c r="H825" s="617"/>
      <c r="I825" s="492"/>
      <c r="J825" s="492"/>
      <c r="K825" s="657"/>
      <c r="L825" s="618"/>
      <c r="M825" s="622"/>
      <c r="N825" s="613"/>
      <c r="O825" s="613"/>
      <c r="P825" s="610"/>
      <c r="Q825" s="610"/>
      <c r="R825" s="610"/>
      <c r="S825" s="612" t="b">
        <v>0</v>
      </c>
      <c r="T825" s="612" t="b">
        <v>0</v>
      </c>
      <c r="U825" s="613"/>
      <c r="V825" s="612">
        <f t="shared" ref="V825:W825" si="659">Q825-P825</f>
        <v>0</v>
      </c>
      <c r="W825" s="612">
        <f t="shared" si="659"/>
        <v>0</v>
      </c>
      <c r="X825" s="612">
        <f t="shared" si="278"/>
        <v>0</v>
      </c>
      <c r="Y825" s="613"/>
      <c r="Z825" s="612">
        <f t="shared" si="285"/>
        <v>0</v>
      </c>
      <c r="AA825" s="612">
        <f t="shared" si="286"/>
        <v>0</v>
      </c>
      <c r="AB825" s="613"/>
      <c r="AC825" s="612">
        <f t="shared" si="287"/>
        <v>0</v>
      </c>
      <c r="AD825" s="620"/>
    </row>
    <row r="826" ht="13.5" hidden="1" customHeight="1">
      <c r="A826" s="604" t="b">
        <v>0</v>
      </c>
      <c r="B826" s="492"/>
      <c r="C826" s="721"/>
      <c r="D826" s="492"/>
      <c r="E826" s="492"/>
      <c r="F826" s="606"/>
      <c r="G826" s="606"/>
      <c r="H826" s="617"/>
      <c r="I826" s="492"/>
      <c r="J826" s="492"/>
      <c r="K826" s="657"/>
      <c r="L826" s="618"/>
      <c r="M826" s="622"/>
      <c r="N826" s="613"/>
      <c r="O826" s="613"/>
      <c r="P826" s="610"/>
      <c r="Q826" s="610"/>
      <c r="R826" s="610"/>
      <c r="S826" s="612" t="b">
        <v>0</v>
      </c>
      <c r="T826" s="612" t="b">
        <v>0</v>
      </c>
      <c r="U826" s="613"/>
      <c r="V826" s="612">
        <f t="shared" ref="V826:W826" si="660">Q826-P826</f>
        <v>0</v>
      </c>
      <c r="W826" s="612">
        <f t="shared" si="660"/>
        <v>0</v>
      </c>
      <c r="X826" s="612">
        <f t="shared" si="278"/>
        <v>0</v>
      </c>
      <c r="Y826" s="613"/>
      <c r="Z826" s="612">
        <f t="shared" si="285"/>
        <v>0</v>
      </c>
      <c r="AA826" s="612">
        <f t="shared" si="286"/>
        <v>0</v>
      </c>
      <c r="AB826" s="613"/>
      <c r="AC826" s="612">
        <f t="shared" si="287"/>
        <v>0</v>
      </c>
      <c r="AD826" s="620"/>
    </row>
    <row r="827" ht="13.5" hidden="1" customHeight="1">
      <c r="A827" s="604" t="b">
        <v>0</v>
      </c>
      <c r="B827" s="492"/>
      <c r="C827" s="720"/>
      <c r="D827" s="492"/>
      <c r="E827" s="492"/>
      <c r="F827" s="606"/>
      <c r="G827" s="606"/>
      <c r="H827" s="617"/>
      <c r="I827" s="492"/>
      <c r="J827" s="492"/>
      <c r="K827" s="657"/>
      <c r="L827" s="618"/>
      <c r="M827" s="622"/>
      <c r="N827" s="613"/>
      <c r="O827" s="613"/>
      <c r="P827" s="610"/>
      <c r="Q827" s="610"/>
      <c r="R827" s="610"/>
      <c r="S827" s="612" t="b">
        <v>0</v>
      </c>
      <c r="T827" s="612" t="b">
        <v>0</v>
      </c>
      <c r="U827" s="613"/>
      <c r="V827" s="612">
        <f t="shared" ref="V827:W827" si="661">Q827-P827</f>
        <v>0</v>
      </c>
      <c r="W827" s="612">
        <f t="shared" si="661"/>
        <v>0</v>
      </c>
      <c r="X827" s="612">
        <f t="shared" si="278"/>
        <v>0</v>
      </c>
      <c r="Y827" s="613"/>
      <c r="Z827" s="612">
        <f t="shared" si="285"/>
        <v>0</v>
      </c>
      <c r="AA827" s="612">
        <f t="shared" si="286"/>
        <v>0</v>
      </c>
      <c r="AB827" s="613"/>
      <c r="AC827" s="612">
        <f t="shared" si="287"/>
        <v>0</v>
      </c>
      <c r="AD827" s="620"/>
    </row>
    <row r="828" ht="13.5" hidden="1" customHeight="1">
      <c r="A828" s="604" t="b">
        <v>0</v>
      </c>
      <c r="B828" s="492"/>
      <c r="C828" s="721"/>
      <c r="D828" s="492"/>
      <c r="E828" s="492"/>
      <c r="F828" s="606"/>
      <c r="G828" s="606"/>
      <c r="H828" s="617"/>
      <c r="I828" s="492"/>
      <c r="J828" s="492"/>
      <c r="K828" s="657"/>
      <c r="L828" s="618"/>
      <c r="M828" s="622"/>
      <c r="N828" s="613"/>
      <c r="O828" s="613"/>
      <c r="P828" s="610"/>
      <c r="Q828" s="610"/>
      <c r="R828" s="610"/>
      <c r="S828" s="612" t="b">
        <v>0</v>
      </c>
      <c r="T828" s="612" t="b">
        <v>0</v>
      </c>
      <c r="U828" s="613"/>
      <c r="V828" s="612">
        <f t="shared" ref="V828:W828" si="662">Q828-P828</f>
        <v>0</v>
      </c>
      <c r="W828" s="612">
        <f t="shared" si="662"/>
        <v>0</v>
      </c>
      <c r="X828" s="612">
        <f t="shared" si="278"/>
        <v>0</v>
      </c>
      <c r="Y828" s="613"/>
      <c r="Z828" s="612">
        <f t="shared" si="285"/>
        <v>0</v>
      </c>
      <c r="AA828" s="612">
        <f t="shared" si="286"/>
        <v>0</v>
      </c>
      <c r="AB828" s="613"/>
      <c r="AC828" s="612">
        <f t="shared" si="287"/>
        <v>0</v>
      </c>
      <c r="AD828" s="620"/>
    </row>
    <row r="829" ht="13.5" hidden="1" customHeight="1">
      <c r="A829" s="604" t="b">
        <v>0</v>
      </c>
      <c r="B829" s="492"/>
      <c r="C829" s="720"/>
      <c r="D829" s="492"/>
      <c r="E829" s="492"/>
      <c r="F829" s="606"/>
      <c r="G829" s="606"/>
      <c r="H829" s="617"/>
      <c r="I829" s="492"/>
      <c r="J829" s="492"/>
      <c r="K829" s="657"/>
      <c r="L829" s="618"/>
      <c r="M829" s="622"/>
      <c r="N829" s="613"/>
      <c r="O829" s="613"/>
      <c r="P829" s="610"/>
      <c r="Q829" s="610"/>
      <c r="R829" s="610"/>
      <c r="S829" s="612" t="b">
        <v>0</v>
      </c>
      <c r="T829" s="612" t="b">
        <v>0</v>
      </c>
      <c r="U829" s="613"/>
      <c r="V829" s="612">
        <f t="shared" ref="V829:W829" si="663">Q829-P829</f>
        <v>0</v>
      </c>
      <c r="W829" s="612">
        <f t="shared" si="663"/>
        <v>0</v>
      </c>
      <c r="X829" s="612">
        <f t="shared" si="278"/>
        <v>0</v>
      </c>
      <c r="Y829" s="613"/>
      <c r="Z829" s="612">
        <f t="shared" si="285"/>
        <v>0</v>
      </c>
      <c r="AA829" s="612">
        <f t="shared" si="286"/>
        <v>0</v>
      </c>
      <c r="AB829" s="613"/>
      <c r="AC829" s="612">
        <f t="shared" si="287"/>
        <v>0</v>
      </c>
      <c r="AD829" s="620"/>
    </row>
    <row r="830" ht="13.5" hidden="1" customHeight="1">
      <c r="A830" s="604" t="b">
        <v>0</v>
      </c>
      <c r="B830" s="492"/>
      <c r="C830" s="721"/>
      <c r="D830" s="492"/>
      <c r="E830" s="492"/>
      <c r="F830" s="606"/>
      <c r="G830" s="606"/>
      <c r="H830" s="617"/>
      <c r="I830" s="492"/>
      <c r="J830" s="492"/>
      <c r="K830" s="657"/>
      <c r="L830" s="618"/>
      <c r="M830" s="622"/>
      <c r="N830" s="613"/>
      <c r="O830" s="613"/>
      <c r="P830" s="610"/>
      <c r="Q830" s="610"/>
      <c r="R830" s="610"/>
      <c r="S830" s="612" t="b">
        <v>0</v>
      </c>
      <c r="T830" s="612" t="b">
        <v>0</v>
      </c>
      <c r="U830" s="613"/>
      <c r="V830" s="612">
        <f t="shared" ref="V830:W830" si="664">Q830-P830</f>
        <v>0</v>
      </c>
      <c r="W830" s="612">
        <f t="shared" si="664"/>
        <v>0</v>
      </c>
      <c r="X830" s="612">
        <f t="shared" si="278"/>
        <v>0</v>
      </c>
      <c r="Y830" s="613"/>
      <c r="Z830" s="612">
        <f t="shared" si="285"/>
        <v>0</v>
      </c>
      <c r="AA830" s="612">
        <f t="shared" si="286"/>
        <v>0</v>
      </c>
      <c r="AB830" s="613"/>
      <c r="AC830" s="612">
        <f t="shared" si="287"/>
        <v>0</v>
      </c>
      <c r="AD830" s="620"/>
    </row>
    <row r="831" ht="13.5" hidden="1" customHeight="1">
      <c r="A831" s="604" t="b">
        <v>0</v>
      </c>
      <c r="B831" s="492"/>
      <c r="C831" s="720"/>
      <c r="D831" s="492"/>
      <c r="E831" s="492"/>
      <c r="F831" s="606"/>
      <c r="G831" s="606"/>
      <c r="H831" s="617"/>
      <c r="I831" s="492"/>
      <c r="J831" s="492"/>
      <c r="K831" s="657"/>
      <c r="L831" s="618"/>
      <c r="M831" s="622"/>
      <c r="N831" s="613"/>
      <c r="O831" s="613"/>
      <c r="P831" s="610"/>
      <c r="Q831" s="610"/>
      <c r="R831" s="610"/>
      <c r="S831" s="612" t="b">
        <v>0</v>
      </c>
      <c r="T831" s="612" t="b">
        <v>0</v>
      </c>
      <c r="U831" s="613"/>
      <c r="V831" s="612">
        <f t="shared" ref="V831:W831" si="665">Q831-P831</f>
        <v>0</v>
      </c>
      <c r="W831" s="612">
        <f t="shared" si="665"/>
        <v>0</v>
      </c>
      <c r="X831" s="612">
        <f t="shared" si="278"/>
        <v>0</v>
      </c>
      <c r="Y831" s="613"/>
      <c r="Z831" s="612">
        <f t="shared" si="285"/>
        <v>0</v>
      </c>
      <c r="AA831" s="612">
        <f t="shared" si="286"/>
        <v>0</v>
      </c>
      <c r="AB831" s="613"/>
      <c r="AC831" s="612">
        <f t="shared" si="287"/>
        <v>0</v>
      </c>
      <c r="AD831" s="620"/>
    </row>
    <row r="832" ht="13.5" hidden="1" customHeight="1">
      <c r="A832" s="604" t="b">
        <v>0</v>
      </c>
      <c r="B832" s="492"/>
      <c r="C832" s="721"/>
      <c r="D832" s="492"/>
      <c r="E832" s="492"/>
      <c r="F832" s="606"/>
      <c r="G832" s="606"/>
      <c r="H832" s="617"/>
      <c r="I832" s="492"/>
      <c r="J832" s="492"/>
      <c r="K832" s="657"/>
      <c r="L832" s="618"/>
      <c r="M832" s="622"/>
      <c r="N832" s="613"/>
      <c r="O832" s="613"/>
      <c r="P832" s="610"/>
      <c r="Q832" s="610"/>
      <c r="R832" s="610"/>
      <c r="S832" s="612" t="b">
        <v>0</v>
      </c>
      <c r="T832" s="612" t="b">
        <v>0</v>
      </c>
      <c r="U832" s="613"/>
      <c r="V832" s="612">
        <f t="shared" ref="V832:W832" si="666">Q832-P832</f>
        <v>0</v>
      </c>
      <c r="W832" s="612">
        <f t="shared" si="666"/>
        <v>0</v>
      </c>
      <c r="X832" s="612">
        <f t="shared" si="278"/>
        <v>0</v>
      </c>
      <c r="Y832" s="613"/>
      <c r="Z832" s="612">
        <f t="shared" si="285"/>
        <v>0</v>
      </c>
      <c r="AA832" s="612">
        <f t="shared" si="286"/>
        <v>0</v>
      </c>
      <c r="AB832" s="613"/>
      <c r="AC832" s="612">
        <f t="shared" si="287"/>
        <v>0</v>
      </c>
      <c r="AD832" s="620"/>
    </row>
    <row r="833" ht="13.5" hidden="1" customHeight="1">
      <c r="A833" s="604" t="b">
        <v>0</v>
      </c>
      <c r="B833" s="492"/>
      <c r="C833" s="720"/>
      <c r="D833" s="492"/>
      <c r="E833" s="492"/>
      <c r="F833" s="606"/>
      <c r="G833" s="606"/>
      <c r="H833" s="617"/>
      <c r="I833" s="492"/>
      <c r="J833" s="492"/>
      <c r="K833" s="657"/>
      <c r="L833" s="618"/>
      <c r="M833" s="622"/>
      <c r="N833" s="613"/>
      <c r="O833" s="613"/>
      <c r="P833" s="610"/>
      <c r="Q833" s="610"/>
      <c r="R833" s="610"/>
      <c r="S833" s="612" t="b">
        <v>0</v>
      </c>
      <c r="T833" s="612" t="b">
        <v>0</v>
      </c>
      <c r="U833" s="613"/>
      <c r="V833" s="612">
        <f t="shared" ref="V833:W833" si="667">Q833-P833</f>
        <v>0</v>
      </c>
      <c r="W833" s="612">
        <f t="shared" si="667"/>
        <v>0</v>
      </c>
      <c r="X833" s="612">
        <f t="shared" si="278"/>
        <v>0</v>
      </c>
      <c r="Y833" s="613"/>
      <c r="Z833" s="612">
        <f t="shared" si="285"/>
        <v>0</v>
      </c>
      <c r="AA833" s="612">
        <f t="shared" si="286"/>
        <v>0</v>
      </c>
      <c r="AB833" s="613"/>
      <c r="AC833" s="612">
        <f t="shared" si="287"/>
        <v>0</v>
      </c>
      <c r="AD833" s="620"/>
    </row>
    <row r="834" ht="13.5" hidden="1" customHeight="1">
      <c r="A834" s="604" t="b">
        <v>0</v>
      </c>
      <c r="B834" s="492"/>
      <c r="C834" s="721"/>
      <c r="D834" s="492"/>
      <c r="E834" s="492"/>
      <c r="F834" s="606"/>
      <c r="G834" s="606"/>
      <c r="H834" s="617"/>
      <c r="I834" s="492"/>
      <c r="J834" s="492"/>
      <c r="K834" s="657"/>
      <c r="L834" s="618"/>
      <c r="M834" s="622"/>
      <c r="N834" s="613"/>
      <c r="O834" s="613"/>
      <c r="P834" s="610"/>
      <c r="Q834" s="610"/>
      <c r="R834" s="610"/>
      <c r="S834" s="612" t="b">
        <v>0</v>
      </c>
      <c r="T834" s="612" t="b">
        <v>0</v>
      </c>
      <c r="U834" s="613"/>
      <c r="V834" s="612">
        <f t="shared" ref="V834:W834" si="668">Q834-P834</f>
        <v>0</v>
      </c>
      <c r="W834" s="612">
        <f t="shared" si="668"/>
        <v>0</v>
      </c>
      <c r="X834" s="612">
        <f t="shared" si="278"/>
        <v>0</v>
      </c>
      <c r="Y834" s="613"/>
      <c r="Z834" s="612">
        <f t="shared" si="285"/>
        <v>0</v>
      </c>
      <c r="AA834" s="612">
        <f t="shared" si="286"/>
        <v>0</v>
      </c>
      <c r="AB834" s="613"/>
      <c r="AC834" s="612">
        <f t="shared" si="287"/>
        <v>0</v>
      </c>
      <c r="AD834" s="620"/>
    </row>
    <row r="835" ht="13.5" hidden="1" customHeight="1">
      <c r="A835" s="604" t="b">
        <v>0</v>
      </c>
      <c r="B835" s="492"/>
      <c r="C835" s="720"/>
      <c r="D835" s="492"/>
      <c r="E835" s="492"/>
      <c r="F835" s="606"/>
      <c r="G835" s="606"/>
      <c r="H835" s="617"/>
      <c r="I835" s="492"/>
      <c r="J835" s="492"/>
      <c r="K835" s="657"/>
      <c r="L835" s="618"/>
      <c r="M835" s="622"/>
      <c r="N835" s="613"/>
      <c r="O835" s="613"/>
      <c r="P835" s="610"/>
      <c r="Q835" s="610"/>
      <c r="R835" s="610"/>
      <c r="S835" s="612" t="b">
        <v>0</v>
      </c>
      <c r="T835" s="612" t="b">
        <v>0</v>
      </c>
      <c r="U835" s="613"/>
      <c r="V835" s="612">
        <f t="shared" ref="V835:W835" si="669">Q835-P835</f>
        <v>0</v>
      </c>
      <c r="W835" s="612">
        <f t="shared" si="669"/>
        <v>0</v>
      </c>
      <c r="X835" s="612">
        <f t="shared" si="278"/>
        <v>0</v>
      </c>
      <c r="Y835" s="613"/>
      <c r="Z835" s="612">
        <f t="shared" si="285"/>
        <v>0</v>
      </c>
      <c r="AA835" s="612">
        <f t="shared" si="286"/>
        <v>0</v>
      </c>
      <c r="AB835" s="613"/>
      <c r="AC835" s="612">
        <f t="shared" si="287"/>
        <v>0</v>
      </c>
      <c r="AD835" s="620"/>
    </row>
    <row r="836" ht="13.5" hidden="1" customHeight="1">
      <c r="A836" s="604" t="b">
        <v>0</v>
      </c>
      <c r="B836" s="492"/>
      <c r="C836" s="721"/>
      <c r="D836" s="492"/>
      <c r="E836" s="492"/>
      <c r="F836" s="606"/>
      <c r="G836" s="606"/>
      <c r="H836" s="617"/>
      <c r="I836" s="492"/>
      <c r="J836" s="492"/>
      <c r="K836" s="657"/>
      <c r="L836" s="618"/>
      <c r="M836" s="622"/>
      <c r="N836" s="613"/>
      <c r="O836" s="613"/>
      <c r="P836" s="610"/>
      <c r="Q836" s="610"/>
      <c r="R836" s="610"/>
      <c r="S836" s="612" t="b">
        <v>0</v>
      </c>
      <c r="T836" s="612" t="b">
        <v>0</v>
      </c>
      <c r="U836" s="613"/>
      <c r="V836" s="612">
        <f t="shared" ref="V836:W836" si="670">Q836-P836</f>
        <v>0</v>
      </c>
      <c r="W836" s="612">
        <f t="shared" si="670"/>
        <v>0</v>
      </c>
      <c r="X836" s="612">
        <f t="shared" si="278"/>
        <v>0</v>
      </c>
      <c r="Y836" s="613"/>
      <c r="Z836" s="612">
        <f t="shared" si="285"/>
        <v>0</v>
      </c>
      <c r="AA836" s="612">
        <f t="shared" si="286"/>
        <v>0</v>
      </c>
      <c r="AB836" s="613"/>
      <c r="AC836" s="612">
        <f t="shared" si="287"/>
        <v>0</v>
      </c>
      <c r="AD836" s="620"/>
    </row>
    <row r="837" ht="13.5" hidden="1" customHeight="1">
      <c r="A837" s="604" t="b">
        <v>0</v>
      </c>
      <c r="B837" s="492"/>
      <c r="C837" s="720"/>
      <c r="D837" s="492"/>
      <c r="E837" s="492"/>
      <c r="F837" s="606"/>
      <c r="G837" s="606"/>
      <c r="H837" s="617"/>
      <c r="I837" s="492"/>
      <c r="J837" s="492"/>
      <c r="K837" s="657"/>
      <c r="L837" s="618"/>
      <c r="M837" s="622"/>
      <c r="N837" s="613"/>
      <c r="O837" s="613"/>
      <c r="P837" s="610"/>
      <c r="Q837" s="610"/>
      <c r="R837" s="610"/>
      <c r="S837" s="612" t="b">
        <v>0</v>
      </c>
      <c r="T837" s="612" t="b">
        <v>0</v>
      </c>
      <c r="U837" s="613"/>
      <c r="V837" s="612">
        <f t="shared" ref="V837:W837" si="671">Q837-P837</f>
        <v>0</v>
      </c>
      <c r="W837" s="612">
        <f t="shared" si="671"/>
        <v>0</v>
      </c>
      <c r="X837" s="612">
        <f t="shared" si="278"/>
        <v>0</v>
      </c>
      <c r="Y837" s="613"/>
      <c r="Z837" s="612">
        <f t="shared" si="285"/>
        <v>0</v>
      </c>
      <c r="AA837" s="612">
        <f t="shared" si="286"/>
        <v>0</v>
      </c>
      <c r="AB837" s="613"/>
      <c r="AC837" s="612">
        <f t="shared" si="287"/>
        <v>0</v>
      </c>
      <c r="AD837" s="620"/>
    </row>
    <row r="838" ht="13.5" hidden="1" customHeight="1">
      <c r="A838" s="604" t="b">
        <v>0</v>
      </c>
      <c r="B838" s="492"/>
      <c r="C838" s="721"/>
      <c r="D838" s="492"/>
      <c r="E838" s="492"/>
      <c r="F838" s="606"/>
      <c r="G838" s="606"/>
      <c r="H838" s="617"/>
      <c r="I838" s="492"/>
      <c r="J838" s="492"/>
      <c r="K838" s="657"/>
      <c r="L838" s="618"/>
      <c r="M838" s="622"/>
      <c r="N838" s="613"/>
      <c r="O838" s="613"/>
      <c r="P838" s="610"/>
      <c r="Q838" s="610"/>
      <c r="R838" s="610"/>
      <c r="S838" s="612" t="b">
        <v>0</v>
      </c>
      <c r="T838" s="612" t="b">
        <v>0</v>
      </c>
      <c r="U838" s="613"/>
      <c r="V838" s="612">
        <f t="shared" ref="V838:W838" si="672">Q838-P838</f>
        <v>0</v>
      </c>
      <c r="W838" s="612">
        <f t="shared" si="672"/>
        <v>0</v>
      </c>
      <c r="X838" s="612">
        <f t="shared" si="278"/>
        <v>0</v>
      </c>
      <c r="Y838" s="613"/>
      <c r="Z838" s="612">
        <f t="shared" si="285"/>
        <v>0</v>
      </c>
      <c r="AA838" s="612">
        <f t="shared" si="286"/>
        <v>0</v>
      </c>
      <c r="AB838" s="613"/>
      <c r="AC838" s="612">
        <f t="shared" si="287"/>
        <v>0</v>
      </c>
      <c r="AD838" s="620"/>
    </row>
    <row r="839" ht="13.5" hidden="1" customHeight="1">
      <c r="A839" s="604" t="b">
        <v>0</v>
      </c>
      <c r="B839" s="492"/>
      <c r="C839" s="720"/>
      <c r="D839" s="492"/>
      <c r="E839" s="492"/>
      <c r="F839" s="606"/>
      <c r="G839" s="606"/>
      <c r="H839" s="617"/>
      <c r="I839" s="492"/>
      <c r="J839" s="492"/>
      <c r="K839" s="657"/>
      <c r="L839" s="618"/>
      <c r="M839" s="622"/>
      <c r="N839" s="613"/>
      <c r="O839" s="613"/>
      <c r="P839" s="610"/>
      <c r="Q839" s="610"/>
      <c r="R839" s="610"/>
      <c r="S839" s="612" t="b">
        <v>0</v>
      </c>
      <c r="T839" s="612" t="b">
        <v>0</v>
      </c>
      <c r="U839" s="613"/>
      <c r="V839" s="612">
        <f t="shared" ref="V839:W839" si="673">Q839-P839</f>
        <v>0</v>
      </c>
      <c r="W839" s="612">
        <f t="shared" si="673"/>
        <v>0</v>
      </c>
      <c r="X839" s="612">
        <f t="shared" si="278"/>
        <v>0</v>
      </c>
      <c r="Y839" s="613"/>
      <c r="Z839" s="612">
        <f t="shared" si="285"/>
        <v>0</v>
      </c>
      <c r="AA839" s="612">
        <f t="shared" si="286"/>
        <v>0</v>
      </c>
      <c r="AB839" s="613"/>
      <c r="AC839" s="612">
        <f t="shared" si="287"/>
        <v>0</v>
      </c>
      <c r="AD839" s="620"/>
    </row>
    <row r="840" ht="13.5" hidden="1" customHeight="1">
      <c r="A840" s="604" t="b">
        <v>0</v>
      </c>
      <c r="B840" s="492"/>
      <c r="C840" s="721"/>
      <c r="D840" s="492"/>
      <c r="E840" s="492"/>
      <c r="F840" s="606"/>
      <c r="G840" s="606"/>
      <c r="H840" s="617"/>
      <c r="I840" s="492"/>
      <c r="J840" s="492"/>
      <c r="K840" s="657"/>
      <c r="L840" s="618"/>
      <c r="M840" s="622"/>
      <c r="N840" s="613"/>
      <c r="O840" s="613"/>
      <c r="P840" s="610"/>
      <c r="Q840" s="610"/>
      <c r="R840" s="610"/>
      <c r="S840" s="612" t="b">
        <v>0</v>
      </c>
      <c r="T840" s="612" t="b">
        <v>0</v>
      </c>
      <c r="U840" s="613"/>
      <c r="V840" s="612">
        <f t="shared" ref="V840:W840" si="674">Q840-P840</f>
        <v>0</v>
      </c>
      <c r="W840" s="612">
        <f t="shared" si="674"/>
        <v>0</v>
      </c>
      <c r="X840" s="612">
        <f t="shared" si="278"/>
        <v>0</v>
      </c>
      <c r="Y840" s="613"/>
      <c r="Z840" s="612">
        <f t="shared" si="285"/>
        <v>0</v>
      </c>
      <c r="AA840" s="612">
        <f t="shared" si="286"/>
        <v>0</v>
      </c>
      <c r="AB840" s="613"/>
      <c r="AC840" s="612">
        <f t="shared" si="287"/>
        <v>0</v>
      </c>
      <c r="AD840" s="620"/>
    </row>
    <row r="841" ht="13.5" hidden="1" customHeight="1">
      <c r="A841" s="604" t="b">
        <v>0</v>
      </c>
      <c r="B841" s="492"/>
      <c r="C841" s="720"/>
      <c r="D841" s="492"/>
      <c r="E841" s="492"/>
      <c r="F841" s="606"/>
      <c r="G841" s="606"/>
      <c r="H841" s="617"/>
      <c r="I841" s="492"/>
      <c r="J841" s="492"/>
      <c r="K841" s="657"/>
      <c r="L841" s="618"/>
      <c r="M841" s="622"/>
      <c r="N841" s="613"/>
      <c r="O841" s="613"/>
      <c r="P841" s="610"/>
      <c r="Q841" s="610"/>
      <c r="R841" s="610"/>
      <c r="S841" s="612" t="b">
        <v>0</v>
      </c>
      <c r="T841" s="612" t="b">
        <v>0</v>
      </c>
      <c r="U841" s="613"/>
      <c r="V841" s="612">
        <f t="shared" ref="V841:W841" si="675">Q841-P841</f>
        <v>0</v>
      </c>
      <c r="W841" s="612">
        <f t="shared" si="675"/>
        <v>0</v>
      </c>
      <c r="X841" s="612">
        <f t="shared" si="278"/>
        <v>0</v>
      </c>
      <c r="Y841" s="613"/>
      <c r="Z841" s="612">
        <f t="shared" si="285"/>
        <v>0</v>
      </c>
      <c r="AA841" s="612">
        <f t="shared" si="286"/>
        <v>0</v>
      </c>
      <c r="AB841" s="613"/>
      <c r="AC841" s="612">
        <f t="shared" si="287"/>
        <v>0</v>
      </c>
      <c r="AD841" s="620"/>
    </row>
    <row r="842" ht="13.5" hidden="1" customHeight="1">
      <c r="A842" s="604" t="b">
        <v>0</v>
      </c>
      <c r="B842" s="492"/>
      <c r="C842" s="721"/>
      <c r="D842" s="492"/>
      <c r="E842" s="492"/>
      <c r="F842" s="606"/>
      <c r="G842" s="606"/>
      <c r="H842" s="617"/>
      <c r="I842" s="492"/>
      <c r="J842" s="492"/>
      <c r="K842" s="657"/>
      <c r="L842" s="618"/>
      <c r="M842" s="622"/>
      <c r="N842" s="613"/>
      <c r="O842" s="613"/>
      <c r="P842" s="610"/>
      <c r="Q842" s="610"/>
      <c r="R842" s="610"/>
      <c r="S842" s="612" t="b">
        <v>0</v>
      </c>
      <c r="T842" s="612" t="b">
        <v>0</v>
      </c>
      <c r="U842" s="613"/>
      <c r="V842" s="612">
        <f t="shared" ref="V842:W842" si="676">Q842-P842</f>
        <v>0</v>
      </c>
      <c r="W842" s="612">
        <f t="shared" si="676"/>
        <v>0</v>
      </c>
      <c r="X842" s="612">
        <f t="shared" si="278"/>
        <v>0</v>
      </c>
      <c r="Y842" s="613"/>
      <c r="Z842" s="612">
        <f t="shared" si="285"/>
        <v>0</v>
      </c>
      <c r="AA842" s="612">
        <f t="shared" si="286"/>
        <v>0</v>
      </c>
      <c r="AB842" s="613"/>
      <c r="AC842" s="612">
        <f t="shared" si="287"/>
        <v>0</v>
      </c>
      <c r="AD842" s="620"/>
    </row>
    <row r="843" ht="13.5" hidden="1" customHeight="1">
      <c r="A843" s="604" t="b">
        <v>0</v>
      </c>
      <c r="B843" s="492"/>
      <c r="C843" s="720"/>
      <c r="D843" s="492"/>
      <c r="E843" s="492"/>
      <c r="F843" s="606"/>
      <c r="G843" s="606"/>
      <c r="H843" s="617"/>
      <c r="I843" s="492"/>
      <c r="J843" s="492"/>
      <c r="K843" s="657"/>
      <c r="L843" s="618"/>
      <c r="M843" s="622"/>
      <c r="N843" s="613"/>
      <c r="O843" s="613"/>
      <c r="P843" s="610"/>
      <c r="Q843" s="610"/>
      <c r="R843" s="610"/>
      <c r="S843" s="612" t="b">
        <v>0</v>
      </c>
      <c r="T843" s="612" t="b">
        <v>0</v>
      </c>
      <c r="U843" s="613"/>
      <c r="V843" s="612">
        <f t="shared" ref="V843:W843" si="677">Q843-P843</f>
        <v>0</v>
      </c>
      <c r="W843" s="612">
        <f t="shared" si="677"/>
        <v>0</v>
      </c>
      <c r="X843" s="612">
        <f t="shared" si="278"/>
        <v>0</v>
      </c>
      <c r="Y843" s="613"/>
      <c r="Z843" s="612">
        <f t="shared" si="285"/>
        <v>0</v>
      </c>
      <c r="AA843" s="612">
        <f t="shared" si="286"/>
        <v>0</v>
      </c>
      <c r="AB843" s="613"/>
      <c r="AC843" s="612">
        <f t="shared" si="287"/>
        <v>0</v>
      </c>
      <c r="AD843" s="620"/>
    </row>
    <row r="844" ht="13.5" hidden="1" customHeight="1">
      <c r="A844" s="604" t="b">
        <v>0</v>
      </c>
      <c r="B844" s="492"/>
      <c r="C844" s="721"/>
      <c r="D844" s="492"/>
      <c r="E844" s="492"/>
      <c r="F844" s="606"/>
      <c r="G844" s="606"/>
      <c r="H844" s="617"/>
      <c r="I844" s="492"/>
      <c r="J844" s="492"/>
      <c r="K844" s="657"/>
      <c r="L844" s="618"/>
      <c r="M844" s="622"/>
      <c r="N844" s="613"/>
      <c r="O844" s="613"/>
      <c r="P844" s="610"/>
      <c r="Q844" s="610"/>
      <c r="R844" s="610"/>
      <c r="S844" s="612" t="b">
        <v>0</v>
      </c>
      <c r="T844" s="612" t="b">
        <v>0</v>
      </c>
      <c r="U844" s="613"/>
      <c r="V844" s="612">
        <f t="shared" ref="V844:W844" si="678">Q844-P844</f>
        <v>0</v>
      </c>
      <c r="W844" s="612">
        <f t="shared" si="678"/>
        <v>0</v>
      </c>
      <c r="X844" s="612">
        <f t="shared" si="278"/>
        <v>0</v>
      </c>
      <c r="Y844" s="613"/>
      <c r="Z844" s="612">
        <f t="shared" si="285"/>
        <v>0</v>
      </c>
      <c r="AA844" s="612">
        <f t="shared" si="286"/>
        <v>0</v>
      </c>
      <c r="AB844" s="613"/>
      <c r="AC844" s="612">
        <f t="shared" si="287"/>
        <v>0</v>
      </c>
      <c r="AD844" s="620"/>
    </row>
    <row r="845" ht="13.5" hidden="1" customHeight="1">
      <c r="A845" s="604" t="b">
        <v>0</v>
      </c>
      <c r="B845" s="492"/>
      <c r="C845" s="720"/>
      <c r="D845" s="492"/>
      <c r="E845" s="492"/>
      <c r="F845" s="606"/>
      <c r="G845" s="606"/>
      <c r="H845" s="617"/>
      <c r="I845" s="492"/>
      <c r="J845" s="492"/>
      <c r="K845" s="657"/>
      <c r="L845" s="618"/>
      <c r="M845" s="622"/>
      <c r="N845" s="613"/>
      <c r="O845" s="613"/>
      <c r="P845" s="610"/>
      <c r="Q845" s="610"/>
      <c r="R845" s="610"/>
      <c r="S845" s="612" t="b">
        <v>0</v>
      </c>
      <c r="T845" s="612" t="b">
        <v>0</v>
      </c>
      <c r="U845" s="613"/>
      <c r="V845" s="612">
        <f t="shared" ref="V845:W845" si="679">Q845-P845</f>
        <v>0</v>
      </c>
      <c r="W845" s="612">
        <f t="shared" si="679"/>
        <v>0</v>
      </c>
      <c r="X845" s="612">
        <f t="shared" si="278"/>
        <v>0</v>
      </c>
      <c r="Y845" s="613"/>
      <c r="Z845" s="612">
        <f t="shared" si="285"/>
        <v>0</v>
      </c>
      <c r="AA845" s="612">
        <f t="shared" si="286"/>
        <v>0</v>
      </c>
      <c r="AB845" s="613"/>
      <c r="AC845" s="612">
        <f t="shared" si="287"/>
        <v>0</v>
      </c>
      <c r="AD845" s="620"/>
    </row>
    <row r="846" ht="13.5" hidden="1" customHeight="1">
      <c r="A846" s="604" t="b">
        <v>0</v>
      </c>
      <c r="B846" s="492"/>
      <c r="C846" s="721"/>
      <c r="D846" s="492"/>
      <c r="E846" s="492"/>
      <c r="F846" s="606"/>
      <c r="G846" s="606"/>
      <c r="H846" s="617"/>
      <c r="I846" s="492"/>
      <c r="J846" s="492"/>
      <c r="K846" s="657"/>
      <c r="L846" s="618"/>
      <c r="M846" s="622"/>
      <c r="N846" s="613"/>
      <c r="O846" s="613"/>
      <c r="P846" s="610"/>
      <c r="Q846" s="610"/>
      <c r="R846" s="610"/>
      <c r="S846" s="612" t="b">
        <v>0</v>
      </c>
      <c r="T846" s="612" t="b">
        <v>0</v>
      </c>
      <c r="U846" s="613"/>
      <c r="V846" s="612">
        <f t="shared" ref="V846:W846" si="680">Q846-P846</f>
        <v>0</v>
      </c>
      <c r="W846" s="612">
        <f t="shared" si="680"/>
        <v>0</v>
      </c>
      <c r="X846" s="612">
        <f t="shared" si="278"/>
        <v>0</v>
      </c>
      <c r="Y846" s="613"/>
      <c r="Z846" s="612">
        <f t="shared" si="285"/>
        <v>0</v>
      </c>
      <c r="AA846" s="612">
        <f t="shared" si="286"/>
        <v>0</v>
      </c>
      <c r="AB846" s="613"/>
      <c r="AC846" s="612">
        <f t="shared" si="287"/>
        <v>0</v>
      </c>
      <c r="AD846" s="620"/>
    </row>
    <row r="847" ht="13.5" hidden="1" customHeight="1">
      <c r="A847" s="604" t="b">
        <v>0</v>
      </c>
      <c r="B847" s="492"/>
      <c r="C847" s="720"/>
      <c r="D847" s="492"/>
      <c r="E847" s="492"/>
      <c r="F847" s="606"/>
      <c r="G847" s="606"/>
      <c r="H847" s="617"/>
      <c r="I847" s="492"/>
      <c r="J847" s="492"/>
      <c r="K847" s="657"/>
      <c r="L847" s="618"/>
      <c r="M847" s="622"/>
      <c r="N847" s="613"/>
      <c r="O847" s="613"/>
      <c r="P847" s="610"/>
      <c r="Q847" s="610"/>
      <c r="R847" s="610"/>
      <c r="S847" s="612" t="b">
        <v>0</v>
      </c>
      <c r="T847" s="612" t="b">
        <v>0</v>
      </c>
      <c r="U847" s="613"/>
      <c r="V847" s="612">
        <f t="shared" ref="V847:W847" si="681">Q847-P847</f>
        <v>0</v>
      </c>
      <c r="W847" s="612">
        <f t="shared" si="681"/>
        <v>0</v>
      </c>
      <c r="X847" s="612">
        <f t="shared" si="278"/>
        <v>0</v>
      </c>
      <c r="Y847" s="613"/>
      <c r="Z847" s="612">
        <f t="shared" si="285"/>
        <v>0</v>
      </c>
      <c r="AA847" s="612">
        <f t="shared" si="286"/>
        <v>0</v>
      </c>
      <c r="AB847" s="613"/>
      <c r="AC847" s="612">
        <f t="shared" si="287"/>
        <v>0</v>
      </c>
      <c r="AD847" s="620"/>
    </row>
    <row r="848" ht="13.5" hidden="1" customHeight="1">
      <c r="A848" s="604" t="b">
        <v>0</v>
      </c>
      <c r="B848" s="492"/>
      <c r="C848" s="721"/>
      <c r="D848" s="492"/>
      <c r="E848" s="492"/>
      <c r="F848" s="606"/>
      <c r="G848" s="606"/>
      <c r="H848" s="617"/>
      <c r="I848" s="492"/>
      <c r="J848" s="492"/>
      <c r="K848" s="657"/>
      <c r="L848" s="618"/>
      <c r="M848" s="622"/>
      <c r="N848" s="613"/>
      <c r="O848" s="613"/>
      <c r="P848" s="610"/>
      <c r="Q848" s="610"/>
      <c r="R848" s="610"/>
      <c r="S848" s="612" t="b">
        <v>0</v>
      </c>
      <c r="T848" s="612" t="b">
        <v>0</v>
      </c>
      <c r="U848" s="613"/>
      <c r="V848" s="612">
        <f t="shared" ref="V848:W848" si="682">Q848-P848</f>
        <v>0</v>
      </c>
      <c r="W848" s="612">
        <f t="shared" si="682"/>
        <v>0</v>
      </c>
      <c r="X848" s="612">
        <f t="shared" si="278"/>
        <v>0</v>
      </c>
      <c r="Y848" s="613"/>
      <c r="Z848" s="612">
        <f t="shared" si="285"/>
        <v>0</v>
      </c>
      <c r="AA848" s="612">
        <f t="shared" si="286"/>
        <v>0</v>
      </c>
      <c r="AB848" s="613"/>
      <c r="AC848" s="612">
        <f t="shared" si="287"/>
        <v>0</v>
      </c>
      <c r="AD848" s="620"/>
    </row>
    <row r="849" ht="13.5" hidden="1" customHeight="1">
      <c r="A849" s="604" t="b">
        <v>0</v>
      </c>
      <c r="B849" s="492"/>
      <c r="C849" s="720"/>
      <c r="D849" s="492"/>
      <c r="E849" s="492"/>
      <c r="F849" s="606"/>
      <c r="G849" s="606"/>
      <c r="H849" s="617"/>
      <c r="I849" s="492"/>
      <c r="J849" s="492"/>
      <c r="K849" s="657"/>
      <c r="L849" s="618"/>
      <c r="M849" s="622"/>
      <c r="N849" s="613"/>
      <c r="O849" s="613"/>
      <c r="P849" s="610"/>
      <c r="Q849" s="610"/>
      <c r="R849" s="610"/>
      <c r="S849" s="612" t="b">
        <v>0</v>
      </c>
      <c r="T849" s="612" t="b">
        <v>0</v>
      </c>
      <c r="U849" s="613"/>
      <c r="V849" s="612">
        <f t="shared" ref="V849:W849" si="683">Q849-P849</f>
        <v>0</v>
      </c>
      <c r="W849" s="612">
        <f t="shared" si="683"/>
        <v>0</v>
      </c>
      <c r="X849" s="612">
        <f t="shared" si="278"/>
        <v>0</v>
      </c>
      <c r="Y849" s="613"/>
      <c r="Z849" s="612">
        <f t="shared" si="285"/>
        <v>0</v>
      </c>
      <c r="AA849" s="612">
        <f t="shared" si="286"/>
        <v>0</v>
      </c>
      <c r="AB849" s="613"/>
      <c r="AC849" s="612">
        <f t="shared" si="287"/>
        <v>0</v>
      </c>
      <c r="AD849" s="620"/>
    </row>
    <row r="850" ht="13.5" hidden="1" customHeight="1">
      <c r="A850" s="604" t="b">
        <v>0</v>
      </c>
      <c r="B850" s="492"/>
      <c r="C850" s="721"/>
      <c r="D850" s="492"/>
      <c r="E850" s="492"/>
      <c r="F850" s="606"/>
      <c r="G850" s="606"/>
      <c r="H850" s="617"/>
      <c r="I850" s="492"/>
      <c r="J850" s="492"/>
      <c r="K850" s="657"/>
      <c r="L850" s="618"/>
      <c r="M850" s="622"/>
      <c r="N850" s="613"/>
      <c r="O850" s="613"/>
      <c r="P850" s="610"/>
      <c r="Q850" s="610"/>
      <c r="R850" s="610"/>
      <c r="S850" s="612" t="b">
        <v>0</v>
      </c>
      <c r="T850" s="612" t="b">
        <v>0</v>
      </c>
      <c r="U850" s="613"/>
      <c r="V850" s="612">
        <f t="shared" ref="V850:W850" si="684">Q850-P850</f>
        <v>0</v>
      </c>
      <c r="W850" s="612">
        <f t="shared" si="684"/>
        <v>0</v>
      </c>
      <c r="X850" s="612">
        <f t="shared" si="278"/>
        <v>0</v>
      </c>
      <c r="Y850" s="613"/>
      <c r="Z850" s="612">
        <f t="shared" si="285"/>
        <v>0</v>
      </c>
      <c r="AA850" s="612">
        <f t="shared" si="286"/>
        <v>0</v>
      </c>
      <c r="AB850" s="613"/>
      <c r="AC850" s="612">
        <f t="shared" si="287"/>
        <v>0</v>
      </c>
      <c r="AD850" s="620"/>
    </row>
    <row r="851" ht="13.5" hidden="1" customHeight="1">
      <c r="A851" s="604" t="b">
        <v>0</v>
      </c>
      <c r="B851" s="492"/>
      <c r="C851" s="720"/>
      <c r="D851" s="492"/>
      <c r="E851" s="492"/>
      <c r="F851" s="606"/>
      <c r="G851" s="606"/>
      <c r="H851" s="617"/>
      <c r="I851" s="492"/>
      <c r="J851" s="492"/>
      <c r="K851" s="657"/>
      <c r="L851" s="618"/>
      <c r="M851" s="622"/>
      <c r="N851" s="613"/>
      <c r="O851" s="613"/>
      <c r="P851" s="610"/>
      <c r="Q851" s="610"/>
      <c r="R851" s="610"/>
      <c r="S851" s="612" t="b">
        <v>0</v>
      </c>
      <c r="T851" s="612" t="b">
        <v>0</v>
      </c>
      <c r="U851" s="613"/>
      <c r="V851" s="612">
        <f t="shared" ref="V851:W851" si="685">Q851-P851</f>
        <v>0</v>
      </c>
      <c r="W851" s="612">
        <f t="shared" si="685"/>
        <v>0</v>
      </c>
      <c r="X851" s="612">
        <f t="shared" si="278"/>
        <v>0</v>
      </c>
      <c r="Y851" s="613"/>
      <c r="Z851" s="612">
        <f t="shared" si="285"/>
        <v>0</v>
      </c>
      <c r="AA851" s="612">
        <f t="shared" si="286"/>
        <v>0</v>
      </c>
      <c r="AB851" s="613"/>
      <c r="AC851" s="612">
        <f t="shared" si="287"/>
        <v>0</v>
      </c>
      <c r="AD851" s="620"/>
    </row>
    <row r="852" ht="13.5" hidden="1" customHeight="1">
      <c r="A852" s="604" t="b">
        <v>0</v>
      </c>
      <c r="B852" s="492"/>
      <c r="C852" s="721"/>
      <c r="D852" s="492"/>
      <c r="E852" s="492"/>
      <c r="F852" s="606"/>
      <c r="G852" s="606"/>
      <c r="H852" s="617"/>
      <c r="I852" s="492"/>
      <c r="J852" s="492"/>
      <c r="K852" s="657"/>
      <c r="L852" s="618"/>
      <c r="M852" s="622"/>
      <c r="N852" s="613"/>
      <c r="O852" s="613"/>
      <c r="P852" s="610"/>
      <c r="Q852" s="610"/>
      <c r="R852" s="610"/>
      <c r="S852" s="612" t="b">
        <v>0</v>
      </c>
      <c r="T852" s="612" t="b">
        <v>0</v>
      </c>
      <c r="U852" s="613"/>
      <c r="V852" s="612">
        <f t="shared" ref="V852:W852" si="686">Q852-P852</f>
        <v>0</v>
      </c>
      <c r="W852" s="612">
        <f t="shared" si="686"/>
        <v>0</v>
      </c>
      <c r="X852" s="612">
        <f t="shared" si="278"/>
        <v>0</v>
      </c>
      <c r="Y852" s="613"/>
      <c r="Z852" s="612">
        <f t="shared" si="285"/>
        <v>0</v>
      </c>
      <c r="AA852" s="612">
        <f t="shared" si="286"/>
        <v>0</v>
      </c>
      <c r="AB852" s="613"/>
      <c r="AC852" s="612">
        <f t="shared" si="287"/>
        <v>0</v>
      </c>
      <c r="AD852" s="620"/>
    </row>
    <row r="853" ht="13.5" hidden="1" customHeight="1">
      <c r="A853" s="604" t="b">
        <v>0</v>
      </c>
      <c r="B853" s="492"/>
      <c r="C853" s="720"/>
      <c r="D853" s="492"/>
      <c r="E853" s="492"/>
      <c r="F853" s="606"/>
      <c r="G853" s="606"/>
      <c r="H853" s="617"/>
      <c r="I853" s="492"/>
      <c r="J853" s="492"/>
      <c r="K853" s="657"/>
      <c r="L853" s="618"/>
      <c r="M853" s="622"/>
      <c r="N853" s="613"/>
      <c r="O853" s="613"/>
      <c r="P853" s="610"/>
      <c r="Q853" s="610"/>
      <c r="R853" s="610"/>
      <c r="S853" s="612" t="b">
        <v>0</v>
      </c>
      <c r="T853" s="612" t="b">
        <v>0</v>
      </c>
      <c r="U853" s="613"/>
      <c r="V853" s="612">
        <f t="shared" ref="V853:W853" si="687">Q853-P853</f>
        <v>0</v>
      </c>
      <c r="W853" s="612">
        <f t="shared" si="687"/>
        <v>0</v>
      </c>
      <c r="X853" s="612">
        <f t="shared" si="278"/>
        <v>0</v>
      </c>
      <c r="Y853" s="613"/>
      <c r="Z853" s="612">
        <f t="shared" si="285"/>
        <v>0</v>
      </c>
      <c r="AA853" s="612">
        <f t="shared" si="286"/>
        <v>0</v>
      </c>
      <c r="AB853" s="613"/>
      <c r="AC853" s="612">
        <f t="shared" si="287"/>
        <v>0</v>
      </c>
      <c r="AD853" s="620"/>
    </row>
    <row r="854" ht="13.5" hidden="1" customHeight="1">
      <c r="A854" s="604" t="b">
        <v>0</v>
      </c>
      <c r="B854" s="492"/>
      <c r="C854" s="721"/>
      <c r="D854" s="492"/>
      <c r="E854" s="492"/>
      <c r="F854" s="606"/>
      <c r="G854" s="606"/>
      <c r="H854" s="617"/>
      <c r="I854" s="492"/>
      <c r="J854" s="492"/>
      <c r="K854" s="657"/>
      <c r="L854" s="618"/>
      <c r="M854" s="622"/>
      <c r="N854" s="613"/>
      <c r="O854" s="613"/>
      <c r="P854" s="610"/>
      <c r="Q854" s="610"/>
      <c r="R854" s="610"/>
      <c r="S854" s="612" t="b">
        <v>0</v>
      </c>
      <c r="T854" s="612" t="b">
        <v>0</v>
      </c>
      <c r="U854" s="613"/>
      <c r="V854" s="612">
        <f t="shared" ref="V854:W854" si="688">Q854-P854</f>
        <v>0</v>
      </c>
      <c r="W854" s="612">
        <f t="shared" si="688"/>
        <v>0</v>
      </c>
      <c r="X854" s="612">
        <f t="shared" si="278"/>
        <v>0</v>
      </c>
      <c r="Y854" s="613"/>
      <c r="Z854" s="612">
        <f t="shared" si="285"/>
        <v>0</v>
      </c>
      <c r="AA854" s="612">
        <f t="shared" si="286"/>
        <v>0</v>
      </c>
      <c r="AB854" s="613"/>
      <c r="AC854" s="612">
        <f t="shared" si="287"/>
        <v>0</v>
      </c>
      <c r="AD854" s="620"/>
    </row>
    <row r="855" ht="13.5" hidden="1" customHeight="1">
      <c r="A855" s="604" t="b">
        <v>0</v>
      </c>
      <c r="B855" s="492"/>
      <c r="C855" s="720"/>
      <c r="D855" s="492"/>
      <c r="E855" s="492"/>
      <c r="F855" s="606"/>
      <c r="G855" s="606"/>
      <c r="H855" s="617"/>
      <c r="I855" s="492"/>
      <c r="J855" s="492"/>
      <c r="K855" s="657"/>
      <c r="L855" s="618"/>
      <c r="M855" s="622"/>
      <c r="N855" s="613"/>
      <c r="O855" s="613"/>
      <c r="P855" s="610"/>
      <c r="Q855" s="610"/>
      <c r="R855" s="610"/>
      <c r="S855" s="612" t="b">
        <v>0</v>
      </c>
      <c r="T855" s="612" t="b">
        <v>0</v>
      </c>
      <c r="U855" s="613"/>
      <c r="V855" s="612">
        <f t="shared" ref="V855:W855" si="689">Q855-P855</f>
        <v>0</v>
      </c>
      <c r="W855" s="612">
        <f t="shared" si="689"/>
        <v>0</v>
      </c>
      <c r="X855" s="612">
        <f t="shared" si="278"/>
        <v>0</v>
      </c>
      <c r="Y855" s="613"/>
      <c r="Z855" s="612">
        <f t="shared" si="285"/>
        <v>0</v>
      </c>
      <c r="AA855" s="612">
        <f t="shared" si="286"/>
        <v>0</v>
      </c>
      <c r="AB855" s="613"/>
      <c r="AC855" s="612">
        <f t="shared" si="287"/>
        <v>0</v>
      </c>
      <c r="AD855" s="620"/>
    </row>
    <row r="856" ht="13.5" hidden="1" customHeight="1">
      <c r="A856" s="604" t="b">
        <v>0</v>
      </c>
      <c r="B856" s="492"/>
      <c r="C856" s="721"/>
      <c r="D856" s="492"/>
      <c r="E856" s="492"/>
      <c r="F856" s="606"/>
      <c r="G856" s="606"/>
      <c r="H856" s="617"/>
      <c r="I856" s="492"/>
      <c r="J856" s="492"/>
      <c r="K856" s="657"/>
      <c r="L856" s="618"/>
      <c r="M856" s="622"/>
      <c r="N856" s="613"/>
      <c r="O856" s="613"/>
      <c r="P856" s="610"/>
      <c r="Q856" s="610"/>
      <c r="R856" s="610"/>
      <c r="S856" s="612" t="b">
        <v>0</v>
      </c>
      <c r="T856" s="612" t="b">
        <v>0</v>
      </c>
      <c r="U856" s="613"/>
      <c r="V856" s="612">
        <f t="shared" ref="V856:W856" si="690">Q856-P856</f>
        <v>0</v>
      </c>
      <c r="W856" s="612">
        <f t="shared" si="690"/>
        <v>0</v>
      </c>
      <c r="X856" s="612">
        <f t="shared" si="278"/>
        <v>0</v>
      </c>
      <c r="Y856" s="613"/>
      <c r="Z856" s="612">
        <f t="shared" si="285"/>
        <v>0</v>
      </c>
      <c r="AA856" s="612">
        <f t="shared" si="286"/>
        <v>0</v>
      </c>
      <c r="AB856" s="613"/>
      <c r="AC856" s="612">
        <f t="shared" si="287"/>
        <v>0</v>
      </c>
      <c r="AD856" s="620"/>
    </row>
    <row r="857" ht="13.5" hidden="1" customHeight="1">
      <c r="A857" s="604" t="b">
        <v>0</v>
      </c>
      <c r="B857" s="492"/>
      <c r="C857" s="720"/>
      <c r="D857" s="492"/>
      <c r="E857" s="492"/>
      <c r="F857" s="606"/>
      <c r="G857" s="606"/>
      <c r="H857" s="617"/>
      <c r="I857" s="492"/>
      <c r="J857" s="492"/>
      <c r="K857" s="657"/>
      <c r="L857" s="618"/>
      <c r="M857" s="622"/>
      <c r="N857" s="613"/>
      <c r="O857" s="613"/>
      <c r="P857" s="610"/>
      <c r="Q857" s="610"/>
      <c r="R857" s="610"/>
      <c r="S857" s="612" t="b">
        <v>0</v>
      </c>
      <c r="T857" s="612" t="b">
        <v>0</v>
      </c>
      <c r="U857" s="613"/>
      <c r="V857" s="612">
        <f t="shared" ref="V857:W857" si="691">Q857-P857</f>
        <v>0</v>
      </c>
      <c r="W857" s="612">
        <f t="shared" si="691"/>
        <v>0</v>
      </c>
      <c r="X857" s="612">
        <f t="shared" si="278"/>
        <v>0</v>
      </c>
      <c r="Y857" s="613"/>
      <c r="Z857" s="612">
        <f t="shared" si="285"/>
        <v>0</v>
      </c>
      <c r="AA857" s="612">
        <f t="shared" si="286"/>
        <v>0</v>
      </c>
      <c r="AB857" s="613"/>
      <c r="AC857" s="612">
        <f t="shared" si="287"/>
        <v>0</v>
      </c>
      <c r="AD857" s="620"/>
    </row>
    <row r="858" ht="13.5" hidden="1" customHeight="1">
      <c r="A858" s="604" t="b">
        <v>0</v>
      </c>
      <c r="B858" s="492"/>
      <c r="C858" s="721"/>
      <c r="D858" s="492"/>
      <c r="E858" s="492"/>
      <c r="F858" s="606"/>
      <c r="G858" s="606"/>
      <c r="H858" s="617"/>
      <c r="I858" s="492"/>
      <c r="J858" s="492"/>
      <c r="K858" s="657"/>
      <c r="L858" s="618"/>
      <c r="M858" s="622"/>
      <c r="N858" s="613"/>
      <c r="O858" s="613"/>
      <c r="P858" s="610"/>
      <c r="Q858" s="610"/>
      <c r="R858" s="610"/>
      <c r="S858" s="612" t="b">
        <v>0</v>
      </c>
      <c r="T858" s="612" t="b">
        <v>0</v>
      </c>
      <c r="U858" s="613"/>
      <c r="V858" s="612">
        <f t="shared" ref="V858:W858" si="692">Q858-P858</f>
        <v>0</v>
      </c>
      <c r="W858" s="612">
        <f t="shared" si="692"/>
        <v>0</v>
      </c>
      <c r="X858" s="612">
        <f t="shared" si="278"/>
        <v>0</v>
      </c>
      <c r="Y858" s="613"/>
      <c r="Z858" s="612">
        <f t="shared" si="285"/>
        <v>0</v>
      </c>
      <c r="AA858" s="612">
        <f t="shared" si="286"/>
        <v>0</v>
      </c>
      <c r="AB858" s="613"/>
      <c r="AC858" s="612">
        <f t="shared" si="287"/>
        <v>0</v>
      </c>
      <c r="AD858" s="620"/>
    </row>
    <row r="859" ht="13.5" hidden="1" customHeight="1">
      <c r="A859" s="604" t="b">
        <v>0</v>
      </c>
      <c r="B859" s="492"/>
      <c r="C859" s="720"/>
      <c r="D859" s="492"/>
      <c r="E859" s="492"/>
      <c r="F859" s="606"/>
      <c r="G859" s="606"/>
      <c r="H859" s="617"/>
      <c r="I859" s="492"/>
      <c r="J859" s="492"/>
      <c r="K859" s="657"/>
      <c r="L859" s="618"/>
      <c r="M859" s="622"/>
      <c r="N859" s="613"/>
      <c r="O859" s="613"/>
      <c r="P859" s="610"/>
      <c r="Q859" s="610"/>
      <c r="R859" s="610"/>
      <c r="S859" s="612" t="b">
        <v>0</v>
      </c>
      <c r="T859" s="612" t="b">
        <v>0</v>
      </c>
      <c r="U859" s="613"/>
      <c r="V859" s="612">
        <f t="shared" ref="V859:W859" si="693">Q859-P859</f>
        <v>0</v>
      </c>
      <c r="W859" s="612">
        <f t="shared" si="693"/>
        <v>0</v>
      </c>
      <c r="X859" s="612">
        <f t="shared" si="278"/>
        <v>0</v>
      </c>
      <c r="Y859" s="613"/>
      <c r="Z859" s="612">
        <f t="shared" si="285"/>
        <v>0</v>
      </c>
      <c r="AA859" s="612">
        <f t="shared" si="286"/>
        <v>0</v>
      </c>
      <c r="AB859" s="613"/>
      <c r="AC859" s="612">
        <f t="shared" si="287"/>
        <v>0</v>
      </c>
      <c r="AD859" s="620"/>
    </row>
    <row r="860" ht="13.5" hidden="1" customHeight="1">
      <c r="A860" s="604" t="b">
        <v>0</v>
      </c>
      <c r="B860" s="492"/>
      <c r="C860" s="721"/>
      <c r="D860" s="492"/>
      <c r="E860" s="492"/>
      <c r="F860" s="606"/>
      <c r="G860" s="606"/>
      <c r="H860" s="617"/>
      <c r="I860" s="492"/>
      <c r="J860" s="492"/>
      <c r="K860" s="657"/>
      <c r="L860" s="618"/>
      <c r="M860" s="622"/>
      <c r="N860" s="613"/>
      <c r="O860" s="613"/>
      <c r="P860" s="610"/>
      <c r="Q860" s="610"/>
      <c r="R860" s="610"/>
      <c r="S860" s="612" t="b">
        <v>0</v>
      </c>
      <c r="T860" s="612" t="b">
        <v>0</v>
      </c>
      <c r="U860" s="613"/>
      <c r="V860" s="612">
        <f t="shared" ref="V860:W860" si="694">Q860-P860</f>
        <v>0</v>
      </c>
      <c r="W860" s="612">
        <f t="shared" si="694"/>
        <v>0</v>
      </c>
      <c r="X860" s="612">
        <f t="shared" si="278"/>
        <v>0</v>
      </c>
      <c r="Y860" s="613"/>
      <c r="Z860" s="612">
        <f t="shared" si="285"/>
        <v>0</v>
      </c>
      <c r="AA860" s="612">
        <f t="shared" si="286"/>
        <v>0</v>
      </c>
      <c r="AB860" s="613"/>
      <c r="AC860" s="612">
        <f t="shared" si="287"/>
        <v>0</v>
      </c>
      <c r="AD860" s="620"/>
    </row>
    <row r="861" ht="13.5" hidden="1" customHeight="1">
      <c r="A861" s="604" t="b">
        <v>0</v>
      </c>
      <c r="B861" s="492"/>
      <c r="C861" s="720"/>
      <c r="D861" s="492"/>
      <c r="E861" s="492"/>
      <c r="F861" s="606"/>
      <c r="G861" s="606"/>
      <c r="H861" s="617"/>
      <c r="I861" s="492"/>
      <c r="J861" s="492"/>
      <c r="K861" s="657"/>
      <c r="L861" s="618"/>
      <c r="M861" s="622"/>
      <c r="N861" s="613"/>
      <c r="O861" s="613"/>
      <c r="P861" s="610"/>
      <c r="Q861" s="610"/>
      <c r="R861" s="610"/>
      <c r="S861" s="612" t="b">
        <v>0</v>
      </c>
      <c r="T861" s="612" t="b">
        <v>0</v>
      </c>
      <c r="U861" s="613"/>
      <c r="V861" s="612">
        <f t="shared" ref="V861:W861" si="695">Q861-P861</f>
        <v>0</v>
      </c>
      <c r="W861" s="612">
        <f t="shared" si="695"/>
        <v>0</v>
      </c>
      <c r="X861" s="612">
        <f t="shared" si="278"/>
        <v>0</v>
      </c>
      <c r="Y861" s="613"/>
      <c r="Z861" s="612">
        <f t="shared" si="285"/>
        <v>0</v>
      </c>
      <c r="AA861" s="612">
        <f t="shared" si="286"/>
        <v>0</v>
      </c>
      <c r="AB861" s="613"/>
      <c r="AC861" s="612">
        <f t="shared" si="287"/>
        <v>0</v>
      </c>
      <c r="AD861" s="620"/>
    </row>
    <row r="862" ht="13.5" hidden="1" customHeight="1">
      <c r="A862" s="604" t="b">
        <v>0</v>
      </c>
      <c r="B862" s="492"/>
      <c r="C862" s="721"/>
      <c r="D862" s="492"/>
      <c r="E862" s="492"/>
      <c r="F862" s="606"/>
      <c r="G862" s="606"/>
      <c r="H862" s="617"/>
      <c r="I862" s="492"/>
      <c r="J862" s="492"/>
      <c r="K862" s="657"/>
      <c r="L862" s="618"/>
      <c r="M862" s="622"/>
      <c r="N862" s="613"/>
      <c r="O862" s="613"/>
      <c r="P862" s="610"/>
      <c r="Q862" s="610"/>
      <c r="R862" s="610"/>
      <c r="S862" s="612" t="b">
        <v>0</v>
      </c>
      <c r="T862" s="612" t="b">
        <v>0</v>
      </c>
      <c r="U862" s="613"/>
      <c r="V862" s="612">
        <f t="shared" ref="V862:W862" si="696">Q862-P862</f>
        <v>0</v>
      </c>
      <c r="W862" s="612">
        <f t="shared" si="696"/>
        <v>0</v>
      </c>
      <c r="X862" s="612">
        <f t="shared" si="278"/>
        <v>0</v>
      </c>
      <c r="Y862" s="613"/>
      <c r="Z862" s="612">
        <f t="shared" si="285"/>
        <v>0</v>
      </c>
      <c r="AA862" s="612">
        <f t="shared" si="286"/>
        <v>0</v>
      </c>
      <c r="AB862" s="613"/>
      <c r="AC862" s="612">
        <f t="shared" si="287"/>
        <v>0</v>
      </c>
      <c r="AD862" s="620"/>
    </row>
    <row r="863" ht="13.5" hidden="1" customHeight="1">
      <c r="A863" s="604" t="b">
        <v>0</v>
      </c>
      <c r="B863" s="492"/>
      <c r="C863" s="720"/>
      <c r="D863" s="492"/>
      <c r="E863" s="492"/>
      <c r="F863" s="606"/>
      <c r="G863" s="606"/>
      <c r="H863" s="617"/>
      <c r="I863" s="492"/>
      <c r="J863" s="492"/>
      <c r="K863" s="657"/>
      <c r="L863" s="618"/>
      <c r="M863" s="622"/>
      <c r="N863" s="613"/>
      <c r="O863" s="613"/>
      <c r="P863" s="610"/>
      <c r="Q863" s="610"/>
      <c r="R863" s="610"/>
      <c r="S863" s="612" t="b">
        <v>0</v>
      </c>
      <c r="T863" s="612" t="b">
        <v>0</v>
      </c>
      <c r="U863" s="613"/>
      <c r="V863" s="612">
        <f t="shared" ref="V863:W863" si="697">Q863-P863</f>
        <v>0</v>
      </c>
      <c r="W863" s="612">
        <f t="shared" si="697"/>
        <v>0</v>
      </c>
      <c r="X863" s="612">
        <f t="shared" si="278"/>
        <v>0</v>
      </c>
      <c r="Y863" s="613"/>
      <c r="Z863" s="612">
        <f t="shared" si="285"/>
        <v>0</v>
      </c>
      <c r="AA863" s="612">
        <f t="shared" si="286"/>
        <v>0</v>
      </c>
      <c r="AB863" s="613"/>
      <c r="AC863" s="612">
        <f t="shared" si="287"/>
        <v>0</v>
      </c>
      <c r="AD863" s="620"/>
    </row>
    <row r="864" ht="13.5" hidden="1" customHeight="1">
      <c r="A864" s="604" t="b">
        <v>0</v>
      </c>
      <c r="B864" s="492"/>
      <c r="C864" s="721"/>
      <c r="D864" s="492"/>
      <c r="E864" s="492"/>
      <c r="F864" s="606"/>
      <c r="G864" s="606"/>
      <c r="H864" s="617"/>
      <c r="I864" s="492"/>
      <c r="J864" s="492"/>
      <c r="K864" s="657"/>
      <c r="L864" s="618"/>
      <c r="M864" s="622"/>
      <c r="N864" s="613"/>
      <c r="O864" s="613"/>
      <c r="P864" s="610"/>
      <c r="Q864" s="610"/>
      <c r="R864" s="610"/>
      <c r="S864" s="612" t="b">
        <v>0</v>
      </c>
      <c r="T864" s="612" t="b">
        <v>0</v>
      </c>
      <c r="U864" s="613"/>
      <c r="V864" s="612">
        <f t="shared" ref="V864:W864" si="698">Q864-P864</f>
        <v>0</v>
      </c>
      <c r="W864" s="612">
        <f t="shared" si="698"/>
        <v>0</v>
      </c>
      <c r="X864" s="612">
        <f t="shared" si="278"/>
        <v>0</v>
      </c>
      <c r="Y864" s="613"/>
      <c r="Z864" s="612">
        <f t="shared" si="285"/>
        <v>0</v>
      </c>
      <c r="AA864" s="612">
        <f t="shared" si="286"/>
        <v>0</v>
      </c>
      <c r="AB864" s="613"/>
      <c r="AC864" s="612">
        <f t="shared" si="287"/>
        <v>0</v>
      </c>
      <c r="AD864" s="620"/>
    </row>
    <row r="865" ht="13.5" hidden="1" customHeight="1">
      <c r="A865" s="604" t="b">
        <v>0</v>
      </c>
      <c r="B865" s="492"/>
      <c r="C865" s="720"/>
      <c r="D865" s="492"/>
      <c r="E865" s="492"/>
      <c r="F865" s="606"/>
      <c r="G865" s="606"/>
      <c r="H865" s="617"/>
      <c r="I865" s="492"/>
      <c r="J865" s="492"/>
      <c r="K865" s="657"/>
      <c r="L865" s="618"/>
      <c r="M865" s="622"/>
      <c r="N865" s="613"/>
      <c r="O865" s="613"/>
      <c r="P865" s="610"/>
      <c r="Q865" s="610"/>
      <c r="R865" s="610"/>
      <c r="S865" s="612" t="b">
        <v>0</v>
      </c>
      <c r="T865" s="612" t="b">
        <v>0</v>
      </c>
      <c r="U865" s="613"/>
      <c r="V865" s="612">
        <f t="shared" ref="V865:W865" si="699">Q865-P865</f>
        <v>0</v>
      </c>
      <c r="W865" s="612">
        <f t="shared" si="699"/>
        <v>0</v>
      </c>
      <c r="X865" s="612">
        <f t="shared" si="278"/>
        <v>0</v>
      </c>
      <c r="Y865" s="613"/>
      <c r="Z865" s="612">
        <f t="shared" si="285"/>
        <v>0</v>
      </c>
      <c r="AA865" s="612">
        <f t="shared" si="286"/>
        <v>0</v>
      </c>
      <c r="AB865" s="613"/>
      <c r="AC865" s="612">
        <f t="shared" si="287"/>
        <v>0</v>
      </c>
      <c r="AD865" s="620"/>
    </row>
    <row r="866" ht="13.5" hidden="1" customHeight="1">
      <c r="A866" s="604" t="b">
        <v>0</v>
      </c>
      <c r="B866" s="492"/>
      <c r="C866" s="721"/>
      <c r="D866" s="492"/>
      <c r="E866" s="492"/>
      <c r="F866" s="606"/>
      <c r="G866" s="606"/>
      <c r="H866" s="617"/>
      <c r="I866" s="492"/>
      <c r="J866" s="492"/>
      <c r="K866" s="657"/>
      <c r="L866" s="618"/>
      <c r="M866" s="622"/>
      <c r="N866" s="613"/>
      <c r="O866" s="613"/>
      <c r="P866" s="610"/>
      <c r="Q866" s="610"/>
      <c r="R866" s="610"/>
      <c r="S866" s="612" t="b">
        <v>0</v>
      </c>
      <c r="T866" s="612" t="b">
        <v>0</v>
      </c>
      <c r="U866" s="613"/>
      <c r="V866" s="612">
        <f t="shared" ref="V866:W866" si="700">Q866-P866</f>
        <v>0</v>
      </c>
      <c r="W866" s="612">
        <f t="shared" si="700"/>
        <v>0</v>
      </c>
      <c r="X866" s="612">
        <f t="shared" si="278"/>
        <v>0</v>
      </c>
      <c r="Y866" s="613"/>
      <c r="Z866" s="612">
        <f t="shared" si="285"/>
        <v>0</v>
      </c>
      <c r="AA866" s="612">
        <f t="shared" si="286"/>
        <v>0</v>
      </c>
      <c r="AB866" s="613"/>
      <c r="AC866" s="612">
        <f t="shared" si="287"/>
        <v>0</v>
      </c>
      <c r="AD866" s="620"/>
    </row>
    <row r="867" ht="13.5" hidden="1" customHeight="1">
      <c r="A867" s="604" t="b">
        <v>0</v>
      </c>
      <c r="B867" s="492"/>
      <c r="C867" s="720"/>
      <c r="D867" s="492"/>
      <c r="E867" s="492"/>
      <c r="F867" s="606"/>
      <c r="G867" s="606"/>
      <c r="H867" s="617"/>
      <c r="I867" s="492"/>
      <c r="J867" s="492"/>
      <c r="K867" s="657"/>
      <c r="L867" s="618"/>
      <c r="M867" s="622"/>
      <c r="N867" s="613"/>
      <c r="O867" s="613"/>
      <c r="P867" s="610"/>
      <c r="Q867" s="610"/>
      <c r="R867" s="610"/>
      <c r="S867" s="612" t="b">
        <v>0</v>
      </c>
      <c r="T867" s="612" t="b">
        <v>0</v>
      </c>
      <c r="U867" s="613"/>
      <c r="V867" s="612">
        <f t="shared" ref="V867:W867" si="701">Q867-P867</f>
        <v>0</v>
      </c>
      <c r="W867" s="612">
        <f t="shared" si="701"/>
        <v>0</v>
      </c>
      <c r="X867" s="612">
        <f t="shared" si="278"/>
        <v>0</v>
      </c>
      <c r="Y867" s="613"/>
      <c r="Z867" s="612">
        <f t="shared" si="285"/>
        <v>0</v>
      </c>
      <c r="AA867" s="612">
        <f t="shared" si="286"/>
        <v>0</v>
      </c>
      <c r="AB867" s="613"/>
      <c r="AC867" s="612">
        <f t="shared" si="287"/>
        <v>0</v>
      </c>
      <c r="AD867" s="620"/>
    </row>
    <row r="868" ht="13.5" hidden="1" customHeight="1">
      <c r="A868" s="604" t="b">
        <v>0</v>
      </c>
      <c r="B868" s="492"/>
      <c r="C868" s="721"/>
      <c r="D868" s="492"/>
      <c r="E868" s="492"/>
      <c r="F868" s="606"/>
      <c r="G868" s="606"/>
      <c r="H868" s="617"/>
      <c r="I868" s="492"/>
      <c r="J868" s="492"/>
      <c r="K868" s="657"/>
      <c r="L868" s="618"/>
      <c r="M868" s="622"/>
      <c r="N868" s="613"/>
      <c r="O868" s="613"/>
      <c r="P868" s="610"/>
      <c r="Q868" s="610"/>
      <c r="R868" s="610"/>
      <c r="S868" s="612" t="b">
        <v>0</v>
      </c>
      <c r="T868" s="612" t="b">
        <v>0</v>
      </c>
      <c r="U868" s="613"/>
      <c r="V868" s="612">
        <f t="shared" ref="V868:W868" si="702">Q868-P868</f>
        <v>0</v>
      </c>
      <c r="W868" s="612">
        <f t="shared" si="702"/>
        <v>0</v>
      </c>
      <c r="X868" s="612">
        <f t="shared" si="278"/>
        <v>0</v>
      </c>
      <c r="Y868" s="613"/>
      <c r="Z868" s="612">
        <f t="shared" si="285"/>
        <v>0</v>
      </c>
      <c r="AA868" s="612">
        <f t="shared" si="286"/>
        <v>0</v>
      </c>
      <c r="AB868" s="613"/>
      <c r="AC868" s="612">
        <f t="shared" si="287"/>
        <v>0</v>
      </c>
      <c r="AD868" s="620"/>
    </row>
    <row r="869" ht="13.5" hidden="1" customHeight="1">
      <c r="A869" s="604" t="b">
        <v>0</v>
      </c>
      <c r="B869" s="492"/>
      <c r="C869" s="720"/>
      <c r="D869" s="492"/>
      <c r="E869" s="492"/>
      <c r="F869" s="606"/>
      <c r="G869" s="606"/>
      <c r="H869" s="617"/>
      <c r="I869" s="492"/>
      <c r="J869" s="492"/>
      <c r="K869" s="657"/>
      <c r="L869" s="618"/>
      <c r="M869" s="622"/>
      <c r="N869" s="613"/>
      <c r="O869" s="613"/>
      <c r="P869" s="610"/>
      <c r="Q869" s="610"/>
      <c r="R869" s="610"/>
      <c r="S869" s="612" t="b">
        <v>0</v>
      </c>
      <c r="T869" s="612" t="b">
        <v>0</v>
      </c>
      <c r="U869" s="613"/>
      <c r="V869" s="612">
        <f t="shared" ref="V869:W869" si="703">Q869-P869</f>
        <v>0</v>
      </c>
      <c r="W869" s="612">
        <f t="shared" si="703"/>
        <v>0</v>
      </c>
      <c r="X869" s="612">
        <f t="shared" si="278"/>
        <v>0</v>
      </c>
      <c r="Y869" s="613"/>
      <c r="Z869" s="612">
        <f t="shared" si="285"/>
        <v>0</v>
      </c>
      <c r="AA869" s="612">
        <f t="shared" si="286"/>
        <v>0</v>
      </c>
      <c r="AB869" s="613"/>
      <c r="AC869" s="612">
        <f t="shared" si="287"/>
        <v>0</v>
      </c>
      <c r="AD869" s="620"/>
    </row>
    <row r="870" ht="13.5" hidden="1" customHeight="1">
      <c r="A870" s="604" t="b">
        <v>0</v>
      </c>
      <c r="B870" s="492"/>
      <c r="C870" s="721"/>
      <c r="D870" s="492"/>
      <c r="E870" s="492"/>
      <c r="F870" s="606"/>
      <c r="G870" s="606"/>
      <c r="H870" s="617"/>
      <c r="I870" s="492"/>
      <c r="J870" s="492"/>
      <c r="K870" s="657"/>
      <c r="L870" s="618"/>
      <c r="M870" s="622"/>
      <c r="N870" s="613"/>
      <c r="O870" s="613"/>
      <c r="P870" s="610"/>
      <c r="Q870" s="610"/>
      <c r="R870" s="610"/>
      <c r="S870" s="612" t="b">
        <v>0</v>
      </c>
      <c r="T870" s="612" t="b">
        <v>0</v>
      </c>
      <c r="U870" s="613"/>
      <c r="V870" s="612">
        <f t="shared" ref="V870:W870" si="704">Q870-P870</f>
        <v>0</v>
      </c>
      <c r="W870" s="612">
        <f t="shared" si="704"/>
        <v>0</v>
      </c>
      <c r="X870" s="612">
        <f t="shared" si="278"/>
        <v>0</v>
      </c>
      <c r="Y870" s="613"/>
      <c r="Z870" s="612">
        <f t="shared" si="285"/>
        <v>0</v>
      </c>
      <c r="AA870" s="612">
        <f t="shared" si="286"/>
        <v>0</v>
      </c>
      <c r="AB870" s="613"/>
      <c r="AC870" s="612">
        <f t="shared" si="287"/>
        <v>0</v>
      </c>
      <c r="AD870" s="620"/>
    </row>
    <row r="871" ht="13.5" hidden="1" customHeight="1">
      <c r="A871" s="604" t="b">
        <v>0</v>
      </c>
      <c r="B871" s="492"/>
      <c r="C871" s="720"/>
      <c r="D871" s="492"/>
      <c r="E871" s="492"/>
      <c r="F871" s="606"/>
      <c r="G871" s="606"/>
      <c r="H871" s="617"/>
      <c r="I871" s="492"/>
      <c r="J871" s="492"/>
      <c r="K871" s="657"/>
      <c r="L871" s="618"/>
      <c r="M871" s="622"/>
      <c r="N871" s="613"/>
      <c r="O871" s="613"/>
      <c r="P871" s="610"/>
      <c r="Q871" s="610"/>
      <c r="R871" s="610"/>
      <c r="S871" s="612" t="b">
        <v>0</v>
      </c>
      <c r="T871" s="612" t="b">
        <v>0</v>
      </c>
      <c r="U871" s="613"/>
      <c r="V871" s="612">
        <f t="shared" ref="V871:W871" si="705">Q871-P871</f>
        <v>0</v>
      </c>
      <c r="W871" s="612">
        <f t="shared" si="705"/>
        <v>0</v>
      </c>
      <c r="X871" s="612">
        <f t="shared" si="278"/>
        <v>0</v>
      </c>
      <c r="Y871" s="613"/>
      <c r="Z871" s="612">
        <f t="shared" si="285"/>
        <v>0</v>
      </c>
      <c r="AA871" s="612">
        <f t="shared" si="286"/>
        <v>0</v>
      </c>
      <c r="AB871" s="613"/>
      <c r="AC871" s="612">
        <f t="shared" si="287"/>
        <v>0</v>
      </c>
      <c r="AD871" s="620"/>
    </row>
    <row r="872" ht="13.5" hidden="1" customHeight="1">
      <c r="A872" s="604" t="b">
        <v>0</v>
      </c>
      <c r="B872" s="492"/>
      <c r="C872" s="721"/>
      <c r="D872" s="492"/>
      <c r="E872" s="492"/>
      <c r="F872" s="606"/>
      <c r="G872" s="606"/>
      <c r="H872" s="617"/>
      <c r="I872" s="492"/>
      <c r="J872" s="492"/>
      <c r="K872" s="657"/>
      <c r="L872" s="618"/>
      <c r="M872" s="622"/>
      <c r="N872" s="613"/>
      <c r="O872" s="613"/>
      <c r="P872" s="610"/>
      <c r="Q872" s="610"/>
      <c r="R872" s="610"/>
      <c r="S872" s="612" t="b">
        <v>0</v>
      </c>
      <c r="T872" s="612" t="b">
        <v>0</v>
      </c>
      <c r="U872" s="613"/>
      <c r="V872" s="612">
        <f t="shared" ref="V872:W872" si="706">Q872-P872</f>
        <v>0</v>
      </c>
      <c r="W872" s="612">
        <f t="shared" si="706"/>
        <v>0</v>
      </c>
      <c r="X872" s="612">
        <f t="shared" si="278"/>
        <v>0</v>
      </c>
      <c r="Y872" s="613"/>
      <c r="Z872" s="612">
        <f t="shared" si="285"/>
        <v>0</v>
      </c>
      <c r="AA872" s="612">
        <f t="shared" si="286"/>
        <v>0</v>
      </c>
      <c r="AB872" s="613"/>
      <c r="AC872" s="612">
        <f t="shared" si="287"/>
        <v>0</v>
      </c>
      <c r="AD872" s="620"/>
    </row>
    <row r="873" ht="13.5" hidden="1" customHeight="1">
      <c r="A873" s="604" t="b">
        <v>0</v>
      </c>
      <c r="B873" s="492"/>
      <c r="C873" s="720"/>
      <c r="D873" s="492"/>
      <c r="E873" s="492"/>
      <c r="F873" s="606"/>
      <c r="G873" s="606"/>
      <c r="H873" s="617"/>
      <c r="I873" s="492"/>
      <c r="J873" s="492"/>
      <c r="K873" s="657"/>
      <c r="L873" s="618"/>
      <c r="M873" s="622"/>
      <c r="N873" s="613"/>
      <c r="O873" s="613"/>
      <c r="P873" s="610"/>
      <c r="Q873" s="610"/>
      <c r="R873" s="610"/>
      <c r="S873" s="612" t="b">
        <v>0</v>
      </c>
      <c r="T873" s="612" t="b">
        <v>0</v>
      </c>
      <c r="U873" s="613"/>
      <c r="V873" s="612">
        <f t="shared" ref="V873:W873" si="707">Q873-P873</f>
        <v>0</v>
      </c>
      <c r="W873" s="612">
        <f t="shared" si="707"/>
        <v>0</v>
      </c>
      <c r="X873" s="612">
        <f t="shared" si="278"/>
        <v>0</v>
      </c>
      <c r="Y873" s="613"/>
      <c r="Z873" s="612">
        <f t="shared" si="285"/>
        <v>0</v>
      </c>
      <c r="AA873" s="612">
        <f t="shared" si="286"/>
        <v>0</v>
      </c>
      <c r="AB873" s="613"/>
      <c r="AC873" s="612">
        <f t="shared" si="287"/>
        <v>0</v>
      </c>
      <c r="AD873" s="620"/>
    </row>
    <row r="874" ht="13.5" hidden="1" customHeight="1">
      <c r="A874" s="604" t="b">
        <v>0</v>
      </c>
      <c r="B874" s="492"/>
      <c r="C874" s="721"/>
      <c r="D874" s="492"/>
      <c r="E874" s="492"/>
      <c r="F874" s="606"/>
      <c r="G874" s="606"/>
      <c r="H874" s="617"/>
      <c r="I874" s="492"/>
      <c r="J874" s="492"/>
      <c r="K874" s="657"/>
      <c r="L874" s="618"/>
      <c r="M874" s="622"/>
      <c r="N874" s="613"/>
      <c r="O874" s="613"/>
      <c r="P874" s="610"/>
      <c r="Q874" s="610"/>
      <c r="R874" s="610"/>
      <c r="S874" s="612" t="b">
        <v>0</v>
      </c>
      <c r="T874" s="612" t="b">
        <v>0</v>
      </c>
      <c r="U874" s="613"/>
      <c r="V874" s="612">
        <f t="shared" ref="V874:W874" si="708">Q874-P874</f>
        <v>0</v>
      </c>
      <c r="W874" s="612">
        <f t="shared" si="708"/>
        <v>0</v>
      </c>
      <c r="X874" s="612">
        <f t="shared" si="278"/>
        <v>0</v>
      </c>
      <c r="Y874" s="613"/>
      <c r="Z874" s="612">
        <f t="shared" si="285"/>
        <v>0</v>
      </c>
      <c r="AA874" s="612">
        <f t="shared" si="286"/>
        <v>0</v>
      </c>
      <c r="AB874" s="613"/>
      <c r="AC874" s="612">
        <f t="shared" si="287"/>
        <v>0</v>
      </c>
      <c r="AD874" s="620"/>
    </row>
    <row r="875" ht="13.5" hidden="1" customHeight="1">
      <c r="A875" s="604" t="b">
        <v>0</v>
      </c>
      <c r="B875" s="492"/>
      <c r="C875" s="720"/>
      <c r="D875" s="492"/>
      <c r="E875" s="492"/>
      <c r="F875" s="606"/>
      <c r="G875" s="606"/>
      <c r="H875" s="617"/>
      <c r="I875" s="492"/>
      <c r="J875" s="492"/>
      <c r="K875" s="657"/>
      <c r="L875" s="618"/>
      <c r="M875" s="622"/>
      <c r="N875" s="613"/>
      <c r="O875" s="613"/>
      <c r="P875" s="610"/>
      <c r="Q875" s="610"/>
      <c r="R875" s="610"/>
      <c r="S875" s="612" t="b">
        <v>0</v>
      </c>
      <c r="T875" s="612" t="b">
        <v>0</v>
      </c>
      <c r="U875" s="613"/>
      <c r="V875" s="612">
        <f t="shared" ref="V875:W875" si="709">Q875-P875</f>
        <v>0</v>
      </c>
      <c r="W875" s="612">
        <f t="shared" si="709"/>
        <v>0</v>
      </c>
      <c r="X875" s="612">
        <f t="shared" si="278"/>
        <v>0</v>
      </c>
      <c r="Y875" s="613"/>
      <c r="Z875" s="612">
        <f t="shared" si="285"/>
        <v>0</v>
      </c>
      <c r="AA875" s="612">
        <f t="shared" si="286"/>
        <v>0</v>
      </c>
      <c r="AB875" s="613"/>
      <c r="AC875" s="612">
        <f t="shared" si="287"/>
        <v>0</v>
      </c>
      <c r="AD875" s="620"/>
    </row>
    <row r="876" ht="13.5" hidden="1" customHeight="1">
      <c r="A876" s="604" t="b">
        <v>0</v>
      </c>
      <c r="B876" s="492"/>
      <c r="C876" s="721"/>
      <c r="D876" s="492"/>
      <c r="E876" s="492"/>
      <c r="F876" s="606"/>
      <c r="G876" s="606"/>
      <c r="H876" s="617"/>
      <c r="I876" s="492"/>
      <c r="J876" s="492"/>
      <c r="K876" s="657"/>
      <c r="L876" s="618"/>
      <c r="M876" s="622"/>
      <c r="N876" s="613"/>
      <c r="O876" s="613"/>
      <c r="P876" s="610"/>
      <c r="Q876" s="610"/>
      <c r="R876" s="610"/>
      <c r="S876" s="612" t="b">
        <v>0</v>
      </c>
      <c r="T876" s="612" t="b">
        <v>0</v>
      </c>
      <c r="U876" s="613"/>
      <c r="V876" s="612">
        <f t="shared" ref="V876:W876" si="710">Q876-P876</f>
        <v>0</v>
      </c>
      <c r="W876" s="612">
        <f t="shared" si="710"/>
        <v>0</v>
      </c>
      <c r="X876" s="612">
        <f t="shared" si="278"/>
        <v>0</v>
      </c>
      <c r="Y876" s="613"/>
      <c r="Z876" s="612">
        <f t="shared" si="285"/>
        <v>0</v>
      </c>
      <c r="AA876" s="612">
        <f t="shared" si="286"/>
        <v>0</v>
      </c>
      <c r="AB876" s="613"/>
      <c r="AC876" s="612">
        <f t="shared" si="287"/>
        <v>0</v>
      </c>
      <c r="AD876" s="620"/>
    </row>
    <row r="877" ht="13.5" hidden="1" customHeight="1">
      <c r="A877" s="604" t="b">
        <v>0</v>
      </c>
      <c r="B877" s="492"/>
      <c r="C877" s="720"/>
      <c r="D877" s="492"/>
      <c r="E877" s="492"/>
      <c r="F877" s="606"/>
      <c r="G877" s="606"/>
      <c r="H877" s="617"/>
      <c r="I877" s="492"/>
      <c r="J877" s="492"/>
      <c r="K877" s="657"/>
      <c r="L877" s="618"/>
      <c r="M877" s="622"/>
      <c r="N877" s="613"/>
      <c r="O877" s="613"/>
      <c r="P877" s="610"/>
      <c r="Q877" s="610"/>
      <c r="R877" s="610"/>
      <c r="S877" s="612" t="b">
        <v>0</v>
      </c>
      <c r="T877" s="612" t="b">
        <v>0</v>
      </c>
      <c r="U877" s="613"/>
      <c r="V877" s="612">
        <f t="shared" ref="V877:W877" si="711">Q877-P877</f>
        <v>0</v>
      </c>
      <c r="W877" s="612">
        <f t="shared" si="711"/>
        <v>0</v>
      </c>
      <c r="X877" s="612">
        <f t="shared" si="278"/>
        <v>0</v>
      </c>
      <c r="Y877" s="613"/>
      <c r="Z877" s="612">
        <f t="shared" si="285"/>
        <v>0</v>
      </c>
      <c r="AA877" s="612">
        <f t="shared" si="286"/>
        <v>0</v>
      </c>
      <c r="AB877" s="613"/>
      <c r="AC877" s="612">
        <f t="shared" si="287"/>
        <v>0</v>
      </c>
      <c r="AD877" s="620"/>
    </row>
    <row r="878" ht="13.5" hidden="1" customHeight="1">
      <c r="A878" s="604" t="b">
        <v>0</v>
      </c>
      <c r="B878" s="492"/>
      <c r="C878" s="721"/>
      <c r="D878" s="492"/>
      <c r="E878" s="492"/>
      <c r="F878" s="606"/>
      <c r="G878" s="606"/>
      <c r="H878" s="617"/>
      <c r="I878" s="492"/>
      <c r="J878" s="492"/>
      <c r="K878" s="657"/>
      <c r="L878" s="618"/>
      <c r="M878" s="622"/>
      <c r="N878" s="613"/>
      <c r="O878" s="613"/>
      <c r="P878" s="610"/>
      <c r="Q878" s="610"/>
      <c r="R878" s="610"/>
      <c r="S878" s="612" t="b">
        <v>0</v>
      </c>
      <c r="T878" s="612" t="b">
        <v>0</v>
      </c>
      <c r="U878" s="613"/>
      <c r="V878" s="612">
        <f t="shared" ref="V878:W878" si="712">Q878-P878</f>
        <v>0</v>
      </c>
      <c r="W878" s="612">
        <f t="shared" si="712"/>
        <v>0</v>
      </c>
      <c r="X878" s="612">
        <f t="shared" si="278"/>
        <v>0</v>
      </c>
      <c r="Y878" s="613"/>
      <c r="Z878" s="612">
        <f t="shared" si="285"/>
        <v>0</v>
      </c>
      <c r="AA878" s="612">
        <f t="shared" si="286"/>
        <v>0</v>
      </c>
      <c r="AB878" s="613"/>
      <c r="AC878" s="612">
        <f t="shared" si="287"/>
        <v>0</v>
      </c>
      <c r="AD878" s="620"/>
    </row>
    <row r="879" ht="13.5" hidden="1" customHeight="1">
      <c r="A879" s="604" t="b">
        <v>0</v>
      </c>
      <c r="B879" s="492"/>
      <c r="C879" s="720"/>
      <c r="D879" s="492"/>
      <c r="E879" s="492"/>
      <c r="F879" s="606"/>
      <c r="G879" s="606"/>
      <c r="H879" s="617"/>
      <c r="I879" s="492"/>
      <c r="J879" s="492"/>
      <c r="K879" s="657"/>
      <c r="L879" s="618"/>
      <c r="M879" s="622"/>
      <c r="N879" s="613"/>
      <c r="O879" s="613"/>
      <c r="P879" s="610"/>
      <c r="Q879" s="610"/>
      <c r="R879" s="610"/>
      <c r="S879" s="612" t="b">
        <v>0</v>
      </c>
      <c r="T879" s="612" t="b">
        <v>0</v>
      </c>
      <c r="U879" s="613"/>
      <c r="V879" s="612">
        <f t="shared" ref="V879:W879" si="713">Q879-P879</f>
        <v>0</v>
      </c>
      <c r="W879" s="612">
        <f t="shared" si="713"/>
        <v>0</v>
      </c>
      <c r="X879" s="612">
        <f t="shared" si="278"/>
        <v>0</v>
      </c>
      <c r="Y879" s="613"/>
      <c r="Z879" s="612">
        <f t="shared" si="285"/>
        <v>0</v>
      </c>
      <c r="AA879" s="612">
        <f t="shared" si="286"/>
        <v>0</v>
      </c>
      <c r="AB879" s="613"/>
      <c r="AC879" s="612">
        <f t="shared" si="287"/>
        <v>0</v>
      </c>
      <c r="AD879" s="620"/>
    </row>
    <row r="880" ht="13.5" hidden="1" customHeight="1">
      <c r="A880" s="604" t="b">
        <v>0</v>
      </c>
      <c r="B880" s="492"/>
      <c r="C880" s="721"/>
      <c r="D880" s="492"/>
      <c r="E880" s="492"/>
      <c r="F880" s="606"/>
      <c r="G880" s="606"/>
      <c r="H880" s="617"/>
      <c r="I880" s="492"/>
      <c r="J880" s="492"/>
      <c r="K880" s="657"/>
      <c r="L880" s="618"/>
      <c r="M880" s="622"/>
      <c r="N880" s="613"/>
      <c r="O880" s="613"/>
      <c r="P880" s="610"/>
      <c r="Q880" s="610"/>
      <c r="R880" s="610"/>
      <c r="S880" s="612" t="b">
        <v>0</v>
      </c>
      <c r="T880" s="612" t="b">
        <v>0</v>
      </c>
      <c r="U880" s="613"/>
      <c r="V880" s="612">
        <f t="shared" ref="V880:W880" si="714">Q880-P880</f>
        <v>0</v>
      </c>
      <c r="W880" s="612">
        <f t="shared" si="714"/>
        <v>0</v>
      </c>
      <c r="X880" s="612">
        <f t="shared" si="278"/>
        <v>0</v>
      </c>
      <c r="Y880" s="613"/>
      <c r="Z880" s="612">
        <f t="shared" si="285"/>
        <v>0</v>
      </c>
      <c r="AA880" s="612">
        <f t="shared" si="286"/>
        <v>0</v>
      </c>
      <c r="AB880" s="613"/>
      <c r="AC880" s="612">
        <f t="shared" si="287"/>
        <v>0</v>
      </c>
      <c r="AD880" s="620"/>
    </row>
    <row r="881" ht="13.5" hidden="1" customHeight="1">
      <c r="A881" s="604" t="b">
        <v>0</v>
      </c>
      <c r="B881" s="492"/>
      <c r="C881" s="720"/>
      <c r="D881" s="492"/>
      <c r="E881" s="492"/>
      <c r="F881" s="606"/>
      <c r="G881" s="606"/>
      <c r="H881" s="617"/>
      <c r="I881" s="492"/>
      <c r="J881" s="492"/>
      <c r="K881" s="657"/>
      <c r="L881" s="618"/>
      <c r="M881" s="622"/>
      <c r="N881" s="613"/>
      <c r="O881" s="613"/>
      <c r="P881" s="610"/>
      <c r="Q881" s="610"/>
      <c r="R881" s="610"/>
      <c r="S881" s="612" t="b">
        <v>0</v>
      </c>
      <c r="T881" s="612" t="b">
        <v>0</v>
      </c>
      <c r="U881" s="613"/>
      <c r="V881" s="612">
        <f t="shared" ref="V881:W881" si="715">Q881-P881</f>
        <v>0</v>
      </c>
      <c r="W881" s="612">
        <f t="shared" si="715"/>
        <v>0</v>
      </c>
      <c r="X881" s="612">
        <f t="shared" si="278"/>
        <v>0</v>
      </c>
      <c r="Y881" s="613"/>
      <c r="Z881" s="612">
        <f t="shared" si="285"/>
        <v>0</v>
      </c>
      <c r="AA881" s="612">
        <f t="shared" si="286"/>
        <v>0</v>
      </c>
      <c r="AB881" s="613"/>
      <c r="AC881" s="612">
        <f t="shared" si="287"/>
        <v>0</v>
      </c>
      <c r="AD881" s="620"/>
    </row>
    <row r="882" ht="13.5" hidden="1" customHeight="1">
      <c r="A882" s="604" t="b">
        <v>0</v>
      </c>
      <c r="B882" s="492"/>
      <c r="C882" s="721"/>
      <c r="D882" s="492"/>
      <c r="E882" s="492"/>
      <c r="F882" s="606"/>
      <c r="G882" s="606"/>
      <c r="H882" s="617"/>
      <c r="I882" s="492"/>
      <c r="J882" s="492"/>
      <c r="K882" s="657"/>
      <c r="L882" s="618"/>
      <c r="M882" s="622"/>
      <c r="N882" s="613"/>
      <c r="O882" s="613"/>
      <c r="P882" s="610"/>
      <c r="Q882" s="610"/>
      <c r="R882" s="610"/>
      <c r="S882" s="612" t="b">
        <v>0</v>
      </c>
      <c r="T882" s="612" t="b">
        <v>0</v>
      </c>
      <c r="U882" s="613"/>
      <c r="V882" s="612">
        <f t="shared" ref="V882:W882" si="716">Q882-P882</f>
        <v>0</v>
      </c>
      <c r="W882" s="612">
        <f t="shared" si="716"/>
        <v>0</v>
      </c>
      <c r="X882" s="612">
        <f t="shared" si="278"/>
        <v>0</v>
      </c>
      <c r="Y882" s="613"/>
      <c r="Z882" s="612">
        <f t="shared" si="285"/>
        <v>0</v>
      </c>
      <c r="AA882" s="612">
        <f t="shared" si="286"/>
        <v>0</v>
      </c>
      <c r="AB882" s="613"/>
      <c r="AC882" s="612">
        <f t="shared" si="287"/>
        <v>0</v>
      </c>
      <c r="AD882" s="620"/>
    </row>
    <row r="883" ht="13.5" hidden="1" customHeight="1">
      <c r="A883" s="604" t="b">
        <v>0</v>
      </c>
      <c r="B883" s="492"/>
      <c r="C883" s="720"/>
      <c r="D883" s="492"/>
      <c r="E883" s="492"/>
      <c r="F883" s="606"/>
      <c r="G883" s="606"/>
      <c r="H883" s="617"/>
      <c r="I883" s="492"/>
      <c r="J883" s="492"/>
      <c r="K883" s="657"/>
      <c r="L883" s="618"/>
      <c r="M883" s="622"/>
      <c r="N883" s="613"/>
      <c r="O883" s="613"/>
      <c r="P883" s="610"/>
      <c r="Q883" s="610"/>
      <c r="R883" s="610"/>
      <c r="S883" s="612" t="b">
        <v>0</v>
      </c>
      <c r="T883" s="612" t="b">
        <v>0</v>
      </c>
      <c r="U883" s="613"/>
      <c r="V883" s="612">
        <f t="shared" ref="V883:W883" si="717">Q883-P883</f>
        <v>0</v>
      </c>
      <c r="W883" s="612">
        <f t="shared" si="717"/>
        <v>0</v>
      </c>
      <c r="X883" s="612">
        <f t="shared" si="278"/>
        <v>0</v>
      </c>
      <c r="Y883" s="613"/>
      <c r="Z883" s="612">
        <f t="shared" si="285"/>
        <v>0</v>
      </c>
      <c r="AA883" s="612">
        <f t="shared" si="286"/>
        <v>0</v>
      </c>
      <c r="AB883" s="613"/>
      <c r="AC883" s="612">
        <f t="shared" si="287"/>
        <v>0</v>
      </c>
      <c r="AD883" s="620"/>
    </row>
    <row r="884" ht="13.5" hidden="1" customHeight="1">
      <c r="A884" s="604" t="b">
        <v>0</v>
      </c>
      <c r="B884" s="492"/>
      <c r="C884" s="721"/>
      <c r="D884" s="492"/>
      <c r="E884" s="492"/>
      <c r="F884" s="606"/>
      <c r="G884" s="606"/>
      <c r="H884" s="617"/>
      <c r="I884" s="492"/>
      <c r="J884" s="492"/>
      <c r="K884" s="657"/>
      <c r="L884" s="618"/>
      <c r="M884" s="622"/>
      <c r="N884" s="613"/>
      <c r="O884" s="613"/>
      <c r="P884" s="610"/>
      <c r="Q884" s="610"/>
      <c r="R884" s="610"/>
      <c r="S884" s="612" t="b">
        <v>0</v>
      </c>
      <c r="T884" s="612" t="b">
        <v>0</v>
      </c>
      <c r="U884" s="613"/>
      <c r="V884" s="612">
        <f t="shared" ref="V884:W884" si="718">Q884-P884</f>
        <v>0</v>
      </c>
      <c r="W884" s="612">
        <f t="shared" si="718"/>
        <v>0</v>
      </c>
      <c r="X884" s="612">
        <f t="shared" si="278"/>
        <v>0</v>
      </c>
      <c r="Y884" s="613"/>
      <c r="Z884" s="612">
        <f t="shared" si="285"/>
        <v>0</v>
      </c>
      <c r="AA884" s="612">
        <f t="shared" si="286"/>
        <v>0</v>
      </c>
      <c r="AB884" s="613"/>
      <c r="AC884" s="612">
        <f t="shared" si="287"/>
        <v>0</v>
      </c>
      <c r="AD884" s="620"/>
    </row>
    <row r="885" ht="13.5" hidden="1" customHeight="1">
      <c r="A885" s="604" t="b">
        <v>0</v>
      </c>
      <c r="B885" s="492"/>
      <c r="C885" s="720"/>
      <c r="D885" s="492"/>
      <c r="E885" s="492"/>
      <c r="F885" s="606"/>
      <c r="G885" s="606"/>
      <c r="H885" s="617"/>
      <c r="I885" s="492"/>
      <c r="J885" s="492"/>
      <c r="K885" s="657"/>
      <c r="L885" s="618"/>
      <c r="M885" s="622"/>
      <c r="N885" s="613"/>
      <c r="O885" s="613"/>
      <c r="P885" s="610"/>
      <c r="Q885" s="610"/>
      <c r="R885" s="610"/>
      <c r="S885" s="612" t="b">
        <v>0</v>
      </c>
      <c r="T885" s="612" t="b">
        <v>0</v>
      </c>
      <c r="U885" s="613"/>
      <c r="V885" s="612">
        <f t="shared" ref="V885:W885" si="719">Q885-P885</f>
        <v>0</v>
      </c>
      <c r="W885" s="612">
        <f t="shared" si="719"/>
        <v>0</v>
      </c>
      <c r="X885" s="612">
        <f t="shared" si="278"/>
        <v>0</v>
      </c>
      <c r="Y885" s="613"/>
      <c r="Z885" s="612">
        <f t="shared" si="285"/>
        <v>0</v>
      </c>
      <c r="AA885" s="612">
        <f t="shared" si="286"/>
        <v>0</v>
      </c>
      <c r="AB885" s="613"/>
      <c r="AC885" s="612">
        <f t="shared" si="287"/>
        <v>0</v>
      </c>
      <c r="AD885" s="620"/>
    </row>
    <row r="886" ht="13.5" hidden="1" customHeight="1">
      <c r="A886" s="604" t="b">
        <v>0</v>
      </c>
      <c r="B886" s="492"/>
      <c r="C886" s="721"/>
      <c r="D886" s="492"/>
      <c r="E886" s="492"/>
      <c r="F886" s="606"/>
      <c r="G886" s="606"/>
      <c r="H886" s="617"/>
      <c r="I886" s="492"/>
      <c r="J886" s="492"/>
      <c r="K886" s="657"/>
      <c r="L886" s="618"/>
      <c r="M886" s="622"/>
      <c r="N886" s="613"/>
      <c r="O886" s="613"/>
      <c r="P886" s="610"/>
      <c r="Q886" s="610"/>
      <c r="R886" s="610"/>
      <c r="S886" s="612" t="b">
        <v>0</v>
      </c>
      <c r="T886" s="612" t="b">
        <v>0</v>
      </c>
      <c r="U886" s="613"/>
      <c r="V886" s="612">
        <f t="shared" ref="V886:W886" si="720">Q886-P886</f>
        <v>0</v>
      </c>
      <c r="W886" s="612">
        <f t="shared" si="720"/>
        <v>0</v>
      </c>
      <c r="X886" s="612">
        <f t="shared" si="278"/>
        <v>0</v>
      </c>
      <c r="Y886" s="613"/>
      <c r="Z886" s="612">
        <f t="shared" si="285"/>
        <v>0</v>
      </c>
      <c r="AA886" s="612">
        <f t="shared" si="286"/>
        <v>0</v>
      </c>
      <c r="AB886" s="613"/>
      <c r="AC886" s="612">
        <f t="shared" si="287"/>
        <v>0</v>
      </c>
      <c r="AD886" s="620"/>
    </row>
    <row r="887" ht="13.5" hidden="1" customHeight="1">
      <c r="A887" s="604" t="b">
        <v>0</v>
      </c>
      <c r="B887" s="492"/>
      <c r="C887" s="720"/>
      <c r="D887" s="492"/>
      <c r="E887" s="492"/>
      <c r="F887" s="606"/>
      <c r="G887" s="606"/>
      <c r="H887" s="617"/>
      <c r="I887" s="492"/>
      <c r="J887" s="492"/>
      <c r="K887" s="657"/>
      <c r="L887" s="618"/>
      <c r="M887" s="622"/>
      <c r="N887" s="613"/>
      <c r="O887" s="613"/>
      <c r="P887" s="610"/>
      <c r="Q887" s="610"/>
      <c r="R887" s="610"/>
      <c r="S887" s="612" t="b">
        <v>0</v>
      </c>
      <c r="T887" s="612" t="b">
        <v>0</v>
      </c>
      <c r="U887" s="613"/>
      <c r="V887" s="612">
        <f t="shared" ref="V887:W887" si="721">Q887-P887</f>
        <v>0</v>
      </c>
      <c r="W887" s="612">
        <f t="shared" si="721"/>
        <v>0</v>
      </c>
      <c r="X887" s="612">
        <f t="shared" si="278"/>
        <v>0</v>
      </c>
      <c r="Y887" s="613"/>
      <c r="Z887" s="612">
        <f t="shared" si="285"/>
        <v>0</v>
      </c>
      <c r="AA887" s="612">
        <f t="shared" si="286"/>
        <v>0</v>
      </c>
      <c r="AB887" s="613"/>
      <c r="AC887" s="612">
        <f t="shared" si="287"/>
        <v>0</v>
      </c>
      <c r="AD887" s="620"/>
    </row>
    <row r="888" ht="13.5" hidden="1" customHeight="1">
      <c r="A888" s="604" t="b">
        <v>0</v>
      </c>
      <c r="B888" s="492"/>
      <c r="C888" s="721"/>
      <c r="D888" s="492"/>
      <c r="E888" s="492"/>
      <c r="F888" s="606"/>
      <c r="G888" s="606"/>
      <c r="H888" s="617"/>
      <c r="I888" s="492"/>
      <c r="J888" s="492"/>
      <c r="K888" s="657"/>
      <c r="L888" s="618"/>
      <c r="M888" s="622"/>
      <c r="N888" s="613"/>
      <c r="O888" s="613"/>
      <c r="P888" s="610"/>
      <c r="Q888" s="610"/>
      <c r="R888" s="610"/>
      <c r="S888" s="612" t="b">
        <v>0</v>
      </c>
      <c r="T888" s="612" t="b">
        <v>0</v>
      </c>
      <c r="U888" s="613"/>
      <c r="V888" s="612">
        <f t="shared" ref="V888:W888" si="722">Q888-P888</f>
        <v>0</v>
      </c>
      <c r="W888" s="612">
        <f t="shared" si="722"/>
        <v>0</v>
      </c>
      <c r="X888" s="612">
        <f t="shared" si="278"/>
        <v>0</v>
      </c>
      <c r="Y888" s="613"/>
      <c r="Z888" s="612">
        <f t="shared" si="285"/>
        <v>0</v>
      </c>
      <c r="AA888" s="612">
        <f t="shared" si="286"/>
        <v>0</v>
      </c>
      <c r="AB888" s="613"/>
      <c r="AC888" s="612">
        <f t="shared" si="287"/>
        <v>0</v>
      </c>
      <c r="AD888" s="620"/>
    </row>
    <row r="889" ht="13.5" hidden="1" customHeight="1">
      <c r="A889" s="604" t="b">
        <v>0</v>
      </c>
      <c r="B889" s="492"/>
      <c r="C889" s="720"/>
      <c r="D889" s="492"/>
      <c r="E889" s="492"/>
      <c r="F889" s="606"/>
      <c r="G889" s="606"/>
      <c r="H889" s="617"/>
      <c r="I889" s="492"/>
      <c r="J889" s="492"/>
      <c r="K889" s="657"/>
      <c r="L889" s="618"/>
      <c r="M889" s="622"/>
      <c r="N889" s="613"/>
      <c r="O889" s="613"/>
      <c r="P889" s="610"/>
      <c r="Q889" s="610"/>
      <c r="R889" s="610"/>
      <c r="S889" s="612" t="b">
        <v>0</v>
      </c>
      <c r="T889" s="612" t="b">
        <v>0</v>
      </c>
      <c r="U889" s="613"/>
      <c r="V889" s="612">
        <f t="shared" ref="V889:W889" si="723">Q889-P889</f>
        <v>0</v>
      </c>
      <c r="W889" s="612">
        <f t="shared" si="723"/>
        <v>0</v>
      </c>
      <c r="X889" s="612">
        <f t="shared" si="278"/>
        <v>0</v>
      </c>
      <c r="Y889" s="613"/>
      <c r="Z889" s="612">
        <f t="shared" si="285"/>
        <v>0</v>
      </c>
      <c r="AA889" s="612">
        <f t="shared" si="286"/>
        <v>0</v>
      </c>
      <c r="AB889" s="613"/>
      <c r="AC889" s="612">
        <f t="shared" si="287"/>
        <v>0</v>
      </c>
      <c r="AD889" s="620"/>
    </row>
    <row r="890" ht="13.5" hidden="1" customHeight="1">
      <c r="A890" s="604" t="b">
        <v>0</v>
      </c>
      <c r="B890" s="492"/>
      <c r="C890" s="721"/>
      <c r="D890" s="492"/>
      <c r="E890" s="492"/>
      <c r="F890" s="606"/>
      <c r="G890" s="606"/>
      <c r="H890" s="617"/>
      <c r="I890" s="492"/>
      <c r="J890" s="492"/>
      <c r="K890" s="657"/>
      <c r="L890" s="618"/>
      <c r="M890" s="622"/>
      <c r="N890" s="613"/>
      <c r="O890" s="613"/>
      <c r="P890" s="610"/>
      <c r="Q890" s="610"/>
      <c r="R890" s="610"/>
      <c r="S890" s="612" t="b">
        <v>0</v>
      </c>
      <c r="T890" s="612" t="b">
        <v>0</v>
      </c>
      <c r="U890" s="613"/>
      <c r="V890" s="612">
        <f t="shared" ref="V890:W890" si="724">Q890-P890</f>
        <v>0</v>
      </c>
      <c r="W890" s="612">
        <f t="shared" si="724"/>
        <v>0</v>
      </c>
      <c r="X890" s="612">
        <f t="shared" si="278"/>
        <v>0</v>
      </c>
      <c r="Y890" s="613"/>
      <c r="Z890" s="612">
        <f t="shared" si="285"/>
        <v>0</v>
      </c>
      <c r="AA890" s="612">
        <f t="shared" si="286"/>
        <v>0</v>
      </c>
      <c r="AB890" s="613"/>
      <c r="AC890" s="612">
        <f t="shared" si="287"/>
        <v>0</v>
      </c>
      <c r="AD890" s="620"/>
    </row>
    <row r="891" ht="13.5" hidden="1" customHeight="1">
      <c r="A891" s="604" t="b">
        <v>0</v>
      </c>
      <c r="B891" s="492"/>
      <c r="C891" s="720"/>
      <c r="D891" s="492"/>
      <c r="E891" s="492"/>
      <c r="F891" s="606"/>
      <c r="G891" s="606"/>
      <c r="H891" s="617"/>
      <c r="I891" s="492"/>
      <c r="J891" s="492"/>
      <c r="K891" s="657"/>
      <c r="L891" s="618"/>
      <c r="M891" s="622"/>
      <c r="N891" s="613"/>
      <c r="O891" s="613"/>
      <c r="P891" s="610"/>
      <c r="Q891" s="610"/>
      <c r="R891" s="610"/>
      <c r="S891" s="612" t="b">
        <v>0</v>
      </c>
      <c r="T891" s="612" t="b">
        <v>0</v>
      </c>
      <c r="U891" s="613"/>
      <c r="V891" s="612">
        <f t="shared" ref="V891:W891" si="725">Q891-P891</f>
        <v>0</v>
      </c>
      <c r="W891" s="612">
        <f t="shared" si="725"/>
        <v>0</v>
      </c>
      <c r="X891" s="612">
        <f t="shared" si="278"/>
        <v>0</v>
      </c>
      <c r="Y891" s="613"/>
      <c r="Z891" s="612">
        <f t="shared" si="285"/>
        <v>0</v>
      </c>
      <c r="AA891" s="612">
        <f t="shared" si="286"/>
        <v>0</v>
      </c>
      <c r="AB891" s="613"/>
      <c r="AC891" s="612">
        <f t="shared" si="287"/>
        <v>0</v>
      </c>
      <c r="AD891" s="620"/>
    </row>
    <row r="892" ht="13.5" hidden="1" customHeight="1">
      <c r="A892" s="604" t="b">
        <v>0</v>
      </c>
      <c r="B892" s="492"/>
      <c r="C892" s="721"/>
      <c r="D892" s="492"/>
      <c r="E892" s="492"/>
      <c r="F892" s="606"/>
      <c r="G892" s="606"/>
      <c r="H892" s="617"/>
      <c r="I892" s="492"/>
      <c r="J892" s="492"/>
      <c r="K892" s="657"/>
      <c r="L892" s="618"/>
      <c r="M892" s="622"/>
      <c r="N892" s="613"/>
      <c r="O892" s="613"/>
      <c r="P892" s="610"/>
      <c r="Q892" s="610"/>
      <c r="R892" s="610"/>
      <c r="S892" s="612" t="b">
        <v>0</v>
      </c>
      <c r="T892" s="612" t="b">
        <v>0</v>
      </c>
      <c r="U892" s="613"/>
      <c r="V892" s="612">
        <f t="shared" ref="V892:W892" si="726">Q892-P892</f>
        <v>0</v>
      </c>
      <c r="W892" s="612">
        <f t="shared" si="726"/>
        <v>0</v>
      </c>
      <c r="X892" s="612">
        <f t="shared" si="278"/>
        <v>0</v>
      </c>
      <c r="Y892" s="613"/>
      <c r="Z892" s="612">
        <f t="shared" si="285"/>
        <v>0</v>
      </c>
      <c r="AA892" s="612">
        <f t="shared" si="286"/>
        <v>0</v>
      </c>
      <c r="AB892" s="613"/>
      <c r="AC892" s="612">
        <f t="shared" si="287"/>
        <v>0</v>
      </c>
      <c r="AD892" s="620"/>
    </row>
    <row r="893" ht="13.5" hidden="1" customHeight="1">
      <c r="A893" s="604" t="b">
        <v>0</v>
      </c>
      <c r="B893" s="492"/>
      <c r="C893" s="720"/>
      <c r="D893" s="492"/>
      <c r="E893" s="492"/>
      <c r="F893" s="606"/>
      <c r="G893" s="606"/>
      <c r="H893" s="617"/>
      <c r="I893" s="492"/>
      <c r="J893" s="492"/>
      <c r="K893" s="657"/>
      <c r="L893" s="618"/>
      <c r="M893" s="622"/>
      <c r="N893" s="613"/>
      <c r="O893" s="613"/>
      <c r="P893" s="610"/>
      <c r="Q893" s="610"/>
      <c r="R893" s="610"/>
      <c r="S893" s="612" t="b">
        <v>0</v>
      </c>
      <c r="T893" s="612" t="b">
        <v>0</v>
      </c>
      <c r="U893" s="613"/>
      <c r="V893" s="612">
        <f t="shared" ref="V893:W893" si="727">Q893-P893</f>
        <v>0</v>
      </c>
      <c r="W893" s="612">
        <f t="shared" si="727"/>
        <v>0</v>
      </c>
      <c r="X893" s="612">
        <f t="shared" si="278"/>
        <v>0</v>
      </c>
      <c r="Y893" s="613"/>
      <c r="Z893" s="612">
        <f t="shared" si="285"/>
        <v>0</v>
      </c>
      <c r="AA893" s="612">
        <f t="shared" si="286"/>
        <v>0</v>
      </c>
      <c r="AB893" s="613"/>
      <c r="AC893" s="612">
        <f t="shared" si="287"/>
        <v>0</v>
      </c>
      <c r="AD893" s="620"/>
    </row>
    <row r="894" ht="13.5" hidden="1" customHeight="1">
      <c r="A894" s="604" t="b">
        <v>0</v>
      </c>
      <c r="B894" s="492"/>
      <c r="C894" s="721"/>
      <c r="D894" s="492"/>
      <c r="E894" s="492"/>
      <c r="F894" s="606"/>
      <c r="G894" s="606"/>
      <c r="H894" s="617"/>
      <c r="I894" s="492"/>
      <c r="J894" s="492"/>
      <c r="K894" s="657"/>
      <c r="L894" s="618"/>
      <c r="M894" s="622"/>
      <c r="N894" s="613"/>
      <c r="O894" s="613"/>
      <c r="P894" s="610"/>
      <c r="Q894" s="610"/>
      <c r="R894" s="610"/>
      <c r="S894" s="612" t="b">
        <v>0</v>
      </c>
      <c r="T894" s="612" t="b">
        <v>0</v>
      </c>
      <c r="U894" s="613"/>
      <c r="V894" s="612">
        <f t="shared" ref="V894:W894" si="728">Q894-P894</f>
        <v>0</v>
      </c>
      <c r="W894" s="612">
        <f t="shared" si="728"/>
        <v>0</v>
      </c>
      <c r="X894" s="612">
        <f t="shared" si="278"/>
        <v>0</v>
      </c>
      <c r="Y894" s="613"/>
      <c r="Z894" s="612">
        <f t="shared" si="285"/>
        <v>0</v>
      </c>
      <c r="AA894" s="612">
        <f t="shared" si="286"/>
        <v>0</v>
      </c>
      <c r="AB894" s="613"/>
      <c r="AC894" s="612">
        <f t="shared" si="287"/>
        <v>0</v>
      </c>
      <c r="AD894" s="620"/>
    </row>
    <row r="895" ht="13.5" hidden="1" customHeight="1">
      <c r="A895" s="604" t="b">
        <v>0</v>
      </c>
      <c r="B895" s="492"/>
      <c r="C895" s="720"/>
      <c r="D895" s="492"/>
      <c r="E895" s="492"/>
      <c r="F895" s="606"/>
      <c r="G895" s="606"/>
      <c r="H895" s="617"/>
      <c r="I895" s="492"/>
      <c r="J895" s="492"/>
      <c r="K895" s="657"/>
      <c r="L895" s="618"/>
      <c r="M895" s="622"/>
      <c r="N895" s="613"/>
      <c r="O895" s="613"/>
      <c r="P895" s="610"/>
      <c r="Q895" s="610"/>
      <c r="R895" s="610"/>
      <c r="S895" s="612" t="b">
        <v>0</v>
      </c>
      <c r="T895" s="612" t="b">
        <v>0</v>
      </c>
      <c r="U895" s="613"/>
      <c r="V895" s="612">
        <f t="shared" ref="V895:W895" si="729">Q895-P895</f>
        <v>0</v>
      </c>
      <c r="W895" s="612">
        <f t="shared" si="729"/>
        <v>0</v>
      </c>
      <c r="X895" s="612">
        <f t="shared" si="278"/>
        <v>0</v>
      </c>
      <c r="Y895" s="613"/>
      <c r="Z895" s="612">
        <f t="shared" si="285"/>
        <v>0</v>
      </c>
      <c r="AA895" s="612">
        <f t="shared" si="286"/>
        <v>0</v>
      </c>
      <c r="AB895" s="613"/>
      <c r="AC895" s="612">
        <f t="shared" si="287"/>
        <v>0</v>
      </c>
      <c r="AD895" s="620"/>
    </row>
    <row r="896" ht="13.5" hidden="1" customHeight="1">
      <c r="A896" s="604" t="b">
        <v>0</v>
      </c>
      <c r="B896" s="492"/>
      <c r="C896" s="721"/>
      <c r="D896" s="492"/>
      <c r="E896" s="492"/>
      <c r="F896" s="606"/>
      <c r="G896" s="606"/>
      <c r="H896" s="617"/>
      <c r="I896" s="492"/>
      <c r="J896" s="492"/>
      <c r="K896" s="657"/>
      <c r="L896" s="618"/>
      <c r="M896" s="622"/>
      <c r="N896" s="613"/>
      <c r="O896" s="613"/>
      <c r="P896" s="610"/>
      <c r="Q896" s="610"/>
      <c r="R896" s="610"/>
      <c r="S896" s="612" t="b">
        <v>0</v>
      </c>
      <c r="T896" s="612" t="b">
        <v>0</v>
      </c>
      <c r="U896" s="613"/>
      <c r="V896" s="612">
        <f t="shared" ref="V896:W896" si="730">Q896-P896</f>
        <v>0</v>
      </c>
      <c r="W896" s="612">
        <f t="shared" si="730"/>
        <v>0</v>
      </c>
      <c r="X896" s="612">
        <f t="shared" si="278"/>
        <v>0</v>
      </c>
      <c r="Y896" s="613"/>
      <c r="Z896" s="612">
        <f t="shared" si="285"/>
        <v>0</v>
      </c>
      <c r="AA896" s="612">
        <f t="shared" si="286"/>
        <v>0</v>
      </c>
      <c r="AB896" s="613"/>
      <c r="AC896" s="612">
        <f t="shared" si="287"/>
        <v>0</v>
      </c>
      <c r="AD896" s="620"/>
    </row>
    <row r="897" ht="13.5" hidden="1" customHeight="1">
      <c r="A897" s="604" t="b">
        <v>0</v>
      </c>
      <c r="B897" s="492"/>
      <c r="C897" s="720"/>
      <c r="D897" s="492"/>
      <c r="E897" s="492"/>
      <c r="F897" s="606"/>
      <c r="G897" s="606"/>
      <c r="H897" s="617"/>
      <c r="I897" s="492"/>
      <c r="J897" s="492"/>
      <c r="K897" s="657"/>
      <c r="L897" s="618"/>
      <c r="M897" s="622"/>
      <c r="N897" s="613"/>
      <c r="O897" s="613"/>
      <c r="P897" s="610"/>
      <c r="Q897" s="610"/>
      <c r="R897" s="610"/>
      <c r="S897" s="612" t="b">
        <v>0</v>
      </c>
      <c r="T897" s="612" t="b">
        <v>0</v>
      </c>
      <c r="U897" s="613"/>
      <c r="V897" s="612">
        <f t="shared" ref="V897:W897" si="731">Q897-P897</f>
        <v>0</v>
      </c>
      <c r="W897" s="612">
        <f t="shared" si="731"/>
        <v>0</v>
      </c>
      <c r="X897" s="612">
        <f t="shared" si="278"/>
        <v>0</v>
      </c>
      <c r="Y897" s="613"/>
      <c r="Z897" s="612">
        <f t="shared" si="285"/>
        <v>0</v>
      </c>
      <c r="AA897" s="612">
        <f t="shared" si="286"/>
        <v>0</v>
      </c>
      <c r="AB897" s="613"/>
      <c r="AC897" s="612">
        <f t="shared" si="287"/>
        <v>0</v>
      </c>
      <c r="AD897" s="620"/>
    </row>
    <row r="898" ht="13.5" hidden="1" customHeight="1">
      <c r="A898" s="604" t="b">
        <v>0</v>
      </c>
      <c r="B898" s="492"/>
      <c r="C898" s="721"/>
      <c r="D898" s="492"/>
      <c r="E898" s="492"/>
      <c r="F898" s="606"/>
      <c r="G898" s="606"/>
      <c r="H898" s="617"/>
      <c r="I898" s="492"/>
      <c r="J898" s="492"/>
      <c r="K898" s="657"/>
      <c r="L898" s="618"/>
      <c r="M898" s="622"/>
      <c r="N898" s="613"/>
      <c r="O898" s="613"/>
      <c r="P898" s="610"/>
      <c r="Q898" s="610"/>
      <c r="R898" s="610"/>
      <c r="S898" s="612" t="b">
        <v>0</v>
      </c>
      <c r="T898" s="612" t="b">
        <v>0</v>
      </c>
      <c r="U898" s="613"/>
      <c r="V898" s="612">
        <f t="shared" ref="V898:W898" si="732">Q898-P898</f>
        <v>0</v>
      </c>
      <c r="W898" s="612">
        <f t="shared" si="732"/>
        <v>0</v>
      </c>
      <c r="X898" s="612">
        <f t="shared" si="278"/>
        <v>0</v>
      </c>
      <c r="Y898" s="613"/>
      <c r="Z898" s="612">
        <f t="shared" si="285"/>
        <v>0</v>
      </c>
      <c r="AA898" s="612">
        <f t="shared" si="286"/>
        <v>0</v>
      </c>
      <c r="AB898" s="613"/>
      <c r="AC898" s="612">
        <f t="shared" si="287"/>
        <v>0</v>
      </c>
      <c r="AD898" s="620"/>
    </row>
    <row r="899" ht="13.5" hidden="1" customHeight="1">
      <c r="A899" s="604" t="b">
        <v>0</v>
      </c>
      <c r="B899" s="492"/>
      <c r="C899" s="720"/>
      <c r="D899" s="492"/>
      <c r="E899" s="492"/>
      <c r="F899" s="606"/>
      <c r="G899" s="606"/>
      <c r="H899" s="617"/>
      <c r="I899" s="492"/>
      <c r="J899" s="492"/>
      <c r="K899" s="657"/>
      <c r="L899" s="618"/>
      <c r="M899" s="622"/>
      <c r="N899" s="613"/>
      <c r="O899" s="613"/>
      <c r="P899" s="610"/>
      <c r="Q899" s="610"/>
      <c r="R899" s="610"/>
      <c r="S899" s="612" t="b">
        <v>0</v>
      </c>
      <c r="T899" s="612" t="b">
        <v>0</v>
      </c>
      <c r="U899" s="613"/>
      <c r="V899" s="612">
        <f t="shared" ref="V899:W899" si="733">Q899-P899</f>
        <v>0</v>
      </c>
      <c r="W899" s="612">
        <f t="shared" si="733"/>
        <v>0</v>
      </c>
      <c r="X899" s="612">
        <f t="shared" si="278"/>
        <v>0</v>
      </c>
      <c r="Y899" s="613"/>
      <c r="Z899" s="612">
        <f t="shared" si="285"/>
        <v>0</v>
      </c>
      <c r="AA899" s="612">
        <f t="shared" si="286"/>
        <v>0</v>
      </c>
      <c r="AB899" s="613"/>
      <c r="AC899" s="612">
        <f t="shared" si="287"/>
        <v>0</v>
      </c>
      <c r="AD899" s="620"/>
    </row>
    <row r="900" ht="13.5" hidden="1" customHeight="1">
      <c r="A900" s="604" t="b">
        <v>0</v>
      </c>
      <c r="B900" s="492"/>
      <c r="C900" s="721"/>
      <c r="D900" s="492"/>
      <c r="E900" s="492"/>
      <c r="F900" s="606"/>
      <c r="G900" s="606"/>
      <c r="H900" s="617"/>
      <c r="I900" s="492"/>
      <c r="J900" s="492"/>
      <c r="K900" s="657"/>
      <c r="L900" s="618"/>
      <c r="M900" s="622"/>
      <c r="N900" s="613"/>
      <c r="O900" s="613"/>
      <c r="P900" s="610"/>
      <c r="Q900" s="610"/>
      <c r="R900" s="610"/>
      <c r="S900" s="612" t="b">
        <v>0</v>
      </c>
      <c r="T900" s="612" t="b">
        <v>0</v>
      </c>
      <c r="U900" s="613"/>
      <c r="V900" s="612">
        <f t="shared" ref="V900:W900" si="734">Q900-P900</f>
        <v>0</v>
      </c>
      <c r="W900" s="612">
        <f t="shared" si="734"/>
        <v>0</v>
      </c>
      <c r="X900" s="612">
        <f t="shared" si="278"/>
        <v>0</v>
      </c>
      <c r="Y900" s="613"/>
      <c r="Z900" s="612">
        <f t="shared" si="285"/>
        <v>0</v>
      </c>
      <c r="AA900" s="612">
        <f t="shared" si="286"/>
        <v>0</v>
      </c>
      <c r="AB900" s="613"/>
      <c r="AC900" s="612">
        <f t="shared" si="287"/>
        <v>0</v>
      </c>
      <c r="AD900" s="620"/>
    </row>
    <row r="901" ht="13.5" hidden="1" customHeight="1">
      <c r="A901" s="604" t="b">
        <v>0</v>
      </c>
      <c r="B901" s="492"/>
      <c r="C901" s="720"/>
      <c r="D901" s="492"/>
      <c r="E901" s="492"/>
      <c r="F901" s="606"/>
      <c r="G901" s="606"/>
      <c r="H901" s="617"/>
      <c r="I901" s="492"/>
      <c r="J901" s="492"/>
      <c r="K901" s="657"/>
      <c r="L901" s="618"/>
      <c r="M901" s="622"/>
      <c r="N901" s="613"/>
      <c r="O901" s="613"/>
      <c r="P901" s="610"/>
      <c r="Q901" s="610"/>
      <c r="R901" s="610"/>
      <c r="S901" s="612" t="b">
        <v>0</v>
      </c>
      <c r="T901" s="612" t="b">
        <v>0</v>
      </c>
      <c r="U901" s="613"/>
      <c r="V901" s="612">
        <f t="shared" ref="V901:W901" si="735">Q901-P901</f>
        <v>0</v>
      </c>
      <c r="W901" s="612">
        <f t="shared" si="735"/>
        <v>0</v>
      </c>
      <c r="X901" s="612">
        <f t="shared" si="278"/>
        <v>0</v>
      </c>
      <c r="Y901" s="613"/>
      <c r="Z901" s="612">
        <f t="shared" si="285"/>
        <v>0</v>
      </c>
      <c r="AA901" s="612">
        <f t="shared" si="286"/>
        <v>0</v>
      </c>
      <c r="AB901" s="613"/>
      <c r="AC901" s="612">
        <f t="shared" si="287"/>
        <v>0</v>
      </c>
      <c r="AD901" s="620"/>
    </row>
    <row r="902" ht="13.5" hidden="1" customHeight="1">
      <c r="A902" s="604" t="b">
        <v>0</v>
      </c>
      <c r="B902" s="492"/>
      <c r="C902" s="721"/>
      <c r="D902" s="492"/>
      <c r="E902" s="492"/>
      <c r="F902" s="606"/>
      <c r="G902" s="606"/>
      <c r="H902" s="617"/>
      <c r="I902" s="492"/>
      <c r="J902" s="492"/>
      <c r="K902" s="657"/>
      <c r="L902" s="618"/>
      <c r="M902" s="622"/>
      <c r="N902" s="613"/>
      <c r="O902" s="613"/>
      <c r="P902" s="610"/>
      <c r="Q902" s="610"/>
      <c r="R902" s="610"/>
      <c r="S902" s="612" t="b">
        <v>0</v>
      </c>
      <c r="T902" s="612" t="b">
        <v>0</v>
      </c>
      <c r="U902" s="613"/>
      <c r="V902" s="612">
        <f t="shared" ref="V902:W902" si="736">Q902-P902</f>
        <v>0</v>
      </c>
      <c r="W902" s="612">
        <f t="shared" si="736"/>
        <v>0</v>
      </c>
      <c r="X902" s="612">
        <f t="shared" si="278"/>
        <v>0</v>
      </c>
      <c r="Y902" s="613"/>
      <c r="Z902" s="612">
        <f t="shared" si="285"/>
        <v>0</v>
      </c>
      <c r="AA902" s="612">
        <f t="shared" si="286"/>
        <v>0</v>
      </c>
      <c r="AB902" s="613"/>
      <c r="AC902" s="612">
        <f t="shared" si="287"/>
        <v>0</v>
      </c>
      <c r="AD902" s="620"/>
    </row>
    <row r="903" ht="13.5" hidden="1" customHeight="1">
      <c r="A903" s="604" t="b">
        <v>0</v>
      </c>
      <c r="B903" s="492"/>
      <c r="C903" s="720"/>
      <c r="D903" s="492"/>
      <c r="E903" s="492"/>
      <c r="F903" s="606"/>
      <c r="G903" s="606"/>
      <c r="H903" s="617"/>
      <c r="I903" s="492"/>
      <c r="J903" s="492"/>
      <c r="K903" s="657"/>
      <c r="L903" s="618"/>
      <c r="M903" s="622"/>
      <c r="N903" s="613"/>
      <c r="O903" s="613"/>
      <c r="P903" s="610"/>
      <c r="Q903" s="610"/>
      <c r="R903" s="610"/>
      <c r="S903" s="612" t="b">
        <v>0</v>
      </c>
      <c r="T903" s="612" t="b">
        <v>0</v>
      </c>
      <c r="U903" s="613"/>
      <c r="V903" s="612">
        <f t="shared" ref="V903:W903" si="737">Q903-P903</f>
        <v>0</v>
      </c>
      <c r="W903" s="612">
        <f t="shared" si="737"/>
        <v>0</v>
      </c>
      <c r="X903" s="612">
        <f t="shared" si="278"/>
        <v>0</v>
      </c>
      <c r="Y903" s="613"/>
      <c r="Z903" s="612">
        <f t="shared" si="285"/>
        <v>0</v>
      </c>
      <c r="AA903" s="612">
        <f t="shared" si="286"/>
        <v>0</v>
      </c>
      <c r="AB903" s="613"/>
      <c r="AC903" s="612">
        <f t="shared" si="287"/>
        <v>0</v>
      </c>
      <c r="AD903" s="620"/>
    </row>
    <row r="904" ht="13.5" hidden="1" customHeight="1">
      <c r="A904" s="604" t="b">
        <v>0</v>
      </c>
      <c r="B904" s="492"/>
      <c r="C904" s="721"/>
      <c r="D904" s="492"/>
      <c r="E904" s="492"/>
      <c r="F904" s="606"/>
      <c r="G904" s="606"/>
      <c r="H904" s="617"/>
      <c r="I904" s="492"/>
      <c r="J904" s="492"/>
      <c r="K904" s="657"/>
      <c r="L904" s="618"/>
      <c r="M904" s="622"/>
      <c r="N904" s="613"/>
      <c r="O904" s="613"/>
      <c r="P904" s="610"/>
      <c r="Q904" s="610"/>
      <c r="R904" s="610"/>
      <c r="S904" s="612" t="b">
        <v>0</v>
      </c>
      <c r="T904" s="612" t="b">
        <v>0</v>
      </c>
      <c r="U904" s="613"/>
      <c r="V904" s="612">
        <f t="shared" ref="V904:W904" si="738">Q904-P904</f>
        <v>0</v>
      </c>
      <c r="W904" s="612">
        <f t="shared" si="738"/>
        <v>0</v>
      </c>
      <c r="X904" s="612">
        <f t="shared" si="278"/>
        <v>0</v>
      </c>
      <c r="Y904" s="613"/>
      <c r="Z904" s="612">
        <f t="shared" si="285"/>
        <v>0</v>
      </c>
      <c r="AA904" s="612">
        <f t="shared" si="286"/>
        <v>0</v>
      </c>
      <c r="AB904" s="613"/>
      <c r="AC904" s="612">
        <f t="shared" si="287"/>
        <v>0</v>
      </c>
      <c r="AD904" s="620"/>
    </row>
    <row r="905" ht="13.5" hidden="1" customHeight="1">
      <c r="A905" s="604" t="b">
        <v>0</v>
      </c>
      <c r="B905" s="492"/>
      <c r="C905" s="720"/>
      <c r="D905" s="492"/>
      <c r="E905" s="492"/>
      <c r="F905" s="606"/>
      <c r="G905" s="606"/>
      <c r="H905" s="617"/>
      <c r="I905" s="492"/>
      <c r="J905" s="492"/>
      <c r="K905" s="657"/>
      <c r="L905" s="618"/>
      <c r="M905" s="622"/>
      <c r="N905" s="613"/>
      <c r="O905" s="613"/>
      <c r="P905" s="610"/>
      <c r="Q905" s="610"/>
      <c r="R905" s="610"/>
      <c r="S905" s="612" t="b">
        <v>0</v>
      </c>
      <c r="T905" s="612" t="b">
        <v>0</v>
      </c>
      <c r="U905" s="613"/>
      <c r="V905" s="612">
        <f t="shared" ref="V905:W905" si="739">Q905-P905</f>
        <v>0</v>
      </c>
      <c r="W905" s="612">
        <f t="shared" si="739"/>
        <v>0</v>
      </c>
      <c r="X905" s="612">
        <f t="shared" si="278"/>
        <v>0</v>
      </c>
      <c r="Y905" s="613"/>
      <c r="Z905" s="612">
        <f t="shared" si="285"/>
        <v>0</v>
      </c>
      <c r="AA905" s="612">
        <f t="shared" si="286"/>
        <v>0</v>
      </c>
      <c r="AB905" s="613"/>
      <c r="AC905" s="612">
        <f t="shared" si="287"/>
        <v>0</v>
      </c>
      <c r="AD905" s="620"/>
    </row>
    <row r="906" ht="13.5" hidden="1" customHeight="1">
      <c r="A906" s="604" t="b">
        <v>0</v>
      </c>
      <c r="B906" s="492"/>
      <c r="C906" s="721"/>
      <c r="D906" s="492"/>
      <c r="E906" s="492"/>
      <c r="F906" s="606"/>
      <c r="G906" s="606"/>
      <c r="H906" s="617"/>
      <c r="I906" s="492"/>
      <c r="J906" s="492"/>
      <c r="K906" s="657"/>
      <c r="L906" s="618"/>
      <c r="M906" s="622"/>
      <c r="N906" s="613"/>
      <c r="O906" s="613"/>
      <c r="P906" s="610"/>
      <c r="Q906" s="610"/>
      <c r="R906" s="610"/>
      <c r="S906" s="612" t="b">
        <v>0</v>
      </c>
      <c r="T906" s="612" t="b">
        <v>0</v>
      </c>
      <c r="U906" s="613"/>
      <c r="V906" s="612">
        <f t="shared" ref="V906:W906" si="740">Q906-P906</f>
        <v>0</v>
      </c>
      <c r="W906" s="612">
        <f t="shared" si="740"/>
        <v>0</v>
      </c>
      <c r="X906" s="612">
        <f t="shared" si="278"/>
        <v>0</v>
      </c>
      <c r="Y906" s="613"/>
      <c r="Z906" s="612">
        <f t="shared" si="285"/>
        <v>0</v>
      </c>
      <c r="AA906" s="612">
        <f t="shared" si="286"/>
        <v>0</v>
      </c>
      <c r="AB906" s="613"/>
      <c r="AC906" s="612">
        <f t="shared" si="287"/>
        <v>0</v>
      </c>
      <c r="AD906" s="620"/>
    </row>
    <row r="907" ht="13.5" hidden="1" customHeight="1">
      <c r="A907" s="604" t="b">
        <v>0</v>
      </c>
      <c r="B907" s="492"/>
      <c r="C907" s="720"/>
      <c r="D907" s="492"/>
      <c r="E907" s="492"/>
      <c r="F907" s="606"/>
      <c r="G907" s="606"/>
      <c r="H907" s="617"/>
      <c r="I907" s="492"/>
      <c r="J907" s="492"/>
      <c r="K907" s="657"/>
      <c r="L907" s="618"/>
      <c r="M907" s="622"/>
      <c r="N907" s="613"/>
      <c r="O907" s="613"/>
      <c r="P907" s="610"/>
      <c r="Q907" s="610"/>
      <c r="R907" s="610"/>
      <c r="S907" s="612" t="b">
        <v>0</v>
      </c>
      <c r="T907" s="612" t="b">
        <v>0</v>
      </c>
      <c r="U907" s="613"/>
      <c r="V907" s="612">
        <f t="shared" ref="V907:W907" si="741">Q907-P907</f>
        <v>0</v>
      </c>
      <c r="W907" s="612">
        <f t="shared" si="741"/>
        <v>0</v>
      </c>
      <c r="X907" s="612">
        <f t="shared" si="278"/>
        <v>0</v>
      </c>
      <c r="Y907" s="613"/>
      <c r="Z907" s="612">
        <f t="shared" si="285"/>
        <v>0</v>
      </c>
      <c r="AA907" s="612">
        <f t="shared" si="286"/>
        <v>0</v>
      </c>
      <c r="AB907" s="613"/>
      <c r="AC907" s="612">
        <f t="shared" si="287"/>
        <v>0</v>
      </c>
      <c r="AD907" s="620"/>
    </row>
    <row r="908" ht="13.5" hidden="1" customHeight="1">
      <c r="A908" s="604" t="b">
        <v>0</v>
      </c>
      <c r="B908" s="492"/>
      <c r="C908" s="721"/>
      <c r="D908" s="492"/>
      <c r="E908" s="492"/>
      <c r="F908" s="606"/>
      <c r="G908" s="606"/>
      <c r="H908" s="617"/>
      <c r="I908" s="492"/>
      <c r="J908" s="492"/>
      <c r="K908" s="657"/>
      <c r="L908" s="618"/>
      <c r="M908" s="622"/>
      <c r="N908" s="613"/>
      <c r="O908" s="613"/>
      <c r="P908" s="610"/>
      <c r="Q908" s="610"/>
      <c r="R908" s="610"/>
      <c r="S908" s="612" t="b">
        <v>0</v>
      </c>
      <c r="T908" s="612" t="b">
        <v>0</v>
      </c>
      <c r="U908" s="613"/>
      <c r="V908" s="612">
        <f t="shared" ref="V908:W908" si="742">Q908-P908</f>
        <v>0</v>
      </c>
      <c r="W908" s="612">
        <f t="shared" si="742"/>
        <v>0</v>
      </c>
      <c r="X908" s="612">
        <f t="shared" si="278"/>
        <v>0</v>
      </c>
      <c r="Y908" s="613"/>
      <c r="Z908" s="612">
        <f t="shared" si="285"/>
        <v>0</v>
      </c>
      <c r="AA908" s="612">
        <f t="shared" si="286"/>
        <v>0</v>
      </c>
      <c r="AB908" s="613"/>
      <c r="AC908" s="612">
        <f t="shared" si="287"/>
        <v>0</v>
      </c>
      <c r="AD908" s="620"/>
    </row>
    <row r="909" ht="13.5" hidden="1" customHeight="1">
      <c r="A909" s="604" t="b">
        <v>0</v>
      </c>
      <c r="B909" s="492"/>
      <c r="C909" s="720"/>
      <c r="D909" s="492"/>
      <c r="E909" s="492"/>
      <c r="F909" s="606"/>
      <c r="G909" s="606"/>
      <c r="H909" s="617"/>
      <c r="I909" s="492"/>
      <c r="J909" s="492"/>
      <c r="K909" s="657"/>
      <c r="L909" s="618"/>
      <c r="M909" s="622"/>
      <c r="N909" s="613"/>
      <c r="O909" s="613"/>
      <c r="P909" s="610"/>
      <c r="Q909" s="610"/>
      <c r="R909" s="610"/>
      <c r="S909" s="612" t="b">
        <v>0</v>
      </c>
      <c r="T909" s="612" t="b">
        <v>0</v>
      </c>
      <c r="U909" s="613"/>
      <c r="V909" s="612">
        <f t="shared" ref="V909:W909" si="743">Q909-P909</f>
        <v>0</v>
      </c>
      <c r="W909" s="612">
        <f t="shared" si="743"/>
        <v>0</v>
      </c>
      <c r="X909" s="612">
        <f t="shared" si="278"/>
        <v>0</v>
      </c>
      <c r="Y909" s="613"/>
      <c r="Z909" s="612">
        <f t="shared" si="285"/>
        <v>0</v>
      </c>
      <c r="AA909" s="612">
        <f t="shared" si="286"/>
        <v>0</v>
      </c>
      <c r="AB909" s="613"/>
      <c r="AC909" s="612">
        <f t="shared" si="287"/>
        <v>0</v>
      </c>
      <c r="AD909" s="620"/>
    </row>
    <row r="910" ht="13.5" hidden="1" customHeight="1">
      <c r="A910" s="604" t="b">
        <v>0</v>
      </c>
      <c r="B910" s="492"/>
      <c r="C910" s="721"/>
      <c r="D910" s="492"/>
      <c r="E910" s="492"/>
      <c r="F910" s="606"/>
      <c r="G910" s="606"/>
      <c r="H910" s="617"/>
      <c r="I910" s="492"/>
      <c r="J910" s="492"/>
      <c r="K910" s="657"/>
      <c r="L910" s="618"/>
      <c r="M910" s="622"/>
      <c r="N910" s="613"/>
      <c r="O910" s="613"/>
      <c r="P910" s="610"/>
      <c r="Q910" s="610"/>
      <c r="R910" s="610"/>
      <c r="S910" s="612" t="b">
        <v>0</v>
      </c>
      <c r="T910" s="612" t="b">
        <v>0</v>
      </c>
      <c r="U910" s="613"/>
      <c r="V910" s="612">
        <f t="shared" ref="V910:W910" si="744">Q910-P910</f>
        <v>0</v>
      </c>
      <c r="W910" s="612">
        <f t="shared" si="744"/>
        <v>0</v>
      </c>
      <c r="X910" s="612">
        <f t="shared" si="278"/>
        <v>0</v>
      </c>
      <c r="Y910" s="613"/>
      <c r="Z910" s="612">
        <f t="shared" si="285"/>
        <v>0</v>
      </c>
      <c r="AA910" s="612">
        <f t="shared" si="286"/>
        <v>0</v>
      </c>
      <c r="AB910" s="613"/>
      <c r="AC910" s="612">
        <f t="shared" si="287"/>
        <v>0</v>
      </c>
      <c r="AD910" s="620"/>
    </row>
    <row r="911" ht="13.5" hidden="1" customHeight="1">
      <c r="A911" s="604" t="b">
        <v>0</v>
      </c>
      <c r="B911" s="492"/>
      <c r="C911" s="720"/>
      <c r="D911" s="492"/>
      <c r="E911" s="492"/>
      <c r="F911" s="606"/>
      <c r="G911" s="606"/>
      <c r="H911" s="617"/>
      <c r="I911" s="492"/>
      <c r="J911" s="492"/>
      <c r="K911" s="657"/>
      <c r="L911" s="618"/>
      <c r="M911" s="622"/>
      <c r="N911" s="613"/>
      <c r="O911" s="613"/>
      <c r="P911" s="610"/>
      <c r="Q911" s="610"/>
      <c r="R911" s="610"/>
      <c r="S911" s="612" t="b">
        <v>0</v>
      </c>
      <c r="T911" s="612" t="b">
        <v>0</v>
      </c>
      <c r="U911" s="613"/>
      <c r="V911" s="612">
        <f t="shared" ref="V911:W911" si="745">Q911-P911</f>
        <v>0</v>
      </c>
      <c r="W911" s="612">
        <f t="shared" si="745"/>
        <v>0</v>
      </c>
      <c r="X911" s="612">
        <f t="shared" si="278"/>
        <v>0</v>
      </c>
      <c r="Y911" s="613"/>
      <c r="Z911" s="612">
        <f t="shared" si="285"/>
        <v>0</v>
      </c>
      <c r="AA911" s="612">
        <f t="shared" si="286"/>
        <v>0</v>
      </c>
      <c r="AB911" s="613"/>
      <c r="AC911" s="612">
        <f t="shared" si="287"/>
        <v>0</v>
      </c>
      <c r="AD911" s="620"/>
    </row>
    <row r="912" ht="13.5" hidden="1" customHeight="1">
      <c r="A912" s="604" t="b">
        <v>0</v>
      </c>
      <c r="B912" s="492"/>
      <c r="C912" s="721"/>
      <c r="D912" s="492"/>
      <c r="E912" s="492"/>
      <c r="F912" s="606"/>
      <c r="G912" s="606"/>
      <c r="H912" s="617"/>
      <c r="I912" s="492"/>
      <c r="J912" s="492"/>
      <c r="K912" s="657"/>
      <c r="L912" s="618"/>
      <c r="M912" s="622"/>
      <c r="N912" s="613"/>
      <c r="O912" s="613"/>
      <c r="P912" s="610"/>
      <c r="Q912" s="610"/>
      <c r="R912" s="610"/>
      <c r="S912" s="612" t="b">
        <v>0</v>
      </c>
      <c r="T912" s="612" t="b">
        <v>0</v>
      </c>
      <c r="U912" s="613"/>
      <c r="V912" s="612">
        <f t="shared" ref="V912:W912" si="746">Q912-P912</f>
        <v>0</v>
      </c>
      <c r="W912" s="612">
        <f t="shared" si="746"/>
        <v>0</v>
      </c>
      <c r="X912" s="612">
        <f t="shared" si="278"/>
        <v>0</v>
      </c>
      <c r="Y912" s="613"/>
      <c r="Z912" s="612">
        <f t="shared" si="285"/>
        <v>0</v>
      </c>
      <c r="AA912" s="612">
        <f t="shared" si="286"/>
        <v>0</v>
      </c>
      <c r="AB912" s="613"/>
      <c r="AC912" s="612">
        <f t="shared" si="287"/>
        <v>0</v>
      </c>
      <c r="AD912" s="620"/>
    </row>
    <row r="913" ht="13.5" hidden="1" customHeight="1">
      <c r="A913" s="604" t="b">
        <v>0</v>
      </c>
      <c r="B913" s="492"/>
      <c r="C913" s="720"/>
      <c r="D913" s="492"/>
      <c r="E913" s="492"/>
      <c r="F913" s="606"/>
      <c r="G913" s="606"/>
      <c r="H913" s="617"/>
      <c r="I913" s="492"/>
      <c r="J913" s="492"/>
      <c r="K913" s="657"/>
      <c r="L913" s="618"/>
      <c r="M913" s="622"/>
      <c r="N913" s="613"/>
      <c r="O913" s="613"/>
      <c r="P913" s="610"/>
      <c r="Q913" s="610"/>
      <c r="R913" s="610"/>
      <c r="S913" s="612" t="b">
        <v>0</v>
      </c>
      <c r="T913" s="612" t="b">
        <v>0</v>
      </c>
      <c r="U913" s="613"/>
      <c r="V913" s="612">
        <f t="shared" ref="V913:W913" si="747">Q913-P913</f>
        <v>0</v>
      </c>
      <c r="W913" s="612">
        <f t="shared" si="747"/>
        <v>0</v>
      </c>
      <c r="X913" s="612">
        <f t="shared" si="278"/>
        <v>0</v>
      </c>
      <c r="Y913" s="613"/>
      <c r="Z913" s="612">
        <f t="shared" si="285"/>
        <v>0</v>
      </c>
      <c r="AA913" s="612">
        <f t="shared" si="286"/>
        <v>0</v>
      </c>
      <c r="AB913" s="613"/>
      <c r="AC913" s="612">
        <f t="shared" si="287"/>
        <v>0</v>
      </c>
      <c r="AD913" s="620"/>
    </row>
    <row r="914" ht="13.5" hidden="1" customHeight="1">
      <c r="A914" s="604" t="b">
        <v>0</v>
      </c>
      <c r="B914" s="492"/>
      <c r="C914" s="721"/>
      <c r="D914" s="492"/>
      <c r="E914" s="492"/>
      <c r="F914" s="606"/>
      <c r="G914" s="606"/>
      <c r="H914" s="617"/>
      <c r="I914" s="492"/>
      <c r="J914" s="492"/>
      <c r="K914" s="657"/>
      <c r="L914" s="618"/>
      <c r="M914" s="622"/>
      <c r="N914" s="613"/>
      <c r="O914" s="613"/>
      <c r="P914" s="610"/>
      <c r="Q914" s="610"/>
      <c r="R914" s="610"/>
      <c r="S914" s="612" t="b">
        <v>0</v>
      </c>
      <c r="T914" s="612" t="b">
        <v>0</v>
      </c>
      <c r="U914" s="613"/>
      <c r="V914" s="612">
        <f t="shared" ref="V914:W914" si="748">Q914-P914</f>
        <v>0</v>
      </c>
      <c r="W914" s="612">
        <f t="shared" si="748"/>
        <v>0</v>
      </c>
      <c r="X914" s="612">
        <f t="shared" si="278"/>
        <v>0</v>
      </c>
      <c r="Y914" s="613"/>
      <c r="Z914" s="612">
        <f t="shared" si="285"/>
        <v>0</v>
      </c>
      <c r="AA914" s="612">
        <f t="shared" si="286"/>
        <v>0</v>
      </c>
      <c r="AB914" s="613"/>
      <c r="AC914" s="612">
        <f t="shared" si="287"/>
        <v>0</v>
      </c>
      <c r="AD914" s="620"/>
    </row>
    <row r="915" ht="13.5" hidden="1" customHeight="1">
      <c r="A915" s="604" t="b">
        <v>0</v>
      </c>
      <c r="B915" s="492"/>
      <c r="C915" s="720"/>
      <c r="D915" s="492"/>
      <c r="E915" s="492"/>
      <c r="F915" s="606"/>
      <c r="G915" s="606"/>
      <c r="H915" s="617"/>
      <c r="I915" s="492"/>
      <c r="J915" s="492"/>
      <c r="K915" s="657"/>
      <c r="L915" s="618"/>
      <c r="M915" s="622"/>
      <c r="N915" s="613"/>
      <c r="O915" s="613"/>
      <c r="P915" s="610"/>
      <c r="Q915" s="610"/>
      <c r="R915" s="610"/>
      <c r="S915" s="612" t="b">
        <v>0</v>
      </c>
      <c r="T915" s="612" t="b">
        <v>0</v>
      </c>
      <c r="U915" s="613"/>
      <c r="V915" s="612">
        <f t="shared" ref="V915:W915" si="749">Q915-P915</f>
        <v>0</v>
      </c>
      <c r="W915" s="612">
        <f t="shared" si="749"/>
        <v>0</v>
      </c>
      <c r="X915" s="612">
        <f t="shared" si="278"/>
        <v>0</v>
      </c>
      <c r="Y915" s="613"/>
      <c r="Z915" s="612">
        <f t="shared" si="285"/>
        <v>0</v>
      </c>
      <c r="AA915" s="612">
        <f t="shared" si="286"/>
        <v>0</v>
      </c>
      <c r="AB915" s="613"/>
      <c r="AC915" s="612">
        <f t="shared" si="287"/>
        <v>0</v>
      </c>
      <c r="AD915" s="620"/>
    </row>
    <row r="916" ht="13.5" hidden="1" customHeight="1">
      <c r="A916" s="604" t="b">
        <v>0</v>
      </c>
      <c r="B916" s="492"/>
      <c r="C916" s="721"/>
      <c r="D916" s="492"/>
      <c r="E916" s="492"/>
      <c r="F916" s="606"/>
      <c r="G916" s="606"/>
      <c r="H916" s="617"/>
      <c r="I916" s="492"/>
      <c r="J916" s="492"/>
      <c r="K916" s="657"/>
      <c r="L916" s="618"/>
      <c r="M916" s="622"/>
      <c r="N916" s="613"/>
      <c r="O916" s="613"/>
      <c r="P916" s="610"/>
      <c r="Q916" s="610"/>
      <c r="R916" s="610"/>
      <c r="S916" s="612" t="b">
        <v>0</v>
      </c>
      <c r="T916" s="612" t="b">
        <v>0</v>
      </c>
      <c r="U916" s="613"/>
      <c r="V916" s="612">
        <f t="shared" ref="V916:W916" si="750">Q916-P916</f>
        <v>0</v>
      </c>
      <c r="W916" s="612">
        <f t="shared" si="750"/>
        <v>0</v>
      </c>
      <c r="X916" s="612">
        <f t="shared" si="278"/>
        <v>0</v>
      </c>
      <c r="Y916" s="613"/>
      <c r="Z916" s="612">
        <f t="shared" si="285"/>
        <v>0</v>
      </c>
      <c r="AA916" s="612">
        <f t="shared" si="286"/>
        <v>0</v>
      </c>
      <c r="AB916" s="613"/>
      <c r="AC916" s="612">
        <f t="shared" si="287"/>
        <v>0</v>
      </c>
      <c r="AD916" s="620"/>
    </row>
    <row r="917" ht="13.5" hidden="1" customHeight="1">
      <c r="A917" s="604" t="b">
        <v>0</v>
      </c>
      <c r="B917" s="492"/>
      <c r="C917" s="720"/>
      <c r="D917" s="492"/>
      <c r="E917" s="492"/>
      <c r="F917" s="606"/>
      <c r="G917" s="606"/>
      <c r="H917" s="617"/>
      <c r="I917" s="492"/>
      <c r="J917" s="492"/>
      <c r="K917" s="657"/>
      <c r="L917" s="618"/>
      <c r="M917" s="622"/>
      <c r="N917" s="613"/>
      <c r="O917" s="613"/>
      <c r="P917" s="610"/>
      <c r="Q917" s="610"/>
      <c r="R917" s="610"/>
      <c r="S917" s="612" t="b">
        <v>0</v>
      </c>
      <c r="T917" s="612" t="b">
        <v>0</v>
      </c>
      <c r="U917" s="613"/>
      <c r="V917" s="612">
        <f t="shared" ref="V917:W917" si="751">Q917-P917</f>
        <v>0</v>
      </c>
      <c r="W917" s="612">
        <f t="shared" si="751"/>
        <v>0</v>
      </c>
      <c r="X917" s="612">
        <f t="shared" si="278"/>
        <v>0</v>
      </c>
      <c r="Y917" s="613"/>
      <c r="Z917" s="612">
        <f t="shared" si="285"/>
        <v>0</v>
      </c>
      <c r="AA917" s="612">
        <f t="shared" si="286"/>
        <v>0</v>
      </c>
      <c r="AB917" s="613"/>
      <c r="AC917" s="612">
        <f t="shared" si="287"/>
        <v>0</v>
      </c>
      <c r="AD917" s="620"/>
    </row>
    <row r="918" ht="13.5" hidden="1" customHeight="1">
      <c r="A918" s="604" t="b">
        <v>0</v>
      </c>
      <c r="B918" s="492"/>
      <c r="C918" s="721"/>
      <c r="D918" s="492"/>
      <c r="E918" s="492"/>
      <c r="F918" s="606"/>
      <c r="G918" s="606"/>
      <c r="H918" s="617"/>
      <c r="I918" s="492"/>
      <c r="J918" s="492"/>
      <c r="K918" s="657"/>
      <c r="L918" s="618"/>
      <c r="M918" s="622"/>
      <c r="N918" s="613"/>
      <c r="O918" s="613"/>
      <c r="P918" s="610"/>
      <c r="Q918" s="610"/>
      <c r="R918" s="610"/>
      <c r="S918" s="612" t="b">
        <v>0</v>
      </c>
      <c r="T918" s="612" t="b">
        <v>0</v>
      </c>
      <c r="U918" s="613"/>
      <c r="V918" s="612">
        <f t="shared" ref="V918:W918" si="752">Q918-P918</f>
        <v>0</v>
      </c>
      <c r="W918" s="612">
        <f t="shared" si="752"/>
        <v>0</v>
      </c>
      <c r="X918" s="612">
        <f t="shared" si="278"/>
        <v>0</v>
      </c>
      <c r="Y918" s="613"/>
      <c r="Z918" s="612">
        <f t="shared" si="285"/>
        <v>0</v>
      </c>
      <c r="AA918" s="612">
        <f t="shared" si="286"/>
        <v>0</v>
      </c>
      <c r="AB918" s="613"/>
      <c r="AC918" s="612">
        <f t="shared" si="287"/>
        <v>0</v>
      </c>
      <c r="AD918" s="620"/>
    </row>
    <row r="919" ht="13.5" hidden="1" customHeight="1">
      <c r="A919" s="604" t="b">
        <v>0</v>
      </c>
      <c r="B919" s="492"/>
      <c r="C919" s="720"/>
      <c r="D919" s="492"/>
      <c r="E919" s="492"/>
      <c r="F919" s="606"/>
      <c r="G919" s="606"/>
      <c r="H919" s="617"/>
      <c r="I919" s="492"/>
      <c r="J919" s="492"/>
      <c r="K919" s="657"/>
      <c r="L919" s="618"/>
      <c r="M919" s="622"/>
      <c r="N919" s="613"/>
      <c r="O919" s="613"/>
      <c r="P919" s="610"/>
      <c r="Q919" s="610"/>
      <c r="R919" s="610"/>
      <c r="S919" s="612" t="b">
        <v>0</v>
      </c>
      <c r="T919" s="612" t="b">
        <v>0</v>
      </c>
      <c r="U919" s="613"/>
      <c r="V919" s="612">
        <f t="shared" ref="V919:W919" si="753">Q919-P919</f>
        <v>0</v>
      </c>
      <c r="W919" s="612">
        <f t="shared" si="753"/>
        <v>0</v>
      </c>
      <c r="X919" s="612">
        <f t="shared" si="278"/>
        <v>0</v>
      </c>
      <c r="Y919" s="613"/>
      <c r="Z919" s="612">
        <f t="shared" si="285"/>
        <v>0</v>
      </c>
      <c r="AA919" s="612">
        <f t="shared" si="286"/>
        <v>0</v>
      </c>
      <c r="AB919" s="613"/>
      <c r="AC919" s="612">
        <f t="shared" si="287"/>
        <v>0</v>
      </c>
      <c r="AD919" s="620"/>
    </row>
    <row r="920" ht="13.5" hidden="1" customHeight="1">
      <c r="A920" s="604" t="b">
        <v>0</v>
      </c>
      <c r="B920" s="492"/>
      <c r="C920" s="721"/>
      <c r="D920" s="492"/>
      <c r="E920" s="492"/>
      <c r="F920" s="606"/>
      <c r="G920" s="606"/>
      <c r="H920" s="617"/>
      <c r="I920" s="492"/>
      <c r="J920" s="492"/>
      <c r="K920" s="657"/>
      <c r="L920" s="618"/>
      <c r="M920" s="622"/>
      <c r="N920" s="613"/>
      <c r="O920" s="613"/>
      <c r="P920" s="610"/>
      <c r="Q920" s="610"/>
      <c r="R920" s="610"/>
      <c r="S920" s="612" t="b">
        <v>0</v>
      </c>
      <c r="T920" s="612" t="b">
        <v>0</v>
      </c>
      <c r="U920" s="613"/>
      <c r="V920" s="612">
        <f t="shared" ref="V920:W920" si="754">Q920-P920</f>
        <v>0</v>
      </c>
      <c r="W920" s="612">
        <f t="shared" si="754"/>
        <v>0</v>
      </c>
      <c r="X920" s="612">
        <f t="shared" si="278"/>
        <v>0</v>
      </c>
      <c r="Y920" s="613"/>
      <c r="Z920" s="612">
        <f t="shared" si="285"/>
        <v>0</v>
      </c>
      <c r="AA920" s="612">
        <f t="shared" si="286"/>
        <v>0</v>
      </c>
      <c r="AB920" s="613"/>
      <c r="AC920" s="612">
        <f t="shared" si="287"/>
        <v>0</v>
      </c>
      <c r="AD920" s="620"/>
    </row>
    <row r="921" ht="13.5" hidden="1" customHeight="1">
      <c r="A921" s="604" t="b">
        <v>0</v>
      </c>
      <c r="B921" s="492"/>
      <c r="C921" s="720"/>
      <c r="D921" s="492"/>
      <c r="E921" s="492"/>
      <c r="F921" s="606"/>
      <c r="G921" s="606"/>
      <c r="H921" s="617"/>
      <c r="I921" s="492"/>
      <c r="J921" s="492"/>
      <c r="K921" s="657"/>
      <c r="L921" s="618"/>
      <c r="M921" s="622"/>
      <c r="N921" s="613"/>
      <c r="O921" s="613"/>
      <c r="P921" s="610"/>
      <c r="Q921" s="610"/>
      <c r="R921" s="610"/>
      <c r="S921" s="612" t="b">
        <v>0</v>
      </c>
      <c r="T921" s="612" t="b">
        <v>0</v>
      </c>
      <c r="U921" s="613"/>
      <c r="V921" s="612">
        <f t="shared" ref="V921:W921" si="755">Q921-P921</f>
        <v>0</v>
      </c>
      <c r="W921" s="612">
        <f t="shared" si="755"/>
        <v>0</v>
      </c>
      <c r="X921" s="612">
        <f t="shared" si="278"/>
        <v>0</v>
      </c>
      <c r="Y921" s="613"/>
      <c r="Z921" s="612">
        <f t="shared" si="285"/>
        <v>0</v>
      </c>
      <c r="AA921" s="612">
        <f t="shared" si="286"/>
        <v>0</v>
      </c>
      <c r="AB921" s="613"/>
      <c r="AC921" s="612">
        <f t="shared" si="287"/>
        <v>0</v>
      </c>
      <c r="AD921" s="620"/>
    </row>
    <row r="922" ht="13.5" hidden="1" customHeight="1">
      <c r="A922" s="604" t="b">
        <v>0</v>
      </c>
      <c r="B922" s="492"/>
      <c r="C922" s="721"/>
      <c r="D922" s="492"/>
      <c r="E922" s="492"/>
      <c r="F922" s="606"/>
      <c r="G922" s="606"/>
      <c r="H922" s="617"/>
      <c r="I922" s="492"/>
      <c r="J922" s="492"/>
      <c r="K922" s="657"/>
      <c r="L922" s="618"/>
      <c r="M922" s="622"/>
      <c r="N922" s="613"/>
      <c r="O922" s="613"/>
      <c r="P922" s="610"/>
      <c r="Q922" s="610"/>
      <c r="R922" s="610"/>
      <c r="S922" s="612" t="b">
        <v>0</v>
      </c>
      <c r="T922" s="612" t="b">
        <v>0</v>
      </c>
      <c r="U922" s="613"/>
      <c r="V922" s="612">
        <f t="shared" ref="V922:W922" si="756">Q922-P922</f>
        <v>0</v>
      </c>
      <c r="W922" s="612">
        <f t="shared" si="756"/>
        <v>0</v>
      </c>
      <c r="X922" s="612">
        <f t="shared" si="278"/>
        <v>0</v>
      </c>
      <c r="Y922" s="613"/>
      <c r="Z922" s="612">
        <f t="shared" si="285"/>
        <v>0</v>
      </c>
      <c r="AA922" s="612">
        <f t="shared" si="286"/>
        <v>0</v>
      </c>
      <c r="AB922" s="613"/>
      <c r="AC922" s="612">
        <f t="shared" si="287"/>
        <v>0</v>
      </c>
      <c r="AD922" s="620"/>
    </row>
    <row r="923" ht="13.5" hidden="1" customHeight="1">
      <c r="A923" s="604" t="b">
        <v>0</v>
      </c>
      <c r="B923" s="492"/>
      <c r="C923" s="720"/>
      <c r="D923" s="492"/>
      <c r="E923" s="492"/>
      <c r="F923" s="606"/>
      <c r="G923" s="606"/>
      <c r="H923" s="617"/>
      <c r="I923" s="492"/>
      <c r="J923" s="492"/>
      <c r="K923" s="657"/>
      <c r="L923" s="618"/>
      <c r="M923" s="622"/>
      <c r="N923" s="613"/>
      <c r="O923" s="613"/>
      <c r="P923" s="610"/>
      <c r="Q923" s="610"/>
      <c r="R923" s="610"/>
      <c r="S923" s="612" t="b">
        <v>0</v>
      </c>
      <c r="T923" s="612" t="b">
        <v>0</v>
      </c>
      <c r="U923" s="613"/>
      <c r="V923" s="612">
        <f t="shared" ref="V923:W923" si="757">Q923-P923</f>
        <v>0</v>
      </c>
      <c r="W923" s="612">
        <f t="shared" si="757"/>
        <v>0</v>
      </c>
      <c r="X923" s="612">
        <f t="shared" si="278"/>
        <v>0</v>
      </c>
      <c r="Y923" s="613"/>
      <c r="Z923" s="612">
        <f t="shared" si="285"/>
        <v>0</v>
      </c>
      <c r="AA923" s="612">
        <f t="shared" si="286"/>
        <v>0</v>
      </c>
      <c r="AB923" s="613"/>
      <c r="AC923" s="612">
        <f t="shared" si="287"/>
        <v>0</v>
      </c>
      <c r="AD923" s="620"/>
    </row>
    <row r="924" ht="13.5" hidden="1" customHeight="1">
      <c r="A924" s="604" t="b">
        <v>0</v>
      </c>
      <c r="B924" s="492"/>
      <c r="C924" s="721"/>
      <c r="D924" s="492"/>
      <c r="E924" s="492"/>
      <c r="F924" s="606"/>
      <c r="G924" s="606"/>
      <c r="H924" s="617"/>
      <c r="I924" s="492"/>
      <c r="J924" s="492"/>
      <c r="K924" s="657"/>
      <c r="L924" s="618"/>
      <c r="M924" s="622"/>
      <c r="N924" s="613"/>
      <c r="O924" s="613"/>
      <c r="P924" s="610"/>
      <c r="Q924" s="610"/>
      <c r="R924" s="610"/>
      <c r="S924" s="612" t="b">
        <v>0</v>
      </c>
      <c r="T924" s="612" t="b">
        <v>0</v>
      </c>
      <c r="U924" s="613"/>
      <c r="V924" s="612">
        <f t="shared" ref="V924:W924" si="758">Q924-P924</f>
        <v>0</v>
      </c>
      <c r="W924" s="612">
        <f t="shared" si="758"/>
        <v>0</v>
      </c>
      <c r="X924" s="612">
        <f t="shared" si="278"/>
        <v>0</v>
      </c>
      <c r="Y924" s="613"/>
      <c r="Z924" s="612">
        <f t="shared" si="285"/>
        <v>0</v>
      </c>
      <c r="AA924" s="612">
        <f t="shared" si="286"/>
        <v>0</v>
      </c>
      <c r="AB924" s="613"/>
      <c r="AC924" s="612">
        <f t="shared" si="287"/>
        <v>0</v>
      </c>
      <c r="AD924" s="620"/>
    </row>
    <row r="925" ht="13.5" hidden="1" customHeight="1">
      <c r="A925" s="604" t="b">
        <v>0</v>
      </c>
      <c r="B925" s="492"/>
      <c r="C925" s="720"/>
      <c r="D925" s="492"/>
      <c r="E925" s="492"/>
      <c r="F925" s="606"/>
      <c r="G925" s="606"/>
      <c r="H925" s="617"/>
      <c r="I925" s="492"/>
      <c r="J925" s="492"/>
      <c r="K925" s="657"/>
      <c r="L925" s="618"/>
      <c r="M925" s="622"/>
      <c r="N925" s="613"/>
      <c r="O925" s="613"/>
      <c r="P925" s="610"/>
      <c r="Q925" s="610"/>
      <c r="R925" s="610"/>
      <c r="S925" s="612" t="b">
        <v>0</v>
      </c>
      <c r="T925" s="612" t="b">
        <v>0</v>
      </c>
      <c r="U925" s="613"/>
      <c r="V925" s="612">
        <f t="shared" ref="V925:W925" si="759">Q925-P925</f>
        <v>0</v>
      </c>
      <c r="W925" s="612">
        <f t="shared" si="759"/>
        <v>0</v>
      </c>
      <c r="X925" s="612">
        <f t="shared" si="278"/>
        <v>0</v>
      </c>
      <c r="Y925" s="613"/>
      <c r="Z925" s="612">
        <f t="shared" si="285"/>
        <v>0</v>
      </c>
      <c r="AA925" s="612">
        <f t="shared" si="286"/>
        <v>0</v>
      </c>
      <c r="AB925" s="613"/>
      <c r="AC925" s="612">
        <f t="shared" si="287"/>
        <v>0</v>
      </c>
      <c r="AD925" s="620"/>
    </row>
    <row r="926" ht="13.5" hidden="1" customHeight="1">
      <c r="A926" s="604" t="b">
        <v>0</v>
      </c>
      <c r="B926" s="492"/>
      <c r="C926" s="721"/>
      <c r="D926" s="492"/>
      <c r="E926" s="492"/>
      <c r="F926" s="606"/>
      <c r="G926" s="606"/>
      <c r="H926" s="617"/>
      <c r="I926" s="492"/>
      <c r="J926" s="492"/>
      <c r="K926" s="657"/>
      <c r="L926" s="618"/>
      <c r="M926" s="622"/>
      <c r="N926" s="613"/>
      <c r="O926" s="613"/>
      <c r="P926" s="610"/>
      <c r="Q926" s="610"/>
      <c r="R926" s="610"/>
      <c r="S926" s="612" t="b">
        <v>0</v>
      </c>
      <c r="T926" s="612" t="b">
        <v>0</v>
      </c>
      <c r="U926" s="613"/>
      <c r="V926" s="612">
        <f t="shared" ref="V926:W926" si="760">Q926-P926</f>
        <v>0</v>
      </c>
      <c r="W926" s="612">
        <f t="shared" si="760"/>
        <v>0</v>
      </c>
      <c r="X926" s="612">
        <f t="shared" si="278"/>
        <v>0</v>
      </c>
      <c r="Y926" s="613"/>
      <c r="Z926" s="612">
        <f t="shared" si="285"/>
        <v>0</v>
      </c>
      <c r="AA926" s="612">
        <f t="shared" si="286"/>
        <v>0</v>
      </c>
      <c r="AB926" s="613"/>
      <c r="AC926" s="612">
        <f t="shared" si="287"/>
        <v>0</v>
      </c>
      <c r="AD926" s="620"/>
    </row>
    <row r="927" ht="13.5" hidden="1" customHeight="1">
      <c r="A927" s="604" t="b">
        <v>0</v>
      </c>
      <c r="B927" s="492"/>
      <c r="C927" s="720"/>
      <c r="D927" s="492"/>
      <c r="E927" s="492"/>
      <c r="F927" s="606"/>
      <c r="G927" s="606"/>
      <c r="H927" s="617"/>
      <c r="I927" s="492"/>
      <c r="J927" s="492"/>
      <c r="K927" s="657"/>
      <c r="L927" s="618"/>
      <c r="M927" s="622"/>
      <c r="N927" s="613"/>
      <c r="O927" s="613"/>
      <c r="P927" s="610"/>
      <c r="Q927" s="610"/>
      <c r="R927" s="610"/>
      <c r="S927" s="612" t="b">
        <v>0</v>
      </c>
      <c r="T927" s="612" t="b">
        <v>0</v>
      </c>
      <c r="U927" s="613"/>
      <c r="V927" s="612">
        <f t="shared" ref="V927:W927" si="761">Q927-P927</f>
        <v>0</v>
      </c>
      <c r="W927" s="612">
        <f t="shared" si="761"/>
        <v>0</v>
      </c>
      <c r="X927" s="612">
        <f t="shared" si="278"/>
        <v>0</v>
      </c>
      <c r="Y927" s="613"/>
      <c r="Z927" s="612">
        <f t="shared" si="285"/>
        <v>0</v>
      </c>
      <c r="AA927" s="612">
        <f t="shared" si="286"/>
        <v>0</v>
      </c>
      <c r="AB927" s="613"/>
      <c r="AC927" s="612">
        <f t="shared" si="287"/>
        <v>0</v>
      </c>
      <c r="AD927" s="620"/>
    </row>
    <row r="928" ht="13.5" hidden="1" customHeight="1">
      <c r="A928" s="604" t="b">
        <v>0</v>
      </c>
      <c r="B928" s="492"/>
      <c r="C928" s="721"/>
      <c r="D928" s="492"/>
      <c r="E928" s="492"/>
      <c r="F928" s="606"/>
      <c r="G928" s="606"/>
      <c r="H928" s="617"/>
      <c r="I928" s="492"/>
      <c r="J928" s="492"/>
      <c r="K928" s="657"/>
      <c r="L928" s="618"/>
      <c r="M928" s="622"/>
      <c r="N928" s="613"/>
      <c r="O928" s="613"/>
      <c r="P928" s="610"/>
      <c r="Q928" s="610"/>
      <c r="R928" s="610"/>
      <c r="S928" s="612" t="b">
        <v>0</v>
      </c>
      <c r="T928" s="612" t="b">
        <v>0</v>
      </c>
      <c r="U928" s="613"/>
      <c r="V928" s="612">
        <f t="shared" ref="V928:W928" si="762">Q928-P928</f>
        <v>0</v>
      </c>
      <c r="W928" s="612">
        <f t="shared" si="762"/>
        <v>0</v>
      </c>
      <c r="X928" s="612">
        <f t="shared" si="278"/>
        <v>0</v>
      </c>
      <c r="Y928" s="613"/>
      <c r="Z928" s="612">
        <f t="shared" si="285"/>
        <v>0</v>
      </c>
      <c r="AA928" s="612">
        <f t="shared" si="286"/>
        <v>0</v>
      </c>
      <c r="AB928" s="613"/>
      <c r="AC928" s="612">
        <f t="shared" si="287"/>
        <v>0</v>
      </c>
      <c r="AD928" s="620"/>
    </row>
    <row r="929" ht="13.5" hidden="1" customHeight="1">
      <c r="A929" s="604" t="b">
        <v>0</v>
      </c>
      <c r="B929" s="492"/>
      <c r="C929" s="720"/>
      <c r="D929" s="492"/>
      <c r="E929" s="492"/>
      <c r="F929" s="606"/>
      <c r="G929" s="606"/>
      <c r="H929" s="617"/>
      <c r="I929" s="492"/>
      <c r="J929" s="492"/>
      <c r="K929" s="657"/>
      <c r="L929" s="618"/>
      <c r="M929" s="622"/>
      <c r="N929" s="613"/>
      <c r="O929" s="613"/>
      <c r="P929" s="610"/>
      <c r="Q929" s="610"/>
      <c r="R929" s="610"/>
      <c r="S929" s="612" t="b">
        <v>0</v>
      </c>
      <c r="T929" s="612" t="b">
        <v>0</v>
      </c>
      <c r="U929" s="613"/>
      <c r="V929" s="612">
        <f t="shared" ref="V929:W929" si="763">Q929-P929</f>
        <v>0</v>
      </c>
      <c r="W929" s="612">
        <f t="shared" si="763"/>
        <v>0</v>
      </c>
      <c r="X929" s="612">
        <f t="shared" si="278"/>
        <v>0</v>
      </c>
      <c r="Y929" s="613"/>
      <c r="Z929" s="612">
        <f t="shared" si="285"/>
        <v>0</v>
      </c>
      <c r="AA929" s="612">
        <f t="shared" si="286"/>
        <v>0</v>
      </c>
      <c r="AB929" s="613"/>
      <c r="AC929" s="612">
        <f t="shared" si="287"/>
        <v>0</v>
      </c>
      <c r="AD929" s="620"/>
    </row>
    <row r="930" ht="13.5" hidden="1" customHeight="1">
      <c r="A930" s="604" t="b">
        <v>0</v>
      </c>
      <c r="B930" s="492"/>
      <c r="C930" s="721"/>
      <c r="D930" s="492"/>
      <c r="E930" s="492"/>
      <c r="F930" s="606"/>
      <c r="G930" s="606"/>
      <c r="H930" s="617"/>
      <c r="I930" s="492"/>
      <c r="J930" s="492"/>
      <c r="K930" s="657"/>
      <c r="L930" s="618"/>
      <c r="M930" s="622"/>
      <c r="N930" s="613"/>
      <c r="O930" s="613"/>
      <c r="P930" s="610"/>
      <c r="Q930" s="610"/>
      <c r="R930" s="610"/>
      <c r="S930" s="612" t="b">
        <v>0</v>
      </c>
      <c r="T930" s="612" t="b">
        <v>0</v>
      </c>
      <c r="U930" s="613"/>
      <c r="V930" s="612">
        <f t="shared" ref="V930:W930" si="764">Q930-P930</f>
        <v>0</v>
      </c>
      <c r="W930" s="612">
        <f t="shared" si="764"/>
        <v>0</v>
      </c>
      <c r="X930" s="612">
        <f t="shared" si="278"/>
        <v>0</v>
      </c>
      <c r="Y930" s="613"/>
      <c r="Z930" s="612">
        <f t="shared" si="285"/>
        <v>0</v>
      </c>
      <c r="AA930" s="612">
        <f t="shared" si="286"/>
        <v>0</v>
      </c>
      <c r="AB930" s="613"/>
      <c r="AC930" s="612">
        <f t="shared" si="287"/>
        <v>0</v>
      </c>
      <c r="AD930" s="620"/>
    </row>
    <row r="931" ht="13.5" hidden="1" customHeight="1">
      <c r="A931" s="604" t="b">
        <v>0</v>
      </c>
      <c r="B931" s="492"/>
      <c r="C931" s="720"/>
      <c r="D931" s="492"/>
      <c r="E931" s="492"/>
      <c r="F931" s="606"/>
      <c r="G931" s="606"/>
      <c r="H931" s="617"/>
      <c r="I931" s="492"/>
      <c r="J931" s="492"/>
      <c r="K931" s="657"/>
      <c r="L931" s="618"/>
      <c r="M931" s="622"/>
      <c r="N931" s="613"/>
      <c r="O931" s="613"/>
      <c r="P931" s="610"/>
      <c r="Q931" s="610"/>
      <c r="R931" s="610"/>
      <c r="S931" s="612" t="b">
        <v>0</v>
      </c>
      <c r="T931" s="612" t="b">
        <v>0</v>
      </c>
      <c r="U931" s="613"/>
      <c r="V931" s="612">
        <f t="shared" ref="V931:W931" si="765">Q931-P931</f>
        <v>0</v>
      </c>
      <c r="W931" s="612">
        <f t="shared" si="765"/>
        <v>0</v>
      </c>
      <c r="X931" s="612">
        <f t="shared" si="278"/>
        <v>0</v>
      </c>
      <c r="Y931" s="613"/>
      <c r="Z931" s="612">
        <f t="shared" si="285"/>
        <v>0</v>
      </c>
      <c r="AA931" s="612">
        <f t="shared" si="286"/>
        <v>0</v>
      </c>
      <c r="AB931" s="613"/>
      <c r="AC931" s="612">
        <f t="shared" si="287"/>
        <v>0</v>
      </c>
      <c r="AD931" s="620"/>
    </row>
    <row r="932" ht="13.5" hidden="1" customHeight="1">
      <c r="A932" s="604" t="b">
        <v>0</v>
      </c>
      <c r="B932" s="492"/>
      <c r="C932" s="721"/>
      <c r="D932" s="492"/>
      <c r="E932" s="492"/>
      <c r="F932" s="606"/>
      <c r="G932" s="606"/>
      <c r="H932" s="617"/>
      <c r="I932" s="492"/>
      <c r="J932" s="492"/>
      <c r="K932" s="657"/>
      <c r="L932" s="618"/>
      <c r="M932" s="622"/>
      <c r="N932" s="613"/>
      <c r="O932" s="613"/>
      <c r="P932" s="610"/>
      <c r="Q932" s="610"/>
      <c r="R932" s="610"/>
      <c r="S932" s="612" t="b">
        <v>0</v>
      </c>
      <c r="T932" s="612" t="b">
        <v>0</v>
      </c>
      <c r="U932" s="613"/>
      <c r="V932" s="612">
        <f t="shared" ref="V932:W932" si="766">Q932-P932</f>
        <v>0</v>
      </c>
      <c r="W932" s="612">
        <f t="shared" si="766"/>
        <v>0</v>
      </c>
      <c r="X932" s="612">
        <f t="shared" si="278"/>
        <v>0</v>
      </c>
      <c r="Y932" s="613"/>
      <c r="Z932" s="612">
        <f t="shared" si="285"/>
        <v>0</v>
      </c>
      <c r="AA932" s="612">
        <f t="shared" si="286"/>
        <v>0</v>
      </c>
      <c r="AB932" s="613"/>
      <c r="AC932" s="612">
        <f t="shared" si="287"/>
        <v>0</v>
      </c>
      <c r="AD932" s="620"/>
    </row>
    <row r="933" ht="13.5" hidden="1" customHeight="1">
      <c r="A933" s="604" t="b">
        <v>0</v>
      </c>
      <c r="B933" s="492"/>
      <c r="C933" s="720"/>
      <c r="D933" s="492"/>
      <c r="E933" s="492"/>
      <c r="F933" s="606"/>
      <c r="G933" s="606"/>
      <c r="H933" s="617"/>
      <c r="I933" s="492"/>
      <c r="J933" s="492"/>
      <c r="K933" s="657"/>
      <c r="L933" s="618"/>
      <c r="M933" s="622"/>
      <c r="N933" s="613"/>
      <c r="O933" s="613"/>
      <c r="P933" s="610"/>
      <c r="Q933" s="610"/>
      <c r="R933" s="610"/>
      <c r="S933" s="612" t="b">
        <v>0</v>
      </c>
      <c r="T933" s="612" t="b">
        <v>0</v>
      </c>
      <c r="U933" s="613"/>
      <c r="V933" s="612">
        <f t="shared" ref="V933:W933" si="767">Q933-P933</f>
        <v>0</v>
      </c>
      <c r="W933" s="612">
        <f t="shared" si="767"/>
        <v>0</v>
      </c>
      <c r="X933" s="612">
        <f t="shared" si="278"/>
        <v>0</v>
      </c>
      <c r="Y933" s="613"/>
      <c r="Z933" s="612">
        <f t="shared" si="285"/>
        <v>0</v>
      </c>
      <c r="AA933" s="612">
        <f t="shared" si="286"/>
        <v>0</v>
      </c>
      <c r="AB933" s="613"/>
      <c r="AC933" s="612">
        <f t="shared" si="287"/>
        <v>0</v>
      </c>
      <c r="AD933" s="620"/>
    </row>
    <row r="934" ht="13.5" hidden="1" customHeight="1">
      <c r="A934" s="604" t="b">
        <v>0</v>
      </c>
      <c r="B934" s="492"/>
      <c r="C934" s="721"/>
      <c r="D934" s="492"/>
      <c r="E934" s="492"/>
      <c r="F934" s="606"/>
      <c r="G934" s="606"/>
      <c r="H934" s="617"/>
      <c r="I934" s="492"/>
      <c r="J934" s="492"/>
      <c r="K934" s="657"/>
      <c r="L934" s="618"/>
      <c r="M934" s="622"/>
      <c r="N934" s="613"/>
      <c r="O934" s="613"/>
      <c r="P934" s="610"/>
      <c r="Q934" s="610"/>
      <c r="R934" s="610"/>
      <c r="S934" s="612" t="b">
        <v>0</v>
      </c>
      <c r="T934" s="612" t="b">
        <v>0</v>
      </c>
      <c r="U934" s="613"/>
      <c r="V934" s="612">
        <f t="shared" ref="V934:W934" si="768">Q934-P934</f>
        <v>0</v>
      </c>
      <c r="W934" s="612">
        <f t="shared" si="768"/>
        <v>0</v>
      </c>
      <c r="X934" s="612">
        <f t="shared" si="278"/>
        <v>0</v>
      </c>
      <c r="Y934" s="613"/>
      <c r="Z934" s="612">
        <f t="shared" si="285"/>
        <v>0</v>
      </c>
      <c r="AA934" s="612">
        <f t="shared" si="286"/>
        <v>0</v>
      </c>
      <c r="AB934" s="613"/>
      <c r="AC934" s="612">
        <f t="shared" si="287"/>
        <v>0</v>
      </c>
      <c r="AD934" s="620"/>
    </row>
    <row r="935" ht="13.5" hidden="1" customHeight="1">
      <c r="A935" s="604" t="b">
        <v>0</v>
      </c>
      <c r="B935" s="492"/>
      <c r="C935" s="720"/>
      <c r="D935" s="492"/>
      <c r="E935" s="492"/>
      <c r="F935" s="606"/>
      <c r="G935" s="606"/>
      <c r="H935" s="617"/>
      <c r="I935" s="492"/>
      <c r="J935" s="492"/>
      <c r="K935" s="657"/>
      <c r="L935" s="618"/>
      <c r="M935" s="622"/>
      <c r="N935" s="613"/>
      <c r="O935" s="613"/>
      <c r="P935" s="610"/>
      <c r="Q935" s="610"/>
      <c r="R935" s="610"/>
      <c r="S935" s="612" t="b">
        <v>0</v>
      </c>
      <c r="T935" s="612" t="b">
        <v>0</v>
      </c>
      <c r="U935" s="613"/>
      <c r="V935" s="612">
        <f t="shared" ref="V935:W935" si="769">Q935-P935</f>
        <v>0</v>
      </c>
      <c r="W935" s="612">
        <f t="shared" si="769"/>
        <v>0</v>
      </c>
      <c r="X935" s="612">
        <f t="shared" si="278"/>
        <v>0</v>
      </c>
      <c r="Y935" s="613"/>
      <c r="Z935" s="612">
        <f t="shared" si="285"/>
        <v>0</v>
      </c>
      <c r="AA935" s="612">
        <f t="shared" si="286"/>
        <v>0</v>
      </c>
      <c r="AB935" s="613"/>
      <c r="AC935" s="612">
        <f t="shared" si="287"/>
        <v>0</v>
      </c>
      <c r="AD935" s="620"/>
    </row>
    <row r="936" ht="13.5" hidden="1" customHeight="1">
      <c r="A936" s="604" t="b">
        <v>0</v>
      </c>
      <c r="B936" s="492"/>
      <c r="C936" s="721"/>
      <c r="D936" s="492"/>
      <c r="E936" s="492"/>
      <c r="F936" s="606"/>
      <c r="G936" s="606"/>
      <c r="H936" s="617"/>
      <c r="I936" s="492"/>
      <c r="J936" s="492"/>
      <c r="K936" s="657"/>
      <c r="L936" s="618"/>
      <c r="M936" s="622"/>
      <c r="N936" s="613"/>
      <c r="O936" s="613"/>
      <c r="P936" s="610"/>
      <c r="Q936" s="610"/>
      <c r="R936" s="610"/>
      <c r="S936" s="612" t="b">
        <v>0</v>
      </c>
      <c r="T936" s="612" t="b">
        <v>0</v>
      </c>
      <c r="U936" s="613"/>
      <c r="V936" s="612">
        <f t="shared" ref="V936:W936" si="770">Q936-P936</f>
        <v>0</v>
      </c>
      <c r="W936" s="612">
        <f t="shared" si="770"/>
        <v>0</v>
      </c>
      <c r="X936" s="612">
        <f t="shared" si="278"/>
        <v>0</v>
      </c>
      <c r="Y936" s="613"/>
      <c r="Z936" s="612">
        <f t="shared" si="285"/>
        <v>0</v>
      </c>
      <c r="AA936" s="612">
        <f t="shared" si="286"/>
        <v>0</v>
      </c>
      <c r="AB936" s="613"/>
      <c r="AC936" s="612">
        <f t="shared" si="287"/>
        <v>0</v>
      </c>
      <c r="AD936" s="620"/>
    </row>
    <row r="937" ht="13.5" hidden="1" customHeight="1">
      <c r="A937" s="604" t="b">
        <v>0</v>
      </c>
      <c r="B937" s="492"/>
      <c r="C937" s="720"/>
      <c r="D937" s="492"/>
      <c r="E937" s="492"/>
      <c r="F937" s="606"/>
      <c r="G937" s="606"/>
      <c r="H937" s="617"/>
      <c r="I937" s="492"/>
      <c r="J937" s="492"/>
      <c r="K937" s="657"/>
      <c r="L937" s="618"/>
      <c r="M937" s="622"/>
      <c r="N937" s="613"/>
      <c r="O937" s="613"/>
      <c r="P937" s="610"/>
      <c r="Q937" s="610"/>
      <c r="R937" s="610"/>
      <c r="S937" s="612" t="b">
        <v>0</v>
      </c>
      <c r="T937" s="612" t="b">
        <v>0</v>
      </c>
      <c r="U937" s="613"/>
      <c r="V937" s="612">
        <f t="shared" ref="V937:W937" si="771">Q937-P937</f>
        <v>0</v>
      </c>
      <c r="W937" s="612">
        <f t="shared" si="771"/>
        <v>0</v>
      </c>
      <c r="X937" s="612">
        <f t="shared" si="278"/>
        <v>0</v>
      </c>
      <c r="Y937" s="613"/>
      <c r="Z937" s="612">
        <f t="shared" si="285"/>
        <v>0</v>
      </c>
      <c r="AA937" s="612">
        <f t="shared" si="286"/>
        <v>0</v>
      </c>
      <c r="AB937" s="613"/>
      <c r="AC937" s="612">
        <f t="shared" si="287"/>
        <v>0</v>
      </c>
      <c r="AD937" s="620"/>
    </row>
    <row r="938" ht="13.5" hidden="1" customHeight="1">
      <c r="A938" s="604" t="b">
        <v>0</v>
      </c>
      <c r="B938" s="492"/>
      <c r="C938" s="721"/>
      <c r="D938" s="492"/>
      <c r="E938" s="492"/>
      <c r="F938" s="606"/>
      <c r="G938" s="606"/>
      <c r="H938" s="617"/>
      <c r="I938" s="492"/>
      <c r="J938" s="492"/>
      <c r="K938" s="657"/>
      <c r="L938" s="618"/>
      <c r="M938" s="622"/>
      <c r="N938" s="613"/>
      <c r="O938" s="613"/>
      <c r="P938" s="610"/>
      <c r="Q938" s="610"/>
      <c r="R938" s="610"/>
      <c r="S938" s="612" t="b">
        <v>0</v>
      </c>
      <c r="T938" s="612" t="b">
        <v>0</v>
      </c>
      <c r="U938" s="613"/>
      <c r="V938" s="612">
        <f t="shared" ref="V938:W938" si="772">Q938-P938</f>
        <v>0</v>
      </c>
      <c r="W938" s="612">
        <f t="shared" si="772"/>
        <v>0</v>
      </c>
      <c r="X938" s="612">
        <f t="shared" si="278"/>
        <v>0</v>
      </c>
      <c r="Y938" s="613"/>
      <c r="Z938" s="612">
        <f t="shared" si="285"/>
        <v>0</v>
      </c>
      <c r="AA938" s="612">
        <f t="shared" si="286"/>
        <v>0</v>
      </c>
      <c r="AB938" s="613"/>
      <c r="AC938" s="612">
        <f t="shared" si="287"/>
        <v>0</v>
      </c>
      <c r="AD938" s="620"/>
    </row>
    <row r="939" ht="13.5" hidden="1" customHeight="1">
      <c r="A939" s="604" t="b">
        <v>0</v>
      </c>
      <c r="B939" s="492"/>
      <c r="C939" s="720"/>
      <c r="D939" s="492"/>
      <c r="E939" s="492"/>
      <c r="F939" s="606"/>
      <c r="G939" s="606"/>
      <c r="H939" s="617"/>
      <c r="I939" s="492"/>
      <c r="J939" s="492"/>
      <c r="K939" s="657"/>
      <c r="L939" s="618"/>
      <c r="M939" s="622"/>
      <c r="N939" s="613"/>
      <c r="O939" s="613"/>
      <c r="P939" s="610"/>
      <c r="Q939" s="610"/>
      <c r="R939" s="610"/>
      <c r="S939" s="612" t="b">
        <v>0</v>
      </c>
      <c r="T939" s="612" t="b">
        <v>0</v>
      </c>
      <c r="U939" s="613"/>
      <c r="V939" s="612">
        <f t="shared" ref="V939:W939" si="773">Q939-P939</f>
        <v>0</v>
      </c>
      <c r="W939" s="612">
        <f t="shared" si="773"/>
        <v>0</v>
      </c>
      <c r="X939" s="612">
        <f t="shared" si="278"/>
        <v>0</v>
      </c>
      <c r="Y939" s="613"/>
      <c r="Z939" s="612">
        <f t="shared" si="285"/>
        <v>0</v>
      </c>
      <c r="AA939" s="612">
        <f t="shared" si="286"/>
        <v>0</v>
      </c>
      <c r="AB939" s="613"/>
      <c r="AC939" s="612">
        <f t="shared" si="287"/>
        <v>0</v>
      </c>
      <c r="AD939" s="620"/>
    </row>
    <row r="940" ht="13.5" hidden="1" customHeight="1">
      <c r="A940" s="604" t="b">
        <v>0</v>
      </c>
      <c r="B940" s="492"/>
      <c r="C940" s="721"/>
      <c r="D940" s="492"/>
      <c r="E940" s="492"/>
      <c r="F940" s="606"/>
      <c r="G940" s="606"/>
      <c r="H940" s="617"/>
      <c r="I940" s="492"/>
      <c r="J940" s="492"/>
      <c r="K940" s="657"/>
      <c r="L940" s="618"/>
      <c r="M940" s="622"/>
      <c r="N940" s="613"/>
      <c r="O940" s="613"/>
      <c r="P940" s="610"/>
      <c r="Q940" s="610"/>
      <c r="R940" s="610"/>
      <c r="S940" s="612" t="b">
        <v>0</v>
      </c>
      <c r="T940" s="612" t="b">
        <v>0</v>
      </c>
      <c r="U940" s="613"/>
      <c r="V940" s="612">
        <f t="shared" ref="V940:W940" si="774">Q940-P940</f>
        <v>0</v>
      </c>
      <c r="W940" s="612">
        <f t="shared" si="774"/>
        <v>0</v>
      </c>
      <c r="X940" s="612">
        <f t="shared" si="278"/>
        <v>0</v>
      </c>
      <c r="Y940" s="613"/>
      <c r="Z940" s="612">
        <f t="shared" si="285"/>
        <v>0</v>
      </c>
      <c r="AA940" s="612">
        <f t="shared" si="286"/>
        <v>0</v>
      </c>
      <c r="AB940" s="613"/>
      <c r="AC940" s="612">
        <f t="shared" si="287"/>
        <v>0</v>
      </c>
      <c r="AD940" s="620"/>
    </row>
    <row r="941" ht="13.5" hidden="1" customHeight="1">
      <c r="A941" s="604" t="b">
        <v>0</v>
      </c>
      <c r="B941" s="492"/>
      <c r="C941" s="720"/>
      <c r="D941" s="492"/>
      <c r="E941" s="492"/>
      <c r="F941" s="606"/>
      <c r="G941" s="606"/>
      <c r="H941" s="617"/>
      <c r="I941" s="492"/>
      <c r="J941" s="492"/>
      <c r="K941" s="657"/>
      <c r="L941" s="618"/>
      <c r="M941" s="622"/>
      <c r="N941" s="613"/>
      <c r="O941" s="613"/>
      <c r="P941" s="610"/>
      <c r="Q941" s="610"/>
      <c r="R941" s="610"/>
      <c r="S941" s="612" t="b">
        <v>0</v>
      </c>
      <c r="T941" s="612" t="b">
        <v>0</v>
      </c>
      <c r="U941" s="613"/>
      <c r="V941" s="612">
        <f t="shared" ref="V941:W941" si="775">Q941-P941</f>
        <v>0</v>
      </c>
      <c r="W941" s="612">
        <f t="shared" si="775"/>
        <v>0</v>
      </c>
      <c r="X941" s="612">
        <f t="shared" si="278"/>
        <v>0</v>
      </c>
      <c r="Y941" s="613"/>
      <c r="Z941" s="612">
        <f t="shared" si="285"/>
        <v>0</v>
      </c>
      <c r="AA941" s="612">
        <f t="shared" si="286"/>
        <v>0</v>
      </c>
      <c r="AB941" s="613"/>
      <c r="AC941" s="612">
        <f t="shared" si="287"/>
        <v>0</v>
      </c>
      <c r="AD941" s="620"/>
    </row>
    <row r="942" ht="13.5" hidden="1" customHeight="1">
      <c r="A942" s="604" t="b">
        <v>0</v>
      </c>
      <c r="B942" s="492"/>
      <c r="C942" s="721"/>
      <c r="D942" s="492"/>
      <c r="E942" s="492"/>
      <c r="F942" s="606"/>
      <c r="G942" s="606"/>
      <c r="H942" s="617"/>
      <c r="I942" s="492"/>
      <c r="J942" s="492"/>
      <c r="K942" s="657"/>
      <c r="L942" s="618"/>
      <c r="M942" s="622"/>
      <c r="N942" s="613"/>
      <c r="O942" s="613"/>
      <c r="P942" s="610"/>
      <c r="Q942" s="610"/>
      <c r="R942" s="610"/>
      <c r="S942" s="612" t="b">
        <v>0</v>
      </c>
      <c r="T942" s="612" t="b">
        <v>0</v>
      </c>
      <c r="U942" s="613"/>
      <c r="V942" s="612">
        <f t="shared" ref="V942:W942" si="776">Q942-P942</f>
        <v>0</v>
      </c>
      <c r="W942" s="612">
        <f t="shared" si="776"/>
        <v>0</v>
      </c>
      <c r="X942" s="612">
        <f t="shared" si="278"/>
        <v>0</v>
      </c>
      <c r="Y942" s="613"/>
      <c r="Z942" s="612">
        <f t="shared" si="285"/>
        <v>0</v>
      </c>
      <c r="AA942" s="612">
        <f t="shared" si="286"/>
        <v>0</v>
      </c>
      <c r="AB942" s="613"/>
      <c r="AC942" s="612">
        <f t="shared" si="287"/>
        <v>0</v>
      </c>
      <c r="AD942" s="620"/>
    </row>
    <row r="943" ht="13.5" hidden="1" customHeight="1">
      <c r="A943" s="604" t="b">
        <v>0</v>
      </c>
      <c r="B943" s="492"/>
      <c r="C943" s="720"/>
      <c r="D943" s="492"/>
      <c r="E943" s="492"/>
      <c r="F943" s="606"/>
      <c r="G943" s="606"/>
      <c r="H943" s="617"/>
      <c r="I943" s="492"/>
      <c r="J943" s="492"/>
      <c r="K943" s="657"/>
      <c r="L943" s="618"/>
      <c r="M943" s="622"/>
      <c r="N943" s="613"/>
      <c r="O943" s="613"/>
      <c r="P943" s="610"/>
      <c r="Q943" s="610"/>
      <c r="R943" s="610"/>
      <c r="S943" s="612" t="b">
        <v>0</v>
      </c>
      <c r="T943" s="612" t="b">
        <v>0</v>
      </c>
      <c r="U943" s="613"/>
      <c r="V943" s="612">
        <f t="shared" ref="V943:W943" si="777">Q943-P943</f>
        <v>0</v>
      </c>
      <c r="W943" s="612">
        <f t="shared" si="777"/>
        <v>0</v>
      </c>
      <c r="X943" s="612">
        <f t="shared" si="278"/>
        <v>0</v>
      </c>
      <c r="Y943" s="613"/>
      <c r="Z943" s="612">
        <f t="shared" si="285"/>
        <v>0</v>
      </c>
      <c r="AA943" s="612">
        <f t="shared" si="286"/>
        <v>0</v>
      </c>
      <c r="AB943" s="613"/>
      <c r="AC943" s="612">
        <f t="shared" si="287"/>
        <v>0</v>
      </c>
      <c r="AD943" s="620"/>
    </row>
    <row r="944" ht="13.5" hidden="1" customHeight="1">
      <c r="A944" s="604" t="b">
        <v>0</v>
      </c>
      <c r="B944" s="492"/>
      <c r="C944" s="721"/>
      <c r="D944" s="492"/>
      <c r="E944" s="492"/>
      <c r="F944" s="606"/>
      <c r="G944" s="606"/>
      <c r="H944" s="617"/>
      <c r="I944" s="492"/>
      <c r="J944" s="492"/>
      <c r="K944" s="657"/>
      <c r="L944" s="618"/>
      <c r="M944" s="622"/>
      <c r="N944" s="613"/>
      <c r="O944" s="613"/>
      <c r="P944" s="610"/>
      <c r="Q944" s="610"/>
      <c r="R944" s="610"/>
      <c r="S944" s="612" t="b">
        <v>0</v>
      </c>
      <c r="T944" s="612" t="b">
        <v>0</v>
      </c>
      <c r="U944" s="613"/>
      <c r="V944" s="612">
        <f t="shared" ref="V944:W944" si="778">Q944-P944</f>
        <v>0</v>
      </c>
      <c r="W944" s="612">
        <f t="shared" si="778"/>
        <v>0</v>
      </c>
      <c r="X944" s="612">
        <f t="shared" si="278"/>
        <v>0</v>
      </c>
      <c r="Y944" s="613"/>
      <c r="Z944" s="612">
        <f t="shared" si="285"/>
        <v>0</v>
      </c>
      <c r="AA944" s="612">
        <f t="shared" si="286"/>
        <v>0</v>
      </c>
      <c r="AB944" s="613"/>
      <c r="AC944" s="612">
        <f t="shared" si="287"/>
        <v>0</v>
      </c>
      <c r="AD944" s="620"/>
    </row>
    <row r="945" ht="13.5" hidden="1" customHeight="1">
      <c r="A945" s="604" t="b">
        <v>0</v>
      </c>
      <c r="B945" s="492"/>
      <c r="C945" s="720"/>
      <c r="D945" s="492"/>
      <c r="E945" s="492"/>
      <c r="F945" s="606"/>
      <c r="G945" s="606"/>
      <c r="H945" s="617"/>
      <c r="I945" s="492"/>
      <c r="J945" s="492"/>
      <c r="K945" s="657"/>
      <c r="L945" s="618"/>
      <c r="M945" s="622"/>
      <c r="N945" s="613"/>
      <c r="O945" s="613"/>
      <c r="P945" s="610"/>
      <c r="Q945" s="610"/>
      <c r="R945" s="610"/>
      <c r="S945" s="612" t="b">
        <v>0</v>
      </c>
      <c r="T945" s="612" t="b">
        <v>0</v>
      </c>
      <c r="U945" s="613"/>
      <c r="V945" s="612">
        <f t="shared" ref="V945:W945" si="779">Q945-P945</f>
        <v>0</v>
      </c>
      <c r="W945" s="612">
        <f t="shared" si="779"/>
        <v>0</v>
      </c>
      <c r="X945" s="612">
        <f t="shared" si="278"/>
        <v>0</v>
      </c>
      <c r="Y945" s="613"/>
      <c r="Z945" s="612">
        <f t="shared" si="285"/>
        <v>0</v>
      </c>
      <c r="AA945" s="612">
        <f t="shared" si="286"/>
        <v>0</v>
      </c>
      <c r="AB945" s="613"/>
      <c r="AC945" s="612">
        <f t="shared" si="287"/>
        <v>0</v>
      </c>
      <c r="AD945" s="620"/>
    </row>
    <row r="946" ht="13.5" hidden="1" customHeight="1">
      <c r="A946" s="604" t="b">
        <v>0</v>
      </c>
      <c r="B946" s="492"/>
      <c r="C946" s="721"/>
      <c r="D946" s="492"/>
      <c r="E946" s="492"/>
      <c r="F946" s="606"/>
      <c r="G946" s="606"/>
      <c r="H946" s="617"/>
      <c r="I946" s="492"/>
      <c r="J946" s="492"/>
      <c r="K946" s="657"/>
      <c r="L946" s="618"/>
      <c r="M946" s="622"/>
      <c r="N946" s="613"/>
      <c r="O946" s="613"/>
      <c r="P946" s="610"/>
      <c r="Q946" s="610"/>
      <c r="R946" s="610"/>
      <c r="S946" s="612" t="b">
        <v>0</v>
      </c>
      <c r="T946" s="612" t="b">
        <v>0</v>
      </c>
      <c r="U946" s="613"/>
      <c r="V946" s="612">
        <f t="shared" ref="V946:W946" si="780">Q946-P946</f>
        <v>0</v>
      </c>
      <c r="W946" s="612">
        <f t="shared" si="780"/>
        <v>0</v>
      </c>
      <c r="X946" s="612">
        <f t="shared" si="278"/>
        <v>0</v>
      </c>
      <c r="Y946" s="613"/>
      <c r="Z946" s="612">
        <f t="shared" si="285"/>
        <v>0</v>
      </c>
      <c r="AA946" s="612">
        <f t="shared" si="286"/>
        <v>0</v>
      </c>
      <c r="AB946" s="613"/>
      <c r="AC946" s="612">
        <f t="shared" si="287"/>
        <v>0</v>
      </c>
      <c r="AD946" s="620"/>
    </row>
    <row r="947" ht="13.5" hidden="1" customHeight="1">
      <c r="A947" s="726"/>
      <c r="B947" s="645"/>
      <c r="C947" s="727"/>
      <c r="D947" s="649"/>
      <c r="E947" s="649"/>
      <c r="F947" s="650"/>
      <c r="G947" s="728"/>
      <c r="H947" s="729"/>
      <c r="I947" s="649"/>
      <c r="J947" s="649"/>
      <c r="K947" s="657"/>
      <c r="L947" s="657"/>
      <c r="M947" s="659"/>
      <c r="N947" s="730"/>
      <c r="O947" s="613"/>
      <c r="P947" s="613"/>
      <c r="Q947" s="730"/>
      <c r="R947" s="730"/>
      <c r="S947" s="612"/>
      <c r="T947" s="612"/>
      <c r="U947" s="613"/>
      <c r="V947" s="612"/>
      <c r="W947" s="612"/>
      <c r="X947" s="612"/>
      <c r="Y947" s="613"/>
      <c r="Z947" s="613"/>
      <c r="AA947" s="731"/>
      <c r="AB947" s="613"/>
      <c r="AC947" s="612"/>
      <c r="AD947" s="620"/>
    </row>
    <row r="948" hidden="1">
      <c r="A948" s="732" t="b">
        <v>0</v>
      </c>
      <c r="B948" s="715"/>
      <c r="C948" s="733"/>
      <c r="D948" s="715"/>
      <c r="E948" s="715"/>
      <c r="F948" s="734"/>
      <c r="G948" s="734"/>
      <c r="H948" s="735"/>
      <c r="I948" s="715"/>
      <c r="J948" s="715"/>
      <c r="K948" s="736"/>
      <c r="L948" s="737"/>
      <c r="M948" s="738"/>
      <c r="N948" s="739"/>
      <c r="O948" s="739"/>
      <c r="P948" s="740"/>
      <c r="Q948" s="740"/>
      <c r="R948" s="740"/>
      <c r="S948" s="741" t="b">
        <v>0</v>
      </c>
      <c r="T948" s="741" t="b">
        <v>0</v>
      </c>
      <c r="U948" s="739"/>
      <c r="V948" s="741">
        <f t="shared" ref="V948:W948" si="781">Q948-P948</f>
        <v>0</v>
      </c>
      <c r="W948" s="741">
        <f t="shared" si="781"/>
        <v>0</v>
      </c>
      <c r="X948" s="741">
        <f>U948-R948</f>
        <v>0</v>
      </c>
      <c r="Y948" s="739"/>
      <c r="Z948" s="741">
        <f>Y948-Q948</f>
        <v>0</v>
      </c>
      <c r="AA948" s="741">
        <f>Y948-R948</f>
        <v>0</v>
      </c>
      <c r="AB948" s="739"/>
      <c r="AC948" s="741">
        <f>AB948-Q948</f>
        <v>0</v>
      </c>
      <c r="AD948" s="742"/>
    </row>
  </sheetData>
  <autoFilter ref="$A$19:$AD$948">
    <filterColumn colId="0">
      <filters blank="1">
        <filter val="FALSE"/>
      </filters>
    </filterColumn>
    <filterColumn colId="5">
      <filters>
        <filter val="2025年10月"/>
        <filter val="2025年11月"/>
        <filter val="2025年12月"/>
        <filter val="2026年2月"/>
        <filter val="2026年1月"/>
        <filter val="2025年8月"/>
        <filter val="2026年6月"/>
        <filter val="2025年9月"/>
        <filter val="2025年4月"/>
        <filter val="2026年8月"/>
        <filter val="2025年7月"/>
      </filters>
    </filterColumn>
    <filterColumn colId="4">
      <filters blank="1">
        <filter val="クリニック"/>
      </filters>
    </filterColumn>
    <sortState ref="A19:AD948">
      <sortCondition ref="D19:D948"/>
      <sortCondition ref="A19:A948"/>
      <sortCondition ref="Z19:Z948"/>
      <sortCondition ref="R19:R948"/>
      <sortCondition ref="F19:F948"/>
      <sortCondition ref="H19:H948"/>
      <sortCondition ref="Q19:Q948"/>
      <sortCondition ref="E19:E948"/>
      <sortCondition ref="N19:N948"/>
      <sortCondition ref="O19:O948"/>
    </sortState>
  </autoFilter>
  <customSheetViews>
    <customSheetView guid="{368F88BE-6029-49F5-A181-436EA9D42DD9}" filter="1" showAutoFilter="1">
      <autoFilter ref="$A$19:$AD$948">
        <filterColumn colId="5">
          <filters blank="1">
            <filter val="2026年2月"/>
            <filter val="2026年1月"/>
            <filter val="2026年6月"/>
            <filter val="2026年3月"/>
            <filter val="2026年7月"/>
          </filters>
        </filterColumn>
        <sortState ref="A19:AD948">
          <sortCondition ref="D19:D948"/>
          <sortCondition ref="R19:R948"/>
          <sortCondition ref="Q19:Q948"/>
          <sortCondition ref="F19:F948"/>
          <sortCondition ref="E19:E948"/>
          <sortCondition ref="H19:H948"/>
          <sortCondition ref="A19:A948"/>
          <sortCondition ref="N19:N948"/>
          <sortCondition ref="O19:O948"/>
        </sortState>
      </autoFilter>
    </customSheetView>
  </customSheetViews>
  <mergeCells count="36">
    <mergeCell ref="K2:L2"/>
    <mergeCell ref="M2:N2"/>
    <mergeCell ref="G2:H2"/>
    <mergeCell ref="G3:H3"/>
    <mergeCell ref="G4:H4"/>
    <mergeCell ref="G5:H5"/>
    <mergeCell ref="C3:D3"/>
    <mergeCell ref="C4:D4"/>
    <mergeCell ref="C5:D5"/>
    <mergeCell ref="C6:D6"/>
    <mergeCell ref="C7:D7"/>
    <mergeCell ref="C1:D1"/>
    <mergeCell ref="G1:H1"/>
    <mergeCell ref="K1:L1"/>
    <mergeCell ref="M1:N1"/>
    <mergeCell ref="C2:D2"/>
    <mergeCell ref="I2:J2"/>
    <mergeCell ref="M3:N3"/>
    <mergeCell ref="M5:N5"/>
    <mergeCell ref="N8:AD8"/>
    <mergeCell ref="I3:J3"/>
    <mergeCell ref="K3:L3"/>
    <mergeCell ref="I4:J4"/>
    <mergeCell ref="K4:L4"/>
    <mergeCell ref="M4:N4"/>
    <mergeCell ref="I5:J5"/>
    <mergeCell ref="K5:L5"/>
    <mergeCell ref="I16:J16"/>
    <mergeCell ref="I17:J17"/>
    <mergeCell ref="I9:J9"/>
    <mergeCell ref="I10:J10"/>
    <mergeCell ref="I11:J11"/>
    <mergeCell ref="I12:J12"/>
    <mergeCell ref="I13:J13"/>
    <mergeCell ref="I14:J14"/>
    <mergeCell ref="I15:J15"/>
  </mergeCells>
  <conditionalFormatting sqref="B3:B6">
    <cfRule type="expression" dxfId="13" priority="1">
      <formula>$D3="E商談②"</formula>
    </cfRule>
  </conditionalFormatting>
  <conditionalFormatting sqref="B3:B6">
    <cfRule type="expression" dxfId="2" priority="2">
      <formula>$D3="Aエントリー済み"</formula>
    </cfRule>
  </conditionalFormatting>
  <conditionalFormatting sqref="B3:B6">
    <cfRule type="expression" dxfId="3" priority="3">
      <formula>$D3="B素材回収待ち"</formula>
    </cfRule>
  </conditionalFormatting>
  <conditionalFormatting sqref="B3:B6">
    <cfRule type="expression" dxfId="6" priority="4">
      <formula>$D3="E商談"</formula>
    </cfRule>
  </conditionalFormatting>
  <conditionalFormatting sqref="N13:N18 U13:AD18 M14:M18 P14:T18">
    <cfRule type="expression" dxfId="2" priority="5">
      <formula>$D36="A受注"</formula>
    </cfRule>
  </conditionalFormatting>
  <conditionalFormatting sqref="N13:N18 U13:AD18 M14:M18 P14:T18">
    <cfRule type="expression" dxfId="3" priority="6">
      <formula>$D36="B商談済み回答待ち"</formula>
    </cfRule>
  </conditionalFormatting>
  <conditionalFormatting sqref="N13:N18 U13:AD18 M14:M18 P14:T18">
    <cfRule type="expression" dxfId="4" priority="7">
      <formula>$D36="C商談済み回答待ち"</formula>
    </cfRule>
  </conditionalFormatting>
  <conditionalFormatting sqref="N13:N18 U13:AD18 M14:M18 P14:T18">
    <cfRule type="expression" dxfId="5" priority="8">
      <formula>$D36="D商談済み回答待ち"</formula>
    </cfRule>
  </conditionalFormatting>
  <conditionalFormatting sqref="N13:N18 U13:AD18 M14:M18 P14:T18">
    <cfRule type="expression" dxfId="6" priority="9">
      <formula>$D36="E商談①"</formula>
    </cfRule>
  </conditionalFormatting>
  <conditionalFormatting sqref="N13:N18 U13:AD18 M14:M18 P14:T18">
    <cfRule type="expression" dxfId="7" priority="10">
      <formula>$D36="F日程変更中"</formula>
    </cfRule>
  </conditionalFormatting>
  <conditionalFormatting sqref="A1:L947 M1:N6 O3:O7 P7:U7 M9:M947 O9:T14 N13 N19:AD947">
    <cfRule type="expression" dxfId="1" priority="11">
      <formula>$D1="AA課金"</formula>
    </cfRule>
  </conditionalFormatting>
  <conditionalFormatting sqref="A1:L947 M1:N6 O3:O7 P7:U7 M9:M947 O9:T14 N13 N19:AD947">
    <cfRule type="expression" dxfId="2" priority="12">
      <formula>$D1="A受注"</formula>
    </cfRule>
  </conditionalFormatting>
  <conditionalFormatting sqref="A1:L947 M1:N6 O3:O7 P7:U7 M9:M947 O9:T14 N13 N19:AD947">
    <cfRule type="expression" dxfId="3" priority="13">
      <formula>$D1="B商談済み回答待ち"</formula>
    </cfRule>
  </conditionalFormatting>
  <conditionalFormatting sqref="A1:L947 M1:N6 O3:O7 P7:U7 M9:M947 O9:T14 N13 N19:AD947">
    <cfRule type="expression" dxfId="4" priority="14">
      <formula>$D1="C商談済み回答待ち"</formula>
    </cfRule>
  </conditionalFormatting>
  <conditionalFormatting sqref="A1:L947 M1:N6 O3:O7 P7:U7 M9:M947 O9:T14 N13 N19:AD947">
    <cfRule type="expression" dxfId="5" priority="15">
      <formula>$D1="D商談済み回答待ち"</formula>
    </cfRule>
  </conditionalFormatting>
  <conditionalFormatting sqref="A1:L947 M1:N6 O3:O7 P7:U7 M9:M947 O9:T14 N13 N19:AD947">
    <cfRule type="expression" dxfId="6" priority="16">
      <formula>$D1="E商談①"</formula>
    </cfRule>
  </conditionalFormatting>
  <conditionalFormatting sqref="A1:L947 M1:N6 O3:O7 P7:U7 M9:M947 O9:T14 N13 N19:AD947">
    <cfRule type="expression" dxfId="7" priority="17">
      <formula>$D1="F日程変更中"</formula>
    </cfRule>
  </conditionalFormatting>
  <conditionalFormatting sqref="A1:AD948">
    <cfRule type="expression" dxfId="8" priority="18">
      <formula>$D1="XAA受注キャンセル"</formula>
    </cfRule>
  </conditionalFormatting>
  <conditionalFormatting sqref="A1:AD948">
    <cfRule type="expression" dxfId="8" priority="19">
      <formula>$D1="XAプレゼン失注(決裁者)"</formula>
    </cfRule>
  </conditionalFormatting>
  <conditionalFormatting sqref="A1:AD948">
    <cfRule type="expression" dxfId="8" priority="20">
      <formula>$D1="XBプレゼン失注(非決裁者)"</formula>
    </cfRule>
  </conditionalFormatting>
  <conditionalFormatting sqref="A1:AD948">
    <cfRule type="expression" dxfId="8" priority="21">
      <formula>$D1="XCアポ失注"</formula>
    </cfRule>
  </conditionalFormatting>
  <conditionalFormatting sqref="A1:AD948">
    <cfRule type="expression" dxfId="9" priority="22">
      <formula>$D1="長期追客リスト"</formula>
    </cfRule>
  </conditionalFormatting>
  <conditionalFormatting sqref="A1:AD948">
    <cfRule type="expression" dxfId="14" priority="23">
      <formula>$D1="E商談②"</formula>
    </cfRule>
  </conditionalFormatting>
  <conditionalFormatting sqref="R1:R948 U52 U58:U62 AB58:AB62 Y59:Y62 Y65 AB65 Y69 AB69">
    <cfRule type="expression" dxfId="15" priority="24">
      <formula>R1=TODAY()</formula>
    </cfRule>
  </conditionalFormatting>
  <dataValidations>
    <dataValidation type="list" allowBlank="1" showErrorMessage="1" sqref="O5:O6 O13:O14">
      <formula1>"前川,西田,松岡,高原,熊本"</formula1>
    </dataValidation>
    <dataValidation type="list" allowBlank="1" showErrorMessage="1" sqref="O3 D9 E20:E23 E25:E39 E41:E48 E55 E63:E64 E66:E67 E70 E105:E106 E109:E112 E114:E116 E122:E123 E132:E152 E154:E175 E177:E200 E220 E235:E236 E255:E269 E271 E275:E279 E285:E352 E354:E366 E371:E372 E379:E383 E387:E411 E436:E437 E452:E948">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宿泊"</formula1>
    </dataValidation>
    <dataValidation type="list" allowBlank="1" showErrorMessage="1" sqref="E40 E113 E153 E176 E270 E353">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formula1>
    </dataValidation>
    <dataValidation type="list" allowBlank="1" showErrorMessage="1" sqref="G1 O10 F20:F23 F25:F173 F175 F177:F182 F184:F303 F305:F948">
      <formula1>"2025年1月,2025年2月,2025年3月,2025年4月,2025年5月,2025年6月,2025年7月,2025年8月,2025年9月,2025年10月,2025年11月,2025年12月,2026年1月,2026年2月,2026年3月,2026年4月,2026年5月,2026年6月,2026年7月,2026年8月,長期追客"</formula1>
    </dataValidation>
    <dataValidation type="list" allowBlank="1" showErrorMessage="1" sqref="F24 F174 F176 F183 F304">
      <formula1>"2025年1月,2025年2月,2025年3月,2025年4月,2025年5月,2025年6月,2025年7月,2025年8月,2025年9月"</formula1>
    </dataValidation>
    <dataValidation type="list" allowBlank="1" showErrorMessage="1" sqref="B20:C948">
      <formula1>"縞谷,高原,松岡,熊本"</formula1>
    </dataValidation>
    <dataValidation type="custom" allowBlank="1" showDropDown="1" sqref="N24">
      <formula1>OR(NOT(ISERROR(DATEVALUE(N24))), AND(ISNUMBER(N24), LEFT(CELL("format", N24))="D"))</formula1>
    </dataValidation>
    <dataValidation type="list" allowBlank="1" sqref="D20:D948">
      <formula1>"AA課金,A受注,B商談済み回答待ち,C商談済み回答待ち,D商談済み回答待ち,E商談①,F日程変更中,XAA受注キャンセル,XAプレゼン失注(決裁者),XBプレゼン失注(非決裁者),XCアポ失注,長期追客リスト,無効商談,E商談②"</formula1>
    </dataValidation>
    <dataValidation type="list" allowBlank="1" sqref="D14:D15 H15:H16 J20:J948">
      <formula1>"決済者,非決済者"</formula1>
    </dataValidation>
    <dataValidation type="list" allowBlank="1" showErrorMessage="1" sqref="E24">
      <formula1>"買取専門店,フォトスタジオ,ハウスクリーニング,アパレル,サロン,フィットネス,中古車買取,不動産賃貸,リペア,学習塾"</formula1>
    </dataValidation>
    <dataValidation type="list" allowBlank="1" showErrorMessage="1" sqref="K1 M1 O4 H9 O11:O12 E49:E54 E56:E62 E65 E68:E69 E71:E104 E107:E108 E117:E121 E124:E131 E201:E219 E221:E234 E237:E254 E272:E274 E280:E284 E367:E370 E373:E378 E384:E386 E412:E435 E438:E451">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宿泊,クリニック"</formula1>
    </dataValidation>
    <dataValidation type="list" allowBlank="1" showErrorMessage="1" sqref="G20:G948">
      <formula1>"MEO,マイナビ,公式LINE,LP,予約システム,口コミ,アンケート"</formula1>
    </dataValidation>
    <dataValidation type="custom" allowBlank="1" showDropDown="1" showErrorMessage="1" sqref="N20:N23 Y20:Y23 AB20:AB23 U51 Y25:Y51 AB25:AB51 U53:U54 U57 Y53:Y58 AB53:AB58 U59:U60 U62 U65 U68:U69 U71 U93:U94 U128:U129 N25:N171 Y60:Y171 U246 U280 U380 N173:N948 P20:R948 Y173:Y948 AB60:AB948">
      <formula1>OR(NOT(ISERROR(DATEVALUE(N20))), AND(ISNUMBER(N20), LEFT(CELL("format", N20))="D"))</formula1>
    </dataValidation>
  </dataValidations>
  <hyperlinks>
    <hyperlink r:id="rId4" location="gid=2042203655" ref="O16"/>
    <hyperlink r:id="rId5" location="gid=222735453" ref="O17"/>
    <hyperlink r:id="rId6" location="gid=889621807" ref="O59"/>
  </hyperlinks>
  <drawing r:id="rId7"/>
  <legacyDrawing r:id="rId8"/>
  <tableParts count="1">
    <tablePart r:id="rId10"/>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743" t="s">
        <v>1279</v>
      </c>
      <c r="B1" s="2" t="s">
        <v>1</v>
      </c>
      <c r="C1" s="3"/>
      <c r="D1" s="4" t="s">
        <v>2</v>
      </c>
      <c r="E1" s="5" t="s">
        <v>9</v>
      </c>
      <c r="F1" s="5"/>
      <c r="G1" s="5"/>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c r="AH1" s="5"/>
      <c r="AI1" s="5"/>
      <c r="AJ1" s="5"/>
      <c r="AK1" s="5"/>
      <c r="AL1" s="5"/>
      <c r="AM1" s="5"/>
    </row>
    <row r="2">
      <c r="A2" s="6"/>
      <c r="B2" s="6"/>
      <c r="C2" s="6"/>
      <c r="D2" s="7"/>
      <c r="E2" s="8">
        <v>46143.0</v>
      </c>
      <c r="F2" s="8"/>
      <c r="G2" s="8"/>
      <c r="H2" s="8">
        <v>46149.0</v>
      </c>
      <c r="I2" s="8">
        <v>46150.0</v>
      </c>
      <c r="J2" s="8">
        <v>46151.0</v>
      </c>
      <c r="K2" s="8">
        <v>46152.0</v>
      </c>
      <c r="L2" s="8">
        <v>46153.0</v>
      </c>
      <c r="M2" s="8">
        <v>46154.0</v>
      </c>
      <c r="N2" s="8">
        <v>46155.0</v>
      </c>
      <c r="O2" s="8">
        <v>46156.0</v>
      </c>
      <c r="P2" s="8">
        <v>46157.0</v>
      </c>
      <c r="Q2" s="8">
        <v>46158.0</v>
      </c>
      <c r="R2" s="8">
        <v>46159.0</v>
      </c>
      <c r="S2" s="8">
        <v>46160.0</v>
      </c>
      <c r="T2" s="8">
        <v>46161.0</v>
      </c>
      <c r="U2" s="8">
        <v>46162.0</v>
      </c>
      <c r="V2" s="8">
        <v>46163.0</v>
      </c>
      <c r="W2" s="8">
        <v>46164.0</v>
      </c>
      <c r="X2" s="8">
        <v>46165.0</v>
      </c>
      <c r="Y2" s="8">
        <v>46166.0</v>
      </c>
      <c r="Z2" s="8">
        <v>46167.0</v>
      </c>
      <c r="AA2" s="8">
        <v>46168.0</v>
      </c>
      <c r="AB2" s="8">
        <v>46169.0</v>
      </c>
      <c r="AC2" s="8">
        <v>46170.0</v>
      </c>
      <c r="AD2" s="8">
        <v>46171.0</v>
      </c>
      <c r="AE2" s="8">
        <v>46172.0</v>
      </c>
      <c r="AF2" s="8">
        <v>46173.0</v>
      </c>
      <c r="AG2" s="8"/>
      <c r="AH2" s="8"/>
      <c r="AI2" s="8"/>
      <c r="AJ2" s="8"/>
      <c r="AK2" s="8"/>
      <c r="AL2" s="8"/>
      <c r="AM2" s="8"/>
    </row>
    <row r="3">
      <c r="A3" s="744" t="s">
        <v>69</v>
      </c>
      <c r="B3" s="7"/>
      <c r="C3" s="745" t="s">
        <v>55</v>
      </c>
      <c r="D3" s="219">
        <f>sum(E3:J3)+sum(L3:Q3)+sum(S3:X3)+sum(Z3:AE3)+SUM(AG3:AJ3)</f>
        <v>2672000</v>
      </c>
      <c r="E3" s="199">
        <f t="shared" ref="E3:J3" si="1">E16+E29+E42+E55</f>
        <v>0</v>
      </c>
      <c r="F3" s="199">
        <f t="shared" si="1"/>
        <v>0</v>
      </c>
      <c r="G3" s="199">
        <f t="shared" si="1"/>
        <v>0</v>
      </c>
      <c r="H3" s="199">
        <f t="shared" si="1"/>
        <v>0</v>
      </c>
      <c r="I3" s="199">
        <f t="shared" si="1"/>
        <v>0</v>
      </c>
      <c r="J3" s="199">
        <f t="shared" si="1"/>
        <v>0</v>
      </c>
      <c r="K3" s="60">
        <f t="shared" ref="K3:K12" si="7">sum(E3:J3)</f>
        <v>0</v>
      </c>
      <c r="L3" s="185">
        <f t="shared" ref="L3:Q3" si="2">L16+L29+L42</f>
        <v>0</v>
      </c>
      <c r="M3" s="185">
        <f t="shared" si="2"/>
        <v>0</v>
      </c>
      <c r="N3" s="185">
        <f t="shared" si="2"/>
        <v>0</v>
      </c>
      <c r="O3" s="185">
        <f t="shared" si="2"/>
        <v>0</v>
      </c>
      <c r="P3" s="185">
        <f t="shared" si="2"/>
        <v>0</v>
      </c>
      <c r="Q3" s="185">
        <f t="shared" si="2"/>
        <v>0</v>
      </c>
      <c r="R3" s="60">
        <f t="shared" ref="R3:R12" si="9">sum(L3:Q3)</f>
        <v>0</v>
      </c>
      <c r="S3" s="199">
        <f t="shared" ref="S3:X3" si="3">S16+S29+S42+S55</f>
        <v>0</v>
      </c>
      <c r="T3" s="199">
        <f t="shared" si="3"/>
        <v>0</v>
      </c>
      <c r="U3" s="199">
        <f t="shared" si="3"/>
        <v>712000</v>
      </c>
      <c r="V3" s="199">
        <f t="shared" si="3"/>
        <v>0</v>
      </c>
      <c r="W3" s="199">
        <f t="shared" si="3"/>
        <v>592000</v>
      </c>
      <c r="X3" s="199">
        <f t="shared" si="3"/>
        <v>0</v>
      </c>
      <c r="Y3" s="60">
        <f t="shared" ref="Y3:Y12" si="11">sum(S3:X3)</f>
        <v>1304000</v>
      </c>
      <c r="Z3" s="185">
        <f t="shared" ref="Z3:AE3" si="4">Z16+Z29+Z42</f>
        <v>72000</v>
      </c>
      <c r="AA3" s="185">
        <f t="shared" si="4"/>
        <v>0</v>
      </c>
      <c r="AB3" s="185">
        <f t="shared" si="4"/>
        <v>352000</v>
      </c>
      <c r="AC3" s="185">
        <f t="shared" si="4"/>
        <v>0</v>
      </c>
      <c r="AD3" s="185">
        <f t="shared" si="4"/>
        <v>352000</v>
      </c>
      <c r="AE3" s="185">
        <f t="shared" si="4"/>
        <v>592000</v>
      </c>
      <c r="AF3" s="60">
        <f t="shared" ref="AF3:AF12" si="13">sum(Z3:AE3)</f>
        <v>1368000</v>
      </c>
      <c r="AG3" s="185">
        <f t="shared" ref="AG3:AL3" si="5">AG16+AG29+AG42</f>
        <v>0</v>
      </c>
      <c r="AH3" s="185">
        <f t="shared" si="5"/>
        <v>0</v>
      </c>
      <c r="AI3" s="185">
        <f t="shared" si="5"/>
        <v>0</v>
      </c>
      <c r="AJ3" s="185">
        <f t="shared" si="5"/>
        <v>0</v>
      </c>
      <c r="AK3" s="185">
        <f t="shared" si="5"/>
        <v>0</v>
      </c>
      <c r="AL3" s="185">
        <f t="shared" si="5"/>
        <v>0</v>
      </c>
      <c r="AM3" s="60">
        <f t="shared" ref="AM3:AM12" si="15">sum(AG3:AL3)</f>
        <v>0</v>
      </c>
    </row>
    <row r="4">
      <c r="A4" s="746">
        <f>D4/D5</f>
        <v>0.2916666667</v>
      </c>
      <c r="B4" s="7"/>
      <c r="C4" s="747" t="s">
        <v>57</v>
      </c>
      <c r="D4" s="221">
        <f>sum(E4:J4)+sum(L4:Q4)+sum(S4:X4)+sum(Z4:AE4)+sum(AG4:AJ4)</f>
        <v>7</v>
      </c>
      <c r="E4" s="199">
        <f t="shared" ref="E4:J4" si="6">E17+E30+E43+E56</f>
        <v>0</v>
      </c>
      <c r="F4" s="199">
        <f t="shared" si="6"/>
        <v>0</v>
      </c>
      <c r="G4" s="199">
        <f t="shared" si="6"/>
        <v>0</v>
      </c>
      <c r="H4" s="199">
        <f t="shared" si="6"/>
        <v>0</v>
      </c>
      <c r="I4" s="199">
        <f t="shared" si="6"/>
        <v>0</v>
      </c>
      <c r="J4" s="199">
        <f t="shared" si="6"/>
        <v>0</v>
      </c>
      <c r="K4" s="66">
        <f t="shared" si="7"/>
        <v>0</v>
      </c>
      <c r="L4" s="199">
        <f t="shared" ref="L4:Q4" si="8">L17+L30+L43+L56</f>
        <v>0</v>
      </c>
      <c r="M4" s="199">
        <f t="shared" si="8"/>
        <v>0</v>
      </c>
      <c r="N4" s="199">
        <f t="shared" si="8"/>
        <v>0</v>
      </c>
      <c r="O4" s="199">
        <f t="shared" si="8"/>
        <v>0</v>
      </c>
      <c r="P4" s="199">
        <f t="shared" si="8"/>
        <v>0</v>
      </c>
      <c r="Q4" s="199">
        <f t="shared" si="8"/>
        <v>0</v>
      </c>
      <c r="R4" s="66">
        <f t="shared" si="9"/>
        <v>0</v>
      </c>
      <c r="S4" s="199">
        <f t="shared" ref="S4:X4" si="10">S17+S30+S43+S56</f>
        <v>0</v>
      </c>
      <c r="T4" s="199">
        <f t="shared" si="10"/>
        <v>0</v>
      </c>
      <c r="U4" s="199">
        <f t="shared" si="10"/>
        <v>1</v>
      </c>
      <c r="V4" s="199">
        <f t="shared" si="10"/>
        <v>0</v>
      </c>
      <c r="W4" s="199">
        <f t="shared" si="10"/>
        <v>1</v>
      </c>
      <c r="X4" s="199">
        <f t="shared" si="10"/>
        <v>0</v>
      </c>
      <c r="Y4" s="66">
        <f t="shared" si="11"/>
        <v>2</v>
      </c>
      <c r="Z4" s="199">
        <f t="shared" ref="Z4:AE4" si="12">Z17+Z30+Z43</f>
        <v>1</v>
      </c>
      <c r="AA4" s="199">
        <f t="shared" si="12"/>
        <v>0</v>
      </c>
      <c r="AB4" s="199">
        <f t="shared" si="12"/>
        <v>1</v>
      </c>
      <c r="AC4" s="199">
        <f t="shared" si="12"/>
        <v>0</v>
      </c>
      <c r="AD4" s="199">
        <f t="shared" si="12"/>
        <v>1</v>
      </c>
      <c r="AE4" s="199">
        <f t="shared" si="12"/>
        <v>2</v>
      </c>
      <c r="AF4" s="66">
        <f t="shared" si="13"/>
        <v>5</v>
      </c>
      <c r="AG4" s="199">
        <f t="shared" ref="AG4:AL4" si="14">AG17+AG30+AG43</f>
        <v>0</v>
      </c>
      <c r="AH4" s="199">
        <f t="shared" si="14"/>
        <v>0</v>
      </c>
      <c r="AI4" s="199">
        <f t="shared" si="14"/>
        <v>0</v>
      </c>
      <c r="AJ4" s="199">
        <f t="shared" si="14"/>
        <v>0</v>
      </c>
      <c r="AK4" s="199">
        <f t="shared" si="14"/>
        <v>0</v>
      </c>
      <c r="AL4" s="199">
        <f t="shared" si="14"/>
        <v>0</v>
      </c>
      <c r="AM4" s="66">
        <f t="shared" si="15"/>
        <v>0</v>
      </c>
    </row>
    <row r="5">
      <c r="A5" s="744" t="s">
        <v>1280</v>
      </c>
      <c r="B5" s="7"/>
      <c r="C5" s="747" t="s">
        <v>58</v>
      </c>
      <c r="D5" s="221">
        <f t="shared" ref="D5:D12" si="21">sum(E5:J5)+sum(L5:Q5)+sum(S5:X5)+sum(Z5:AE5)+sum(AG5:AH5)</f>
        <v>24</v>
      </c>
      <c r="E5" s="199">
        <f t="shared" ref="E5:J5" si="16">E18+E31+E44+E57</f>
        <v>1</v>
      </c>
      <c r="F5" s="199">
        <f t="shared" si="16"/>
        <v>0</v>
      </c>
      <c r="G5" s="199">
        <f t="shared" si="16"/>
        <v>0</v>
      </c>
      <c r="H5" s="199">
        <f t="shared" si="16"/>
        <v>0</v>
      </c>
      <c r="I5" s="199">
        <f t="shared" si="16"/>
        <v>3</v>
      </c>
      <c r="J5" s="199">
        <f t="shared" si="16"/>
        <v>0</v>
      </c>
      <c r="K5" s="66">
        <f t="shared" si="7"/>
        <v>4</v>
      </c>
      <c r="L5" s="199">
        <f t="shared" ref="L5:Q5" si="17">L18+L31+L44+L57</f>
        <v>1</v>
      </c>
      <c r="M5" s="199">
        <f t="shared" si="17"/>
        <v>1</v>
      </c>
      <c r="N5" s="199">
        <f t="shared" si="17"/>
        <v>0</v>
      </c>
      <c r="O5" s="199">
        <f t="shared" si="17"/>
        <v>5</v>
      </c>
      <c r="P5" s="199">
        <f t="shared" si="17"/>
        <v>2</v>
      </c>
      <c r="Q5" s="199">
        <f t="shared" si="17"/>
        <v>0</v>
      </c>
      <c r="R5" s="66">
        <f t="shared" si="9"/>
        <v>9</v>
      </c>
      <c r="S5" s="199">
        <f t="shared" ref="S5:X5" si="18">S18+S31+S44+S57</f>
        <v>0</v>
      </c>
      <c r="T5" s="199">
        <f t="shared" si="18"/>
        <v>1</v>
      </c>
      <c r="U5" s="199">
        <f t="shared" si="18"/>
        <v>1</v>
      </c>
      <c r="V5" s="199">
        <f t="shared" si="18"/>
        <v>0</v>
      </c>
      <c r="W5" s="199">
        <f t="shared" si="18"/>
        <v>1</v>
      </c>
      <c r="X5" s="199">
        <f t="shared" si="18"/>
        <v>0</v>
      </c>
      <c r="Y5" s="66">
        <f t="shared" si="11"/>
        <v>3</v>
      </c>
      <c r="Z5" s="199">
        <f t="shared" ref="Z5:AE5" si="19">Z18+Z31+Z44</f>
        <v>4</v>
      </c>
      <c r="AA5" s="199">
        <f t="shared" si="19"/>
        <v>1</v>
      </c>
      <c r="AB5" s="199">
        <f t="shared" si="19"/>
        <v>1</v>
      </c>
      <c r="AC5" s="199">
        <f t="shared" si="19"/>
        <v>1</v>
      </c>
      <c r="AD5" s="199">
        <f t="shared" si="19"/>
        <v>1</v>
      </c>
      <c r="AE5" s="199">
        <f t="shared" si="19"/>
        <v>0</v>
      </c>
      <c r="AF5" s="66">
        <f t="shared" si="13"/>
        <v>8</v>
      </c>
      <c r="AG5" s="199">
        <f t="shared" ref="AG5:AL5" si="20">AG18+AG31+AG44</f>
        <v>0</v>
      </c>
      <c r="AH5" s="199">
        <f t="shared" si="20"/>
        <v>0</v>
      </c>
      <c r="AI5" s="199">
        <f t="shared" si="20"/>
        <v>0</v>
      </c>
      <c r="AJ5" s="199">
        <f t="shared" si="20"/>
        <v>0</v>
      </c>
      <c r="AK5" s="199">
        <f t="shared" si="20"/>
        <v>0</v>
      </c>
      <c r="AL5" s="199">
        <f t="shared" si="20"/>
        <v>0</v>
      </c>
      <c r="AM5" s="66">
        <f t="shared" si="15"/>
        <v>0</v>
      </c>
    </row>
    <row r="6">
      <c r="A6" s="746">
        <f>D5/sum(D5:D6)</f>
        <v>0.6486486486</v>
      </c>
      <c r="B6" s="7"/>
      <c r="C6" s="747" t="s">
        <v>59</v>
      </c>
      <c r="D6" s="221">
        <f t="shared" si="21"/>
        <v>13</v>
      </c>
      <c r="E6" s="199">
        <f t="shared" ref="E6:J6" si="22">E19+E32+E45+E58</f>
        <v>2</v>
      </c>
      <c r="F6" s="199">
        <f t="shared" si="22"/>
        <v>0</v>
      </c>
      <c r="G6" s="199">
        <f t="shared" si="22"/>
        <v>0</v>
      </c>
      <c r="H6" s="199">
        <f t="shared" si="22"/>
        <v>0</v>
      </c>
      <c r="I6" s="199">
        <f t="shared" si="22"/>
        <v>0</v>
      </c>
      <c r="J6" s="199">
        <f t="shared" si="22"/>
        <v>0</v>
      </c>
      <c r="K6" s="66">
        <f t="shared" si="7"/>
        <v>2</v>
      </c>
      <c r="L6" s="199">
        <f t="shared" ref="L6:Q6" si="23">L19+L32+L45+L58</f>
        <v>0</v>
      </c>
      <c r="M6" s="199">
        <f t="shared" si="23"/>
        <v>1</v>
      </c>
      <c r="N6" s="199">
        <f t="shared" si="23"/>
        <v>2</v>
      </c>
      <c r="O6" s="199">
        <f t="shared" si="23"/>
        <v>1</v>
      </c>
      <c r="P6" s="199">
        <f t="shared" si="23"/>
        <v>1</v>
      </c>
      <c r="Q6" s="199">
        <f t="shared" si="23"/>
        <v>0</v>
      </c>
      <c r="R6" s="66">
        <f t="shared" si="9"/>
        <v>5</v>
      </c>
      <c r="S6" s="199">
        <f t="shared" ref="S6:X6" si="24">S19+S32+S45+S58</f>
        <v>0</v>
      </c>
      <c r="T6" s="199">
        <f t="shared" si="24"/>
        <v>0</v>
      </c>
      <c r="U6" s="199">
        <f t="shared" si="24"/>
        <v>2</v>
      </c>
      <c r="V6" s="199">
        <f t="shared" si="24"/>
        <v>0</v>
      </c>
      <c r="W6" s="199">
        <f t="shared" si="24"/>
        <v>1</v>
      </c>
      <c r="X6" s="199">
        <f t="shared" si="24"/>
        <v>0</v>
      </c>
      <c r="Y6" s="66">
        <f t="shared" si="11"/>
        <v>3</v>
      </c>
      <c r="Z6" s="199">
        <f t="shared" ref="Z6:AE6" si="25">Z19+Z32+Z45</f>
        <v>0</v>
      </c>
      <c r="AA6" s="199">
        <f t="shared" si="25"/>
        <v>1</v>
      </c>
      <c r="AB6" s="199">
        <f t="shared" si="25"/>
        <v>0</v>
      </c>
      <c r="AC6" s="199">
        <f t="shared" si="25"/>
        <v>1</v>
      </c>
      <c r="AD6" s="199">
        <f t="shared" si="25"/>
        <v>1</v>
      </c>
      <c r="AE6" s="199">
        <f t="shared" si="25"/>
        <v>0</v>
      </c>
      <c r="AF6" s="66">
        <f t="shared" si="13"/>
        <v>3</v>
      </c>
      <c r="AG6" s="199">
        <f t="shared" ref="AG6:AL6" si="26">AG19+AG32+AG45</f>
        <v>0</v>
      </c>
      <c r="AH6" s="199">
        <f t="shared" si="26"/>
        <v>0</v>
      </c>
      <c r="AI6" s="199">
        <f t="shared" si="26"/>
        <v>0</v>
      </c>
      <c r="AJ6" s="199">
        <f t="shared" si="26"/>
        <v>0</v>
      </c>
      <c r="AK6" s="199">
        <f t="shared" si="26"/>
        <v>0</v>
      </c>
      <c r="AL6" s="199">
        <f t="shared" si="26"/>
        <v>0</v>
      </c>
      <c r="AM6" s="66">
        <f t="shared" si="15"/>
        <v>0</v>
      </c>
    </row>
    <row r="7">
      <c r="A7" s="744" t="s">
        <v>71</v>
      </c>
      <c r="B7" s="7"/>
      <c r="C7" s="68" t="s">
        <v>109</v>
      </c>
      <c r="D7" s="221">
        <f t="shared" si="21"/>
        <v>50</v>
      </c>
      <c r="E7" s="199">
        <f t="shared" ref="E7:J7" si="27">E20+E33+E46+E59</f>
        <v>3</v>
      </c>
      <c r="F7" s="199">
        <f t="shared" si="27"/>
        <v>0</v>
      </c>
      <c r="G7" s="199">
        <f t="shared" si="27"/>
        <v>0</v>
      </c>
      <c r="H7" s="199">
        <f t="shared" si="27"/>
        <v>0</v>
      </c>
      <c r="I7" s="199">
        <f t="shared" si="27"/>
        <v>3</v>
      </c>
      <c r="J7" s="199">
        <f t="shared" si="27"/>
        <v>0</v>
      </c>
      <c r="K7" s="66">
        <f t="shared" si="7"/>
        <v>6</v>
      </c>
      <c r="L7" s="199">
        <f t="shared" ref="L7:Q7" si="28">L20+L33+L46+L59</f>
        <v>1</v>
      </c>
      <c r="M7" s="199">
        <f t="shared" si="28"/>
        <v>4</v>
      </c>
      <c r="N7" s="199">
        <f t="shared" si="28"/>
        <v>4</v>
      </c>
      <c r="O7" s="199">
        <f t="shared" si="28"/>
        <v>7</v>
      </c>
      <c r="P7" s="199">
        <f t="shared" si="28"/>
        <v>4</v>
      </c>
      <c r="Q7" s="199">
        <f t="shared" si="28"/>
        <v>0</v>
      </c>
      <c r="R7" s="66">
        <f t="shared" si="9"/>
        <v>20</v>
      </c>
      <c r="S7" s="199">
        <f t="shared" ref="S7:X7" si="29">S20+S33+S46+S59</f>
        <v>1</v>
      </c>
      <c r="T7" s="199">
        <f t="shared" si="29"/>
        <v>1</v>
      </c>
      <c r="U7" s="199">
        <f t="shared" si="29"/>
        <v>4</v>
      </c>
      <c r="V7" s="199">
        <f t="shared" si="29"/>
        <v>2</v>
      </c>
      <c r="W7" s="199">
        <f t="shared" si="29"/>
        <v>4</v>
      </c>
      <c r="X7" s="199">
        <f t="shared" si="29"/>
        <v>0</v>
      </c>
      <c r="Y7" s="66">
        <f t="shared" si="11"/>
        <v>12</v>
      </c>
      <c r="Z7" s="199">
        <f t="shared" ref="Z7:AE7" si="30">Z20+Z33+Z46</f>
        <v>4</v>
      </c>
      <c r="AA7" s="199">
        <f t="shared" si="30"/>
        <v>3</v>
      </c>
      <c r="AB7" s="199">
        <f t="shared" si="30"/>
        <v>1</v>
      </c>
      <c r="AC7" s="199">
        <f t="shared" si="30"/>
        <v>2</v>
      </c>
      <c r="AD7" s="199">
        <f t="shared" si="30"/>
        <v>2</v>
      </c>
      <c r="AE7" s="199">
        <f t="shared" si="30"/>
        <v>0</v>
      </c>
      <c r="AF7" s="66">
        <f t="shared" si="13"/>
        <v>12</v>
      </c>
      <c r="AG7" s="199">
        <f t="shared" ref="AG7:AL7" si="31">AG20+AG33+AG46</f>
        <v>0</v>
      </c>
      <c r="AH7" s="199">
        <f t="shared" si="31"/>
        <v>0</v>
      </c>
      <c r="AI7" s="199">
        <f t="shared" si="31"/>
        <v>0</v>
      </c>
      <c r="AJ7" s="199">
        <f t="shared" si="31"/>
        <v>0</v>
      </c>
      <c r="AK7" s="199">
        <f t="shared" si="31"/>
        <v>0</v>
      </c>
      <c r="AL7" s="199">
        <f t="shared" si="31"/>
        <v>0</v>
      </c>
      <c r="AM7" s="66">
        <f t="shared" si="15"/>
        <v>0</v>
      </c>
    </row>
    <row r="8">
      <c r="A8" s="748">
        <f>(D5+D6)/D7</f>
        <v>0.74</v>
      </c>
      <c r="B8" s="7"/>
      <c r="C8" s="747" t="s">
        <v>72</v>
      </c>
      <c r="D8" s="221">
        <f t="shared" si="21"/>
        <v>43</v>
      </c>
      <c r="E8" s="199">
        <f t="shared" ref="E8:J8" si="32">E21+E34+E47+E60</f>
        <v>0</v>
      </c>
      <c r="F8" s="199">
        <f t="shared" si="32"/>
        <v>0</v>
      </c>
      <c r="G8" s="199">
        <f t="shared" si="32"/>
        <v>0</v>
      </c>
      <c r="H8" s="199">
        <f t="shared" si="32"/>
        <v>6</v>
      </c>
      <c r="I8" s="199">
        <f t="shared" si="32"/>
        <v>2</v>
      </c>
      <c r="J8" s="199">
        <f t="shared" si="32"/>
        <v>0</v>
      </c>
      <c r="K8" s="66">
        <f t="shared" si="7"/>
        <v>8</v>
      </c>
      <c r="L8" s="199">
        <f t="shared" ref="L8:Q8" si="33">L21+L34+L47+L60</f>
        <v>3</v>
      </c>
      <c r="M8" s="199">
        <f t="shared" si="33"/>
        <v>4</v>
      </c>
      <c r="N8" s="199">
        <f t="shared" si="33"/>
        <v>4</v>
      </c>
      <c r="O8" s="199">
        <f t="shared" si="33"/>
        <v>2</v>
      </c>
      <c r="P8" s="199">
        <f t="shared" si="33"/>
        <v>6</v>
      </c>
      <c r="Q8" s="199">
        <f t="shared" si="33"/>
        <v>0</v>
      </c>
      <c r="R8" s="66">
        <f t="shared" si="9"/>
        <v>19</v>
      </c>
      <c r="S8" s="199">
        <f t="shared" ref="S8:X8" si="34">S21+S34+S47+S60</f>
        <v>1</v>
      </c>
      <c r="T8" s="199">
        <f t="shared" si="34"/>
        <v>5</v>
      </c>
      <c r="U8" s="199">
        <f t="shared" si="34"/>
        <v>4</v>
      </c>
      <c r="V8" s="199">
        <f t="shared" si="34"/>
        <v>2</v>
      </c>
      <c r="W8" s="199">
        <f t="shared" si="34"/>
        <v>2</v>
      </c>
      <c r="X8" s="199">
        <f t="shared" si="34"/>
        <v>0</v>
      </c>
      <c r="Y8" s="66">
        <f t="shared" si="11"/>
        <v>14</v>
      </c>
      <c r="Z8" s="199">
        <f t="shared" ref="Z8:AE8" si="35">Z21+Z34+Z47</f>
        <v>0</v>
      </c>
      <c r="AA8" s="199">
        <f t="shared" si="35"/>
        <v>2</v>
      </c>
      <c r="AB8" s="199">
        <f t="shared" si="35"/>
        <v>0</v>
      </c>
      <c r="AC8" s="199">
        <f t="shared" si="35"/>
        <v>0</v>
      </c>
      <c r="AD8" s="199">
        <f t="shared" si="35"/>
        <v>0</v>
      </c>
      <c r="AE8" s="199">
        <f t="shared" si="35"/>
        <v>0</v>
      </c>
      <c r="AF8" s="66">
        <f t="shared" si="13"/>
        <v>2</v>
      </c>
      <c r="AG8" s="199">
        <f t="shared" ref="AG8:AL8" si="36">AG21+AG34+AG47</f>
        <v>0</v>
      </c>
      <c r="AH8" s="199">
        <f t="shared" si="36"/>
        <v>0</v>
      </c>
      <c r="AI8" s="199">
        <f t="shared" si="36"/>
        <v>0</v>
      </c>
      <c r="AJ8" s="199">
        <f t="shared" si="36"/>
        <v>0</v>
      </c>
      <c r="AK8" s="199">
        <f t="shared" si="36"/>
        <v>0</v>
      </c>
      <c r="AL8" s="199">
        <f t="shared" si="36"/>
        <v>0</v>
      </c>
      <c r="AM8" s="66">
        <f t="shared" si="15"/>
        <v>0</v>
      </c>
    </row>
    <row r="9">
      <c r="A9" s="749" t="s">
        <v>1281</v>
      </c>
      <c r="B9" s="750">
        <f>D8/D12</f>
        <v>0.01242056615</v>
      </c>
      <c r="C9" s="751" t="s">
        <v>1282</v>
      </c>
      <c r="D9" s="221">
        <f t="shared" si="21"/>
        <v>70</v>
      </c>
      <c r="E9" s="199">
        <f t="shared" ref="E9:J9" si="37">E22+E35+E48+E61</f>
        <v>0</v>
      </c>
      <c r="F9" s="199">
        <f t="shared" si="37"/>
        <v>0</v>
      </c>
      <c r="G9" s="199">
        <f t="shared" si="37"/>
        <v>0</v>
      </c>
      <c r="H9" s="199">
        <f t="shared" si="37"/>
        <v>5</v>
      </c>
      <c r="I9" s="199">
        <f t="shared" si="37"/>
        <v>7</v>
      </c>
      <c r="J9" s="199">
        <f t="shared" si="37"/>
        <v>0</v>
      </c>
      <c r="K9" s="66">
        <f t="shared" si="7"/>
        <v>12</v>
      </c>
      <c r="L9" s="199">
        <f t="shared" ref="L9:Q9" si="38">L22+L35+L48+L61</f>
        <v>3</v>
      </c>
      <c r="M9" s="199">
        <f t="shared" si="38"/>
        <v>6</v>
      </c>
      <c r="N9" s="199">
        <f t="shared" si="38"/>
        <v>6</v>
      </c>
      <c r="O9" s="199">
        <f t="shared" si="38"/>
        <v>6</v>
      </c>
      <c r="P9" s="199">
        <f t="shared" si="38"/>
        <v>7</v>
      </c>
      <c r="Q9" s="199">
        <f t="shared" si="38"/>
        <v>0</v>
      </c>
      <c r="R9" s="66">
        <f t="shared" si="9"/>
        <v>28</v>
      </c>
      <c r="S9" s="199">
        <f t="shared" ref="S9:X9" si="39">S22+S35+S48+S61</f>
        <v>3</v>
      </c>
      <c r="T9" s="199">
        <f t="shared" si="39"/>
        <v>11</v>
      </c>
      <c r="U9" s="199">
        <f t="shared" si="39"/>
        <v>8</v>
      </c>
      <c r="V9" s="199">
        <f t="shared" si="39"/>
        <v>2</v>
      </c>
      <c r="W9" s="199">
        <f t="shared" si="39"/>
        <v>4</v>
      </c>
      <c r="X9" s="199">
        <f t="shared" si="39"/>
        <v>0</v>
      </c>
      <c r="Y9" s="66">
        <f t="shared" si="11"/>
        <v>28</v>
      </c>
      <c r="Z9" s="199">
        <f t="shared" ref="Z9:AE9" si="40">Z22+Z35+Z48</f>
        <v>0</v>
      </c>
      <c r="AA9" s="199">
        <f t="shared" si="40"/>
        <v>2</v>
      </c>
      <c r="AB9" s="199">
        <f t="shared" si="40"/>
        <v>0</v>
      </c>
      <c r="AC9" s="199">
        <f t="shared" si="40"/>
        <v>0</v>
      </c>
      <c r="AD9" s="199">
        <f t="shared" si="40"/>
        <v>0</v>
      </c>
      <c r="AE9" s="199">
        <f t="shared" si="40"/>
        <v>0</v>
      </c>
      <c r="AF9" s="66">
        <f t="shared" si="13"/>
        <v>2</v>
      </c>
      <c r="AG9" s="199">
        <f t="shared" ref="AG9:AL9" si="41">AG22+AG35+AG48</f>
        <v>0</v>
      </c>
      <c r="AH9" s="199">
        <f t="shared" si="41"/>
        <v>0</v>
      </c>
      <c r="AI9" s="199">
        <f t="shared" si="41"/>
        <v>0</v>
      </c>
      <c r="AJ9" s="199">
        <f t="shared" si="41"/>
        <v>0</v>
      </c>
      <c r="AK9" s="199">
        <f t="shared" si="41"/>
        <v>0</v>
      </c>
      <c r="AL9" s="199">
        <f t="shared" si="41"/>
        <v>0</v>
      </c>
      <c r="AM9" s="66">
        <f t="shared" si="15"/>
        <v>0</v>
      </c>
    </row>
    <row r="10">
      <c r="A10" s="752" t="s">
        <v>163</v>
      </c>
      <c r="B10" s="753">
        <f t="shared" ref="B10:B13" si="47">D8/D9</f>
        <v>0.6142857143</v>
      </c>
      <c r="C10" s="17" t="s">
        <v>1283</v>
      </c>
      <c r="D10" s="221">
        <f t="shared" si="21"/>
        <v>127</v>
      </c>
      <c r="E10" s="199">
        <f t="shared" ref="E10:J10" si="42">E23+E36+E49+E62</f>
        <v>0</v>
      </c>
      <c r="F10" s="199">
        <f t="shared" si="42"/>
        <v>0</v>
      </c>
      <c r="G10" s="199">
        <f t="shared" si="42"/>
        <v>0</v>
      </c>
      <c r="H10" s="199">
        <f t="shared" si="42"/>
        <v>9</v>
      </c>
      <c r="I10" s="199">
        <f t="shared" si="42"/>
        <v>11</v>
      </c>
      <c r="J10" s="199">
        <f t="shared" si="42"/>
        <v>0</v>
      </c>
      <c r="K10" s="66">
        <f t="shared" si="7"/>
        <v>20</v>
      </c>
      <c r="L10" s="199">
        <f t="shared" ref="L10:Q10" si="43">L23+L36+L49+L62</f>
        <v>5</v>
      </c>
      <c r="M10" s="199">
        <f t="shared" si="43"/>
        <v>11</v>
      </c>
      <c r="N10" s="199">
        <f t="shared" si="43"/>
        <v>10</v>
      </c>
      <c r="O10" s="199">
        <f t="shared" si="43"/>
        <v>12</v>
      </c>
      <c r="P10" s="199">
        <f t="shared" si="43"/>
        <v>12</v>
      </c>
      <c r="Q10" s="199">
        <f t="shared" si="43"/>
        <v>0</v>
      </c>
      <c r="R10" s="66">
        <f t="shared" si="9"/>
        <v>50</v>
      </c>
      <c r="S10" s="199">
        <f t="shared" ref="S10:X10" si="44">S23+S36+S49+S62</f>
        <v>16</v>
      </c>
      <c r="T10" s="199">
        <f t="shared" si="44"/>
        <v>15</v>
      </c>
      <c r="U10" s="199">
        <f t="shared" si="44"/>
        <v>12</v>
      </c>
      <c r="V10" s="199">
        <f t="shared" si="44"/>
        <v>2</v>
      </c>
      <c r="W10" s="199">
        <f t="shared" si="44"/>
        <v>8</v>
      </c>
      <c r="X10" s="199">
        <f t="shared" si="44"/>
        <v>0</v>
      </c>
      <c r="Y10" s="66">
        <f t="shared" si="11"/>
        <v>53</v>
      </c>
      <c r="Z10" s="199">
        <f t="shared" ref="Z10:AE10" si="45">Z23+Z36+Z49</f>
        <v>0</v>
      </c>
      <c r="AA10" s="199">
        <f t="shared" si="45"/>
        <v>4</v>
      </c>
      <c r="AB10" s="199">
        <f t="shared" si="45"/>
        <v>0</v>
      </c>
      <c r="AC10" s="199">
        <f t="shared" si="45"/>
        <v>0</v>
      </c>
      <c r="AD10" s="199">
        <f t="shared" si="45"/>
        <v>0</v>
      </c>
      <c r="AE10" s="199">
        <f t="shared" si="45"/>
        <v>0</v>
      </c>
      <c r="AF10" s="66">
        <f t="shared" si="13"/>
        <v>4</v>
      </c>
      <c r="AG10" s="199">
        <f t="shared" ref="AG10:AL10" si="46">AG23+AG36+AG49</f>
        <v>0</v>
      </c>
      <c r="AH10" s="199">
        <f t="shared" si="46"/>
        <v>0</v>
      </c>
      <c r="AI10" s="199">
        <f t="shared" si="46"/>
        <v>0</v>
      </c>
      <c r="AJ10" s="199">
        <f t="shared" si="46"/>
        <v>0</v>
      </c>
      <c r="AK10" s="199">
        <f t="shared" si="46"/>
        <v>0</v>
      </c>
      <c r="AL10" s="199">
        <f t="shared" si="46"/>
        <v>0</v>
      </c>
      <c r="AM10" s="66">
        <f t="shared" si="15"/>
        <v>0</v>
      </c>
    </row>
    <row r="11">
      <c r="A11" s="752" t="s">
        <v>161</v>
      </c>
      <c r="B11" s="753">
        <f t="shared" si="47"/>
        <v>0.5511811024</v>
      </c>
      <c r="C11" s="44" t="s">
        <v>1284</v>
      </c>
      <c r="D11" s="221">
        <f t="shared" si="21"/>
        <v>1863</v>
      </c>
      <c r="E11" s="199">
        <f t="shared" ref="E11:J11" si="48">E24+E37+E50+E63</f>
        <v>0</v>
      </c>
      <c r="F11" s="199">
        <f t="shared" si="48"/>
        <v>0</v>
      </c>
      <c r="G11" s="199">
        <f t="shared" si="48"/>
        <v>0</v>
      </c>
      <c r="H11" s="199">
        <f t="shared" si="48"/>
        <v>110</v>
      </c>
      <c r="I11" s="199">
        <f t="shared" si="48"/>
        <v>70</v>
      </c>
      <c r="J11" s="199">
        <f t="shared" si="48"/>
        <v>0</v>
      </c>
      <c r="K11" s="66">
        <f t="shared" si="7"/>
        <v>180</v>
      </c>
      <c r="L11" s="199">
        <f t="shared" ref="L11:Q11" si="49">L24+L37+L50+L63</f>
        <v>102</v>
      </c>
      <c r="M11" s="199">
        <f t="shared" si="49"/>
        <v>255</v>
      </c>
      <c r="N11" s="199">
        <f t="shared" si="49"/>
        <v>207</v>
      </c>
      <c r="O11" s="199">
        <f t="shared" si="49"/>
        <v>183</v>
      </c>
      <c r="P11" s="199">
        <f t="shared" si="49"/>
        <v>287</v>
      </c>
      <c r="Q11" s="199">
        <f t="shared" si="49"/>
        <v>0</v>
      </c>
      <c r="R11" s="66">
        <f t="shared" si="9"/>
        <v>1034</v>
      </c>
      <c r="S11" s="199">
        <f t="shared" ref="S11:X11" si="50">S24+S37+S50+S63</f>
        <v>152</v>
      </c>
      <c r="T11" s="199">
        <f t="shared" si="50"/>
        <v>175</v>
      </c>
      <c r="U11" s="199">
        <f t="shared" si="50"/>
        <v>157</v>
      </c>
      <c r="V11" s="199">
        <f t="shared" si="50"/>
        <v>27</v>
      </c>
      <c r="W11" s="199">
        <f t="shared" si="50"/>
        <v>51</v>
      </c>
      <c r="X11" s="199">
        <f t="shared" si="50"/>
        <v>0</v>
      </c>
      <c r="Y11" s="66">
        <f t="shared" si="11"/>
        <v>562</v>
      </c>
      <c r="Z11" s="199">
        <f t="shared" ref="Z11:AE11" si="51">Z24+Z37+Z50</f>
        <v>25</v>
      </c>
      <c r="AA11" s="199">
        <f t="shared" si="51"/>
        <v>22</v>
      </c>
      <c r="AB11" s="199">
        <f t="shared" si="51"/>
        <v>40</v>
      </c>
      <c r="AC11" s="199">
        <f t="shared" si="51"/>
        <v>0</v>
      </c>
      <c r="AD11" s="199">
        <f t="shared" si="51"/>
        <v>0</v>
      </c>
      <c r="AE11" s="199">
        <f t="shared" si="51"/>
        <v>0</v>
      </c>
      <c r="AF11" s="66">
        <f t="shared" si="13"/>
        <v>87</v>
      </c>
      <c r="AG11" s="199">
        <f t="shared" ref="AG11:AL11" si="52">AG24+AG37+AG50</f>
        <v>0</v>
      </c>
      <c r="AH11" s="199">
        <f t="shared" si="52"/>
        <v>0</v>
      </c>
      <c r="AI11" s="199">
        <f t="shared" si="52"/>
        <v>0</v>
      </c>
      <c r="AJ11" s="199">
        <f t="shared" si="52"/>
        <v>0</v>
      </c>
      <c r="AK11" s="199">
        <f t="shared" si="52"/>
        <v>0</v>
      </c>
      <c r="AL11" s="199">
        <f t="shared" si="52"/>
        <v>0</v>
      </c>
      <c r="AM11" s="66">
        <f t="shared" si="15"/>
        <v>0</v>
      </c>
    </row>
    <row r="12">
      <c r="A12" s="752" t="s">
        <v>159</v>
      </c>
      <c r="B12" s="753">
        <f t="shared" si="47"/>
        <v>0.06816961889</v>
      </c>
      <c r="C12" s="754" t="s">
        <v>97</v>
      </c>
      <c r="D12" s="221">
        <f t="shared" si="21"/>
        <v>3462</v>
      </c>
      <c r="E12" s="199">
        <f t="shared" ref="E12:J12" si="53">E25+E38+E51+E64</f>
        <v>0</v>
      </c>
      <c r="F12" s="199">
        <f t="shared" si="53"/>
        <v>0</v>
      </c>
      <c r="G12" s="199">
        <f t="shared" si="53"/>
        <v>0</v>
      </c>
      <c r="H12" s="199">
        <f t="shared" si="53"/>
        <v>283</v>
      </c>
      <c r="I12" s="199">
        <f t="shared" si="53"/>
        <v>176</v>
      </c>
      <c r="J12" s="199">
        <f t="shared" si="53"/>
        <v>0</v>
      </c>
      <c r="K12" s="66">
        <f t="shared" si="7"/>
        <v>459</v>
      </c>
      <c r="L12" s="199">
        <f t="shared" ref="L12:Q12" si="54">L25+L38+L51+L64</f>
        <v>165</v>
      </c>
      <c r="M12" s="199">
        <f t="shared" si="54"/>
        <v>403</v>
      </c>
      <c r="N12" s="199">
        <f t="shared" si="54"/>
        <v>467</v>
      </c>
      <c r="O12" s="199">
        <f t="shared" si="54"/>
        <v>420</v>
      </c>
      <c r="P12" s="199">
        <f t="shared" si="54"/>
        <v>408</v>
      </c>
      <c r="Q12" s="199">
        <f t="shared" si="54"/>
        <v>0</v>
      </c>
      <c r="R12" s="66">
        <f t="shared" si="9"/>
        <v>1863</v>
      </c>
      <c r="S12" s="199">
        <f t="shared" ref="S12:X12" si="55">S25+S38+S51+S64</f>
        <v>366</v>
      </c>
      <c r="T12" s="199">
        <f t="shared" si="55"/>
        <v>250</v>
      </c>
      <c r="U12" s="199">
        <f t="shared" si="55"/>
        <v>232</v>
      </c>
      <c r="V12" s="199">
        <f t="shared" si="55"/>
        <v>71</v>
      </c>
      <c r="W12" s="199">
        <f t="shared" si="55"/>
        <v>101</v>
      </c>
      <c r="X12" s="199">
        <f t="shared" si="55"/>
        <v>0</v>
      </c>
      <c r="Y12" s="66">
        <f t="shared" si="11"/>
        <v>1020</v>
      </c>
      <c r="Z12" s="199">
        <f t="shared" ref="Z12:AE12" si="56">Z25+Z38+Z51</f>
        <v>35</v>
      </c>
      <c r="AA12" s="199">
        <f t="shared" si="56"/>
        <v>30</v>
      </c>
      <c r="AB12" s="199">
        <f t="shared" si="56"/>
        <v>55</v>
      </c>
      <c r="AC12" s="199">
        <f t="shared" si="56"/>
        <v>0</v>
      </c>
      <c r="AD12" s="199">
        <f t="shared" si="56"/>
        <v>0</v>
      </c>
      <c r="AE12" s="199">
        <f t="shared" si="56"/>
        <v>0</v>
      </c>
      <c r="AF12" s="66">
        <f t="shared" si="13"/>
        <v>120</v>
      </c>
      <c r="AG12" s="199">
        <f t="shared" ref="AG12:AL12" si="57">AG25+AG38+AG51</f>
        <v>0</v>
      </c>
      <c r="AH12" s="199">
        <f t="shared" si="57"/>
        <v>0</v>
      </c>
      <c r="AI12" s="199">
        <f t="shared" si="57"/>
        <v>0</v>
      </c>
      <c r="AJ12" s="199">
        <f t="shared" si="57"/>
        <v>0</v>
      </c>
      <c r="AK12" s="199">
        <f t="shared" si="57"/>
        <v>0</v>
      </c>
      <c r="AL12" s="199">
        <f t="shared" si="57"/>
        <v>0</v>
      </c>
      <c r="AM12" s="66">
        <f t="shared" si="15"/>
        <v>0</v>
      </c>
    </row>
    <row r="13">
      <c r="A13" s="752" t="s">
        <v>157</v>
      </c>
      <c r="B13" s="753">
        <f t="shared" si="47"/>
        <v>0.5381282496</v>
      </c>
    </row>
    <row r="14">
      <c r="A14" s="755"/>
      <c r="B14" s="755"/>
    </row>
    <row r="15">
      <c r="K15" s="107"/>
    </row>
    <row r="16">
      <c r="A16" s="225" t="s">
        <v>0</v>
      </c>
      <c r="B16" s="170"/>
      <c r="C16" s="745" t="s">
        <v>55</v>
      </c>
      <c r="D16" s="219">
        <f>sum(E16:J16)+sum(L16:Q16)+sum(S16:X16)+sum(Z16:AE16)+SUM(AG16:AH16)</f>
        <v>0</v>
      </c>
      <c r="E16" s="756"/>
      <c r="F16" s="757"/>
      <c r="G16" s="756"/>
      <c r="H16" s="756"/>
      <c r="I16" s="757"/>
      <c r="J16" s="756"/>
      <c r="K16" s="60">
        <f t="shared" ref="K16:K25" si="58">sum(E16:J16)</f>
        <v>0</v>
      </c>
      <c r="L16" s="756"/>
      <c r="M16" s="757"/>
      <c r="N16" s="756"/>
      <c r="O16" s="756"/>
      <c r="P16" s="757"/>
      <c r="Q16" s="756"/>
      <c r="R16" s="60">
        <f t="shared" ref="R16:R25" si="59">sum(L16:Q16)</f>
        <v>0</v>
      </c>
      <c r="S16" s="756"/>
      <c r="T16" s="757"/>
      <c r="U16" s="756"/>
      <c r="V16" s="756"/>
      <c r="W16" s="757"/>
      <c r="X16" s="756"/>
      <c r="Y16" s="60">
        <f t="shared" ref="Y16:Y25" si="60">sum(S16:X16)</f>
        <v>0</v>
      </c>
      <c r="Z16" s="756"/>
      <c r="AA16" s="757"/>
      <c r="AB16" s="756"/>
      <c r="AC16" s="756"/>
      <c r="AD16" s="757"/>
      <c r="AE16" s="756"/>
      <c r="AF16" s="60">
        <f t="shared" ref="AF16:AF25" si="61">sum(Z16:AE16)</f>
        <v>0</v>
      </c>
      <c r="AG16" s="756"/>
      <c r="AH16" s="757"/>
      <c r="AI16" s="756"/>
      <c r="AJ16" s="756"/>
      <c r="AK16" s="757"/>
      <c r="AL16" s="756"/>
      <c r="AM16" s="60">
        <f t="shared" ref="AM16:AM25" si="62">sum(AG16:AL16)</f>
        <v>0</v>
      </c>
    </row>
    <row r="17">
      <c r="A17" s="744" t="s">
        <v>69</v>
      </c>
      <c r="B17" s="7"/>
      <c r="C17" s="747" t="s">
        <v>57</v>
      </c>
      <c r="D17" s="221">
        <f t="shared" ref="D17:D25" si="63">sum(E17:J17)+sum(L17:Q17)+sum(S17:X17)+sum(Z17:AE17)+sum(AG17:AH17)</f>
        <v>0</v>
      </c>
      <c r="E17" s="282"/>
      <c r="F17" s="283"/>
      <c r="G17" s="282"/>
      <c r="H17" s="282"/>
      <c r="I17" s="283"/>
      <c r="J17" s="282"/>
      <c r="K17" s="66">
        <f t="shared" si="58"/>
        <v>0</v>
      </c>
      <c r="L17" s="282"/>
      <c r="M17" s="283"/>
      <c r="N17" s="282"/>
      <c r="O17" s="282"/>
      <c r="P17" s="283"/>
      <c r="Q17" s="282"/>
      <c r="R17" s="66">
        <f t="shared" si="59"/>
        <v>0</v>
      </c>
      <c r="S17" s="282"/>
      <c r="T17" s="283"/>
      <c r="U17" s="282"/>
      <c r="V17" s="282"/>
      <c r="W17" s="283"/>
      <c r="X17" s="282"/>
      <c r="Y17" s="66">
        <f t="shared" si="60"/>
        <v>0</v>
      </c>
      <c r="Z17" s="282"/>
      <c r="AA17" s="283"/>
      <c r="AB17" s="282"/>
      <c r="AC17" s="282"/>
      <c r="AD17" s="283"/>
      <c r="AE17" s="282"/>
      <c r="AF17" s="66">
        <f t="shared" si="61"/>
        <v>0</v>
      </c>
      <c r="AG17" s="282"/>
      <c r="AH17" s="283"/>
      <c r="AI17" s="282"/>
      <c r="AJ17" s="282"/>
      <c r="AK17" s="283"/>
      <c r="AL17" s="282"/>
      <c r="AM17" s="66">
        <f t="shared" si="62"/>
        <v>0</v>
      </c>
    </row>
    <row r="18">
      <c r="A18" s="746" t="str">
        <f>D17/D18</f>
        <v>#DIV/0!</v>
      </c>
      <c r="B18" s="7"/>
      <c r="C18" s="747" t="s">
        <v>58</v>
      </c>
      <c r="D18" s="221">
        <f t="shared" si="63"/>
        <v>0</v>
      </c>
      <c r="E18" s="189"/>
      <c r="F18" s="189"/>
      <c r="G18" s="189"/>
      <c r="H18" s="189"/>
      <c r="I18" s="189"/>
      <c r="J18" s="89"/>
      <c r="K18" s="66">
        <f t="shared" si="58"/>
        <v>0</v>
      </c>
      <c r="L18" s="189"/>
      <c r="M18" s="189"/>
      <c r="N18" s="189"/>
      <c r="O18" s="189"/>
      <c r="P18" s="189"/>
      <c r="Q18" s="89"/>
      <c r="R18" s="66">
        <f t="shared" si="59"/>
        <v>0</v>
      </c>
      <c r="S18" s="189"/>
      <c r="T18" s="189"/>
      <c r="U18" s="189"/>
      <c r="V18" s="189"/>
      <c r="W18" s="189"/>
      <c r="X18" s="189"/>
      <c r="Y18" s="66">
        <f t="shared" si="60"/>
        <v>0</v>
      </c>
      <c r="Z18" s="189"/>
      <c r="AA18" s="189"/>
      <c r="AB18" s="189"/>
      <c r="AC18" s="189"/>
      <c r="AD18" s="189"/>
      <c r="AE18" s="89"/>
      <c r="AF18" s="66">
        <f t="shared" si="61"/>
        <v>0</v>
      </c>
      <c r="AG18" s="189"/>
      <c r="AH18" s="189"/>
      <c r="AI18" s="189"/>
      <c r="AJ18" s="189"/>
      <c r="AK18" s="189"/>
      <c r="AL18" s="89"/>
      <c r="AM18" s="66">
        <f t="shared" si="62"/>
        <v>0</v>
      </c>
    </row>
    <row r="19">
      <c r="A19" s="744" t="s">
        <v>1280</v>
      </c>
      <c r="B19" s="7"/>
      <c r="C19" s="747" t="s">
        <v>59</v>
      </c>
      <c r="D19" s="221">
        <f t="shared" si="63"/>
        <v>0</v>
      </c>
      <c r="E19" s="189"/>
      <c r="F19" s="189"/>
      <c r="G19" s="189"/>
      <c r="H19" s="189"/>
      <c r="I19" s="189"/>
      <c r="J19" s="189"/>
      <c r="K19" s="66">
        <f t="shared" si="58"/>
        <v>0</v>
      </c>
      <c r="L19" s="189"/>
      <c r="M19" s="189"/>
      <c r="N19" s="189"/>
      <c r="O19" s="189"/>
      <c r="P19" s="189"/>
      <c r="Q19" s="189"/>
      <c r="R19" s="66">
        <f t="shared" si="59"/>
        <v>0</v>
      </c>
      <c r="S19" s="189"/>
      <c r="T19" s="189"/>
      <c r="U19" s="189"/>
      <c r="V19" s="189"/>
      <c r="W19" s="189"/>
      <c r="X19" s="189"/>
      <c r="Y19" s="66">
        <f t="shared" si="60"/>
        <v>0</v>
      </c>
      <c r="Z19" s="189"/>
      <c r="AA19" s="189"/>
      <c r="AB19" s="189"/>
      <c r="AC19" s="189"/>
      <c r="AD19" s="189"/>
      <c r="AE19" s="189"/>
      <c r="AF19" s="66">
        <f t="shared" si="61"/>
        <v>0</v>
      </c>
      <c r="AG19" s="189"/>
      <c r="AH19" s="189"/>
      <c r="AI19" s="189"/>
      <c r="AJ19" s="189"/>
      <c r="AK19" s="189"/>
      <c r="AL19" s="189"/>
      <c r="AM19" s="66">
        <f t="shared" si="62"/>
        <v>0</v>
      </c>
    </row>
    <row r="20">
      <c r="A20" s="746" t="str">
        <f>D18/sum(D18:D19)</f>
        <v>#DIV/0!</v>
      </c>
      <c r="B20" s="7"/>
      <c r="C20" s="68" t="s">
        <v>109</v>
      </c>
      <c r="D20" s="221">
        <f t="shared" si="63"/>
        <v>0</v>
      </c>
      <c r="E20" s="283"/>
      <c r="F20" s="283"/>
      <c r="G20" s="283"/>
      <c r="H20" s="283"/>
      <c r="I20" s="283"/>
      <c r="J20" s="283"/>
      <c r="K20" s="66">
        <f t="shared" si="58"/>
        <v>0</v>
      </c>
      <c r="L20" s="283"/>
      <c r="M20" s="283"/>
      <c r="N20" s="282"/>
      <c r="O20" s="283"/>
      <c r="P20" s="283"/>
      <c r="Q20" s="283"/>
      <c r="R20" s="66">
        <f t="shared" si="59"/>
        <v>0</v>
      </c>
      <c r="S20" s="282"/>
      <c r="T20" s="282"/>
      <c r="U20" s="282"/>
      <c r="V20" s="283"/>
      <c r="W20" s="283"/>
      <c r="X20" s="283"/>
      <c r="Y20" s="66">
        <f t="shared" si="60"/>
        <v>0</v>
      </c>
      <c r="Z20" s="282"/>
      <c r="AA20" s="282"/>
      <c r="AB20" s="282"/>
      <c r="AC20" s="283"/>
      <c r="AD20" s="283"/>
      <c r="AE20" s="283"/>
      <c r="AF20" s="66">
        <f t="shared" si="61"/>
        <v>0</v>
      </c>
      <c r="AG20" s="282"/>
      <c r="AH20" s="282"/>
      <c r="AI20" s="282"/>
      <c r="AJ20" s="283"/>
      <c r="AK20" s="283"/>
      <c r="AL20" s="283"/>
      <c r="AM20" s="66">
        <f t="shared" si="62"/>
        <v>0</v>
      </c>
    </row>
    <row r="21">
      <c r="A21" s="744" t="s">
        <v>71</v>
      </c>
      <c r="B21" s="7"/>
      <c r="C21" s="747" t="s">
        <v>72</v>
      </c>
      <c r="D21" s="221">
        <f t="shared" si="63"/>
        <v>0</v>
      </c>
      <c r="E21" s="282"/>
      <c r="F21" s="283"/>
      <c r="G21" s="282"/>
      <c r="H21" s="283"/>
      <c r="I21" s="283"/>
      <c r="J21" s="283"/>
      <c r="K21" s="66">
        <f t="shared" si="58"/>
        <v>0</v>
      </c>
      <c r="L21" s="283"/>
      <c r="M21" s="283"/>
      <c r="N21" s="283"/>
      <c r="O21" s="283"/>
      <c r="P21" s="283"/>
      <c r="Q21" s="283"/>
      <c r="R21" s="66">
        <f t="shared" si="59"/>
        <v>0</v>
      </c>
      <c r="S21" s="282"/>
      <c r="T21" s="282"/>
      <c r="U21" s="282"/>
      <c r="V21" s="283"/>
      <c r="W21" s="283"/>
      <c r="X21" s="283"/>
      <c r="Y21" s="66">
        <f t="shared" si="60"/>
        <v>0</v>
      </c>
      <c r="Z21" s="282"/>
      <c r="AA21" s="282"/>
      <c r="AB21" s="282"/>
      <c r="AC21" s="283"/>
      <c r="AD21" s="283"/>
      <c r="AE21" s="283"/>
      <c r="AF21" s="66">
        <f t="shared" si="61"/>
        <v>0</v>
      </c>
      <c r="AG21" s="282"/>
      <c r="AH21" s="282"/>
      <c r="AI21" s="282"/>
      <c r="AJ21" s="283"/>
      <c r="AK21" s="283"/>
      <c r="AL21" s="283"/>
      <c r="AM21" s="66">
        <f t="shared" si="62"/>
        <v>0</v>
      </c>
    </row>
    <row r="22">
      <c r="A22" s="748" t="str">
        <f>(D18+D19)/D20</f>
        <v>#DIV/0!</v>
      </c>
      <c r="B22" s="7"/>
      <c r="C22" s="751" t="s">
        <v>1282</v>
      </c>
      <c r="D22" s="221">
        <f t="shared" si="63"/>
        <v>0</v>
      </c>
      <c r="E22" s="282"/>
      <c r="F22" s="283"/>
      <c r="G22" s="282"/>
      <c r="H22" s="283"/>
      <c r="I22" s="282"/>
      <c r="J22" s="283"/>
      <c r="K22" s="66">
        <f t="shared" si="58"/>
        <v>0</v>
      </c>
      <c r="L22" s="283"/>
      <c r="M22" s="283"/>
      <c r="N22" s="283"/>
      <c r="O22" s="283"/>
      <c r="P22" s="283"/>
      <c r="Q22" s="283"/>
      <c r="R22" s="66">
        <f t="shared" si="59"/>
        <v>0</v>
      </c>
      <c r="S22" s="282"/>
      <c r="T22" s="282"/>
      <c r="U22" s="282"/>
      <c r="V22" s="283"/>
      <c r="W22" s="283"/>
      <c r="X22" s="283"/>
      <c r="Y22" s="66">
        <f t="shared" si="60"/>
        <v>0</v>
      </c>
      <c r="Z22" s="282"/>
      <c r="AA22" s="282"/>
      <c r="AB22" s="282"/>
      <c r="AC22" s="283"/>
      <c r="AD22" s="283"/>
      <c r="AE22" s="283"/>
      <c r="AF22" s="66">
        <f t="shared" si="61"/>
        <v>0</v>
      </c>
      <c r="AG22" s="282"/>
      <c r="AH22" s="282"/>
      <c r="AI22" s="282"/>
      <c r="AJ22" s="283"/>
      <c r="AK22" s="283"/>
      <c r="AL22" s="283"/>
      <c r="AM22" s="66">
        <f t="shared" si="62"/>
        <v>0</v>
      </c>
    </row>
    <row r="23">
      <c r="A23" s="749" t="s">
        <v>1281</v>
      </c>
      <c r="B23" s="750" t="str">
        <f>D21/D25</f>
        <v>#DIV/0!</v>
      </c>
      <c r="C23" s="17" t="s">
        <v>1283</v>
      </c>
      <c r="D23" s="221">
        <f t="shared" si="63"/>
        <v>0</v>
      </c>
      <c r="E23" s="282"/>
      <c r="F23" s="283"/>
      <c r="G23" s="282"/>
      <c r="H23" s="283"/>
      <c r="I23" s="282"/>
      <c r="J23" s="283"/>
      <c r="K23" s="66">
        <f t="shared" si="58"/>
        <v>0</v>
      </c>
      <c r="L23" s="283"/>
      <c r="M23" s="283"/>
      <c r="N23" s="283"/>
      <c r="O23" s="283"/>
      <c r="P23" s="283"/>
      <c r="Q23" s="283"/>
      <c r="R23" s="66">
        <f t="shared" si="59"/>
        <v>0</v>
      </c>
      <c r="S23" s="282"/>
      <c r="T23" s="282"/>
      <c r="U23" s="282"/>
      <c r="V23" s="283"/>
      <c r="W23" s="283"/>
      <c r="X23" s="283"/>
      <c r="Y23" s="66">
        <f t="shared" si="60"/>
        <v>0</v>
      </c>
      <c r="Z23" s="282"/>
      <c r="AA23" s="282"/>
      <c r="AB23" s="282"/>
      <c r="AC23" s="283"/>
      <c r="AD23" s="283"/>
      <c r="AE23" s="283"/>
      <c r="AF23" s="66">
        <f t="shared" si="61"/>
        <v>0</v>
      </c>
      <c r="AG23" s="282"/>
      <c r="AH23" s="282"/>
      <c r="AI23" s="282"/>
      <c r="AJ23" s="283"/>
      <c r="AK23" s="283"/>
      <c r="AL23" s="283"/>
      <c r="AM23" s="66">
        <f t="shared" si="62"/>
        <v>0</v>
      </c>
    </row>
    <row r="24">
      <c r="A24" s="752" t="s">
        <v>163</v>
      </c>
      <c r="B24" s="753" t="str">
        <f t="shared" ref="B24:B27" si="64">D21/D22</f>
        <v>#DIV/0!</v>
      </c>
      <c r="C24" s="44" t="s">
        <v>1284</v>
      </c>
      <c r="D24" s="221">
        <f t="shared" si="63"/>
        <v>0</v>
      </c>
      <c r="E24" s="282"/>
      <c r="F24" s="283"/>
      <c r="G24" s="282"/>
      <c r="H24" s="283"/>
      <c r="I24" s="282"/>
      <c r="J24" s="283"/>
      <c r="K24" s="66">
        <f t="shared" si="58"/>
        <v>0</v>
      </c>
      <c r="L24" s="283"/>
      <c r="M24" s="283"/>
      <c r="N24" s="283"/>
      <c r="O24" s="283"/>
      <c r="P24" s="283"/>
      <c r="Q24" s="283"/>
      <c r="R24" s="66">
        <f t="shared" si="59"/>
        <v>0</v>
      </c>
      <c r="S24" s="282"/>
      <c r="T24" s="282"/>
      <c r="U24" s="282"/>
      <c r="V24" s="283"/>
      <c r="W24" s="283"/>
      <c r="X24" s="283"/>
      <c r="Y24" s="66">
        <f t="shared" si="60"/>
        <v>0</v>
      </c>
      <c r="Z24" s="282"/>
      <c r="AA24" s="282"/>
      <c r="AB24" s="282"/>
      <c r="AC24" s="283"/>
      <c r="AD24" s="283"/>
      <c r="AE24" s="283"/>
      <c r="AF24" s="66">
        <f t="shared" si="61"/>
        <v>0</v>
      </c>
      <c r="AG24" s="282"/>
      <c r="AH24" s="282"/>
      <c r="AI24" s="282"/>
      <c r="AJ24" s="283"/>
      <c r="AK24" s="283"/>
      <c r="AL24" s="283"/>
      <c r="AM24" s="66">
        <f t="shared" si="62"/>
        <v>0</v>
      </c>
    </row>
    <row r="25">
      <c r="A25" s="752" t="s">
        <v>161</v>
      </c>
      <c r="B25" s="753" t="str">
        <f t="shared" si="64"/>
        <v>#DIV/0!</v>
      </c>
      <c r="C25" s="17" t="s">
        <v>97</v>
      </c>
      <c r="D25" s="221">
        <f t="shared" si="63"/>
        <v>0</v>
      </c>
      <c r="E25" s="282"/>
      <c r="F25" s="283"/>
      <c r="G25" s="282"/>
      <c r="H25" s="283"/>
      <c r="I25" s="282"/>
      <c r="J25" s="283"/>
      <c r="K25" s="66">
        <f t="shared" si="58"/>
        <v>0</v>
      </c>
      <c r="L25" s="283"/>
      <c r="M25" s="283"/>
      <c r="N25" s="283"/>
      <c r="O25" s="283"/>
      <c r="P25" s="283"/>
      <c r="Q25" s="283"/>
      <c r="R25" s="66">
        <f t="shared" si="59"/>
        <v>0</v>
      </c>
      <c r="S25" s="282"/>
      <c r="T25" s="282"/>
      <c r="U25" s="282"/>
      <c r="V25" s="283"/>
      <c r="W25" s="283"/>
      <c r="X25" s="283"/>
      <c r="Y25" s="66">
        <f t="shared" si="60"/>
        <v>0</v>
      </c>
      <c r="Z25" s="282"/>
      <c r="AA25" s="282"/>
      <c r="AB25" s="282"/>
      <c r="AC25" s="283"/>
      <c r="AD25" s="283"/>
      <c r="AE25" s="283"/>
      <c r="AF25" s="66">
        <f t="shared" si="61"/>
        <v>0</v>
      </c>
      <c r="AG25" s="282"/>
      <c r="AH25" s="282"/>
      <c r="AI25" s="282"/>
      <c r="AJ25" s="283"/>
      <c r="AK25" s="283"/>
      <c r="AL25" s="283"/>
      <c r="AM25" s="66">
        <f t="shared" si="62"/>
        <v>0</v>
      </c>
    </row>
    <row r="26">
      <c r="A26" s="752" t="s">
        <v>159</v>
      </c>
      <c r="B26" s="753" t="str">
        <f t="shared" si="64"/>
        <v>#DIV/0!</v>
      </c>
      <c r="C26" s="266"/>
      <c r="D26" s="758"/>
      <c r="K26" s="107"/>
    </row>
    <row r="27">
      <c r="A27" s="752" t="s">
        <v>157</v>
      </c>
      <c r="B27" s="753" t="str">
        <f t="shared" si="64"/>
        <v>#DIV/0!</v>
      </c>
      <c r="K27" s="107"/>
    </row>
    <row r="28">
      <c r="A28" s="176"/>
      <c r="B28" s="759"/>
      <c r="K28" s="107"/>
    </row>
    <row r="29">
      <c r="A29" s="225" t="s">
        <v>139</v>
      </c>
      <c r="B29" s="170"/>
      <c r="C29" s="745" t="s">
        <v>55</v>
      </c>
      <c r="D29" s="219">
        <f>sum(E29:J29)+sum(L29:Q29)+sum(S29:X29)+sum(Z29:AE29)+SUM(AG29:AJ29)</f>
        <v>2672000</v>
      </c>
      <c r="E29" s="757">
        <v>0.0</v>
      </c>
      <c r="F29" s="757"/>
      <c r="G29" s="757"/>
      <c r="H29" s="757">
        <v>0.0</v>
      </c>
      <c r="I29" s="757">
        <v>0.0</v>
      </c>
      <c r="J29" s="756"/>
      <c r="K29" s="60">
        <f t="shared" ref="K29:K38" si="65">sum(E29:J29)</f>
        <v>0</v>
      </c>
      <c r="L29" s="757">
        <v>0.0</v>
      </c>
      <c r="M29" s="757">
        <v>0.0</v>
      </c>
      <c r="N29" s="757">
        <v>0.0</v>
      </c>
      <c r="O29" s="757">
        <v>0.0</v>
      </c>
      <c r="P29" s="757">
        <v>0.0</v>
      </c>
      <c r="Q29" s="757"/>
      <c r="R29" s="60">
        <f t="shared" ref="R29:R38" si="66">sum(L29:Q29)</f>
        <v>0</v>
      </c>
      <c r="S29" s="757">
        <v>0.0</v>
      </c>
      <c r="T29" s="757">
        <v>0.0</v>
      </c>
      <c r="U29" s="757">
        <v>712000.0</v>
      </c>
      <c r="V29" s="757">
        <v>0.0</v>
      </c>
      <c r="W29" s="757">
        <v>592000.0</v>
      </c>
      <c r="X29" s="756"/>
      <c r="Y29" s="60">
        <f t="shared" ref="Y29:Y38" si="67">sum(S29:X29)</f>
        <v>1304000</v>
      </c>
      <c r="Z29" s="757">
        <v>72000.0</v>
      </c>
      <c r="AA29" s="757">
        <v>0.0</v>
      </c>
      <c r="AB29" s="757">
        <v>352000.0</v>
      </c>
      <c r="AC29" s="757">
        <v>0.0</v>
      </c>
      <c r="AD29" s="757">
        <v>352000.0</v>
      </c>
      <c r="AE29" s="757">
        <v>592000.0</v>
      </c>
      <c r="AF29" s="60">
        <f t="shared" ref="AF29:AF38" si="68">sum(Z29:AE29)</f>
        <v>1368000</v>
      </c>
      <c r="AG29" s="757"/>
      <c r="AH29" s="760"/>
      <c r="AI29" s="761"/>
      <c r="AJ29" s="757"/>
      <c r="AK29" s="757"/>
      <c r="AL29" s="756"/>
      <c r="AM29" s="60">
        <f t="shared" ref="AM29:AM38" si="69">sum(AG29:AL29)</f>
        <v>0</v>
      </c>
    </row>
    <row r="30">
      <c r="A30" s="744" t="s">
        <v>69</v>
      </c>
      <c r="B30" s="7"/>
      <c r="C30" s="747" t="s">
        <v>57</v>
      </c>
      <c r="D30" s="221">
        <f t="shared" ref="D30:D33" si="70">sum(E30:J30)+sum(L30:Q30)+sum(S30:X30)+sum(Z30:AE30)+sum(AG30:AJ30)</f>
        <v>7</v>
      </c>
      <c r="E30" s="762">
        <v>0.0</v>
      </c>
      <c r="F30" s="762"/>
      <c r="G30" s="762"/>
      <c r="H30" s="762">
        <v>0.0</v>
      </c>
      <c r="I30" s="762">
        <v>0.0</v>
      </c>
      <c r="J30" s="763"/>
      <c r="K30" s="66">
        <f t="shared" si="65"/>
        <v>0</v>
      </c>
      <c r="L30" s="762">
        <v>0.0</v>
      </c>
      <c r="M30" s="762">
        <v>0.0</v>
      </c>
      <c r="N30" s="762">
        <v>0.0</v>
      </c>
      <c r="O30" s="762">
        <v>0.0</v>
      </c>
      <c r="P30" s="762">
        <v>0.0</v>
      </c>
      <c r="Q30" s="764"/>
      <c r="R30" s="66">
        <f t="shared" si="66"/>
        <v>0</v>
      </c>
      <c r="S30" s="762">
        <v>0.0</v>
      </c>
      <c r="T30" s="762">
        <v>0.0</v>
      </c>
      <c r="U30" s="765">
        <v>1.0</v>
      </c>
      <c r="V30" s="765">
        <v>0.0</v>
      </c>
      <c r="W30" s="765">
        <v>1.0</v>
      </c>
      <c r="X30" s="282"/>
      <c r="Y30" s="66">
        <f t="shared" si="67"/>
        <v>2</v>
      </c>
      <c r="Z30" s="764">
        <v>1.0</v>
      </c>
      <c r="AA30" s="764">
        <v>0.0</v>
      </c>
      <c r="AB30" s="764">
        <v>1.0</v>
      </c>
      <c r="AC30" s="764">
        <v>0.0</v>
      </c>
      <c r="AD30" s="766">
        <v>1.0</v>
      </c>
      <c r="AE30" s="766">
        <v>2.0</v>
      </c>
      <c r="AF30" s="66">
        <f t="shared" si="68"/>
        <v>5</v>
      </c>
      <c r="AG30" s="764"/>
      <c r="AH30" s="767"/>
      <c r="AI30" s="768"/>
      <c r="AJ30" s="283"/>
      <c r="AK30" s="283"/>
      <c r="AL30" s="282"/>
      <c r="AM30" s="66">
        <f t="shared" si="69"/>
        <v>0</v>
      </c>
    </row>
    <row r="31">
      <c r="A31" s="746">
        <f>D30/D31</f>
        <v>0.2916666667</v>
      </c>
      <c r="B31" s="7"/>
      <c r="C31" s="747" t="s">
        <v>58</v>
      </c>
      <c r="D31" s="221">
        <f t="shared" si="70"/>
        <v>24</v>
      </c>
      <c r="E31" s="762">
        <v>1.0</v>
      </c>
      <c r="F31" s="762"/>
      <c r="G31" s="762"/>
      <c r="H31" s="762">
        <v>0.0</v>
      </c>
      <c r="I31" s="762">
        <v>3.0</v>
      </c>
      <c r="J31" s="769"/>
      <c r="K31" s="66">
        <f t="shared" si="65"/>
        <v>4</v>
      </c>
      <c r="L31" s="765">
        <v>1.0</v>
      </c>
      <c r="M31" s="765">
        <v>1.0</v>
      </c>
      <c r="N31" s="765">
        <v>0.0</v>
      </c>
      <c r="O31" s="764">
        <v>5.0</v>
      </c>
      <c r="P31" s="765">
        <v>2.0</v>
      </c>
      <c r="Q31" s="765"/>
      <c r="R31" s="66">
        <f t="shared" si="66"/>
        <v>9</v>
      </c>
      <c r="S31" s="765">
        <v>0.0</v>
      </c>
      <c r="T31" s="765">
        <v>1.0</v>
      </c>
      <c r="U31" s="765">
        <v>1.0</v>
      </c>
      <c r="V31" s="765">
        <v>0.0</v>
      </c>
      <c r="W31" s="765">
        <v>1.0</v>
      </c>
      <c r="X31" s="89"/>
      <c r="Y31" s="66">
        <f t="shared" si="67"/>
        <v>3</v>
      </c>
      <c r="Z31" s="765">
        <v>4.0</v>
      </c>
      <c r="AA31" s="765">
        <v>1.0</v>
      </c>
      <c r="AB31" s="766">
        <v>1.0</v>
      </c>
      <c r="AC31" s="766">
        <v>1.0</v>
      </c>
      <c r="AD31" s="766">
        <v>1.0</v>
      </c>
      <c r="AE31" s="765">
        <v>0.0</v>
      </c>
      <c r="AF31" s="66">
        <f t="shared" si="68"/>
        <v>8</v>
      </c>
      <c r="AG31" s="770"/>
      <c r="AH31" s="767"/>
      <c r="AI31" s="771"/>
      <c r="AJ31" s="189"/>
      <c r="AK31" s="189"/>
      <c r="AL31" s="89"/>
      <c r="AM31" s="66">
        <f t="shared" si="69"/>
        <v>0</v>
      </c>
    </row>
    <row r="32">
      <c r="A32" s="744" t="s">
        <v>1280</v>
      </c>
      <c r="B32" s="7"/>
      <c r="C32" s="747" t="s">
        <v>59</v>
      </c>
      <c r="D32" s="221">
        <f t="shared" si="70"/>
        <v>13</v>
      </c>
      <c r="E32" s="762">
        <v>2.0</v>
      </c>
      <c r="F32" s="762"/>
      <c r="G32" s="762"/>
      <c r="H32" s="762">
        <v>0.0</v>
      </c>
      <c r="I32" s="762">
        <v>0.0</v>
      </c>
      <c r="J32" s="772"/>
      <c r="K32" s="66">
        <f t="shared" si="65"/>
        <v>2</v>
      </c>
      <c r="L32" s="762">
        <v>0.0</v>
      </c>
      <c r="M32" s="762">
        <v>1.0</v>
      </c>
      <c r="N32" s="765">
        <v>2.0</v>
      </c>
      <c r="O32" s="764">
        <v>1.0</v>
      </c>
      <c r="P32" s="764">
        <v>1.0</v>
      </c>
      <c r="Q32" s="765"/>
      <c r="R32" s="66">
        <f t="shared" si="66"/>
        <v>5</v>
      </c>
      <c r="S32" s="765">
        <v>0.0</v>
      </c>
      <c r="T32" s="765">
        <v>0.0</v>
      </c>
      <c r="U32" s="764">
        <v>2.0</v>
      </c>
      <c r="V32" s="765">
        <v>0.0</v>
      </c>
      <c r="W32" s="765">
        <v>1.0</v>
      </c>
      <c r="X32" s="189"/>
      <c r="Y32" s="66">
        <f t="shared" si="67"/>
        <v>3</v>
      </c>
      <c r="Z32" s="765">
        <v>0.0</v>
      </c>
      <c r="AA32" s="764">
        <v>1.0</v>
      </c>
      <c r="AB32" s="765">
        <v>0.0</v>
      </c>
      <c r="AC32" s="766">
        <v>1.0</v>
      </c>
      <c r="AD32" s="766">
        <v>1.0</v>
      </c>
      <c r="AE32" s="765">
        <v>0.0</v>
      </c>
      <c r="AF32" s="66">
        <f t="shared" si="68"/>
        <v>3</v>
      </c>
      <c r="AG32" s="770"/>
      <c r="AH32" s="770"/>
      <c r="AI32" s="771"/>
      <c r="AJ32" s="764"/>
      <c r="AK32" s="189"/>
      <c r="AL32" s="189"/>
      <c r="AM32" s="66">
        <f t="shared" si="69"/>
        <v>0</v>
      </c>
    </row>
    <row r="33">
      <c r="A33" s="746">
        <f>D31/sum(D31:D32)</f>
        <v>0.6486486486</v>
      </c>
      <c r="B33" s="7"/>
      <c r="C33" s="68" t="s">
        <v>109</v>
      </c>
      <c r="D33" s="221">
        <f t="shared" si="70"/>
        <v>50</v>
      </c>
      <c r="E33" s="766">
        <v>3.0</v>
      </c>
      <c r="F33" s="762"/>
      <c r="G33" s="766"/>
      <c r="H33" s="762">
        <v>0.0</v>
      </c>
      <c r="I33" s="762">
        <v>3.0</v>
      </c>
      <c r="J33" s="762"/>
      <c r="K33" s="66">
        <f t="shared" si="65"/>
        <v>6</v>
      </c>
      <c r="L33" s="764">
        <v>1.0</v>
      </c>
      <c r="M33" s="766">
        <v>4.0</v>
      </c>
      <c r="N33" s="765">
        <v>4.0</v>
      </c>
      <c r="O33" s="764">
        <v>7.0</v>
      </c>
      <c r="P33" s="765">
        <v>4.0</v>
      </c>
      <c r="Q33" s="766"/>
      <c r="R33" s="66">
        <f t="shared" si="66"/>
        <v>20</v>
      </c>
      <c r="S33" s="766">
        <v>1.0</v>
      </c>
      <c r="T33" s="766">
        <v>1.0</v>
      </c>
      <c r="U33" s="764">
        <v>4.0</v>
      </c>
      <c r="V33" s="764">
        <v>2.0</v>
      </c>
      <c r="W33" s="765">
        <v>4.0</v>
      </c>
      <c r="X33" s="283"/>
      <c r="Y33" s="66">
        <f t="shared" si="67"/>
        <v>12</v>
      </c>
      <c r="Z33" s="765">
        <v>4.0</v>
      </c>
      <c r="AA33" s="766">
        <v>3.0</v>
      </c>
      <c r="AB33" s="765">
        <v>1.0</v>
      </c>
      <c r="AC33" s="766">
        <v>2.0</v>
      </c>
      <c r="AD33" s="766">
        <v>2.0</v>
      </c>
      <c r="AE33" s="766">
        <v>0.0</v>
      </c>
      <c r="AF33" s="66">
        <f t="shared" si="68"/>
        <v>12</v>
      </c>
      <c r="AG33" s="767"/>
      <c r="AH33" s="770"/>
      <c r="AI33" s="768"/>
      <c r="AJ33" s="283"/>
      <c r="AK33" s="283"/>
      <c r="AL33" s="283"/>
      <c r="AM33" s="66">
        <f t="shared" si="69"/>
        <v>0</v>
      </c>
    </row>
    <row r="34">
      <c r="A34" s="744" t="s">
        <v>71</v>
      </c>
      <c r="B34" s="7"/>
      <c r="C34" s="747" t="s">
        <v>72</v>
      </c>
      <c r="D34" s="221">
        <f t="shared" ref="D34:D38" si="71">sum(E34:J34)+sum(L34:Q34)+sum(S34:X34)+sum(Z34:AE34)+sum(AG34:AH34)</f>
        <v>6</v>
      </c>
      <c r="E34" s="766">
        <v>0.0</v>
      </c>
      <c r="F34" s="762"/>
      <c r="G34" s="766"/>
      <c r="H34" s="762">
        <v>2.0</v>
      </c>
      <c r="I34" s="762">
        <v>0.0</v>
      </c>
      <c r="J34" s="773"/>
      <c r="K34" s="774">
        <f t="shared" si="65"/>
        <v>2</v>
      </c>
      <c r="L34" s="764">
        <v>1.0</v>
      </c>
      <c r="M34" s="765">
        <v>1.0</v>
      </c>
      <c r="N34" s="764">
        <v>0.0</v>
      </c>
      <c r="O34" s="764">
        <v>0.0</v>
      </c>
      <c r="P34" s="764">
        <v>0.0</v>
      </c>
      <c r="Q34" s="775"/>
      <c r="R34" s="774">
        <f t="shared" si="66"/>
        <v>2</v>
      </c>
      <c r="S34" s="764">
        <v>0.0</v>
      </c>
      <c r="T34" s="764">
        <v>0.0</v>
      </c>
      <c r="U34" s="764">
        <v>0.0</v>
      </c>
      <c r="V34" s="764">
        <v>0.0</v>
      </c>
      <c r="W34" s="764">
        <v>0.0</v>
      </c>
      <c r="X34" s="775"/>
      <c r="Y34" s="774">
        <f t="shared" si="67"/>
        <v>0</v>
      </c>
      <c r="Z34" s="764">
        <v>0.0</v>
      </c>
      <c r="AA34" s="764">
        <v>2.0</v>
      </c>
      <c r="AB34" s="764">
        <v>0.0</v>
      </c>
      <c r="AC34" s="764">
        <v>0.0</v>
      </c>
      <c r="AD34" s="764">
        <v>0.0</v>
      </c>
      <c r="AE34" s="766">
        <v>0.0</v>
      </c>
      <c r="AF34" s="774">
        <f t="shared" si="68"/>
        <v>2</v>
      </c>
      <c r="AG34" s="764"/>
      <c r="AH34" s="764"/>
      <c r="AI34" s="768"/>
      <c r="AJ34" s="764"/>
      <c r="AK34" s="283"/>
      <c r="AL34" s="283"/>
      <c r="AM34" s="66">
        <f t="shared" si="69"/>
        <v>0</v>
      </c>
    </row>
    <row r="35">
      <c r="A35" s="748">
        <f>(D31+D32)/D33</f>
        <v>0.74</v>
      </c>
      <c r="B35" s="7"/>
      <c r="C35" s="751" t="s">
        <v>1282</v>
      </c>
      <c r="D35" s="221">
        <f t="shared" si="71"/>
        <v>11</v>
      </c>
      <c r="E35" s="766">
        <v>0.0</v>
      </c>
      <c r="F35" s="762"/>
      <c r="G35" s="766"/>
      <c r="H35" s="762">
        <v>3.0</v>
      </c>
      <c r="I35" s="762">
        <v>0.0</v>
      </c>
      <c r="J35" s="773"/>
      <c r="K35" s="66">
        <f t="shared" si="65"/>
        <v>3</v>
      </c>
      <c r="L35" s="764">
        <v>1.0</v>
      </c>
      <c r="M35" s="767">
        <v>3.0</v>
      </c>
      <c r="N35" s="764">
        <v>0.0</v>
      </c>
      <c r="O35" s="764">
        <v>0.0</v>
      </c>
      <c r="P35" s="764">
        <v>0.0</v>
      </c>
      <c r="Q35" s="766"/>
      <c r="R35" s="66">
        <f t="shared" si="66"/>
        <v>4</v>
      </c>
      <c r="S35" s="764">
        <v>0.0</v>
      </c>
      <c r="T35" s="764">
        <v>0.0</v>
      </c>
      <c r="U35" s="764">
        <v>2.0</v>
      </c>
      <c r="V35" s="764">
        <v>0.0</v>
      </c>
      <c r="W35" s="764">
        <v>0.0</v>
      </c>
      <c r="X35" s="283"/>
      <c r="Y35" s="66">
        <f t="shared" si="67"/>
        <v>2</v>
      </c>
      <c r="Z35" s="764">
        <v>0.0</v>
      </c>
      <c r="AA35" s="764">
        <v>2.0</v>
      </c>
      <c r="AB35" s="764"/>
      <c r="AC35" s="764"/>
      <c r="AD35" s="764"/>
      <c r="AE35" s="283"/>
      <c r="AF35" s="66">
        <f t="shared" si="68"/>
        <v>2</v>
      </c>
      <c r="AG35" s="764"/>
      <c r="AH35" s="764"/>
      <c r="AI35" s="768"/>
      <c r="AJ35" s="764"/>
      <c r="AK35" s="283"/>
      <c r="AL35" s="283"/>
      <c r="AM35" s="66">
        <f t="shared" si="69"/>
        <v>0</v>
      </c>
    </row>
    <row r="36">
      <c r="A36" s="749" t="s">
        <v>1281</v>
      </c>
      <c r="B36" s="750">
        <f>D34/D38</f>
        <v>0.008163265306</v>
      </c>
      <c r="C36" s="17" t="s">
        <v>1283</v>
      </c>
      <c r="D36" s="221">
        <f t="shared" si="71"/>
        <v>25</v>
      </c>
      <c r="E36" s="776">
        <v>0.0</v>
      </c>
      <c r="F36" s="762"/>
      <c r="G36" s="776"/>
      <c r="H36" s="762">
        <v>3.0</v>
      </c>
      <c r="I36" s="762">
        <v>0.0</v>
      </c>
      <c r="J36" s="773"/>
      <c r="K36" s="66">
        <f t="shared" si="65"/>
        <v>3</v>
      </c>
      <c r="L36" s="764">
        <v>2.0</v>
      </c>
      <c r="M36" s="767">
        <v>3.0</v>
      </c>
      <c r="N36" s="764">
        <v>2.0</v>
      </c>
      <c r="O36" s="764">
        <v>1.0</v>
      </c>
      <c r="P36" s="764">
        <v>2.0</v>
      </c>
      <c r="Q36" s="766"/>
      <c r="R36" s="66">
        <f t="shared" si="66"/>
        <v>10</v>
      </c>
      <c r="S36" s="764">
        <v>2.0</v>
      </c>
      <c r="T36" s="764">
        <v>1.0</v>
      </c>
      <c r="U36" s="764">
        <v>5.0</v>
      </c>
      <c r="V36" s="764">
        <v>0.0</v>
      </c>
      <c r="W36" s="764">
        <v>0.0</v>
      </c>
      <c r="X36" s="283"/>
      <c r="Y36" s="66">
        <f t="shared" si="67"/>
        <v>8</v>
      </c>
      <c r="Z36" s="764">
        <v>0.0</v>
      </c>
      <c r="AA36" s="764">
        <v>4.0</v>
      </c>
      <c r="AB36" s="764"/>
      <c r="AC36" s="764"/>
      <c r="AD36" s="764"/>
      <c r="AE36" s="283"/>
      <c r="AF36" s="66">
        <f t="shared" si="68"/>
        <v>4</v>
      </c>
      <c r="AG36" s="764"/>
      <c r="AH36" s="764"/>
      <c r="AI36" s="768"/>
      <c r="AJ36" s="764"/>
      <c r="AK36" s="283"/>
      <c r="AL36" s="283"/>
      <c r="AM36" s="66">
        <f t="shared" si="69"/>
        <v>0</v>
      </c>
    </row>
    <row r="37">
      <c r="A37" s="752" t="s">
        <v>163</v>
      </c>
      <c r="B37" s="753">
        <f t="shared" ref="B37:B40" si="72">D34/D35</f>
        <v>0.5454545455</v>
      </c>
      <c r="C37" s="44" t="s">
        <v>1284</v>
      </c>
      <c r="D37" s="221">
        <f t="shared" si="71"/>
        <v>524</v>
      </c>
      <c r="E37" s="766">
        <v>0.0</v>
      </c>
      <c r="F37" s="762"/>
      <c r="G37" s="766"/>
      <c r="H37" s="762">
        <v>60.0</v>
      </c>
      <c r="I37" s="762">
        <v>0.0</v>
      </c>
      <c r="J37" s="773"/>
      <c r="K37" s="66">
        <f t="shared" si="65"/>
        <v>60</v>
      </c>
      <c r="L37" s="764">
        <v>41.0</v>
      </c>
      <c r="M37" s="767">
        <v>81.0</v>
      </c>
      <c r="N37" s="764">
        <v>59.0</v>
      </c>
      <c r="O37" s="764">
        <v>14.0</v>
      </c>
      <c r="P37" s="764">
        <v>76.0</v>
      </c>
      <c r="Q37" s="766"/>
      <c r="R37" s="66">
        <f t="shared" si="66"/>
        <v>271</v>
      </c>
      <c r="S37" s="764">
        <v>59.0</v>
      </c>
      <c r="T37" s="764">
        <v>14.0</v>
      </c>
      <c r="U37" s="764">
        <v>33.0</v>
      </c>
      <c r="V37" s="764">
        <v>0.0</v>
      </c>
      <c r="W37" s="764">
        <v>0.0</v>
      </c>
      <c r="X37" s="283"/>
      <c r="Y37" s="66">
        <f t="shared" si="67"/>
        <v>106</v>
      </c>
      <c r="Z37" s="764">
        <v>25.0</v>
      </c>
      <c r="AA37" s="764">
        <v>22.0</v>
      </c>
      <c r="AB37" s="764">
        <v>40.0</v>
      </c>
      <c r="AC37" s="764"/>
      <c r="AD37" s="764"/>
      <c r="AE37" s="283"/>
      <c r="AF37" s="66">
        <f t="shared" si="68"/>
        <v>87</v>
      </c>
      <c r="AG37" s="764"/>
      <c r="AH37" s="764"/>
      <c r="AI37" s="768"/>
      <c r="AJ37" s="764"/>
      <c r="AK37" s="283"/>
      <c r="AL37" s="283"/>
      <c r="AM37" s="66">
        <f t="shared" si="69"/>
        <v>0</v>
      </c>
    </row>
    <row r="38">
      <c r="A38" s="752" t="s">
        <v>161</v>
      </c>
      <c r="B38" s="753">
        <f t="shared" si="72"/>
        <v>0.44</v>
      </c>
      <c r="C38" s="17" t="s">
        <v>97</v>
      </c>
      <c r="D38" s="221">
        <f t="shared" si="71"/>
        <v>735</v>
      </c>
      <c r="E38" s="766">
        <v>0.0</v>
      </c>
      <c r="F38" s="762"/>
      <c r="G38" s="766"/>
      <c r="H38" s="762">
        <v>110.0</v>
      </c>
      <c r="I38" s="762">
        <v>0.0</v>
      </c>
      <c r="J38" s="773"/>
      <c r="K38" s="66">
        <f t="shared" si="65"/>
        <v>110</v>
      </c>
      <c r="L38" s="764">
        <v>55.0</v>
      </c>
      <c r="M38" s="767">
        <v>113.0</v>
      </c>
      <c r="N38" s="764">
        <v>73.0</v>
      </c>
      <c r="O38" s="764">
        <v>22.0</v>
      </c>
      <c r="P38" s="767">
        <v>92.0</v>
      </c>
      <c r="Q38" s="766"/>
      <c r="R38" s="66">
        <f t="shared" si="66"/>
        <v>355</v>
      </c>
      <c r="S38" s="764">
        <v>73.0</v>
      </c>
      <c r="T38" s="764">
        <v>22.0</v>
      </c>
      <c r="U38" s="764">
        <v>55.0</v>
      </c>
      <c r="V38" s="764">
        <v>0.0</v>
      </c>
      <c r="W38" s="764">
        <v>0.0</v>
      </c>
      <c r="X38" s="283"/>
      <c r="Y38" s="66">
        <f t="shared" si="67"/>
        <v>150</v>
      </c>
      <c r="Z38" s="764">
        <v>35.0</v>
      </c>
      <c r="AA38" s="764">
        <v>30.0</v>
      </c>
      <c r="AB38" s="764">
        <v>55.0</v>
      </c>
      <c r="AC38" s="764"/>
      <c r="AD38" s="764"/>
      <c r="AE38" s="283"/>
      <c r="AF38" s="66">
        <f t="shared" si="68"/>
        <v>120</v>
      </c>
      <c r="AG38" s="764"/>
      <c r="AH38" s="764"/>
      <c r="AI38" s="768"/>
      <c r="AJ38" s="764"/>
      <c r="AK38" s="283"/>
      <c r="AL38" s="283"/>
      <c r="AM38" s="66">
        <f t="shared" si="69"/>
        <v>0</v>
      </c>
    </row>
    <row r="39">
      <c r="A39" s="752" t="s">
        <v>159</v>
      </c>
      <c r="B39" s="753">
        <f t="shared" si="72"/>
        <v>0.04770992366</v>
      </c>
      <c r="C39" s="266"/>
      <c r="D39" s="758"/>
      <c r="K39" s="107"/>
    </row>
    <row r="40">
      <c r="A40" s="752" t="s">
        <v>157</v>
      </c>
      <c r="B40" s="753">
        <f t="shared" si="72"/>
        <v>0.7129251701</v>
      </c>
      <c r="K40" s="107"/>
    </row>
    <row r="41">
      <c r="K41" s="107"/>
    </row>
    <row r="42">
      <c r="A42" s="225" t="s">
        <v>113</v>
      </c>
      <c r="B42" s="170"/>
      <c r="C42" s="745" t="s">
        <v>55</v>
      </c>
      <c r="D42" s="219">
        <f>sum(E42:J42)+sum(L42:Q42)+sum(S42:X42)+sum(Z42:AE42)+SUM(AG42:AH42)</f>
        <v>0</v>
      </c>
      <c r="E42" s="756"/>
      <c r="F42" s="757"/>
      <c r="G42" s="756"/>
      <c r="H42" s="757"/>
      <c r="I42" s="777"/>
      <c r="J42" s="756"/>
      <c r="K42" s="60">
        <f t="shared" ref="K42:K51" si="73">sum(E42:J42)</f>
        <v>0</v>
      </c>
      <c r="L42" s="756"/>
      <c r="M42" s="773"/>
      <c r="N42" s="777"/>
      <c r="O42" s="773"/>
      <c r="P42" s="773"/>
      <c r="Q42" s="777"/>
      <c r="R42" s="60">
        <f t="shared" ref="R42:R51" si="74">sum(L42:Q42)</f>
        <v>0</v>
      </c>
      <c r="S42" s="756"/>
      <c r="T42" s="757"/>
      <c r="U42" s="756"/>
      <c r="V42" s="756"/>
      <c r="W42" s="757"/>
      <c r="X42" s="756"/>
      <c r="Y42" s="60">
        <f t="shared" ref="Y42:Y51" si="75">sum(S42:X42)</f>
        <v>0</v>
      </c>
      <c r="Z42" s="756"/>
      <c r="AA42" s="757"/>
      <c r="AB42" s="756"/>
      <c r="AC42" s="756"/>
      <c r="AD42" s="757"/>
      <c r="AE42" s="756"/>
      <c r="AF42" s="60">
        <f t="shared" ref="AF42:AF51" si="76">sum(Z42:AE42)</f>
        <v>0</v>
      </c>
      <c r="AG42" s="766"/>
      <c r="AH42" s="766"/>
      <c r="AI42" s="756"/>
      <c r="AJ42" s="756"/>
      <c r="AK42" s="757"/>
      <c r="AL42" s="756"/>
      <c r="AM42" s="60">
        <f t="shared" ref="AM42:AM51" si="77">sum(AG42:AL42)</f>
        <v>0</v>
      </c>
    </row>
    <row r="43">
      <c r="A43" s="744" t="s">
        <v>69</v>
      </c>
      <c r="B43" s="7"/>
      <c r="C43" s="747" t="s">
        <v>57</v>
      </c>
      <c r="D43" s="221">
        <f t="shared" ref="D43:D51" si="78">sum(E43:J43)+sum(L43:Q43)+sum(S43:X43)+sum(Z43:AE43)+sum(AG43:AH43)</f>
        <v>0</v>
      </c>
      <c r="E43" s="283"/>
      <c r="F43" s="283"/>
      <c r="G43" s="283"/>
      <c r="H43" s="283"/>
      <c r="I43" s="283"/>
      <c r="J43" s="282"/>
      <c r="K43" s="66">
        <f t="shared" si="73"/>
        <v>0</v>
      </c>
      <c r="L43" s="282"/>
      <c r="M43" s="773"/>
      <c r="N43" s="777"/>
      <c r="O43" s="773"/>
      <c r="P43" s="773"/>
      <c r="Q43" s="777"/>
      <c r="R43" s="66">
        <f t="shared" si="74"/>
        <v>0</v>
      </c>
      <c r="S43" s="282"/>
      <c r="T43" s="283"/>
      <c r="U43" s="282"/>
      <c r="V43" s="282"/>
      <c r="W43" s="283"/>
      <c r="X43" s="282"/>
      <c r="Y43" s="66">
        <f t="shared" si="75"/>
        <v>0</v>
      </c>
      <c r="Z43" s="282"/>
      <c r="AA43" s="283"/>
      <c r="AB43" s="282"/>
      <c r="AC43" s="282"/>
      <c r="AD43" s="283"/>
      <c r="AE43" s="282"/>
      <c r="AF43" s="66">
        <f t="shared" si="76"/>
        <v>0</v>
      </c>
      <c r="AG43" s="766"/>
      <c r="AH43" s="766"/>
      <c r="AI43" s="282"/>
      <c r="AJ43" s="282"/>
      <c r="AK43" s="283"/>
      <c r="AL43" s="282"/>
      <c r="AM43" s="66">
        <f t="shared" si="77"/>
        <v>0</v>
      </c>
    </row>
    <row r="44">
      <c r="A44" s="778" t="str">
        <f>D43/D44</f>
        <v>#DIV/0!</v>
      </c>
      <c r="B44" s="7"/>
      <c r="C44" s="747" t="s">
        <v>58</v>
      </c>
      <c r="D44" s="221">
        <f t="shared" si="78"/>
        <v>0</v>
      </c>
      <c r="E44" s="189"/>
      <c r="F44" s="189"/>
      <c r="G44" s="189"/>
      <c r="H44" s="189"/>
      <c r="I44" s="189"/>
      <c r="J44" s="89"/>
      <c r="K44" s="66">
        <f t="shared" si="73"/>
        <v>0</v>
      </c>
      <c r="L44" s="189"/>
      <c r="M44" s="773"/>
      <c r="N44" s="777"/>
      <c r="O44" s="773"/>
      <c r="P44" s="773"/>
      <c r="Q44" s="777"/>
      <c r="R44" s="66">
        <f t="shared" si="74"/>
        <v>0</v>
      </c>
      <c r="S44" s="189"/>
      <c r="T44" s="189"/>
      <c r="U44" s="189"/>
      <c r="V44" s="189"/>
      <c r="W44" s="189"/>
      <c r="X44" s="89"/>
      <c r="Y44" s="66">
        <f t="shared" si="75"/>
        <v>0</v>
      </c>
      <c r="Z44" s="189"/>
      <c r="AA44" s="189"/>
      <c r="AB44" s="189"/>
      <c r="AC44" s="189"/>
      <c r="AD44" s="189"/>
      <c r="AE44" s="89"/>
      <c r="AF44" s="66">
        <f t="shared" si="76"/>
        <v>0</v>
      </c>
      <c r="AG44" s="765"/>
      <c r="AH44" s="765"/>
      <c r="AI44" s="189"/>
      <c r="AJ44" s="189"/>
      <c r="AK44" s="189"/>
      <c r="AL44" s="89"/>
      <c r="AM44" s="66">
        <f t="shared" si="77"/>
        <v>0</v>
      </c>
    </row>
    <row r="45">
      <c r="A45" s="744" t="s">
        <v>1280</v>
      </c>
      <c r="B45" s="7"/>
      <c r="C45" s="747" t="s">
        <v>59</v>
      </c>
      <c r="D45" s="221">
        <f t="shared" si="78"/>
        <v>0</v>
      </c>
      <c r="E45" s="189"/>
      <c r="F45" s="189"/>
      <c r="G45" s="189"/>
      <c r="H45" s="189"/>
      <c r="I45" s="189"/>
      <c r="J45" s="189"/>
      <c r="K45" s="66">
        <f t="shared" si="73"/>
        <v>0</v>
      </c>
      <c r="L45" s="189"/>
      <c r="M45" s="773"/>
      <c r="N45" s="777"/>
      <c r="O45" s="773"/>
      <c r="P45" s="773"/>
      <c r="Q45" s="777"/>
      <c r="R45" s="66">
        <f t="shared" si="74"/>
        <v>0</v>
      </c>
      <c r="S45" s="189"/>
      <c r="T45" s="189"/>
      <c r="U45" s="189"/>
      <c r="V45" s="189"/>
      <c r="W45" s="189"/>
      <c r="X45" s="189"/>
      <c r="Y45" s="66">
        <f t="shared" si="75"/>
        <v>0</v>
      </c>
      <c r="Z45" s="189"/>
      <c r="AA45" s="189"/>
      <c r="AB45" s="189"/>
      <c r="AC45" s="189"/>
      <c r="AD45" s="189"/>
      <c r="AE45" s="189"/>
      <c r="AF45" s="66">
        <f t="shared" si="76"/>
        <v>0</v>
      </c>
      <c r="AG45" s="765"/>
      <c r="AH45" s="765"/>
      <c r="AI45" s="189"/>
      <c r="AJ45" s="189"/>
      <c r="AK45" s="189"/>
      <c r="AL45" s="189"/>
      <c r="AM45" s="66">
        <f t="shared" si="77"/>
        <v>0</v>
      </c>
    </row>
    <row r="46">
      <c r="A46" s="778" t="str">
        <f>D44/sum(D44:D45)</f>
        <v>#DIV/0!</v>
      </c>
      <c r="B46" s="7"/>
      <c r="C46" s="68" t="s">
        <v>109</v>
      </c>
      <c r="D46" s="221">
        <f t="shared" si="78"/>
        <v>0</v>
      </c>
      <c r="E46" s="283"/>
      <c r="F46" s="283"/>
      <c r="G46" s="283"/>
      <c r="H46" s="283"/>
      <c r="I46" s="777"/>
      <c r="J46" s="283"/>
      <c r="K46" s="66">
        <f t="shared" si="73"/>
        <v>0</v>
      </c>
      <c r="L46" s="282"/>
      <c r="M46" s="773"/>
      <c r="N46" s="777"/>
      <c r="O46" s="773"/>
      <c r="P46" s="773"/>
      <c r="Q46" s="777"/>
      <c r="R46" s="66">
        <f t="shared" si="74"/>
        <v>0</v>
      </c>
      <c r="S46" s="282"/>
      <c r="T46" s="282"/>
      <c r="U46" s="282"/>
      <c r="V46" s="283"/>
      <c r="W46" s="283"/>
      <c r="X46" s="283"/>
      <c r="Y46" s="66">
        <f t="shared" si="75"/>
        <v>0</v>
      </c>
      <c r="Z46" s="282"/>
      <c r="AA46" s="282"/>
      <c r="AB46" s="282"/>
      <c r="AC46" s="283"/>
      <c r="AD46" s="283"/>
      <c r="AE46" s="283"/>
      <c r="AF46" s="66">
        <f t="shared" si="76"/>
        <v>0</v>
      </c>
      <c r="AG46" s="766"/>
      <c r="AH46" s="779"/>
      <c r="AI46" s="282"/>
      <c r="AJ46" s="283"/>
      <c r="AK46" s="283"/>
      <c r="AL46" s="283"/>
      <c r="AM46" s="66">
        <f t="shared" si="77"/>
        <v>0</v>
      </c>
    </row>
    <row r="47">
      <c r="A47" s="744" t="s">
        <v>71</v>
      </c>
      <c r="B47" s="7"/>
      <c r="C47" s="747" t="s">
        <v>72</v>
      </c>
      <c r="D47" s="221">
        <f t="shared" si="78"/>
        <v>19</v>
      </c>
      <c r="E47" s="283"/>
      <c r="F47" s="283"/>
      <c r="G47" s="283"/>
      <c r="H47" s="216">
        <v>0.0</v>
      </c>
      <c r="I47" s="216">
        <v>0.0</v>
      </c>
      <c r="J47" s="283"/>
      <c r="K47" s="66">
        <f t="shared" si="73"/>
        <v>0</v>
      </c>
      <c r="L47" s="283">
        <v>0.0</v>
      </c>
      <c r="M47" s="283">
        <v>1.0</v>
      </c>
      <c r="N47" s="283">
        <v>3.0</v>
      </c>
      <c r="O47" s="283">
        <v>2.0</v>
      </c>
      <c r="P47" s="283">
        <v>2.0</v>
      </c>
      <c r="Q47" s="283"/>
      <c r="R47" s="66">
        <f t="shared" si="74"/>
        <v>8</v>
      </c>
      <c r="S47" s="283">
        <v>1.0</v>
      </c>
      <c r="T47" s="283">
        <v>3.0</v>
      </c>
      <c r="U47" s="283">
        <v>3.0</v>
      </c>
      <c r="V47" s="283">
        <v>2.0</v>
      </c>
      <c r="W47" s="283">
        <v>2.0</v>
      </c>
      <c r="X47" s="283"/>
      <c r="Y47" s="66">
        <f t="shared" si="75"/>
        <v>11</v>
      </c>
      <c r="Z47" s="283"/>
      <c r="AA47" s="283"/>
      <c r="AB47" s="283"/>
      <c r="AC47" s="283"/>
      <c r="AD47" s="283"/>
      <c r="AE47" s="283"/>
      <c r="AF47" s="66">
        <f t="shared" si="76"/>
        <v>0</v>
      </c>
      <c r="AG47" s="766"/>
      <c r="AH47" s="779"/>
      <c r="AI47" s="282"/>
      <c r="AJ47" s="283"/>
      <c r="AK47" s="283"/>
      <c r="AL47" s="283"/>
      <c r="AM47" s="66">
        <f t="shared" si="77"/>
        <v>0</v>
      </c>
    </row>
    <row r="48">
      <c r="A48" s="744" t="str">
        <f>D44/D46</f>
        <v>#DIV/0!</v>
      </c>
      <c r="B48" s="7"/>
      <c r="C48" s="751" t="s">
        <v>1282</v>
      </c>
      <c r="D48" s="221">
        <f t="shared" si="78"/>
        <v>26</v>
      </c>
      <c r="E48" s="283"/>
      <c r="F48" s="283"/>
      <c r="G48" s="283"/>
      <c r="H48" s="216">
        <v>0.0</v>
      </c>
      <c r="I48" s="216">
        <v>0.0</v>
      </c>
      <c r="J48" s="283"/>
      <c r="K48" s="66">
        <f t="shared" si="73"/>
        <v>0</v>
      </c>
      <c r="L48" s="283">
        <v>0.0</v>
      </c>
      <c r="M48" s="283">
        <v>2.0</v>
      </c>
      <c r="N48" s="283">
        <v>4.0</v>
      </c>
      <c r="O48" s="283">
        <v>2.0</v>
      </c>
      <c r="P48" s="283">
        <v>2.0</v>
      </c>
      <c r="Q48" s="283"/>
      <c r="R48" s="66">
        <f t="shared" si="74"/>
        <v>10</v>
      </c>
      <c r="S48" s="283">
        <v>3.0</v>
      </c>
      <c r="T48" s="283">
        <v>4.0</v>
      </c>
      <c r="U48" s="283">
        <v>3.0</v>
      </c>
      <c r="V48" s="283">
        <v>2.0</v>
      </c>
      <c r="W48" s="283">
        <v>4.0</v>
      </c>
      <c r="X48" s="283"/>
      <c r="Y48" s="66">
        <f t="shared" si="75"/>
        <v>16</v>
      </c>
      <c r="Z48" s="283"/>
      <c r="AA48" s="283"/>
      <c r="AB48" s="283"/>
      <c r="AC48" s="283"/>
      <c r="AD48" s="283"/>
      <c r="AE48" s="283"/>
      <c r="AF48" s="66">
        <f t="shared" si="76"/>
        <v>0</v>
      </c>
      <c r="AG48" s="779"/>
      <c r="AH48" s="779"/>
      <c r="AI48" s="282"/>
      <c r="AJ48" s="283"/>
      <c r="AK48" s="283"/>
      <c r="AL48" s="283"/>
      <c r="AM48" s="66">
        <f t="shared" si="77"/>
        <v>0</v>
      </c>
    </row>
    <row r="49">
      <c r="A49" s="749" t="s">
        <v>1281</v>
      </c>
      <c r="B49" s="750">
        <f>D47/D51</f>
        <v>0.01790763431</v>
      </c>
      <c r="C49" s="17" t="s">
        <v>1283</v>
      </c>
      <c r="D49" s="221">
        <f t="shared" si="78"/>
        <v>44</v>
      </c>
      <c r="F49" s="283"/>
      <c r="H49" s="216">
        <v>0.0</v>
      </c>
      <c r="I49" s="216">
        <v>0.0</v>
      </c>
      <c r="J49" s="283"/>
      <c r="K49" s="66">
        <f t="shared" si="73"/>
        <v>0</v>
      </c>
      <c r="L49" s="283">
        <v>0.0</v>
      </c>
      <c r="M49" s="283">
        <v>4.0</v>
      </c>
      <c r="N49" s="283">
        <v>5.0</v>
      </c>
      <c r="O49" s="283">
        <v>5.0</v>
      </c>
      <c r="P49" s="283">
        <v>3.0</v>
      </c>
      <c r="Q49" s="283"/>
      <c r="R49" s="66">
        <f t="shared" si="74"/>
        <v>17</v>
      </c>
      <c r="S49" s="283">
        <v>6.0</v>
      </c>
      <c r="T49" s="283">
        <v>7.0</v>
      </c>
      <c r="U49" s="283">
        <v>4.0</v>
      </c>
      <c r="V49" s="283">
        <v>2.0</v>
      </c>
      <c r="W49" s="283">
        <v>8.0</v>
      </c>
      <c r="X49" s="283"/>
      <c r="Y49" s="66">
        <f t="shared" si="75"/>
        <v>27</v>
      </c>
      <c r="Z49" s="283"/>
      <c r="AA49" s="283"/>
      <c r="AB49" s="283"/>
      <c r="AC49" s="283"/>
      <c r="AD49" s="283"/>
      <c r="AE49" s="283"/>
      <c r="AF49" s="66">
        <f t="shared" si="76"/>
        <v>0</v>
      </c>
      <c r="AG49" s="779"/>
      <c r="AH49" s="779"/>
      <c r="AI49" s="282"/>
      <c r="AJ49" s="283"/>
      <c r="AK49" s="283"/>
      <c r="AL49" s="283"/>
      <c r="AM49" s="66">
        <f t="shared" si="77"/>
        <v>0</v>
      </c>
    </row>
    <row r="50">
      <c r="A50" s="752" t="s">
        <v>163</v>
      </c>
      <c r="B50" s="753">
        <f t="shared" ref="B50:B53" si="79">D47/D48</f>
        <v>0.7307692308</v>
      </c>
      <c r="C50" s="44" t="s">
        <v>1284</v>
      </c>
      <c r="D50" s="221">
        <f t="shared" si="78"/>
        <v>422</v>
      </c>
      <c r="E50" s="283"/>
      <c r="F50" s="283"/>
      <c r="G50" s="283"/>
      <c r="H50" s="216">
        <v>0.0</v>
      </c>
      <c r="I50" s="216">
        <v>0.0</v>
      </c>
      <c r="J50" s="283"/>
      <c r="K50" s="66">
        <f t="shared" si="73"/>
        <v>0</v>
      </c>
      <c r="L50" s="283">
        <v>14.0</v>
      </c>
      <c r="M50" s="283">
        <v>44.0</v>
      </c>
      <c r="N50" s="283">
        <v>55.0</v>
      </c>
      <c r="O50" s="283">
        <v>48.0</v>
      </c>
      <c r="P50" s="283">
        <v>59.0</v>
      </c>
      <c r="Q50" s="283"/>
      <c r="R50" s="66">
        <f t="shared" si="74"/>
        <v>220</v>
      </c>
      <c r="S50" s="283">
        <v>57.0</v>
      </c>
      <c r="T50" s="283">
        <v>37.0</v>
      </c>
      <c r="U50" s="283">
        <v>30.0</v>
      </c>
      <c r="V50" s="283">
        <v>27.0</v>
      </c>
      <c r="W50" s="283">
        <v>51.0</v>
      </c>
      <c r="X50" s="283"/>
      <c r="Y50" s="66">
        <f t="shared" si="75"/>
        <v>202</v>
      </c>
      <c r="Z50" s="283"/>
      <c r="AA50" s="283"/>
      <c r="AB50" s="283"/>
      <c r="AC50" s="283"/>
      <c r="AD50" s="283"/>
      <c r="AE50" s="283"/>
      <c r="AF50" s="66">
        <f t="shared" si="76"/>
        <v>0</v>
      </c>
      <c r="AG50" s="779"/>
      <c r="AH50" s="779"/>
      <c r="AI50" s="282"/>
      <c r="AJ50" s="283"/>
      <c r="AK50" s="283"/>
      <c r="AL50" s="283"/>
      <c r="AM50" s="66">
        <f t="shared" si="77"/>
        <v>0</v>
      </c>
    </row>
    <row r="51">
      <c r="A51" s="752" t="s">
        <v>161</v>
      </c>
      <c r="B51" s="753">
        <f t="shared" si="79"/>
        <v>0.5909090909</v>
      </c>
      <c r="C51" s="17" t="s">
        <v>97</v>
      </c>
      <c r="D51" s="221">
        <f t="shared" si="78"/>
        <v>1061</v>
      </c>
      <c r="E51" s="283"/>
      <c r="F51" s="283"/>
      <c r="G51" s="283"/>
      <c r="H51" s="216">
        <v>0.0</v>
      </c>
      <c r="I51" s="216">
        <v>0.0</v>
      </c>
      <c r="J51" s="283"/>
      <c r="K51" s="66">
        <f t="shared" si="73"/>
        <v>0</v>
      </c>
      <c r="L51" s="283">
        <v>31.0</v>
      </c>
      <c r="M51" s="283">
        <v>112.0</v>
      </c>
      <c r="N51" s="283">
        <v>126.0</v>
      </c>
      <c r="O51" s="283">
        <v>181.0</v>
      </c>
      <c r="P51" s="283">
        <v>125.0</v>
      </c>
      <c r="Q51" s="283"/>
      <c r="R51" s="66">
        <f t="shared" si="74"/>
        <v>575</v>
      </c>
      <c r="S51" s="283">
        <v>147.0</v>
      </c>
      <c r="T51" s="283">
        <v>97.0</v>
      </c>
      <c r="U51" s="283">
        <v>70.0</v>
      </c>
      <c r="V51" s="283">
        <v>71.0</v>
      </c>
      <c r="W51" s="283">
        <v>101.0</v>
      </c>
      <c r="X51" s="283"/>
      <c r="Y51" s="66">
        <f t="shared" si="75"/>
        <v>486</v>
      </c>
      <c r="Z51" s="283"/>
      <c r="AA51" s="283"/>
      <c r="AB51" s="283"/>
      <c r="AC51" s="283"/>
      <c r="AD51" s="283"/>
      <c r="AE51" s="283"/>
      <c r="AF51" s="66">
        <f t="shared" si="76"/>
        <v>0</v>
      </c>
      <c r="AG51" s="779"/>
      <c r="AH51" s="779"/>
      <c r="AI51" s="282"/>
      <c r="AJ51" s="283"/>
      <c r="AK51" s="283"/>
      <c r="AL51" s="283"/>
      <c r="AM51" s="66">
        <f t="shared" si="77"/>
        <v>0</v>
      </c>
    </row>
    <row r="52">
      <c r="A52" s="752" t="s">
        <v>159</v>
      </c>
      <c r="B52" s="753">
        <f t="shared" si="79"/>
        <v>0.1042654028</v>
      </c>
      <c r="C52" s="266"/>
      <c r="D52" s="758"/>
      <c r="K52" s="107"/>
    </row>
    <row r="53">
      <c r="A53" s="752" t="s">
        <v>157</v>
      </c>
      <c r="B53" s="753">
        <f t="shared" si="79"/>
        <v>0.397737983</v>
      </c>
    </row>
    <row r="55">
      <c r="A55" s="225" t="s">
        <v>186</v>
      </c>
      <c r="B55" s="170"/>
      <c r="C55" s="745" t="s">
        <v>55</v>
      </c>
      <c r="D55" s="219">
        <f>sum(E55:J55)+sum(L55:Q55)+sum(S55:X55)+sum(Z55:AE55)+SUM(AG55:AH55)</f>
        <v>0</v>
      </c>
      <c r="E55" s="756"/>
      <c r="F55" s="757"/>
      <c r="G55" s="756"/>
      <c r="H55" s="757"/>
      <c r="I55" s="777"/>
      <c r="J55" s="756"/>
      <c r="K55" s="60">
        <f t="shared" ref="K55:K64" si="80">sum(E55:J55)</f>
        <v>0</v>
      </c>
      <c r="L55" s="756"/>
      <c r="M55" s="773"/>
      <c r="N55" s="777"/>
      <c r="O55" s="773"/>
      <c r="P55" s="773"/>
      <c r="Q55" s="777"/>
      <c r="R55" s="60">
        <f t="shared" ref="R55:R64" si="81">sum(L55:Q55)</f>
        <v>0</v>
      </c>
      <c r="S55" s="756"/>
      <c r="T55" s="757"/>
      <c r="U55" s="756"/>
      <c r="V55" s="756"/>
      <c r="W55" s="757"/>
      <c r="X55" s="756"/>
      <c r="Y55" s="60">
        <f t="shared" ref="Y55:Y64" si="82">sum(S55:X55)</f>
        <v>0</v>
      </c>
      <c r="Z55" s="756"/>
      <c r="AA55" s="757"/>
      <c r="AB55" s="756"/>
      <c r="AC55" s="756"/>
      <c r="AD55" s="757"/>
      <c r="AE55" s="756"/>
      <c r="AF55" s="60">
        <f t="shared" ref="AF55:AF64" si="83">sum(Z55:AE55)</f>
        <v>0</v>
      </c>
      <c r="AG55" s="766"/>
      <c r="AH55" s="766"/>
      <c r="AI55" s="756"/>
      <c r="AJ55" s="756"/>
      <c r="AK55" s="757"/>
      <c r="AL55" s="756"/>
      <c r="AM55" s="60">
        <f t="shared" ref="AM55:AM64" si="84">sum(AG55:AL55)</f>
        <v>0</v>
      </c>
    </row>
    <row r="56">
      <c r="A56" s="744" t="s">
        <v>69</v>
      </c>
      <c r="B56" s="7"/>
      <c r="C56" s="747" t="s">
        <v>57</v>
      </c>
      <c r="D56" s="221">
        <f t="shared" ref="D56:D64" si="85">sum(E56:J56)+sum(L56:Q56)+sum(S56:X56)+sum(Z56:AE56)+sum(AG56:AH56)</f>
        <v>0</v>
      </c>
      <c r="E56" s="283"/>
      <c r="F56" s="283"/>
      <c r="G56" s="283"/>
      <c r="H56" s="283"/>
      <c r="I56" s="283"/>
      <c r="J56" s="282"/>
      <c r="K56" s="66">
        <f t="shared" si="80"/>
        <v>0</v>
      </c>
      <c r="L56" s="282"/>
      <c r="M56" s="773"/>
      <c r="N56" s="777"/>
      <c r="O56" s="773"/>
      <c r="P56" s="773"/>
      <c r="Q56" s="777"/>
      <c r="R56" s="66">
        <f t="shared" si="81"/>
        <v>0</v>
      </c>
      <c r="S56" s="282"/>
      <c r="T56" s="283"/>
      <c r="U56" s="282"/>
      <c r="V56" s="282"/>
      <c r="W56" s="283"/>
      <c r="X56" s="282"/>
      <c r="Y56" s="66">
        <f t="shared" si="82"/>
        <v>0</v>
      </c>
      <c r="Z56" s="282"/>
      <c r="AA56" s="283"/>
      <c r="AB56" s="282"/>
      <c r="AC56" s="282"/>
      <c r="AD56" s="283"/>
      <c r="AE56" s="282"/>
      <c r="AF56" s="66">
        <f t="shared" si="83"/>
        <v>0</v>
      </c>
      <c r="AG56" s="766"/>
      <c r="AH56" s="766"/>
      <c r="AI56" s="282"/>
      <c r="AJ56" s="282"/>
      <c r="AK56" s="283"/>
      <c r="AL56" s="282"/>
      <c r="AM56" s="66">
        <f t="shared" si="84"/>
        <v>0</v>
      </c>
    </row>
    <row r="57">
      <c r="A57" s="778" t="str">
        <f>D56/D57</f>
        <v>#DIV/0!</v>
      </c>
      <c r="B57" s="7"/>
      <c r="C57" s="747" t="s">
        <v>58</v>
      </c>
      <c r="D57" s="221">
        <f t="shared" si="85"/>
        <v>0</v>
      </c>
      <c r="E57" s="189"/>
      <c r="F57" s="189"/>
      <c r="G57" s="189"/>
      <c r="H57" s="189"/>
      <c r="I57" s="189"/>
      <c r="J57" s="89"/>
      <c r="K57" s="66">
        <f t="shared" si="80"/>
        <v>0</v>
      </c>
      <c r="L57" s="189"/>
      <c r="M57" s="773"/>
      <c r="N57" s="777"/>
      <c r="O57" s="773"/>
      <c r="P57" s="773"/>
      <c r="Q57" s="777"/>
      <c r="R57" s="66">
        <f t="shared" si="81"/>
        <v>0</v>
      </c>
      <c r="S57" s="189"/>
      <c r="T57" s="189"/>
      <c r="U57" s="189"/>
      <c r="V57" s="189"/>
      <c r="W57" s="189"/>
      <c r="X57" s="89"/>
      <c r="Y57" s="66">
        <f t="shared" si="82"/>
        <v>0</v>
      </c>
      <c r="Z57" s="189"/>
      <c r="AA57" s="189"/>
      <c r="AB57" s="189"/>
      <c r="AC57" s="189"/>
      <c r="AD57" s="189"/>
      <c r="AE57" s="89"/>
      <c r="AF57" s="66">
        <f t="shared" si="83"/>
        <v>0</v>
      </c>
      <c r="AG57" s="765"/>
      <c r="AH57" s="765"/>
      <c r="AI57" s="189"/>
      <c r="AJ57" s="189"/>
      <c r="AK57" s="189"/>
      <c r="AL57" s="89"/>
      <c r="AM57" s="66">
        <f t="shared" si="84"/>
        <v>0</v>
      </c>
    </row>
    <row r="58">
      <c r="A58" s="744" t="s">
        <v>1280</v>
      </c>
      <c r="B58" s="7"/>
      <c r="C58" s="747" t="s">
        <v>59</v>
      </c>
      <c r="D58" s="221">
        <f t="shared" si="85"/>
        <v>0</v>
      </c>
      <c r="E58" s="189"/>
      <c r="F58" s="189"/>
      <c r="G58" s="189"/>
      <c r="H58" s="189"/>
      <c r="I58" s="189"/>
      <c r="J58" s="189"/>
      <c r="K58" s="66">
        <f t="shared" si="80"/>
        <v>0</v>
      </c>
      <c r="L58" s="189"/>
      <c r="M58" s="773"/>
      <c r="N58" s="777"/>
      <c r="O58" s="773"/>
      <c r="P58" s="773"/>
      <c r="Q58" s="777"/>
      <c r="R58" s="66">
        <f t="shared" si="81"/>
        <v>0</v>
      </c>
      <c r="S58" s="189"/>
      <c r="T58" s="189"/>
      <c r="U58" s="189"/>
      <c r="V58" s="189"/>
      <c r="W58" s="189"/>
      <c r="X58" s="189"/>
      <c r="Y58" s="66">
        <f t="shared" si="82"/>
        <v>0</v>
      </c>
      <c r="Z58" s="189"/>
      <c r="AA58" s="189"/>
      <c r="AB58" s="189"/>
      <c r="AC58" s="189"/>
      <c r="AD58" s="189"/>
      <c r="AE58" s="189"/>
      <c r="AF58" s="66">
        <f t="shared" si="83"/>
        <v>0</v>
      </c>
      <c r="AG58" s="765"/>
      <c r="AH58" s="765"/>
      <c r="AI58" s="189"/>
      <c r="AJ58" s="189"/>
      <c r="AK58" s="189"/>
      <c r="AL58" s="189"/>
      <c r="AM58" s="66">
        <f t="shared" si="84"/>
        <v>0</v>
      </c>
    </row>
    <row r="59">
      <c r="A59" s="778" t="str">
        <f>D57/sum(D57:D58)</f>
        <v>#DIV/0!</v>
      </c>
      <c r="B59" s="7"/>
      <c r="C59" s="68" t="s">
        <v>109</v>
      </c>
      <c r="D59" s="221">
        <f t="shared" si="85"/>
        <v>0</v>
      </c>
      <c r="E59" s="283"/>
      <c r="F59" s="283"/>
      <c r="G59" s="283"/>
      <c r="H59" s="283"/>
      <c r="I59" s="777"/>
      <c r="J59" s="283"/>
      <c r="K59" s="66">
        <f t="shared" si="80"/>
        <v>0</v>
      </c>
      <c r="L59" s="282"/>
      <c r="M59" s="773"/>
      <c r="N59" s="777"/>
      <c r="O59" s="773"/>
      <c r="P59" s="773"/>
      <c r="Q59" s="777"/>
      <c r="R59" s="66">
        <f t="shared" si="81"/>
        <v>0</v>
      </c>
      <c r="S59" s="282"/>
      <c r="T59" s="282"/>
      <c r="U59" s="282"/>
      <c r="V59" s="283"/>
      <c r="W59" s="283"/>
      <c r="X59" s="283"/>
      <c r="Y59" s="66">
        <f t="shared" si="82"/>
        <v>0</v>
      </c>
      <c r="Z59" s="282"/>
      <c r="AA59" s="282"/>
      <c r="AB59" s="282"/>
      <c r="AC59" s="283"/>
      <c r="AD59" s="283"/>
      <c r="AE59" s="283"/>
      <c r="AF59" s="66">
        <f t="shared" si="83"/>
        <v>0</v>
      </c>
      <c r="AG59" s="766"/>
      <c r="AH59" s="779"/>
      <c r="AI59" s="282"/>
      <c r="AJ59" s="283"/>
      <c r="AK59" s="283"/>
      <c r="AL59" s="283"/>
      <c r="AM59" s="66">
        <f t="shared" si="84"/>
        <v>0</v>
      </c>
    </row>
    <row r="60">
      <c r="A60" s="744" t="s">
        <v>71</v>
      </c>
      <c r="B60" s="7"/>
      <c r="C60" s="747" t="s">
        <v>72</v>
      </c>
      <c r="D60" s="221">
        <f t="shared" si="85"/>
        <v>18</v>
      </c>
      <c r="E60" s="283"/>
      <c r="F60" s="283"/>
      <c r="G60" s="283"/>
      <c r="H60" s="283">
        <v>4.0</v>
      </c>
      <c r="I60" s="283">
        <v>2.0</v>
      </c>
      <c r="J60" s="283"/>
      <c r="K60" s="66">
        <f t="shared" si="80"/>
        <v>6</v>
      </c>
      <c r="L60" s="283">
        <v>2.0</v>
      </c>
      <c r="M60" s="283">
        <v>2.0</v>
      </c>
      <c r="N60" s="283">
        <v>1.0</v>
      </c>
      <c r="O60" s="283">
        <v>0.0</v>
      </c>
      <c r="P60" s="283">
        <v>4.0</v>
      </c>
      <c r="Q60" s="283"/>
      <c r="R60" s="66">
        <f t="shared" si="81"/>
        <v>9</v>
      </c>
      <c r="S60" s="283">
        <v>0.0</v>
      </c>
      <c r="T60" s="283">
        <v>2.0</v>
      </c>
      <c r="U60" s="283">
        <v>1.0</v>
      </c>
      <c r="V60" s="283"/>
      <c r="W60" s="283"/>
      <c r="X60" s="283"/>
      <c r="Y60" s="66">
        <f t="shared" si="82"/>
        <v>3</v>
      </c>
      <c r="Z60" s="283"/>
      <c r="AA60" s="283"/>
      <c r="AB60" s="283"/>
      <c r="AC60" s="283"/>
      <c r="AD60" s="283"/>
      <c r="AE60" s="283"/>
      <c r="AF60" s="66">
        <f t="shared" si="83"/>
        <v>0</v>
      </c>
      <c r="AG60" s="766"/>
      <c r="AH60" s="779"/>
      <c r="AI60" s="282"/>
      <c r="AJ60" s="283"/>
      <c r="AK60" s="283"/>
      <c r="AL60" s="283"/>
      <c r="AM60" s="66">
        <f t="shared" si="84"/>
        <v>0</v>
      </c>
    </row>
    <row r="61">
      <c r="A61" s="744" t="str">
        <f>D57/D59</f>
        <v>#DIV/0!</v>
      </c>
      <c r="B61" s="7"/>
      <c r="C61" s="751" t="s">
        <v>1282</v>
      </c>
      <c r="D61" s="221">
        <f t="shared" si="85"/>
        <v>33</v>
      </c>
      <c r="E61" s="283"/>
      <c r="F61" s="283"/>
      <c r="G61" s="283"/>
      <c r="H61" s="283">
        <v>2.0</v>
      </c>
      <c r="I61" s="283">
        <v>7.0</v>
      </c>
      <c r="J61" s="283"/>
      <c r="K61" s="66">
        <f t="shared" si="80"/>
        <v>9</v>
      </c>
      <c r="L61" s="283">
        <v>2.0</v>
      </c>
      <c r="M61" s="283">
        <v>1.0</v>
      </c>
      <c r="N61" s="283">
        <v>2.0</v>
      </c>
      <c r="O61" s="283">
        <v>4.0</v>
      </c>
      <c r="P61" s="283">
        <v>5.0</v>
      </c>
      <c r="Q61" s="283"/>
      <c r="R61" s="66">
        <f t="shared" si="81"/>
        <v>14</v>
      </c>
      <c r="S61" s="283">
        <v>0.0</v>
      </c>
      <c r="T61" s="283">
        <v>7.0</v>
      </c>
      <c r="U61" s="283">
        <v>3.0</v>
      </c>
      <c r="V61" s="283"/>
      <c r="W61" s="283"/>
      <c r="X61" s="283"/>
      <c r="Y61" s="66">
        <f t="shared" si="82"/>
        <v>10</v>
      </c>
      <c r="Z61" s="283"/>
      <c r="AA61" s="283"/>
      <c r="AB61" s="283"/>
      <c r="AC61" s="283"/>
      <c r="AD61" s="283"/>
      <c r="AE61" s="283"/>
      <c r="AF61" s="66">
        <f t="shared" si="83"/>
        <v>0</v>
      </c>
      <c r="AG61" s="766"/>
      <c r="AH61" s="779"/>
      <c r="AI61" s="282"/>
      <c r="AJ61" s="283"/>
      <c r="AK61" s="283"/>
      <c r="AL61" s="283"/>
      <c r="AM61" s="66">
        <f t="shared" si="84"/>
        <v>0</v>
      </c>
    </row>
    <row r="62">
      <c r="A62" s="749" t="s">
        <v>1281</v>
      </c>
      <c r="B62" s="750">
        <f>D60/D64</f>
        <v>0.01080432173</v>
      </c>
      <c r="C62" s="17" t="s">
        <v>1283</v>
      </c>
      <c r="D62" s="221">
        <f t="shared" si="85"/>
        <v>58</v>
      </c>
      <c r="F62" s="283"/>
      <c r="H62" s="283">
        <v>6.0</v>
      </c>
      <c r="I62" s="283">
        <v>11.0</v>
      </c>
      <c r="J62" s="283"/>
      <c r="K62" s="66">
        <f t="shared" si="80"/>
        <v>17</v>
      </c>
      <c r="L62" s="283">
        <v>3.0</v>
      </c>
      <c r="M62" s="283">
        <v>4.0</v>
      </c>
      <c r="N62" s="283">
        <v>3.0</v>
      </c>
      <c r="O62" s="283">
        <v>6.0</v>
      </c>
      <c r="P62" s="283">
        <v>7.0</v>
      </c>
      <c r="Q62" s="283"/>
      <c r="R62" s="66">
        <f t="shared" si="81"/>
        <v>23</v>
      </c>
      <c r="S62" s="283">
        <v>8.0</v>
      </c>
      <c r="T62" s="283">
        <v>7.0</v>
      </c>
      <c r="U62" s="283">
        <v>3.0</v>
      </c>
      <c r="V62" s="283"/>
      <c r="W62" s="283"/>
      <c r="X62" s="283"/>
      <c r="Y62" s="66">
        <f t="shared" si="82"/>
        <v>18</v>
      </c>
      <c r="Z62" s="283"/>
      <c r="AA62" s="283"/>
      <c r="AB62" s="283"/>
      <c r="AC62" s="283"/>
      <c r="AD62" s="283"/>
      <c r="AE62" s="283"/>
      <c r="AF62" s="66">
        <f t="shared" si="83"/>
        <v>0</v>
      </c>
      <c r="AG62" s="766"/>
      <c r="AH62" s="779"/>
      <c r="AI62" s="282"/>
      <c r="AJ62" s="283"/>
      <c r="AK62" s="283"/>
      <c r="AL62" s="283"/>
      <c r="AM62" s="66">
        <f t="shared" si="84"/>
        <v>0</v>
      </c>
    </row>
    <row r="63">
      <c r="A63" s="752" t="s">
        <v>163</v>
      </c>
      <c r="B63" s="753">
        <f t="shared" ref="B63:B66" si="86">D60/D61</f>
        <v>0.5454545455</v>
      </c>
      <c r="C63" s="44" t="s">
        <v>1284</v>
      </c>
      <c r="D63" s="221">
        <f t="shared" si="85"/>
        <v>917</v>
      </c>
      <c r="E63" s="283"/>
      <c r="F63" s="283"/>
      <c r="G63" s="283"/>
      <c r="H63" s="283">
        <v>50.0</v>
      </c>
      <c r="I63" s="283">
        <v>70.0</v>
      </c>
      <c r="J63" s="283"/>
      <c r="K63" s="66">
        <f t="shared" si="80"/>
        <v>120</v>
      </c>
      <c r="L63" s="283">
        <v>47.0</v>
      </c>
      <c r="M63" s="283">
        <v>130.0</v>
      </c>
      <c r="N63" s="283">
        <v>93.0</v>
      </c>
      <c r="O63" s="283">
        <v>121.0</v>
      </c>
      <c r="P63" s="283">
        <v>152.0</v>
      </c>
      <c r="Q63" s="283"/>
      <c r="R63" s="66">
        <f t="shared" si="81"/>
        <v>543</v>
      </c>
      <c r="S63" s="283">
        <v>36.0</v>
      </c>
      <c r="T63" s="283">
        <v>124.0</v>
      </c>
      <c r="U63" s="283">
        <v>94.0</v>
      </c>
      <c r="V63" s="283"/>
      <c r="W63" s="283"/>
      <c r="X63" s="283"/>
      <c r="Y63" s="66">
        <f t="shared" si="82"/>
        <v>254</v>
      </c>
      <c r="Z63" s="283"/>
      <c r="AA63" s="283"/>
      <c r="AB63" s="283"/>
      <c r="AC63" s="283"/>
      <c r="AD63" s="283"/>
      <c r="AE63" s="283"/>
      <c r="AF63" s="66">
        <f t="shared" si="83"/>
        <v>0</v>
      </c>
      <c r="AG63" s="766"/>
      <c r="AH63" s="779"/>
      <c r="AI63" s="282"/>
      <c r="AJ63" s="283"/>
      <c r="AK63" s="283"/>
      <c r="AL63" s="283"/>
      <c r="AM63" s="66">
        <f t="shared" si="84"/>
        <v>0</v>
      </c>
    </row>
    <row r="64">
      <c r="A64" s="752" t="s">
        <v>161</v>
      </c>
      <c r="B64" s="753">
        <f t="shared" si="86"/>
        <v>0.5689655172</v>
      </c>
      <c r="C64" s="17" t="s">
        <v>97</v>
      </c>
      <c r="D64" s="221">
        <f t="shared" si="85"/>
        <v>1666</v>
      </c>
      <c r="E64" s="283"/>
      <c r="F64" s="283"/>
      <c r="G64" s="283"/>
      <c r="H64" s="283">
        <v>173.0</v>
      </c>
      <c r="I64" s="283">
        <v>176.0</v>
      </c>
      <c r="J64" s="283"/>
      <c r="K64" s="66">
        <f t="shared" si="80"/>
        <v>349</v>
      </c>
      <c r="L64" s="283">
        <v>79.0</v>
      </c>
      <c r="M64" s="283">
        <v>178.0</v>
      </c>
      <c r="N64" s="283">
        <v>268.0</v>
      </c>
      <c r="O64" s="283">
        <v>217.0</v>
      </c>
      <c r="P64" s="283">
        <v>191.0</v>
      </c>
      <c r="Q64" s="283"/>
      <c r="R64" s="66">
        <f t="shared" si="81"/>
        <v>933</v>
      </c>
      <c r="S64" s="283">
        <v>146.0</v>
      </c>
      <c r="T64" s="283">
        <v>131.0</v>
      </c>
      <c r="U64" s="283">
        <v>107.0</v>
      </c>
      <c r="V64" s="283"/>
      <c r="W64" s="283"/>
      <c r="X64" s="283"/>
      <c r="Y64" s="66">
        <f t="shared" si="82"/>
        <v>384</v>
      </c>
      <c r="Z64" s="283"/>
      <c r="AA64" s="283"/>
      <c r="AB64" s="283"/>
      <c r="AC64" s="283"/>
      <c r="AD64" s="283"/>
      <c r="AE64" s="283"/>
      <c r="AF64" s="66">
        <f t="shared" si="83"/>
        <v>0</v>
      </c>
      <c r="AG64" s="766"/>
      <c r="AH64" s="779"/>
      <c r="AI64" s="282"/>
      <c r="AJ64" s="283"/>
      <c r="AK64" s="283"/>
      <c r="AL64" s="283"/>
      <c r="AM64" s="66">
        <f t="shared" si="84"/>
        <v>0</v>
      </c>
    </row>
    <row r="65">
      <c r="A65" s="752" t="s">
        <v>159</v>
      </c>
      <c r="B65" s="753">
        <f t="shared" si="86"/>
        <v>0.06324972737</v>
      </c>
      <c r="C65" s="266"/>
      <c r="D65" s="758"/>
      <c r="K65" s="107"/>
    </row>
    <row r="66">
      <c r="A66" s="752" t="s">
        <v>157</v>
      </c>
      <c r="B66" s="753">
        <f t="shared" si="86"/>
        <v>0.5504201681</v>
      </c>
    </row>
    <row r="70">
      <c r="A70" s="780" t="s">
        <v>1285</v>
      </c>
      <c r="B70" s="59"/>
    </row>
    <row r="71">
      <c r="A71" s="781" t="s">
        <v>1281</v>
      </c>
      <c r="B71" s="782">
        <f t="shared" ref="B71:B75" si="87">(B36+B49+B62)/3</f>
        <v>0.01229174045</v>
      </c>
      <c r="C71" s="783" t="s">
        <v>139</v>
      </c>
    </row>
    <row r="72">
      <c r="A72" s="784" t="s">
        <v>163</v>
      </c>
      <c r="B72" s="782">
        <f t="shared" si="87"/>
        <v>0.6072261072</v>
      </c>
      <c r="C72" s="785" t="s">
        <v>1286</v>
      </c>
      <c r="D72" s="221">
        <f t="shared" ref="D72:D80" si="88">sum(E72:J72)+sum(L72:Q72)+sum(S72:X72)+sum(Z72:AE72)+sum(AG72:AH72)</f>
        <v>4</v>
      </c>
      <c r="E72" s="114"/>
      <c r="F72" s="114"/>
      <c r="G72" s="114"/>
      <c r="H72" s="216">
        <v>2.0</v>
      </c>
      <c r="I72" s="216">
        <v>0.0</v>
      </c>
      <c r="J72" s="114"/>
      <c r="K72" s="66">
        <f t="shared" ref="K72:K80" si="89">sum(E72:J72)</f>
        <v>2</v>
      </c>
      <c r="L72" s="216">
        <v>1.0</v>
      </c>
      <c r="M72" s="216">
        <v>1.0</v>
      </c>
      <c r="N72" s="216">
        <v>0.0</v>
      </c>
      <c r="O72" s="216">
        <v>0.0</v>
      </c>
      <c r="P72" s="216">
        <v>0.0</v>
      </c>
      <c r="Q72" s="114"/>
      <c r="R72" s="66">
        <f t="shared" ref="R72:R80" si="90">sum(L72:Q72)</f>
        <v>2</v>
      </c>
      <c r="S72" s="216"/>
      <c r="T72" s="216"/>
      <c r="U72" s="114"/>
      <c r="V72" s="764"/>
      <c r="W72" s="216"/>
      <c r="X72" s="114"/>
      <c r="Y72" s="66">
        <f t="shared" ref="Y72:Y80" si="91">sum(S72:X72)</f>
        <v>0</v>
      </c>
      <c r="Z72" s="764">
        <v>0.0</v>
      </c>
      <c r="AA72" s="764"/>
      <c r="AB72" s="764"/>
      <c r="AC72" s="114"/>
      <c r="AD72" s="114"/>
      <c r="AE72" s="114"/>
      <c r="AF72" s="66">
        <f t="shared" ref="AF72:AF80" si="92">sum(Z72:AE72)</f>
        <v>0</v>
      </c>
      <c r="AG72" s="114"/>
      <c r="AH72" s="114"/>
      <c r="AI72" s="114"/>
      <c r="AJ72" s="114"/>
      <c r="AK72" s="114"/>
      <c r="AL72" s="114"/>
      <c r="AM72" s="66">
        <f t="shared" ref="AM72:AM80" si="93">sum(AG72:AL72)</f>
        <v>0</v>
      </c>
    </row>
    <row r="73">
      <c r="A73" s="784" t="s">
        <v>161</v>
      </c>
      <c r="B73" s="782">
        <f t="shared" si="87"/>
        <v>0.5332915361</v>
      </c>
      <c r="C73" s="785" t="s">
        <v>1287</v>
      </c>
      <c r="D73" s="221">
        <f t="shared" si="88"/>
        <v>5</v>
      </c>
      <c r="E73" s="114"/>
      <c r="F73" s="114"/>
      <c r="G73" s="114"/>
      <c r="H73" s="216">
        <v>1.0</v>
      </c>
      <c r="I73" s="216">
        <v>1.0</v>
      </c>
      <c r="J73" s="114"/>
      <c r="K73" s="66">
        <f t="shared" si="89"/>
        <v>2</v>
      </c>
      <c r="L73" s="216">
        <v>0.0</v>
      </c>
      <c r="M73" s="216">
        <v>1.0</v>
      </c>
      <c r="N73" s="216">
        <v>0.0</v>
      </c>
      <c r="O73" s="216">
        <v>0.0</v>
      </c>
      <c r="P73" s="216">
        <v>2.0</v>
      </c>
      <c r="Q73" s="114"/>
      <c r="R73" s="66">
        <f t="shared" si="90"/>
        <v>3</v>
      </c>
      <c r="S73" s="216"/>
      <c r="T73" s="216"/>
      <c r="U73" s="114"/>
      <c r="V73" s="764"/>
      <c r="W73" s="114"/>
      <c r="X73" s="114"/>
      <c r="Y73" s="66">
        <f t="shared" si="91"/>
        <v>0</v>
      </c>
      <c r="Z73" s="764">
        <v>0.0</v>
      </c>
      <c r="AA73" s="764"/>
      <c r="AB73" s="764"/>
      <c r="AC73" s="114"/>
      <c r="AD73" s="114"/>
      <c r="AE73" s="114"/>
      <c r="AF73" s="66">
        <f t="shared" si="92"/>
        <v>0</v>
      </c>
      <c r="AG73" s="114"/>
      <c r="AH73" s="114"/>
      <c r="AI73" s="114"/>
      <c r="AJ73" s="114"/>
      <c r="AK73" s="114"/>
      <c r="AL73" s="114"/>
      <c r="AM73" s="66">
        <f t="shared" si="93"/>
        <v>0</v>
      </c>
    </row>
    <row r="74">
      <c r="A74" s="784" t="s">
        <v>159</v>
      </c>
      <c r="B74" s="782">
        <f t="shared" si="87"/>
        <v>0.07174168463</v>
      </c>
      <c r="C74" s="785" t="s">
        <v>1288</v>
      </c>
      <c r="D74" s="221">
        <f t="shared" si="88"/>
        <v>0</v>
      </c>
      <c r="E74" s="114"/>
      <c r="F74" s="114"/>
      <c r="G74" s="114"/>
      <c r="H74" s="216">
        <v>0.0</v>
      </c>
      <c r="I74" s="216">
        <v>0.0</v>
      </c>
      <c r="J74" s="114"/>
      <c r="K74" s="66">
        <f t="shared" si="89"/>
        <v>0</v>
      </c>
      <c r="L74" s="216">
        <v>0.0</v>
      </c>
      <c r="M74" s="216">
        <v>0.0</v>
      </c>
      <c r="N74" s="216">
        <v>0.0</v>
      </c>
      <c r="O74" s="216">
        <v>0.0</v>
      </c>
      <c r="P74" s="216">
        <v>0.0</v>
      </c>
      <c r="Q74" s="114"/>
      <c r="R74" s="66">
        <f t="shared" si="90"/>
        <v>0</v>
      </c>
      <c r="S74" s="216"/>
      <c r="T74" s="216"/>
      <c r="U74" s="114"/>
      <c r="V74" s="764"/>
      <c r="W74" s="114"/>
      <c r="X74" s="114"/>
      <c r="Y74" s="66">
        <f t="shared" si="91"/>
        <v>0</v>
      </c>
      <c r="Z74" s="764">
        <v>0.0</v>
      </c>
      <c r="AA74" s="764"/>
      <c r="AB74" s="764"/>
      <c r="AC74" s="114"/>
      <c r="AD74" s="114"/>
      <c r="AE74" s="114"/>
      <c r="AF74" s="66">
        <f t="shared" si="92"/>
        <v>0</v>
      </c>
      <c r="AG74" s="114"/>
      <c r="AH74" s="114"/>
      <c r="AI74" s="114"/>
      <c r="AJ74" s="114"/>
      <c r="AK74" s="114"/>
      <c r="AL74" s="114"/>
      <c r="AM74" s="66">
        <f t="shared" si="93"/>
        <v>0</v>
      </c>
    </row>
    <row r="75">
      <c r="A75" s="784" t="s">
        <v>157</v>
      </c>
      <c r="B75" s="782">
        <f t="shared" si="87"/>
        <v>0.5536944404</v>
      </c>
      <c r="C75" s="785" t="s">
        <v>1289</v>
      </c>
      <c r="D75" s="221">
        <f t="shared" si="88"/>
        <v>10</v>
      </c>
      <c r="E75" s="114"/>
      <c r="F75" s="114"/>
      <c r="G75" s="114"/>
      <c r="H75" s="216">
        <v>1.0</v>
      </c>
      <c r="I75" s="216">
        <v>0.0</v>
      </c>
      <c r="J75" s="114"/>
      <c r="K75" s="66">
        <f t="shared" si="89"/>
        <v>1</v>
      </c>
      <c r="L75" s="216">
        <v>3.0</v>
      </c>
      <c r="M75" s="216">
        <v>2.0</v>
      </c>
      <c r="N75" s="216">
        <v>3.0</v>
      </c>
      <c r="O75" s="216">
        <v>0.0</v>
      </c>
      <c r="P75" s="216">
        <v>0.0</v>
      </c>
      <c r="Q75" s="114"/>
      <c r="R75" s="66">
        <f t="shared" si="90"/>
        <v>8</v>
      </c>
      <c r="S75" s="216"/>
      <c r="T75" s="216"/>
      <c r="U75" s="114"/>
      <c r="V75" s="764"/>
      <c r="W75" s="114"/>
      <c r="X75" s="114"/>
      <c r="Y75" s="66">
        <f t="shared" si="91"/>
        <v>0</v>
      </c>
      <c r="Z75" s="764">
        <v>1.0</v>
      </c>
      <c r="AA75" s="764"/>
      <c r="AB75" s="764"/>
      <c r="AC75" s="114"/>
      <c r="AD75" s="114"/>
      <c r="AE75" s="114"/>
      <c r="AF75" s="66">
        <f t="shared" si="92"/>
        <v>1</v>
      </c>
      <c r="AG75" s="114"/>
      <c r="AH75" s="114"/>
      <c r="AI75" s="114"/>
      <c r="AJ75" s="114"/>
      <c r="AK75" s="114"/>
      <c r="AL75" s="114"/>
      <c r="AM75" s="66">
        <f t="shared" si="93"/>
        <v>0</v>
      </c>
    </row>
    <row r="76">
      <c r="A76" s="786"/>
      <c r="B76" s="787"/>
      <c r="C76" s="785" t="s">
        <v>1290</v>
      </c>
      <c r="D76" s="221">
        <f t="shared" si="88"/>
        <v>1</v>
      </c>
      <c r="E76" s="114"/>
      <c r="F76" s="114"/>
      <c r="G76" s="114"/>
      <c r="H76" s="216">
        <v>1.0</v>
      </c>
      <c r="I76" s="216">
        <v>0.0</v>
      </c>
      <c r="J76" s="114"/>
      <c r="K76" s="66">
        <f t="shared" si="89"/>
        <v>1</v>
      </c>
      <c r="L76" s="216">
        <v>0.0</v>
      </c>
      <c r="M76" s="216">
        <v>0.0</v>
      </c>
      <c r="N76" s="216">
        <v>0.0</v>
      </c>
      <c r="O76" s="216">
        <v>0.0</v>
      </c>
      <c r="P76" s="216">
        <v>0.0</v>
      </c>
      <c r="Q76" s="114"/>
      <c r="R76" s="66">
        <f t="shared" si="90"/>
        <v>0</v>
      </c>
      <c r="S76" s="216"/>
      <c r="T76" s="216"/>
      <c r="U76" s="114"/>
      <c r="V76" s="764"/>
      <c r="W76" s="114"/>
      <c r="X76" s="114"/>
      <c r="Y76" s="66">
        <f t="shared" si="91"/>
        <v>0</v>
      </c>
      <c r="Z76" s="764">
        <v>0.0</v>
      </c>
      <c r="AA76" s="764"/>
      <c r="AB76" s="764"/>
      <c r="AC76" s="114"/>
      <c r="AD76" s="114"/>
      <c r="AE76" s="114"/>
      <c r="AF76" s="66">
        <f t="shared" si="92"/>
        <v>0</v>
      </c>
      <c r="AG76" s="114"/>
      <c r="AH76" s="114"/>
      <c r="AI76" s="114"/>
      <c r="AJ76" s="114"/>
      <c r="AK76" s="114"/>
      <c r="AL76" s="114"/>
      <c r="AM76" s="66">
        <f t="shared" si="93"/>
        <v>0</v>
      </c>
    </row>
    <row r="77">
      <c r="A77" s="781" t="s">
        <v>1280</v>
      </c>
      <c r="B77" s="782">
        <f>A33</f>
        <v>0.6486486486</v>
      </c>
      <c r="C77" s="785" t="s">
        <v>1291</v>
      </c>
      <c r="D77" s="221">
        <f t="shared" si="88"/>
        <v>0</v>
      </c>
      <c r="E77" s="114"/>
      <c r="F77" s="114"/>
      <c r="G77" s="114"/>
      <c r="H77" s="216">
        <v>0.0</v>
      </c>
      <c r="I77" s="216">
        <v>0.0</v>
      </c>
      <c r="J77" s="114"/>
      <c r="K77" s="66">
        <f t="shared" si="89"/>
        <v>0</v>
      </c>
      <c r="L77" s="216">
        <v>0.0</v>
      </c>
      <c r="M77" s="216">
        <v>0.0</v>
      </c>
      <c r="N77" s="216">
        <v>0.0</v>
      </c>
      <c r="O77" s="216">
        <v>0.0</v>
      </c>
      <c r="P77" s="216">
        <v>0.0</v>
      </c>
      <c r="Q77" s="114"/>
      <c r="R77" s="66">
        <f t="shared" si="90"/>
        <v>0</v>
      </c>
      <c r="S77" s="216"/>
      <c r="T77" s="216"/>
      <c r="U77" s="114"/>
      <c r="V77" s="216"/>
      <c r="W77" s="114"/>
      <c r="X77" s="114"/>
      <c r="Y77" s="66">
        <f t="shared" si="91"/>
        <v>0</v>
      </c>
      <c r="Z77" s="764">
        <v>0.0</v>
      </c>
      <c r="AA77" s="764"/>
      <c r="AB77" s="764"/>
      <c r="AC77" s="114"/>
      <c r="AD77" s="114"/>
      <c r="AE77" s="114"/>
      <c r="AF77" s="66">
        <f t="shared" si="92"/>
        <v>0</v>
      </c>
      <c r="AG77" s="114"/>
      <c r="AH77" s="114"/>
      <c r="AI77" s="114"/>
      <c r="AJ77" s="114"/>
      <c r="AK77" s="114"/>
      <c r="AL77" s="114"/>
      <c r="AM77" s="66">
        <f t="shared" si="93"/>
        <v>0</v>
      </c>
    </row>
    <row r="78">
      <c r="A78" s="781" t="s">
        <v>71</v>
      </c>
      <c r="B78" s="782">
        <f>A35</f>
        <v>0.74</v>
      </c>
      <c r="C78" s="785" t="s">
        <v>1292</v>
      </c>
      <c r="D78" s="221">
        <f t="shared" si="88"/>
        <v>11</v>
      </c>
      <c r="E78" s="114"/>
      <c r="F78" s="114"/>
      <c r="G78" s="114"/>
      <c r="H78" s="216">
        <v>0.0</v>
      </c>
      <c r="I78" s="216">
        <v>0.0</v>
      </c>
      <c r="J78" s="114"/>
      <c r="K78" s="66">
        <f t="shared" si="89"/>
        <v>0</v>
      </c>
      <c r="L78" s="216">
        <v>3.0</v>
      </c>
      <c r="M78" s="216">
        <v>6.0</v>
      </c>
      <c r="N78" s="216">
        <v>2.0</v>
      </c>
      <c r="O78" s="216">
        <v>0.0</v>
      </c>
      <c r="P78" s="216">
        <v>0.0</v>
      </c>
      <c r="Q78" s="114"/>
      <c r="R78" s="66">
        <f t="shared" si="90"/>
        <v>11</v>
      </c>
      <c r="S78" s="216"/>
      <c r="T78" s="216"/>
      <c r="U78" s="114"/>
      <c r="V78" s="216"/>
      <c r="W78" s="114"/>
      <c r="X78" s="114"/>
      <c r="Y78" s="66">
        <f t="shared" si="91"/>
        <v>0</v>
      </c>
      <c r="Z78" s="764">
        <v>0.0</v>
      </c>
      <c r="AA78" s="764"/>
      <c r="AB78" s="764"/>
      <c r="AC78" s="114"/>
      <c r="AD78" s="114"/>
      <c r="AE78" s="114"/>
      <c r="AF78" s="66">
        <f t="shared" si="92"/>
        <v>0</v>
      </c>
      <c r="AG78" s="114"/>
      <c r="AH78" s="114"/>
      <c r="AI78" s="114"/>
      <c r="AJ78" s="114"/>
      <c r="AK78" s="114"/>
      <c r="AL78" s="114"/>
      <c r="AM78" s="66">
        <f t="shared" si="93"/>
        <v>0</v>
      </c>
    </row>
    <row r="79">
      <c r="A79" s="781" t="s">
        <v>69</v>
      </c>
      <c r="B79" s="749">
        <f>A31</f>
        <v>0.2916666667</v>
      </c>
      <c r="C79" s="785" t="s">
        <v>1293</v>
      </c>
      <c r="D79" s="221">
        <f t="shared" si="88"/>
        <v>1</v>
      </c>
      <c r="E79" s="114"/>
      <c r="F79" s="114"/>
      <c r="G79" s="114"/>
      <c r="H79" s="216">
        <v>0.0</v>
      </c>
      <c r="I79" s="216">
        <v>0.0</v>
      </c>
      <c r="J79" s="114"/>
      <c r="K79" s="67">
        <f t="shared" si="89"/>
        <v>0</v>
      </c>
      <c r="L79" s="216">
        <v>0.0</v>
      </c>
      <c r="M79" s="216">
        <v>0.0</v>
      </c>
      <c r="N79" s="216">
        <v>0.0</v>
      </c>
      <c r="O79" s="216">
        <v>0.0</v>
      </c>
      <c r="P79" s="216">
        <v>1.0</v>
      </c>
      <c r="Q79" s="216"/>
      <c r="R79" s="67">
        <f t="shared" si="90"/>
        <v>1</v>
      </c>
      <c r="S79" s="216"/>
      <c r="T79" s="216"/>
      <c r="U79" s="114"/>
      <c r="V79" s="216"/>
      <c r="W79" s="114"/>
      <c r="X79" s="114"/>
      <c r="Y79" s="67">
        <f t="shared" si="91"/>
        <v>0</v>
      </c>
      <c r="Z79" s="764">
        <v>0.0</v>
      </c>
      <c r="AA79" s="764"/>
      <c r="AB79" s="764"/>
      <c r="AC79" s="114"/>
      <c r="AD79" s="114"/>
      <c r="AE79" s="114"/>
      <c r="AF79" s="67">
        <f t="shared" si="92"/>
        <v>0</v>
      </c>
      <c r="AG79" s="114"/>
      <c r="AH79" s="114"/>
      <c r="AI79" s="114"/>
      <c r="AJ79" s="114"/>
      <c r="AK79" s="114"/>
      <c r="AL79" s="114"/>
      <c r="AM79" s="67">
        <f t="shared" si="93"/>
        <v>0</v>
      </c>
    </row>
    <row r="80">
      <c r="A80" s="788"/>
      <c r="B80" s="787"/>
      <c r="C80" s="789" t="s">
        <v>1294</v>
      </c>
      <c r="D80" s="221">
        <f t="shared" si="88"/>
        <v>32</v>
      </c>
      <c r="E80" s="216">
        <f t="shared" ref="E80:J80" si="94">sum(E72:E79)</f>
        <v>0</v>
      </c>
      <c r="F80" s="216">
        <f t="shared" si="94"/>
        <v>0</v>
      </c>
      <c r="G80" s="216">
        <f t="shared" si="94"/>
        <v>0</v>
      </c>
      <c r="H80" s="216">
        <f t="shared" si="94"/>
        <v>5</v>
      </c>
      <c r="I80" s="216">
        <f t="shared" si="94"/>
        <v>1</v>
      </c>
      <c r="J80" s="216">
        <f t="shared" si="94"/>
        <v>0</v>
      </c>
      <c r="K80" s="67">
        <f t="shared" si="89"/>
        <v>6</v>
      </c>
      <c r="L80" s="216">
        <f t="shared" ref="L80:Q80" si="95">sum(L72:L79)</f>
        <v>7</v>
      </c>
      <c r="M80" s="216">
        <f t="shared" si="95"/>
        <v>10</v>
      </c>
      <c r="N80" s="216">
        <f t="shared" si="95"/>
        <v>5</v>
      </c>
      <c r="O80" s="216">
        <f t="shared" si="95"/>
        <v>0</v>
      </c>
      <c r="P80" s="216">
        <f t="shared" si="95"/>
        <v>3</v>
      </c>
      <c r="Q80" s="216">
        <f t="shared" si="95"/>
        <v>0</v>
      </c>
      <c r="R80" s="67">
        <f t="shared" si="90"/>
        <v>25</v>
      </c>
      <c r="S80" s="216">
        <f t="shared" ref="S80:X80" si="96">sum(S72:S79)</f>
        <v>0</v>
      </c>
      <c r="T80" s="216">
        <f t="shared" si="96"/>
        <v>0</v>
      </c>
      <c r="U80" s="216">
        <f t="shared" si="96"/>
        <v>0</v>
      </c>
      <c r="V80" s="790">
        <f t="shared" si="96"/>
        <v>0</v>
      </c>
      <c r="W80" s="216">
        <f t="shared" si="96"/>
        <v>0</v>
      </c>
      <c r="X80" s="216">
        <f t="shared" si="96"/>
        <v>0</v>
      </c>
      <c r="Y80" s="67">
        <f t="shared" si="91"/>
        <v>0</v>
      </c>
      <c r="Z80" s="790">
        <f t="shared" ref="Z80:AE80" si="97">sum(Z72:Z79)</f>
        <v>1</v>
      </c>
      <c r="AA80" s="790">
        <f t="shared" si="97"/>
        <v>0</v>
      </c>
      <c r="AB80" s="790">
        <f t="shared" si="97"/>
        <v>0</v>
      </c>
      <c r="AC80" s="216">
        <f t="shared" si="97"/>
        <v>0</v>
      </c>
      <c r="AD80" s="216">
        <f t="shared" si="97"/>
        <v>0</v>
      </c>
      <c r="AE80" s="216">
        <f t="shared" si="97"/>
        <v>0</v>
      </c>
      <c r="AF80" s="67">
        <f t="shared" si="92"/>
        <v>1</v>
      </c>
      <c r="AG80" s="216">
        <f t="shared" ref="AG80:AL80" si="98">sum(AG72:AG79)</f>
        <v>0</v>
      </c>
      <c r="AH80" s="216">
        <f t="shared" si="98"/>
        <v>0</v>
      </c>
      <c r="AI80" s="216">
        <f t="shared" si="98"/>
        <v>0</v>
      </c>
      <c r="AJ80" s="216">
        <f t="shared" si="98"/>
        <v>0</v>
      </c>
      <c r="AK80" s="216">
        <f t="shared" si="98"/>
        <v>0</v>
      </c>
      <c r="AL80" s="216">
        <f t="shared" si="98"/>
        <v>0</v>
      </c>
      <c r="AM80" s="67">
        <f t="shared" si="93"/>
        <v>0</v>
      </c>
    </row>
    <row r="81">
      <c r="A81" s="791" t="s">
        <v>57</v>
      </c>
      <c r="B81" s="792">
        <f t="shared" ref="B81:B84" si="99">D30+D43</f>
        <v>7</v>
      </c>
      <c r="C81" s="783" t="s">
        <v>113</v>
      </c>
    </row>
    <row r="82">
      <c r="A82" s="791" t="s">
        <v>58</v>
      </c>
      <c r="B82" s="792">
        <f t="shared" si="99"/>
        <v>24</v>
      </c>
      <c r="C82" s="785" t="s">
        <v>1286</v>
      </c>
      <c r="D82" s="221">
        <f t="shared" ref="D82:D90" si="100">sum(E82:J82)+sum(L82:Q82)+sum(S82:X82)+sum(Z82:AE82)+sum(AG82:AH82)</f>
        <v>10</v>
      </c>
      <c r="E82" s="114"/>
      <c r="F82" s="114"/>
      <c r="G82" s="114"/>
      <c r="H82" s="216">
        <v>0.0</v>
      </c>
      <c r="I82" s="216">
        <v>0.0</v>
      </c>
      <c r="J82" s="114"/>
      <c r="K82" s="66">
        <f t="shared" ref="K82:K90" si="101">sum(E82:J82)</f>
        <v>0</v>
      </c>
      <c r="L82" s="216"/>
      <c r="M82" s="216">
        <v>1.0</v>
      </c>
      <c r="N82" s="216">
        <v>1.0</v>
      </c>
      <c r="O82" s="216">
        <v>2.0</v>
      </c>
      <c r="P82" s="216">
        <v>2.0</v>
      </c>
      <c r="Q82" s="114"/>
      <c r="R82" s="66">
        <f t="shared" ref="R82:R90" si="102">sum(L82:Q82)</f>
        <v>6</v>
      </c>
      <c r="S82" s="216">
        <v>0.0</v>
      </c>
      <c r="T82" s="216">
        <v>2.0</v>
      </c>
      <c r="U82" s="216">
        <v>2.0</v>
      </c>
      <c r="V82" s="216"/>
      <c r="W82" s="216"/>
      <c r="X82" s="114"/>
      <c r="Y82" s="66">
        <f t="shared" ref="Y82:Y90" si="103">sum(S82:X82)</f>
        <v>4</v>
      </c>
      <c r="Z82" s="216"/>
      <c r="AA82" s="216"/>
      <c r="AB82" s="216"/>
      <c r="AC82" s="216"/>
      <c r="AD82" s="216"/>
      <c r="AE82" s="114"/>
      <c r="AF82" s="66">
        <f t="shared" ref="AF82:AF90" si="104">sum(Z82:AE82)</f>
        <v>0</v>
      </c>
      <c r="AG82" s="114"/>
      <c r="AH82" s="114"/>
      <c r="AI82" s="114"/>
      <c r="AJ82" s="114"/>
      <c r="AK82" s="114"/>
      <c r="AL82" s="114"/>
      <c r="AM82" s="66">
        <f t="shared" ref="AM82:AM90" si="105">sum(AG82:AL82)</f>
        <v>0</v>
      </c>
    </row>
    <row r="83">
      <c r="A83" s="791" t="s">
        <v>59</v>
      </c>
      <c r="B83" s="792">
        <f t="shared" si="99"/>
        <v>13</v>
      </c>
      <c r="C83" s="785" t="s">
        <v>1287</v>
      </c>
      <c r="D83" s="221">
        <f t="shared" si="100"/>
        <v>3</v>
      </c>
      <c r="E83" s="114"/>
      <c r="F83" s="114"/>
      <c r="G83" s="114"/>
      <c r="H83" s="216">
        <v>0.0</v>
      </c>
      <c r="I83" s="216">
        <v>0.0</v>
      </c>
      <c r="J83" s="114"/>
      <c r="K83" s="66">
        <f t="shared" si="101"/>
        <v>0</v>
      </c>
      <c r="L83" s="216"/>
      <c r="M83" s="216">
        <v>0.0</v>
      </c>
      <c r="N83" s="216">
        <v>0.0</v>
      </c>
      <c r="O83" s="216">
        <v>2.0</v>
      </c>
      <c r="P83" s="216">
        <v>0.0</v>
      </c>
      <c r="Q83" s="114"/>
      <c r="R83" s="66">
        <f t="shared" si="102"/>
        <v>2</v>
      </c>
      <c r="S83" s="216">
        <v>0.0</v>
      </c>
      <c r="T83" s="216">
        <v>1.0</v>
      </c>
      <c r="U83" s="216">
        <v>0.0</v>
      </c>
      <c r="V83" s="216"/>
      <c r="W83" s="216"/>
      <c r="X83" s="114"/>
      <c r="Y83" s="66">
        <f t="shared" si="103"/>
        <v>1</v>
      </c>
      <c r="Z83" s="216"/>
      <c r="AA83" s="216"/>
      <c r="AB83" s="216"/>
      <c r="AC83" s="216"/>
      <c r="AD83" s="216"/>
      <c r="AE83" s="114"/>
      <c r="AF83" s="66">
        <f t="shared" si="104"/>
        <v>0</v>
      </c>
      <c r="AG83" s="114"/>
      <c r="AH83" s="114"/>
      <c r="AI83" s="114"/>
      <c r="AJ83" s="114"/>
      <c r="AK83" s="114"/>
      <c r="AL83" s="114"/>
      <c r="AM83" s="66">
        <f t="shared" si="105"/>
        <v>0</v>
      </c>
    </row>
    <row r="84">
      <c r="A84" s="791" t="s">
        <v>109</v>
      </c>
      <c r="B84" s="792">
        <f t="shared" si="99"/>
        <v>50</v>
      </c>
      <c r="C84" s="785" t="s">
        <v>1288</v>
      </c>
      <c r="D84" s="221">
        <f t="shared" si="100"/>
        <v>1</v>
      </c>
      <c r="E84" s="114"/>
      <c r="F84" s="114"/>
      <c r="G84" s="114"/>
      <c r="H84" s="216">
        <v>0.0</v>
      </c>
      <c r="I84" s="216">
        <v>0.0</v>
      </c>
      <c r="J84" s="114"/>
      <c r="K84" s="66">
        <f t="shared" si="101"/>
        <v>0</v>
      </c>
      <c r="L84" s="216"/>
      <c r="M84" s="216">
        <v>0.0</v>
      </c>
      <c r="N84" s="216">
        <v>0.0</v>
      </c>
      <c r="O84" s="216">
        <v>1.0</v>
      </c>
      <c r="P84" s="216">
        <v>0.0</v>
      </c>
      <c r="Q84" s="114"/>
      <c r="R84" s="66">
        <f t="shared" si="102"/>
        <v>1</v>
      </c>
      <c r="S84" s="216">
        <v>0.0</v>
      </c>
      <c r="T84" s="216">
        <v>0.0</v>
      </c>
      <c r="U84" s="216">
        <v>0.0</v>
      </c>
      <c r="V84" s="216"/>
      <c r="W84" s="216"/>
      <c r="X84" s="114"/>
      <c r="Y84" s="66">
        <f t="shared" si="103"/>
        <v>0</v>
      </c>
      <c r="Z84" s="216"/>
      <c r="AA84" s="216"/>
      <c r="AB84" s="216"/>
      <c r="AC84" s="216"/>
      <c r="AD84" s="216"/>
      <c r="AE84" s="114"/>
      <c r="AF84" s="66">
        <f t="shared" si="104"/>
        <v>0</v>
      </c>
      <c r="AG84" s="114"/>
      <c r="AH84" s="114"/>
      <c r="AI84" s="114"/>
      <c r="AJ84" s="114"/>
      <c r="AK84" s="114"/>
      <c r="AL84" s="114"/>
      <c r="AM84" s="66">
        <f t="shared" si="105"/>
        <v>0</v>
      </c>
    </row>
    <row r="85">
      <c r="A85" s="791" t="s">
        <v>72</v>
      </c>
      <c r="B85" s="792">
        <f t="shared" ref="B85:B89" si="106">D34+D47+D60</f>
        <v>43</v>
      </c>
      <c r="C85" s="785" t="s">
        <v>1289</v>
      </c>
      <c r="D85" s="221">
        <f t="shared" si="100"/>
        <v>7</v>
      </c>
      <c r="E85" s="114"/>
      <c r="F85" s="114"/>
      <c r="G85" s="114"/>
      <c r="H85" s="216">
        <v>0.0</v>
      </c>
      <c r="I85" s="216">
        <v>0.0</v>
      </c>
      <c r="J85" s="114"/>
      <c r="K85" s="66">
        <f t="shared" si="101"/>
        <v>0</v>
      </c>
      <c r="L85" s="216"/>
      <c r="M85" s="216">
        <v>0.0</v>
      </c>
      <c r="N85" s="216">
        <v>0.0</v>
      </c>
      <c r="O85" s="216">
        <v>0.0</v>
      </c>
      <c r="P85" s="216">
        <v>0.0</v>
      </c>
      <c r="Q85" s="114"/>
      <c r="R85" s="66">
        <f t="shared" si="102"/>
        <v>0</v>
      </c>
      <c r="S85" s="216">
        <v>4.0</v>
      </c>
      <c r="T85" s="216">
        <v>3.0</v>
      </c>
      <c r="U85" s="216">
        <v>0.0</v>
      </c>
      <c r="V85" s="216"/>
      <c r="W85" s="216"/>
      <c r="X85" s="114"/>
      <c r="Y85" s="66">
        <f t="shared" si="103"/>
        <v>7</v>
      </c>
      <c r="Z85" s="216"/>
      <c r="AA85" s="216"/>
      <c r="AB85" s="216"/>
      <c r="AC85" s="216"/>
      <c r="AD85" s="216"/>
      <c r="AE85" s="114"/>
      <c r="AF85" s="66">
        <f t="shared" si="104"/>
        <v>0</v>
      </c>
      <c r="AG85" s="114"/>
      <c r="AH85" s="114"/>
      <c r="AI85" s="114"/>
      <c r="AJ85" s="114"/>
      <c r="AK85" s="114"/>
      <c r="AL85" s="114"/>
      <c r="AM85" s="66">
        <f t="shared" si="105"/>
        <v>0</v>
      </c>
    </row>
    <row r="86">
      <c r="A86" s="793" t="s">
        <v>1282</v>
      </c>
      <c r="B86" s="792">
        <f t="shared" si="106"/>
        <v>70</v>
      </c>
      <c r="C86" s="785" t="s">
        <v>1290</v>
      </c>
      <c r="D86" s="221">
        <f t="shared" si="100"/>
        <v>4</v>
      </c>
      <c r="E86" s="114"/>
      <c r="F86" s="114"/>
      <c r="G86" s="114"/>
      <c r="H86" s="216">
        <v>0.0</v>
      </c>
      <c r="I86" s="216">
        <v>0.0</v>
      </c>
      <c r="J86" s="114"/>
      <c r="K86" s="66">
        <f t="shared" si="101"/>
        <v>0</v>
      </c>
      <c r="L86" s="216"/>
      <c r="M86" s="216">
        <v>0.0</v>
      </c>
      <c r="N86" s="216">
        <v>0.0</v>
      </c>
      <c r="O86" s="216">
        <v>1.0</v>
      </c>
      <c r="P86" s="216">
        <v>0.0</v>
      </c>
      <c r="Q86" s="114"/>
      <c r="R86" s="66">
        <f t="shared" si="102"/>
        <v>1</v>
      </c>
      <c r="S86" s="216">
        <v>1.0</v>
      </c>
      <c r="T86" s="216">
        <v>2.0</v>
      </c>
      <c r="U86" s="216">
        <v>0.0</v>
      </c>
      <c r="V86" s="216"/>
      <c r="W86" s="216"/>
      <c r="X86" s="114"/>
      <c r="Y86" s="66">
        <f t="shared" si="103"/>
        <v>3</v>
      </c>
      <c r="Z86" s="216"/>
      <c r="AA86" s="216"/>
      <c r="AB86" s="216"/>
      <c r="AC86" s="216"/>
      <c r="AD86" s="216"/>
      <c r="AE86" s="114"/>
      <c r="AF86" s="66">
        <f t="shared" si="104"/>
        <v>0</v>
      </c>
      <c r="AG86" s="114"/>
      <c r="AH86" s="114"/>
      <c r="AI86" s="114"/>
      <c r="AJ86" s="114"/>
      <c r="AK86" s="114"/>
      <c r="AL86" s="114"/>
      <c r="AM86" s="66">
        <f t="shared" si="105"/>
        <v>0</v>
      </c>
    </row>
    <row r="87">
      <c r="A87" s="786" t="s">
        <v>1283</v>
      </c>
      <c r="B87" s="792">
        <f t="shared" si="106"/>
        <v>127</v>
      </c>
      <c r="C87" s="785" t="s">
        <v>1291</v>
      </c>
      <c r="D87" s="221">
        <f t="shared" si="100"/>
        <v>10</v>
      </c>
      <c r="E87" s="114"/>
      <c r="F87" s="114"/>
      <c r="G87" s="114"/>
      <c r="H87" s="216">
        <v>0.0</v>
      </c>
      <c r="I87" s="216">
        <v>0.0</v>
      </c>
      <c r="J87" s="114"/>
      <c r="K87" s="66">
        <f t="shared" si="101"/>
        <v>0</v>
      </c>
      <c r="L87" s="216"/>
      <c r="M87" s="216">
        <v>0.0</v>
      </c>
      <c r="N87" s="216">
        <v>3.0</v>
      </c>
      <c r="O87" s="216">
        <v>1.0</v>
      </c>
      <c r="P87" s="216">
        <v>1.0</v>
      </c>
      <c r="Q87" s="114"/>
      <c r="R87" s="66">
        <f t="shared" si="102"/>
        <v>5</v>
      </c>
      <c r="S87" s="216">
        <v>4.0</v>
      </c>
      <c r="T87" s="216">
        <v>1.0</v>
      </c>
      <c r="U87" s="216">
        <v>0.0</v>
      </c>
      <c r="V87" s="216"/>
      <c r="W87" s="216"/>
      <c r="X87" s="114"/>
      <c r="Y87" s="66">
        <f t="shared" si="103"/>
        <v>5</v>
      </c>
      <c r="Z87" s="216"/>
      <c r="AA87" s="216"/>
      <c r="AB87" s="216"/>
      <c r="AC87" s="216"/>
      <c r="AD87" s="216"/>
      <c r="AE87" s="114"/>
      <c r="AF87" s="66">
        <f t="shared" si="104"/>
        <v>0</v>
      </c>
      <c r="AG87" s="114"/>
      <c r="AH87" s="114"/>
      <c r="AI87" s="114"/>
      <c r="AJ87" s="114"/>
      <c r="AK87" s="114"/>
      <c r="AL87" s="114"/>
      <c r="AM87" s="66">
        <f t="shared" si="105"/>
        <v>0</v>
      </c>
    </row>
    <row r="88">
      <c r="A88" s="793" t="s">
        <v>1284</v>
      </c>
      <c r="B88" s="792">
        <f t="shared" si="106"/>
        <v>1863</v>
      </c>
      <c r="C88" s="785" t="s">
        <v>1292</v>
      </c>
      <c r="D88" s="221">
        <f t="shared" si="100"/>
        <v>106</v>
      </c>
      <c r="E88" s="114"/>
      <c r="F88" s="114"/>
      <c r="G88" s="114"/>
      <c r="H88" s="216">
        <v>0.0</v>
      </c>
      <c r="I88" s="216">
        <v>0.0</v>
      </c>
      <c r="J88" s="114"/>
      <c r="K88" s="66">
        <f t="shared" si="101"/>
        <v>0</v>
      </c>
      <c r="L88" s="216"/>
      <c r="M88" s="216">
        <v>16.0</v>
      </c>
      <c r="N88" s="216">
        <v>13.0</v>
      </c>
      <c r="O88" s="216">
        <v>15.0</v>
      </c>
      <c r="P88" s="216">
        <v>20.0</v>
      </c>
      <c r="Q88" s="114"/>
      <c r="R88" s="66">
        <f t="shared" si="102"/>
        <v>64</v>
      </c>
      <c r="S88" s="216">
        <v>26.0</v>
      </c>
      <c r="T88" s="216">
        <v>0.0</v>
      </c>
      <c r="U88" s="216">
        <v>16.0</v>
      </c>
      <c r="V88" s="216"/>
      <c r="W88" s="216"/>
      <c r="X88" s="114"/>
      <c r="Y88" s="66">
        <f t="shared" si="103"/>
        <v>42</v>
      </c>
      <c r="Z88" s="216"/>
      <c r="AA88" s="216"/>
      <c r="AB88" s="216"/>
      <c r="AC88" s="216"/>
      <c r="AD88" s="216"/>
      <c r="AE88" s="114"/>
      <c r="AF88" s="66">
        <f t="shared" si="104"/>
        <v>0</v>
      </c>
      <c r="AG88" s="114"/>
      <c r="AH88" s="114"/>
      <c r="AI88" s="114"/>
      <c r="AJ88" s="114"/>
      <c r="AK88" s="114"/>
      <c r="AL88" s="114"/>
      <c r="AM88" s="66">
        <f t="shared" si="105"/>
        <v>0</v>
      </c>
    </row>
    <row r="89">
      <c r="A89" s="786" t="s">
        <v>97</v>
      </c>
      <c r="B89" s="792">
        <f t="shared" si="106"/>
        <v>3462</v>
      </c>
      <c r="C89" s="785" t="s">
        <v>1293</v>
      </c>
      <c r="D89" s="221">
        <f t="shared" si="100"/>
        <v>3</v>
      </c>
      <c r="E89" s="114"/>
      <c r="F89" s="114"/>
      <c r="G89" s="114"/>
      <c r="H89" s="216">
        <v>0.0</v>
      </c>
      <c r="I89" s="216">
        <v>0.0</v>
      </c>
      <c r="J89" s="114"/>
      <c r="K89" s="66">
        <f t="shared" si="101"/>
        <v>0</v>
      </c>
      <c r="L89" s="216"/>
      <c r="M89" s="216">
        <v>0.0</v>
      </c>
      <c r="N89" s="216">
        <v>0.0</v>
      </c>
      <c r="O89" s="216">
        <v>2.0</v>
      </c>
      <c r="P89" s="216">
        <v>0.0</v>
      </c>
      <c r="Q89" s="114"/>
      <c r="R89" s="66">
        <f t="shared" si="102"/>
        <v>2</v>
      </c>
      <c r="S89" s="216">
        <v>0.0</v>
      </c>
      <c r="T89" s="216">
        <v>1.0</v>
      </c>
      <c r="U89" s="216">
        <v>0.0</v>
      </c>
      <c r="V89" s="216"/>
      <c r="W89" s="216"/>
      <c r="X89" s="114"/>
      <c r="Y89" s="66">
        <f t="shared" si="103"/>
        <v>1</v>
      </c>
      <c r="Z89" s="216"/>
      <c r="AA89" s="216"/>
      <c r="AB89" s="216"/>
      <c r="AC89" s="216"/>
      <c r="AD89" s="216"/>
      <c r="AE89" s="114"/>
      <c r="AF89" s="66">
        <f t="shared" si="104"/>
        <v>0</v>
      </c>
      <c r="AG89" s="114"/>
      <c r="AH89" s="114"/>
      <c r="AI89" s="114"/>
      <c r="AJ89" s="114"/>
      <c r="AK89" s="114"/>
      <c r="AL89" s="114"/>
      <c r="AM89" s="66">
        <f t="shared" si="105"/>
        <v>0</v>
      </c>
    </row>
    <row r="90">
      <c r="A90" s="788"/>
      <c r="B90" s="787"/>
      <c r="C90" s="789" t="s">
        <v>1294</v>
      </c>
      <c r="D90" s="221">
        <f t="shared" si="100"/>
        <v>144</v>
      </c>
      <c r="E90" s="216">
        <f t="shared" ref="E90:J90" si="107">sum(E82:E89)</f>
        <v>0</v>
      </c>
      <c r="F90" s="216">
        <f t="shared" si="107"/>
        <v>0</v>
      </c>
      <c r="G90" s="216">
        <f t="shared" si="107"/>
        <v>0</v>
      </c>
      <c r="H90" s="216">
        <f t="shared" si="107"/>
        <v>0</v>
      </c>
      <c r="I90" s="216">
        <f t="shared" si="107"/>
        <v>0</v>
      </c>
      <c r="J90" s="216">
        <f t="shared" si="107"/>
        <v>0</v>
      </c>
      <c r="K90" s="67">
        <f t="shared" si="101"/>
        <v>0</v>
      </c>
      <c r="L90" s="216">
        <f t="shared" ref="L90:Q90" si="108">sum(L82:L89)</f>
        <v>0</v>
      </c>
      <c r="M90" s="216">
        <f t="shared" si="108"/>
        <v>17</v>
      </c>
      <c r="N90" s="216">
        <f t="shared" si="108"/>
        <v>17</v>
      </c>
      <c r="O90" s="216">
        <f t="shared" si="108"/>
        <v>24</v>
      </c>
      <c r="P90" s="216">
        <f t="shared" si="108"/>
        <v>23</v>
      </c>
      <c r="Q90" s="216">
        <f t="shared" si="108"/>
        <v>0</v>
      </c>
      <c r="R90" s="67">
        <f t="shared" si="102"/>
        <v>81</v>
      </c>
      <c r="S90" s="216">
        <f t="shared" ref="S90:X90" si="109">sum(S82:S89)</f>
        <v>35</v>
      </c>
      <c r="T90" s="216">
        <f t="shared" si="109"/>
        <v>10</v>
      </c>
      <c r="U90" s="216">
        <f t="shared" si="109"/>
        <v>18</v>
      </c>
      <c r="V90" s="216">
        <f t="shared" si="109"/>
        <v>0</v>
      </c>
      <c r="W90" s="216">
        <f t="shared" si="109"/>
        <v>0</v>
      </c>
      <c r="X90" s="216">
        <f t="shared" si="109"/>
        <v>0</v>
      </c>
      <c r="Y90" s="67">
        <f t="shared" si="103"/>
        <v>63</v>
      </c>
      <c r="Z90" s="216">
        <f t="shared" ref="Z90:AE90" si="110">sum(Z82:Z89)</f>
        <v>0</v>
      </c>
      <c r="AA90" s="216">
        <f t="shared" si="110"/>
        <v>0</v>
      </c>
      <c r="AB90" s="216">
        <f t="shared" si="110"/>
        <v>0</v>
      </c>
      <c r="AC90" s="216">
        <f t="shared" si="110"/>
        <v>0</v>
      </c>
      <c r="AD90" s="216">
        <f t="shared" si="110"/>
        <v>0</v>
      </c>
      <c r="AE90" s="216">
        <f t="shared" si="110"/>
        <v>0</v>
      </c>
      <c r="AF90" s="67">
        <f t="shared" si="104"/>
        <v>0</v>
      </c>
      <c r="AG90" s="216">
        <f t="shared" ref="AG90:AL90" si="111">sum(AG82:AG89)</f>
        <v>0</v>
      </c>
      <c r="AH90" s="216">
        <f t="shared" si="111"/>
        <v>0</v>
      </c>
      <c r="AI90" s="216">
        <f t="shared" si="111"/>
        <v>0</v>
      </c>
      <c r="AJ90" s="216">
        <f t="shared" si="111"/>
        <v>0</v>
      </c>
      <c r="AK90" s="216">
        <f t="shared" si="111"/>
        <v>0</v>
      </c>
      <c r="AL90" s="216">
        <f t="shared" si="111"/>
        <v>0</v>
      </c>
      <c r="AM90" s="67">
        <f t="shared" si="105"/>
        <v>0</v>
      </c>
    </row>
    <row r="91">
      <c r="A91" s="793" t="s">
        <v>1286</v>
      </c>
      <c r="B91" s="792">
        <f t="shared" ref="B91:B98" si="112">D72+D82+D92</f>
        <v>18</v>
      </c>
      <c r="C91" s="783" t="s">
        <v>186</v>
      </c>
    </row>
    <row r="92">
      <c r="A92" s="793" t="s">
        <v>1287</v>
      </c>
      <c r="B92" s="792">
        <f t="shared" si="112"/>
        <v>11</v>
      </c>
      <c r="C92" s="785" t="s">
        <v>1286</v>
      </c>
      <c r="D92" s="221">
        <f t="shared" ref="D92:D100" si="113">sum(E92:J92)+sum(L92:Q92)+sum(S92:X92)+sum(Z92:AE92)+sum(AG92:AH92)</f>
        <v>4</v>
      </c>
      <c r="E92" s="114"/>
      <c r="F92" s="114"/>
      <c r="G92" s="114"/>
      <c r="H92" s="216">
        <v>0.0</v>
      </c>
      <c r="I92" s="114"/>
      <c r="J92" s="114"/>
      <c r="K92" s="66">
        <f t="shared" ref="K92:K100" si="114">sum(E92:J92)</f>
        <v>0</v>
      </c>
      <c r="L92" s="216">
        <v>1.0</v>
      </c>
      <c r="M92" s="216">
        <v>1.0</v>
      </c>
      <c r="N92" s="216">
        <v>1.0</v>
      </c>
      <c r="O92" s="216">
        <v>0.0</v>
      </c>
      <c r="P92" s="216">
        <v>1.0</v>
      </c>
      <c r="Q92" s="114"/>
      <c r="R92" s="66">
        <f t="shared" ref="R92:R100" si="115">sum(L92:Q92)</f>
        <v>4</v>
      </c>
      <c r="S92" s="216">
        <v>0.0</v>
      </c>
      <c r="T92" s="216">
        <v>0.0</v>
      </c>
      <c r="U92" s="216">
        <v>0.0</v>
      </c>
      <c r="V92" s="216"/>
      <c r="W92" s="216"/>
      <c r="X92" s="114"/>
      <c r="Y92" s="66">
        <f t="shared" ref="Y92:Y100" si="116">sum(S92:X92)</f>
        <v>0</v>
      </c>
      <c r="Z92" s="216"/>
      <c r="AA92" s="216"/>
      <c r="AB92" s="216"/>
      <c r="AC92" s="216"/>
      <c r="AD92" s="216"/>
      <c r="AE92" s="114"/>
      <c r="AF92" s="66">
        <f t="shared" ref="AF92:AF100" si="117">sum(Z92:AE92)</f>
        <v>0</v>
      </c>
      <c r="AG92" s="216"/>
      <c r="AH92" s="114"/>
      <c r="AI92" s="114"/>
      <c r="AJ92" s="114"/>
      <c r="AK92" s="114"/>
      <c r="AL92" s="114"/>
      <c r="AM92" s="66">
        <f t="shared" ref="AM92:AM100" si="118">sum(AG92:AL92)</f>
        <v>0</v>
      </c>
    </row>
    <row r="93">
      <c r="A93" s="793" t="s">
        <v>1288</v>
      </c>
      <c r="B93" s="792">
        <f t="shared" si="112"/>
        <v>2</v>
      </c>
      <c r="C93" s="785" t="s">
        <v>1287</v>
      </c>
      <c r="D93" s="221">
        <f t="shared" si="113"/>
        <v>3</v>
      </c>
      <c r="E93" s="114"/>
      <c r="F93" s="114"/>
      <c r="G93" s="114"/>
      <c r="H93" s="216">
        <v>0.0</v>
      </c>
      <c r="I93" s="114"/>
      <c r="J93" s="114"/>
      <c r="K93" s="66">
        <f t="shared" si="114"/>
        <v>0</v>
      </c>
      <c r="L93" s="216">
        <v>1.0</v>
      </c>
      <c r="M93" s="216">
        <v>0.0</v>
      </c>
      <c r="N93" s="216">
        <v>0.0</v>
      </c>
      <c r="O93" s="216">
        <v>1.0</v>
      </c>
      <c r="P93" s="216">
        <v>0.0</v>
      </c>
      <c r="Q93" s="114"/>
      <c r="R93" s="66">
        <f t="shared" si="115"/>
        <v>2</v>
      </c>
      <c r="S93" s="216">
        <v>0.0</v>
      </c>
      <c r="T93" s="216">
        <v>1.0</v>
      </c>
      <c r="U93" s="216">
        <v>0.0</v>
      </c>
      <c r="V93" s="216"/>
      <c r="W93" s="216"/>
      <c r="X93" s="114"/>
      <c r="Y93" s="66">
        <f t="shared" si="116"/>
        <v>1</v>
      </c>
      <c r="Z93" s="216"/>
      <c r="AA93" s="216"/>
      <c r="AB93" s="216"/>
      <c r="AC93" s="216"/>
      <c r="AD93" s="216"/>
      <c r="AE93" s="114"/>
      <c r="AF93" s="66">
        <f t="shared" si="117"/>
        <v>0</v>
      </c>
      <c r="AG93" s="216"/>
      <c r="AH93" s="114"/>
      <c r="AI93" s="114"/>
      <c r="AJ93" s="114"/>
      <c r="AK93" s="114"/>
      <c r="AL93" s="114"/>
      <c r="AM93" s="66">
        <f t="shared" si="118"/>
        <v>0</v>
      </c>
    </row>
    <row r="94">
      <c r="A94" s="793" t="s">
        <v>1289</v>
      </c>
      <c r="B94" s="792">
        <f t="shared" si="112"/>
        <v>19</v>
      </c>
      <c r="C94" s="785" t="s">
        <v>1288</v>
      </c>
      <c r="D94" s="221">
        <f t="shared" si="113"/>
        <v>1</v>
      </c>
      <c r="E94" s="114"/>
      <c r="F94" s="114"/>
      <c r="G94" s="114"/>
      <c r="H94" s="216">
        <v>0.0</v>
      </c>
      <c r="I94" s="114"/>
      <c r="J94" s="114"/>
      <c r="K94" s="66">
        <f t="shared" si="114"/>
        <v>0</v>
      </c>
      <c r="L94" s="216">
        <v>0.0</v>
      </c>
      <c r="M94" s="216">
        <v>0.0</v>
      </c>
      <c r="N94" s="216">
        <v>0.0</v>
      </c>
      <c r="O94" s="216">
        <v>0.0</v>
      </c>
      <c r="P94" s="216">
        <v>1.0</v>
      </c>
      <c r="Q94" s="114"/>
      <c r="R94" s="66">
        <f t="shared" si="115"/>
        <v>1</v>
      </c>
      <c r="S94" s="216">
        <v>0.0</v>
      </c>
      <c r="T94" s="216">
        <v>0.0</v>
      </c>
      <c r="U94" s="216">
        <v>0.0</v>
      </c>
      <c r="V94" s="216"/>
      <c r="W94" s="216"/>
      <c r="X94" s="114"/>
      <c r="Y94" s="66">
        <f t="shared" si="116"/>
        <v>0</v>
      </c>
      <c r="Z94" s="216"/>
      <c r="AA94" s="216"/>
      <c r="AB94" s="216"/>
      <c r="AC94" s="216"/>
      <c r="AD94" s="216"/>
      <c r="AE94" s="114"/>
      <c r="AF94" s="66">
        <f t="shared" si="117"/>
        <v>0</v>
      </c>
      <c r="AG94" s="216"/>
      <c r="AH94" s="114"/>
      <c r="AI94" s="114"/>
      <c r="AJ94" s="114"/>
      <c r="AK94" s="114"/>
      <c r="AL94" s="114"/>
      <c r="AM94" s="66">
        <f t="shared" si="118"/>
        <v>0</v>
      </c>
    </row>
    <row r="95">
      <c r="A95" s="793" t="s">
        <v>1290</v>
      </c>
      <c r="B95" s="792">
        <f t="shared" si="112"/>
        <v>5</v>
      </c>
      <c r="C95" s="785" t="s">
        <v>1289</v>
      </c>
      <c r="D95" s="221">
        <f t="shared" si="113"/>
        <v>2</v>
      </c>
      <c r="E95" s="114"/>
      <c r="F95" s="114"/>
      <c r="G95" s="114"/>
      <c r="H95" s="216">
        <v>2.0</v>
      </c>
      <c r="I95" s="114"/>
      <c r="J95" s="114"/>
      <c r="K95" s="66">
        <f t="shared" si="114"/>
        <v>2</v>
      </c>
      <c r="L95" s="216">
        <v>0.0</v>
      </c>
      <c r="M95" s="216">
        <v>0.0</v>
      </c>
      <c r="N95" s="216">
        <v>0.0</v>
      </c>
      <c r="O95" s="216">
        <v>0.0</v>
      </c>
      <c r="P95" s="216">
        <v>0.0</v>
      </c>
      <c r="Q95" s="114"/>
      <c r="R95" s="66">
        <f t="shared" si="115"/>
        <v>0</v>
      </c>
      <c r="S95" s="216">
        <v>0.0</v>
      </c>
      <c r="T95" s="216">
        <v>0.0</v>
      </c>
      <c r="U95" s="216">
        <v>0.0</v>
      </c>
      <c r="V95" s="216"/>
      <c r="W95" s="216"/>
      <c r="X95" s="114"/>
      <c r="Y95" s="66">
        <f t="shared" si="116"/>
        <v>0</v>
      </c>
      <c r="Z95" s="216"/>
      <c r="AA95" s="216"/>
      <c r="AB95" s="216"/>
      <c r="AC95" s="216"/>
      <c r="AD95" s="216"/>
      <c r="AE95" s="114"/>
      <c r="AF95" s="66">
        <f t="shared" si="117"/>
        <v>0</v>
      </c>
      <c r="AG95" s="216"/>
      <c r="AH95" s="114"/>
      <c r="AI95" s="114"/>
      <c r="AJ95" s="114"/>
      <c r="AK95" s="114"/>
      <c r="AL95" s="114"/>
      <c r="AM95" s="66">
        <f t="shared" si="118"/>
        <v>0</v>
      </c>
    </row>
    <row r="96">
      <c r="A96" s="793" t="s">
        <v>1291</v>
      </c>
      <c r="B96" s="792">
        <f t="shared" si="112"/>
        <v>13</v>
      </c>
      <c r="C96" s="785" t="s">
        <v>1290</v>
      </c>
      <c r="D96" s="221">
        <f t="shared" si="113"/>
        <v>0</v>
      </c>
      <c r="E96" s="114"/>
      <c r="F96" s="114"/>
      <c r="G96" s="114"/>
      <c r="H96" s="216">
        <v>0.0</v>
      </c>
      <c r="I96" s="114"/>
      <c r="J96" s="114"/>
      <c r="K96" s="66">
        <f t="shared" si="114"/>
        <v>0</v>
      </c>
      <c r="L96" s="216">
        <v>0.0</v>
      </c>
      <c r="M96" s="216">
        <v>0.0</v>
      </c>
      <c r="N96" s="216">
        <v>0.0</v>
      </c>
      <c r="O96" s="216">
        <v>0.0</v>
      </c>
      <c r="P96" s="216">
        <v>0.0</v>
      </c>
      <c r="Q96" s="114"/>
      <c r="R96" s="66">
        <f t="shared" si="115"/>
        <v>0</v>
      </c>
      <c r="S96" s="216">
        <v>0.0</v>
      </c>
      <c r="T96" s="216">
        <v>0.0</v>
      </c>
      <c r="U96" s="216">
        <v>0.0</v>
      </c>
      <c r="V96" s="216"/>
      <c r="W96" s="216"/>
      <c r="X96" s="114"/>
      <c r="Y96" s="66">
        <f t="shared" si="116"/>
        <v>0</v>
      </c>
      <c r="Z96" s="216"/>
      <c r="AA96" s="216"/>
      <c r="AB96" s="216"/>
      <c r="AC96" s="216"/>
      <c r="AD96" s="216"/>
      <c r="AE96" s="114"/>
      <c r="AF96" s="66">
        <f t="shared" si="117"/>
        <v>0</v>
      </c>
      <c r="AG96" s="216"/>
      <c r="AH96" s="114"/>
      <c r="AI96" s="114"/>
      <c r="AJ96" s="114"/>
      <c r="AK96" s="114"/>
      <c r="AL96" s="114"/>
      <c r="AM96" s="66">
        <f t="shared" si="118"/>
        <v>0</v>
      </c>
    </row>
    <row r="97">
      <c r="A97" s="793" t="s">
        <v>1292</v>
      </c>
      <c r="B97" s="792">
        <f t="shared" si="112"/>
        <v>117</v>
      </c>
      <c r="C97" s="785" t="s">
        <v>1291</v>
      </c>
      <c r="D97" s="221">
        <f t="shared" si="113"/>
        <v>3</v>
      </c>
      <c r="E97" s="114"/>
      <c r="F97" s="114"/>
      <c r="G97" s="114"/>
      <c r="H97" s="216">
        <v>2.0</v>
      </c>
      <c r="I97" s="114"/>
      <c r="J97" s="114"/>
      <c r="K97" s="66">
        <f t="shared" si="114"/>
        <v>2</v>
      </c>
      <c r="L97" s="216">
        <v>0.0</v>
      </c>
      <c r="M97" s="216">
        <v>0.0</v>
      </c>
      <c r="N97" s="216">
        <v>0.0</v>
      </c>
      <c r="O97" s="216">
        <v>1.0</v>
      </c>
      <c r="P97" s="216">
        <v>0.0</v>
      </c>
      <c r="Q97" s="114"/>
      <c r="R97" s="66">
        <f t="shared" si="115"/>
        <v>1</v>
      </c>
      <c r="S97" s="216">
        <v>0.0</v>
      </c>
      <c r="T97" s="216">
        <v>0.0</v>
      </c>
      <c r="U97" s="216">
        <v>0.0</v>
      </c>
      <c r="V97" s="216"/>
      <c r="W97" s="216"/>
      <c r="X97" s="114"/>
      <c r="Y97" s="66">
        <f t="shared" si="116"/>
        <v>0</v>
      </c>
      <c r="Z97" s="216"/>
      <c r="AA97" s="216"/>
      <c r="AB97" s="216"/>
      <c r="AC97" s="216"/>
      <c r="AD97" s="216"/>
      <c r="AE97" s="114"/>
      <c r="AF97" s="66">
        <f t="shared" si="117"/>
        <v>0</v>
      </c>
      <c r="AG97" s="216"/>
      <c r="AH97" s="114"/>
      <c r="AI97" s="114"/>
      <c r="AJ97" s="114"/>
      <c r="AK97" s="114"/>
      <c r="AL97" s="114"/>
      <c r="AM97" s="66">
        <f t="shared" si="118"/>
        <v>0</v>
      </c>
    </row>
    <row r="98">
      <c r="A98" s="793" t="s">
        <v>1293</v>
      </c>
      <c r="B98" s="792">
        <f t="shared" si="112"/>
        <v>5</v>
      </c>
      <c r="C98" s="785" t="s">
        <v>1292</v>
      </c>
      <c r="D98" s="221">
        <f t="shared" si="113"/>
        <v>0</v>
      </c>
      <c r="E98" s="114"/>
      <c r="F98" s="114"/>
      <c r="G98" s="114"/>
      <c r="H98" s="216">
        <v>0.0</v>
      </c>
      <c r="I98" s="114"/>
      <c r="J98" s="114"/>
      <c r="K98" s="66">
        <f t="shared" si="114"/>
        <v>0</v>
      </c>
      <c r="L98" s="216">
        <v>0.0</v>
      </c>
      <c r="M98" s="216">
        <v>0.0</v>
      </c>
      <c r="N98" s="216">
        <v>0.0</v>
      </c>
      <c r="O98" s="216">
        <v>0.0</v>
      </c>
      <c r="P98" s="216">
        <v>0.0</v>
      </c>
      <c r="Q98" s="114"/>
      <c r="R98" s="66">
        <f t="shared" si="115"/>
        <v>0</v>
      </c>
      <c r="S98" s="216">
        <v>0.0</v>
      </c>
      <c r="T98" s="216">
        <v>0.0</v>
      </c>
      <c r="U98" s="216">
        <v>0.0</v>
      </c>
      <c r="V98" s="216"/>
      <c r="W98" s="216"/>
      <c r="X98" s="114"/>
      <c r="Y98" s="66">
        <f t="shared" si="116"/>
        <v>0</v>
      </c>
      <c r="Z98" s="216"/>
      <c r="AA98" s="216"/>
      <c r="AB98" s="216"/>
      <c r="AC98" s="216"/>
      <c r="AD98" s="216"/>
      <c r="AE98" s="114"/>
      <c r="AF98" s="66">
        <f t="shared" si="117"/>
        <v>0</v>
      </c>
      <c r="AG98" s="216"/>
      <c r="AH98" s="114"/>
      <c r="AI98" s="114"/>
      <c r="AJ98" s="114"/>
      <c r="AK98" s="114"/>
      <c r="AL98" s="114"/>
      <c r="AM98" s="66">
        <f t="shared" si="118"/>
        <v>0</v>
      </c>
    </row>
    <row r="99">
      <c r="A99" s="793" t="s">
        <v>1294</v>
      </c>
      <c r="B99" s="792">
        <f>sum(B91:B98)</f>
        <v>190</v>
      </c>
      <c r="C99" s="785" t="s">
        <v>1293</v>
      </c>
      <c r="D99" s="221">
        <f t="shared" si="113"/>
        <v>1</v>
      </c>
      <c r="E99" s="114"/>
      <c r="F99" s="114"/>
      <c r="G99" s="114"/>
      <c r="H99" s="216">
        <v>0.0</v>
      </c>
      <c r="I99" s="114"/>
      <c r="J99" s="114"/>
      <c r="K99" s="66">
        <f t="shared" si="114"/>
        <v>0</v>
      </c>
      <c r="L99" s="216">
        <v>0.0</v>
      </c>
      <c r="M99" s="216">
        <v>0.0</v>
      </c>
      <c r="N99" s="216">
        <v>0.0</v>
      </c>
      <c r="O99" s="216">
        <v>1.0</v>
      </c>
      <c r="P99" s="216">
        <v>0.0</v>
      </c>
      <c r="Q99" s="114"/>
      <c r="R99" s="66">
        <f t="shared" si="115"/>
        <v>1</v>
      </c>
      <c r="S99" s="216">
        <v>0.0</v>
      </c>
      <c r="T99" s="216">
        <v>0.0</v>
      </c>
      <c r="U99" s="216">
        <v>0.0</v>
      </c>
      <c r="V99" s="216"/>
      <c r="W99" s="216"/>
      <c r="X99" s="114"/>
      <c r="Y99" s="66">
        <f t="shared" si="116"/>
        <v>0</v>
      </c>
      <c r="Z99" s="216"/>
      <c r="AA99" s="216"/>
      <c r="AB99" s="216"/>
      <c r="AC99" s="216"/>
      <c r="AD99" s="216"/>
      <c r="AE99" s="114"/>
      <c r="AF99" s="66">
        <f t="shared" si="117"/>
        <v>0</v>
      </c>
      <c r="AG99" s="216"/>
      <c r="AH99" s="114"/>
      <c r="AI99" s="114"/>
      <c r="AJ99" s="114"/>
      <c r="AK99" s="114"/>
      <c r="AL99" s="114"/>
      <c r="AM99" s="66">
        <f t="shared" si="118"/>
        <v>0</v>
      </c>
    </row>
    <row r="100">
      <c r="A100" s="793" t="s">
        <v>1286</v>
      </c>
      <c r="B100" s="794">
        <f t="shared" ref="B100:B107" si="124">B91/$B$99</f>
        <v>0.09473684211</v>
      </c>
      <c r="C100" s="789" t="s">
        <v>1294</v>
      </c>
      <c r="D100" s="221">
        <f t="shared" si="113"/>
        <v>14</v>
      </c>
      <c r="E100" s="216">
        <f t="shared" ref="E100:J100" si="119">sum(E92:E99)</f>
        <v>0</v>
      </c>
      <c r="F100" s="216">
        <f t="shared" si="119"/>
        <v>0</v>
      </c>
      <c r="G100" s="216">
        <f t="shared" si="119"/>
        <v>0</v>
      </c>
      <c r="H100" s="216">
        <f t="shared" si="119"/>
        <v>4</v>
      </c>
      <c r="I100" s="216">
        <f t="shared" si="119"/>
        <v>0</v>
      </c>
      <c r="J100" s="216">
        <f t="shared" si="119"/>
        <v>0</v>
      </c>
      <c r="K100" s="67">
        <f t="shared" si="114"/>
        <v>4</v>
      </c>
      <c r="L100" s="216">
        <f t="shared" ref="L100:Q100" si="120">sum(L92:L99)</f>
        <v>2</v>
      </c>
      <c r="M100" s="216">
        <f t="shared" si="120"/>
        <v>1</v>
      </c>
      <c r="N100" s="216">
        <f t="shared" si="120"/>
        <v>1</v>
      </c>
      <c r="O100" s="216">
        <f t="shared" si="120"/>
        <v>3</v>
      </c>
      <c r="P100" s="216">
        <f t="shared" si="120"/>
        <v>2</v>
      </c>
      <c r="Q100" s="216">
        <f t="shared" si="120"/>
        <v>0</v>
      </c>
      <c r="R100" s="67">
        <f t="shared" si="115"/>
        <v>9</v>
      </c>
      <c r="S100" s="216">
        <v>0.0</v>
      </c>
      <c r="T100" s="216">
        <f t="shared" ref="T100:X100" si="121">sum(T92:T99)</f>
        <v>1</v>
      </c>
      <c r="U100" s="216">
        <f t="shared" si="121"/>
        <v>0</v>
      </c>
      <c r="V100" s="216">
        <f t="shared" si="121"/>
        <v>0</v>
      </c>
      <c r="W100" s="216">
        <f t="shared" si="121"/>
        <v>0</v>
      </c>
      <c r="X100" s="216">
        <f t="shared" si="121"/>
        <v>0</v>
      </c>
      <c r="Y100" s="67">
        <f t="shared" si="116"/>
        <v>1</v>
      </c>
      <c r="Z100" s="216">
        <f t="shared" ref="Z100:AE100" si="122">sum(Z92:Z99)</f>
        <v>0</v>
      </c>
      <c r="AA100" s="216">
        <f t="shared" si="122"/>
        <v>0</v>
      </c>
      <c r="AB100" s="216">
        <f t="shared" si="122"/>
        <v>0</v>
      </c>
      <c r="AC100" s="216">
        <f t="shared" si="122"/>
        <v>0</v>
      </c>
      <c r="AD100" s="216">
        <f t="shared" si="122"/>
        <v>0</v>
      </c>
      <c r="AE100" s="216">
        <f t="shared" si="122"/>
        <v>0</v>
      </c>
      <c r="AF100" s="67">
        <f t="shared" si="117"/>
        <v>0</v>
      </c>
      <c r="AG100" s="216">
        <f t="shared" ref="AG100:AL100" si="123">sum(AG92:AG99)</f>
        <v>0</v>
      </c>
      <c r="AH100" s="216">
        <f t="shared" si="123"/>
        <v>0</v>
      </c>
      <c r="AI100" s="216">
        <f t="shared" si="123"/>
        <v>0</v>
      </c>
      <c r="AJ100" s="216">
        <f t="shared" si="123"/>
        <v>0</v>
      </c>
      <c r="AK100" s="216">
        <f t="shared" si="123"/>
        <v>0</v>
      </c>
      <c r="AL100" s="216">
        <f t="shared" si="123"/>
        <v>0</v>
      </c>
      <c r="AM100" s="67">
        <f t="shared" si="118"/>
        <v>0</v>
      </c>
    </row>
    <row r="101">
      <c r="A101" s="793" t="s">
        <v>1287</v>
      </c>
      <c r="B101" s="794">
        <f t="shared" si="124"/>
        <v>0.05789473684</v>
      </c>
      <c r="K101" s="107"/>
    </row>
    <row r="102">
      <c r="A102" s="793" t="s">
        <v>1288</v>
      </c>
      <c r="B102" s="794">
        <f t="shared" si="124"/>
        <v>0.01052631579</v>
      </c>
      <c r="K102" s="107"/>
    </row>
    <row r="103">
      <c r="A103" s="793" t="s">
        <v>1289</v>
      </c>
      <c r="B103" s="794">
        <f t="shared" si="124"/>
        <v>0.1</v>
      </c>
      <c r="K103" s="107"/>
    </row>
    <row r="104">
      <c r="A104" s="793" t="s">
        <v>1290</v>
      </c>
      <c r="B104" s="794">
        <f t="shared" si="124"/>
        <v>0.02631578947</v>
      </c>
      <c r="K104" s="107"/>
    </row>
    <row r="105">
      <c r="A105" s="793" t="s">
        <v>1291</v>
      </c>
      <c r="B105" s="794">
        <f t="shared" si="124"/>
        <v>0.06842105263</v>
      </c>
      <c r="K105" s="107"/>
    </row>
    <row r="106">
      <c r="A106" s="793" t="s">
        <v>1292</v>
      </c>
      <c r="B106" s="794">
        <f t="shared" si="124"/>
        <v>0.6157894737</v>
      </c>
      <c r="K106" s="107"/>
    </row>
    <row r="107">
      <c r="A107" s="793" t="s">
        <v>1293</v>
      </c>
      <c r="B107" s="794">
        <f t="shared" si="124"/>
        <v>0.02631578947</v>
      </c>
      <c r="K107" s="107"/>
    </row>
    <row r="108">
      <c r="A108" s="793" t="s">
        <v>1294</v>
      </c>
      <c r="B108" s="230">
        <f>sum(B100:B107)</f>
        <v>1</v>
      </c>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sheetData>
  <mergeCells count="39">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33:B33"/>
    <mergeCell ref="A34:B34"/>
    <mergeCell ref="A35:B35"/>
    <mergeCell ref="A42:B42"/>
    <mergeCell ref="A43:B43"/>
    <mergeCell ref="A44:B44"/>
    <mergeCell ref="A45:B45"/>
    <mergeCell ref="A59:B59"/>
    <mergeCell ref="A60:B60"/>
    <mergeCell ref="A61:B61"/>
    <mergeCell ref="A70:B70"/>
    <mergeCell ref="A46:B46"/>
    <mergeCell ref="A47:B47"/>
    <mergeCell ref="A48:B48"/>
    <mergeCell ref="A55:B55"/>
    <mergeCell ref="A56:B56"/>
    <mergeCell ref="A57:B57"/>
    <mergeCell ref="A58:B5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5.88"/>
    <col customWidth="1" min="2" max="2" width="10.13"/>
    <col customWidth="1" min="3" max="3" width="8.38"/>
    <col customWidth="1" min="4" max="4" width="17.5"/>
    <col customWidth="1" min="5" max="5" width="12.63"/>
    <col customWidth="1" min="6" max="6" width="13.0"/>
    <col customWidth="1" min="7" max="7" width="11.88"/>
    <col customWidth="1" min="8" max="8" width="25.75"/>
    <col customWidth="1" min="9" max="9" width="10.75"/>
    <col customWidth="1" min="10" max="10" width="10.13"/>
    <col customWidth="1" min="11" max="11" width="8.88"/>
    <col customWidth="1" min="12" max="12" width="8.63"/>
    <col customWidth="1" min="13" max="13" width="10.38"/>
    <col customWidth="1" min="14" max="14" width="11.13"/>
    <col customWidth="1" min="15" max="15" width="36.63"/>
    <col customWidth="1" min="16" max="21" width="11.13"/>
    <col customWidth="1" min="22" max="22" width="11.5"/>
    <col customWidth="1" min="23" max="23" width="12.38"/>
    <col customWidth="1" min="24" max="24" width="11.88"/>
    <col customWidth="1" min="25" max="27" width="10.13"/>
    <col customWidth="1" min="28" max="29" width="11.5"/>
    <col customWidth="1" min="30" max="30" width="12.13"/>
    <col customWidth="1" min="31" max="31" width="15.38"/>
    <col customWidth="1" min="32" max="33" width="12.13"/>
  </cols>
  <sheetData>
    <row r="1" ht="12.75" customHeight="1">
      <c r="A1" s="795" t="s">
        <v>67</v>
      </c>
      <c r="B1" s="460">
        <f>TODAY()
</f>
        <v>46192</v>
      </c>
      <c r="C1" s="461" t="s">
        <v>68</v>
      </c>
      <c r="D1" s="122"/>
      <c r="E1" s="462">
        <f>_xlfn.NETWORKDAYS.INTL(B3, B4, "0000011", B7:B10)
</f>
        <v>22</v>
      </c>
      <c r="F1" s="463"/>
      <c r="G1" s="796">
        <v>46174.0</v>
      </c>
      <c r="H1" s="59"/>
      <c r="I1" s="797">
        <f>IFERROR(__xludf.DUMMYFUNCTION("COUNTUNIQUE(
  FILTER(
    H16:H11910,
    D16:D11910=""AA課金"",
    F16:F11910=G1
  )
)
"),26.0)</f>
        <v>26</v>
      </c>
      <c r="J1" s="59"/>
      <c r="K1" s="796">
        <v>46174.0</v>
      </c>
      <c r="L1" s="59"/>
      <c r="M1" s="798" t="s">
        <v>114</v>
      </c>
      <c r="N1" s="798" t="s">
        <v>134</v>
      </c>
      <c r="O1" s="799" t="s">
        <v>1295</v>
      </c>
      <c r="P1" s="800">
        <f>IFERROR(__xludf.DUMMYFUNCTION("COUNTUNIQUE(FILTER(H16:H11910, D16:D11910=""AA課金""))
"),248.0)</f>
        <v>248</v>
      </c>
      <c r="Q1" s="801"/>
      <c r="R1" s="802"/>
      <c r="S1" s="802"/>
      <c r="T1" s="802"/>
      <c r="U1" s="802"/>
      <c r="V1" s="802"/>
      <c r="W1" s="802"/>
      <c r="X1" s="802"/>
      <c r="Y1" s="802"/>
      <c r="Z1" s="802"/>
      <c r="AA1" s="124"/>
      <c r="AB1" s="803"/>
      <c r="AC1" s="804"/>
      <c r="AD1" s="802"/>
      <c r="AE1" s="802"/>
      <c r="AF1" s="802"/>
      <c r="AG1" s="802"/>
    </row>
    <row r="2" ht="12.75" customHeight="1">
      <c r="A2" s="539"/>
      <c r="B2" s="479"/>
      <c r="C2" s="461" t="s">
        <v>75</v>
      </c>
      <c r="D2" s="122"/>
      <c r="E2" s="462">
        <f>_xlfn.NETWORKDAYS.INTL(B3, B1, "0000011", B7:B12)
</f>
        <v>15</v>
      </c>
      <c r="F2" s="463"/>
      <c r="G2" s="805" t="s">
        <v>102</v>
      </c>
      <c r="H2" s="170"/>
      <c r="I2" s="806">
        <v>5760000.0</v>
      </c>
      <c r="J2" s="170"/>
      <c r="K2" s="807" t="s">
        <v>188</v>
      </c>
      <c r="L2" s="59"/>
      <c r="M2" s="808">
        <f>SUMIFS(
  M18:M10139,
  F18:F10139, G1,
  B18:B10139, M1,
  D18:D10139, "AA課金"
)/2+SUMIFS(
  M18:M10139,
  F18:F10139, G1,
  C18:C10139, M1,
  D18:D10139, "AA課金"
)/2</f>
        <v>890000</v>
      </c>
      <c r="N2" s="808">
        <f>SUMIFS(
  M18:M10139,
  F18:F10139, G1,
  B18:B10139, N1,
  D18:D10139, "AA課金"
)/2+SUMIFS(
  M18:M10139,
  F18:F10139, G1,
  C18:C10139, N1,
  D18:D10139, "AA課金"
)/2</f>
        <v>252000</v>
      </c>
      <c r="O2" s="809" t="s">
        <v>183</v>
      </c>
      <c r="P2" s="810" t="s">
        <v>1296</v>
      </c>
      <c r="Q2" s="810" t="s">
        <v>60</v>
      </c>
      <c r="R2" s="810" t="s">
        <v>108</v>
      </c>
      <c r="S2" s="810" t="s">
        <v>1297</v>
      </c>
      <c r="T2" s="811" t="s">
        <v>1298</v>
      </c>
      <c r="U2" s="810" t="s">
        <v>61</v>
      </c>
      <c r="V2" s="810" t="s">
        <v>1299</v>
      </c>
      <c r="W2" s="810" t="s">
        <v>155</v>
      </c>
      <c r="Y2" s="812"/>
      <c r="Z2" s="813" t="s">
        <v>184</v>
      </c>
      <c r="AB2" s="814"/>
      <c r="AC2" s="804"/>
      <c r="AD2" s="802"/>
      <c r="AE2" s="802"/>
      <c r="AF2" s="802"/>
      <c r="AG2" s="802"/>
    </row>
    <row r="3" ht="12.75" customHeight="1">
      <c r="A3" s="815" t="s">
        <v>77</v>
      </c>
      <c r="B3" s="496">
        <v>46174.0</v>
      </c>
      <c r="C3" s="461" t="s">
        <v>78</v>
      </c>
      <c r="D3" s="122"/>
      <c r="E3" s="462">
        <f>MAX(0,E1-E2+1)</f>
        <v>8</v>
      </c>
      <c r="F3" s="463"/>
      <c r="G3" s="805" t="s">
        <v>105</v>
      </c>
      <c r="H3" s="170"/>
      <c r="I3" s="816">
        <f>SUMIFS(M17:M11903, F17:F11903, G1, D17:D11903, "AA課金")
</f>
        <v>2284000</v>
      </c>
      <c r="J3" s="170"/>
      <c r="K3" s="817" t="s">
        <v>1300</v>
      </c>
      <c r="L3" s="59"/>
      <c r="M3" s="818">
        <f>SUMIFS(
  M18:M10139,
  F18:F10139, G1,
  B18:B10139, M1,
  D18:D10139, "Aエントリー済み"
)/2+SUMIFS(
  M18:M10139,
  F18:F10139, G1,
  C18:C10139, M1,
  D18:D10139, "Aエントリー済み"
)/2</f>
        <v>441000</v>
      </c>
      <c r="N3" s="818">
        <f>SUMIFS(
  M18:M10139,
  F18:F10139, G1,
  B18:B10139, N1,
  D18:D10139, "Aエントリー済み"
)/2+SUMIFS(
  M18:M10139,
  F18:F10139, G1,
  C18:C10139, N1,
  D18:D10139, "Aエントリー済み"
)/2</f>
        <v>266000</v>
      </c>
      <c r="O3" s="809" t="s">
        <v>40</v>
      </c>
      <c r="P3" s="819">
        <f>SUMIF(D16:D11910,"AA課金",M16:M11910)/P1</f>
        <v>104079.2177</v>
      </c>
      <c r="Q3" s="489">
        <f>AVERAGEIFS(R17:R11911, P17:P11911, "&lt;&gt;", Q17:Q11911, "&lt;&gt;")</f>
        <v>5.067484663</v>
      </c>
      <c r="R3" s="820">
        <f>AVERAGEIFS(U17:U11911, S17:S11911, "&lt;&gt;", Q17:Q11911, "&lt;&gt;")</f>
        <v>1.664609053</v>
      </c>
      <c r="S3" s="489">
        <f>AVERAGEIFS(W17:W11911, V17:V11911, "&lt;&gt;", S17:S11911, "&lt;&gt;")</f>
        <v>2.222760291</v>
      </c>
      <c r="T3" s="821">
        <f>AVERAGEIFS(AA17:AA11910, V17:V11910, "&lt;&gt;", Y17:Y11910, "&lt;&gt;")</f>
        <v>12.87234043</v>
      </c>
      <c r="U3" s="820">
        <f>AVERAGEIFS(T17:T11911, P17:P11911, "&lt;&gt;", S17:S11911, "&lt;&gt;")</f>
        <v>6.388888889</v>
      </c>
      <c r="V3" s="489">
        <f>AVERAGEIFS(X17:X11911, P17:P11911, "&lt;&gt;", V17:V11911, "&lt;&gt;")</f>
        <v>8.602905569</v>
      </c>
      <c r="W3" s="489">
        <f>AVERAGEIFS(Z17:Z11911, P17:P11911, "&lt;&gt;", Y17:Y11911, "&lt;&gt;")</f>
        <v>21.38303342</v>
      </c>
      <c r="Y3" s="492" t="s">
        <v>34</v>
      </c>
      <c r="Z3" s="822">
        <f>(
  (
    SUMIFS(M17:M10677, B17:B10677, Y3, F17:F10677, G1, D17:D10677, "AA課金") +
    SUMIFS(M17:M10677, B17:B10677, Y3, F17:F10677, G1, D17:D10677, "Aエントリー済み")
  ) / 2
)
+
(
  (
    SUMIFS(M17:M10677, C17:C10677, Y3, F17:F10677, G1, D17:D10677, "AA課金") +
    SUMIFS(M17:M10677, C17:C10677, Y3, F17:F10677, G1, D17:D10677, "Aエントリー済み")
  ) / 2
)</f>
        <v>390000</v>
      </c>
      <c r="AB3" s="814"/>
      <c r="AC3" s="804"/>
      <c r="AD3" s="802"/>
      <c r="AE3" s="802"/>
      <c r="AF3" s="802"/>
      <c r="AG3" s="802"/>
    </row>
    <row r="4" ht="12.75" customHeight="1">
      <c r="A4" s="815" t="s">
        <v>80</v>
      </c>
      <c r="B4" s="496">
        <v>46203.0</v>
      </c>
      <c r="C4" s="461" t="s">
        <v>81</v>
      </c>
      <c r="D4" s="122"/>
      <c r="E4" s="462">
        <f>_xlfn.NETWORKDAYS.INTL(B3, B5, "0000011", B7:B12)
</f>
        <v>16</v>
      </c>
      <c r="F4" s="463"/>
      <c r="G4" s="823" t="s">
        <v>1301</v>
      </c>
      <c r="H4" s="170"/>
      <c r="I4" s="816">
        <f>IFERROR(__xludf.DUMMYFUNCTION("SUM(FILTER(M17:M2741, ((D17:D2741=""AA課金"")+(D17:D2741=""Aエントリー済み"")), F17:F2741=G1))"),3661000.0)</f>
        <v>3661000</v>
      </c>
      <c r="J4" s="170"/>
      <c r="K4" s="824" t="s">
        <v>1302</v>
      </c>
      <c r="L4" s="59"/>
      <c r="M4" s="825">
        <f>SUMIFS(
  M18:M10139,
  F18:F10139, G1,
  B18:B10139, M1,
  D18:D10139, "B素材回収待ち"
)/2+SUMIFS(
  M18:M10139,
  F18:F10139, G1,
  C18:C10139, M1,
  D18:D10139, "B素材回収待ち"
)/2</f>
        <v>38200</v>
      </c>
      <c r="N4" s="826">
        <f>SUMIFS(
  M18:M10139,
  F18:F10139, G1,
  B18:B10139, N1,
  D18:D10139, "B素材回収待ち"
)/2+SUMIFS(
  M18:M10139,
  F18:F10139, G1,
  C18:C10139, N1,
  D18:D10139, "B素材回収待ち"
)/2</f>
        <v>76000</v>
      </c>
      <c r="O4" s="827" t="s">
        <v>1303</v>
      </c>
      <c r="P4" s="828">
        <f>IFERROR(
  COUNTIFS($G$16:$G$11909,$O$4,$D$16:$D$11909,"AA課金")
  /
  COUNTIF($G$16:$G$11909,$O$4)
,0)
</f>
        <v>0.5994397759</v>
      </c>
      <c r="Q4" s="549">
        <f>AVERAGEIFS(R17:R11911, P17:P11911, "&lt;&gt;", Q17:Q11911, "&lt;&gt;",
  G17:G11911, O4)</f>
        <v>4.767584098</v>
      </c>
      <c r="R4" s="549">
        <f>AVERAGEIFS(U17:U11911, S17:S11911, "&lt;&gt;", Q17:Q11911, "&lt;&gt;",
  G17:G11911, O4)</f>
        <v>1.543209877</v>
      </c>
      <c r="S4" s="489">
        <f>AVERAGEIFS(W17:W11911, V17:V11911, "&lt;&gt;", S17:S11911, "&lt;&gt;",
  G17:G11911, O4)</f>
        <v>1.845454545</v>
      </c>
      <c r="T4" s="821">
        <f>AVERAGEIFS(AA17:AA11910, V17:V11910, "&lt;&gt;", Y17:Y11910, "&lt;&gt;",
  G17:G11910, O4)</f>
        <v>12.09574468</v>
      </c>
      <c r="U4" s="549">
        <f>AVERAGEIFS(T17:T11911, P17:P11911, "&lt;&gt;", S17:S11911, "&lt;&gt;",
  G17:G11911, O4)</f>
        <v>6.304526749</v>
      </c>
      <c r="V4" s="549">
        <f>AVERAGEIFS(X17:X11911, P17:P11911, "&lt;&gt;", V17:V11911, "&lt;&gt;",
  G17:G11911, O4)</f>
        <v>8.104545455</v>
      </c>
      <c r="W4" s="489">
        <f>AVERAGEIFS(Z17:Z11911, P17:P11911, "&lt;&gt;", Y17:Y11911, "&lt;&gt;",
  G17:G11911, O4)</f>
        <v>20.41346154</v>
      </c>
      <c r="Y4" s="492" t="s">
        <v>114</v>
      </c>
      <c r="Z4" s="822">
        <f>(
  (
    SUMIFS(M17:M10677, B17:B10677, Y4, F17:F10677, G1, D17:D10677, "AA課金") +
    SUMIFS(M17:M10677, B17:B10677, Y4, F17:F10677, G1, D17:D10677, "Aエントリー済み")
  ) / 2
)
+
(
  (
    SUMIFS(M17:M10677, C17:C10677, Y4, F17:F10677, G1, D17:D10677, "AA課金") +
    SUMIFS(M17:M10677, C17:C10677, Y4, F17:F10677, G1, D17:D10677, "Aエントリー済み")
  ) / 2
)</f>
        <v>1331000</v>
      </c>
      <c r="AB4" s="814"/>
      <c r="AC4" s="804"/>
      <c r="AD4" s="802"/>
      <c r="AE4" s="802"/>
      <c r="AF4" s="802"/>
      <c r="AG4" s="802"/>
    </row>
    <row r="5" ht="12.75" customHeight="1">
      <c r="A5" s="829" t="s">
        <v>83</v>
      </c>
      <c r="B5" s="830">
        <v>46195.0</v>
      </c>
      <c r="C5" s="461" t="s">
        <v>84</v>
      </c>
      <c r="D5" s="122"/>
      <c r="E5" s="503">
        <f>MAX(0,E4-E2+1)</f>
        <v>2</v>
      </c>
      <c r="F5" s="463"/>
      <c r="G5" s="831" t="s">
        <v>107</v>
      </c>
      <c r="H5" s="59"/>
      <c r="I5" s="832">
        <f>I3/I1</f>
        <v>87846.15385</v>
      </c>
      <c r="J5" s="59"/>
      <c r="K5" s="833" t="s">
        <v>333</v>
      </c>
      <c r="L5" s="59"/>
      <c r="M5" s="834">
        <f>SUMIFS(
  M18:M10139,
  F18:F10139, G1,
  B18:B10139, M1,
  D18:D10139, "C商談待ち回答待ち"
)/2+SUMIFS(
  M18:M10139,
  F18:F10139, G1,
  C18:C10139, M1,
  D18:D10139, "C商談待ち回答済み"
)/2</f>
        <v>0</v>
      </c>
      <c r="N5" s="834">
        <f>SUMIFS(
  M18:M10139,
  F18:F10139, G1,
  B18:B10139, N1,
  D18:D10139, "C商談待ち回答待ち"
)/2+SUMIFS(
  M18:M10139,
  F18:F10139, G1,
  C18:C10139, N1,
  D18:D10139, "C商談待ち回答済み"
)/2</f>
        <v>0</v>
      </c>
      <c r="O5" s="827" t="s">
        <v>1304</v>
      </c>
      <c r="P5" s="828">
        <f>IFERROR(
  COUNTIFS($G$16:$G$11909,$O$5,$D$16:$D$11909,"AA課金")
  /
  COUNTIF($G$16:$G$11909,$O$5)
,0)
</f>
        <v>0.5420168067</v>
      </c>
      <c r="Q5" s="549">
        <f>AVERAGEIFS(R17:R11911, P17:P11911, "&lt;&gt;", Q17:Q11911, "&lt;&gt;",
  G17:G11911, O5)</f>
        <v>4.929906542</v>
      </c>
      <c r="R5" s="549">
        <f>AVERAGEIFS(U17:U11911, S17:S11911, "&lt;&gt;", Q17:Q11911, "&lt;&gt;",
  G17:G11911, O5)</f>
        <v>1.6875</v>
      </c>
      <c r="S5" s="489">
        <f>AVERAGEIFS(W17:W11911, V17:V11911, "&lt;&gt;", S17:S11911, "&lt;&gt;",
  G17:G11911, O5)</f>
        <v>1.830985915</v>
      </c>
      <c r="T5" s="821">
        <f t="shared" ref="T5:T6" si="1">AVERAGEIFS(AA17:AA11910, V17:V11910, "&lt;&gt;", Y17:Y11910, "&lt;&gt;",
  G17:G11910, O5)</f>
        <v>12.23076923</v>
      </c>
      <c r="U5" s="549">
        <f>AVERAGEIFS(T17:T11911, P17:P11911, "&lt;&gt;", S17:S11911, "&lt;&gt;",
  G17:G11911, O5)</f>
        <v>6.51875</v>
      </c>
      <c r="V5" s="549">
        <f>AVERAGEIFS(X17:X11911, P17:P11911, "&lt;&gt;", V17:V11911, "&lt;&gt;",
  G17:G11911, O5)</f>
        <v>8.098591549</v>
      </c>
      <c r="W5" s="489">
        <f>AVERAGEIFS(Z17:Z11911, P17:P11911, "&lt;&gt;", Y17:Y11911, "&lt;&gt;",
  G17:G11911, O5)</f>
        <v>20.56521739</v>
      </c>
      <c r="Y5" s="492" t="s">
        <v>135</v>
      </c>
      <c r="Z5" s="822">
        <f>(
  (
    SUMIFS(M17:M10677, B17:B10677, Y5, F17:F10677, G1, D17:D10677, "AA課金") +
    SUMIFS(M17:M10677, B17:B10677, Y5, F17:F10677, G1, D17:D10677, "Aエントリー済み")
  ) / 2
)
+
(
  (
    SUMIFS(M17:M10677, C17:C10677, Y5, F17:F10677, G1, D17:D10677, "AA課金") +
    SUMIFS(M17:M10677, C17:C10677, Y5, F17:F10677, G1, D17:D10677, "Aエントリー済み")
  ) / 2
)</f>
        <v>636000</v>
      </c>
      <c r="AB5" s="835"/>
      <c r="AC5" s="804"/>
      <c r="AD5" s="217"/>
      <c r="AE5" s="217"/>
      <c r="AF5" s="217"/>
      <c r="AG5" s="217"/>
    </row>
    <row r="6" ht="12.75" customHeight="1">
      <c r="A6" s="836" t="s">
        <v>85</v>
      </c>
      <c r="B6" s="496">
        <v>46196.0</v>
      </c>
      <c r="C6" s="515" t="s">
        <v>86</v>
      </c>
      <c r="D6" s="122"/>
      <c r="E6" s="516">
        <f>_xlfn.NETWORKDAYS.INTL(B3, B6, "0000011", B7:B12)
</f>
        <v>17</v>
      </c>
      <c r="F6" s="463"/>
      <c r="G6" s="837"/>
      <c r="K6" s="838" t="s">
        <v>343</v>
      </c>
      <c r="L6" s="59"/>
      <c r="M6" s="839">
        <f>SUMIFS(
  M18:M10139,
  F18:F10139, G1,
  B18:B10139, M1,
  D18:D10139, "D商談待ち回答待ち"
)/2+SUMIFS(
  M18:M10139,
  F18:F10139, G1,
  C18:C10139, M1,
  D18:D10139, "D商談待ち回答済み"
)/2</f>
        <v>0</v>
      </c>
      <c r="N6" s="839">
        <f>SUMIFS(
  M18:M10139,
  F18:F10139, G1,
  B18:B10139, N1,
  D18:D10139, "D商談待ち回答待ち"
)/2+SUMIFS(
  M18:M10139,
  F18:F10139, G1,
  C18:C10139, N1,
  D18:D10139, "D商談待ち回答済み"
)/2</f>
        <v>0</v>
      </c>
      <c r="O6" s="827" t="s">
        <v>1305</v>
      </c>
      <c r="P6" s="828">
        <f>IFERROR(
  COUNTIFS($G$16:$G$11909,$O$6,$D$16:$D$11909,"AA課金")
  /
  COUNTIF($G$16:$G$11909,$O$6)
,0)
</f>
        <v>0.07352941176</v>
      </c>
      <c r="Q6" s="549">
        <f>AVERAGEIFS(R17:R11911, P17:P11911, "&lt;&gt;", Q17:Q11911, "&lt;&gt;",
  G17:G11911, O6)</f>
        <v>5.217821782</v>
      </c>
      <c r="R6" s="549">
        <f>AVERAGEIFS(U17:U11911, S17:S11911, "&lt;&gt;", Q17:Q11911, "&lt;&gt;",
  G17:G11911, O6)</f>
        <v>2.306122449</v>
      </c>
      <c r="S6" s="489">
        <f>AVERAGEIFS(W17:W11911, V17:V11911, "&lt;&gt;", S17:S11911, "&lt;&gt;",
  G17:G11911, O6)</f>
        <v>4.571428571</v>
      </c>
      <c r="T6" s="821">
        <f t="shared" si="1"/>
        <v>12.16666667</v>
      </c>
      <c r="U6" s="549">
        <f>AVERAGEIFS(T17:T11911, P17:P11911, "&lt;&gt;", S17:S11911, "&lt;&gt;",
  G17:G11911, O6)</f>
        <v>6.734693878</v>
      </c>
      <c r="V6" s="549">
        <f>AVERAGEIFS(X17:X11911, P17:P11911, "&lt;&gt;", V17:V11911, "&lt;&gt;",
  G17:G11911, O6)</f>
        <v>12.85714286</v>
      </c>
      <c r="W6" s="489">
        <f>AVERAGEIFS(Z17:Z11911, P17:P11911, "&lt;&gt;", Y17:Y11911, "&lt;&gt;",
  G17:G11911, O6)</f>
        <v>24.25</v>
      </c>
      <c r="Y6" s="492" t="s">
        <v>134</v>
      </c>
      <c r="Z6" s="822">
        <f>(
  (
    SUMIFS(M17:M10677, B17:B10677, Y6, F17:F10677, G1, D17:D10677, "AA課金") +
    SUMIFS(M17:M10677, B17:B10677, Y6, F17:F10677, G1, D17:D10677, "Aエントリー済み")
  ) / 2
)
+
(
  (
    SUMIFS(M17:M10677, C17:C10677, Y6, F17:F10677, G1, D17:D10677, "AA課金") +
    SUMIFS(M17:M10677, C17:C10677, Y6, F17:F10677, G1, D17:D10677, "Aエントリー済み")
  ) / 2
)</f>
        <v>518000</v>
      </c>
      <c r="AB6" s="835"/>
      <c r="AC6" s="804"/>
      <c r="AD6" s="217"/>
      <c r="AE6" s="217"/>
      <c r="AF6" s="217"/>
      <c r="AG6" s="217"/>
    </row>
    <row r="7" ht="12.75" customHeight="1">
      <c r="A7" s="840" t="s">
        <v>88</v>
      </c>
      <c r="B7" s="841"/>
      <c r="C7" s="842" t="s">
        <v>89</v>
      </c>
      <c r="D7" s="122"/>
      <c r="E7" s="524">
        <f>MAX(0,E6-E2+1)</f>
        <v>3</v>
      </c>
      <c r="K7" s="843" t="s">
        <v>1306</v>
      </c>
      <c r="L7" s="59"/>
      <c r="M7" s="844">
        <f>SUMIFS(
  M18:M10139,
  F18:F10139, G1,
  B18:B10139, M1,
  D18:D10139, "E商談"
)/2+SUMIFS(
  M18:M10139,
  F18:F10139, G1,
  C18:C10139, M1,
  D18:D10139, "E商談"
)/2</f>
        <v>0</v>
      </c>
      <c r="N7" s="844">
        <f>SUMIFS(
  M18:M10139,
  F18:F10139, G1,
  B18:B10139, N1,
  D18:D10139, "E商談"
)/2+SUMIFS(
  M18:M10139,
  F18:F10139, G1,
  C18:C10139, N1,
  D18:D10139, "E商談"
)/2</f>
        <v>0</v>
      </c>
      <c r="O7" s="827" t="s">
        <v>1307</v>
      </c>
      <c r="P7" s="828">
        <f>IFERROR(
  COUNTIFS($G$16:$G$11909,$O$7,$D$16:$D$11909,"AA課金")
  /
  COUNTIF($G$16:$G$11909,$O$7)
,0)
</f>
        <v>0</v>
      </c>
      <c r="Q7" s="549">
        <f>AVERAGEIFS(R17:R11911, P17:P11911, "&lt;&gt;", Q17:Q11911, "&lt;&gt;",
  G17:G11911, O7)</f>
        <v>5.909090909</v>
      </c>
      <c r="R7" s="549">
        <f>AVERAGEIFS(U17:U11911, S17:S11911, "&lt;&gt;", Q17:Q11911, "&lt;&gt;",
  G17:G11911, O7)</f>
        <v>1.75</v>
      </c>
      <c r="S7" s="489" t="str">
        <f>AVERAGEIFS(W17:W11911, V17:V11911, "&lt;&gt;", S17:S11911, "&lt;&gt;",
  G17:G11911, O7)</f>
        <v>#DIV/0!</v>
      </c>
      <c r="T7" s="845" t="str">
        <f>AVERAGEIFS(AA18:AA11911, V18:V11911, "&lt;&gt;", Y18:Y11911, "&lt;&gt;",
  G18:G11911, O7)</f>
        <v>#DIV/0!</v>
      </c>
      <c r="U7" s="549">
        <f>AVERAGEIFS(T17:T11911, P17:P11911, "&lt;&gt;", S17:S11911, "&lt;&gt;",
  G17:G11911, O7)</f>
        <v>6.25</v>
      </c>
      <c r="V7" s="549" t="str">
        <f>AVERAGEIFS(X17:X11911, P17:P11911, "&lt;&gt;", V17:V11911, "&lt;&gt;",
  G17:G11911, O7)</f>
        <v>#DIV/0!</v>
      </c>
      <c r="W7" s="513" t="str">
        <f>AVERAGEIFS(Z17:Z11911, P17:P11911, "&lt;&gt;", Y17:Y11911, "&lt;&gt;",
  G17:G11911, O7)</f>
        <v>#DIV/0!</v>
      </c>
      <c r="Y7" s="492" t="s">
        <v>136</v>
      </c>
      <c r="Z7" s="822">
        <f>(
  (
    SUMIFS(M17:M10677, B17:B10677, Y7, F17:F10677, G1, D17:D10677, "AA課金") +
    SUMIFS(M17:M10677, B17:B10677, Y7, F17:F10677, G1, D17:D10677, "Aエントリー済み")
  ) / 2
)
+
(
  (
    SUMIFS(M17:M10677, C17:C10677, Y7, F17:F10677, G1, D17:D10677, "AA課金") +
    SUMIFS(M17:M10677, C17:C10677, Y7, F17:F10677, G1, D17:D10677, "Aエントリー済み")
  ) / 2
)</f>
        <v>196000</v>
      </c>
      <c r="AB7" s="835"/>
      <c r="AC7" s="804"/>
      <c r="AD7" s="217"/>
      <c r="AE7" s="217"/>
      <c r="AF7" s="217"/>
      <c r="AG7" s="217"/>
    </row>
    <row r="8" ht="13.5" customHeight="1">
      <c r="A8" s="539"/>
      <c r="B8" s="846"/>
      <c r="C8" s="531" t="s">
        <v>90</v>
      </c>
      <c r="D8" s="122"/>
      <c r="E8" s="535">
        <f>E10+E11+E9</f>
        <v>59</v>
      </c>
      <c r="O8" s="827" t="s">
        <v>1308</v>
      </c>
      <c r="P8" s="828">
        <f>IFERROR(
  COUNTIFS($G$16:$G$11909,$O$8,$D$16:$D$11909,"AA課金")
  /
  COUNTIF($G$16:$G$11909,$O$8)
,0)
</f>
        <v>0</v>
      </c>
      <c r="Q8" s="549">
        <f>AVERAGEIFS(R17:R11911, P17:P11911, "&lt;&gt;", Q17:Q11911, "&lt;&gt;",
  G17:G11911, O8)</f>
        <v>1</v>
      </c>
      <c r="R8" s="549" t="str">
        <f>AVERAGEIFS(U17:U11911, S17:S11911, "&lt;&gt;", Q17:Q11911, "&lt;&gt;",
  G17:G11911, O8)</f>
        <v>#DIV/0!</v>
      </c>
      <c r="S8" s="489" t="str">
        <f>AVERAGEIFS(W17:W11911, V17:V11911, "&lt;&gt;", S17:S11911, "&lt;&gt;",
  G17:G11911, O8)</f>
        <v>#DIV/0!</v>
      </c>
      <c r="T8" s="845" t="str">
        <f>AVERAGEIFS(AA18:AA11911, V18:V11911, "&lt;&gt;", Y18:Y11911, "&lt;&gt;",
  G18:G11911, O8)</f>
        <v>#DIV/0!</v>
      </c>
      <c r="U8" s="549" t="str">
        <f>AVERAGEIFS(T17:T11911, P17:P11911, "&lt;&gt;", S17:S11911, "&lt;&gt;",
  G17:G11911, O8)</f>
        <v>#DIV/0!</v>
      </c>
      <c r="V8" s="549" t="str">
        <f>AVERAGEIFS(X17:X11911, P17:P11911, "&lt;&gt;", V17:V11911, "&lt;&gt;",
  G17:G11911, O8)</f>
        <v>#DIV/0!</v>
      </c>
      <c r="W8" s="513" t="str">
        <f>AVERAGEIFS(Z17:Z11911, P17:P11911, "&lt;&gt;", Y17:Y11911, "&lt;&gt;",
  G17:G11911, O8)</f>
        <v>#DIV/0!</v>
      </c>
      <c r="Y8" s="492" t="s">
        <v>138</v>
      </c>
      <c r="Z8" s="822">
        <f>(
  (
    SUMIFS(M17:M10677, B17:B10677, Y8, F17:F10677, G1, D17:D10677, "AA課金") +
    SUMIFS(M17:M10677, B17:B10677, Y8, F17:F10677, G1, D17:D10677, "Aエントリー済み")
  ) / 2
)
+
(
  (
    SUMIFS(M17:M10677, C17:C10677, Y8, F17:F10677, G1, D17:D10677, "AA課金") +
    SUMIFS(M17:M10677, C17:C10677, Y8, F17:F10677, G1, D17:D10677, "Aエントリー済み")
  ) / 2
)</f>
        <v>470000</v>
      </c>
      <c r="AB8" s="835"/>
      <c r="AC8" s="804"/>
      <c r="AD8" s="217"/>
      <c r="AE8" s="217"/>
      <c r="AF8" s="217"/>
      <c r="AG8" s="217"/>
    </row>
    <row r="9" ht="13.5" customHeight="1">
      <c r="A9" s="539"/>
      <c r="B9" s="846"/>
      <c r="C9" s="544" t="s">
        <v>188</v>
      </c>
      <c r="D9" s="122"/>
      <c r="E9" s="545">
        <f>COUNTIFS(F17:F11900, G1, D17:D11900, "AA課金")
</f>
        <v>27</v>
      </c>
      <c r="F9" s="809" t="s">
        <v>187</v>
      </c>
      <c r="G9" s="710" t="s">
        <v>1296</v>
      </c>
      <c r="H9" s="710" t="s">
        <v>60</v>
      </c>
      <c r="I9" s="710" t="s">
        <v>108</v>
      </c>
      <c r="J9" s="847" t="s">
        <v>1297</v>
      </c>
      <c r="K9" s="710" t="s">
        <v>153</v>
      </c>
      <c r="L9" s="848" t="s">
        <v>61</v>
      </c>
      <c r="M9" s="710" t="s">
        <v>1299</v>
      </c>
      <c r="N9" s="710" t="s">
        <v>155</v>
      </c>
      <c r="O9" s="107"/>
      <c r="X9" s="217"/>
      <c r="Y9" s="217"/>
      <c r="Z9" s="217"/>
      <c r="AA9" s="124"/>
      <c r="AB9" s="835"/>
      <c r="AC9" s="804"/>
      <c r="AD9" s="217"/>
      <c r="AE9" s="217"/>
      <c r="AF9" s="217"/>
      <c r="AG9" s="217"/>
    </row>
    <row r="10" ht="13.5" customHeight="1">
      <c r="A10" s="539"/>
      <c r="B10" s="496"/>
      <c r="C10" s="553" t="s">
        <v>92</v>
      </c>
      <c r="D10" s="122"/>
      <c r="E10" s="554">
        <f>COUNTIFS(F17:F11891, G1, D17:D11891, "Aエントリー済み")
</f>
        <v>28</v>
      </c>
      <c r="F10" s="849">
        <v>46174.0</v>
      </c>
      <c r="G10" s="819">
        <f>I5</f>
        <v>87846.15385</v>
      </c>
      <c r="H10" s="850">
        <f>AVERAGEIFS(
  R17:R11911,
  P17:P11911, "&lt;&gt;",
  Q17:Q11911, "&lt;&gt;",
  F17:F11911, F10
)
</f>
        <v>5.201257862</v>
      </c>
      <c r="I10" s="851">
        <f>AVERAGEIFS(R17:R11911, P17:P11911, "&lt;&gt;", Q17:Q11911, "&lt;&gt;",
  F17:F11911, F10)</f>
        <v>5.201257862</v>
      </c>
      <c r="J10" s="852">
        <f>AVERAGEIFS(W17:W11911, V17:V11911, "&lt;&gt;", S17:S11911, "&lt;&gt;",
  F17:F11911, F10)</f>
        <v>1.5</v>
      </c>
      <c r="K10" s="853">
        <f>AVERAGEIFS(AA17:AA11911, V17:V11911, "&lt;&gt;", Y17:Y11911, "&lt;&gt;",
  F17:F11911, F10)</f>
        <v>11.59375</v>
      </c>
      <c r="L10" s="854">
        <f>AVERAGEIFS(T17:T11911, P17:P11911, "&lt;&gt;", S17:S11911, "&lt;&gt;",
  F17:F11911, F10)</f>
        <v>6.6875</v>
      </c>
      <c r="M10" s="855">
        <f>AVERAGEIFS(X17:X11911, P17:P11911, "&lt;&gt;", V17:V11911, "&lt;&gt;",
  F17:F11911, F10)</f>
        <v>9</v>
      </c>
      <c r="N10" s="856">
        <f>AVERAGEIFS(Z17:Z11911, P17:P11911, "&lt;&gt;", Y17:Y11911, "&lt;&gt;",
  F17:F11911, F10)</f>
        <v>17.46875</v>
      </c>
      <c r="O10" s="849">
        <v>46174.0</v>
      </c>
      <c r="P10" s="810" t="s">
        <v>1309</v>
      </c>
      <c r="Q10" s="810" t="s">
        <v>57</v>
      </c>
      <c r="R10" s="810" t="s">
        <v>69</v>
      </c>
      <c r="S10" s="810" t="s">
        <v>58</v>
      </c>
      <c r="T10" s="857" t="s">
        <v>1280</v>
      </c>
      <c r="U10" s="810" t="s">
        <v>1310</v>
      </c>
      <c r="V10" s="810" t="s">
        <v>71</v>
      </c>
      <c r="W10" s="810" t="s">
        <v>1311</v>
      </c>
      <c r="X10" s="217"/>
      <c r="Y10" s="809" t="s">
        <v>1312</v>
      </c>
      <c r="Z10" s="810" t="s">
        <v>56</v>
      </c>
      <c r="AA10" s="810" t="s">
        <v>57</v>
      </c>
      <c r="AB10" s="710" t="s">
        <v>69</v>
      </c>
      <c r="AC10" s="858" t="s">
        <v>58</v>
      </c>
      <c r="AD10" s="857" t="s">
        <v>1280</v>
      </c>
      <c r="AE10" s="810" t="s">
        <v>1310</v>
      </c>
      <c r="AF10" s="810" t="s">
        <v>71</v>
      </c>
      <c r="AG10" s="810" t="s">
        <v>1311</v>
      </c>
    </row>
    <row r="11" ht="13.5" customHeight="1">
      <c r="A11" s="555"/>
      <c r="B11" s="496"/>
      <c r="C11" s="859" t="s">
        <v>93</v>
      </c>
      <c r="D11" s="315"/>
      <c r="E11" s="560">
        <f>COUNTIFS(D16:D1739, "B素材回収待ち", F16:F1739, G1)
</f>
        <v>4</v>
      </c>
      <c r="F11" s="860" t="s">
        <v>1303</v>
      </c>
      <c r="G11" s="861">
        <f t="array" ref="G11">IFERROR(
  SUM(COUNTIFS(G18:G1594, F11, F18:F1594, F10, D18:D1594, {"AA課金", "Aエントリー済み"})) 
  / 
  SUM(COUNTIFS(G18:G1594, F11, F18:F1594, F10, D18:D1594, {"AA課金", "Aエントリー済み", "B素材回収待ち", "C商談済み回答待ち", "D商談済み回答待ち", "XAA受注キャンセル", "XAプレゼン失注(決裁者)"})),
  0
)</f>
        <v>0.6166666667</v>
      </c>
      <c r="H11" s="862">
        <f>AVERAGEIFS(
  R17:R11911,
  P17:P11911, "&lt;&gt;",
  Q17:Q11911, "&lt;&gt;",
  F17:F11911, F10,
  G17:G11911, F11
)
</f>
        <v>4.65</v>
      </c>
      <c r="I11" s="862">
        <f>AVERAGEIFS(
  R17:R11911,
  P17:P11911, "&lt;&gt;",
  Q17:Q11911, "&lt;&gt;",
  F17:F11911, F10,
  G17:G11911, F11
)
</f>
        <v>4.65</v>
      </c>
      <c r="J11" s="852">
        <f>AVERAGEIFS(W17:W11911, V17:V11911, "&lt;&gt;", S17:S11911, "&lt;&gt;",
  F17:F11911, F10,
  G17:G11911, F11)</f>
        <v>0.1666666667</v>
      </c>
      <c r="K11" s="853">
        <f>AVERAGEIFS(AA17:AA11911, V17:V11911, "&lt;&gt;", Y17:Y11911, "&lt;&gt;",
  F17:F11911, F10,
  G17:G11911, F11)</f>
        <v>11.19047619</v>
      </c>
      <c r="L11" s="854">
        <f>AVERAGEIFS(T17:T11911, P17:P11911, "&lt;&gt;", S17:S11911, "&lt;&gt;",
  F17:F11911, F10,
  G17:G11911, F11)</f>
        <v>5.048780488</v>
      </c>
      <c r="M11" s="863">
        <f>AVERAGEIFS(X17:X11911, P17:P11911, "&lt;&gt;", V17:V11911, "&lt;&gt;",
  F17:F11911, F10,
  G17:G11911, F11)</f>
        <v>5.6</v>
      </c>
      <c r="N11" s="856">
        <f>AVERAGEIFS(Z17:Z11911, P17:P11911, "&lt;&gt;", Y17:Y11911, "&lt;&gt;",
  F17:F11911, F10,
  G17:G11911, F11)</f>
        <v>14.9047619</v>
      </c>
      <c r="O11" s="860" t="s">
        <v>34</v>
      </c>
      <c r="P11" s="864">
        <f>IFERROR(AVERAGEIFS(M16:M1604, D16:D1604, "AA課金", B16:B1604, O11, F16:F1604, O10), 0)</f>
        <v>76000</v>
      </c>
      <c r="Q11" s="513">
        <f>IFERROR(__xludf.DUMMYFUNCTION("IFERROR(ROWS(UNIQUE(FILTER(H18:H1586, (F18:F1586=O10) * (B18:B1586=O11) * ((D18:D1586=""AA課金"") + (D18:D1586=""Aエントリー済み""))))), 0)"),10.0)</f>
        <v>10</v>
      </c>
      <c r="R11" s="865">
        <f t="shared" ref="R11:R14" si="2">Q11/W11</f>
        <v>0.4761904762</v>
      </c>
      <c r="S11" s="513">
        <f>IFERROR(__xludf.DUMMYFUNCTION("IFERROR(ROWS(UNIQUE(FILTER(H18:H10586, (F18:F10586=O10) * (B18:B10586=O11) * ISNUMBER(MATCH(D18:D10586, {""AA課金"",""Aエントリー済み"",""B素材回収待ち"",""C商談済み回答待ち"",""D商談済み回答待ち"",""E商談"",""F日程変更中"",""XAA受注キャンセル"",""XAプレゼン失注(決裁者)"",""長期追客リスト""}, 0))))), 0)"),20.0)</f>
        <v>20</v>
      </c>
      <c r="T11" s="548">
        <f t="shared" ref="T11:T14" si="3">S11/W11</f>
        <v>0.9523809524</v>
      </c>
      <c r="U11" s="866"/>
      <c r="V11" s="513"/>
      <c r="W11" s="513">
        <f>IFERROR(__xludf.DUMMYFUNCTION("IFERROR(ROWS(UNIQUE(FILTER(H18:H10586, (F18:F10586=O10) * (B18:B10586=O11) * ISNUMBER(MATCH(D18:D10586, {""AA課金"",""Aエントリー済み"",""B素材回収待ち"",""C商談済み回答待ち"",""D商談済み回答待ち"",""E商談"",""F日程変更中"",""XAA受注キャンセル"",""XAプレゼン失注(決裁者)"",""長期追客リスト"",""無効商談""}, 0))))), 0)"),21.0)</f>
        <v>21</v>
      </c>
      <c r="X11" s="217"/>
      <c r="Y11" s="860" t="s">
        <v>34</v>
      </c>
      <c r="Z11" s="867">
        <f>IFERROR(AVERAGEIFS(M16:M1604, D16:D1604, "AA課金", B16:B1604, $Y$11), 0)</f>
        <v>76000</v>
      </c>
      <c r="AA11" s="513">
        <f>IFERROR(__xludf.DUMMYFUNCTION("IFERROR(ROWS(UNIQUE(FILTER(H18:H1586, (B18:B1586=Y11) * ((D18:D1586=""AA課金"") + (D18:D1586=""Aエントリー済み""))))), 0)"),10.0)</f>
        <v>10</v>
      </c>
      <c r="AB11" s="868">
        <f t="shared" ref="AB11:AB14" si="4">AA11/AG11</f>
        <v>0.4545454545</v>
      </c>
      <c r="AC11" s="869">
        <f>IFERROR(__xludf.DUMMYFUNCTION("IFERROR(ROWS(UNIQUE(FILTER(H18:H10586, (B18:B10586=Y11) * ISNUMBER(MATCH(D18:D10586, {""AA課金"",""Aエントリー済み"",""B素材回収待ち"",""C商談済み回答待ち"",""D商談済み回答待ち"",""E商談"",""F日程変更中"",""XAA受注キャンセル"",""XAプレゼン失注(決裁者)"",""長期追客リスト""}, 0))))), 0)"),21.0)</f>
        <v>21</v>
      </c>
      <c r="AD11" s="870">
        <f t="shared" ref="AD11:AD14" si="5">AC11/AG11</f>
        <v>0.9545454545</v>
      </c>
      <c r="AE11" s="866"/>
      <c r="AF11" s="513"/>
      <c r="AG11" s="513">
        <f>IFERROR(__xludf.DUMMYFUNCTION("IFERROR(ROWS(UNIQUE(FILTER(H18:H10586, (B18:B10586=Y11) * ISNUMBER(MATCH(D18:D10586, {""AA課金"",""Aエントリー済み"",""B素材回収待ち"",""C商談済み回答待ち"",""D商談済み回答待ち"",""E商談"",""F日程変更中"",""XAA受注キャンセル"",""XAプレゼン失注(決裁者)"",""長期追客リスト"",""無効商談""}, 0))))), 0)"),22.0)</f>
        <v>22</v>
      </c>
    </row>
    <row r="12" ht="13.5" customHeight="1">
      <c r="A12" s="555"/>
      <c r="B12" s="871"/>
      <c r="C12" s="872" t="s">
        <v>99</v>
      </c>
      <c r="D12" s="122"/>
      <c r="E12" s="578">
        <f>COUNTIFS(D16:D1739, "E商談", F16:F1739, G1)
</f>
        <v>18</v>
      </c>
      <c r="F12" s="860" t="s">
        <v>1305</v>
      </c>
      <c r="G12" s="861">
        <f t="array" ref="G12">IFERROR(
  SUM(COUNTIFS(G19:G1595, F12, F19:F1595, F10, D19:D1595, {"AA課金", "Aエントリー済み"})) 
  / 
  SUM(COUNTIFS(G19:G1595, F12, F19:F1595, F10, D19:D1595, {"AA課金", "Aエントリー済み", "B素材回収待ち", "C商談済み回答待ち", "D商談済み回答待ち", "XAA受注キャンセル", "XAプレゼン失注(決裁者)"})),
  0
)</f>
        <v>0.03448275862</v>
      </c>
      <c r="H12" s="862">
        <f>AVERAGEIFS(
  R17:R11911,
  P17:P11911, "&lt;&gt;",
  Q17:Q11911, "&lt;&gt;",
  F17:F11911, F10,
  G17:G11911, F12
)
</f>
        <v>5.586206897</v>
      </c>
      <c r="I12" s="862">
        <f>AVERAGEIFS(
  R17:R11911,
  P17:P11911, "&lt;&gt;",
  Q17:Q11911, "&lt;&gt;",
  F17:F11911, F10,
  G17:G11911, F12
)
</f>
        <v>5.586206897</v>
      </c>
      <c r="J12" s="852">
        <f>AVERAGEIFS(W17:W11911, V17:V11911, "&lt;&gt;", S17:S11911, "&lt;&gt;",
  F17:F11911, F10,
  G17:G11911, F12)</f>
        <v>0</v>
      </c>
      <c r="K12" s="853">
        <f>AVERAGEIFS(AA17:AA11911, V17:V11911, "&lt;&gt;", Y17:Y11911, "&lt;&gt;",
  F17:F11911, F10,
  G17:G11911, F12)</f>
        <v>5</v>
      </c>
      <c r="L12" s="854">
        <f>AVERAGEIFS(T17:T11911, P17:P11911, "&lt;&gt;", S17:S11911, "&lt;&gt;",
  F17:F11911, F10,
  G17:G11911, F12)</f>
        <v>9.5</v>
      </c>
      <c r="M12" s="873">
        <f>AVERAGEIFS(X17:X11911, P17:P11911, "&lt;&gt;", V17:V11911, "&lt;&gt;",
  F17:F11911, F10,
  G17:G11911, F12)</f>
        <v>16</v>
      </c>
      <c r="N12" s="856">
        <f>AVERAGEIFS(Z17:Z11911, P17:P11911, "&lt;&gt;", Y17:Y11911, "&lt;&gt;",
  F17:F11911, F10,
  G17:G11911, F12)</f>
        <v>21</v>
      </c>
      <c r="O12" s="860" t="s">
        <v>135</v>
      </c>
      <c r="P12" s="864">
        <f>IFERROR(AVERAGEIFS(M16:M1604, D16:D1604, "AA課金", B16:B1604, O12, F16:F1604, O10), 0)</f>
        <v>90000</v>
      </c>
      <c r="Q12" s="549">
        <f>IFERROR(__xludf.DUMMYFUNCTION("IFERROR(ROWS(UNIQUE(FILTER(H18:H1586, (F18:F1586=O10) * (B18:B1586=O12) * ((D18:D1586=""AA課金"") + (D18:D1586=""Aエントリー済み""))))), 0)"),16.0)</f>
        <v>16</v>
      </c>
      <c r="R12" s="865">
        <f t="shared" si="2"/>
        <v>0.5161290323</v>
      </c>
      <c r="S12" s="513">
        <f>IFERROR(__xludf.DUMMYFUNCTION("IFERROR(ROWS(UNIQUE(FILTER(H18:H10586, (F18:F10586=O10) * (B18:B10586=O12) * ISNUMBER(MATCH(D18:D10586, {""AA課金"",""Aエントリー済み"",""B素材回収待ち"",""C商談済み回答待ち"",""D商談済み回答待ち"",""E商談"",""F日程変更中"",""XAA受注キャンセル"",""XAプレゼン失注(決裁者)"",""長期追客リスト""}, 0))))), 0)"),30.0)</f>
        <v>30</v>
      </c>
      <c r="T12" s="548">
        <f t="shared" si="3"/>
        <v>0.9677419355</v>
      </c>
      <c r="U12" s="549"/>
      <c r="V12" s="549"/>
      <c r="W12" s="513">
        <f>IFERROR(__xludf.DUMMYFUNCTION("IFERROR(ROWS(UNIQUE(FILTER(H18:H10586, (F18:F10586=O10) * (B18:B10586=O12) * ISNUMBER(MATCH(D18:D10586, {""AA課金"",""Aエントリー済み"",""B素材回収待ち"",""C商談済み回答待ち"",""D商談済み回答待ち"",""E商談"",""F日程変更中"",""XAA受注キャンセル"",""XAプレゼン失注(決裁者)"",""長期追客リスト"",""無効商談""}, 0))))), 0)"),31.0)</f>
        <v>31</v>
      </c>
      <c r="X12" s="565"/>
      <c r="Y12" s="860" t="s">
        <v>135</v>
      </c>
      <c r="Z12" s="867">
        <f>IFERROR(AVERAGEIFS(M17:M1605, D17:D1605, "AA課金", B17:B1605, $Y$12), 0)</f>
        <v>66335.61607</v>
      </c>
      <c r="AA12" s="549">
        <f>IFERROR(__xludf.DUMMYFUNCTION("IFERROR(ROWS(UNIQUE(FILTER(H18:H1586, (B18:B1586=Y12) * ((D18:D1586=""AA課金"") + (D18:D1586=""Aエントリー済み""))))), 0)"),82.0)</f>
        <v>82</v>
      </c>
      <c r="AB12" s="868">
        <f t="shared" si="4"/>
        <v>0.476744186</v>
      </c>
      <c r="AC12" s="869">
        <f>IFERROR(__xludf.DUMMYFUNCTION("IFERROR(ROWS(UNIQUE(FILTER(H18:H10586, (B18:B10586=Y12) * ISNUMBER(MATCH(D18:D10586, {""AA課金"",""Aエントリー済み"",""B素材回収待ち"",""C商談済み回答待ち"",""D商談済み回答待ち"",""E商談"",""F日程変更中"",""XAA受注キャンセル"",""XAプレゼン失注(決裁者)"",""長期追客リスト""}, 0))))), 0)"),160.0)</f>
        <v>160</v>
      </c>
      <c r="AD12" s="870">
        <f t="shared" si="5"/>
        <v>0.9302325581</v>
      </c>
      <c r="AE12" s="549"/>
      <c r="AF12" s="549"/>
      <c r="AG12" s="513">
        <f>IFERROR(__xludf.DUMMYFUNCTION("IFERROR(ROWS(UNIQUE(FILTER(H18:H10586, (B18:B10586=Y12) * ISNUMBER(MATCH(D18:D10586, {""AA課金"",""Aエントリー済み"",""B素材回収待ち"",""C商談済み回答待ち"",""D商談済み回答待ち"",""E商談"",""F日程変更中"",""XAA受注キャンセル"",""XAプレゼン失注(決裁者)"",""長期追客リスト"",""無効商談""}, 0))))), 0)"),172.0)</f>
        <v>172</v>
      </c>
    </row>
    <row r="13" ht="10.5" customHeight="1">
      <c r="B13" s="107"/>
      <c r="C13" s="107"/>
      <c r="F13" s="860" t="s">
        <v>1304</v>
      </c>
      <c r="G13" s="861">
        <f t="array" ref="G13">IFERROR(
  SUM(COUNTIFS(G20:G1596, F13, F20:F1596, F10, D20:D1596, {"AA課金", "Aエントリー済み"})) 
  / 
  SUM(COUNTIFS(G20:G1596, F13, F20:F1596, F10, D20:D1596, {"AA課金", "Aエントリー済み", "B素材回収待ち", "C商談済み回答待ち", "D商談済み回答待ち", "XAA受注キャンセル", "XAプレゼン失注(決裁者)"})),
  0
)</f>
        <v>0.7272727273</v>
      </c>
      <c r="H13" s="862">
        <f>AVERAGEIFS(
  R17:R11911,
  P17:P11911, "&lt;&gt;",
  Q17:Q11911, "&lt;&gt;",
  F17:F11911, F10,
  G17:G11911, F13
)
</f>
        <v>5.363636364</v>
      </c>
      <c r="I13" s="862">
        <f>AVERAGEIFS(
  R17:R11911,
  P17:P11911, "&lt;&gt;",
  Q17:Q11911, "&lt;&gt;",
  F17:F11911, F10,
  G17:G11911, F13
)
</f>
        <v>5.363636364</v>
      </c>
      <c r="J13" s="852">
        <f>AVERAGEIFS(W17:W11911, V17:V11911, "&lt;&gt;", S17:S11911, "&lt;&gt;",
  F17:F11911, F10,
  G17:G11911, F13)</f>
        <v>1.333333333</v>
      </c>
      <c r="K13" s="853">
        <f>AVERAGEIFS(AA17:AA11911, V17:V11911, "&lt;&gt;", Y17:Y11911, "&lt;&gt;",
  F17:F11911, F10,
  G17:G11911, F13)</f>
        <v>15.875</v>
      </c>
      <c r="L13" s="854">
        <f>AVERAGEIFS(T17:T11911, P17:P11911, "&lt;&gt;", S17:S11911, "&lt;&gt;",
  F17:F11911, F10,
  G17:G11911, F13)</f>
        <v>7.3</v>
      </c>
      <c r="M13" s="863">
        <f>AVERAGEIFS(X17:X11911, P17:P11911, "&lt;&gt;", V17:V11911, "&lt;&gt;",
  F17:F11911, F10,
  G17:G11911, F13)</f>
        <v>8.666666667</v>
      </c>
      <c r="N13" s="856">
        <f>AVERAGEIFS(Z17:Z11911, P17:P11911, "&lt;&gt;", Y17:Y11911, "&lt;&gt;",
  F17:F11911, F10,
  G17:G11911, F13)</f>
        <v>25.375</v>
      </c>
      <c r="O13" s="860" t="s">
        <v>136</v>
      </c>
      <c r="P13" s="864">
        <f>IFERROR(AVERAGEIFS(M16:M1604, D16:D1604, "AA課金", B16:B1604, O13, F16:F1604, O10), 0)</f>
        <v>60000</v>
      </c>
      <c r="Q13" s="549">
        <f>IFERROR(__xludf.DUMMYFUNCTION("IFERROR(ROWS(UNIQUE(FILTER(H18:H1586, (F18:F1586=O10) * (B18:B1586=O13) * ((D18:D1586=""AA課金"") + (D18:D1586=""Aエントリー済み""))))), 0)"),8.0)</f>
        <v>8</v>
      </c>
      <c r="R13" s="865">
        <f t="shared" si="2"/>
        <v>0.3333333333</v>
      </c>
      <c r="S13" s="513">
        <f>IFERROR(__xludf.DUMMYFUNCTION("IFERROR(ROWS(UNIQUE(FILTER(H18:H10586, (F18:F10586=O10) * (B18:B10586=O13) * ISNUMBER(MATCH(D18:D10586, {""AA課金"",""Aエントリー済み"",""B素材回収待ち"",""C商談済み回答待ち"",""D商談済み回答待ち"",""E商談"",""F日程変更中"",""XAA受注キャンセル"",""XAプレゼン失注(決裁者)"",""長期追客リスト""}, 0))))), 0)"),22.0)</f>
        <v>22</v>
      </c>
      <c r="T13" s="548">
        <f t="shared" si="3"/>
        <v>0.9166666667</v>
      </c>
      <c r="U13" s="549"/>
      <c r="V13" s="549"/>
      <c r="W13" s="513">
        <f>IFERROR(__xludf.DUMMYFUNCTION("IFERROR(ROWS(UNIQUE(FILTER(H18:H10586, (F18:F10586=O10) * (B18:B10586=O13) * ISNUMBER(MATCH(D18:D10586, {""AA課金"",""Aエントリー済み"",""B素材回収待ち"",""C商談済み回答待ち"",""D商談済み回答待ち"",""E商談"",""F日程変更中"",""XAA受注キャンセル"",""XAプレゼン失注(決裁者)"",""長期追客リスト"",""無効商談""}, 0))))), 0)"),24.0)</f>
        <v>24</v>
      </c>
      <c r="X13" s="565"/>
      <c r="Y13" s="860" t="s">
        <v>136</v>
      </c>
      <c r="Z13" s="867">
        <f>IFERROR(AVERAGEIFS(M18:M1606, D18:D1606, "AA課金", B18:B1606, $Y$13), 0)</f>
        <v>70733.26667</v>
      </c>
      <c r="AA13" s="549">
        <f>IFERROR(__xludf.DUMMYFUNCTION("IFERROR(ROWS(UNIQUE(FILTER(H18:H1586, (B18:B1586=Y13) * ((D18:D1586=""AA課金"") + (D18:D1586=""Aエントリー済み""))))), 0)"),43.0)</f>
        <v>43</v>
      </c>
      <c r="AB13" s="868">
        <f t="shared" si="4"/>
        <v>0.43</v>
      </c>
      <c r="AC13" s="869">
        <f>IFERROR(__xludf.DUMMYFUNCTION("IFERROR(ROWS(UNIQUE(FILTER(H18:H10586, (B18:B10586=Y13) * ISNUMBER(MATCH(D18:D10586, {""AA課金"",""Aエントリー済み"",""B素材回収待ち"",""C商談済み回答待ち"",""D商談済み回答待ち"",""E商談"",""F日程変更中"",""XAA受注キャンセル"",""XAプレゼン失注(決裁者)"",""長期追客リスト""}, 0))))), 0)"),97.0)</f>
        <v>97</v>
      </c>
      <c r="AD13" s="870">
        <f t="shared" si="5"/>
        <v>0.97</v>
      </c>
      <c r="AE13" s="549"/>
      <c r="AF13" s="549"/>
      <c r="AG13" s="513">
        <f>IFERROR(__xludf.DUMMYFUNCTION("IFERROR(ROWS(UNIQUE(FILTER(H18:H10586, (B18:B10586=Y13) * ISNUMBER(MATCH(D18:D10586, {""AA課金"",""Aエントリー済み"",""B素材回収待ち"",""C商談済み回答待ち"",""D商談済み回答待ち"",""E商談"",""F日程変更中"",""XAA受注キャンセル"",""XAプレゼン失注(決裁者)"",""長期追客リスト"",""無効商談""}, 0))))), 0)"),100.0)</f>
        <v>100</v>
      </c>
    </row>
    <row r="14" ht="10.5" customHeight="1">
      <c r="B14" s="107"/>
      <c r="C14" s="107"/>
      <c r="F14" s="860" t="s">
        <v>1313</v>
      </c>
      <c r="G14" s="861">
        <f t="array" ref="G14">IFERROR(
  SUM(COUNTIFS(G21:G1597, F14, F21:F1597, F10, D21:D1597, {"AA課金", "Aエントリー済み"})) 
  / 
  SUM(COUNTIFS(G21:G1597, F14, F21:F1597, F10, D21:D1597, {"AA課金", "Aエントリー済み", "B素材回収待ち", "C商談済み回答待ち", "D商談済み回答待ち", "XAA受注キャンセル", "XAプレゼン失注(決裁者)"})),
  0
)</f>
        <v>1</v>
      </c>
      <c r="H14" s="862">
        <f>AVERAGEIFS(
  R17:R11911,
  P17:P11911, "&lt;&gt;",
  Q17:Q11911, "&lt;&gt;",
  F17:F11911, F10,
  G17:G11911, F14
)
</f>
        <v>0</v>
      </c>
      <c r="I14" s="862">
        <f>AVERAGEIFS(
  R17:R11911,
  P17:P11911, "&lt;&gt;",
  Q17:Q11911, "&lt;&gt;",
  F17:F11911, F10,
  G17:G11911, F14
)
</f>
        <v>0</v>
      </c>
      <c r="J14" s="874">
        <f>AVERAGEIFS(W17:W11911, V17:V11911, "&lt;&gt;", S17:S11911, "&lt;&gt;",
  F17:F11911, F10,
  G17:G11911, F14)</f>
        <v>0</v>
      </c>
      <c r="K14" s="853" t="str">
        <f>AVERAGEIFS(AA17:AA11911, V17:V11911, "&lt;&gt;", Y17:Y11911, "&lt;&gt;",
  F17:F11911, F10,
  G17:G11911, F14)</f>
        <v>#DIV/0!</v>
      </c>
      <c r="L14" s="854">
        <f>AVERAGEIFS(T17:T11911, P17:P11911, "&lt;&gt;", S17:S11911, "&lt;&gt;",
  F17:F11911, F10,
  G17:G11911, F14)</f>
        <v>103</v>
      </c>
      <c r="M14" s="873">
        <f>AVERAGEIFS(X17:X11911, P17:P11911, "&lt;&gt;", V17:V11911, "&lt;&gt;",
  F17:F11911, F10,
  G17:G11911, F14)</f>
        <v>103</v>
      </c>
      <c r="N14" s="855" t="str">
        <f>AVERAGEIFS(Z17:Z11911, P17:P11911, "&lt;&gt;", Y17:Y11911, "&lt;&gt;",
  F17:F11911, F10,
  G17:G11911, F14)</f>
        <v>#DIV/0!</v>
      </c>
      <c r="O14" s="860" t="s">
        <v>138</v>
      </c>
      <c r="P14" s="864">
        <f>IFERROR(AVERAGEIFS(M18:M1606, D18:D1606, "AA課金", B18:B1606, O14, F18:F1606, O10), 0)</f>
        <v>74500</v>
      </c>
      <c r="Q14" s="549">
        <f>IFERROR(__xludf.DUMMYFUNCTION("IFERROR(ROWS(UNIQUE(FILTER(H18:H1586, (F18:F1586=O10) * (B18:B1586=O14) * ((D18:D1586=""AA課金"") + (D18:D1586=""Aエントリー済み""))))), 0)"),14.0)</f>
        <v>14</v>
      </c>
      <c r="R14" s="865">
        <f t="shared" si="2"/>
        <v>0.4117647059</v>
      </c>
      <c r="S14" s="513">
        <f>IFERROR(__xludf.DUMMYFUNCTION("IFERROR(ROWS(UNIQUE(FILTER(H18:H10586, (F18:F10586=O10) * (B18:B10586=O14) * ISNUMBER(MATCH(D18:D10586, {""AA課金"",""Aエントリー済み"",""B素材回収待ち"",""C商談済み回答待ち"",""D商談済み回答待ち"",""E商談"",""F日程変更中"",""XAA受注キャンセル"",""XAプレゼン失注(決裁者)"",""長期追客リスト""}, 0))))), 0)"),33.0)</f>
        <v>33</v>
      </c>
      <c r="T14" s="548">
        <f t="shared" si="3"/>
        <v>0.9705882353</v>
      </c>
      <c r="U14" s="549"/>
      <c r="V14" s="549"/>
      <c r="W14" s="513">
        <f>IFERROR(__xludf.DUMMYFUNCTION("IFERROR(ROWS(UNIQUE(FILTER(H18:H10586, (F18:F10586=O10) * (B18:B10586=O14) * ISNUMBER(MATCH(D18:D10586, {""AA課金"",""Aエントリー済み"",""B素材回収待ち"",""C商談済み回答待ち"",""D商談済み回答待ち"",""E商談"",""F日程変更中"",""XAA受注キャンセル"",""XAプレゼン失注(決裁者)"",""長期追客リスト"",""無効商談""}, 0))))), 0)"),34.0)</f>
        <v>34</v>
      </c>
      <c r="X14" s="565"/>
      <c r="Y14" s="860" t="s">
        <v>138</v>
      </c>
      <c r="Z14" s="867">
        <f>IFERROR(AVERAGEIFS(M19:M1607, D19:D1607, "AA課金", B19:B1607, $Y$14), 0)</f>
        <v>67682.76923</v>
      </c>
      <c r="AA14" s="549">
        <f>IFERROR(__xludf.DUMMYFUNCTION("IFERROR(ROWS(UNIQUE(FILTER(H18:H1586, (B18:B1586=Y14) * ((D18:D1586=""AA課金"") + (D18:D1586=""Aエントリー済み""))))), 0)"),52.0)</f>
        <v>52</v>
      </c>
      <c r="AB14" s="868">
        <f t="shared" si="4"/>
        <v>0.4227642276</v>
      </c>
      <c r="AC14" s="869">
        <f>IFERROR(__xludf.DUMMYFUNCTION("IFERROR(ROWS(UNIQUE(FILTER(H18:H10586, (B18:B10586=Y14) * ISNUMBER(MATCH(D18:D10586, {""AA課金"",""Aエントリー済み"",""B素材回収待ち"",""C商談済み回答待ち"",""D商談済み回答待ち"",""E商談"",""F日程変更中"",""XAA受注キャンセル"",""XAプレゼン失注(決裁者)"",""長期追客リスト""}, 0))))), 0)"),114.0)</f>
        <v>114</v>
      </c>
      <c r="AD14" s="870">
        <f t="shared" si="5"/>
        <v>0.9268292683</v>
      </c>
      <c r="AE14" s="549"/>
      <c r="AF14" s="549"/>
      <c r="AG14" s="513">
        <f>IFERROR(__xludf.DUMMYFUNCTION("IFERROR(ROWS(UNIQUE(FILTER(H18:H10586, (B18:B10586=Y14) * ISNUMBER(MATCH(D18:D10586, {""AA課金"",""Aエントリー済み"",""B素材回収待ち"",""C商談済み回答待ち"",""D商談済み回答待ち"",""E商談"",""F日程変更中"",""XAA受注キャンセル"",""XAプレゼン失注(決裁者)"",""長期追客リスト"",""無効商談""}, 0))))), 0)"),123.0)</f>
        <v>123</v>
      </c>
    </row>
    <row r="15" ht="28.5" customHeight="1">
      <c r="B15" s="107"/>
      <c r="C15" s="107"/>
      <c r="F15" s="173"/>
      <c r="G15" s="837"/>
      <c r="L15" s="217"/>
      <c r="M15" s="217"/>
      <c r="N15" s="875"/>
      <c r="O15" s="876"/>
      <c r="P15" s="877"/>
      <c r="Q15" s="586"/>
      <c r="R15" s="217"/>
      <c r="S15" s="217"/>
      <c r="T15" s="217"/>
      <c r="U15" s="564"/>
      <c r="V15" s="565"/>
      <c r="W15" s="565"/>
      <c r="X15" s="565"/>
      <c r="Y15" s="565"/>
      <c r="Z15" s="565"/>
      <c r="AA15" s="878"/>
      <c r="AB15" s="879"/>
      <c r="AC15" s="880"/>
      <c r="AD15" s="565"/>
      <c r="AE15" s="565"/>
      <c r="AF15" s="565"/>
      <c r="AG15" s="565"/>
    </row>
    <row r="16" ht="12.75" customHeight="1">
      <c r="A16" s="596" t="s">
        <v>196</v>
      </c>
      <c r="B16" s="597" t="s">
        <v>197</v>
      </c>
      <c r="C16" s="597" t="s">
        <v>198</v>
      </c>
      <c r="D16" s="598" t="s">
        <v>199</v>
      </c>
      <c r="E16" s="596" t="s">
        <v>200</v>
      </c>
      <c r="F16" s="596" t="s">
        <v>201</v>
      </c>
      <c r="G16" s="881" t="s">
        <v>1314</v>
      </c>
      <c r="H16" s="597" t="s">
        <v>203</v>
      </c>
      <c r="I16" s="597" t="s">
        <v>204</v>
      </c>
      <c r="J16" s="596" t="s">
        <v>205</v>
      </c>
      <c r="K16" s="596" t="s">
        <v>206</v>
      </c>
      <c r="L16" s="596" t="s">
        <v>207</v>
      </c>
      <c r="M16" s="596" t="s">
        <v>208</v>
      </c>
      <c r="N16" s="597" t="s">
        <v>209</v>
      </c>
      <c r="O16" s="881" t="s">
        <v>210</v>
      </c>
      <c r="P16" s="601" t="s">
        <v>212</v>
      </c>
      <c r="Q16" s="601" t="s">
        <v>1315</v>
      </c>
      <c r="R16" s="882" t="s">
        <v>1316</v>
      </c>
      <c r="S16" s="597" t="s">
        <v>1317</v>
      </c>
      <c r="T16" s="883" t="s">
        <v>1318</v>
      </c>
      <c r="U16" s="883" t="s">
        <v>1319</v>
      </c>
      <c r="V16" s="603" t="s">
        <v>1320</v>
      </c>
      <c r="W16" s="883" t="s">
        <v>1321</v>
      </c>
      <c r="X16" s="883" t="s">
        <v>1322</v>
      </c>
      <c r="Y16" s="597" t="s">
        <v>220</v>
      </c>
      <c r="Z16" s="884" t="s">
        <v>1323</v>
      </c>
      <c r="AA16" s="885" t="s">
        <v>1324</v>
      </c>
      <c r="AB16" s="886" t="s">
        <v>1325</v>
      </c>
      <c r="AC16" s="887" t="s">
        <v>221</v>
      </c>
      <c r="AD16" s="888" t="s">
        <v>1326</v>
      </c>
      <c r="AE16" s="888" t="s">
        <v>1327</v>
      </c>
      <c r="AF16" s="888"/>
      <c r="AG16" s="889"/>
    </row>
    <row r="17" ht="13.5" hidden="1" customHeight="1">
      <c r="A17" s="604" t="b">
        <v>0</v>
      </c>
      <c r="B17" s="492" t="s">
        <v>114</v>
      </c>
      <c r="C17" s="492" t="s">
        <v>114</v>
      </c>
      <c r="D17" s="492" t="s">
        <v>188</v>
      </c>
      <c r="E17" s="890" t="s">
        <v>271</v>
      </c>
      <c r="F17" s="606">
        <v>45992.0</v>
      </c>
      <c r="G17" s="891" t="s">
        <v>1328</v>
      </c>
      <c r="H17" s="617" t="s">
        <v>1329</v>
      </c>
      <c r="I17" s="492" t="s">
        <v>1330</v>
      </c>
      <c r="J17" s="492" t="s">
        <v>190</v>
      </c>
      <c r="K17" s="618">
        <v>14800.0</v>
      </c>
      <c r="L17" s="618">
        <v>14800.0</v>
      </c>
      <c r="M17" s="618">
        <v>61000.0</v>
      </c>
      <c r="N17" s="610"/>
      <c r="O17" s="492" t="s">
        <v>1331</v>
      </c>
      <c r="P17" s="892">
        <v>45967.0</v>
      </c>
      <c r="Q17" s="892">
        <v>45971.0</v>
      </c>
      <c r="R17" s="612">
        <f t="shared" ref="R17:R44" si="6">Q17-P17</f>
        <v>4</v>
      </c>
      <c r="S17" s="892"/>
      <c r="T17" s="612">
        <f t="shared" ref="T17:T423" si="7">S17-P17</f>
        <v>-45967</v>
      </c>
      <c r="U17" s="612">
        <f t="shared" ref="U17:U423" si="8">S17-Q17</f>
        <v>-45971</v>
      </c>
      <c r="V17" s="893"/>
      <c r="W17" s="893"/>
      <c r="X17" s="893"/>
      <c r="Y17" s="613"/>
      <c r="Z17" s="612">
        <f t="shared" ref="Z17:Z407" si="9">Y17-P17</f>
        <v>-45967</v>
      </c>
      <c r="AA17" s="894"/>
      <c r="AB17" s="895"/>
      <c r="AC17" s="896" t="s">
        <v>1332</v>
      </c>
      <c r="AD17" s="897"/>
      <c r="AE17" s="897"/>
      <c r="AF17" s="897"/>
      <c r="AG17" s="898"/>
    </row>
    <row r="18" ht="13.5" hidden="1" customHeight="1">
      <c r="A18" s="604" t="b">
        <v>0</v>
      </c>
      <c r="B18" s="492" t="s">
        <v>113</v>
      </c>
      <c r="C18" s="492" t="s">
        <v>114</v>
      </c>
      <c r="D18" s="492" t="s">
        <v>188</v>
      </c>
      <c r="E18" s="492" t="s">
        <v>1333</v>
      </c>
      <c r="F18" s="606">
        <v>46054.0</v>
      </c>
      <c r="G18" s="860" t="s">
        <v>1303</v>
      </c>
      <c r="H18" s="813" t="s">
        <v>1334</v>
      </c>
      <c r="I18" s="492" t="s">
        <v>1335</v>
      </c>
      <c r="J18" s="492" t="s">
        <v>190</v>
      </c>
      <c r="K18" s="618">
        <v>0.0</v>
      </c>
      <c r="L18" s="618">
        <v>0.0</v>
      </c>
      <c r="M18" s="622">
        <v>64500.0</v>
      </c>
      <c r="N18" s="610"/>
      <c r="O18" s="860"/>
      <c r="P18" s="610">
        <v>46038.0</v>
      </c>
      <c r="Q18" s="610">
        <v>46041.0</v>
      </c>
      <c r="R18" s="612">
        <f t="shared" si="6"/>
        <v>3</v>
      </c>
      <c r="S18" s="610">
        <v>46041.0</v>
      </c>
      <c r="T18" s="612">
        <f t="shared" si="7"/>
        <v>3</v>
      </c>
      <c r="U18" s="612">
        <f t="shared" si="8"/>
        <v>0</v>
      </c>
      <c r="V18" s="899">
        <v>46043.0</v>
      </c>
      <c r="W18" s="900">
        <f>V18-S18</f>
        <v>2</v>
      </c>
      <c r="X18" s="900">
        <f>V18-P18</f>
        <v>5</v>
      </c>
      <c r="Y18" s="610">
        <v>46055.0</v>
      </c>
      <c r="Z18" s="612">
        <f t="shared" si="9"/>
        <v>17</v>
      </c>
      <c r="AA18" s="741">
        <f>Y18-V18</f>
        <v>12</v>
      </c>
      <c r="AB18" s="901"/>
      <c r="AC18" s="706" t="s">
        <v>1336</v>
      </c>
      <c r="AD18" s="895"/>
      <c r="AE18" s="895"/>
      <c r="AF18" s="895"/>
      <c r="AG18" s="895"/>
    </row>
    <row r="19" ht="13.5" hidden="1" customHeight="1">
      <c r="A19" s="604" t="b">
        <v>0</v>
      </c>
      <c r="B19" s="492" t="s">
        <v>114</v>
      </c>
      <c r="C19" s="492" t="s">
        <v>114</v>
      </c>
      <c r="D19" s="492" t="s">
        <v>188</v>
      </c>
      <c r="E19" s="492" t="s">
        <v>1337</v>
      </c>
      <c r="F19" s="606">
        <v>45992.0</v>
      </c>
      <c r="G19" s="902" t="s">
        <v>1328</v>
      </c>
      <c r="H19" s="617" t="s">
        <v>1338</v>
      </c>
      <c r="I19" s="492" t="s">
        <v>1339</v>
      </c>
      <c r="J19" s="492" t="s">
        <v>190</v>
      </c>
      <c r="K19" s="618">
        <v>14800.0</v>
      </c>
      <c r="L19" s="618">
        <v>14800.0</v>
      </c>
      <c r="M19" s="618">
        <v>61000.0</v>
      </c>
      <c r="N19" s="610"/>
      <c r="O19" s="492" t="s">
        <v>1340</v>
      </c>
      <c r="P19" s="627">
        <v>45980.0</v>
      </c>
      <c r="Q19" s="627">
        <v>45982.0</v>
      </c>
      <c r="R19" s="612">
        <f t="shared" si="6"/>
        <v>2</v>
      </c>
      <c r="S19" s="613"/>
      <c r="T19" s="612">
        <f t="shared" si="7"/>
        <v>-45980</v>
      </c>
      <c r="U19" s="612">
        <f t="shared" si="8"/>
        <v>-45982</v>
      </c>
      <c r="V19" s="903"/>
      <c r="W19" s="903"/>
      <c r="X19" s="903"/>
      <c r="Y19" s="613"/>
      <c r="Z19" s="612">
        <f t="shared" si="9"/>
        <v>-45980</v>
      </c>
      <c r="AA19" s="904"/>
      <c r="AB19" s="742"/>
      <c r="AC19" s="620"/>
      <c r="AD19" s="742"/>
      <c r="AE19" s="742"/>
      <c r="AF19" s="742"/>
      <c r="AG19" s="742"/>
    </row>
    <row r="20" ht="13.5" hidden="1" customHeight="1">
      <c r="A20" s="604" t="b">
        <v>0</v>
      </c>
      <c r="B20" s="492" t="s">
        <v>113</v>
      </c>
      <c r="C20" s="492" t="s">
        <v>114</v>
      </c>
      <c r="D20" s="492" t="s">
        <v>188</v>
      </c>
      <c r="E20" s="492" t="s">
        <v>1333</v>
      </c>
      <c r="F20" s="606">
        <v>46054.0</v>
      </c>
      <c r="G20" s="860" t="s">
        <v>1304</v>
      </c>
      <c r="H20" s="813" t="s">
        <v>1334</v>
      </c>
      <c r="I20" s="492" t="s">
        <v>1335</v>
      </c>
      <c r="J20" s="492" t="s">
        <v>190</v>
      </c>
      <c r="K20" s="618">
        <v>0.0</v>
      </c>
      <c r="L20" s="618">
        <v>0.0</v>
      </c>
      <c r="M20" s="905">
        <v>64000.0</v>
      </c>
      <c r="N20" s="610"/>
      <c r="O20" s="860"/>
      <c r="P20" s="610">
        <v>46038.0</v>
      </c>
      <c r="Q20" s="610">
        <v>46041.0</v>
      </c>
      <c r="R20" s="612">
        <f t="shared" si="6"/>
        <v>3</v>
      </c>
      <c r="S20" s="610">
        <v>46041.0</v>
      </c>
      <c r="T20" s="612">
        <f t="shared" si="7"/>
        <v>3</v>
      </c>
      <c r="U20" s="612">
        <f t="shared" si="8"/>
        <v>0</v>
      </c>
      <c r="V20" s="899">
        <v>46043.0</v>
      </c>
      <c r="W20" s="900">
        <f t="shared" ref="W20:W21" si="10">V20-S20</f>
        <v>2</v>
      </c>
      <c r="X20" s="900">
        <f t="shared" ref="X20:X21" si="11">V20-P20</f>
        <v>5</v>
      </c>
      <c r="Y20" s="610">
        <v>46055.0</v>
      </c>
      <c r="Z20" s="612">
        <f t="shared" si="9"/>
        <v>17</v>
      </c>
      <c r="AA20" s="741">
        <f>Y20-V20</f>
        <v>12</v>
      </c>
      <c r="AB20" s="901"/>
      <c r="AC20" s="706" t="s">
        <v>1341</v>
      </c>
      <c r="AD20" s="895"/>
      <c r="AE20" s="895"/>
      <c r="AF20" s="895"/>
      <c r="AG20" s="895"/>
    </row>
    <row r="21" ht="13.5" hidden="1" customHeight="1">
      <c r="A21" s="604" t="b">
        <v>0</v>
      </c>
      <c r="B21" s="492" t="s">
        <v>114</v>
      </c>
      <c r="C21" s="492" t="s">
        <v>114</v>
      </c>
      <c r="D21" s="492" t="s">
        <v>188</v>
      </c>
      <c r="E21" s="629" t="s">
        <v>1333</v>
      </c>
      <c r="F21" s="606">
        <v>46023.0</v>
      </c>
      <c r="G21" s="902" t="s">
        <v>1303</v>
      </c>
      <c r="H21" s="617" t="s">
        <v>1342</v>
      </c>
      <c r="I21" s="492" t="s">
        <v>1343</v>
      </c>
      <c r="J21" s="492" t="s">
        <v>190</v>
      </c>
      <c r="K21" s="623">
        <v>0.0</v>
      </c>
      <c r="L21" s="623">
        <v>0.0</v>
      </c>
      <c r="M21" s="622">
        <v>58000.0</v>
      </c>
      <c r="N21" s="610">
        <v>46016.0</v>
      </c>
      <c r="O21" s="492" t="s">
        <v>1344</v>
      </c>
      <c r="P21" s="610">
        <v>45995.0</v>
      </c>
      <c r="Q21" s="610">
        <v>46001.0</v>
      </c>
      <c r="R21" s="612">
        <f t="shared" si="6"/>
        <v>6</v>
      </c>
      <c r="S21" s="610">
        <v>46001.0</v>
      </c>
      <c r="T21" s="612">
        <f t="shared" si="7"/>
        <v>6</v>
      </c>
      <c r="U21" s="612">
        <f t="shared" si="8"/>
        <v>0</v>
      </c>
      <c r="V21" s="610">
        <v>46002.0</v>
      </c>
      <c r="W21" s="906">
        <f t="shared" si="10"/>
        <v>1</v>
      </c>
      <c r="X21" s="906">
        <f t="shared" si="11"/>
        <v>7</v>
      </c>
      <c r="Y21" s="907">
        <v>46030.0</v>
      </c>
      <c r="Z21" s="612">
        <f t="shared" si="9"/>
        <v>35</v>
      </c>
      <c r="AA21" s="904"/>
      <c r="AB21" s="895"/>
      <c r="AC21" s="616" t="s">
        <v>1345</v>
      </c>
      <c r="AD21" s="895"/>
      <c r="AE21" s="895"/>
      <c r="AF21" s="895"/>
      <c r="AG21" s="895"/>
    </row>
    <row r="22" ht="13.5" hidden="1" customHeight="1">
      <c r="A22" s="604" t="b">
        <v>0</v>
      </c>
      <c r="B22" s="492" t="s">
        <v>114</v>
      </c>
      <c r="C22" s="492" t="s">
        <v>114</v>
      </c>
      <c r="D22" s="492" t="s">
        <v>188</v>
      </c>
      <c r="E22" s="492" t="s">
        <v>1337</v>
      </c>
      <c r="F22" s="606">
        <v>45992.0</v>
      </c>
      <c r="G22" s="860" t="s">
        <v>1328</v>
      </c>
      <c r="H22" s="617" t="s">
        <v>1346</v>
      </c>
      <c r="I22" s="621" t="s">
        <v>1347</v>
      </c>
      <c r="J22" s="492" t="s">
        <v>190</v>
      </c>
      <c r="K22" s="618">
        <v>0.0</v>
      </c>
      <c r="L22" s="618">
        <v>14800.0</v>
      </c>
      <c r="M22" s="622">
        <v>61000.0</v>
      </c>
      <c r="N22" s="610"/>
      <c r="O22" s="492" t="s">
        <v>1348</v>
      </c>
      <c r="P22" s="610">
        <v>45989.0</v>
      </c>
      <c r="Q22" s="610">
        <v>45989.0</v>
      </c>
      <c r="R22" s="612">
        <f t="shared" si="6"/>
        <v>0</v>
      </c>
      <c r="S22" s="613"/>
      <c r="T22" s="612">
        <f t="shared" si="7"/>
        <v>-45989</v>
      </c>
      <c r="U22" s="612">
        <f t="shared" si="8"/>
        <v>-45989</v>
      </c>
      <c r="V22" s="908"/>
      <c r="W22" s="908"/>
      <c r="X22" s="908"/>
      <c r="Y22" s="613"/>
      <c r="Z22" s="612">
        <f t="shared" si="9"/>
        <v>-45989</v>
      </c>
      <c r="AA22" s="741"/>
      <c r="AB22" s="742"/>
      <c r="AC22" s="620"/>
      <c r="AD22" s="742"/>
      <c r="AE22" s="742"/>
      <c r="AF22" s="742"/>
      <c r="AG22" s="742"/>
    </row>
    <row r="23" ht="13.5" hidden="1" customHeight="1">
      <c r="A23" s="604" t="b">
        <v>0</v>
      </c>
      <c r="B23" s="492" t="s">
        <v>135</v>
      </c>
      <c r="C23" s="492" t="s">
        <v>114</v>
      </c>
      <c r="D23" s="629" t="s">
        <v>188</v>
      </c>
      <c r="E23" s="629" t="s">
        <v>1333</v>
      </c>
      <c r="F23" s="606">
        <v>46054.0</v>
      </c>
      <c r="G23" s="860" t="s">
        <v>1303</v>
      </c>
      <c r="H23" s="704" t="s">
        <v>1349</v>
      </c>
      <c r="I23" s="492" t="s">
        <v>1350</v>
      </c>
      <c r="J23" s="492" t="s">
        <v>190</v>
      </c>
      <c r="K23" s="618">
        <v>0.0</v>
      </c>
      <c r="L23" s="618">
        <v>0.0</v>
      </c>
      <c r="M23" s="622">
        <v>64500.0</v>
      </c>
      <c r="N23" s="610"/>
      <c r="O23" s="909"/>
      <c r="P23" s="610">
        <v>46045.0</v>
      </c>
      <c r="Q23" s="610">
        <v>46046.0</v>
      </c>
      <c r="R23" s="663">
        <f t="shared" si="6"/>
        <v>1</v>
      </c>
      <c r="S23" s="610">
        <v>46046.0</v>
      </c>
      <c r="T23" s="612">
        <f t="shared" si="7"/>
        <v>1</v>
      </c>
      <c r="U23" s="612">
        <f t="shared" si="8"/>
        <v>0</v>
      </c>
      <c r="V23" s="610">
        <v>46046.0</v>
      </c>
      <c r="W23" s="906">
        <f t="shared" ref="W23:W27" si="12">V23-S23</f>
        <v>0</v>
      </c>
      <c r="X23" s="906">
        <f t="shared" ref="X23:X27" si="13">V23-P23</f>
        <v>1</v>
      </c>
      <c r="Y23" s="610">
        <v>46055.0</v>
      </c>
      <c r="Z23" s="663">
        <f t="shared" si="9"/>
        <v>10</v>
      </c>
      <c r="AA23" s="904">
        <f t="shared" ref="AA23:AA24" si="14">Y23-V23</f>
        <v>9</v>
      </c>
      <c r="AB23" s="901"/>
      <c r="AC23" s="706" t="s">
        <v>1351</v>
      </c>
      <c r="AD23" s="895"/>
      <c r="AE23" s="895"/>
      <c r="AF23" s="895"/>
      <c r="AG23" s="895"/>
    </row>
    <row r="24" ht="13.5" hidden="1" customHeight="1">
      <c r="A24" s="604" t="b">
        <v>0</v>
      </c>
      <c r="B24" s="492" t="s">
        <v>113</v>
      </c>
      <c r="C24" s="492" t="s">
        <v>114</v>
      </c>
      <c r="D24" s="492" t="s">
        <v>188</v>
      </c>
      <c r="E24" s="492" t="s">
        <v>1333</v>
      </c>
      <c r="F24" s="606">
        <v>46054.0</v>
      </c>
      <c r="G24" s="860" t="s">
        <v>1303</v>
      </c>
      <c r="H24" s="813" t="s">
        <v>1352</v>
      </c>
      <c r="I24" s="492" t="s">
        <v>1353</v>
      </c>
      <c r="J24" s="492" t="s">
        <v>190</v>
      </c>
      <c r="K24" s="618">
        <v>0.0</v>
      </c>
      <c r="L24" s="618">
        <v>0.0</v>
      </c>
      <c r="M24" s="905">
        <v>64500.0</v>
      </c>
      <c r="N24" s="610"/>
      <c r="O24" s="799" t="s">
        <v>1354</v>
      </c>
      <c r="P24" s="610">
        <v>46043.0</v>
      </c>
      <c r="Q24" s="610">
        <v>46044.0</v>
      </c>
      <c r="R24" s="612">
        <f t="shared" si="6"/>
        <v>1</v>
      </c>
      <c r="S24" s="610">
        <v>46049.0</v>
      </c>
      <c r="T24" s="612">
        <f t="shared" si="7"/>
        <v>6</v>
      </c>
      <c r="U24" s="612">
        <f t="shared" si="8"/>
        <v>5</v>
      </c>
      <c r="V24" s="899">
        <v>46049.0</v>
      </c>
      <c r="W24" s="900">
        <f t="shared" si="12"/>
        <v>0</v>
      </c>
      <c r="X24" s="900">
        <f t="shared" si="13"/>
        <v>6</v>
      </c>
      <c r="Y24" s="610">
        <v>46056.0</v>
      </c>
      <c r="Z24" s="612">
        <f t="shared" si="9"/>
        <v>13</v>
      </c>
      <c r="AA24" s="741">
        <f t="shared" si="14"/>
        <v>7</v>
      </c>
      <c r="AB24" s="901"/>
      <c r="AC24" s="706" t="s">
        <v>1355</v>
      </c>
      <c r="AD24" s="895"/>
      <c r="AE24" s="895"/>
      <c r="AF24" s="895"/>
      <c r="AG24" s="895"/>
    </row>
    <row r="25" ht="13.5" hidden="1" customHeight="1">
      <c r="A25" s="604" t="b">
        <v>0</v>
      </c>
      <c r="B25" s="492" t="s">
        <v>113</v>
      </c>
      <c r="C25" s="492" t="s">
        <v>114</v>
      </c>
      <c r="D25" s="629" t="s">
        <v>188</v>
      </c>
      <c r="E25" s="629" t="s">
        <v>1356</v>
      </c>
      <c r="F25" s="606">
        <v>46023.0</v>
      </c>
      <c r="G25" s="902" t="s">
        <v>1303</v>
      </c>
      <c r="H25" s="617" t="s">
        <v>1357</v>
      </c>
      <c r="I25" s="492" t="s">
        <v>1358</v>
      </c>
      <c r="J25" s="492" t="s">
        <v>190</v>
      </c>
      <c r="K25" s="623">
        <v>0.0</v>
      </c>
      <c r="L25" s="623">
        <v>0.0</v>
      </c>
      <c r="M25" s="624">
        <v>58000.0</v>
      </c>
      <c r="N25" s="610">
        <v>46008.0</v>
      </c>
      <c r="O25" s="492" t="s">
        <v>1359</v>
      </c>
      <c r="P25" s="610">
        <v>45999.0</v>
      </c>
      <c r="Q25" s="610">
        <v>46000.0</v>
      </c>
      <c r="R25" s="612">
        <f t="shared" si="6"/>
        <v>1</v>
      </c>
      <c r="S25" s="610">
        <v>46003.0</v>
      </c>
      <c r="T25" s="612">
        <f t="shared" si="7"/>
        <v>4</v>
      </c>
      <c r="U25" s="612">
        <f t="shared" si="8"/>
        <v>3</v>
      </c>
      <c r="V25" s="610">
        <v>46007.0</v>
      </c>
      <c r="W25" s="906">
        <f t="shared" si="12"/>
        <v>4</v>
      </c>
      <c r="X25" s="906">
        <f t="shared" si="13"/>
        <v>8</v>
      </c>
      <c r="Y25" s="907">
        <v>46028.0</v>
      </c>
      <c r="Z25" s="612">
        <f t="shared" si="9"/>
        <v>29</v>
      </c>
      <c r="AA25" s="904"/>
      <c r="AB25" s="895"/>
      <c r="AC25" s="616" t="s">
        <v>1360</v>
      </c>
      <c r="AD25" s="895"/>
      <c r="AE25" s="895"/>
      <c r="AF25" s="895"/>
      <c r="AG25" s="895"/>
    </row>
    <row r="26" ht="13.5" hidden="1" customHeight="1">
      <c r="A26" s="726" t="b">
        <v>0</v>
      </c>
      <c r="B26" s="649" t="s">
        <v>113</v>
      </c>
      <c r="C26" s="649" t="s">
        <v>114</v>
      </c>
      <c r="D26" s="492" t="s">
        <v>188</v>
      </c>
      <c r="E26" s="492" t="s">
        <v>1333</v>
      </c>
      <c r="F26" s="606">
        <v>46023.0</v>
      </c>
      <c r="G26" s="860" t="s">
        <v>1313</v>
      </c>
      <c r="H26" s="910" t="s">
        <v>1361</v>
      </c>
      <c r="I26" s="860" t="s">
        <v>1362</v>
      </c>
      <c r="J26" s="910" t="s">
        <v>190</v>
      </c>
      <c r="K26" s="657">
        <v>0.0</v>
      </c>
      <c r="L26" s="657">
        <v>0.0</v>
      </c>
      <c r="M26" s="622">
        <v>17000.0</v>
      </c>
      <c r="N26" s="610">
        <v>46032.0</v>
      </c>
      <c r="O26" s="492" t="s">
        <v>1363</v>
      </c>
      <c r="P26" s="613">
        <v>46028.0</v>
      </c>
      <c r="Q26" s="613">
        <v>46030.0</v>
      </c>
      <c r="R26" s="612">
        <f t="shared" si="6"/>
        <v>2</v>
      </c>
      <c r="S26" s="610">
        <v>46030.0</v>
      </c>
      <c r="T26" s="612">
        <f t="shared" si="7"/>
        <v>2</v>
      </c>
      <c r="U26" s="612">
        <f t="shared" si="8"/>
        <v>0</v>
      </c>
      <c r="V26" s="899">
        <v>46030.0</v>
      </c>
      <c r="W26" s="900">
        <f t="shared" si="12"/>
        <v>0</v>
      </c>
      <c r="X26" s="900">
        <f t="shared" si="13"/>
        <v>2</v>
      </c>
      <c r="Y26" s="911">
        <v>46050.0</v>
      </c>
      <c r="Z26" s="612">
        <f t="shared" si="9"/>
        <v>22</v>
      </c>
      <c r="AA26" s="741"/>
      <c r="AB26" s="895"/>
      <c r="AC26" s="616" t="s">
        <v>1364</v>
      </c>
      <c r="AD26" s="895"/>
      <c r="AE26" s="895"/>
      <c r="AF26" s="895"/>
      <c r="AG26" s="895"/>
    </row>
    <row r="27" ht="13.5" hidden="1" customHeight="1">
      <c r="A27" s="912" t="b">
        <v>0</v>
      </c>
      <c r="B27" s="727" t="s">
        <v>113</v>
      </c>
      <c r="C27" s="727" t="s">
        <v>114</v>
      </c>
      <c r="D27" s="629" t="s">
        <v>188</v>
      </c>
      <c r="E27" s="629" t="s">
        <v>1333</v>
      </c>
      <c r="F27" s="606">
        <v>46023.0</v>
      </c>
      <c r="G27" s="902" t="s">
        <v>1313</v>
      </c>
      <c r="H27" s="645" t="s">
        <v>1365</v>
      </c>
      <c r="I27" s="645" t="s">
        <v>1366</v>
      </c>
      <c r="J27" s="645" t="s">
        <v>190</v>
      </c>
      <c r="K27" s="647">
        <v>0.0</v>
      </c>
      <c r="L27" s="647">
        <v>0.0</v>
      </c>
      <c r="M27" s="622">
        <v>17000.0</v>
      </c>
      <c r="N27" s="723">
        <v>46030.0</v>
      </c>
      <c r="O27" s="645" t="s">
        <v>1367</v>
      </c>
      <c r="P27" s="723">
        <v>46006.0</v>
      </c>
      <c r="Q27" s="723">
        <v>46030.0</v>
      </c>
      <c r="R27" s="663">
        <f t="shared" si="6"/>
        <v>24</v>
      </c>
      <c r="S27" s="610">
        <v>46030.0</v>
      </c>
      <c r="T27" s="663">
        <f t="shared" si="7"/>
        <v>24</v>
      </c>
      <c r="U27" s="663">
        <f t="shared" si="8"/>
        <v>0</v>
      </c>
      <c r="V27" s="913">
        <v>46030.0</v>
      </c>
      <c r="W27" s="906">
        <f t="shared" si="12"/>
        <v>0</v>
      </c>
      <c r="X27" s="906">
        <f t="shared" si="13"/>
        <v>24</v>
      </c>
      <c r="Y27" s="914">
        <v>46050.0</v>
      </c>
      <c r="Z27" s="663">
        <f t="shared" si="9"/>
        <v>44</v>
      </c>
      <c r="AA27" s="904"/>
      <c r="AB27" s="915"/>
      <c r="AC27" s="916" t="s">
        <v>1368</v>
      </c>
      <c r="AD27" s="915"/>
      <c r="AE27" s="915"/>
      <c r="AF27" s="915"/>
      <c r="AG27" s="915"/>
    </row>
    <row r="28" ht="13.5" hidden="1" customHeight="1">
      <c r="A28" s="604" t="b">
        <v>1</v>
      </c>
      <c r="B28" s="492" t="s">
        <v>113</v>
      </c>
      <c r="C28" s="492" t="s">
        <v>114</v>
      </c>
      <c r="D28" s="492" t="s">
        <v>188</v>
      </c>
      <c r="E28" s="492" t="s">
        <v>1369</v>
      </c>
      <c r="F28" s="606">
        <v>45992.0</v>
      </c>
      <c r="G28" s="860" t="s">
        <v>1303</v>
      </c>
      <c r="H28" s="617" t="s">
        <v>1370</v>
      </c>
      <c r="I28" s="492" t="s">
        <v>1371</v>
      </c>
      <c r="J28" s="492" t="s">
        <v>190</v>
      </c>
      <c r="K28" s="618">
        <v>0.0</v>
      </c>
      <c r="L28" s="618">
        <v>0.0</v>
      </c>
      <c r="M28" s="622">
        <v>58000.0</v>
      </c>
      <c r="N28" s="610"/>
      <c r="O28" s="492"/>
      <c r="P28" s="610">
        <v>45994.0</v>
      </c>
      <c r="Q28" s="610">
        <v>45994.0</v>
      </c>
      <c r="R28" s="612">
        <f t="shared" si="6"/>
        <v>0</v>
      </c>
      <c r="S28" s="610">
        <v>45994.0</v>
      </c>
      <c r="T28" s="612">
        <f t="shared" si="7"/>
        <v>0</v>
      </c>
      <c r="U28" s="612">
        <f t="shared" si="8"/>
        <v>0</v>
      </c>
      <c r="V28" s="908"/>
      <c r="W28" s="908"/>
      <c r="X28" s="908"/>
      <c r="Y28" s="613"/>
      <c r="Z28" s="612">
        <f t="shared" si="9"/>
        <v>-45994</v>
      </c>
      <c r="AA28" s="741"/>
      <c r="AB28" s="895"/>
      <c r="AC28" s="616" t="s">
        <v>1372</v>
      </c>
      <c r="AD28" s="895"/>
      <c r="AE28" s="895"/>
      <c r="AF28" s="895"/>
      <c r="AG28" s="895"/>
    </row>
    <row r="29" ht="13.5" hidden="1" customHeight="1">
      <c r="A29" s="604" t="b">
        <v>1</v>
      </c>
      <c r="B29" s="492" t="s">
        <v>113</v>
      </c>
      <c r="C29" s="492" t="s">
        <v>114</v>
      </c>
      <c r="D29" s="629" t="s">
        <v>188</v>
      </c>
      <c r="E29" s="629" t="s">
        <v>1369</v>
      </c>
      <c r="F29" s="606">
        <v>45992.0</v>
      </c>
      <c r="G29" s="902" t="s">
        <v>1304</v>
      </c>
      <c r="H29" s="634" t="s">
        <v>1370</v>
      </c>
      <c r="I29" s="629" t="s">
        <v>1371</v>
      </c>
      <c r="J29" s="492" t="s">
        <v>190</v>
      </c>
      <c r="K29" s="618">
        <v>0.0</v>
      </c>
      <c r="L29" s="618">
        <v>0.0</v>
      </c>
      <c r="M29" s="624">
        <v>64000.0</v>
      </c>
      <c r="N29" s="610"/>
      <c r="O29" s="492"/>
      <c r="P29" s="610">
        <v>45994.0</v>
      </c>
      <c r="Q29" s="610">
        <v>45994.0</v>
      </c>
      <c r="R29" s="612">
        <f t="shared" si="6"/>
        <v>0</v>
      </c>
      <c r="S29" s="610">
        <v>45994.0</v>
      </c>
      <c r="T29" s="612">
        <f t="shared" si="7"/>
        <v>0</v>
      </c>
      <c r="U29" s="612">
        <f t="shared" si="8"/>
        <v>0</v>
      </c>
      <c r="V29" s="903"/>
      <c r="W29" s="903"/>
      <c r="X29" s="903"/>
      <c r="Y29" s="613"/>
      <c r="Z29" s="612">
        <f t="shared" si="9"/>
        <v>-45994</v>
      </c>
      <c r="AA29" s="904"/>
      <c r="AB29" s="895"/>
      <c r="AC29" s="616" t="s">
        <v>1372</v>
      </c>
      <c r="AD29" s="895"/>
      <c r="AE29" s="895"/>
      <c r="AF29" s="895"/>
      <c r="AG29" s="895"/>
    </row>
    <row r="30" ht="13.5" hidden="1" customHeight="1">
      <c r="A30" s="604" t="b">
        <v>0</v>
      </c>
      <c r="B30" s="492" t="s">
        <v>113</v>
      </c>
      <c r="C30" s="492" t="s">
        <v>114</v>
      </c>
      <c r="D30" s="492" t="s">
        <v>188</v>
      </c>
      <c r="E30" s="492" t="s">
        <v>1356</v>
      </c>
      <c r="F30" s="606">
        <v>46082.0</v>
      </c>
      <c r="G30" s="860" t="s">
        <v>1303</v>
      </c>
      <c r="H30" s="813" t="s">
        <v>1373</v>
      </c>
      <c r="I30" s="492" t="s">
        <v>1374</v>
      </c>
      <c r="J30" s="492" t="s">
        <v>190</v>
      </c>
      <c r="K30" s="618">
        <v>0.0</v>
      </c>
      <c r="L30" s="618">
        <v>0.0</v>
      </c>
      <c r="M30" s="905">
        <v>64500.0</v>
      </c>
      <c r="N30" s="610"/>
      <c r="O30" s="799"/>
      <c r="P30" s="610">
        <v>46065.0</v>
      </c>
      <c r="Q30" s="610">
        <v>46067.0</v>
      </c>
      <c r="R30" s="636">
        <f t="shared" si="6"/>
        <v>2</v>
      </c>
      <c r="S30" s="610">
        <v>46067.0</v>
      </c>
      <c r="T30" s="612">
        <f t="shared" si="7"/>
        <v>2</v>
      </c>
      <c r="U30" s="612">
        <f t="shared" si="8"/>
        <v>0</v>
      </c>
      <c r="V30" s="610">
        <v>46070.0</v>
      </c>
      <c r="W30" s="900">
        <f t="shared" ref="W30:W57" si="15">V30-S30</f>
        <v>3</v>
      </c>
      <c r="X30" s="900">
        <f t="shared" ref="X30:X57" si="16">V30-P30</f>
        <v>5</v>
      </c>
      <c r="Y30" s="899">
        <v>46085.0</v>
      </c>
      <c r="Z30" s="612">
        <f t="shared" si="9"/>
        <v>20</v>
      </c>
      <c r="AA30" s="741">
        <f>Y30-V30</f>
        <v>15</v>
      </c>
      <c r="AB30" s="901"/>
      <c r="AC30" s="706" t="s">
        <v>1375</v>
      </c>
      <c r="AD30" s="895"/>
      <c r="AE30" s="895"/>
      <c r="AF30" s="895"/>
      <c r="AG30" s="895"/>
    </row>
    <row r="31" ht="13.5" hidden="1" customHeight="1">
      <c r="A31" s="604" t="b">
        <v>0</v>
      </c>
      <c r="B31" s="492" t="s">
        <v>113</v>
      </c>
      <c r="C31" s="492" t="s">
        <v>114</v>
      </c>
      <c r="D31" s="492" t="s">
        <v>188</v>
      </c>
      <c r="E31" s="629" t="s">
        <v>1369</v>
      </c>
      <c r="F31" s="606">
        <v>46023.0</v>
      </c>
      <c r="G31" s="902" t="s">
        <v>1303</v>
      </c>
      <c r="H31" s="617" t="s">
        <v>1376</v>
      </c>
      <c r="I31" s="492" t="s">
        <v>1377</v>
      </c>
      <c r="J31" s="492" t="s">
        <v>190</v>
      </c>
      <c r="K31" s="618">
        <v>0.0</v>
      </c>
      <c r="L31" s="618">
        <v>0.0</v>
      </c>
      <c r="M31" s="622">
        <v>58000.0</v>
      </c>
      <c r="N31" s="610">
        <v>46016.0</v>
      </c>
      <c r="O31" s="492" t="s">
        <v>1378</v>
      </c>
      <c r="P31" s="610">
        <v>46015.0</v>
      </c>
      <c r="Q31" s="610">
        <v>46016.0</v>
      </c>
      <c r="R31" s="612">
        <f t="shared" si="6"/>
        <v>1</v>
      </c>
      <c r="S31" s="610">
        <v>46016.0</v>
      </c>
      <c r="T31" s="612">
        <f t="shared" si="7"/>
        <v>1</v>
      </c>
      <c r="U31" s="612">
        <f t="shared" si="8"/>
        <v>0</v>
      </c>
      <c r="V31" s="913">
        <v>46016.0</v>
      </c>
      <c r="W31" s="906">
        <f t="shared" si="15"/>
        <v>0</v>
      </c>
      <c r="X31" s="906">
        <f t="shared" si="16"/>
        <v>1</v>
      </c>
      <c r="Y31" s="907">
        <v>46035.0</v>
      </c>
      <c r="Z31" s="612">
        <f t="shared" si="9"/>
        <v>20</v>
      </c>
      <c r="AA31" s="904"/>
      <c r="AB31" s="895"/>
      <c r="AC31" s="616" t="s">
        <v>1379</v>
      </c>
      <c r="AD31" s="895"/>
      <c r="AE31" s="895"/>
      <c r="AF31" s="895"/>
      <c r="AG31" s="895"/>
    </row>
    <row r="32" ht="13.5" hidden="1" customHeight="1">
      <c r="A32" s="726" t="b">
        <v>0</v>
      </c>
      <c r="B32" s="649" t="s">
        <v>113</v>
      </c>
      <c r="C32" s="649" t="s">
        <v>114</v>
      </c>
      <c r="D32" s="492" t="s">
        <v>188</v>
      </c>
      <c r="E32" s="492" t="s">
        <v>1369</v>
      </c>
      <c r="F32" s="606">
        <v>46023.0</v>
      </c>
      <c r="G32" s="860" t="s">
        <v>1304</v>
      </c>
      <c r="H32" s="649" t="s">
        <v>1376</v>
      </c>
      <c r="I32" s="649" t="s">
        <v>1377</v>
      </c>
      <c r="J32" s="649" t="s">
        <v>190</v>
      </c>
      <c r="K32" s="657">
        <v>0.0</v>
      </c>
      <c r="L32" s="657">
        <v>0.0</v>
      </c>
      <c r="M32" s="622">
        <v>64000.0</v>
      </c>
      <c r="N32" s="610">
        <v>46016.0</v>
      </c>
      <c r="O32" s="492" t="s">
        <v>1378</v>
      </c>
      <c r="P32" s="613">
        <v>46015.0</v>
      </c>
      <c r="Q32" s="613">
        <v>46016.0</v>
      </c>
      <c r="R32" s="612">
        <f t="shared" si="6"/>
        <v>1</v>
      </c>
      <c r="S32" s="610">
        <v>46016.0</v>
      </c>
      <c r="T32" s="612">
        <f t="shared" si="7"/>
        <v>1</v>
      </c>
      <c r="U32" s="612">
        <f t="shared" si="8"/>
        <v>0</v>
      </c>
      <c r="V32" s="899">
        <v>46016.0</v>
      </c>
      <c r="W32" s="900">
        <f t="shared" si="15"/>
        <v>0</v>
      </c>
      <c r="X32" s="900">
        <f t="shared" si="16"/>
        <v>1</v>
      </c>
      <c r="Y32" s="907">
        <v>46035.0</v>
      </c>
      <c r="Z32" s="612">
        <f t="shared" si="9"/>
        <v>20</v>
      </c>
      <c r="AA32" s="741"/>
      <c r="AB32" s="917"/>
      <c r="AC32" s="918" t="s">
        <v>1379</v>
      </c>
      <c r="AD32" s="917"/>
      <c r="AE32" s="917"/>
      <c r="AF32" s="917"/>
      <c r="AG32" s="917"/>
    </row>
    <row r="33" ht="13.5" hidden="1" customHeight="1">
      <c r="A33" s="912" t="b">
        <v>0</v>
      </c>
      <c r="B33" s="645" t="s">
        <v>113</v>
      </c>
      <c r="C33" s="645" t="s">
        <v>114</v>
      </c>
      <c r="D33" s="629" t="s">
        <v>188</v>
      </c>
      <c r="E33" s="629" t="s">
        <v>1356</v>
      </c>
      <c r="F33" s="919">
        <v>46023.0</v>
      </c>
      <c r="G33" s="902" t="s">
        <v>1305</v>
      </c>
      <c r="H33" s="920" t="s">
        <v>1380</v>
      </c>
      <c r="I33" s="920" t="s">
        <v>1381</v>
      </c>
      <c r="J33" s="920" t="s">
        <v>190</v>
      </c>
      <c r="K33" s="647">
        <v>0.0</v>
      </c>
      <c r="L33" s="647">
        <v>0.0</v>
      </c>
      <c r="M33" s="622">
        <v>65392.0</v>
      </c>
      <c r="N33" s="610">
        <v>46030.0</v>
      </c>
      <c r="O33" s="921"/>
      <c r="P33" s="723">
        <v>46028.0</v>
      </c>
      <c r="Q33" s="723">
        <v>46030.0</v>
      </c>
      <c r="R33" s="663">
        <f t="shared" si="6"/>
        <v>2</v>
      </c>
      <c r="S33" s="610">
        <v>46030.0</v>
      </c>
      <c r="T33" s="663">
        <f t="shared" si="7"/>
        <v>2</v>
      </c>
      <c r="U33" s="663">
        <f t="shared" si="8"/>
        <v>0</v>
      </c>
      <c r="V33" s="913">
        <v>46035.0</v>
      </c>
      <c r="W33" s="906">
        <f t="shared" si="15"/>
        <v>5</v>
      </c>
      <c r="X33" s="906">
        <f t="shared" si="16"/>
        <v>7</v>
      </c>
      <c r="Y33" s="610">
        <v>46052.0</v>
      </c>
      <c r="Z33" s="663">
        <f t="shared" si="9"/>
        <v>24</v>
      </c>
      <c r="AA33" s="904"/>
      <c r="AB33" s="922" t="s">
        <v>94</v>
      </c>
      <c r="AC33" s="665"/>
      <c r="AD33" s="923"/>
      <c r="AE33" s="923"/>
      <c r="AF33" s="923"/>
      <c r="AG33" s="923"/>
    </row>
    <row r="34" ht="13.5" hidden="1" customHeight="1">
      <c r="A34" s="604" t="b">
        <v>0</v>
      </c>
      <c r="B34" s="492" t="s">
        <v>113</v>
      </c>
      <c r="C34" s="492" t="s">
        <v>114</v>
      </c>
      <c r="D34" s="492" t="s">
        <v>188</v>
      </c>
      <c r="E34" s="492" t="s">
        <v>1382</v>
      </c>
      <c r="F34" s="606">
        <v>46023.0</v>
      </c>
      <c r="G34" s="860" t="s">
        <v>1304</v>
      </c>
      <c r="H34" s="924" t="s">
        <v>1383</v>
      </c>
      <c r="I34" s="924" t="s">
        <v>1384</v>
      </c>
      <c r="J34" s="924" t="s">
        <v>190</v>
      </c>
      <c r="K34" s="618">
        <v>0.0</v>
      </c>
      <c r="L34" s="618">
        <v>0.0</v>
      </c>
      <c r="M34" s="622">
        <v>64000.0</v>
      </c>
      <c r="N34" s="610">
        <v>46034.0</v>
      </c>
      <c r="O34" s="492" t="s">
        <v>1385</v>
      </c>
      <c r="P34" s="610">
        <v>46015.0</v>
      </c>
      <c r="Q34" s="610">
        <v>46017.0</v>
      </c>
      <c r="R34" s="612">
        <f t="shared" si="6"/>
        <v>2</v>
      </c>
      <c r="S34" s="610">
        <v>46029.0</v>
      </c>
      <c r="T34" s="612">
        <f t="shared" si="7"/>
        <v>14</v>
      </c>
      <c r="U34" s="612">
        <f t="shared" si="8"/>
        <v>12</v>
      </c>
      <c r="V34" s="610">
        <v>46029.0</v>
      </c>
      <c r="W34" s="900">
        <f t="shared" si="15"/>
        <v>0</v>
      </c>
      <c r="X34" s="900">
        <f t="shared" si="16"/>
        <v>14</v>
      </c>
      <c r="Y34" s="610">
        <v>46044.0</v>
      </c>
      <c r="Z34" s="612">
        <f t="shared" si="9"/>
        <v>29</v>
      </c>
      <c r="AA34" s="741"/>
      <c r="AB34" s="895"/>
      <c r="AC34" s="616" t="s">
        <v>1386</v>
      </c>
      <c r="AD34" s="895"/>
      <c r="AE34" s="895"/>
      <c r="AF34" s="895"/>
      <c r="AG34" s="895"/>
    </row>
    <row r="35" ht="13.5" hidden="1" customHeight="1">
      <c r="A35" s="912" t="b">
        <v>0</v>
      </c>
      <c r="B35" s="645" t="s">
        <v>113</v>
      </c>
      <c r="C35" s="645" t="s">
        <v>114</v>
      </c>
      <c r="D35" s="629" t="s">
        <v>188</v>
      </c>
      <c r="E35" s="629" t="s">
        <v>1333</v>
      </c>
      <c r="F35" s="919">
        <v>46023.0</v>
      </c>
      <c r="G35" s="860" t="s">
        <v>1303</v>
      </c>
      <c r="H35" s="920" t="s">
        <v>1361</v>
      </c>
      <c r="I35" s="902" t="s">
        <v>1362</v>
      </c>
      <c r="J35" s="920" t="s">
        <v>190</v>
      </c>
      <c r="K35" s="647">
        <v>0.0</v>
      </c>
      <c r="L35" s="647">
        <v>0.0</v>
      </c>
      <c r="M35" s="622">
        <v>58000.0</v>
      </c>
      <c r="N35" s="610">
        <v>46031.0</v>
      </c>
      <c r="O35" s="492" t="s">
        <v>1363</v>
      </c>
      <c r="P35" s="723">
        <v>46028.0</v>
      </c>
      <c r="Q35" s="723">
        <v>46030.0</v>
      </c>
      <c r="R35" s="663">
        <f t="shared" si="6"/>
        <v>2</v>
      </c>
      <c r="S35" s="610">
        <v>46030.0</v>
      </c>
      <c r="T35" s="663">
        <f t="shared" si="7"/>
        <v>2</v>
      </c>
      <c r="U35" s="663">
        <f t="shared" si="8"/>
        <v>0</v>
      </c>
      <c r="V35" s="913">
        <v>46030.0</v>
      </c>
      <c r="W35" s="906">
        <f t="shared" si="15"/>
        <v>0</v>
      </c>
      <c r="X35" s="906">
        <f t="shared" si="16"/>
        <v>2</v>
      </c>
      <c r="Y35" s="610">
        <v>46045.0</v>
      </c>
      <c r="Z35" s="663">
        <f t="shared" si="9"/>
        <v>17</v>
      </c>
      <c r="AA35" s="904"/>
      <c r="AB35" s="895"/>
      <c r="AC35" s="895" t="s">
        <v>1364</v>
      </c>
      <c r="AD35" s="895"/>
      <c r="AE35" s="895"/>
      <c r="AF35" s="895"/>
      <c r="AG35" s="895"/>
    </row>
    <row r="36" ht="13.5" hidden="1" customHeight="1">
      <c r="A36" s="604" t="b">
        <v>0</v>
      </c>
      <c r="B36" s="492" t="s">
        <v>113</v>
      </c>
      <c r="C36" s="492" t="s">
        <v>114</v>
      </c>
      <c r="D36" s="492" t="s">
        <v>188</v>
      </c>
      <c r="E36" s="492" t="s">
        <v>1333</v>
      </c>
      <c r="F36" s="606">
        <v>46023.0</v>
      </c>
      <c r="G36" s="860" t="s">
        <v>1304</v>
      </c>
      <c r="H36" s="924" t="s">
        <v>1361</v>
      </c>
      <c r="I36" s="924" t="s">
        <v>1362</v>
      </c>
      <c r="J36" s="924" t="s">
        <v>190</v>
      </c>
      <c r="K36" s="618">
        <v>0.0</v>
      </c>
      <c r="L36" s="618">
        <v>0.0</v>
      </c>
      <c r="M36" s="622">
        <v>64000.0</v>
      </c>
      <c r="N36" s="610">
        <v>46030.0</v>
      </c>
      <c r="O36" s="492" t="s">
        <v>1363</v>
      </c>
      <c r="P36" s="610">
        <v>46028.0</v>
      </c>
      <c r="Q36" s="610">
        <v>46030.0</v>
      </c>
      <c r="R36" s="612">
        <f t="shared" si="6"/>
        <v>2</v>
      </c>
      <c r="S36" s="610">
        <v>46030.0</v>
      </c>
      <c r="T36" s="612">
        <f t="shared" si="7"/>
        <v>2</v>
      </c>
      <c r="U36" s="612">
        <f t="shared" si="8"/>
        <v>0</v>
      </c>
      <c r="V36" s="899">
        <v>46030.0</v>
      </c>
      <c r="W36" s="900">
        <f t="shared" si="15"/>
        <v>0</v>
      </c>
      <c r="X36" s="900">
        <f t="shared" si="16"/>
        <v>2</v>
      </c>
      <c r="Y36" s="610">
        <v>46045.0</v>
      </c>
      <c r="Z36" s="612">
        <f t="shared" si="9"/>
        <v>17</v>
      </c>
      <c r="AA36" s="741"/>
      <c r="AB36" s="895"/>
      <c r="AC36" s="895" t="s">
        <v>1364</v>
      </c>
      <c r="AD36" s="895"/>
      <c r="AE36" s="895"/>
      <c r="AF36" s="895"/>
      <c r="AG36" s="895"/>
    </row>
    <row r="37" ht="13.5" hidden="1" customHeight="1">
      <c r="A37" s="604" t="b">
        <v>0</v>
      </c>
      <c r="B37" s="492" t="s">
        <v>113</v>
      </c>
      <c r="C37" s="492" t="s">
        <v>114</v>
      </c>
      <c r="D37" s="492" t="s">
        <v>188</v>
      </c>
      <c r="E37" s="629" t="s">
        <v>1333</v>
      </c>
      <c r="F37" s="606">
        <v>46023.0</v>
      </c>
      <c r="G37" s="902" t="s">
        <v>1303</v>
      </c>
      <c r="H37" s="634" t="s">
        <v>1387</v>
      </c>
      <c r="I37" s="629" t="s">
        <v>1388</v>
      </c>
      <c r="J37" s="492" t="s">
        <v>190</v>
      </c>
      <c r="K37" s="618">
        <v>0.0</v>
      </c>
      <c r="L37" s="618">
        <v>0.0</v>
      </c>
      <c r="M37" s="622">
        <v>58000.0</v>
      </c>
      <c r="N37" s="610">
        <v>46037.0</v>
      </c>
      <c r="O37" s="492" t="s">
        <v>1389</v>
      </c>
      <c r="P37" s="610">
        <v>46001.0</v>
      </c>
      <c r="Q37" s="610">
        <v>46008.0</v>
      </c>
      <c r="R37" s="612">
        <f t="shared" si="6"/>
        <v>7</v>
      </c>
      <c r="S37" s="610">
        <v>46037.0</v>
      </c>
      <c r="T37" s="612">
        <f t="shared" si="7"/>
        <v>36</v>
      </c>
      <c r="U37" s="612">
        <f t="shared" si="8"/>
        <v>29</v>
      </c>
      <c r="V37" s="913">
        <v>46037.0</v>
      </c>
      <c r="W37" s="906">
        <f t="shared" si="15"/>
        <v>0</v>
      </c>
      <c r="X37" s="906">
        <f t="shared" si="16"/>
        <v>36</v>
      </c>
      <c r="Y37" s="610">
        <v>46051.0</v>
      </c>
      <c r="Z37" s="663">
        <f t="shared" si="9"/>
        <v>50</v>
      </c>
      <c r="AA37" s="904"/>
      <c r="AB37" s="895"/>
      <c r="AC37" s="895" t="s">
        <v>1390</v>
      </c>
      <c r="AD37" s="895"/>
      <c r="AE37" s="895"/>
      <c r="AF37" s="895"/>
      <c r="AG37" s="895"/>
    </row>
    <row r="38" ht="13.5" hidden="1" customHeight="1">
      <c r="A38" s="604" t="b">
        <v>0</v>
      </c>
      <c r="B38" s="492" t="s">
        <v>113</v>
      </c>
      <c r="C38" s="492" t="s">
        <v>114</v>
      </c>
      <c r="D38" s="492" t="s">
        <v>188</v>
      </c>
      <c r="E38" s="492" t="s">
        <v>1369</v>
      </c>
      <c r="F38" s="606">
        <v>46023.0</v>
      </c>
      <c r="G38" s="860" t="s">
        <v>1303</v>
      </c>
      <c r="H38" s="617" t="s">
        <v>1391</v>
      </c>
      <c r="I38" s="492" t="s">
        <v>1392</v>
      </c>
      <c r="J38" s="492" t="s">
        <v>190</v>
      </c>
      <c r="K38" s="618">
        <v>0.0</v>
      </c>
      <c r="L38" s="618">
        <v>0.0</v>
      </c>
      <c r="M38" s="622">
        <v>58000.0</v>
      </c>
      <c r="N38" s="610">
        <v>46030.0</v>
      </c>
      <c r="O38" s="626" t="s">
        <v>1393</v>
      </c>
      <c r="P38" s="610">
        <v>46010.0</v>
      </c>
      <c r="Q38" s="610">
        <v>46017.0</v>
      </c>
      <c r="R38" s="612">
        <f t="shared" si="6"/>
        <v>7</v>
      </c>
      <c r="S38" s="610">
        <v>46017.0</v>
      </c>
      <c r="T38" s="612">
        <f t="shared" si="7"/>
        <v>7</v>
      </c>
      <c r="U38" s="612">
        <f t="shared" si="8"/>
        <v>0</v>
      </c>
      <c r="V38" s="610">
        <v>46030.0</v>
      </c>
      <c r="W38" s="900">
        <f t="shared" si="15"/>
        <v>13</v>
      </c>
      <c r="X38" s="900">
        <f t="shared" si="16"/>
        <v>20</v>
      </c>
      <c r="Y38" s="610">
        <v>46043.0</v>
      </c>
      <c r="Z38" s="612">
        <f t="shared" si="9"/>
        <v>33</v>
      </c>
      <c r="AA38" s="741"/>
      <c r="AB38" s="895"/>
      <c r="AC38" s="616" t="s">
        <v>1394</v>
      </c>
      <c r="AD38" s="895"/>
      <c r="AE38" s="895"/>
      <c r="AF38" s="895"/>
      <c r="AG38" s="895"/>
    </row>
    <row r="39" ht="13.5" hidden="1" customHeight="1">
      <c r="A39" s="912" t="b">
        <v>0</v>
      </c>
      <c r="B39" s="645" t="s">
        <v>114</v>
      </c>
      <c r="C39" s="645" t="s">
        <v>114</v>
      </c>
      <c r="D39" s="629" t="s">
        <v>188</v>
      </c>
      <c r="E39" s="629" t="s">
        <v>1333</v>
      </c>
      <c r="F39" s="919">
        <v>46023.0</v>
      </c>
      <c r="G39" s="902" t="s">
        <v>1305</v>
      </c>
      <c r="H39" s="645" t="s">
        <v>1342</v>
      </c>
      <c r="I39" s="645" t="s">
        <v>1343</v>
      </c>
      <c r="J39" s="645" t="s">
        <v>190</v>
      </c>
      <c r="K39" s="647">
        <v>0.0</v>
      </c>
      <c r="L39" s="647">
        <v>0.0</v>
      </c>
      <c r="M39" s="624">
        <v>39988.0</v>
      </c>
      <c r="N39" s="723">
        <v>46016.0</v>
      </c>
      <c r="O39" s="645" t="s">
        <v>1344</v>
      </c>
      <c r="P39" s="627">
        <v>46001.0</v>
      </c>
      <c r="Q39" s="627">
        <v>46001.0</v>
      </c>
      <c r="R39" s="663">
        <f t="shared" si="6"/>
        <v>0</v>
      </c>
      <c r="S39" s="627">
        <v>46002.0</v>
      </c>
      <c r="T39" s="663">
        <f t="shared" si="7"/>
        <v>1</v>
      </c>
      <c r="U39" s="663">
        <f t="shared" si="8"/>
        <v>1</v>
      </c>
      <c r="V39" s="627">
        <v>46015.0</v>
      </c>
      <c r="W39" s="906">
        <f t="shared" si="15"/>
        <v>13</v>
      </c>
      <c r="X39" s="906">
        <f t="shared" si="16"/>
        <v>14</v>
      </c>
      <c r="Y39" s="925">
        <v>46028.0</v>
      </c>
      <c r="Z39" s="663">
        <f t="shared" si="9"/>
        <v>27</v>
      </c>
      <c r="AA39" s="904"/>
      <c r="AB39" s="926" t="s">
        <v>94</v>
      </c>
      <c r="AC39" s="927" t="s">
        <v>1395</v>
      </c>
      <c r="AD39" s="928"/>
      <c r="AE39" s="928"/>
      <c r="AF39" s="928"/>
      <c r="AG39" s="928"/>
    </row>
    <row r="40" ht="13.5" hidden="1" customHeight="1">
      <c r="A40" s="604" t="b">
        <v>0</v>
      </c>
      <c r="B40" s="492" t="s">
        <v>113</v>
      </c>
      <c r="C40" s="492" t="s">
        <v>114</v>
      </c>
      <c r="D40" s="492" t="s">
        <v>188</v>
      </c>
      <c r="E40" s="492" t="s">
        <v>1356</v>
      </c>
      <c r="F40" s="606">
        <v>46023.0</v>
      </c>
      <c r="G40" s="860" t="s">
        <v>1303</v>
      </c>
      <c r="H40" s="924" t="s">
        <v>1380</v>
      </c>
      <c r="I40" s="924" t="s">
        <v>1381</v>
      </c>
      <c r="J40" s="924" t="s">
        <v>190</v>
      </c>
      <c r="K40" s="618">
        <v>0.0</v>
      </c>
      <c r="L40" s="618">
        <v>0.0</v>
      </c>
      <c r="M40" s="622">
        <v>58000.0</v>
      </c>
      <c r="N40" s="610">
        <v>46030.0</v>
      </c>
      <c r="O40" s="613"/>
      <c r="P40" s="610">
        <v>46028.0</v>
      </c>
      <c r="Q40" s="610">
        <v>46030.0</v>
      </c>
      <c r="R40" s="612">
        <f t="shared" si="6"/>
        <v>2</v>
      </c>
      <c r="S40" s="610">
        <v>46030.0</v>
      </c>
      <c r="T40" s="612">
        <f t="shared" si="7"/>
        <v>2</v>
      </c>
      <c r="U40" s="612">
        <f t="shared" si="8"/>
        <v>0</v>
      </c>
      <c r="V40" s="610">
        <v>46030.0</v>
      </c>
      <c r="W40" s="900">
        <f t="shared" si="15"/>
        <v>0</v>
      </c>
      <c r="X40" s="900">
        <f t="shared" si="16"/>
        <v>2</v>
      </c>
      <c r="Y40" s="610">
        <v>46042.0</v>
      </c>
      <c r="Z40" s="612">
        <f t="shared" si="9"/>
        <v>14</v>
      </c>
      <c r="AA40" s="741"/>
      <c r="AB40" s="742"/>
      <c r="AC40" s="620"/>
      <c r="AD40" s="742"/>
      <c r="AE40" s="742"/>
      <c r="AF40" s="742"/>
      <c r="AG40" s="742"/>
    </row>
    <row r="41" ht="13.5" hidden="1" customHeight="1">
      <c r="A41" s="604" t="b">
        <v>0</v>
      </c>
      <c r="B41" s="492" t="s">
        <v>113</v>
      </c>
      <c r="C41" s="492" t="s">
        <v>114</v>
      </c>
      <c r="D41" s="629" t="s">
        <v>188</v>
      </c>
      <c r="E41" s="629" t="s">
        <v>1356</v>
      </c>
      <c r="F41" s="606">
        <v>46023.0</v>
      </c>
      <c r="G41" s="860" t="s">
        <v>1304</v>
      </c>
      <c r="H41" s="929" t="s">
        <v>1380</v>
      </c>
      <c r="I41" s="929" t="s">
        <v>1381</v>
      </c>
      <c r="J41" s="929" t="s">
        <v>190</v>
      </c>
      <c r="K41" s="618">
        <v>0.0</v>
      </c>
      <c r="L41" s="618">
        <v>0.0</v>
      </c>
      <c r="M41" s="624">
        <v>64000.0</v>
      </c>
      <c r="N41" s="610">
        <v>46030.0</v>
      </c>
      <c r="O41" s="613"/>
      <c r="P41" s="610">
        <v>46028.0</v>
      </c>
      <c r="Q41" s="610">
        <v>46030.0</v>
      </c>
      <c r="R41" s="663">
        <f t="shared" si="6"/>
        <v>2</v>
      </c>
      <c r="S41" s="610">
        <v>46030.0</v>
      </c>
      <c r="T41" s="612">
        <f t="shared" si="7"/>
        <v>2</v>
      </c>
      <c r="U41" s="612">
        <f t="shared" si="8"/>
        <v>0</v>
      </c>
      <c r="V41" s="610">
        <v>46030.0</v>
      </c>
      <c r="W41" s="906">
        <f t="shared" si="15"/>
        <v>0</v>
      </c>
      <c r="X41" s="906">
        <f t="shared" si="16"/>
        <v>2</v>
      </c>
      <c r="Y41" s="610">
        <v>46042.0</v>
      </c>
      <c r="Z41" s="612">
        <f t="shared" si="9"/>
        <v>14</v>
      </c>
      <c r="AA41" s="904"/>
      <c r="AB41" s="742"/>
      <c r="AC41" s="620"/>
      <c r="AD41" s="742"/>
      <c r="AE41" s="742"/>
      <c r="AF41" s="742"/>
      <c r="AG41" s="742"/>
    </row>
    <row r="42" ht="13.5" hidden="1" customHeight="1">
      <c r="A42" s="604" t="b">
        <v>0</v>
      </c>
      <c r="B42" s="492" t="s">
        <v>113</v>
      </c>
      <c r="C42" s="492" t="s">
        <v>114</v>
      </c>
      <c r="D42" s="492" t="s">
        <v>188</v>
      </c>
      <c r="E42" s="492" t="s">
        <v>1333</v>
      </c>
      <c r="F42" s="606">
        <v>46054.0</v>
      </c>
      <c r="G42" s="860" t="s">
        <v>1304</v>
      </c>
      <c r="H42" s="813" t="s">
        <v>1352</v>
      </c>
      <c r="I42" s="492" t="s">
        <v>1353</v>
      </c>
      <c r="J42" s="492" t="s">
        <v>190</v>
      </c>
      <c r="K42" s="618">
        <v>0.0</v>
      </c>
      <c r="L42" s="618">
        <v>0.0</v>
      </c>
      <c r="M42" s="905">
        <v>64000.0</v>
      </c>
      <c r="N42" s="610"/>
      <c r="O42" s="799" t="s">
        <v>1354</v>
      </c>
      <c r="P42" s="610">
        <v>46043.0</v>
      </c>
      <c r="Q42" s="610">
        <v>46044.0</v>
      </c>
      <c r="R42" s="612">
        <f t="shared" si="6"/>
        <v>1</v>
      </c>
      <c r="S42" s="610">
        <v>46049.0</v>
      </c>
      <c r="T42" s="612">
        <f t="shared" si="7"/>
        <v>6</v>
      </c>
      <c r="U42" s="612">
        <f t="shared" si="8"/>
        <v>5</v>
      </c>
      <c r="V42" s="899">
        <v>46049.0</v>
      </c>
      <c r="W42" s="900">
        <f t="shared" si="15"/>
        <v>0</v>
      </c>
      <c r="X42" s="900">
        <f t="shared" si="16"/>
        <v>6</v>
      </c>
      <c r="Y42" s="610">
        <v>46056.0</v>
      </c>
      <c r="Z42" s="612">
        <f t="shared" si="9"/>
        <v>13</v>
      </c>
      <c r="AA42" s="741">
        <f t="shared" ref="AA42:AA43" si="17">Y42-V42</f>
        <v>7</v>
      </c>
      <c r="AB42" s="901"/>
      <c r="AC42" s="706" t="s">
        <v>1355</v>
      </c>
      <c r="AD42" s="895"/>
      <c r="AE42" s="895"/>
      <c r="AF42" s="895"/>
      <c r="AG42" s="895"/>
    </row>
    <row r="43" ht="13.5" hidden="1" customHeight="1">
      <c r="A43" s="604" t="b">
        <v>0</v>
      </c>
      <c r="B43" s="492" t="s">
        <v>113</v>
      </c>
      <c r="C43" s="492" t="s">
        <v>114</v>
      </c>
      <c r="D43" s="629" t="s">
        <v>188</v>
      </c>
      <c r="E43" s="629" t="s">
        <v>1333</v>
      </c>
      <c r="F43" s="606">
        <v>46054.0</v>
      </c>
      <c r="G43" s="902" t="s">
        <v>1305</v>
      </c>
      <c r="H43" s="617" t="s">
        <v>1396</v>
      </c>
      <c r="I43" s="492" t="s">
        <v>1335</v>
      </c>
      <c r="J43" s="492" t="s">
        <v>190</v>
      </c>
      <c r="K43" s="618">
        <v>0.0</v>
      </c>
      <c r="L43" s="618">
        <v>0.0</v>
      </c>
      <c r="M43" s="905">
        <v>179871.0</v>
      </c>
      <c r="N43" s="610"/>
      <c r="O43" s="860" t="s">
        <v>1397</v>
      </c>
      <c r="P43" s="610">
        <v>46003.0</v>
      </c>
      <c r="Q43" s="610">
        <v>46052.0</v>
      </c>
      <c r="R43" s="612">
        <f t="shared" si="6"/>
        <v>49</v>
      </c>
      <c r="S43" s="610">
        <v>46052.0</v>
      </c>
      <c r="T43" s="612">
        <f t="shared" si="7"/>
        <v>49</v>
      </c>
      <c r="U43" s="612">
        <f t="shared" si="8"/>
        <v>0</v>
      </c>
      <c r="V43" s="610">
        <v>46052.0</v>
      </c>
      <c r="W43" s="906">
        <f t="shared" si="15"/>
        <v>0</v>
      </c>
      <c r="X43" s="906">
        <f t="shared" si="16"/>
        <v>49</v>
      </c>
      <c r="Y43" s="610">
        <v>46056.0</v>
      </c>
      <c r="Z43" s="663">
        <f t="shared" si="9"/>
        <v>53</v>
      </c>
      <c r="AA43" s="904">
        <f t="shared" si="17"/>
        <v>4</v>
      </c>
      <c r="AB43" s="901" t="s">
        <v>94</v>
      </c>
      <c r="AC43" s="706" t="s">
        <v>1398</v>
      </c>
      <c r="AD43" s="895"/>
      <c r="AE43" s="895"/>
      <c r="AF43" s="895"/>
      <c r="AG43" s="895"/>
    </row>
    <row r="44" ht="13.5" hidden="1" customHeight="1">
      <c r="A44" s="604" t="b">
        <v>0</v>
      </c>
      <c r="B44" s="492" t="s">
        <v>113</v>
      </c>
      <c r="C44" s="492" t="s">
        <v>114</v>
      </c>
      <c r="D44" s="492" t="s">
        <v>188</v>
      </c>
      <c r="E44" s="492" t="s">
        <v>1333</v>
      </c>
      <c r="F44" s="606">
        <v>46023.0</v>
      </c>
      <c r="G44" s="860" t="s">
        <v>1303</v>
      </c>
      <c r="H44" s="617" t="s">
        <v>1399</v>
      </c>
      <c r="I44" s="492" t="s">
        <v>1400</v>
      </c>
      <c r="J44" s="492" t="s">
        <v>190</v>
      </c>
      <c r="K44" s="618">
        <v>0.0</v>
      </c>
      <c r="L44" s="618">
        <v>0.0</v>
      </c>
      <c r="M44" s="622">
        <v>58000.0</v>
      </c>
      <c r="N44" s="610">
        <v>46038.0</v>
      </c>
      <c r="O44" s="492" t="s">
        <v>1401</v>
      </c>
      <c r="P44" s="610">
        <v>46013.0</v>
      </c>
      <c r="Q44" s="610">
        <v>46035.0</v>
      </c>
      <c r="R44" s="612">
        <f t="shared" si="6"/>
        <v>22</v>
      </c>
      <c r="S44" s="610">
        <v>46038.0</v>
      </c>
      <c r="T44" s="612">
        <f t="shared" si="7"/>
        <v>25</v>
      </c>
      <c r="U44" s="612">
        <f t="shared" si="8"/>
        <v>3</v>
      </c>
      <c r="V44" s="899">
        <v>46038.0</v>
      </c>
      <c r="W44" s="900">
        <f t="shared" si="15"/>
        <v>0</v>
      </c>
      <c r="X44" s="900">
        <f t="shared" si="16"/>
        <v>25</v>
      </c>
      <c r="Y44" s="610">
        <v>46050.0</v>
      </c>
      <c r="Z44" s="612">
        <f t="shared" si="9"/>
        <v>37</v>
      </c>
      <c r="AA44" s="741"/>
      <c r="AB44" s="895"/>
      <c r="AC44" s="616" t="s">
        <v>1402</v>
      </c>
      <c r="AD44" s="895"/>
      <c r="AE44" s="895"/>
      <c r="AF44" s="895"/>
      <c r="AG44" s="895"/>
    </row>
    <row r="45" ht="13.5" hidden="1" customHeight="1">
      <c r="A45" s="604" t="b">
        <v>0</v>
      </c>
      <c r="B45" s="492" t="s">
        <v>113</v>
      </c>
      <c r="C45" s="492" t="s">
        <v>114</v>
      </c>
      <c r="D45" s="492" t="s">
        <v>188</v>
      </c>
      <c r="E45" s="629" t="s">
        <v>1333</v>
      </c>
      <c r="F45" s="606">
        <v>46023.0</v>
      </c>
      <c r="G45" s="860" t="s">
        <v>1304</v>
      </c>
      <c r="H45" s="634" t="s">
        <v>1399</v>
      </c>
      <c r="I45" s="929" t="s">
        <v>1400</v>
      </c>
      <c r="J45" s="929" t="s">
        <v>190</v>
      </c>
      <c r="K45" s="618">
        <v>0.0</v>
      </c>
      <c r="L45" s="618">
        <v>0.0</v>
      </c>
      <c r="M45" s="622">
        <v>64000.0</v>
      </c>
      <c r="N45" s="610">
        <v>46038.0</v>
      </c>
      <c r="O45" s="492" t="s">
        <v>1401</v>
      </c>
      <c r="P45" s="610">
        <v>46013.0</v>
      </c>
      <c r="Q45" s="610">
        <v>46035.0</v>
      </c>
      <c r="R45" s="612">
        <v>22.0</v>
      </c>
      <c r="S45" s="610">
        <v>46038.0</v>
      </c>
      <c r="T45" s="612">
        <f t="shared" si="7"/>
        <v>25</v>
      </c>
      <c r="U45" s="612">
        <f t="shared" si="8"/>
        <v>3</v>
      </c>
      <c r="V45" s="913">
        <v>46038.0</v>
      </c>
      <c r="W45" s="906">
        <f t="shared" si="15"/>
        <v>0</v>
      </c>
      <c r="X45" s="906">
        <f t="shared" si="16"/>
        <v>25</v>
      </c>
      <c r="Y45" s="610">
        <v>46050.0</v>
      </c>
      <c r="Z45" s="663">
        <f t="shared" si="9"/>
        <v>37</v>
      </c>
      <c r="AA45" s="904"/>
      <c r="AB45" s="895"/>
      <c r="AC45" s="616" t="s">
        <v>1402</v>
      </c>
      <c r="AD45" s="895"/>
      <c r="AE45" s="895"/>
      <c r="AF45" s="895"/>
      <c r="AG45" s="895"/>
    </row>
    <row r="46" ht="13.5" hidden="1" customHeight="1">
      <c r="A46" s="726" t="b">
        <v>0</v>
      </c>
      <c r="B46" s="649" t="s">
        <v>113</v>
      </c>
      <c r="C46" s="649" t="s">
        <v>114</v>
      </c>
      <c r="D46" s="492" t="s">
        <v>188</v>
      </c>
      <c r="E46" s="492" t="s">
        <v>1369</v>
      </c>
      <c r="F46" s="728">
        <v>46023.0</v>
      </c>
      <c r="G46" s="860" t="s">
        <v>1304</v>
      </c>
      <c r="H46" s="649" t="s">
        <v>1391</v>
      </c>
      <c r="I46" s="649" t="s">
        <v>1392</v>
      </c>
      <c r="J46" s="649" t="s">
        <v>190</v>
      </c>
      <c r="K46" s="657">
        <v>0.0</v>
      </c>
      <c r="L46" s="657">
        <v>0.0</v>
      </c>
      <c r="M46" s="622">
        <v>64000.0</v>
      </c>
      <c r="N46" s="613">
        <v>46030.0</v>
      </c>
      <c r="O46" s="930" t="s">
        <v>1393</v>
      </c>
      <c r="P46" s="613">
        <v>46010.0</v>
      </c>
      <c r="Q46" s="613">
        <v>46017.0</v>
      </c>
      <c r="R46" s="612">
        <f t="shared" ref="R46:R67" si="18">Q46-P46</f>
        <v>7</v>
      </c>
      <c r="S46" s="613">
        <v>46017.0</v>
      </c>
      <c r="T46" s="612">
        <f t="shared" si="7"/>
        <v>7</v>
      </c>
      <c r="U46" s="612">
        <f t="shared" si="8"/>
        <v>0</v>
      </c>
      <c r="V46" s="610">
        <v>46030.0</v>
      </c>
      <c r="W46" s="900">
        <f t="shared" si="15"/>
        <v>13</v>
      </c>
      <c r="X46" s="900">
        <f t="shared" si="16"/>
        <v>20</v>
      </c>
      <c r="Y46" s="610">
        <v>46041.0</v>
      </c>
      <c r="Z46" s="612">
        <f t="shared" si="9"/>
        <v>31</v>
      </c>
      <c r="AA46" s="741"/>
      <c r="AB46" s="917"/>
      <c r="AC46" s="918" t="s">
        <v>1394</v>
      </c>
      <c r="AD46" s="917"/>
      <c r="AE46" s="917"/>
      <c r="AF46" s="917"/>
      <c r="AG46" s="917"/>
    </row>
    <row r="47" ht="13.5" hidden="1" customHeight="1">
      <c r="A47" s="604" t="b">
        <v>0</v>
      </c>
      <c r="B47" s="492" t="s">
        <v>113</v>
      </c>
      <c r="C47" s="492" t="s">
        <v>114</v>
      </c>
      <c r="D47" s="629" t="s">
        <v>188</v>
      </c>
      <c r="E47" s="629" t="s">
        <v>1369</v>
      </c>
      <c r="F47" s="606">
        <v>46023.0</v>
      </c>
      <c r="G47" s="860" t="s">
        <v>1303</v>
      </c>
      <c r="H47" s="704" t="s">
        <v>1403</v>
      </c>
      <c r="I47" s="492" t="s">
        <v>1404</v>
      </c>
      <c r="J47" s="492" t="s">
        <v>190</v>
      </c>
      <c r="K47" s="618">
        <v>0.0</v>
      </c>
      <c r="L47" s="618">
        <v>0.0</v>
      </c>
      <c r="M47" s="622">
        <v>82000.0</v>
      </c>
      <c r="N47" s="610">
        <v>46049.0</v>
      </c>
      <c r="O47" s="902" t="s">
        <v>1405</v>
      </c>
      <c r="P47" s="610">
        <v>46039.0</v>
      </c>
      <c r="Q47" s="610">
        <v>46042.0</v>
      </c>
      <c r="R47" s="663">
        <f t="shared" si="18"/>
        <v>3</v>
      </c>
      <c r="S47" s="610">
        <v>46042.0</v>
      </c>
      <c r="T47" s="612">
        <f t="shared" si="7"/>
        <v>3</v>
      </c>
      <c r="U47" s="612">
        <f t="shared" si="8"/>
        <v>0</v>
      </c>
      <c r="V47" s="610">
        <v>46042.0</v>
      </c>
      <c r="W47" s="906">
        <f t="shared" si="15"/>
        <v>0</v>
      </c>
      <c r="X47" s="906">
        <f t="shared" si="16"/>
        <v>3</v>
      </c>
      <c r="Y47" s="610">
        <v>46052.0</v>
      </c>
      <c r="Z47" s="663">
        <f t="shared" si="9"/>
        <v>13</v>
      </c>
      <c r="AA47" s="904"/>
      <c r="AB47" s="895"/>
      <c r="AC47" s="895" t="s">
        <v>1406</v>
      </c>
      <c r="AD47" s="895"/>
      <c r="AE47" s="895"/>
      <c r="AF47" s="895"/>
      <c r="AG47" s="895"/>
    </row>
    <row r="48" ht="13.5" hidden="1" customHeight="1">
      <c r="A48" s="604" t="b">
        <v>0</v>
      </c>
      <c r="B48" s="492" t="s">
        <v>113</v>
      </c>
      <c r="C48" s="492" t="s">
        <v>114</v>
      </c>
      <c r="D48" s="492" t="s">
        <v>188</v>
      </c>
      <c r="E48" s="492" t="s">
        <v>1369</v>
      </c>
      <c r="F48" s="606">
        <v>46023.0</v>
      </c>
      <c r="G48" s="860" t="s">
        <v>1304</v>
      </c>
      <c r="H48" s="704" t="s">
        <v>1403</v>
      </c>
      <c r="I48" s="492" t="s">
        <v>1404</v>
      </c>
      <c r="J48" s="492" t="s">
        <v>190</v>
      </c>
      <c r="K48" s="618">
        <v>0.0</v>
      </c>
      <c r="L48" s="618">
        <v>0.0</v>
      </c>
      <c r="M48" s="622">
        <v>64000.0</v>
      </c>
      <c r="N48" s="610">
        <v>46049.0</v>
      </c>
      <c r="O48" s="860" t="s">
        <v>1405</v>
      </c>
      <c r="P48" s="610">
        <v>46039.0</v>
      </c>
      <c r="Q48" s="610">
        <v>46042.0</v>
      </c>
      <c r="R48" s="612">
        <f t="shared" si="18"/>
        <v>3</v>
      </c>
      <c r="S48" s="610">
        <v>46042.0</v>
      </c>
      <c r="T48" s="612">
        <f t="shared" si="7"/>
        <v>3</v>
      </c>
      <c r="U48" s="612">
        <f t="shared" si="8"/>
        <v>0</v>
      </c>
      <c r="V48" s="610">
        <v>46042.0</v>
      </c>
      <c r="W48" s="900">
        <f t="shared" si="15"/>
        <v>0</v>
      </c>
      <c r="X48" s="900">
        <f t="shared" si="16"/>
        <v>3</v>
      </c>
      <c r="Y48" s="610">
        <v>46052.0</v>
      </c>
      <c r="Z48" s="612">
        <f t="shared" si="9"/>
        <v>13</v>
      </c>
      <c r="AA48" s="741"/>
      <c r="AB48" s="895"/>
      <c r="AC48" s="616" t="s">
        <v>1406</v>
      </c>
      <c r="AD48" s="895"/>
      <c r="AE48" s="895"/>
      <c r="AF48" s="895"/>
      <c r="AG48" s="895"/>
    </row>
    <row r="49" ht="13.5" hidden="1" customHeight="1">
      <c r="A49" s="604" t="b">
        <v>0</v>
      </c>
      <c r="B49" s="492" t="s">
        <v>113</v>
      </c>
      <c r="C49" s="492" t="s">
        <v>114</v>
      </c>
      <c r="D49" s="492" t="s">
        <v>188</v>
      </c>
      <c r="E49" s="629" t="s">
        <v>1382</v>
      </c>
      <c r="F49" s="606">
        <v>46023.0</v>
      </c>
      <c r="G49" s="860" t="s">
        <v>1303</v>
      </c>
      <c r="H49" s="929" t="s">
        <v>1383</v>
      </c>
      <c r="I49" s="929" t="s">
        <v>1384</v>
      </c>
      <c r="J49" s="929" t="s">
        <v>190</v>
      </c>
      <c r="K49" s="618">
        <v>0.0</v>
      </c>
      <c r="L49" s="618">
        <v>0.0</v>
      </c>
      <c r="M49" s="624">
        <v>58000.0</v>
      </c>
      <c r="N49" s="610">
        <v>46034.0</v>
      </c>
      <c r="O49" s="492" t="s">
        <v>1385</v>
      </c>
      <c r="P49" s="610">
        <v>46015.0</v>
      </c>
      <c r="Q49" s="610">
        <v>46017.0</v>
      </c>
      <c r="R49" s="612">
        <f t="shared" si="18"/>
        <v>2</v>
      </c>
      <c r="S49" s="610">
        <v>46029.0</v>
      </c>
      <c r="T49" s="612">
        <f t="shared" si="7"/>
        <v>14</v>
      </c>
      <c r="U49" s="612">
        <f t="shared" si="8"/>
        <v>12</v>
      </c>
      <c r="V49" s="913">
        <v>46029.0</v>
      </c>
      <c r="W49" s="906">
        <f t="shared" si="15"/>
        <v>0</v>
      </c>
      <c r="X49" s="906">
        <f t="shared" si="16"/>
        <v>14</v>
      </c>
      <c r="Y49" s="610">
        <v>46038.0</v>
      </c>
      <c r="Z49" s="612">
        <f t="shared" si="9"/>
        <v>23</v>
      </c>
      <c r="AA49" s="904"/>
      <c r="AB49" s="895"/>
      <c r="AC49" s="616" t="s">
        <v>1386</v>
      </c>
      <c r="AD49" s="895"/>
      <c r="AE49" s="895"/>
      <c r="AF49" s="895"/>
      <c r="AG49" s="895"/>
    </row>
    <row r="50" ht="13.5" hidden="1" customHeight="1">
      <c r="A50" s="604" t="b">
        <v>0</v>
      </c>
      <c r="B50" s="492" t="s">
        <v>113</v>
      </c>
      <c r="C50" s="492" t="s">
        <v>114</v>
      </c>
      <c r="D50" s="492" t="s">
        <v>188</v>
      </c>
      <c r="E50" s="492" t="s">
        <v>1356</v>
      </c>
      <c r="F50" s="606">
        <v>46023.0</v>
      </c>
      <c r="G50" s="860" t="s">
        <v>1303</v>
      </c>
      <c r="H50" s="813" t="s">
        <v>1407</v>
      </c>
      <c r="I50" s="492" t="s">
        <v>1408</v>
      </c>
      <c r="J50" s="492" t="s">
        <v>190</v>
      </c>
      <c r="K50" s="618">
        <v>0.0</v>
      </c>
      <c r="L50" s="618">
        <v>0.0</v>
      </c>
      <c r="M50" s="622">
        <v>58000.0</v>
      </c>
      <c r="N50" s="610">
        <v>46043.0</v>
      </c>
      <c r="O50" s="492" t="s">
        <v>1393</v>
      </c>
      <c r="P50" s="610">
        <v>46037.0</v>
      </c>
      <c r="Q50" s="610">
        <v>46038.0</v>
      </c>
      <c r="R50" s="612">
        <f t="shared" si="18"/>
        <v>1</v>
      </c>
      <c r="S50" s="610">
        <v>46043.0</v>
      </c>
      <c r="T50" s="612">
        <f t="shared" si="7"/>
        <v>6</v>
      </c>
      <c r="U50" s="612">
        <f t="shared" si="8"/>
        <v>5</v>
      </c>
      <c r="V50" s="899">
        <v>46043.0</v>
      </c>
      <c r="W50" s="900">
        <f t="shared" si="15"/>
        <v>0</v>
      </c>
      <c r="X50" s="900">
        <f t="shared" si="16"/>
        <v>6</v>
      </c>
      <c r="Y50" s="610">
        <v>46052.0</v>
      </c>
      <c r="Z50" s="612">
        <f t="shared" si="9"/>
        <v>15</v>
      </c>
      <c r="AA50" s="741"/>
      <c r="AB50" s="895"/>
      <c r="AC50" s="616"/>
      <c r="AD50" s="895"/>
      <c r="AE50" s="895"/>
      <c r="AF50" s="895"/>
      <c r="AG50" s="895"/>
    </row>
    <row r="51" ht="13.5" hidden="1" customHeight="1">
      <c r="A51" s="604" t="b">
        <v>0</v>
      </c>
      <c r="B51" s="492" t="s">
        <v>113</v>
      </c>
      <c r="C51" s="492" t="s">
        <v>114</v>
      </c>
      <c r="D51" s="629" t="s">
        <v>188</v>
      </c>
      <c r="E51" s="629" t="s">
        <v>1333</v>
      </c>
      <c r="F51" s="606">
        <v>46023.0</v>
      </c>
      <c r="G51" s="860" t="s">
        <v>1303</v>
      </c>
      <c r="H51" s="931" t="s">
        <v>1409</v>
      </c>
      <c r="I51" s="492" t="s">
        <v>1410</v>
      </c>
      <c r="J51" s="492" t="s">
        <v>190</v>
      </c>
      <c r="K51" s="618">
        <v>0.0</v>
      </c>
      <c r="L51" s="618">
        <v>0.0</v>
      </c>
      <c r="M51" s="622">
        <v>58000.0</v>
      </c>
      <c r="N51" s="610">
        <v>46037.0</v>
      </c>
      <c r="O51" s="931" t="s">
        <v>1411</v>
      </c>
      <c r="P51" s="610">
        <v>46001.0</v>
      </c>
      <c r="Q51" s="610">
        <v>46007.0</v>
      </c>
      <c r="R51" s="612">
        <f t="shared" si="18"/>
        <v>6</v>
      </c>
      <c r="S51" s="610">
        <v>46036.0</v>
      </c>
      <c r="T51" s="612">
        <f t="shared" si="7"/>
        <v>35</v>
      </c>
      <c r="U51" s="612">
        <f t="shared" si="8"/>
        <v>29</v>
      </c>
      <c r="V51" s="913">
        <v>46036.0</v>
      </c>
      <c r="W51" s="906">
        <f t="shared" si="15"/>
        <v>0</v>
      </c>
      <c r="X51" s="906">
        <f t="shared" si="16"/>
        <v>35</v>
      </c>
      <c r="Y51" s="610">
        <v>46045.0</v>
      </c>
      <c r="Z51" s="612">
        <f t="shared" si="9"/>
        <v>44</v>
      </c>
      <c r="AA51" s="741"/>
      <c r="AB51" s="895"/>
      <c r="AC51" s="616" t="s">
        <v>1412</v>
      </c>
      <c r="AD51" s="895"/>
      <c r="AE51" s="895"/>
      <c r="AF51" s="895"/>
      <c r="AG51" s="895"/>
    </row>
    <row r="52" ht="13.5" hidden="1" customHeight="1">
      <c r="A52" s="604" t="b">
        <v>0</v>
      </c>
      <c r="B52" s="492" t="s">
        <v>113</v>
      </c>
      <c r="C52" s="492" t="s">
        <v>114</v>
      </c>
      <c r="D52" s="492" t="s">
        <v>188</v>
      </c>
      <c r="E52" s="492" t="s">
        <v>1333</v>
      </c>
      <c r="F52" s="606">
        <v>46054.0</v>
      </c>
      <c r="G52" s="860" t="s">
        <v>1303</v>
      </c>
      <c r="H52" s="813" t="s">
        <v>1413</v>
      </c>
      <c r="I52" s="492" t="s">
        <v>1414</v>
      </c>
      <c r="J52" s="492" t="s">
        <v>190</v>
      </c>
      <c r="K52" s="618">
        <v>0.0</v>
      </c>
      <c r="L52" s="618">
        <v>0.0</v>
      </c>
      <c r="M52" s="905">
        <v>64500.0</v>
      </c>
      <c r="N52" s="610"/>
      <c r="O52" s="799"/>
      <c r="P52" s="610">
        <v>46044.0</v>
      </c>
      <c r="Q52" s="610">
        <v>46048.0</v>
      </c>
      <c r="R52" s="612">
        <f t="shared" si="18"/>
        <v>4</v>
      </c>
      <c r="S52" s="610">
        <v>46048.0</v>
      </c>
      <c r="T52" s="612">
        <f t="shared" si="7"/>
        <v>4</v>
      </c>
      <c r="U52" s="612">
        <f t="shared" si="8"/>
        <v>0</v>
      </c>
      <c r="V52" s="610">
        <v>46051.0</v>
      </c>
      <c r="W52" s="900">
        <f t="shared" si="15"/>
        <v>3</v>
      </c>
      <c r="X52" s="900">
        <f t="shared" si="16"/>
        <v>7</v>
      </c>
      <c r="Y52" s="610">
        <v>46057.0</v>
      </c>
      <c r="Z52" s="612">
        <f t="shared" si="9"/>
        <v>13</v>
      </c>
      <c r="AA52" s="741">
        <f t="shared" ref="AA52:AA55" si="19">Y52-V52</f>
        <v>6</v>
      </c>
      <c r="AB52" s="901"/>
      <c r="AC52" s="706" t="s">
        <v>1415</v>
      </c>
      <c r="AD52" s="895"/>
      <c r="AE52" s="895"/>
      <c r="AF52" s="895"/>
      <c r="AG52" s="895"/>
    </row>
    <row r="53" ht="13.5" hidden="1" customHeight="1">
      <c r="A53" s="604" t="b">
        <v>0</v>
      </c>
      <c r="B53" s="492" t="s">
        <v>114</v>
      </c>
      <c r="C53" s="492" t="s">
        <v>114</v>
      </c>
      <c r="D53" s="629" t="s">
        <v>188</v>
      </c>
      <c r="E53" s="629" t="s">
        <v>1333</v>
      </c>
      <c r="F53" s="606">
        <v>46054.0</v>
      </c>
      <c r="G53" s="860" t="s">
        <v>1303</v>
      </c>
      <c r="H53" s="704" t="s">
        <v>1416</v>
      </c>
      <c r="I53" s="492" t="s">
        <v>1417</v>
      </c>
      <c r="J53" s="492" t="s">
        <v>190</v>
      </c>
      <c r="K53" s="618">
        <v>0.0</v>
      </c>
      <c r="L53" s="618">
        <v>0.0</v>
      </c>
      <c r="M53" s="622">
        <v>64500.0</v>
      </c>
      <c r="N53" s="610"/>
      <c r="O53" s="909"/>
      <c r="P53" s="610">
        <v>46049.0</v>
      </c>
      <c r="Q53" s="610">
        <v>46055.0</v>
      </c>
      <c r="R53" s="663">
        <f t="shared" si="18"/>
        <v>6</v>
      </c>
      <c r="S53" s="610">
        <v>46055.0</v>
      </c>
      <c r="T53" s="663">
        <f t="shared" si="7"/>
        <v>6</v>
      </c>
      <c r="U53" s="663">
        <f t="shared" si="8"/>
        <v>0</v>
      </c>
      <c r="V53" s="610">
        <v>46056.0</v>
      </c>
      <c r="W53" s="906">
        <f t="shared" si="15"/>
        <v>1</v>
      </c>
      <c r="X53" s="906">
        <f t="shared" si="16"/>
        <v>7</v>
      </c>
      <c r="Y53" s="610">
        <v>46059.0</v>
      </c>
      <c r="Z53" s="663">
        <f t="shared" si="9"/>
        <v>10</v>
      </c>
      <c r="AA53" s="904">
        <f t="shared" si="19"/>
        <v>3</v>
      </c>
      <c r="AB53" s="901"/>
      <c r="AC53" s="706" t="s">
        <v>1418</v>
      </c>
      <c r="AD53" s="895"/>
      <c r="AE53" s="895"/>
      <c r="AF53" s="895"/>
      <c r="AG53" s="895"/>
    </row>
    <row r="54" ht="13.5" hidden="1" customHeight="1">
      <c r="A54" s="604" t="b">
        <v>0</v>
      </c>
      <c r="B54" s="492" t="s">
        <v>114</v>
      </c>
      <c r="C54" s="492" t="s">
        <v>114</v>
      </c>
      <c r="D54" s="492" t="s">
        <v>188</v>
      </c>
      <c r="E54" s="492" t="s">
        <v>1333</v>
      </c>
      <c r="F54" s="606">
        <v>46054.0</v>
      </c>
      <c r="G54" s="860" t="s">
        <v>1304</v>
      </c>
      <c r="H54" s="704" t="s">
        <v>1416</v>
      </c>
      <c r="I54" s="492" t="s">
        <v>1417</v>
      </c>
      <c r="J54" s="492" t="s">
        <v>190</v>
      </c>
      <c r="K54" s="618">
        <v>0.0</v>
      </c>
      <c r="L54" s="618">
        <v>0.0</v>
      </c>
      <c r="M54" s="622">
        <v>64000.0</v>
      </c>
      <c r="N54" s="610"/>
      <c r="O54" s="799"/>
      <c r="P54" s="610">
        <v>46049.0</v>
      </c>
      <c r="Q54" s="610">
        <v>46055.0</v>
      </c>
      <c r="R54" s="612">
        <f t="shared" si="18"/>
        <v>6</v>
      </c>
      <c r="S54" s="610">
        <v>46055.0</v>
      </c>
      <c r="T54" s="612">
        <f t="shared" si="7"/>
        <v>6</v>
      </c>
      <c r="U54" s="612">
        <f t="shared" si="8"/>
        <v>0</v>
      </c>
      <c r="V54" s="610">
        <v>46056.0</v>
      </c>
      <c r="W54" s="900">
        <f t="shared" si="15"/>
        <v>1</v>
      </c>
      <c r="X54" s="900">
        <f t="shared" si="16"/>
        <v>7</v>
      </c>
      <c r="Y54" s="610">
        <v>46059.0</v>
      </c>
      <c r="Z54" s="612">
        <f t="shared" si="9"/>
        <v>10</v>
      </c>
      <c r="AA54" s="741">
        <f t="shared" si="19"/>
        <v>3</v>
      </c>
      <c r="AB54" s="901"/>
      <c r="AC54" s="706" t="s">
        <v>1418</v>
      </c>
      <c r="AD54" s="895"/>
      <c r="AE54" s="895"/>
      <c r="AF54" s="895"/>
      <c r="AG54" s="895"/>
    </row>
    <row r="55" ht="13.5" hidden="1" customHeight="1">
      <c r="A55" s="604" t="b">
        <v>0</v>
      </c>
      <c r="B55" s="492" t="s">
        <v>114</v>
      </c>
      <c r="C55" s="492" t="s">
        <v>114</v>
      </c>
      <c r="D55" s="492" t="s">
        <v>188</v>
      </c>
      <c r="E55" s="629" t="s">
        <v>1333</v>
      </c>
      <c r="F55" s="606">
        <v>46054.0</v>
      </c>
      <c r="G55" s="902" t="s">
        <v>1419</v>
      </c>
      <c r="H55" s="617" t="s">
        <v>1342</v>
      </c>
      <c r="I55" s="492" t="s">
        <v>1343</v>
      </c>
      <c r="J55" s="492" t="s">
        <v>190</v>
      </c>
      <c r="K55" s="623">
        <v>0.0</v>
      </c>
      <c r="L55" s="623">
        <v>0.0</v>
      </c>
      <c r="M55" s="624">
        <v>45000.0</v>
      </c>
      <c r="N55" s="610"/>
      <c r="O55" s="860" t="s">
        <v>1344</v>
      </c>
      <c r="P55" s="610">
        <v>45995.0</v>
      </c>
      <c r="Q55" s="610">
        <v>46001.0</v>
      </c>
      <c r="R55" s="612">
        <f t="shared" si="18"/>
        <v>6</v>
      </c>
      <c r="S55" s="610">
        <v>46001.0</v>
      </c>
      <c r="T55" s="612">
        <f t="shared" si="7"/>
        <v>6</v>
      </c>
      <c r="U55" s="612">
        <f t="shared" si="8"/>
        <v>0</v>
      </c>
      <c r="V55" s="610">
        <v>46002.0</v>
      </c>
      <c r="W55" s="906">
        <f t="shared" si="15"/>
        <v>1</v>
      </c>
      <c r="X55" s="906">
        <f t="shared" si="16"/>
        <v>7</v>
      </c>
      <c r="Y55" s="610">
        <v>46062.0</v>
      </c>
      <c r="Z55" s="663">
        <f t="shared" si="9"/>
        <v>67</v>
      </c>
      <c r="AA55" s="904">
        <f t="shared" si="19"/>
        <v>60</v>
      </c>
      <c r="AB55" s="901"/>
      <c r="AC55" s="706" t="s">
        <v>1395</v>
      </c>
      <c r="AD55" s="895"/>
      <c r="AE55" s="895"/>
      <c r="AF55" s="895"/>
      <c r="AG55" s="895"/>
    </row>
    <row r="56" ht="13.5" hidden="1" customHeight="1">
      <c r="A56" s="604" t="b">
        <v>0</v>
      </c>
      <c r="B56" s="492" t="s">
        <v>113</v>
      </c>
      <c r="C56" s="492" t="s">
        <v>114</v>
      </c>
      <c r="D56" s="492" t="s">
        <v>188</v>
      </c>
      <c r="E56" s="492" t="s">
        <v>1333</v>
      </c>
      <c r="F56" s="606">
        <v>46023.0</v>
      </c>
      <c r="G56" s="860" t="s">
        <v>1304</v>
      </c>
      <c r="H56" s="813" t="s">
        <v>1409</v>
      </c>
      <c r="I56" s="492" t="s">
        <v>1410</v>
      </c>
      <c r="J56" s="492" t="s">
        <v>190</v>
      </c>
      <c r="K56" s="618">
        <v>0.0</v>
      </c>
      <c r="L56" s="618">
        <v>0.0</v>
      </c>
      <c r="M56" s="622">
        <v>64000.0</v>
      </c>
      <c r="N56" s="610">
        <v>46037.0</v>
      </c>
      <c r="O56" s="813" t="s">
        <v>1411</v>
      </c>
      <c r="P56" s="610">
        <v>46001.0</v>
      </c>
      <c r="Q56" s="610">
        <v>46007.0</v>
      </c>
      <c r="R56" s="612">
        <f t="shared" si="18"/>
        <v>6</v>
      </c>
      <c r="S56" s="610">
        <v>46036.0</v>
      </c>
      <c r="T56" s="612">
        <f t="shared" si="7"/>
        <v>35</v>
      </c>
      <c r="U56" s="612">
        <f t="shared" si="8"/>
        <v>29</v>
      </c>
      <c r="V56" s="899">
        <v>46036.0</v>
      </c>
      <c r="W56" s="900">
        <f t="shared" si="15"/>
        <v>0</v>
      </c>
      <c r="X56" s="900">
        <f t="shared" si="16"/>
        <v>35</v>
      </c>
      <c r="Y56" s="610">
        <v>46045.0</v>
      </c>
      <c r="Z56" s="612">
        <f t="shared" si="9"/>
        <v>44</v>
      </c>
      <c r="AA56" s="741"/>
      <c r="AB56" s="895"/>
      <c r="AC56" s="616" t="s">
        <v>1420</v>
      </c>
      <c r="AD56" s="895"/>
      <c r="AE56" s="895"/>
      <c r="AF56" s="895"/>
      <c r="AG56" s="895"/>
    </row>
    <row r="57" ht="13.5" hidden="1" customHeight="1">
      <c r="A57" s="604" t="b">
        <v>0</v>
      </c>
      <c r="B57" s="492" t="s">
        <v>135</v>
      </c>
      <c r="C57" s="492" t="s">
        <v>135</v>
      </c>
      <c r="D57" s="629" t="s">
        <v>188</v>
      </c>
      <c r="E57" s="629" t="s">
        <v>1421</v>
      </c>
      <c r="F57" s="606">
        <v>46054.0</v>
      </c>
      <c r="G57" s="860" t="s">
        <v>1303</v>
      </c>
      <c r="H57" s="931" t="s">
        <v>1422</v>
      </c>
      <c r="I57" s="492" t="s">
        <v>1423</v>
      </c>
      <c r="J57" s="492" t="s">
        <v>190</v>
      </c>
      <c r="K57" s="618">
        <v>0.0</v>
      </c>
      <c r="L57" s="618">
        <v>0.0</v>
      </c>
      <c r="M57" s="622">
        <v>64500.0</v>
      </c>
      <c r="N57" s="610"/>
      <c r="O57" s="909"/>
      <c r="P57" s="610">
        <v>46044.0</v>
      </c>
      <c r="Q57" s="610">
        <v>46045.0</v>
      </c>
      <c r="R57" s="663">
        <f t="shared" si="18"/>
        <v>1</v>
      </c>
      <c r="S57" s="610">
        <v>46045.0</v>
      </c>
      <c r="T57" s="612">
        <f t="shared" si="7"/>
        <v>1</v>
      </c>
      <c r="U57" s="612">
        <f t="shared" si="8"/>
        <v>0</v>
      </c>
      <c r="V57" s="610">
        <v>46048.0</v>
      </c>
      <c r="W57" s="906">
        <f t="shared" si="15"/>
        <v>3</v>
      </c>
      <c r="X57" s="906">
        <f t="shared" si="16"/>
        <v>4</v>
      </c>
      <c r="Y57" s="610">
        <v>46062.0</v>
      </c>
      <c r="Z57" s="663">
        <f t="shared" si="9"/>
        <v>18</v>
      </c>
      <c r="AA57" s="904">
        <f>Y57-V57</f>
        <v>14</v>
      </c>
      <c r="AB57" s="901"/>
      <c r="AC57" s="706" t="s">
        <v>1424</v>
      </c>
      <c r="AD57" s="895"/>
      <c r="AE57" s="895"/>
      <c r="AF57" s="895"/>
      <c r="AG57" s="895"/>
    </row>
    <row r="58" ht="13.5" hidden="1" customHeight="1">
      <c r="A58" s="604" t="b">
        <v>1</v>
      </c>
      <c r="B58" s="492" t="s">
        <v>113</v>
      </c>
      <c r="C58" s="492" t="s">
        <v>114</v>
      </c>
      <c r="D58" s="492" t="s">
        <v>188</v>
      </c>
      <c r="E58" s="492" t="s">
        <v>1369</v>
      </c>
      <c r="F58" s="606">
        <v>45992.0</v>
      </c>
      <c r="G58" s="860" t="s">
        <v>1305</v>
      </c>
      <c r="H58" s="617" t="s">
        <v>1425</v>
      </c>
      <c r="I58" s="649" t="s">
        <v>1426</v>
      </c>
      <c r="J58" s="492" t="s">
        <v>190</v>
      </c>
      <c r="K58" s="618">
        <v>0.0</v>
      </c>
      <c r="L58" s="618">
        <v>0.0</v>
      </c>
      <c r="M58" s="622">
        <v>233500.0</v>
      </c>
      <c r="N58" s="610">
        <v>46008.0</v>
      </c>
      <c r="O58" s="492" t="s">
        <v>1427</v>
      </c>
      <c r="P58" s="610">
        <v>46000.0</v>
      </c>
      <c r="Q58" s="610">
        <v>46006.0</v>
      </c>
      <c r="R58" s="612">
        <f t="shared" si="18"/>
        <v>6</v>
      </c>
      <c r="S58" s="610">
        <v>46006.0</v>
      </c>
      <c r="T58" s="612">
        <f t="shared" si="7"/>
        <v>6</v>
      </c>
      <c r="U58" s="612">
        <f t="shared" si="8"/>
        <v>0</v>
      </c>
      <c r="V58" s="908"/>
      <c r="W58" s="908"/>
      <c r="X58" s="908"/>
      <c r="Y58" s="613"/>
      <c r="Z58" s="612">
        <f t="shared" si="9"/>
        <v>-46000</v>
      </c>
      <c r="AA58" s="741"/>
      <c r="AB58" s="901" t="s">
        <v>94</v>
      </c>
      <c r="AC58" s="616" t="s">
        <v>1428</v>
      </c>
      <c r="AD58" s="895"/>
      <c r="AE58" s="895"/>
      <c r="AF58" s="895"/>
      <c r="AG58" s="895"/>
    </row>
    <row r="59" ht="13.5" hidden="1" customHeight="1">
      <c r="A59" s="604" t="b">
        <v>1</v>
      </c>
      <c r="B59" s="492" t="s">
        <v>113</v>
      </c>
      <c r="C59" s="492" t="s">
        <v>114</v>
      </c>
      <c r="D59" s="492" t="s">
        <v>188</v>
      </c>
      <c r="E59" s="629" t="s">
        <v>1369</v>
      </c>
      <c r="F59" s="606">
        <v>45992.0</v>
      </c>
      <c r="G59" s="902" t="s">
        <v>1305</v>
      </c>
      <c r="H59" s="617" t="s">
        <v>1425</v>
      </c>
      <c r="I59" s="645" t="s">
        <v>1426</v>
      </c>
      <c r="J59" s="492" t="s">
        <v>190</v>
      </c>
      <c r="K59" s="618">
        <v>0.0</v>
      </c>
      <c r="L59" s="618">
        <v>0.0</v>
      </c>
      <c r="M59" s="622">
        <v>130134.0</v>
      </c>
      <c r="N59" s="610">
        <v>46008.0</v>
      </c>
      <c r="O59" s="492" t="s">
        <v>1427</v>
      </c>
      <c r="P59" s="610">
        <v>46000.0</v>
      </c>
      <c r="Q59" s="610">
        <v>46006.0</v>
      </c>
      <c r="R59" s="612">
        <f t="shared" si="18"/>
        <v>6</v>
      </c>
      <c r="S59" s="610">
        <v>46006.0</v>
      </c>
      <c r="T59" s="612">
        <f t="shared" si="7"/>
        <v>6</v>
      </c>
      <c r="U59" s="612">
        <f t="shared" si="8"/>
        <v>0</v>
      </c>
      <c r="V59" s="903"/>
      <c r="W59" s="903"/>
      <c r="X59" s="903"/>
      <c r="Y59" s="613"/>
      <c r="Z59" s="612">
        <f t="shared" si="9"/>
        <v>-46000</v>
      </c>
      <c r="AA59" s="904"/>
      <c r="AB59" s="901" t="s">
        <v>94</v>
      </c>
      <c r="AC59" s="616" t="s">
        <v>1429</v>
      </c>
      <c r="AD59" s="895"/>
      <c r="AE59" s="895"/>
      <c r="AF59" s="895"/>
      <c r="AG59" s="895"/>
    </row>
    <row r="60" ht="13.5" hidden="1" customHeight="1">
      <c r="A60" s="604" t="b">
        <v>0</v>
      </c>
      <c r="B60" s="492" t="s">
        <v>135</v>
      </c>
      <c r="C60" s="492" t="s">
        <v>114</v>
      </c>
      <c r="D60" s="492" t="s">
        <v>188</v>
      </c>
      <c r="E60" s="492" t="s">
        <v>1421</v>
      </c>
      <c r="F60" s="606">
        <v>46054.0</v>
      </c>
      <c r="G60" s="860" t="s">
        <v>1303</v>
      </c>
      <c r="H60" s="704" t="s">
        <v>1430</v>
      </c>
      <c r="I60" s="492" t="s">
        <v>1431</v>
      </c>
      <c r="J60" s="492" t="s">
        <v>190</v>
      </c>
      <c r="K60" s="618">
        <v>0.0</v>
      </c>
      <c r="L60" s="618">
        <v>0.0</v>
      </c>
      <c r="M60" s="622">
        <v>64500.0</v>
      </c>
      <c r="N60" s="610"/>
      <c r="O60" s="799"/>
      <c r="P60" s="610">
        <v>46048.0</v>
      </c>
      <c r="Q60" s="610">
        <v>46051.0</v>
      </c>
      <c r="R60" s="612">
        <f t="shared" si="18"/>
        <v>3</v>
      </c>
      <c r="S60" s="610">
        <v>46051.0</v>
      </c>
      <c r="T60" s="612">
        <f t="shared" si="7"/>
        <v>3</v>
      </c>
      <c r="U60" s="612">
        <f t="shared" si="8"/>
        <v>0</v>
      </c>
      <c r="V60" s="899">
        <v>46055.0</v>
      </c>
      <c r="W60" s="900">
        <f t="shared" ref="W60:W69" si="20">V60-S60</f>
        <v>4</v>
      </c>
      <c r="X60" s="900">
        <f t="shared" ref="X60:X69" si="21">V60-P60</f>
        <v>7</v>
      </c>
      <c r="Y60" s="610">
        <v>46062.0</v>
      </c>
      <c r="Z60" s="612">
        <f t="shared" si="9"/>
        <v>14</v>
      </c>
      <c r="AA60" s="741">
        <f t="shared" ref="AA60:AA61" si="22">Y60-V60</f>
        <v>7</v>
      </c>
      <c r="AB60" s="901"/>
      <c r="AC60" s="706"/>
      <c r="AD60" s="895"/>
      <c r="AE60" s="895"/>
      <c r="AF60" s="895"/>
      <c r="AG60" s="895"/>
    </row>
    <row r="61" ht="13.5" hidden="1" customHeight="1">
      <c r="A61" s="912" t="b">
        <v>0</v>
      </c>
      <c r="B61" s="645" t="s">
        <v>113</v>
      </c>
      <c r="C61" s="645" t="s">
        <v>114</v>
      </c>
      <c r="D61" s="629" t="s">
        <v>188</v>
      </c>
      <c r="E61" s="629" t="s">
        <v>1356</v>
      </c>
      <c r="F61" s="606">
        <v>46054.0</v>
      </c>
      <c r="G61" s="902" t="s">
        <v>1313</v>
      </c>
      <c r="H61" s="645" t="s">
        <v>1357</v>
      </c>
      <c r="I61" s="645" t="s">
        <v>1358</v>
      </c>
      <c r="J61" s="645" t="s">
        <v>190</v>
      </c>
      <c r="K61" s="647">
        <v>0.0</v>
      </c>
      <c r="L61" s="647">
        <v>0.0</v>
      </c>
      <c r="M61" s="932">
        <v>17000.0</v>
      </c>
      <c r="N61" s="723"/>
      <c r="O61" s="902" t="s">
        <v>1432</v>
      </c>
      <c r="P61" s="627">
        <v>46031.0</v>
      </c>
      <c r="Q61" s="627">
        <v>46031.0</v>
      </c>
      <c r="R61" s="663">
        <f t="shared" si="18"/>
        <v>0</v>
      </c>
      <c r="S61" s="627">
        <v>46031.0</v>
      </c>
      <c r="T61" s="663">
        <f t="shared" si="7"/>
        <v>0</v>
      </c>
      <c r="U61" s="663">
        <f t="shared" si="8"/>
        <v>0</v>
      </c>
      <c r="V61" s="913">
        <v>46031.0</v>
      </c>
      <c r="W61" s="906">
        <f t="shared" si="20"/>
        <v>0</v>
      </c>
      <c r="X61" s="906">
        <f t="shared" si="21"/>
        <v>0</v>
      </c>
      <c r="Y61" s="627">
        <v>46063.0</v>
      </c>
      <c r="Z61" s="663">
        <f t="shared" si="9"/>
        <v>32</v>
      </c>
      <c r="AA61" s="904">
        <f t="shared" si="22"/>
        <v>32</v>
      </c>
      <c r="AB61" s="933"/>
      <c r="AC61" s="934" t="s">
        <v>1360</v>
      </c>
      <c r="AD61" s="928"/>
      <c r="AE61" s="928"/>
      <c r="AF61" s="928"/>
      <c r="AG61" s="928"/>
    </row>
    <row r="62" ht="13.5" hidden="1" customHeight="1">
      <c r="A62" s="604" t="b">
        <v>0</v>
      </c>
      <c r="B62" s="492" t="s">
        <v>113</v>
      </c>
      <c r="C62" s="492" t="s">
        <v>114</v>
      </c>
      <c r="D62" s="492" t="s">
        <v>188</v>
      </c>
      <c r="E62" s="492" t="s">
        <v>1333</v>
      </c>
      <c r="F62" s="606">
        <v>46023.0</v>
      </c>
      <c r="G62" s="860" t="s">
        <v>1303</v>
      </c>
      <c r="H62" s="924" t="s">
        <v>1433</v>
      </c>
      <c r="I62" s="924" t="s">
        <v>1434</v>
      </c>
      <c r="J62" s="924" t="s">
        <v>190</v>
      </c>
      <c r="K62" s="618">
        <v>0.0</v>
      </c>
      <c r="L62" s="618">
        <v>0.0</v>
      </c>
      <c r="M62" s="622">
        <v>58000.0</v>
      </c>
      <c r="N62" s="610">
        <v>46029.0</v>
      </c>
      <c r="O62" s="604" t="s">
        <v>1435</v>
      </c>
      <c r="P62" s="610">
        <v>46028.0</v>
      </c>
      <c r="Q62" s="610">
        <v>46029.0</v>
      </c>
      <c r="R62" s="612">
        <f t="shared" si="18"/>
        <v>1</v>
      </c>
      <c r="S62" s="610">
        <v>46029.0</v>
      </c>
      <c r="T62" s="612">
        <f t="shared" si="7"/>
        <v>1</v>
      </c>
      <c r="U62" s="612">
        <f t="shared" si="8"/>
        <v>0</v>
      </c>
      <c r="V62" s="899">
        <v>46029.0</v>
      </c>
      <c r="W62" s="900">
        <f t="shared" si="20"/>
        <v>0</v>
      </c>
      <c r="X62" s="900">
        <f t="shared" si="21"/>
        <v>1</v>
      </c>
      <c r="Y62" s="907">
        <v>46036.0</v>
      </c>
      <c r="Z62" s="612">
        <f t="shared" si="9"/>
        <v>8</v>
      </c>
      <c r="AA62" s="741"/>
      <c r="AB62" s="895"/>
      <c r="AC62" s="616" t="s">
        <v>1436</v>
      </c>
      <c r="AD62" s="895"/>
      <c r="AE62" s="895"/>
      <c r="AF62" s="895"/>
      <c r="AG62" s="895"/>
    </row>
    <row r="63" ht="13.5" hidden="1" customHeight="1">
      <c r="A63" s="604" t="b">
        <v>0</v>
      </c>
      <c r="B63" s="492" t="s">
        <v>113</v>
      </c>
      <c r="C63" s="492" t="s">
        <v>114</v>
      </c>
      <c r="D63" s="492" t="s">
        <v>188</v>
      </c>
      <c r="E63" s="629" t="s">
        <v>1333</v>
      </c>
      <c r="F63" s="606">
        <v>46023.0</v>
      </c>
      <c r="G63" s="860" t="s">
        <v>1304</v>
      </c>
      <c r="H63" s="634" t="s">
        <v>1365</v>
      </c>
      <c r="I63" s="634" t="s">
        <v>1366</v>
      </c>
      <c r="J63" s="634" t="s">
        <v>190</v>
      </c>
      <c r="K63" s="618">
        <v>0.0</v>
      </c>
      <c r="L63" s="618">
        <v>0.0</v>
      </c>
      <c r="M63" s="624">
        <v>64000.0</v>
      </c>
      <c r="N63" s="610">
        <v>46030.0</v>
      </c>
      <c r="O63" s="492" t="s">
        <v>1367</v>
      </c>
      <c r="P63" s="610">
        <v>46006.0</v>
      </c>
      <c r="Q63" s="610">
        <v>46030.0</v>
      </c>
      <c r="R63" s="612">
        <f t="shared" si="18"/>
        <v>24</v>
      </c>
      <c r="S63" s="610">
        <v>46030.0</v>
      </c>
      <c r="T63" s="612">
        <f t="shared" si="7"/>
        <v>24</v>
      </c>
      <c r="U63" s="612">
        <f t="shared" si="8"/>
        <v>0</v>
      </c>
      <c r="V63" s="913">
        <v>46030.0</v>
      </c>
      <c r="W63" s="906">
        <f t="shared" si="20"/>
        <v>0</v>
      </c>
      <c r="X63" s="906">
        <f t="shared" si="21"/>
        <v>24</v>
      </c>
      <c r="Y63" s="610">
        <v>46037.0</v>
      </c>
      <c r="Z63" s="612">
        <f t="shared" si="9"/>
        <v>31</v>
      </c>
      <c r="AA63" s="741"/>
      <c r="AB63" s="935"/>
      <c r="AC63" s="903"/>
      <c r="AD63" s="935"/>
      <c r="AE63" s="935"/>
      <c r="AF63" s="935"/>
      <c r="AG63" s="935"/>
    </row>
    <row r="64" ht="13.5" hidden="1" customHeight="1">
      <c r="A64" s="604" t="b">
        <v>0</v>
      </c>
      <c r="B64" s="492" t="s">
        <v>113</v>
      </c>
      <c r="C64" s="492" t="s">
        <v>114</v>
      </c>
      <c r="D64" s="492" t="s">
        <v>188</v>
      </c>
      <c r="E64" s="492" t="s">
        <v>1333</v>
      </c>
      <c r="F64" s="606">
        <v>46023.0</v>
      </c>
      <c r="G64" s="860" t="s">
        <v>1303</v>
      </c>
      <c r="H64" s="617" t="s">
        <v>1365</v>
      </c>
      <c r="I64" s="617" t="s">
        <v>1366</v>
      </c>
      <c r="J64" s="617" t="s">
        <v>190</v>
      </c>
      <c r="K64" s="618">
        <v>0.0</v>
      </c>
      <c r="L64" s="618">
        <v>0.0</v>
      </c>
      <c r="M64" s="622">
        <v>58000.0</v>
      </c>
      <c r="N64" s="610">
        <v>46030.0</v>
      </c>
      <c r="O64" s="492" t="s">
        <v>1367</v>
      </c>
      <c r="P64" s="610">
        <v>46006.0</v>
      </c>
      <c r="Q64" s="610">
        <v>46030.0</v>
      </c>
      <c r="R64" s="612">
        <f t="shared" si="18"/>
        <v>24</v>
      </c>
      <c r="S64" s="610">
        <v>46030.0</v>
      </c>
      <c r="T64" s="612">
        <f t="shared" si="7"/>
        <v>24</v>
      </c>
      <c r="U64" s="612">
        <f t="shared" si="8"/>
        <v>0</v>
      </c>
      <c r="V64" s="899">
        <v>46030.0</v>
      </c>
      <c r="W64" s="900">
        <f t="shared" si="20"/>
        <v>0</v>
      </c>
      <c r="X64" s="900">
        <f t="shared" si="21"/>
        <v>24</v>
      </c>
      <c r="Y64" s="907">
        <v>46036.0</v>
      </c>
      <c r="Z64" s="612">
        <f t="shared" si="9"/>
        <v>30</v>
      </c>
      <c r="AA64" s="741"/>
      <c r="AB64" s="217"/>
      <c r="AC64" s="908"/>
      <c r="AD64" s="217"/>
      <c r="AE64" s="217"/>
      <c r="AF64" s="217"/>
      <c r="AG64" s="217"/>
    </row>
    <row r="65" ht="13.5" hidden="1" customHeight="1">
      <c r="A65" s="604" t="b">
        <v>0</v>
      </c>
      <c r="B65" s="492" t="s">
        <v>113</v>
      </c>
      <c r="C65" s="492" t="s">
        <v>114</v>
      </c>
      <c r="D65" s="629" t="s">
        <v>188</v>
      </c>
      <c r="E65" s="629" t="s">
        <v>1333</v>
      </c>
      <c r="F65" s="606">
        <v>46023.0</v>
      </c>
      <c r="G65" s="860" t="s">
        <v>1305</v>
      </c>
      <c r="H65" s="931" t="s">
        <v>1437</v>
      </c>
      <c r="I65" s="492" t="s">
        <v>1408</v>
      </c>
      <c r="J65" s="492" t="s">
        <v>190</v>
      </c>
      <c r="K65" s="618">
        <v>0.0</v>
      </c>
      <c r="L65" s="618">
        <v>0.0</v>
      </c>
      <c r="M65" s="622">
        <v>157130.0</v>
      </c>
      <c r="N65" s="610">
        <v>46044.0</v>
      </c>
      <c r="O65" s="931" t="s">
        <v>1438</v>
      </c>
      <c r="P65" s="610">
        <v>46042.0</v>
      </c>
      <c r="Q65" s="610">
        <v>46044.0</v>
      </c>
      <c r="R65" s="663">
        <f t="shared" si="18"/>
        <v>2</v>
      </c>
      <c r="S65" s="610">
        <v>46045.0</v>
      </c>
      <c r="T65" s="612">
        <f t="shared" si="7"/>
        <v>3</v>
      </c>
      <c r="U65" s="612">
        <f t="shared" si="8"/>
        <v>1</v>
      </c>
      <c r="V65" s="913">
        <v>46045.0</v>
      </c>
      <c r="W65" s="906">
        <f t="shared" si="20"/>
        <v>0</v>
      </c>
      <c r="X65" s="906">
        <f t="shared" si="21"/>
        <v>3</v>
      </c>
      <c r="Y65" s="610">
        <v>46051.0</v>
      </c>
      <c r="Z65" s="663">
        <f t="shared" si="9"/>
        <v>9</v>
      </c>
      <c r="AA65" s="904"/>
      <c r="AB65" s="901" t="s">
        <v>94</v>
      </c>
      <c r="AC65" s="616" t="s">
        <v>1439</v>
      </c>
      <c r="AD65" s="895"/>
      <c r="AE65" s="895"/>
      <c r="AF65" s="895"/>
      <c r="AG65" s="895"/>
    </row>
    <row r="66" ht="13.5" hidden="1" customHeight="1">
      <c r="A66" s="604" t="b">
        <v>0</v>
      </c>
      <c r="B66" s="492" t="s">
        <v>114</v>
      </c>
      <c r="C66" s="492" t="s">
        <v>114</v>
      </c>
      <c r="D66" s="492" t="s">
        <v>188</v>
      </c>
      <c r="E66" s="492" t="s">
        <v>1356</v>
      </c>
      <c r="F66" s="606">
        <v>46054.0</v>
      </c>
      <c r="G66" s="860" t="s">
        <v>1303</v>
      </c>
      <c r="H66" s="704" t="s">
        <v>1440</v>
      </c>
      <c r="I66" s="492" t="s">
        <v>1441</v>
      </c>
      <c r="J66" s="492" t="s">
        <v>190</v>
      </c>
      <c r="K66" s="618">
        <v>0.0</v>
      </c>
      <c r="L66" s="618">
        <v>0.0</v>
      </c>
      <c r="M66" s="622">
        <v>64500.0</v>
      </c>
      <c r="N66" s="610"/>
      <c r="O66" s="799" t="s">
        <v>1442</v>
      </c>
      <c r="P66" s="610">
        <v>46049.0</v>
      </c>
      <c r="Q66" s="610">
        <v>46049.0</v>
      </c>
      <c r="R66" s="612">
        <f t="shared" si="18"/>
        <v>0</v>
      </c>
      <c r="S66" s="610">
        <v>46049.0</v>
      </c>
      <c r="T66" s="612">
        <f t="shared" si="7"/>
        <v>0</v>
      </c>
      <c r="U66" s="612">
        <f t="shared" si="8"/>
        <v>0</v>
      </c>
      <c r="V66" s="610">
        <v>46058.0</v>
      </c>
      <c r="W66" s="900">
        <f t="shared" si="20"/>
        <v>9</v>
      </c>
      <c r="X66" s="900">
        <f t="shared" si="21"/>
        <v>9</v>
      </c>
      <c r="Y66" s="610">
        <v>46063.0</v>
      </c>
      <c r="Z66" s="612">
        <f t="shared" si="9"/>
        <v>14</v>
      </c>
      <c r="AA66" s="741">
        <f t="shared" ref="AA66:AA69" si="23">Y66-V66</f>
        <v>5</v>
      </c>
      <c r="AB66" s="901"/>
      <c r="AC66" s="706" t="s">
        <v>1443</v>
      </c>
      <c r="AD66" s="895"/>
      <c r="AE66" s="895"/>
      <c r="AF66" s="895"/>
      <c r="AG66" s="895"/>
    </row>
    <row r="67" ht="13.5" hidden="1" customHeight="1">
      <c r="A67" s="604" t="b">
        <v>0</v>
      </c>
      <c r="B67" s="492" t="s">
        <v>114</v>
      </c>
      <c r="C67" s="492" t="s">
        <v>114</v>
      </c>
      <c r="D67" s="629" t="s">
        <v>188</v>
      </c>
      <c r="E67" s="629" t="s">
        <v>1356</v>
      </c>
      <c r="F67" s="606">
        <v>46054.0</v>
      </c>
      <c r="G67" s="860" t="s">
        <v>1304</v>
      </c>
      <c r="H67" s="704" t="s">
        <v>1440</v>
      </c>
      <c r="I67" s="492" t="s">
        <v>1441</v>
      </c>
      <c r="J67" s="492" t="s">
        <v>190</v>
      </c>
      <c r="K67" s="618">
        <v>0.0</v>
      </c>
      <c r="L67" s="618">
        <v>0.0</v>
      </c>
      <c r="M67" s="622">
        <v>64000.0</v>
      </c>
      <c r="N67" s="610"/>
      <c r="O67" s="909" t="s">
        <v>1442</v>
      </c>
      <c r="P67" s="610">
        <v>46049.0</v>
      </c>
      <c r="Q67" s="610">
        <v>46049.0</v>
      </c>
      <c r="R67" s="663">
        <f t="shared" si="18"/>
        <v>0</v>
      </c>
      <c r="S67" s="610">
        <v>46049.0</v>
      </c>
      <c r="T67" s="663">
        <f t="shared" si="7"/>
        <v>0</v>
      </c>
      <c r="U67" s="663">
        <f t="shared" si="8"/>
        <v>0</v>
      </c>
      <c r="V67" s="610">
        <v>46058.0</v>
      </c>
      <c r="W67" s="906">
        <f t="shared" si="20"/>
        <v>9</v>
      </c>
      <c r="X67" s="906">
        <f t="shared" si="21"/>
        <v>9</v>
      </c>
      <c r="Y67" s="610">
        <v>46063.0</v>
      </c>
      <c r="Z67" s="663">
        <f t="shared" si="9"/>
        <v>14</v>
      </c>
      <c r="AA67" s="936">
        <f t="shared" si="23"/>
        <v>5</v>
      </c>
      <c r="AB67" s="901"/>
      <c r="AC67" s="706" t="s">
        <v>1443</v>
      </c>
      <c r="AD67" s="895"/>
      <c r="AE67" s="895"/>
      <c r="AF67" s="895"/>
      <c r="AG67" s="895"/>
    </row>
    <row r="68" ht="13.5" hidden="1" customHeight="1">
      <c r="A68" s="604" t="b">
        <v>0</v>
      </c>
      <c r="B68" s="492" t="s">
        <v>113</v>
      </c>
      <c r="C68" s="492" t="s">
        <v>114</v>
      </c>
      <c r="D68" s="492" t="s">
        <v>188</v>
      </c>
      <c r="E68" s="492" t="s">
        <v>1333</v>
      </c>
      <c r="F68" s="606">
        <v>46054.0</v>
      </c>
      <c r="G68" s="860" t="s">
        <v>1304</v>
      </c>
      <c r="H68" s="617" t="s">
        <v>1387</v>
      </c>
      <c r="I68" s="492" t="s">
        <v>1388</v>
      </c>
      <c r="J68" s="492" t="s">
        <v>190</v>
      </c>
      <c r="K68" s="618">
        <v>0.0</v>
      </c>
      <c r="L68" s="618">
        <v>0.0</v>
      </c>
      <c r="M68" s="905">
        <v>64000.0</v>
      </c>
      <c r="N68" s="610"/>
      <c r="O68" s="860"/>
      <c r="P68" s="610">
        <v>46001.0</v>
      </c>
      <c r="Q68" s="610">
        <v>46008.0</v>
      </c>
      <c r="R68" s="612">
        <v>7.0</v>
      </c>
      <c r="S68" s="610">
        <v>46037.0</v>
      </c>
      <c r="T68" s="612">
        <f t="shared" si="7"/>
        <v>36</v>
      </c>
      <c r="U68" s="612">
        <f t="shared" si="8"/>
        <v>29</v>
      </c>
      <c r="V68" s="610">
        <v>46037.0</v>
      </c>
      <c r="W68" s="900">
        <f t="shared" si="20"/>
        <v>0</v>
      </c>
      <c r="X68" s="900">
        <f t="shared" si="21"/>
        <v>36</v>
      </c>
      <c r="Y68" s="610">
        <v>46064.0</v>
      </c>
      <c r="Z68" s="612">
        <f t="shared" si="9"/>
        <v>63</v>
      </c>
      <c r="AA68" s="936">
        <f t="shared" si="23"/>
        <v>27</v>
      </c>
      <c r="AB68" s="901"/>
      <c r="AC68" s="706" t="s">
        <v>1390</v>
      </c>
      <c r="AD68" s="895"/>
      <c r="AE68" s="895"/>
      <c r="AF68" s="895"/>
      <c r="AG68" s="895"/>
    </row>
    <row r="69" ht="13.5" hidden="1" customHeight="1">
      <c r="A69" s="604" t="b">
        <v>0</v>
      </c>
      <c r="B69" s="492" t="s">
        <v>113</v>
      </c>
      <c r="C69" s="492" t="s">
        <v>114</v>
      </c>
      <c r="D69" s="629" t="s">
        <v>188</v>
      </c>
      <c r="E69" s="629" t="s">
        <v>1356</v>
      </c>
      <c r="F69" s="628">
        <v>46054.0</v>
      </c>
      <c r="G69" s="860" t="s">
        <v>1303</v>
      </c>
      <c r="H69" s="931" t="s">
        <v>1444</v>
      </c>
      <c r="I69" s="492" t="s">
        <v>1445</v>
      </c>
      <c r="J69" s="492" t="s">
        <v>190</v>
      </c>
      <c r="K69" s="618">
        <v>0.0</v>
      </c>
      <c r="L69" s="618">
        <v>0.0</v>
      </c>
      <c r="M69" s="905">
        <v>64500.0</v>
      </c>
      <c r="N69" s="610"/>
      <c r="O69" s="909" t="s">
        <v>1446</v>
      </c>
      <c r="P69" s="610">
        <v>46042.0</v>
      </c>
      <c r="Q69" s="610">
        <v>46048.0</v>
      </c>
      <c r="R69" s="663">
        <f t="shared" ref="R69:R423" si="24">Q69-P69</f>
        <v>6</v>
      </c>
      <c r="S69" s="610">
        <v>46055.0</v>
      </c>
      <c r="T69" s="663">
        <f t="shared" si="7"/>
        <v>13</v>
      </c>
      <c r="U69" s="663">
        <f t="shared" si="8"/>
        <v>7</v>
      </c>
      <c r="V69" s="610">
        <v>46056.0</v>
      </c>
      <c r="W69" s="906">
        <f t="shared" si="20"/>
        <v>1</v>
      </c>
      <c r="X69" s="906">
        <f t="shared" si="21"/>
        <v>14</v>
      </c>
      <c r="Y69" s="610">
        <v>46065.0</v>
      </c>
      <c r="Z69" s="663">
        <f t="shared" si="9"/>
        <v>23</v>
      </c>
      <c r="AA69" s="936">
        <f t="shared" si="23"/>
        <v>9</v>
      </c>
      <c r="AB69" s="901"/>
      <c r="AC69" s="706" t="s">
        <v>1447</v>
      </c>
      <c r="AD69" s="895"/>
      <c r="AE69" s="895"/>
      <c r="AF69" s="895"/>
      <c r="AG69" s="895"/>
    </row>
    <row r="70" ht="13.5" hidden="1" customHeight="1">
      <c r="A70" s="604" t="b">
        <v>0</v>
      </c>
      <c r="B70" s="492" t="s">
        <v>113</v>
      </c>
      <c r="C70" s="492" t="s">
        <v>113</v>
      </c>
      <c r="D70" s="492" t="s">
        <v>188</v>
      </c>
      <c r="E70" s="492" t="s">
        <v>1333</v>
      </c>
      <c r="F70" s="606">
        <v>45992.0</v>
      </c>
      <c r="G70" s="860" t="s">
        <v>1303</v>
      </c>
      <c r="H70" s="729" t="s">
        <v>1448</v>
      </c>
      <c r="I70" s="492" t="s">
        <v>1449</v>
      </c>
      <c r="J70" s="492" t="s">
        <v>190</v>
      </c>
      <c r="K70" s="618">
        <v>0.0</v>
      </c>
      <c r="L70" s="618">
        <v>0.0</v>
      </c>
      <c r="M70" s="622">
        <v>58000.0</v>
      </c>
      <c r="N70" s="610"/>
      <c r="O70" s="492"/>
      <c r="P70" s="613">
        <v>45986.0</v>
      </c>
      <c r="Q70" s="613">
        <v>45987.0</v>
      </c>
      <c r="R70" s="612">
        <f t="shared" si="24"/>
        <v>1</v>
      </c>
      <c r="S70" s="613"/>
      <c r="T70" s="612">
        <f t="shared" si="7"/>
        <v>-45986</v>
      </c>
      <c r="U70" s="612">
        <f t="shared" si="8"/>
        <v>-45987</v>
      </c>
      <c r="V70" s="908"/>
      <c r="W70" s="908"/>
      <c r="X70" s="908"/>
      <c r="Y70" s="613"/>
      <c r="Z70" s="612">
        <f t="shared" si="9"/>
        <v>-45986</v>
      </c>
      <c r="AA70" s="741"/>
      <c r="AB70" s="742"/>
      <c r="AC70" s="620"/>
      <c r="AD70" s="742"/>
      <c r="AE70" s="742"/>
      <c r="AF70" s="742"/>
      <c r="AG70" s="742"/>
    </row>
    <row r="71" ht="16.5" hidden="1" customHeight="1">
      <c r="A71" s="604" t="b">
        <v>0</v>
      </c>
      <c r="B71" s="492" t="s">
        <v>135</v>
      </c>
      <c r="C71" s="492" t="s">
        <v>114</v>
      </c>
      <c r="D71" s="629" t="s">
        <v>188</v>
      </c>
      <c r="E71" s="629" t="s">
        <v>1333</v>
      </c>
      <c r="F71" s="606">
        <v>46023.0</v>
      </c>
      <c r="G71" s="860" t="s">
        <v>1304</v>
      </c>
      <c r="H71" s="704" t="s">
        <v>1349</v>
      </c>
      <c r="I71" s="492" t="s">
        <v>1350</v>
      </c>
      <c r="J71" s="492" t="s">
        <v>190</v>
      </c>
      <c r="K71" s="618">
        <v>0.0</v>
      </c>
      <c r="L71" s="618">
        <v>0.0</v>
      </c>
      <c r="M71" s="622">
        <v>64000.0</v>
      </c>
      <c r="N71" s="610">
        <v>46048.0</v>
      </c>
      <c r="O71" s="931" t="s">
        <v>1450</v>
      </c>
      <c r="P71" s="610">
        <v>46045.0</v>
      </c>
      <c r="Q71" s="610">
        <v>46046.0</v>
      </c>
      <c r="R71" s="663">
        <f t="shared" si="24"/>
        <v>1</v>
      </c>
      <c r="S71" s="610">
        <v>46046.0</v>
      </c>
      <c r="T71" s="612">
        <f t="shared" si="7"/>
        <v>1</v>
      </c>
      <c r="U71" s="612">
        <f t="shared" si="8"/>
        <v>0</v>
      </c>
      <c r="V71" s="913">
        <v>46046.0</v>
      </c>
      <c r="W71" s="906">
        <f t="shared" ref="W71:W82" si="25">V71-S71</f>
        <v>0</v>
      </c>
      <c r="X71" s="906">
        <f t="shared" ref="X71:X82" si="26">V71-P71</f>
        <v>1</v>
      </c>
      <c r="Y71" s="610">
        <v>46052.0</v>
      </c>
      <c r="Z71" s="663">
        <f t="shared" si="9"/>
        <v>7</v>
      </c>
      <c r="AA71" s="904"/>
      <c r="AB71" s="895"/>
      <c r="AC71" s="616" t="s">
        <v>1351</v>
      </c>
      <c r="AD71" s="895"/>
      <c r="AE71" s="895"/>
      <c r="AF71" s="895"/>
      <c r="AG71" s="895"/>
    </row>
    <row r="72" ht="16.5" hidden="1" customHeight="1">
      <c r="A72" s="604" t="b">
        <v>0</v>
      </c>
      <c r="B72" s="492" t="s">
        <v>113</v>
      </c>
      <c r="C72" s="492" t="s">
        <v>114</v>
      </c>
      <c r="D72" s="492" t="s">
        <v>188</v>
      </c>
      <c r="E72" s="492" t="s">
        <v>1369</v>
      </c>
      <c r="F72" s="606">
        <v>46023.0</v>
      </c>
      <c r="G72" s="860" t="s">
        <v>1304</v>
      </c>
      <c r="H72" s="617" t="s">
        <v>1425</v>
      </c>
      <c r="I72" s="492" t="s">
        <v>1426</v>
      </c>
      <c r="J72" s="492" t="s">
        <v>190</v>
      </c>
      <c r="K72" s="618">
        <v>0.0</v>
      </c>
      <c r="L72" s="618">
        <v>0.0</v>
      </c>
      <c r="M72" s="622">
        <v>64000.0</v>
      </c>
      <c r="N72" s="610">
        <v>46007.0</v>
      </c>
      <c r="O72" s="492" t="s">
        <v>1451</v>
      </c>
      <c r="P72" s="610">
        <v>45999.0</v>
      </c>
      <c r="Q72" s="610">
        <v>46000.0</v>
      </c>
      <c r="R72" s="612">
        <f t="shared" si="24"/>
        <v>1</v>
      </c>
      <c r="S72" s="610">
        <v>46006.0</v>
      </c>
      <c r="T72" s="612">
        <f t="shared" si="7"/>
        <v>7</v>
      </c>
      <c r="U72" s="612">
        <f t="shared" si="8"/>
        <v>6</v>
      </c>
      <c r="V72" s="937"/>
      <c r="W72" s="900">
        <f t="shared" si="25"/>
        <v>-46006</v>
      </c>
      <c r="X72" s="900">
        <f t="shared" si="26"/>
        <v>-45999</v>
      </c>
      <c r="Y72" s="907">
        <v>46053.0</v>
      </c>
      <c r="Z72" s="612">
        <f t="shared" si="9"/>
        <v>54</v>
      </c>
      <c r="AA72" s="741"/>
      <c r="AB72" s="895"/>
      <c r="AC72" s="616" t="s">
        <v>1452</v>
      </c>
      <c r="AD72" s="895"/>
      <c r="AE72" s="895"/>
      <c r="AF72" s="895"/>
      <c r="AG72" s="895"/>
    </row>
    <row r="73" ht="16.5" hidden="1" customHeight="1">
      <c r="A73" s="604" t="b">
        <v>0</v>
      </c>
      <c r="B73" s="492" t="s">
        <v>113</v>
      </c>
      <c r="C73" s="492" t="s">
        <v>114</v>
      </c>
      <c r="D73" s="629" t="s">
        <v>188</v>
      </c>
      <c r="E73" s="629" t="s">
        <v>1356</v>
      </c>
      <c r="F73" s="628">
        <v>46054.0</v>
      </c>
      <c r="G73" s="860" t="s">
        <v>1303</v>
      </c>
      <c r="H73" s="704" t="s">
        <v>1453</v>
      </c>
      <c r="I73" s="492" t="s">
        <v>1454</v>
      </c>
      <c r="J73" s="492" t="s">
        <v>190</v>
      </c>
      <c r="K73" s="618">
        <v>0.0</v>
      </c>
      <c r="L73" s="618">
        <v>0.0</v>
      </c>
      <c r="M73" s="905">
        <v>64500.0</v>
      </c>
      <c r="N73" s="610"/>
      <c r="O73" s="909" t="s">
        <v>1455</v>
      </c>
      <c r="P73" s="610">
        <v>46048.0</v>
      </c>
      <c r="Q73" s="610">
        <v>46050.0</v>
      </c>
      <c r="R73" s="663">
        <f t="shared" si="24"/>
        <v>2</v>
      </c>
      <c r="S73" s="610">
        <v>46053.0</v>
      </c>
      <c r="T73" s="663">
        <f t="shared" si="7"/>
        <v>5</v>
      </c>
      <c r="U73" s="663">
        <f t="shared" si="8"/>
        <v>3</v>
      </c>
      <c r="V73" s="913">
        <v>46055.0</v>
      </c>
      <c r="W73" s="906">
        <f t="shared" si="25"/>
        <v>2</v>
      </c>
      <c r="X73" s="906">
        <f t="shared" si="26"/>
        <v>7</v>
      </c>
      <c r="Y73" s="610">
        <v>46065.0</v>
      </c>
      <c r="Z73" s="663">
        <f t="shared" si="9"/>
        <v>17</v>
      </c>
      <c r="AA73" s="936">
        <f t="shared" ref="AA73:AA74" si="27">Y73-V73</f>
        <v>10</v>
      </c>
      <c r="AB73" s="901"/>
      <c r="AC73" s="706" t="s">
        <v>1456</v>
      </c>
      <c r="AD73" s="895"/>
      <c r="AE73" s="895"/>
      <c r="AF73" s="895"/>
      <c r="AG73" s="895"/>
    </row>
    <row r="74" ht="16.5" hidden="1" customHeight="1">
      <c r="A74" s="604" t="b">
        <v>0</v>
      </c>
      <c r="B74" s="492" t="s">
        <v>113</v>
      </c>
      <c r="C74" s="492" t="s">
        <v>114</v>
      </c>
      <c r="D74" s="492" t="s">
        <v>188</v>
      </c>
      <c r="E74" s="492" t="s">
        <v>1356</v>
      </c>
      <c r="F74" s="606">
        <v>46054.0</v>
      </c>
      <c r="G74" s="860" t="s">
        <v>1304</v>
      </c>
      <c r="H74" s="704" t="s">
        <v>1453</v>
      </c>
      <c r="I74" s="492" t="s">
        <v>1454</v>
      </c>
      <c r="J74" s="492" t="s">
        <v>190</v>
      </c>
      <c r="K74" s="618">
        <v>0.0</v>
      </c>
      <c r="L74" s="618">
        <v>0.0</v>
      </c>
      <c r="M74" s="905">
        <v>64000.0</v>
      </c>
      <c r="N74" s="610"/>
      <c r="O74" s="799" t="s">
        <v>1455</v>
      </c>
      <c r="P74" s="610">
        <v>46048.0</v>
      </c>
      <c r="Q74" s="610">
        <v>46050.0</v>
      </c>
      <c r="R74" s="612">
        <f t="shared" si="24"/>
        <v>2</v>
      </c>
      <c r="S74" s="610">
        <v>46053.0</v>
      </c>
      <c r="T74" s="612">
        <f t="shared" si="7"/>
        <v>5</v>
      </c>
      <c r="U74" s="612">
        <f t="shared" si="8"/>
        <v>3</v>
      </c>
      <c r="V74" s="899">
        <v>46055.0</v>
      </c>
      <c r="W74" s="900">
        <f t="shared" si="25"/>
        <v>2</v>
      </c>
      <c r="X74" s="900">
        <f t="shared" si="26"/>
        <v>7</v>
      </c>
      <c r="Y74" s="610">
        <v>46065.0</v>
      </c>
      <c r="Z74" s="612">
        <f t="shared" si="9"/>
        <v>17</v>
      </c>
      <c r="AA74" s="936">
        <f t="shared" si="27"/>
        <v>10</v>
      </c>
      <c r="AB74" s="901"/>
      <c r="AC74" s="706" t="s">
        <v>1457</v>
      </c>
      <c r="AD74" s="895"/>
      <c r="AE74" s="895"/>
      <c r="AF74" s="895"/>
      <c r="AG74" s="895"/>
    </row>
    <row r="75" ht="14.25" hidden="1" customHeight="1">
      <c r="A75" s="938" t="b">
        <v>0</v>
      </c>
      <c r="B75" s="645" t="s">
        <v>113</v>
      </c>
      <c r="C75" s="645" t="s">
        <v>114</v>
      </c>
      <c r="D75" s="629" t="s">
        <v>188</v>
      </c>
      <c r="E75" s="629" t="s">
        <v>1369</v>
      </c>
      <c r="F75" s="606">
        <v>46023.0</v>
      </c>
      <c r="G75" s="902" t="s">
        <v>1303</v>
      </c>
      <c r="H75" s="617" t="s">
        <v>1425</v>
      </c>
      <c r="I75" s="645" t="s">
        <v>1426</v>
      </c>
      <c r="J75" s="645" t="s">
        <v>190</v>
      </c>
      <c r="K75" s="647">
        <v>0.0</v>
      </c>
      <c r="L75" s="647">
        <v>0.0</v>
      </c>
      <c r="M75" s="624">
        <v>82000.0</v>
      </c>
      <c r="N75" s="723">
        <v>46007.0</v>
      </c>
      <c r="O75" s="645" t="s">
        <v>1451</v>
      </c>
      <c r="P75" s="723">
        <v>45999.0</v>
      </c>
      <c r="Q75" s="723">
        <v>46000.0</v>
      </c>
      <c r="R75" s="663">
        <f t="shared" si="24"/>
        <v>1</v>
      </c>
      <c r="S75" s="610">
        <v>46006.0</v>
      </c>
      <c r="T75" s="663">
        <f t="shared" si="7"/>
        <v>7</v>
      </c>
      <c r="U75" s="663">
        <f t="shared" si="8"/>
        <v>6</v>
      </c>
      <c r="V75" s="939"/>
      <c r="W75" s="906">
        <f t="shared" si="25"/>
        <v>-46006</v>
      </c>
      <c r="X75" s="906">
        <f t="shared" si="26"/>
        <v>-45999</v>
      </c>
      <c r="Y75" s="907">
        <v>46050.0</v>
      </c>
      <c r="Z75" s="663">
        <f t="shared" si="9"/>
        <v>51</v>
      </c>
      <c r="AA75" s="904"/>
      <c r="AB75" s="928"/>
      <c r="AC75" s="927" t="s">
        <v>1452</v>
      </c>
      <c r="AD75" s="928"/>
      <c r="AE75" s="928"/>
      <c r="AF75" s="928"/>
      <c r="AG75" s="928"/>
    </row>
    <row r="76" ht="13.5" hidden="1" customHeight="1">
      <c r="A76" s="726" t="b">
        <v>0</v>
      </c>
      <c r="B76" s="649" t="s">
        <v>113</v>
      </c>
      <c r="C76" s="649" t="s">
        <v>114</v>
      </c>
      <c r="D76" s="492" t="s">
        <v>188</v>
      </c>
      <c r="E76" s="492" t="s">
        <v>1356</v>
      </c>
      <c r="F76" s="728">
        <v>46023.0</v>
      </c>
      <c r="G76" s="860" t="s">
        <v>1305</v>
      </c>
      <c r="H76" s="940" t="s">
        <v>1458</v>
      </c>
      <c r="I76" s="492" t="s">
        <v>1459</v>
      </c>
      <c r="J76" s="649" t="s">
        <v>190</v>
      </c>
      <c r="K76" s="657">
        <v>0.0</v>
      </c>
      <c r="L76" s="657">
        <v>0.0</v>
      </c>
      <c r="M76" s="622">
        <v>102000.0</v>
      </c>
      <c r="N76" s="613">
        <v>46049.0</v>
      </c>
      <c r="O76" s="492" t="s">
        <v>1460</v>
      </c>
      <c r="P76" s="610">
        <v>46041.0</v>
      </c>
      <c r="Q76" s="610">
        <v>46043.0</v>
      </c>
      <c r="R76" s="612">
        <f t="shared" si="24"/>
        <v>2</v>
      </c>
      <c r="S76" s="610">
        <v>46043.0</v>
      </c>
      <c r="T76" s="612">
        <f t="shared" si="7"/>
        <v>2</v>
      </c>
      <c r="U76" s="612">
        <f t="shared" si="8"/>
        <v>0</v>
      </c>
      <c r="V76" s="937"/>
      <c r="W76" s="900">
        <f t="shared" si="25"/>
        <v>-46043</v>
      </c>
      <c r="X76" s="900">
        <f t="shared" si="26"/>
        <v>-46041</v>
      </c>
      <c r="Y76" s="610">
        <v>46048.0</v>
      </c>
      <c r="Z76" s="612">
        <f t="shared" si="9"/>
        <v>7</v>
      </c>
      <c r="AA76" s="741"/>
      <c r="AB76" s="901" t="s">
        <v>94</v>
      </c>
      <c r="AC76" s="616" t="s">
        <v>1460</v>
      </c>
      <c r="AD76" s="895"/>
      <c r="AE76" s="895"/>
      <c r="AF76" s="895"/>
      <c r="AG76" s="895"/>
    </row>
    <row r="77" ht="13.5" hidden="1" customHeight="1">
      <c r="A77" s="912" t="b">
        <v>0</v>
      </c>
      <c r="B77" s="645" t="s">
        <v>114</v>
      </c>
      <c r="C77" s="645" t="s">
        <v>114</v>
      </c>
      <c r="D77" s="645" t="s">
        <v>188</v>
      </c>
      <c r="E77" s="645" t="s">
        <v>1333</v>
      </c>
      <c r="F77" s="919">
        <v>46023.0</v>
      </c>
      <c r="G77" s="902" t="s">
        <v>1313</v>
      </c>
      <c r="H77" s="920" t="s">
        <v>1461</v>
      </c>
      <c r="I77" s="920" t="s">
        <v>1462</v>
      </c>
      <c r="J77" s="920" t="s">
        <v>190</v>
      </c>
      <c r="K77" s="647">
        <v>0.0</v>
      </c>
      <c r="L77" s="647">
        <v>0.0</v>
      </c>
      <c r="M77" s="624">
        <v>17000.0</v>
      </c>
      <c r="N77" s="662"/>
      <c r="O77" s="941"/>
      <c r="P77" s="723">
        <v>46027.0</v>
      </c>
      <c r="Q77" s="723">
        <v>46027.0</v>
      </c>
      <c r="R77" s="663">
        <f t="shared" si="24"/>
        <v>0</v>
      </c>
      <c r="S77" s="723">
        <v>46030.0</v>
      </c>
      <c r="T77" s="663">
        <f t="shared" si="7"/>
        <v>3</v>
      </c>
      <c r="U77" s="663">
        <f t="shared" si="8"/>
        <v>3</v>
      </c>
      <c r="V77" s="662"/>
      <c r="W77" s="727">
        <f t="shared" si="25"/>
        <v>-46030</v>
      </c>
      <c r="X77" s="727">
        <f t="shared" si="26"/>
        <v>-46027</v>
      </c>
      <c r="Y77" s="627">
        <v>46050.0</v>
      </c>
      <c r="Z77" s="663">
        <f t="shared" si="9"/>
        <v>23</v>
      </c>
      <c r="AA77" s="904"/>
      <c r="AB77" s="942"/>
      <c r="AC77" s="941"/>
      <c r="AD77" s="942"/>
      <c r="AE77" s="942"/>
      <c r="AF77" s="942"/>
      <c r="AG77" s="942"/>
    </row>
    <row r="78" ht="13.5" hidden="1" customHeight="1">
      <c r="A78" s="604" t="b">
        <v>0</v>
      </c>
      <c r="B78" s="492" t="s">
        <v>113</v>
      </c>
      <c r="C78" s="492" t="s">
        <v>114</v>
      </c>
      <c r="D78" s="492" t="s">
        <v>188</v>
      </c>
      <c r="E78" s="492" t="s">
        <v>1356</v>
      </c>
      <c r="F78" s="606">
        <v>46054.0</v>
      </c>
      <c r="G78" s="860" t="s">
        <v>1303</v>
      </c>
      <c r="H78" s="704" t="s">
        <v>1463</v>
      </c>
      <c r="I78" s="492" t="s">
        <v>1454</v>
      </c>
      <c r="J78" s="492" t="s">
        <v>190</v>
      </c>
      <c r="K78" s="618">
        <v>0.0</v>
      </c>
      <c r="L78" s="618">
        <v>0.0</v>
      </c>
      <c r="M78" s="905">
        <v>38850.0</v>
      </c>
      <c r="N78" s="610"/>
      <c r="O78" s="799" t="s">
        <v>1455</v>
      </c>
      <c r="P78" s="610">
        <v>46048.0</v>
      </c>
      <c r="Q78" s="610">
        <v>46050.0</v>
      </c>
      <c r="R78" s="612">
        <f t="shared" si="24"/>
        <v>2</v>
      </c>
      <c r="S78" s="610">
        <v>46053.0</v>
      </c>
      <c r="T78" s="612">
        <f t="shared" si="7"/>
        <v>5</v>
      </c>
      <c r="U78" s="612">
        <f t="shared" si="8"/>
        <v>3</v>
      </c>
      <c r="V78" s="899">
        <v>46055.0</v>
      </c>
      <c r="W78" s="900">
        <f t="shared" si="25"/>
        <v>2</v>
      </c>
      <c r="X78" s="900">
        <f t="shared" si="26"/>
        <v>7</v>
      </c>
      <c r="Y78" s="610">
        <v>46065.0</v>
      </c>
      <c r="Z78" s="612">
        <f t="shared" si="9"/>
        <v>17</v>
      </c>
      <c r="AA78" s="936">
        <f t="shared" ref="AA78:AA82" si="28">Y78-V78</f>
        <v>10</v>
      </c>
      <c r="AB78" s="901"/>
      <c r="AC78" s="706" t="s">
        <v>1456</v>
      </c>
      <c r="AD78" s="895"/>
      <c r="AE78" s="895"/>
      <c r="AF78" s="895"/>
      <c r="AG78" s="895"/>
    </row>
    <row r="79" ht="13.5" hidden="1" customHeight="1">
      <c r="A79" s="604" t="b">
        <v>0</v>
      </c>
      <c r="B79" s="492" t="s">
        <v>113</v>
      </c>
      <c r="C79" s="492" t="s">
        <v>114</v>
      </c>
      <c r="D79" s="629" t="s">
        <v>188</v>
      </c>
      <c r="E79" s="629" t="s">
        <v>1333</v>
      </c>
      <c r="F79" s="628">
        <v>46054.0</v>
      </c>
      <c r="G79" s="860" t="s">
        <v>1303</v>
      </c>
      <c r="H79" s="931" t="s">
        <v>1464</v>
      </c>
      <c r="I79" s="492" t="s">
        <v>1465</v>
      </c>
      <c r="J79" s="492" t="s">
        <v>190</v>
      </c>
      <c r="K79" s="618">
        <v>0.0</v>
      </c>
      <c r="L79" s="618">
        <v>0.0</v>
      </c>
      <c r="M79" s="905">
        <v>64500.0</v>
      </c>
      <c r="N79" s="610"/>
      <c r="O79" s="909"/>
      <c r="P79" s="610">
        <v>46044.0</v>
      </c>
      <c r="Q79" s="610">
        <v>46056.0</v>
      </c>
      <c r="R79" s="663">
        <f t="shared" si="24"/>
        <v>12</v>
      </c>
      <c r="S79" s="610">
        <v>46056.0</v>
      </c>
      <c r="T79" s="663">
        <f t="shared" si="7"/>
        <v>12</v>
      </c>
      <c r="U79" s="663">
        <f t="shared" si="8"/>
        <v>0</v>
      </c>
      <c r="V79" s="610">
        <v>46056.0</v>
      </c>
      <c r="W79" s="906">
        <f t="shared" si="25"/>
        <v>0</v>
      </c>
      <c r="X79" s="906">
        <f t="shared" si="26"/>
        <v>12</v>
      </c>
      <c r="Y79" s="610">
        <v>46065.0</v>
      </c>
      <c r="Z79" s="663">
        <f t="shared" si="9"/>
        <v>21</v>
      </c>
      <c r="AA79" s="936">
        <f t="shared" si="28"/>
        <v>9</v>
      </c>
      <c r="AB79" s="901"/>
      <c r="AC79" s="706" t="s">
        <v>1466</v>
      </c>
      <c r="AD79" s="895"/>
      <c r="AE79" s="895"/>
      <c r="AF79" s="895"/>
      <c r="AG79" s="895"/>
    </row>
    <row r="80" ht="13.5" hidden="1" customHeight="1">
      <c r="A80" s="604" t="b">
        <v>0</v>
      </c>
      <c r="B80" s="492" t="s">
        <v>113</v>
      </c>
      <c r="C80" s="492" t="s">
        <v>114</v>
      </c>
      <c r="D80" s="492" t="s">
        <v>188</v>
      </c>
      <c r="E80" s="492" t="s">
        <v>1333</v>
      </c>
      <c r="F80" s="606">
        <v>46054.0</v>
      </c>
      <c r="G80" s="860" t="s">
        <v>1304</v>
      </c>
      <c r="H80" s="813" t="s">
        <v>1464</v>
      </c>
      <c r="I80" s="492" t="s">
        <v>1465</v>
      </c>
      <c r="J80" s="492" t="s">
        <v>190</v>
      </c>
      <c r="K80" s="618">
        <v>0.0</v>
      </c>
      <c r="L80" s="618">
        <v>0.0</v>
      </c>
      <c r="M80" s="905">
        <v>64000.0</v>
      </c>
      <c r="N80" s="610"/>
      <c r="O80" s="799"/>
      <c r="P80" s="610">
        <v>46044.0</v>
      </c>
      <c r="Q80" s="610">
        <v>46056.0</v>
      </c>
      <c r="R80" s="612">
        <f t="shared" si="24"/>
        <v>12</v>
      </c>
      <c r="S80" s="610">
        <v>46056.0</v>
      </c>
      <c r="T80" s="612">
        <f t="shared" si="7"/>
        <v>12</v>
      </c>
      <c r="U80" s="612">
        <f t="shared" si="8"/>
        <v>0</v>
      </c>
      <c r="V80" s="610">
        <v>46056.0</v>
      </c>
      <c r="W80" s="900">
        <f t="shared" si="25"/>
        <v>0</v>
      </c>
      <c r="X80" s="900">
        <f t="shared" si="26"/>
        <v>12</v>
      </c>
      <c r="Y80" s="610">
        <v>46065.0</v>
      </c>
      <c r="Z80" s="612">
        <f t="shared" si="9"/>
        <v>21</v>
      </c>
      <c r="AA80" s="936">
        <f t="shared" si="28"/>
        <v>9</v>
      </c>
      <c r="AB80" s="901"/>
      <c r="AC80" s="706" t="s">
        <v>1466</v>
      </c>
      <c r="AD80" s="895"/>
      <c r="AE80" s="895"/>
      <c r="AF80" s="895"/>
      <c r="AG80" s="895"/>
    </row>
    <row r="81" ht="13.5" hidden="1" customHeight="1">
      <c r="A81" s="667" t="b">
        <v>0</v>
      </c>
      <c r="B81" s="641" t="s">
        <v>113</v>
      </c>
      <c r="C81" s="635" t="s">
        <v>134</v>
      </c>
      <c r="D81" s="629" t="s">
        <v>188</v>
      </c>
      <c r="E81" s="629" t="s">
        <v>1333</v>
      </c>
      <c r="F81" s="628">
        <v>46054.0</v>
      </c>
      <c r="G81" s="902" t="s">
        <v>1303</v>
      </c>
      <c r="H81" s="943" t="s">
        <v>1467</v>
      </c>
      <c r="I81" s="629" t="s">
        <v>1468</v>
      </c>
      <c r="J81" s="492" t="s">
        <v>190</v>
      </c>
      <c r="K81" s="643">
        <v>0.0</v>
      </c>
      <c r="L81" s="643">
        <v>0.0</v>
      </c>
      <c r="M81" s="944">
        <v>64500.0</v>
      </c>
      <c r="N81" s="639"/>
      <c r="O81" s="945" t="s">
        <v>1469</v>
      </c>
      <c r="P81" s="639">
        <v>46052.0</v>
      </c>
      <c r="Q81" s="639">
        <v>46057.0</v>
      </c>
      <c r="R81" s="663">
        <f t="shared" si="24"/>
        <v>5</v>
      </c>
      <c r="S81" s="639">
        <v>46057.0</v>
      </c>
      <c r="T81" s="663">
        <f t="shared" si="7"/>
        <v>5</v>
      </c>
      <c r="U81" s="663">
        <f t="shared" si="8"/>
        <v>0</v>
      </c>
      <c r="V81" s="610">
        <v>46059.0</v>
      </c>
      <c r="W81" s="906">
        <f t="shared" si="25"/>
        <v>2</v>
      </c>
      <c r="X81" s="906">
        <f t="shared" si="26"/>
        <v>7</v>
      </c>
      <c r="Y81" s="610">
        <v>46065.0</v>
      </c>
      <c r="Z81" s="612">
        <f t="shared" si="9"/>
        <v>13</v>
      </c>
      <c r="AA81" s="936">
        <f t="shared" si="28"/>
        <v>6</v>
      </c>
      <c r="AB81" s="946"/>
      <c r="AC81" s="947"/>
      <c r="AD81" s="948"/>
      <c r="AE81" s="948"/>
      <c r="AF81" s="948"/>
      <c r="AG81" s="948"/>
    </row>
    <row r="82" ht="13.5" hidden="1" customHeight="1">
      <c r="A82" s="604" t="b">
        <v>0</v>
      </c>
      <c r="B82" s="492" t="s">
        <v>113</v>
      </c>
      <c r="C82" s="492" t="s">
        <v>114</v>
      </c>
      <c r="D82" s="492" t="s">
        <v>188</v>
      </c>
      <c r="E82" s="492" t="s">
        <v>1356</v>
      </c>
      <c r="F82" s="606">
        <v>46054.0</v>
      </c>
      <c r="G82" s="860" t="s">
        <v>1303</v>
      </c>
      <c r="H82" s="617" t="s">
        <v>1470</v>
      </c>
      <c r="I82" s="617" t="s">
        <v>1471</v>
      </c>
      <c r="J82" s="924" t="s">
        <v>190</v>
      </c>
      <c r="K82" s="618">
        <v>0.0</v>
      </c>
      <c r="L82" s="618">
        <v>0.0</v>
      </c>
      <c r="M82" s="944">
        <v>64500.0</v>
      </c>
      <c r="N82" s="610"/>
      <c r="O82" s="860"/>
      <c r="P82" s="610">
        <v>46035.0</v>
      </c>
      <c r="Q82" s="610">
        <v>46037.0</v>
      </c>
      <c r="R82" s="612">
        <f t="shared" si="24"/>
        <v>2</v>
      </c>
      <c r="S82" s="610">
        <v>46041.0</v>
      </c>
      <c r="T82" s="612">
        <f t="shared" si="7"/>
        <v>6</v>
      </c>
      <c r="U82" s="612">
        <f t="shared" si="8"/>
        <v>4</v>
      </c>
      <c r="V82" s="899">
        <v>46041.0</v>
      </c>
      <c r="W82" s="900">
        <f t="shared" si="25"/>
        <v>0</v>
      </c>
      <c r="X82" s="900">
        <f t="shared" si="26"/>
        <v>6</v>
      </c>
      <c r="Y82" s="610">
        <v>46066.0</v>
      </c>
      <c r="Z82" s="612">
        <f t="shared" si="9"/>
        <v>31</v>
      </c>
      <c r="AA82" s="936">
        <f t="shared" si="28"/>
        <v>25</v>
      </c>
      <c r="AB82" s="901"/>
      <c r="AC82" s="706" t="s">
        <v>1472</v>
      </c>
      <c r="AD82" s="895"/>
      <c r="AE82" s="895"/>
      <c r="AF82" s="895"/>
      <c r="AG82" s="895"/>
    </row>
    <row r="83" ht="13.5" hidden="1" customHeight="1">
      <c r="A83" s="604" t="b">
        <v>0</v>
      </c>
      <c r="B83" s="492" t="s">
        <v>113</v>
      </c>
      <c r="C83" s="492" t="s">
        <v>34</v>
      </c>
      <c r="D83" s="492" t="s">
        <v>188</v>
      </c>
      <c r="E83" s="629" t="s">
        <v>1333</v>
      </c>
      <c r="F83" s="606">
        <v>45992.0</v>
      </c>
      <c r="G83" s="902" t="s">
        <v>1303</v>
      </c>
      <c r="H83" s="634" t="s">
        <v>1473</v>
      </c>
      <c r="I83" s="645" t="s">
        <v>1474</v>
      </c>
      <c r="J83" s="492" t="s">
        <v>190</v>
      </c>
      <c r="K83" s="623">
        <v>0.0</v>
      </c>
      <c r="L83" s="623">
        <v>0.0</v>
      </c>
      <c r="M83" s="624">
        <v>58000.0</v>
      </c>
      <c r="N83" s="610"/>
      <c r="O83" s="492"/>
      <c r="P83" s="723">
        <v>45981.0</v>
      </c>
      <c r="Q83" s="723">
        <v>45982.0</v>
      </c>
      <c r="R83" s="612">
        <f t="shared" si="24"/>
        <v>1</v>
      </c>
      <c r="S83" s="613"/>
      <c r="T83" s="612">
        <f t="shared" si="7"/>
        <v>-45981</v>
      </c>
      <c r="U83" s="612">
        <f t="shared" si="8"/>
        <v>-45982</v>
      </c>
      <c r="V83" s="903"/>
      <c r="W83" s="903"/>
      <c r="X83" s="903"/>
      <c r="Y83" s="613"/>
      <c r="Z83" s="612">
        <f t="shared" si="9"/>
        <v>-45981</v>
      </c>
      <c r="AA83" s="741"/>
      <c r="AB83" s="742"/>
      <c r="AC83" s="620"/>
      <c r="AD83" s="742"/>
      <c r="AE83" s="742"/>
      <c r="AF83" s="742"/>
      <c r="AG83" s="742"/>
    </row>
    <row r="84" ht="13.5" hidden="1" customHeight="1">
      <c r="A84" s="604" t="b">
        <v>0</v>
      </c>
      <c r="B84" s="492" t="s">
        <v>113</v>
      </c>
      <c r="C84" s="492" t="s">
        <v>134</v>
      </c>
      <c r="D84" s="492" t="s">
        <v>188</v>
      </c>
      <c r="E84" s="492" t="s">
        <v>1356</v>
      </c>
      <c r="F84" s="606">
        <v>46054.0</v>
      </c>
      <c r="G84" s="860" t="s">
        <v>1303</v>
      </c>
      <c r="H84" s="704" t="s">
        <v>1475</v>
      </c>
      <c r="I84" s="492" t="s">
        <v>1476</v>
      </c>
      <c r="J84" s="492" t="s">
        <v>190</v>
      </c>
      <c r="K84" s="618">
        <v>0.0</v>
      </c>
      <c r="L84" s="618">
        <v>0.0</v>
      </c>
      <c r="M84" s="905">
        <v>64500.0</v>
      </c>
      <c r="N84" s="610"/>
      <c r="O84" s="799"/>
      <c r="P84" s="610">
        <v>46050.0</v>
      </c>
      <c r="Q84" s="610">
        <v>46058.0</v>
      </c>
      <c r="R84" s="612">
        <f t="shared" si="24"/>
        <v>8</v>
      </c>
      <c r="S84" s="610">
        <v>46058.0</v>
      </c>
      <c r="T84" s="612">
        <f t="shared" si="7"/>
        <v>8</v>
      </c>
      <c r="U84" s="612">
        <f t="shared" si="8"/>
        <v>0</v>
      </c>
      <c r="V84" s="610">
        <v>46059.0</v>
      </c>
      <c r="W84" s="900">
        <f t="shared" ref="W84:W93" si="29">V84-S84</f>
        <v>1</v>
      </c>
      <c r="X84" s="900">
        <f t="shared" ref="X84:X110" si="30">V84-P84</f>
        <v>9</v>
      </c>
      <c r="Y84" s="610">
        <v>46066.0</v>
      </c>
      <c r="Z84" s="612">
        <f t="shared" si="9"/>
        <v>16</v>
      </c>
      <c r="AA84" s="936">
        <f t="shared" ref="AA84:AA85" si="31">Y84-V84</f>
        <v>7</v>
      </c>
      <c r="AB84" s="901"/>
      <c r="AC84" s="706"/>
      <c r="AD84" s="895"/>
      <c r="AE84" s="895"/>
      <c r="AF84" s="895"/>
      <c r="AG84" s="895"/>
    </row>
    <row r="85" ht="13.5" hidden="1" customHeight="1">
      <c r="A85" s="604" t="b">
        <v>0</v>
      </c>
      <c r="B85" s="492" t="s">
        <v>135</v>
      </c>
      <c r="C85" s="492" t="s">
        <v>135</v>
      </c>
      <c r="D85" s="629" t="s">
        <v>188</v>
      </c>
      <c r="E85" s="629" t="s">
        <v>1421</v>
      </c>
      <c r="F85" s="606">
        <v>46054.0</v>
      </c>
      <c r="G85" s="860" t="s">
        <v>1304</v>
      </c>
      <c r="H85" s="931" t="s">
        <v>1422</v>
      </c>
      <c r="I85" s="492" t="s">
        <v>1423</v>
      </c>
      <c r="J85" s="492" t="s">
        <v>190</v>
      </c>
      <c r="K85" s="618">
        <v>0.0</v>
      </c>
      <c r="L85" s="618">
        <v>0.0</v>
      </c>
      <c r="M85" s="622">
        <v>64000.0</v>
      </c>
      <c r="N85" s="610"/>
      <c r="O85" s="909"/>
      <c r="P85" s="610">
        <v>46044.0</v>
      </c>
      <c r="Q85" s="610">
        <v>46045.0</v>
      </c>
      <c r="R85" s="663">
        <f t="shared" si="24"/>
        <v>1</v>
      </c>
      <c r="S85" s="610">
        <v>46045.0</v>
      </c>
      <c r="T85" s="612">
        <f t="shared" si="7"/>
        <v>1</v>
      </c>
      <c r="U85" s="612">
        <f t="shared" si="8"/>
        <v>0</v>
      </c>
      <c r="V85" s="610">
        <v>46048.0</v>
      </c>
      <c r="W85" s="906">
        <f t="shared" si="29"/>
        <v>3</v>
      </c>
      <c r="X85" s="906">
        <f t="shared" si="30"/>
        <v>4</v>
      </c>
      <c r="Y85" s="610">
        <v>46069.0</v>
      </c>
      <c r="Z85" s="663">
        <f t="shared" si="9"/>
        <v>25</v>
      </c>
      <c r="AA85" s="904">
        <f t="shared" si="31"/>
        <v>21</v>
      </c>
      <c r="AB85" s="901" t="s">
        <v>1477</v>
      </c>
      <c r="AC85" s="706" t="s">
        <v>1424</v>
      </c>
      <c r="AD85" s="895"/>
      <c r="AE85" s="895"/>
      <c r="AF85" s="895"/>
      <c r="AG85" s="895"/>
    </row>
    <row r="86" ht="13.5" hidden="1" customHeight="1">
      <c r="A86" s="726" t="b">
        <v>0</v>
      </c>
      <c r="B86" s="649" t="s">
        <v>113</v>
      </c>
      <c r="C86" s="649" t="s">
        <v>114</v>
      </c>
      <c r="D86" s="492" t="s">
        <v>188</v>
      </c>
      <c r="E86" s="492" t="s">
        <v>1356</v>
      </c>
      <c r="F86" s="728">
        <v>46023.0</v>
      </c>
      <c r="G86" s="860" t="s">
        <v>1305</v>
      </c>
      <c r="H86" s="940" t="s">
        <v>1458</v>
      </c>
      <c r="I86" s="492" t="s">
        <v>1459</v>
      </c>
      <c r="J86" s="649" t="s">
        <v>190</v>
      </c>
      <c r="K86" s="657">
        <v>0.0</v>
      </c>
      <c r="L86" s="657">
        <v>0.0</v>
      </c>
      <c r="M86" s="622">
        <v>55000.0</v>
      </c>
      <c r="N86" s="613">
        <v>46049.0</v>
      </c>
      <c r="O86" s="492" t="s">
        <v>1478</v>
      </c>
      <c r="P86" s="610">
        <v>46041.0</v>
      </c>
      <c r="Q86" s="610">
        <v>46043.0</v>
      </c>
      <c r="R86" s="612">
        <f t="shared" si="24"/>
        <v>2</v>
      </c>
      <c r="S86" s="610">
        <v>46043.0</v>
      </c>
      <c r="T86" s="612">
        <f t="shared" si="7"/>
        <v>2</v>
      </c>
      <c r="U86" s="612">
        <f t="shared" si="8"/>
        <v>0</v>
      </c>
      <c r="V86" s="937"/>
      <c r="W86" s="900">
        <f t="shared" si="29"/>
        <v>-46043</v>
      </c>
      <c r="X86" s="900">
        <f t="shared" si="30"/>
        <v>-46041</v>
      </c>
      <c r="Y86" s="610">
        <v>46048.0</v>
      </c>
      <c r="Z86" s="612">
        <f t="shared" si="9"/>
        <v>7</v>
      </c>
      <c r="AA86" s="741"/>
      <c r="AB86" s="901" t="s">
        <v>94</v>
      </c>
      <c r="AC86" s="616" t="s">
        <v>1478</v>
      </c>
      <c r="AD86" s="895"/>
      <c r="AE86" s="895"/>
      <c r="AF86" s="895"/>
      <c r="AG86" s="895"/>
    </row>
    <row r="87" ht="13.5" hidden="1" customHeight="1">
      <c r="A87" s="604" t="b">
        <v>0</v>
      </c>
      <c r="B87" s="492" t="s">
        <v>113</v>
      </c>
      <c r="C87" s="492" t="s">
        <v>114</v>
      </c>
      <c r="D87" s="492" t="s">
        <v>188</v>
      </c>
      <c r="E87" s="629" t="s">
        <v>1333</v>
      </c>
      <c r="F87" s="606">
        <v>46023.0</v>
      </c>
      <c r="G87" s="902" t="s">
        <v>1304</v>
      </c>
      <c r="H87" s="617" t="s">
        <v>1479</v>
      </c>
      <c r="I87" s="492" t="s">
        <v>1480</v>
      </c>
      <c r="J87" s="492" t="s">
        <v>190</v>
      </c>
      <c r="K87" s="623">
        <v>0.0</v>
      </c>
      <c r="L87" s="623">
        <v>0.0</v>
      </c>
      <c r="M87" s="622">
        <v>64000.0</v>
      </c>
      <c r="N87" s="610"/>
      <c r="O87" s="492" t="s">
        <v>1481</v>
      </c>
      <c r="P87" s="610">
        <v>45999.0</v>
      </c>
      <c r="Q87" s="610">
        <v>46002.0</v>
      </c>
      <c r="R87" s="612">
        <f t="shared" si="24"/>
        <v>3</v>
      </c>
      <c r="S87" s="610">
        <v>46002.0</v>
      </c>
      <c r="T87" s="612">
        <f t="shared" si="7"/>
        <v>3</v>
      </c>
      <c r="U87" s="612">
        <f t="shared" si="8"/>
        <v>0</v>
      </c>
      <c r="V87" s="939"/>
      <c r="W87" s="906">
        <f t="shared" si="29"/>
        <v>-46002</v>
      </c>
      <c r="X87" s="906">
        <f t="shared" si="30"/>
        <v>-45999</v>
      </c>
      <c r="Y87" s="907">
        <v>46037.0</v>
      </c>
      <c r="Z87" s="612">
        <f t="shared" si="9"/>
        <v>38</v>
      </c>
      <c r="AA87" s="741"/>
      <c r="AB87" s="895"/>
      <c r="AC87" s="616" t="s">
        <v>1304</v>
      </c>
      <c r="AD87" s="895"/>
      <c r="AE87" s="895"/>
      <c r="AF87" s="895"/>
      <c r="AG87" s="895"/>
    </row>
    <row r="88" ht="13.5" hidden="1" customHeight="1">
      <c r="A88" s="604" t="b">
        <v>0</v>
      </c>
      <c r="B88" s="492" t="s">
        <v>113</v>
      </c>
      <c r="C88" s="492" t="s">
        <v>134</v>
      </c>
      <c r="D88" s="492" t="s">
        <v>188</v>
      </c>
      <c r="E88" s="492" t="s">
        <v>1333</v>
      </c>
      <c r="F88" s="606">
        <v>46023.0</v>
      </c>
      <c r="G88" s="860" t="s">
        <v>1303</v>
      </c>
      <c r="H88" s="617" t="s">
        <v>1482</v>
      </c>
      <c r="I88" s="492" t="s">
        <v>1483</v>
      </c>
      <c r="J88" s="492" t="s">
        <v>190</v>
      </c>
      <c r="K88" s="618">
        <v>0.0</v>
      </c>
      <c r="L88" s="618">
        <v>0.0</v>
      </c>
      <c r="M88" s="622">
        <v>58000.0</v>
      </c>
      <c r="N88" s="610"/>
      <c r="O88" s="492"/>
      <c r="P88" s="610">
        <v>46010.0</v>
      </c>
      <c r="Q88" s="610">
        <v>46014.0</v>
      </c>
      <c r="R88" s="612">
        <f t="shared" si="24"/>
        <v>4</v>
      </c>
      <c r="S88" s="610">
        <v>46014.0</v>
      </c>
      <c r="T88" s="612">
        <f t="shared" si="7"/>
        <v>4</v>
      </c>
      <c r="U88" s="612">
        <f t="shared" si="8"/>
        <v>0</v>
      </c>
      <c r="V88" s="937"/>
      <c r="W88" s="900">
        <f t="shared" si="29"/>
        <v>-46014</v>
      </c>
      <c r="X88" s="900">
        <f t="shared" si="30"/>
        <v>-46010</v>
      </c>
      <c r="Y88" s="907">
        <v>46030.0</v>
      </c>
      <c r="Z88" s="612">
        <f t="shared" si="9"/>
        <v>20</v>
      </c>
      <c r="AA88" s="741"/>
      <c r="AB88" s="895"/>
      <c r="AC88" s="616" t="s">
        <v>1484</v>
      </c>
      <c r="AD88" s="895"/>
      <c r="AE88" s="895"/>
      <c r="AF88" s="895"/>
      <c r="AG88" s="895"/>
    </row>
    <row r="89" ht="13.5" hidden="1" customHeight="1">
      <c r="A89" s="604" t="b">
        <v>0</v>
      </c>
      <c r="B89" s="492" t="s">
        <v>114</v>
      </c>
      <c r="C89" s="492" t="s">
        <v>114</v>
      </c>
      <c r="D89" s="629" t="s">
        <v>188</v>
      </c>
      <c r="E89" s="629" t="s">
        <v>1333</v>
      </c>
      <c r="F89" s="606">
        <v>46023.0</v>
      </c>
      <c r="G89" s="860" t="s">
        <v>1304</v>
      </c>
      <c r="H89" s="929" t="s">
        <v>1461</v>
      </c>
      <c r="I89" s="929" t="s">
        <v>1462</v>
      </c>
      <c r="J89" s="929" t="s">
        <v>190</v>
      </c>
      <c r="K89" s="618">
        <v>0.0</v>
      </c>
      <c r="L89" s="618">
        <v>0.0</v>
      </c>
      <c r="M89" s="622">
        <v>64000.0</v>
      </c>
      <c r="N89" s="610"/>
      <c r="O89" s="492"/>
      <c r="P89" s="610">
        <v>46027.0</v>
      </c>
      <c r="Q89" s="610">
        <v>46027.0</v>
      </c>
      <c r="R89" s="663">
        <f t="shared" si="24"/>
        <v>0</v>
      </c>
      <c r="S89" s="610">
        <v>46030.0</v>
      </c>
      <c r="T89" s="612">
        <f t="shared" si="7"/>
        <v>3</v>
      </c>
      <c r="U89" s="612">
        <f t="shared" si="8"/>
        <v>3</v>
      </c>
      <c r="V89" s="939"/>
      <c r="W89" s="906">
        <f t="shared" si="29"/>
        <v>-46030</v>
      </c>
      <c r="X89" s="906">
        <f t="shared" si="30"/>
        <v>-46027</v>
      </c>
      <c r="Y89" s="610">
        <v>46042.0</v>
      </c>
      <c r="Z89" s="663">
        <f t="shared" si="9"/>
        <v>15</v>
      </c>
      <c r="AA89" s="904"/>
      <c r="AB89" s="895"/>
      <c r="AC89" s="616"/>
      <c r="AD89" s="895"/>
      <c r="AE89" s="895"/>
      <c r="AF89" s="895"/>
      <c r="AG89" s="895"/>
    </row>
    <row r="90" ht="13.5" hidden="1" customHeight="1">
      <c r="A90" s="726" t="b">
        <v>0</v>
      </c>
      <c r="B90" s="649" t="s">
        <v>114</v>
      </c>
      <c r="C90" s="649" t="s">
        <v>114</v>
      </c>
      <c r="D90" s="492" t="s">
        <v>188</v>
      </c>
      <c r="E90" s="492" t="s">
        <v>1333</v>
      </c>
      <c r="F90" s="606">
        <v>46023.0</v>
      </c>
      <c r="G90" s="860" t="s">
        <v>1305</v>
      </c>
      <c r="H90" s="910" t="s">
        <v>1461</v>
      </c>
      <c r="I90" s="924" t="s">
        <v>1462</v>
      </c>
      <c r="J90" s="924" t="s">
        <v>190</v>
      </c>
      <c r="K90" s="618">
        <v>0.0</v>
      </c>
      <c r="L90" s="618">
        <v>0.0</v>
      </c>
      <c r="M90" s="622">
        <v>255867.0</v>
      </c>
      <c r="N90" s="660"/>
      <c r="O90" s="949"/>
      <c r="P90" s="610">
        <v>46027.0</v>
      </c>
      <c r="Q90" s="610">
        <v>46027.0</v>
      </c>
      <c r="R90" s="612">
        <f t="shared" si="24"/>
        <v>0</v>
      </c>
      <c r="S90" s="610">
        <v>46030.0</v>
      </c>
      <c r="T90" s="612">
        <f t="shared" si="7"/>
        <v>3</v>
      </c>
      <c r="U90" s="612">
        <f t="shared" si="8"/>
        <v>3</v>
      </c>
      <c r="V90" s="937"/>
      <c r="W90" s="900">
        <f t="shared" si="29"/>
        <v>-46030</v>
      </c>
      <c r="X90" s="900">
        <f t="shared" si="30"/>
        <v>-46027</v>
      </c>
      <c r="Y90" s="907">
        <v>46038.0</v>
      </c>
      <c r="Z90" s="612">
        <f t="shared" si="9"/>
        <v>11</v>
      </c>
      <c r="AA90" s="741"/>
      <c r="AB90" s="950"/>
      <c r="AC90" s="951"/>
      <c r="AD90" s="878"/>
      <c r="AE90" s="878"/>
      <c r="AF90" s="878"/>
      <c r="AG90" s="878"/>
    </row>
    <row r="91" ht="13.5" hidden="1" customHeight="1">
      <c r="A91" s="604" t="b">
        <v>0</v>
      </c>
      <c r="B91" s="492" t="s">
        <v>113</v>
      </c>
      <c r="C91" s="492" t="s">
        <v>134</v>
      </c>
      <c r="D91" s="492" t="s">
        <v>188</v>
      </c>
      <c r="E91" s="629" t="s">
        <v>1333</v>
      </c>
      <c r="F91" s="606">
        <v>46023.0</v>
      </c>
      <c r="G91" s="902" t="s">
        <v>1304</v>
      </c>
      <c r="H91" s="617" t="s">
        <v>1482</v>
      </c>
      <c r="I91" s="492" t="s">
        <v>1483</v>
      </c>
      <c r="J91" s="492" t="s">
        <v>190</v>
      </c>
      <c r="K91" s="618">
        <v>0.0</v>
      </c>
      <c r="L91" s="618">
        <v>0.0</v>
      </c>
      <c r="M91" s="622">
        <v>64000.0</v>
      </c>
      <c r="N91" s="610"/>
      <c r="O91" s="492"/>
      <c r="P91" s="610">
        <v>46010.0</v>
      </c>
      <c r="Q91" s="610">
        <v>46014.0</v>
      </c>
      <c r="R91" s="612">
        <f t="shared" si="24"/>
        <v>4</v>
      </c>
      <c r="S91" s="610">
        <v>46014.0</v>
      </c>
      <c r="T91" s="612">
        <f t="shared" si="7"/>
        <v>4</v>
      </c>
      <c r="U91" s="612">
        <f t="shared" si="8"/>
        <v>0</v>
      </c>
      <c r="V91" s="939"/>
      <c r="W91" s="906">
        <f t="shared" si="29"/>
        <v>-46014</v>
      </c>
      <c r="X91" s="906">
        <f t="shared" si="30"/>
        <v>-46010</v>
      </c>
      <c r="Y91" s="907">
        <v>46030.0</v>
      </c>
      <c r="Z91" s="612">
        <f t="shared" si="9"/>
        <v>20</v>
      </c>
      <c r="AA91" s="741"/>
      <c r="AB91" s="895"/>
      <c r="AC91" s="616" t="s">
        <v>1484</v>
      </c>
      <c r="AD91" s="895"/>
      <c r="AE91" s="895"/>
      <c r="AF91" s="895"/>
      <c r="AG91" s="895"/>
    </row>
    <row r="92" ht="13.5" hidden="1" customHeight="1">
      <c r="A92" s="604" t="b">
        <v>0</v>
      </c>
      <c r="B92" s="492" t="s">
        <v>113</v>
      </c>
      <c r="C92" s="492" t="s">
        <v>134</v>
      </c>
      <c r="D92" s="492" t="s">
        <v>188</v>
      </c>
      <c r="E92" s="492" t="s">
        <v>1356</v>
      </c>
      <c r="F92" s="606">
        <v>46054.0</v>
      </c>
      <c r="G92" s="860" t="s">
        <v>1303</v>
      </c>
      <c r="H92" s="704" t="s">
        <v>1485</v>
      </c>
      <c r="I92" s="492" t="s">
        <v>1486</v>
      </c>
      <c r="J92" s="492" t="s">
        <v>190</v>
      </c>
      <c r="K92" s="618">
        <v>0.0</v>
      </c>
      <c r="L92" s="618">
        <v>0.0</v>
      </c>
      <c r="M92" s="905">
        <v>64500.0</v>
      </c>
      <c r="N92" s="610"/>
      <c r="O92" s="799"/>
      <c r="P92" s="610">
        <v>46052.0</v>
      </c>
      <c r="Q92" s="610">
        <v>46057.0</v>
      </c>
      <c r="R92" s="612">
        <f t="shared" si="24"/>
        <v>5</v>
      </c>
      <c r="S92" s="610">
        <v>46058.0</v>
      </c>
      <c r="T92" s="612">
        <f t="shared" si="7"/>
        <v>6</v>
      </c>
      <c r="U92" s="612">
        <f t="shared" si="8"/>
        <v>1</v>
      </c>
      <c r="V92" s="610">
        <v>46059.0</v>
      </c>
      <c r="W92" s="900">
        <f t="shared" si="29"/>
        <v>1</v>
      </c>
      <c r="X92" s="900">
        <f t="shared" si="30"/>
        <v>7</v>
      </c>
      <c r="Y92" s="610">
        <v>46069.0</v>
      </c>
      <c r="Z92" s="612">
        <f t="shared" si="9"/>
        <v>17</v>
      </c>
      <c r="AA92" s="936">
        <f>Y92-V92</f>
        <v>10</v>
      </c>
      <c r="AB92" s="901"/>
      <c r="AC92" s="706"/>
      <c r="AD92" s="895"/>
      <c r="AE92" s="895"/>
      <c r="AF92" s="895"/>
      <c r="AG92" s="895"/>
    </row>
    <row r="93" ht="14.25" hidden="1" customHeight="1">
      <c r="A93" s="912" t="b">
        <v>0</v>
      </c>
      <c r="B93" s="645" t="s">
        <v>114</v>
      </c>
      <c r="C93" s="645" t="s">
        <v>114</v>
      </c>
      <c r="D93" s="629" t="s">
        <v>188</v>
      </c>
      <c r="E93" s="629" t="s">
        <v>1333</v>
      </c>
      <c r="F93" s="606">
        <v>46023.0</v>
      </c>
      <c r="G93" s="902" t="s">
        <v>1303</v>
      </c>
      <c r="H93" s="920" t="s">
        <v>1461</v>
      </c>
      <c r="I93" s="929" t="s">
        <v>1462</v>
      </c>
      <c r="J93" s="929" t="s">
        <v>190</v>
      </c>
      <c r="K93" s="618">
        <v>0.0</v>
      </c>
      <c r="L93" s="618">
        <v>0.0</v>
      </c>
      <c r="M93" s="624">
        <v>40000.0</v>
      </c>
      <c r="N93" s="662"/>
      <c r="O93" s="952"/>
      <c r="P93" s="610">
        <v>46027.0</v>
      </c>
      <c r="Q93" s="610">
        <v>46027.0</v>
      </c>
      <c r="R93" s="663">
        <f t="shared" si="24"/>
        <v>0</v>
      </c>
      <c r="S93" s="610">
        <v>46030.0</v>
      </c>
      <c r="T93" s="612">
        <f t="shared" si="7"/>
        <v>3</v>
      </c>
      <c r="U93" s="612">
        <f t="shared" si="8"/>
        <v>3</v>
      </c>
      <c r="V93" s="939"/>
      <c r="W93" s="906">
        <f t="shared" si="29"/>
        <v>-46030</v>
      </c>
      <c r="X93" s="906">
        <f t="shared" si="30"/>
        <v>-46027</v>
      </c>
      <c r="Y93" s="925">
        <v>46036.0</v>
      </c>
      <c r="Z93" s="663">
        <f t="shared" si="9"/>
        <v>9</v>
      </c>
      <c r="AA93" s="904"/>
      <c r="AB93" s="942"/>
      <c r="AC93" s="941"/>
      <c r="AD93" s="942"/>
      <c r="AE93" s="942"/>
      <c r="AF93" s="942"/>
      <c r="AG93" s="942"/>
    </row>
    <row r="94" ht="14.25" hidden="1" customHeight="1">
      <c r="A94" s="604" t="b">
        <v>0</v>
      </c>
      <c r="B94" s="492" t="s">
        <v>113</v>
      </c>
      <c r="C94" s="492" t="s">
        <v>134</v>
      </c>
      <c r="D94" s="492" t="s">
        <v>188</v>
      </c>
      <c r="E94" s="492" t="s">
        <v>1333</v>
      </c>
      <c r="F94" s="606">
        <v>46054.0</v>
      </c>
      <c r="G94" s="860" t="s">
        <v>1304</v>
      </c>
      <c r="H94" s="704" t="s">
        <v>1487</v>
      </c>
      <c r="I94" s="492" t="s">
        <v>1488</v>
      </c>
      <c r="J94" s="492" t="s">
        <v>190</v>
      </c>
      <c r="K94" s="618">
        <v>0.0</v>
      </c>
      <c r="L94" s="618">
        <v>0.0</v>
      </c>
      <c r="M94" s="905">
        <v>64000.0</v>
      </c>
      <c r="N94" s="610"/>
      <c r="O94" s="799"/>
      <c r="P94" s="610">
        <v>46052.0</v>
      </c>
      <c r="Q94" s="610">
        <v>46062.0</v>
      </c>
      <c r="R94" s="636">
        <f t="shared" si="24"/>
        <v>10</v>
      </c>
      <c r="S94" s="610">
        <v>46065.0</v>
      </c>
      <c r="T94" s="612">
        <f t="shared" si="7"/>
        <v>13</v>
      </c>
      <c r="U94" s="612">
        <f t="shared" si="8"/>
        <v>3</v>
      </c>
      <c r="V94" s="610">
        <v>46068.0</v>
      </c>
      <c r="W94" s="900">
        <f>V94-S95</f>
        <v>18</v>
      </c>
      <c r="X94" s="900">
        <f t="shared" si="30"/>
        <v>16</v>
      </c>
      <c r="Y94" s="610">
        <v>46069.0</v>
      </c>
      <c r="Z94" s="612">
        <f t="shared" si="9"/>
        <v>17</v>
      </c>
      <c r="AA94" s="936">
        <f t="shared" ref="AA94:AA110" si="32">Y94-V94</f>
        <v>1</v>
      </c>
      <c r="AB94" s="901"/>
      <c r="AC94" s="706" t="s">
        <v>1489</v>
      </c>
      <c r="AD94" s="895"/>
      <c r="AE94" s="895"/>
      <c r="AF94" s="895"/>
      <c r="AG94" s="895"/>
    </row>
    <row r="95" ht="14.25" hidden="1" customHeight="1">
      <c r="A95" s="604" t="b">
        <v>0</v>
      </c>
      <c r="B95" s="492" t="s">
        <v>113</v>
      </c>
      <c r="C95" s="492" t="s">
        <v>114</v>
      </c>
      <c r="D95" s="629" t="s">
        <v>188</v>
      </c>
      <c r="E95" s="629" t="s">
        <v>1333</v>
      </c>
      <c r="F95" s="606">
        <v>46054.0</v>
      </c>
      <c r="G95" s="860" t="s">
        <v>1304</v>
      </c>
      <c r="H95" s="704" t="s">
        <v>1490</v>
      </c>
      <c r="I95" s="492" t="s">
        <v>1491</v>
      </c>
      <c r="J95" s="492" t="s">
        <v>190</v>
      </c>
      <c r="K95" s="618">
        <v>0.0</v>
      </c>
      <c r="L95" s="618">
        <v>0.0</v>
      </c>
      <c r="M95" s="905">
        <v>64000.0</v>
      </c>
      <c r="N95" s="610"/>
      <c r="O95" s="909"/>
      <c r="P95" s="610">
        <v>46049.0</v>
      </c>
      <c r="Q95" s="610">
        <v>46050.0</v>
      </c>
      <c r="R95" s="663">
        <f t="shared" si="24"/>
        <v>1</v>
      </c>
      <c r="S95" s="610">
        <v>46050.0</v>
      </c>
      <c r="T95" s="612">
        <f t="shared" si="7"/>
        <v>1</v>
      </c>
      <c r="U95" s="612">
        <f t="shared" si="8"/>
        <v>0</v>
      </c>
      <c r="V95" s="913">
        <v>46055.0</v>
      </c>
      <c r="W95" s="906">
        <f t="shared" ref="W95:W110" si="33">V95-S95</f>
        <v>5</v>
      </c>
      <c r="X95" s="906">
        <f t="shared" si="30"/>
        <v>6</v>
      </c>
      <c r="Y95" s="610">
        <v>46070.0</v>
      </c>
      <c r="Z95" s="663">
        <f t="shared" si="9"/>
        <v>21</v>
      </c>
      <c r="AA95" s="936">
        <f t="shared" si="32"/>
        <v>15</v>
      </c>
      <c r="AB95" s="901"/>
      <c r="AC95" s="706" t="s">
        <v>1492</v>
      </c>
      <c r="AD95" s="895"/>
      <c r="AE95" s="895"/>
      <c r="AF95" s="895"/>
      <c r="AG95" s="895"/>
    </row>
    <row r="96" ht="14.25" hidden="1" customHeight="1">
      <c r="A96" s="604" t="b">
        <v>0</v>
      </c>
      <c r="B96" s="492" t="s">
        <v>113</v>
      </c>
      <c r="C96" s="492" t="s">
        <v>114</v>
      </c>
      <c r="D96" s="492" t="s">
        <v>188</v>
      </c>
      <c r="E96" s="492" t="s">
        <v>1333</v>
      </c>
      <c r="F96" s="606">
        <v>46054.0</v>
      </c>
      <c r="G96" s="860" t="s">
        <v>1303</v>
      </c>
      <c r="H96" s="813" t="s">
        <v>1493</v>
      </c>
      <c r="I96" s="953" t="s">
        <v>1494</v>
      </c>
      <c r="J96" s="492" t="s">
        <v>190</v>
      </c>
      <c r="K96" s="618">
        <v>0.0</v>
      </c>
      <c r="L96" s="618">
        <v>0.0</v>
      </c>
      <c r="M96" s="905">
        <v>63500.0</v>
      </c>
      <c r="N96" s="610"/>
      <c r="O96" s="799" t="s">
        <v>1495</v>
      </c>
      <c r="P96" s="610">
        <v>46056.0</v>
      </c>
      <c r="Q96" s="610">
        <v>46058.0</v>
      </c>
      <c r="R96" s="636">
        <f t="shared" si="24"/>
        <v>2</v>
      </c>
      <c r="S96" s="610">
        <v>46058.0</v>
      </c>
      <c r="T96" s="612">
        <f t="shared" si="7"/>
        <v>2</v>
      </c>
      <c r="U96" s="612">
        <f t="shared" si="8"/>
        <v>0</v>
      </c>
      <c r="V96" s="610">
        <v>46059.0</v>
      </c>
      <c r="W96" s="900">
        <f t="shared" si="33"/>
        <v>1</v>
      </c>
      <c r="X96" s="900">
        <f t="shared" si="30"/>
        <v>3</v>
      </c>
      <c r="Y96" s="610">
        <v>46070.0</v>
      </c>
      <c r="Z96" s="612">
        <f t="shared" si="9"/>
        <v>14</v>
      </c>
      <c r="AA96" s="936">
        <f t="shared" si="32"/>
        <v>11</v>
      </c>
      <c r="AB96" s="901"/>
      <c r="AC96" s="706" t="s">
        <v>1496</v>
      </c>
      <c r="AD96" s="895"/>
      <c r="AE96" s="895"/>
      <c r="AF96" s="895"/>
      <c r="AG96" s="895"/>
    </row>
    <row r="97" ht="13.5" hidden="1" customHeight="1">
      <c r="A97" s="604" t="b">
        <v>0</v>
      </c>
      <c r="B97" s="492" t="s">
        <v>113</v>
      </c>
      <c r="C97" s="492" t="s">
        <v>114</v>
      </c>
      <c r="D97" s="629" t="s">
        <v>188</v>
      </c>
      <c r="E97" s="629" t="s">
        <v>1333</v>
      </c>
      <c r="F97" s="606">
        <v>46054.0</v>
      </c>
      <c r="G97" s="860" t="s">
        <v>1304</v>
      </c>
      <c r="H97" s="931" t="s">
        <v>1493</v>
      </c>
      <c r="I97" s="954" t="s">
        <v>1494</v>
      </c>
      <c r="J97" s="492" t="s">
        <v>190</v>
      </c>
      <c r="K97" s="618">
        <v>0.0</v>
      </c>
      <c r="L97" s="618">
        <v>0.0</v>
      </c>
      <c r="M97" s="944">
        <v>64000.0</v>
      </c>
      <c r="N97" s="610"/>
      <c r="O97" s="909"/>
      <c r="P97" s="610">
        <v>46056.0</v>
      </c>
      <c r="Q97" s="610">
        <v>46058.0</v>
      </c>
      <c r="R97" s="636">
        <f t="shared" si="24"/>
        <v>2</v>
      </c>
      <c r="S97" s="610">
        <v>46058.0</v>
      </c>
      <c r="T97" s="663">
        <f t="shared" si="7"/>
        <v>2</v>
      </c>
      <c r="U97" s="663">
        <f t="shared" si="8"/>
        <v>0</v>
      </c>
      <c r="V97" s="610">
        <v>46059.0</v>
      </c>
      <c r="W97" s="906">
        <f t="shared" si="33"/>
        <v>1</v>
      </c>
      <c r="X97" s="906">
        <f t="shared" si="30"/>
        <v>3</v>
      </c>
      <c r="Y97" s="610">
        <v>46070.0</v>
      </c>
      <c r="Z97" s="663">
        <f t="shared" si="9"/>
        <v>14</v>
      </c>
      <c r="AA97" s="936">
        <f t="shared" si="32"/>
        <v>11</v>
      </c>
      <c r="AB97" s="901"/>
      <c r="AC97" s="706" t="s">
        <v>1496</v>
      </c>
      <c r="AD97" s="895"/>
      <c r="AE97" s="895"/>
      <c r="AF97" s="895"/>
      <c r="AG97" s="895"/>
    </row>
    <row r="98" ht="13.5" hidden="1" customHeight="1">
      <c r="A98" s="604" t="b">
        <v>0</v>
      </c>
      <c r="B98" s="492" t="s">
        <v>136</v>
      </c>
      <c r="C98" s="492" t="s">
        <v>114</v>
      </c>
      <c r="D98" s="492" t="s">
        <v>188</v>
      </c>
      <c r="E98" s="492" t="s">
        <v>1369</v>
      </c>
      <c r="F98" s="606">
        <v>46054.0</v>
      </c>
      <c r="G98" s="860" t="s">
        <v>1303</v>
      </c>
      <c r="H98" s="813" t="s">
        <v>1497</v>
      </c>
      <c r="I98" s="492" t="s">
        <v>1350</v>
      </c>
      <c r="J98" s="492" t="s">
        <v>190</v>
      </c>
      <c r="K98" s="618">
        <v>0.0</v>
      </c>
      <c r="L98" s="618">
        <v>0.0</v>
      </c>
      <c r="M98" s="622">
        <v>64500.0</v>
      </c>
      <c r="N98" s="610"/>
      <c r="O98" s="799"/>
      <c r="P98" s="610">
        <v>46062.0</v>
      </c>
      <c r="Q98" s="610">
        <v>46063.0</v>
      </c>
      <c r="R98" s="636">
        <f t="shared" si="24"/>
        <v>1</v>
      </c>
      <c r="S98" s="610">
        <v>46065.0</v>
      </c>
      <c r="T98" s="612">
        <f t="shared" si="7"/>
        <v>3</v>
      </c>
      <c r="U98" s="612">
        <f t="shared" si="8"/>
        <v>2</v>
      </c>
      <c r="V98" s="610">
        <v>46065.0</v>
      </c>
      <c r="W98" s="900">
        <f t="shared" si="33"/>
        <v>0</v>
      </c>
      <c r="X98" s="900">
        <f t="shared" si="30"/>
        <v>3</v>
      </c>
      <c r="Y98" s="610">
        <v>46070.0</v>
      </c>
      <c r="Z98" s="612">
        <f t="shared" si="9"/>
        <v>8</v>
      </c>
      <c r="AA98" s="741">
        <f t="shared" si="32"/>
        <v>5</v>
      </c>
      <c r="AB98" s="901"/>
      <c r="AC98" s="955" t="s">
        <v>1498</v>
      </c>
      <c r="AD98" s="895"/>
      <c r="AE98" s="895"/>
      <c r="AF98" s="895"/>
      <c r="AG98" s="895"/>
    </row>
    <row r="99" ht="13.5" hidden="1" customHeight="1">
      <c r="A99" s="604" t="b">
        <v>0</v>
      </c>
      <c r="B99" s="492" t="s">
        <v>136</v>
      </c>
      <c r="C99" s="492" t="s">
        <v>114</v>
      </c>
      <c r="D99" s="629" t="s">
        <v>188</v>
      </c>
      <c r="E99" s="629" t="s">
        <v>1369</v>
      </c>
      <c r="F99" s="606">
        <v>46054.0</v>
      </c>
      <c r="G99" s="860" t="s">
        <v>1304</v>
      </c>
      <c r="H99" s="931" t="s">
        <v>1497</v>
      </c>
      <c r="I99" s="492" t="s">
        <v>1350</v>
      </c>
      <c r="J99" s="492" t="s">
        <v>190</v>
      </c>
      <c r="K99" s="618">
        <v>0.0</v>
      </c>
      <c r="L99" s="618">
        <v>0.0</v>
      </c>
      <c r="M99" s="622">
        <v>64000.0</v>
      </c>
      <c r="N99" s="610"/>
      <c r="O99" s="909"/>
      <c r="P99" s="610">
        <v>46062.0</v>
      </c>
      <c r="Q99" s="610">
        <v>46063.0</v>
      </c>
      <c r="R99" s="636">
        <f t="shared" si="24"/>
        <v>1</v>
      </c>
      <c r="S99" s="610">
        <v>46065.0</v>
      </c>
      <c r="T99" s="663">
        <f t="shared" si="7"/>
        <v>3</v>
      </c>
      <c r="U99" s="663">
        <f t="shared" si="8"/>
        <v>2</v>
      </c>
      <c r="V99" s="610">
        <v>46065.0</v>
      </c>
      <c r="W99" s="906">
        <f t="shared" si="33"/>
        <v>0</v>
      </c>
      <c r="X99" s="906">
        <f t="shared" si="30"/>
        <v>3</v>
      </c>
      <c r="Y99" s="610">
        <v>46070.0</v>
      </c>
      <c r="Z99" s="663">
        <f t="shared" si="9"/>
        <v>8</v>
      </c>
      <c r="AA99" s="904">
        <f t="shared" si="32"/>
        <v>5</v>
      </c>
      <c r="AB99" s="901"/>
      <c r="AC99" s="955" t="s">
        <v>1498</v>
      </c>
      <c r="AD99" s="895"/>
      <c r="AE99" s="895"/>
      <c r="AF99" s="895"/>
      <c r="AG99" s="895"/>
    </row>
    <row r="100" ht="13.5" hidden="1" customHeight="1">
      <c r="A100" s="726" t="b">
        <v>0</v>
      </c>
      <c r="B100" s="649" t="s">
        <v>113</v>
      </c>
      <c r="C100" s="649" t="s">
        <v>114</v>
      </c>
      <c r="D100" s="492" t="s">
        <v>188</v>
      </c>
      <c r="E100" s="492" t="s">
        <v>1369</v>
      </c>
      <c r="F100" s="606">
        <v>46054.0</v>
      </c>
      <c r="G100" s="860" t="s">
        <v>1313</v>
      </c>
      <c r="H100" s="649" t="s">
        <v>1376</v>
      </c>
      <c r="I100" s="649" t="s">
        <v>1377</v>
      </c>
      <c r="J100" s="649" t="s">
        <v>190</v>
      </c>
      <c r="K100" s="657">
        <v>0.0</v>
      </c>
      <c r="L100" s="657">
        <v>0.0</v>
      </c>
      <c r="M100" s="905">
        <v>17000.0</v>
      </c>
      <c r="N100" s="610"/>
      <c r="O100" s="860"/>
      <c r="P100" s="613">
        <v>46015.0</v>
      </c>
      <c r="Q100" s="613">
        <v>46016.0</v>
      </c>
      <c r="R100" s="612">
        <f t="shared" si="24"/>
        <v>1</v>
      </c>
      <c r="S100" s="610">
        <v>46016.0</v>
      </c>
      <c r="T100" s="612">
        <f t="shared" si="7"/>
        <v>1</v>
      </c>
      <c r="U100" s="612">
        <f t="shared" si="8"/>
        <v>0</v>
      </c>
      <c r="V100" s="899">
        <v>46016.0</v>
      </c>
      <c r="W100" s="900">
        <f t="shared" si="33"/>
        <v>0</v>
      </c>
      <c r="X100" s="900">
        <f t="shared" si="30"/>
        <v>1</v>
      </c>
      <c r="Y100" s="610">
        <v>46072.0</v>
      </c>
      <c r="Z100" s="612">
        <f t="shared" si="9"/>
        <v>57</v>
      </c>
      <c r="AA100" s="936">
        <f t="shared" si="32"/>
        <v>56</v>
      </c>
      <c r="AB100" s="956"/>
      <c r="AC100" s="957" t="s">
        <v>1379</v>
      </c>
      <c r="AD100" s="917"/>
      <c r="AE100" s="917"/>
      <c r="AF100" s="917"/>
      <c r="AG100" s="917"/>
    </row>
    <row r="101" ht="13.5" hidden="1" customHeight="1">
      <c r="A101" s="604" t="b">
        <v>0</v>
      </c>
      <c r="B101" s="492" t="s">
        <v>113</v>
      </c>
      <c r="C101" s="492" t="s">
        <v>114</v>
      </c>
      <c r="D101" s="629" t="s">
        <v>188</v>
      </c>
      <c r="E101" s="629" t="s">
        <v>1356</v>
      </c>
      <c r="F101" s="606">
        <v>46054.0</v>
      </c>
      <c r="G101" s="860" t="s">
        <v>1304</v>
      </c>
      <c r="H101" s="704" t="s">
        <v>1499</v>
      </c>
      <c r="I101" s="492" t="s">
        <v>1500</v>
      </c>
      <c r="J101" s="492" t="s">
        <v>190</v>
      </c>
      <c r="K101" s="618">
        <v>0.0</v>
      </c>
      <c r="L101" s="618">
        <v>0.0</v>
      </c>
      <c r="M101" s="905">
        <v>64000.0</v>
      </c>
      <c r="N101" s="610"/>
      <c r="O101" s="958"/>
      <c r="P101" s="610">
        <v>46045.0</v>
      </c>
      <c r="Q101" s="610">
        <v>46051.0</v>
      </c>
      <c r="R101" s="663">
        <f t="shared" si="24"/>
        <v>6</v>
      </c>
      <c r="S101" s="610">
        <v>46058.0</v>
      </c>
      <c r="T101" s="663">
        <f t="shared" si="7"/>
        <v>13</v>
      </c>
      <c r="U101" s="663">
        <f t="shared" si="8"/>
        <v>7</v>
      </c>
      <c r="V101" s="913">
        <v>46064.0</v>
      </c>
      <c r="W101" s="906">
        <f t="shared" si="33"/>
        <v>6</v>
      </c>
      <c r="X101" s="906">
        <f t="shared" si="30"/>
        <v>19</v>
      </c>
      <c r="Y101" s="610">
        <v>46072.0</v>
      </c>
      <c r="Z101" s="663">
        <f t="shared" si="9"/>
        <v>27</v>
      </c>
      <c r="AA101" s="936">
        <f t="shared" si="32"/>
        <v>8</v>
      </c>
      <c r="AB101" s="901"/>
      <c r="AC101" s="706" t="s">
        <v>1501</v>
      </c>
      <c r="AD101" s="895"/>
      <c r="AE101" s="895"/>
      <c r="AF101" s="895"/>
      <c r="AG101" s="895"/>
    </row>
    <row r="102" ht="13.5" hidden="1" customHeight="1">
      <c r="A102" s="667" t="b">
        <v>0</v>
      </c>
      <c r="B102" s="641" t="s">
        <v>135</v>
      </c>
      <c r="C102" s="641" t="s">
        <v>114</v>
      </c>
      <c r="D102" s="492" t="s">
        <v>188</v>
      </c>
      <c r="E102" s="492" t="s">
        <v>1421</v>
      </c>
      <c r="F102" s="606">
        <v>46054.0</v>
      </c>
      <c r="G102" s="860" t="s">
        <v>1304</v>
      </c>
      <c r="H102" s="959" t="s">
        <v>1430</v>
      </c>
      <c r="I102" s="649" t="s">
        <v>1431</v>
      </c>
      <c r="J102" s="649" t="s">
        <v>190</v>
      </c>
      <c r="K102" s="643">
        <v>0.0</v>
      </c>
      <c r="L102" s="643">
        <v>0.0</v>
      </c>
      <c r="M102" s="622">
        <v>64000.0</v>
      </c>
      <c r="N102" s="651"/>
      <c r="O102" s="946"/>
      <c r="P102" s="651">
        <v>46048.0</v>
      </c>
      <c r="Q102" s="651">
        <v>46051.0</v>
      </c>
      <c r="R102" s="612">
        <f t="shared" si="24"/>
        <v>3</v>
      </c>
      <c r="S102" s="651">
        <v>46051.0</v>
      </c>
      <c r="T102" s="612">
        <f t="shared" si="7"/>
        <v>3</v>
      </c>
      <c r="U102" s="612">
        <f t="shared" si="8"/>
        <v>0</v>
      </c>
      <c r="V102" s="899">
        <v>46055.0</v>
      </c>
      <c r="W102" s="900">
        <f t="shared" si="33"/>
        <v>4</v>
      </c>
      <c r="X102" s="900">
        <f t="shared" si="30"/>
        <v>7</v>
      </c>
      <c r="Y102" s="610">
        <v>46072.0</v>
      </c>
      <c r="Z102" s="612">
        <f t="shared" si="9"/>
        <v>24</v>
      </c>
      <c r="AA102" s="936">
        <f t="shared" si="32"/>
        <v>17</v>
      </c>
      <c r="AB102" s="946"/>
      <c r="AC102" s="947"/>
      <c r="AD102" s="948"/>
      <c r="AE102" s="948"/>
      <c r="AF102" s="948"/>
      <c r="AG102" s="948"/>
    </row>
    <row r="103" ht="13.5" hidden="1" customHeight="1">
      <c r="A103" s="604" t="b">
        <v>0</v>
      </c>
      <c r="B103" s="492" t="s">
        <v>113</v>
      </c>
      <c r="C103" s="492" t="s">
        <v>114</v>
      </c>
      <c r="D103" s="629" t="s">
        <v>188</v>
      </c>
      <c r="E103" s="629" t="s">
        <v>1356</v>
      </c>
      <c r="F103" s="628">
        <v>46054.0</v>
      </c>
      <c r="G103" s="860" t="s">
        <v>1303</v>
      </c>
      <c r="H103" s="704" t="s">
        <v>1499</v>
      </c>
      <c r="I103" s="492" t="s">
        <v>1500</v>
      </c>
      <c r="J103" s="492" t="s">
        <v>190</v>
      </c>
      <c r="K103" s="618">
        <v>0.0</v>
      </c>
      <c r="L103" s="618">
        <v>0.0</v>
      </c>
      <c r="M103" s="905">
        <v>64500.0</v>
      </c>
      <c r="N103" s="610"/>
      <c r="O103" s="958"/>
      <c r="P103" s="610">
        <v>46045.0</v>
      </c>
      <c r="Q103" s="610">
        <v>46051.0</v>
      </c>
      <c r="R103" s="663">
        <f t="shared" si="24"/>
        <v>6</v>
      </c>
      <c r="S103" s="610">
        <v>46058.0</v>
      </c>
      <c r="T103" s="663">
        <f t="shared" si="7"/>
        <v>13</v>
      </c>
      <c r="U103" s="663">
        <f t="shared" si="8"/>
        <v>7</v>
      </c>
      <c r="V103" s="913">
        <v>46064.0</v>
      </c>
      <c r="W103" s="906">
        <f t="shared" si="33"/>
        <v>6</v>
      </c>
      <c r="X103" s="906">
        <f t="shared" si="30"/>
        <v>19</v>
      </c>
      <c r="Y103" s="610">
        <v>46072.0</v>
      </c>
      <c r="Z103" s="663">
        <f t="shared" si="9"/>
        <v>27</v>
      </c>
      <c r="AA103" s="936">
        <f t="shared" si="32"/>
        <v>8</v>
      </c>
      <c r="AB103" s="901"/>
      <c r="AC103" s="706" t="s">
        <v>1501</v>
      </c>
      <c r="AD103" s="895"/>
      <c r="AE103" s="895"/>
      <c r="AF103" s="895"/>
      <c r="AG103" s="895"/>
    </row>
    <row r="104" ht="14.25" hidden="1" customHeight="1">
      <c r="A104" s="604" t="b">
        <v>0</v>
      </c>
      <c r="B104" s="492" t="s">
        <v>113</v>
      </c>
      <c r="C104" s="492" t="s">
        <v>134</v>
      </c>
      <c r="D104" s="492" t="s">
        <v>188</v>
      </c>
      <c r="E104" s="492" t="s">
        <v>1356</v>
      </c>
      <c r="F104" s="606">
        <v>46054.0</v>
      </c>
      <c r="G104" s="860" t="s">
        <v>1303</v>
      </c>
      <c r="H104" s="704" t="s">
        <v>1502</v>
      </c>
      <c r="I104" s="492" t="s">
        <v>1503</v>
      </c>
      <c r="J104" s="492" t="s">
        <v>190</v>
      </c>
      <c r="K104" s="618">
        <v>0.0</v>
      </c>
      <c r="L104" s="618">
        <v>0.0</v>
      </c>
      <c r="M104" s="905">
        <v>64500.0</v>
      </c>
      <c r="N104" s="610"/>
      <c r="O104" s="799"/>
      <c r="P104" s="610">
        <v>46051.0</v>
      </c>
      <c r="Q104" s="610">
        <v>46056.0</v>
      </c>
      <c r="R104" s="612">
        <f t="shared" si="24"/>
        <v>5</v>
      </c>
      <c r="S104" s="610">
        <v>46056.0</v>
      </c>
      <c r="T104" s="612">
        <f t="shared" si="7"/>
        <v>5</v>
      </c>
      <c r="U104" s="612">
        <f t="shared" si="8"/>
        <v>0</v>
      </c>
      <c r="V104" s="610">
        <v>46059.0</v>
      </c>
      <c r="W104" s="900">
        <f t="shared" si="33"/>
        <v>3</v>
      </c>
      <c r="X104" s="900">
        <f t="shared" si="30"/>
        <v>8</v>
      </c>
      <c r="Y104" s="610">
        <v>46072.0</v>
      </c>
      <c r="Z104" s="612">
        <f t="shared" si="9"/>
        <v>21</v>
      </c>
      <c r="AA104" s="936">
        <f t="shared" si="32"/>
        <v>13</v>
      </c>
      <c r="AB104" s="901"/>
      <c r="AC104" s="706" t="s">
        <v>1504</v>
      </c>
      <c r="AD104" s="895"/>
      <c r="AE104" s="895"/>
      <c r="AF104" s="895"/>
      <c r="AG104" s="895"/>
    </row>
    <row r="105" ht="13.5" hidden="1" customHeight="1">
      <c r="A105" s="604" t="b">
        <v>0</v>
      </c>
      <c r="B105" s="492" t="s">
        <v>113</v>
      </c>
      <c r="C105" s="492" t="s">
        <v>114</v>
      </c>
      <c r="D105" s="629" t="s">
        <v>188</v>
      </c>
      <c r="E105" s="629" t="s">
        <v>1333</v>
      </c>
      <c r="F105" s="628">
        <v>46054.0</v>
      </c>
      <c r="G105" s="860" t="s">
        <v>1303</v>
      </c>
      <c r="H105" s="704" t="s">
        <v>1490</v>
      </c>
      <c r="I105" s="492" t="s">
        <v>1491</v>
      </c>
      <c r="J105" s="492" t="s">
        <v>190</v>
      </c>
      <c r="K105" s="618">
        <v>0.0</v>
      </c>
      <c r="L105" s="618">
        <v>0.0</v>
      </c>
      <c r="M105" s="905">
        <v>64500.0</v>
      </c>
      <c r="N105" s="610"/>
      <c r="O105" s="909"/>
      <c r="P105" s="610">
        <v>46049.0</v>
      </c>
      <c r="Q105" s="610">
        <v>46050.0</v>
      </c>
      <c r="R105" s="663">
        <f t="shared" si="24"/>
        <v>1</v>
      </c>
      <c r="S105" s="610">
        <v>46050.0</v>
      </c>
      <c r="T105" s="612">
        <f t="shared" si="7"/>
        <v>1</v>
      </c>
      <c r="U105" s="612">
        <f t="shared" si="8"/>
        <v>0</v>
      </c>
      <c r="V105" s="913">
        <v>46055.0</v>
      </c>
      <c r="W105" s="906">
        <f t="shared" si="33"/>
        <v>5</v>
      </c>
      <c r="X105" s="906">
        <f t="shared" si="30"/>
        <v>6</v>
      </c>
      <c r="Y105" s="610">
        <v>46073.0</v>
      </c>
      <c r="Z105" s="663">
        <f t="shared" si="9"/>
        <v>24</v>
      </c>
      <c r="AA105" s="936">
        <f t="shared" si="32"/>
        <v>18</v>
      </c>
      <c r="AB105" s="901"/>
      <c r="AC105" s="706" t="s">
        <v>1492</v>
      </c>
      <c r="AD105" s="895"/>
      <c r="AE105" s="895"/>
      <c r="AF105" s="895"/>
      <c r="AG105" s="895"/>
    </row>
    <row r="106" ht="13.5" hidden="1" customHeight="1">
      <c r="A106" s="667" t="b">
        <v>0</v>
      </c>
      <c r="B106" s="641" t="s">
        <v>113</v>
      </c>
      <c r="C106" s="641" t="s">
        <v>134</v>
      </c>
      <c r="D106" s="492" t="s">
        <v>188</v>
      </c>
      <c r="E106" s="492" t="s">
        <v>1333</v>
      </c>
      <c r="F106" s="606">
        <v>46054.0</v>
      </c>
      <c r="G106" s="860" t="s">
        <v>1304</v>
      </c>
      <c r="H106" s="959" t="s">
        <v>1467</v>
      </c>
      <c r="I106" s="649" t="s">
        <v>1468</v>
      </c>
      <c r="J106" s="649" t="s">
        <v>190</v>
      </c>
      <c r="K106" s="643">
        <v>0.0</v>
      </c>
      <c r="L106" s="643">
        <v>0.0</v>
      </c>
      <c r="M106" s="944">
        <v>64000.0</v>
      </c>
      <c r="N106" s="639"/>
      <c r="O106" s="945"/>
      <c r="P106" s="651">
        <v>46052.0</v>
      </c>
      <c r="Q106" s="651">
        <v>46057.0</v>
      </c>
      <c r="R106" s="636">
        <f t="shared" si="24"/>
        <v>5</v>
      </c>
      <c r="S106" s="639">
        <v>46057.0</v>
      </c>
      <c r="T106" s="612">
        <f t="shared" si="7"/>
        <v>5</v>
      </c>
      <c r="U106" s="612">
        <f t="shared" si="8"/>
        <v>0</v>
      </c>
      <c r="V106" s="610">
        <v>46059.0</v>
      </c>
      <c r="W106" s="960">
        <f t="shared" si="33"/>
        <v>2</v>
      </c>
      <c r="X106" s="960">
        <f t="shared" si="30"/>
        <v>7</v>
      </c>
      <c r="Y106" s="610">
        <v>46073.0</v>
      </c>
      <c r="Z106" s="612">
        <f t="shared" si="9"/>
        <v>21</v>
      </c>
      <c r="AA106" s="936">
        <f t="shared" si="32"/>
        <v>14</v>
      </c>
      <c r="AB106" s="946"/>
      <c r="AC106" s="947"/>
      <c r="AD106" s="948"/>
      <c r="AE106" s="948"/>
      <c r="AF106" s="948"/>
      <c r="AG106" s="948"/>
    </row>
    <row r="107" ht="13.5" hidden="1" customHeight="1">
      <c r="A107" s="604" t="b">
        <v>0</v>
      </c>
      <c r="B107" s="492" t="s">
        <v>113</v>
      </c>
      <c r="C107" s="492" t="s">
        <v>134</v>
      </c>
      <c r="D107" s="629" t="s">
        <v>188</v>
      </c>
      <c r="E107" s="629" t="s">
        <v>1356</v>
      </c>
      <c r="F107" s="606">
        <v>46054.0</v>
      </c>
      <c r="G107" s="860" t="s">
        <v>1303</v>
      </c>
      <c r="H107" s="931" t="s">
        <v>1505</v>
      </c>
      <c r="I107" s="492" t="s">
        <v>1506</v>
      </c>
      <c r="J107" s="492" t="s">
        <v>190</v>
      </c>
      <c r="K107" s="618">
        <v>0.0</v>
      </c>
      <c r="L107" s="618">
        <v>0.0</v>
      </c>
      <c r="M107" s="905">
        <v>64500.0</v>
      </c>
      <c r="N107" s="610"/>
      <c r="O107" s="958"/>
      <c r="P107" s="610">
        <v>46063.0</v>
      </c>
      <c r="Q107" s="610">
        <v>46065.0</v>
      </c>
      <c r="R107" s="636">
        <f t="shared" si="24"/>
        <v>2</v>
      </c>
      <c r="S107" s="610">
        <v>46066.0</v>
      </c>
      <c r="T107" s="663">
        <f t="shared" si="7"/>
        <v>3</v>
      </c>
      <c r="U107" s="663">
        <f t="shared" si="8"/>
        <v>1</v>
      </c>
      <c r="V107" s="610">
        <v>46066.0</v>
      </c>
      <c r="W107" s="906">
        <f t="shared" si="33"/>
        <v>0</v>
      </c>
      <c r="X107" s="906">
        <f t="shared" si="30"/>
        <v>3</v>
      </c>
      <c r="Y107" s="610">
        <v>46073.0</v>
      </c>
      <c r="Z107" s="663">
        <f t="shared" si="9"/>
        <v>10</v>
      </c>
      <c r="AA107" s="904">
        <f t="shared" si="32"/>
        <v>7</v>
      </c>
      <c r="AB107" s="901"/>
      <c r="AC107" s="706" t="s">
        <v>1507</v>
      </c>
      <c r="AD107" s="895"/>
      <c r="AE107" s="895"/>
      <c r="AF107" s="895"/>
      <c r="AG107" s="895"/>
    </row>
    <row r="108" ht="13.5" hidden="1" customHeight="1">
      <c r="A108" s="604" t="b">
        <v>0</v>
      </c>
      <c r="B108" s="492" t="s">
        <v>113</v>
      </c>
      <c r="C108" s="492" t="s">
        <v>114</v>
      </c>
      <c r="D108" s="492" t="s">
        <v>188</v>
      </c>
      <c r="E108" s="492" t="s">
        <v>1369</v>
      </c>
      <c r="F108" s="606">
        <v>46054.0</v>
      </c>
      <c r="G108" s="860" t="s">
        <v>1304</v>
      </c>
      <c r="H108" s="813" t="s">
        <v>1508</v>
      </c>
      <c r="I108" s="492" t="s">
        <v>1509</v>
      </c>
      <c r="J108" s="492" t="s">
        <v>190</v>
      </c>
      <c r="K108" s="618">
        <v>0.0</v>
      </c>
      <c r="L108" s="618">
        <v>0.0</v>
      </c>
      <c r="M108" s="622">
        <v>64000.0</v>
      </c>
      <c r="N108" s="610"/>
      <c r="O108" s="799"/>
      <c r="P108" s="610">
        <v>46063.0</v>
      </c>
      <c r="Q108" s="610">
        <v>46070.0</v>
      </c>
      <c r="R108" s="636">
        <f t="shared" si="24"/>
        <v>7</v>
      </c>
      <c r="S108" s="610">
        <v>46070.0</v>
      </c>
      <c r="T108" s="612">
        <f t="shared" si="7"/>
        <v>7</v>
      </c>
      <c r="U108" s="612">
        <f t="shared" si="8"/>
        <v>0</v>
      </c>
      <c r="V108" s="610">
        <v>46070.0</v>
      </c>
      <c r="W108" s="900">
        <f t="shared" si="33"/>
        <v>0</v>
      </c>
      <c r="X108" s="900">
        <f t="shared" si="30"/>
        <v>7</v>
      </c>
      <c r="Y108" s="610">
        <v>46078.0</v>
      </c>
      <c r="Z108" s="612">
        <f t="shared" si="9"/>
        <v>15</v>
      </c>
      <c r="AA108" s="741">
        <f t="shared" si="32"/>
        <v>8</v>
      </c>
      <c r="AB108" s="901"/>
      <c r="AC108" s="706" t="s">
        <v>1510</v>
      </c>
      <c r="AD108" s="895"/>
      <c r="AE108" s="895"/>
      <c r="AF108" s="895"/>
      <c r="AG108" s="895"/>
    </row>
    <row r="109" ht="13.5" hidden="1" customHeight="1">
      <c r="A109" s="604" t="b">
        <v>0</v>
      </c>
      <c r="B109" s="492" t="s">
        <v>135</v>
      </c>
      <c r="C109" s="492" t="s">
        <v>134</v>
      </c>
      <c r="D109" s="629" t="s">
        <v>188</v>
      </c>
      <c r="E109" s="629" t="s">
        <v>1511</v>
      </c>
      <c r="F109" s="606">
        <v>46054.0</v>
      </c>
      <c r="G109" s="860" t="s">
        <v>1304</v>
      </c>
      <c r="H109" s="931" t="s">
        <v>1512</v>
      </c>
      <c r="I109" s="492" t="s">
        <v>1513</v>
      </c>
      <c r="J109" s="492" t="s">
        <v>190</v>
      </c>
      <c r="K109" s="618">
        <v>0.0</v>
      </c>
      <c r="L109" s="618">
        <v>0.0</v>
      </c>
      <c r="M109" s="622">
        <v>64000.0</v>
      </c>
      <c r="N109" s="610"/>
      <c r="O109" s="909"/>
      <c r="P109" s="610">
        <v>46065.0</v>
      </c>
      <c r="Q109" s="610">
        <v>46071.0</v>
      </c>
      <c r="R109" s="636">
        <f t="shared" si="24"/>
        <v>6</v>
      </c>
      <c r="S109" s="610">
        <v>46072.0</v>
      </c>
      <c r="T109" s="663">
        <f t="shared" si="7"/>
        <v>7</v>
      </c>
      <c r="U109" s="663">
        <f t="shared" si="8"/>
        <v>1</v>
      </c>
      <c r="V109" s="610">
        <v>46072.0</v>
      </c>
      <c r="W109" s="906">
        <f t="shared" si="33"/>
        <v>0</v>
      </c>
      <c r="X109" s="906">
        <f t="shared" si="30"/>
        <v>7</v>
      </c>
      <c r="Y109" s="610">
        <v>46078.0</v>
      </c>
      <c r="Z109" s="663">
        <f t="shared" si="9"/>
        <v>13</v>
      </c>
      <c r="AA109" s="904">
        <f t="shared" si="32"/>
        <v>6</v>
      </c>
      <c r="AB109" s="901"/>
      <c r="AC109" s="706" t="s">
        <v>1514</v>
      </c>
      <c r="AD109" s="895"/>
      <c r="AE109" s="895"/>
      <c r="AF109" s="895"/>
      <c r="AG109" s="895"/>
    </row>
    <row r="110" ht="13.5" hidden="1" customHeight="1">
      <c r="A110" s="604" t="b">
        <v>0</v>
      </c>
      <c r="B110" s="492" t="s">
        <v>113</v>
      </c>
      <c r="C110" s="492" t="s">
        <v>114</v>
      </c>
      <c r="D110" s="492" t="s">
        <v>188</v>
      </c>
      <c r="E110" s="492" t="s">
        <v>1333</v>
      </c>
      <c r="F110" s="606">
        <v>46054.0</v>
      </c>
      <c r="G110" s="860" t="s">
        <v>1304</v>
      </c>
      <c r="H110" s="813" t="s">
        <v>1515</v>
      </c>
      <c r="I110" s="492" t="s">
        <v>1516</v>
      </c>
      <c r="J110" s="492" t="s">
        <v>190</v>
      </c>
      <c r="K110" s="618">
        <v>0.0</v>
      </c>
      <c r="L110" s="618">
        <v>0.0</v>
      </c>
      <c r="M110" s="905">
        <v>64000.0</v>
      </c>
      <c r="N110" s="610"/>
      <c r="O110" s="860" t="s">
        <v>1517</v>
      </c>
      <c r="P110" s="610">
        <v>46058.0</v>
      </c>
      <c r="Q110" s="610">
        <v>46059.0</v>
      </c>
      <c r="R110" s="636">
        <f t="shared" si="24"/>
        <v>1</v>
      </c>
      <c r="S110" s="610">
        <v>46066.0</v>
      </c>
      <c r="T110" s="612">
        <f t="shared" si="7"/>
        <v>8</v>
      </c>
      <c r="U110" s="612">
        <f t="shared" si="8"/>
        <v>7</v>
      </c>
      <c r="V110" s="610">
        <v>46066.0</v>
      </c>
      <c r="W110" s="900">
        <f t="shared" si="33"/>
        <v>0</v>
      </c>
      <c r="X110" s="900">
        <f t="shared" si="30"/>
        <v>8</v>
      </c>
      <c r="Y110" s="610">
        <v>46079.0</v>
      </c>
      <c r="Z110" s="612">
        <f t="shared" si="9"/>
        <v>21</v>
      </c>
      <c r="AA110" s="741">
        <f t="shared" si="32"/>
        <v>13</v>
      </c>
      <c r="AB110" s="901"/>
      <c r="AC110" s="706" t="s">
        <v>1518</v>
      </c>
      <c r="AD110" s="895"/>
      <c r="AE110" s="895"/>
      <c r="AF110" s="895"/>
      <c r="AG110" s="895"/>
    </row>
    <row r="111" ht="13.5" hidden="1" customHeight="1">
      <c r="A111" s="604" t="b">
        <v>1</v>
      </c>
      <c r="B111" s="492" t="s">
        <v>113</v>
      </c>
      <c r="C111" s="492" t="s">
        <v>114</v>
      </c>
      <c r="D111" s="629" t="s">
        <v>188</v>
      </c>
      <c r="E111" s="629" t="s">
        <v>1356</v>
      </c>
      <c r="F111" s="606">
        <v>45992.0</v>
      </c>
      <c r="G111" s="902" t="s">
        <v>1303</v>
      </c>
      <c r="H111" s="634" t="s">
        <v>1519</v>
      </c>
      <c r="I111" s="629" t="s">
        <v>1520</v>
      </c>
      <c r="J111" s="492" t="s">
        <v>190</v>
      </c>
      <c r="K111" s="623">
        <v>0.0</v>
      </c>
      <c r="L111" s="623">
        <v>0.0</v>
      </c>
      <c r="M111" s="624">
        <v>58000.0</v>
      </c>
      <c r="N111" s="610"/>
      <c r="O111" s="715"/>
      <c r="P111" s="610">
        <v>45993.0</v>
      </c>
      <c r="Q111" s="610">
        <v>46002.0</v>
      </c>
      <c r="R111" s="612">
        <f t="shared" si="24"/>
        <v>9</v>
      </c>
      <c r="S111" s="610">
        <v>46002.0</v>
      </c>
      <c r="T111" s="612">
        <f t="shared" si="7"/>
        <v>9</v>
      </c>
      <c r="U111" s="612">
        <f t="shared" si="8"/>
        <v>0</v>
      </c>
      <c r="V111" s="903"/>
      <c r="W111" s="903"/>
      <c r="X111" s="903"/>
      <c r="Y111" s="613"/>
      <c r="Z111" s="612">
        <f t="shared" si="9"/>
        <v>-45993</v>
      </c>
      <c r="AA111" s="741"/>
      <c r="AB111" s="961"/>
      <c r="AC111" s="954" t="s">
        <v>1521</v>
      </c>
      <c r="AD111" s="961"/>
      <c r="AE111" s="961"/>
      <c r="AF111" s="961"/>
      <c r="AG111" s="961"/>
    </row>
    <row r="112" ht="13.5" hidden="1" customHeight="1">
      <c r="A112" s="604" t="b">
        <v>1</v>
      </c>
      <c r="B112" s="492" t="s">
        <v>113</v>
      </c>
      <c r="C112" s="492" t="s">
        <v>114</v>
      </c>
      <c r="D112" s="492" t="s">
        <v>188</v>
      </c>
      <c r="E112" s="492" t="s">
        <v>1356</v>
      </c>
      <c r="F112" s="606">
        <v>45992.0</v>
      </c>
      <c r="G112" s="860" t="s">
        <v>1304</v>
      </c>
      <c r="H112" s="617" t="s">
        <v>1519</v>
      </c>
      <c r="I112" s="492" t="s">
        <v>1520</v>
      </c>
      <c r="J112" s="492" t="s">
        <v>190</v>
      </c>
      <c r="K112" s="618">
        <v>0.0</v>
      </c>
      <c r="L112" s="618">
        <v>0.0</v>
      </c>
      <c r="M112" s="622">
        <v>64000.0</v>
      </c>
      <c r="N112" s="610"/>
      <c r="O112" s="492"/>
      <c r="P112" s="610">
        <v>45993.0</v>
      </c>
      <c r="Q112" s="610">
        <v>46002.0</v>
      </c>
      <c r="R112" s="612">
        <f t="shared" si="24"/>
        <v>9</v>
      </c>
      <c r="S112" s="610">
        <v>46002.0</v>
      </c>
      <c r="T112" s="612">
        <f t="shared" si="7"/>
        <v>9</v>
      </c>
      <c r="U112" s="612">
        <f t="shared" si="8"/>
        <v>0</v>
      </c>
      <c r="V112" s="908"/>
      <c r="W112" s="908"/>
      <c r="X112" s="908"/>
      <c r="Y112" s="613"/>
      <c r="Z112" s="612">
        <f t="shared" si="9"/>
        <v>-45993</v>
      </c>
      <c r="AA112" s="741"/>
      <c r="AB112" s="962"/>
      <c r="AC112" s="953" t="s">
        <v>1521</v>
      </c>
      <c r="AD112" s="962"/>
      <c r="AE112" s="962"/>
      <c r="AF112" s="962"/>
      <c r="AG112" s="962"/>
    </row>
    <row r="113" ht="13.5" hidden="1" customHeight="1">
      <c r="A113" s="604" t="b">
        <v>0</v>
      </c>
      <c r="B113" s="492" t="s">
        <v>113</v>
      </c>
      <c r="C113" s="492" t="s">
        <v>113</v>
      </c>
      <c r="D113" s="492" t="s">
        <v>188</v>
      </c>
      <c r="E113" s="629" t="s">
        <v>1369</v>
      </c>
      <c r="F113" s="606">
        <v>45992.0</v>
      </c>
      <c r="G113" s="902" t="s">
        <v>1303</v>
      </c>
      <c r="H113" s="963" t="s">
        <v>1522</v>
      </c>
      <c r="I113" s="492" t="s">
        <v>1449</v>
      </c>
      <c r="J113" s="492" t="s">
        <v>190</v>
      </c>
      <c r="K113" s="623">
        <v>0.0</v>
      </c>
      <c r="L113" s="623">
        <v>0.0</v>
      </c>
      <c r="M113" s="624">
        <v>58000.0</v>
      </c>
      <c r="N113" s="610"/>
      <c r="O113" s="492"/>
      <c r="P113" s="723">
        <v>45982.0</v>
      </c>
      <c r="Q113" s="723">
        <v>45986.0</v>
      </c>
      <c r="R113" s="612">
        <f t="shared" si="24"/>
        <v>4</v>
      </c>
      <c r="S113" s="613"/>
      <c r="T113" s="612">
        <f t="shared" si="7"/>
        <v>-45982</v>
      </c>
      <c r="U113" s="612">
        <f t="shared" si="8"/>
        <v>-45986</v>
      </c>
      <c r="V113" s="903"/>
      <c r="W113" s="903"/>
      <c r="X113" s="903"/>
      <c r="Y113" s="613"/>
      <c r="Z113" s="612">
        <f t="shared" si="9"/>
        <v>-45982</v>
      </c>
      <c r="AA113" s="741"/>
      <c r="AB113" s="742"/>
      <c r="AC113" s="964"/>
      <c r="AD113" s="965"/>
      <c r="AE113" s="965"/>
      <c r="AF113" s="965"/>
      <c r="AG113" s="966"/>
    </row>
    <row r="114" ht="13.5" hidden="1" customHeight="1">
      <c r="A114" s="604" t="b">
        <v>0</v>
      </c>
      <c r="B114" s="492" t="s">
        <v>135</v>
      </c>
      <c r="C114" s="492" t="s">
        <v>134</v>
      </c>
      <c r="D114" s="492" t="s">
        <v>188</v>
      </c>
      <c r="E114" s="492" t="s">
        <v>1369</v>
      </c>
      <c r="F114" s="606">
        <v>46082.0</v>
      </c>
      <c r="G114" s="860" t="s">
        <v>1303</v>
      </c>
      <c r="H114" s="813" t="s">
        <v>1523</v>
      </c>
      <c r="I114" s="492" t="s">
        <v>1513</v>
      </c>
      <c r="J114" s="492" t="s">
        <v>190</v>
      </c>
      <c r="K114" s="618">
        <v>0.0</v>
      </c>
      <c r="L114" s="618">
        <v>0.0</v>
      </c>
      <c r="M114" s="622">
        <v>74000.0</v>
      </c>
      <c r="N114" s="610"/>
      <c r="O114" s="799"/>
      <c r="P114" s="610">
        <v>46065.0</v>
      </c>
      <c r="Q114" s="610">
        <v>46069.0</v>
      </c>
      <c r="R114" s="636">
        <f t="shared" si="24"/>
        <v>4</v>
      </c>
      <c r="S114" s="610">
        <v>46069.0</v>
      </c>
      <c r="T114" s="612">
        <f t="shared" si="7"/>
        <v>4</v>
      </c>
      <c r="U114" s="612">
        <f t="shared" si="8"/>
        <v>0</v>
      </c>
      <c r="V114" s="610">
        <v>46069.0</v>
      </c>
      <c r="W114" s="900">
        <f t="shared" ref="W114:W119" si="34">V114-S114</f>
        <v>0</v>
      </c>
      <c r="X114" s="900">
        <f t="shared" ref="X114:X119" si="35">V114-P114</f>
        <v>4</v>
      </c>
      <c r="Y114" s="899">
        <v>46086.0</v>
      </c>
      <c r="Z114" s="612">
        <f t="shared" si="9"/>
        <v>21</v>
      </c>
      <c r="AA114" s="741">
        <f t="shared" ref="AA114:AA119" si="36">Y114-V114</f>
        <v>17</v>
      </c>
      <c r="AB114" s="901"/>
      <c r="AC114" s="706" t="s">
        <v>1524</v>
      </c>
      <c r="AD114" s="895"/>
      <c r="AE114" s="895"/>
      <c r="AF114" s="895"/>
      <c r="AG114" s="895"/>
    </row>
    <row r="115" ht="13.5" hidden="1" customHeight="1">
      <c r="A115" s="667" t="b">
        <v>0</v>
      </c>
      <c r="B115" s="635" t="s">
        <v>113</v>
      </c>
      <c r="C115" s="635" t="s">
        <v>114</v>
      </c>
      <c r="D115" s="629" t="s">
        <v>188</v>
      </c>
      <c r="E115" s="629" t="s">
        <v>1369</v>
      </c>
      <c r="F115" s="606">
        <v>46082.0</v>
      </c>
      <c r="G115" s="902" t="s">
        <v>1303</v>
      </c>
      <c r="H115" s="704" t="s">
        <v>1525</v>
      </c>
      <c r="I115" s="629" t="s">
        <v>1526</v>
      </c>
      <c r="J115" s="645" t="s">
        <v>190</v>
      </c>
      <c r="K115" s="643">
        <v>0.0</v>
      </c>
      <c r="L115" s="643">
        <v>0.0</v>
      </c>
      <c r="M115" s="622">
        <v>64500.0</v>
      </c>
      <c r="N115" s="639"/>
      <c r="O115" s="909"/>
      <c r="P115" s="639">
        <v>46072.0</v>
      </c>
      <c r="Q115" s="639">
        <v>46074.0</v>
      </c>
      <c r="R115" s="663">
        <f t="shared" si="24"/>
        <v>2</v>
      </c>
      <c r="S115" s="639">
        <v>46074.0</v>
      </c>
      <c r="T115" s="663">
        <f t="shared" si="7"/>
        <v>2</v>
      </c>
      <c r="U115" s="663">
        <f t="shared" si="8"/>
        <v>0</v>
      </c>
      <c r="V115" s="913">
        <v>46077.0</v>
      </c>
      <c r="W115" s="906">
        <f t="shared" si="34"/>
        <v>3</v>
      </c>
      <c r="X115" s="906">
        <f t="shared" si="35"/>
        <v>5</v>
      </c>
      <c r="Y115" s="913">
        <v>46086.0</v>
      </c>
      <c r="Z115" s="663">
        <f t="shared" si="9"/>
        <v>14</v>
      </c>
      <c r="AA115" s="904">
        <f t="shared" si="36"/>
        <v>9</v>
      </c>
      <c r="AB115" s="933"/>
      <c r="AC115" s="967" t="s">
        <v>1527</v>
      </c>
      <c r="AD115" s="968"/>
      <c r="AE115" s="968"/>
      <c r="AF115" s="968"/>
      <c r="AG115" s="968"/>
    </row>
    <row r="116" ht="13.5" hidden="1" customHeight="1">
      <c r="A116" s="604" t="b">
        <v>0</v>
      </c>
      <c r="B116" s="492" t="s">
        <v>135</v>
      </c>
      <c r="C116" s="492" t="s">
        <v>134</v>
      </c>
      <c r="D116" s="492" t="s">
        <v>188</v>
      </c>
      <c r="E116" s="492" t="s">
        <v>1333</v>
      </c>
      <c r="F116" s="606">
        <v>46054.0</v>
      </c>
      <c r="G116" s="860" t="s">
        <v>1304</v>
      </c>
      <c r="H116" s="813" t="s">
        <v>1528</v>
      </c>
      <c r="I116" s="492" t="s">
        <v>1529</v>
      </c>
      <c r="J116" s="492" t="s">
        <v>190</v>
      </c>
      <c r="K116" s="618">
        <v>0.0</v>
      </c>
      <c r="L116" s="618">
        <v>0.0</v>
      </c>
      <c r="M116" s="622">
        <v>64000.0</v>
      </c>
      <c r="N116" s="610"/>
      <c r="O116" s="969" t="s">
        <v>1530</v>
      </c>
      <c r="P116" s="610">
        <v>46063.0</v>
      </c>
      <c r="Q116" s="610">
        <v>46069.0</v>
      </c>
      <c r="R116" s="636">
        <f t="shared" si="24"/>
        <v>6</v>
      </c>
      <c r="S116" s="610">
        <v>46069.0</v>
      </c>
      <c r="T116" s="612">
        <f t="shared" si="7"/>
        <v>6</v>
      </c>
      <c r="U116" s="612">
        <f t="shared" si="8"/>
        <v>0</v>
      </c>
      <c r="V116" s="610">
        <v>46069.0</v>
      </c>
      <c r="W116" s="900">
        <f t="shared" si="34"/>
        <v>0</v>
      </c>
      <c r="X116" s="900">
        <f t="shared" si="35"/>
        <v>6</v>
      </c>
      <c r="Y116" s="610">
        <v>46079.0</v>
      </c>
      <c r="Z116" s="612">
        <f t="shared" si="9"/>
        <v>16</v>
      </c>
      <c r="AA116" s="741">
        <f t="shared" si="36"/>
        <v>10</v>
      </c>
      <c r="AB116" s="901"/>
      <c r="AC116" s="970"/>
      <c r="AD116" s="971"/>
      <c r="AE116" s="971"/>
      <c r="AF116" s="971"/>
      <c r="AG116" s="972"/>
    </row>
    <row r="117" ht="13.5" hidden="1" customHeight="1">
      <c r="A117" s="604" t="b">
        <v>0</v>
      </c>
      <c r="B117" s="492" t="s">
        <v>136</v>
      </c>
      <c r="C117" s="492" t="s">
        <v>114</v>
      </c>
      <c r="D117" s="629" t="s">
        <v>188</v>
      </c>
      <c r="E117" s="629" t="s">
        <v>1369</v>
      </c>
      <c r="F117" s="606">
        <v>46054.0</v>
      </c>
      <c r="G117" s="860" t="s">
        <v>1303</v>
      </c>
      <c r="H117" s="931" t="s">
        <v>1531</v>
      </c>
      <c r="I117" s="492" t="s">
        <v>1532</v>
      </c>
      <c r="J117" s="492" t="s">
        <v>190</v>
      </c>
      <c r="K117" s="618">
        <v>0.0</v>
      </c>
      <c r="L117" s="618">
        <v>0.0</v>
      </c>
      <c r="M117" s="622">
        <v>64500.0</v>
      </c>
      <c r="N117" s="610"/>
      <c r="O117" s="909"/>
      <c r="P117" s="610">
        <v>46062.0</v>
      </c>
      <c r="Q117" s="610">
        <v>46065.0</v>
      </c>
      <c r="R117" s="636">
        <f t="shared" si="24"/>
        <v>3</v>
      </c>
      <c r="S117" s="610">
        <v>46065.0</v>
      </c>
      <c r="T117" s="663">
        <f t="shared" si="7"/>
        <v>3</v>
      </c>
      <c r="U117" s="663">
        <f t="shared" si="8"/>
        <v>0</v>
      </c>
      <c r="V117" s="610">
        <v>46065.0</v>
      </c>
      <c r="W117" s="906">
        <f t="shared" si="34"/>
        <v>0</v>
      </c>
      <c r="X117" s="906">
        <f t="shared" si="35"/>
        <v>3</v>
      </c>
      <c r="Y117" s="610">
        <v>46079.0</v>
      </c>
      <c r="Z117" s="663">
        <f t="shared" si="9"/>
        <v>17</v>
      </c>
      <c r="AA117" s="904">
        <f t="shared" si="36"/>
        <v>14</v>
      </c>
      <c r="AB117" s="901"/>
      <c r="AC117" s="706" t="s">
        <v>1533</v>
      </c>
      <c r="AD117" s="895"/>
      <c r="AE117" s="895"/>
      <c r="AF117" s="895"/>
      <c r="AG117" s="895"/>
    </row>
    <row r="118" ht="13.5" hidden="1" customHeight="1">
      <c r="A118" s="604" t="b">
        <v>0</v>
      </c>
      <c r="B118" s="492" t="s">
        <v>136</v>
      </c>
      <c r="C118" s="492" t="s">
        <v>114</v>
      </c>
      <c r="D118" s="492" t="s">
        <v>188</v>
      </c>
      <c r="E118" s="492" t="s">
        <v>1369</v>
      </c>
      <c r="F118" s="606">
        <v>46054.0</v>
      </c>
      <c r="G118" s="860" t="s">
        <v>1304</v>
      </c>
      <c r="H118" s="813" t="s">
        <v>1531</v>
      </c>
      <c r="I118" s="492" t="s">
        <v>1532</v>
      </c>
      <c r="J118" s="492" t="s">
        <v>190</v>
      </c>
      <c r="K118" s="618">
        <v>0.0</v>
      </c>
      <c r="L118" s="618">
        <v>0.0</v>
      </c>
      <c r="M118" s="622">
        <v>64000.0</v>
      </c>
      <c r="N118" s="610"/>
      <c r="O118" s="799"/>
      <c r="P118" s="610">
        <v>46062.0</v>
      </c>
      <c r="Q118" s="610">
        <v>46065.0</v>
      </c>
      <c r="R118" s="636">
        <f t="shared" si="24"/>
        <v>3</v>
      </c>
      <c r="S118" s="610">
        <v>46065.0</v>
      </c>
      <c r="T118" s="612">
        <f t="shared" si="7"/>
        <v>3</v>
      </c>
      <c r="U118" s="612">
        <f t="shared" si="8"/>
        <v>0</v>
      </c>
      <c r="V118" s="610">
        <v>46065.0</v>
      </c>
      <c r="W118" s="900">
        <f t="shared" si="34"/>
        <v>0</v>
      </c>
      <c r="X118" s="900">
        <f t="shared" si="35"/>
        <v>3</v>
      </c>
      <c r="Y118" s="610">
        <v>46079.0</v>
      </c>
      <c r="Z118" s="612">
        <f t="shared" si="9"/>
        <v>17</v>
      </c>
      <c r="AA118" s="741">
        <f t="shared" si="36"/>
        <v>14</v>
      </c>
      <c r="AB118" s="901"/>
      <c r="AC118" s="706" t="s">
        <v>1533</v>
      </c>
      <c r="AD118" s="895"/>
      <c r="AE118" s="895"/>
      <c r="AF118" s="895"/>
      <c r="AG118" s="895"/>
    </row>
    <row r="119" ht="13.5" hidden="1" customHeight="1">
      <c r="A119" s="912" t="b">
        <v>0</v>
      </c>
      <c r="B119" s="645" t="s">
        <v>113</v>
      </c>
      <c r="C119" s="645" t="s">
        <v>114</v>
      </c>
      <c r="D119" s="629" t="s">
        <v>188</v>
      </c>
      <c r="E119" s="645" t="s">
        <v>1421</v>
      </c>
      <c r="F119" s="606">
        <v>46054.0</v>
      </c>
      <c r="G119" s="902" t="s">
        <v>1303</v>
      </c>
      <c r="H119" s="973" t="s">
        <v>1534</v>
      </c>
      <c r="I119" s="645" t="s">
        <v>1535</v>
      </c>
      <c r="J119" s="645" t="s">
        <v>190</v>
      </c>
      <c r="K119" s="647">
        <v>0.0</v>
      </c>
      <c r="L119" s="647">
        <v>0.0</v>
      </c>
      <c r="M119" s="905">
        <v>64500.0</v>
      </c>
      <c r="N119" s="610">
        <v>46078.0</v>
      </c>
      <c r="O119" s="860" t="s">
        <v>1536</v>
      </c>
      <c r="P119" s="723">
        <v>46051.0</v>
      </c>
      <c r="Q119" s="723">
        <v>46057.0</v>
      </c>
      <c r="R119" s="663">
        <f t="shared" si="24"/>
        <v>6</v>
      </c>
      <c r="S119" s="610">
        <v>46066.0</v>
      </c>
      <c r="T119" s="663">
        <f t="shared" si="7"/>
        <v>15</v>
      </c>
      <c r="U119" s="663">
        <f t="shared" si="8"/>
        <v>9</v>
      </c>
      <c r="V119" s="610">
        <v>46066.0</v>
      </c>
      <c r="W119" s="727">
        <f t="shared" si="34"/>
        <v>0</v>
      </c>
      <c r="X119" s="727">
        <f t="shared" si="35"/>
        <v>15</v>
      </c>
      <c r="Y119" s="610">
        <v>46080.0</v>
      </c>
      <c r="Z119" s="663">
        <f t="shared" si="9"/>
        <v>29</v>
      </c>
      <c r="AA119" s="936">
        <f t="shared" si="36"/>
        <v>14</v>
      </c>
      <c r="AB119" s="933"/>
      <c r="AC119" s="934" t="s">
        <v>1537</v>
      </c>
      <c r="AD119" s="928"/>
      <c r="AE119" s="928"/>
      <c r="AF119" s="928"/>
      <c r="AG119" s="928"/>
    </row>
    <row r="120" ht="13.5" hidden="1" customHeight="1">
      <c r="A120" s="604" t="b">
        <v>0</v>
      </c>
      <c r="B120" s="492" t="s">
        <v>1538</v>
      </c>
      <c r="C120" s="492" t="s">
        <v>113</v>
      </c>
      <c r="D120" s="492" t="s">
        <v>188</v>
      </c>
      <c r="E120" s="492" t="s">
        <v>1369</v>
      </c>
      <c r="F120" s="606">
        <v>45992.0</v>
      </c>
      <c r="G120" s="860" t="s">
        <v>1303</v>
      </c>
      <c r="H120" s="974" t="s">
        <v>1539</v>
      </c>
      <c r="I120" s="492" t="s">
        <v>1449</v>
      </c>
      <c r="J120" s="492" t="s">
        <v>190</v>
      </c>
      <c r="K120" s="618">
        <v>0.0</v>
      </c>
      <c r="L120" s="618">
        <v>0.0</v>
      </c>
      <c r="M120" s="622">
        <v>58000.0</v>
      </c>
      <c r="N120" s="625"/>
      <c r="O120" s="626"/>
      <c r="P120" s="613">
        <v>45980.0</v>
      </c>
      <c r="Q120" s="613">
        <v>45981.0</v>
      </c>
      <c r="R120" s="612">
        <f t="shared" si="24"/>
        <v>1</v>
      </c>
      <c r="S120" s="613"/>
      <c r="T120" s="612">
        <f t="shared" si="7"/>
        <v>-45980</v>
      </c>
      <c r="U120" s="612">
        <f t="shared" si="8"/>
        <v>-45981</v>
      </c>
      <c r="V120" s="908"/>
      <c r="W120" s="908"/>
      <c r="X120" s="908"/>
      <c r="Y120" s="613"/>
      <c r="Z120" s="612">
        <f t="shared" si="9"/>
        <v>-45980</v>
      </c>
      <c r="AA120" s="741"/>
      <c r="AB120" s="895"/>
      <c r="AC120" s="964"/>
      <c r="AD120" s="971"/>
      <c r="AE120" s="971"/>
      <c r="AF120" s="971"/>
      <c r="AG120" s="972"/>
    </row>
    <row r="121" ht="13.5" hidden="1" customHeight="1">
      <c r="A121" s="604" t="b">
        <v>1</v>
      </c>
      <c r="B121" s="492" t="s">
        <v>1538</v>
      </c>
      <c r="C121" s="492" t="s">
        <v>114</v>
      </c>
      <c r="D121" s="629" t="s">
        <v>188</v>
      </c>
      <c r="E121" s="629" t="s">
        <v>1333</v>
      </c>
      <c r="F121" s="606">
        <v>45992.0</v>
      </c>
      <c r="G121" s="902" t="s">
        <v>1304</v>
      </c>
      <c r="H121" s="634" t="s">
        <v>1540</v>
      </c>
      <c r="I121" s="634" t="s">
        <v>1541</v>
      </c>
      <c r="J121" s="492" t="s">
        <v>190</v>
      </c>
      <c r="K121" s="618">
        <v>0.0</v>
      </c>
      <c r="L121" s="618">
        <v>0.0</v>
      </c>
      <c r="M121" s="622">
        <v>64000.0</v>
      </c>
      <c r="N121" s="610">
        <v>46028.0</v>
      </c>
      <c r="O121" s="706" t="s">
        <v>1542</v>
      </c>
      <c r="P121" s="610">
        <v>46001.0</v>
      </c>
      <c r="Q121" s="610">
        <v>46006.0</v>
      </c>
      <c r="R121" s="612">
        <f t="shared" si="24"/>
        <v>5</v>
      </c>
      <c r="S121" s="610">
        <v>46006.0</v>
      </c>
      <c r="T121" s="612">
        <f t="shared" si="7"/>
        <v>5</v>
      </c>
      <c r="U121" s="612">
        <f t="shared" si="8"/>
        <v>0</v>
      </c>
      <c r="V121" s="903"/>
      <c r="W121" s="903"/>
      <c r="X121" s="903"/>
      <c r="Y121" s="613"/>
      <c r="Z121" s="612">
        <f t="shared" si="9"/>
        <v>-46001</v>
      </c>
      <c r="AA121" s="741"/>
      <c r="AB121" s="895"/>
      <c r="AC121" s="616" t="s">
        <v>1543</v>
      </c>
      <c r="AD121" s="895"/>
      <c r="AE121" s="895"/>
      <c r="AF121" s="895"/>
      <c r="AG121" s="895"/>
    </row>
    <row r="122" ht="13.5" hidden="1" customHeight="1">
      <c r="A122" s="604" t="b">
        <v>1</v>
      </c>
      <c r="B122" s="492" t="s">
        <v>114</v>
      </c>
      <c r="C122" s="492" t="s">
        <v>114</v>
      </c>
      <c r="D122" s="492" t="s">
        <v>188</v>
      </c>
      <c r="E122" s="492" t="s">
        <v>1333</v>
      </c>
      <c r="F122" s="606">
        <v>45992.0</v>
      </c>
      <c r="G122" s="860" t="s">
        <v>1304</v>
      </c>
      <c r="H122" s="617" t="s">
        <v>1342</v>
      </c>
      <c r="I122" s="492" t="s">
        <v>1343</v>
      </c>
      <c r="J122" s="492" t="s">
        <v>190</v>
      </c>
      <c r="K122" s="618">
        <v>0.0</v>
      </c>
      <c r="L122" s="618">
        <v>0.0</v>
      </c>
      <c r="M122" s="622">
        <v>64000.0</v>
      </c>
      <c r="N122" s="610">
        <v>46016.0</v>
      </c>
      <c r="O122" s="492" t="s">
        <v>1544</v>
      </c>
      <c r="P122" s="610">
        <v>45995.0</v>
      </c>
      <c r="Q122" s="610">
        <v>46001.0</v>
      </c>
      <c r="R122" s="612">
        <f t="shared" si="24"/>
        <v>6</v>
      </c>
      <c r="S122" s="610">
        <v>46001.0</v>
      </c>
      <c r="T122" s="612">
        <f t="shared" si="7"/>
        <v>6</v>
      </c>
      <c r="U122" s="612">
        <f t="shared" si="8"/>
        <v>0</v>
      </c>
      <c r="V122" s="908"/>
      <c r="W122" s="908"/>
      <c r="X122" s="908"/>
      <c r="Y122" s="613"/>
      <c r="Z122" s="612">
        <f t="shared" si="9"/>
        <v>-45995</v>
      </c>
      <c r="AA122" s="741"/>
      <c r="AB122" s="895"/>
      <c r="AC122" s="616" t="s">
        <v>1545</v>
      </c>
      <c r="AD122" s="895"/>
      <c r="AE122" s="895"/>
      <c r="AF122" s="895"/>
      <c r="AG122" s="895"/>
    </row>
    <row r="123" ht="13.5" hidden="1" customHeight="1">
      <c r="A123" s="604" t="b">
        <v>0</v>
      </c>
      <c r="B123" s="492" t="s">
        <v>113</v>
      </c>
      <c r="C123" s="492" t="s">
        <v>114</v>
      </c>
      <c r="D123" s="629" t="s">
        <v>188</v>
      </c>
      <c r="E123" s="629" t="s">
        <v>1333</v>
      </c>
      <c r="F123" s="606">
        <v>46054.0</v>
      </c>
      <c r="G123" s="860" t="s">
        <v>1303</v>
      </c>
      <c r="H123" s="931" t="s">
        <v>1515</v>
      </c>
      <c r="I123" s="492" t="s">
        <v>1516</v>
      </c>
      <c r="J123" s="492" t="s">
        <v>190</v>
      </c>
      <c r="K123" s="618">
        <v>0.0</v>
      </c>
      <c r="L123" s="618">
        <v>0.0</v>
      </c>
      <c r="M123" s="905">
        <v>74000.0</v>
      </c>
      <c r="N123" s="610">
        <v>46079.0</v>
      </c>
      <c r="O123" s="860" t="s">
        <v>1517</v>
      </c>
      <c r="P123" s="610">
        <v>46058.0</v>
      </c>
      <c r="Q123" s="610">
        <v>46059.0</v>
      </c>
      <c r="R123" s="636">
        <f t="shared" si="24"/>
        <v>1</v>
      </c>
      <c r="S123" s="610">
        <v>46066.0</v>
      </c>
      <c r="T123" s="663">
        <f t="shared" si="7"/>
        <v>8</v>
      </c>
      <c r="U123" s="663">
        <f t="shared" si="8"/>
        <v>7</v>
      </c>
      <c r="V123" s="610">
        <v>46066.0</v>
      </c>
      <c r="W123" s="906">
        <f t="shared" ref="W123:W150" si="37">V123-S123</f>
        <v>0</v>
      </c>
      <c r="X123" s="906">
        <f t="shared" ref="X123:X150" si="38">V123-P123</f>
        <v>8</v>
      </c>
      <c r="Y123" s="610">
        <v>46080.0</v>
      </c>
      <c r="Z123" s="663">
        <f t="shared" si="9"/>
        <v>22</v>
      </c>
      <c r="AA123" s="936">
        <f t="shared" ref="AA123:AA124" si="39">Y123-V123</f>
        <v>14</v>
      </c>
      <c r="AB123" s="901"/>
      <c r="AC123" s="706" t="s">
        <v>1518</v>
      </c>
      <c r="AD123" s="895"/>
      <c r="AE123" s="895"/>
      <c r="AF123" s="895"/>
      <c r="AG123" s="895"/>
    </row>
    <row r="124" ht="13.5" hidden="1" customHeight="1">
      <c r="A124" s="604" t="b">
        <v>0</v>
      </c>
      <c r="B124" s="492" t="s">
        <v>113</v>
      </c>
      <c r="C124" s="492" t="s">
        <v>134</v>
      </c>
      <c r="D124" s="492" t="s">
        <v>188</v>
      </c>
      <c r="E124" s="492" t="s">
        <v>1421</v>
      </c>
      <c r="F124" s="606">
        <v>46054.0</v>
      </c>
      <c r="G124" s="860" t="s">
        <v>1303</v>
      </c>
      <c r="H124" s="813" t="s">
        <v>1546</v>
      </c>
      <c r="I124" s="492" t="s">
        <v>1547</v>
      </c>
      <c r="J124" s="492" t="s">
        <v>190</v>
      </c>
      <c r="K124" s="618">
        <v>0.0</v>
      </c>
      <c r="L124" s="618">
        <v>0.0</v>
      </c>
      <c r="M124" s="622">
        <v>64500.0</v>
      </c>
      <c r="N124" s="610">
        <v>46079.0</v>
      </c>
      <c r="O124" s="799" t="s">
        <v>1548</v>
      </c>
      <c r="P124" s="610">
        <v>46069.0</v>
      </c>
      <c r="Q124" s="610">
        <v>46073.0</v>
      </c>
      <c r="R124" s="636">
        <f t="shared" si="24"/>
        <v>4</v>
      </c>
      <c r="S124" s="610">
        <v>46073.0</v>
      </c>
      <c r="T124" s="612">
        <f t="shared" si="7"/>
        <v>4</v>
      </c>
      <c r="U124" s="612">
        <f t="shared" si="8"/>
        <v>0</v>
      </c>
      <c r="V124" s="610">
        <v>46073.0</v>
      </c>
      <c r="W124" s="900">
        <f t="shared" si="37"/>
        <v>0</v>
      </c>
      <c r="X124" s="900">
        <f t="shared" si="38"/>
        <v>4</v>
      </c>
      <c r="Y124" s="610">
        <v>46080.0</v>
      </c>
      <c r="Z124" s="612">
        <f t="shared" si="9"/>
        <v>11</v>
      </c>
      <c r="AA124" s="936">
        <f t="shared" si="39"/>
        <v>7</v>
      </c>
      <c r="AB124" s="901"/>
      <c r="AC124" s="706"/>
      <c r="AD124" s="895"/>
      <c r="AE124" s="895"/>
      <c r="AF124" s="895"/>
      <c r="AG124" s="895"/>
    </row>
    <row r="125" ht="13.5" hidden="1" customHeight="1">
      <c r="A125" s="604" t="b">
        <v>0</v>
      </c>
      <c r="B125" s="492" t="s">
        <v>135</v>
      </c>
      <c r="C125" s="492" t="s">
        <v>134</v>
      </c>
      <c r="D125" s="629" t="s">
        <v>188</v>
      </c>
      <c r="E125" s="629" t="s">
        <v>1369</v>
      </c>
      <c r="F125" s="606">
        <v>46054.0</v>
      </c>
      <c r="G125" s="860" t="s">
        <v>1304</v>
      </c>
      <c r="H125" s="931" t="s">
        <v>1523</v>
      </c>
      <c r="I125" s="492" t="s">
        <v>1513</v>
      </c>
      <c r="J125" s="492" t="s">
        <v>190</v>
      </c>
      <c r="K125" s="618">
        <v>0.0</v>
      </c>
      <c r="L125" s="618">
        <v>0.0</v>
      </c>
      <c r="M125" s="622">
        <v>64000.0</v>
      </c>
      <c r="N125" s="610"/>
      <c r="O125" s="909" t="s">
        <v>1549</v>
      </c>
      <c r="P125" s="610">
        <v>46065.0</v>
      </c>
      <c r="Q125" s="610">
        <v>46069.0</v>
      </c>
      <c r="R125" s="636">
        <f t="shared" si="24"/>
        <v>4</v>
      </c>
      <c r="S125" s="610">
        <v>46069.0</v>
      </c>
      <c r="T125" s="663">
        <f t="shared" si="7"/>
        <v>4</v>
      </c>
      <c r="U125" s="663">
        <f t="shared" si="8"/>
        <v>0</v>
      </c>
      <c r="V125" s="610">
        <v>46069.0</v>
      </c>
      <c r="W125" s="906">
        <f t="shared" si="37"/>
        <v>0</v>
      </c>
      <c r="X125" s="906">
        <f t="shared" si="38"/>
        <v>4</v>
      </c>
      <c r="Y125" s="610">
        <v>46080.0</v>
      </c>
      <c r="Z125" s="663">
        <f t="shared" si="9"/>
        <v>15</v>
      </c>
      <c r="AA125" s="975"/>
      <c r="AB125" s="901"/>
      <c r="AC125" s="706" t="s">
        <v>1524</v>
      </c>
      <c r="AD125" s="895"/>
      <c r="AE125" s="895"/>
      <c r="AF125" s="895"/>
      <c r="AG125" s="895"/>
    </row>
    <row r="126" ht="13.5" hidden="1" customHeight="1">
      <c r="A126" s="604" t="b">
        <v>0</v>
      </c>
      <c r="B126" s="492" t="s">
        <v>113</v>
      </c>
      <c r="C126" s="492" t="s">
        <v>114</v>
      </c>
      <c r="D126" s="492" t="s">
        <v>188</v>
      </c>
      <c r="E126" s="492" t="s">
        <v>1333</v>
      </c>
      <c r="F126" s="606">
        <v>46054.0</v>
      </c>
      <c r="G126" s="860" t="s">
        <v>1303</v>
      </c>
      <c r="H126" s="813" t="s">
        <v>1550</v>
      </c>
      <c r="I126" s="492" t="s">
        <v>998</v>
      </c>
      <c r="J126" s="492" t="s">
        <v>190</v>
      </c>
      <c r="K126" s="618">
        <v>0.0</v>
      </c>
      <c r="L126" s="618">
        <v>0.0</v>
      </c>
      <c r="M126" s="905">
        <v>64500.0</v>
      </c>
      <c r="N126" s="610">
        <v>46077.0</v>
      </c>
      <c r="O126" s="860" t="s">
        <v>1517</v>
      </c>
      <c r="P126" s="610">
        <v>46059.0</v>
      </c>
      <c r="Q126" s="610">
        <v>46064.0</v>
      </c>
      <c r="R126" s="636">
        <f t="shared" si="24"/>
        <v>5</v>
      </c>
      <c r="S126" s="610">
        <v>46065.0</v>
      </c>
      <c r="T126" s="612">
        <f t="shared" si="7"/>
        <v>6</v>
      </c>
      <c r="U126" s="612">
        <f t="shared" si="8"/>
        <v>1</v>
      </c>
      <c r="V126" s="899">
        <v>46065.0</v>
      </c>
      <c r="W126" s="900">
        <f t="shared" si="37"/>
        <v>0</v>
      </c>
      <c r="X126" s="900">
        <f t="shared" si="38"/>
        <v>6</v>
      </c>
      <c r="Y126" s="610">
        <v>46080.0</v>
      </c>
      <c r="Z126" s="612">
        <f t="shared" si="9"/>
        <v>21</v>
      </c>
      <c r="AA126" s="936">
        <f>Y126-V126</f>
        <v>15</v>
      </c>
      <c r="AB126" s="901"/>
      <c r="AC126" s="706" t="s">
        <v>1551</v>
      </c>
      <c r="AD126" s="895"/>
      <c r="AE126" s="895"/>
      <c r="AF126" s="895"/>
      <c r="AG126" s="895"/>
    </row>
    <row r="127" ht="13.5" hidden="1" customHeight="1">
      <c r="A127" s="604" t="b">
        <v>0</v>
      </c>
      <c r="B127" s="492" t="s">
        <v>113</v>
      </c>
      <c r="C127" s="492" t="s">
        <v>114</v>
      </c>
      <c r="D127" s="629" t="s">
        <v>188</v>
      </c>
      <c r="E127" s="629" t="s">
        <v>1356</v>
      </c>
      <c r="F127" s="606">
        <v>46054.0</v>
      </c>
      <c r="G127" s="860" t="s">
        <v>1303</v>
      </c>
      <c r="H127" s="617" t="s">
        <v>1552</v>
      </c>
      <c r="I127" s="492" t="s">
        <v>1553</v>
      </c>
      <c r="J127" s="492" t="s">
        <v>190</v>
      </c>
      <c r="K127" s="618">
        <v>0.0</v>
      </c>
      <c r="L127" s="618">
        <v>0.0</v>
      </c>
      <c r="M127" s="622">
        <v>64500.0</v>
      </c>
      <c r="N127" s="610"/>
      <c r="O127" s="909"/>
      <c r="P127" s="610">
        <v>46038.0</v>
      </c>
      <c r="Q127" s="610">
        <v>46044.0</v>
      </c>
      <c r="R127" s="663">
        <f t="shared" si="24"/>
        <v>6</v>
      </c>
      <c r="S127" s="610">
        <v>46073.0</v>
      </c>
      <c r="T127" s="663">
        <f t="shared" si="7"/>
        <v>35</v>
      </c>
      <c r="U127" s="663">
        <f t="shared" si="8"/>
        <v>29</v>
      </c>
      <c r="V127" s="913">
        <v>46077.0</v>
      </c>
      <c r="W127" s="906">
        <f t="shared" si="37"/>
        <v>4</v>
      </c>
      <c r="X127" s="906">
        <f t="shared" si="38"/>
        <v>39</v>
      </c>
      <c r="Y127" s="610">
        <v>46080.0</v>
      </c>
      <c r="Z127" s="663">
        <f t="shared" si="9"/>
        <v>42</v>
      </c>
      <c r="AA127" s="976"/>
      <c r="AB127" s="901"/>
      <c r="AC127" s="706" t="s">
        <v>1554</v>
      </c>
      <c r="AD127" s="895"/>
      <c r="AE127" s="895"/>
      <c r="AF127" s="895"/>
      <c r="AG127" s="895"/>
    </row>
    <row r="128" ht="13.5" hidden="1" customHeight="1">
      <c r="A128" s="604" t="b">
        <v>0</v>
      </c>
      <c r="B128" s="492" t="s">
        <v>113</v>
      </c>
      <c r="C128" s="492" t="s">
        <v>114</v>
      </c>
      <c r="D128" s="492" t="s">
        <v>188</v>
      </c>
      <c r="E128" s="492" t="s">
        <v>1333</v>
      </c>
      <c r="F128" s="606">
        <v>46054.0</v>
      </c>
      <c r="G128" s="860" t="s">
        <v>1303</v>
      </c>
      <c r="H128" s="704" t="s">
        <v>1555</v>
      </c>
      <c r="I128" s="492" t="s">
        <v>1556</v>
      </c>
      <c r="J128" s="492" t="s">
        <v>192</v>
      </c>
      <c r="K128" s="618">
        <v>0.0</v>
      </c>
      <c r="L128" s="618">
        <v>0.0</v>
      </c>
      <c r="M128" s="905">
        <v>74000.0</v>
      </c>
      <c r="N128" s="610"/>
      <c r="O128" s="799"/>
      <c r="P128" s="610">
        <v>46049.0</v>
      </c>
      <c r="Q128" s="610">
        <v>46052.0</v>
      </c>
      <c r="R128" s="612">
        <f t="shared" si="24"/>
        <v>3</v>
      </c>
      <c r="S128" s="610">
        <v>46077.0</v>
      </c>
      <c r="T128" s="612">
        <f t="shared" si="7"/>
        <v>28</v>
      </c>
      <c r="U128" s="612">
        <f t="shared" si="8"/>
        <v>25</v>
      </c>
      <c r="V128" s="899">
        <v>46077.0</v>
      </c>
      <c r="W128" s="900">
        <f t="shared" si="37"/>
        <v>0</v>
      </c>
      <c r="X128" s="900">
        <f t="shared" si="38"/>
        <v>28</v>
      </c>
      <c r="Y128" s="610">
        <v>46080.0</v>
      </c>
      <c r="Z128" s="612">
        <f t="shared" si="9"/>
        <v>31</v>
      </c>
      <c r="AA128" s="975"/>
      <c r="AB128" s="901"/>
      <c r="AC128" s="706" t="s">
        <v>1557</v>
      </c>
      <c r="AD128" s="895"/>
      <c r="AE128" s="895"/>
      <c r="AF128" s="895"/>
      <c r="AG128" s="895"/>
    </row>
    <row r="129" ht="13.5" hidden="1" customHeight="1">
      <c r="A129" s="604" t="b">
        <v>0</v>
      </c>
      <c r="B129" s="492" t="s">
        <v>113</v>
      </c>
      <c r="C129" s="492" t="s">
        <v>114</v>
      </c>
      <c r="D129" s="629" t="s">
        <v>188</v>
      </c>
      <c r="E129" s="629" t="s">
        <v>1421</v>
      </c>
      <c r="F129" s="606">
        <v>46054.0</v>
      </c>
      <c r="G129" s="860" t="s">
        <v>1303</v>
      </c>
      <c r="H129" s="931" t="s">
        <v>1558</v>
      </c>
      <c r="I129" s="492" t="s">
        <v>1559</v>
      </c>
      <c r="J129" s="492" t="s">
        <v>190</v>
      </c>
      <c r="K129" s="618">
        <v>0.0</v>
      </c>
      <c r="L129" s="618">
        <v>0.0</v>
      </c>
      <c r="M129" s="905">
        <v>64500.0</v>
      </c>
      <c r="N129" s="610"/>
      <c r="O129" s="909"/>
      <c r="P129" s="610">
        <v>46069.0</v>
      </c>
      <c r="Q129" s="610">
        <v>46069.0</v>
      </c>
      <c r="R129" s="636">
        <f t="shared" si="24"/>
        <v>0</v>
      </c>
      <c r="S129" s="610">
        <v>46069.0</v>
      </c>
      <c r="T129" s="663">
        <f t="shared" si="7"/>
        <v>0</v>
      </c>
      <c r="U129" s="663">
        <f t="shared" si="8"/>
        <v>0</v>
      </c>
      <c r="V129" s="610">
        <v>46070.0</v>
      </c>
      <c r="W129" s="906">
        <f t="shared" si="37"/>
        <v>1</v>
      </c>
      <c r="X129" s="906">
        <f t="shared" si="38"/>
        <v>1</v>
      </c>
      <c r="Y129" s="610">
        <v>46080.0</v>
      </c>
      <c r="Z129" s="663">
        <f t="shared" si="9"/>
        <v>11</v>
      </c>
      <c r="AA129" s="936">
        <f t="shared" ref="AA129:AA130" si="40">Y129-V129</f>
        <v>10</v>
      </c>
      <c r="AB129" s="901"/>
      <c r="AC129" s="706" t="s">
        <v>1560</v>
      </c>
      <c r="AD129" s="895"/>
      <c r="AE129" s="895"/>
      <c r="AF129" s="895"/>
      <c r="AG129" s="895"/>
    </row>
    <row r="130" ht="13.5" hidden="1" customHeight="1">
      <c r="A130" s="667" t="b">
        <v>0</v>
      </c>
      <c r="B130" s="635" t="s">
        <v>113</v>
      </c>
      <c r="C130" s="635" t="s">
        <v>114</v>
      </c>
      <c r="D130" s="492" t="s">
        <v>188</v>
      </c>
      <c r="E130" s="492" t="s">
        <v>1369</v>
      </c>
      <c r="F130" s="606">
        <v>46054.0</v>
      </c>
      <c r="G130" s="860" t="s">
        <v>1303</v>
      </c>
      <c r="H130" s="704" t="s">
        <v>1561</v>
      </c>
      <c r="I130" s="492" t="s">
        <v>1562</v>
      </c>
      <c r="J130" s="649" t="s">
        <v>190</v>
      </c>
      <c r="K130" s="643">
        <v>0.0</v>
      </c>
      <c r="L130" s="643">
        <v>0.0</v>
      </c>
      <c r="M130" s="622">
        <v>63500.0</v>
      </c>
      <c r="N130" s="639"/>
      <c r="O130" s="945" t="s">
        <v>1563</v>
      </c>
      <c r="P130" s="639">
        <v>46071.0</v>
      </c>
      <c r="Q130" s="639">
        <v>46072.0</v>
      </c>
      <c r="R130" s="636">
        <f t="shared" si="24"/>
        <v>1</v>
      </c>
      <c r="S130" s="610">
        <v>46072.0</v>
      </c>
      <c r="T130" s="612">
        <f t="shared" si="7"/>
        <v>1</v>
      </c>
      <c r="U130" s="612">
        <f t="shared" si="8"/>
        <v>0</v>
      </c>
      <c r="V130" s="610">
        <v>46073.0</v>
      </c>
      <c r="W130" s="900">
        <f t="shared" si="37"/>
        <v>1</v>
      </c>
      <c r="X130" s="900">
        <f t="shared" si="38"/>
        <v>2</v>
      </c>
      <c r="Y130" s="610">
        <v>46080.0</v>
      </c>
      <c r="Z130" s="612">
        <f t="shared" si="9"/>
        <v>9</v>
      </c>
      <c r="AA130" s="936">
        <f t="shared" si="40"/>
        <v>7</v>
      </c>
      <c r="AB130" s="956"/>
      <c r="AC130" s="977" t="s">
        <v>1564</v>
      </c>
      <c r="AD130" s="962"/>
      <c r="AE130" s="962"/>
      <c r="AF130" s="962"/>
      <c r="AG130" s="962"/>
    </row>
    <row r="131" ht="13.5" hidden="1" customHeight="1">
      <c r="A131" s="604" t="b">
        <v>0</v>
      </c>
      <c r="B131" s="492" t="s">
        <v>113</v>
      </c>
      <c r="C131" s="492" t="s">
        <v>114</v>
      </c>
      <c r="D131" s="629" t="s">
        <v>188</v>
      </c>
      <c r="E131" s="629" t="s">
        <v>1356</v>
      </c>
      <c r="F131" s="606">
        <v>46054.0</v>
      </c>
      <c r="G131" s="860" t="s">
        <v>1303</v>
      </c>
      <c r="H131" s="634" t="s">
        <v>1565</v>
      </c>
      <c r="I131" s="929" t="s">
        <v>1566</v>
      </c>
      <c r="J131" s="929" t="s">
        <v>190</v>
      </c>
      <c r="K131" s="618">
        <v>0.0</v>
      </c>
      <c r="L131" s="618">
        <v>0.0</v>
      </c>
      <c r="M131" s="622">
        <v>64500.0</v>
      </c>
      <c r="N131" s="610">
        <v>46077.0</v>
      </c>
      <c r="O131" s="860" t="s">
        <v>1517</v>
      </c>
      <c r="P131" s="610">
        <v>46017.0</v>
      </c>
      <c r="Q131" s="610">
        <v>46031.0</v>
      </c>
      <c r="R131" s="663">
        <f t="shared" si="24"/>
        <v>14</v>
      </c>
      <c r="S131" s="610">
        <v>46031.0</v>
      </c>
      <c r="T131" s="612">
        <f t="shared" si="7"/>
        <v>14</v>
      </c>
      <c r="U131" s="612">
        <f t="shared" si="8"/>
        <v>0</v>
      </c>
      <c r="V131" s="913">
        <v>46031.0</v>
      </c>
      <c r="W131" s="906">
        <f t="shared" si="37"/>
        <v>0</v>
      </c>
      <c r="X131" s="906">
        <f t="shared" si="38"/>
        <v>14</v>
      </c>
      <c r="Y131" s="610">
        <v>46080.0</v>
      </c>
      <c r="Z131" s="663">
        <f t="shared" si="9"/>
        <v>63</v>
      </c>
      <c r="AA131" s="975"/>
      <c r="AB131" s="978"/>
      <c r="AC131" s="706" t="s">
        <v>1567</v>
      </c>
      <c r="AD131" s="955"/>
      <c r="AE131" s="955"/>
      <c r="AF131" s="955"/>
      <c r="AG131" s="955"/>
    </row>
    <row r="132" ht="13.5" hidden="1" customHeight="1">
      <c r="A132" s="604" t="b">
        <v>0</v>
      </c>
      <c r="B132" s="492" t="s">
        <v>113</v>
      </c>
      <c r="C132" s="492" t="s">
        <v>114</v>
      </c>
      <c r="D132" s="671" t="s">
        <v>188</v>
      </c>
      <c r="E132" s="605" t="s">
        <v>1356</v>
      </c>
      <c r="F132" s="606">
        <v>46054.0</v>
      </c>
      <c r="G132" s="860" t="s">
        <v>1313</v>
      </c>
      <c r="H132" s="672" t="s">
        <v>1565</v>
      </c>
      <c r="I132" s="979" t="s">
        <v>1566</v>
      </c>
      <c r="J132" s="979" t="s">
        <v>190</v>
      </c>
      <c r="K132" s="618">
        <v>0.0</v>
      </c>
      <c r="L132" s="618">
        <v>0.0</v>
      </c>
      <c r="M132" s="622">
        <v>17000.0</v>
      </c>
      <c r="N132" s="610"/>
      <c r="O132" s="860"/>
      <c r="P132" s="610">
        <v>46017.0</v>
      </c>
      <c r="Q132" s="610">
        <v>46031.0</v>
      </c>
      <c r="R132" s="980">
        <f t="shared" si="24"/>
        <v>14</v>
      </c>
      <c r="S132" s="610">
        <v>46031.0</v>
      </c>
      <c r="T132" s="612">
        <f t="shared" si="7"/>
        <v>14</v>
      </c>
      <c r="U132" s="612">
        <f t="shared" si="8"/>
        <v>0</v>
      </c>
      <c r="V132" s="981">
        <v>46031.0</v>
      </c>
      <c r="W132" s="982">
        <f t="shared" si="37"/>
        <v>0</v>
      </c>
      <c r="X132" s="982">
        <f t="shared" si="38"/>
        <v>14</v>
      </c>
      <c r="Y132" s="610">
        <v>46073.0</v>
      </c>
      <c r="Z132" s="980">
        <f t="shared" si="9"/>
        <v>56</v>
      </c>
      <c r="AA132" s="936">
        <f t="shared" ref="AA132:AA316" si="41">Y132-V132</f>
        <v>42</v>
      </c>
      <c r="AB132" s="978"/>
      <c r="AC132" s="983"/>
      <c r="AD132" s="463"/>
      <c r="AE132" s="463"/>
      <c r="AF132" s="463"/>
      <c r="AG132" s="463"/>
    </row>
    <row r="133" ht="13.5" hidden="1" customHeight="1">
      <c r="A133" s="604" t="b">
        <v>0</v>
      </c>
      <c r="B133" s="492" t="s">
        <v>113</v>
      </c>
      <c r="C133" s="492" t="s">
        <v>114</v>
      </c>
      <c r="D133" s="671" t="s">
        <v>188</v>
      </c>
      <c r="E133" s="605" t="s">
        <v>1356</v>
      </c>
      <c r="F133" s="606">
        <v>46082.0</v>
      </c>
      <c r="G133" s="860" t="s">
        <v>1303</v>
      </c>
      <c r="H133" s="710" t="s">
        <v>1568</v>
      </c>
      <c r="I133" s="492" t="s">
        <v>1569</v>
      </c>
      <c r="J133" s="492" t="s">
        <v>190</v>
      </c>
      <c r="K133" s="618">
        <v>0.0</v>
      </c>
      <c r="L133" s="618">
        <v>0.0</v>
      </c>
      <c r="M133" s="622">
        <v>63500.0</v>
      </c>
      <c r="N133" s="610"/>
      <c r="O133" s="909"/>
      <c r="P133" s="610">
        <v>46059.0</v>
      </c>
      <c r="Q133" s="610">
        <v>46062.0</v>
      </c>
      <c r="R133" s="636">
        <f t="shared" si="24"/>
        <v>3</v>
      </c>
      <c r="S133" s="610">
        <v>46078.0</v>
      </c>
      <c r="T133" s="980">
        <f t="shared" si="7"/>
        <v>19</v>
      </c>
      <c r="U133" s="980">
        <f t="shared" si="8"/>
        <v>16</v>
      </c>
      <c r="V133" s="610">
        <v>46078.0</v>
      </c>
      <c r="W133" s="982">
        <f t="shared" si="37"/>
        <v>0</v>
      </c>
      <c r="X133" s="982">
        <f t="shared" si="38"/>
        <v>19</v>
      </c>
      <c r="Y133" s="981">
        <v>46086.0</v>
      </c>
      <c r="Z133" s="980">
        <f t="shared" si="9"/>
        <v>27</v>
      </c>
      <c r="AA133" s="984">
        <f t="shared" si="41"/>
        <v>8</v>
      </c>
      <c r="AB133" s="901"/>
      <c r="AC133" s="706" t="s">
        <v>1570</v>
      </c>
      <c r="AD133" s="895"/>
      <c r="AE133" s="895"/>
      <c r="AF133" s="895"/>
      <c r="AG133" s="895"/>
    </row>
    <row r="134" ht="13.5" hidden="1" customHeight="1">
      <c r="A134" s="604" t="b">
        <v>0</v>
      </c>
      <c r="B134" s="492" t="s">
        <v>113</v>
      </c>
      <c r="C134" s="492" t="s">
        <v>114</v>
      </c>
      <c r="D134" s="629" t="s">
        <v>188</v>
      </c>
      <c r="E134" s="629" t="s">
        <v>1333</v>
      </c>
      <c r="F134" s="606">
        <v>46082.0</v>
      </c>
      <c r="G134" s="860" t="s">
        <v>1304</v>
      </c>
      <c r="H134" s="931" t="s">
        <v>1571</v>
      </c>
      <c r="I134" s="492" t="s">
        <v>1572</v>
      </c>
      <c r="J134" s="492" t="s">
        <v>190</v>
      </c>
      <c r="K134" s="618">
        <v>0.0</v>
      </c>
      <c r="L134" s="618">
        <v>0.0</v>
      </c>
      <c r="M134" s="622">
        <v>64000.0</v>
      </c>
      <c r="N134" s="610"/>
      <c r="O134" s="799"/>
      <c r="P134" s="610">
        <v>46038.0</v>
      </c>
      <c r="Q134" s="610">
        <v>46044.0</v>
      </c>
      <c r="R134" s="980">
        <f t="shared" si="24"/>
        <v>6</v>
      </c>
      <c r="S134" s="610">
        <v>46072.0</v>
      </c>
      <c r="T134" s="980">
        <f t="shared" si="7"/>
        <v>34</v>
      </c>
      <c r="U134" s="980">
        <f t="shared" si="8"/>
        <v>28</v>
      </c>
      <c r="V134" s="981">
        <v>46072.0</v>
      </c>
      <c r="W134" s="982">
        <f t="shared" si="37"/>
        <v>0</v>
      </c>
      <c r="X134" s="982">
        <f t="shared" si="38"/>
        <v>34</v>
      </c>
      <c r="Y134" s="981">
        <v>46086.0</v>
      </c>
      <c r="Z134" s="980">
        <f t="shared" si="9"/>
        <v>48</v>
      </c>
      <c r="AA134" s="984">
        <f t="shared" si="41"/>
        <v>14</v>
      </c>
      <c r="AB134" s="901"/>
      <c r="AC134" s="706" t="s">
        <v>1573</v>
      </c>
      <c r="AD134" s="895"/>
      <c r="AE134" s="895"/>
      <c r="AF134" s="895"/>
      <c r="AG134" s="895"/>
    </row>
    <row r="135" ht="13.5" hidden="1" customHeight="1">
      <c r="A135" s="604" t="b">
        <v>0</v>
      </c>
      <c r="B135" s="492" t="s">
        <v>135</v>
      </c>
      <c r="C135" s="492" t="s">
        <v>134</v>
      </c>
      <c r="D135" s="492" t="s">
        <v>188</v>
      </c>
      <c r="E135" s="492" t="s">
        <v>1511</v>
      </c>
      <c r="F135" s="606">
        <v>46082.0</v>
      </c>
      <c r="G135" s="860" t="s">
        <v>1303</v>
      </c>
      <c r="H135" s="813" t="s">
        <v>1512</v>
      </c>
      <c r="I135" s="492" t="s">
        <v>1513</v>
      </c>
      <c r="J135" s="492" t="s">
        <v>190</v>
      </c>
      <c r="K135" s="618">
        <v>0.0</v>
      </c>
      <c r="L135" s="618">
        <v>0.0</v>
      </c>
      <c r="M135" s="905">
        <v>74000.0</v>
      </c>
      <c r="N135" s="610"/>
      <c r="O135" s="969"/>
      <c r="P135" s="610">
        <v>46065.0</v>
      </c>
      <c r="Q135" s="610">
        <v>46071.0</v>
      </c>
      <c r="R135" s="636">
        <f t="shared" si="24"/>
        <v>6</v>
      </c>
      <c r="S135" s="610">
        <v>46072.0</v>
      </c>
      <c r="T135" s="980">
        <f t="shared" si="7"/>
        <v>7</v>
      </c>
      <c r="U135" s="980">
        <f t="shared" si="8"/>
        <v>1</v>
      </c>
      <c r="V135" s="610">
        <v>46072.0</v>
      </c>
      <c r="W135" s="982">
        <f t="shared" si="37"/>
        <v>0</v>
      </c>
      <c r="X135" s="982">
        <f t="shared" si="38"/>
        <v>7</v>
      </c>
      <c r="Y135" s="981">
        <v>46086.0</v>
      </c>
      <c r="Z135" s="980">
        <f t="shared" si="9"/>
        <v>21</v>
      </c>
      <c r="AA135" s="984">
        <f t="shared" si="41"/>
        <v>14</v>
      </c>
      <c r="AB135" s="901"/>
      <c r="AC135" s="706" t="s">
        <v>1514</v>
      </c>
      <c r="AD135" s="895"/>
      <c r="AE135" s="895"/>
      <c r="AF135" s="895"/>
      <c r="AG135" s="895"/>
    </row>
    <row r="136" ht="13.5" hidden="1" customHeight="1">
      <c r="A136" s="985" t="b">
        <v>0</v>
      </c>
      <c r="B136" s="986" t="s">
        <v>135</v>
      </c>
      <c r="C136" s="986" t="s">
        <v>134</v>
      </c>
      <c r="D136" s="629" t="s">
        <v>188</v>
      </c>
      <c r="E136" s="645" t="s">
        <v>1511</v>
      </c>
      <c r="F136" s="606">
        <v>46082.0</v>
      </c>
      <c r="G136" s="902" t="s">
        <v>1304</v>
      </c>
      <c r="H136" s="973" t="s">
        <v>1574</v>
      </c>
      <c r="I136" s="645" t="s">
        <v>1575</v>
      </c>
      <c r="J136" s="645" t="s">
        <v>190</v>
      </c>
      <c r="K136" s="987">
        <v>0.0</v>
      </c>
      <c r="L136" s="987">
        <v>0.0</v>
      </c>
      <c r="M136" s="622">
        <v>64000.0</v>
      </c>
      <c r="N136" s="639"/>
      <c r="O136" s="945"/>
      <c r="P136" s="988">
        <v>46069.0</v>
      </c>
      <c r="Q136" s="988">
        <v>46072.0</v>
      </c>
      <c r="R136" s="636">
        <f t="shared" si="24"/>
        <v>3</v>
      </c>
      <c r="S136" s="610">
        <v>46072.0</v>
      </c>
      <c r="T136" s="980">
        <f t="shared" si="7"/>
        <v>3</v>
      </c>
      <c r="U136" s="980">
        <f t="shared" si="8"/>
        <v>0</v>
      </c>
      <c r="V136" s="610">
        <v>46073.0</v>
      </c>
      <c r="W136" s="982">
        <f t="shared" si="37"/>
        <v>1</v>
      </c>
      <c r="X136" s="982">
        <f t="shared" si="38"/>
        <v>4</v>
      </c>
      <c r="Y136" s="981">
        <v>46086.0</v>
      </c>
      <c r="Z136" s="980">
        <f t="shared" si="9"/>
        <v>17</v>
      </c>
      <c r="AA136" s="984">
        <f t="shared" si="41"/>
        <v>13</v>
      </c>
      <c r="AB136" s="989"/>
      <c r="AC136" s="858" t="s">
        <v>1576</v>
      </c>
      <c r="AD136" s="990"/>
      <c r="AE136" s="990"/>
      <c r="AF136" s="990"/>
      <c r="AG136" s="990"/>
    </row>
    <row r="137" ht="13.5" hidden="1" customHeight="1">
      <c r="A137" s="604" t="b">
        <v>0</v>
      </c>
      <c r="B137" s="492" t="s">
        <v>113</v>
      </c>
      <c r="C137" s="492" t="s">
        <v>114</v>
      </c>
      <c r="D137" s="492" t="s">
        <v>188</v>
      </c>
      <c r="E137" s="492" t="s">
        <v>1369</v>
      </c>
      <c r="F137" s="606">
        <v>46082.0</v>
      </c>
      <c r="G137" s="860" t="s">
        <v>1303</v>
      </c>
      <c r="H137" s="813" t="s">
        <v>1508</v>
      </c>
      <c r="I137" s="492" t="s">
        <v>1509</v>
      </c>
      <c r="J137" s="492" t="s">
        <v>190</v>
      </c>
      <c r="K137" s="618">
        <v>0.0</v>
      </c>
      <c r="L137" s="618">
        <v>0.0</v>
      </c>
      <c r="M137" s="622">
        <v>64500.0</v>
      </c>
      <c r="N137" s="610"/>
      <c r="O137" s="909"/>
      <c r="P137" s="610">
        <v>46063.0</v>
      </c>
      <c r="Q137" s="610">
        <v>46070.0</v>
      </c>
      <c r="R137" s="636">
        <f t="shared" si="24"/>
        <v>7</v>
      </c>
      <c r="S137" s="610">
        <v>46070.0</v>
      </c>
      <c r="T137" s="980">
        <f t="shared" si="7"/>
        <v>7</v>
      </c>
      <c r="U137" s="980">
        <f t="shared" si="8"/>
        <v>0</v>
      </c>
      <c r="V137" s="610">
        <v>46070.0</v>
      </c>
      <c r="W137" s="982">
        <f t="shared" si="37"/>
        <v>0</v>
      </c>
      <c r="X137" s="982">
        <f t="shared" si="38"/>
        <v>7</v>
      </c>
      <c r="Y137" s="981">
        <v>46087.0</v>
      </c>
      <c r="Z137" s="980">
        <f t="shared" si="9"/>
        <v>24</v>
      </c>
      <c r="AA137" s="984">
        <f t="shared" si="41"/>
        <v>17</v>
      </c>
      <c r="AB137" s="901"/>
      <c r="AC137" s="706" t="s">
        <v>1510</v>
      </c>
      <c r="AD137" s="895"/>
      <c r="AE137" s="895"/>
      <c r="AF137" s="895"/>
      <c r="AG137" s="895"/>
    </row>
    <row r="138" ht="13.5" hidden="1" customHeight="1">
      <c r="A138" s="604" t="b">
        <v>0</v>
      </c>
      <c r="B138" s="492" t="s">
        <v>113</v>
      </c>
      <c r="C138" s="492" t="s">
        <v>114</v>
      </c>
      <c r="D138" s="629" t="s">
        <v>188</v>
      </c>
      <c r="E138" s="629" t="s">
        <v>1333</v>
      </c>
      <c r="F138" s="606">
        <v>46082.0</v>
      </c>
      <c r="G138" s="860" t="s">
        <v>1303</v>
      </c>
      <c r="H138" s="931" t="s">
        <v>1571</v>
      </c>
      <c r="I138" s="492" t="s">
        <v>1572</v>
      </c>
      <c r="J138" s="492" t="s">
        <v>190</v>
      </c>
      <c r="K138" s="618">
        <v>0.0</v>
      </c>
      <c r="L138" s="618">
        <v>0.0</v>
      </c>
      <c r="M138" s="905">
        <v>74000.0</v>
      </c>
      <c r="N138" s="610"/>
      <c r="O138" s="809"/>
      <c r="P138" s="610">
        <v>46038.0</v>
      </c>
      <c r="Q138" s="610">
        <v>46044.0</v>
      </c>
      <c r="R138" s="980">
        <f t="shared" si="24"/>
        <v>6</v>
      </c>
      <c r="S138" s="610">
        <v>46072.0</v>
      </c>
      <c r="T138" s="980">
        <f t="shared" si="7"/>
        <v>34</v>
      </c>
      <c r="U138" s="980">
        <f t="shared" si="8"/>
        <v>28</v>
      </c>
      <c r="V138" s="981">
        <v>46072.0</v>
      </c>
      <c r="W138" s="982">
        <f t="shared" si="37"/>
        <v>0</v>
      </c>
      <c r="X138" s="982">
        <f t="shared" si="38"/>
        <v>34</v>
      </c>
      <c r="Y138" s="981">
        <v>46087.0</v>
      </c>
      <c r="Z138" s="980">
        <f t="shared" si="9"/>
        <v>49</v>
      </c>
      <c r="AA138" s="984">
        <f t="shared" si="41"/>
        <v>15</v>
      </c>
      <c r="AB138" s="901"/>
      <c r="AC138" s="706" t="s">
        <v>1573</v>
      </c>
      <c r="AD138" s="895"/>
      <c r="AE138" s="895"/>
      <c r="AF138" s="895"/>
      <c r="AG138" s="895"/>
    </row>
    <row r="139" ht="13.5" hidden="1" customHeight="1">
      <c r="A139" s="604" t="b">
        <v>0</v>
      </c>
      <c r="B139" s="492" t="s">
        <v>113</v>
      </c>
      <c r="C139" s="492" t="s">
        <v>134</v>
      </c>
      <c r="D139" s="492" t="s">
        <v>188</v>
      </c>
      <c r="E139" s="492" t="s">
        <v>1333</v>
      </c>
      <c r="F139" s="606">
        <v>46082.0</v>
      </c>
      <c r="G139" s="860" t="s">
        <v>1303</v>
      </c>
      <c r="H139" s="704" t="s">
        <v>1487</v>
      </c>
      <c r="I139" s="492" t="s">
        <v>1488</v>
      </c>
      <c r="J139" s="492" t="s">
        <v>190</v>
      </c>
      <c r="K139" s="618">
        <v>0.0</v>
      </c>
      <c r="L139" s="618">
        <v>0.0</v>
      </c>
      <c r="M139" s="905">
        <v>64500.0</v>
      </c>
      <c r="N139" s="610"/>
      <c r="O139" s="809"/>
      <c r="P139" s="610">
        <v>46052.0</v>
      </c>
      <c r="Q139" s="610">
        <v>46062.0</v>
      </c>
      <c r="R139" s="636">
        <f t="shared" si="24"/>
        <v>10</v>
      </c>
      <c r="S139" s="610">
        <v>46065.0</v>
      </c>
      <c r="T139" s="980">
        <f t="shared" si="7"/>
        <v>13</v>
      </c>
      <c r="U139" s="980">
        <f t="shared" si="8"/>
        <v>3</v>
      </c>
      <c r="V139" s="610">
        <v>46067.0</v>
      </c>
      <c r="W139" s="982">
        <f t="shared" si="37"/>
        <v>2</v>
      </c>
      <c r="X139" s="982">
        <f t="shared" si="38"/>
        <v>15</v>
      </c>
      <c r="Y139" s="981">
        <v>46087.0</v>
      </c>
      <c r="Z139" s="980">
        <f t="shared" si="9"/>
        <v>35</v>
      </c>
      <c r="AA139" s="741">
        <f t="shared" si="41"/>
        <v>20</v>
      </c>
      <c r="AB139" s="901"/>
      <c r="AC139" s="706" t="s">
        <v>1489</v>
      </c>
      <c r="AD139" s="895"/>
      <c r="AE139" s="895"/>
      <c r="AF139" s="895"/>
      <c r="AG139" s="895"/>
    </row>
    <row r="140" ht="13.5" hidden="1" customHeight="1">
      <c r="A140" s="604" t="b">
        <v>0</v>
      </c>
      <c r="B140" s="492" t="s">
        <v>113</v>
      </c>
      <c r="C140" s="492" t="s">
        <v>114</v>
      </c>
      <c r="D140" s="629" t="s">
        <v>188</v>
      </c>
      <c r="E140" s="629" t="s">
        <v>1333</v>
      </c>
      <c r="F140" s="606">
        <v>46082.0</v>
      </c>
      <c r="G140" s="860" t="s">
        <v>1305</v>
      </c>
      <c r="H140" s="931" t="s">
        <v>1577</v>
      </c>
      <c r="I140" s="492" t="s">
        <v>1578</v>
      </c>
      <c r="J140" s="492" t="s">
        <v>190</v>
      </c>
      <c r="K140" s="618">
        <v>0.0</v>
      </c>
      <c r="L140" s="618">
        <v>0.0</v>
      </c>
      <c r="M140" s="622">
        <v>22965.0</v>
      </c>
      <c r="N140" s="610"/>
      <c r="O140" s="809"/>
      <c r="P140" s="610">
        <v>46059.0</v>
      </c>
      <c r="Q140" s="610">
        <v>46064.0</v>
      </c>
      <c r="R140" s="636">
        <f t="shared" si="24"/>
        <v>5</v>
      </c>
      <c r="S140" s="610">
        <v>46071.0</v>
      </c>
      <c r="T140" s="980">
        <f t="shared" si="7"/>
        <v>12</v>
      </c>
      <c r="U140" s="980">
        <f t="shared" si="8"/>
        <v>7</v>
      </c>
      <c r="V140" s="610">
        <v>46078.0</v>
      </c>
      <c r="W140" s="982">
        <f t="shared" si="37"/>
        <v>7</v>
      </c>
      <c r="X140" s="982">
        <f t="shared" si="38"/>
        <v>19</v>
      </c>
      <c r="Y140" s="981">
        <v>46087.0</v>
      </c>
      <c r="Z140" s="980">
        <f t="shared" si="9"/>
        <v>28</v>
      </c>
      <c r="AA140" s="984">
        <f t="shared" si="41"/>
        <v>9</v>
      </c>
      <c r="AB140" s="901" t="s">
        <v>94</v>
      </c>
      <c r="AC140" s="706" t="s">
        <v>1579</v>
      </c>
      <c r="AD140" s="895"/>
      <c r="AE140" s="895"/>
      <c r="AF140" s="895"/>
      <c r="AG140" s="895"/>
    </row>
    <row r="141" ht="13.5" hidden="1" customHeight="1">
      <c r="A141" s="667" t="b">
        <v>0</v>
      </c>
      <c r="B141" s="635" t="s">
        <v>138</v>
      </c>
      <c r="C141" s="635" t="s">
        <v>138</v>
      </c>
      <c r="D141" s="492" t="s">
        <v>188</v>
      </c>
      <c r="E141" s="492" t="s">
        <v>1333</v>
      </c>
      <c r="F141" s="606">
        <v>46082.0</v>
      </c>
      <c r="G141" s="860" t="s">
        <v>1304</v>
      </c>
      <c r="H141" s="940" t="s">
        <v>1580</v>
      </c>
      <c r="I141" s="492" t="s">
        <v>1581</v>
      </c>
      <c r="J141" s="492" t="s">
        <v>190</v>
      </c>
      <c r="K141" s="987">
        <v>0.0</v>
      </c>
      <c r="L141" s="987">
        <v>0.0</v>
      </c>
      <c r="M141" s="622">
        <v>64000.0</v>
      </c>
      <c r="N141" s="639"/>
      <c r="O141" s="945"/>
      <c r="P141" s="639">
        <v>46079.0</v>
      </c>
      <c r="Q141" s="639">
        <v>46084.0</v>
      </c>
      <c r="R141" s="980">
        <f t="shared" si="24"/>
        <v>5</v>
      </c>
      <c r="S141" s="639">
        <v>46084.0</v>
      </c>
      <c r="T141" s="980">
        <f t="shared" si="7"/>
        <v>5</v>
      </c>
      <c r="U141" s="980">
        <f t="shared" si="8"/>
        <v>0</v>
      </c>
      <c r="V141" s="639">
        <v>46084.0</v>
      </c>
      <c r="W141" s="982">
        <f t="shared" si="37"/>
        <v>0</v>
      </c>
      <c r="X141" s="982">
        <f t="shared" si="38"/>
        <v>5</v>
      </c>
      <c r="Y141" s="981">
        <v>46087.0</v>
      </c>
      <c r="Z141" s="980">
        <f t="shared" si="9"/>
        <v>8</v>
      </c>
      <c r="AA141" s="984">
        <f t="shared" si="41"/>
        <v>3</v>
      </c>
      <c r="AB141" s="991"/>
      <c r="AC141" s="714"/>
      <c r="AD141" s="968"/>
      <c r="AE141" s="968"/>
      <c r="AF141" s="968"/>
      <c r="AG141" s="968"/>
    </row>
    <row r="142" ht="13.5" hidden="1" customHeight="1">
      <c r="A142" s="667" t="b">
        <v>0</v>
      </c>
      <c r="B142" s="635" t="s">
        <v>135</v>
      </c>
      <c r="C142" s="635" t="s">
        <v>134</v>
      </c>
      <c r="D142" s="629" t="s">
        <v>188</v>
      </c>
      <c r="E142" s="629" t="s">
        <v>1511</v>
      </c>
      <c r="F142" s="606">
        <v>46082.0</v>
      </c>
      <c r="G142" s="902" t="s">
        <v>1303</v>
      </c>
      <c r="H142" s="704" t="s">
        <v>1574</v>
      </c>
      <c r="I142" s="629" t="s">
        <v>1575</v>
      </c>
      <c r="J142" s="645" t="s">
        <v>190</v>
      </c>
      <c r="K142" s="643">
        <v>0.0</v>
      </c>
      <c r="L142" s="643">
        <v>0.0</v>
      </c>
      <c r="M142" s="622">
        <v>64500.0</v>
      </c>
      <c r="N142" s="639"/>
      <c r="O142" s="809"/>
      <c r="P142" s="639">
        <v>46069.0</v>
      </c>
      <c r="Q142" s="639">
        <v>46072.0</v>
      </c>
      <c r="R142" s="636">
        <f t="shared" si="24"/>
        <v>3</v>
      </c>
      <c r="S142" s="610">
        <v>46072.0</v>
      </c>
      <c r="T142" s="980">
        <f t="shared" si="7"/>
        <v>3</v>
      </c>
      <c r="U142" s="980">
        <f t="shared" si="8"/>
        <v>0</v>
      </c>
      <c r="V142" s="610">
        <v>46073.0</v>
      </c>
      <c r="W142" s="982">
        <f t="shared" si="37"/>
        <v>1</v>
      </c>
      <c r="X142" s="982">
        <f t="shared" si="38"/>
        <v>4</v>
      </c>
      <c r="Y142" s="981">
        <v>46087.0</v>
      </c>
      <c r="Z142" s="980">
        <f t="shared" si="9"/>
        <v>18</v>
      </c>
      <c r="AA142" s="904">
        <f t="shared" si="41"/>
        <v>14</v>
      </c>
      <c r="AB142" s="989"/>
      <c r="AC142" s="858" t="s">
        <v>1576</v>
      </c>
      <c r="AD142" s="990"/>
      <c r="AE142" s="990"/>
      <c r="AF142" s="990"/>
      <c r="AG142" s="990"/>
    </row>
    <row r="143" ht="13.5" hidden="1" customHeight="1">
      <c r="A143" s="667" t="b">
        <v>0</v>
      </c>
      <c r="B143" s="635" t="s">
        <v>135</v>
      </c>
      <c r="C143" s="635" t="s">
        <v>114</v>
      </c>
      <c r="D143" s="492" t="s">
        <v>188</v>
      </c>
      <c r="E143" s="492" t="s">
        <v>1369</v>
      </c>
      <c r="F143" s="606">
        <v>46082.0</v>
      </c>
      <c r="G143" s="860" t="s">
        <v>1304</v>
      </c>
      <c r="H143" s="940" t="s">
        <v>1582</v>
      </c>
      <c r="I143" s="492" t="s">
        <v>1583</v>
      </c>
      <c r="J143" s="492" t="s">
        <v>190</v>
      </c>
      <c r="K143" s="987">
        <v>0.0</v>
      </c>
      <c r="L143" s="987">
        <v>0.0</v>
      </c>
      <c r="M143" s="622">
        <v>64000.0</v>
      </c>
      <c r="N143" s="610"/>
      <c r="O143" s="945"/>
      <c r="P143" s="639">
        <v>46079.0</v>
      </c>
      <c r="Q143" s="639">
        <v>46080.0</v>
      </c>
      <c r="R143" s="980">
        <f t="shared" si="24"/>
        <v>1</v>
      </c>
      <c r="S143" s="639">
        <v>46080.0</v>
      </c>
      <c r="T143" s="980">
        <f t="shared" si="7"/>
        <v>1</v>
      </c>
      <c r="U143" s="980">
        <f t="shared" si="8"/>
        <v>0</v>
      </c>
      <c r="V143" s="639">
        <v>46084.0</v>
      </c>
      <c r="W143" s="982">
        <f t="shared" si="37"/>
        <v>4</v>
      </c>
      <c r="X143" s="982">
        <f t="shared" si="38"/>
        <v>5</v>
      </c>
      <c r="Y143" s="981">
        <v>46091.0</v>
      </c>
      <c r="Z143" s="980">
        <f t="shared" si="9"/>
        <v>12</v>
      </c>
      <c r="AA143" s="984">
        <f t="shared" si="41"/>
        <v>7</v>
      </c>
      <c r="AB143" s="989"/>
      <c r="AC143" s="858" t="s">
        <v>1584</v>
      </c>
      <c r="AD143" s="968"/>
      <c r="AE143" s="968"/>
      <c r="AF143" s="968"/>
      <c r="AG143" s="968"/>
    </row>
    <row r="144" ht="13.5" hidden="1" customHeight="1">
      <c r="A144" s="667" t="b">
        <v>0</v>
      </c>
      <c r="B144" s="635" t="s">
        <v>135</v>
      </c>
      <c r="C144" s="635" t="s">
        <v>114</v>
      </c>
      <c r="D144" s="629" t="s">
        <v>188</v>
      </c>
      <c r="E144" s="629" t="s">
        <v>1369</v>
      </c>
      <c r="F144" s="606">
        <v>46082.0</v>
      </c>
      <c r="G144" s="902" t="s">
        <v>1303</v>
      </c>
      <c r="H144" s="943" t="s">
        <v>1582</v>
      </c>
      <c r="I144" s="629" t="s">
        <v>1583</v>
      </c>
      <c r="J144" s="629" t="s">
        <v>190</v>
      </c>
      <c r="K144" s="987">
        <v>0.0</v>
      </c>
      <c r="L144" s="987">
        <v>0.0</v>
      </c>
      <c r="M144" s="622">
        <v>49000.0</v>
      </c>
      <c r="N144" s="610"/>
      <c r="O144" s="945"/>
      <c r="P144" s="639">
        <v>46079.0</v>
      </c>
      <c r="Q144" s="639">
        <v>46080.0</v>
      </c>
      <c r="R144" s="980">
        <f t="shared" si="24"/>
        <v>1</v>
      </c>
      <c r="S144" s="639">
        <v>46080.0</v>
      </c>
      <c r="T144" s="980">
        <f t="shared" si="7"/>
        <v>1</v>
      </c>
      <c r="U144" s="980">
        <f t="shared" si="8"/>
        <v>0</v>
      </c>
      <c r="V144" s="639">
        <v>46084.0</v>
      </c>
      <c r="W144" s="982">
        <f t="shared" si="37"/>
        <v>4</v>
      </c>
      <c r="X144" s="982">
        <f t="shared" si="38"/>
        <v>5</v>
      </c>
      <c r="Y144" s="981">
        <v>46091.0</v>
      </c>
      <c r="Z144" s="980">
        <f t="shared" si="9"/>
        <v>12</v>
      </c>
      <c r="AA144" s="984">
        <f t="shared" si="41"/>
        <v>7</v>
      </c>
      <c r="AB144" s="989"/>
      <c r="AC144" s="858" t="s">
        <v>1584</v>
      </c>
      <c r="AD144" s="968"/>
      <c r="AE144" s="968"/>
      <c r="AF144" s="968"/>
      <c r="AG144" s="968"/>
    </row>
    <row r="145" ht="13.5" hidden="1" customHeight="1">
      <c r="A145" s="667" t="b">
        <v>0</v>
      </c>
      <c r="B145" s="635" t="s">
        <v>113</v>
      </c>
      <c r="C145" s="635" t="s">
        <v>114</v>
      </c>
      <c r="D145" s="492" t="s">
        <v>188</v>
      </c>
      <c r="E145" s="492" t="s">
        <v>1333</v>
      </c>
      <c r="F145" s="606">
        <v>46082.0</v>
      </c>
      <c r="G145" s="860" t="s">
        <v>1305</v>
      </c>
      <c r="H145" s="813" t="s">
        <v>1585</v>
      </c>
      <c r="I145" s="492" t="s">
        <v>1586</v>
      </c>
      <c r="J145" s="492" t="s">
        <v>190</v>
      </c>
      <c r="K145" s="643">
        <v>0.0</v>
      </c>
      <c r="L145" s="643">
        <v>0.0</v>
      </c>
      <c r="M145" s="622">
        <v>190532.0</v>
      </c>
      <c r="N145" s="639"/>
      <c r="O145" s="992"/>
      <c r="P145" s="610">
        <v>46070.0</v>
      </c>
      <c r="Q145" s="639">
        <v>46077.0</v>
      </c>
      <c r="R145" s="980">
        <f t="shared" si="24"/>
        <v>7</v>
      </c>
      <c r="S145" s="610">
        <v>46084.0</v>
      </c>
      <c r="T145" s="980">
        <f t="shared" si="7"/>
        <v>14</v>
      </c>
      <c r="U145" s="980">
        <f t="shared" si="8"/>
        <v>7</v>
      </c>
      <c r="V145" s="639">
        <v>46086.0</v>
      </c>
      <c r="W145" s="982">
        <f t="shared" si="37"/>
        <v>2</v>
      </c>
      <c r="X145" s="982">
        <f t="shared" si="38"/>
        <v>16</v>
      </c>
      <c r="Y145" s="981">
        <v>46091.0</v>
      </c>
      <c r="Z145" s="980">
        <f t="shared" si="9"/>
        <v>21</v>
      </c>
      <c r="AA145" s="984">
        <f t="shared" si="41"/>
        <v>5</v>
      </c>
      <c r="AB145" s="993" t="s">
        <v>94</v>
      </c>
      <c r="AC145" s="967" t="s">
        <v>1587</v>
      </c>
      <c r="AD145" s="968"/>
      <c r="AE145" s="968"/>
      <c r="AF145" s="968"/>
      <c r="AG145" s="968"/>
    </row>
    <row r="146" ht="13.5" hidden="1" customHeight="1">
      <c r="A146" s="667" t="b">
        <v>0</v>
      </c>
      <c r="B146" s="635" t="s">
        <v>113</v>
      </c>
      <c r="C146" s="635" t="s">
        <v>113</v>
      </c>
      <c r="D146" s="629" t="s">
        <v>188</v>
      </c>
      <c r="E146" s="629" t="s">
        <v>1333</v>
      </c>
      <c r="F146" s="628">
        <v>46082.0</v>
      </c>
      <c r="G146" s="902" t="s">
        <v>1304</v>
      </c>
      <c r="H146" s="704" t="s">
        <v>1588</v>
      </c>
      <c r="I146" s="629" t="s">
        <v>1589</v>
      </c>
      <c r="J146" s="629" t="s">
        <v>190</v>
      </c>
      <c r="K146" s="987">
        <v>0.0</v>
      </c>
      <c r="L146" s="987">
        <v>0.0</v>
      </c>
      <c r="M146" s="622">
        <v>64000.0</v>
      </c>
      <c r="N146" s="610"/>
      <c r="O146" s="809"/>
      <c r="P146" s="639">
        <v>46083.0</v>
      </c>
      <c r="Q146" s="639">
        <v>46084.0</v>
      </c>
      <c r="R146" s="980">
        <f t="shared" si="24"/>
        <v>1</v>
      </c>
      <c r="S146" s="639">
        <v>46084.0</v>
      </c>
      <c r="T146" s="980">
        <f t="shared" si="7"/>
        <v>1</v>
      </c>
      <c r="U146" s="980">
        <f t="shared" si="8"/>
        <v>0</v>
      </c>
      <c r="V146" s="639">
        <v>46084.0</v>
      </c>
      <c r="W146" s="982">
        <f t="shared" si="37"/>
        <v>0</v>
      </c>
      <c r="X146" s="982">
        <f t="shared" si="38"/>
        <v>1</v>
      </c>
      <c r="Y146" s="981">
        <v>46091.0</v>
      </c>
      <c r="Z146" s="980">
        <f t="shared" si="9"/>
        <v>8</v>
      </c>
      <c r="AA146" s="984">
        <f t="shared" si="41"/>
        <v>7</v>
      </c>
      <c r="AB146" s="989"/>
      <c r="AC146" s="967"/>
      <c r="AD146" s="994"/>
      <c r="AE146" s="994"/>
      <c r="AF146" s="994"/>
      <c r="AG146" s="994"/>
    </row>
    <row r="147" ht="13.5" hidden="1" customHeight="1">
      <c r="A147" s="667" t="b">
        <v>0</v>
      </c>
      <c r="B147" s="635" t="s">
        <v>113</v>
      </c>
      <c r="C147" s="635" t="s">
        <v>114</v>
      </c>
      <c r="D147" s="492" t="s">
        <v>480</v>
      </c>
      <c r="E147" s="492" t="s">
        <v>1369</v>
      </c>
      <c r="F147" s="606">
        <v>46054.0</v>
      </c>
      <c r="G147" s="860" t="s">
        <v>1304</v>
      </c>
      <c r="H147" s="704" t="s">
        <v>1561</v>
      </c>
      <c r="I147" s="492" t="s">
        <v>1562</v>
      </c>
      <c r="J147" s="649" t="s">
        <v>190</v>
      </c>
      <c r="K147" s="643">
        <v>0.0</v>
      </c>
      <c r="L147" s="643">
        <v>0.0</v>
      </c>
      <c r="M147" s="622"/>
      <c r="N147" s="639"/>
      <c r="O147" s="945"/>
      <c r="P147" s="639">
        <v>46071.0</v>
      </c>
      <c r="Q147" s="639">
        <v>46072.0</v>
      </c>
      <c r="R147" s="636">
        <f t="shared" si="24"/>
        <v>1</v>
      </c>
      <c r="S147" s="610">
        <v>46072.0</v>
      </c>
      <c r="T147" s="980">
        <f t="shared" si="7"/>
        <v>1</v>
      </c>
      <c r="U147" s="980">
        <f t="shared" si="8"/>
        <v>0</v>
      </c>
      <c r="V147" s="610">
        <v>46073.0</v>
      </c>
      <c r="W147" s="982">
        <f t="shared" si="37"/>
        <v>1</v>
      </c>
      <c r="X147" s="982">
        <f t="shared" si="38"/>
        <v>2</v>
      </c>
      <c r="Y147" s="610">
        <v>46078.0</v>
      </c>
      <c r="Z147" s="980">
        <f t="shared" si="9"/>
        <v>7</v>
      </c>
      <c r="AA147" s="984">
        <f t="shared" si="41"/>
        <v>5</v>
      </c>
      <c r="AB147" s="989"/>
      <c r="AC147" s="858" t="s">
        <v>1564</v>
      </c>
      <c r="AD147" s="990"/>
      <c r="AE147" s="990"/>
      <c r="AF147" s="990"/>
      <c r="AG147" s="990"/>
    </row>
    <row r="148" ht="13.5" hidden="1" customHeight="1">
      <c r="A148" s="667" t="b">
        <v>0</v>
      </c>
      <c r="B148" s="635" t="s">
        <v>138</v>
      </c>
      <c r="C148" s="635" t="s">
        <v>138</v>
      </c>
      <c r="D148" s="629" t="s">
        <v>188</v>
      </c>
      <c r="E148" s="629" t="s">
        <v>1333</v>
      </c>
      <c r="F148" s="628">
        <v>46082.0</v>
      </c>
      <c r="G148" s="902" t="s">
        <v>1303</v>
      </c>
      <c r="H148" s="943" t="s">
        <v>1580</v>
      </c>
      <c r="I148" s="629" t="s">
        <v>1581</v>
      </c>
      <c r="J148" s="629" t="s">
        <v>190</v>
      </c>
      <c r="K148" s="987">
        <v>0.0</v>
      </c>
      <c r="L148" s="987">
        <v>0.0</v>
      </c>
      <c r="M148" s="622">
        <v>49000.0</v>
      </c>
      <c r="N148" s="639"/>
      <c r="O148" s="945"/>
      <c r="P148" s="639">
        <v>46079.0</v>
      </c>
      <c r="Q148" s="639">
        <v>46084.0</v>
      </c>
      <c r="R148" s="980">
        <f t="shared" si="24"/>
        <v>5</v>
      </c>
      <c r="S148" s="639">
        <v>46084.0</v>
      </c>
      <c r="T148" s="980">
        <f t="shared" si="7"/>
        <v>5</v>
      </c>
      <c r="U148" s="980">
        <f t="shared" si="8"/>
        <v>0</v>
      </c>
      <c r="V148" s="639">
        <v>46084.0</v>
      </c>
      <c r="W148" s="982">
        <f t="shared" si="37"/>
        <v>0</v>
      </c>
      <c r="X148" s="982">
        <f t="shared" si="38"/>
        <v>5</v>
      </c>
      <c r="Y148" s="981">
        <v>46091.0</v>
      </c>
      <c r="Z148" s="980">
        <f t="shared" si="9"/>
        <v>12</v>
      </c>
      <c r="AA148" s="984">
        <f t="shared" si="41"/>
        <v>7</v>
      </c>
      <c r="AB148" s="991"/>
      <c r="AC148" s="714"/>
      <c r="AD148" s="968"/>
      <c r="AE148" s="968"/>
      <c r="AF148" s="968"/>
      <c r="AG148" s="968"/>
    </row>
    <row r="149" ht="13.5" hidden="1" customHeight="1">
      <c r="A149" s="604" t="b">
        <v>0</v>
      </c>
      <c r="B149" s="492" t="s">
        <v>113</v>
      </c>
      <c r="C149" s="492" t="s">
        <v>114</v>
      </c>
      <c r="D149" s="492" t="s">
        <v>188</v>
      </c>
      <c r="E149" s="492" t="s">
        <v>1333</v>
      </c>
      <c r="F149" s="606">
        <v>46082.0</v>
      </c>
      <c r="G149" s="860" t="s">
        <v>1303</v>
      </c>
      <c r="H149" s="704" t="s">
        <v>1590</v>
      </c>
      <c r="I149" s="492"/>
      <c r="J149" s="492" t="s">
        <v>190</v>
      </c>
      <c r="K149" s="618">
        <v>0.0</v>
      </c>
      <c r="L149" s="618">
        <v>0.0</v>
      </c>
      <c r="M149" s="905">
        <v>64500.0</v>
      </c>
      <c r="N149" s="610"/>
      <c r="O149" s="809"/>
      <c r="P149" s="610">
        <v>46049.0</v>
      </c>
      <c r="Q149" s="610">
        <v>46056.0</v>
      </c>
      <c r="R149" s="980">
        <f t="shared" si="24"/>
        <v>7</v>
      </c>
      <c r="S149" s="610">
        <v>46056.0</v>
      </c>
      <c r="T149" s="980">
        <f t="shared" si="7"/>
        <v>7</v>
      </c>
      <c r="U149" s="980">
        <f t="shared" si="8"/>
        <v>0</v>
      </c>
      <c r="V149" s="610">
        <v>46070.0</v>
      </c>
      <c r="W149" s="982">
        <f t="shared" si="37"/>
        <v>14</v>
      </c>
      <c r="X149" s="982">
        <f t="shared" si="38"/>
        <v>21</v>
      </c>
      <c r="Y149" s="981">
        <v>46092.0</v>
      </c>
      <c r="Z149" s="980">
        <f t="shared" si="9"/>
        <v>43</v>
      </c>
      <c r="AA149" s="984">
        <f t="shared" si="41"/>
        <v>22</v>
      </c>
      <c r="AB149" s="901"/>
      <c r="AC149" s="706" t="s">
        <v>1591</v>
      </c>
      <c r="AD149" s="895"/>
      <c r="AE149" s="895"/>
      <c r="AF149" s="895"/>
      <c r="AG149" s="895"/>
    </row>
    <row r="150" ht="13.5" hidden="1" customHeight="1">
      <c r="A150" s="667" t="b">
        <v>0</v>
      </c>
      <c r="B150" s="635" t="s">
        <v>113</v>
      </c>
      <c r="C150" s="635" t="s">
        <v>113</v>
      </c>
      <c r="D150" s="629" t="s">
        <v>188</v>
      </c>
      <c r="E150" s="629" t="s">
        <v>1333</v>
      </c>
      <c r="F150" s="628">
        <v>46082.0</v>
      </c>
      <c r="G150" s="902" t="s">
        <v>1303</v>
      </c>
      <c r="H150" s="704" t="s">
        <v>1588</v>
      </c>
      <c r="I150" s="629" t="s">
        <v>1589</v>
      </c>
      <c r="J150" s="629" t="s">
        <v>190</v>
      </c>
      <c r="K150" s="987">
        <v>0.0</v>
      </c>
      <c r="L150" s="987">
        <v>0.0</v>
      </c>
      <c r="M150" s="622">
        <v>49000.0</v>
      </c>
      <c r="N150" s="610"/>
      <c r="O150" s="809"/>
      <c r="P150" s="639">
        <v>46083.0</v>
      </c>
      <c r="Q150" s="639">
        <v>46084.0</v>
      </c>
      <c r="R150" s="980">
        <f t="shared" si="24"/>
        <v>1</v>
      </c>
      <c r="S150" s="639">
        <v>46084.0</v>
      </c>
      <c r="T150" s="980">
        <f t="shared" si="7"/>
        <v>1</v>
      </c>
      <c r="U150" s="980">
        <f t="shared" si="8"/>
        <v>0</v>
      </c>
      <c r="V150" s="639">
        <v>46084.0</v>
      </c>
      <c r="W150" s="982">
        <f t="shared" si="37"/>
        <v>0</v>
      </c>
      <c r="X150" s="982">
        <f t="shared" si="38"/>
        <v>1</v>
      </c>
      <c r="Y150" s="981">
        <v>46092.0</v>
      </c>
      <c r="Z150" s="980">
        <f t="shared" si="9"/>
        <v>9</v>
      </c>
      <c r="AA150" s="984">
        <f t="shared" si="41"/>
        <v>8</v>
      </c>
      <c r="AB150" s="989"/>
      <c r="AC150" s="967"/>
      <c r="AD150" s="994"/>
      <c r="AE150" s="994"/>
      <c r="AF150" s="994"/>
      <c r="AG150" s="994"/>
    </row>
    <row r="151" ht="13.5" hidden="1" customHeight="1">
      <c r="A151" s="995" t="b">
        <v>0</v>
      </c>
      <c r="B151" s="996" t="s">
        <v>113</v>
      </c>
      <c r="C151" s="996" t="s">
        <v>114</v>
      </c>
      <c r="D151" s="492" t="s">
        <v>188</v>
      </c>
      <c r="E151" s="492" t="s">
        <v>1369</v>
      </c>
      <c r="F151" s="606">
        <v>46082.0</v>
      </c>
      <c r="G151" s="860" t="s">
        <v>1419</v>
      </c>
      <c r="H151" s="617" t="s">
        <v>1425</v>
      </c>
      <c r="I151" s="649" t="s">
        <v>1426</v>
      </c>
      <c r="J151" s="649" t="s">
        <v>190</v>
      </c>
      <c r="K151" s="997">
        <v>0.0</v>
      </c>
      <c r="L151" s="997">
        <v>0.0</v>
      </c>
      <c r="M151" s="998">
        <v>45000.0</v>
      </c>
      <c r="N151" s="999"/>
      <c r="O151" s="992"/>
      <c r="P151" s="1000">
        <v>45999.0</v>
      </c>
      <c r="Q151" s="1000">
        <v>46000.0</v>
      </c>
      <c r="R151" s="980">
        <f t="shared" si="24"/>
        <v>1</v>
      </c>
      <c r="S151" s="610">
        <v>46006.0</v>
      </c>
      <c r="T151" s="980">
        <f t="shared" si="7"/>
        <v>7</v>
      </c>
      <c r="U151" s="980">
        <f t="shared" si="8"/>
        <v>6</v>
      </c>
      <c r="V151" s="610">
        <v>46009.0</v>
      </c>
      <c r="W151" s="982"/>
      <c r="X151" s="982"/>
      <c r="Y151" s="981">
        <v>46093.0</v>
      </c>
      <c r="Z151" s="980">
        <f t="shared" si="9"/>
        <v>94</v>
      </c>
      <c r="AA151" s="984">
        <f t="shared" si="41"/>
        <v>84</v>
      </c>
      <c r="AB151" s="1001"/>
      <c r="AC151" s="1002" t="s">
        <v>1452</v>
      </c>
      <c r="AD151" s="1003"/>
      <c r="AE151" s="1003"/>
      <c r="AF151" s="1003"/>
      <c r="AG151" s="1003"/>
    </row>
    <row r="152" ht="13.5" hidden="1" customHeight="1">
      <c r="A152" s="667" t="b">
        <v>0</v>
      </c>
      <c r="B152" s="635" t="s">
        <v>135</v>
      </c>
      <c r="C152" s="635" t="s">
        <v>114</v>
      </c>
      <c r="D152" s="629" t="s">
        <v>188</v>
      </c>
      <c r="E152" s="629" t="s">
        <v>1333</v>
      </c>
      <c r="F152" s="628">
        <v>46082.0</v>
      </c>
      <c r="G152" s="902" t="s">
        <v>1304</v>
      </c>
      <c r="H152" s="943" t="s">
        <v>1592</v>
      </c>
      <c r="I152" s="629" t="s">
        <v>1593</v>
      </c>
      <c r="J152" s="629" t="s">
        <v>190</v>
      </c>
      <c r="K152" s="987">
        <v>0.0</v>
      </c>
      <c r="L152" s="987">
        <v>0.0</v>
      </c>
      <c r="M152" s="622">
        <v>64000.0</v>
      </c>
      <c r="N152" s="639"/>
      <c r="O152" s="945"/>
      <c r="P152" s="639">
        <v>46077.0</v>
      </c>
      <c r="Q152" s="639">
        <v>46084.0</v>
      </c>
      <c r="R152" s="980">
        <f t="shared" si="24"/>
        <v>7</v>
      </c>
      <c r="S152" s="639">
        <v>46084.0</v>
      </c>
      <c r="T152" s="980">
        <f t="shared" si="7"/>
        <v>7</v>
      </c>
      <c r="U152" s="980">
        <f t="shared" si="8"/>
        <v>0</v>
      </c>
      <c r="V152" s="639">
        <v>46085.0</v>
      </c>
      <c r="W152" s="982">
        <f t="shared" ref="W152:W423" si="42">V152-S152</f>
        <v>1</v>
      </c>
      <c r="X152" s="982">
        <f t="shared" ref="X152:X423" si="43">V152-P152</f>
        <v>8</v>
      </c>
      <c r="Y152" s="981">
        <v>46093.0</v>
      </c>
      <c r="Z152" s="980">
        <f t="shared" si="9"/>
        <v>16</v>
      </c>
      <c r="AA152" s="984">
        <f t="shared" si="41"/>
        <v>8</v>
      </c>
      <c r="AB152" s="991"/>
      <c r="AC152" s="714"/>
      <c r="AD152" s="968"/>
      <c r="AE152" s="968"/>
      <c r="AF152" s="968"/>
      <c r="AG152" s="968"/>
    </row>
    <row r="153" ht="13.5" hidden="1" customHeight="1">
      <c r="A153" s="667" t="b">
        <v>0</v>
      </c>
      <c r="B153" s="635" t="s">
        <v>135</v>
      </c>
      <c r="C153" s="635" t="s">
        <v>114</v>
      </c>
      <c r="D153" s="492" t="s">
        <v>188</v>
      </c>
      <c r="E153" s="492" t="s">
        <v>1369</v>
      </c>
      <c r="F153" s="606">
        <v>46082.0</v>
      </c>
      <c r="G153" s="860" t="s">
        <v>1305</v>
      </c>
      <c r="H153" s="704" t="s">
        <v>1594</v>
      </c>
      <c r="I153" s="492" t="s">
        <v>1595</v>
      </c>
      <c r="J153" s="649" t="s">
        <v>190</v>
      </c>
      <c r="K153" s="643">
        <v>0.0</v>
      </c>
      <c r="L153" s="643">
        <v>0.0</v>
      </c>
      <c r="M153" s="622">
        <v>126551.0</v>
      </c>
      <c r="N153" s="639"/>
      <c r="O153" s="945"/>
      <c r="P153" s="639">
        <v>46072.0</v>
      </c>
      <c r="Q153" s="639">
        <v>46073.0</v>
      </c>
      <c r="R153" s="980">
        <f t="shared" si="24"/>
        <v>1</v>
      </c>
      <c r="S153" s="610">
        <v>46073.0</v>
      </c>
      <c r="T153" s="980">
        <f t="shared" si="7"/>
        <v>1</v>
      </c>
      <c r="U153" s="980">
        <f t="shared" si="8"/>
        <v>0</v>
      </c>
      <c r="V153" s="1004">
        <v>46087.0</v>
      </c>
      <c r="W153" s="982">
        <f t="shared" si="42"/>
        <v>14</v>
      </c>
      <c r="X153" s="982">
        <f t="shared" si="43"/>
        <v>15</v>
      </c>
      <c r="Y153" s="1004">
        <v>46097.0</v>
      </c>
      <c r="Z153" s="980">
        <f t="shared" si="9"/>
        <v>25</v>
      </c>
      <c r="AA153" s="984">
        <f t="shared" si="41"/>
        <v>10</v>
      </c>
      <c r="AB153" s="993" t="s">
        <v>94</v>
      </c>
      <c r="AC153" s="967" t="s">
        <v>1596</v>
      </c>
      <c r="AD153" s="1005"/>
      <c r="AE153" s="1005"/>
      <c r="AF153" s="1005"/>
      <c r="AG153" s="1005"/>
    </row>
    <row r="154" ht="13.5" hidden="1" customHeight="1">
      <c r="A154" s="667" t="b">
        <v>0</v>
      </c>
      <c r="B154" s="635" t="s">
        <v>135</v>
      </c>
      <c r="C154" s="635" t="s">
        <v>134</v>
      </c>
      <c r="D154" s="629" t="s">
        <v>188</v>
      </c>
      <c r="E154" s="629" t="s">
        <v>1369</v>
      </c>
      <c r="F154" s="628">
        <v>46082.0</v>
      </c>
      <c r="G154" s="902" t="s">
        <v>1304</v>
      </c>
      <c r="H154" s="704" t="s">
        <v>1597</v>
      </c>
      <c r="I154" s="629" t="s">
        <v>1598</v>
      </c>
      <c r="J154" s="645" t="s">
        <v>190</v>
      </c>
      <c r="K154" s="643">
        <v>0.0</v>
      </c>
      <c r="L154" s="643">
        <v>0.0</v>
      </c>
      <c r="M154" s="622">
        <v>64000.0</v>
      </c>
      <c r="N154" s="610"/>
      <c r="O154" s="809"/>
      <c r="P154" s="639">
        <v>46080.0</v>
      </c>
      <c r="Q154" s="639">
        <v>46085.0</v>
      </c>
      <c r="R154" s="980">
        <f t="shared" si="24"/>
        <v>5</v>
      </c>
      <c r="S154" s="639">
        <v>46085.0</v>
      </c>
      <c r="T154" s="980">
        <f t="shared" si="7"/>
        <v>5</v>
      </c>
      <c r="U154" s="980">
        <f t="shared" si="8"/>
        <v>0</v>
      </c>
      <c r="V154" s="639">
        <v>46086.0</v>
      </c>
      <c r="W154" s="982">
        <f t="shared" si="42"/>
        <v>1</v>
      </c>
      <c r="X154" s="982">
        <f t="shared" si="43"/>
        <v>6</v>
      </c>
      <c r="Y154" s="981">
        <v>46098.0</v>
      </c>
      <c r="Z154" s="980">
        <f t="shared" si="9"/>
        <v>18</v>
      </c>
      <c r="AA154" s="984">
        <f t="shared" si="41"/>
        <v>12</v>
      </c>
      <c r="AB154" s="989"/>
      <c r="AC154" s="967" t="s">
        <v>1599</v>
      </c>
      <c r="AD154" s="994"/>
      <c r="AE154" s="994"/>
      <c r="AF154" s="994"/>
      <c r="AG154" s="994"/>
    </row>
    <row r="155" ht="13.5" hidden="1" customHeight="1">
      <c r="A155" s="667" t="b">
        <v>0</v>
      </c>
      <c r="B155" s="635" t="s">
        <v>113</v>
      </c>
      <c r="C155" s="635" t="s">
        <v>114</v>
      </c>
      <c r="D155" s="492" t="s">
        <v>188</v>
      </c>
      <c r="E155" s="492" t="s">
        <v>1600</v>
      </c>
      <c r="F155" s="606">
        <v>46082.0</v>
      </c>
      <c r="G155" s="860" t="s">
        <v>1305</v>
      </c>
      <c r="H155" s="704" t="s">
        <v>1601</v>
      </c>
      <c r="I155" s="492" t="s">
        <v>1381</v>
      </c>
      <c r="J155" s="649" t="s">
        <v>190</v>
      </c>
      <c r="K155" s="643">
        <v>0.0</v>
      </c>
      <c r="L155" s="643">
        <v>0.0</v>
      </c>
      <c r="M155" s="622">
        <v>82329.0</v>
      </c>
      <c r="N155" s="610"/>
      <c r="O155" s="945"/>
      <c r="P155" s="639">
        <v>46092.0</v>
      </c>
      <c r="Q155" s="639">
        <v>46092.0</v>
      </c>
      <c r="R155" s="636">
        <f t="shared" si="24"/>
        <v>0</v>
      </c>
      <c r="S155" s="639">
        <v>46092.0</v>
      </c>
      <c r="T155" s="980">
        <f t="shared" si="7"/>
        <v>0</v>
      </c>
      <c r="U155" s="980">
        <f t="shared" si="8"/>
        <v>0</v>
      </c>
      <c r="V155" s="639">
        <v>46094.0</v>
      </c>
      <c r="W155" s="982">
        <f t="shared" si="42"/>
        <v>2</v>
      </c>
      <c r="X155" s="982">
        <f t="shared" si="43"/>
        <v>2</v>
      </c>
      <c r="Y155" s="639">
        <v>46098.0</v>
      </c>
      <c r="Z155" s="980">
        <f t="shared" si="9"/>
        <v>6</v>
      </c>
      <c r="AA155" s="984">
        <f t="shared" si="41"/>
        <v>4</v>
      </c>
      <c r="AB155" s="993" t="s">
        <v>94</v>
      </c>
      <c r="AC155" s="216" t="s">
        <v>1602</v>
      </c>
      <c r="AD155" s="994"/>
      <c r="AE155" s="994"/>
      <c r="AF155" s="994"/>
      <c r="AG155" s="994"/>
    </row>
    <row r="156" ht="13.5" hidden="1" customHeight="1">
      <c r="A156" s="667" t="b">
        <v>0</v>
      </c>
      <c r="B156" s="635" t="s">
        <v>135</v>
      </c>
      <c r="C156" s="635" t="s">
        <v>114</v>
      </c>
      <c r="D156" s="629" t="s">
        <v>188</v>
      </c>
      <c r="E156" s="629" t="s">
        <v>1369</v>
      </c>
      <c r="F156" s="628">
        <v>46082.0</v>
      </c>
      <c r="G156" s="902" t="s">
        <v>1304</v>
      </c>
      <c r="H156" s="943" t="s">
        <v>1603</v>
      </c>
      <c r="I156" s="629" t="s">
        <v>1335</v>
      </c>
      <c r="J156" s="645" t="s">
        <v>190</v>
      </c>
      <c r="K156" s="643">
        <v>0.0</v>
      </c>
      <c r="L156" s="643">
        <v>0.0</v>
      </c>
      <c r="M156" s="622">
        <v>64000.0</v>
      </c>
      <c r="N156" s="639"/>
      <c r="O156" s="809"/>
      <c r="P156" s="639">
        <v>46090.0</v>
      </c>
      <c r="Q156" s="639">
        <v>46090.0</v>
      </c>
      <c r="R156" s="636">
        <f t="shared" si="24"/>
        <v>0</v>
      </c>
      <c r="S156" s="639">
        <v>46092.0</v>
      </c>
      <c r="T156" s="980">
        <f t="shared" si="7"/>
        <v>2</v>
      </c>
      <c r="U156" s="980">
        <f t="shared" si="8"/>
        <v>2</v>
      </c>
      <c r="V156" s="639">
        <v>46093.0</v>
      </c>
      <c r="W156" s="982">
        <f t="shared" si="42"/>
        <v>1</v>
      </c>
      <c r="X156" s="982">
        <f t="shared" si="43"/>
        <v>3</v>
      </c>
      <c r="Y156" s="981">
        <v>46099.0</v>
      </c>
      <c r="Z156" s="980">
        <f t="shared" si="9"/>
        <v>9</v>
      </c>
      <c r="AA156" s="984">
        <f t="shared" si="41"/>
        <v>6</v>
      </c>
      <c r="AB156" s="991"/>
      <c r="AC156" s="714" t="s">
        <v>1604</v>
      </c>
      <c r="AD156" s="968"/>
      <c r="AE156" s="968"/>
      <c r="AF156" s="968"/>
      <c r="AG156" s="968"/>
    </row>
    <row r="157" ht="13.5" hidden="1" customHeight="1">
      <c r="A157" s="667" t="b">
        <v>0</v>
      </c>
      <c r="B157" s="635" t="s">
        <v>138</v>
      </c>
      <c r="C157" s="635" t="s">
        <v>134</v>
      </c>
      <c r="D157" s="492" t="s">
        <v>188</v>
      </c>
      <c r="E157" s="492" t="s">
        <v>1333</v>
      </c>
      <c r="F157" s="606">
        <v>46082.0</v>
      </c>
      <c r="G157" s="860" t="s">
        <v>1304</v>
      </c>
      <c r="H157" s="940" t="s">
        <v>1605</v>
      </c>
      <c r="I157" s="492" t="s">
        <v>1606</v>
      </c>
      <c r="J157" s="649" t="s">
        <v>190</v>
      </c>
      <c r="K157" s="643">
        <v>0.0</v>
      </c>
      <c r="L157" s="643">
        <v>0.0</v>
      </c>
      <c r="M157" s="622">
        <v>64000.0</v>
      </c>
      <c r="N157" s="639"/>
      <c r="O157" s="945"/>
      <c r="P157" s="639">
        <v>46086.0</v>
      </c>
      <c r="Q157" s="639">
        <v>46092.0</v>
      </c>
      <c r="R157" s="636">
        <f t="shared" si="24"/>
        <v>6</v>
      </c>
      <c r="S157" s="639">
        <v>46092.0</v>
      </c>
      <c r="T157" s="980">
        <f t="shared" si="7"/>
        <v>6</v>
      </c>
      <c r="U157" s="980">
        <f t="shared" si="8"/>
        <v>0</v>
      </c>
      <c r="V157" s="639">
        <v>46092.0</v>
      </c>
      <c r="W157" s="982">
        <f t="shared" si="42"/>
        <v>0</v>
      </c>
      <c r="X157" s="982">
        <f t="shared" si="43"/>
        <v>6</v>
      </c>
      <c r="Y157" s="981">
        <v>46099.0</v>
      </c>
      <c r="Z157" s="980">
        <f t="shared" si="9"/>
        <v>13</v>
      </c>
      <c r="AA157" s="984">
        <f t="shared" si="41"/>
        <v>7</v>
      </c>
      <c r="AB157" s="991"/>
      <c r="AC157" s="714" t="s">
        <v>1607</v>
      </c>
      <c r="AD157" s="968"/>
      <c r="AE157" s="968"/>
      <c r="AF157" s="968"/>
      <c r="AG157" s="968"/>
    </row>
    <row r="158" ht="13.5" hidden="1" customHeight="1">
      <c r="A158" s="667" t="b">
        <v>0</v>
      </c>
      <c r="B158" s="635" t="s">
        <v>135</v>
      </c>
      <c r="C158" s="635" t="s">
        <v>114</v>
      </c>
      <c r="D158" s="629" t="s">
        <v>188</v>
      </c>
      <c r="E158" s="629" t="s">
        <v>1369</v>
      </c>
      <c r="F158" s="628">
        <v>46082.0</v>
      </c>
      <c r="G158" s="902" t="s">
        <v>1303</v>
      </c>
      <c r="H158" s="943" t="s">
        <v>1603</v>
      </c>
      <c r="I158" s="629" t="s">
        <v>1335</v>
      </c>
      <c r="J158" s="645" t="s">
        <v>190</v>
      </c>
      <c r="K158" s="643">
        <v>0.0</v>
      </c>
      <c r="L158" s="643">
        <v>0.0</v>
      </c>
      <c r="M158" s="622">
        <v>49000.0</v>
      </c>
      <c r="N158" s="639"/>
      <c r="O158" s="809"/>
      <c r="P158" s="639">
        <v>46090.0</v>
      </c>
      <c r="Q158" s="639">
        <v>46090.0</v>
      </c>
      <c r="R158" s="636">
        <f t="shared" si="24"/>
        <v>0</v>
      </c>
      <c r="S158" s="639">
        <v>46092.0</v>
      </c>
      <c r="T158" s="980">
        <f t="shared" si="7"/>
        <v>2</v>
      </c>
      <c r="U158" s="980">
        <f t="shared" si="8"/>
        <v>2</v>
      </c>
      <c r="V158" s="639">
        <v>46093.0</v>
      </c>
      <c r="W158" s="982">
        <f t="shared" si="42"/>
        <v>1</v>
      </c>
      <c r="X158" s="982">
        <f t="shared" si="43"/>
        <v>3</v>
      </c>
      <c r="Y158" s="981">
        <v>46100.0</v>
      </c>
      <c r="Z158" s="980">
        <f t="shared" si="9"/>
        <v>10</v>
      </c>
      <c r="AA158" s="984">
        <f t="shared" si="41"/>
        <v>7</v>
      </c>
      <c r="AB158" s="991"/>
      <c r="AC158" s="714" t="s">
        <v>1604</v>
      </c>
      <c r="AD158" s="968"/>
      <c r="AE158" s="968"/>
      <c r="AF158" s="968"/>
      <c r="AG158" s="968"/>
    </row>
    <row r="159" ht="13.5" hidden="1" customHeight="1">
      <c r="A159" s="667" t="b">
        <v>0</v>
      </c>
      <c r="B159" s="635" t="s">
        <v>135</v>
      </c>
      <c r="C159" s="635" t="s">
        <v>114</v>
      </c>
      <c r="D159" s="492" t="s">
        <v>188</v>
      </c>
      <c r="E159" s="492" t="s">
        <v>1608</v>
      </c>
      <c r="F159" s="606">
        <v>46082.0</v>
      </c>
      <c r="G159" s="860" t="s">
        <v>1304</v>
      </c>
      <c r="H159" s="940" t="s">
        <v>1609</v>
      </c>
      <c r="I159" s="492" t="s">
        <v>1610</v>
      </c>
      <c r="J159" s="649" t="s">
        <v>190</v>
      </c>
      <c r="K159" s="643">
        <v>0.0</v>
      </c>
      <c r="L159" s="643">
        <v>0.0</v>
      </c>
      <c r="M159" s="622">
        <v>64000.0</v>
      </c>
      <c r="N159" s="639"/>
      <c r="O159" s="945"/>
      <c r="P159" s="639">
        <v>46086.0</v>
      </c>
      <c r="Q159" s="639">
        <v>46087.0</v>
      </c>
      <c r="R159" s="636">
        <f t="shared" si="24"/>
        <v>1</v>
      </c>
      <c r="S159" s="639">
        <v>46087.0</v>
      </c>
      <c r="T159" s="980">
        <f t="shared" si="7"/>
        <v>1</v>
      </c>
      <c r="U159" s="980">
        <f t="shared" si="8"/>
        <v>0</v>
      </c>
      <c r="V159" s="639">
        <v>46094.0</v>
      </c>
      <c r="W159" s="982">
        <f t="shared" si="42"/>
        <v>7</v>
      </c>
      <c r="X159" s="982">
        <f t="shared" si="43"/>
        <v>8</v>
      </c>
      <c r="Y159" s="639">
        <v>46100.0</v>
      </c>
      <c r="Z159" s="980">
        <f t="shared" si="9"/>
        <v>14</v>
      </c>
      <c r="AA159" s="984">
        <f t="shared" si="41"/>
        <v>6</v>
      </c>
      <c r="AB159" s="991"/>
      <c r="AC159" s="714" t="s">
        <v>1611</v>
      </c>
      <c r="AD159" s="968"/>
      <c r="AE159" s="968"/>
      <c r="AF159" s="968"/>
      <c r="AG159" s="968"/>
    </row>
    <row r="160" ht="13.5" hidden="1" customHeight="1">
      <c r="A160" s="985" t="b">
        <v>0</v>
      </c>
      <c r="B160" s="1006" t="s">
        <v>135</v>
      </c>
      <c r="C160" s="1006" t="s">
        <v>114</v>
      </c>
      <c r="D160" s="629" t="s">
        <v>188</v>
      </c>
      <c r="E160" s="629" t="s">
        <v>1608</v>
      </c>
      <c r="F160" s="628">
        <v>46082.0</v>
      </c>
      <c r="G160" s="902" t="s">
        <v>1304</v>
      </c>
      <c r="H160" s="943" t="s">
        <v>1612</v>
      </c>
      <c r="I160" s="629" t="s">
        <v>1613</v>
      </c>
      <c r="J160" s="645" t="s">
        <v>190</v>
      </c>
      <c r="K160" s="643">
        <v>0.0</v>
      </c>
      <c r="L160" s="643">
        <v>0.0</v>
      </c>
      <c r="M160" s="622">
        <v>64000.0</v>
      </c>
      <c r="N160" s="610"/>
      <c r="O160" s="945"/>
      <c r="P160" s="1007">
        <v>46087.0</v>
      </c>
      <c r="Q160" s="1007">
        <v>46093.0</v>
      </c>
      <c r="R160" s="636">
        <f t="shared" si="24"/>
        <v>6</v>
      </c>
      <c r="S160" s="639">
        <v>46094.0</v>
      </c>
      <c r="T160" s="980">
        <f t="shared" si="7"/>
        <v>7</v>
      </c>
      <c r="U160" s="980">
        <f t="shared" si="8"/>
        <v>1</v>
      </c>
      <c r="V160" s="639">
        <v>46097.0</v>
      </c>
      <c r="W160" s="982">
        <f t="shared" si="42"/>
        <v>3</v>
      </c>
      <c r="X160" s="982">
        <f t="shared" si="43"/>
        <v>10</v>
      </c>
      <c r="Y160" s="639">
        <v>46100.0</v>
      </c>
      <c r="Z160" s="980">
        <f t="shared" si="9"/>
        <v>13</v>
      </c>
      <c r="AA160" s="984">
        <f t="shared" si="41"/>
        <v>3</v>
      </c>
      <c r="AB160" s="1008"/>
      <c r="AC160" s="1009" t="s">
        <v>1614</v>
      </c>
      <c r="AD160" s="1010"/>
      <c r="AE160" s="1010"/>
      <c r="AF160" s="1010"/>
      <c r="AG160" s="1010"/>
    </row>
    <row r="161" ht="13.5" hidden="1" customHeight="1">
      <c r="A161" s="667" t="b">
        <v>0</v>
      </c>
      <c r="B161" s="635" t="s">
        <v>136</v>
      </c>
      <c r="C161" s="635" t="s">
        <v>134</v>
      </c>
      <c r="D161" s="492" t="s">
        <v>188</v>
      </c>
      <c r="E161" s="492" t="s">
        <v>1421</v>
      </c>
      <c r="F161" s="606">
        <v>46082.0</v>
      </c>
      <c r="G161" s="860" t="s">
        <v>1304</v>
      </c>
      <c r="H161" s="704" t="s">
        <v>1615</v>
      </c>
      <c r="I161" s="492" t="s">
        <v>1616</v>
      </c>
      <c r="J161" s="649" t="s">
        <v>190</v>
      </c>
      <c r="K161" s="643">
        <v>0.0</v>
      </c>
      <c r="L161" s="643">
        <v>0.0</v>
      </c>
      <c r="M161" s="622">
        <v>64000.0</v>
      </c>
      <c r="N161" s="610"/>
      <c r="O161" s="945"/>
      <c r="P161" s="639">
        <v>46080.0</v>
      </c>
      <c r="Q161" s="639">
        <v>46086.0</v>
      </c>
      <c r="R161" s="636">
        <f t="shared" si="24"/>
        <v>6</v>
      </c>
      <c r="S161" s="639">
        <v>46086.0</v>
      </c>
      <c r="T161" s="980">
        <f t="shared" si="7"/>
        <v>6</v>
      </c>
      <c r="U161" s="980">
        <f t="shared" si="8"/>
        <v>0</v>
      </c>
      <c r="V161" s="639">
        <v>46097.0</v>
      </c>
      <c r="W161" s="982">
        <f t="shared" si="42"/>
        <v>11</v>
      </c>
      <c r="X161" s="982">
        <f t="shared" si="43"/>
        <v>17</v>
      </c>
      <c r="Y161" s="981">
        <v>46100.0</v>
      </c>
      <c r="Z161" s="980">
        <f t="shared" si="9"/>
        <v>20</v>
      </c>
      <c r="AA161" s="984">
        <f t="shared" si="41"/>
        <v>3</v>
      </c>
      <c r="AB161" s="989"/>
      <c r="AC161" s="967" t="s">
        <v>1617</v>
      </c>
      <c r="AD161" s="994"/>
      <c r="AE161" s="994"/>
      <c r="AF161" s="994"/>
      <c r="AG161" s="994"/>
    </row>
    <row r="162" ht="13.5" hidden="1" customHeight="1">
      <c r="A162" s="667" t="b">
        <v>0</v>
      </c>
      <c r="B162" s="635" t="s">
        <v>135</v>
      </c>
      <c r="C162" s="635" t="s">
        <v>114</v>
      </c>
      <c r="D162" s="629" t="s">
        <v>188</v>
      </c>
      <c r="E162" s="629" t="s">
        <v>1421</v>
      </c>
      <c r="F162" s="628">
        <v>46082.0</v>
      </c>
      <c r="G162" s="902" t="s">
        <v>1303</v>
      </c>
      <c r="H162" s="943" t="s">
        <v>1618</v>
      </c>
      <c r="I162" s="629" t="s">
        <v>1619</v>
      </c>
      <c r="J162" s="629" t="s">
        <v>190</v>
      </c>
      <c r="K162" s="987">
        <v>0.0</v>
      </c>
      <c r="L162" s="987">
        <v>0.0</v>
      </c>
      <c r="M162" s="622">
        <v>49000.0</v>
      </c>
      <c r="N162" s="639"/>
      <c r="O162" s="809"/>
      <c r="P162" s="639">
        <v>46084.0</v>
      </c>
      <c r="Q162" s="639">
        <v>46086.0</v>
      </c>
      <c r="R162" s="980">
        <f t="shared" si="24"/>
        <v>2</v>
      </c>
      <c r="S162" s="639">
        <v>46086.0</v>
      </c>
      <c r="T162" s="980">
        <f t="shared" si="7"/>
        <v>2</v>
      </c>
      <c r="U162" s="980">
        <f t="shared" si="8"/>
        <v>0</v>
      </c>
      <c r="V162" s="639">
        <v>46086.0</v>
      </c>
      <c r="W162" s="982">
        <f t="shared" si="42"/>
        <v>0</v>
      </c>
      <c r="X162" s="982">
        <f t="shared" si="43"/>
        <v>2</v>
      </c>
      <c r="Y162" s="981">
        <v>46100.0</v>
      </c>
      <c r="Z162" s="980">
        <f t="shared" si="9"/>
        <v>16</v>
      </c>
      <c r="AA162" s="984">
        <f t="shared" si="41"/>
        <v>14</v>
      </c>
      <c r="AB162" s="991"/>
      <c r="AC162" s="714"/>
      <c r="AD162" s="968"/>
      <c r="AE162" s="968"/>
      <c r="AF162" s="968"/>
      <c r="AG162" s="968"/>
    </row>
    <row r="163" ht="13.5" hidden="1" customHeight="1">
      <c r="A163" s="667" t="b">
        <v>0</v>
      </c>
      <c r="B163" s="635" t="s">
        <v>136</v>
      </c>
      <c r="C163" s="635" t="s">
        <v>114</v>
      </c>
      <c r="D163" s="492" t="s">
        <v>188</v>
      </c>
      <c r="E163" s="492" t="s">
        <v>1421</v>
      </c>
      <c r="F163" s="606">
        <v>46082.0</v>
      </c>
      <c r="G163" s="860" t="s">
        <v>1304</v>
      </c>
      <c r="H163" s="704" t="s">
        <v>1620</v>
      </c>
      <c r="I163" s="492" t="s">
        <v>1621</v>
      </c>
      <c r="J163" s="649" t="s">
        <v>190</v>
      </c>
      <c r="K163" s="643">
        <v>0.0</v>
      </c>
      <c r="L163" s="643">
        <v>0.0</v>
      </c>
      <c r="M163" s="622">
        <v>64000.0</v>
      </c>
      <c r="N163" s="639"/>
      <c r="O163" s="945"/>
      <c r="P163" s="639">
        <v>46083.0</v>
      </c>
      <c r="Q163" s="639">
        <v>46086.0</v>
      </c>
      <c r="R163" s="636">
        <f t="shared" si="24"/>
        <v>3</v>
      </c>
      <c r="S163" s="639">
        <v>46086.0</v>
      </c>
      <c r="T163" s="980">
        <f t="shared" si="7"/>
        <v>3</v>
      </c>
      <c r="U163" s="980">
        <f t="shared" si="8"/>
        <v>0</v>
      </c>
      <c r="V163" s="639">
        <v>46092.0</v>
      </c>
      <c r="W163" s="982">
        <f t="shared" si="42"/>
        <v>6</v>
      </c>
      <c r="X163" s="982">
        <f t="shared" si="43"/>
        <v>9</v>
      </c>
      <c r="Y163" s="639">
        <v>46100.0</v>
      </c>
      <c r="Z163" s="980">
        <f t="shared" si="9"/>
        <v>17</v>
      </c>
      <c r="AA163" s="984">
        <f t="shared" si="41"/>
        <v>8</v>
      </c>
      <c r="AB163" s="989"/>
      <c r="AC163" s="967"/>
      <c r="AD163" s="994"/>
      <c r="AE163" s="994"/>
      <c r="AF163" s="994"/>
      <c r="AG163" s="994"/>
    </row>
    <row r="164" ht="13.5" hidden="1" customHeight="1">
      <c r="A164" s="667" t="b">
        <v>0</v>
      </c>
      <c r="B164" s="635" t="s">
        <v>138</v>
      </c>
      <c r="C164" s="635" t="s">
        <v>114</v>
      </c>
      <c r="D164" s="629" t="s">
        <v>188</v>
      </c>
      <c r="E164" s="629" t="s">
        <v>1421</v>
      </c>
      <c r="F164" s="628">
        <v>46082.0</v>
      </c>
      <c r="G164" s="902" t="s">
        <v>1304</v>
      </c>
      <c r="H164" s="704" t="s">
        <v>1622</v>
      </c>
      <c r="I164" s="629" t="s">
        <v>1623</v>
      </c>
      <c r="J164" s="629" t="s">
        <v>190</v>
      </c>
      <c r="K164" s="987">
        <v>0.0</v>
      </c>
      <c r="L164" s="987">
        <v>0.0</v>
      </c>
      <c r="M164" s="622">
        <v>64000.0</v>
      </c>
      <c r="N164" s="610"/>
      <c r="O164" s="945"/>
      <c r="P164" s="639">
        <v>46080.0</v>
      </c>
      <c r="Q164" s="639">
        <v>46092.0</v>
      </c>
      <c r="R164" s="636">
        <f t="shared" si="24"/>
        <v>12</v>
      </c>
      <c r="S164" s="639">
        <v>46092.0</v>
      </c>
      <c r="T164" s="980">
        <f t="shared" si="7"/>
        <v>12</v>
      </c>
      <c r="U164" s="980">
        <f t="shared" si="8"/>
        <v>0</v>
      </c>
      <c r="V164" s="639">
        <v>46093.0</v>
      </c>
      <c r="W164" s="982">
        <f t="shared" si="42"/>
        <v>1</v>
      </c>
      <c r="X164" s="982">
        <f t="shared" si="43"/>
        <v>13</v>
      </c>
      <c r="Y164" s="639">
        <v>46100.0</v>
      </c>
      <c r="Z164" s="980">
        <f t="shared" si="9"/>
        <v>20</v>
      </c>
      <c r="AA164" s="984">
        <f t="shared" si="41"/>
        <v>7</v>
      </c>
      <c r="AB164" s="989"/>
      <c r="AC164" s="114"/>
      <c r="AD164" s="994"/>
      <c r="AE164" s="994"/>
      <c r="AF164" s="994"/>
      <c r="AG164" s="994"/>
    </row>
    <row r="165" ht="13.5" hidden="1" customHeight="1">
      <c r="A165" s="667" t="b">
        <v>0</v>
      </c>
      <c r="B165" s="635" t="s">
        <v>136</v>
      </c>
      <c r="C165" s="635" t="s">
        <v>114</v>
      </c>
      <c r="D165" s="492" t="s">
        <v>188</v>
      </c>
      <c r="E165" s="492" t="s">
        <v>1333</v>
      </c>
      <c r="F165" s="606">
        <v>46082.0</v>
      </c>
      <c r="G165" s="860" t="s">
        <v>1304</v>
      </c>
      <c r="H165" s="940" t="s">
        <v>1624</v>
      </c>
      <c r="I165" s="492" t="s">
        <v>1625</v>
      </c>
      <c r="J165" s="492" t="s">
        <v>190</v>
      </c>
      <c r="K165" s="987">
        <v>0.0</v>
      </c>
      <c r="L165" s="987">
        <v>0.0</v>
      </c>
      <c r="M165" s="622">
        <v>64000.0</v>
      </c>
      <c r="N165" s="639"/>
      <c r="O165" s="945"/>
      <c r="P165" s="639">
        <v>46079.0</v>
      </c>
      <c r="Q165" s="639">
        <v>46085.0</v>
      </c>
      <c r="R165" s="636">
        <f t="shared" si="24"/>
        <v>6</v>
      </c>
      <c r="S165" s="639">
        <v>46085.0</v>
      </c>
      <c r="T165" s="980">
        <f t="shared" si="7"/>
        <v>6</v>
      </c>
      <c r="U165" s="980">
        <f t="shared" si="8"/>
        <v>0</v>
      </c>
      <c r="V165" s="639">
        <v>46091.0</v>
      </c>
      <c r="W165" s="982">
        <f t="shared" si="42"/>
        <v>6</v>
      </c>
      <c r="X165" s="982">
        <f t="shared" si="43"/>
        <v>12</v>
      </c>
      <c r="Y165" s="639">
        <v>46100.0</v>
      </c>
      <c r="Z165" s="980">
        <f t="shared" si="9"/>
        <v>21</v>
      </c>
      <c r="AA165" s="984">
        <f t="shared" si="41"/>
        <v>9</v>
      </c>
      <c r="AB165" s="991"/>
      <c r="AC165" s="714" t="s">
        <v>1626</v>
      </c>
      <c r="AD165" s="968"/>
      <c r="AE165" s="968"/>
      <c r="AF165" s="968"/>
      <c r="AG165" s="968"/>
    </row>
    <row r="166" ht="13.5" hidden="1" customHeight="1">
      <c r="A166" s="667" t="b">
        <v>0</v>
      </c>
      <c r="B166" s="635" t="s">
        <v>136</v>
      </c>
      <c r="C166" s="635" t="s">
        <v>114</v>
      </c>
      <c r="D166" s="629" t="s">
        <v>188</v>
      </c>
      <c r="E166" s="629" t="s">
        <v>1333</v>
      </c>
      <c r="F166" s="628">
        <v>46082.0</v>
      </c>
      <c r="G166" s="902" t="s">
        <v>1304</v>
      </c>
      <c r="H166" s="943" t="s">
        <v>1627</v>
      </c>
      <c r="I166" s="629" t="s">
        <v>1628</v>
      </c>
      <c r="J166" s="645" t="s">
        <v>190</v>
      </c>
      <c r="K166" s="643">
        <v>0.0</v>
      </c>
      <c r="L166" s="643">
        <v>0.0</v>
      </c>
      <c r="M166" s="622">
        <v>64000.0</v>
      </c>
      <c r="N166" s="639"/>
      <c r="O166" s="809"/>
      <c r="P166" s="639">
        <v>46086.0</v>
      </c>
      <c r="Q166" s="639">
        <v>46090.0</v>
      </c>
      <c r="R166" s="636">
        <f t="shared" si="24"/>
        <v>4</v>
      </c>
      <c r="S166" s="639">
        <v>46090.0</v>
      </c>
      <c r="T166" s="980">
        <f t="shared" si="7"/>
        <v>4</v>
      </c>
      <c r="U166" s="980">
        <f t="shared" si="8"/>
        <v>0</v>
      </c>
      <c r="V166" s="639">
        <v>46091.0</v>
      </c>
      <c r="W166" s="982">
        <f t="shared" si="42"/>
        <v>1</v>
      </c>
      <c r="X166" s="982">
        <f t="shared" si="43"/>
        <v>5</v>
      </c>
      <c r="Y166" s="639">
        <v>46100.0</v>
      </c>
      <c r="Z166" s="980">
        <f t="shared" si="9"/>
        <v>14</v>
      </c>
      <c r="AA166" s="984">
        <f t="shared" si="41"/>
        <v>9</v>
      </c>
      <c r="AB166" s="991"/>
      <c r="AC166" s="714" t="s">
        <v>1629</v>
      </c>
      <c r="AD166" s="968"/>
      <c r="AE166" s="968"/>
      <c r="AF166" s="968"/>
      <c r="AG166" s="968"/>
    </row>
    <row r="167" ht="13.5" hidden="1" customHeight="1">
      <c r="A167" s="667" t="b">
        <v>0</v>
      </c>
      <c r="B167" s="635" t="s">
        <v>136</v>
      </c>
      <c r="C167" s="635" t="s">
        <v>114</v>
      </c>
      <c r="D167" s="492" t="s">
        <v>188</v>
      </c>
      <c r="E167" s="492" t="s">
        <v>1333</v>
      </c>
      <c r="F167" s="606">
        <v>46082.0</v>
      </c>
      <c r="G167" s="860" t="s">
        <v>1303</v>
      </c>
      <c r="H167" s="940" t="s">
        <v>1627</v>
      </c>
      <c r="I167" s="492" t="s">
        <v>1628</v>
      </c>
      <c r="J167" s="649" t="s">
        <v>190</v>
      </c>
      <c r="K167" s="643">
        <v>0.0</v>
      </c>
      <c r="L167" s="643">
        <v>0.0</v>
      </c>
      <c r="M167" s="622">
        <v>49000.0</v>
      </c>
      <c r="N167" s="639"/>
      <c r="O167" s="809"/>
      <c r="P167" s="639">
        <v>46086.0</v>
      </c>
      <c r="Q167" s="639">
        <v>46090.0</v>
      </c>
      <c r="R167" s="636">
        <f t="shared" si="24"/>
        <v>4</v>
      </c>
      <c r="S167" s="639">
        <v>46090.0</v>
      </c>
      <c r="T167" s="980">
        <f t="shared" si="7"/>
        <v>4</v>
      </c>
      <c r="U167" s="980">
        <f t="shared" si="8"/>
        <v>0</v>
      </c>
      <c r="V167" s="639">
        <v>46091.0</v>
      </c>
      <c r="W167" s="982">
        <f t="shared" si="42"/>
        <v>1</v>
      </c>
      <c r="X167" s="982">
        <f t="shared" si="43"/>
        <v>5</v>
      </c>
      <c r="Y167" s="639">
        <v>46100.0</v>
      </c>
      <c r="Z167" s="980">
        <f t="shared" si="9"/>
        <v>14</v>
      </c>
      <c r="AA167" s="984">
        <f t="shared" si="41"/>
        <v>9</v>
      </c>
      <c r="AB167" s="991"/>
      <c r="AC167" s="714" t="s">
        <v>1629</v>
      </c>
      <c r="AD167" s="968"/>
      <c r="AE167" s="968"/>
      <c r="AF167" s="968"/>
      <c r="AG167" s="968"/>
    </row>
    <row r="168" ht="13.5" hidden="1" customHeight="1">
      <c r="A168" s="667" t="b">
        <v>0</v>
      </c>
      <c r="B168" s="635" t="s">
        <v>113</v>
      </c>
      <c r="C168" s="635" t="s">
        <v>134</v>
      </c>
      <c r="D168" s="629" t="s">
        <v>188</v>
      </c>
      <c r="E168" s="629" t="s">
        <v>1630</v>
      </c>
      <c r="F168" s="628">
        <v>46082.0</v>
      </c>
      <c r="G168" s="902" t="s">
        <v>1304</v>
      </c>
      <c r="H168" s="704" t="s">
        <v>1631</v>
      </c>
      <c r="I168" s="629" t="s">
        <v>1449</v>
      </c>
      <c r="J168" s="645" t="s">
        <v>190</v>
      </c>
      <c r="K168" s="643">
        <v>0.0</v>
      </c>
      <c r="L168" s="643">
        <v>0.0</v>
      </c>
      <c r="M168" s="622">
        <v>64000.0</v>
      </c>
      <c r="N168" s="610"/>
      <c r="O168" s="945"/>
      <c r="P168" s="639">
        <v>46080.0</v>
      </c>
      <c r="Q168" s="639">
        <v>46086.0</v>
      </c>
      <c r="R168" s="980">
        <f t="shared" si="24"/>
        <v>6</v>
      </c>
      <c r="S168" s="639">
        <v>46086.0</v>
      </c>
      <c r="T168" s="980">
        <f t="shared" si="7"/>
        <v>6</v>
      </c>
      <c r="U168" s="980">
        <f t="shared" si="8"/>
        <v>0</v>
      </c>
      <c r="V168" s="639">
        <v>46087.0</v>
      </c>
      <c r="W168" s="982">
        <f t="shared" si="42"/>
        <v>1</v>
      </c>
      <c r="X168" s="982">
        <f t="shared" si="43"/>
        <v>7</v>
      </c>
      <c r="Y168" s="639">
        <v>46100.0</v>
      </c>
      <c r="Z168" s="980">
        <f t="shared" si="9"/>
        <v>20</v>
      </c>
      <c r="AA168" s="984">
        <f t="shared" si="41"/>
        <v>13</v>
      </c>
      <c r="AB168" s="989"/>
      <c r="AC168" s="967" t="s">
        <v>1632</v>
      </c>
      <c r="AD168" s="994"/>
      <c r="AE168" s="994"/>
      <c r="AF168" s="994"/>
      <c r="AG168" s="994"/>
    </row>
    <row r="169" ht="13.5" hidden="1" customHeight="1">
      <c r="A169" s="667" t="b">
        <v>0</v>
      </c>
      <c r="B169" s="641" t="s">
        <v>135</v>
      </c>
      <c r="C169" s="635" t="s">
        <v>134</v>
      </c>
      <c r="D169" s="492" t="s">
        <v>188</v>
      </c>
      <c r="E169" s="492" t="s">
        <v>1511</v>
      </c>
      <c r="F169" s="606">
        <v>46082.0</v>
      </c>
      <c r="G169" s="860" t="s">
        <v>1304</v>
      </c>
      <c r="H169" s="492" t="s">
        <v>1633</v>
      </c>
      <c r="I169" s="492" t="s">
        <v>1634</v>
      </c>
      <c r="J169" s="649" t="s">
        <v>190</v>
      </c>
      <c r="K169" s="643">
        <v>0.0</v>
      </c>
      <c r="L169" s="643">
        <v>0.0</v>
      </c>
      <c r="M169" s="622">
        <v>64000.0</v>
      </c>
      <c r="N169" s="610"/>
      <c r="O169" s="945"/>
      <c r="P169" s="610">
        <v>46073.0</v>
      </c>
      <c r="Q169" s="639">
        <v>46080.0</v>
      </c>
      <c r="R169" s="636">
        <f t="shared" si="24"/>
        <v>7</v>
      </c>
      <c r="S169" s="639">
        <v>46080.0</v>
      </c>
      <c r="T169" s="980">
        <f t="shared" si="7"/>
        <v>7</v>
      </c>
      <c r="U169" s="980">
        <f t="shared" si="8"/>
        <v>0</v>
      </c>
      <c r="V169" s="639">
        <v>46083.0</v>
      </c>
      <c r="W169" s="982">
        <f t="shared" si="42"/>
        <v>3</v>
      </c>
      <c r="X169" s="982">
        <f t="shared" si="43"/>
        <v>10</v>
      </c>
      <c r="Y169" s="639">
        <v>46100.0</v>
      </c>
      <c r="Z169" s="980">
        <f t="shared" si="9"/>
        <v>27</v>
      </c>
      <c r="AA169" s="984">
        <f t="shared" si="41"/>
        <v>17</v>
      </c>
      <c r="AB169" s="989"/>
      <c r="AC169" s="858" t="s">
        <v>1635</v>
      </c>
      <c r="AD169" s="948"/>
      <c r="AE169" s="948"/>
      <c r="AF169" s="948"/>
      <c r="AG169" s="948"/>
    </row>
    <row r="170" ht="13.5" hidden="1" customHeight="1">
      <c r="A170" s="667" t="b">
        <v>0</v>
      </c>
      <c r="B170" s="641" t="s">
        <v>135</v>
      </c>
      <c r="C170" s="635" t="s">
        <v>134</v>
      </c>
      <c r="D170" s="629" t="s">
        <v>188</v>
      </c>
      <c r="E170" s="629" t="s">
        <v>1511</v>
      </c>
      <c r="F170" s="606">
        <v>46082.0</v>
      </c>
      <c r="G170" s="902" t="s">
        <v>1303</v>
      </c>
      <c r="H170" s="629" t="s">
        <v>1633</v>
      </c>
      <c r="I170" s="629" t="s">
        <v>1634</v>
      </c>
      <c r="J170" s="645" t="s">
        <v>190</v>
      </c>
      <c r="K170" s="643">
        <v>0.0</v>
      </c>
      <c r="L170" s="643">
        <v>0.0</v>
      </c>
      <c r="M170" s="622">
        <v>49000.0</v>
      </c>
      <c r="N170" s="610"/>
      <c r="O170" s="809"/>
      <c r="P170" s="610">
        <v>46073.0</v>
      </c>
      <c r="Q170" s="639">
        <v>46080.0</v>
      </c>
      <c r="R170" s="636">
        <f t="shared" si="24"/>
        <v>7</v>
      </c>
      <c r="S170" s="639">
        <v>46080.0</v>
      </c>
      <c r="T170" s="980">
        <f t="shared" si="7"/>
        <v>7</v>
      </c>
      <c r="U170" s="980">
        <f t="shared" si="8"/>
        <v>0</v>
      </c>
      <c r="V170" s="639">
        <v>46083.0</v>
      </c>
      <c r="W170" s="982">
        <f t="shared" si="42"/>
        <v>3</v>
      </c>
      <c r="X170" s="982">
        <f t="shared" si="43"/>
        <v>10</v>
      </c>
      <c r="Y170" s="639">
        <v>46100.0</v>
      </c>
      <c r="Z170" s="980">
        <f t="shared" si="9"/>
        <v>27</v>
      </c>
      <c r="AA170" s="984">
        <f t="shared" si="41"/>
        <v>17</v>
      </c>
      <c r="AB170" s="989"/>
      <c r="AC170" s="858" t="s">
        <v>1635</v>
      </c>
      <c r="AD170" s="948"/>
      <c r="AE170" s="948"/>
      <c r="AF170" s="948"/>
      <c r="AG170" s="948"/>
    </row>
    <row r="171" ht="13.5" hidden="1" customHeight="1">
      <c r="A171" s="667" t="b">
        <v>0</v>
      </c>
      <c r="B171" s="635" t="s">
        <v>113</v>
      </c>
      <c r="C171" s="635" t="s">
        <v>114</v>
      </c>
      <c r="D171" s="492" t="s">
        <v>188</v>
      </c>
      <c r="E171" s="492" t="s">
        <v>1421</v>
      </c>
      <c r="F171" s="606">
        <v>46082.0</v>
      </c>
      <c r="G171" s="860" t="s">
        <v>1303</v>
      </c>
      <c r="H171" s="704" t="s">
        <v>1636</v>
      </c>
      <c r="I171" s="492" t="s">
        <v>1637</v>
      </c>
      <c r="J171" s="649" t="s">
        <v>190</v>
      </c>
      <c r="K171" s="643">
        <v>0.0</v>
      </c>
      <c r="L171" s="643">
        <v>0.0</v>
      </c>
      <c r="M171" s="622">
        <v>49000.0</v>
      </c>
      <c r="N171" s="610"/>
      <c r="O171" s="945"/>
      <c r="P171" s="639">
        <v>46085.0</v>
      </c>
      <c r="Q171" s="639">
        <v>46097.0</v>
      </c>
      <c r="R171" s="636">
        <f t="shared" si="24"/>
        <v>12</v>
      </c>
      <c r="S171" s="639">
        <v>46098.0</v>
      </c>
      <c r="T171" s="980">
        <f t="shared" si="7"/>
        <v>13</v>
      </c>
      <c r="U171" s="980">
        <f t="shared" si="8"/>
        <v>1</v>
      </c>
      <c r="V171" s="639">
        <v>46098.0</v>
      </c>
      <c r="W171" s="982">
        <f t="shared" si="42"/>
        <v>0</v>
      </c>
      <c r="X171" s="982">
        <f t="shared" si="43"/>
        <v>13</v>
      </c>
      <c r="Y171" s="639">
        <v>46101.0</v>
      </c>
      <c r="Z171" s="980">
        <f t="shared" si="9"/>
        <v>16</v>
      </c>
      <c r="AA171" s="984">
        <f t="shared" si="41"/>
        <v>3</v>
      </c>
      <c r="AB171" s="989"/>
      <c r="AC171" s="216" t="s">
        <v>1638</v>
      </c>
      <c r="AD171" s="994"/>
      <c r="AE171" s="994"/>
      <c r="AF171" s="994"/>
      <c r="AG171" s="994"/>
    </row>
    <row r="172" ht="13.5" hidden="1" customHeight="1">
      <c r="A172" s="667" t="b">
        <v>0</v>
      </c>
      <c r="B172" s="635" t="s">
        <v>113</v>
      </c>
      <c r="C172" s="635" t="s">
        <v>134</v>
      </c>
      <c r="D172" s="629" t="s">
        <v>188</v>
      </c>
      <c r="E172" s="629" t="s">
        <v>1333</v>
      </c>
      <c r="F172" s="628">
        <v>46082.0</v>
      </c>
      <c r="G172" s="902" t="s">
        <v>1303</v>
      </c>
      <c r="H172" s="704" t="s">
        <v>1639</v>
      </c>
      <c r="I172" s="629" t="s">
        <v>1640</v>
      </c>
      <c r="J172" s="645" t="s">
        <v>190</v>
      </c>
      <c r="K172" s="643">
        <v>0.0</v>
      </c>
      <c r="L172" s="643">
        <v>0.0</v>
      </c>
      <c r="M172" s="622">
        <v>49000.0</v>
      </c>
      <c r="N172" s="610"/>
      <c r="O172" s="945"/>
      <c r="P172" s="639">
        <v>46080.0</v>
      </c>
      <c r="Q172" s="639">
        <v>46085.0</v>
      </c>
      <c r="R172" s="636">
        <f t="shared" si="24"/>
        <v>5</v>
      </c>
      <c r="S172" s="639">
        <v>46085.0</v>
      </c>
      <c r="T172" s="980">
        <f t="shared" si="7"/>
        <v>5</v>
      </c>
      <c r="U172" s="980">
        <f t="shared" si="8"/>
        <v>0</v>
      </c>
      <c r="V172" s="639">
        <v>46098.0</v>
      </c>
      <c r="W172" s="982">
        <f t="shared" si="42"/>
        <v>13</v>
      </c>
      <c r="X172" s="982">
        <f t="shared" si="43"/>
        <v>18</v>
      </c>
      <c r="Y172" s="639">
        <v>46101.0</v>
      </c>
      <c r="Z172" s="980">
        <f t="shared" si="9"/>
        <v>21</v>
      </c>
      <c r="AA172" s="984">
        <f t="shared" si="41"/>
        <v>3</v>
      </c>
      <c r="AB172" s="989"/>
      <c r="AC172" s="967" t="s">
        <v>1641</v>
      </c>
      <c r="AD172" s="994"/>
      <c r="AE172" s="994"/>
      <c r="AF172" s="994"/>
      <c r="AG172" s="994"/>
    </row>
    <row r="173" ht="13.5" hidden="1" customHeight="1">
      <c r="A173" s="667" t="b">
        <v>0</v>
      </c>
      <c r="B173" s="635" t="s">
        <v>113</v>
      </c>
      <c r="C173" s="635" t="s">
        <v>114</v>
      </c>
      <c r="D173" s="492" t="s">
        <v>188</v>
      </c>
      <c r="E173" s="492" t="s">
        <v>1421</v>
      </c>
      <c r="F173" s="606">
        <v>46082.0</v>
      </c>
      <c r="G173" s="860" t="s">
        <v>1304</v>
      </c>
      <c r="H173" s="704" t="s">
        <v>1642</v>
      </c>
      <c r="I173" s="492" t="s">
        <v>1643</v>
      </c>
      <c r="J173" s="649" t="s">
        <v>190</v>
      </c>
      <c r="K173" s="643">
        <v>0.0</v>
      </c>
      <c r="L173" s="643">
        <v>0.0</v>
      </c>
      <c r="M173" s="622">
        <v>64000.0</v>
      </c>
      <c r="N173" s="639"/>
      <c r="O173" s="945"/>
      <c r="P173" s="639">
        <v>46092.0</v>
      </c>
      <c r="Q173" s="639">
        <v>46092.0</v>
      </c>
      <c r="R173" s="636">
        <f t="shared" si="24"/>
        <v>0</v>
      </c>
      <c r="S173" s="639">
        <v>46092.0</v>
      </c>
      <c r="T173" s="980">
        <f t="shared" si="7"/>
        <v>0</v>
      </c>
      <c r="U173" s="980">
        <f t="shared" si="8"/>
        <v>0</v>
      </c>
      <c r="V173" s="639">
        <v>46094.0</v>
      </c>
      <c r="W173" s="982">
        <f t="shared" si="42"/>
        <v>2</v>
      </c>
      <c r="X173" s="982">
        <f t="shared" si="43"/>
        <v>2</v>
      </c>
      <c r="Y173" s="639">
        <v>46104.0</v>
      </c>
      <c r="Z173" s="980">
        <f t="shared" si="9"/>
        <v>12</v>
      </c>
      <c r="AA173" s="984">
        <f t="shared" si="41"/>
        <v>10</v>
      </c>
      <c r="AB173" s="989"/>
      <c r="AC173" s="216" t="s">
        <v>1644</v>
      </c>
      <c r="AD173" s="994"/>
      <c r="AE173" s="994"/>
      <c r="AF173" s="994"/>
      <c r="AG173" s="994"/>
    </row>
    <row r="174" ht="13.5" hidden="1" customHeight="1">
      <c r="A174" s="667" t="b">
        <v>0</v>
      </c>
      <c r="B174" s="635" t="s">
        <v>113</v>
      </c>
      <c r="C174" s="635" t="s">
        <v>134</v>
      </c>
      <c r="D174" s="629" t="s">
        <v>480</v>
      </c>
      <c r="E174" s="629" t="s">
        <v>1511</v>
      </c>
      <c r="F174" s="606">
        <v>46082.0</v>
      </c>
      <c r="G174" s="902" t="s">
        <v>1304</v>
      </c>
      <c r="H174" s="943" t="s">
        <v>1645</v>
      </c>
      <c r="I174" s="629" t="s">
        <v>1468</v>
      </c>
      <c r="J174" s="629" t="s">
        <v>190</v>
      </c>
      <c r="K174" s="987">
        <v>0.0</v>
      </c>
      <c r="L174" s="987">
        <v>0.0</v>
      </c>
      <c r="M174" s="622">
        <v>64000.0</v>
      </c>
      <c r="N174" s="639"/>
      <c r="O174" s="945"/>
      <c r="P174" s="639">
        <v>46077.0</v>
      </c>
      <c r="Q174" s="639">
        <v>46078.0</v>
      </c>
      <c r="R174" s="980">
        <f t="shared" si="24"/>
        <v>1</v>
      </c>
      <c r="S174" s="639">
        <v>46078.0</v>
      </c>
      <c r="T174" s="980">
        <f t="shared" si="7"/>
        <v>1</v>
      </c>
      <c r="U174" s="980">
        <f t="shared" si="8"/>
        <v>0</v>
      </c>
      <c r="V174" s="639">
        <v>46083.0</v>
      </c>
      <c r="W174" s="982">
        <f t="shared" si="42"/>
        <v>5</v>
      </c>
      <c r="X174" s="982">
        <f t="shared" si="43"/>
        <v>6</v>
      </c>
      <c r="Y174" s="639">
        <v>46104.0</v>
      </c>
      <c r="Z174" s="980">
        <f t="shared" si="9"/>
        <v>27</v>
      </c>
      <c r="AA174" s="984">
        <f t="shared" si="41"/>
        <v>21</v>
      </c>
      <c r="AB174" s="989"/>
      <c r="AC174" s="967" t="s">
        <v>1646</v>
      </c>
      <c r="AD174" s="968"/>
      <c r="AE174" s="968"/>
      <c r="AF174" s="968"/>
      <c r="AG174" s="968"/>
    </row>
    <row r="175" ht="13.5" hidden="1" customHeight="1">
      <c r="A175" s="667" t="b">
        <v>0</v>
      </c>
      <c r="B175" s="635" t="s">
        <v>134</v>
      </c>
      <c r="C175" s="635" t="s">
        <v>114</v>
      </c>
      <c r="D175" s="492" t="s">
        <v>188</v>
      </c>
      <c r="E175" s="492" t="s">
        <v>1333</v>
      </c>
      <c r="F175" s="606">
        <v>46082.0</v>
      </c>
      <c r="G175" s="860" t="s">
        <v>1305</v>
      </c>
      <c r="H175" s="704" t="s">
        <v>1647</v>
      </c>
      <c r="I175" s="492" t="s">
        <v>1648</v>
      </c>
      <c r="J175" s="649" t="s">
        <v>190</v>
      </c>
      <c r="K175" s="643">
        <v>0.0</v>
      </c>
      <c r="L175" s="643">
        <v>0.0</v>
      </c>
      <c r="M175" s="622">
        <v>181123.0</v>
      </c>
      <c r="N175" s="610"/>
      <c r="O175" s="945" t="s">
        <v>1649</v>
      </c>
      <c r="P175" s="639">
        <v>46098.0</v>
      </c>
      <c r="Q175" s="639">
        <v>46098.0</v>
      </c>
      <c r="R175" s="636">
        <f t="shared" si="24"/>
        <v>0</v>
      </c>
      <c r="S175" s="639">
        <v>46098.0</v>
      </c>
      <c r="T175" s="980">
        <f t="shared" si="7"/>
        <v>0</v>
      </c>
      <c r="U175" s="980">
        <f t="shared" si="8"/>
        <v>0</v>
      </c>
      <c r="V175" s="639">
        <v>46098.0</v>
      </c>
      <c r="W175" s="982">
        <f t="shared" si="42"/>
        <v>0</v>
      </c>
      <c r="X175" s="982">
        <f t="shared" si="43"/>
        <v>0</v>
      </c>
      <c r="Y175" s="639">
        <v>46105.0</v>
      </c>
      <c r="Z175" s="980">
        <f t="shared" si="9"/>
        <v>7</v>
      </c>
      <c r="AA175" s="984">
        <f t="shared" si="41"/>
        <v>7</v>
      </c>
      <c r="AB175" s="993" t="s">
        <v>94</v>
      </c>
      <c r="AC175" s="967" t="s">
        <v>1650</v>
      </c>
      <c r="AD175" s="994"/>
      <c r="AE175" s="994"/>
      <c r="AF175" s="994"/>
      <c r="AG175" s="994"/>
    </row>
    <row r="176" ht="13.5" hidden="1" customHeight="1">
      <c r="A176" s="667" t="b">
        <v>0</v>
      </c>
      <c r="B176" s="635" t="s">
        <v>135</v>
      </c>
      <c r="C176" s="635" t="s">
        <v>114</v>
      </c>
      <c r="D176" s="629" t="s">
        <v>188</v>
      </c>
      <c r="E176" s="629" t="s">
        <v>1333</v>
      </c>
      <c r="F176" s="628">
        <v>46082.0</v>
      </c>
      <c r="G176" s="902" t="s">
        <v>1305</v>
      </c>
      <c r="H176" s="704" t="s">
        <v>1651</v>
      </c>
      <c r="I176" s="629" t="s">
        <v>1652</v>
      </c>
      <c r="J176" s="645" t="s">
        <v>190</v>
      </c>
      <c r="K176" s="643">
        <v>0.0</v>
      </c>
      <c r="L176" s="643">
        <v>0.0</v>
      </c>
      <c r="M176" s="622">
        <v>270038.0</v>
      </c>
      <c r="N176" s="639"/>
      <c r="O176" s="945" t="s">
        <v>1653</v>
      </c>
      <c r="P176" s="639">
        <v>46083.0</v>
      </c>
      <c r="Q176" s="639">
        <v>46097.0</v>
      </c>
      <c r="R176" s="636">
        <f t="shared" si="24"/>
        <v>14</v>
      </c>
      <c r="S176" s="639">
        <v>46097.0</v>
      </c>
      <c r="T176" s="980">
        <f t="shared" si="7"/>
        <v>14</v>
      </c>
      <c r="U176" s="980">
        <f t="shared" si="8"/>
        <v>0</v>
      </c>
      <c r="V176" s="639">
        <v>46100.0</v>
      </c>
      <c r="W176" s="982">
        <f t="shared" si="42"/>
        <v>3</v>
      </c>
      <c r="X176" s="982">
        <f t="shared" si="43"/>
        <v>17</v>
      </c>
      <c r="Y176" s="639">
        <v>46105.0</v>
      </c>
      <c r="Z176" s="980">
        <f t="shared" si="9"/>
        <v>22</v>
      </c>
      <c r="AA176" s="984">
        <f t="shared" si="41"/>
        <v>5</v>
      </c>
      <c r="AB176" s="993" t="s">
        <v>94</v>
      </c>
      <c r="AC176" s="967" t="s">
        <v>1654</v>
      </c>
      <c r="AD176" s="994"/>
      <c r="AE176" s="994"/>
      <c r="AF176" s="994"/>
      <c r="AG176" s="994"/>
    </row>
    <row r="177" ht="13.5" hidden="1" customHeight="1">
      <c r="A177" s="667" t="b">
        <v>0</v>
      </c>
      <c r="B177" s="641" t="s">
        <v>113</v>
      </c>
      <c r="C177" s="641" t="s">
        <v>114</v>
      </c>
      <c r="D177" s="492" t="s">
        <v>188</v>
      </c>
      <c r="E177" s="649" t="s">
        <v>1421</v>
      </c>
      <c r="F177" s="728">
        <v>46082.0</v>
      </c>
      <c r="G177" s="1011" t="s">
        <v>1304</v>
      </c>
      <c r="H177" s="959" t="s">
        <v>1636</v>
      </c>
      <c r="I177" s="649" t="s">
        <v>1637</v>
      </c>
      <c r="J177" s="649" t="s">
        <v>190</v>
      </c>
      <c r="K177" s="643">
        <v>0.0</v>
      </c>
      <c r="L177" s="643">
        <v>0.0</v>
      </c>
      <c r="M177" s="622">
        <v>64000.0</v>
      </c>
      <c r="N177" s="610"/>
      <c r="O177" s="945"/>
      <c r="P177" s="651">
        <v>46085.0</v>
      </c>
      <c r="Q177" s="651">
        <v>46097.0</v>
      </c>
      <c r="R177" s="636">
        <f t="shared" si="24"/>
        <v>12</v>
      </c>
      <c r="S177" s="639">
        <v>46098.0</v>
      </c>
      <c r="T177" s="980">
        <f t="shared" si="7"/>
        <v>13</v>
      </c>
      <c r="U177" s="980">
        <f t="shared" si="8"/>
        <v>1</v>
      </c>
      <c r="V177" s="639">
        <v>46098.0</v>
      </c>
      <c r="W177" s="982">
        <f t="shared" si="42"/>
        <v>0</v>
      </c>
      <c r="X177" s="982">
        <f t="shared" si="43"/>
        <v>13</v>
      </c>
      <c r="Y177" s="639">
        <v>46105.0</v>
      </c>
      <c r="Z177" s="980">
        <f t="shared" si="9"/>
        <v>20</v>
      </c>
      <c r="AA177" s="984">
        <f t="shared" si="41"/>
        <v>7</v>
      </c>
      <c r="AB177" s="1008"/>
      <c r="AC177" s="668" t="s">
        <v>1638</v>
      </c>
      <c r="AD177" s="948"/>
      <c r="AE177" s="948"/>
      <c r="AF177" s="948"/>
      <c r="AG177" s="948"/>
    </row>
    <row r="178" ht="13.5" hidden="1" customHeight="1">
      <c r="A178" s="667" t="b">
        <v>0</v>
      </c>
      <c r="B178" s="635" t="s">
        <v>138</v>
      </c>
      <c r="C178" s="635" t="s">
        <v>134</v>
      </c>
      <c r="D178" s="629" t="s">
        <v>188</v>
      </c>
      <c r="E178" s="629" t="s">
        <v>1421</v>
      </c>
      <c r="F178" s="628">
        <v>46082.0</v>
      </c>
      <c r="G178" s="902" t="s">
        <v>1304</v>
      </c>
      <c r="H178" s="704" t="s">
        <v>1655</v>
      </c>
      <c r="I178" s="629" t="s">
        <v>1656</v>
      </c>
      <c r="J178" s="645" t="s">
        <v>190</v>
      </c>
      <c r="K178" s="643">
        <v>0.0</v>
      </c>
      <c r="L178" s="643">
        <v>0.0</v>
      </c>
      <c r="M178" s="622">
        <v>64000.0</v>
      </c>
      <c r="N178" s="610"/>
      <c r="O178" s="945"/>
      <c r="P178" s="639">
        <v>46091.0</v>
      </c>
      <c r="Q178" s="639">
        <v>46098.0</v>
      </c>
      <c r="R178" s="636">
        <f t="shared" si="24"/>
        <v>7</v>
      </c>
      <c r="S178" s="639">
        <v>46098.0</v>
      </c>
      <c r="T178" s="980">
        <f t="shared" si="7"/>
        <v>7</v>
      </c>
      <c r="U178" s="980">
        <f t="shared" si="8"/>
        <v>0</v>
      </c>
      <c r="V178" s="610">
        <v>46099.0</v>
      </c>
      <c r="W178" s="982">
        <f t="shared" si="42"/>
        <v>1</v>
      </c>
      <c r="X178" s="982">
        <f t="shared" si="43"/>
        <v>8</v>
      </c>
      <c r="Y178" s="639">
        <v>46105.0</v>
      </c>
      <c r="Z178" s="980">
        <f t="shared" si="9"/>
        <v>14</v>
      </c>
      <c r="AA178" s="984">
        <f t="shared" si="41"/>
        <v>6</v>
      </c>
      <c r="AB178" s="989"/>
      <c r="AC178" s="967" t="s">
        <v>1657</v>
      </c>
      <c r="AD178" s="994"/>
      <c r="AE178" s="994"/>
      <c r="AF178" s="994"/>
      <c r="AG178" s="994"/>
    </row>
    <row r="179" ht="13.5" hidden="1" customHeight="1">
      <c r="A179" s="667" t="b">
        <v>0</v>
      </c>
      <c r="B179" s="635" t="s">
        <v>136</v>
      </c>
      <c r="C179" s="635" t="s">
        <v>134</v>
      </c>
      <c r="D179" s="492" t="s">
        <v>188</v>
      </c>
      <c r="E179" s="492" t="s">
        <v>1421</v>
      </c>
      <c r="F179" s="606">
        <v>46082.0</v>
      </c>
      <c r="G179" s="860" t="s">
        <v>1303</v>
      </c>
      <c r="H179" s="704" t="s">
        <v>1615</v>
      </c>
      <c r="I179" s="492" t="s">
        <v>1616</v>
      </c>
      <c r="J179" s="649" t="s">
        <v>190</v>
      </c>
      <c r="K179" s="643">
        <v>0.0</v>
      </c>
      <c r="L179" s="643">
        <v>0.0</v>
      </c>
      <c r="M179" s="622">
        <v>49000.0</v>
      </c>
      <c r="N179" s="610"/>
      <c r="O179" s="809"/>
      <c r="P179" s="639">
        <v>46080.0</v>
      </c>
      <c r="Q179" s="639">
        <v>46086.0</v>
      </c>
      <c r="R179" s="636">
        <f t="shared" si="24"/>
        <v>6</v>
      </c>
      <c r="S179" s="639">
        <v>46086.0</v>
      </c>
      <c r="T179" s="980">
        <f t="shared" si="7"/>
        <v>6</v>
      </c>
      <c r="U179" s="980">
        <f t="shared" si="8"/>
        <v>0</v>
      </c>
      <c r="V179" s="639">
        <v>46097.0</v>
      </c>
      <c r="W179" s="982">
        <f t="shared" si="42"/>
        <v>11</v>
      </c>
      <c r="X179" s="982">
        <f t="shared" si="43"/>
        <v>17</v>
      </c>
      <c r="Y179" s="639">
        <v>46105.0</v>
      </c>
      <c r="Z179" s="980">
        <f t="shared" si="9"/>
        <v>25</v>
      </c>
      <c r="AA179" s="984">
        <f t="shared" si="41"/>
        <v>8</v>
      </c>
      <c r="AB179" s="989"/>
      <c r="AC179" s="967" t="s">
        <v>1617</v>
      </c>
      <c r="AD179" s="994"/>
      <c r="AE179" s="994"/>
      <c r="AF179" s="994"/>
      <c r="AG179" s="994"/>
    </row>
    <row r="180" ht="13.5" hidden="1" customHeight="1">
      <c r="A180" s="667" t="b">
        <v>0</v>
      </c>
      <c r="B180" s="635" t="s">
        <v>134</v>
      </c>
      <c r="C180" s="635" t="s">
        <v>114</v>
      </c>
      <c r="D180" s="629" t="s">
        <v>188</v>
      </c>
      <c r="E180" s="629" t="s">
        <v>1333</v>
      </c>
      <c r="F180" s="628">
        <v>46082.0</v>
      </c>
      <c r="G180" s="902" t="s">
        <v>1304</v>
      </c>
      <c r="H180" s="704" t="s">
        <v>1647</v>
      </c>
      <c r="I180" s="629" t="s">
        <v>1648</v>
      </c>
      <c r="J180" s="645" t="s">
        <v>190</v>
      </c>
      <c r="K180" s="643">
        <v>0.0</v>
      </c>
      <c r="L180" s="643">
        <v>0.0</v>
      </c>
      <c r="M180" s="622">
        <v>64000.0</v>
      </c>
      <c r="N180" s="610"/>
      <c r="O180" s="945"/>
      <c r="P180" s="639">
        <v>46098.0</v>
      </c>
      <c r="Q180" s="639">
        <v>46098.0</v>
      </c>
      <c r="R180" s="636">
        <f t="shared" si="24"/>
        <v>0</v>
      </c>
      <c r="S180" s="639">
        <v>46098.0</v>
      </c>
      <c r="T180" s="980">
        <f t="shared" si="7"/>
        <v>0</v>
      </c>
      <c r="U180" s="980">
        <f t="shared" si="8"/>
        <v>0</v>
      </c>
      <c r="V180" s="639">
        <v>46098.0</v>
      </c>
      <c r="W180" s="982">
        <f t="shared" si="42"/>
        <v>0</v>
      </c>
      <c r="X180" s="982">
        <f t="shared" si="43"/>
        <v>0</v>
      </c>
      <c r="Y180" s="639">
        <v>46105.0</v>
      </c>
      <c r="Z180" s="980">
        <f t="shared" si="9"/>
        <v>7</v>
      </c>
      <c r="AA180" s="984">
        <f t="shared" si="41"/>
        <v>7</v>
      </c>
      <c r="AB180" s="989"/>
      <c r="AC180" s="967" t="s">
        <v>1650</v>
      </c>
      <c r="AD180" s="994"/>
      <c r="AE180" s="994"/>
      <c r="AF180" s="994"/>
      <c r="AG180" s="994"/>
    </row>
    <row r="181" ht="13.5" hidden="1" customHeight="1">
      <c r="A181" s="667" t="b">
        <v>0</v>
      </c>
      <c r="B181" s="635" t="s">
        <v>135</v>
      </c>
      <c r="C181" s="635" t="s">
        <v>134</v>
      </c>
      <c r="D181" s="492" t="s">
        <v>188</v>
      </c>
      <c r="E181" s="492" t="s">
        <v>1333</v>
      </c>
      <c r="F181" s="606">
        <v>46082.0</v>
      </c>
      <c r="G181" s="860" t="s">
        <v>1303</v>
      </c>
      <c r="H181" s="704" t="s">
        <v>1658</v>
      </c>
      <c r="I181" s="492" t="s">
        <v>1659</v>
      </c>
      <c r="J181" s="649" t="s">
        <v>190</v>
      </c>
      <c r="K181" s="643">
        <v>0.0</v>
      </c>
      <c r="L181" s="643">
        <v>0.0</v>
      </c>
      <c r="M181" s="622">
        <v>49000.0</v>
      </c>
      <c r="N181" s="610"/>
      <c r="O181" s="809"/>
      <c r="P181" s="639">
        <v>46091.0</v>
      </c>
      <c r="Q181" s="639">
        <v>46094.0</v>
      </c>
      <c r="R181" s="636">
        <f t="shared" si="24"/>
        <v>3</v>
      </c>
      <c r="S181" s="639">
        <v>46094.0</v>
      </c>
      <c r="T181" s="980">
        <f t="shared" si="7"/>
        <v>3</v>
      </c>
      <c r="U181" s="980">
        <f t="shared" si="8"/>
        <v>0</v>
      </c>
      <c r="V181" s="639">
        <v>46097.0</v>
      </c>
      <c r="W181" s="982">
        <f t="shared" si="42"/>
        <v>3</v>
      </c>
      <c r="X181" s="982">
        <f t="shared" si="43"/>
        <v>6</v>
      </c>
      <c r="Y181" s="639">
        <v>46105.0</v>
      </c>
      <c r="Z181" s="980">
        <f t="shared" si="9"/>
        <v>14</v>
      </c>
      <c r="AA181" s="984">
        <f t="shared" si="41"/>
        <v>8</v>
      </c>
      <c r="AB181" s="989"/>
      <c r="AC181" s="967"/>
      <c r="AD181" s="994"/>
      <c r="AE181" s="994"/>
      <c r="AF181" s="994"/>
      <c r="AG181" s="994"/>
    </row>
    <row r="182" ht="13.5" hidden="1" customHeight="1">
      <c r="A182" s="667" t="b">
        <v>0</v>
      </c>
      <c r="B182" s="635" t="s">
        <v>134</v>
      </c>
      <c r="C182" s="635" t="s">
        <v>114</v>
      </c>
      <c r="D182" s="629" t="s">
        <v>188</v>
      </c>
      <c r="E182" s="629" t="s">
        <v>1333</v>
      </c>
      <c r="F182" s="628">
        <v>46082.0</v>
      </c>
      <c r="G182" s="902" t="s">
        <v>1303</v>
      </c>
      <c r="H182" s="704" t="s">
        <v>1647</v>
      </c>
      <c r="I182" s="629" t="s">
        <v>1648</v>
      </c>
      <c r="J182" s="645" t="s">
        <v>190</v>
      </c>
      <c r="K182" s="643">
        <v>0.0</v>
      </c>
      <c r="L182" s="643">
        <v>0.0</v>
      </c>
      <c r="M182" s="622">
        <v>49000.0</v>
      </c>
      <c r="N182" s="610"/>
      <c r="O182" s="809"/>
      <c r="P182" s="639">
        <v>46098.0</v>
      </c>
      <c r="Q182" s="639">
        <v>46098.0</v>
      </c>
      <c r="R182" s="636">
        <f t="shared" si="24"/>
        <v>0</v>
      </c>
      <c r="S182" s="639">
        <v>46098.0</v>
      </c>
      <c r="T182" s="980">
        <f t="shared" si="7"/>
        <v>0</v>
      </c>
      <c r="U182" s="980">
        <f t="shared" si="8"/>
        <v>0</v>
      </c>
      <c r="V182" s="639">
        <v>46098.0</v>
      </c>
      <c r="W182" s="982">
        <f t="shared" si="42"/>
        <v>0</v>
      </c>
      <c r="X182" s="982">
        <f t="shared" si="43"/>
        <v>0</v>
      </c>
      <c r="Y182" s="639">
        <v>46105.0</v>
      </c>
      <c r="Z182" s="980">
        <f t="shared" si="9"/>
        <v>7</v>
      </c>
      <c r="AA182" s="984">
        <f t="shared" si="41"/>
        <v>7</v>
      </c>
      <c r="AB182" s="989"/>
      <c r="AC182" s="967" t="s">
        <v>1650</v>
      </c>
      <c r="AD182" s="994"/>
      <c r="AE182" s="994"/>
      <c r="AF182" s="994"/>
      <c r="AG182" s="994"/>
    </row>
    <row r="183" ht="13.5" hidden="1" customHeight="1">
      <c r="A183" s="667" t="b">
        <v>0</v>
      </c>
      <c r="B183" s="635" t="s">
        <v>113</v>
      </c>
      <c r="C183" s="635" t="s">
        <v>134</v>
      </c>
      <c r="D183" s="492" t="s">
        <v>188</v>
      </c>
      <c r="E183" s="492" t="s">
        <v>1511</v>
      </c>
      <c r="F183" s="606">
        <v>46082.0</v>
      </c>
      <c r="G183" s="860" t="s">
        <v>1303</v>
      </c>
      <c r="H183" s="940" t="s">
        <v>1645</v>
      </c>
      <c r="I183" s="492" t="s">
        <v>1468</v>
      </c>
      <c r="J183" s="492" t="s">
        <v>190</v>
      </c>
      <c r="K183" s="987">
        <v>0.0</v>
      </c>
      <c r="L183" s="987">
        <v>0.0</v>
      </c>
      <c r="M183" s="622">
        <v>49000.0</v>
      </c>
      <c r="N183" s="639"/>
      <c r="O183" s="809"/>
      <c r="P183" s="639">
        <v>46077.0</v>
      </c>
      <c r="Q183" s="639">
        <v>46078.0</v>
      </c>
      <c r="R183" s="980">
        <f t="shared" si="24"/>
        <v>1</v>
      </c>
      <c r="S183" s="639">
        <v>46078.0</v>
      </c>
      <c r="T183" s="980">
        <f t="shared" si="7"/>
        <v>1</v>
      </c>
      <c r="U183" s="980">
        <f t="shared" si="8"/>
        <v>0</v>
      </c>
      <c r="V183" s="639">
        <v>46083.0</v>
      </c>
      <c r="W183" s="982">
        <f t="shared" si="42"/>
        <v>5</v>
      </c>
      <c r="X183" s="982">
        <f t="shared" si="43"/>
        <v>6</v>
      </c>
      <c r="Y183" s="639">
        <v>46105.0</v>
      </c>
      <c r="Z183" s="980">
        <f t="shared" si="9"/>
        <v>28</v>
      </c>
      <c r="AA183" s="984">
        <f t="shared" si="41"/>
        <v>22</v>
      </c>
      <c r="AB183" s="989"/>
      <c r="AC183" s="967" t="s">
        <v>1646</v>
      </c>
      <c r="AD183" s="968"/>
      <c r="AE183" s="968"/>
      <c r="AF183" s="968"/>
      <c r="AG183" s="968"/>
    </row>
    <row r="184" ht="13.5" hidden="1" customHeight="1">
      <c r="A184" s="667" t="b">
        <v>0</v>
      </c>
      <c r="B184" s="635" t="s">
        <v>138</v>
      </c>
      <c r="C184" s="635" t="s">
        <v>134</v>
      </c>
      <c r="D184" s="629" t="s">
        <v>188</v>
      </c>
      <c r="E184" s="629" t="s">
        <v>1369</v>
      </c>
      <c r="F184" s="628">
        <v>46082.0</v>
      </c>
      <c r="G184" s="902" t="s">
        <v>1304</v>
      </c>
      <c r="H184" s="943" t="s">
        <v>1660</v>
      </c>
      <c r="I184" s="629" t="s">
        <v>1661</v>
      </c>
      <c r="J184" s="645" t="s">
        <v>190</v>
      </c>
      <c r="K184" s="643">
        <v>0.0</v>
      </c>
      <c r="L184" s="643">
        <v>0.0</v>
      </c>
      <c r="M184" s="622">
        <v>64000.0</v>
      </c>
      <c r="N184" s="610"/>
      <c r="O184" s="945"/>
      <c r="P184" s="639">
        <v>46094.0</v>
      </c>
      <c r="Q184" s="639">
        <v>46097.0</v>
      </c>
      <c r="R184" s="636">
        <f t="shared" si="24"/>
        <v>3</v>
      </c>
      <c r="S184" s="639">
        <v>46098.0</v>
      </c>
      <c r="T184" s="980">
        <f t="shared" si="7"/>
        <v>4</v>
      </c>
      <c r="U184" s="980">
        <f t="shared" si="8"/>
        <v>1</v>
      </c>
      <c r="V184" s="639">
        <v>46098.0</v>
      </c>
      <c r="W184" s="982">
        <f t="shared" si="42"/>
        <v>0</v>
      </c>
      <c r="X184" s="982">
        <f t="shared" si="43"/>
        <v>4</v>
      </c>
      <c r="Y184" s="639">
        <v>46106.0</v>
      </c>
      <c r="Z184" s="980">
        <f t="shared" si="9"/>
        <v>12</v>
      </c>
      <c r="AA184" s="984">
        <f t="shared" si="41"/>
        <v>8</v>
      </c>
      <c r="AB184" s="1008"/>
      <c r="AC184" s="668" t="s">
        <v>1662</v>
      </c>
      <c r="AD184" s="948"/>
      <c r="AE184" s="948"/>
      <c r="AF184" s="948"/>
      <c r="AG184" s="948"/>
    </row>
    <row r="185" ht="13.5" hidden="1" customHeight="1">
      <c r="A185" s="667" t="b">
        <v>0</v>
      </c>
      <c r="B185" s="635" t="s">
        <v>135</v>
      </c>
      <c r="C185" s="635" t="s">
        <v>114</v>
      </c>
      <c r="D185" s="492" t="s">
        <v>188</v>
      </c>
      <c r="E185" s="492" t="s">
        <v>1369</v>
      </c>
      <c r="F185" s="606">
        <v>46082.0</v>
      </c>
      <c r="G185" s="860" t="s">
        <v>1304</v>
      </c>
      <c r="H185" s="704" t="s">
        <v>1663</v>
      </c>
      <c r="I185" s="492" t="s">
        <v>1664</v>
      </c>
      <c r="J185" s="649" t="s">
        <v>190</v>
      </c>
      <c r="K185" s="643">
        <v>0.0</v>
      </c>
      <c r="L185" s="643">
        <v>0.0</v>
      </c>
      <c r="M185" s="622">
        <v>64000.0</v>
      </c>
      <c r="N185" s="610"/>
      <c r="O185" s="945"/>
      <c r="P185" s="639">
        <v>46097.0</v>
      </c>
      <c r="Q185" s="639">
        <v>46098.0</v>
      </c>
      <c r="R185" s="636">
        <f t="shared" si="24"/>
        <v>1</v>
      </c>
      <c r="S185" s="639">
        <v>46099.0</v>
      </c>
      <c r="T185" s="980">
        <f t="shared" si="7"/>
        <v>2</v>
      </c>
      <c r="U185" s="980">
        <f t="shared" si="8"/>
        <v>1</v>
      </c>
      <c r="V185" s="610">
        <v>46098.0</v>
      </c>
      <c r="W185" s="982">
        <f t="shared" si="42"/>
        <v>-1</v>
      </c>
      <c r="X185" s="982">
        <f t="shared" si="43"/>
        <v>1</v>
      </c>
      <c r="Y185" s="639">
        <v>46107.0</v>
      </c>
      <c r="Z185" s="980">
        <f t="shared" si="9"/>
        <v>10</v>
      </c>
      <c r="AA185" s="984">
        <f t="shared" si="41"/>
        <v>9</v>
      </c>
      <c r="AB185" s="989"/>
      <c r="AC185" s="967" t="s">
        <v>1665</v>
      </c>
      <c r="AD185" s="994"/>
      <c r="AE185" s="994"/>
      <c r="AF185" s="994"/>
      <c r="AG185" s="994"/>
    </row>
    <row r="186" ht="13.5" hidden="1" customHeight="1">
      <c r="A186" s="667" t="b">
        <v>0</v>
      </c>
      <c r="B186" s="635" t="s">
        <v>113</v>
      </c>
      <c r="C186" s="635" t="s">
        <v>134</v>
      </c>
      <c r="D186" s="629" t="s">
        <v>188</v>
      </c>
      <c r="E186" s="629" t="s">
        <v>1333</v>
      </c>
      <c r="F186" s="628">
        <v>46082.0</v>
      </c>
      <c r="G186" s="902" t="s">
        <v>1304</v>
      </c>
      <c r="H186" s="704" t="s">
        <v>1639</v>
      </c>
      <c r="I186" s="629" t="s">
        <v>1640</v>
      </c>
      <c r="J186" s="645" t="s">
        <v>190</v>
      </c>
      <c r="K186" s="643">
        <v>0.0</v>
      </c>
      <c r="L186" s="643">
        <v>0.0</v>
      </c>
      <c r="M186" s="622">
        <v>64000.0</v>
      </c>
      <c r="N186" s="610"/>
      <c r="O186" s="945"/>
      <c r="P186" s="639">
        <v>46080.0</v>
      </c>
      <c r="Q186" s="639">
        <v>46085.0</v>
      </c>
      <c r="R186" s="636">
        <f t="shared" si="24"/>
        <v>5</v>
      </c>
      <c r="S186" s="639">
        <v>46085.0</v>
      </c>
      <c r="T186" s="980">
        <f t="shared" si="7"/>
        <v>5</v>
      </c>
      <c r="U186" s="980">
        <f t="shared" si="8"/>
        <v>0</v>
      </c>
      <c r="V186" s="639">
        <v>46098.0</v>
      </c>
      <c r="W186" s="982">
        <f t="shared" si="42"/>
        <v>13</v>
      </c>
      <c r="X186" s="982">
        <f t="shared" si="43"/>
        <v>18</v>
      </c>
      <c r="Y186" s="639">
        <v>46107.0</v>
      </c>
      <c r="Z186" s="980">
        <f t="shared" si="9"/>
        <v>27</v>
      </c>
      <c r="AA186" s="984">
        <f t="shared" si="41"/>
        <v>9</v>
      </c>
      <c r="AB186" s="989"/>
      <c r="AC186" s="967" t="s">
        <v>1666</v>
      </c>
      <c r="AD186" s="994"/>
      <c r="AE186" s="994"/>
      <c r="AF186" s="994"/>
      <c r="AG186" s="994"/>
    </row>
    <row r="187" ht="13.5" hidden="1" customHeight="1">
      <c r="A187" s="667" t="b">
        <v>0</v>
      </c>
      <c r="B187" s="635" t="s">
        <v>135</v>
      </c>
      <c r="C187" s="635" t="s">
        <v>134</v>
      </c>
      <c r="D187" s="492" t="s">
        <v>188</v>
      </c>
      <c r="E187" s="492" t="s">
        <v>1333</v>
      </c>
      <c r="F187" s="606">
        <v>46082.0</v>
      </c>
      <c r="G187" s="860" t="s">
        <v>1303</v>
      </c>
      <c r="H187" s="704" t="s">
        <v>1667</v>
      </c>
      <c r="I187" s="492" t="s">
        <v>1668</v>
      </c>
      <c r="J187" s="492" t="s">
        <v>190</v>
      </c>
      <c r="K187" s="987">
        <v>0.0</v>
      </c>
      <c r="L187" s="987">
        <v>0.0</v>
      </c>
      <c r="M187" s="622">
        <v>49000.0</v>
      </c>
      <c r="N187" s="610"/>
      <c r="O187" s="809"/>
      <c r="P187" s="639">
        <v>46085.0</v>
      </c>
      <c r="Q187" s="639">
        <v>46086.0</v>
      </c>
      <c r="R187" s="636">
        <f t="shared" si="24"/>
        <v>1</v>
      </c>
      <c r="S187" s="639">
        <v>46086.0</v>
      </c>
      <c r="T187" s="980">
        <f t="shared" si="7"/>
        <v>1</v>
      </c>
      <c r="U187" s="980">
        <f t="shared" si="8"/>
        <v>0</v>
      </c>
      <c r="V187" s="639">
        <v>46094.0</v>
      </c>
      <c r="W187" s="982">
        <f t="shared" si="42"/>
        <v>8</v>
      </c>
      <c r="X187" s="982">
        <f t="shared" si="43"/>
        <v>9</v>
      </c>
      <c r="Y187" s="639">
        <v>46107.0</v>
      </c>
      <c r="Z187" s="980">
        <f t="shared" si="9"/>
        <v>22</v>
      </c>
      <c r="AA187" s="984">
        <f t="shared" si="41"/>
        <v>13</v>
      </c>
      <c r="AB187" s="989"/>
      <c r="AC187" s="967" t="s">
        <v>1669</v>
      </c>
      <c r="AD187" s="994"/>
      <c r="AE187" s="994"/>
      <c r="AF187" s="994"/>
      <c r="AG187" s="994"/>
    </row>
    <row r="188" ht="13.5" hidden="1" customHeight="1">
      <c r="A188" s="667" t="b">
        <v>0</v>
      </c>
      <c r="B188" s="641" t="s">
        <v>135</v>
      </c>
      <c r="C188" s="635" t="s">
        <v>135</v>
      </c>
      <c r="D188" s="629" t="s">
        <v>188</v>
      </c>
      <c r="E188" s="645" t="s">
        <v>1333</v>
      </c>
      <c r="F188" s="606">
        <v>46082.0</v>
      </c>
      <c r="G188" s="902" t="s">
        <v>1304</v>
      </c>
      <c r="H188" s="645" t="s">
        <v>1670</v>
      </c>
      <c r="I188" s="645" t="s">
        <v>1671</v>
      </c>
      <c r="J188" s="645" t="s">
        <v>190</v>
      </c>
      <c r="K188" s="643">
        <v>0.0</v>
      </c>
      <c r="L188" s="643">
        <v>0.0</v>
      </c>
      <c r="M188" s="622">
        <v>64000.0</v>
      </c>
      <c r="N188" s="610"/>
      <c r="O188" s="945"/>
      <c r="P188" s="651">
        <v>46063.0</v>
      </c>
      <c r="Q188" s="651">
        <v>46070.0</v>
      </c>
      <c r="R188" s="636">
        <f t="shared" si="24"/>
        <v>7</v>
      </c>
      <c r="S188" s="610">
        <v>46070.0</v>
      </c>
      <c r="T188" s="980">
        <f t="shared" si="7"/>
        <v>7</v>
      </c>
      <c r="U188" s="980">
        <f t="shared" si="8"/>
        <v>0</v>
      </c>
      <c r="V188" s="639">
        <v>46098.0</v>
      </c>
      <c r="W188" s="982">
        <f t="shared" si="42"/>
        <v>28</v>
      </c>
      <c r="X188" s="982">
        <f t="shared" si="43"/>
        <v>35</v>
      </c>
      <c r="Y188" s="639">
        <v>46107.0</v>
      </c>
      <c r="Z188" s="980">
        <f t="shared" si="9"/>
        <v>44</v>
      </c>
      <c r="AA188" s="984">
        <f t="shared" si="41"/>
        <v>9</v>
      </c>
      <c r="AB188" s="989"/>
      <c r="AC188" s="706" t="s">
        <v>1672</v>
      </c>
      <c r="AD188" s="895"/>
      <c r="AE188" s="895"/>
      <c r="AF188" s="895"/>
      <c r="AG188" s="895"/>
    </row>
    <row r="189" ht="13.5" hidden="1" customHeight="1">
      <c r="A189" s="604" t="b">
        <v>0</v>
      </c>
      <c r="B189" s="492" t="s">
        <v>135</v>
      </c>
      <c r="C189" s="492" t="s">
        <v>135</v>
      </c>
      <c r="D189" s="492" t="s">
        <v>188</v>
      </c>
      <c r="E189" s="492" t="s">
        <v>1333</v>
      </c>
      <c r="F189" s="606">
        <v>46082.0</v>
      </c>
      <c r="G189" s="860" t="s">
        <v>1303</v>
      </c>
      <c r="H189" s="813" t="s">
        <v>1673</v>
      </c>
      <c r="I189" s="492" t="s">
        <v>1671</v>
      </c>
      <c r="J189" s="492" t="s">
        <v>190</v>
      </c>
      <c r="K189" s="618">
        <v>0.0</v>
      </c>
      <c r="L189" s="618">
        <v>0.0</v>
      </c>
      <c r="M189" s="622">
        <v>49000.0</v>
      </c>
      <c r="N189" s="610"/>
      <c r="O189" s="809"/>
      <c r="P189" s="610">
        <v>46063.0</v>
      </c>
      <c r="Q189" s="610">
        <v>46070.0</v>
      </c>
      <c r="R189" s="636">
        <f t="shared" si="24"/>
        <v>7</v>
      </c>
      <c r="S189" s="610">
        <v>46070.0</v>
      </c>
      <c r="T189" s="980">
        <f t="shared" si="7"/>
        <v>7</v>
      </c>
      <c r="U189" s="980">
        <f t="shared" si="8"/>
        <v>0</v>
      </c>
      <c r="V189" s="639">
        <v>46098.0</v>
      </c>
      <c r="W189" s="982">
        <f t="shared" si="42"/>
        <v>28</v>
      </c>
      <c r="X189" s="982">
        <f t="shared" si="43"/>
        <v>35</v>
      </c>
      <c r="Y189" s="639">
        <v>46107.0</v>
      </c>
      <c r="Z189" s="980">
        <f t="shared" si="9"/>
        <v>44</v>
      </c>
      <c r="AA189" s="984">
        <f t="shared" si="41"/>
        <v>9</v>
      </c>
      <c r="AB189" s="901"/>
      <c r="AC189" s="706" t="s">
        <v>1672</v>
      </c>
      <c r="AD189" s="895"/>
      <c r="AE189" s="895"/>
      <c r="AF189" s="895"/>
      <c r="AG189" s="895"/>
    </row>
    <row r="190" ht="13.5" hidden="1" customHeight="1">
      <c r="A190" s="667" t="b">
        <v>0</v>
      </c>
      <c r="B190" s="635" t="s">
        <v>135</v>
      </c>
      <c r="C190" s="635" t="s">
        <v>114</v>
      </c>
      <c r="D190" s="629" t="s">
        <v>188</v>
      </c>
      <c r="E190" s="629" t="s">
        <v>1369</v>
      </c>
      <c r="F190" s="628">
        <v>46082.0</v>
      </c>
      <c r="G190" s="902" t="s">
        <v>1303</v>
      </c>
      <c r="H190" s="704" t="s">
        <v>1674</v>
      </c>
      <c r="I190" s="629" t="s">
        <v>1675</v>
      </c>
      <c r="J190" s="645" t="s">
        <v>190</v>
      </c>
      <c r="K190" s="643">
        <v>0.0</v>
      </c>
      <c r="L190" s="643">
        <v>0.0</v>
      </c>
      <c r="M190" s="622">
        <v>49000.0</v>
      </c>
      <c r="N190" s="639"/>
      <c r="O190" s="809"/>
      <c r="P190" s="639">
        <v>46071.0</v>
      </c>
      <c r="Q190" s="639">
        <v>46084.0</v>
      </c>
      <c r="R190" s="980">
        <f t="shared" si="24"/>
        <v>13</v>
      </c>
      <c r="S190" s="639">
        <v>46084.0</v>
      </c>
      <c r="T190" s="980">
        <f t="shared" si="7"/>
        <v>13</v>
      </c>
      <c r="U190" s="980">
        <f t="shared" si="8"/>
        <v>0</v>
      </c>
      <c r="V190" s="639">
        <v>46086.0</v>
      </c>
      <c r="W190" s="982">
        <f t="shared" si="42"/>
        <v>2</v>
      </c>
      <c r="X190" s="982">
        <f t="shared" si="43"/>
        <v>15</v>
      </c>
      <c r="Y190" s="639">
        <v>46107.0</v>
      </c>
      <c r="Z190" s="980">
        <f t="shared" si="9"/>
        <v>36</v>
      </c>
      <c r="AA190" s="984">
        <f t="shared" si="41"/>
        <v>21</v>
      </c>
      <c r="AB190" s="1012"/>
      <c r="AC190" s="1013" t="s">
        <v>1676</v>
      </c>
      <c r="AD190" s="71"/>
      <c r="AE190" s="71"/>
      <c r="AF190" s="71"/>
      <c r="AG190" s="59"/>
    </row>
    <row r="191" ht="13.5" hidden="1" customHeight="1">
      <c r="A191" s="985" t="b">
        <v>0</v>
      </c>
      <c r="B191" s="1006" t="s">
        <v>135</v>
      </c>
      <c r="C191" s="1006" t="s">
        <v>114</v>
      </c>
      <c r="D191" s="492" t="s">
        <v>188</v>
      </c>
      <c r="E191" s="492" t="s">
        <v>1608</v>
      </c>
      <c r="F191" s="606">
        <v>46082.0</v>
      </c>
      <c r="G191" s="860" t="s">
        <v>1303</v>
      </c>
      <c r="H191" s="940" t="s">
        <v>1612</v>
      </c>
      <c r="I191" s="492" t="s">
        <v>1613</v>
      </c>
      <c r="J191" s="649" t="s">
        <v>190</v>
      </c>
      <c r="K191" s="643">
        <v>0.0</v>
      </c>
      <c r="L191" s="643">
        <v>0.0</v>
      </c>
      <c r="M191" s="622">
        <v>49000.0</v>
      </c>
      <c r="N191" s="610"/>
      <c r="O191" s="809"/>
      <c r="P191" s="1007">
        <v>46087.0</v>
      </c>
      <c r="Q191" s="1007">
        <v>46093.0</v>
      </c>
      <c r="R191" s="636">
        <f t="shared" si="24"/>
        <v>6</v>
      </c>
      <c r="S191" s="639">
        <v>46094.0</v>
      </c>
      <c r="T191" s="980">
        <f t="shared" si="7"/>
        <v>7</v>
      </c>
      <c r="U191" s="980">
        <f t="shared" si="8"/>
        <v>1</v>
      </c>
      <c r="V191" s="639">
        <v>46097.0</v>
      </c>
      <c r="W191" s="982">
        <f t="shared" si="42"/>
        <v>3</v>
      </c>
      <c r="X191" s="982">
        <f t="shared" si="43"/>
        <v>10</v>
      </c>
      <c r="Y191" s="639">
        <v>46127.0</v>
      </c>
      <c r="Z191" s="980">
        <f t="shared" si="9"/>
        <v>40</v>
      </c>
      <c r="AA191" s="984">
        <f t="shared" si="41"/>
        <v>30</v>
      </c>
      <c r="AB191" s="1008"/>
      <c r="AC191" s="1009" t="s">
        <v>1614</v>
      </c>
      <c r="AD191" s="1010"/>
      <c r="AE191" s="1010"/>
      <c r="AF191" s="1010"/>
      <c r="AG191" s="1010"/>
    </row>
    <row r="192" ht="13.5" hidden="1" customHeight="1">
      <c r="A192" s="667" t="b">
        <v>0</v>
      </c>
      <c r="B192" s="635" t="s">
        <v>136</v>
      </c>
      <c r="C192" s="635" t="s">
        <v>114</v>
      </c>
      <c r="D192" s="629" t="s">
        <v>188</v>
      </c>
      <c r="E192" s="629" t="s">
        <v>1421</v>
      </c>
      <c r="F192" s="628">
        <v>46082.0</v>
      </c>
      <c r="G192" s="902" t="s">
        <v>1303</v>
      </c>
      <c r="H192" s="704" t="s">
        <v>1620</v>
      </c>
      <c r="I192" s="629" t="s">
        <v>1621</v>
      </c>
      <c r="J192" s="645" t="s">
        <v>190</v>
      </c>
      <c r="K192" s="643">
        <v>0.0</v>
      </c>
      <c r="L192" s="643">
        <v>0.0</v>
      </c>
      <c r="M192" s="622">
        <v>49000.0</v>
      </c>
      <c r="N192" s="639"/>
      <c r="O192" s="809"/>
      <c r="P192" s="639">
        <v>46083.0</v>
      </c>
      <c r="Q192" s="639">
        <v>46086.0</v>
      </c>
      <c r="R192" s="636">
        <f t="shared" si="24"/>
        <v>3</v>
      </c>
      <c r="S192" s="639">
        <v>46086.0</v>
      </c>
      <c r="T192" s="980">
        <f t="shared" si="7"/>
        <v>3</v>
      </c>
      <c r="U192" s="980">
        <f t="shared" si="8"/>
        <v>0</v>
      </c>
      <c r="V192" s="639">
        <v>46092.0</v>
      </c>
      <c r="W192" s="982">
        <f t="shared" si="42"/>
        <v>6</v>
      </c>
      <c r="X192" s="982">
        <f t="shared" si="43"/>
        <v>9</v>
      </c>
      <c r="Y192" s="639">
        <v>46107.0</v>
      </c>
      <c r="Z192" s="980">
        <f t="shared" si="9"/>
        <v>24</v>
      </c>
      <c r="AA192" s="984">
        <f t="shared" si="41"/>
        <v>15</v>
      </c>
      <c r="AB192" s="989"/>
      <c r="AC192" s="967"/>
      <c r="AD192" s="994"/>
      <c r="AE192" s="994"/>
      <c r="AF192" s="994"/>
      <c r="AG192" s="994"/>
    </row>
    <row r="193" ht="13.5" hidden="1" customHeight="1">
      <c r="A193" s="667" t="b">
        <v>0</v>
      </c>
      <c r="B193" s="635" t="s">
        <v>136</v>
      </c>
      <c r="C193" s="635" t="s">
        <v>114</v>
      </c>
      <c r="D193" s="492" t="s">
        <v>188</v>
      </c>
      <c r="E193" s="492" t="s">
        <v>1333</v>
      </c>
      <c r="F193" s="606">
        <v>46082.0</v>
      </c>
      <c r="G193" s="860" t="s">
        <v>1303</v>
      </c>
      <c r="H193" s="940" t="s">
        <v>1624</v>
      </c>
      <c r="I193" s="492" t="s">
        <v>1625</v>
      </c>
      <c r="J193" s="492" t="s">
        <v>190</v>
      </c>
      <c r="K193" s="987">
        <v>0.0</v>
      </c>
      <c r="L193" s="987">
        <v>0.0</v>
      </c>
      <c r="M193" s="622">
        <v>49000.0</v>
      </c>
      <c r="N193" s="639"/>
      <c r="O193" s="809"/>
      <c r="P193" s="639">
        <v>46079.0</v>
      </c>
      <c r="Q193" s="639">
        <v>46085.0</v>
      </c>
      <c r="R193" s="636">
        <f t="shared" si="24"/>
        <v>6</v>
      </c>
      <c r="S193" s="639">
        <v>46085.0</v>
      </c>
      <c r="T193" s="980">
        <f t="shared" si="7"/>
        <v>6</v>
      </c>
      <c r="U193" s="980">
        <f t="shared" si="8"/>
        <v>0</v>
      </c>
      <c r="V193" s="639">
        <v>46091.0</v>
      </c>
      <c r="W193" s="982">
        <f t="shared" si="42"/>
        <v>6</v>
      </c>
      <c r="X193" s="982">
        <f t="shared" si="43"/>
        <v>12</v>
      </c>
      <c r="Y193" s="639">
        <v>46107.0</v>
      </c>
      <c r="Z193" s="980">
        <f t="shared" si="9"/>
        <v>28</v>
      </c>
      <c r="AA193" s="984">
        <f t="shared" si="41"/>
        <v>16</v>
      </c>
      <c r="AB193" s="991"/>
      <c r="AC193" s="714" t="s">
        <v>1626</v>
      </c>
      <c r="AD193" s="968"/>
      <c r="AE193" s="968"/>
      <c r="AF193" s="968"/>
      <c r="AG193" s="968"/>
    </row>
    <row r="194" ht="13.5" hidden="1" customHeight="1">
      <c r="A194" s="667" t="b">
        <v>0</v>
      </c>
      <c r="B194" s="635" t="s">
        <v>136</v>
      </c>
      <c r="C194" s="635" t="s">
        <v>114</v>
      </c>
      <c r="D194" s="629" t="s">
        <v>188</v>
      </c>
      <c r="E194" s="629" t="s">
        <v>1333</v>
      </c>
      <c r="F194" s="628">
        <v>46082.0</v>
      </c>
      <c r="G194" s="902" t="s">
        <v>1304</v>
      </c>
      <c r="H194" s="704" t="s">
        <v>1677</v>
      </c>
      <c r="I194" s="629" t="s">
        <v>1678</v>
      </c>
      <c r="J194" s="645" t="s">
        <v>190</v>
      </c>
      <c r="K194" s="643">
        <v>0.0</v>
      </c>
      <c r="L194" s="643">
        <v>0.0</v>
      </c>
      <c r="M194" s="622">
        <v>64000.0</v>
      </c>
      <c r="N194" s="610"/>
      <c r="O194" s="809"/>
      <c r="P194" s="639">
        <v>46091.0</v>
      </c>
      <c r="Q194" s="639">
        <v>46094.0</v>
      </c>
      <c r="R194" s="636">
        <f t="shared" si="24"/>
        <v>3</v>
      </c>
      <c r="S194" s="639">
        <v>46099.0</v>
      </c>
      <c r="T194" s="980">
        <f t="shared" si="7"/>
        <v>8</v>
      </c>
      <c r="U194" s="980">
        <f t="shared" si="8"/>
        <v>5</v>
      </c>
      <c r="V194" s="639">
        <v>46097.0</v>
      </c>
      <c r="W194" s="982">
        <f t="shared" si="42"/>
        <v>-2</v>
      </c>
      <c r="X194" s="982">
        <f t="shared" si="43"/>
        <v>6</v>
      </c>
      <c r="Y194" s="639">
        <v>46107.0</v>
      </c>
      <c r="Z194" s="980">
        <f t="shared" si="9"/>
        <v>16</v>
      </c>
      <c r="AA194" s="984">
        <f t="shared" si="41"/>
        <v>10</v>
      </c>
      <c r="AB194" s="989"/>
      <c r="AC194" s="967" t="s">
        <v>1679</v>
      </c>
      <c r="AD194" s="994"/>
      <c r="AE194" s="994"/>
      <c r="AF194" s="994"/>
      <c r="AG194" s="994"/>
    </row>
    <row r="195" ht="13.5" hidden="1" customHeight="1">
      <c r="A195" s="667" t="b">
        <v>0</v>
      </c>
      <c r="B195" s="635" t="s">
        <v>138</v>
      </c>
      <c r="C195" s="635" t="s">
        <v>134</v>
      </c>
      <c r="D195" s="492" t="s">
        <v>188</v>
      </c>
      <c r="E195" s="492" t="s">
        <v>1333</v>
      </c>
      <c r="F195" s="606">
        <v>46082.0</v>
      </c>
      <c r="G195" s="860" t="s">
        <v>1303</v>
      </c>
      <c r="H195" s="704" t="s">
        <v>1680</v>
      </c>
      <c r="I195" s="492" t="s">
        <v>1681</v>
      </c>
      <c r="J195" s="649" t="s">
        <v>190</v>
      </c>
      <c r="K195" s="643">
        <v>0.0</v>
      </c>
      <c r="L195" s="643">
        <v>0.0</v>
      </c>
      <c r="M195" s="622">
        <v>49000.0</v>
      </c>
      <c r="N195" s="610"/>
      <c r="O195" s="809"/>
      <c r="P195" s="639">
        <v>46094.0</v>
      </c>
      <c r="Q195" s="639">
        <v>46097.0</v>
      </c>
      <c r="R195" s="636">
        <f t="shared" si="24"/>
        <v>3</v>
      </c>
      <c r="S195" s="639">
        <v>46098.0</v>
      </c>
      <c r="T195" s="980">
        <f t="shared" si="7"/>
        <v>4</v>
      </c>
      <c r="U195" s="980">
        <f t="shared" si="8"/>
        <v>1</v>
      </c>
      <c r="V195" s="639">
        <v>46098.0</v>
      </c>
      <c r="W195" s="982">
        <f t="shared" si="42"/>
        <v>0</v>
      </c>
      <c r="X195" s="982">
        <f t="shared" si="43"/>
        <v>4</v>
      </c>
      <c r="Y195" s="639">
        <v>46107.0</v>
      </c>
      <c r="Z195" s="980">
        <f t="shared" si="9"/>
        <v>13</v>
      </c>
      <c r="AA195" s="984">
        <f t="shared" si="41"/>
        <v>9</v>
      </c>
      <c r="AB195" s="989"/>
      <c r="AC195" s="967" t="s">
        <v>1682</v>
      </c>
      <c r="AD195" s="994"/>
      <c r="AE195" s="994"/>
      <c r="AF195" s="994"/>
      <c r="AG195" s="994"/>
    </row>
    <row r="196" ht="13.5" hidden="1" customHeight="1">
      <c r="A196" s="667" t="b">
        <v>0</v>
      </c>
      <c r="B196" s="635" t="s">
        <v>135</v>
      </c>
      <c r="C196" s="635" t="s">
        <v>114</v>
      </c>
      <c r="D196" s="629" t="s">
        <v>188</v>
      </c>
      <c r="E196" s="629" t="s">
        <v>1369</v>
      </c>
      <c r="F196" s="628">
        <v>46082.0</v>
      </c>
      <c r="G196" s="902" t="s">
        <v>1304</v>
      </c>
      <c r="H196" s="704" t="s">
        <v>1683</v>
      </c>
      <c r="I196" s="629" t="s">
        <v>1684</v>
      </c>
      <c r="J196" s="645" t="s">
        <v>190</v>
      </c>
      <c r="K196" s="643">
        <v>0.0</v>
      </c>
      <c r="L196" s="643">
        <v>0.0</v>
      </c>
      <c r="M196" s="622">
        <v>64000.0</v>
      </c>
      <c r="N196" s="610">
        <v>46108.0</v>
      </c>
      <c r="O196" s="945" t="s">
        <v>1685</v>
      </c>
      <c r="P196" s="639">
        <v>46099.0</v>
      </c>
      <c r="Q196" s="639">
        <v>46104.0</v>
      </c>
      <c r="R196" s="636">
        <f t="shared" si="24"/>
        <v>5</v>
      </c>
      <c r="S196" s="639">
        <v>46104.0</v>
      </c>
      <c r="T196" s="980">
        <f t="shared" si="7"/>
        <v>5</v>
      </c>
      <c r="U196" s="980">
        <f t="shared" si="8"/>
        <v>0</v>
      </c>
      <c r="V196" s="610">
        <v>46104.0</v>
      </c>
      <c r="W196" s="982">
        <f t="shared" si="42"/>
        <v>0</v>
      </c>
      <c r="X196" s="982">
        <f t="shared" si="43"/>
        <v>5</v>
      </c>
      <c r="Y196" s="639">
        <v>46108.0</v>
      </c>
      <c r="Z196" s="980">
        <f t="shared" si="9"/>
        <v>9</v>
      </c>
      <c r="AA196" s="984">
        <f t="shared" si="41"/>
        <v>4</v>
      </c>
      <c r="AB196" s="989"/>
      <c r="AC196" s="967"/>
      <c r="AD196" s="994"/>
      <c r="AE196" s="994"/>
      <c r="AF196" s="994"/>
      <c r="AG196" s="994"/>
    </row>
    <row r="197" ht="13.5" hidden="1" customHeight="1">
      <c r="A197" s="1014" t="b">
        <v>0</v>
      </c>
      <c r="B197" s="1015" t="s">
        <v>113</v>
      </c>
      <c r="C197" s="1015" t="s">
        <v>114</v>
      </c>
      <c r="D197" s="492" t="s">
        <v>188</v>
      </c>
      <c r="E197" s="649" t="s">
        <v>1333</v>
      </c>
      <c r="F197" s="728">
        <v>46082.0</v>
      </c>
      <c r="G197" s="860" t="s">
        <v>1686</v>
      </c>
      <c r="H197" s="940" t="s">
        <v>1687</v>
      </c>
      <c r="I197" s="492" t="s">
        <v>1426</v>
      </c>
      <c r="J197" s="649" t="s">
        <v>190</v>
      </c>
      <c r="K197" s="1016">
        <v>0.0</v>
      </c>
      <c r="L197" s="1016">
        <v>0.0</v>
      </c>
      <c r="M197" s="622">
        <v>100000.0</v>
      </c>
      <c r="N197" s="610">
        <v>46108.0</v>
      </c>
      <c r="O197" s="945" t="s">
        <v>1688</v>
      </c>
      <c r="P197" s="1017">
        <v>46100.0</v>
      </c>
      <c r="Q197" s="1017">
        <v>46101.0</v>
      </c>
      <c r="R197" s="636">
        <f t="shared" si="24"/>
        <v>1</v>
      </c>
      <c r="S197" s="1017">
        <v>46101.0</v>
      </c>
      <c r="T197" s="980">
        <f t="shared" si="7"/>
        <v>1</v>
      </c>
      <c r="U197" s="980">
        <f t="shared" si="8"/>
        <v>0</v>
      </c>
      <c r="V197" s="610">
        <v>46104.0</v>
      </c>
      <c r="W197" s="982">
        <f t="shared" si="42"/>
        <v>3</v>
      </c>
      <c r="X197" s="982">
        <f t="shared" si="43"/>
        <v>4</v>
      </c>
      <c r="Y197" s="639">
        <v>46108.0</v>
      </c>
      <c r="Z197" s="980">
        <f t="shared" si="9"/>
        <v>8</v>
      </c>
      <c r="AA197" s="984">
        <f t="shared" si="41"/>
        <v>4</v>
      </c>
      <c r="AB197" s="1008"/>
      <c r="AC197" s="1018" t="s">
        <v>1689</v>
      </c>
      <c r="AD197" s="1019"/>
      <c r="AE197" s="1019"/>
      <c r="AF197" s="1019"/>
      <c r="AG197" s="1019"/>
    </row>
    <row r="198" ht="13.5" hidden="1" customHeight="1">
      <c r="A198" s="667" t="b">
        <v>0</v>
      </c>
      <c r="B198" s="635" t="s">
        <v>135</v>
      </c>
      <c r="C198" s="635" t="s">
        <v>134</v>
      </c>
      <c r="D198" s="629" t="s">
        <v>188</v>
      </c>
      <c r="E198" s="629" t="s">
        <v>1333</v>
      </c>
      <c r="F198" s="628">
        <v>46082.0</v>
      </c>
      <c r="G198" s="902" t="s">
        <v>1304</v>
      </c>
      <c r="H198" s="704" t="s">
        <v>1658</v>
      </c>
      <c r="I198" s="629" t="s">
        <v>1659</v>
      </c>
      <c r="J198" s="645" t="s">
        <v>190</v>
      </c>
      <c r="K198" s="643">
        <v>0.0</v>
      </c>
      <c r="L198" s="643">
        <v>0.0</v>
      </c>
      <c r="M198" s="622">
        <v>64000.0</v>
      </c>
      <c r="N198" s="610">
        <v>46109.0</v>
      </c>
      <c r="O198" s="809" t="s">
        <v>1690</v>
      </c>
      <c r="P198" s="639">
        <v>46091.0</v>
      </c>
      <c r="Q198" s="639">
        <v>46094.0</v>
      </c>
      <c r="R198" s="636">
        <f t="shared" si="24"/>
        <v>3</v>
      </c>
      <c r="S198" s="639">
        <v>46094.0</v>
      </c>
      <c r="T198" s="980">
        <f t="shared" si="7"/>
        <v>3</v>
      </c>
      <c r="U198" s="980">
        <f t="shared" si="8"/>
        <v>0</v>
      </c>
      <c r="V198" s="639">
        <v>46097.0</v>
      </c>
      <c r="W198" s="982">
        <f t="shared" si="42"/>
        <v>3</v>
      </c>
      <c r="X198" s="982">
        <f t="shared" si="43"/>
        <v>6</v>
      </c>
      <c r="Y198" s="639">
        <v>46109.0</v>
      </c>
      <c r="Z198" s="980">
        <f t="shared" si="9"/>
        <v>18</v>
      </c>
      <c r="AA198" s="984">
        <f t="shared" si="41"/>
        <v>12</v>
      </c>
      <c r="AB198" s="989"/>
      <c r="AC198" s="967"/>
      <c r="AD198" s="994"/>
      <c r="AE198" s="994"/>
      <c r="AF198" s="994"/>
      <c r="AG198" s="994"/>
    </row>
    <row r="199" ht="13.5" hidden="1" customHeight="1">
      <c r="A199" s="604" t="b">
        <v>0</v>
      </c>
      <c r="B199" s="492" t="s">
        <v>113</v>
      </c>
      <c r="C199" s="492" t="s">
        <v>134</v>
      </c>
      <c r="D199" s="492" t="s">
        <v>188</v>
      </c>
      <c r="E199" s="492" t="s">
        <v>1356</v>
      </c>
      <c r="F199" s="606">
        <v>46082.0</v>
      </c>
      <c r="G199" s="860" t="s">
        <v>1304</v>
      </c>
      <c r="H199" s="813" t="s">
        <v>1505</v>
      </c>
      <c r="I199" s="492" t="s">
        <v>1506</v>
      </c>
      <c r="J199" s="492" t="s">
        <v>190</v>
      </c>
      <c r="K199" s="618">
        <v>0.0</v>
      </c>
      <c r="L199" s="618">
        <v>0.0</v>
      </c>
      <c r="M199" s="905">
        <v>64000.0</v>
      </c>
      <c r="N199" s="610"/>
      <c r="O199" s="809"/>
      <c r="P199" s="610">
        <v>46063.0</v>
      </c>
      <c r="Q199" s="610">
        <v>46065.0</v>
      </c>
      <c r="R199" s="636">
        <f t="shared" si="24"/>
        <v>2</v>
      </c>
      <c r="S199" s="610">
        <v>46066.0</v>
      </c>
      <c r="T199" s="980">
        <f t="shared" si="7"/>
        <v>3</v>
      </c>
      <c r="U199" s="980">
        <f t="shared" si="8"/>
        <v>1</v>
      </c>
      <c r="V199" s="610">
        <v>46066.0</v>
      </c>
      <c r="W199" s="982">
        <f t="shared" si="42"/>
        <v>0</v>
      </c>
      <c r="X199" s="982">
        <f t="shared" si="43"/>
        <v>3</v>
      </c>
      <c r="Y199" s="610">
        <v>46111.0</v>
      </c>
      <c r="Z199" s="980">
        <f t="shared" si="9"/>
        <v>48</v>
      </c>
      <c r="AA199" s="936">
        <f t="shared" si="41"/>
        <v>45</v>
      </c>
      <c r="AB199" s="901"/>
      <c r="AC199" s="706" t="s">
        <v>1507</v>
      </c>
      <c r="AD199" s="895"/>
      <c r="AE199" s="895"/>
      <c r="AF199" s="895"/>
      <c r="AG199" s="895"/>
    </row>
    <row r="200" ht="13.5" hidden="1" customHeight="1">
      <c r="A200" s="667" t="b">
        <v>0</v>
      </c>
      <c r="B200" s="635" t="s">
        <v>135</v>
      </c>
      <c r="C200" s="635" t="s">
        <v>114</v>
      </c>
      <c r="D200" s="629" t="s">
        <v>188</v>
      </c>
      <c r="E200" s="629" t="s">
        <v>1369</v>
      </c>
      <c r="F200" s="628">
        <v>46082.0</v>
      </c>
      <c r="G200" s="902" t="s">
        <v>1303</v>
      </c>
      <c r="H200" s="704" t="s">
        <v>1683</v>
      </c>
      <c r="I200" s="629" t="s">
        <v>1684</v>
      </c>
      <c r="J200" s="645" t="s">
        <v>190</v>
      </c>
      <c r="K200" s="643">
        <v>0.0</v>
      </c>
      <c r="L200" s="643">
        <v>0.0</v>
      </c>
      <c r="M200" s="622">
        <v>49000.0</v>
      </c>
      <c r="N200" s="610"/>
      <c r="O200" s="945"/>
      <c r="P200" s="639">
        <v>46099.0</v>
      </c>
      <c r="Q200" s="639">
        <v>46104.0</v>
      </c>
      <c r="R200" s="636">
        <f t="shared" si="24"/>
        <v>5</v>
      </c>
      <c r="S200" s="639">
        <v>46104.0</v>
      </c>
      <c r="T200" s="980">
        <f t="shared" si="7"/>
        <v>5</v>
      </c>
      <c r="U200" s="980">
        <f t="shared" si="8"/>
        <v>0</v>
      </c>
      <c r="V200" s="610">
        <v>46106.0</v>
      </c>
      <c r="W200" s="982">
        <f t="shared" si="42"/>
        <v>2</v>
      </c>
      <c r="X200" s="982">
        <f t="shared" si="43"/>
        <v>7</v>
      </c>
      <c r="Y200" s="610">
        <v>46111.0</v>
      </c>
      <c r="Z200" s="980">
        <f t="shared" si="9"/>
        <v>12</v>
      </c>
      <c r="AA200" s="984">
        <f t="shared" si="41"/>
        <v>5</v>
      </c>
      <c r="AB200" s="989"/>
      <c r="AC200" s="967"/>
      <c r="AD200" s="994"/>
      <c r="AE200" s="994"/>
      <c r="AF200" s="994"/>
      <c r="AG200" s="994"/>
    </row>
    <row r="201" ht="13.5" hidden="1" customHeight="1">
      <c r="A201" s="667" t="b">
        <v>0</v>
      </c>
      <c r="B201" s="635" t="s">
        <v>135</v>
      </c>
      <c r="C201" s="635" t="s">
        <v>114</v>
      </c>
      <c r="D201" s="492" t="s">
        <v>188</v>
      </c>
      <c r="E201" s="492" t="s">
        <v>1608</v>
      </c>
      <c r="F201" s="606">
        <v>46082.0</v>
      </c>
      <c r="G201" s="860" t="s">
        <v>1303</v>
      </c>
      <c r="H201" s="940" t="s">
        <v>1609</v>
      </c>
      <c r="I201" s="492" t="s">
        <v>1610</v>
      </c>
      <c r="J201" s="649" t="s">
        <v>190</v>
      </c>
      <c r="K201" s="643">
        <v>0.0</v>
      </c>
      <c r="L201" s="643">
        <v>0.0</v>
      </c>
      <c r="M201" s="622">
        <v>49000.0</v>
      </c>
      <c r="N201" s="809"/>
      <c r="O201" s="809"/>
      <c r="P201" s="639">
        <v>46086.0</v>
      </c>
      <c r="Q201" s="639">
        <v>46087.0</v>
      </c>
      <c r="R201" s="636">
        <f t="shared" si="24"/>
        <v>1</v>
      </c>
      <c r="S201" s="639">
        <v>46087.0</v>
      </c>
      <c r="T201" s="980">
        <f t="shared" si="7"/>
        <v>1</v>
      </c>
      <c r="U201" s="980">
        <f t="shared" si="8"/>
        <v>0</v>
      </c>
      <c r="V201" s="639">
        <v>46094.0</v>
      </c>
      <c r="W201" s="982">
        <f t="shared" si="42"/>
        <v>7</v>
      </c>
      <c r="X201" s="982">
        <f t="shared" si="43"/>
        <v>8</v>
      </c>
      <c r="Y201" s="610">
        <v>46111.0</v>
      </c>
      <c r="Z201" s="980">
        <f t="shared" si="9"/>
        <v>25</v>
      </c>
      <c r="AA201" s="984">
        <f t="shared" si="41"/>
        <v>17</v>
      </c>
      <c r="AB201" s="991"/>
      <c r="AC201" s="714" t="s">
        <v>1611</v>
      </c>
      <c r="AD201" s="968"/>
      <c r="AE201" s="968"/>
      <c r="AF201" s="968"/>
      <c r="AG201" s="968"/>
    </row>
    <row r="202" ht="13.5" hidden="1" customHeight="1">
      <c r="A202" s="667" t="b">
        <v>0</v>
      </c>
      <c r="B202" s="635" t="s">
        <v>138</v>
      </c>
      <c r="C202" s="635" t="s">
        <v>134</v>
      </c>
      <c r="D202" s="629" t="s">
        <v>188</v>
      </c>
      <c r="E202" s="629" t="s">
        <v>1333</v>
      </c>
      <c r="F202" s="628">
        <v>46082.0</v>
      </c>
      <c r="G202" s="902" t="s">
        <v>1303</v>
      </c>
      <c r="H202" s="704" t="s">
        <v>1691</v>
      </c>
      <c r="I202" s="629" t="s">
        <v>1692</v>
      </c>
      <c r="J202" s="645" t="s">
        <v>190</v>
      </c>
      <c r="K202" s="643">
        <v>0.0</v>
      </c>
      <c r="L202" s="643">
        <v>0.0</v>
      </c>
      <c r="M202" s="622">
        <v>49000.0</v>
      </c>
      <c r="N202" s="610"/>
      <c r="O202" s="809"/>
      <c r="P202" s="639">
        <v>46098.0</v>
      </c>
      <c r="Q202" s="639">
        <v>46100.0</v>
      </c>
      <c r="R202" s="636">
        <f t="shared" si="24"/>
        <v>2</v>
      </c>
      <c r="S202" s="639">
        <v>46100.0</v>
      </c>
      <c r="T202" s="980">
        <f t="shared" si="7"/>
        <v>2</v>
      </c>
      <c r="U202" s="980">
        <f t="shared" si="8"/>
        <v>0</v>
      </c>
      <c r="V202" s="610">
        <v>46104.0</v>
      </c>
      <c r="W202" s="982">
        <f t="shared" si="42"/>
        <v>4</v>
      </c>
      <c r="X202" s="982">
        <f t="shared" si="43"/>
        <v>6</v>
      </c>
      <c r="Y202" s="610">
        <v>46111.0</v>
      </c>
      <c r="Z202" s="980">
        <f t="shared" si="9"/>
        <v>13</v>
      </c>
      <c r="AA202" s="984">
        <f t="shared" si="41"/>
        <v>7</v>
      </c>
      <c r="AB202" s="989"/>
      <c r="AC202" s="967" t="s">
        <v>1693</v>
      </c>
      <c r="AD202" s="994"/>
      <c r="AE202" s="994"/>
      <c r="AF202" s="994"/>
      <c r="AG202" s="994"/>
    </row>
    <row r="203" ht="13.5" hidden="1" customHeight="1">
      <c r="A203" s="667" t="b">
        <v>0</v>
      </c>
      <c r="B203" s="635" t="s">
        <v>136</v>
      </c>
      <c r="C203" s="635" t="s">
        <v>114</v>
      </c>
      <c r="D203" s="492" t="s">
        <v>188</v>
      </c>
      <c r="E203" s="492" t="s">
        <v>1333</v>
      </c>
      <c r="F203" s="606">
        <v>46082.0</v>
      </c>
      <c r="G203" s="860" t="s">
        <v>1303</v>
      </c>
      <c r="H203" s="704" t="s">
        <v>1677</v>
      </c>
      <c r="I203" s="492" t="s">
        <v>1678</v>
      </c>
      <c r="J203" s="649" t="s">
        <v>190</v>
      </c>
      <c r="K203" s="643">
        <v>0.0</v>
      </c>
      <c r="L203" s="643">
        <v>0.0</v>
      </c>
      <c r="M203" s="622">
        <v>49000.0</v>
      </c>
      <c r="N203" s="610"/>
      <c r="O203" s="809"/>
      <c r="P203" s="639">
        <v>46091.0</v>
      </c>
      <c r="Q203" s="639">
        <v>46094.0</v>
      </c>
      <c r="R203" s="636">
        <f t="shared" si="24"/>
        <v>3</v>
      </c>
      <c r="S203" s="639">
        <v>46099.0</v>
      </c>
      <c r="T203" s="980">
        <f t="shared" si="7"/>
        <v>8</v>
      </c>
      <c r="U203" s="980">
        <f t="shared" si="8"/>
        <v>5</v>
      </c>
      <c r="V203" s="639">
        <v>46097.0</v>
      </c>
      <c r="W203" s="982">
        <f t="shared" si="42"/>
        <v>-2</v>
      </c>
      <c r="X203" s="982">
        <f t="shared" si="43"/>
        <v>6</v>
      </c>
      <c r="Y203" s="610">
        <v>46111.0</v>
      </c>
      <c r="Z203" s="980">
        <f t="shared" si="9"/>
        <v>20</v>
      </c>
      <c r="AA203" s="984">
        <f t="shared" si="41"/>
        <v>14</v>
      </c>
      <c r="AB203" s="989"/>
      <c r="AC203" s="967" t="s">
        <v>1679</v>
      </c>
      <c r="AD203" s="994"/>
      <c r="AE203" s="994"/>
      <c r="AF203" s="994"/>
      <c r="AG203" s="994"/>
    </row>
    <row r="204" ht="13.5" hidden="1" customHeight="1">
      <c r="A204" s="667" t="b">
        <v>0</v>
      </c>
      <c r="B204" s="635" t="s">
        <v>135</v>
      </c>
      <c r="C204" s="635" t="s">
        <v>134</v>
      </c>
      <c r="D204" s="629" t="s">
        <v>188</v>
      </c>
      <c r="E204" s="629" t="s">
        <v>1333</v>
      </c>
      <c r="F204" s="628">
        <v>46082.0</v>
      </c>
      <c r="G204" s="902" t="s">
        <v>1303</v>
      </c>
      <c r="H204" s="704" t="s">
        <v>1694</v>
      </c>
      <c r="I204" s="629" t="s">
        <v>1695</v>
      </c>
      <c r="J204" s="645" t="s">
        <v>190</v>
      </c>
      <c r="K204" s="643">
        <v>0.0</v>
      </c>
      <c r="L204" s="643">
        <v>0.0</v>
      </c>
      <c r="M204" s="622">
        <v>49000.0</v>
      </c>
      <c r="N204" s="610"/>
      <c r="O204" s="809"/>
      <c r="P204" s="639">
        <v>46094.0</v>
      </c>
      <c r="Q204" s="639">
        <v>46098.0</v>
      </c>
      <c r="R204" s="636">
        <f t="shared" si="24"/>
        <v>4</v>
      </c>
      <c r="S204" s="639">
        <v>46098.0</v>
      </c>
      <c r="T204" s="980">
        <f t="shared" si="7"/>
        <v>4</v>
      </c>
      <c r="U204" s="980">
        <f t="shared" si="8"/>
        <v>0</v>
      </c>
      <c r="V204" s="610">
        <v>46099.0</v>
      </c>
      <c r="W204" s="982">
        <f t="shared" si="42"/>
        <v>1</v>
      </c>
      <c r="X204" s="982">
        <f t="shared" si="43"/>
        <v>5</v>
      </c>
      <c r="Y204" s="610">
        <v>46111.0</v>
      </c>
      <c r="Z204" s="980">
        <f t="shared" si="9"/>
        <v>17</v>
      </c>
      <c r="AA204" s="984">
        <f t="shared" si="41"/>
        <v>12</v>
      </c>
      <c r="AB204" s="989"/>
      <c r="AC204" s="967"/>
      <c r="AD204" s="994"/>
      <c r="AE204" s="994"/>
      <c r="AF204" s="994"/>
      <c r="AG204" s="994"/>
    </row>
    <row r="205" ht="13.5" hidden="1" customHeight="1">
      <c r="A205" s="667" t="b">
        <v>0</v>
      </c>
      <c r="B205" s="635" t="s">
        <v>138</v>
      </c>
      <c r="C205" s="635" t="s">
        <v>134</v>
      </c>
      <c r="D205" s="492" t="s">
        <v>188</v>
      </c>
      <c r="E205" s="492" t="s">
        <v>1421</v>
      </c>
      <c r="F205" s="606">
        <v>46082.0</v>
      </c>
      <c r="G205" s="860" t="s">
        <v>1303</v>
      </c>
      <c r="H205" s="704" t="s">
        <v>1696</v>
      </c>
      <c r="I205" s="492" t="s">
        <v>1559</v>
      </c>
      <c r="J205" s="649" t="s">
        <v>190</v>
      </c>
      <c r="K205" s="643">
        <v>0.0</v>
      </c>
      <c r="L205" s="643">
        <v>0.0</v>
      </c>
      <c r="M205" s="622">
        <v>49000.0</v>
      </c>
      <c r="N205" s="610"/>
      <c r="O205" s="945"/>
      <c r="P205" s="639">
        <v>46093.0</v>
      </c>
      <c r="Q205" s="639">
        <v>46097.0</v>
      </c>
      <c r="R205" s="636">
        <f t="shared" si="24"/>
        <v>4</v>
      </c>
      <c r="S205" s="639">
        <v>46098.0</v>
      </c>
      <c r="T205" s="980">
        <f t="shared" si="7"/>
        <v>5</v>
      </c>
      <c r="U205" s="980">
        <f t="shared" si="8"/>
        <v>1</v>
      </c>
      <c r="V205" s="639">
        <v>46098.0</v>
      </c>
      <c r="W205" s="982">
        <f t="shared" si="42"/>
        <v>0</v>
      </c>
      <c r="X205" s="982">
        <f t="shared" si="43"/>
        <v>5</v>
      </c>
      <c r="Y205" s="610">
        <v>46111.0</v>
      </c>
      <c r="Z205" s="980">
        <f t="shared" si="9"/>
        <v>18</v>
      </c>
      <c r="AA205" s="984">
        <f t="shared" si="41"/>
        <v>13</v>
      </c>
      <c r="AB205" s="989"/>
      <c r="AC205" s="967"/>
      <c r="AD205" s="994"/>
      <c r="AE205" s="994"/>
      <c r="AF205" s="994"/>
      <c r="AG205" s="994"/>
    </row>
    <row r="206" ht="13.5" hidden="1" customHeight="1">
      <c r="A206" s="667" t="b">
        <v>0</v>
      </c>
      <c r="B206" s="635" t="s">
        <v>138</v>
      </c>
      <c r="C206" s="635" t="s">
        <v>114</v>
      </c>
      <c r="D206" s="629" t="s">
        <v>188</v>
      </c>
      <c r="E206" s="629" t="s">
        <v>1421</v>
      </c>
      <c r="F206" s="628">
        <v>46082.0</v>
      </c>
      <c r="G206" s="902" t="s">
        <v>1303</v>
      </c>
      <c r="H206" s="704" t="s">
        <v>1622</v>
      </c>
      <c r="I206" s="629" t="s">
        <v>1623</v>
      </c>
      <c r="J206" s="629" t="s">
        <v>190</v>
      </c>
      <c r="K206" s="987">
        <v>0.0</v>
      </c>
      <c r="L206" s="987">
        <v>0.0</v>
      </c>
      <c r="M206" s="622">
        <v>48000.0</v>
      </c>
      <c r="N206" s="610"/>
      <c r="O206" s="809"/>
      <c r="P206" s="639">
        <v>46080.0</v>
      </c>
      <c r="Q206" s="639">
        <v>46092.0</v>
      </c>
      <c r="R206" s="636">
        <f t="shared" si="24"/>
        <v>12</v>
      </c>
      <c r="S206" s="639">
        <v>46092.0</v>
      </c>
      <c r="T206" s="980">
        <f t="shared" si="7"/>
        <v>12</v>
      </c>
      <c r="U206" s="980">
        <f t="shared" si="8"/>
        <v>0</v>
      </c>
      <c r="V206" s="639">
        <v>46093.0</v>
      </c>
      <c r="W206" s="982">
        <f t="shared" si="42"/>
        <v>1</v>
      </c>
      <c r="X206" s="982">
        <f t="shared" si="43"/>
        <v>13</v>
      </c>
      <c r="Y206" s="639">
        <v>46109.0</v>
      </c>
      <c r="Z206" s="980">
        <f t="shared" si="9"/>
        <v>29</v>
      </c>
      <c r="AA206" s="984">
        <f t="shared" si="41"/>
        <v>16</v>
      </c>
      <c r="AB206" s="989"/>
      <c r="AC206" s="114"/>
      <c r="AD206" s="994"/>
      <c r="AE206" s="994"/>
      <c r="AF206" s="994"/>
      <c r="AG206" s="994"/>
    </row>
    <row r="207" ht="12.75" hidden="1" customHeight="1">
      <c r="A207" s="667" t="b">
        <v>0</v>
      </c>
      <c r="B207" s="635" t="s">
        <v>135</v>
      </c>
      <c r="C207" s="635" t="s">
        <v>114</v>
      </c>
      <c r="D207" s="492" t="s">
        <v>188</v>
      </c>
      <c r="E207" s="492" t="s">
        <v>1333</v>
      </c>
      <c r="F207" s="606">
        <v>46082.0</v>
      </c>
      <c r="G207" s="860" t="s">
        <v>1304</v>
      </c>
      <c r="H207" s="704" t="s">
        <v>1697</v>
      </c>
      <c r="I207" s="492" t="s">
        <v>1698</v>
      </c>
      <c r="J207" s="649" t="s">
        <v>190</v>
      </c>
      <c r="K207" s="643">
        <v>0.0</v>
      </c>
      <c r="L207" s="643">
        <v>0.0</v>
      </c>
      <c r="M207" s="622">
        <v>64000.0</v>
      </c>
      <c r="N207" s="610"/>
      <c r="O207" s="945"/>
      <c r="P207" s="639">
        <v>46097.0</v>
      </c>
      <c r="Q207" s="639">
        <v>46098.0</v>
      </c>
      <c r="R207" s="636">
        <f t="shared" si="24"/>
        <v>1</v>
      </c>
      <c r="S207" s="639">
        <v>46098.0</v>
      </c>
      <c r="T207" s="980">
        <f t="shared" si="7"/>
        <v>1</v>
      </c>
      <c r="U207" s="980">
        <f t="shared" si="8"/>
        <v>0</v>
      </c>
      <c r="V207" s="610">
        <v>46099.0</v>
      </c>
      <c r="W207" s="982">
        <f t="shared" si="42"/>
        <v>1</v>
      </c>
      <c r="X207" s="982">
        <f t="shared" si="43"/>
        <v>2</v>
      </c>
      <c r="Y207" s="610">
        <v>46111.0</v>
      </c>
      <c r="Z207" s="980">
        <f t="shared" si="9"/>
        <v>14</v>
      </c>
      <c r="AA207" s="984">
        <f t="shared" si="41"/>
        <v>12</v>
      </c>
      <c r="AB207" s="989"/>
      <c r="AC207" s="967" t="s">
        <v>1650</v>
      </c>
      <c r="AD207" s="994"/>
      <c r="AE207" s="994"/>
      <c r="AF207" s="994"/>
      <c r="AG207" s="994"/>
    </row>
    <row r="208" ht="13.5" hidden="1" customHeight="1">
      <c r="A208" s="667" t="b">
        <v>0</v>
      </c>
      <c r="B208" s="635" t="s">
        <v>138</v>
      </c>
      <c r="C208" s="635" t="s">
        <v>134</v>
      </c>
      <c r="D208" s="629" t="s">
        <v>188</v>
      </c>
      <c r="E208" s="629" t="s">
        <v>1421</v>
      </c>
      <c r="F208" s="628">
        <v>46082.0</v>
      </c>
      <c r="G208" s="902" t="s">
        <v>1304</v>
      </c>
      <c r="H208" s="704" t="s">
        <v>1696</v>
      </c>
      <c r="I208" s="629" t="s">
        <v>1559</v>
      </c>
      <c r="J208" s="645" t="s">
        <v>190</v>
      </c>
      <c r="K208" s="643">
        <v>0.0</v>
      </c>
      <c r="L208" s="643">
        <v>0.0</v>
      </c>
      <c r="M208" s="622">
        <v>64000.0</v>
      </c>
      <c r="N208" s="610"/>
      <c r="O208" s="809"/>
      <c r="P208" s="639">
        <v>46093.0</v>
      </c>
      <c r="Q208" s="639">
        <v>46097.0</v>
      </c>
      <c r="R208" s="636">
        <f t="shared" si="24"/>
        <v>4</v>
      </c>
      <c r="S208" s="639">
        <v>46098.0</v>
      </c>
      <c r="T208" s="980">
        <f t="shared" si="7"/>
        <v>5</v>
      </c>
      <c r="U208" s="980">
        <f t="shared" si="8"/>
        <v>1</v>
      </c>
      <c r="V208" s="639">
        <v>46098.0</v>
      </c>
      <c r="W208" s="982">
        <f t="shared" si="42"/>
        <v>0</v>
      </c>
      <c r="X208" s="982">
        <f t="shared" si="43"/>
        <v>5</v>
      </c>
      <c r="Y208" s="610">
        <v>46111.0</v>
      </c>
      <c r="Z208" s="980">
        <f t="shared" si="9"/>
        <v>18</v>
      </c>
      <c r="AA208" s="984">
        <f t="shared" si="41"/>
        <v>13</v>
      </c>
      <c r="AB208" s="989"/>
      <c r="AC208" s="967"/>
      <c r="AD208" s="994"/>
      <c r="AE208" s="994"/>
      <c r="AF208" s="994"/>
      <c r="AG208" s="994"/>
    </row>
    <row r="209" ht="13.5" hidden="1" customHeight="1">
      <c r="A209" s="667" t="b">
        <v>0</v>
      </c>
      <c r="B209" s="635" t="s">
        <v>113</v>
      </c>
      <c r="C209" s="635" t="s">
        <v>114</v>
      </c>
      <c r="D209" s="492" t="s">
        <v>188</v>
      </c>
      <c r="E209" s="492" t="s">
        <v>1421</v>
      </c>
      <c r="F209" s="606">
        <v>46082.0</v>
      </c>
      <c r="G209" s="860" t="s">
        <v>1303</v>
      </c>
      <c r="H209" s="704" t="s">
        <v>1642</v>
      </c>
      <c r="I209" s="492" t="s">
        <v>1643</v>
      </c>
      <c r="J209" s="492" t="s">
        <v>190</v>
      </c>
      <c r="K209" s="987">
        <v>0.0</v>
      </c>
      <c r="L209" s="987">
        <v>0.0</v>
      </c>
      <c r="M209" s="622">
        <v>49000.0</v>
      </c>
      <c r="N209" s="610"/>
      <c r="O209" s="809" t="s">
        <v>1699</v>
      </c>
      <c r="P209" s="639">
        <v>46092.0</v>
      </c>
      <c r="Q209" s="639">
        <v>46092.0</v>
      </c>
      <c r="R209" s="636">
        <f t="shared" si="24"/>
        <v>0</v>
      </c>
      <c r="S209" s="639">
        <v>46092.0</v>
      </c>
      <c r="T209" s="980">
        <f t="shared" si="7"/>
        <v>0</v>
      </c>
      <c r="U209" s="980">
        <f t="shared" si="8"/>
        <v>0</v>
      </c>
      <c r="V209" s="639">
        <v>46094.0</v>
      </c>
      <c r="W209" s="982">
        <f t="shared" si="42"/>
        <v>2</v>
      </c>
      <c r="X209" s="982">
        <f t="shared" si="43"/>
        <v>2</v>
      </c>
      <c r="Y209" s="610">
        <v>46111.0</v>
      </c>
      <c r="Z209" s="980">
        <f t="shared" si="9"/>
        <v>19</v>
      </c>
      <c r="AA209" s="984">
        <f t="shared" si="41"/>
        <v>17</v>
      </c>
      <c r="AB209" s="989"/>
      <c r="AC209" s="216" t="s">
        <v>1644</v>
      </c>
      <c r="AD209" s="994"/>
      <c r="AE209" s="994"/>
      <c r="AF209" s="994"/>
      <c r="AG209" s="994"/>
    </row>
    <row r="210" ht="13.5" hidden="1" customHeight="1">
      <c r="A210" s="667" t="b">
        <v>0</v>
      </c>
      <c r="B210" s="635" t="s">
        <v>138</v>
      </c>
      <c r="C210" s="635" t="s">
        <v>114</v>
      </c>
      <c r="D210" s="629" t="s">
        <v>188</v>
      </c>
      <c r="E210" s="629" t="s">
        <v>1369</v>
      </c>
      <c r="F210" s="628">
        <v>46082.0</v>
      </c>
      <c r="G210" s="902" t="s">
        <v>1303</v>
      </c>
      <c r="H210" s="704" t="s">
        <v>1700</v>
      </c>
      <c r="I210" s="629" t="s">
        <v>1701</v>
      </c>
      <c r="J210" s="645" t="s">
        <v>190</v>
      </c>
      <c r="K210" s="643">
        <v>0.0</v>
      </c>
      <c r="L210" s="643">
        <v>0.0</v>
      </c>
      <c r="M210" s="622">
        <v>49000.0</v>
      </c>
      <c r="N210" s="610"/>
      <c r="O210" s="809" t="s">
        <v>1702</v>
      </c>
      <c r="P210" s="639">
        <v>46097.0</v>
      </c>
      <c r="Q210" s="639">
        <v>46099.0</v>
      </c>
      <c r="R210" s="636">
        <f t="shared" si="24"/>
        <v>2</v>
      </c>
      <c r="S210" s="639">
        <v>46099.0</v>
      </c>
      <c r="T210" s="980">
        <f t="shared" si="7"/>
        <v>2</v>
      </c>
      <c r="U210" s="980">
        <f t="shared" si="8"/>
        <v>0</v>
      </c>
      <c r="V210" s="610">
        <v>46099.0</v>
      </c>
      <c r="W210" s="982">
        <f t="shared" si="42"/>
        <v>0</v>
      </c>
      <c r="X210" s="982">
        <f t="shared" si="43"/>
        <v>2</v>
      </c>
      <c r="Y210" s="610">
        <v>46111.0</v>
      </c>
      <c r="Z210" s="980">
        <f t="shared" si="9"/>
        <v>14</v>
      </c>
      <c r="AA210" s="984">
        <f t="shared" si="41"/>
        <v>12</v>
      </c>
      <c r="AB210" s="989"/>
      <c r="AC210" s="967" t="s">
        <v>1703</v>
      </c>
      <c r="AD210" s="994"/>
      <c r="AE210" s="994"/>
      <c r="AF210" s="994"/>
      <c r="AG210" s="994"/>
    </row>
    <row r="211" ht="13.5" hidden="1" customHeight="1">
      <c r="A211" s="604" t="b">
        <v>0</v>
      </c>
      <c r="B211" s="492" t="s">
        <v>114</v>
      </c>
      <c r="C211" s="492" t="s">
        <v>114</v>
      </c>
      <c r="D211" s="492" t="s">
        <v>188</v>
      </c>
      <c r="E211" s="492" t="s">
        <v>1333</v>
      </c>
      <c r="F211" s="606">
        <v>46082.0</v>
      </c>
      <c r="G211" s="860" t="s">
        <v>1303</v>
      </c>
      <c r="H211" s="813" t="s">
        <v>1704</v>
      </c>
      <c r="I211" s="492" t="s">
        <v>1705</v>
      </c>
      <c r="J211" s="492" t="s">
        <v>190</v>
      </c>
      <c r="K211" s="618">
        <v>0.0</v>
      </c>
      <c r="L211" s="618">
        <v>0.0</v>
      </c>
      <c r="M211" s="622">
        <v>49000.0</v>
      </c>
      <c r="N211" s="610"/>
      <c r="O211" s="809" t="s">
        <v>1706</v>
      </c>
      <c r="P211" s="610">
        <v>46065.0</v>
      </c>
      <c r="Q211" s="610">
        <v>46079.0</v>
      </c>
      <c r="R211" s="636">
        <f t="shared" si="24"/>
        <v>14</v>
      </c>
      <c r="S211" s="610">
        <v>46081.0</v>
      </c>
      <c r="T211" s="980">
        <f t="shared" si="7"/>
        <v>16</v>
      </c>
      <c r="U211" s="980">
        <f t="shared" si="8"/>
        <v>2</v>
      </c>
      <c r="V211" s="610">
        <v>46083.0</v>
      </c>
      <c r="W211" s="982">
        <f t="shared" si="42"/>
        <v>2</v>
      </c>
      <c r="X211" s="982">
        <f t="shared" si="43"/>
        <v>18</v>
      </c>
      <c r="Y211" s="610">
        <v>46111.0</v>
      </c>
      <c r="Z211" s="980">
        <f t="shared" si="9"/>
        <v>46</v>
      </c>
      <c r="AA211" s="984">
        <f t="shared" si="41"/>
        <v>28</v>
      </c>
      <c r="AB211" s="901"/>
      <c r="AC211" s="1020" t="s">
        <v>1707</v>
      </c>
      <c r="AD211" s="71"/>
      <c r="AE211" s="71"/>
      <c r="AF211" s="71"/>
      <c r="AG211" s="59"/>
    </row>
    <row r="212" ht="13.5" hidden="1" customHeight="1">
      <c r="A212" s="667" t="b">
        <v>0</v>
      </c>
      <c r="B212" s="635" t="s">
        <v>138</v>
      </c>
      <c r="C212" s="635" t="s">
        <v>134</v>
      </c>
      <c r="D212" s="629" t="s">
        <v>188</v>
      </c>
      <c r="E212" s="629" t="s">
        <v>1369</v>
      </c>
      <c r="F212" s="628">
        <v>46082.0</v>
      </c>
      <c r="G212" s="902" t="s">
        <v>1303</v>
      </c>
      <c r="H212" s="704" t="s">
        <v>1660</v>
      </c>
      <c r="I212" s="629" t="s">
        <v>1661</v>
      </c>
      <c r="J212" s="645" t="s">
        <v>190</v>
      </c>
      <c r="K212" s="643">
        <v>0.0</v>
      </c>
      <c r="L212" s="643">
        <v>0.0</v>
      </c>
      <c r="M212" s="622">
        <v>49000.0</v>
      </c>
      <c r="N212" s="610"/>
      <c r="O212" s="809"/>
      <c r="P212" s="639">
        <v>46094.0</v>
      </c>
      <c r="Q212" s="639">
        <v>46097.0</v>
      </c>
      <c r="R212" s="636">
        <f t="shared" si="24"/>
        <v>3</v>
      </c>
      <c r="S212" s="639">
        <v>46098.0</v>
      </c>
      <c r="T212" s="980">
        <f t="shared" si="7"/>
        <v>4</v>
      </c>
      <c r="U212" s="980">
        <f t="shared" si="8"/>
        <v>1</v>
      </c>
      <c r="V212" s="639">
        <v>46098.0</v>
      </c>
      <c r="W212" s="982">
        <f t="shared" si="42"/>
        <v>0</v>
      </c>
      <c r="X212" s="982">
        <f t="shared" si="43"/>
        <v>4</v>
      </c>
      <c r="Y212" s="610">
        <v>46106.0</v>
      </c>
      <c r="Z212" s="980">
        <f t="shared" si="9"/>
        <v>12</v>
      </c>
      <c r="AA212" s="984">
        <f t="shared" si="41"/>
        <v>8</v>
      </c>
      <c r="AB212" s="989"/>
      <c r="AC212" s="967" t="s">
        <v>1662</v>
      </c>
      <c r="AD212" s="994"/>
      <c r="AE212" s="994"/>
      <c r="AF212" s="994"/>
      <c r="AG212" s="994"/>
    </row>
    <row r="213" ht="13.5" hidden="1" customHeight="1">
      <c r="A213" s="604" t="b">
        <v>0</v>
      </c>
      <c r="B213" s="492" t="s">
        <v>114</v>
      </c>
      <c r="C213" s="492" t="s">
        <v>114</v>
      </c>
      <c r="D213" s="492" t="s">
        <v>188</v>
      </c>
      <c r="E213" s="492" t="s">
        <v>1333</v>
      </c>
      <c r="F213" s="606">
        <v>46113.0</v>
      </c>
      <c r="G213" s="860" t="s">
        <v>1313</v>
      </c>
      <c r="H213" s="617" t="s">
        <v>1342</v>
      </c>
      <c r="I213" s="492" t="s">
        <v>1343</v>
      </c>
      <c r="J213" s="492" t="s">
        <v>190</v>
      </c>
      <c r="K213" s="687">
        <v>0.0</v>
      </c>
      <c r="L213" s="687">
        <v>0.0</v>
      </c>
      <c r="M213" s="1021">
        <v>17000.0</v>
      </c>
      <c r="N213" s="610"/>
      <c r="O213" s="992"/>
      <c r="P213" s="610">
        <v>46057.0</v>
      </c>
      <c r="Q213" s="610">
        <v>46057.0</v>
      </c>
      <c r="R213" s="636">
        <f t="shared" si="24"/>
        <v>0</v>
      </c>
      <c r="S213" s="610">
        <v>46001.0</v>
      </c>
      <c r="T213" s="980">
        <f t="shared" si="7"/>
        <v>-56</v>
      </c>
      <c r="U213" s="980">
        <f t="shared" si="8"/>
        <v>-56</v>
      </c>
      <c r="V213" s="981">
        <v>46057.0</v>
      </c>
      <c r="W213" s="982">
        <f t="shared" si="42"/>
        <v>56</v>
      </c>
      <c r="X213" s="982">
        <f t="shared" si="43"/>
        <v>0</v>
      </c>
      <c r="Y213" s="610">
        <v>46113.0</v>
      </c>
      <c r="Z213" s="980">
        <f t="shared" si="9"/>
        <v>56</v>
      </c>
      <c r="AA213" s="984">
        <f t="shared" si="41"/>
        <v>56</v>
      </c>
      <c r="AB213" s="715"/>
      <c r="AC213" s="1022"/>
      <c r="AD213" s="1023"/>
      <c r="AE213" s="1023"/>
      <c r="AF213" s="1023"/>
      <c r="AG213" s="1024"/>
    </row>
    <row r="214" ht="13.5" hidden="1" customHeight="1">
      <c r="A214" s="604" t="b">
        <v>0</v>
      </c>
      <c r="B214" s="492" t="s">
        <v>113</v>
      </c>
      <c r="C214" s="492" t="s">
        <v>114</v>
      </c>
      <c r="D214" s="629" t="s">
        <v>188</v>
      </c>
      <c r="E214" s="629" t="s">
        <v>1333</v>
      </c>
      <c r="F214" s="628">
        <v>46113.0</v>
      </c>
      <c r="G214" s="860" t="s">
        <v>1313</v>
      </c>
      <c r="H214" s="617" t="s">
        <v>1577</v>
      </c>
      <c r="I214" s="492" t="s">
        <v>1578</v>
      </c>
      <c r="J214" s="492" t="s">
        <v>190</v>
      </c>
      <c r="K214" s="618">
        <v>0.0</v>
      </c>
      <c r="L214" s="618">
        <v>0.0</v>
      </c>
      <c r="M214" s="1021">
        <v>17000.0</v>
      </c>
      <c r="N214" s="610"/>
      <c r="O214" s="992"/>
      <c r="P214" s="610">
        <v>46059.0</v>
      </c>
      <c r="Q214" s="610">
        <v>46064.0</v>
      </c>
      <c r="R214" s="636">
        <f t="shared" si="24"/>
        <v>5</v>
      </c>
      <c r="S214" s="610">
        <v>46071.0</v>
      </c>
      <c r="T214" s="980">
        <f t="shared" si="7"/>
        <v>12</v>
      </c>
      <c r="U214" s="980">
        <f t="shared" si="8"/>
        <v>7</v>
      </c>
      <c r="V214" s="981">
        <v>46077.0</v>
      </c>
      <c r="W214" s="982">
        <f t="shared" si="42"/>
        <v>6</v>
      </c>
      <c r="X214" s="982">
        <f t="shared" si="43"/>
        <v>18</v>
      </c>
      <c r="Y214" s="610">
        <v>46120.0</v>
      </c>
      <c r="Z214" s="980">
        <f t="shared" si="9"/>
        <v>61</v>
      </c>
      <c r="AA214" s="984">
        <f t="shared" si="41"/>
        <v>43</v>
      </c>
      <c r="AB214" s="715"/>
      <c r="AC214" s="1025" t="s">
        <v>1708</v>
      </c>
      <c r="AD214" s="1026"/>
      <c r="AE214" s="1023"/>
      <c r="AF214" s="1026"/>
      <c r="AG214" s="1027"/>
    </row>
    <row r="215" ht="13.5" hidden="1" customHeight="1">
      <c r="A215" s="667" t="b">
        <v>0</v>
      </c>
      <c r="B215" s="635" t="s">
        <v>135</v>
      </c>
      <c r="C215" s="641" t="s">
        <v>114</v>
      </c>
      <c r="D215" s="492" t="s">
        <v>188</v>
      </c>
      <c r="E215" s="649" t="s">
        <v>1369</v>
      </c>
      <c r="F215" s="606">
        <v>46113.0</v>
      </c>
      <c r="G215" s="860" t="s">
        <v>1303</v>
      </c>
      <c r="H215" s="704" t="s">
        <v>1709</v>
      </c>
      <c r="I215" s="492" t="s">
        <v>1710</v>
      </c>
      <c r="J215" s="649" t="s">
        <v>190</v>
      </c>
      <c r="K215" s="643">
        <v>0.0</v>
      </c>
      <c r="L215" s="643">
        <v>0.0</v>
      </c>
      <c r="M215" s="622">
        <v>49000.0</v>
      </c>
      <c r="N215" s="610"/>
      <c r="O215" s="945"/>
      <c r="P215" s="651">
        <v>46069.0</v>
      </c>
      <c r="Q215" s="639">
        <v>46071.0</v>
      </c>
      <c r="R215" s="636">
        <f t="shared" si="24"/>
        <v>2</v>
      </c>
      <c r="S215" s="639">
        <v>46071.0</v>
      </c>
      <c r="T215" s="980">
        <f t="shared" si="7"/>
        <v>2</v>
      </c>
      <c r="U215" s="980">
        <f t="shared" si="8"/>
        <v>0</v>
      </c>
      <c r="V215" s="639">
        <v>46120.0</v>
      </c>
      <c r="W215" s="982">
        <f t="shared" si="42"/>
        <v>49</v>
      </c>
      <c r="X215" s="982">
        <f t="shared" si="43"/>
        <v>51</v>
      </c>
      <c r="Y215" s="610">
        <v>46128.0</v>
      </c>
      <c r="Z215" s="980">
        <f t="shared" si="9"/>
        <v>59</v>
      </c>
      <c r="AA215" s="984">
        <f t="shared" si="41"/>
        <v>8</v>
      </c>
      <c r="AB215" s="1028"/>
      <c r="AC215" s="947"/>
      <c r="AD215" s="1005"/>
      <c r="AE215" s="1023"/>
      <c r="AF215" s="1005"/>
      <c r="AG215" s="1005"/>
    </row>
    <row r="216" ht="13.5" hidden="1" customHeight="1">
      <c r="A216" s="667" t="b">
        <v>0</v>
      </c>
      <c r="B216" s="635" t="s">
        <v>135</v>
      </c>
      <c r="C216" s="641" t="s">
        <v>114</v>
      </c>
      <c r="D216" s="629" t="s">
        <v>188</v>
      </c>
      <c r="E216" s="645" t="s">
        <v>1369</v>
      </c>
      <c r="F216" s="628">
        <v>46113.0</v>
      </c>
      <c r="G216" s="860" t="s">
        <v>1304</v>
      </c>
      <c r="H216" s="704" t="s">
        <v>1709</v>
      </c>
      <c r="I216" s="629" t="s">
        <v>1710</v>
      </c>
      <c r="J216" s="645" t="s">
        <v>190</v>
      </c>
      <c r="K216" s="643">
        <v>0.0</v>
      </c>
      <c r="L216" s="643">
        <v>0.0</v>
      </c>
      <c r="M216" s="622">
        <v>64000.0</v>
      </c>
      <c r="N216" s="610"/>
      <c r="O216" s="945"/>
      <c r="P216" s="651">
        <v>46069.0</v>
      </c>
      <c r="Q216" s="639">
        <v>46071.0</v>
      </c>
      <c r="R216" s="636">
        <f t="shared" si="24"/>
        <v>2</v>
      </c>
      <c r="S216" s="639">
        <v>46071.0</v>
      </c>
      <c r="T216" s="980">
        <f t="shared" si="7"/>
        <v>2</v>
      </c>
      <c r="U216" s="980">
        <f t="shared" si="8"/>
        <v>0</v>
      </c>
      <c r="V216" s="639">
        <v>46071.0</v>
      </c>
      <c r="W216" s="982">
        <f t="shared" si="42"/>
        <v>0</v>
      </c>
      <c r="X216" s="982">
        <f t="shared" si="43"/>
        <v>2</v>
      </c>
      <c r="Y216" s="610">
        <v>46134.0</v>
      </c>
      <c r="Z216" s="980">
        <f t="shared" si="9"/>
        <v>65</v>
      </c>
      <c r="AA216" s="984">
        <f t="shared" si="41"/>
        <v>63</v>
      </c>
      <c r="AB216" s="1028"/>
      <c r="AC216" s="947"/>
      <c r="AD216" s="1005"/>
      <c r="AE216" s="1023"/>
      <c r="AF216" s="1005"/>
      <c r="AG216" s="1005"/>
    </row>
    <row r="217" ht="13.5" hidden="1" customHeight="1">
      <c r="A217" s="667" t="b">
        <v>0</v>
      </c>
      <c r="B217" s="635" t="s">
        <v>136</v>
      </c>
      <c r="C217" s="635" t="s">
        <v>134</v>
      </c>
      <c r="D217" s="492" t="s">
        <v>188</v>
      </c>
      <c r="E217" s="492" t="s">
        <v>1600</v>
      </c>
      <c r="F217" s="606">
        <v>46113.0</v>
      </c>
      <c r="G217" s="860" t="s">
        <v>1305</v>
      </c>
      <c r="H217" s="813" t="s">
        <v>1711</v>
      </c>
      <c r="I217" s="492" t="s">
        <v>1712</v>
      </c>
      <c r="J217" s="649" t="s">
        <v>190</v>
      </c>
      <c r="K217" s="643">
        <v>0.0</v>
      </c>
      <c r="L217" s="643">
        <v>0.0</v>
      </c>
      <c r="M217" s="622">
        <v>360850.0</v>
      </c>
      <c r="N217" s="639"/>
      <c r="O217" s="945" t="s">
        <v>1713</v>
      </c>
      <c r="P217" s="610">
        <v>46073.0</v>
      </c>
      <c r="Q217" s="610">
        <v>46073.0</v>
      </c>
      <c r="R217" s="636">
        <f t="shared" si="24"/>
        <v>0</v>
      </c>
      <c r="S217" s="610">
        <v>46076.0</v>
      </c>
      <c r="T217" s="980">
        <f t="shared" si="7"/>
        <v>3</v>
      </c>
      <c r="U217" s="980">
        <f t="shared" si="8"/>
        <v>3</v>
      </c>
      <c r="V217" s="610">
        <v>46101.0</v>
      </c>
      <c r="W217" s="982">
        <f t="shared" si="42"/>
        <v>25</v>
      </c>
      <c r="X217" s="982">
        <f t="shared" si="43"/>
        <v>28</v>
      </c>
      <c r="Y217" s="610">
        <v>46121.0</v>
      </c>
      <c r="Z217" s="980">
        <f t="shared" si="9"/>
        <v>48</v>
      </c>
      <c r="AA217" s="984">
        <f t="shared" si="41"/>
        <v>20</v>
      </c>
      <c r="AB217" s="1029" t="s">
        <v>94</v>
      </c>
      <c r="AC217" s="967" t="s">
        <v>1714</v>
      </c>
      <c r="AD217" s="968"/>
      <c r="AE217" s="1023"/>
      <c r="AF217" s="968"/>
      <c r="AG217" s="968"/>
    </row>
    <row r="218" ht="13.5" hidden="1" customHeight="1">
      <c r="A218" s="667" t="b">
        <v>0</v>
      </c>
      <c r="B218" s="635" t="s">
        <v>135</v>
      </c>
      <c r="C218" s="635" t="s">
        <v>134</v>
      </c>
      <c r="D218" s="629" t="s">
        <v>188</v>
      </c>
      <c r="E218" s="629" t="s">
        <v>1369</v>
      </c>
      <c r="F218" s="606">
        <v>46113.0</v>
      </c>
      <c r="G218" s="902" t="s">
        <v>1303</v>
      </c>
      <c r="H218" s="704" t="s">
        <v>1597</v>
      </c>
      <c r="I218" s="629" t="s">
        <v>1598</v>
      </c>
      <c r="J218" s="645" t="s">
        <v>190</v>
      </c>
      <c r="K218" s="643">
        <v>0.0</v>
      </c>
      <c r="L218" s="643">
        <v>0.0</v>
      </c>
      <c r="M218" s="622">
        <v>49000.0</v>
      </c>
      <c r="N218" s="610"/>
      <c r="O218" s="809"/>
      <c r="P218" s="639">
        <v>46080.0</v>
      </c>
      <c r="Q218" s="639">
        <v>46085.0</v>
      </c>
      <c r="R218" s="980">
        <f t="shared" si="24"/>
        <v>5</v>
      </c>
      <c r="S218" s="639">
        <v>46085.0</v>
      </c>
      <c r="T218" s="980">
        <f t="shared" si="7"/>
        <v>5</v>
      </c>
      <c r="U218" s="980">
        <f t="shared" si="8"/>
        <v>0</v>
      </c>
      <c r="V218" s="639">
        <v>46086.0</v>
      </c>
      <c r="W218" s="982">
        <f t="shared" si="42"/>
        <v>1</v>
      </c>
      <c r="X218" s="982">
        <f t="shared" si="43"/>
        <v>6</v>
      </c>
      <c r="Y218" s="610">
        <v>46114.0</v>
      </c>
      <c r="Z218" s="980">
        <f t="shared" si="9"/>
        <v>34</v>
      </c>
      <c r="AA218" s="984">
        <f t="shared" si="41"/>
        <v>28</v>
      </c>
      <c r="AB218" s="1028"/>
      <c r="AC218" s="967" t="s">
        <v>1599</v>
      </c>
      <c r="AD218" s="994"/>
      <c r="AE218" s="1023"/>
      <c r="AF218" s="994"/>
      <c r="AG218" s="994"/>
    </row>
    <row r="219" ht="13.5" hidden="1" customHeight="1">
      <c r="A219" s="667" t="b">
        <v>0</v>
      </c>
      <c r="B219" s="635" t="s">
        <v>135</v>
      </c>
      <c r="C219" s="635" t="s">
        <v>114</v>
      </c>
      <c r="D219" s="492" t="s">
        <v>188</v>
      </c>
      <c r="E219" s="492" t="s">
        <v>1333</v>
      </c>
      <c r="F219" s="606">
        <v>46113.0</v>
      </c>
      <c r="G219" s="860" t="s">
        <v>1303</v>
      </c>
      <c r="H219" s="704" t="s">
        <v>1697</v>
      </c>
      <c r="I219" s="492" t="s">
        <v>1698</v>
      </c>
      <c r="J219" s="649" t="s">
        <v>190</v>
      </c>
      <c r="K219" s="643">
        <v>0.0</v>
      </c>
      <c r="L219" s="643">
        <v>0.0</v>
      </c>
      <c r="M219" s="622">
        <v>49000.0</v>
      </c>
      <c r="N219" s="610"/>
      <c r="O219" s="945"/>
      <c r="P219" s="639">
        <v>46097.0</v>
      </c>
      <c r="Q219" s="639">
        <v>46098.0</v>
      </c>
      <c r="R219" s="636">
        <f t="shared" si="24"/>
        <v>1</v>
      </c>
      <c r="S219" s="639">
        <v>46098.0</v>
      </c>
      <c r="T219" s="980">
        <f t="shared" si="7"/>
        <v>1</v>
      </c>
      <c r="U219" s="980">
        <f t="shared" si="8"/>
        <v>0</v>
      </c>
      <c r="V219" s="639">
        <v>46098.0</v>
      </c>
      <c r="W219" s="982">
        <f t="shared" si="42"/>
        <v>0</v>
      </c>
      <c r="X219" s="982">
        <f t="shared" si="43"/>
        <v>1</v>
      </c>
      <c r="Y219" s="610">
        <v>46114.0</v>
      </c>
      <c r="Z219" s="980">
        <f t="shared" si="9"/>
        <v>17</v>
      </c>
      <c r="AA219" s="984">
        <f t="shared" si="41"/>
        <v>16</v>
      </c>
      <c r="AB219" s="1028"/>
      <c r="AC219" s="967" t="s">
        <v>1650</v>
      </c>
      <c r="AD219" s="994"/>
      <c r="AE219" s="1023"/>
      <c r="AF219" s="994"/>
      <c r="AG219" s="994"/>
    </row>
    <row r="220" ht="13.5" hidden="1" customHeight="1">
      <c r="A220" s="667" t="b">
        <v>0</v>
      </c>
      <c r="B220" s="635" t="s">
        <v>136</v>
      </c>
      <c r="C220" s="635" t="s">
        <v>114</v>
      </c>
      <c r="D220" s="629" t="s">
        <v>188</v>
      </c>
      <c r="E220" s="629" t="s">
        <v>1333</v>
      </c>
      <c r="F220" s="628">
        <v>46113.0</v>
      </c>
      <c r="G220" s="902" t="s">
        <v>1303</v>
      </c>
      <c r="H220" s="704" t="s">
        <v>1715</v>
      </c>
      <c r="I220" s="629" t="s">
        <v>1716</v>
      </c>
      <c r="J220" s="645" t="s">
        <v>190</v>
      </c>
      <c r="K220" s="643">
        <v>0.0</v>
      </c>
      <c r="L220" s="643">
        <v>0.0</v>
      </c>
      <c r="M220" s="622">
        <v>49000.0</v>
      </c>
      <c r="N220" s="610"/>
      <c r="O220" s="945"/>
      <c r="P220" s="639">
        <v>46091.0</v>
      </c>
      <c r="Q220" s="639">
        <v>46098.0</v>
      </c>
      <c r="R220" s="636">
        <f t="shared" si="24"/>
        <v>7</v>
      </c>
      <c r="S220" s="639">
        <v>46098.0</v>
      </c>
      <c r="T220" s="980">
        <f t="shared" si="7"/>
        <v>7</v>
      </c>
      <c r="U220" s="980">
        <f t="shared" si="8"/>
        <v>0</v>
      </c>
      <c r="V220" s="610">
        <v>46099.0</v>
      </c>
      <c r="W220" s="982">
        <f t="shared" si="42"/>
        <v>1</v>
      </c>
      <c r="X220" s="982">
        <f t="shared" si="43"/>
        <v>8</v>
      </c>
      <c r="Y220" s="610">
        <v>46114.0</v>
      </c>
      <c r="Z220" s="980">
        <f t="shared" si="9"/>
        <v>23</v>
      </c>
      <c r="AA220" s="984">
        <f t="shared" si="41"/>
        <v>15</v>
      </c>
      <c r="AB220" s="1028"/>
      <c r="AC220" s="967" t="s">
        <v>1717</v>
      </c>
      <c r="AD220" s="994"/>
      <c r="AE220" s="1023"/>
      <c r="AF220" s="994"/>
      <c r="AG220" s="994"/>
    </row>
    <row r="221" ht="13.5" hidden="1" customHeight="1">
      <c r="A221" s="667" t="b">
        <v>0</v>
      </c>
      <c r="B221" s="635" t="s">
        <v>135</v>
      </c>
      <c r="C221" s="635" t="s">
        <v>134</v>
      </c>
      <c r="D221" s="492" t="s">
        <v>188</v>
      </c>
      <c r="E221" s="492" t="s">
        <v>1608</v>
      </c>
      <c r="F221" s="606">
        <v>46143.0</v>
      </c>
      <c r="G221" s="860" t="s">
        <v>1303</v>
      </c>
      <c r="H221" s="1030" t="s">
        <v>1718</v>
      </c>
      <c r="I221" s="492" t="s">
        <v>1719</v>
      </c>
      <c r="J221" s="492" t="s">
        <v>190</v>
      </c>
      <c r="K221" s="643">
        <v>0.0</v>
      </c>
      <c r="L221" s="643">
        <v>0.0</v>
      </c>
      <c r="M221" s="622">
        <v>76000.0</v>
      </c>
      <c r="N221" s="610"/>
      <c r="O221" s="945"/>
      <c r="P221" s="639">
        <v>46126.0</v>
      </c>
      <c r="Q221" s="639">
        <v>46127.0</v>
      </c>
      <c r="R221" s="636">
        <f t="shared" si="24"/>
        <v>1</v>
      </c>
      <c r="S221" s="639">
        <v>46127.0</v>
      </c>
      <c r="T221" s="980">
        <f t="shared" si="7"/>
        <v>1</v>
      </c>
      <c r="U221" s="980">
        <f t="shared" si="8"/>
        <v>0</v>
      </c>
      <c r="V221" s="639">
        <v>46127.0</v>
      </c>
      <c r="W221" s="982">
        <f t="shared" si="42"/>
        <v>0</v>
      </c>
      <c r="X221" s="982">
        <f t="shared" si="43"/>
        <v>1</v>
      </c>
      <c r="Y221" s="1031">
        <v>46143.0</v>
      </c>
      <c r="Z221" s="980">
        <f t="shared" si="9"/>
        <v>17</v>
      </c>
      <c r="AA221" s="984">
        <f t="shared" si="41"/>
        <v>16</v>
      </c>
      <c r="AB221" s="1028"/>
      <c r="AC221" s="967"/>
      <c r="AD221" s="994"/>
      <c r="AE221" s="1023"/>
      <c r="AF221" s="994"/>
      <c r="AG221" s="994"/>
    </row>
    <row r="222" ht="13.5" hidden="1" customHeight="1">
      <c r="A222" s="667" t="b">
        <v>0</v>
      </c>
      <c r="B222" s="635" t="s">
        <v>136</v>
      </c>
      <c r="C222" s="635" t="s">
        <v>134</v>
      </c>
      <c r="D222" s="629" t="s">
        <v>188</v>
      </c>
      <c r="E222" s="629" t="s">
        <v>1511</v>
      </c>
      <c r="F222" s="628">
        <v>46113.0</v>
      </c>
      <c r="G222" s="902" t="s">
        <v>1303</v>
      </c>
      <c r="H222" s="704" t="s">
        <v>1720</v>
      </c>
      <c r="I222" s="629" t="s">
        <v>1721</v>
      </c>
      <c r="J222" s="645" t="s">
        <v>190</v>
      </c>
      <c r="K222" s="643">
        <v>0.0</v>
      </c>
      <c r="L222" s="643">
        <v>0.0</v>
      </c>
      <c r="M222" s="622">
        <v>49000.0</v>
      </c>
      <c r="N222" s="610"/>
      <c r="O222" s="809"/>
      <c r="P222" s="639">
        <v>46091.0</v>
      </c>
      <c r="Q222" s="639">
        <v>46099.0</v>
      </c>
      <c r="R222" s="636">
        <f t="shared" si="24"/>
        <v>8</v>
      </c>
      <c r="S222" s="639">
        <v>46112.0</v>
      </c>
      <c r="T222" s="980">
        <f t="shared" si="7"/>
        <v>21</v>
      </c>
      <c r="U222" s="980">
        <f t="shared" si="8"/>
        <v>13</v>
      </c>
      <c r="V222" s="639">
        <v>46113.0</v>
      </c>
      <c r="W222" s="982">
        <f t="shared" si="42"/>
        <v>1</v>
      </c>
      <c r="X222" s="982">
        <f t="shared" si="43"/>
        <v>22</v>
      </c>
      <c r="Y222" s="610">
        <v>46125.0</v>
      </c>
      <c r="Z222" s="980">
        <f t="shared" si="9"/>
        <v>34</v>
      </c>
      <c r="AA222" s="984">
        <f t="shared" si="41"/>
        <v>12</v>
      </c>
      <c r="AB222" s="1028"/>
      <c r="AC222" s="967" t="s">
        <v>1722</v>
      </c>
      <c r="AD222" s="994"/>
      <c r="AE222" s="1023"/>
      <c r="AF222" s="994"/>
      <c r="AG222" s="994"/>
    </row>
    <row r="223" ht="13.5" hidden="1" customHeight="1">
      <c r="A223" s="667" t="b">
        <v>0</v>
      </c>
      <c r="B223" s="635" t="s">
        <v>136</v>
      </c>
      <c r="C223" s="635" t="s">
        <v>134</v>
      </c>
      <c r="D223" s="492" t="s">
        <v>188</v>
      </c>
      <c r="E223" s="492" t="s">
        <v>1369</v>
      </c>
      <c r="F223" s="606">
        <v>46082.0</v>
      </c>
      <c r="G223" s="860" t="s">
        <v>1303</v>
      </c>
      <c r="H223" s="704" t="s">
        <v>1723</v>
      </c>
      <c r="I223" s="492" t="s">
        <v>1468</v>
      </c>
      <c r="J223" s="649" t="s">
        <v>190</v>
      </c>
      <c r="K223" s="643">
        <v>0.0</v>
      </c>
      <c r="L223" s="643">
        <v>0.0</v>
      </c>
      <c r="M223" s="622">
        <v>49000.0</v>
      </c>
      <c r="N223" s="610"/>
      <c r="O223" s="809"/>
      <c r="P223" s="639">
        <v>46098.0</v>
      </c>
      <c r="Q223" s="639">
        <v>46106.0</v>
      </c>
      <c r="R223" s="636">
        <f t="shared" si="24"/>
        <v>8</v>
      </c>
      <c r="S223" s="639">
        <v>46106.0</v>
      </c>
      <c r="T223" s="980">
        <f t="shared" si="7"/>
        <v>8</v>
      </c>
      <c r="U223" s="980">
        <f t="shared" si="8"/>
        <v>0</v>
      </c>
      <c r="V223" s="639">
        <v>46107.0</v>
      </c>
      <c r="W223" s="982">
        <f t="shared" si="42"/>
        <v>1</v>
      </c>
      <c r="X223" s="982">
        <f t="shared" si="43"/>
        <v>9</v>
      </c>
      <c r="Y223" s="610">
        <v>46112.0</v>
      </c>
      <c r="Z223" s="980">
        <f t="shared" si="9"/>
        <v>14</v>
      </c>
      <c r="AA223" s="984">
        <f t="shared" si="41"/>
        <v>5</v>
      </c>
      <c r="AB223" s="989"/>
      <c r="AC223" s="967" t="s">
        <v>1724</v>
      </c>
      <c r="AD223" s="994"/>
      <c r="AE223" s="1023"/>
      <c r="AF223" s="994"/>
      <c r="AG223" s="994"/>
    </row>
    <row r="224" ht="13.5" hidden="1" customHeight="1">
      <c r="A224" s="667" t="b">
        <v>0</v>
      </c>
      <c r="B224" s="635" t="s">
        <v>113</v>
      </c>
      <c r="C224" s="635" t="s">
        <v>114</v>
      </c>
      <c r="D224" s="629" t="s">
        <v>188</v>
      </c>
      <c r="E224" s="629" t="s">
        <v>1356</v>
      </c>
      <c r="F224" s="606">
        <v>46113.0</v>
      </c>
      <c r="G224" s="902" t="s">
        <v>1303</v>
      </c>
      <c r="H224" s="931" t="s">
        <v>1725</v>
      </c>
      <c r="I224" s="629" t="s">
        <v>1335</v>
      </c>
      <c r="J224" s="645" t="s">
        <v>190</v>
      </c>
      <c r="K224" s="643">
        <v>0.0</v>
      </c>
      <c r="L224" s="643">
        <v>0.0</v>
      </c>
      <c r="M224" s="622">
        <v>49000.0</v>
      </c>
      <c r="N224" s="610"/>
      <c r="O224" s="945" t="s">
        <v>1726</v>
      </c>
      <c r="P224" s="610">
        <v>46100.0</v>
      </c>
      <c r="Q224" s="610">
        <v>46100.0</v>
      </c>
      <c r="R224" s="636">
        <f t="shared" si="24"/>
        <v>0</v>
      </c>
      <c r="S224" s="610">
        <v>46100.0</v>
      </c>
      <c r="T224" s="980">
        <f t="shared" si="7"/>
        <v>0</v>
      </c>
      <c r="U224" s="980">
        <f t="shared" si="8"/>
        <v>0</v>
      </c>
      <c r="V224" s="610">
        <v>46121.0</v>
      </c>
      <c r="W224" s="982">
        <f t="shared" si="42"/>
        <v>21</v>
      </c>
      <c r="X224" s="982">
        <f t="shared" si="43"/>
        <v>21</v>
      </c>
      <c r="Y224" s="639">
        <v>46129.0</v>
      </c>
      <c r="Z224" s="980">
        <f t="shared" si="9"/>
        <v>29</v>
      </c>
      <c r="AA224" s="984">
        <f t="shared" si="41"/>
        <v>8</v>
      </c>
      <c r="AB224" s="1028"/>
      <c r="AC224" s="967" t="s">
        <v>1727</v>
      </c>
      <c r="AD224" s="968"/>
      <c r="AE224" s="1023"/>
      <c r="AF224" s="968"/>
      <c r="AG224" s="968"/>
    </row>
    <row r="225" ht="13.5" hidden="1" customHeight="1">
      <c r="A225" s="604" t="b">
        <v>0</v>
      </c>
      <c r="B225" s="492" t="s">
        <v>113</v>
      </c>
      <c r="C225" s="492" t="s">
        <v>114</v>
      </c>
      <c r="D225" s="492" t="s">
        <v>188</v>
      </c>
      <c r="E225" s="492" t="s">
        <v>1356</v>
      </c>
      <c r="F225" s="606">
        <v>46082.0</v>
      </c>
      <c r="G225" s="860" t="s">
        <v>1304</v>
      </c>
      <c r="H225" s="813" t="s">
        <v>1373</v>
      </c>
      <c r="I225" s="492" t="s">
        <v>1374</v>
      </c>
      <c r="J225" s="492" t="s">
        <v>190</v>
      </c>
      <c r="K225" s="618">
        <v>0.0</v>
      </c>
      <c r="L225" s="618">
        <v>0.0</v>
      </c>
      <c r="M225" s="905">
        <v>64000.0</v>
      </c>
      <c r="N225" s="610"/>
      <c r="O225" s="809" t="s">
        <v>1728</v>
      </c>
      <c r="P225" s="610">
        <v>46065.0</v>
      </c>
      <c r="Q225" s="610">
        <v>46067.0</v>
      </c>
      <c r="R225" s="636">
        <f t="shared" si="24"/>
        <v>2</v>
      </c>
      <c r="S225" s="610">
        <v>46067.0</v>
      </c>
      <c r="T225" s="980">
        <f t="shared" si="7"/>
        <v>2</v>
      </c>
      <c r="U225" s="980">
        <f t="shared" si="8"/>
        <v>0</v>
      </c>
      <c r="V225" s="610">
        <v>46070.0</v>
      </c>
      <c r="W225" s="982">
        <f t="shared" si="42"/>
        <v>3</v>
      </c>
      <c r="X225" s="982">
        <f t="shared" si="43"/>
        <v>5</v>
      </c>
      <c r="Y225" s="610">
        <v>46079.0</v>
      </c>
      <c r="Z225" s="980">
        <f t="shared" si="9"/>
        <v>14</v>
      </c>
      <c r="AA225" s="984">
        <f t="shared" si="41"/>
        <v>9</v>
      </c>
      <c r="AB225" s="901"/>
      <c r="AC225" s="706" t="s">
        <v>1375</v>
      </c>
      <c r="AD225" s="895"/>
      <c r="AE225" s="994"/>
      <c r="AF225" s="895"/>
      <c r="AG225" s="895"/>
    </row>
    <row r="226" ht="14.25" hidden="1" customHeight="1">
      <c r="A226" s="985" t="b">
        <v>0</v>
      </c>
      <c r="B226" s="986" t="s">
        <v>135</v>
      </c>
      <c r="C226" s="635" t="s">
        <v>134</v>
      </c>
      <c r="D226" s="629" t="s">
        <v>188</v>
      </c>
      <c r="E226" s="645" t="s">
        <v>1421</v>
      </c>
      <c r="F226" s="628">
        <v>46113.0</v>
      </c>
      <c r="G226" s="902" t="s">
        <v>1304</v>
      </c>
      <c r="H226" s="704" t="s">
        <v>1729</v>
      </c>
      <c r="I226" s="645" t="s">
        <v>1730</v>
      </c>
      <c r="J226" s="645" t="s">
        <v>190</v>
      </c>
      <c r="K226" s="987">
        <v>0.0</v>
      </c>
      <c r="L226" s="987">
        <v>0.0</v>
      </c>
      <c r="M226" s="622">
        <v>64000.0</v>
      </c>
      <c r="N226" s="610"/>
      <c r="O226" s="945"/>
      <c r="P226" s="988">
        <v>46097.0</v>
      </c>
      <c r="Q226" s="988">
        <v>46100.0</v>
      </c>
      <c r="R226" s="636">
        <f t="shared" si="24"/>
        <v>3</v>
      </c>
      <c r="S226" s="639">
        <v>46100.0</v>
      </c>
      <c r="T226" s="980">
        <f t="shared" si="7"/>
        <v>3</v>
      </c>
      <c r="U226" s="980">
        <f t="shared" si="8"/>
        <v>0</v>
      </c>
      <c r="V226" s="610">
        <v>46105.0</v>
      </c>
      <c r="W226" s="982">
        <f t="shared" si="42"/>
        <v>5</v>
      </c>
      <c r="X226" s="982">
        <f t="shared" si="43"/>
        <v>8</v>
      </c>
      <c r="Y226" s="610">
        <v>46115.0</v>
      </c>
      <c r="Z226" s="980">
        <f t="shared" si="9"/>
        <v>18</v>
      </c>
      <c r="AA226" s="984">
        <f t="shared" si="41"/>
        <v>10</v>
      </c>
      <c r="AB226" s="1032"/>
      <c r="AC226" s="994" t="s">
        <v>1731</v>
      </c>
      <c r="AD226" s="1010"/>
      <c r="AE226" s="1023"/>
      <c r="AF226" s="1010"/>
      <c r="AG226" s="1010"/>
    </row>
    <row r="227" ht="13.5" hidden="1" customHeight="1">
      <c r="A227" s="667" t="b">
        <v>0</v>
      </c>
      <c r="B227" s="635" t="s">
        <v>135</v>
      </c>
      <c r="C227" s="635" t="s">
        <v>134</v>
      </c>
      <c r="D227" s="492" t="s">
        <v>188</v>
      </c>
      <c r="E227" s="492" t="s">
        <v>1421</v>
      </c>
      <c r="F227" s="606">
        <v>46113.0</v>
      </c>
      <c r="G227" s="860" t="s">
        <v>1303</v>
      </c>
      <c r="H227" s="704" t="s">
        <v>1729</v>
      </c>
      <c r="I227" s="492" t="s">
        <v>1730</v>
      </c>
      <c r="J227" s="649" t="s">
        <v>190</v>
      </c>
      <c r="K227" s="643">
        <v>0.0</v>
      </c>
      <c r="L227" s="643">
        <v>0.0</v>
      </c>
      <c r="M227" s="622">
        <v>49000.0</v>
      </c>
      <c r="N227" s="610"/>
      <c r="O227" s="945"/>
      <c r="P227" s="639">
        <v>46097.0</v>
      </c>
      <c r="Q227" s="639">
        <v>46100.0</v>
      </c>
      <c r="R227" s="636">
        <f t="shared" si="24"/>
        <v>3</v>
      </c>
      <c r="S227" s="639">
        <v>46100.0</v>
      </c>
      <c r="T227" s="980">
        <f t="shared" si="7"/>
        <v>3</v>
      </c>
      <c r="U227" s="980">
        <f t="shared" si="8"/>
        <v>0</v>
      </c>
      <c r="V227" s="610">
        <v>46105.0</v>
      </c>
      <c r="W227" s="982">
        <f t="shared" si="42"/>
        <v>5</v>
      </c>
      <c r="X227" s="982">
        <f t="shared" si="43"/>
        <v>8</v>
      </c>
      <c r="Y227" s="610">
        <v>46120.0</v>
      </c>
      <c r="Z227" s="980">
        <f t="shared" si="9"/>
        <v>23</v>
      </c>
      <c r="AA227" s="984">
        <f t="shared" si="41"/>
        <v>15</v>
      </c>
      <c r="AB227" s="1028"/>
      <c r="AC227" s="994" t="s">
        <v>1731</v>
      </c>
      <c r="AD227" s="994"/>
      <c r="AE227" s="1023"/>
      <c r="AF227" s="994"/>
      <c r="AG227" s="994"/>
    </row>
    <row r="228" ht="13.5" hidden="1" customHeight="1">
      <c r="A228" s="667" t="b">
        <v>0</v>
      </c>
      <c r="B228" s="635" t="s">
        <v>136</v>
      </c>
      <c r="C228" s="635" t="s">
        <v>134</v>
      </c>
      <c r="D228" s="629" t="s">
        <v>188</v>
      </c>
      <c r="E228" s="629" t="s">
        <v>1333</v>
      </c>
      <c r="F228" s="606">
        <v>46143.0</v>
      </c>
      <c r="G228" s="902" t="s">
        <v>1303</v>
      </c>
      <c r="H228" s="704" t="s">
        <v>1732</v>
      </c>
      <c r="I228" s="629" t="s">
        <v>692</v>
      </c>
      <c r="J228" s="629" t="s">
        <v>190</v>
      </c>
      <c r="K228" s="643">
        <v>0.0</v>
      </c>
      <c r="L228" s="643">
        <v>0.0</v>
      </c>
      <c r="M228" s="622">
        <v>76000.0</v>
      </c>
      <c r="N228" s="610"/>
      <c r="O228" s="1033"/>
      <c r="P228" s="639">
        <v>46133.0</v>
      </c>
      <c r="Q228" s="639">
        <v>46135.0</v>
      </c>
      <c r="R228" s="636">
        <f t="shared" si="24"/>
        <v>2</v>
      </c>
      <c r="S228" s="639">
        <v>46135.0</v>
      </c>
      <c r="T228" s="980">
        <f t="shared" si="7"/>
        <v>2</v>
      </c>
      <c r="U228" s="980">
        <f t="shared" si="8"/>
        <v>0</v>
      </c>
      <c r="V228" s="639">
        <v>46135.0</v>
      </c>
      <c r="W228" s="982">
        <f t="shared" si="42"/>
        <v>0</v>
      </c>
      <c r="X228" s="982">
        <f t="shared" si="43"/>
        <v>2</v>
      </c>
      <c r="Y228" s="1031">
        <v>46149.0</v>
      </c>
      <c r="Z228" s="980">
        <f t="shared" si="9"/>
        <v>16</v>
      </c>
      <c r="AA228" s="984">
        <f t="shared" si="41"/>
        <v>14</v>
      </c>
      <c r="AB228" s="989"/>
      <c r="AC228" s="994" t="s">
        <v>1733</v>
      </c>
      <c r="AD228" s="994"/>
      <c r="AE228" s="1023"/>
      <c r="AF228" s="994"/>
      <c r="AG228" s="994"/>
    </row>
    <row r="229" ht="13.5" hidden="1" customHeight="1">
      <c r="A229" s="667" t="b">
        <v>0</v>
      </c>
      <c r="B229" s="635" t="s">
        <v>136</v>
      </c>
      <c r="C229" s="635" t="s">
        <v>114</v>
      </c>
      <c r="D229" s="492" t="s">
        <v>188</v>
      </c>
      <c r="E229" s="492" t="s">
        <v>1369</v>
      </c>
      <c r="F229" s="606">
        <v>46113.0</v>
      </c>
      <c r="G229" s="860" t="s">
        <v>1303</v>
      </c>
      <c r="H229" s="704" t="s">
        <v>1734</v>
      </c>
      <c r="I229" s="492" t="s">
        <v>1735</v>
      </c>
      <c r="J229" s="649" t="s">
        <v>190</v>
      </c>
      <c r="K229" s="643">
        <v>0.0</v>
      </c>
      <c r="L229" s="643">
        <v>0.0</v>
      </c>
      <c r="M229" s="622">
        <v>49000.0</v>
      </c>
      <c r="N229" s="610"/>
      <c r="O229" s="945"/>
      <c r="P229" s="639">
        <v>46098.0</v>
      </c>
      <c r="Q229" s="639">
        <v>46101.0</v>
      </c>
      <c r="R229" s="636">
        <f t="shared" si="24"/>
        <v>3</v>
      </c>
      <c r="S229" s="639">
        <v>46101.0</v>
      </c>
      <c r="T229" s="980">
        <f t="shared" si="7"/>
        <v>3</v>
      </c>
      <c r="U229" s="980">
        <f t="shared" si="8"/>
        <v>0</v>
      </c>
      <c r="V229" s="639">
        <v>46111.0</v>
      </c>
      <c r="W229" s="982">
        <f t="shared" si="42"/>
        <v>10</v>
      </c>
      <c r="X229" s="982">
        <f t="shared" si="43"/>
        <v>13</v>
      </c>
      <c r="Y229" s="610">
        <v>46127.0</v>
      </c>
      <c r="Z229" s="980">
        <f t="shared" si="9"/>
        <v>29</v>
      </c>
      <c r="AA229" s="984">
        <f t="shared" si="41"/>
        <v>16</v>
      </c>
      <c r="AB229" s="1028"/>
      <c r="AC229" s="994" t="s">
        <v>1736</v>
      </c>
      <c r="AD229" s="994"/>
      <c r="AE229" s="1023" t="s">
        <v>1737</v>
      </c>
      <c r="AF229" s="994"/>
      <c r="AG229" s="994"/>
    </row>
    <row r="230" ht="13.5" hidden="1" customHeight="1">
      <c r="A230" s="667" t="b">
        <v>0</v>
      </c>
      <c r="B230" s="635" t="s">
        <v>135</v>
      </c>
      <c r="C230" s="635" t="s">
        <v>114</v>
      </c>
      <c r="D230" s="629" t="s">
        <v>188</v>
      </c>
      <c r="E230" s="629" t="s">
        <v>1333</v>
      </c>
      <c r="F230" s="606">
        <v>46113.0</v>
      </c>
      <c r="G230" s="902" t="s">
        <v>1303</v>
      </c>
      <c r="H230" s="704" t="s">
        <v>1738</v>
      </c>
      <c r="I230" s="629" t="s">
        <v>1739</v>
      </c>
      <c r="J230" s="645" t="s">
        <v>190</v>
      </c>
      <c r="K230" s="643">
        <v>0.0</v>
      </c>
      <c r="L230" s="643">
        <v>0.0</v>
      </c>
      <c r="M230" s="622">
        <v>49000.0</v>
      </c>
      <c r="N230" s="610"/>
      <c r="O230" s="809"/>
      <c r="P230" s="639">
        <v>46100.0</v>
      </c>
      <c r="Q230" s="639">
        <v>46104.0</v>
      </c>
      <c r="R230" s="636">
        <f t="shared" si="24"/>
        <v>4</v>
      </c>
      <c r="S230" s="639">
        <v>46104.0</v>
      </c>
      <c r="T230" s="980">
        <f t="shared" si="7"/>
        <v>4</v>
      </c>
      <c r="U230" s="980">
        <f t="shared" si="8"/>
        <v>0</v>
      </c>
      <c r="V230" s="639">
        <v>46106.0</v>
      </c>
      <c r="W230" s="982">
        <f t="shared" si="42"/>
        <v>2</v>
      </c>
      <c r="X230" s="982">
        <f t="shared" si="43"/>
        <v>6</v>
      </c>
      <c r="Y230" s="610">
        <v>46115.0</v>
      </c>
      <c r="Z230" s="980">
        <f t="shared" si="9"/>
        <v>15</v>
      </c>
      <c r="AA230" s="984">
        <f t="shared" si="41"/>
        <v>9</v>
      </c>
      <c r="AB230" s="1028"/>
      <c r="AC230" s="994"/>
      <c r="AD230" s="994"/>
      <c r="AE230" s="1023"/>
      <c r="AF230" s="994"/>
      <c r="AG230" s="994"/>
    </row>
    <row r="231" ht="13.5" hidden="1" customHeight="1">
      <c r="A231" s="604" t="b">
        <v>0</v>
      </c>
      <c r="B231" s="492" t="s">
        <v>113</v>
      </c>
      <c r="C231" s="492" t="s">
        <v>114</v>
      </c>
      <c r="D231" s="492" t="s">
        <v>188</v>
      </c>
      <c r="E231" s="492" t="s">
        <v>1421</v>
      </c>
      <c r="F231" s="606">
        <v>46082.0</v>
      </c>
      <c r="G231" s="860" t="s">
        <v>1304</v>
      </c>
      <c r="H231" s="704" t="s">
        <v>1534</v>
      </c>
      <c r="I231" s="492" t="s">
        <v>1535</v>
      </c>
      <c r="J231" s="492" t="s">
        <v>190</v>
      </c>
      <c r="K231" s="618">
        <v>0.0</v>
      </c>
      <c r="L231" s="618">
        <v>0.0</v>
      </c>
      <c r="M231" s="905">
        <v>64000.0</v>
      </c>
      <c r="N231" s="610">
        <v>46078.0</v>
      </c>
      <c r="O231" s="860" t="s">
        <v>1728</v>
      </c>
      <c r="P231" s="610">
        <v>46051.0</v>
      </c>
      <c r="Q231" s="610">
        <v>46057.0</v>
      </c>
      <c r="R231" s="980">
        <f t="shared" si="24"/>
        <v>6</v>
      </c>
      <c r="S231" s="610">
        <v>46066.0</v>
      </c>
      <c r="T231" s="980">
        <f t="shared" si="7"/>
        <v>15</v>
      </c>
      <c r="U231" s="980">
        <f t="shared" si="8"/>
        <v>9</v>
      </c>
      <c r="V231" s="610">
        <v>46066.0</v>
      </c>
      <c r="W231" s="982">
        <f t="shared" si="42"/>
        <v>0</v>
      </c>
      <c r="X231" s="982">
        <f t="shared" si="43"/>
        <v>15</v>
      </c>
      <c r="Y231" s="610">
        <v>46079.0</v>
      </c>
      <c r="Z231" s="980">
        <f t="shared" si="9"/>
        <v>28</v>
      </c>
      <c r="AA231" s="984">
        <f t="shared" si="41"/>
        <v>13</v>
      </c>
      <c r="AB231" s="901"/>
      <c r="AC231" s="955" t="s">
        <v>1537</v>
      </c>
      <c r="AD231" s="895"/>
      <c r="AE231" s="1023"/>
      <c r="AF231" s="895"/>
      <c r="AG231" s="895"/>
    </row>
    <row r="232" ht="13.5" hidden="1" customHeight="1">
      <c r="A232" s="667" t="b">
        <v>0</v>
      </c>
      <c r="B232" s="635" t="s">
        <v>138</v>
      </c>
      <c r="C232" s="635" t="s">
        <v>134</v>
      </c>
      <c r="D232" s="629" t="s">
        <v>188</v>
      </c>
      <c r="E232" s="629" t="s">
        <v>1608</v>
      </c>
      <c r="F232" s="628">
        <v>46113.0</v>
      </c>
      <c r="G232" s="902" t="s">
        <v>1303</v>
      </c>
      <c r="H232" s="704" t="s">
        <v>1740</v>
      </c>
      <c r="I232" s="629" t="s">
        <v>1408</v>
      </c>
      <c r="J232" s="645" t="s">
        <v>190</v>
      </c>
      <c r="K232" s="643">
        <v>0.0</v>
      </c>
      <c r="L232" s="643">
        <v>0.0</v>
      </c>
      <c r="M232" s="622">
        <v>49000.0</v>
      </c>
      <c r="N232" s="610"/>
      <c r="O232" s="809"/>
      <c r="P232" s="639">
        <v>46091.0</v>
      </c>
      <c r="Q232" s="639">
        <v>46105.0</v>
      </c>
      <c r="R232" s="636">
        <f t="shared" si="24"/>
        <v>14</v>
      </c>
      <c r="S232" s="639">
        <v>46122.0</v>
      </c>
      <c r="T232" s="980">
        <f t="shared" si="7"/>
        <v>31</v>
      </c>
      <c r="U232" s="980">
        <f t="shared" si="8"/>
        <v>17</v>
      </c>
      <c r="V232" s="639">
        <v>46122.0</v>
      </c>
      <c r="W232" s="982">
        <f t="shared" si="42"/>
        <v>0</v>
      </c>
      <c r="X232" s="982">
        <f t="shared" si="43"/>
        <v>31</v>
      </c>
      <c r="Y232" s="610">
        <v>46132.0</v>
      </c>
      <c r="Z232" s="980">
        <f t="shared" si="9"/>
        <v>41</v>
      </c>
      <c r="AA232" s="984">
        <f t="shared" si="41"/>
        <v>10</v>
      </c>
      <c r="AB232" s="1028"/>
      <c r="AC232" s="994" t="s">
        <v>1741</v>
      </c>
      <c r="AD232" s="994"/>
      <c r="AE232" s="1023"/>
      <c r="AF232" s="994"/>
      <c r="AG232" s="994"/>
    </row>
    <row r="233" ht="13.5" hidden="1" customHeight="1">
      <c r="A233" s="667" t="b">
        <v>0</v>
      </c>
      <c r="B233" s="635" t="s">
        <v>136</v>
      </c>
      <c r="C233" s="635" t="s">
        <v>134</v>
      </c>
      <c r="D233" s="492" t="s">
        <v>188</v>
      </c>
      <c r="E233" s="492" t="s">
        <v>1369</v>
      </c>
      <c r="F233" s="606">
        <v>46113.0</v>
      </c>
      <c r="G233" s="860" t="s">
        <v>1304</v>
      </c>
      <c r="H233" s="704" t="s">
        <v>1723</v>
      </c>
      <c r="I233" s="492" t="s">
        <v>1468</v>
      </c>
      <c r="J233" s="649" t="s">
        <v>190</v>
      </c>
      <c r="K233" s="643">
        <v>0.0</v>
      </c>
      <c r="L233" s="643">
        <v>0.0</v>
      </c>
      <c r="M233" s="622">
        <v>64000.0</v>
      </c>
      <c r="N233" s="610"/>
      <c r="O233" s="945"/>
      <c r="P233" s="639">
        <v>46098.0</v>
      </c>
      <c r="Q233" s="639">
        <v>46106.0</v>
      </c>
      <c r="R233" s="636">
        <f t="shared" si="24"/>
        <v>8</v>
      </c>
      <c r="S233" s="639">
        <v>46106.0</v>
      </c>
      <c r="T233" s="980">
        <f t="shared" si="7"/>
        <v>8</v>
      </c>
      <c r="U233" s="980">
        <f t="shared" si="8"/>
        <v>0</v>
      </c>
      <c r="V233" s="639">
        <v>46107.0</v>
      </c>
      <c r="W233" s="982">
        <f t="shared" si="42"/>
        <v>1</v>
      </c>
      <c r="X233" s="982">
        <f t="shared" si="43"/>
        <v>9</v>
      </c>
      <c r="Y233" s="610">
        <v>46118.0</v>
      </c>
      <c r="Z233" s="980">
        <f t="shared" si="9"/>
        <v>20</v>
      </c>
      <c r="AA233" s="984">
        <f t="shared" si="41"/>
        <v>11</v>
      </c>
      <c r="AB233" s="1028"/>
      <c r="AC233" s="994" t="s">
        <v>1724</v>
      </c>
      <c r="AD233" s="994"/>
      <c r="AE233" s="1023"/>
      <c r="AF233" s="994"/>
      <c r="AG233" s="994"/>
    </row>
    <row r="234" ht="13.5" hidden="1" customHeight="1">
      <c r="A234" s="667" t="b">
        <v>0</v>
      </c>
      <c r="B234" s="635" t="s">
        <v>135</v>
      </c>
      <c r="C234" s="635" t="s">
        <v>134</v>
      </c>
      <c r="D234" s="629" t="s">
        <v>188</v>
      </c>
      <c r="E234" s="629" t="s">
        <v>1333</v>
      </c>
      <c r="F234" s="628">
        <v>46113.0</v>
      </c>
      <c r="G234" s="902" t="s">
        <v>1304</v>
      </c>
      <c r="H234" s="704" t="s">
        <v>1742</v>
      </c>
      <c r="I234" s="629" t="s">
        <v>1743</v>
      </c>
      <c r="J234" s="645" t="s">
        <v>190</v>
      </c>
      <c r="K234" s="643">
        <v>0.0</v>
      </c>
      <c r="L234" s="643">
        <v>0.0</v>
      </c>
      <c r="M234" s="622">
        <v>64000.0</v>
      </c>
      <c r="N234" s="610"/>
      <c r="O234" s="809"/>
      <c r="P234" s="639">
        <v>46104.0</v>
      </c>
      <c r="Q234" s="639">
        <v>46106.0</v>
      </c>
      <c r="R234" s="636">
        <f t="shared" si="24"/>
        <v>2</v>
      </c>
      <c r="S234" s="639">
        <v>46106.0</v>
      </c>
      <c r="T234" s="980">
        <f t="shared" si="7"/>
        <v>2</v>
      </c>
      <c r="U234" s="980">
        <f t="shared" si="8"/>
        <v>0</v>
      </c>
      <c r="V234" s="639">
        <v>46106.0</v>
      </c>
      <c r="W234" s="982">
        <f t="shared" si="42"/>
        <v>0</v>
      </c>
      <c r="X234" s="982">
        <f t="shared" si="43"/>
        <v>2</v>
      </c>
      <c r="Y234" s="610">
        <v>46120.0</v>
      </c>
      <c r="Z234" s="980">
        <f t="shared" si="9"/>
        <v>16</v>
      </c>
      <c r="AA234" s="984">
        <f t="shared" si="41"/>
        <v>14</v>
      </c>
      <c r="AB234" s="1028"/>
      <c r="AC234" s="994" t="s">
        <v>1744</v>
      </c>
      <c r="AD234" s="994"/>
      <c r="AE234" s="1023"/>
      <c r="AF234" s="994"/>
      <c r="AG234" s="994"/>
    </row>
    <row r="235" ht="13.5" hidden="1" customHeight="1">
      <c r="A235" s="667" t="b">
        <v>0</v>
      </c>
      <c r="B235" s="635" t="s">
        <v>138</v>
      </c>
      <c r="C235" s="635" t="s">
        <v>134</v>
      </c>
      <c r="D235" s="492" t="s">
        <v>188</v>
      </c>
      <c r="E235" s="492" t="s">
        <v>1369</v>
      </c>
      <c r="F235" s="606">
        <v>46113.0</v>
      </c>
      <c r="G235" s="860" t="s">
        <v>1305</v>
      </c>
      <c r="H235" s="704" t="s">
        <v>1745</v>
      </c>
      <c r="I235" s="492" t="s">
        <v>1746</v>
      </c>
      <c r="J235" s="649" t="s">
        <v>190</v>
      </c>
      <c r="K235" s="643">
        <v>0.0</v>
      </c>
      <c r="L235" s="643">
        <v>0.0</v>
      </c>
      <c r="M235" s="622">
        <v>127380.0</v>
      </c>
      <c r="N235" s="610"/>
      <c r="O235" s="809"/>
      <c r="P235" s="639">
        <v>46111.0</v>
      </c>
      <c r="Q235" s="639">
        <v>46112.0</v>
      </c>
      <c r="R235" s="636">
        <f t="shared" si="24"/>
        <v>1</v>
      </c>
      <c r="S235" s="639">
        <v>46112.0</v>
      </c>
      <c r="T235" s="980">
        <f t="shared" si="7"/>
        <v>1</v>
      </c>
      <c r="U235" s="980">
        <f t="shared" si="8"/>
        <v>0</v>
      </c>
      <c r="V235" s="639">
        <v>46118.0</v>
      </c>
      <c r="W235" s="982">
        <f t="shared" si="42"/>
        <v>6</v>
      </c>
      <c r="X235" s="982">
        <f t="shared" si="43"/>
        <v>7</v>
      </c>
      <c r="Y235" s="639">
        <v>46129.0</v>
      </c>
      <c r="Z235" s="980">
        <f t="shared" si="9"/>
        <v>18</v>
      </c>
      <c r="AA235" s="984">
        <f t="shared" si="41"/>
        <v>11</v>
      </c>
      <c r="AB235" s="1029" t="s">
        <v>94</v>
      </c>
      <c r="AC235" s="994" t="s">
        <v>1747</v>
      </c>
      <c r="AD235" s="1034"/>
      <c r="AE235" s="1023"/>
      <c r="AF235" s="1034"/>
      <c r="AG235" s="1035"/>
    </row>
    <row r="236" ht="13.5" hidden="1" customHeight="1">
      <c r="A236" s="667" t="b">
        <v>0</v>
      </c>
      <c r="B236" s="635" t="s">
        <v>135</v>
      </c>
      <c r="C236" s="635" t="s">
        <v>134</v>
      </c>
      <c r="D236" s="629" t="s">
        <v>188</v>
      </c>
      <c r="E236" s="629" t="s">
        <v>1333</v>
      </c>
      <c r="F236" s="628">
        <v>46113.0</v>
      </c>
      <c r="G236" s="902" t="s">
        <v>1303</v>
      </c>
      <c r="H236" s="704" t="s">
        <v>1742</v>
      </c>
      <c r="I236" s="629" t="s">
        <v>1743</v>
      </c>
      <c r="J236" s="645" t="s">
        <v>190</v>
      </c>
      <c r="K236" s="643">
        <v>0.0</v>
      </c>
      <c r="L236" s="643">
        <v>0.0</v>
      </c>
      <c r="M236" s="622">
        <v>49000.0</v>
      </c>
      <c r="N236" s="610"/>
      <c r="O236" s="809"/>
      <c r="P236" s="639">
        <v>46104.0</v>
      </c>
      <c r="Q236" s="639">
        <v>46106.0</v>
      </c>
      <c r="R236" s="636">
        <f t="shared" si="24"/>
        <v>2</v>
      </c>
      <c r="S236" s="639">
        <v>46106.0</v>
      </c>
      <c r="T236" s="980">
        <f t="shared" si="7"/>
        <v>2</v>
      </c>
      <c r="U236" s="980">
        <f t="shared" si="8"/>
        <v>0</v>
      </c>
      <c r="V236" s="639">
        <v>46106.0</v>
      </c>
      <c r="W236" s="982">
        <f t="shared" si="42"/>
        <v>0</v>
      </c>
      <c r="X236" s="982">
        <f t="shared" si="43"/>
        <v>2</v>
      </c>
      <c r="Y236" s="610">
        <v>46120.0</v>
      </c>
      <c r="Z236" s="980">
        <f t="shared" si="9"/>
        <v>16</v>
      </c>
      <c r="AA236" s="984">
        <f t="shared" si="41"/>
        <v>14</v>
      </c>
      <c r="AB236" s="1028"/>
      <c r="AC236" s="967" t="s">
        <v>1744</v>
      </c>
      <c r="AD236" s="994"/>
      <c r="AE236" s="1023"/>
      <c r="AF236" s="994"/>
      <c r="AG236" s="994"/>
    </row>
    <row r="237" ht="13.5" hidden="1" customHeight="1">
      <c r="A237" s="667" t="b">
        <v>0</v>
      </c>
      <c r="B237" s="635" t="s">
        <v>135</v>
      </c>
      <c r="C237" s="635" t="s">
        <v>134</v>
      </c>
      <c r="D237" s="492" t="s">
        <v>188</v>
      </c>
      <c r="E237" s="492" t="s">
        <v>1369</v>
      </c>
      <c r="F237" s="606">
        <v>46143.0</v>
      </c>
      <c r="G237" s="860" t="s">
        <v>1303</v>
      </c>
      <c r="H237" s="704" t="s">
        <v>1748</v>
      </c>
      <c r="I237" s="492" t="s">
        <v>1749</v>
      </c>
      <c r="J237" s="649" t="s">
        <v>190</v>
      </c>
      <c r="K237" s="643">
        <v>0.0</v>
      </c>
      <c r="L237" s="643">
        <v>0.0</v>
      </c>
      <c r="M237" s="622">
        <v>49000.0</v>
      </c>
      <c r="N237" s="610"/>
      <c r="O237" s="809"/>
      <c r="P237" s="639">
        <v>46104.0</v>
      </c>
      <c r="Q237" s="639">
        <v>46105.0</v>
      </c>
      <c r="R237" s="636">
        <f t="shared" si="24"/>
        <v>1</v>
      </c>
      <c r="S237" s="639">
        <v>46112.0</v>
      </c>
      <c r="T237" s="980">
        <f t="shared" si="7"/>
        <v>8</v>
      </c>
      <c r="U237" s="980">
        <f t="shared" si="8"/>
        <v>7</v>
      </c>
      <c r="V237" s="639">
        <v>46112.0</v>
      </c>
      <c r="W237" s="982">
        <f t="shared" si="42"/>
        <v>0</v>
      </c>
      <c r="X237" s="982">
        <f t="shared" si="43"/>
        <v>8</v>
      </c>
      <c r="Y237" s="1031">
        <v>46149.0</v>
      </c>
      <c r="Z237" s="980">
        <f t="shared" si="9"/>
        <v>45</v>
      </c>
      <c r="AA237" s="984">
        <f t="shared" si="41"/>
        <v>37</v>
      </c>
      <c r="AB237" s="1028"/>
      <c r="AC237" s="967" t="s">
        <v>1750</v>
      </c>
      <c r="AD237" s="994"/>
      <c r="AE237" s="1023"/>
      <c r="AF237" s="994"/>
      <c r="AG237" s="994"/>
    </row>
    <row r="238" ht="13.5" hidden="1" customHeight="1">
      <c r="A238" s="667" t="b">
        <v>0</v>
      </c>
      <c r="B238" s="635" t="s">
        <v>136</v>
      </c>
      <c r="C238" s="635" t="s">
        <v>114</v>
      </c>
      <c r="D238" s="629" t="s">
        <v>188</v>
      </c>
      <c r="E238" s="629" t="s">
        <v>1333</v>
      </c>
      <c r="F238" s="628">
        <v>46113.0</v>
      </c>
      <c r="G238" s="902" t="s">
        <v>1304</v>
      </c>
      <c r="H238" s="704" t="s">
        <v>1751</v>
      </c>
      <c r="I238" s="629" t="s">
        <v>1752</v>
      </c>
      <c r="J238" s="645" t="s">
        <v>190</v>
      </c>
      <c r="K238" s="643">
        <v>0.0</v>
      </c>
      <c r="L238" s="643">
        <v>0.0</v>
      </c>
      <c r="M238" s="622">
        <v>64000.0</v>
      </c>
      <c r="N238" s="639"/>
      <c r="O238" s="809" t="s">
        <v>1753</v>
      </c>
      <c r="P238" s="639">
        <v>46100.0</v>
      </c>
      <c r="Q238" s="639">
        <v>46106.0</v>
      </c>
      <c r="R238" s="636">
        <f t="shared" si="24"/>
        <v>6</v>
      </c>
      <c r="S238" s="639">
        <v>46115.0</v>
      </c>
      <c r="T238" s="980">
        <f t="shared" si="7"/>
        <v>15</v>
      </c>
      <c r="U238" s="980">
        <f t="shared" si="8"/>
        <v>9</v>
      </c>
      <c r="V238" s="639">
        <v>46115.0</v>
      </c>
      <c r="W238" s="982">
        <f t="shared" si="42"/>
        <v>0</v>
      </c>
      <c r="X238" s="982">
        <f t="shared" si="43"/>
        <v>15</v>
      </c>
      <c r="Y238" s="610">
        <v>46129.0</v>
      </c>
      <c r="Z238" s="980">
        <f t="shared" si="9"/>
        <v>29</v>
      </c>
      <c r="AA238" s="984">
        <f t="shared" si="41"/>
        <v>14</v>
      </c>
      <c r="AB238" s="1028"/>
      <c r="AC238" s="967" t="s">
        <v>1754</v>
      </c>
      <c r="AD238" s="994"/>
      <c r="AE238" s="1023"/>
      <c r="AF238" s="994"/>
      <c r="AG238" s="994"/>
    </row>
    <row r="239" ht="13.5" hidden="1" customHeight="1">
      <c r="A239" s="667" t="b">
        <v>0</v>
      </c>
      <c r="B239" s="635" t="s">
        <v>136</v>
      </c>
      <c r="C239" s="635" t="s">
        <v>114</v>
      </c>
      <c r="D239" s="492" t="s">
        <v>188</v>
      </c>
      <c r="E239" s="492" t="s">
        <v>1333</v>
      </c>
      <c r="F239" s="606">
        <v>46113.0</v>
      </c>
      <c r="G239" s="860" t="s">
        <v>1303</v>
      </c>
      <c r="H239" s="704" t="s">
        <v>1751</v>
      </c>
      <c r="I239" s="492" t="s">
        <v>1752</v>
      </c>
      <c r="J239" s="649" t="s">
        <v>190</v>
      </c>
      <c r="K239" s="643">
        <v>0.0</v>
      </c>
      <c r="L239" s="643">
        <v>0.0</v>
      </c>
      <c r="M239" s="622">
        <v>49000.0</v>
      </c>
      <c r="N239" s="639"/>
      <c r="O239" s="945"/>
      <c r="P239" s="639">
        <v>46100.0</v>
      </c>
      <c r="Q239" s="639">
        <v>46106.0</v>
      </c>
      <c r="R239" s="636">
        <f t="shared" si="24"/>
        <v>6</v>
      </c>
      <c r="S239" s="639">
        <v>46115.0</v>
      </c>
      <c r="T239" s="980">
        <f t="shared" si="7"/>
        <v>15</v>
      </c>
      <c r="U239" s="980">
        <f t="shared" si="8"/>
        <v>9</v>
      </c>
      <c r="V239" s="639">
        <v>46115.0</v>
      </c>
      <c r="W239" s="982">
        <f t="shared" si="42"/>
        <v>0</v>
      </c>
      <c r="X239" s="982">
        <f t="shared" si="43"/>
        <v>15</v>
      </c>
      <c r="Y239" s="610">
        <v>46134.0</v>
      </c>
      <c r="Z239" s="980">
        <f t="shared" si="9"/>
        <v>34</v>
      </c>
      <c r="AA239" s="984">
        <f t="shared" si="41"/>
        <v>19</v>
      </c>
      <c r="AB239" s="1028"/>
      <c r="AC239" s="967" t="s">
        <v>1754</v>
      </c>
      <c r="AD239" s="994"/>
      <c r="AE239" s="1023"/>
      <c r="AF239" s="994"/>
      <c r="AG239" s="994"/>
    </row>
    <row r="240" ht="13.5" hidden="1" customHeight="1">
      <c r="A240" s="667" t="b">
        <v>0</v>
      </c>
      <c r="B240" s="635" t="s">
        <v>138</v>
      </c>
      <c r="C240" s="635" t="s">
        <v>114</v>
      </c>
      <c r="D240" s="629" t="s">
        <v>188</v>
      </c>
      <c r="E240" s="629" t="s">
        <v>1608</v>
      </c>
      <c r="F240" s="628">
        <v>46113.0</v>
      </c>
      <c r="G240" s="902" t="s">
        <v>1303</v>
      </c>
      <c r="H240" s="704" t="s">
        <v>1755</v>
      </c>
      <c r="I240" s="629" t="s">
        <v>1756</v>
      </c>
      <c r="J240" s="645" t="s">
        <v>190</v>
      </c>
      <c r="K240" s="643">
        <v>0.0</v>
      </c>
      <c r="L240" s="643">
        <v>0.0</v>
      </c>
      <c r="M240" s="622">
        <v>49000.0</v>
      </c>
      <c r="N240" s="610"/>
      <c r="O240" s="945"/>
      <c r="P240" s="639">
        <v>46100.0</v>
      </c>
      <c r="Q240" s="639">
        <v>46107.0</v>
      </c>
      <c r="R240" s="636">
        <f t="shared" si="24"/>
        <v>7</v>
      </c>
      <c r="S240" s="639">
        <v>46107.0</v>
      </c>
      <c r="T240" s="980">
        <f t="shared" si="7"/>
        <v>7</v>
      </c>
      <c r="U240" s="980">
        <f t="shared" si="8"/>
        <v>0</v>
      </c>
      <c r="V240" s="610">
        <v>46105.0</v>
      </c>
      <c r="W240" s="982">
        <f t="shared" si="42"/>
        <v>-2</v>
      </c>
      <c r="X240" s="982">
        <f t="shared" si="43"/>
        <v>5</v>
      </c>
      <c r="Y240" s="610">
        <v>46119.0</v>
      </c>
      <c r="Z240" s="980">
        <f t="shared" si="9"/>
        <v>19</v>
      </c>
      <c r="AA240" s="984">
        <f t="shared" si="41"/>
        <v>14</v>
      </c>
      <c r="AB240" s="1028"/>
      <c r="AC240" s="967" t="s">
        <v>1757</v>
      </c>
      <c r="AD240" s="994"/>
      <c r="AE240" s="1023"/>
      <c r="AF240" s="994"/>
      <c r="AG240" s="994"/>
    </row>
    <row r="241" ht="13.5" hidden="1" customHeight="1">
      <c r="A241" s="667" t="b">
        <v>0</v>
      </c>
      <c r="B241" s="635" t="s">
        <v>138</v>
      </c>
      <c r="C241" s="635" t="s">
        <v>114</v>
      </c>
      <c r="D241" s="492" t="s">
        <v>188</v>
      </c>
      <c r="E241" s="492" t="s">
        <v>1333</v>
      </c>
      <c r="F241" s="606">
        <v>46113.0</v>
      </c>
      <c r="G241" s="860" t="s">
        <v>1304</v>
      </c>
      <c r="H241" s="704" t="s">
        <v>1758</v>
      </c>
      <c r="I241" s="492" t="s">
        <v>1759</v>
      </c>
      <c r="J241" s="649" t="s">
        <v>190</v>
      </c>
      <c r="K241" s="643">
        <v>0.0</v>
      </c>
      <c r="L241" s="643">
        <v>0.0</v>
      </c>
      <c r="M241" s="622">
        <v>64000.0</v>
      </c>
      <c r="N241" s="610"/>
      <c r="O241" s="945"/>
      <c r="P241" s="639">
        <v>46106.0</v>
      </c>
      <c r="Q241" s="639">
        <v>46107.0</v>
      </c>
      <c r="R241" s="636">
        <f t="shared" si="24"/>
        <v>1</v>
      </c>
      <c r="S241" s="639">
        <v>46107.0</v>
      </c>
      <c r="T241" s="980">
        <f t="shared" si="7"/>
        <v>1</v>
      </c>
      <c r="U241" s="980">
        <f t="shared" si="8"/>
        <v>0</v>
      </c>
      <c r="V241" s="639">
        <v>46107.0</v>
      </c>
      <c r="W241" s="982">
        <f t="shared" si="42"/>
        <v>0</v>
      </c>
      <c r="X241" s="982">
        <f t="shared" si="43"/>
        <v>1</v>
      </c>
      <c r="Y241" s="610">
        <v>46119.0</v>
      </c>
      <c r="Z241" s="980">
        <f t="shared" si="9"/>
        <v>13</v>
      </c>
      <c r="AA241" s="984">
        <f t="shared" si="41"/>
        <v>12</v>
      </c>
      <c r="AB241" s="1028"/>
      <c r="AC241" s="967" t="s">
        <v>1760</v>
      </c>
      <c r="AD241" s="994"/>
      <c r="AE241" s="1023"/>
      <c r="AF241" s="994"/>
      <c r="AG241" s="994"/>
    </row>
    <row r="242" ht="13.5" hidden="1" customHeight="1">
      <c r="A242" s="667" t="b">
        <v>0</v>
      </c>
      <c r="B242" s="635" t="s">
        <v>138</v>
      </c>
      <c r="C242" s="635" t="s">
        <v>114</v>
      </c>
      <c r="D242" s="629" t="s">
        <v>188</v>
      </c>
      <c r="E242" s="629" t="s">
        <v>1333</v>
      </c>
      <c r="F242" s="628">
        <v>46113.0</v>
      </c>
      <c r="G242" s="902" t="s">
        <v>1303</v>
      </c>
      <c r="H242" s="704" t="s">
        <v>1758</v>
      </c>
      <c r="I242" s="629" t="s">
        <v>1759</v>
      </c>
      <c r="J242" s="645" t="s">
        <v>190</v>
      </c>
      <c r="K242" s="643">
        <v>0.0</v>
      </c>
      <c r="L242" s="643">
        <v>0.0</v>
      </c>
      <c r="M242" s="622">
        <v>49000.0</v>
      </c>
      <c r="N242" s="610"/>
      <c r="O242" s="945"/>
      <c r="P242" s="639">
        <v>46106.0</v>
      </c>
      <c r="Q242" s="639">
        <v>46107.0</v>
      </c>
      <c r="R242" s="636">
        <f t="shared" si="24"/>
        <v>1</v>
      </c>
      <c r="S242" s="639">
        <v>46107.0</v>
      </c>
      <c r="T242" s="980">
        <f t="shared" si="7"/>
        <v>1</v>
      </c>
      <c r="U242" s="980">
        <f t="shared" si="8"/>
        <v>0</v>
      </c>
      <c r="V242" s="639">
        <v>46107.0</v>
      </c>
      <c r="W242" s="982">
        <f t="shared" si="42"/>
        <v>0</v>
      </c>
      <c r="X242" s="982">
        <f t="shared" si="43"/>
        <v>1</v>
      </c>
      <c r="Y242" s="610">
        <v>46120.0</v>
      </c>
      <c r="Z242" s="980">
        <f t="shared" si="9"/>
        <v>14</v>
      </c>
      <c r="AA242" s="984">
        <f t="shared" si="41"/>
        <v>13</v>
      </c>
      <c r="AB242" s="1028"/>
      <c r="AC242" s="967" t="s">
        <v>1760</v>
      </c>
      <c r="AD242" s="994"/>
      <c r="AE242" s="1023"/>
      <c r="AF242" s="994"/>
      <c r="AG242" s="994"/>
    </row>
    <row r="243" ht="13.5" hidden="1" customHeight="1">
      <c r="A243" s="667" t="b">
        <v>0</v>
      </c>
      <c r="B243" s="635" t="s">
        <v>135</v>
      </c>
      <c r="C243" s="635" t="s">
        <v>134</v>
      </c>
      <c r="D243" s="492" t="s">
        <v>188</v>
      </c>
      <c r="E243" s="492" t="s">
        <v>1333</v>
      </c>
      <c r="F243" s="606">
        <v>46113.0</v>
      </c>
      <c r="G243" s="860" t="s">
        <v>1303</v>
      </c>
      <c r="H243" s="704" t="s">
        <v>1761</v>
      </c>
      <c r="I243" s="492" t="s">
        <v>1408</v>
      </c>
      <c r="J243" s="649" t="s">
        <v>190</v>
      </c>
      <c r="K243" s="643">
        <v>0.0</v>
      </c>
      <c r="L243" s="643">
        <v>0.0</v>
      </c>
      <c r="M243" s="622">
        <v>48000.0</v>
      </c>
      <c r="N243" s="610"/>
      <c r="O243" s="945"/>
      <c r="P243" s="639">
        <v>46100.0</v>
      </c>
      <c r="Q243" s="639">
        <v>46107.0</v>
      </c>
      <c r="R243" s="636">
        <f t="shared" si="24"/>
        <v>7</v>
      </c>
      <c r="S243" s="639">
        <v>46107.0</v>
      </c>
      <c r="T243" s="980">
        <f t="shared" si="7"/>
        <v>7</v>
      </c>
      <c r="U243" s="980">
        <f t="shared" si="8"/>
        <v>0</v>
      </c>
      <c r="V243" s="639">
        <v>46107.0</v>
      </c>
      <c r="W243" s="982">
        <f t="shared" si="42"/>
        <v>0</v>
      </c>
      <c r="X243" s="982">
        <f t="shared" si="43"/>
        <v>7</v>
      </c>
      <c r="Y243" s="610">
        <v>46120.0</v>
      </c>
      <c r="Z243" s="980">
        <f t="shared" si="9"/>
        <v>20</v>
      </c>
      <c r="AA243" s="984">
        <f t="shared" si="41"/>
        <v>13</v>
      </c>
      <c r="AB243" s="1028"/>
      <c r="AC243" s="967" t="s">
        <v>1762</v>
      </c>
      <c r="AD243" s="994"/>
      <c r="AE243" s="1023"/>
      <c r="AF243" s="994"/>
      <c r="AG243" s="994"/>
    </row>
    <row r="244" ht="13.5" hidden="1" customHeight="1">
      <c r="A244" s="667" t="b">
        <v>0</v>
      </c>
      <c r="B244" s="635" t="s">
        <v>138</v>
      </c>
      <c r="C244" s="635" t="s">
        <v>114</v>
      </c>
      <c r="D244" s="629" t="s">
        <v>188</v>
      </c>
      <c r="E244" s="629" t="s">
        <v>1369</v>
      </c>
      <c r="F244" s="606">
        <v>46143.0</v>
      </c>
      <c r="G244" s="902" t="s">
        <v>1303</v>
      </c>
      <c r="H244" s="704" t="s">
        <v>1763</v>
      </c>
      <c r="I244" s="629" t="s">
        <v>1417</v>
      </c>
      <c r="J244" s="629" t="s">
        <v>190</v>
      </c>
      <c r="K244" s="643">
        <v>0.0</v>
      </c>
      <c r="L244" s="643">
        <v>0.0</v>
      </c>
      <c r="M244" s="622">
        <v>76000.0</v>
      </c>
      <c r="N244" s="610"/>
      <c r="O244" s="945"/>
      <c r="P244" s="639">
        <v>46125.0</v>
      </c>
      <c r="Q244" s="639">
        <v>46126.0</v>
      </c>
      <c r="R244" s="636">
        <f t="shared" si="24"/>
        <v>1</v>
      </c>
      <c r="S244" s="639">
        <v>46126.0</v>
      </c>
      <c r="T244" s="980">
        <f t="shared" si="7"/>
        <v>1</v>
      </c>
      <c r="U244" s="980">
        <f t="shared" si="8"/>
        <v>0</v>
      </c>
      <c r="V244" s="639">
        <v>46126.0</v>
      </c>
      <c r="W244" s="982">
        <f t="shared" si="42"/>
        <v>0</v>
      </c>
      <c r="X244" s="982">
        <f t="shared" si="43"/>
        <v>1</v>
      </c>
      <c r="Y244" s="1031">
        <v>46149.0</v>
      </c>
      <c r="Z244" s="980">
        <f t="shared" si="9"/>
        <v>24</v>
      </c>
      <c r="AA244" s="984">
        <f t="shared" si="41"/>
        <v>23</v>
      </c>
      <c r="AB244" s="1028"/>
      <c r="AC244" s="967" t="s">
        <v>1764</v>
      </c>
      <c r="AD244" s="994"/>
      <c r="AE244" s="1023"/>
      <c r="AF244" s="994"/>
      <c r="AG244" s="994"/>
    </row>
    <row r="245" ht="13.5" hidden="1" customHeight="1">
      <c r="A245" s="667" t="b">
        <v>0</v>
      </c>
      <c r="B245" s="635" t="s">
        <v>138</v>
      </c>
      <c r="C245" s="635" t="s">
        <v>114</v>
      </c>
      <c r="D245" s="492" t="s">
        <v>188</v>
      </c>
      <c r="E245" s="492" t="s">
        <v>1421</v>
      </c>
      <c r="F245" s="606">
        <v>46113.0</v>
      </c>
      <c r="G245" s="860" t="s">
        <v>1303</v>
      </c>
      <c r="H245" s="704" t="s">
        <v>1765</v>
      </c>
      <c r="I245" s="492" t="s">
        <v>1408</v>
      </c>
      <c r="J245" s="649" t="s">
        <v>190</v>
      </c>
      <c r="K245" s="643">
        <v>0.0</v>
      </c>
      <c r="L245" s="643">
        <v>0.0</v>
      </c>
      <c r="M245" s="622">
        <v>49000.0</v>
      </c>
      <c r="N245" s="610"/>
      <c r="O245" s="945"/>
      <c r="P245" s="639">
        <v>46104.0</v>
      </c>
      <c r="Q245" s="639">
        <v>46108.0</v>
      </c>
      <c r="R245" s="636">
        <f t="shared" si="24"/>
        <v>4</v>
      </c>
      <c r="S245" s="639">
        <v>46111.0</v>
      </c>
      <c r="T245" s="980">
        <f t="shared" si="7"/>
        <v>7</v>
      </c>
      <c r="U245" s="980">
        <f t="shared" si="8"/>
        <v>3</v>
      </c>
      <c r="V245" s="639">
        <v>46111.0</v>
      </c>
      <c r="W245" s="982">
        <f t="shared" si="42"/>
        <v>0</v>
      </c>
      <c r="X245" s="982">
        <f t="shared" si="43"/>
        <v>7</v>
      </c>
      <c r="Y245" s="610">
        <v>46119.0</v>
      </c>
      <c r="Z245" s="980">
        <f t="shared" si="9"/>
        <v>15</v>
      </c>
      <c r="AA245" s="984">
        <f t="shared" si="41"/>
        <v>8</v>
      </c>
      <c r="AB245" s="1028"/>
      <c r="AC245" s="967" t="s">
        <v>1766</v>
      </c>
      <c r="AD245" s="994"/>
      <c r="AE245" s="1023"/>
      <c r="AF245" s="994"/>
      <c r="AG245" s="994"/>
    </row>
    <row r="246" ht="13.5" hidden="1" customHeight="1">
      <c r="A246" s="667" t="b">
        <v>0</v>
      </c>
      <c r="B246" s="635" t="s">
        <v>135</v>
      </c>
      <c r="C246" s="635" t="s">
        <v>114</v>
      </c>
      <c r="D246" s="629" t="s">
        <v>188</v>
      </c>
      <c r="E246" s="629" t="s">
        <v>1369</v>
      </c>
      <c r="F246" s="628">
        <v>46113.0</v>
      </c>
      <c r="G246" s="902" t="s">
        <v>1304</v>
      </c>
      <c r="H246" s="704" t="s">
        <v>1767</v>
      </c>
      <c r="I246" s="629" t="s">
        <v>1768</v>
      </c>
      <c r="J246" s="645" t="s">
        <v>190</v>
      </c>
      <c r="K246" s="643">
        <v>0.0</v>
      </c>
      <c r="L246" s="643">
        <v>0.0</v>
      </c>
      <c r="M246" s="622">
        <v>64000.0</v>
      </c>
      <c r="N246" s="610"/>
      <c r="O246" s="809"/>
      <c r="P246" s="639">
        <v>46104.0</v>
      </c>
      <c r="Q246" s="639">
        <v>46109.0</v>
      </c>
      <c r="R246" s="636">
        <f t="shared" si="24"/>
        <v>5</v>
      </c>
      <c r="S246" s="639">
        <v>46109.0</v>
      </c>
      <c r="T246" s="980">
        <f t="shared" si="7"/>
        <v>5</v>
      </c>
      <c r="U246" s="980">
        <f t="shared" si="8"/>
        <v>0</v>
      </c>
      <c r="V246" s="639">
        <v>46111.0</v>
      </c>
      <c r="W246" s="982">
        <f t="shared" si="42"/>
        <v>2</v>
      </c>
      <c r="X246" s="982">
        <f t="shared" si="43"/>
        <v>7</v>
      </c>
      <c r="Y246" s="610">
        <v>46120.0</v>
      </c>
      <c r="Z246" s="980">
        <f t="shared" si="9"/>
        <v>16</v>
      </c>
      <c r="AA246" s="984">
        <f t="shared" si="41"/>
        <v>9</v>
      </c>
      <c r="AB246" s="1028"/>
      <c r="AC246" s="967" t="s">
        <v>1769</v>
      </c>
      <c r="AD246" s="994"/>
      <c r="AE246" s="1023"/>
      <c r="AF246" s="994"/>
      <c r="AG246" s="994"/>
    </row>
    <row r="247" ht="13.5" hidden="1" customHeight="1">
      <c r="A247" s="667" t="b">
        <v>0</v>
      </c>
      <c r="B247" s="635" t="s">
        <v>135</v>
      </c>
      <c r="C247" s="635" t="s">
        <v>114</v>
      </c>
      <c r="D247" s="492" t="s">
        <v>188</v>
      </c>
      <c r="E247" s="492" t="s">
        <v>1369</v>
      </c>
      <c r="F247" s="606">
        <v>46113.0</v>
      </c>
      <c r="G247" s="860" t="s">
        <v>1303</v>
      </c>
      <c r="H247" s="704" t="s">
        <v>1767</v>
      </c>
      <c r="I247" s="492" t="s">
        <v>1768</v>
      </c>
      <c r="J247" s="649" t="s">
        <v>190</v>
      </c>
      <c r="K247" s="643">
        <v>0.0</v>
      </c>
      <c r="L247" s="643">
        <v>0.0</v>
      </c>
      <c r="M247" s="622">
        <v>49000.0</v>
      </c>
      <c r="N247" s="610"/>
      <c r="O247" s="809"/>
      <c r="P247" s="639">
        <v>46104.0</v>
      </c>
      <c r="Q247" s="639">
        <v>46109.0</v>
      </c>
      <c r="R247" s="636">
        <f t="shared" si="24"/>
        <v>5</v>
      </c>
      <c r="S247" s="639">
        <v>46109.0</v>
      </c>
      <c r="T247" s="980">
        <f t="shared" si="7"/>
        <v>5</v>
      </c>
      <c r="U247" s="980">
        <f t="shared" si="8"/>
        <v>0</v>
      </c>
      <c r="V247" s="639">
        <v>46111.0</v>
      </c>
      <c r="W247" s="982">
        <f t="shared" si="42"/>
        <v>2</v>
      </c>
      <c r="X247" s="982">
        <f t="shared" si="43"/>
        <v>7</v>
      </c>
      <c r="Y247" s="610">
        <v>46120.0</v>
      </c>
      <c r="Z247" s="980">
        <f t="shared" si="9"/>
        <v>16</v>
      </c>
      <c r="AA247" s="984">
        <f t="shared" si="41"/>
        <v>9</v>
      </c>
      <c r="AB247" s="1028"/>
      <c r="AC247" s="967" t="s">
        <v>1769</v>
      </c>
      <c r="AD247" s="994"/>
      <c r="AE247" s="1023"/>
      <c r="AF247" s="994"/>
      <c r="AG247" s="994"/>
    </row>
    <row r="248" ht="13.5" hidden="1" customHeight="1">
      <c r="A248" s="667" t="b">
        <v>0</v>
      </c>
      <c r="B248" s="635" t="s">
        <v>135</v>
      </c>
      <c r="C248" s="641" t="s">
        <v>114</v>
      </c>
      <c r="D248" s="629" t="s">
        <v>188</v>
      </c>
      <c r="E248" s="629" t="s">
        <v>1333</v>
      </c>
      <c r="F248" s="628">
        <v>46113.0</v>
      </c>
      <c r="G248" s="902" t="s">
        <v>1304</v>
      </c>
      <c r="H248" s="704" t="s">
        <v>1770</v>
      </c>
      <c r="I248" s="629" t="s">
        <v>1771</v>
      </c>
      <c r="J248" s="645" t="s">
        <v>190</v>
      </c>
      <c r="K248" s="643">
        <v>0.0</v>
      </c>
      <c r="L248" s="643">
        <v>0.0</v>
      </c>
      <c r="M248" s="622">
        <v>64000.0</v>
      </c>
      <c r="N248" s="610"/>
      <c r="O248" s="809"/>
      <c r="P248" s="639">
        <v>46104.0</v>
      </c>
      <c r="Q248" s="639">
        <v>46111.0</v>
      </c>
      <c r="R248" s="636">
        <f t="shared" si="24"/>
        <v>7</v>
      </c>
      <c r="S248" s="639">
        <v>46111.0</v>
      </c>
      <c r="T248" s="980">
        <f t="shared" si="7"/>
        <v>7</v>
      </c>
      <c r="U248" s="980">
        <f t="shared" si="8"/>
        <v>0</v>
      </c>
      <c r="V248" s="639">
        <v>46111.0</v>
      </c>
      <c r="W248" s="982">
        <f t="shared" si="42"/>
        <v>0</v>
      </c>
      <c r="X248" s="982">
        <f t="shared" si="43"/>
        <v>7</v>
      </c>
      <c r="Y248" s="610">
        <v>46120.0</v>
      </c>
      <c r="Z248" s="980">
        <f t="shared" si="9"/>
        <v>16</v>
      </c>
      <c r="AA248" s="984">
        <f t="shared" si="41"/>
        <v>9</v>
      </c>
      <c r="AB248" s="1028"/>
      <c r="AC248" s="967" t="s">
        <v>1772</v>
      </c>
      <c r="AD248" s="994"/>
      <c r="AE248" s="1023"/>
      <c r="AF248" s="994"/>
      <c r="AG248" s="994"/>
    </row>
    <row r="249" ht="13.5" hidden="1" customHeight="1">
      <c r="A249" s="667" t="b">
        <v>0</v>
      </c>
      <c r="B249" s="635" t="s">
        <v>135</v>
      </c>
      <c r="C249" s="641" t="s">
        <v>114</v>
      </c>
      <c r="D249" s="492" t="s">
        <v>188</v>
      </c>
      <c r="E249" s="492" t="s">
        <v>1333</v>
      </c>
      <c r="F249" s="606">
        <v>46113.0</v>
      </c>
      <c r="G249" s="860" t="s">
        <v>1303</v>
      </c>
      <c r="H249" s="704" t="s">
        <v>1770</v>
      </c>
      <c r="I249" s="492" t="s">
        <v>1771</v>
      </c>
      <c r="J249" s="649" t="s">
        <v>190</v>
      </c>
      <c r="K249" s="643">
        <v>0.0</v>
      </c>
      <c r="L249" s="643">
        <v>0.0</v>
      </c>
      <c r="M249" s="622">
        <v>49000.0</v>
      </c>
      <c r="N249" s="610"/>
      <c r="O249" s="809"/>
      <c r="P249" s="639">
        <v>46104.0</v>
      </c>
      <c r="Q249" s="639">
        <v>46111.0</v>
      </c>
      <c r="R249" s="636">
        <f t="shared" si="24"/>
        <v>7</v>
      </c>
      <c r="S249" s="639">
        <v>46111.0</v>
      </c>
      <c r="T249" s="980">
        <f t="shared" si="7"/>
        <v>7</v>
      </c>
      <c r="U249" s="980">
        <f t="shared" si="8"/>
        <v>0</v>
      </c>
      <c r="V249" s="639">
        <v>46111.0</v>
      </c>
      <c r="W249" s="982">
        <f t="shared" si="42"/>
        <v>0</v>
      </c>
      <c r="X249" s="982">
        <f t="shared" si="43"/>
        <v>7</v>
      </c>
      <c r="Y249" s="610">
        <v>46120.0</v>
      </c>
      <c r="Z249" s="980">
        <f t="shared" si="9"/>
        <v>16</v>
      </c>
      <c r="AA249" s="984">
        <f t="shared" si="41"/>
        <v>9</v>
      </c>
      <c r="AB249" s="1028"/>
      <c r="AC249" s="967" t="s">
        <v>1773</v>
      </c>
      <c r="AD249" s="994"/>
      <c r="AE249" s="1023"/>
      <c r="AF249" s="994"/>
      <c r="AG249" s="994"/>
    </row>
    <row r="250" ht="13.5" hidden="1" customHeight="1">
      <c r="A250" s="667" t="b">
        <v>0</v>
      </c>
      <c r="B250" s="635" t="s">
        <v>136</v>
      </c>
      <c r="C250" s="635" t="s">
        <v>134</v>
      </c>
      <c r="D250" s="629" t="s">
        <v>188</v>
      </c>
      <c r="E250" s="629" t="s">
        <v>1333</v>
      </c>
      <c r="F250" s="628">
        <v>46113.0</v>
      </c>
      <c r="G250" s="902" t="s">
        <v>1303</v>
      </c>
      <c r="H250" s="704" t="s">
        <v>1774</v>
      </c>
      <c r="I250" s="629" t="s">
        <v>1775</v>
      </c>
      <c r="J250" s="645" t="s">
        <v>190</v>
      </c>
      <c r="K250" s="643">
        <v>0.0</v>
      </c>
      <c r="L250" s="643">
        <v>0.0</v>
      </c>
      <c r="M250" s="622">
        <v>49000.0</v>
      </c>
      <c r="N250" s="610"/>
      <c r="O250" s="809"/>
      <c r="P250" s="639">
        <v>46105.0</v>
      </c>
      <c r="Q250" s="639">
        <v>46111.0</v>
      </c>
      <c r="R250" s="636">
        <f t="shared" si="24"/>
        <v>6</v>
      </c>
      <c r="S250" s="639">
        <v>46111.0</v>
      </c>
      <c r="T250" s="980">
        <f t="shared" si="7"/>
        <v>6</v>
      </c>
      <c r="U250" s="980">
        <f t="shared" si="8"/>
        <v>0</v>
      </c>
      <c r="V250" s="639">
        <v>46111.0</v>
      </c>
      <c r="W250" s="982">
        <f t="shared" si="42"/>
        <v>0</v>
      </c>
      <c r="X250" s="982">
        <f t="shared" si="43"/>
        <v>6</v>
      </c>
      <c r="Y250" s="610">
        <v>46125.0</v>
      </c>
      <c r="Z250" s="980">
        <f t="shared" si="9"/>
        <v>20</v>
      </c>
      <c r="AA250" s="984">
        <f t="shared" si="41"/>
        <v>14</v>
      </c>
      <c r="AB250" s="1028"/>
      <c r="AC250" s="967" t="s">
        <v>1776</v>
      </c>
      <c r="AD250" s="994"/>
      <c r="AE250" s="1023" t="s">
        <v>1777</v>
      </c>
      <c r="AF250" s="994"/>
      <c r="AG250" s="994"/>
    </row>
    <row r="251" ht="13.5" hidden="1" customHeight="1">
      <c r="A251" s="667" t="b">
        <v>0</v>
      </c>
      <c r="B251" s="635" t="s">
        <v>135</v>
      </c>
      <c r="C251" s="635" t="s">
        <v>114</v>
      </c>
      <c r="D251" s="492" t="s">
        <v>188</v>
      </c>
      <c r="E251" s="492" t="s">
        <v>1511</v>
      </c>
      <c r="F251" s="606">
        <v>46113.0</v>
      </c>
      <c r="G251" s="860" t="s">
        <v>1304</v>
      </c>
      <c r="H251" s="704" t="s">
        <v>1778</v>
      </c>
      <c r="I251" s="492" t="s">
        <v>1779</v>
      </c>
      <c r="J251" s="649" t="s">
        <v>190</v>
      </c>
      <c r="K251" s="643">
        <v>0.0</v>
      </c>
      <c r="L251" s="643">
        <v>0.0</v>
      </c>
      <c r="M251" s="622">
        <v>64000.0</v>
      </c>
      <c r="N251" s="610"/>
      <c r="O251" s="809"/>
      <c r="P251" s="639">
        <v>46093.0</v>
      </c>
      <c r="Q251" s="639">
        <v>46111.0</v>
      </c>
      <c r="R251" s="636">
        <f t="shared" si="24"/>
        <v>18</v>
      </c>
      <c r="S251" s="639">
        <v>46111.0</v>
      </c>
      <c r="T251" s="980">
        <f t="shared" si="7"/>
        <v>18</v>
      </c>
      <c r="U251" s="980">
        <f t="shared" si="8"/>
        <v>0</v>
      </c>
      <c r="V251" s="639">
        <v>46111.0</v>
      </c>
      <c r="W251" s="982">
        <f t="shared" si="42"/>
        <v>0</v>
      </c>
      <c r="X251" s="982">
        <f t="shared" si="43"/>
        <v>18</v>
      </c>
      <c r="Y251" s="610">
        <v>46118.0</v>
      </c>
      <c r="Z251" s="980">
        <f t="shared" si="9"/>
        <v>25</v>
      </c>
      <c r="AA251" s="984">
        <f t="shared" si="41"/>
        <v>7</v>
      </c>
      <c r="AB251" s="1028"/>
      <c r="AC251" s="967" t="s">
        <v>1780</v>
      </c>
      <c r="AD251" s="994"/>
      <c r="AE251" s="1023"/>
      <c r="AF251" s="994"/>
      <c r="AG251" s="994"/>
    </row>
    <row r="252" ht="13.5" hidden="1" customHeight="1">
      <c r="A252" s="667" t="b">
        <v>0</v>
      </c>
      <c r="B252" s="635" t="s">
        <v>135</v>
      </c>
      <c r="C252" s="635" t="s">
        <v>114</v>
      </c>
      <c r="D252" s="629" t="s">
        <v>188</v>
      </c>
      <c r="E252" s="629" t="s">
        <v>1511</v>
      </c>
      <c r="F252" s="628">
        <v>46113.0</v>
      </c>
      <c r="G252" s="902" t="s">
        <v>1303</v>
      </c>
      <c r="H252" s="704" t="s">
        <v>1778</v>
      </c>
      <c r="I252" s="629" t="s">
        <v>1779</v>
      </c>
      <c r="J252" s="645" t="s">
        <v>190</v>
      </c>
      <c r="K252" s="643">
        <v>0.0</v>
      </c>
      <c r="L252" s="643">
        <v>0.0</v>
      </c>
      <c r="M252" s="622">
        <v>49000.0</v>
      </c>
      <c r="N252" s="610"/>
      <c r="O252" s="809"/>
      <c r="P252" s="639">
        <v>46093.0</v>
      </c>
      <c r="Q252" s="639">
        <v>46111.0</v>
      </c>
      <c r="R252" s="636">
        <f t="shared" si="24"/>
        <v>18</v>
      </c>
      <c r="S252" s="639">
        <v>46111.0</v>
      </c>
      <c r="T252" s="980">
        <f t="shared" si="7"/>
        <v>18</v>
      </c>
      <c r="U252" s="980">
        <f t="shared" si="8"/>
        <v>0</v>
      </c>
      <c r="V252" s="639">
        <v>46111.0</v>
      </c>
      <c r="W252" s="982">
        <f t="shared" si="42"/>
        <v>0</v>
      </c>
      <c r="X252" s="982">
        <f t="shared" si="43"/>
        <v>18</v>
      </c>
      <c r="Y252" s="639">
        <v>46129.0</v>
      </c>
      <c r="Z252" s="980">
        <f t="shared" si="9"/>
        <v>36</v>
      </c>
      <c r="AA252" s="984">
        <f t="shared" si="41"/>
        <v>18</v>
      </c>
      <c r="AB252" s="1028"/>
      <c r="AC252" s="967" t="s">
        <v>1780</v>
      </c>
      <c r="AD252" s="994"/>
      <c r="AE252" s="1023" t="s">
        <v>1737</v>
      </c>
      <c r="AF252" s="994"/>
      <c r="AG252" s="994"/>
    </row>
    <row r="253" ht="13.5" hidden="1" customHeight="1">
      <c r="A253" s="667" t="b">
        <v>0</v>
      </c>
      <c r="B253" s="635" t="s">
        <v>136</v>
      </c>
      <c r="C253" s="635" t="s">
        <v>114</v>
      </c>
      <c r="D253" s="492" t="s">
        <v>188</v>
      </c>
      <c r="E253" s="492" t="s">
        <v>1333</v>
      </c>
      <c r="F253" s="606">
        <v>46113.0</v>
      </c>
      <c r="G253" s="860" t="s">
        <v>1305</v>
      </c>
      <c r="H253" s="704" t="s">
        <v>1781</v>
      </c>
      <c r="I253" s="492" t="s">
        <v>1782</v>
      </c>
      <c r="J253" s="649" t="s">
        <v>190</v>
      </c>
      <c r="K253" s="643">
        <v>0.0</v>
      </c>
      <c r="L253" s="643">
        <v>0.0</v>
      </c>
      <c r="M253" s="622">
        <v>101146.0</v>
      </c>
      <c r="N253" s="610"/>
      <c r="O253" s="809"/>
      <c r="P253" s="639">
        <v>46108.0</v>
      </c>
      <c r="Q253" s="639">
        <v>46115.0</v>
      </c>
      <c r="R253" s="636">
        <f t="shared" si="24"/>
        <v>7</v>
      </c>
      <c r="S253" s="639">
        <v>46115.0</v>
      </c>
      <c r="T253" s="980">
        <f t="shared" si="7"/>
        <v>7</v>
      </c>
      <c r="U253" s="980">
        <f t="shared" si="8"/>
        <v>0</v>
      </c>
      <c r="V253" s="639">
        <v>46116.0</v>
      </c>
      <c r="W253" s="982">
        <f t="shared" si="42"/>
        <v>1</v>
      </c>
      <c r="X253" s="982">
        <f t="shared" si="43"/>
        <v>8</v>
      </c>
      <c r="Y253" s="610">
        <v>46128.0</v>
      </c>
      <c r="Z253" s="980">
        <f t="shared" si="9"/>
        <v>20</v>
      </c>
      <c r="AA253" s="984">
        <f t="shared" si="41"/>
        <v>12</v>
      </c>
      <c r="AB253" s="1029" t="s">
        <v>94</v>
      </c>
      <c r="AC253" s="967" t="s">
        <v>1783</v>
      </c>
      <c r="AD253" s="994"/>
      <c r="AE253" s="1023"/>
      <c r="AF253" s="994"/>
      <c r="AG253" s="994"/>
    </row>
    <row r="254" ht="13.5" hidden="1" customHeight="1">
      <c r="A254" s="985" t="b">
        <v>0</v>
      </c>
      <c r="B254" s="635" t="s">
        <v>138</v>
      </c>
      <c r="C254" s="986" t="s">
        <v>114</v>
      </c>
      <c r="D254" s="629" t="s">
        <v>188</v>
      </c>
      <c r="E254" s="645" t="s">
        <v>1784</v>
      </c>
      <c r="F254" s="606">
        <v>46113.0</v>
      </c>
      <c r="G254" s="920" t="s">
        <v>1304</v>
      </c>
      <c r="H254" s="704" t="s">
        <v>1785</v>
      </c>
      <c r="I254" s="629" t="s">
        <v>1786</v>
      </c>
      <c r="J254" s="645" t="s">
        <v>190</v>
      </c>
      <c r="K254" s="643">
        <v>0.0</v>
      </c>
      <c r="L254" s="643">
        <v>0.0</v>
      </c>
      <c r="M254" s="622">
        <v>64000.0</v>
      </c>
      <c r="N254" s="610"/>
      <c r="O254" s="809"/>
      <c r="P254" s="639">
        <v>46112.0</v>
      </c>
      <c r="Q254" s="639">
        <v>46112.0</v>
      </c>
      <c r="R254" s="636">
        <f t="shared" si="24"/>
        <v>0</v>
      </c>
      <c r="S254" s="639">
        <v>46112.0</v>
      </c>
      <c r="T254" s="980">
        <f t="shared" si="7"/>
        <v>0</v>
      </c>
      <c r="U254" s="980">
        <f t="shared" si="8"/>
        <v>0</v>
      </c>
      <c r="V254" s="639">
        <v>46112.0</v>
      </c>
      <c r="W254" s="982">
        <f t="shared" si="42"/>
        <v>0</v>
      </c>
      <c r="X254" s="982">
        <f t="shared" si="43"/>
        <v>0</v>
      </c>
      <c r="Y254" s="610">
        <v>46119.0</v>
      </c>
      <c r="Z254" s="980">
        <f t="shared" si="9"/>
        <v>7</v>
      </c>
      <c r="AA254" s="984">
        <f t="shared" si="41"/>
        <v>7</v>
      </c>
      <c r="AB254" s="1032"/>
      <c r="AC254" s="1009" t="s">
        <v>1787</v>
      </c>
      <c r="AD254" s="1010"/>
      <c r="AE254" s="1036"/>
      <c r="AF254" s="1010"/>
      <c r="AG254" s="1010"/>
    </row>
    <row r="255" ht="13.5" hidden="1" customHeight="1">
      <c r="A255" s="667" t="b">
        <v>0</v>
      </c>
      <c r="B255" s="635" t="s">
        <v>135</v>
      </c>
      <c r="C255" s="635" t="s">
        <v>114</v>
      </c>
      <c r="D255" s="492" t="s">
        <v>188</v>
      </c>
      <c r="E255" s="492" t="s">
        <v>1784</v>
      </c>
      <c r="F255" s="606">
        <v>46113.0</v>
      </c>
      <c r="G255" s="860" t="s">
        <v>1303</v>
      </c>
      <c r="H255" s="704" t="s">
        <v>1788</v>
      </c>
      <c r="I255" s="492" t="s">
        <v>1789</v>
      </c>
      <c r="J255" s="492" t="s">
        <v>190</v>
      </c>
      <c r="K255" s="643">
        <v>0.0</v>
      </c>
      <c r="L255" s="643">
        <v>0.0</v>
      </c>
      <c r="M255" s="622">
        <v>49000.0</v>
      </c>
      <c r="N255" s="610"/>
      <c r="O255" s="945"/>
      <c r="P255" s="639">
        <v>46098.0</v>
      </c>
      <c r="Q255" s="639">
        <v>46112.0</v>
      </c>
      <c r="R255" s="636">
        <f t="shared" si="24"/>
        <v>14</v>
      </c>
      <c r="S255" s="610">
        <v>46121.0</v>
      </c>
      <c r="T255" s="980">
        <f t="shared" si="7"/>
        <v>23</v>
      </c>
      <c r="U255" s="980">
        <f t="shared" si="8"/>
        <v>9</v>
      </c>
      <c r="V255" s="639">
        <v>46127.0</v>
      </c>
      <c r="W255" s="982">
        <f t="shared" si="42"/>
        <v>6</v>
      </c>
      <c r="X255" s="982">
        <f t="shared" si="43"/>
        <v>29</v>
      </c>
      <c r="Y255" s="610">
        <v>46133.0</v>
      </c>
      <c r="Z255" s="980">
        <f t="shared" si="9"/>
        <v>35</v>
      </c>
      <c r="AA255" s="984">
        <f t="shared" si="41"/>
        <v>6</v>
      </c>
      <c r="AB255" s="1028"/>
      <c r="AC255" s="967" t="s">
        <v>1790</v>
      </c>
      <c r="AD255" s="994"/>
      <c r="AE255" s="1023"/>
      <c r="AF255" s="994"/>
      <c r="AG255" s="994"/>
    </row>
    <row r="256" ht="13.5" hidden="1" customHeight="1">
      <c r="A256" s="667" t="b">
        <v>0</v>
      </c>
      <c r="B256" s="635" t="s">
        <v>135</v>
      </c>
      <c r="C256" s="635" t="s">
        <v>114</v>
      </c>
      <c r="D256" s="629" t="s">
        <v>188</v>
      </c>
      <c r="E256" s="629" t="s">
        <v>1369</v>
      </c>
      <c r="F256" s="628">
        <v>46113.0</v>
      </c>
      <c r="G256" s="902" t="s">
        <v>1303</v>
      </c>
      <c r="H256" s="704" t="s">
        <v>1791</v>
      </c>
      <c r="I256" s="629" t="s">
        <v>1792</v>
      </c>
      <c r="J256" s="645" t="s">
        <v>190</v>
      </c>
      <c r="K256" s="643">
        <v>0.0</v>
      </c>
      <c r="L256" s="643">
        <v>0.0</v>
      </c>
      <c r="M256" s="622">
        <v>49000.0</v>
      </c>
      <c r="N256" s="610"/>
      <c r="O256" s="809"/>
      <c r="P256" s="639">
        <v>46107.0</v>
      </c>
      <c r="Q256" s="639">
        <v>46113.0</v>
      </c>
      <c r="R256" s="636">
        <f t="shared" si="24"/>
        <v>6</v>
      </c>
      <c r="S256" s="639">
        <v>46113.0</v>
      </c>
      <c r="T256" s="980">
        <f t="shared" si="7"/>
        <v>6</v>
      </c>
      <c r="U256" s="980">
        <f t="shared" si="8"/>
        <v>0</v>
      </c>
      <c r="V256" s="639">
        <v>46113.0</v>
      </c>
      <c r="W256" s="982">
        <f t="shared" si="42"/>
        <v>0</v>
      </c>
      <c r="X256" s="982">
        <f t="shared" si="43"/>
        <v>6</v>
      </c>
      <c r="Y256" s="610">
        <v>46121.0</v>
      </c>
      <c r="Z256" s="980">
        <f t="shared" si="9"/>
        <v>14</v>
      </c>
      <c r="AA256" s="984">
        <f t="shared" si="41"/>
        <v>8</v>
      </c>
      <c r="AB256" s="1028"/>
      <c r="AC256" s="967" t="s">
        <v>1793</v>
      </c>
      <c r="AD256" s="994"/>
      <c r="AE256" s="1023"/>
      <c r="AF256" s="994"/>
      <c r="AG256" s="994"/>
    </row>
    <row r="257" ht="13.5" hidden="1" customHeight="1">
      <c r="A257" s="667" t="b">
        <v>0</v>
      </c>
      <c r="B257" s="635" t="s">
        <v>135</v>
      </c>
      <c r="C257" s="635" t="s">
        <v>114</v>
      </c>
      <c r="D257" s="492" t="s">
        <v>188</v>
      </c>
      <c r="E257" s="492" t="s">
        <v>1356</v>
      </c>
      <c r="F257" s="606">
        <v>46113.0</v>
      </c>
      <c r="G257" s="860" t="s">
        <v>1303</v>
      </c>
      <c r="H257" s="704">
        <v>888.0</v>
      </c>
      <c r="I257" s="492" t="s">
        <v>1468</v>
      </c>
      <c r="J257" s="649" t="s">
        <v>190</v>
      </c>
      <c r="K257" s="643">
        <v>0.0</v>
      </c>
      <c r="L257" s="643">
        <v>0.0</v>
      </c>
      <c r="M257" s="622">
        <v>49000.0</v>
      </c>
      <c r="N257" s="610"/>
      <c r="O257" s="809"/>
      <c r="P257" s="639">
        <v>46113.0</v>
      </c>
      <c r="Q257" s="639">
        <v>46113.0</v>
      </c>
      <c r="R257" s="636">
        <f t="shared" si="24"/>
        <v>0</v>
      </c>
      <c r="S257" s="639">
        <v>46113.0</v>
      </c>
      <c r="T257" s="980">
        <f t="shared" si="7"/>
        <v>0</v>
      </c>
      <c r="U257" s="980">
        <f t="shared" si="8"/>
        <v>0</v>
      </c>
      <c r="V257" s="639">
        <v>46113.0</v>
      </c>
      <c r="W257" s="982">
        <f t="shared" si="42"/>
        <v>0</v>
      </c>
      <c r="X257" s="982">
        <f t="shared" si="43"/>
        <v>0</v>
      </c>
      <c r="Y257" s="610">
        <v>46122.0</v>
      </c>
      <c r="Z257" s="980">
        <f t="shared" si="9"/>
        <v>9</v>
      </c>
      <c r="AA257" s="984">
        <f t="shared" si="41"/>
        <v>9</v>
      </c>
      <c r="AB257" s="1028"/>
      <c r="AC257" s="967" t="s">
        <v>1794</v>
      </c>
      <c r="AD257" s="994"/>
      <c r="AE257" s="1023"/>
      <c r="AF257" s="994"/>
      <c r="AG257" s="994"/>
    </row>
    <row r="258" ht="13.5" hidden="1" customHeight="1">
      <c r="A258" s="667" t="b">
        <v>0</v>
      </c>
      <c r="B258" s="635" t="s">
        <v>135</v>
      </c>
      <c r="C258" s="635" t="s">
        <v>114</v>
      </c>
      <c r="D258" s="629" t="s">
        <v>188</v>
      </c>
      <c r="E258" s="629" t="s">
        <v>1356</v>
      </c>
      <c r="F258" s="628">
        <v>46113.0</v>
      </c>
      <c r="G258" s="902" t="s">
        <v>1304</v>
      </c>
      <c r="H258" s="704">
        <v>888.0</v>
      </c>
      <c r="I258" s="629" t="s">
        <v>1468</v>
      </c>
      <c r="J258" s="645" t="s">
        <v>190</v>
      </c>
      <c r="K258" s="643">
        <v>0.0</v>
      </c>
      <c r="L258" s="643">
        <v>0.0</v>
      </c>
      <c r="M258" s="622">
        <v>64000.0</v>
      </c>
      <c r="N258" s="610"/>
      <c r="O258" s="809"/>
      <c r="P258" s="639">
        <v>46113.0</v>
      </c>
      <c r="Q258" s="639">
        <v>46113.0</v>
      </c>
      <c r="R258" s="636">
        <f t="shared" si="24"/>
        <v>0</v>
      </c>
      <c r="S258" s="639">
        <v>46113.0</v>
      </c>
      <c r="T258" s="980">
        <f t="shared" si="7"/>
        <v>0</v>
      </c>
      <c r="U258" s="980">
        <f t="shared" si="8"/>
        <v>0</v>
      </c>
      <c r="V258" s="639">
        <v>46113.0</v>
      </c>
      <c r="W258" s="982">
        <f t="shared" si="42"/>
        <v>0</v>
      </c>
      <c r="X258" s="982">
        <f t="shared" si="43"/>
        <v>0</v>
      </c>
      <c r="Y258" s="610">
        <v>46125.0</v>
      </c>
      <c r="Z258" s="980">
        <f t="shared" si="9"/>
        <v>12</v>
      </c>
      <c r="AA258" s="984">
        <f t="shared" si="41"/>
        <v>12</v>
      </c>
      <c r="AB258" s="1028"/>
      <c r="AC258" s="967" t="s">
        <v>1794</v>
      </c>
      <c r="AD258" s="994"/>
      <c r="AE258" s="1023"/>
      <c r="AF258" s="994"/>
      <c r="AG258" s="994"/>
    </row>
    <row r="259" ht="13.5" hidden="1" customHeight="1">
      <c r="A259" s="667" t="b">
        <v>0</v>
      </c>
      <c r="B259" s="635" t="s">
        <v>135</v>
      </c>
      <c r="C259" s="635" t="s">
        <v>114</v>
      </c>
      <c r="D259" s="492" t="s">
        <v>188</v>
      </c>
      <c r="E259" s="492" t="s">
        <v>1356</v>
      </c>
      <c r="F259" s="606">
        <v>46113.0</v>
      </c>
      <c r="G259" s="860" t="s">
        <v>1303</v>
      </c>
      <c r="H259" s="704" t="s">
        <v>1795</v>
      </c>
      <c r="I259" s="492" t="s">
        <v>1468</v>
      </c>
      <c r="J259" s="649" t="s">
        <v>190</v>
      </c>
      <c r="K259" s="643">
        <v>0.0</v>
      </c>
      <c r="L259" s="643">
        <v>0.0</v>
      </c>
      <c r="M259" s="622">
        <v>49000.0</v>
      </c>
      <c r="N259" s="610"/>
      <c r="O259" s="809"/>
      <c r="P259" s="639">
        <v>46113.0</v>
      </c>
      <c r="Q259" s="639">
        <v>46113.0</v>
      </c>
      <c r="R259" s="636">
        <f t="shared" si="24"/>
        <v>0</v>
      </c>
      <c r="S259" s="639">
        <v>46113.0</v>
      </c>
      <c r="T259" s="980">
        <f t="shared" si="7"/>
        <v>0</v>
      </c>
      <c r="U259" s="980">
        <f t="shared" si="8"/>
        <v>0</v>
      </c>
      <c r="V259" s="639">
        <v>46113.0</v>
      </c>
      <c r="W259" s="982">
        <f t="shared" si="42"/>
        <v>0</v>
      </c>
      <c r="X259" s="982">
        <f t="shared" si="43"/>
        <v>0</v>
      </c>
      <c r="Y259" s="610">
        <v>46122.0</v>
      </c>
      <c r="Z259" s="980">
        <f t="shared" si="9"/>
        <v>9</v>
      </c>
      <c r="AA259" s="984">
        <f t="shared" si="41"/>
        <v>9</v>
      </c>
      <c r="AB259" s="1028"/>
      <c r="AC259" s="967" t="s">
        <v>1796</v>
      </c>
      <c r="AD259" s="994"/>
      <c r="AE259" s="1023"/>
      <c r="AF259" s="994"/>
      <c r="AG259" s="994"/>
    </row>
    <row r="260" ht="13.5" hidden="1" customHeight="1">
      <c r="A260" s="667" t="b">
        <v>0</v>
      </c>
      <c r="B260" s="635" t="s">
        <v>135</v>
      </c>
      <c r="C260" s="635" t="s">
        <v>134</v>
      </c>
      <c r="D260" s="629" t="s">
        <v>188</v>
      </c>
      <c r="E260" s="629" t="s">
        <v>1333</v>
      </c>
      <c r="F260" s="628">
        <v>46113.0</v>
      </c>
      <c r="G260" s="902" t="s">
        <v>1303</v>
      </c>
      <c r="H260" s="704" t="s">
        <v>1797</v>
      </c>
      <c r="I260" s="629" t="s">
        <v>1798</v>
      </c>
      <c r="J260" s="645" t="s">
        <v>190</v>
      </c>
      <c r="K260" s="643">
        <v>0.0</v>
      </c>
      <c r="L260" s="643">
        <v>0.0</v>
      </c>
      <c r="M260" s="622">
        <v>49000.0</v>
      </c>
      <c r="N260" s="610"/>
      <c r="O260" s="945"/>
      <c r="P260" s="639">
        <v>46105.0</v>
      </c>
      <c r="Q260" s="639">
        <v>46113.0</v>
      </c>
      <c r="R260" s="636">
        <f t="shared" si="24"/>
        <v>8</v>
      </c>
      <c r="S260" s="639">
        <v>46113.0</v>
      </c>
      <c r="T260" s="980">
        <f t="shared" si="7"/>
        <v>8</v>
      </c>
      <c r="U260" s="980">
        <f t="shared" si="8"/>
        <v>0</v>
      </c>
      <c r="V260" s="639">
        <v>46113.0</v>
      </c>
      <c r="W260" s="982">
        <f t="shared" si="42"/>
        <v>0</v>
      </c>
      <c r="X260" s="982">
        <f t="shared" si="43"/>
        <v>8</v>
      </c>
      <c r="Y260" s="610">
        <v>46122.0</v>
      </c>
      <c r="Z260" s="980">
        <f t="shared" si="9"/>
        <v>17</v>
      </c>
      <c r="AA260" s="984">
        <f t="shared" si="41"/>
        <v>9</v>
      </c>
      <c r="AB260" s="1028"/>
      <c r="AC260" s="967" t="s">
        <v>1799</v>
      </c>
      <c r="AD260" s="994"/>
      <c r="AE260" s="1023"/>
      <c r="AF260" s="994"/>
      <c r="AG260" s="994"/>
    </row>
    <row r="261" ht="13.5" hidden="1" customHeight="1">
      <c r="A261" s="667" t="b">
        <v>0</v>
      </c>
      <c r="B261" s="635" t="s">
        <v>136</v>
      </c>
      <c r="C261" s="635" t="s">
        <v>114</v>
      </c>
      <c r="D261" s="492" t="s">
        <v>188</v>
      </c>
      <c r="E261" s="492" t="s">
        <v>1333</v>
      </c>
      <c r="F261" s="606">
        <v>46113.0</v>
      </c>
      <c r="G261" s="860" t="s">
        <v>1303</v>
      </c>
      <c r="H261" s="704" t="s">
        <v>1800</v>
      </c>
      <c r="I261" s="492" t="s">
        <v>1801</v>
      </c>
      <c r="J261" s="649" t="s">
        <v>190</v>
      </c>
      <c r="K261" s="643">
        <v>0.0</v>
      </c>
      <c r="L261" s="643">
        <v>0.0</v>
      </c>
      <c r="M261" s="622">
        <v>49000.0</v>
      </c>
      <c r="N261" s="610"/>
      <c r="O261" s="945"/>
      <c r="P261" s="639">
        <v>46111.0</v>
      </c>
      <c r="Q261" s="639">
        <v>46113.0</v>
      </c>
      <c r="R261" s="636">
        <f t="shared" si="24"/>
        <v>2</v>
      </c>
      <c r="S261" s="639">
        <v>46113.0</v>
      </c>
      <c r="T261" s="980">
        <f t="shared" si="7"/>
        <v>2</v>
      </c>
      <c r="U261" s="980">
        <f t="shared" si="8"/>
        <v>0</v>
      </c>
      <c r="V261" s="639">
        <v>46113.0</v>
      </c>
      <c r="W261" s="982">
        <f t="shared" si="42"/>
        <v>0</v>
      </c>
      <c r="X261" s="982">
        <f t="shared" si="43"/>
        <v>2</v>
      </c>
      <c r="Y261" s="610">
        <v>46122.0</v>
      </c>
      <c r="Z261" s="980">
        <f t="shared" si="9"/>
        <v>11</v>
      </c>
      <c r="AA261" s="984">
        <f t="shared" si="41"/>
        <v>9</v>
      </c>
      <c r="AB261" s="1028"/>
      <c r="AC261" s="967" t="s">
        <v>1802</v>
      </c>
      <c r="AD261" s="994"/>
      <c r="AE261" s="1023"/>
      <c r="AF261" s="994"/>
      <c r="AG261" s="994"/>
    </row>
    <row r="262" ht="13.5" hidden="1" customHeight="1">
      <c r="A262" s="667" t="b">
        <v>0</v>
      </c>
      <c r="B262" s="635" t="s">
        <v>138</v>
      </c>
      <c r="C262" s="635" t="s">
        <v>114</v>
      </c>
      <c r="D262" s="629" t="s">
        <v>188</v>
      </c>
      <c r="E262" s="629" t="s">
        <v>1608</v>
      </c>
      <c r="F262" s="628">
        <v>46113.0</v>
      </c>
      <c r="G262" s="902" t="s">
        <v>1304</v>
      </c>
      <c r="H262" s="704" t="s">
        <v>1803</v>
      </c>
      <c r="I262" s="629" t="s">
        <v>1804</v>
      </c>
      <c r="J262" s="645" t="s">
        <v>190</v>
      </c>
      <c r="K262" s="643">
        <v>0.0</v>
      </c>
      <c r="L262" s="643">
        <v>0.0</v>
      </c>
      <c r="M262" s="622">
        <v>64000.0</v>
      </c>
      <c r="N262" s="610"/>
      <c r="O262" s="809"/>
      <c r="P262" s="639">
        <v>46108.0</v>
      </c>
      <c r="Q262" s="639">
        <v>46114.0</v>
      </c>
      <c r="R262" s="636">
        <f t="shared" si="24"/>
        <v>6</v>
      </c>
      <c r="S262" s="639">
        <v>46122.0</v>
      </c>
      <c r="T262" s="980">
        <f t="shared" si="7"/>
        <v>14</v>
      </c>
      <c r="U262" s="980">
        <f t="shared" si="8"/>
        <v>8</v>
      </c>
      <c r="V262" s="639">
        <v>46122.0</v>
      </c>
      <c r="W262" s="982">
        <f t="shared" si="42"/>
        <v>0</v>
      </c>
      <c r="X262" s="982">
        <f t="shared" si="43"/>
        <v>14</v>
      </c>
      <c r="Y262" s="610">
        <v>46129.0</v>
      </c>
      <c r="Z262" s="980">
        <f t="shared" si="9"/>
        <v>21</v>
      </c>
      <c r="AA262" s="984">
        <f t="shared" si="41"/>
        <v>7</v>
      </c>
      <c r="AB262" s="1028"/>
      <c r="AC262" s="967" t="s">
        <v>1805</v>
      </c>
      <c r="AD262" s="994"/>
      <c r="AE262" s="1023"/>
      <c r="AF262" s="994"/>
      <c r="AG262" s="994"/>
    </row>
    <row r="263" ht="13.5" hidden="1" customHeight="1">
      <c r="A263" s="667" t="b">
        <v>0</v>
      </c>
      <c r="B263" s="635" t="s">
        <v>138</v>
      </c>
      <c r="C263" s="635" t="s">
        <v>114</v>
      </c>
      <c r="D263" s="492" t="s">
        <v>188</v>
      </c>
      <c r="E263" s="492" t="s">
        <v>1333</v>
      </c>
      <c r="F263" s="606">
        <v>46113.0</v>
      </c>
      <c r="G263" s="860" t="s">
        <v>1304</v>
      </c>
      <c r="H263" s="704" t="s">
        <v>1806</v>
      </c>
      <c r="I263" s="492" t="s">
        <v>1408</v>
      </c>
      <c r="J263" s="649" t="s">
        <v>190</v>
      </c>
      <c r="K263" s="643">
        <v>0.0</v>
      </c>
      <c r="L263" s="643">
        <v>0.0</v>
      </c>
      <c r="M263" s="622">
        <v>64000.0</v>
      </c>
      <c r="N263" s="610"/>
      <c r="O263" s="809"/>
      <c r="P263" s="639">
        <v>46108.0</v>
      </c>
      <c r="Q263" s="639">
        <v>46114.0</v>
      </c>
      <c r="R263" s="636">
        <f t="shared" si="24"/>
        <v>6</v>
      </c>
      <c r="S263" s="610">
        <v>46122.0</v>
      </c>
      <c r="T263" s="980">
        <f t="shared" si="7"/>
        <v>14</v>
      </c>
      <c r="U263" s="980">
        <f t="shared" si="8"/>
        <v>8</v>
      </c>
      <c r="V263" s="610">
        <v>46122.0</v>
      </c>
      <c r="W263" s="982">
        <f t="shared" si="42"/>
        <v>0</v>
      </c>
      <c r="X263" s="982">
        <f t="shared" si="43"/>
        <v>14</v>
      </c>
      <c r="Y263" s="610">
        <v>46134.0</v>
      </c>
      <c r="Z263" s="980">
        <f t="shared" si="9"/>
        <v>26</v>
      </c>
      <c r="AA263" s="984">
        <f t="shared" si="41"/>
        <v>12</v>
      </c>
      <c r="AB263" s="1028"/>
      <c r="AC263" s="967" t="s">
        <v>1807</v>
      </c>
      <c r="AD263" s="994"/>
      <c r="AE263" s="1023"/>
      <c r="AF263" s="994"/>
      <c r="AG263" s="994"/>
    </row>
    <row r="264" ht="13.5" hidden="1" customHeight="1">
      <c r="A264" s="667" t="b">
        <v>0</v>
      </c>
      <c r="B264" s="635" t="s">
        <v>138</v>
      </c>
      <c r="C264" s="635" t="s">
        <v>114</v>
      </c>
      <c r="D264" s="629" t="s">
        <v>188</v>
      </c>
      <c r="E264" s="629" t="s">
        <v>1333</v>
      </c>
      <c r="F264" s="606">
        <v>46113.0</v>
      </c>
      <c r="G264" s="902" t="s">
        <v>1303</v>
      </c>
      <c r="H264" s="704" t="s">
        <v>1806</v>
      </c>
      <c r="I264" s="629" t="s">
        <v>1408</v>
      </c>
      <c r="J264" s="645" t="s">
        <v>190</v>
      </c>
      <c r="K264" s="643">
        <v>0.0</v>
      </c>
      <c r="L264" s="643">
        <v>0.0</v>
      </c>
      <c r="M264" s="622">
        <v>49000.0</v>
      </c>
      <c r="N264" s="610"/>
      <c r="O264" s="945"/>
      <c r="P264" s="639">
        <v>46108.0</v>
      </c>
      <c r="Q264" s="639">
        <v>46114.0</v>
      </c>
      <c r="R264" s="636">
        <f t="shared" si="24"/>
        <v>6</v>
      </c>
      <c r="S264" s="610">
        <v>46122.0</v>
      </c>
      <c r="T264" s="980">
        <f t="shared" si="7"/>
        <v>14</v>
      </c>
      <c r="U264" s="980">
        <f t="shared" si="8"/>
        <v>8</v>
      </c>
      <c r="V264" s="610">
        <v>46122.0</v>
      </c>
      <c r="W264" s="982">
        <f t="shared" si="42"/>
        <v>0</v>
      </c>
      <c r="X264" s="982">
        <f t="shared" si="43"/>
        <v>14</v>
      </c>
      <c r="Y264" s="610">
        <v>46134.0</v>
      </c>
      <c r="Z264" s="980">
        <f t="shared" si="9"/>
        <v>26</v>
      </c>
      <c r="AA264" s="984">
        <f t="shared" si="41"/>
        <v>12</v>
      </c>
      <c r="AB264" s="1028"/>
      <c r="AC264" s="967" t="s">
        <v>1807</v>
      </c>
      <c r="AD264" s="994"/>
      <c r="AE264" s="1023"/>
      <c r="AF264" s="994"/>
      <c r="AG264" s="994"/>
    </row>
    <row r="265" ht="13.5" hidden="1" customHeight="1">
      <c r="A265" s="667" t="b">
        <v>0</v>
      </c>
      <c r="B265" s="635" t="s">
        <v>136</v>
      </c>
      <c r="C265" s="635" t="s">
        <v>114</v>
      </c>
      <c r="D265" s="492" t="s">
        <v>188</v>
      </c>
      <c r="E265" s="492" t="s">
        <v>1333</v>
      </c>
      <c r="F265" s="606">
        <v>46113.0</v>
      </c>
      <c r="G265" s="860" t="s">
        <v>1303</v>
      </c>
      <c r="H265" s="704" t="s">
        <v>1781</v>
      </c>
      <c r="I265" s="492" t="s">
        <v>1782</v>
      </c>
      <c r="J265" s="649" t="s">
        <v>190</v>
      </c>
      <c r="K265" s="643">
        <v>0.0</v>
      </c>
      <c r="L265" s="643">
        <v>0.0</v>
      </c>
      <c r="M265" s="622">
        <v>49000.0</v>
      </c>
      <c r="N265" s="610"/>
      <c r="O265" s="809"/>
      <c r="P265" s="639">
        <v>46108.0</v>
      </c>
      <c r="Q265" s="639">
        <v>46115.0</v>
      </c>
      <c r="R265" s="636">
        <f t="shared" si="24"/>
        <v>7</v>
      </c>
      <c r="S265" s="639">
        <v>46115.0</v>
      </c>
      <c r="T265" s="980">
        <f t="shared" si="7"/>
        <v>7</v>
      </c>
      <c r="U265" s="980">
        <f t="shared" si="8"/>
        <v>0</v>
      </c>
      <c r="V265" s="639">
        <v>46116.0</v>
      </c>
      <c r="W265" s="982">
        <f t="shared" si="42"/>
        <v>1</v>
      </c>
      <c r="X265" s="982">
        <f t="shared" si="43"/>
        <v>8</v>
      </c>
      <c r="Y265" s="610">
        <v>46126.0</v>
      </c>
      <c r="Z265" s="980">
        <f t="shared" si="9"/>
        <v>18</v>
      </c>
      <c r="AA265" s="984">
        <f t="shared" si="41"/>
        <v>10</v>
      </c>
      <c r="AB265" s="1028"/>
      <c r="AC265" s="967" t="s">
        <v>1783</v>
      </c>
      <c r="AD265" s="994"/>
      <c r="AE265" s="1023"/>
      <c r="AF265" s="994"/>
      <c r="AG265" s="994"/>
    </row>
    <row r="266" ht="13.5" hidden="1" customHeight="1">
      <c r="A266" s="667" t="b">
        <v>0</v>
      </c>
      <c r="B266" s="635" t="s">
        <v>136</v>
      </c>
      <c r="C266" s="635" t="s">
        <v>134</v>
      </c>
      <c r="D266" s="629" t="s">
        <v>188</v>
      </c>
      <c r="E266" s="629" t="s">
        <v>1600</v>
      </c>
      <c r="F266" s="628">
        <v>46143.0</v>
      </c>
      <c r="G266" s="902" t="s">
        <v>1305</v>
      </c>
      <c r="H266" s="931" t="s">
        <v>1808</v>
      </c>
      <c r="I266" s="629" t="s">
        <v>1712</v>
      </c>
      <c r="J266" s="645" t="s">
        <v>190</v>
      </c>
      <c r="K266" s="643">
        <v>0.0</v>
      </c>
      <c r="L266" s="643">
        <v>0.0</v>
      </c>
      <c r="M266" s="622">
        <v>165000.0</v>
      </c>
      <c r="N266" s="610"/>
      <c r="O266" s="945" t="s">
        <v>1809</v>
      </c>
      <c r="P266" s="610">
        <v>46073.0</v>
      </c>
      <c r="Q266" s="610">
        <v>46073.0</v>
      </c>
      <c r="R266" s="636">
        <f t="shared" si="24"/>
        <v>0</v>
      </c>
      <c r="S266" s="610">
        <v>46076.0</v>
      </c>
      <c r="T266" s="980">
        <f t="shared" si="7"/>
        <v>3</v>
      </c>
      <c r="U266" s="980">
        <f t="shared" si="8"/>
        <v>3</v>
      </c>
      <c r="V266" s="610">
        <v>46101.0</v>
      </c>
      <c r="W266" s="982">
        <f t="shared" si="42"/>
        <v>25</v>
      </c>
      <c r="X266" s="982">
        <f t="shared" si="43"/>
        <v>28</v>
      </c>
      <c r="Y266" s="1031">
        <v>46155.0</v>
      </c>
      <c r="Z266" s="980">
        <f t="shared" si="9"/>
        <v>82</v>
      </c>
      <c r="AA266" s="984">
        <f t="shared" si="41"/>
        <v>54</v>
      </c>
      <c r="AB266" s="1029" t="s">
        <v>94</v>
      </c>
      <c r="AC266" s="967" t="s">
        <v>1714</v>
      </c>
      <c r="AD266" s="968"/>
      <c r="AE266" s="1023"/>
      <c r="AF266" s="968"/>
      <c r="AG266" s="968"/>
    </row>
    <row r="267" ht="13.5" hidden="1" customHeight="1">
      <c r="A267" s="667" t="b">
        <v>0</v>
      </c>
      <c r="B267" s="635" t="s">
        <v>135</v>
      </c>
      <c r="C267" s="635" t="s">
        <v>134</v>
      </c>
      <c r="D267" s="492" t="s">
        <v>188</v>
      </c>
      <c r="E267" s="492" t="s">
        <v>1333</v>
      </c>
      <c r="F267" s="606">
        <v>46113.0</v>
      </c>
      <c r="G267" s="860" t="s">
        <v>1303</v>
      </c>
      <c r="H267" s="704" t="s">
        <v>1810</v>
      </c>
      <c r="I267" s="492" t="s">
        <v>1040</v>
      </c>
      <c r="J267" s="649" t="s">
        <v>190</v>
      </c>
      <c r="K267" s="643">
        <v>0.0</v>
      </c>
      <c r="L267" s="643">
        <v>0.0</v>
      </c>
      <c r="M267" s="622">
        <v>49000.0</v>
      </c>
      <c r="N267" s="610"/>
      <c r="O267" s="809"/>
      <c r="P267" s="639">
        <v>46100.0</v>
      </c>
      <c r="Q267" s="639">
        <v>46115.0</v>
      </c>
      <c r="R267" s="636">
        <f t="shared" si="24"/>
        <v>15</v>
      </c>
      <c r="S267" s="639">
        <v>46115.0</v>
      </c>
      <c r="T267" s="980">
        <f t="shared" si="7"/>
        <v>15</v>
      </c>
      <c r="U267" s="980">
        <f t="shared" si="8"/>
        <v>0</v>
      </c>
      <c r="V267" s="639">
        <v>46115.0</v>
      </c>
      <c r="W267" s="982">
        <f t="shared" si="42"/>
        <v>0</v>
      </c>
      <c r="X267" s="982">
        <f t="shared" si="43"/>
        <v>15</v>
      </c>
      <c r="Y267" s="610">
        <v>46128.0</v>
      </c>
      <c r="Z267" s="980">
        <f t="shared" si="9"/>
        <v>28</v>
      </c>
      <c r="AA267" s="984">
        <f t="shared" si="41"/>
        <v>13</v>
      </c>
      <c r="AB267" s="1028"/>
      <c r="AC267" s="967" t="s">
        <v>1811</v>
      </c>
      <c r="AD267" s="994"/>
      <c r="AE267" s="1023"/>
      <c r="AF267" s="994"/>
      <c r="AG267" s="994"/>
    </row>
    <row r="268" ht="13.5" hidden="1" customHeight="1">
      <c r="A268" s="1037" t="b">
        <v>0</v>
      </c>
      <c r="B268" s="1038" t="s">
        <v>135</v>
      </c>
      <c r="C268" s="1038" t="s">
        <v>134</v>
      </c>
      <c r="D268" s="629" t="s">
        <v>188</v>
      </c>
      <c r="E268" s="645" t="s">
        <v>1369</v>
      </c>
      <c r="F268" s="919">
        <v>46113.0</v>
      </c>
      <c r="G268" s="902" t="s">
        <v>1304</v>
      </c>
      <c r="H268" s="973" t="s">
        <v>1812</v>
      </c>
      <c r="I268" s="645" t="s">
        <v>1813</v>
      </c>
      <c r="J268" s="645" t="s">
        <v>190</v>
      </c>
      <c r="K268" s="1039">
        <v>0.0</v>
      </c>
      <c r="L268" s="1039">
        <v>0.0</v>
      </c>
      <c r="M268" s="622">
        <v>64000.0</v>
      </c>
      <c r="N268" s="610"/>
      <c r="O268" s="809"/>
      <c r="P268" s="1040">
        <v>46106.0</v>
      </c>
      <c r="Q268" s="1040">
        <v>46118.0</v>
      </c>
      <c r="R268" s="636">
        <f t="shared" si="24"/>
        <v>12</v>
      </c>
      <c r="S268" s="1040">
        <v>46118.0</v>
      </c>
      <c r="T268" s="980">
        <f t="shared" si="7"/>
        <v>12</v>
      </c>
      <c r="U268" s="980">
        <f t="shared" si="8"/>
        <v>0</v>
      </c>
      <c r="V268" s="1040">
        <v>46118.0</v>
      </c>
      <c r="W268" s="1041">
        <f t="shared" si="42"/>
        <v>0</v>
      </c>
      <c r="X268" s="1041">
        <f t="shared" si="43"/>
        <v>12</v>
      </c>
      <c r="Y268" s="610">
        <v>46135.0</v>
      </c>
      <c r="Z268" s="980">
        <f t="shared" si="9"/>
        <v>29</v>
      </c>
      <c r="AA268" s="984">
        <f t="shared" si="41"/>
        <v>17</v>
      </c>
      <c r="AB268" s="1032"/>
      <c r="AC268" s="1042" t="s">
        <v>1814</v>
      </c>
      <c r="AD268" s="1043"/>
      <c r="AE268" s="1044"/>
      <c r="AF268" s="1043"/>
      <c r="AG268" s="1043"/>
    </row>
    <row r="269" ht="13.5" hidden="1" customHeight="1">
      <c r="A269" s="667" t="b">
        <v>0</v>
      </c>
      <c r="B269" s="635" t="s">
        <v>114</v>
      </c>
      <c r="C269" s="635" t="s">
        <v>114</v>
      </c>
      <c r="D269" s="492" t="s">
        <v>188</v>
      </c>
      <c r="E269" s="492" t="s">
        <v>1333</v>
      </c>
      <c r="F269" s="606">
        <v>46113.0</v>
      </c>
      <c r="G269" s="860" t="s">
        <v>1304</v>
      </c>
      <c r="H269" s="704" t="s">
        <v>1815</v>
      </c>
      <c r="I269" s="492" t="s">
        <v>1343</v>
      </c>
      <c r="J269" s="649" t="s">
        <v>190</v>
      </c>
      <c r="K269" s="643">
        <v>0.0</v>
      </c>
      <c r="L269" s="643">
        <v>0.0</v>
      </c>
      <c r="M269" s="622">
        <v>64000.0</v>
      </c>
      <c r="N269" s="610"/>
      <c r="O269" s="809"/>
      <c r="P269" s="610">
        <v>46119.0</v>
      </c>
      <c r="Q269" s="610">
        <v>46119.0</v>
      </c>
      <c r="R269" s="636">
        <f t="shared" si="24"/>
        <v>0</v>
      </c>
      <c r="S269" s="639">
        <v>46119.0</v>
      </c>
      <c r="T269" s="980">
        <f t="shared" si="7"/>
        <v>0</v>
      </c>
      <c r="U269" s="980">
        <f t="shared" si="8"/>
        <v>0</v>
      </c>
      <c r="V269" s="639">
        <v>46119.0</v>
      </c>
      <c r="W269" s="982">
        <f t="shared" si="42"/>
        <v>0</v>
      </c>
      <c r="X269" s="982">
        <f t="shared" si="43"/>
        <v>0</v>
      </c>
      <c r="Y269" s="610">
        <v>46129.0</v>
      </c>
      <c r="Z269" s="980">
        <f t="shared" si="9"/>
        <v>10</v>
      </c>
      <c r="AA269" s="984">
        <f t="shared" si="41"/>
        <v>10</v>
      </c>
      <c r="AB269" s="1028"/>
      <c r="AC269" s="967" t="s">
        <v>1816</v>
      </c>
      <c r="AD269" s="994"/>
      <c r="AE269" s="1023"/>
      <c r="AF269" s="994"/>
      <c r="AG269" s="994"/>
    </row>
    <row r="270" ht="13.5" hidden="1" customHeight="1">
      <c r="A270" s="667" t="b">
        <v>0</v>
      </c>
      <c r="B270" s="635" t="s">
        <v>114</v>
      </c>
      <c r="C270" s="635" t="s">
        <v>114</v>
      </c>
      <c r="D270" s="629" t="s">
        <v>188</v>
      </c>
      <c r="E270" s="629" t="s">
        <v>1333</v>
      </c>
      <c r="F270" s="628">
        <v>46113.0</v>
      </c>
      <c r="G270" s="902" t="s">
        <v>1303</v>
      </c>
      <c r="H270" s="704" t="s">
        <v>1815</v>
      </c>
      <c r="I270" s="629" t="s">
        <v>1343</v>
      </c>
      <c r="J270" s="645" t="s">
        <v>190</v>
      </c>
      <c r="K270" s="643">
        <v>0.0</v>
      </c>
      <c r="L270" s="643">
        <v>0.0</v>
      </c>
      <c r="M270" s="622">
        <v>49000.0</v>
      </c>
      <c r="N270" s="610"/>
      <c r="O270" s="945" t="s">
        <v>1817</v>
      </c>
      <c r="P270" s="610">
        <v>46119.0</v>
      </c>
      <c r="Q270" s="610">
        <v>46119.0</v>
      </c>
      <c r="R270" s="636">
        <f t="shared" si="24"/>
        <v>0</v>
      </c>
      <c r="S270" s="639">
        <v>46119.0</v>
      </c>
      <c r="T270" s="980">
        <f t="shared" si="7"/>
        <v>0</v>
      </c>
      <c r="U270" s="980">
        <f t="shared" si="8"/>
        <v>0</v>
      </c>
      <c r="V270" s="639">
        <v>46119.0</v>
      </c>
      <c r="W270" s="982">
        <f t="shared" si="42"/>
        <v>0</v>
      </c>
      <c r="X270" s="982">
        <f t="shared" si="43"/>
        <v>0</v>
      </c>
      <c r="Y270" s="610">
        <v>46132.0</v>
      </c>
      <c r="Z270" s="980">
        <f t="shared" si="9"/>
        <v>13</v>
      </c>
      <c r="AA270" s="984">
        <f t="shared" si="41"/>
        <v>13</v>
      </c>
      <c r="AB270" s="1028"/>
      <c r="AC270" s="967" t="s">
        <v>1816</v>
      </c>
      <c r="AD270" s="994"/>
      <c r="AE270" s="1023"/>
      <c r="AF270" s="994"/>
      <c r="AG270" s="994"/>
    </row>
    <row r="271" ht="13.5" hidden="1" customHeight="1">
      <c r="A271" s="667" t="b">
        <v>0</v>
      </c>
      <c r="B271" s="635" t="s">
        <v>135</v>
      </c>
      <c r="C271" s="635" t="s">
        <v>134</v>
      </c>
      <c r="D271" s="492" t="s">
        <v>188</v>
      </c>
      <c r="E271" s="492" t="s">
        <v>1333</v>
      </c>
      <c r="F271" s="606">
        <v>46113.0</v>
      </c>
      <c r="G271" s="860" t="s">
        <v>1304</v>
      </c>
      <c r="H271" s="704" t="s">
        <v>1818</v>
      </c>
      <c r="I271" s="492" t="s">
        <v>1819</v>
      </c>
      <c r="J271" s="649" t="s">
        <v>190</v>
      </c>
      <c r="K271" s="643">
        <v>0.0</v>
      </c>
      <c r="L271" s="643">
        <v>0.0</v>
      </c>
      <c r="M271" s="622">
        <v>64000.0</v>
      </c>
      <c r="N271" s="610"/>
      <c r="O271" s="809"/>
      <c r="P271" s="639">
        <v>46108.0</v>
      </c>
      <c r="Q271" s="639">
        <v>46119.0</v>
      </c>
      <c r="R271" s="636">
        <f t="shared" si="24"/>
        <v>11</v>
      </c>
      <c r="S271" s="639">
        <v>46119.0</v>
      </c>
      <c r="T271" s="980">
        <f t="shared" si="7"/>
        <v>11</v>
      </c>
      <c r="U271" s="980">
        <f t="shared" si="8"/>
        <v>0</v>
      </c>
      <c r="V271" s="639">
        <v>46119.0</v>
      </c>
      <c r="W271" s="982">
        <f t="shared" si="42"/>
        <v>0</v>
      </c>
      <c r="X271" s="982">
        <f t="shared" si="43"/>
        <v>11</v>
      </c>
      <c r="Y271" s="610">
        <v>46133.0</v>
      </c>
      <c r="Z271" s="980">
        <f t="shared" si="9"/>
        <v>25</v>
      </c>
      <c r="AA271" s="984">
        <f t="shared" si="41"/>
        <v>14</v>
      </c>
      <c r="AB271" s="1028"/>
      <c r="AC271" s="967" t="s">
        <v>1820</v>
      </c>
      <c r="AD271" s="994"/>
      <c r="AE271" s="1023"/>
      <c r="AF271" s="994"/>
      <c r="AG271" s="994"/>
    </row>
    <row r="272" ht="13.5" hidden="1" customHeight="1">
      <c r="A272" s="667" t="b">
        <v>0</v>
      </c>
      <c r="B272" s="635" t="s">
        <v>135</v>
      </c>
      <c r="C272" s="635" t="s">
        <v>134</v>
      </c>
      <c r="D272" s="629" t="s">
        <v>188</v>
      </c>
      <c r="E272" s="629" t="s">
        <v>1333</v>
      </c>
      <c r="F272" s="606">
        <v>46113.0</v>
      </c>
      <c r="G272" s="902" t="s">
        <v>1303</v>
      </c>
      <c r="H272" s="704" t="s">
        <v>1818</v>
      </c>
      <c r="I272" s="629" t="s">
        <v>1819</v>
      </c>
      <c r="J272" s="645" t="s">
        <v>190</v>
      </c>
      <c r="K272" s="643">
        <v>0.0</v>
      </c>
      <c r="L272" s="643">
        <v>0.0</v>
      </c>
      <c r="M272" s="622">
        <v>49000.0</v>
      </c>
      <c r="N272" s="610"/>
      <c r="O272" s="945"/>
      <c r="P272" s="639">
        <v>46108.0</v>
      </c>
      <c r="Q272" s="639">
        <v>46119.0</v>
      </c>
      <c r="R272" s="636">
        <f t="shared" si="24"/>
        <v>11</v>
      </c>
      <c r="S272" s="639">
        <v>46119.0</v>
      </c>
      <c r="T272" s="980">
        <f t="shared" si="7"/>
        <v>11</v>
      </c>
      <c r="U272" s="980">
        <f t="shared" si="8"/>
        <v>0</v>
      </c>
      <c r="V272" s="639">
        <v>46119.0</v>
      </c>
      <c r="W272" s="982">
        <f t="shared" si="42"/>
        <v>0</v>
      </c>
      <c r="X272" s="982">
        <f t="shared" si="43"/>
        <v>11</v>
      </c>
      <c r="Y272" s="610">
        <v>46134.0</v>
      </c>
      <c r="Z272" s="980">
        <f t="shared" si="9"/>
        <v>26</v>
      </c>
      <c r="AA272" s="984">
        <f t="shared" si="41"/>
        <v>15</v>
      </c>
      <c r="AB272" s="1028"/>
      <c r="AC272" s="967" t="s">
        <v>1820</v>
      </c>
      <c r="AD272" s="994"/>
      <c r="AE272" s="1023"/>
      <c r="AF272" s="994"/>
      <c r="AG272" s="994"/>
    </row>
    <row r="273" ht="13.5" hidden="1" customHeight="1">
      <c r="A273" s="667" t="b">
        <v>0</v>
      </c>
      <c r="B273" s="635" t="s">
        <v>135</v>
      </c>
      <c r="C273" s="635" t="s">
        <v>114</v>
      </c>
      <c r="D273" s="492" t="s">
        <v>188</v>
      </c>
      <c r="E273" s="492" t="s">
        <v>1333</v>
      </c>
      <c r="F273" s="606">
        <v>46113.0</v>
      </c>
      <c r="G273" s="860" t="s">
        <v>1303</v>
      </c>
      <c r="H273" s="704" t="s">
        <v>1821</v>
      </c>
      <c r="I273" s="492" t="s">
        <v>1822</v>
      </c>
      <c r="J273" s="492" t="s">
        <v>190</v>
      </c>
      <c r="K273" s="643">
        <v>0.0</v>
      </c>
      <c r="L273" s="643">
        <v>0.0</v>
      </c>
      <c r="M273" s="622">
        <v>49000.0</v>
      </c>
      <c r="N273" s="610"/>
      <c r="O273" s="809"/>
      <c r="P273" s="639">
        <v>46118.0</v>
      </c>
      <c r="Q273" s="639">
        <v>46119.0</v>
      </c>
      <c r="R273" s="636">
        <f t="shared" si="24"/>
        <v>1</v>
      </c>
      <c r="S273" s="639">
        <v>46119.0</v>
      </c>
      <c r="T273" s="980">
        <f t="shared" si="7"/>
        <v>1</v>
      </c>
      <c r="U273" s="980">
        <f t="shared" si="8"/>
        <v>0</v>
      </c>
      <c r="V273" s="639">
        <v>46119.0</v>
      </c>
      <c r="W273" s="982">
        <f t="shared" si="42"/>
        <v>0</v>
      </c>
      <c r="X273" s="982">
        <f t="shared" si="43"/>
        <v>1</v>
      </c>
      <c r="Y273" s="610">
        <v>46127.0</v>
      </c>
      <c r="Z273" s="980">
        <f t="shared" si="9"/>
        <v>9</v>
      </c>
      <c r="AA273" s="984">
        <f t="shared" si="41"/>
        <v>8</v>
      </c>
      <c r="AB273" s="1028"/>
      <c r="AC273" s="967" t="s">
        <v>1823</v>
      </c>
      <c r="AD273" s="994"/>
      <c r="AE273" s="1023"/>
      <c r="AF273" s="994"/>
      <c r="AG273" s="994"/>
    </row>
    <row r="274" ht="13.5" hidden="1" customHeight="1">
      <c r="A274" s="667" t="b">
        <v>0</v>
      </c>
      <c r="B274" s="635" t="s">
        <v>135</v>
      </c>
      <c r="C274" s="635" t="s">
        <v>114</v>
      </c>
      <c r="D274" s="629" t="s">
        <v>188</v>
      </c>
      <c r="E274" s="629" t="s">
        <v>1333</v>
      </c>
      <c r="F274" s="606">
        <v>46113.0</v>
      </c>
      <c r="G274" s="902" t="s">
        <v>1304</v>
      </c>
      <c r="H274" s="704" t="s">
        <v>1821</v>
      </c>
      <c r="I274" s="629" t="s">
        <v>1822</v>
      </c>
      <c r="J274" s="629" t="s">
        <v>190</v>
      </c>
      <c r="K274" s="643">
        <v>0.0</v>
      </c>
      <c r="L274" s="643">
        <v>0.0</v>
      </c>
      <c r="M274" s="622">
        <v>64000.0</v>
      </c>
      <c r="N274" s="610"/>
      <c r="O274" s="809"/>
      <c r="P274" s="639">
        <v>46118.0</v>
      </c>
      <c r="Q274" s="639">
        <v>46119.0</v>
      </c>
      <c r="R274" s="636">
        <f t="shared" si="24"/>
        <v>1</v>
      </c>
      <c r="S274" s="639">
        <v>46119.0</v>
      </c>
      <c r="T274" s="980">
        <f t="shared" si="7"/>
        <v>1</v>
      </c>
      <c r="U274" s="980">
        <f t="shared" si="8"/>
        <v>0</v>
      </c>
      <c r="V274" s="639">
        <v>46119.0</v>
      </c>
      <c r="W274" s="982">
        <f t="shared" si="42"/>
        <v>0</v>
      </c>
      <c r="X274" s="982">
        <f t="shared" si="43"/>
        <v>1</v>
      </c>
      <c r="Y274" s="610">
        <v>46128.0</v>
      </c>
      <c r="Z274" s="980">
        <f t="shared" si="9"/>
        <v>10</v>
      </c>
      <c r="AA274" s="984">
        <f t="shared" si="41"/>
        <v>9</v>
      </c>
      <c r="AB274" s="1028"/>
      <c r="AC274" s="967" t="s">
        <v>1823</v>
      </c>
      <c r="AD274" s="994"/>
      <c r="AE274" s="1023"/>
      <c r="AF274" s="994"/>
      <c r="AG274" s="994"/>
    </row>
    <row r="275" ht="13.5" hidden="1" customHeight="1">
      <c r="A275" s="667" t="b">
        <v>0</v>
      </c>
      <c r="B275" s="635" t="s">
        <v>135</v>
      </c>
      <c r="C275" s="635" t="s">
        <v>114</v>
      </c>
      <c r="D275" s="492" t="s">
        <v>188</v>
      </c>
      <c r="E275" s="492" t="s">
        <v>1369</v>
      </c>
      <c r="F275" s="606">
        <v>46143.0</v>
      </c>
      <c r="G275" s="860" t="s">
        <v>1303</v>
      </c>
      <c r="H275" s="704" t="s">
        <v>1824</v>
      </c>
      <c r="I275" s="492" t="s">
        <v>1825</v>
      </c>
      <c r="J275" s="492" t="s">
        <v>190</v>
      </c>
      <c r="K275" s="643">
        <v>0.0</v>
      </c>
      <c r="L275" s="643">
        <v>0.0</v>
      </c>
      <c r="M275" s="622">
        <v>76000.0</v>
      </c>
      <c r="N275" s="610"/>
      <c r="O275" s="1033" t="s">
        <v>1826</v>
      </c>
      <c r="P275" s="639">
        <v>46135.0</v>
      </c>
      <c r="Q275" s="639">
        <v>46139.0</v>
      </c>
      <c r="R275" s="636">
        <f t="shared" si="24"/>
        <v>4</v>
      </c>
      <c r="S275" s="639">
        <v>46139.0</v>
      </c>
      <c r="T275" s="980">
        <f t="shared" si="7"/>
        <v>4</v>
      </c>
      <c r="U275" s="980">
        <f t="shared" si="8"/>
        <v>0</v>
      </c>
      <c r="V275" s="639">
        <v>46139.0</v>
      </c>
      <c r="W275" s="982">
        <f t="shared" si="42"/>
        <v>0</v>
      </c>
      <c r="X275" s="982">
        <f t="shared" si="43"/>
        <v>4</v>
      </c>
      <c r="Y275" s="1031">
        <v>46149.0</v>
      </c>
      <c r="Z275" s="980">
        <f t="shared" si="9"/>
        <v>14</v>
      </c>
      <c r="AA275" s="984">
        <f t="shared" si="41"/>
        <v>10</v>
      </c>
      <c r="AB275" s="989"/>
      <c r="AC275" s="967" t="s">
        <v>1827</v>
      </c>
      <c r="AD275" s="994"/>
      <c r="AE275" s="1023"/>
      <c r="AF275" s="994"/>
      <c r="AG275" s="994"/>
    </row>
    <row r="276" ht="13.5" hidden="1" customHeight="1">
      <c r="A276" s="667" t="b">
        <v>0</v>
      </c>
      <c r="B276" s="635" t="s">
        <v>136</v>
      </c>
      <c r="C276" s="635" t="s">
        <v>134</v>
      </c>
      <c r="D276" s="629" t="s">
        <v>188</v>
      </c>
      <c r="E276" s="629" t="s">
        <v>1369</v>
      </c>
      <c r="F276" s="628">
        <v>46113.0</v>
      </c>
      <c r="G276" s="902" t="s">
        <v>1303</v>
      </c>
      <c r="H276" s="704" t="s">
        <v>1828</v>
      </c>
      <c r="I276" s="629" t="s">
        <v>1829</v>
      </c>
      <c r="J276" s="629" t="s">
        <v>190</v>
      </c>
      <c r="K276" s="643">
        <v>0.0</v>
      </c>
      <c r="L276" s="643">
        <v>0.0</v>
      </c>
      <c r="M276" s="622">
        <v>49000.0</v>
      </c>
      <c r="N276" s="610"/>
      <c r="O276" s="945"/>
      <c r="P276" s="639">
        <v>46113.0</v>
      </c>
      <c r="Q276" s="610">
        <v>46120.0</v>
      </c>
      <c r="R276" s="636">
        <f t="shared" si="24"/>
        <v>7</v>
      </c>
      <c r="S276" s="610">
        <v>46120.0</v>
      </c>
      <c r="T276" s="980">
        <f t="shared" si="7"/>
        <v>7</v>
      </c>
      <c r="U276" s="980">
        <f t="shared" si="8"/>
        <v>0</v>
      </c>
      <c r="V276" s="610">
        <v>46120.0</v>
      </c>
      <c r="W276" s="982">
        <f t="shared" si="42"/>
        <v>0</v>
      </c>
      <c r="X276" s="982">
        <f t="shared" si="43"/>
        <v>7</v>
      </c>
      <c r="Y276" s="610">
        <v>46127.0</v>
      </c>
      <c r="Z276" s="980">
        <f t="shared" si="9"/>
        <v>14</v>
      </c>
      <c r="AA276" s="984">
        <f t="shared" si="41"/>
        <v>7</v>
      </c>
      <c r="AB276" s="1028"/>
      <c r="AC276" s="967" t="s">
        <v>1830</v>
      </c>
      <c r="AD276" s="994"/>
      <c r="AE276" s="1023"/>
      <c r="AF276" s="994"/>
      <c r="AG276" s="994"/>
    </row>
    <row r="277" ht="13.5" hidden="1" customHeight="1">
      <c r="A277" s="667" t="b">
        <v>0</v>
      </c>
      <c r="B277" s="635" t="s">
        <v>138</v>
      </c>
      <c r="C277" s="635" t="s">
        <v>114</v>
      </c>
      <c r="D277" s="492" t="s">
        <v>188</v>
      </c>
      <c r="E277" s="492" t="s">
        <v>1333</v>
      </c>
      <c r="F277" s="606">
        <v>46113.0</v>
      </c>
      <c r="G277" s="860" t="s">
        <v>1303</v>
      </c>
      <c r="H277" s="704" t="s">
        <v>1831</v>
      </c>
      <c r="I277" s="492" t="s">
        <v>1832</v>
      </c>
      <c r="J277" s="492" t="s">
        <v>190</v>
      </c>
      <c r="K277" s="643">
        <v>0.0</v>
      </c>
      <c r="L277" s="643">
        <v>0.0</v>
      </c>
      <c r="M277" s="622">
        <v>49000.0</v>
      </c>
      <c r="N277" s="610"/>
      <c r="O277" s="945"/>
      <c r="P277" s="639">
        <v>46113.0</v>
      </c>
      <c r="Q277" s="610">
        <v>46120.0</v>
      </c>
      <c r="R277" s="636">
        <f t="shared" si="24"/>
        <v>7</v>
      </c>
      <c r="S277" s="610">
        <v>46120.0</v>
      </c>
      <c r="T277" s="980">
        <f t="shared" si="7"/>
        <v>7</v>
      </c>
      <c r="U277" s="980">
        <f t="shared" si="8"/>
        <v>0</v>
      </c>
      <c r="V277" s="610">
        <v>46120.0</v>
      </c>
      <c r="W277" s="982">
        <f t="shared" si="42"/>
        <v>0</v>
      </c>
      <c r="X277" s="982">
        <f t="shared" si="43"/>
        <v>7</v>
      </c>
      <c r="Y277" s="610">
        <v>46128.0</v>
      </c>
      <c r="Z277" s="980">
        <f t="shared" si="9"/>
        <v>15</v>
      </c>
      <c r="AA277" s="984">
        <f t="shared" si="41"/>
        <v>8</v>
      </c>
      <c r="AB277" s="1028"/>
      <c r="AC277" s="967" t="s">
        <v>1833</v>
      </c>
      <c r="AD277" s="994"/>
      <c r="AE277" s="1023"/>
      <c r="AF277" s="994"/>
      <c r="AG277" s="994"/>
    </row>
    <row r="278" ht="13.5" hidden="1" customHeight="1">
      <c r="A278" s="667" t="b">
        <v>0</v>
      </c>
      <c r="B278" s="635" t="s">
        <v>136</v>
      </c>
      <c r="C278" s="635" t="s">
        <v>114</v>
      </c>
      <c r="D278" s="629" t="s">
        <v>188</v>
      </c>
      <c r="E278" s="629" t="s">
        <v>1333</v>
      </c>
      <c r="F278" s="606">
        <v>46143.0</v>
      </c>
      <c r="G278" s="902" t="s">
        <v>1304</v>
      </c>
      <c r="H278" s="704" t="s">
        <v>1834</v>
      </c>
      <c r="I278" s="629" t="s">
        <v>1656</v>
      </c>
      <c r="J278" s="629" t="s">
        <v>190</v>
      </c>
      <c r="K278" s="643">
        <v>0.0</v>
      </c>
      <c r="L278" s="643">
        <v>0.0</v>
      </c>
      <c r="M278" s="622">
        <v>64000.0</v>
      </c>
      <c r="N278" s="610"/>
      <c r="O278" s="809"/>
      <c r="P278" s="639">
        <v>46134.0</v>
      </c>
      <c r="Q278" s="639">
        <v>46136.0</v>
      </c>
      <c r="R278" s="636">
        <f t="shared" si="24"/>
        <v>2</v>
      </c>
      <c r="S278" s="639">
        <v>46136.0</v>
      </c>
      <c r="T278" s="980">
        <f t="shared" si="7"/>
        <v>2</v>
      </c>
      <c r="U278" s="980">
        <f t="shared" si="8"/>
        <v>0</v>
      </c>
      <c r="V278" s="639">
        <v>46136.0</v>
      </c>
      <c r="W278" s="982">
        <f t="shared" si="42"/>
        <v>0</v>
      </c>
      <c r="X278" s="982">
        <f t="shared" si="43"/>
        <v>2</v>
      </c>
      <c r="Y278" s="1031">
        <v>46149.0</v>
      </c>
      <c r="Z278" s="980">
        <f t="shared" si="9"/>
        <v>15</v>
      </c>
      <c r="AA278" s="984">
        <f t="shared" si="41"/>
        <v>13</v>
      </c>
      <c r="AB278" s="989"/>
      <c r="AC278" s="967" t="s">
        <v>1835</v>
      </c>
      <c r="AD278" s="994"/>
      <c r="AE278" s="1023"/>
      <c r="AF278" s="994"/>
      <c r="AG278" s="994"/>
    </row>
    <row r="279" ht="13.5" hidden="1" customHeight="1">
      <c r="A279" s="667" t="b">
        <v>0</v>
      </c>
      <c r="B279" s="635" t="s">
        <v>136</v>
      </c>
      <c r="C279" s="635" t="s">
        <v>134</v>
      </c>
      <c r="D279" s="492" t="s">
        <v>188</v>
      </c>
      <c r="E279" s="492" t="s">
        <v>1511</v>
      </c>
      <c r="F279" s="606">
        <v>46113.0</v>
      </c>
      <c r="G279" s="860" t="s">
        <v>1303</v>
      </c>
      <c r="H279" s="704" t="s">
        <v>1836</v>
      </c>
      <c r="I279" s="492" t="s">
        <v>1837</v>
      </c>
      <c r="J279" s="492" t="s">
        <v>190</v>
      </c>
      <c r="K279" s="643">
        <v>0.0</v>
      </c>
      <c r="L279" s="643">
        <v>0.0</v>
      </c>
      <c r="M279" s="622">
        <v>49000.0</v>
      </c>
      <c r="N279" s="610"/>
      <c r="O279" s="945"/>
      <c r="P279" s="639">
        <v>46119.0</v>
      </c>
      <c r="Q279" s="639">
        <v>46120.0</v>
      </c>
      <c r="R279" s="636">
        <f t="shared" si="24"/>
        <v>1</v>
      </c>
      <c r="S279" s="639">
        <v>46120.0</v>
      </c>
      <c r="T279" s="980">
        <f t="shared" si="7"/>
        <v>1</v>
      </c>
      <c r="U279" s="980">
        <f t="shared" si="8"/>
        <v>0</v>
      </c>
      <c r="V279" s="610">
        <v>46120.0</v>
      </c>
      <c r="W279" s="982">
        <f t="shared" si="42"/>
        <v>0</v>
      </c>
      <c r="X279" s="982">
        <f t="shared" si="43"/>
        <v>1</v>
      </c>
      <c r="Y279" s="610">
        <v>46128.0</v>
      </c>
      <c r="Z279" s="980">
        <f t="shared" si="9"/>
        <v>9</v>
      </c>
      <c r="AA279" s="984">
        <f t="shared" si="41"/>
        <v>8</v>
      </c>
      <c r="AB279" s="1028"/>
      <c r="AC279" s="967" t="s">
        <v>1838</v>
      </c>
      <c r="AD279" s="994"/>
      <c r="AE279" s="1023"/>
      <c r="AF279" s="994"/>
      <c r="AG279" s="994"/>
    </row>
    <row r="280" ht="13.5" hidden="1" customHeight="1">
      <c r="A280" s="667" t="b">
        <v>0</v>
      </c>
      <c r="B280" s="635" t="s">
        <v>138</v>
      </c>
      <c r="C280" s="635" t="s">
        <v>114</v>
      </c>
      <c r="D280" s="629" t="s">
        <v>188</v>
      </c>
      <c r="E280" s="629" t="s">
        <v>1608</v>
      </c>
      <c r="F280" s="628">
        <v>46113.0</v>
      </c>
      <c r="G280" s="902" t="s">
        <v>1839</v>
      </c>
      <c r="H280" s="704" t="s">
        <v>1755</v>
      </c>
      <c r="I280" s="629" t="s">
        <v>1756</v>
      </c>
      <c r="J280" s="645" t="s">
        <v>190</v>
      </c>
      <c r="K280" s="643">
        <v>0.0</v>
      </c>
      <c r="L280" s="643">
        <v>0.0</v>
      </c>
      <c r="M280" s="622">
        <v>100000.0</v>
      </c>
      <c r="N280" s="610"/>
      <c r="O280" s="945"/>
      <c r="P280" s="639">
        <v>46119.0</v>
      </c>
      <c r="Q280" s="639">
        <v>46122.0</v>
      </c>
      <c r="R280" s="636">
        <f t="shared" si="24"/>
        <v>3</v>
      </c>
      <c r="S280" s="639">
        <v>46122.0</v>
      </c>
      <c r="T280" s="980">
        <f t="shared" si="7"/>
        <v>3</v>
      </c>
      <c r="U280" s="980">
        <f t="shared" si="8"/>
        <v>0</v>
      </c>
      <c r="V280" s="610">
        <v>46122.0</v>
      </c>
      <c r="W280" s="982">
        <f t="shared" si="42"/>
        <v>0</v>
      </c>
      <c r="X280" s="982">
        <f t="shared" si="43"/>
        <v>3</v>
      </c>
      <c r="Y280" s="610">
        <v>46125.0</v>
      </c>
      <c r="Z280" s="980">
        <f t="shared" si="9"/>
        <v>6</v>
      </c>
      <c r="AA280" s="984">
        <f t="shared" si="41"/>
        <v>3</v>
      </c>
      <c r="AB280" s="1028"/>
      <c r="AC280" s="967" t="s">
        <v>1757</v>
      </c>
      <c r="AD280" s="994"/>
      <c r="AE280" s="1023"/>
      <c r="AF280" s="994"/>
      <c r="AG280" s="994"/>
    </row>
    <row r="281" ht="13.5" hidden="1" customHeight="1">
      <c r="A281" s="667" t="b">
        <v>0</v>
      </c>
      <c r="B281" s="635" t="s">
        <v>136</v>
      </c>
      <c r="C281" s="635" t="s">
        <v>136</v>
      </c>
      <c r="D281" s="492" t="s">
        <v>188</v>
      </c>
      <c r="E281" s="492" t="s">
        <v>1333</v>
      </c>
      <c r="F281" s="606">
        <v>46113.0</v>
      </c>
      <c r="G281" s="860" t="s">
        <v>1304</v>
      </c>
      <c r="H281" s="704" t="s">
        <v>1840</v>
      </c>
      <c r="I281" s="492" t="s">
        <v>1841</v>
      </c>
      <c r="J281" s="492" t="s">
        <v>190</v>
      </c>
      <c r="K281" s="643">
        <v>0.0</v>
      </c>
      <c r="L281" s="643">
        <v>0.0</v>
      </c>
      <c r="M281" s="622">
        <v>64000.0</v>
      </c>
      <c r="N281" s="610"/>
      <c r="O281" s="809"/>
      <c r="P281" s="639">
        <v>46119.0</v>
      </c>
      <c r="Q281" s="639">
        <v>46122.0</v>
      </c>
      <c r="R281" s="636">
        <f t="shared" si="24"/>
        <v>3</v>
      </c>
      <c r="S281" s="639">
        <v>46122.0</v>
      </c>
      <c r="T281" s="980">
        <f t="shared" si="7"/>
        <v>3</v>
      </c>
      <c r="U281" s="980">
        <f t="shared" si="8"/>
        <v>0</v>
      </c>
      <c r="V281" s="639">
        <v>46122.0</v>
      </c>
      <c r="W281" s="982">
        <f t="shared" si="42"/>
        <v>0</v>
      </c>
      <c r="X281" s="982">
        <f t="shared" si="43"/>
        <v>3</v>
      </c>
      <c r="Y281" s="610">
        <v>46128.0</v>
      </c>
      <c r="Z281" s="980">
        <f t="shared" si="9"/>
        <v>9</v>
      </c>
      <c r="AA281" s="984">
        <f t="shared" si="41"/>
        <v>6</v>
      </c>
      <c r="AB281" s="1028"/>
      <c r="AC281" s="967"/>
      <c r="AD281" s="994"/>
      <c r="AE281" s="1023"/>
      <c r="AF281" s="994"/>
      <c r="AG281" s="994"/>
    </row>
    <row r="282" ht="13.5" hidden="1" customHeight="1">
      <c r="A282" s="667" t="b">
        <v>0</v>
      </c>
      <c r="B282" s="635" t="s">
        <v>136</v>
      </c>
      <c r="C282" s="635" t="s">
        <v>270</v>
      </c>
      <c r="D282" s="629" t="s">
        <v>188</v>
      </c>
      <c r="E282" s="629" t="s">
        <v>1333</v>
      </c>
      <c r="F282" s="606">
        <v>46113.0</v>
      </c>
      <c r="G282" s="902" t="s">
        <v>1303</v>
      </c>
      <c r="H282" s="704" t="s">
        <v>1840</v>
      </c>
      <c r="I282" s="629" t="s">
        <v>1841</v>
      </c>
      <c r="J282" s="629" t="s">
        <v>190</v>
      </c>
      <c r="K282" s="643">
        <v>0.0</v>
      </c>
      <c r="L282" s="643">
        <v>0.0</v>
      </c>
      <c r="M282" s="622">
        <v>49000.0</v>
      </c>
      <c r="N282" s="610"/>
      <c r="O282" s="945"/>
      <c r="P282" s="639">
        <v>46119.0</v>
      </c>
      <c r="Q282" s="639">
        <v>46122.0</v>
      </c>
      <c r="R282" s="636">
        <f t="shared" si="24"/>
        <v>3</v>
      </c>
      <c r="S282" s="639">
        <v>46122.0</v>
      </c>
      <c r="T282" s="980">
        <f t="shared" si="7"/>
        <v>3</v>
      </c>
      <c r="U282" s="980">
        <f t="shared" si="8"/>
        <v>0</v>
      </c>
      <c r="V282" s="639">
        <v>46122.0</v>
      </c>
      <c r="W282" s="982">
        <f t="shared" si="42"/>
        <v>0</v>
      </c>
      <c r="X282" s="982">
        <f t="shared" si="43"/>
        <v>3</v>
      </c>
      <c r="Y282" s="610">
        <v>46128.0</v>
      </c>
      <c r="Z282" s="980">
        <f t="shared" si="9"/>
        <v>9</v>
      </c>
      <c r="AA282" s="984">
        <f t="shared" si="41"/>
        <v>6</v>
      </c>
      <c r="AB282" s="1028"/>
      <c r="AC282" s="967"/>
      <c r="AD282" s="994"/>
      <c r="AE282" s="1023"/>
      <c r="AF282" s="994"/>
      <c r="AG282" s="994"/>
    </row>
    <row r="283" ht="13.5" hidden="1" customHeight="1">
      <c r="A283" s="667" t="b">
        <v>0</v>
      </c>
      <c r="B283" s="635" t="s">
        <v>138</v>
      </c>
      <c r="C283" s="635" t="s">
        <v>134</v>
      </c>
      <c r="D283" s="492" t="s">
        <v>188</v>
      </c>
      <c r="E283" s="492" t="s">
        <v>1333</v>
      </c>
      <c r="F283" s="606">
        <v>46113.0</v>
      </c>
      <c r="G283" s="860" t="s">
        <v>1304</v>
      </c>
      <c r="H283" s="704" t="s">
        <v>1842</v>
      </c>
      <c r="I283" s="492" t="s">
        <v>1843</v>
      </c>
      <c r="J283" s="492" t="s">
        <v>190</v>
      </c>
      <c r="K283" s="643">
        <v>0.0</v>
      </c>
      <c r="L283" s="643">
        <v>0.0</v>
      </c>
      <c r="M283" s="622">
        <v>64000.0</v>
      </c>
      <c r="N283" s="610"/>
      <c r="O283" s="809"/>
      <c r="P283" s="639">
        <v>46122.0</v>
      </c>
      <c r="Q283" s="610">
        <v>46122.0</v>
      </c>
      <c r="R283" s="636">
        <f t="shared" si="24"/>
        <v>0</v>
      </c>
      <c r="S283" s="610">
        <v>46122.0</v>
      </c>
      <c r="T283" s="980">
        <f t="shared" si="7"/>
        <v>0</v>
      </c>
      <c r="U283" s="980">
        <f t="shared" si="8"/>
        <v>0</v>
      </c>
      <c r="V283" s="610">
        <v>46122.0</v>
      </c>
      <c r="W283" s="982">
        <f t="shared" si="42"/>
        <v>0</v>
      </c>
      <c r="X283" s="982">
        <f t="shared" si="43"/>
        <v>0</v>
      </c>
      <c r="Y283" s="610">
        <v>46135.0</v>
      </c>
      <c r="Z283" s="980">
        <f t="shared" si="9"/>
        <v>13</v>
      </c>
      <c r="AA283" s="984">
        <f t="shared" si="41"/>
        <v>13</v>
      </c>
      <c r="AB283" s="1028"/>
      <c r="AC283" s="967"/>
      <c r="AD283" s="994"/>
      <c r="AE283" s="1023"/>
      <c r="AF283" s="994"/>
      <c r="AG283" s="994"/>
    </row>
    <row r="284" ht="13.5" hidden="1" customHeight="1">
      <c r="A284" s="667" t="b">
        <v>0</v>
      </c>
      <c r="B284" s="635" t="s">
        <v>135</v>
      </c>
      <c r="C284" s="635" t="s">
        <v>114</v>
      </c>
      <c r="D284" s="629" t="s">
        <v>188</v>
      </c>
      <c r="E284" s="629" t="s">
        <v>1421</v>
      </c>
      <c r="F284" s="606">
        <v>46113.0</v>
      </c>
      <c r="G284" s="902" t="s">
        <v>1304</v>
      </c>
      <c r="H284" s="704" t="s">
        <v>1844</v>
      </c>
      <c r="I284" s="629" t="s">
        <v>1845</v>
      </c>
      <c r="J284" s="629" t="s">
        <v>190</v>
      </c>
      <c r="K284" s="643">
        <v>0.0</v>
      </c>
      <c r="L284" s="643">
        <v>0.0</v>
      </c>
      <c r="M284" s="622">
        <v>64000.0</v>
      </c>
      <c r="N284" s="610"/>
      <c r="O284" s="809"/>
      <c r="P284" s="639">
        <v>46120.0</v>
      </c>
      <c r="Q284" s="639">
        <v>46125.0</v>
      </c>
      <c r="R284" s="636">
        <f t="shared" si="24"/>
        <v>5</v>
      </c>
      <c r="S284" s="639">
        <v>46125.0</v>
      </c>
      <c r="T284" s="980">
        <f t="shared" si="7"/>
        <v>5</v>
      </c>
      <c r="U284" s="980">
        <f t="shared" si="8"/>
        <v>0</v>
      </c>
      <c r="V284" s="639">
        <v>46125.0</v>
      </c>
      <c r="W284" s="982">
        <f t="shared" si="42"/>
        <v>0</v>
      </c>
      <c r="X284" s="982">
        <f t="shared" si="43"/>
        <v>5</v>
      </c>
      <c r="Y284" s="610">
        <v>46135.0</v>
      </c>
      <c r="Z284" s="980">
        <f t="shared" si="9"/>
        <v>15</v>
      </c>
      <c r="AA284" s="984">
        <f t="shared" si="41"/>
        <v>10</v>
      </c>
      <c r="AB284" s="1028"/>
      <c r="AC284" s="967" t="s">
        <v>1846</v>
      </c>
      <c r="AD284" s="994"/>
      <c r="AE284" s="1023"/>
      <c r="AF284" s="994"/>
      <c r="AG284" s="994"/>
    </row>
    <row r="285" ht="13.5" hidden="1" customHeight="1">
      <c r="A285" s="667" t="b">
        <v>0</v>
      </c>
      <c r="B285" s="635" t="s">
        <v>135</v>
      </c>
      <c r="C285" s="635" t="s">
        <v>114</v>
      </c>
      <c r="D285" s="492" t="s">
        <v>188</v>
      </c>
      <c r="E285" s="492" t="s">
        <v>1421</v>
      </c>
      <c r="F285" s="606">
        <v>46113.0</v>
      </c>
      <c r="G285" s="860" t="s">
        <v>1303</v>
      </c>
      <c r="H285" s="704" t="s">
        <v>1844</v>
      </c>
      <c r="I285" s="492" t="s">
        <v>1845</v>
      </c>
      <c r="J285" s="492" t="s">
        <v>190</v>
      </c>
      <c r="K285" s="643">
        <v>0.0</v>
      </c>
      <c r="L285" s="643">
        <v>0.0</v>
      </c>
      <c r="M285" s="622">
        <v>76000.0</v>
      </c>
      <c r="N285" s="610"/>
      <c r="O285" s="945"/>
      <c r="P285" s="639">
        <v>46120.0</v>
      </c>
      <c r="Q285" s="639">
        <v>46125.0</v>
      </c>
      <c r="R285" s="636">
        <f t="shared" si="24"/>
        <v>5</v>
      </c>
      <c r="S285" s="639">
        <v>46125.0</v>
      </c>
      <c r="T285" s="980">
        <f t="shared" si="7"/>
        <v>5</v>
      </c>
      <c r="U285" s="980">
        <f t="shared" si="8"/>
        <v>0</v>
      </c>
      <c r="V285" s="639">
        <v>46125.0</v>
      </c>
      <c r="W285" s="982">
        <f t="shared" si="42"/>
        <v>0</v>
      </c>
      <c r="X285" s="982">
        <f t="shared" si="43"/>
        <v>5</v>
      </c>
      <c r="Y285" s="610">
        <v>46135.0</v>
      </c>
      <c r="Z285" s="980">
        <f t="shared" si="9"/>
        <v>15</v>
      </c>
      <c r="AA285" s="984">
        <f t="shared" si="41"/>
        <v>10</v>
      </c>
      <c r="AB285" s="1028"/>
      <c r="AC285" s="967" t="s">
        <v>1846</v>
      </c>
      <c r="AD285" s="994"/>
      <c r="AE285" s="1023"/>
      <c r="AF285" s="994"/>
      <c r="AG285" s="994"/>
    </row>
    <row r="286" ht="13.5" hidden="1" customHeight="1">
      <c r="A286" s="667" t="b">
        <v>0</v>
      </c>
      <c r="B286" s="635" t="s">
        <v>138</v>
      </c>
      <c r="C286" s="635" t="s">
        <v>114</v>
      </c>
      <c r="D286" s="629" t="s">
        <v>188</v>
      </c>
      <c r="E286" s="629" t="s">
        <v>1333</v>
      </c>
      <c r="F286" s="606">
        <v>46143.0</v>
      </c>
      <c r="G286" s="902" t="s">
        <v>1304</v>
      </c>
      <c r="H286" s="704" t="s">
        <v>1847</v>
      </c>
      <c r="I286" s="629" t="s">
        <v>1848</v>
      </c>
      <c r="J286" s="629" t="s">
        <v>190</v>
      </c>
      <c r="K286" s="643">
        <v>0.0</v>
      </c>
      <c r="L286" s="643">
        <v>0.0</v>
      </c>
      <c r="M286" s="622">
        <v>64000.0</v>
      </c>
      <c r="N286" s="610"/>
      <c r="O286" s="809"/>
      <c r="P286" s="639">
        <v>46134.0</v>
      </c>
      <c r="Q286" s="639">
        <v>46135.0</v>
      </c>
      <c r="R286" s="636">
        <f t="shared" si="24"/>
        <v>1</v>
      </c>
      <c r="S286" s="639">
        <v>46135.0</v>
      </c>
      <c r="T286" s="980">
        <f t="shared" si="7"/>
        <v>1</v>
      </c>
      <c r="U286" s="980">
        <f t="shared" si="8"/>
        <v>0</v>
      </c>
      <c r="V286" s="639">
        <v>46135.0</v>
      </c>
      <c r="W286" s="982">
        <f t="shared" si="42"/>
        <v>0</v>
      </c>
      <c r="X286" s="982">
        <f t="shared" si="43"/>
        <v>1</v>
      </c>
      <c r="Y286" s="1031">
        <v>46150.0</v>
      </c>
      <c r="Z286" s="980">
        <f t="shared" si="9"/>
        <v>16</v>
      </c>
      <c r="AA286" s="984">
        <f t="shared" si="41"/>
        <v>15</v>
      </c>
      <c r="AB286" s="989"/>
      <c r="AC286" s="967" t="s">
        <v>1849</v>
      </c>
      <c r="AD286" s="994"/>
      <c r="AE286" s="1023"/>
      <c r="AF286" s="994"/>
      <c r="AG286" s="994"/>
    </row>
    <row r="287" ht="13.5" hidden="1" customHeight="1">
      <c r="A287" s="667" t="b">
        <v>0</v>
      </c>
      <c r="B287" s="635" t="s">
        <v>135</v>
      </c>
      <c r="C287" s="635" t="s">
        <v>134</v>
      </c>
      <c r="D287" s="492" t="s">
        <v>188</v>
      </c>
      <c r="E287" s="492" t="s">
        <v>1333</v>
      </c>
      <c r="F287" s="606">
        <v>46113.0</v>
      </c>
      <c r="G287" s="860" t="s">
        <v>1303</v>
      </c>
      <c r="H287" s="704" t="s">
        <v>1850</v>
      </c>
      <c r="I287" s="492" t="s">
        <v>1851</v>
      </c>
      <c r="J287" s="492" t="s">
        <v>190</v>
      </c>
      <c r="K287" s="643">
        <v>0.0</v>
      </c>
      <c r="L287" s="643">
        <v>0.0</v>
      </c>
      <c r="M287" s="622">
        <v>76000.0</v>
      </c>
      <c r="N287" s="610"/>
      <c r="O287" s="945"/>
      <c r="P287" s="639">
        <v>46121.0</v>
      </c>
      <c r="Q287" s="639">
        <v>46125.0</v>
      </c>
      <c r="R287" s="636">
        <f t="shared" si="24"/>
        <v>4</v>
      </c>
      <c r="S287" s="639">
        <v>46125.0</v>
      </c>
      <c r="T287" s="980">
        <f t="shared" si="7"/>
        <v>4</v>
      </c>
      <c r="U287" s="980">
        <f t="shared" si="8"/>
        <v>0</v>
      </c>
      <c r="V287" s="639">
        <v>46125.0</v>
      </c>
      <c r="W287" s="982">
        <f t="shared" si="42"/>
        <v>0</v>
      </c>
      <c r="X287" s="982">
        <f t="shared" si="43"/>
        <v>4</v>
      </c>
      <c r="Y287" s="610">
        <v>46133.0</v>
      </c>
      <c r="Z287" s="980">
        <f t="shared" si="9"/>
        <v>12</v>
      </c>
      <c r="AA287" s="984">
        <f t="shared" si="41"/>
        <v>8</v>
      </c>
      <c r="AB287" s="1028"/>
      <c r="AC287" s="967" t="s">
        <v>1852</v>
      </c>
      <c r="AD287" s="994"/>
      <c r="AE287" s="1023"/>
      <c r="AF287" s="994"/>
      <c r="AG287" s="994"/>
    </row>
    <row r="288" ht="13.5" hidden="1" customHeight="1">
      <c r="A288" s="667" t="b">
        <v>0</v>
      </c>
      <c r="B288" s="635" t="s">
        <v>138</v>
      </c>
      <c r="C288" s="635" t="s">
        <v>114</v>
      </c>
      <c r="D288" s="629" t="s">
        <v>188</v>
      </c>
      <c r="E288" s="629" t="s">
        <v>1333</v>
      </c>
      <c r="F288" s="606">
        <v>46113.0</v>
      </c>
      <c r="G288" s="902" t="s">
        <v>1303</v>
      </c>
      <c r="H288" s="704" t="s">
        <v>1853</v>
      </c>
      <c r="I288" s="629" t="s">
        <v>1854</v>
      </c>
      <c r="J288" s="629" t="s">
        <v>190</v>
      </c>
      <c r="K288" s="643">
        <v>0.0</v>
      </c>
      <c r="L288" s="643">
        <v>0.0</v>
      </c>
      <c r="M288" s="622">
        <v>76000.0</v>
      </c>
      <c r="N288" s="610"/>
      <c r="O288" s="809" t="s">
        <v>1855</v>
      </c>
      <c r="P288" s="639">
        <v>46121.0</v>
      </c>
      <c r="Q288" s="639">
        <v>46126.0</v>
      </c>
      <c r="R288" s="636">
        <f t="shared" si="24"/>
        <v>5</v>
      </c>
      <c r="S288" s="639">
        <v>46126.0</v>
      </c>
      <c r="T288" s="980">
        <f t="shared" si="7"/>
        <v>5</v>
      </c>
      <c r="U288" s="980">
        <f t="shared" si="8"/>
        <v>0</v>
      </c>
      <c r="V288" s="639">
        <v>46126.0</v>
      </c>
      <c r="W288" s="982">
        <f t="shared" si="42"/>
        <v>0</v>
      </c>
      <c r="X288" s="982">
        <f t="shared" si="43"/>
        <v>5</v>
      </c>
      <c r="Y288" s="610">
        <v>46134.0</v>
      </c>
      <c r="Z288" s="980">
        <f t="shared" si="9"/>
        <v>13</v>
      </c>
      <c r="AA288" s="984">
        <f t="shared" si="41"/>
        <v>8</v>
      </c>
      <c r="AB288" s="1028"/>
      <c r="AC288" s="967" t="s">
        <v>1856</v>
      </c>
      <c r="AD288" s="994"/>
      <c r="AE288" s="1023"/>
      <c r="AF288" s="994"/>
      <c r="AG288" s="994"/>
    </row>
    <row r="289" ht="13.5" hidden="1" customHeight="1">
      <c r="A289" s="667" t="b">
        <v>0</v>
      </c>
      <c r="B289" s="635" t="s">
        <v>136</v>
      </c>
      <c r="C289" s="635" t="s">
        <v>114</v>
      </c>
      <c r="D289" s="492" t="s">
        <v>188</v>
      </c>
      <c r="E289" s="492" t="s">
        <v>1630</v>
      </c>
      <c r="F289" s="606">
        <v>46113.0</v>
      </c>
      <c r="G289" s="860" t="s">
        <v>1303</v>
      </c>
      <c r="H289" s="704" t="s">
        <v>1857</v>
      </c>
      <c r="I289" s="492" t="s">
        <v>1858</v>
      </c>
      <c r="J289" s="492" t="s">
        <v>190</v>
      </c>
      <c r="K289" s="643">
        <v>0.0</v>
      </c>
      <c r="L289" s="643">
        <v>0.0</v>
      </c>
      <c r="M289" s="622">
        <v>76000.0</v>
      </c>
      <c r="N289" s="610"/>
      <c r="O289" s="809"/>
      <c r="P289" s="639">
        <v>46125.0</v>
      </c>
      <c r="Q289" s="639">
        <v>46126.0</v>
      </c>
      <c r="R289" s="636">
        <f t="shared" si="24"/>
        <v>1</v>
      </c>
      <c r="S289" s="639">
        <v>46126.0</v>
      </c>
      <c r="T289" s="980">
        <f t="shared" si="7"/>
        <v>1</v>
      </c>
      <c r="U289" s="980">
        <f t="shared" si="8"/>
        <v>0</v>
      </c>
      <c r="V289" s="639">
        <v>46126.0</v>
      </c>
      <c r="W289" s="982">
        <f t="shared" si="42"/>
        <v>0</v>
      </c>
      <c r="X289" s="982">
        <f t="shared" si="43"/>
        <v>1</v>
      </c>
      <c r="Y289" s="610">
        <v>46134.0</v>
      </c>
      <c r="Z289" s="980">
        <f t="shared" si="9"/>
        <v>9</v>
      </c>
      <c r="AA289" s="984">
        <f t="shared" si="41"/>
        <v>8</v>
      </c>
      <c r="AB289" s="1028"/>
      <c r="AC289" s="967" t="s">
        <v>1859</v>
      </c>
      <c r="AD289" s="994"/>
      <c r="AE289" s="1023"/>
      <c r="AF289" s="994"/>
      <c r="AG289" s="994"/>
    </row>
    <row r="290" ht="13.5" hidden="1" customHeight="1">
      <c r="A290" s="667" t="b">
        <v>0</v>
      </c>
      <c r="B290" s="635" t="s">
        <v>135</v>
      </c>
      <c r="C290" s="635" t="s">
        <v>134</v>
      </c>
      <c r="D290" s="629" t="s">
        <v>188</v>
      </c>
      <c r="E290" s="629" t="s">
        <v>1608</v>
      </c>
      <c r="F290" s="606">
        <v>46113.0</v>
      </c>
      <c r="G290" s="902" t="s">
        <v>1304</v>
      </c>
      <c r="H290" s="1030" t="s">
        <v>1718</v>
      </c>
      <c r="I290" s="629" t="s">
        <v>1719</v>
      </c>
      <c r="J290" s="629" t="s">
        <v>190</v>
      </c>
      <c r="K290" s="643">
        <v>0.0</v>
      </c>
      <c r="L290" s="643">
        <v>0.0</v>
      </c>
      <c r="M290" s="622">
        <v>64000.0</v>
      </c>
      <c r="N290" s="610"/>
      <c r="O290" s="809" t="s">
        <v>1860</v>
      </c>
      <c r="P290" s="639">
        <v>46126.0</v>
      </c>
      <c r="Q290" s="639">
        <v>46127.0</v>
      </c>
      <c r="R290" s="636">
        <f t="shared" si="24"/>
        <v>1</v>
      </c>
      <c r="S290" s="639">
        <v>46127.0</v>
      </c>
      <c r="T290" s="980">
        <f t="shared" si="7"/>
        <v>1</v>
      </c>
      <c r="U290" s="980">
        <f t="shared" si="8"/>
        <v>0</v>
      </c>
      <c r="V290" s="639">
        <v>46127.0</v>
      </c>
      <c r="W290" s="982">
        <f t="shared" si="42"/>
        <v>0</v>
      </c>
      <c r="X290" s="982">
        <f t="shared" si="43"/>
        <v>1</v>
      </c>
      <c r="Y290" s="610">
        <v>46136.0</v>
      </c>
      <c r="Z290" s="980">
        <f t="shared" si="9"/>
        <v>10</v>
      </c>
      <c r="AA290" s="984">
        <f t="shared" si="41"/>
        <v>9</v>
      </c>
      <c r="AB290" s="1028"/>
      <c r="AC290" s="967"/>
      <c r="AD290" s="994"/>
      <c r="AE290" s="1023"/>
      <c r="AF290" s="994"/>
      <c r="AG290" s="994"/>
    </row>
    <row r="291" ht="13.5" hidden="1" customHeight="1">
      <c r="A291" s="667" t="b">
        <v>0</v>
      </c>
      <c r="B291" s="635" t="s">
        <v>135</v>
      </c>
      <c r="C291" s="635" t="s">
        <v>114</v>
      </c>
      <c r="D291" s="492" t="s">
        <v>188</v>
      </c>
      <c r="E291" s="492" t="s">
        <v>1369</v>
      </c>
      <c r="F291" s="606">
        <v>46113.0</v>
      </c>
      <c r="G291" s="860" t="s">
        <v>1303</v>
      </c>
      <c r="H291" s="704" t="s">
        <v>1861</v>
      </c>
      <c r="I291" s="492" t="s">
        <v>1862</v>
      </c>
      <c r="J291" s="492" t="s">
        <v>190</v>
      </c>
      <c r="K291" s="643">
        <v>0.0</v>
      </c>
      <c r="L291" s="643">
        <v>0.0</v>
      </c>
      <c r="M291" s="622">
        <v>76000.0</v>
      </c>
      <c r="N291" s="610"/>
      <c r="O291" s="945"/>
      <c r="P291" s="639">
        <v>46127.0</v>
      </c>
      <c r="Q291" s="639">
        <v>46128.0</v>
      </c>
      <c r="R291" s="636">
        <f t="shared" si="24"/>
        <v>1</v>
      </c>
      <c r="S291" s="639">
        <v>46128.0</v>
      </c>
      <c r="T291" s="980">
        <f t="shared" si="7"/>
        <v>1</v>
      </c>
      <c r="U291" s="980">
        <f t="shared" si="8"/>
        <v>0</v>
      </c>
      <c r="V291" s="610">
        <v>46129.0</v>
      </c>
      <c r="W291" s="982">
        <f t="shared" si="42"/>
        <v>1</v>
      </c>
      <c r="X291" s="982">
        <f t="shared" si="43"/>
        <v>2</v>
      </c>
      <c r="Y291" s="610">
        <v>46135.0</v>
      </c>
      <c r="Z291" s="980">
        <f t="shared" si="9"/>
        <v>8</v>
      </c>
      <c r="AA291" s="984">
        <f t="shared" si="41"/>
        <v>6</v>
      </c>
      <c r="AB291" s="1028"/>
      <c r="AC291" s="967"/>
      <c r="AD291" s="994"/>
      <c r="AE291" s="1023" t="s">
        <v>1737</v>
      </c>
      <c r="AF291" s="994"/>
      <c r="AG291" s="994"/>
    </row>
    <row r="292" ht="13.5" hidden="1" customHeight="1">
      <c r="A292" s="667" t="b">
        <v>0</v>
      </c>
      <c r="B292" s="635" t="s">
        <v>136</v>
      </c>
      <c r="C292" s="635" t="s">
        <v>134</v>
      </c>
      <c r="D292" s="629" t="s">
        <v>188</v>
      </c>
      <c r="E292" s="629" t="s">
        <v>1630</v>
      </c>
      <c r="F292" s="606">
        <v>46113.0</v>
      </c>
      <c r="G292" s="902" t="s">
        <v>1303</v>
      </c>
      <c r="H292" s="704" t="s">
        <v>1863</v>
      </c>
      <c r="I292" s="629" t="s">
        <v>1864</v>
      </c>
      <c r="J292" s="629" t="s">
        <v>190</v>
      </c>
      <c r="K292" s="643">
        <v>0.0</v>
      </c>
      <c r="L292" s="643">
        <v>0.0</v>
      </c>
      <c r="M292" s="622">
        <v>76000.0</v>
      </c>
      <c r="N292" s="610"/>
      <c r="O292" s="945"/>
      <c r="P292" s="639">
        <v>46122.0</v>
      </c>
      <c r="Q292" s="639">
        <v>46128.0</v>
      </c>
      <c r="R292" s="636">
        <f t="shared" si="24"/>
        <v>6</v>
      </c>
      <c r="S292" s="639">
        <v>46128.0</v>
      </c>
      <c r="T292" s="980">
        <f t="shared" si="7"/>
        <v>6</v>
      </c>
      <c r="U292" s="980">
        <f t="shared" si="8"/>
        <v>0</v>
      </c>
      <c r="V292" s="639">
        <v>46128.0</v>
      </c>
      <c r="W292" s="982">
        <f t="shared" si="42"/>
        <v>0</v>
      </c>
      <c r="X292" s="982">
        <f t="shared" si="43"/>
        <v>6</v>
      </c>
      <c r="Y292" s="610">
        <v>46135.0</v>
      </c>
      <c r="Z292" s="980">
        <f t="shared" si="9"/>
        <v>13</v>
      </c>
      <c r="AA292" s="984">
        <f t="shared" si="41"/>
        <v>7</v>
      </c>
      <c r="AB292" s="1028"/>
      <c r="AC292" s="967" t="s">
        <v>1865</v>
      </c>
      <c r="AD292" s="994"/>
      <c r="AE292" s="1023"/>
      <c r="AF292" s="994"/>
      <c r="AG292" s="994"/>
    </row>
    <row r="293" ht="13.5" hidden="1" customHeight="1">
      <c r="A293" s="667" t="b">
        <v>0</v>
      </c>
      <c r="B293" s="635" t="s">
        <v>138</v>
      </c>
      <c r="C293" s="635" t="s">
        <v>134</v>
      </c>
      <c r="D293" s="492" t="s">
        <v>188</v>
      </c>
      <c r="E293" s="492" t="s">
        <v>1369</v>
      </c>
      <c r="F293" s="606">
        <v>46113.0</v>
      </c>
      <c r="G293" s="860" t="s">
        <v>1303</v>
      </c>
      <c r="H293" s="704" t="s">
        <v>1866</v>
      </c>
      <c r="I293" s="492" t="s">
        <v>1867</v>
      </c>
      <c r="J293" s="492" t="s">
        <v>190</v>
      </c>
      <c r="K293" s="643">
        <v>0.0</v>
      </c>
      <c r="L293" s="643">
        <v>0.0</v>
      </c>
      <c r="M293" s="622">
        <v>76000.0</v>
      </c>
      <c r="N293" s="610"/>
      <c r="O293" s="809"/>
      <c r="P293" s="639">
        <v>46129.0</v>
      </c>
      <c r="Q293" s="639">
        <v>46130.0</v>
      </c>
      <c r="R293" s="636">
        <f t="shared" si="24"/>
        <v>1</v>
      </c>
      <c r="S293" s="639">
        <v>46130.0</v>
      </c>
      <c r="T293" s="980">
        <f t="shared" si="7"/>
        <v>1</v>
      </c>
      <c r="U293" s="980">
        <f t="shared" si="8"/>
        <v>0</v>
      </c>
      <c r="V293" s="639">
        <v>46130.0</v>
      </c>
      <c r="W293" s="982">
        <f t="shared" si="42"/>
        <v>0</v>
      </c>
      <c r="X293" s="982">
        <f t="shared" si="43"/>
        <v>1</v>
      </c>
      <c r="Y293" s="610">
        <v>46134.0</v>
      </c>
      <c r="Z293" s="980">
        <f t="shared" si="9"/>
        <v>5</v>
      </c>
      <c r="AA293" s="984">
        <f t="shared" si="41"/>
        <v>4</v>
      </c>
      <c r="AB293" s="1028"/>
      <c r="AC293" s="967" t="s">
        <v>1868</v>
      </c>
      <c r="AD293" s="994"/>
      <c r="AE293" s="1023"/>
      <c r="AF293" s="994"/>
      <c r="AG293" s="994"/>
    </row>
    <row r="294" ht="13.5" hidden="1" customHeight="1">
      <c r="A294" s="667" t="b">
        <v>0</v>
      </c>
      <c r="B294" s="635" t="s">
        <v>136</v>
      </c>
      <c r="C294" s="635" t="s">
        <v>114</v>
      </c>
      <c r="D294" s="629" t="s">
        <v>188</v>
      </c>
      <c r="E294" s="629" t="s">
        <v>1333</v>
      </c>
      <c r="F294" s="606">
        <v>46113.0</v>
      </c>
      <c r="G294" s="902" t="s">
        <v>1304</v>
      </c>
      <c r="H294" s="704" t="s">
        <v>1869</v>
      </c>
      <c r="I294" s="629" t="s">
        <v>1870</v>
      </c>
      <c r="J294" s="629" t="s">
        <v>190</v>
      </c>
      <c r="K294" s="643">
        <v>0.0</v>
      </c>
      <c r="L294" s="643">
        <v>0.0</v>
      </c>
      <c r="M294" s="622">
        <v>64000.0</v>
      </c>
      <c r="N294" s="610"/>
      <c r="O294" s="809"/>
      <c r="P294" s="639">
        <v>46129.0</v>
      </c>
      <c r="Q294" s="639">
        <v>46130.0</v>
      </c>
      <c r="R294" s="636">
        <f t="shared" si="24"/>
        <v>1</v>
      </c>
      <c r="S294" s="639">
        <v>46130.0</v>
      </c>
      <c r="T294" s="980">
        <f t="shared" si="7"/>
        <v>1</v>
      </c>
      <c r="U294" s="980">
        <f t="shared" si="8"/>
        <v>0</v>
      </c>
      <c r="V294" s="639">
        <v>46130.0</v>
      </c>
      <c r="W294" s="982">
        <f t="shared" si="42"/>
        <v>0</v>
      </c>
      <c r="X294" s="982">
        <f t="shared" si="43"/>
        <v>1</v>
      </c>
      <c r="Y294" s="610">
        <v>46135.0</v>
      </c>
      <c r="Z294" s="980">
        <f t="shared" si="9"/>
        <v>6</v>
      </c>
      <c r="AA294" s="984">
        <f t="shared" si="41"/>
        <v>5</v>
      </c>
      <c r="AB294" s="1028"/>
      <c r="AC294" s="967"/>
      <c r="AD294" s="994"/>
      <c r="AE294" s="1023"/>
      <c r="AF294" s="994"/>
      <c r="AG294" s="994"/>
    </row>
    <row r="295" ht="13.5" hidden="1" customHeight="1">
      <c r="A295" s="667" t="b">
        <v>0</v>
      </c>
      <c r="B295" s="635" t="s">
        <v>136</v>
      </c>
      <c r="C295" s="635" t="s">
        <v>114</v>
      </c>
      <c r="D295" s="492" t="s">
        <v>188</v>
      </c>
      <c r="E295" s="492" t="s">
        <v>1333</v>
      </c>
      <c r="F295" s="606">
        <v>46113.0</v>
      </c>
      <c r="G295" s="860" t="s">
        <v>1303</v>
      </c>
      <c r="H295" s="704" t="s">
        <v>1869</v>
      </c>
      <c r="I295" s="492" t="s">
        <v>1870</v>
      </c>
      <c r="J295" s="492" t="s">
        <v>190</v>
      </c>
      <c r="K295" s="643">
        <v>0.0</v>
      </c>
      <c r="L295" s="643">
        <v>0.0</v>
      </c>
      <c r="M295" s="622">
        <v>76000.0</v>
      </c>
      <c r="N295" s="610"/>
      <c r="O295" s="809"/>
      <c r="P295" s="639">
        <v>46129.0</v>
      </c>
      <c r="Q295" s="639">
        <v>46130.0</v>
      </c>
      <c r="R295" s="636">
        <f t="shared" si="24"/>
        <v>1</v>
      </c>
      <c r="S295" s="639">
        <v>46130.0</v>
      </c>
      <c r="T295" s="980">
        <f t="shared" si="7"/>
        <v>1</v>
      </c>
      <c r="U295" s="980">
        <f t="shared" si="8"/>
        <v>0</v>
      </c>
      <c r="V295" s="639">
        <v>46130.0</v>
      </c>
      <c r="W295" s="982">
        <f t="shared" si="42"/>
        <v>0</v>
      </c>
      <c r="X295" s="982">
        <f t="shared" si="43"/>
        <v>1</v>
      </c>
      <c r="Y295" s="610">
        <v>46135.0</v>
      </c>
      <c r="Z295" s="980">
        <f t="shared" si="9"/>
        <v>6</v>
      </c>
      <c r="AA295" s="984">
        <f t="shared" si="41"/>
        <v>5</v>
      </c>
      <c r="AB295" s="1028"/>
      <c r="AC295" s="967"/>
      <c r="AD295" s="994"/>
      <c r="AE295" s="1023"/>
      <c r="AF295" s="994"/>
      <c r="AG295" s="994"/>
    </row>
    <row r="296" ht="13.5" hidden="1" customHeight="1">
      <c r="A296" s="667" t="b">
        <v>0</v>
      </c>
      <c r="B296" s="635" t="s">
        <v>138</v>
      </c>
      <c r="C296" s="635" t="s">
        <v>134</v>
      </c>
      <c r="D296" s="629" t="s">
        <v>188</v>
      </c>
      <c r="E296" s="629" t="s">
        <v>1333</v>
      </c>
      <c r="F296" s="606">
        <v>46113.0</v>
      </c>
      <c r="G296" s="902" t="s">
        <v>1304</v>
      </c>
      <c r="H296" s="704" t="s">
        <v>1871</v>
      </c>
      <c r="I296" s="629" t="s">
        <v>1872</v>
      </c>
      <c r="J296" s="629" t="s">
        <v>190</v>
      </c>
      <c r="K296" s="643">
        <v>0.0</v>
      </c>
      <c r="L296" s="643">
        <v>0.0</v>
      </c>
      <c r="M296" s="622">
        <v>64000.0</v>
      </c>
      <c r="N296" s="610"/>
      <c r="O296" s="809"/>
      <c r="P296" s="639">
        <v>46129.0</v>
      </c>
      <c r="Q296" s="639">
        <v>46130.0</v>
      </c>
      <c r="R296" s="636">
        <f t="shared" si="24"/>
        <v>1</v>
      </c>
      <c r="S296" s="639">
        <v>46130.0</v>
      </c>
      <c r="T296" s="980">
        <f t="shared" si="7"/>
        <v>1</v>
      </c>
      <c r="U296" s="980">
        <f t="shared" si="8"/>
        <v>0</v>
      </c>
      <c r="V296" s="639">
        <v>46130.0</v>
      </c>
      <c r="W296" s="982">
        <f t="shared" si="42"/>
        <v>0</v>
      </c>
      <c r="X296" s="982">
        <f t="shared" si="43"/>
        <v>1</v>
      </c>
      <c r="Y296" s="610">
        <v>46136.0</v>
      </c>
      <c r="Z296" s="980">
        <f t="shared" si="9"/>
        <v>7</v>
      </c>
      <c r="AA296" s="984">
        <f t="shared" si="41"/>
        <v>6</v>
      </c>
      <c r="AB296" s="1028"/>
      <c r="AC296" s="967"/>
      <c r="AD296" s="994"/>
      <c r="AE296" s="1023"/>
      <c r="AF296" s="994"/>
      <c r="AG296" s="994"/>
    </row>
    <row r="297" ht="13.5" hidden="1" customHeight="1">
      <c r="A297" s="667" t="b">
        <v>0</v>
      </c>
      <c r="B297" s="635" t="s">
        <v>135</v>
      </c>
      <c r="C297" s="635" t="s">
        <v>134</v>
      </c>
      <c r="D297" s="492" t="s">
        <v>188</v>
      </c>
      <c r="E297" s="492" t="s">
        <v>1630</v>
      </c>
      <c r="F297" s="606">
        <v>46113.0</v>
      </c>
      <c r="G297" s="860" t="s">
        <v>1304</v>
      </c>
      <c r="H297" s="704" t="s">
        <v>1873</v>
      </c>
      <c r="I297" s="492" t="s">
        <v>1874</v>
      </c>
      <c r="J297" s="492" t="s">
        <v>190</v>
      </c>
      <c r="K297" s="643">
        <v>0.0</v>
      </c>
      <c r="L297" s="643">
        <v>0.0</v>
      </c>
      <c r="M297" s="622">
        <v>64000.0</v>
      </c>
      <c r="N297" s="610"/>
      <c r="O297" s="809"/>
      <c r="P297" s="639">
        <v>46129.0</v>
      </c>
      <c r="Q297" s="639">
        <v>46130.0</v>
      </c>
      <c r="R297" s="636">
        <f t="shared" si="24"/>
        <v>1</v>
      </c>
      <c r="S297" s="639">
        <v>46130.0</v>
      </c>
      <c r="T297" s="980">
        <f t="shared" si="7"/>
        <v>1</v>
      </c>
      <c r="U297" s="980">
        <f t="shared" si="8"/>
        <v>0</v>
      </c>
      <c r="V297" s="639">
        <v>46130.0</v>
      </c>
      <c r="W297" s="982">
        <f t="shared" si="42"/>
        <v>0</v>
      </c>
      <c r="X297" s="982">
        <f t="shared" si="43"/>
        <v>1</v>
      </c>
      <c r="Y297" s="610">
        <v>46135.0</v>
      </c>
      <c r="Z297" s="980">
        <f t="shared" si="9"/>
        <v>6</v>
      </c>
      <c r="AA297" s="984">
        <f t="shared" si="41"/>
        <v>5</v>
      </c>
      <c r="AB297" s="1028"/>
      <c r="AC297" s="967" t="s">
        <v>1875</v>
      </c>
      <c r="AD297" s="994"/>
      <c r="AE297" s="1023"/>
      <c r="AF297" s="994"/>
      <c r="AG297" s="994"/>
    </row>
    <row r="298" ht="13.5" hidden="1" customHeight="1">
      <c r="A298" s="667" t="b">
        <v>0</v>
      </c>
      <c r="B298" s="635" t="s">
        <v>135</v>
      </c>
      <c r="C298" s="635" t="s">
        <v>114</v>
      </c>
      <c r="D298" s="629" t="s">
        <v>188</v>
      </c>
      <c r="E298" s="629" t="s">
        <v>1608</v>
      </c>
      <c r="F298" s="606">
        <v>46113.0</v>
      </c>
      <c r="G298" s="902" t="s">
        <v>1303</v>
      </c>
      <c r="H298" s="704" t="s">
        <v>1876</v>
      </c>
      <c r="I298" s="629" t="s">
        <v>1877</v>
      </c>
      <c r="J298" s="629" t="s">
        <v>190</v>
      </c>
      <c r="K298" s="643">
        <v>0.0</v>
      </c>
      <c r="L298" s="643">
        <v>0.0</v>
      </c>
      <c r="M298" s="622">
        <v>76000.0</v>
      </c>
      <c r="N298" s="610"/>
      <c r="O298" s="809"/>
      <c r="P298" s="639">
        <v>46128.0</v>
      </c>
      <c r="Q298" s="639">
        <v>46132.0</v>
      </c>
      <c r="R298" s="636">
        <f t="shared" si="24"/>
        <v>4</v>
      </c>
      <c r="S298" s="639">
        <v>46132.0</v>
      </c>
      <c r="T298" s="980">
        <f t="shared" si="7"/>
        <v>4</v>
      </c>
      <c r="U298" s="980">
        <f t="shared" si="8"/>
        <v>0</v>
      </c>
      <c r="V298" s="639">
        <v>46132.0</v>
      </c>
      <c r="W298" s="982">
        <f t="shared" si="42"/>
        <v>0</v>
      </c>
      <c r="X298" s="982">
        <f t="shared" si="43"/>
        <v>4</v>
      </c>
      <c r="Y298" s="610">
        <v>46135.0</v>
      </c>
      <c r="Z298" s="980">
        <f t="shared" si="9"/>
        <v>7</v>
      </c>
      <c r="AA298" s="984">
        <f t="shared" si="41"/>
        <v>3</v>
      </c>
      <c r="AB298" s="1028"/>
      <c r="AC298" s="967"/>
      <c r="AD298" s="994"/>
      <c r="AE298" s="1023"/>
      <c r="AF298" s="994"/>
      <c r="AG298" s="994"/>
    </row>
    <row r="299" ht="13.5" hidden="1" customHeight="1">
      <c r="A299" s="667" t="b">
        <v>0</v>
      </c>
      <c r="B299" s="635" t="s">
        <v>135</v>
      </c>
      <c r="C299" s="635" t="s">
        <v>134</v>
      </c>
      <c r="D299" s="492" t="s">
        <v>188</v>
      </c>
      <c r="E299" s="492" t="s">
        <v>1333</v>
      </c>
      <c r="F299" s="606">
        <v>46113.0</v>
      </c>
      <c r="G299" s="860" t="s">
        <v>1303</v>
      </c>
      <c r="H299" s="704" t="s">
        <v>1878</v>
      </c>
      <c r="I299" s="492" t="s">
        <v>1879</v>
      </c>
      <c r="J299" s="492" t="s">
        <v>190</v>
      </c>
      <c r="K299" s="643">
        <v>0.0</v>
      </c>
      <c r="L299" s="643">
        <v>0.0</v>
      </c>
      <c r="M299" s="622">
        <v>76000.0</v>
      </c>
      <c r="N299" s="610"/>
      <c r="O299" s="809"/>
      <c r="P299" s="639">
        <v>46129.0</v>
      </c>
      <c r="Q299" s="639">
        <v>46132.0</v>
      </c>
      <c r="R299" s="636">
        <f t="shared" si="24"/>
        <v>3</v>
      </c>
      <c r="S299" s="639">
        <v>46132.0</v>
      </c>
      <c r="T299" s="980">
        <f t="shared" si="7"/>
        <v>3</v>
      </c>
      <c r="U299" s="980">
        <f t="shared" si="8"/>
        <v>0</v>
      </c>
      <c r="V299" s="639">
        <v>46132.0</v>
      </c>
      <c r="W299" s="982">
        <f t="shared" si="42"/>
        <v>0</v>
      </c>
      <c r="X299" s="982">
        <f t="shared" si="43"/>
        <v>3</v>
      </c>
      <c r="Y299" s="610">
        <v>46135.0</v>
      </c>
      <c r="Z299" s="980">
        <f t="shared" si="9"/>
        <v>6</v>
      </c>
      <c r="AA299" s="984">
        <f t="shared" si="41"/>
        <v>3</v>
      </c>
      <c r="AB299" s="1028"/>
      <c r="AC299" s="967"/>
      <c r="AD299" s="994"/>
      <c r="AE299" s="1023"/>
      <c r="AF299" s="994"/>
      <c r="AG299" s="994"/>
    </row>
    <row r="300" ht="13.5" hidden="1" customHeight="1">
      <c r="A300" s="667" t="b">
        <v>0</v>
      </c>
      <c r="B300" s="635" t="s">
        <v>135</v>
      </c>
      <c r="C300" s="635" t="s">
        <v>134</v>
      </c>
      <c r="D300" s="629" t="s">
        <v>188</v>
      </c>
      <c r="E300" s="629" t="s">
        <v>1369</v>
      </c>
      <c r="F300" s="606">
        <v>46113.0</v>
      </c>
      <c r="G300" s="902" t="s">
        <v>1304</v>
      </c>
      <c r="H300" s="1045" t="s">
        <v>1880</v>
      </c>
      <c r="I300" s="629" t="s">
        <v>1881</v>
      </c>
      <c r="J300" s="629" t="s">
        <v>190</v>
      </c>
      <c r="K300" s="643">
        <v>0.0</v>
      </c>
      <c r="L300" s="643">
        <v>0.0</v>
      </c>
      <c r="M300" s="622">
        <v>64000.0</v>
      </c>
      <c r="N300" s="610"/>
      <c r="O300" s="809"/>
      <c r="P300" s="639">
        <v>46120.0</v>
      </c>
      <c r="Q300" s="639">
        <v>46126.0</v>
      </c>
      <c r="R300" s="636">
        <f t="shared" si="24"/>
        <v>6</v>
      </c>
      <c r="S300" s="639">
        <v>46126.0</v>
      </c>
      <c r="T300" s="980">
        <f t="shared" si="7"/>
        <v>6</v>
      </c>
      <c r="U300" s="980">
        <f t="shared" si="8"/>
        <v>0</v>
      </c>
      <c r="V300" s="639">
        <v>46126.0</v>
      </c>
      <c r="W300" s="982">
        <f t="shared" si="42"/>
        <v>0</v>
      </c>
      <c r="X300" s="982">
        <f t="shared" si="43"/>
        <v>6</v>
      </c>
      <c r="Y300" s="610">
        <v>46139.0</v>
      </c>
      <c r="Z300" s="980">
        <f t="shared" si="9"/>
        <v>19</v>
      </c>
      <c r="AA300" s="984">
        <f t="shared" si="41"/>
        <v>13</v>
      </c>
      <c r="AB300" s="1028"/>
      <c r="AC300" s="967" t="s">
        <v>1882</v>
      </c>
      <c r="AD300" s="994"/>
      <c r="AE300" s="1023"/>
      <c r="AF300" s="994"/>
      <c r="AG300" s="994"/>
    </row>
    <row r="301" ht="13.5" hidden="1" customHeight="1">
      <c r="A301" s="667" t="b">
        <v>0</v>
      </c>
      <c r="B301" s="635" t="s">
        <v>135</v>
      </c>
      <c r="C301" s="635" t="s">
        <v>134</v>
      </c>
      <c r="D301" s="492" t="s">
        <v>188</v>
      </c>
      <c r="E301" s="492" t="s">
        <v>1369</v>
      </c>
      <c r="F301" s="606">
        <v>46113.0</v>
      </c>
      <c r="G301" s="860" t="s">
        <v>1303</v>
      </c>
      <c r="H301" s="704" t="s">
        <v>1812</v>
      </c>
      <c r="I301" s="492" t="s">
        <v>1813</v>
      </c>
      <c r="J301" s="649" t="s">
        <v>190</v>
      </c>
      <c r="K301" s="643">
        <v>0.0</v>
      </c>
      <c r="L301" s="643">
        <v>0.0</v>
      </c>
      <c r="M301" s="622">
        <v>49000.0</v>
      </c>
      <c r="N301" s="610"/>
      <c r="O301" s="945"/>
      <c r="P301" s="639">
        <v>46106.0</v>
      </c>
      <c r="Q301" s="639">
        <v>46118.0</v>
      </c>
      <c r="R301" s="636">
        <f t="shared" si="24"/>
        <v>12</v>
      </c>
      <c r="S301" s="639">
        <v>46118.0</v>
      </c>
      <c r="T301" s="980">
        <f t="shared" si="7"/>
        <v>12</v>
      </c>
      <c r="U301" s="980">
        <f t="shared" si="8"/>
        <v>0</v>
      </c>
      <c r="V301" s="639">
        <v>46128.0</v>
      </c>
      <c r="W301" s="982">
        <f t="shared" si="42"/>
        <v>10</v>
      </c>
      <c r="X301" s="982">
        <f t="shared" si="43"/>
        <v>22</v>
      </c>
      <c r="Y301" s="610">
        <v>46136.0</v>
      </c>
      <c r="Z301" s="980">
        <f t="shared" si="9"/>
        <v>30</v>
      </c>
      <c r="AA301" s="984">
        <f t="shared" si="41"/>
        <v>8</v>
      </c>
      <c r="AB301" s="1028"/>
      <c r="AC301" s="967" t="s">
        <v>1814</v>
      </c>
      <c r="AD301" s="994"/>
      <c r="AE301" s="1023"/>
      <c r="AF301" s="994"/>
      <c r="AG301" s="994"/>
    </row>
    <row r="302" ht="13.5" hidden="1" customHeight="1">
      <c r="A302" s="667" t="b">
        <v>0</v>
      </c>
      <c r="B302" s="635" t="s">
        <v>136</v>
      </c>
      <c r="C302" s="635" t="s">
        <v>114</v>
      </c>
      <c r="D302" s="629" t="s">
        <v>188</v>
      </c>
      <c r="E302" s="629" t="s">
        <v>1333</v>
      </c>
      <c r="F302" s="606">
        <v>46113.0</v>
      </c>
      <c r="G302" s="902" t="s">
        <v>1303</v>
      </c>
      <c r="H302" s="1030" t="s">
        <v>1883</v>
      </c>
      <c r="I302" s="629" t="s">
        <v>1884</v>
      </c>
      <c r="J302" s="629" t="s">
        <v>190</v>
      </c>
      <c r="K302" s="643">
        <v>0.0</v>
      </c>
      <c r="L302" s="643">
        <v>0.0</v>
      </c>
      <c r="M302" s="622">
        <v>76000.0</v>
      </c>
      <c r="N302" s="610"/>
      <c r="O302" s="809"/>
      <c r="P302" s="639">
        <v>46129.0</v>
      </c>
      <c r="Q302" s="639">
        <v>46130.0</v>
      </c>
      <c r="R302" s="636">
        <f t="shared" si="24"/>
        <v>1</v>
      </c>
      <c r="S302" s="639">
        <v>46130.0</v>
      </c>
      <c r="T302" s="980">
        <f t="shared" si="7"/>
        <v>1</v>
      </c>
      <c r="U302" s="980">
        <f t="shared" si="8"/>
        <v>0</v>
      </c>
      <c r="V302" s="639">
        <v>46130.0</v>
      </c>
      <c r="W302" s="982">
        <f t="shared" si="42"/>
        <v>0</v>
      </c>
      <c r="X302" s="982">
        <f t="shared" si="43"/>
        <v>1</v>
      </c>
      <c r="Y302" s="610">
        <v>46136.0</v>
      </c>
      <c r="Z302" s="980">
        <f t="shared" si="9"/>
        <v>7</v>
      </c>
      <c r="AA302" s="984">
        <f t="shared" si="41"/>
        <v>6</v>
      </c>
      <c r="AB302" s="1028"/>
      <c r="AC302" s="967"/>
      <c r="AD302" s="994"/>
      <c r="AE302" s="1023"/>
      <c r="AF302" s="994"/>
      <c r="AG302" s="994"/>
    </row>
    <row r="303" ht="13.5" hidden="1" customHeight="1">
      <c r="A303" s="667" t="b">
        <v>0</v>
      </c>
      <c r="B303" s="635" t="s">
        <v>136</v>
      </c>
      <c r="C303" s="635" t="s">
        <v>134</v>
      </c>
      <c r="D303" s="492" t="s">
        <v>188</v>
      </c>
      <c r="E303" s="492" t="s">
        <v>1333</v>
      </c>
      <c r="F303" s="606">
        <v>46143.0</v>
      </c>
      <c r="G303" s="860" t="s">
        <v>1303</v>
      </c>
      <c r="H303" s="704" t="s">
        <v>1885</v>
      </c>
      <c r="I303" s="492" t="s">
        <v>1886</v>
      </c>
      <c r="J303" s="492" t="s">
        <v>190</v>
      </c>
      <c r="K303" s="643">
        <v>0.0</v>
      </c>
      <c r="L303" s="643">
        <v>0.0</v>
      </c>
      <c r="M303" s="622">
        <v>76000.0</v>
      </c>
      <c r="N303" s="610"/>
      <c r="O303" s="809"/>
      <c r="P303" s="639">
        <v>46134.0</v>
      </c>
      <c r="Q303" s="639">
        <v>46136.0</v>
      </c>
      <c r="R303" s="636">
        <f t="shared" si="24"/>
        <v>2</v>
      </c>
      <c r="S303" s="639">
        <v>46136.0</v>
      </c>
      <c r="T303" s="980">
        <f t="shared" si="7"/>
        <v>2</v>
      </c>
      <c r="U303" s="980">
        <f t="shared" si="8"/>
        <v>0</v>
      </c>
      <c r="V303" s="639">
        <v>46136.0</v>
      </c>
      <c r="W303" s="982">
        <f t="shared" si="42"/>
        <v>0</v>
      </c>
      <c r="X303" s="982">
        <f t="shared" si="43"/>
        <v>2</v>
      </c>
      <c r="Y303" s="1031">
        <v>46150.0</v>
      </c>
      <c r="Z303" s="980">
        <f t="shared" si="9"/>
        <v>16</v>
      </c>
      <c r="AA303" s="984">
        <f t="shared" si="41"/>
        <v>14</v>
      </c>
      <c r="AB303" s="989"/>
      <c r="AC303" s="967" t="s">
        <v>1887</v>
      </c>
      <c r="AD303" s="994"/>
      <c r="AE303" s="1023"/>
      <c r="AF303" s="994"/>
      <c r="AG303" s="994"/>
    </row>
    <row r="304" ht="13.5" hidden="1" customHeight="1">
      <c r="A304" s="667" t="b">
        <v>0</v>
      </c>
      <c r="B304" s="635" t="s">
        <v>135</v>
      </c>
      <c r="C304" s="635" t="s">
        <v>114</v>
      </c>
      <c r="D304" s="629" t="s">
        <v>188</v>
      </c>
      <c r="E304" s="629" t="s">
        <v>1369</v>
      </c>
      <c r="F304" s="606">
        <v>46143.0</v>
      </c>
      <c r="G304" s="902" t="s">
        <v>1303</v>
      </c>
      <c r="H304" s="704" t="s">
        <v>1888</v>
      </c>
      <c r="I304" s="629" t="s">
        <v>1889</v>
      </c>
      <c r="J304" s="629" t="s">
        <v>190</v>
      </c>
      <c r="K304" s="643">
        <v>0.0</v>
      </c>
      <c r="L304" s="643">
        <v>0.0</v>
      </c>
      <c r="M304" s="622">
        <v>76000.0</v>
      </c>
      <c r="N304" s="610"/>
      <c r="O304" s="809"/>
      <c r="P304" s="639">
        <v>46134.0</v>
      </c>
      <c r="Q304" s="639">
        <v>46136.0</v>
      </c>
      <c r="R304" s="636">
        <f t="shared" si="24"/>
        <v>2</v>
      </c>
      <c r="S304" s="639">
        <v>46136.0</v>
      </c>
      <c r="T304" s="980">
        <f t="shared" si="7"/>
        <v>2</v>
      </c>
      <c r="U304" s="980">
        <f t="shared" si="8"/>
        <v>0</v>
      </c>
      <c r="V304" s="639">
        <v>46136.0</v>
      </c>
      <c r="W304" s="982">
        <f t="shared" si="42"/>
        <v>0</v>
      </c>
      <c r="X304" s="982">
        <f t="shared" si="43"/>
        <v>2</v>
      </c>
      <c r="Y304" s="1031">
        <v>46153.0</v>
      </c>
      <c r="Z304" s="980">
        <f t="shared" si="9"/>
        <v>19</v>
      </c>
      <c r="AA304" s="984">
        <f t="shared" si="41"/>
        <v>17</v>
      </c>
      <c r="AB304" s="989"/>
      <c r="AC304" s="967" t="s">
        <v>1890</v>
      </c>
      <c r="AD304" s="994"/>
      <c r="AE304" s="1023"/>
      <c r="AF304" s="994"/>
      <c r="AG304" s="994"/>
    </row>
    <row r="305" ht="13.5" hidden="1" customHeight="1">
      <c r="A305" s="667" t="b">
        <v>0</v>
      </c>
      <c r="B305" s="635" t="s">
        <v>138</v>
      </c>
      <c r="C305" s="635" t="s">
        <v>134</v>
      </c>
      <c r="D305" s="492" t="s">
        <v>188</v>
      </c>
      <c r="E305" s="492" t="s">
        <v>1333</v>
      </c>
      <c r="F305" s="606">
        <v>46113.0</v>
      </c>
      <c r="G305" s="860" t="s">
        <v>1303</v>
      </c>
      <c r="H305" s="704" t="s">
        <v>1871</v>
      </c>
      <c r="I305" s="492" t="s">
        <v>1872</v>
      </c>
      <c r="J305" s="492" t="s">
        <v>190</v>
      </c>
      <c r="K305" s="643">
        <v>0.0</v>
      </c>
      <c r="L305" s="643">
        <v>0.0</v>
      </c>
      <c r="M305" s="622">
        <v>76000.0</v>
      </c>
      <c r="N305" s="610"/>
      <c r="O305" s="945"/>
      <c r="P305" s="639">
        <v>46129.0</v>
      </c>
      <c r="Q305" s="639">
        <v>46130.0</v>
      </c>
      <c r="R305" s="636">
        <f t="shared" si="24"/>
        <v>1</v>
      </c>
      <c r="S305" s="639">
        <v>46130.0</v>
      </c>
      <c r="T305" s="980">
        <f t="shared" si="7"/>
        <v>1</v>
      </c>
      <c r="U305" s="980">
        <f t="shared" si="8"/>
        <v>0</v>
      </c>
      <c r="V305" s="639">
        <v>46130.0</v>
      </c>
      <c r="W305" s="982">
        <f t="shared" si="42"/>
        <v>0</v>
      </c>
      <c r="X305" s="982">
        <f t="shared" si="43"/>
        <v>1</v>
      </c>
      <c r="Y305" s="610">
        <v>46136.0</v>
      </c>
      <c r="Z305" s="980">
        <f t="shared" si="9"/>
        <v>7</v>
      </c>
      <c r="AA305" s="984">
        <f t="shared" si="41"/>
        <v>6</v>
      </c>
      <c r="AB305" s="1028"/>
      <c r="AC305" s="967"/>
      <c r="AD305" s="994"/>
      <c r="AE305" s="1023"/>
      <c r="AF305" s="994"/>
      <c r="AG305" s="994"/>
    </row>
    <row r="306" ht="13.5" hidden="1" customHeight="1">
      <c r="A306" s="667" t="b">
        <v>0</v>
      </c>
      <c r="B306" s="635" t="s">
        <v>135</v>
      </c>
      <c r="C306" s="635" t="s">
        <v>114</v>
      </c>
      <c r="D306" s="629" t="s">
        <v>188</v>
      </c>
      <c r="E306" s="629" t="s">
        <v>1608</v>
      </c>
      <c r="F306" s="606">
        <v>46113.0</v>
      </c>
      <c r="G306" s="902" t="s">
        <v>1304</v>
      </c>
      <c r="H306" s="704" t="s">
        <v>1876</v>
      </c>
      <c r="I306" s="629" t="s">
        <v>1877</v>
      </c>
      <c r="J306" s="629" t="s">
        <v>190</v>
      </c>
      <c r="K306" s="643">
        <v>0.0</v>
      </c>
      <c r="L306" s="643">
        <v>0.0</v>
      </c>
      <c r="M306" s="622">
        <v>64000.0</v>
      </c>
      <c r="N306" s="610"/>
      <c r="O306" s="809"/>
      <c r="P306" s="639">
        <v>46128.0</v>
      </c>
      <c r="Q306" s="639">
        <v>46132.0</v>
      </c>
      <c r="R306" s="636">
        <f t="shared" si="24"/>
        <v>4</v>
      </c>
      <c r="S306" s="639">
        <v>46132.0</v>
      </c>
      <c r="T306" s="980">
        <f t="shared" si="7"/>
        <v>4</v>
      </c>
      <c r="U306" s="980">
        <f t="shared" si="8"/>
        <v>0</v>
      </c>
      <c r="V306" s="639">
        <v>46132.0</v>
      </c>
      <c r="W306" s="982">
        <f t="shared" si="42"/>
        <v>0</v>
      </c>
      <c r="X306" s="982">
        <f t="shared" si="43"/>
        <v>4</v>
      </c>
      <c r="Y306" s="610">
        <v>46136.0</v>
      </c>
      <c r="Z306" s="980">
        <f t="shared" si="9"/>
        <v>8</v>
      </c>
      <c r="AA306" s="984">
        <f t="shared" si="41"/>
        <v>4</v>
      </c>
      <c r="AB306" s="1028"/>
      <c r="AC306" s="967"/>
      <c r="AD306" s="994"/>
      <c r="AE306" s="1023"/>
      <c r="AF306" s="994"/>
      <c r="AG306" s="994"/>
    </row>
    <row r="307" ht="13.5" hidden="1" customHeight="1">
      <c r="A307" s="667" t="b">
        <v>0</v>
      </c>
      <c r="B307" s="635" t="s">
        <v>138</v>
      </c>
      <c r="C307" s="635" t="s">
        <v>114</v>
      </c>
      <c r="D307" s="492" t="s">
        <v>188</v>
      </c>
      <c r="E307" s="492" t="s">
        <v>1421</v>
      </c>
      <c r="F307" s="606">
        <v>46113.0</v>
      </c>
      <c r="G307" s="860" t="s">
        <v>1304</v>
      </c>
      <c r="H307" s="704" t="s">
        <v>1891</v>
      </c>
      <c r="I307" s="492" t="s">
        <v>1892</v>
      </c>
      <c r="J307" s="492" t="s">
        <v>190</v>
      </c>
      <c r="K307" s="643">
        <v>0.0</v>
      </c>
      <c r="L307" s="643">
        <v>0.0</v>
      </c>
      <c r="M307" s="622">
        <v>64000.0</v>
      </c>
      <c r="N307" s="610"/>
      <c r="O307" s="809"/>
      <c r="P307" s="639">
        <v>46126.0</v>
      </c>
      <c r="Q307" s="639">
        <v>46127.0</v>
      </c>
      <c r="R307" s="636">
        <f t="shared" si="24"/>
        <v>1</v>
      </c>
      <c r="S307" s="639">
        <v>46127.0</v>
      </c>
      <c r="T307" s="980">
        <f t="shared" si="7"/>
        <v>1</v>
      </c>
      <c r="U307" s="980">
        <f t="shared" si="8"/>
        <v>0</v>
      </c>
      <c r="V307" s="639">
        <v>46127.0</v>
      </c>
      <c r="W307" s="982">
        <f t="shared" si="42"/>
        <v>0</v>
      </c>
      <c r="X307" s="982">
        <f t="shared" si="43"/>
        <v>1</v>
      </c>
      <c r="Y307" s="610">
        <v>46139.0</v>
      </c>
      <c r="Z307" s="980">
        <f t="shared" si="9"/>
        <v>13</v>
      </c>
      <c r="AA307" s="984">
        <f t="shared" si="41"/>
        <v>12</v>
      </c>
      <c r="AB307" s="1028"/>
      <c r="AC307" s="967"/>
      <c r="AD307" s="994"/>
      <c r="AE307" s="1023"/>
      <c r="AF307" s="994"/>
      <c r="AG307" s="994"/>
    </row>
    <row r="308" ht="13.5" hidden="1" customHeight="1">
      <c r="A308" s="667" t="b">
        <v>0</v>
      </c>
      <c r="B308" s="635" t="s">
        <v>138</v>
      </c>
      <c r="C308" s="635" t="s">
        <v>114</v>
      </c>
      <c r="D308" s="629" t="s">
        <v>188</v>
      </c>
      <c r="E308" s="629" t="s">
        <v>1421</v>
      </c>
      <c r="F308" s="606">
        <v>46113.0</v>
      </c>
      <c r="G308" s="902" t="s">
        <v>1303</v>
      </c>
      <c r="H308" s="704" t="s">
        <v>1891</v>
      </c>
      <c r="I308" s="629" t="s">
        <v>1892</v>
      </c>
      <c r="J308" s="629" t="s">
        <v>190</v>
      </c>
      <c r="K308" s="643">
        <v>0.0</v>
      </c>
      <c r="L308" s="643">
        <v>0.0</v>
      </c>
      <c r="M308" s="622">
        <v>76000.0</v>
      </c>
      <c r="N308" s="610"/>
      <c r="O308" s="945"/>
      <c r="P308" s="639">
        <v>46126.0</v>
      </c>
      <c r="Q308" s="639">
        <v>46127.0</v>
      </c>
      <c r="R308" s="636">
        <f t="shared" si="24"/>
        <v>1</v>
      </c>
      <c r="S308" s="639">
        <v>46127.0</v>
      </c>
      <c r="T308" s="980">
        <f t="shared" si="7"/>
        <v>1</v>
      </c>
      <c r="U308" s="980">
        <f t="shared" si="8"/>
        <v>0</v>
      </c>
      <c r="V308" s="639">
        <v>46129.0</v>
      </c>
      <c r="W308" s="982">
        <f t="shared" si="42"/>
        <v>2</v>
      </c>
      <c r="X308" s="982">
        <f t="shared" si="43"/>
        <v>3</v>
      </c>
      <c r="Y308" s="610">
        <v>46140.0</v>
      </c>
      <c r="Z308" s="980">
        <f t="shared" si="9"/>
        <v>14</v>
      </c>
      <c r="AA308" s="984">
        <f t="shared" si="41"/>
        <v>11</v>
      </c>
      <c r="AB308" s="1028"/>
      <c r="AC308" s="967"/>
      <c r="AD308" s="994"/>
      <c r="AE308" s="1023"/>
      <c r="AF308" s="994"/>
      <c r="AG308" s="994"/>
    </row>
    <row r="309" ht="13.5" hidden="1" customHeight="1">
      <c r="A309" s="667" t="b">
        <v>0</v>
      </c>
      <c r="B309" s="635" t="s">
        <v>135</v>
      </c>
      <c r="C309" s="635" t="s">
        <v>134</v>
      </c>
      <c r="D309" s="492" t="s">
        <v>188</v>
      </c>
      <c r="E309" s="492" t="s">
        <v>1630</v>
      </c>
      <c r="F309" s="606">
        <v>46113.0</v>
      </c>
      <c r="G309" s="860" t="s">
        <v>1303</v>
      </c>
      <c r="H309" s="704" t="s">
        <v>1873</v>
      </c>
      <c r="I309" s="492" t="s">
        <v>1874</v>
      </c>
      <c r="J309" s="492" t="s">
        <v>190</v>
      </c>
      <c r="K309" s="643">
        <v>0.0</v>
      </c>
      <c r="L309" s="643">
        <v>0.0</v>
      </c>
      <c r="M309" s="622">
        <v>76000.0</v>
      </c>
      <c r="N309" s="610"/>
      <c r="O309" s="809"/>
      <c r="P309" s="639">
        <v>46129.0</v>
      </c>
      <c r="Q309" s="639">
        <v>46130.0</v>
      </c>
      <c r="R309" s="636">
        <f t="shared" si="24"/>
        <v>1</v>
      </c>
      <c r="S309" s="639">
        <v>46130.0</v>
      </c>
      <c r="T309" s="980">
        <f t="shared" si="7"/>
        <v>1</v>
      </c>
      <c r="U309" s="980">
        <f t="shared" si="8"/>
        <v>0</v>
      </c>
      <c r="V309" s="639">
        <v>46130.0</v>
      </c>
      <c r="W309" s="982">
        <f t="shared" si="42"/>
        <v>0</v>
      </c>
      <c r="X309" s="982">
        <f t="shared" si="43"/>
        <v>1</v>
      </c>
      <c r="Y309" s="610">
        <v>46140.0</v>
      </c>
      <c r="Z309" s="980">
        <f t="shared" si="9"/>
        <v>11</v>
      </c>
      <c r="AA309" s="984">
        <f t="shared" si="41"/>
        <v>10</v>
      </c>
      <c r="AB309" s="1028"/>
      <c r="AC309" s="967" t="s">
        <v>1875</v>
      </c>
      <c r="AD309" s="994"/>
      <c r="AE309" s="1023"/>
      <c r="AF309" s="994"/>
      <c r="AG309" s="994"/>
    </row>
    <row r="310" ht="13.5" hidden="1" customHeight="1">
      <c r="A310" s="667" t="b">
        <v>0</v>
      </c>
      <c r="B310" s="635" t="s">
        <v>138</v>
      </c>
      <c r="C310" s="635" t="s">
        <v>134</v>
      </c>
      <c r="D310" s="629" t="s">
        <v>188</v>
      </c>
      <c r="E310" s="629" t="s">
        <v>1369</v>
      </c>
      <c r="F310" s="606">
        <v>46113.0</v>
      </c>
      <c r="G310" s="902" t="s">
        <v>1304</v>
      </c>
      <c r="H310" s="704" t="s">
        <v>1893</v>
      </c>
      <c r="I310" s="629" t="s">
        <v>1894</v>
      </c>
      <c r="J310" s="629" t="s">
        <v>190</v>
      </c>
      <c r="K310" s="643">
        <v>0.0</v>
      </c>
      <c r="L310" s="643">
        <v>0.0</v>
      </c>
      <c r="M310" s="622">
        <v>64000.0</v>
      </c>
      <c r="N310" s="610"/>
      <c r="O310" s="809"/>
      <c r="P310" s="639">
        <v>46133.0</v>
      </c>
      <c r="Q310" s="639">
        <v>46134.0</v>
      </c>
      <c r="R310" s="636">
        <f t="shared" si="24"/>
        <v>1</v>
      </c>
      <c r="S310" s="639">
        <v>46134.0</v>
      </c>
      <c r="T310" s="980">
        <f t="shared" si="7"/>
        <v>1</v>
      </c>
      <c r="U310" s="980">
        <f t="shared" si="8"/>
        <v>0</v>
      </c>
      <c r="V310" s="639">
        <v>46134.0</v>
      </c>
      <c r="W310" s="982">
        <f t="shared" si="42"/>
        <v>0</v>
      </c>
      <c r="X310" s="982">
        <f t="shared" si="43"/>
        <v>1</v>
      </c>
      <c r="Y310" s="610">
        <v>46140.0</v>
      </c>
      <c r="Z310" s="980">
        <f t="shared" si="9"/>
        <v>7</v>
      </c>
      <c r="AA310" s="984">
        <f t="shared" si="41"/>
        <v>6</v>
      </c>
      <c r="AB310" s="989"/>
      <c r="AC310" s="967" t="s">
        <v>1895</v>
      </c>
      <c r="AD310" s="994"/>
      <c r="AE310" s="1023"/>
      <c r="AF310" s="994"/>
      <c r="AG310" s="994"/>
    </row>
    <row r="311" ht="13.5" hidden="1" customHeight="1">
      <c r="A311" s="667" t="b">
        <v>0</v>
      </c>
      <c r="B311" s="635" t="s">
        <v>138</v>
      </c>
      <c r="C311" s="635" t="s">
        <v>134</v>
      </c>
      <c r="D311" s="492" t="s">
        <v>188</v>
      </c>
      <c r="E311" s="492" t="s">
        <v>1369</v>
      </c>
      <c r="F311" s="606">
        <v>46113.0</v>
      </c>
      <c r="G311" s="860" t="s">
        <v>1304</v>
      </c>
      <c r="H311" s="704" t="s">
        <v>1866</v>
      </c>
      <c r="I311" s="492" t="s">
        <v>1867</v>
      </c>
      <c r="J311" s="492" t="s">
        <v>190</v>
      </c>
      <c r="K311" s="643">
        <v>0.0</v>
      </c>
      <c r="L311" s="643">
        <v>0.0</v>
      </c>
      <c r="M311" s="622">
        <v>64000.0</v>
      </c>
      <c r="N311" s="610"/>
      <c r="O311" s="945"/>
      <c r="P311" s="639">
        <v>46129.0</v>
      </c>
      <c r="Q311" s="639">
        <v>46130.0</v>
      </c>
      <c r="R311" s="636">
        <f t="shared" si="24"/>
        <v>1</v>
      </c>
      <c r="S311" s="639">
        <v>46130.0</v>
      </c>
      <c r="T311" s="980">
        <f t="shared" si="7"/>
        <v>1</v>
      </c>
      <c r="U311" s="980">
        <f t="shared" si="8"/>
        <v>0</v>
      </c>
      <c r="V311" s="639">
        <v>46130.0</v>
      </c>
      <c r="W311" s="982">
        <f t="shared" si="42"/>
        <v>0</v>
      </c>
      <c r="X311" s="982">
        <f t="shared" si="43"/>
        <v>1</v>
      </c>
      <c r="Y311" s="610">
        <v>46140.0</v>
      </c>
      <c r="Z311" s="980">
        <f t="shared" si="9"/>
        <v>11</v>
      </c>
      <c r="AA311" s="984">
        <f t="shared" si="41"/>
        <v>10</v>
      </c>
      <c r="AB311" s="1028"/>
      <c r="AC311" s="967" t="s">
        <v>1868</v>
      </c>
      <c r="AD311" s="994"/>
      <c r="AE311" s="1023"/>
      <c r="AF311" s="994"/>
      <c r="AG311" s="994"/>
    </row>
    <row r="312" ht="13.5" hidden="1" customHeight="1">
      <c r="A312" s="667" t="b">
        <v>0</v>
      </c>
      <c r="B312" s="635" t="s">
        <v>138</v>
      </c>
      <c r="C312" s="635" t="s">
        <v>114</v>
      </c>
      <c r="D312" s="629" t="s">
        <v>188</v>
      </c>
      <c r="E312" s="629" t="s">
        <v>1333</v>
      </c>
      <c r="F312" s="628">
        <v>46113.0</v>
      </c>
      <c r="G312" s="902" t="s">
        <v>1304</v>
      </c>
      <c r="H312" s="704" t="s">
        <v>1831</v>
      </c>
      <c r="I312" s="629" t="s">
        <v>1832</v>
      </c>
      <c r="J312" s="629" t="s">
        <v>190</v>
      </c>
      <c r="K312" s="643">
        <v>0.0</v>
      </c>
      <c r="L312" s="643">
        <v>0.0</v>
      </c>
      <c r="M312" s="622">
        <v>64000.0</v>
      </c>
      <c r="N312" s="610"/>
      <c r="O312" s="945"/>
      <c r="P312" s="639">
        <v>46113.0</v>
      </c>
      <c r="Q312" s="610">
        <v>46120.0</v>
      </c>
      <c r="R312" s="636">
        <f t="shared" si="24"/>
        <v>7</v>
      </c>
      <c r="S312" s="610">
        <v>46120.0</v>
      </c>
      <c r="T312" s="980">
        <f t="shared" si="7"/>
        <v>7</v>
      </c>
      <c r="U312" s="980">
        <f t="shared" si="8"/>
        <v>0</v>
      </c>
      <c r="V312" s="610">
        <v>46120.0</v>
      </c>
      <c r="W312" s="982">
        <f t="shared" si="42"/>
        <v>0</v>
      </c>
      <c r="X312" s="982">
        <f t="shared" si="43"/>
        <v>7</v>
      </c>
      <c r="Y312" s="610">
        <v>46140.0</v>
      </c>
      <c r="Z312" s="980">
        <f t="shared" si="9"/>
        <v>27</v>
      </c>
      <c r="AA312" s="984">
        <f t="shared" si="41"/>
        <v>20</v>
      </c>
      <c r="AB312" s="1028"/>
      <c r="AC312" s="967" t="s">
        <v>1833</v>
      </c>
      <c r="AD312" s="994"/>
      <c r="AE312" s="1023"/>
      <c r="AF312" s="994"/>
      <c r="AG312" s="994"/>
    </row>
    <row r="313" ht="13.5" hidden="1" customHeight="1">
      <c r="A313" s="667" t="b">
        <v>0</v>
      </c>
      <c r="B313" s="635" t="s">
        <v>135</v>
      </c>
      <c r="C313" s="635" t="s">
        <v>114</v>
      </c>
      <c r="D313" s="492" t="s">
        <v>188</v>
      </c>
      <c r="E313" s="492" t="s">
        <v>1784</v>
      </c>
      <c r="F313" s="606">
        <v>46113.0</v>
      </c>
      <c r="G313" s="860" t="s">
        <v>1304</v>
      </c>
      <c r="H313" s="704" t="s">
        <v>1788</v>
      </c>
      <c r="I313" s="492" t="s">
        <v>1789</v>
      </c>
      <c r="J313" s="492" t="s">
        <v>190</v>
      </c>
      <c r="K313" s="643">
        <v>0.0</v>
      </c>
      <c r="L313" s="643">
        <v>0.0</v>
      </c>
      <c r="M313" s="622">
        <v>64000.0</v>
      </c>
      <c r="N313" s="610"/>
      <c r="O313" s="809"/>
      <c r="P313" s="639">
        <v>46098.0</v>
      </c>
      <c r="Q313" s="639">
        <v>46112.0</v>
      </c>
      <c r="R313" s="636">
        <f t="shared" si="24"/>
        <v>14</v>
      </c>
      <c r="S313" s="610">
        <v>46121.0</v>
      </c>
      <c r="T313" s="980">
        <f t="shared" si="7"/>
        <v>23</v>
      </c>
      <c r="U313" s="980">
        <f t="shared" si="8"/>
        <v>9</v>
      </c>
      <c r="V313" s="639">
        <v>46127.0</v>
      </c>
      <c r="W313" s="982">
        <f t="shared" si="42"/>
        <v>6</v>
      </c>
      <c r="X313" s="982">
        <f t="shared" si="43"/>
        <v>29</v>
      </c>
      <c r="Y313" s="610">
        <v>46140.0</v>
      </c>
      <c r="Z313" s="980">
        <f t="shared" si="9"/>
        <v>42</v>
      </c>
      <c r="AA313" s="984">
        <f t="shared" si="41"/>
        <v>13</v>
      </c>
      <c r="AB313" s="1028"/>
      <c r="AC313" s="967" t="s">
        <v>1790</v>
      </c>
      <c r="AD313" s="994"/>
      <c r="AE313" s="1023"/>
      <c r="AF313" s="994"/>
      <c r="AG313" s="994"/>
    </row>
    <row r="314" ht="13.5" hidden="1" customHeight="1">
      <c r="A314" s="667" t="b">
        <v>0</v>
      </c>
      <c r="B314" s="635" t="s">
        <v>135</v>
      </c>
      <c r="C314" s="635" t="s">
        <v>134</v>
      </c>
      <c r="D314" s="629" t="s">
        <v>188</v>
      </c>
      <c r="E314" s="629" t="s">
        <v>1333</v>
      </c>
      <c r="F314" s="606">
        <v>46113.0</v>
      </c>
      <c r="G314" s="902" t="s">
        <v>1303</v>
      </c>
      <c r="H314" s="704" t="s">
        <v>1896</v>
      </c>
      <c r="I314" s="629" t="s">
        <v>1879</v>
      </c>
      <c r="J314" s="629" t="s">
        <v>190</v>
      </c>
      <c r="K314" s="643">
        <v>0.0</v>
      </c>
      <c r="L314" s="643">
        <v>0.0</v>
      </c>
      <c r="M314" s="622">
        <v>76000.0</v>
      </c>
      <c r="N314" s="610"/>
      <c r="O314" s="809"/>
      <c r="P314" s="639">
        <v>46120.0</v>
      </c>
      <c r="Q314" s="639">
        <v>46129.0</v>
      </c>
      <c r="R314" s="636">
        <f t="shared" si="24"/>
        <v>9</v>
      </c>
      <c r="S314" s="639">
        <v>46129.0</v>
      </c>
      <c r="T314" s="980">
        <f t="shared" si="7"/>
        <v>9</v>
      </c>
      <c r="U314" s="980">
        <f t="shared" si="8"/>
        <v>0</v>
      </c>
      <c r="V314" s="639">
        <v>46130.0</v>
      </c>
      <c r="W314" s="982">
        <f t="shared" si="42"/>
        <v>1</v>
      </c>
      <c r="X314" s="982">
        <f t="shared" si="43"/>
        <v>10</v>
      </c>
      <c r="Y314" s="610">
        <v>46140.0</v>
      </c>
      <c r="Z314" s="980">
        <f t="shared" si="9"/>
        <v>20</v>
      </c>
      <c r="AA314" s="984">
        <f t="shared" si="41"/>
        <v>10</v>
      </c>
      <c r="AB314" s="1028"/>
      <c r="AC314" s="967" t="s">
        <v>1897</v>
      </c>
      <c r="AD314" s="994"/>
      <c r="AE314" s="1023"/>
      <c r="AF314" s="994"/>
      <c r="AG314" s="994"/>
    </row>
    <row r="315" ht="13.5" hidden="1" customHeight="1">
      <c r="A315" s="667" t="b">
        <v>0</v>
      </c>
      <c r="B315" s="635" t="s">
        <v>138</v>
      </c>
      <c r="C315" s="635" t="s">
        <v>114</v>
      </c>
      <c r="D315" s="492" t="s">
        <v>188</v>
      </c>
      <c r="E315" s="492" t="s">
        <v>1369</v>
      </c>
      <c r="F315" s="606">
        <v>46143.0</v>
      </c>
      <c r="G315" s="860" t="s">
        <v>1303</v>
      </c>
      <c r="H315" s="1030" t="s">
        <v>1898</v>
      </c>
      <c r="I315" s="492" t="s">
        <v>1513</v>
      </c>
      <c r="J315" s="492" t="s">
        <v>190</v>
      </c>
      <c r="K315" s="643">
        <v>0.0</v>
      </c>
      <c r="L315" s="643">
        <v>0.0</v>
      </c>
      <c r="M315" s="622">
        <v>76000.0</v>
      </c>
      <c r="N315" s="610"/>
      <c r="O315" s="809"/>
      <c r="P315" s="639">
        <v>46136.0</v>
      </c>
      <c r="Q315" s="639">
        <v>46137.0</v>
      </c>
      <c r="R315" s="636">
        <f t="shared" si="24"/>
        <v>1</v>
      </c>
      <c r="S315" s="639">
        <v>46137.0</v>
      </c>
      <c r="T315" s="980">
        <f t="shared" si="7"/>
        <v>1</v>
      </c>
      <c r="U315" s="980">
        <f t="shared" si="8"/>
        <v>0</v>
      </c>
      <c r="V315" s="639">
        <v>46137.0</v>
      </c>
      <c r="W315" s="982">
        <f t="shared" si="42"/>
        <v>0</v>
      </c>
      <c r="X315" s="982">
        <f t="shared" si="43"/>
        <v>1</v>
      </c>
      <c r="Y315" s="1031">
        <v>46153.0</v>
      </c>
      <c r="Z315" s="980">
        <f t="shared" si="9"/>
        <v>17</v>
      </c>
      <c r="AA315" s="984">
        <f t="shared" si="41"/>
        <v>16</v>
      </c>
      <c r="AB315" s="989"/>
      <c r="AC315" s="967" t="s">
        <v>1899</v>
      </c>
      <c r="AD315" s="994"/>
      <c r="AE315" s="1023"/>
      <c r="AF315" s="994"/>
      <c r="AG315" s="994"/>
    </row>
    <row r="316" ht="13.5" hidden="1" customHeight="1">
      <c r="A316" s="667" t="b">
        <v>0</v>
      </c>
      <c r="B316" s="635" t="s">
        <v>136</v>
      </c>
      <c r="C316" s="635" t="s">
        <v>114</v>
      </c>
      <c r="D316" s="629" t="s">
        <v>188</v>
      </c>
      <c r="E316" s="629" t="s">
        <v>1333</v>
      </c>
      <c r="F316" s="606">
        <v>46143.0</v>
      </c>
      <c r="G316" s="902" t="s">
        <v>1303</v>
      </c>
      <c r="H316" s="704" t="s">
        <v>1900</v>
      </c>
      <c r="I316" s="629" t="s">
        <v>1825</v>
      </c>
      <c r="J316" s="629" t="s">
        <v>190</v>
      </c>
      <c r="K316" s="643">
        <v>0.0</v>
      </c>
      <c r="L316" s="643">
        <v>0.0</v>
      </c>
      <c r="M316" s="622">
        <v>76000.0</v>
      </c>
      <c r="N316" s="610"/>
      <c r="O316" s="1033"/>
      <c r="P316" s="639">
        <v>46135.0</v>
      </c>
      <c r="Q316" s="639">
        <v>46138.0</v>
      </c>
      <c r="R316" s="636">
        <f t="shared" si="24"/>
        <v>3</v>
      </c>
      <c r="S316" s="639">
        <v>46138.0</v>
      </c>
      <c r="T316" s="980">
        <f t="shared" si="7"/>
        <v>3</v>
      </c>
      <c r="U316" s="980">
        <f t="shared" si="8"/>
        <v>0</v>
      </c>
      <c r="V316" s="639">
        <v>46138.0</v>
      </c>
      <c r="W316" s="982">
        <f t="shared" si="42"/>
        <v>0</v>
      </c>
      <c r="X316" s="982">
        <f t="shared" si="43"/>
        <v>3</v>
      </c>
      <c r="Y316" s="1031">
        <v>46153.0</v>
      </c>
      <c r="Z316" s="980">
        <f t="shared" si="9"/>
        <v>18</v>
      </c>
      <c r="AA316" s="984">
        <f t="shared" si="41"/>
        <v>15</v>
      </c>
      <c r="AB316" s="989"/>
      <c r="AC316" s="967" t="s">
        <v>1901</v>
      </c>
      <c r="AD316" s="994"/>
      <c r="AE316" s="1023"/>
      <c r="AF316" s="994"/>
      <c r="AG316" s="994"/>
    </row>
    <row r="317" ht="13.5" hidden="1" customHeight="1">
      <c r="A317" s="667" t="b">
        <v>0</v>
      </c>
      <c r="B317" s="635" t="s">
        <v>135</v>
      </c>
      <c r="C317" s="635" t="s">
        <v>114</v>
      </c>
      <c r="D317" s="492" t="s">
        <v>188</v>
      </c>
      <c r="E317" s="492" t="s">
        <v>1369</v>
      </c>
      <c r="F317" s="606">
        <v>46113.0</v>
      </c>
      <c r="G317" s="860" t="s">
        <v>1304</v>
      </c>
      <c r="H317" s="704" t="s">
        <v>1902</v>
      </c>
      <c r="I317" s="492" t="s">
        <v>1903</v>
      </c>
      <c r="J317" s="492" t="s">
        <v>190</v>
      </c>
      <c r="K317" s="643">
        <v>0.0</v>
      </c>
      <c r="L317" s="643">
        <v>0.0</v>
      </c>
      <c r="M317" s="622">
        <v>64000.0</v>
      </c>
      <c r="N317" s="610"/>
      <c r="O317" s="809"/>
      <c r="P317" s="639">
        <v>46120.0</v>
      </c>
      <c r="Q317" s="639">
        <v>46126.0</v>
      </c>
      <c r="R317" s="636">
        <f t="shared" si="24"/>
        <v>6</v>
      </c>
      <c r="S317" s="639">
        <v>46129.0</v>
      </c>
      <c r="T317" s="980">
        <f t="shared" si="7"/>
        <v>9</v>
      </c>
      <c r="U317" s="980">
        <f t="shared" si="8"/>
        <v>3</v>
      </c>
      <c r="V317" s="639">
        <v>46129.0</v>
      </c>
      <c r="W317" s="982">
        <f t="shared" si="42"/>
        <v>0</v>
      </c>
      <c r="X317" s="982">
        <f t="shared" si="43"/>
        <v>9</v>
      </c>
      <c r="Y317" s="610">
        <v>46142.0</v>
      </c>
      <c r="Z317" s="980">
        <f t="shared" si="9"/>
        <v>22</v>
      </c>
      <c r="AA317" s="984"/>
      <c r="AB317" s="1028"/>
      <c r="AC317" s="967" t="s">
        <v>1904</v>
      </c>
      <c r="AD317" s="994"/>
      <c r="AE317" s="1023"/>
      <c r="AF317" s="994"/>
      <c r="AG317" s="994"/>
    </row>
    <row r="318" ht="13.5" hidden="1" customHeight="1">
      <c r="A318" s="667" t="b">
        <v>0</v>
      </c>
      <c r="B318" s="635" t="s">
        <v>138</v>
      </c>
      <c r="C318" s="635" t="s">
        <v>114</v>
      </c>
      <c r="D318" s="629" t="s">
        <v>188</v>
      </c>
      <c r="E318" s="629" t="s">
        <v>1333</v>
      </c>
      <c r="F318" s="606">
        <v>46143.0</v>
      </c>
      <c r="G318" s="902" t="s">
        <v>1303</v>
      </c>
      <c r="H318" s="704" t="s">
        <v>1847</v>
      </c>
      <c r="I318" s="629" t="s">
        <v>1848</v>
      </c>
      <c r="J318" s="629" t="s">
        <v>190</v>
      </c>
      <c r="K318" s="643">
        <v>0.0</v>
      </c>
      <c r="L318" s="643">
        <v>0.0</v>
      </c>
      <c r="M318" s="622">
        <v>76000.0</v>
      </c>
      <c r="N318" s="610"/>
      <c r="O318" s="809"/>
      <c r="P318" s="639">
        <v>46134.0</v>
      </c>
      <c r="Q318" s="639">
        <v>46135.0</v>
      </c>
      <c r="R318" s="636">
        <f t="shared" si="24"/>
        <v>1</v>
      </c>
      <c r="S318" s="639">
        <v>46135.0</v>
      </c>
      <c r="T318" s="980">
        <f t="shared" si="7"/>
        <v>1</v>
      </c>
      <c r="U318" s="980">
        <f t="shared" si="8"/>
        <v>0</v>
      </c>
      <c r="V318" s="639">
        <v>46135.0</v>
      </c>
      <c r="W318" s="982">
        <f t="shared" si="42"/>
        <v>0</v>
      </c>
      <c r="X318" s="982">
        <f t="shared" si="43"/>
        <v>1</v>
      </c>
      <c r="Y318" s="1031">
        <v>46153.0</v>
      </c>
      <c r="Z318" s="980">
        <f t="shared" si="9"/>
        <v>19</v>
      </c>
      <c r="AA318" s="984">
        <f t="shared" ref="AA318:AA407" si="44">Y318-V318</f>
        <v>18</v>
      </c>
      <c r="AB318" s="989"/>
      <c r="AC318" s="967" t="s">
        <v>1849</v>
      </c>
      <c r="AD318" s="994"/>
      <c r="AE318" s="1023"/>
      <c r="AF318" s="994"/>
      <c r="AG318" s="994"/>
    </row>
    <row r="319" ht="13.5" hidden="1" customHeight="1">
      <c r="A319" s="667" t="b">
        <v>0</v>
      </c>
      <c r="B319" s="635" t="s">
        <v>138</v>
      </c>
      <c r="C319" s="635" t="s">
        <v>114</v>
      </c>
      <c r="D319" s="492" t="s">
        <v>188</v>
      </c>
      <c r="E319" s="492" t="s">
        <v>1369</v>
      </c>
      <c r="F319" s="606">
        <v>46143.0</v>
      </c>
      <c r="G319" s="860" t="s">
        <v>1304</v>
      </c>
      <c r="H319" s="704" t="s">
        <v>1905</v>
      </c>
      <c r="I319" s="492" t="s">
        <v>1906</v>
      </c>
      <c r="J319" s="492" t="s">
        <v>190</v>
      </c>
      <c r="K319" s="643">
        <v>0.0</v>
      </c>
      <c r="L319" s="643">
        <v>0.0</v>
      </c>
      <c r="M319" s="622">
        <v>64000.0</v>
      </c>
      <c r="N319" s="610"/>
      <c r="O319" s="809"/>
      <c r="P319" s="639">
        <v>46133.0</v>
      </c>
      <c r="Q319" s="639">
        <v>46135.0</v>
      </c>
      <c r="R319" s="636">
        <f t="shared" si="24"/>
        <v>2</v>
      </c>
      <c r="S319" s="639">
        <v>46135.0</v>
      </c>
      <c r="T319" s="980">
        <f t="shared" si="7"/>
        <v>2</v>
      </c>
      <c r="U319" s="980">
        <f t="shared" si="8"/>
        <v>0</v>
      </c>
      <c r="V319" s="1046">
        <v>46135.0</v>
      </c>
      <c r="W319" s="982">
        <f t="shared" si="42"/>
        <v>0</v>
      </c>
      <c r="X319" s="982">
        <f t="shared" si="43"/>
        <v>2</v>
      </c>
      <c r="Y319" s="1047">
        <v>46154.0</v>
      </c>
      <c r="Z319" s="980">
        <f t="shared" si="9"/>
        <v>21</v>
      </c>
      <c r="AA319" s="984">
        <f t="shared" si="44"/>
        <v>19</v>
      </c>
      <c r="AB319" s="989"/>
      <c r="AC319" s="967" t="s">
        <v>1907</v>
      </c>
      <c r="AD319" s="994"/>
      <c r="AE319" s="1023"/>
      <c r="AF319" s="994"/>
      <c r="AG319" s="994"/>
    </row>
    <row r="320" ht="13.5" hidden="1" customHeight="1">
      <c r="A320" s="667" t="b">
        <v>0</v>
      </c>
      <c r="B320" s="635" t="s">
        <v>136</v>
      </c>
      <c r="C320" s="635" t="s">
        <v>134</v>
      </c>
      <c r="D320" s="629" t="s">
        <v>188</v>
      </c>
      <c r="E320" s="629" t="s">
        <v>1369</v>
      </c>
      <c r="F320" s="606">
        <v>46143.0</v>
      </c>
      <c r="G320" s="902" t="s">
        <v>1303</v>
      </c>
      <c r="H320" s="704" t="s">
        <v>1908</v>
      </c>
      <c r="I320" s="629" t="s">
        <v>1909</v>
      </c>
      <c r="J320" s="629" t="s">
        <v>190</v>
      </c>
      <c r="K320" s="643">
        <v>0.0</v>
      </c>
      <c r="L320" s="643">
        <v>0.0</v>
      </c>
      <c r="M320" s="622">
        <v>76000.0</v>
      </c>
      <c r="N320" s="610"/>
      <c r="O320" s="809"/>
      <c r="P320" s="639">
        <v>46132.0</v>
      </c>
      <c r="Q320" s="639">
        <v>46133.0</v>
      </c>
      <c r="R320" s="636">
        <f t="shared" si="24"/>
        <v>1</v>
      </c>
      <c r="S320" s="639">
        <v>46133.0</v>
      </c>
      <c r="T320" s="980">
        <f t="shared" si="7"/>
        <v>1</v>
      </c>
      <c r="U320" s="980">
        <f t="shared" si="8"/>
        <v>0</v>
      </c>
      <c r="V320" s="639">
        <v>46134.0</v>
      </c>
      <c r="W320" s="982">
        <f t="shared" si="42"/>
        <v>1</v>
      </c>
      <c r="X320" s="982">
        <f t="shared" si="43"/>
        <v>2</v>
      </c>
      <c r="Y320" s="1031">
        <v>46154.0</v>
      </c>
      <c r="Z320" s="980">
        <f t="shared" si="9"/>
        <v>22</v>
      </c>
      <c r="AA320" s="984">
        <f t="shared" si="44"/>
        <v>20</v>
      </c>
      <c r="AB320" s="989"/>
      <c r="AC320" s="967" t="s">
        <v>1910</v>
      </c>
      <c r="AD320" s="994"/>
      <c r="AE320" s="1023"/>
      <c r="AF320" s="994"/>
      <c r="AG320" s="994"/>
    </row>
    <row r="321" ht="13.5" hidden="1" customHeight="1">
      <c r="A321" s="667" t="b">
        <v>0</v>
      </c>
      <c r="B321" s="635" t="s">
        <v>135</v>
      </c>
      <c r="C321" s="635" t="s">
        <v>114</v>
      </c>
      <c r="D321" s="492" t="s">
        <v>188</v>
      </c>
      <c r="E321" s="492" t="s">
        <v>1333</v>
      </c>
      <c r="F321" s="606">
        <v>46143.0</v>
      </c>
      <c r="G321" s="860" t="s">
        <v>1303</v>
      </c>
      <c r="H321" s="704" t="s">
        <v>1911</v>
      </c>
      <c r="I321" s="492" t="s">
        <v>1912</v>
      </c>
      <c r="J321" s="492" t="s">
        <v>190</v>
      </c>
      <c r="K321" s="643">
        <v>0.0</v>
      </c>
      <c r="L321" s="643">
        <v>0.0</v>
      </c>
      <c r="M321" s="622">
        <v>76000.0</v>
      </c>
      <c r="N321" s="610"/>
      <c r="O321" s="809"/>
      <c r="P321" s="639">
        <v>46133.0</v>
      </c>
      <c r="Q321" s="639">
        <v>46135.0</v>
      </c>
      <c r="R321" s="636">
        <f t="shared" si="24"/>
        <v>2</v>
      </c>
      <c r="S321" s="639">
        <v>46135.0</v>
      </c>
      <c r="T321" s="980">
        <f t="shared" si="7"/>
        <v>2</v>
      </c>
      <c r="U321" s="980">
        <f t="shared" si="8"/>
        <v>0</v>
      </c>
      <c r="V321" s="639">
        <v>46135.0</v>
      </c>
      <c r="W321" s="982">
        <f t="shared" si="42"/>
        <v>0</v>
      </c>
      <c r="X321" s="982">
        <f t="shared" si="43"/>
        <v>2</v>
      </c>
      <c r="Y321" s="1047">
        <v>46154.0</v>
      </c>
      <c r="Z321" s="980">
        <f t="shared" si="9"/>
        <v>21</v>
      </c>
      <c r="AA321" s="984">
        <f t="shared" si="44"/>
        <v>19</v>
      </c>
      <c r="AB321" s="989"/>
      <c r="AC321" s="967" t="s">
        <v>1913</v>
      </c>
      <c r="AD321" s="994"/>
      <c r="AE321" s="1023"/>
      <c r="AF321" s="994"/>
      <c r="AG321" s="994"/>
    </row>
    <row r="322" ht="13.5" hidden="1" customHeight="1">
      <c r="A322" s="667" t="b">
        <v>0</v>
      </c>
      <c r="B322" s="635" t="s">
        <v>135</v>
      </c>
      <c r="C322" s="635" t="s">
        <v>114</v>
      </c>
      <c r="D322" s="629" t="s">
        <v>188</v>
      </c>
      <c r="E322" s="629" t="s">
        <v>1421</v>
      </c>
      <c r="F322" s="606">
        <v>46143.0</v>
      </c>
      <c r="G322" s="902" t="s">
        <v>1914</v>
      </c>
      <c r="H322" s="704" t="s">
        <v>1915</v>
      </c>
      <c r="I322" s="629" t="s">
        <v>1335</v>
      </c>
      <c r="J322" s="629" t="s">
        <v>190</v>
      </c>
      <c r="K322" s="643">
        <v>0.0</v>
      </c>
      <c r="L322" s="643">
        <v>0.0</v>
      </c>
      <c r="M322" s="622">
        <v>80000.0</v>
      </c>
      <c r="N322" s="610">
        <v>46170.0</v>
      </c>
      <c r="O322" s="809" t="s">
        <v>1916</v>
      </c>
      <c r="P322" s="639">
        <v>46161.0</v>
      </c>
      <c r="Q322" s="639">
        <v>46165.0</v>
      </c>
      <c r="R322" s="612">
        <f t="shared" si="24"/>
        <v>4</v>
      </c>
      <c r="S322" s="639">
        <v>46168.0</v>
      </c>
      <c r="T322" s="612">
        <f t="shared" si="7"/>
        <v>7</v>
      </c>
      <c r="U322" s="980">
        <f t="shared" si="8"/>
        <v>3</v>
      </c>
      <c r="V322" s="639">
        <v>46168.0</v>
      </c>
      <c r="W322" s="982">
        <f t="shared" si="42"/>
        <v>0</v>
      </c>
      <c r="X322" s="982">
        <f t="shared" si="43"/>
        <v>7</v>
      </c>
      <c r="Y322" s="1031">
        <v>46168.0</v>
      </c>
      <c r="Z322" s="980">
        <f t="shared" si="9"/>
        <v>7</v>
      </c>
      <c r="AA322" s="984">
        <f t="shared" si="44"/>
        <v>0</v>
      </c>
      <c r="AB322" s="989"/>
      <c r="AC322" s="967" t="s">
        <v>1917</v>
      </c>
      <c r="AD322" s="994"/>
      <c r="AE322" s="1023"/>
      <c r="AF322" s="994"/>
      <c r="AG322" s="994"/>
    </row>
    <row r="323" ht="13.5" hidden="1" customHeight="1">
      <c r="A323" s="667" t="b">
        <v>0</v>
      </c>
      <c r="B323" s="635" t="s">
        <v>135</v>
      </c>
      <c r="C323" s="635" t="s">
        <v>134</v>
      </c>
      <c r="D323" s="492" t="s">
        <v>188</v>
      </c>
      <c r="E323" s="492" t="s">
        <v>1333</v>
      </c>
      <c r="F323" s="606">
        <v>46143.0</v>
      </c>
      <c r="G323" s="860" t="s">
        <v>1304</v>
      </c>
      <c r="H323" s="704" t="s">
        <v>1896</v>
      </c>
      <c r="I323" s="492" t="s">
        <v>1879</v>
      </c>
      <c r="J323" s="492" t="s">
        <v>190</v>
      </c>
      <c r="K323" s="643">
        <v>0.0</v>
      </c>
      <c r="L323" s="643">
        <v>0.0</v>
      </c>
      <c r="M323" s="622">
        <v>64000.0</v>
      </c>
      <c r="N323" s="610"/>
      <c r="O323" s="809"/>
      <c r="P323" s="639">
        <v>46120.0</v>
      </c>
      <c r="Q323" s="639">
        <v>46129.0</v>
      </c>
      <c r="R323" s="636">
        <f t="shared" si="24"/>
        <v>9</v>
      </c>
      <c r="S323" s="639">
        <v>46129.0</v>
      </c>
      <c r="T323" s="980">
        <f t="shared" si="7"/>
        <v>9</v>
      </c>
      <c r="U323" s="980">
        <f t="shared" si="8"/>
        <v>0</v>
      </c>
      <c r="V323" s="639">
        <v>46130.0</v>
      </c>
      <c r="W323" s="982">
        <f t="shared" si="42"/>
        <v>1</v>
      </c>
      <c r="X323" s="982">
        <f t="shared" si="43"/>
        <v>10</v>
      </c>
      <c r="Y323" s="1031">
        <v>46156.0</v>
      </c>
      <c r="Z323" s="980">
        <f t="shared" si="9"/>
        <v>36</v>
      </c>
      <c r="AA323" s="984">
        <f t="shared" si="44"/>
        <v>26</v>
      </c>
      <c r="AB323" s="1028"/>
      <c r="AC323" s="967" t="s">
        <v>1897</v>
      </c>
      <c r="AD323" s="994"/>
      <c r="AE323" s="1023"/>
      <c r="AF323" s="994"/>
      <c r="AG323" s="994"/>
    </row>
    <row r="324" ht="13.5" hidden="1" customHeight="1">
      <c r="A324" s="667" t="b">
        <v>0</v>
      </c>
      <c r="B324" s="635" t="s">
        <v>136</v>
      </c>
      <c r="C324" s="635" t="s">
        <v>114</v>
      </c>
      <c r="D324" s="629" t="s">
        <v>188</v>
      </c>
      <c r="E324" s="629" t="s">
        <v>1333</v>
      </c>
      <c r="F324" s="606">
        <v>46143.0</v>
      </c>
      <c r="G324" s="902" t="s">
        <v>1304</v>
      </c>
      <c r="H324" s="704" t="s">
        <v>1918</v>
      </c>
      <c r="I324" s="629" t="s">
        <v>1919</v>
      </c>
      <c r="J324" s="629" t="s">
        <v>190</v>
      </c>
      <c r="K324" s="643">
        <v>0.0</v>
      </c>
      <c r="L324" s="643">
        <v>0.0</v>
      </c>
      <c r="M324" s="622">
        <v>64000.0</v>
      </c>
      <c r="N324" s="610"/>
      <c r="O324" s="1033"/>
      <c r="P324" s="639">
        <v>46134.0</v>
      </c>
      <c r="Q324" s="639">
        <v>46138.0</v>
      </c>
      <c r="R324" s="636">
        <f t="shared" si="24"/>
        <v>4</v>
      </c>
      <c r="S324" s="639">
        <v>46138.0</v>
      </c>
      <c r="T324" s="980">
        <f t="shared" si="7"/>
        <v>4</v>
      </c>
      <c r="U324" s="980">
        <f t="shared" si="8"/>
        <v>0</v>
      </c>
      <c r="V324" s="639">
        <v>46138.0</v>
      </c>
      <c r="W324" s="982">
        <f t="shared" si="42"/>
        <v>0</v>
      </c>
      <c r="X324" s="982">
        <f t="shared" si="43"/>
        <v>4</v>
      </c>
      <c r="Y324" s="1031">
        <v>46156.0</v>
      </c>
      <c r="Z324" s="980">
        <f t="shared" si="9"/>
        <v>22</v>
      </c>
      <c r="AA324" s="984">
        <f t="shared" si="44"/>
        <v>18</v>
      </c>
      <c r="AB324" s="989"/>
      <c r="AC324" s="967"/>
      <c r="AD324" s="994"/>
      <c r="AE324" s="1023"/>
      <c r="AF324" s="994"/>
      <c r="AG324" s="994"/>
    </row>
    <row r="325" ht="13.5" hidden="1" customHeight="1">
      <c r="A325" s="667" t="b">
        <v>0</v>
      </c>
      <c r="B325" s="635" t="s">
        <v>138</v>
      </c>
      <c r="C325" s="635" t="s">
        <v>114</v>
      </c>
      <c r="D325" s="492" t="s">
        <v>188</v>
      </c>
      <c r="E325" s="492" t="s">
        <v>1369</v>
      </c>
      <c r="F325" s="606">
        <v>46143.0</v>
      </c>
      <c r="G325" s="860" t="s">
        <v>1303</v>
      </c>
      <c r="H325" s="704" t="s">
        <v>1920</v>
      </c>
      <c r="I325" s="492" t="s">
        <v>1921</v>
      </c>
      <c r="J325" s="492" t="s">
        <v>190</v>
      </c>
      <c r="K325" s="643">
        <v>0.0</v>
      </c>
      <c r="L325" s="643">
        <v>0.0</v>
      </c>
      <c r="M325" s="622">
        <v>76000.0</v>
      </c>
      <c r="N325" s="610"/>
      <c r="O325" s="809"/>
      <c r="P325" s="639">
        <v>46140.0</v>
      </c>
      <c r="Q325" s="639">
        <v>46150.0</v>
      </c>
      <c r="R325" s="636">
        <f t="shared" si="24"/>
        <v>10</v>
      </c>
      <c r="S325" s="639">
        <v>46150.0</v>
      </c>
      <c r="T325" s="980">
        <f t="shared" si="7"/>
        <v>10</v>
      </c>
      <c r="U325" s="980">
        <f t="shared" si="8"/>
        <v>0</v>
      </c>
      <c r="V325" s="639">
        <v>46150.0</v>
      </c>
      <c r="W325" s="982">
        <f t="shared" si="42"/>
        <v>0</v>
      </c>
      <c r="X325" s="982">
        <f t="shared" si="43"/>
        <v>10</v>
      </c>
      <c r="Y325" s="1031">
        <v>46155.0</v>
      </c>
      <c r="Z325" s="980">
        <f t="shared" si="9"/>
        <v>15</v>
      </c>
      <c r="AA325" s="984">
        <f t="shared" si="44"/>
        <v>5</v>
      </c>
      <c r="AB325" s="989"/>
      <c r="AC325" s="967" t="s">
        <v>1922</v>
      </c>
      <c r="AD325" s="994"/>
      <c r="AE325" s="1023"/>
      <c r="AF325" s="994"/>
      <c r="AG325" s="994"/>
    </row>
    <row r="326" ht="13.5" hidden="1" customHeight="1">
      <c r="A326" s="667" t="b">
        <v>0</v>
      </c>
      <c r="B326" s="635" t="s">
        <v>136</v>
      </c>
      <c r="C326" s="635" t="s">
        <v>134</v>
      </c>
      <c r="D326" s="629" t="s">
        <v>188</v>
      </c>
      <c r="E326" s="629" t="s">
        <v>1608</v>
      </c>
      <c r="F326" s="606">
        <v>46143.0</v>
      </c>
      <c r="G326" s="902" t="s">
        <v>1304</v>
      </c>
      <c r="H326" s="704" t="s">
        <v>1923</v>
      </c>
      <c r="I326" s="629" t="s">
        <v>1924</v>
      </c>
      <c r="J326" s="629" t="s">
        <v>190</v>
      </c>
      <c r="K326" s="643">
        <v>0.0</v>
      </c>
      <c r="L326" s="643">
        <v>0.0</v>
      </c>
      <c r="M326" s="622">
        <v>64000.0</v>
      </c>
      <c r="N326" s="610"/>
      <c r="O326" s="809"/>
      <c r="P326" s="639">
        <v>46135.0</v>
      </c>
      <c r="Q326" s="639">
        <v>46139.0</v>
      </c>
      <c r="R326" s="636">
        <f t="shared" si="24"/>
        <v>4</v>
      </c>
      <c r="S326" s="639">
        <v>46139.0</v>
      </c>
      <c r="T326" s="980">
        <f t="shared" si="7"/>
        <v>4</v>
      </c>
      <c r="U326" s="980">
        <f t="shared" si="8"/>
        <v>0</v>
      </c>
      <c r="V326" s="639">
        <v>46139.0</v>
      </c>
      <c r="W326" s="982">
        <f t="shared" si="42"/>
        <v>0</v>
      </c>
      <c r="X326" s="982">
        <f t="shared" si="43"/>
        <v>4</v>
      </c>
      <c r="Y326" s="1031">
        <v>46157.0</v>
      </c>
      <c r="Z326" s="980">
        <f t="shared" si="9"/>
        <v>22</v>
      </c>
      <c r="AA326" s="984">
        <f t="shared" si="44"/>
        <v>18</v>
      </c>
      <c r="AB326" s="989"/>
      <c r="AC326" s="967" t="s">
        <v>1925</v>
      </c>
      <c r="AD326" s="994"/>
      <c r="AE326" s="1023"/>
      <c r="AF326" s="994"/>
      <c r="AG326" s="994"/>
    </row>
    <row r="327" ht="13.5" hidden="1" customHeight="1">
      <c r="A327" s="667" t="b">
        <v>0</v>
      </c>
      <c r="B327" s="635" t="s">
        <v>138</v>
      </c>
      <c r="C327" s="635" t="s">
        <v>114</v>
      </c>
      <c r="D327" s="492" t="s">
        <v>188</v>
      </c>
      <c r="E327" s="492" t="s">
        <v>1333</v>
      </c>
      <c r="F327" s="606">
        <v>46143.0</v>
      </c>
      <c r="G327" s="860" t="s">
        <v>1303</v>
      </c>
      <c r="H327" s="704" t="s">
        <v>1926</v>
      </c>
      <c r="I327" s="492" t="s">
        <v>1927</v>
      </c>
      <c r="J327" s="492" t="s">
        <v>190</v>
      </c>
      <c r="K327" s="643">
        <v>0.0</v>
      </c>
      <c r="L327" s="643">
        <v>0.0</v>
      </c>
      <c r="M327" s="622">
        <v>76000.0</v>
      </c>
      <c r="N327" s="610"/>
      <c r="O327" s="809"/>
      <c r="P327" s="639">
        <v>46134.0</v>
      </c>
      <c r="Q327" s="639">
        <v>46136.0</v>
      </c>
      <c r="R327" s="636">
        <f t="shared" si="24"/>
        <v>2</v>
      </c>
      <c r="S327" s="639">
        <v>46139.0</v>
      </c>
      <c r="T327" s="980">
        <f t="shared" si="7"/>
        <v>5</v>
      </c>
      <c r="U327" s="980">
        <f t="shared" si="8"/>
        <v>3</v>
      </c>
      <c r="V327" s="639">
        <v>46139.0</v>
      </c>
      <c r="W327" s="982">
        <f t="shared" si="42"/>
        <v>0</v>
      </c>
      <c r="X327" s="982">
        <f t="shared" si="43"/>
        <v>5</v>
      </c>
      <c r="Y327" s="1031">
        <v>46157.0</v>
      </c>
      <c r="Z327" s="980">
        <f t="shared" si="9"/>
        <v>23</v>
      </c>
      <c r="AA327" s="984">
        <f t="shared" si="44"/>
        <v>18</v>
      </c>
      <c r="AB327" s="989"/>
      <c r="AC327" s="967" t="s">
        <v>1928</v>
      </c>
      <c r="AD327" s="994"/>
      <c r="AE327" s="1023"/>
      <c r="AF327" s="994"/>
      <c r="AG327" s="994"/>
    </row>
    <row r="328" ht="13.5" hidden="1" customHeight="1">
      <c r="A328" s="667" t="b">
        <v>0</v>
      </c>
      <c r="B328" s="635" t="s">
        <v>136</v>
      </c>
      <c r="C328" s="635" t="s">
        <v>114</v>
      </c>
      <c r="D328" s="629" t="s">
        <v>188</v>
      </c>
      <c r="E328" s="629" t="s">
        <v>1333</v>
      </c>
      <c r="F328" s="606">
        <v>46143.0</v>
      </c>
      <c r="G328" s="902" t="s">
        <v>1303</v>
      </c>
      <c r="H328" s="704" t="s">
        <v>1918</v>
      </c>
      <c r="I328" s="629" t="s">
        <v>1919</v>
      </c>
      <c r="J328" s="629" t="s">
        <v>190</v>
      </c>
      <c r="K328" s="643">
        <v>0.0</v>
      </c>
      <c r="L328" s="643">
        <v>0.0</v>
      </c>
      <c r="M328" s="622">
        <v>76000.0</v>
      </c>
      <c r="N328" s="610"/>
      <c r="O328" s="1033"/>
      <c r="P328" s="639">
        <v>46134.0</v>
      </c>
      <c r="Q328" s="639">
        <v>46138.0</v>
      </c>
      <c r="R328" s="636">
        <f t="shared" si="24"/>
        <v>4</v>
      </c>
      <c r="S328" s="639">
        <v>46138.0</v>
      </c>
      <c r="T328" s="980">
        <f t="shared" si="7"/>
        <v>4</v>
      </c>
      <c r="U328" s="980">
        <f t="shared" si="8"/>
        <v>0</v>
      </c>
      <c r="V328" s="639">
        <v>46138.0</v>
      </c>
      <c r="W328" s="982">
        <f t="shared" si="42"/>
        <v>0</v>
      </c>
      <c r="X328" s="982">
        <f t="shared" si="43"/>
        <v>4</v>
      </c>
      <c r="Y328" s="1031">
        <v>46157.0</v>
      </c>
      <c r="Z328" s="980">
        <f t="shared" si="9"/>
        <v>23</v>
      </c>
      <c r="AA328" s="984">
        <f t="shared" si="44"/>
        <v>19</v>
      </c>
      <c r="AB328" s="989"/>
      <c r="AC328" s="967"/>
      <c r="AD328" s="994"/>
      <c r="AE328" s="1023"/>
      <c r="AF328" s="994"/>
      <c r="AG328" s="994"/>
    </row>
    <row r="329" ht="13.5" hidden="1" customHeight="1">
      <c r="A329" s="604" t="b">
        <v>0</v>
      </c>
      <c r="B329" s="492" t="s">
        <v>135</v>
      </c>
      <c r="C329" s="492" t="s">
        <v>134</v>
      </c>
      <c r="D329" s="492" t="s">
        <v>188</v>
      </c>
      <c r="E329" s="492" t="s">
        <v>1369</v>
      </c>
      <c r="F329" s="606">
        <v>46143.0</v>
      </c>
      <c r="G329" s="860" t="s">
        <v>1303</v>
      </c>
      <c r="H329" s="1048" t="s">
        <v>1929</v>
      </c>
      <c r="I329" s="492" t="s">
        <v>1684</v>
      </c>
      <c r="J329" s="492" t="s">
        <v>190</v>
      </c>
      <c r="K329" s="643">
        <v>0.0</v>
      </c>
      <c r="L329" s="643">
        <v>0.0</v>
      </c>
      <c r="M329" s="622">
        <v>76000.0</v>
      </c>
      <c r="N329" s="610"/>
      <c r="O329" s="809"/>
      <c r="P329" s="639">
        <v>46149.0</v>
      </c>
      <c r="Q329" s="610">
        <v>46151.0</v>
      </c>
      <c r="R329" s="636">
        <f t="shared" si="24"/>
        <v>2</v>
      </c>
      <c r="S329" s="610">
        <v>46151.0</v>
      </c>
      <c r="T329" s="980">
        <f t="shared" si="7"/>
        <v>2</v>
      </c>
      <c r="U329" s="980">
        <f t="shared" si="8"/>
        <v>0</v>
      </c>
      <c r="V329" s="610">
        <v>46151.0</v>
      </c>
      <c r="W329" s="982">
        <f t="shared" si="42"/>
        <v>0</v>
      </c>
      <c r="X329" s="982">
        <f t="shared" si="43"/>
        <v>2</v>
      </c>
      <c r="Y329" s="1031">
        <v>46157.0</v>
      </c>
      <c r="Z329" s="980">
        <f t="shared" si="9"/>
        <v>8</v>
      </c>
      <c r="AA329" s="984">
        <f t="shared" si="44"/>
        <v>6</v>
      </c>
      <c r="AB329" s="901"/>
      <c r="AC329" s="951"/>
      <c r="AD329" s="878"/>
      <c r="AE329" s="1023"/>
      <c r="AF329" s="878"/>
      <c r="AG329" s="878"/>
    </row>
    <row r="330" ht="13.5" hidden="1" customHeight="1">
      <c r="A330" s="667" t="b">
        <v>0</v>
      </c>
      <c r="B330" s="635" t="s">
        <v>135</v>
      </c>
      <c r="C330" s="635" t="s">
        <v>134</v>
      </c>
      <c r="D330" s="629" t="s">
        <v>188</v>
      </c>
      <c r="E330" s="629" t="s">
        <v>1333</v>
      </c>
      <c r="F330" s="606">
        <v>46143.0</v>
      </c>
      <c r="G330" s="902" t="s">
        <v>1303</v>
      </c>
      <c r="H330" s="704" t="s">
        <v>1930</v>
      </c>
      <c r="I330" s="629" t="s">
        <v>1931</v>
      </c>
      <c r="J330" s="629" t="s">
        <v>190</v>
      </c>
      <c r="K330" s="643">
        <v>0.0</v>
      </c>
      <c r="L330" s="643">
        <v>0.0</v>
      </c>
      <c r="M330" s="622">
        <v>76000.0</v>
      </c>
      <c r="N330" s="610"/>
      <c r="O330" s="809"/>
      <c r="P330" s="639">
        <v>46139.0</v>
      </c>
      <c r="Q330" s="639">
        <v>46153.0</v>
      </c>
      <c r="R330" s="636">
        <f t="shared" si="24"/>
        <v>14</v>
      </c>
      <c r="S330" s="639">
        <v>46153.0</v>
      </c>
      <c r="T330" s="980">
        <f t="shared" si="7"/>
        <v>14</v>
      </c>
      <c r="U330" s="980">
        <f t="shared" si="8"/>
        <v>0</v>
      </c>
      <c r="V330" s="639">
        <v>46153.0</v>
      </c>
      <c r="W330" s="982">
        <f t="shared" si="42"/>
        <v>0</v>
      </c>
      <c r="X330" s="982">
        <f t="shared" si="43"/>
        <v>14</v>
      </c>
      <c r="Y330" s="1031">
        <v>46157.0</v>
      </c>
      <c r="Z330" s="980">
        <f t="shared" si="9"/>
        <v>18</v>
      </c>
      <c r="AA330" s="984">
        <f t="shared" si="44"/>
        <v>4</v>
      </c>
      <c r="AB330" s="989"/>
      <c r="AC330" s="967" t="s">
        <v>1932</v>
      </c>
      <c r="AD330" s="994"/>
      <c r="AE330" s="1023"/>
      <c r="AF330" s="994"/>
      <c r="AG330" s="994"/>
    </row>
    <row r="331" ht="13.5" hidden="1" customHeight="1">
      <c r="A331" s="604" t="b">
        <v>0</v>
      </c>
      <c r="B331" s="492" t="s">
        <v>138</v>
      </c>
      <c r="C331" s="492" t="s">
        <v>114</v>
      </c>
      <c r="D331" s="492" t="s">
        <v>188</v>
      </c>
      <c r="E331" s="492" t="s">
        <v>1369</v>
      </c>
      <c r="F331" s="606">
        <v>46143.0</v>
      </c>
      <c r="G331" s="860" t="s">
        <v>1303</v>
      </c>
      <c r="H331" s="1048" t="s">
        <v>1933</v>
      </c>
      <c r="I331" s="492" t="s">
        <v>1934</v>
      </c>
      <c r="J331" s="492" t="s">
        <v>190</v>
      </c>
      <c r="K331" s="643">
        <v>0.0</v>
      </c>
      <c r="L331" s="643">
        <v>0.0</v>
      </c>
      <c r="M331" s="622">
        <v>76000.0</v>
      </c>
      <c r="N331" s="610"/>
      <c r="O331" s="809"/>
      <c r="P331" s="610">
        <v>46153.0</v>
      </c>
      <c r="Q331" s="610">
        <v>46154.0</v>
      </c>
      <c r="R331" s="636">
        <f t="shared" si="24"/>
        <v>1</v>
      </c>
      <c r="S331" s="610">
        <v>46154.0</v>
      </c>
      <c r="T331" s="980">
        <f t="shared" si="7"/>
        <v>1</v>
      </c>
      <c r="U331" s="980">
        <f t="shared" si="8"/>
        <v>0</v>
      </c>
      <c r="V331" s="610">
        <v>46154.0</v>
      </c>
      <c r="W331" s="982">
        <f t="shared" si="42"/>
        <v>0</v>
      </c>
      <c r="X331" s="982">
        <f t="shared" si="43"/>
        <v>1</v>
      </c>
      <c r="Y331" s="1031">
        <v>46157.0</v>
      </c>
      <c r="Z331" s="980">
        <f t="shared" si="9"/>
        <v>4</v>
      </c>
      <c r="AA331" s="984">
        <f t="shared" si="44"/>
        <v>3</v>
      </c>
      <c r="AB331" s="978"/>
      <c r="AC331" s="1049"/>
      <c r="AD331" s="71"/>
      <c r="AE331" s="71"/>
      <c r="AF331" s="71"/>
      <c r="AG331" s="59"/>
    </row>
    <row r="332" ht="13.5" hidden="1" customHeight="1">
      <c r="A332" s="667" t="b">
        <v>0</v>
      </c>
      <c r="B332" s="635" t="s">
        <v>136</v>
      </c>
      <c r="C332" s="635" t="s">
        <v>114</v>
      </c>
      <c r="D332" s="629" t="s">
        <v>188</v>
      </c>
      <c r="E332" s="629" t="s">
        <v>1333</v>
      </c>
      <c r="F332" s="628">
        <v>46143.0</v>
      </c>
      <c r="G332" s="902" t="s">
        <v>1303</v>
      </c>
      <c r="H332" s="704" t="s">
        <v>1935</v>
      </c>
      <c r="I332" s="629" t="s">
        <v>1936</v>
      </c>
      <c r="J332" s="645" t="s">
        <v>190</v>
      </c>
      <c r="K332" s="643">
        <v>0.0</v>
      </c>
      <c r="L332" s="643">
        <v>0.0</v>
      </c>
      <c r="M332" s="622">
        <v>76000.0</v>
      </c>
      <c r="N332" s="610"/>
      <c r="O332" s="809"/>
      <c r="P332" s="639">
        <v>46105.0</v>
      </c>
      <c r="Q332" s="639">
        <v>46112.0</v>
      </c>
      <c r="R332" s="636">
        <f t="shared" si="24"/>
        <v>7</v>
      </c>
      <c r="S332" s="639">
        <v>46112.0</v>
      </c>
      <c r="T332" s="980">
        <f t="shared" si="7"/>
        <v>7</v>
      </c>
      <c r="U332" s="980">
        <f t="shared" si="8"/>
        <v>0</v>
      </c>
      <c r="V332" s="639">
        <v>46153.0</v>
      </c>
      <c r="W332" s="982">
        <f t="shared" si="42"/>
        <v>41</v>
      </c>
      <c r="X332" s="982">
        <f t="shared" si="43"/>
        <v>48</v>
      </c>
      <c r="Y332" s="1031">
        <v>46160.0</v>
      </c>
      <c r="Z332" s="980">
        <f t="shared" si="9"/>
        <v>55</v>
      </c>
      <c r="AA332" s="984">
        <f t="shared" si="44"/>
        <v>7</v>
      </c>
      <c r="AB332" s="989"/>
      <c r="AC332" s="967" t="s">
        <v>1937</v>
      </c>
      <c r="AD332" s="994"/>
      <c r="AE332" s="1023"/>
      <c r="AF332" s="994"/>
      <c r="AG332" s="994"/>
    </row>
    <row r="333" ht="13.5" hidden="1" customHeight="1">
      <c r="A333" s="667" t="b">
        <v>0</v>
      </c>
      <c r="B333" s="635" t="s">
        <v>136</v>
      </c>
      <c r="C333" s="635" t="s">
        <v>114</v>
      </c>
      <c r="D333" s="492" t="s">
        <v>188</v>
      </c>
      <c r="E333" s="492" t="s">
        <v>1333</v>
      </c>
      <c r="F333" s="606">
        <v>46143.0</v>
      </c>
      <c r="G333" s="860" t="s">
        <v>1304</v>
      </c>
      <c r="H333" s="704" t="s">
        <v>1935</v>
      </c>
      <c r="I333" s="492" t="s">
        <v>1936</v>
      </c>
      <c r="J333" s="649" t="s">
        <v>190</v>
      </c>
      <c r="K333" s="643">
        <v>0.0</v>
      </c>
      <c r="L333" s="643">
        <v>0.0</v>
      </c>
      <c r="M333" s="622">
        <v>64000.0</v>
      </c>
      <c r="N333" s="610"/>
      <c r="O333" s="809"/>
      <c r="P333" s="639">
        <v>46105.0</v>
      </c>
      <c r="Q333" s="639">
        <v>46112.0</v>
      </c>
      <c r="R333" s="636">
        <f t="shared" si="24"/>
        <v>7</v>
      </c>
      <c r="S333" s="639">
        <v>46112.0</v>
      </c>
      <c r="T333" s="980">
        <f t="shared" si="7"/>
        <v>7</v>
      </c>
      <c r="U333" s="980">
        <f t="shared" si="8"/>
        <v>0</v>
      </c>
      <c r="V333" s="639">
        <v>46153.0</v>
      </c>
      <c r="W333" s="982">
        <f t="shared" si="42"/>
        <v>41</v>
      </c>
      <c r="X333" s="982">
        <f t="shared" si="43"/>
        <v>48</v>
      </c>
      <c r="Y333" s="1031">
        <v>46161.0</v>
      </c>
      <c r="Z333" s="980">
        <f t="shared" si="9"/>
        <v>56</v>
      </c>
      <c r="AA333" s="984">
        <f t="shared" si="44"/>
        <v>8</v>
      </c>
      <c r="AB333" s="989"/>
      <c r="AC333" s="967" t="s">
        <v>1937</v>
      </c>
      <c r="AD333" s="994"/>
      <c r="AE333" s="1023"/>
      <c r="AF333" s="994"/>
      <c r="AG333" s="994"/>
    </row>
    <row r="334" ht="13.5" hidden="1" customHeight="1">
      <c r="A334" s="667" t="b">
        <v>0</v>
      </c>
      <c r="B334" s="635" t="s">
        <v>138</v>
      </c>
      <c r="C334" s="635" t="s">
        <v>114</v>
      </c>
      <c r="D334" s="629" t="s">
        <v>188</v>
      </c>
      <c r="E334" s="629" t="s">
        <v>1369</v>
      </c>
      <c r="F334" s="606">
        <v>46143.0</v>
      </c>
      <c r="G334" s="902" t="s">
        <v>1303</v>
      </c>
      <c r="H334" s="704" t="s">
        <v>1905</v>
      </c>
      <c r="I334" s="629" t="s">
        <v>1906</v>
      </c>
      <c r="J334" s="629" t="s">
        <v>190</v>
      </c>
      <c r="K334" s="643">
        <v>0.0</v>
      </c>
      <c r="L334" s="643">
        <v>0.0</v>
      </c>
      <c r="M334" s="622">
        <v>76000.0</v>
      </c>
      <c r="N334" s="610"/>
      <c r="O334" s="1033"/>
      <c r="P334" s="639">
        <v>46133.0</v>
      </c>
      <c r="Q334" s="639">
        <v>46135.0</v>
      </c>
      <c r="R334" s="636">
        <f t="shared" si="24"/>
        <v>2</v>
      </c>
      <c r="S334" s="639">
        <v>46135.0</v>
      </c>
      <c r="T334" s="980">
        <f t="shared" si="7"/>
        <v>2</v>
      </c>
      <c r="U334" s="980">
        <f t="shared" si="8"/>
        <v>0</v>
      </c>
      <c r="V334" s="639">
        <v>46135.0</v>
      </c>
      <c r="W334" s="982">
        <f t="shared" si="42"/>
        <v>0</v>
      </c>
      <c r="X334" s="982">
        <f t="shared" si="43"/>
        <v>2</v>
      </c>
      <c r="Y334" s="1031">
        <v>46161.0</v>
      </c>
      <c r="Z334" s="980">
        <f t="shared" si="9"/>
        <v>28</v>
      </c>
      <c r="AA334" s="984">
        <f t="shared" si="44"/>
        <v>26</v>
      </c>
      <c r="AB334" s="989"/>
      <c r="AC334" s="967" t="s">
        <v>1907</v>
      </c>
      <c r="AD334" s="994"/>
      <c r="AE334" s="1023"/>
      <c r="AF334" s="994"/>
      <c r="AG334" s="994"/>
    </row>
    <row r="335" ht="13.5" hidden="1" customHeight="1">
      <c r="A335" s="667" t="b">
        <v>0</v>
      </c>
      <c r="B335" s="635" t="s">
        <v>136</v>
      </c>
      <c r="C335" s="635" t="s">
        <v>114</v>
      </c>
      <c r="D335" s="492" t="s">
        <v>188</v>
      </c>
      <c r="E335" s="492" t="s">
        <v>1333</v>
      </c>
      <c r="F335" s="606">
        <v>46143.0</v>
      </c>
      <c r="G335" s="860" t="s">
        <v>1303</v>
      </c>
      <c r="H335" s="704" t="s">
        <v>1834</v>
      </c>
      <c r="I335" s="492" t="s">
        <v>1656</v>
      </c>
      <c r="J335" s="492" t="s">
        <v>190</v>
      </c>
      <c r="K335" s="643">
        <v>0.0</v>
      </c>
      <c r="L335" s="643">
        <v>0.0</v>
      </c>
      <c r="M335" s="622">
        <v>76000.0</v>
      </c>
      <c r="N335" s="610"/>
      <c r="O335" s="809"/>
      <c r="P335" s="639">
        <v>46134.0</v>
      </c>
      <c r="Q335" s="639">
        <v>46136.0</v>
      </c>
      <c r="R335" s="636">
        <f t="shared" si="24"/>
        <v>2</v>
      </c>
      <c r="S335" s="639">
        <v>46136.0</v>
      </c>
      <c r="T335" s="980">
        <f t="shared" si="7"/>
        <v>2</v>
      </c>
      <c r="U335" s="980">
        <f t="shared" si="8"/>
        <v>0</v>
      </c>
      <c r="V335" s="639">
        <v>46136.0</v>
      </c>
      <c r="W335" s="982">
        <f t="shared" si="42"/>
        <v>0</v>
      </c>
      <c r="X335" s="982">
        <f t="shared" si="43"/>
        <v>2</v>
      </c>
      <c r="Y335" s="1031">
        <v>46161.0</v>
      </c>
      <c r="Z335" s="980">
        <f t="shared" si="9"/>
        <v>27</v>
      </c>
      <c r="AA335" s="984">
        <f t="shared" si="44"/>
        <v>25</v>
      </c>
      <c r="AB335" s="989"/>
      <c r="AC335" s="967" t="s">
        <v>1835</v>
      </c>
      <c r="AD335" s="994"/>
      <c r="AE335" s="1023"/>
      <c r="AF335" s="994"/>
      <c r="AG335" s="994"/>
    </row>
    <row r="336" ht="13.5" hidden="1" customHeight="1">
      <c r="A336" s="667" t="b">
        <v>0</v>
      </c>
      <c r="B336" s="635" t="s">
        <v>136</v>
      </c>
      <c r="C336" s="635" t="s">
        <v>114</v>
      </c>
      <c r="D336" s="629" t="s">
        <v>188</v>
      </c>
      <c r="E336" s="629" t="s">
        <v>1511</v>
      </c>
      <c r="F336" s="606">
        <v>46143.0</v>
      </c>
      <c r="G336" s="902" t="s">
        <v>1303</v>
      </c>
      <c r="H336" s="704" t="s">
        <v>1938</v>
      </c>
      <c r="I336" s="629" t="s">
        <v>1939</v>
      </c>
      <c r="J336" s="629" t="s">
        <v>190</v>
      </c>
      <c r="K336" s="643">
        <v>0.0</v>
      </c>
      <c r="L336" s="643">
        <v>0.0</v>
      </c>
      <c r="M336" s="622">
        <v>76000.0</v>
      </c>
      <c r="N336" s="610"/>
      <c r="O336" s="809"/>
      <c r="P336" s="639">
        <v>46140.0</v>
      </c>
      <c r="Q336" s="639">
        <v>46150.0</v>
      </c>
      <c r="R336" s="636">
        <f t="shared" si="24"/>
        <v>10</v>
      </c>
      <c r="S336" s="639">
        <v>46150.0</v>
      </c>
      <c r="T336" s="980">
        <f t="shared" si="7"/>
        <v>10</v>
      </c>
      <c r="U336" s="980">
        <f t="shared" si="8"/>
        <v>0</v>
      </c>
      <c r="V336" s="639">
        <v>46150.0</v>
      </c>
      <c r="W336" s="982">
        <f t="shared" si="42"/>
        <v>0</v>
      </c>
      <c r="X336" s="982">
        <f t="shared" si="43"/>
        <v>10</v>
      </c>
      <c r="Y336" s="1047">
        <v>46161.0</v>
      </c>
      <c r="Z336" s="980">
        <f t="shared" si="9"/>
        <v>21</v>
      </c>
      <c r="AA336" s="984">
        <f t="shared" si="44"/>
        <v>11</v>
      </c>
      <c r="AB336" s="989"/>
      <c r="AC336" s="967"/>
      <c r="AD336" s="994"/>
      <c r="AE336" s="994"/>
      <c r="AF336" s="994"/>
      <c r="AG336" s="994"/>
    </row>
    <row r="337" ht="13.5" hidden="1" customHeight="1">
      <c r="A337" s="667" t="b">
        <v>0</v>
      </c>
      <c r="B337" s="635" t="s">
        <v>135</v>
      </c>
      <c r="C337" s="635" t="s">
        <v>114</v>
      </c>
      <c r="D337" s="492" t="s">
        <v>188</v>
      </c>
      <c r="E337" s="492" t="s">
        <v>1369</v>
      </c>
      <c r="F337" s="606">
        <v>46143.0</v>
      </c>
      <c r="G337" s="860" t="s">
        <v>1304</v>
      </c>
      <c r="H337" s="704" t="s">
        <v>1824</v>
      </c>
      <c r="I337" s="492" t="s">
        <v>1825</v>
      </c>
      <c r="J337" s="492" t="s">
        <v>190</v>
      </c>
      <c r="K337" s="643">
        <v>0.0</v>
      </c>
      <c r="L337" s="643">
        <v>0.0</v>
      </c>
      <c r="M337" s="622">
        <v>64000.0</v>
      </c>
      <c r="N337" s="610"/>
      <c r="O337" s="809" t="s">
        <v>1940</v>
      </c>
      <c r="P337" s="639">
        <v>46135.0</v>
      </c>
      <c r="Q337" s="639">
        <v>46139.0</v>
      </c>
      <c r="R337" s="636">
        <f t="shared" si="24"/>
        <v>4</v>
      </c>
      <c r="S337" s="639">
        <v>46139.0</v>
      </c>
      <c r="T337" s="980">
        <f t="shared" si="7"/>
        <v>4</v>
      </c>
      <c r="U337" s="980">
        <f t="shared" si="8"/>
        <v>0</v>
      </c>
      <c r="V337" s="639">
        <v>46139.0</v>
      </c>
      <c r="W337" s="982">
        <f t="shared" si="42"/>
        <v>0</v>
      </c>
      <c r="X337" s="982">
        <f t="shared" si="43"/>
        <v>4</v>
      </c>
      <c r="Y337" s="1031">
        <v>46162.0</v>
      </c>
      <c r="Z337" s="980">
        <f t="shared" si="9"/>
        <v>27</v>
      </c>
      <c r="AA337" s="984">
        <f t="shared" si="44"/>
        <v>23</v>
      </c>
      <c r="AB337" s="989"/>
      <c r="AC337" s="967" t="s">
        <v>1827</v>
      </c>
      <c r="AD337" s="994"/>
      <c r="AE337" s="1023"/>
      <c r="AF337" s="994"/>
      <c r="AG337" s="994"/>
    </row>
    <row r="338" ht="13.5" hidden="1" customHeight="1">
      <c r="A338" s="667" t="b">
        <v>0</v>
      </c>
      <c r="B338" s="635" t="s">
        <v>136</v>
      </c>
      <c r="C338" s="635" t="s">
        <v>114</v>
      </c>
      <c r="D338" s="629" t="s">
        <v>188</v>
      </c>
      <c r="E338" s="629" t="s">
        <v>1369</v>
      </c>
      <c r="F338" s="606">
        <v>46143.0</v>
      </c>
      <c r="G338" s="902" t="s">
        <v>1304</v>
      </c>
      <c r="H338" s="704" t="s">
        <v>1941</v>
      </c>
      <c r="I338" s="629" t="s">
        <v>1942</v>
      </c>
      <c r="J338" s="629" t="s">
        <v>190</v>
      </c>
      <c r="K338" s="643">
        <v>0.0</v>
      </c>
      <c r="L338" s="643">
        <v>0.0</v>
      </c>
      <c r="M338" s="622">
        <v>64000.0</v>
      </c>
      <c r="N338" s="610"/>
      <c r="O338" s="809"/>
      <c r="P338" s="639">
        <v>46129.0</v>
      </c>
      <c r="Q338" s="639">
        <v>46133.0</v>
      </c>
      <c r="R338" s="636">
        <f t="shared" si="24"/>
        <v>4</v>
      </c>
      <c r="S338" s="610">
        <v>46156.0</v>
      </c>
      <c r="T338" s="980">
        <f t="shared" si="7"/>
        <v>27</v>
      </c>
      <c r="U338" s="980">
        <f t="shared" si="8"/>
        <v>23</v>
      </c>
      <c r="V338" s="610">
        <v>46156.0</v>
      </c>
      <c r="W338" s="982">
        <f t="shared" si="42"/>
        <v>0</v>
      </c>
      <c r="X338" s="982">
        <f t="shared" si="43"/>
        <v>27</v>
      </c>
      <c r="Y338" s="1031">
        <v>46162.0</v>
      </c>
      <c r="Z338" s="980">
        <f t="shared" si="9"/>
        <v>33</v>
      </c>
      <c r="AA338" s="984">
        <f t="shared" si="44"/>
        <v>6</v>
      </c>
      <c r="AB338" s="989"/>
      <c r="AC338" s="967" t="s">
        <v>1943</v>
      </c>
      <c r="AD338" s="994"/>
      <c r="AE338" s="1023"/>
      <c r="AF338" s="994"/>
      <c r="AG338" s="994"/>
    </row>
    <row r="339" ht="13.5" hidden="1" customHeight="1">
      <c r="A339" s="667" t="b">
        <v>0</v>
      </c>
      <c r="B339" s="635" t="s">
        <v>135</v>
      </c>
      <c r="C339" s="635" t="s">
        <v>114</v>
      </c>
      <c r="D339" s="492" t="s">
        <v>188</v>
      </c>
      <c r="E339" s="492" t="s">
        <v>1333</v>
      </c>
      <c r="F339" s="606">
        <v>46143.0</v>
      </c>
      <c r="G339" s="860" t="s">
        <v>1303</v>
      </c>
      <c r="H339" s="1030" t="s">
        <v>1944</v>
      </c>
      <c r="I339" s="492" t="s">
        <v>1912</v>
      </c>
      <c r="J339" s="492" t="s">
        <v>190</v>
      </c>
      <c r="K339" s="643">
        <v>0.0</v>
      </c>
      <c r="L339" s="643">
        <v>0.0</v>
      </c>
      <c r="M339" s="622">
        <v>76000.0</v>
      </c>
      <c r="N339" s="610"/>
      <c r="O339" s="809"/>
      <c r="P339" s="639">
        <v>46133.0</v>
      </c>
      <c r="Q339" s="639">
        <v>46135.0</v>
      </c>
      <c r="R339" s="636">
        <f t="shared" si="24"/>
        <v>2</v>
      </c>
      <c r="S339" s="639">
        <v>46135.0</v>
      </c>
      <c r="T339" s="980">
        <f t="shared" si="7"/>
        <v>2</v>
      </c>
      <c r="U339" s="980">
        <f t="shared" si="8"/>
        <v>0</v>
      </c>
      <c r="V339" s="639">
        <v>46135.0</v>
      </c>
      <c r="W339" s="982">
        <f t="shared" si="42"/>
        <v>0</v>
      </c>
      <c r="X339" s="982">
        <f t="shared" si="43"/>
        <v>2</v>
      </c>
      <c r="Y339" s="1031">
        <v>46162.0</v>
      </c>
      <c r="Z339" s="980">
        <f t="shared" si="9"/>
        <v>29</v>
      </c>
      <c r="AA339" s="984">
        <f t="shared" si="44"/>
        <v>27</v>
      </c>
      <c r="AB339" s="989"/>
      <c r="AC339" s="967" t="s">
        <v>1945</v>
      </c>
      <c r="AD339" s="994"/>
      <c r="AE339" s="1023"/>
      <c r="AF339" s="994"/>
      <c r="AG339" s="994"/>
    </row>
    <row r="340" ht="13.5" hidden="1" customHeight="1">
      <c r="A340" s="667" t="b">
        <v>0</v>
      </c>
      <c r="B340" s="635" t="s">
        <v>138</v>
      </c>
      <c r="C340" s="635" t="s">
        <v>114</v>
      </c>
      <c r="D340" s="629" t="s">
        <v>188</v>
      </c>
      <c r="E340" s="629" t="s">
        <v>1369</v>
      </c>
      <c r="F340" s="606">
        <v>46143.0</v>
      </c>
      <c r="G340" s="902" t="s">
        <v>1304</v>
      </c>
      <c r="H340" s="704" t="s">
        <v>1920</v>
      </c>
      <c r="I340" s="629" t="s">
        <v>1921</v>
      </c>
      <c r="J340" s="629" t="s">
        <v>190</v>
      </c>
      <c r="K340" s="643">
        <v>0.0</v>
      </c>
      <c r="L340" s="643">
        <v>0.0</v>
      </c>
      <c r="M340" s="622">
        <v>64000.0</v>
      </c>
      <c r="N340" s="610"/>
      <c r="O340" s="809"/>
      <c r="P340" s="639">
        <v>46140.0</v>
      </c>
      <c r="Q340" s="639">
        <v>46150.0</v>
      </c>
      <c r="R340" s="636">
        <f t="shared" si="24"/>
        <v>10</v>
      </c>
      <c r="S340" s="639">
        <v>46150.0</v>
      </c>
      <c r="T340" s="980">
        <f t="shared" si="7"/>
        <v>10</v>
      </c>
      <c r="U340" s="980">
        <f t="shared" si="8"/>
        <v>0</v>
      </c>
      <c r="V340" s="639">
        <v>46150.0</v>
      </c>
      <c r="W340" s="982">
        <f t="shared" si="42"/>
        <v>0</v>
      </c>
      <c r="X340" s="982">
        <f t="shared" si="43"/>
        <v>10</v>
      </c>
      <c r="Y340" s="1031">
        <v>46163.0</v>
      </c>
      <c r="Z340" s="980">
        <f t="shared" si="9"/>
        <v>23</v>
      </c>
      <c r="AA340" s="984">
        <f t="shared" si="44"/>
        <v>13</v>
      </c>
      <c r="AB340" s="989"/>
      <c r="AC340" s="967" t="s">
        <v>1922</v>
      </c>
      <c r="AD340" s="994"/>
      <c r="AE340" s="1023"/>
      <c r="AF340" s="994"/>
      <c r="AG340" s="994"/>
    </row>
    <row r="341" ht="13.5" hidden="1" customHeight="1">
      <c r="A341" s="667" t="b">
        <v>0</v>
      </c>
      <c r="B341" s="635" t="s">
        <v>135</v>
      </c>
      <c r="C341" s="635" t="s">
        <v>114</v>
      </c>
      <c r="D341" s="492" t="s">
        <v>188</v>
      </c>
      <c r="E341" s="492" t="s">
        <v>1333</v>
      </c>
      <c r="F341" s="606">
        <v>46143.0</v>
      </c>
      <c r="G341" s="860" t="s">
        <v>1304</v>
      </c>
      <c r="H341" s="1030" t="s">
        <v>1946</v>
      </c>
      <c r="I341" s="492" t="s">
        <v>1947</v>
      </c>
      <c r="J341" s="492" t="s">
        <v>190</v>
      </c>
      <c r="K341" s="643">
        <v>0.0</v>
      </c>
      <c r="L341" s="643">
        <v>0.0</v>
      </c>
      <c r="M341" s="622">
        <v>64000.0</v>
      </c>
      <c r="N341" s="610"/>
      <c r="O341" s="809"/>
      <c r="P341" s="639">
        <v>46136.0</v>
      </c>
      <c r="Q341" s="639">
        <v>46149.0</v>
      </c>
      <c r="R341" s="636">
        <f t="shared" si="24"/>
        <v>13</v>
      </c>
      <c r="S341" s="639">
        <v>46149.0</v>
      </c>
      <c r="T341" s="980">
        <f t="shared" si="7"/>
        <v>13</v>
      </c>
      <c r="U341" s="980">
        <f t="shared" si="8"/>
        <v>0</v>
      </c>
      <c r="V341" s="639">
        <v>46149.0</v>
      </c>
      <c r="W341" s="982">
        <f t="shared" si="42"/>
        <v>0</v>
      </c>
      <c r="X341" s="982">
        <f t="shared" si="43"/>
        <v>13</v>
      </c>
      <c r="Y341" s="1031">
        <v>46163.0</v>
      </c>
      <c r="Z341" s="980">
        <f t="shared" si="9"/>
        <v>27</v>
      </c>
      <c r="AA341" s="984">
        <f t="shared" si="44"/>
        <v>14</v>
      </c>
      <c r="AB341" s="989"/>
      <c r="AC341" s="967" t="s">
        <v>1948</v>
      </c>
      <c r="AD341" s="994"/>
      <c r="AE341" s="1023"/>
      <c r="AF341" s="994"/>
      <c r="AG341" s="994"/>
    </row>
    <row r="342" ht="13.5" hidden="1" customHeight="1">
      <c r="A342" s="667" t="b">
        <v>0</v>
      </c>
      <c r="B342" s="635" t="s">
        <v>136</v>
      </c>
      <c r="C342" s="635" t="s">
        <v>114</v>
      </c>
      <c r="D342" s="629" t="s">
        <v>188</v>
      </c>
      <c r="E342" s="629" t="s">
        <v>1369</v>
      </c>
      <c r="F342" s="606">
        <v>46143.0</v>
      </c>
      <c r="G342" s="902" t="s">
        <v>1303</v>
      </c>
      <c r="H342" s="1050" t="s">
        <v>1949</v>
      </c>
      <c r="I342" s="629" t="s">
        <v>1950</v>
      </c>
      <c r="J342" s="629" t="s">
        <v>190</v>
      </c>
      <c r="K342" s="643">
        <v>0.0</v>
      </c>
      <c r="L342" s="643">
        <v>0.0</v>
      </c>
      <c r="M342" s="622">
        <v>76000.0</v>
      </c>
      <c r="N342" s="610"/>
      <c r="O342" s="1033"/>
      <c r="P342" s="639">
        <v>46135.0</v>
      </c>
      <c r="Q342" s="639">
        <v>46138.0</v>
      </c>
      <c r="R342" s="636">
        <f t="shared" si="24"/>
        <v>3</v>
      </c>
      <c r="S342" s="639">
        <v>46138.0</v>
      </c>
      <c r="T342" s="980">
        <f t="shared" si="7"/>
        <v>3</v>
      </c>
      <c r="U342" s="980">
        <f t="shared" si="8"/>
        <v>0</v>
      </c>
      <c r="V342" s="639">
        <v>46138.0</v>
      </c>
      <c r="W342" s="982">
        <f t="shared" si="42"/>
        <v>0</v>
      </c>
      <c r="X342" s="982">
        <f t="shared" si="43"/>
        <v>3</v>
      </c>
      <c r="Y342" s="1031">
        <v>46163.0</v>
      </c>
      <c r="Z342" s="980">
        <f t="shared" si="9"/>
        <v>28</v>
      </c>
      <c r="AA342" s="984">
        <f t="shared" si="44"/>
        <v>25</v>
      </c>
      <c r="AB342" s="989"/>
      <c r="AC342" s="967" t="s">
        <v>1951</v>
      </c>
      <c r="AD342" s="994"/>
      <c r="AE342" s="1023"/>
      <c r="AF342" s="994"/>
      <c r="AG342" s="994"/>
    </row>
    <row r="343" ht="13.5" hidden="1" customHeight="1">
      <c r="A343" s="667" t="b">
        <v>0</v>
      </c>
      <c r="B343" s="635" t="s">
        <v>135</v>
      </c>
      <c r="C343" s="635" t="s">
        <v>114</v>
      </c>
      <c r="D343" s="492" t="s">
        <v>188</v>
      </c>
      <c r="E343" s="492" t="s">
        <v>1333</v>
      </c>
      <c r="F343" s="606">
        <v>46143.0</v>
      </c>
      <c r="G343" s="860" t="s">
        <v>1303</v>
      </c>
      <c r="H343" s="1030" t="s">
        <v>1946</v>
      </c>
      <c r="I343" s="492" t="s">
        <v>1947</v>
      </c>
      <c r="J343" s="492" t="s">
        <v>190</v>
      </c>
      <c r="K343" s="643">
        <v>0.0</v>
      </c>
      <c r="L343" s="643">
        <v>0.0</v>
      </c>
      <c r="M343" s="622">
        <v>76000.0</v>
      </c>
      <c r="N343" s="610"/>
      <c r="O343" s="809"/>
      <c r="P343" s="639">
        <v>46136.0</v>
      </c>
      <c r="Q343" s="639">
        <v>46149.0</v>
      </c>
      <c r="R343" s="636">
        <f t="shared" si="24"/>
        <v>13</v>
      </c>
      <c r="S343" s="639">
        <v>46149.0</v>
      </c>
      <c r="T343" s="980">
        <f t="shared" si="7"/>
        <v>13</v>
      </c>
      <c r="U343" s="980">
        <f t="shared" si="8"/>
        <v>0</v>
      </c>
      <c r="V343" s="639">
        <v>46149.0</v>
      </c>
      <c r="W343" s="982">
        <f t="shared" si="42"/>
        <v>0</v>
      </c>
      <c r="X343" s="982">
        <f t="shared" si="43"/>
        <v>13</v>
      </c>
      <c r="Y343" s="1047">
        <v>46163.0</v>
      </c>
      <c r="Z343" s="980">
        <f t="shared" si="9"/>
        <v>27</v>
      </c>
      <c r="AA343" s="984">
        <f t="shared" si="44"/>
        <v>14</v>
      </c>
      <c r="AB343" s="989"/>
      <c r="AC343" s="967" t="s">
        <v>1948</v>
      </c>
      <c r="AD343" s="994"/>
      <c r="AE343" s="1023"/>
      <c r="AF343" s="994"/>
      <c r="AG343" s="994"/>
    </row>
    <row r="344" ht="13.5" hidden="1" customHeight="1">
      <c r="A344" s="604" t="b">
        <v>0</v>
      </c>
      <c r="B344" s="492" t="s">
        <v>138</v>
      </c>
      <c r="C344" s="492" t="s">
        <v>114</v>
      </c>
      <c r="D344" s="629" t="s">
        <v>188</v>
      </c>
      <c r="E344" s="629" t="s">
        <v>1369</v>
      </c>
      <c r="F344" s="606">
        <v>46143.0</v>
      </c>
      <c r="G344" s="860" t="s">
        <v>1303</v>
      </c>
      <c r="H344" s="617" t="s">
        <v>1952</v>
      </c>
      <c r="I344" s="492" t="s">
        <v>1953</v>
      </c>
      <c r="J344" s="629" t="s">
        <v>190</v>
      </c>
      <c r="K344" s="643">
        <v>0.0</v>
      </c>
      <c r="L344" s="643">
        <v>0.0</v>
      </c>
      <c r="M344" s="622">
        <v>76000.0</v>
      </c>
      <c r="N344" s="610"/>
      <c r="O344" s="860"/>
      <c r="P344" s="610">
        <v>46156.0</v>
      </c>
      <c r="Q344" s="610">
        <v>46158.0</v>
      </c>
      <c r="R344" s="612">
        <f t="shared" si="24"/>
        <v>2</v>
      </c>
      <c r="S344" s="610">
        <v>46158.0</v>
      </c>
      <c r="T344" s="612">
        <f t="shared" si="7"/>
        <v>2</v>
      </c>
      <c r="U344" s="980">
        <f t="shared" si="8"/>
        <v>0</v>
      </c>
      <c r="V344" s="610">
        <v>46158.0</v>
      </c>
      <c r="W344" s="982">
        <f t="shared" si="42"/>
        <v>0</v>
      </c>
      <c r="X344" s="982">
        <f t="shared" si="43"/>
        <v>2</v>
      </c>
      <c r="Y344" s="1031">
        <v>46163.0</v>
      </c>
      <c r="Z344" s="980">
        <f t="shared" si="9"/>
        <v>7</v>
      </c>
      <c r="AA344" s="984">
        <f t="shared" si="44"/>
        <v>5</v>
      </c>
      <c r="AB344" s="901"/>
      <c r="AC344" s="1051" t="s">
        <v>1954</v>
      </c>
      <c r="AD344" s="71"/>
      <c r="AE344" s="71"/>
      <c r="AF344" s="71"/>
      <c r="AG344" s="59"/>
    </row>
    <row r="345" ht="13.5" hidden="1" customHeight="1">
      <c r="A345" s="667" t="b">
        <v>0</v>
      </c>
      <c r="B345" s="635" t="s">
        <v>135</v>
      </c>
      <c r="C345" s="635" t="s">
        <v>134</v>
      </c>
      <c r="D345" s="492" t="s">
        <v>188</v>
      </c>
      <c r="E345" s="492" t="s">
        <v>1369</v>
      </c>
      <c r="F345" s="606">
        <v>46143.0</v>
      </c>
      <c r="G345" s="860" t="s">
        <v>1304</v>
      </c>
      <c r="H345" s="704" t="s">
        <v>1955</v>
      </c>
      <c r="I345" s="492" t="s">
        <v>1956</v>
      </c>
      <c r="J345" s="492" t="s">
        <v>190</v>
      </c>
      <c r="K345" s="643">
        <v>0.0</v>
      </c>
      <c r="L345" s="643">
        <v>0.0</v>
      </c>
      <c r="M345" s="622">
        <v>64000.0</v>
      </c>
      <c r="N345" s="610"/>
      <c r="O345" s="809"/>
      <c r="P345" s="639">
        <v>46149.0</v>
      </c>
      <c r="Q345" s="639">
        <v>46155.0</v>
      </c>
      <c r="R345" s="636">
        <f t="shared" si="24"/>
        <v>6</v>
      </c>
      <c r="S345" s="639">
        <v>46155.0</v>
      </c>
      <c r="T345" s="980">
        <f t="shared" si="7"/>
        <v>6</v>
      </c>
      <c r="U345" s="980">
        <f t="shared" si="8"/>
        <v>0</v>
      </c>
      <c r="V345" s="639">
        <v>46155.0</v>
      </c>
      <c r="W345" s="982">
        <f t="shared" si="42"/>
        <v>0</v>
      </c>
      <c r="X345" s="982">
        <f t="shared" si="43"/>
        <v>6</v>
      </c>
      <c r="Y345" s="1031">
        <v>46164.0</v>
      </c>
      <c r="Z345" s="980">
        <f t="shared" si="9"/>
        <v>15</v>
      </c>
      <c r="AA345" s="984">
        <f t="shared" si="44"/>
        <v>9</v>
      </c>
      <c r="AB345" s="989"/>
      <c r="AC345" s="967"/>
      <c r="AD345" s="994"/>
      <c r="AE345" s="1023"/>
      <c r="AF345" s="994"/>
      <c r="AG345" s="994"/>
    </row>
    <row r="346" ht="13.5" hidden="1" customHeight="1">
      <c r="A346" s="667" t="b">
        <v>0</v>
      </c>
      <c r="B346" s="635" t="s">
        <v>138</v>
      </c>
      <c r="C346" s="635" t="s">
        <v>134</v>
      </c>
      <c r="D346" s="629" t="s">
        <v>188</v>
      </c>
      <c r="E346" s="629" t="s">
        <v>1369</v>
      </c>
      <c r="F346" s="606">
        <v>46143.0</v>
      </c>
      <c r="G346" s="902" t="s">
        <v>1303</v>
      </c>
      <c r="H346" s="704" t="s">
        <v>1893</v>
      </c>
      <c r="I346" s="629" t="s">
        <v>1894</v>
      </c>
      <c r="J346" s="629" t="s">
        <v>190</v>
      </c>
      <c r="K346" s="643">
        <v>0.0</v>
      </c>
      <c r="L346" s="643">
        <v>0.0</v>
      </c>
      <c r="M346" s="622">
        <v>76000.0</v>
      </c>
      <c r="N346" s="610"/>
      <c r="O346" s="809"/>
      <c r="P346" s="639">
        <v>46133.0</v>
      </c>
      <c r="Q346" s="639">
        <v>46134.0</v>
      </c>
      <c r="R346" s="636">
        <f t="shared" si="24"/>
        <v>1</v>
      </c>
      <c r="S346" s="639">
        <v>46134.0</v>
      </c>
      <c r="T346" s="980">
        <f t="shared" si="7"/>
        <v>1</v>
      </c>
      <c r="U346" s="980">
        <f t="shared" si="8"/>
        <v>0</v>
      </c>
      <c r="V346" s="639">
        <v>46134.0</v>
      </c>
      <c r="W346" s="982">
        <f t="shared" si="42"/>
        <v>0</v>
      </c>
      <c r="X346" s="982">
        <f t="shared" si="43"/>
        <v>1</v>
      </c>
      <c r="Y346" s="1031">
        <v>46164.0</v>
      </c>
      <c r="Z346" s="980">
        <f t="shared" si="9"/>
        <v>31</v>
      </c>
      <c r="AA346" s="984">
        <f t="shared" si="44"/>
        <v>30</v>
      </c>
      <c r="AB346" s="989"/>
      <c r="AC346" s="967" t="s">
        <v>1895</v>
      </c>
      <c r="AD346" s="994"/>
      <c r="AE346" s="1023"/>
      <c r="AF346" s="994"/>
      <c r="AG346" s="994"/>
    </row>
    <row r="347" ht="13.5" hidden="1" customHeight="1">
      <c r="A347" s="667" t="b">
        <v>0</v>
      </c>
      <c r="B347" s="635" t="s">
        <v>136</v>
      </c>
      <c r="C347" s="635" t="s">
        <v>134</v>
      </c>
      <c r="D347" s="492" t="s">
        <v>188</v>
      </c>
      <c r="E347" s="492" t="s">
        <v>1608</v>
      </c>
      <c r="F347" s="606">
        <v>46143.0</v>
      </c>
      <c r="G347" s="860" t="s">
        <v>1303</v>
      </c>
      <c r="H347" s="704" t="s">
        <v>1923</v>
      </c>
      <c r="I347" s="492" t="s">
        <v>1924</v>
      </c>
      <c r="J347" s="492" t="s">
        <v>190</v>
      </c>
      <c r="K347" s="643">
        <v>0.0</v>
      </c>
      <c r="L347" s="643">
        <v>0.0</v>
      </c>
      <c r="M347" s="622">
        <v>76000.0</v>
      </c>
      <c r="N347" s="610"/>
      <c r="O347" s="1033"/>
      <c r="P347" s="639">
        <v>46135.0</v>
      </c>
      <c r="Q347" s="639">
        <v>46139.0</v>
      </c>
      <c r="R347" s="636">
        <f t="shared" si="24"/>
        <v>4</v>
      </c>
      <c r="S347" s="639">
        <v>46139.0</v>
      </c>
      <c r="T347" s="980">
        <f t="shared" si="7"/>
        <v>4</v>
      </c>
      <c r="U347" s="980">
        <f t="shared" si="8"/>
        <v>0</v>
      </c>
      <c r="V347" s="639">
        <v>46139.0</v>
      </c>
      <c r="W347" s="982">
        <f t="shared" si="42"/>
        <v>0</v>
      </c>
      <c r="X347" s="982">
        <f t="shared" si="43"/>
        <v>4</v>
      </c>
      <c r="Y347" s="1047">
        <v>46164.0</v>
      </c>
      <c r="Z347" s="980">
        <f t="shared" si="9"/>
        <v>29</v>
      </c>
      <c r="AA347" s="984">
        <f t="shared" si="44"/>
        <v>25</v>
      </c>
      <c r="AB347" s="989"/>
      <c r="AC347" s="967" t="s">
        <v>1925</v>
      </c>
      <c r="AD347" s="994"/>
      <c r="AE347" s="1023"/>
      <c r="AF347" s="994"/>
      <c r="AG347" s="994"/>
    </row>
    <row r="348" ht="13.5" hidden="1" customHeight="1">
      <c r="A348" s="667" t="b">
        <v>0</v>
      </c>
      <c r="B348" s="635" t="s">
        <v>135</v>
      </c>
      <c r="C348" s="635" t="s">
        <v>134</v>
      </c>
      <c r="D348" s="629" t="s">
        <v>188</v>
      </c>
      <c r="E348" s="629" t="s">
        <v>1369</v>
      </c>
      <c r="F348" s="628">
        <v>46143.0</v>
      </c>
      <c r="G348" s="902" t="s">
        <v>1303</v>
      </c>
      <c r="H348" s="943" t="s">
        <v>1957</v>
      </c>
      <c r="I348" s="629" t="s">
        <v>1958</v>
      </c>
      <c r="J348" s="645" t="s">
        <v>190</v>
      </c>
      <c r="K348" s="643">
        <v>0.0</v>
      </c>
      <c r="L348" s="643">
        <v>0.0</v>
      </c>
      <c r="M348" s="622">
        <v>76000.0</v>
      </c>
      <c r="N348" s="610"/>
      <c r="O348" s="809"/>
      <c r="P348" s="639">
        <v>46112.0</v>
      </c>
      <c r="Q348" s="639">
        <v>46115.0</v>
      </c>
      <c r="R348" s="636">
        <f t="shared" si="24"/>
        <v>3</v>
      </c>
      <c r="S348" s="639">
        <v>46115.0</v>
      </c>
      <c r="T348" s="980">
        <f t="shared" si="7"/>
        <v>3</v>
      </c>
      <c r="U348" s="980">
        <f t="shared" si="8"/>
        <v>0</v>
      </c>
      <c r="V348" s="639">
        <v>46151.0</v>
      </c>
      <c r="W348" s="982">
        <f t="shared" si="42"/>
        <v>36</v>
      </c>
      <c r="X348" s="982">
        <f t="shared" si="43"/>
        <v>39</v>
      </c>
      <c r="Y348" s="1031">
        <v>46164.0</v>
      </c>
      <c r="Z348" s="980">
        <f t="shared" si="9"/>
        <v>52</v>
      </c>
      <c r="AA348" s="984">
        <f t="shared" si="44"/>
        <v>13</v>
      </c>
      <c r="AB348" s="991"/>
      <c r="AC348" s="216" t="s">
        <v>1959</v>
      </c>
      <c r="AD348" s="968"/>
      <c r="AE348" s="1023"/>
      <c r="AF348" s="968"/>
      <c r="AG348" s="968"/>
    </row>
    <row r="349" ht="13.5" hidden="1" customHeight="1">
      <c r="A349" s="667" t="b">
        <v>0</v>
      </c>
      <c r="B349" s="635" t="s">
        <v>135</v>
      </c>
      <c r="C349" s="635" t="s">
        <v>134</v>
      </c>
      <c r="D349" s="492" t="s">
        <v>188</v>
      </c>
      <c r="E349" s="492" t="s">
        <v>1369</v>
      </c>
      <c r="F349" s="606">
        <v>46143.0</v>
      </c>
      <c r="G349" s="860" t="s">
        <v>1303</v>
      </c>
      <c r="H349" s="704" t="s">
        <v>1955</v>
      </c>
      <c r="I349" s="492" t="s">
        <v>1956</v>
      </c>
      <c r="J349" s="492" t="s">
        <v>190</v>
      </c>
      <c r="K349" s="643">
        <v>0.0</v>
      </c>
      <c r="L349" s="643">
        <v>0.0</v>
      </c>
      <c r="M349" s="622">
        <v>76000.0</v>
      </c>
      <c r="N349" s="610"/>
      <c r="O349" s="809"/>
      <c r="P349" s="639">
        <v>46149.0</v>
      </c>
      <c r="Q349" s="639">
        <v>46155.0</v>
      </c>
      <c r="R349" s="636">
        <f t="shared" si="24"/>
        <v>6</v>
      </c>
      <c r="S349" s="639">
        <v>46155.0</v>
      </c>
      <c r="T349" s="980">
        <f t="shared" si="7"/>
        <v>6</v>
      </c>
      <c r="U349" s="980">
        <f t="shared" si="8"/>
        <v>0</v>
      </c>
      <c r="V349" s="639">
        <v>46155.0</v>
      </c>
      <c r="W349" s="982">
        <f t="shared" si="42"/>
        <v>0</v>
      </c>
      <c r="X349" s="982">
        <f t="shared" si="43"/>
        <v>6</v>
      </c>
      <c r="Y349" s="1031">
        <v>46164.0</v>
      </c>
      <c r="Z349" s="980">
        <f t="shared" si="9"/>
        <v>15</v>
      </c>
      <c r="AA349" s="984">
        <f t="shared" si="44"/>
        <v>9</v>
      </c>
      <c r="AB349" s="989"/>
      <c r="AC349" s="967"/>
      <c r="AD349" s="994"/>
      <c r="AE349" s="994"/>
      <c r="AF349" s="994"/>
      <c r="AG349" s="994"/>
    </row>
    <row r="350" ht="13.5" hidden="1" customHeight="1">
      <c r="A350" s="667" t="b">
        <v>0</v>
      </c>
      <c r="B350" s="635" t="s">
        <v>138</v>
      </c>
      <c r="C350" s="635" t="s">
        <v>114</v>
      </c>
      <c r="D350" s="629" t="s">
        <v>188</v>
      </c>
      <c r="E350" s="629" t="s">
        <v>1421</v>
      </c>
      <c r="F350" s="606">
        <v>46143.0</v>
      </c>
      <c r="G350" s="902" t="s">
        <v>1303</v>
      </c>
      <c r="H350" s="704" t="s">
        <v>1960</v>
      </c>
      <c r="I350" s="629" t="s">
        <v>1961</v>
      </c>
      <c r="J350" s="629" t="s">
        <v>190</v>
      </c>
      <c r="K350" s="643">
        <v>0.0</v>
      </c>
      <c r="L350" s="643">
        <v>0.0</v>
      </c>
      <c r="M350" s="622">
        <v>76000.0</v>
      </c>
      <c r="N350" s="610"/>
      <c r="O350" s="809"/>
      <c r="P350" s="639">
        <v>46139.0</v>
      </c>
      <c r="Q350" s="639">
        <v>46156.0</v>
      </c>
      <c r="R350" s="636">
        <f t="shared" si="24"/>
        <v>17</v>
      </c>
      <c r="S350" s="639">
        <v>46156.0</v>
      </c>
      <c r="T350" s="980">
        <f t="shared" si="7"/>
        <v>17</v>
      </c>
      <c r="U350" s="980">
        <f t="shared" si="8"/>
        <v>0</v>
      </c>
      <c r="V350" s="610">
        <v>46159.0</v>
      </c>
      <c r="W350" s="982">
        <f t="shared" si="42"/>
        <v>3</v>
      </c>
      <c r="X350" s="982">
        <f t="shared" si="43"/>
        <v>20</v>
      </c>
      <c r="Y350" s="1031">
        <v>46164.0</v>
      </c>
      <c r="Z350" s="980">
        <f t="shared" si="9"/>
        <v>25</v>
      </c>
      <c r="AA350" s="984">
        <f t="shared" si="44"/>
        <v>5</v>
      </c>
      <c r="AB350" s="989"/>
      <c r="AC350" s="967" t="s">
        <v>1962</v>
      </c>
      <c r="AD350" s="994"/>
      <c r="AE350" s="1023"/>
      <c r="AF350" s="994"/>
      <c r="AG350" s="994"/>
    </row>
    <row r="351" ht="13.5" hidden="1" customHeight="1">
      <c r="A351" s="604" t="b">
        <v>0</v>
      </c>
      <c r="B351" s="492" t="s">
        <v>136</v>
      </c>
      <c r="C351" s="492" t="s">
        <v>114</v>
      </c>
      <c r="D351" s="492" t="s">
        <v>188</v>
      </c>
      <c r="E351" s="492" t="s">
        <v>1369</v>
      </c>
      <c r="F351" s="606">
        <v>46143.0</v>
      </c>
      <c r="G351" s="860" t="s">
        <v>1304</v>
      </c>
      <c r="H351" s="492" t="s">
        <v>1963</v>
      </c>
      <c r="I351" s="492" t="s">
        <v>1964</v>
      </c>
      <c r="J351" s="492" t="s">
        <v>190</v>
      </c>
      <c r="K351" s="643">
        <v>0.0</v>
      </c>
      <c r="L351" s="643">
        <v>0.0</v>
      </c>
      <c r="M351" s="622">
        <v>64000.0</v>
      </c>
      <c r="N351" s="610"/>
      <c r="O351" s="809"/>
      <c r="P351" s="610">
        <v>46156.0</v>
      </c>
      <c r="Q351" s="610">
        <v>46160.0</v>
      </c>
      <c r="R351" s="612">
        <f t="shared" si="24"/>
        <v>4</v>
      </c>
      <c r="S351" s="610">
        <v>46160.0</v>
      </c>
      <c r="T351" s="612">
        <f t="shared" si="7"/>
        <v>4</v>
      </c>
      <c r="U351" s="980">
        <f t="shared" si="8"/>
        <v>0</v>
      </c>
      <c r="V351" s="610">
        <v>46160.0</v>
      </c>
      <c r="W351" s="982">
        <f t="shared" si="42"/>
        <v>0</v>
      </c>
      <c r="X351" s="982">
        <f t="shared" si="43"/>
        <v>4</v>
      </c>
      <c r="Y351" s="1047">
        <v>46167.0</v>
      </c>
      <c r="Z351" s="980">
        <f t="shared" si="9"/>
        <v>11</v>
      </c>
      <c r="AA351" s="984">
        <f t="shared" si="44"/>
        <v>7</v>
      </c>
      <c r="AB351" s="978"/>
      <c r="AC351" s="1051" t="s">
        <v>1965</v>
      </c>
      <c r="AD351" s="71"/>
      <c r="AE351" s="71"/>
      <c r="AF351" s="71"/>
      <c r="AG351" s="59"/>
    </row>
    <row r="352" ht="13.5" hidden="1" customHeight="1">
      <c r="A352" s="604" t="b">
        <v>0</v>
      </c>
      <c r="B352" s="492" t="s">
        <v>138</v>
      </c>
      <c r="C352" s="492" t="s">
        <v>114</v>
      </c>
      <c r="D352" s="629" t="s">
        <v>188</v>
      </c>
      <c r="E352" s="629" t="s">
        <v>1333</v>
      </c>
      <c r="F352" s="628">
        <v>46143.0</v>
      </c>
      <c r="G352" s="860" t="s">
        <v>1303</v>
      </c>
      <c r="H352" s="931" t="s">
        <v>1966</v>
      </c>
      <c r="I352" s="492" t="s">
        <v>1967</v>
      </c>
      <c r="J352" s="492" t="s">
        <v>190</v>
      </c>
      <c r="K352" s="643">
        <v>0.0</v>
      </c>
      <c r="L352" s="643">
        <v>0.0</v>
      </c>
      <c r="M352" s="622">
        <v>76000.0</v>
      </c>
      <c r="N352" s="610"/>
      <c r="O352" s="809"/>
      <c r="P352" s="639">
        <v>46149.0</v>
      </c>
      <c r="Q352" s="610">
        <v>46151.0</v>
      </c>
      <c r="R352" s="636">
        <f t="shared" si="24"/>
        <v>2</v>
      </c>
      <c r="S352" s="610">
        <v>46151.0</v>
      </c>
      <c r="T352" s="980">
        <f t="shared" si="7"/>
        <v>2</v>
      </c>
      <c r="U352" s="980">
        <f t="shared" si="8"/>
        <v>0</v>
      </c>
      <c r="V352" s="610">
        <v>46151.0</v>
      </c>
      <c r="W352" s="982">
        <f t="shared" si="42"/>
        <v>0</v>
      </c>
      <c r="X352" s="982">
        <f t="shared" si="43"/>
        <v>2</v>
      </c>
      <c r="Y352" s="1031">
        <v>46168.0</v>
      </c>
      <c r="Z352" s="980">
        <f t="shared" si="9"/>
        <v>19</v>
      </c>
      <c r="AA352" s="984">
        <f t="shared" si="44"/>
        <v>17</v>
      </c>
      <c r="AB352" s="901"/>
      <c r="AC352" s="951"/>
      <c r="AD352" s="878"/>
      <c r="AE352" s="1023"/>
      <c r="AF352" s="878"/>
      <c r="AG352" s="878"/>
    </row>
    <row r="353" ht="13.5" hidden="1" customHeight="1">
      <c r="A353" s="604" t="b">
        <v>0</v>
      </c>
      <c r="B353" s="492" t="s">
        <v>138</v>
      </c>
      <c r="C353" s="492" t="s">
        <v>114</v>
      </c>
      <c r="D353" s="492" t="s">
        <v>188</v>
      </c>
      <c r="E353" s="492" t="s">
        <v>1369</v>
      </c>
      <c r="F353" s="606">
        <v>46143.0</v>
      </c>
      <c r="G353" s="860" t="s">
        <v>1303</v>
      </c>
      <c r="H353" s="924" t="s">
        <v>1968</v>
      </c>
      <c r="I353" s="924" t="s">
        <v>1969</v>
      </c>
      <c r="J353" s="492" t="s">
        <v>190</v>
      </c>
      <c r="K353" s="643">
        <v>0.0</v>
      </c>
      <c r="L353" s="643">
        <v>0.0</v>
      </c>
      <c r="M353" s="609">
        <v>76000.0</v>
      </c>
      <c r="N353" s="610"/>
      <c r="O353" s="809"/>
      <c r="P353" s="610">
        <v>46153.0</v>
      </c>
      <c r="Q353" s="610">
        <v>46160.0</v>
      </c>
      <c r="R353" s="636">
        <f t="shared" si="24"/>
        <v>7</v>
      </c>
      <c r="S353" s="610">
        <v>46160.0</v>
      </c>
      <c r="T353" s="612">
        <f t="shared" si="7"/>
        <v>7</v>
      </c>
      <c r="U353" s="980">
        <f t="shared" si="8"/>
        <v>0</v>
      </c>
      <c r="V353" s="610">
        <v>46160.0</v>
      </c>
      <c r="W353" s="982">
        <f t="shared" si="42"/>
        <v>0</v>
      </c>
      <c r="X353" s="982">
        <f t="shared" si="43"/>
        <v>7</v>
      </c>
      <c r="Y353" s="1031">
        <v>46168.0</v>
      </c>
      <c r="Z353" s="980">
        <f t="shared" si="9"/>
        <v>15</v>
      </c>
      <c r="AA353" s="984">
        <f t="shared" si="44"/>
        <v>8</v>
      </c>
      <c r="AB353" s="1052"/>
      <c r="AC353" s="1051" t="s">
        <v>1970</v>
      </c>
      <c r="AD353" s="71"/>
      <c r="AE353" s="71"/>
      <c r="AF353" s="71"/>
      <c r="AG353" s="59"/>
    </row>
    <row r="354" ht="13.5" hidden="1" customHeight="1">
      <c r="A354" s="604" t="b">
        <v>0</v>
      </c>
      <c r="B354" s="492" t="s">
        <v>136</v>
      </c>
      <c r="C354" s="492" t="s">
        <v>134</v>
      </c>
      <c r="D354" s="629" t="s">
        <v>188</v>
      </c>
      <c r="E354" s="629" t="s">
        <v>1333</v>
      </c>
      <c r="F354" s="606">
        <v>46143.0</v>
      </c>
      <c r="G354" s="860" t="s">
        <v>1303</v>
      </c>
      <c r="H354" s="492" t="s">
        <v>1971</v>
      </c>
      <c r="I354" s="492" t="s">
        <v>1972</v>
      </c>
      <c r="J354" s="629" t="s">
        <v>190</v>
      </c>
      <c r="K354" s="643">
        <v>0.0</v>
      </c>
      <c r="L354" s="643">
        <v>0.0</v>
      </c>
      <c r="M354" s="622">
        <v>76000.0</v>
      </c>
      <c r="N354" s="610"/>
      <c r="O354" s="809"/>
      <c r="P354" s="610">
        <v>46157.0</v>
      </c>
      <c r="Q354" s="610">
        <v>46161.0</v>
      </c>
      <c r="R354" s="612">
        <f t="shared" si="24"/>
        <v>4</v>
      </c>
      <c r="S354" s="610">
        <v>46161.0</v>
      </c>
      <c r="T354" s="612">
        <f t="shared" si="7"/>
        <v>4</v>
      </c>
      <c r="U354" s="980">
        <f t="shared" si="8"/>
        <v>0</v>
      </c>
      <c r="V354" s="610">
        <v>46161.0</v>
      </c>
      <c r="W354" s="982">
        <f t="shared" si="42"/>
        <v>0</v>
      </c>
      <c r="X354" s="982">
        <f t="shared" si="43"/>
        <v>4</v>
      </c>
      <c r="Y354" s="1031">
        <v>46168.0</v>
      </c>
      <c r="Z354" s="980">
        <f t="shared" si="9"/>
        <v>11</v>
      </c>
      <c r="AA354" s="984">
        <f t="shared" si="44"/>
        <v>7</v>
      </c>
      <c r="AB354" s="901"/>
      <c r="AC354" s="1051" t="s">
        <v>1973</v>
      </c>
      <c r="AD354" s="71"/>
      <c r="AE354" s="71"/>
      <c r="AF354" s="71"/>
      <c r="AG354" s="59"/>
    </row>
    <row r="355" ht="13.5" hidden="1" customHeight="1">
      <c r="A355" s="604" t="b">
        <v>0</v>
      </c>
      <c r="B355" s="492" t="s">
        <v>135</v>
      </c>
      <c r="C355" s="492" t="s">
        <v>134</v>
      </c>
      <c r="D355" s="492" t="s">
        <v>188</v>
      </c>
      <c r="E355" s="492" t="s">
        <v>1369</v>
      </c>
      <c r="F355" s="606">
        <v>46143.0</v>
      </c>
      <c r="G355" s="860" t="s">
        <v>1304</v>
      </c>
      <c r="H355" s="813" t="s">
        <v>1929</v>
      </c>
      <c r="I355" s="492" t="s">
        <v>1684</v>
      </c>
      <c r="J355" s="492" t="s">
        <v>190</v>
      </c>
      <c r="K355" s="643">
        <v>0.0</v>
      </c>
      <c r="L355" s="643">
        <v>0.0</v>
      </c>
      <c r="M355" s="622">
        <v>64000.0</v>
      </c>
      <c r="N355" s="610"/>
      <c r="O355" s="809"/>
      <c r="P355" s="639">
        <v>46149.0</v>
      </c>
      <c r="Q355" s="610">
        <v>46151.0</v>
      </c>
      <c r="R355" s="636">
        <f t="shared" si="24"/>
        <v>2</v>
      </c>
      <c r="S355" s="610">
        <v>46151.0</v>
      </c>
      <c r="T355" s="980">
        <f t="shared" si="7"/>
        <v>2</v>
      </c>
      <c r="U355" s="980">
        <f t="shared" si="8"/>
        <v>0</v>
      </c>
      <c r="V355" s="610">
        <v>46151.0</v>
      </c>
      <c r="W355" s="982">
        <f t="shared" si="42"/>
        <v>0</v>
      </c>
      <c r="X355" s="982">
        <f t="shared" si="43"/>
        <v>2</v>
      </c>
      <c r="Y355" s="1031">
        <v>46168.0</v>
      </c>
      <c r="Z355" s="980">
        <f t="shared" si="9"/>
        <v>19</v>
      </c>
      <c r="AA355" s="984">
        <f t="shared" si="44"/>
        <v>17</v>
      </c>
      <c r="AB355" s="901"/>
      <c r="AC355" s="951"/>
      <c r="AD355" s="878"/>
      <c r="AE355" s="1023"/>
      <c r="AF355" s="878"/>
      <c r="AG355" s="878"/>
    </row>
    <row r="356" ht="13.5" customHeight="1">
      <c r="A356" s="667" t="b">
        <v>0</v>
      </c>
      <c r="B356" s="635" t="s">
        <v>136</v>
      </c>
      <c r="C356" s="635" t="s">
        <v>114</v>
      </c>
      <c r="D356" s="629" t="s">
        <v>188</v>
      </c>
      <c r="E356" s="629" t="s">
        <v>1333</v>
      </c>
      <c r="F356" s="606">
        <v>46174.0</v>
      </c>
      <c r="G356" s="902" t="s">
        <v>1304</v>
      </c>
      <c r="H356" s="704" t="s">
        <v>1974</v>
      </c>
      <c r="I356" s="629" t="s">
        <v>1975</v>
      </c>
      <c r="J356" s="629" t="s">
        <v>190</v>
      </c>
      <c r="K356" s="643">
        <v>0.0</v>
      </c>
      <c r="L356" s="643">
        <v>0.0</v>
      </c>
      <c r="M356" s="622">
        <v>64000.0</v>
      </c>
      <c r="N356" s="610"/>
      <c r="O356" s="809"/>
      <c r="P356" s="639">
        <v>46136.0</v>
      </c>
      <c r="Q356" s="639">
        <v>46139.0</v>
      </c>
      <c r="R356" s="636">
        <f t="shared" si="24"/>
        <v>3</v>
      </c>
      <c r="S356" s="639">
        <v>46139.0</v>
      </c>
      <c r="T356" s="980">
        <f t="shared" si="7"/>
        <v>3</v>
      </c>
      <c r="U356" s="980">
        <f t="shared" si="8"/>
        <v>0</v>
      </c>
      <c r="V356" s="639">
        <v>46140.0</v>
      </c>
      <c r="W356" s="982">
        <f t="shared" si="42"/>
        <v>1</v>
      </c>
      <c r="X356" s="982">
        <f t="shared" si="43"/>
        <v>4</v>
      </c>
      <c r="Y356" s="610">
        <v>46182.0</v>
      </c>
      <c r="Z356" s="980">
        <f t="shared" si="9"/>
        <v>46</v>
      </c>
      <c r="AA356" s="984">
        <f t="shared" si="44"/>
        <v>42</v>
      </c>
      <c r="AB356" s="989"/>
      <c r="AC356" s="967" t="s">
        <v>1976</v>
      </c>
      <c r="AD356" s="994"/>
      <c r="AE356" s="994"/>
      <c r="AF356" s="994"/>
      <c r="AG356" s="994"/>
    </row>
    <row r="357" ht="13.5" hidden="1" customHeight="1">
      <c r="A357" s="667" t="b">
        <v>0</v>
      </c>
      <c r="B357" s="635" t="s">
        <v>136</v>
      </c>
      <c r="C357" s="635" t="s">
        <v>114</v>
      </c>
      <c r="D357" s="492" t="s">
        <v>188</v>
      </c>
      <c r="E357" s="492" t="s">
        <v>1369</v>
      </c>
      <c r="F357" s="606">
        <v>46143.0</v>
      </c>
      <c r="G357" s="860" t="s">
        <v>1303</v>
      </c>
      <c r="H357" s="704" t="s">
        <v>1941</v>
      </c>
      <c r="I357" s="492" t="s">
        <v>1942</v>
      </c>
      <c r="J357" s="492" t="s">
        <v>190</v>
      </c>
      <c r="K357" s="643">
        <v>0.0</v>
      </c>
      <c r="L357" s="643">
        <v>0.0</v>
      </c>
      <c r="M357" s="622">
        <v>76000.0</v>
      </c>
      <c r="N357" s="610"/>
      <c r="O357" s="809"/>
      <c r="P357" s="639">
        <v>46129.0</v>
      </c>
      <c r="Q357" s="639">
        <v>46133.0</v>
      </c>
      <c r="R357" s="636">
        <f t="shared" si="24"/>
        <v>4</v>
      </c>
      <c r="S357" s="610">
        <v>46156.0</v>
      </c>
      <c r="T357" s="980">
        <f t="shared" si="7"/>
        <v>27</v>
      </c>
      <c r="U357" s="980">
        <f t="shared" si="8"/>
        <v>23</v>
      </c>
      <c r="V357" s="610">
        <v>46156.0</v>
      </c>
      <c r="W357" s="982">
        <f t="shared" si="42"/>
        <v>0</v>
      </c>
      <c r="X357" s="982">
        <f t="shared" si="43"/>
        <v>27</v>
      </c>
      <c r="Y357" s="1031">
        <v>46168.0</v>
      </c>
      <c r="Z357" s="980">
        <f t="shared" si="9"/>
        <v>39</v>
      </c>
      <c r="AA357" s="984">
        <f t="shared" si="44"/>
        <v>12</v>
      </c>
      <c r="AB357" s="989"/>
      <c r="AC357" s="967" t="s">
        <v>1943</v>
      </c>
      <c r="AD357" s="994"/>
      <c r="AE357" s="1023"/>
      <c r="AF357" s="994"/>
      <c r="AG357" s="994"/>
    </row>
    <row r="358" ht="13.5" hidden="1" customHeight="1">
      <c r="A358" s="604" t="b">
        <v>0</v>
      </c>
      <c r="B358" s="492" t="s">
        <v>138</v>
      </c>
      <c r="C358" s="492" t="s">
        <v>114</v>
      </c>
      <c r="D358" s="629" t="s">
        <v>188</v>
      </c>
      <c r="E358" s="629" t="s">
        <v>1369</v>
      </c>
      <c r="F358" s="606">
        <v>46143.0</v>
      </c>
      <c r="G358" s="860" t="s">
        <v>1303</v>
      </c>
      <c r="H358" s="931" t="s">
        <v>1977</v>
      </c>
      <c r="I358" s="492" t="s">
        <v>1978</v>
      </c>
      <c r="J358" s="492" t="s">
        <v>190</v>
      </c>
      <c r="K358" s="643">
        <v>0.0</v>
      </c>
      <c r="L358" s="643">
        <v>0.0</v>
      </c>
      <c r="M358" s="622">
        <v>76000.0</v>
      </c>
      <c r="N358" s="610"/>
      <c r="O358" s="809"/>
      <c r="P358" s="610">
        <v>46153.0</v>
      </c>
      <c r="Q358" s="610">
        <v>46154.0</v>
      </c>
      <c r="R358" s="636">
        <f t="shared" si="24"/>
        <v>1</v>
      </c>
      <c r="S358" s="610">
        <v>46160.0</v>
      </c>
      <c r="T358" s="612">
        <f t="shared" si="7"/>
        <v>7</v>
      </c>
      <c r="U358" s="980">
        <f t="shared" si="8"/>
        <v>6</v>
      </c>
      <c r="V358" s="610">
        <v>46160.0</v>
      </c>
      <c r="W358" s="982">
        <f t="shared" si="42"/>
        <v>0</v>
      </c>
      <c r="X358" s="982">
        <f t="shared" si="43"/>
        <v>7</v>
      </c>
      <c r="Y358" s="1031">
        <v>46168.0</v>
      </c>
      <c r="Z358" s="980">
        <f t="shared" si="9"/>
        <v>15</v>
      </c>
      <c r="AA358" s="984">
        <f t="shared" si="44"/>
        <v>8</v>
      </c>
      <c r="AB358" s="978"/>
      <c r="AC358" s="1049"/>
      <c r="AD358" s="71"/>
      <c r="AE358" s="71"/>
      <c r="AF358" s="71"/>
      <c r="AG358" s="59"/>
    </row>
    <row r="359" ht="13.5" hidden="1" customHeight="1">
      <c r="A359" s="604" t="b">
        <v>0</v>
      </c>
      <c r="B359" s="492" t="s">
        <v>138</v>
      </c>
      <c r="C359" s="492" t="s">
        <v>114</v>
      </c>
      <c r="D359" s="492" t="s">
        <v>188</v>
      </c>
      <c r="E359" s="492" t="s">
        <v>1511</v>
      </c>
      <c r="F359" s="606">
        <v>46143.0</v>
      </c>
      <c r="G359" s="860" t="s">
        <v>1304</v>
      </c>
      <c r="H359" s="617" t="s">
        <v>1979</v>
      </c>
      <c r="I359" s="492" t="s">
        <v>1980</v>
      </c>
      <c r="J359" s="492" t="s">
        <v>190</v>
      </c>
      <c r="K359" s="643">
        <v>0.0</v>
      </c>
      <c r="L359" s="643">
        <v>0.0</v>
      </c>
      <c r="M359" s="622">
        <v>64000.0</v>
      </c>
      <c r="N359" s="610">
        <v>46174.0</v>
      </c>
      <c r="O359" s="809" t="s">
        <v>1981</v>
      </c>
      <c r="P359" s="610">
        <v>46154.0</v>
      </c>
      <c r="Q359" s="610">
        <v>46162.0</v>
      </c>
      <c r="R359" s="612">
        <f t="shared" si="24"/>
        <v>8</v>
      </c>
      <c r="S359" s="610">
        <v>46162.0</v>
      </c>
      <c r="T359" s="612">
        <f t="shared" si="7"/>
        <v>8</v>
      </c>
      <c r="U359" s="980">
        <f t="shared" si="8"/>
        <v>0</v>
      </c>
      <c r="V359" s="610">
        <v>46162.0</v>
      </c>
      <c r="W359" s="982">
        <f t="shared" si="42"/>
        <v>0</v>
      </c>
      <c r="X359" s="982">
        <f t="shared" si="43"/>
        <v>8</v>
      </c>
      <c r="Y359" s="1031">
        <v>46169.0</v>
      </c>
      <c r="Z359" s="980">
        <f t="shared" si="9"/>
        <v>15</v>
      </c>
      <c r="AA359" s="984">
        <f t="shared" si="44"/>
        <v>7</v>
      </c>
      <c r="AB359" s="978"/>
      <c r="AC359" s="1051" t="s">
        <v>1982</v>
      </c>
      <c r="AD359" s="71"/>
      <c r="AE359" s="71"/>
      <c r="AF359" s="71"/>
      <c r="AG359" s="59"/>
    </row>
    <row r="360" ht="13.5" hidden="1" customHeight="1">
      <c r="A360" s="604" t="b">
        <v>0</v>
      </c>
      <c r="B360" s="492" t="s">
        <v>138</v>
      </c>
      <c r="C360" s="492" t="s">
        <v>114</v>
      </c>
      <c r="D360" s="629" t="s">
        <v>188</v>
      </c>
      <c r="E360" s="629" t="s">
        <v>1421</v>
      </c>
      <c r="F360" s="606">
        <v>46143.0</v>
      </c>
      <c r="G360" s="902" t="s">
        <v>1303</v>
      </c>
      <c r="H360" s="634" t="s">
        <v>1983</v>
      </c>
      <c r="I360" s="629" t="s">
        <v>1984</v>
      </c>
      <c r="J360" s="492" t="s">
        <v>190</v>
      </c>
      <c r="K360" s="643">
        <v>0.0</v>
      </c>
      <c r="L360" s="643">
        <v>0.0</v>
      </c>
      <c r="M360" s="622">
        <v>76000.0</v>
      </c>
      <c r="N360" s="610"/>
      <c r="O360" s="809"/>
      <c r="P360" s="610">
        <v>46160.0</v>
      </c>
      <c r="Q360" s="610">
        <v>46161.0</v>
      </c>
      <c r="R360" s="612">
        <f t="shared" si="24"/>
        <v>1</v>
      </c>
      <c r="S360" s="610">
        <v>46161.0</v>
      </c>
      <c r="T360" s="612">
        <f t="shared" si="7"/>
        <v>1</v>
      </c>
      <c r="U360" s="612">
        <f t="shared" si="8"/>
        <v>0</v>
      </c>
      <c r="V360" s="610">
        <v>46161.0</v>
      </c>
      <c r="W360" s="982">
        <f t="shared" si="42"/>
        <v>0</v>
      </c>
      <c r="X360" s="982">
        <f t="shared" si="43"/>
        <v>1</v>
      </c>
      <c r="Y360" s="1031">
        <v>46168.0</v>
      </c>
      <c r="Z360" s="980">
        <f t="shared" si="9"/>
        <v>8</v>
      </c>
      <c r="AA360" s="984">
        <f t="shared" si="44"/>
        <v>7</v>
      </c>
      <c r="AB360" s="901"/>
      <c r="AC360" s="1051" t="s">
        <v>1985</v>
      </c>
      <c r="AD360" s="71"/>
      <c r="AE360" s="71"/>
      <c r="AF360" s="71"/>
      <c r="AG360" s="59"/>
    </row>
    <row r="361" ht="13.5" hidden="1" customHeight="1">
      <c r="A361" s="667" t="b">
        <v>0</v>
      </c>
      <c r="B361" s="635" t="s">
        <v>136</v>
      </c>
      <c r="C361" s="635" t="s">
        <v>114</v>
      </c>
      <c r="D361" s="492" t="s">
        <v>188</v>
      </c>
      <c r="E361" s="492" t="s">
        <v>1369</v>
      </c>
      <c r="F361" s="606">
        <v>46143.0</v>
      </c>
      <c r="G361" s="860" t="s">
        <v>1304</v>
      </c>
      <c r="H361" s="1050" t="s">
        <v>1949</v>
      </c>
      <c r="I361" s="492" t="s">
        <v>1950</v>
      </c>
      <c r="J361" s="492" t="s">
        <v>190</v>
      </c>
      <c r="K361" s="643">
        <v>0.0</v>
      </c>
      <c r="L361" s="643">
        <v>0.0</v>
      </c>
      <c r="M361" s="622">
        <v>64000.0</v>
      </c>
      <c r="N361" s="610"/>
      <c r="O361" s="809"/>
      <c r="P361" s="639">
        <v>46135.0</v>
      </c>
      <c r="Q361" s="639">
        <v>46138.0</v>
      </c>
      <c r="R361" s="636">
        <f t="shared" si="24"/>
        <v>3</v>
      </c>
      <c r="S361" s="639">
        <v>46138.0</v>
      </c>
      <c r="T361" s="980">
        <f t="shared" si="7"/>
        <v>3</v>
      </c>
      <c r="U361" s="980">
        <f t="shared" si="8"/>
        <v>0</v>
      </c>
      <c r="V361" s="639">
        <v>46138.0</v>
      </c>
      <c r="W361" s="982">
        <f t="shared" si="42"/>
        <v>0</v>
      </c>
      <c r="X361" s="982">
        <f t="shared" si="43"/>
        <v>3</v>
      </c>
      <c r="Y361" s="1031">
        <v>46169.0</v>
      </c>
      <c r="Z361" s="980">
        <f t="shared" si="9"/>
        <v>34</v>
      </c>
      <c r="AA361" s="984">
        <f t="shared" si="44"/>
        <v>31</v>
      </c>
      <c r="AB361" s="989"/>
      <c r="AC361" s="967" t="s">
        <v>1951</v>
      </c>
      <c r="AD361" s="994"/>
      <c r="AE361" s="994"/>
      <c r="AF361" s="994"/>
      <c r="AG361" s="994"/>
    </row>
    <row r="362" ht="13.5" hidden="1" customHeight="1">
      <c r="A362" s="604" t="b">
        <v>0</v>
      </c>
      <c r="B362" s="492" t="s">
        <v>138</v>
      </c>
      <c r="C362" s="492" t="s">
        <v>114</v>
      </c>
      <c r="D362" s="629" t="s">
        <v>188</v>
      </c>
      <c r="E362" s="629" t="s">
        <v>1369</v>
      </c>
      <c r="F362" s="606">
        <v>46143.0</v>
      </c>
      <c r="G362" s="902" t="s">
        <v>1304</v>
      </c>
      <c r="H362" s="929" t="s">
        <v>1968</v>
      </c>
      <c r="I362" s="929" t="s">
        <v>1969</v>
      </c>
      <c r="J362" s="629" t="s">
        <v>190</v>
      </c>
      <c r="K362" s="643">
        <v>0.0</v>
      </c>
      <c r="L362" s="643">
        <v>0.0</v>
      </c>
      <c r="M362" s="609">
        <v>64000.0</v>
      </c>
      <c r="N362" s="610"/>
      <c r="O362" s="809"/>
      <c r="P362" s="610">
        <v>46153.0</v>
      </c>
      <c r="Q362" s="610">
        <v>46160.0</v>
      </c>
      <c r="R362" s="636">
        <f t="shared" si="24"/>
        <v>7</v>
      </c>
      <c r="S362" s="610">
        <v>46160.0</v>
      </c>
      <c r="T362" s="612">
        <f t="shared" si="7"/>
        <v>7</v>
      </c>
      <c r="U362" s="980">
        <f t="shared" si="8"/>
        <v>0</v>
      </c>
      <c r="V362" s="610">
        <v>46160.0</v>
      </c>
      <c r="W362" s="982">
        <f t="shared" si="42"/>
        <v>0</v>
      </c>
      <c r="X362" s="982">
        <f t="shared" si="43"/>
        <v>7</v>
      </c>
      <c r="Y362" s="1031">
        <v>46169.0</v>
      </c>
      <c r="Z362" s="980">
        <f t="shared" si="9"/>
        <v>16</v>
      </c>
      <c r="AA362" s="984">
        <f t="shared" si="44"/>
        <v>9</v>
      </c>
      <c r="AB362" s="1052"/>
      <c r="AC362" s="1051" t="s">
        <v>1970</v>
      </c>
      <c r="AD362" s="71"/>
      <c r="AE362" s="71"/>
      <c r="AF362" s="71"/>
      <c r="AG362" s="59"/>
    </row>
    <row r="363" ht="13.5" hidden="1" customHeight="1">
      <c r="A363" s="604" t="b">
        <v>0</v>
      </c>
      <c r="B363" s="492" t="s">
        <v>138</v>
      </c>
      <c r="C363" s="492" t="s">
        <v>114</v>
      </c>
      <c r="D363" s="492" t="s">
        <v>188</v>
      </c>
      <c r="E363" s="492" t="s">
        <v>1511</v>
      </c>
      <c r="F363" s="606">
        <v>46143.0</v>
      </c>
      <c r="G363" s="860" t="s">
        <v>1303</v>
      </c>
      <c r="H363" s="617" t="s">
        <v>1979</v>
      </c>
      <c r="I363" s="492" t="s">
        <v>1980</v>
      </c>
      <c r="J363" s="492" t="s">
        <v>190</v>
      </c>
      <c r="K363" s="643">
        <v>0.0</v>
      </c>
      <c r="L363" s="643">
        <v>0.0</v>
      </c>
      <c r="M363" s="622">
        <v>76000.0</v>
      </c>
      <c r="N363" s="610"/>
      <c r="O363" s="809"/>
      <c r="P363" s="610">
        <v>46154.0</v>
      </c>
      <c r="Q363" s="610">
        <v>46162.0</v>
      </c>
      <c r="R363" s="612">
        <f t="shared" si="24"/>
        <v>8</v>
      </c>
      <c r="S363" s="610">
        <v>46162.0</v>
      </c>
      <c r="T363" s="612">
        <f t="shared" si="7"/>
        <v>8</v>
      </c>
      <c r="U363" s="980">
        <f t="shared" si="8"/>
        <v>0</v>
      </c>
      <c r="V363" s="610">
        <v>46162.0</v>
      </c>
      <c r="W363" s="982">
        <f t="shared" si="42"/>
        <v>0</v>
      </c>
      <c r="X363" s="982">
        <f t="shared" si="43"/>
        <v>8</v>
      </c>
      <c r="Y363" s="1031">
        <v>46170.0</v>
      </c>
      <c r="Z363" s="980">
        <f t="shared" si="9"/>
        <v>16</v>
      </c>
      <c r="AA363" s="984">
        <f t="shared" si="44"/>
        <v>8</v>
      </c>
      <c r="AB363" s="978"/>
      <c r="AC363" s="1051" t="s">
        <v>1982</v>
      </c>
      <c r="AD363" s="71"/>
      <c r="AE363" s="71"/>
      <c r="AF363" s="71"/>
      <c r="AG363" s="59"/>
    </row>
    <row r="364" ht="13.5" hidden="1" customHeight="1">
      <c r="A364" s="604" t="b">
        <v>0</v>
      </c>
      <c r="B364" s="492" t="s">
        <v>135</v>
      </c>
      <c r="C364" s="492" t="s">
        <v>134</v>
      </c>
      <c r="D364" s="629" t="s">
        <v>188</v>
      </c>
      <c r="E364" s="629" t="s">
        <v>1986</v>
      </c>
      <c r="F364" s="1053">
        <v>46143.0</v>
      </c>
      <c r="G364" s="902" t="s">
        <v>1303</v>
      </c>
      <c r="H364" s="634" t="s">
        <v>1987</v>
      </c>
      <c r="I364" s="629" t="s">
        <v>1988</v>
      </c>
      <c r="J364" s="492" t="s">
        <v>190</v>
      </c>
      <c r="K364" s="643">
        <v>0.0</v>
      </c>
      <c r="L364" s="643">
        <v>0.0</v>
      </c>
      <c r="M364" s="622">
        <v>76000.0</v>
      </c>
      <c r="N364" s="610">
        <v>46175.0</v>
      </c>
      <c r="O364" s="809" t="s">
        <v>1989</v>
      </c>
      <c r="P364" s="610">
        <v>46160.0</v>
      </c>
      <c r="Q364" s="610">
        <v>46162.0</v>
      </c>
      <c r="R364" s="612">
        <f t="shared" si="24"/>
        <v>2</v>
      </c>
      <c r="S364" s="610">
        <v>46162.0</v>
      </c>
      <c r="T364" s="612">
        <f t="shared" si="7"/>
        <v>2</v>
      </c>
      <c r="U364" s="612">
        <f t="shared" si="8"/>
        <v>0</v>
      </c>
      <c r="V364" s="610">
        <v>46162.0</v>
      </c>
      <c r="W364" s="982">
        <f t="shared" si="42"/>
        <v>0</v>
      </c>
      <c r="X364" s="982">
        <f t="shared" si="43"/>
        <v>2</v>
      </c>
      <c r="Y364" s="1031">
        <v>46170.0</v>
      </c>
      <c r="Z364" s="980">
        <f t="shared" si="9"/>
        <v>10</v>
      </c>
      <c r="AA364" s="984">
        <f t="shared" si="44"/>
        <v>8</v>
      </c>
      <c r="AB364" s="978"/>
      <c r="AC364" s="1049"/>
      <c r="AD364" s="71"/>
      <c r="AE364" s="71"/>
      <c r="AF364" s="71"/>
      <c r="AG364" s="59"/>
    </row>
    <row r="365" ht="13.5" hidden="1" customHeight="1">
      <c r="A365" s="667" t="b">
        <v>0</v>
      </c>
      <c r="B365" s="635" t="s">
        <v>135</v>
      </c>
      <c r="C365" s="635" t="s">
        <v>134</v>
      </c>
      <c r="D365" s="492" t="s">
        <v>188</v>
      </c>
      <c r="E365" s="492" t="s">
        <v>1333</v>
      </c>
      <c r="F365" s="606">
        <v>46143.0</v>
      </c>
      <c r="G365" s="860" t="s">
        <v>1304</v>
      </c>
      <c r="H365" s="704" t="s">
        <v>1930</v>
      </c>
      <c r="I365" s="492" t="s">
        <v>1931</v>
      </c>
      <c r="J365" s="492" t="s">
        <v>190</v>
      </c>
      <c r="K365" s="643">
        <v>0.0</v>
      </c>
      <c r="L365" s="643">
        <v>0.0</v>
      </c>
      <c r="M365" s="622">
        <v>64000.0</v>
      </c>
      <c r="N365" s="610"/>
      <c r="O365" s="809"/>
      <c r="P365" s="639">
        <v>46139.0</v>
      </c>
      <c r="Q365" s="639">
        <v>46153.0</v>
      </c>
      <c r="R365" s="636">
        <f t="shared" si="24"/>
        <v>14</v>
      </c>
      <c r="S365" s="639">
        <v>46153.0</v>
      </c>
      <c r="T365" s="980">
        <f t="shared" si="7"/>
        <v>14</v>
      </c>
      <c r="U365" s="980">
        <f t="shared" si="8"/>
        <v>0</v>
      </c>
      <c r="V365" s="639">
        <v>46153.0</v>
      </c>
      <c r="W365" s="982">
        <f t="shared" si="42"/>
        <v>0</v>
      </c>
      <c r="X365" s="982">
        <f t="shared" si="43"/>
        <v>14</v>
      </c>
      <c r="Y365" s="1031">
        <v>46170.0</v>
      </c>
      <c r="Z365" s="980">
        <f t="shared" si="9"/>
        <v>31</v>
      </c>
      <c r="AA365" s="984">
        <f t="shared" si="44"/>
        <v>17</v>
      </c>
      <c r="AB365" s="989"/>
      <c r="AC365" s="967" t="s">
        <v>1932</v>
      </c>
      <c r="AD365" s="994"/>
      <c r="AE365" s="994"/>
      <c r="AF365" s="994"/>
      <c r="AG365" s="994"/>
    </row>
    <row r="366" ht="13.5" customHeight="1">
      <c r="A366" s="604" t="b">
        <v>0</v>
      </c>
      <c r="B366" s="492" t="s">
        <v>136</v>
      </c>
      <c r="C366" s="492" t="s">
        <v>114</v>
      </c>
      <c r="D366" s="629" t="s">
        <v>188</v>
      </c>
      <c r="E366" s="629" t="s">
        <v>1608</v>
      </c>
      <c r="F366" s="628">
        <v>46174.0</v>
      </c>
      <c r="G366" s="902" t="s">
        <v>1305</v>
      </c>
      <c r="H366" s="929" t="s">
        <v>1990</v>
      </c>
      <c r="I366" s="929" t="s">
        <v>1991</v>
      </c>
      <c r="J366" s="492" t="s">
        <v>190</v>
      </c>
      <c r="K366" s="643">
        <v>0.0</v>
      </c>
      <c r="L366" s="643">
        <v>0.0</v>
      </c>
      <c r="M366" s="622">
        <v>56000.0</v>
      </c>
      <c r="N366" s="610"/>
      <c r="O366" s="860"/>
      <c r="P366" s="678">
        <v>46153.0</v>
      </c>
      <c r="Q366" s="678">
        <v>46156.0</v>
      </c>
      <c r="R366" s="612">
        <f t="shared" si="24"/>
        <v>3</v>
      </c>
      <c r="S366" s="610">
        <v>46169.0</v>
      </c>
      <c r="T366" s="612">
        <f t="shared" si="7"/>
        <v>16</v>
      </c>
      <c r="U366" s="980">
        <f t="shared" si="8"/>
        <v>13</v>
      </c>
      <c r="V366" s="610">
        <v>46169.0</v>
      </c>
      <c r="W366" s="982">
        <f t="shared" si="42"/>
        <v>0</v>
      </c>
      <c r="X366" s="982">
        <f t="shared" si="43"/>
        <v>16</v>
      </c>
      <c r="Y366" s="610">
        <v>46174.0</v>
      </c>
      <c r="Z366" s="980">
        <f t="shared" si="9"/>
        <v>21</v>
      </c>
      <c r="AA366" s="984">
        <f t="shared" si="44"/>
        <v>5</v>
      </c>
      <c r="AB366" s="901" t="s">
        <v>94</v>
      </c>
      <c r="AC366" s="1049"/>
      <c r="AD366" s="71"/>
      <c r="AE366" s="71"/>
      <c r="AF366" s="71"/>
      <c r="AG366" s="59"/>
    </row>
    <row r="367" ht="13.5" customHeight="1">
      <c r="A367" s="604" t="b">
        <v>0</v>
      </c>
      <c r="B367" s="492" t="s">
        <v>138</v>
      </c>
      <c r="C367" s="492" t="s">
        <v>114</v>
      </c>
      <c r="D367" s="492" t="s">
        <v>188</v>
      </c>
      <c r="E367" s="492" t="s">
        <v>1369</v>
      </c>
      <c r="F367" s="606">
        <v>46174.0</v>
      </c>
      <c r="G367" s="860" t="s">
        <v>1304</v>
      </c>
      <c r="H367" s="492" t="s">
        <v>1992</v>
      </c>
      <c r="I367" s="492" t="s">
        <v>1993</v>
      </c>
      <c r="J367" s="492" t="s">
        <v>190</v>
      </c>
      <c r="K367" s="643">
        <v>0.0</v>
      </c>
      <c r="L367" s="643">
        <v>0.0</v>
      </c>
      <c r="M367" s="622">
        <v>64000.0</v>
      </c>
      <c r="N367" s="610"/>
      <c r="O367" s="809"/>
      <c r="P367" s="610">
        <v>46154.0</v>
      </c>
      <c r="Q367" s="610">
        <v>46161.0</v>
      </c>
      <c r="R367" s="612">
        <f t="shared" si="24"/>
        <v>7</v>
      </c>
      <c r="S367" s="610">
        <v>46161.0</v>
      </c>
      <c r="T367" s="612">
        <f t="shared" si="7"/>
        <v>7</v>
      </c>
      <c r="U367" s="980">
        <f t="shared" si="8"/>
        <v>0</v>
      </c>
      <c r="V367" s="610">
        <v>46161.0</v>
      </c>
      <c r="W367" s="982">
        <f t="shared" si="42"/>
        <v>0</v>
      </c>
      <c r="X367" s="982">
        <f t="shared" si="43"/>
        <v>7</v>
      </c>
      <c r="Y367" s="610">
        <v>46181.0</v>
      </c>
      <c r="Z367" s="980">
        <f t="shared" si="9"/>
        <v>27</v>
      </c>
      <c r="AA367" s="984">
        <f t="shared" si="44"/>
        <v>20</v>
      </c>
      <c r="AB367" s="1052"/>
      <c r="AC367" s="1051" t="s">
        <v>1994</v>
      </c>
      <c r="AD367" s="71"/>
      <c r="AE367" s="71"/>
      <c r="AF367" s="71"/>
      <c r="AG367" s="59"/>
    </row>
    <row r="368" ht="13.5" customHeight="1">
      <c r="A368" s="604" t="b">
        <v>0</v>
      </c>
      <c r="B368" s="492" t="s">
        <v>135</v>
      </c>
      <c r="C368" s="492" t="s">
        <v>114</v>
      </c>
      <c r="D368" s="629" t="s">
        <v>188</v>
      </c>
      <c r="E368" s="629" t="s">
        <v>1995</v>
      </c>
      <c r="F368" s="628">
        <v>46174.0</v>
      </c>
      <c r="G368" s="860" t="s">
        <v>1304</v>
      </c>
      <c r="H368" s="617" t="s">
        <v>1996</v>
      </c>
      <c r="I368" s="492" t="s">
        <v>1997</v>
      </c>
      <c r="J368" s="629" t="s">
        <v>190</v>
      </c>
      <c r="K368" s="643">
        <v>0.0</v>
      </c>
      <c r="L368" s="643">
        <v>0.0</v>
      </c>
      <c r="M368" s="622">
        <v>64000.0</v>
      </c>
      <c r="N368" s="610"/>
      <c r="O368" s="809"/>
      <c r="P368" s="610">
        <v>46156.0</v>
      </c>
      <c r="Q368" s="610">
        <v>46164.0</v>
      </c>
      <c r="R368" s="612">
        <f t="shared" si="24"/>
        <v>8</v>
      </c>
      <c r="S368" s="610">
        <v>46164.0</v>
      </c>
      <c r="T368" s="612">
        <f t="shared" si="7"/>
        <v>8</v>
      </c>
      <c r="U368" s="980">
        <f t="shared" si="8"/>
        <v>0</v>
      </c>
      <c r="V368" s="610">
        <v>46164.0</v>
      </c>
      <c r="W368" s="982">
        <f t="shared" si="42"/>
        <v>0</v>
      </c>
      <c r="X368" s="982">
        <f t="shared" si="43"/>
        <v>8</v>
      </c>
      <c r="Y368" s="610">
        <v>46178.0</v>
      </c>
      <c r="Z368" s="980">
        <f t="shared" si="9"/>
        <v>22</v>
      </c>
      <c r="AA368" s="984">
        <f t="shared" si="44"/>
        <v>14</v>
      </c>
      <c r="AB368" s="901"/>
      <c r="AC368" s="1051" t="s">
        <v>1998</v>
      </c>
      <c r="AD368" s="71"/>
      <c r="AE368" s="71"/>
      <c r="AF368" s="71"/>
      <c r="AG368" s="59"/>
    </row>
    <row r="369" ht="13.5" customHeight="1">
      <c r="A369" s="604" t="b">
        <v>0</v>
      </c>
      <c r="B369" s="492" t="s">
        <v>135</v>
      </c>
      <c r="C369" s="492" t="s">
        <v>114</v>
      </c>
      <c r="D369" s="492" t="s">
        <v>188</v>
      </c>
      <c r="E369" s="492" t="s">
        <v>1369</v>
      </c>
      <c r="F369" s="606">
        <v>46174.0</v>
      </c>
      <c r="G369" s="860" t="s">
        <v>1303</v>
      </c>
      <c r="H369" s="617" t="s">
        <v>1999</v>
      </c>
      <c r="I369" s="492" t="s">
        <v>2000</v>
      </c>
      <c r="J369" s="492" t="s">
        <v>190</v>
      </c>
      <c r="K369" s="643">
        <v>0.0</v>
      </c>
      <c r="L369" s="643">
        <v>0.0</v>
      </c>
      <c r="M369" s="622">
        <v>76000.0</v>
      </c>
      <c r="N369" s="610"/>
      <c r="O369" s="809"/>
      <c r="P369" s="610">
        <v>46157.0</v>
      </c>
      <c r="Q369" s="610">
        <v>46164.0</v>
      </c>
      <c r="R369" s="612">
        <f t="shared" si="24"/>
        <v>7</v>
      </c>
      <c r="S369" s="610">
        <v>46164.0</v>
      </c>
      <c r="T369" s="612">
        <f t="shared" si="7"/>
        <v>7</v>
      </c>
      <c r="U369" s="980">
        <f t="shared" si="8"/>
        <v>0</v>
      </c>
      <c r="V369" s="610">
        <v>46164.0</v>
      </c>
      <c r="W369" s="982">
        <f t="shared" si="42"/>
        <v>0</v>
      </c>
      <c r="X369" s="982">
        <f t="shared" si="43"/>
        <v>7</v>
      </c>
      <c r="Y369" s="610">
        <v>46181.0</v>
      </c>
      <c r="Z369" s="980">
        <f t="shared" si="9"/>
        <v>24</v>
      </c>
      <c r="AA369" s="984">
        <f t="shared" si="44"/>
        <v>17</v>
      </c>
      <c r="AB369" s="901"/>
      <c r="AC369" s="1049"/>
      <c r="AD369" s="71"/>
      <c r="AE369" s="71"/>
      <c r="AF369" s="71"/>
      <c r="AG369" s="59"/>
    </row>
    <row r="370" ht="13.5" customHeight="1">
      <c r="A370" s="604" t="b">
        <v>0</v>
      </c>
      <c r="B370" s="492" t="s">
        <v>135</v>
      </c>
      <c r="C370" s="492" t="s">
        <v>114</v>
      </c>
      <c r="D370" s="629" t="s">
        <v>188</v>
      </c>
      <c r="E370" s="629" t="s">
        <v>1995</v>
      </c>
      <c r="F370" s="628">
        <v>46174.0</v>
      </c>
      <c r="G370" s="860" t="s">
        <v>1303</v>
      </c>
      <c r="H370" s="617" t="s">
        <v>1996</v>
      </c>
      <c r="I370" s="492" t="s">
        <v>1997</v>
      </c>
      <c r="J370" s="629" t="s">
        <v>190</v>
      </c>
      <c r="K370" s="643">
        <v>0.0</v>
      </c>
      <c r="L370" s="643">
        <v>0.0</v>
      </c>
      <c r="M370" s="622">
        <v>76000.0</v>
      </c>
      <c r="N370" s="610"/>
      <c r="O370" s="809"/>
      <c r="P370" s="610">
        <v>46156.0</v>
      </c>
      <c r="Q370" s="610">
        <v>46164.0</v>
      </c>
      <c r="R370" s="612">
        <f t="shared" si="24"/>
        <v>8</v>
      </c>
      <c r="S370" s="610">
        <v>46164.0</v>
      </c>
      <c r="T370" s="612">
        <f t="shared" si="7"/>
        <v>8</v>
      </c>
      <c r="U370" s="980">
        <f t="shared" si="8"/>
        <v>0</v>
      </c>
      <c r="V370" s="610">
        <v>46164.0</v>
      </c>
      <c r="W370" s="982">
        <f t="shared" si="42"/>
        <v>0</v>
      </c>
      <c r="X370" s="982">
        <f t="shared" si="43"/>
        <v>8</v>
      </c>
      <c r="Y370" s="610">
        <v>46182.0</v>
      </c>
      <c r="Z370" s="980">
        <f t="shared" si="9"/>
        <v>26</v>
      </c>
      <c r="AA370" s="984">
        <f t="shared" si="44"/>
        <v>18</v>
      </c>
      <c r="AB370" s="901"/>
      <c r="AC370" s="1051" t="s">
        <v>1998</v>
      </c>
      <c r="AD370" s="71"/>
      <c r="AE370" s="71"/>
      <c r="AF370" s="71"/>
      <c r="AG370" s="59"/>
    </row>
    <row r="371" ht="13.5" customHeight="1">
      <c r="A371" s="604" t="b">
        <v>0</v>
      </c>
      <c r="B371" s="492" t="s">
        <v>34</v>
      </c>
      <c r="C371" s="492" t="s">
        <v>114</v>
      </c>
      <c r="D371" s="492" t="s">
        <v>188</v>
      </c>
      <c r="E371" s="492" t="s">
        <v>1421</v>
      </c>
      <c r="F371" s="606">
        <v>46174.0</v>
      </c>
      <c r="G371" s="860" t="s">
        <v>1303</v>
      </c>
      <c r="H371" s="617" t="s">
        <v>2001</v>
      </c>
      <c r="I371" s="492" t="s">
        <v>2002</v>
      </c>
      <c r="J371" s="649" t="s">
        <v>190</v>
      </c>
      <c r="K371" s="643">
        <v>0.0</v>
      </c>
      <c r="L371" s="643">
        <v>0.0</v>
      </c>
      <c r="M371" s="622">
        <v>76000.0</v>
      </c>
      <c r="N371" s="674"/>
      <c r="O371" s="809"/>
      <c r="P371" s="610">
        <v>46167.0</v>
      </c>
      <c r="Q371" s="610">
        <v>46168.0</v>
      </c>
      <c r="R371" s="612">
        <f t="shared" si="24"/>
        <v>1</v>
      </c>
      <c r="S371" s="610">
        <v>46168.0</v>
      </c>
      <c r="T371" s="612">
        <f t="shared" si="7"/>
        <v>1</v>
      </c>
      <c r="U371" s="612">
        <f t="shared" si="8"/>
        <v>0</v>
      </c>
      <c r="V371" s="610">
        <v>46168.0</v>
      </c>
      <c r="W371" s="982">
        <f t="shared" si="42"/>
        <v>0</v>
      </c>
      <c r="X371" s="982">
        <f t="shared" si="43"/>
        <v>1</v>
      </c>
      <c r="Y371" s="610">
        <v>46181.0</v>
      </c>
      <c r="Z371" s="980">
        <f t="shared" si="9"/>
        <v>14</v>
      </c>
      <c r="AA371" s="984">
        <f t="shared" si="44"/>
        <v>13</v>
      </c>
      <c r="AB371" s="901"/>
      <c r="AC371" s="1051" t="s">
        <v>2003</v>
      </c>
      <c r="AD371" s="71"/>
      <c r="AE371" s="71"/>
      <c r="AF371" s="71"/>
      <c r="AG371" s="59"/>
    </row>
    <row r="372" ht="13.5" hidden="1" customHeight="1">
      <c r="A372" s="667" t="b">
        <v>0</v>
      </c>
      <c r="B372" s="635" t="s">
        <v>135</v>
      </c>
      <c r="C372" s="635" t="s">
        <v>114</v>
      </c>
      <c r="D372" s="629" t="s">
        <v>188</v>
      </c>
      <c r="E372" s="629" t="s">
        <v>1333</v>
      </c>
      <c r="F372" s="606">
        <v>46143.0</v>
      </c>
      <c r="G372" s="902" t="s">
        <v>1304</v>
      </c>
      <c r="H372" s="1030" t="s">
        <v>1944</v>
      </c>
      <c r="I372" s="629" t="s">
        <v>1912</v>
      </c>
      <c r="J372" s="629" t="s">
        <v>190</v>
      </c>
      <c r="K372" s="643">
        <v>0.0</v>
      </c>
      <c r="L372" s="643">
        <v>0.0</v>
      </c>
      <c r="M372" s="622">
        <v>64000.0</v>
      </c>
      <c r="N372" s="610"/>
      <c r="O372" s="809"/>
      <c r="P372" s="639">
        <v>46133.0</v>
      </c>
      <c r="Q372" s="639">
        <v>46135.0</v>
      </c>
      <c r="R372" s="636">
        <f t="shared" si="24"/>
        <v>2</v>
      </c>
      <c r="S372" s="639">
        <v>46135.0</v>
      </c>
      <c r="T372" s="980">
        <f t="shared" si="7"/>
        <v>2</v>
      </c>
      <c r="U372" s="980">
        <f t="shared" si="8"/>
        <v>0</v>
      </c>
      <c r="V372" s="639">
        <v>46135.0</v>
      </c>
      <c r="W372" s="982">
        <f t="shared" si="42"/>
        <v>0</v>
      </c>
      <c r="X372" s="982">
        <f t="shared" si="43"/>
        <v>2</v>
      </c>
      <c r="Y372" s="1031">
        <v>46171.0</v>
      </c>
      <c r="Z372" s="980">
        <f t="shared" si="9"/>
        <v>38</v>
      </c>
      <c r="AA372" s="984">
        <f t="shared" si="44"/>
        <v>36</v>
      </c>
      <c r="AB372" s="989"/>
      <c r="AC372" s="967" t="s">
        <v>1945</v>
      </c>
      <c r="AD372" s="994"/>
      <c r="AE372" s="994"/>
      <c r="AF372" s="994"/>
      <c r="AG372" s="994"/>
    </row>
    <row r="373" ht="13.5" customHeight="1">
      <c r="A373" s="604" t="b">
        <v>0</v>
      </c>
      <c r="B373" s="492" t="s">
        <v>34</v>
      </c>
      <c r="C373" s="492" t="s">
        <v>114</v>
      </c>
      <c r="D373" s="492" t="s">
        <v>188</v>
      </c>
      <c r="E373" s="492" t="s">
        <v>1421</v>
      </c>
      <c r="F373" s="606">
        <v>46174.0</v>
      </c>
      <c r="G373" s="860" t="s">
        <v>1303</v>
      </c>
      <c r="H373" s="617" t="s">
        <v>2004</v>
      </c>
      <c r="I373" s="492" t="s">
        <v>2005</v>
      </c>
      <c r="J373" s="649" t="s">
        <v>190</v>
      </c>
      <c r="K373" s="643">
        <v>0.0</v>
      </c>
      <c r="L373" s="643">
        <v>0.0</v>
      </c>
      <c r="M373" s="622">
        <v>76000.0</v>
      </c>
      <c r="N373" s="674"/>
      <c r="O373" s="809"/>
      <c r="P373" s="610">
        <v>46167.0</v>
      </c>
      <c r="Q373" s="610">
        <v>46168.0</v>
      </c>
      <c r="R373" s="612">
        <f t="shared" si="24"/>
        <v>1</v>
      </c>
      <c r="S373" s="610">
        <v>46168.0</v>
      </c>
      <c r="T373" s="612">
        <f t="shared" si="7"/>
        <v>1</v>
      </c>
      <c r="U373" s="612">
        <f t="shared" si="8"/>
        <v>0</v>
      </c>
      <c r="V373" s="610">
        <v>46168.0</v>
      </c>
      <c r="W373" s="982">
        <f t="shared" si="42"/>
        <v>0</v>
      </c>
      <c r="X373" s="982">
        <f t="shared" si="43"/>
        <v>1</v>
      </c>
      <c r="Y373" s="610">
        <v>46181.0</v>
      </c>
      <c r="Z373" s="980">
        <f t="shared" si="9"/>
        <v>14</v>
      </c>
      <c r="AA373" s="984">
        <f t="shared" si="44"/>
        <v>13</v>
      </c>
      <c r="AB373" s="901"/>
      <c r="AC373" s="1051" t="s">
        <v>2006</v>
      </c>
      <c r="AD373" s="71"/>
      <c r="AE373" s="71"/>
      <c r="AF373" s="71"/>
      <c r="AG373" s="59"/>
    </row>
    <row r="374" ht="13.5" hidden="1" customHeight="1">
      <c r="A374" s="667" t="b">
        <v>0</v>
      </c>
      <c r="B374" s="635" t="s">
        <v>135</v>
      </c>
      <c r="C374" s="635" t="s">
        <v>114</v>
      </c>
      <c r="D374" s="629" t="s">
        <v>188</v>
      </c>
      <c r="E374" s="629" t="s">
        <v>1333</v>
      </c>
      <c r="F374" s="606">
        <v>46143.0</v>
      </c>
      <c r="G374" s="902" t="s">
        <v>1304</v>
      </c>
      <c r="H374" s="1030" t="s">
        <v>1911</v>
      </c>
      <c r="I374" s="629" t="s">
        <v>1912</v>
      </c>
      <c r="J374" s="629" t="s">
        <v>190</v>
      </c>
      <c r="K374" s="643">
        <v>0.0</v>
      </c>
      <c r="L374" s="643">
        <v>0.0</v>
      </c>
      <c r="M374" s="622">
        <v>64000.0</v>
      </c>
      <c r="N374" s="610"/>
      <c r="O374" s="809"/>
      <c r="P374" s="639">
        <v>46133.0</v>
      </c>
      <c r="Q374" s="639">
        <v>46135.0</v>
      </c>
      <c r="R374" s="636">
        <f t="shared" si="24"/>
        <v>2</v>
      </c>
      <c r="S374" s="639">
        <v>46135.0</v>
      </c>
      <c r="T374" s="980">
        <f t="shared" si="7"/>
        <v>2</v>
      </c>
      <c r="U374" s="980">
        <f t="shared" si="8"/>
        <v>0</v>
      </c>
      <c r="V374" s="639">
        <v>46135.0</v>
      </c>
      <c r="W374" s="982">
        <f t="shared" si="42"/>
        <v>0</v>
      </c>
      <c r="X374" s="982">
        <f t="shared" si="43"/>
        <v>2</v>
      </c>
      <c r="Y374" s="1031">
        <v>46171.0</v>
      </c>
      <c r="Z374" s="980">
        <f t="shared" si="9"/>
        <v>38</v>
      </c>
      <c r="AA374" s="984">
        <f t="shared" si="44"/>
        <v>36</v>
      </c>
      <c r="AB374" s="989"/>
      <c r="AC374" s="967" t="s">
        <v>1913</v>
      </c>
      <c r="AD374" s="994"/>
      <c r="AE374" s="994"/>
      <c r="AF374" s="994"/>
      <c r="AG374" s="994"/>
    </row>
    <row r="375" ht="13.5" hidden="1" customHeight="1">
      <c r="A375" s="604" t="b">
        <v>0</v>
      </c>
      <c r="B375" s="492" t="s">
        <v>136</v>
      </c>
      <c r="C375" s="492" t="s">
        <v>114</v>
      </c>
      <c r="D375" s="492" t="s">
        <v>188</v>
      </c>
      <c r="E375" s="492" t="s">
        <v>1369</v>
      </c>
      <c r="F375" s="606">
        <v>46143.0</v>
      </c>
      <c r="G375" s="860" t="s">
        <v>1303</v>
      </c>
      <c r="H375" s="492" t="s">
        <v>1963</v>
      </c>
      <c r="I375" s="492" t="s">
        <v>1964</v>
      </c>
      <c r="J375" s="492" t="s">
        <v>190</v>
      </c>
      <c r="K375" s="643">
        <v>0.0</v>
      </c>
      <c r="L375" s="643">
        <v>0.0</v>
      </c>
      <c r="M375" s="622">
        <v>76000.0</v>
      </c>
      <c r="N375" s="610"/>
      <c r="O375" s="809"/>
      <c r="P375" s="610">
        <v>46156.0</v>
      </c>
      <c r="Q375" s="610">
        <v>46160.0</v>
      </c>
      <c r="R375" s="612">
        <f t="shared" si="24"/>
        <v>4</v>
      </c>
      <c r="S375" s="610">
        <v>46160.0</v>
      </c>
      <c r="T375" s="612">
        <f t="shared" si="7"/>
        <v>4</v>
      </c>
      <c r="U375" s="980">
        <f t="shared" si="8"/>
        <v>0</v>
      </c>
      <c r="V375" s="610">
        <v>46160.0</v>
      </c>
      <c r="W375" s="982">
        <f t="shared" si="42"/>
        <v>0</v>
      </c>
      <c r="X375" s="982">
        <f t="shared" si="43"/>
        <v>4</v>
      </c>
      <c r="Y375" s="1031">
        <v>46170.0</v>
      </c>
      <c r="Z375" s="980">
        <f t="shared" si="9"/>
        <v>14</v>
      </c>
      <c r="AA375" s="984">
        <f t="shared" si="44"/>
        <v>10</v>
      </c>
      <c r="AB375" s="978"/>
      <c r="AC375" s="1051" t="s">
        <v>1965</v>
      </c>
      <c r="AD375" s="71"/>
      <c r="AE375" s="71"/>
      <c r="AF375" s="71"/>
      <c r="AG375" s="59"/>
    </row>
    <row r="376" ht="13.5" hidden="1" customHeight="1">
      <c r="A376" s="604" t="b">
        <v>0</v>
      </c>
      <c r="B376" s="492" t="s">
        <v>135</v>
      </c>
      <c r="C376" s="492" t="s">
        <v>114</v>
      </c>
      <c r="D376" s="492" t="s">
        <v>188</v>
      </c>
      <c r="E376" s="629" t="s">
        <v>1369</v>
      </c>
      <c r="F376" s="606">
        <v>46143.0</v>
      </c>
      <c r="G376" s="860" t="s">
        <v>1303</v>
      </c>
      <c r="H376" s="492" t="s">
        <v>2007</v>
      </c>
      <c r="I376" s="492" t="s">
        <v>2008</v>
      </c>
      <c r="J376" s="492" t="s">
        <v>190</v>
      </c>
      <c r="K376" s="643">
        <v>0.0</v>
      </c>
      <c r="L376" s="643">
        <v>0.0</v>
      </c>
      <c r="M376" s="622">
        <v>76000.0</v>
      </c>
      <c r="N376" s="610">
        <v>46174.0</v>
      </c>
      <c r="O376" s="860" t="s">
        <v>1989</v>
      </c>
      <c r="P376" s="610">
        <v>46154.0</v>
      </c>
      <c r="Q376" s="610">
        <v>46163.0</v>
      </c>
      <c r="R376" s="612">
        <f t="shared" si="24"/>
        <v>9</v>
      </c>
      <c r="S376" s="610">
        <v>46163.0</v>
      </c>
      <c r="T376" s="612">
        <f t="shared" si="7"/>
        <v>9</v>
      </c>
      <c r="U376" s="980">
        <f t="shared" si="8"/>
        <v>0</v>
      </c>
      <c r="V376" s="610">
        <v>46163.0</v>
      </c>
      <c r="W376" s="982">
        <f t="shared" si="42"/>
        <v>0</v>
      </c>
      <c r="X376" s="982">
        <f t="shared" si="43"/>
        <v>9</v>
      </c>
      <c r="Y376" s="1031">
        <v>46170.0</v>
      </c>
      <c r="Z376" s="980">
        <f t="shared" si="9"/>
        <v>16</v>
      </c>
      <c r="AA376" s="984">
        <f t="shared" si="44"/>
        <v>7</v>
      </c>
      <c r="AB376" s="978"/>
      <c r="AC376" s="1051" t="s">
        <v>2009</v>
      </c>
      <c r="AD376" s="71"/>
      <c r="AE376" s="71"/>
      <c r="AF376" s="71"/>
      <c r="AG376" s="59"/>
    </row>
    <row r="377" ht="13.5" hidden="1" customHeight="1">
      <c r="A377" s="604" t="b">
        <v>0</v>
      </c>
      <c r="B377" s="492" t="s">
        <v>136</v>
      </c>
      <c r="C377" s="492" t="s">
        <v>134</v>
      </c>
      <c r="D377" s="492" t="s">
        <v>188</v>
      </c>
      <c r="E377" s="492" t="s">
        <v>1333</v>
      </c>
      <c r="F377" s="606">
        <v>46143.0</v>
      </c>
      <c r="G377" s="860" t="s">
        <v>1304</v>
      </c>
      <c r="H377" s="617" t="s">
        <v>2010</v>
      </c>
      <c r="I377" s="492" t="s">
        <v>2011</v>
      </c>
      <c r="J377" s="492" t="s">
        <v>190</v>
      </c>
      <c r="K377" s="643">
        <v>0.0</v>
      </c>
      <c r="L377" s="643">
        <v>0.0</v>
      </c>
      <c r="M377" s="622">
        <v>64000.0</v>
      </c>
      <c r="N377" s="610"/>
      <c r="O377" s="860"/>
      <c r="P377" s="610">
        <v>46162.0</v>
      </c>
      <c r="Q377" s="610">
        <v>46163.0</v>
      </c>
      <c r="R377" s="612">
        <f t="shared" si="24"/>
        <v>1</v>
      </c>
      <c r="S377" s="610">
        <v>46163.0</v>
      </c>
      <c r="T377" s="612">
        <f t="shared" si="7"/>
        <v>1</v>
      </c>
      <c r="U377" s="612">
        <f t="shared" si="8"/>
        <v>0</v>
      </c>
      <c r="V377" s="610">
        <v>46163.0</v>
      </c>
      <c r="W377" s="982">
        <f t="shared" si="42"/>
        <v>0</v>
      </c>
      <c r="X377" s="982">
        <f t="shared" si="43"/>
        <v>1</v>
      </c>
      <c r="Y377" s="1031">
        <v>46171.0</v>
      </c>
      <c r="Z377" s="980">
        <f t="shared" si="9"/>
        <v>9</v>
      </c>
      <c r="AA377" s="984">
        <f t="shared" si="44"/>
        <v>8</v>
      </c>
      <c r="AB377" s="978"/>
      <c r="AC377" s="1051" t="s">
        <v>2012</v>
      </c>
      <c r="AD377" s="71"/>
      <c r="AE377" s="71"/>
      <c r="AF377" s="71"/>
      <c r="AG377" s="59"/>
    </row>
    <row r="378" ht="13.5" customHeight="1">
      <c r="A378" s="604" t="b">
        <v>0</v>
      </c>
      <c r="B378" s="492" t="s">
        <v>138</v>
      </c>
      <c r="C378" s="492" t="s">
        <v>114</v>
      </c>
      <c r="D378" s="492" t="s">
        <v>188</v>
      </c>
      <c r="E378" s="629" t="s">
        <v>1608</v>
      </c>
      <c r="F378" s="606">
        <v>46174.0</v>
      </c>
      <c r="G378" s="902" t="s">
        <v>1303</v>
      </c>
      <c r="H378" s="634" t="s">
        <v>2013</v>
      </c>
      <c r="I378" s="629" t="s">
        <v>2014</v>
      </c>
      <c r="J378" s="492" t="s">
        <v>190</v>
      </c>
      <c r="K378" s="643">
        <v>0.0</v>
      </c>
      <c r="L378" s="643">
        <v>0.0</v>
      </c>
      <c r="M378" s="622">
        <v>76000.0</v>
      </c>
      <c r="N378" s="610"/>
      <c r="O378" s="809"/>
      <c r="P378" s="610">
        <v>46168.0</v>
      </c>
      <c r="Q378" s="610">
        <v>46169.0</v>
      </c>
      <c r="R378" s="612">
        <f t="shared" si="24"/>
        <v>1</v>
      </c>
      <c r="S378" s="610">
        <v>46169.0</v>
      </c>
      <c r="T378" s="612">
        <f t="shared" si="7"/>
        <v>1</v>
      </c>
      <c r="U378" s="612">
        <f t="shared" si="8"/>
        <v>0</v>
      </c>
      <c r="V378" s="610">
        <v>46169.0</v>
      </c>
      <c r="W378" s="982">
        <f t="shared" si="42"/>
        <v>0</v>
      </c>
      <c r="X378" s="982">
        <f t="shared" si="43"/>
        <v>1</v>
      </c>
      <c r="Y378" s="1054">
        <v>46176.0</v>
      </c>
      <c r="Z378" s="980">
        <f t="shared" si="9"/>
        <v>8</v>
      </c>
      <c r="AA378" s="984">
        <f t="shared" si="44"/>
        <v>7</v>
      </c>
      <c r="AB378" s="901"/>
      <c r="AC378" s="1051" t="s">
        <v>2015</v>
      </c>
      <c r="AD378" s="71"/>
      <c r="AE378" s="71"/>
      <c r="AF378" s="71"/>
      <c r="AG378" s="59"/>
    </row>
    <row r="379" ht="13.5" customHeight="1">
      <c r="A379" s="604" t="b">
        <v>0</v>
      </c>
      <c r="B379" s="492" t="s">
        <v>138</v>
      </c>
      <c r="C379" s="492" t="s">
        <v>114</v>
      </c>
      <c r="D379" s="492" t="s">
        <v>188</v>
      </c>
      <c r="E379" s="492" t="s">
        <v>1333</v>
      </c>
      <c r="F379" s="606">
        <v>46174.0</v>
      </c>
      <c r="G379" s="860" t="s">
        <v>1303</v>
      </c>
      <c r="H379" s="617" t="s">
        <v>2016</v>
      </c>
      <c r="I379" s="492" t="s">
        <v>2017</v>
      </c>
      <c r="J379" s="649" t="s">
        <v>190</v>
      </c>
      <c r="K379" s="643">
        <v>0.0</v>
      </c>
      <c r="L379" s="643">
        <v>0.0</v>
      </c>
      <c r="M379" s="622">
        <v>76000.0</v>
      </c>
      <c r="N379" s="610"/>
      <c r="O379" s="809"/>
      <c r="P379" s="610">
        <v>46167.0</v>
      </c>
      <c r="Q379" s="610">
        <v>46169.0</v>
      </c>
      <c r="R379" s="612">
        <f t="shared" si="24"/>
        <v>2</v>
      </c>
      <c r="S379" s="610">
        <v>46169.0</v>
      </c>
      <c r="T379" s="612">
        <f t="shared" si="7"/>
        <v>2</v>
      </c>
      <c r="U379" s="612">
        <f t="shared" si="8"/>
        <v>0</v>
      </c>
      <c r="V379" s="610">
        <v>46169.0</v>
      </c>
      <c r="W379" s="982">
        <f t="shared" si="42"/>
        <v>0</v>
      </c>
      <c r="X379" s="982">
        <f t="shared" si="43"/>
        <v>2</v>
      </c>
      <c r="Y379" s="610">
        <v>46177.0</v>
      </c>
      <c r="Z379" s="980">
        <f t="shared" si="9"/>
        <v>10</v>
      </c>
      <c r="AA379" s="984">
        <f t="shared" si="44"/>
        <v>8</v>
      </c>
      <c r="AB379" s="978"/>
      <c r="AC379" s="1051" t="s">
        <v>2018</v>
      </c>
      <c r="AD379" s="71"/>
      <c r="AE379" s="71"/>
      <c r="AF379" s="71"/>
      <c r="AG379" s="59"/>
    </row>
    <row r="380" ht="13.5" customHeight="1">
      <c r="A380" s="604" t="b">
        <v>0</v>
      </c>
      <c r="B380" s="492" t="s">
        <v>135</v>
      </c>
      <c r="C380" s="492" t="s">
        <v>114</v>
      </c>
      <c r="D380" s="629" t="s">
        <v>188</v>
      </c>
      <c r="E380" s="629" t="s">
        <v>1421</v>
      </c>
      <c r="F380" s="606">
        <v>46174.0</v>
      </c>
      <c r="G380" s="902" t="s">
        <v>1303</v>
      </c>
      <c r="H380" s="634" t="s">
        <v>2019</v>
      </c>
      <c r="I380" s="629" t="s">
        <v>2020</v>
      </c>
      <c r="J380" s="645" t="s">
        <v>190</v>
      </c>
      <c r="K380" s="643">
        <v>0.0</v>
      </c>
      <c r="L380" s="643">
        <v>0.0</v>
      </c>
      <c r="M380" s="622">
        <v>76000.0</v>
      </c>
      <c r="N380" s="610"/>
      <c r="O380" s="809"/>
      <c r="P380" s="610">
        <v>46167.0</v>
      </c>
      <c r="Q380" s="610">
        <v>46169.0</v>
      </c>
      <c r="R380" s="612">
        <f t="shared" si="24"/>
        <v>2</v>
      </c>
      <c r="S380" s="610">
        <v>46169.0</v>
      </c>
      <c r="T380" s="612">
        <f t="shared" si="7"/>
        <v>2</v>
      </c>
      <c r="U380" s="612">
        <f t="shared" si="8"/>
        <v>0</v>
      </c>
      <c r="V380" s="610">
        <v>46169.0</v>
      </c>
      <c r="W380" s="982">
        <f t="shared" si="42"/>
        <v>0</v>
      </c>
      <c r="X380" s="982">
        <f t="shared" si="43"/>
        <v>2</v>
      </c>
      <c r="Y380" s="610">
        <v>46178.0</v>
      </c>
      <c r="Z380" s="980">
        <f t="shared" si="9"/>
        <v>11</v>
      </c>
      <c r="AA380" s="984">
        <f t="shared" si="44"/>
        <v>9</v>
      </c>
      <c r="AB380" s="901"/>
      <c r="AC380" s="1051" t="s">
        <v>2021</v>
      </c>
      <c r="AD380" s="71"/>
      <c r="AE380" s="71"/>
      <c r="AF380" s="71"/>
      <c r="AG380" s="59"/>
    </row>
    <row r="381" ht="13.5" hidden="1" customHeight="1">
      <c r="A381" s="667" t="b">
        <v>0</v>
      </c>
      <c r="B381" s="635" t="s">
        <v>138</v>
      </c>
      <c r="C381" s="635" t="s">
        <v>134</v>
      </c>
      <c r="D381" s="492" t="s">
        <v>188</v>
      </c>
      <c r="E381" s="492" t="s">
        <v>1421</v>
      </c>
      <c r="F381" s="606">
        <v>46143.0</v>
      </c>
      <c r="G381" s="860" t="s">
        <v>1303</v>
      </c>
      <c r="H381" s="704" t="s">
        <v>1655</v>
      </c>
      <c r="I381" s="492" t="s">
        <v>1656</v>
      </c>
      <c r="J381" s="649" t="s">
        <v>190</v>
      </c>
      <c r="K381" s="643">
        <v>0.0</v>
      </c>
      <c r="L381" s="643">
        <v>0.0</v>
      </c>
      <c r="M381" s="622">
        <v>76000.0</v>
      </c>
      <c r="N381" s="610"/>
      <c r="O381" s="945"/>
      <c r="P381" s="639">
        <v>46091.0</v>
      </c>
      <c r="Q381" s="639">
        <v>46098.0</v>
      </c>
      <c r="R381" s="636">
        <f t="shared" si="24"/>
        <v>7</v>
      </c>
      <c r="S381" s="639">
        <v>46098.0</v>
      </c>
      <c r="T381" s="980">
        <f t="shared" si="7"/>
        <v>7</v>
      </c>
      <c r="U381" s="980">
        <f t="shared" si="8"/>
        <v>0</v>
      </c>
      <c r="V381" s="610">
        <v>46099.0</v>
      </c>
      <c r="W381" s="982">
        <f t="shared" si="42"/>
        <v>1</v>
      </c>
      <c r="X381" s="982">
        <f t="shared" si="43"/>
        <v>8</v>
      </c>
      <c r="Y381" s="1031">
        <v>46172.0</v>
      </c>
      <c r="Z381" s="980">
        <f t="shared" si="9"/>
        <v>81</v>
      </c>
      <c r="AA381" s="984">
        <f t="shared" si="44"/>
        <v>73</v>
      </c>
      <c r="AB381" s="989"/>
      <c r="AC381" s="967" t="s">
        <v>1657</v>
      </c>
      <c r="AD381" s="994"/>
      <c r="AE381" s="994" t="s">
        <v>1777</v>
      </c>
      <c r="AF381" s="994"/>
      <c r="AG381" s="994"/>
    </row>
    <row r="382" ht="13.5" hidden="1" customHeight="1">
      <c r="A382" s="604" t="b">
        <v>0</v>
      </c>
      <c r="B382" s="492" t="s">
        <v>136</v>
      </c>
      <c r="C382" s="492" t="s">
        <v>134</v>
      </c>
      <c r="D382" s="629" t="s">
        <v>188</v>
      </c>
      <c r="E382" s="629" t="s">
        <v>1333</v>
      </c>
      <c r="F382" s="606">
        <v>46143.0</v>
      </c>
      <c r="G382" s="860" t="s">
        <v>1303</v>
      </c>
      <c r="H382" s="617" t="s">
        <v>2010</v>
      </c>
      <c r="I382" s="492" t="s">
        <v>2011</v>
      </c>
      <c r="J382" s="629" t="s">
        <v>190</v>
      </c>
      <c r="K382" s="643">
        <v>0.0</v>
      </c>
      <c r="L382" s="643">
        <v>0.0</v>
      </c>
      <c r="M382" s="622">
        <v>76000.0</v>
      </c>
      <c r="N382" s="610"/>
      <c r="O382" s="945"/>
      <c r="P382" s="610">
        <v>46162.0</v>
      </c>
      <c r="Q382" s="610">
        <v>46163.0</v>
      </c>
      <c r="R382" s="612">
        <f t="shared" si="24"/>
        <v>1</v>
      </c>
      <c r="S382" s="610">
        <v>46163.0</v>
      </c>
      <c r="T382" s="612">
        <f t="shared" si="7"/>
        <v>1</v>
      </c>
      <c r="U382" s="612">
        <f t="shared" si="8"/>
        <v>0</v>
      </c>
      <c r="V382" s="610">
        <v>46163.0</v>
      </c>
      <c r="W382" s="982">
        <f t="shared" si="42"/>
        <v>0</v>
      </c>
      <c r="X382" s="982">
        <f t="shared" si="43"/>
        <v>1</v>
      </c>
      <c r="Y382" s="1031">
        <v>46172.0</v>
      </c>
      <c r="Z382" s="980">
        <f t="shared" si="9"/>
        <v>10</v>
      </c>
      <c r="AA382" s="984">
        <f t="shared" si="44"/>
        <v>9</v>
      </c>
      <c r="AB382" s="978"/>
      <c r="AC382" s="1051" t="s">
        <v>2012</v>
      </c>
      <c r="AD382" s="71"/>
      <c r="AE382" s="71"/>
      <c r="AF382" s="71"/>
      <c r="AG382" s="59"/>
    </row>
    <row r="383" ht="13.5" customHeight="1">
      <c r="A383" s="604" t="b">
        <v>0</v>
      </c>
      <c r="B383" s="492" t="s">
        <v>34</v>
      </c>
      <c r="C383" s="492" t="s">
        <v>134</v>
      </c>
      <c r="D383" s="492" t="s">
        <v>188</v>
      </c>
      <c r="E383" s="492" t="s">
        <v>1608</v>
      </c>
      <c r="F383" s="606">
        <v>46174.0</v>
      </c>
      <c r="G383" s="860" t="s">
        <v>1303</v>
      </c>
      <c r="H383" s="617" t="s">
        <v>2022</v>
      </c>
      <c r="I383" s="492" t="s">
        <v>2023</v>
      </c>
      <c r="J383" s="492" t="s">
        <v>190</v>
      </c>
      <c r="K383" s="643">
        <v>0.0</v>
      </c>
      <c r="L383" s="643">
        <v>0.0</v>
      </c>
      <c r="M383" s="622">
        <v>76000.0</v>
      </c>
      <c r="N383" s="610"/>
      <c r="O383" s="809"/>
      <c r="P383" s="610">
        <v>46157.0</v>
      </c>
      <c r="Q383" s="610">
        <v>46169.0</v>
      </c>
      <c r="R383" s="612">
        <f t="shared" si="24"/>
        <v>12</v>
      </c>
      <c r="S383" s="610">
        <v>46169.0</v>
      </c>
      <c r="T383" s="612">
        <f t="shared" si="7"/>
        <v>12</v>
      </c>
      <c r="U383" s="612">
        <f t="shared" si="8"/>
        <v>0</v>
      </c>
      <c r="V383" s="610">
        <v>46169.0</v>
      </c>
      <c r="W383" s="982">
        <f t="shared" si="42"/>
        <v>0</v>
      </c>
      <c r="X383" s="982">
        <f t="shared" si="43"/>
        <v>12</v>
      </c>
      <c r="Y383" s="610">
        <v>46181.0</v>
      </c>
      <c r="Z383" s="980">
        <f t="shared" si="9"/>
        <v>24</v>
      </c>
      <c r="AA383" s="984">
        <f t="shared" si="44"/>
        <v>12</v>
      </c>
      <c r="AB383" s="978"/>
      <c r="AC383" s="1051" t="s">
        <v>2024</v>
      </c>
      <c r="AD383" s="71"/>
      <c r="AE383" s="71"/>
      <c r="AF383" s="71"/>
      <c r="AG383" s="59"/>
    </row>
    <row r="384" ht="13.5" customHeight="1">
      <c r="A384" s="604" t="b">
        <v>0</v>
      </c>
      <c r="B384" s="492" t="s">
        <v>34</v>
      </c>
      <c r="C384" s="492" t="s">
        <v>114</v>
      </c>
      <c r="D384" s="492" t="s">
        <v>188</v>
      </c>
      <c r="E384" s="629" t="s">
        <v>1356</v>
      </c>
      <c r="F384" s="606">
        <v>46174.0</v>
      </c>
      <c r="G384" s="902" t="s">
        <v>1303</v>
      </c>
      <c r="H384" s="634" t="s">
        <v>2025</v>
      </c>
      <c r="I384" s="629" t="s">
        <v>2026</v>
      </c>
      <c r="J384" s="645" t="s">
        <v>190</v>
      </c>
      <c r="K384" s="643">
        <v>0.0</v>
      </c>
      <c r="L384" s="643">
        <v>0.0</v>
      </c>
      <c r="M384" s="622">
        <v>76000.0</v>
      </c>
      <c r="N384" s="674"/>
      <c r="O384" s="1055"/>
      <c r="P384" s="610">
        <v>46167.0</v>
      </c>
      <c r="Q384" s="610">
        <v>46170.0</v>
      </c>
      <c r="R384" s="612">
        <f t="shared" si="24"/>
        <v>3</v>
      </c>
      <c r="S384" s="610">
        <v>46170.0</v>
      </c>
      <c r="T384" s="612">
        <f t="shared" si="7"/>
        <v>3</v>
      </c>
      <c r="U384" s="612">
        <f t="shared" si="8"/>
        <v>0</v>
      </c>
      <c r="V384" s="610">
        <v>46170.0</v>
      </c>
      <c r="W384" s="982">
        <f t="shared" si="42"/>
        <v>0</v>
      </c>
      <c r="X384" s="982">
        <f t="shared" si="43"/>
        <v>3</v>
      </c>
      <c r="Y384" s="610">
        <v>46181.0</v>
      </c>
      <c r="Z384" s="980">
        <f t="shared" si="9"/>
        <v>14</v>
      </c>
      <c r="AA384" s="984">
        <f t="shared" si="44"/>
        <v>11</v>
      </c>
      <c r="AB384" s="901"/>
      <c r="AC384" s="773" t="s">
        <v>2027</v>
      </c>
      <c r="AD384" s="1056"/>
      <c r="AE384" s="1056"/>
      <c r="AF384" s="1056"/>
      <c r="AG384" s="1056"/>
    </row>
    <row r="385" ht="13.5" customHeight="1">
      <c r="A385" s="604" t="b">
        <v>0</v>
      </c>
      <c r="B385" s="492" t="s">
        <v>135</v>
      </c>
      <c r="C385" s="492" t="s">
        <v>134</v>
      </c>
      <c r="D385" s="492" t="s">
        <v>188</v>
      </c>
      <c r="E385" s="492" t="s">
        <v>1608</v>
      </c>
      <c r="F385" s="1057">
        <v>46174.0</v>
      </c>
      <c r="G385" s="860" t="s">
        <v>1303</v>
      </c>
      <c r="H385" s="617" t="s">
        <v>2028</v>
      </c>
      <c r="I385" s="492" t="s">
        <v>2029</v>
      </c>
      <c r="J385" s="492" t="s">
        <v>190</v>
      </c>
      <c r="K385" s="643">
        <v>0.0</v>
      </c>
      <c r="L385" s="643">
        <v>0.0</v>
      </c>
      <c r="M385" s="622">
        <v>76000.0</v>
      </c>
      <c r="N385" s="610"/>
      <c r="O385" s="860"/>
      <c r="P385" s="610">
        <v>46169.0</v>
      </c>
      <c r="Q385" s="610">
        <v>46171.0</v>
      </c>
      <c r="R385" s="612">
        <f t="shared" si="24"/>
        <v>2</v>
      </c>
      <c r="S385" s="610">
        <v>46171.0</v>
      </c>
      <c r="T385" s="612">
        <f t="shared" si="7"/>
        <v>2</v>
      </c>
      <c r="U385" s="612">
        <f t="shared" si="8"/>
        <v>0</v>
      </c>
      <c r="V385" s="610">
        <v>46171.0</v>
      </c>
      <c r="W385" s="982">
        <f t="shared" si="42"/>
        <v>0</v>
      </c>
      <c r="X385" s="982">
        <f t="shared" si="43"/>
        <v>2</v>
      </c>
      <c r="Y385" s="610">
        <v>46177.0</v>
      </c>
      <c r="Z385" s="980">
        <f t="shared" si="9"/>
        <v>8</v>
      </c>
      <c r="AA385" s="984">
        <f t="shared" si="44"/>
        <v>6</v>
      </c>
      <c r="AB385" s="901"/>
      <c r="AC385" s="1051" t="s">
        <v>2030</v>
      </c>
      <c r="AD385" s="71"/>
      <c r="AE385" s="71"/>
      <c r="AF385" s="71"/>
      <c r="AG385" s="59"/>
    </row>
    <row r="386" ht="13.5" customHeight="1">
      <c r="A386" s="604" t="b">
        <v>0</v>
      </c>
      <c r="B386" s="492" t="s">
        <v>138</v>
      </c>
      <c r="C386" s="492" t="s">
        <v>114</v>
      </c>
      <c r="D386" s="629" t="s">
        <v>188</v>
      </c>
      <c r="E386" s="629" t="s">
        <v>1630</v>
      </c>
      <c r="F386" s="1057">
        <v>46174.0</v>
      </c>
      <c r="G386" s="902" t="s">
        <v>1303</v>
      </c>
      <c r="H386" s="634" t="s">
        <v>2031</v>
      </c>
      <c r="I386" s="629" t="s">
        <v>2032</v>
      </c>
      <c r="J386" s="645" t="s">
        <v>190</v>
      </c>
      <c r="K386" s="643">
        <v>0.0</v>
      </c>
      <c r="L386" s="643">
        <v>0.0</v>
      </c>
      <c r="M386" s="622">
        <v>76000.0</v>
      </c>
      <c r="N386" s="610"/>
      <c r="O386" s="809"/>
      <c r="P386" s="610">
        <v>46167.0</v>
      </c>
      <c r="Q386" s="610">
        <v>46171.0</v>
      </c>
      <c r="R386" s="612">
        <f t="shared" si="24"/>
        <v>4</v>
      </c>
      <c r="S386" s="610">
        <v>46171.0</v>
      </c>
      <c r="T386" s="612">
        <f t="shared" si="7"/>
        <v>4</v>
      </c>
      <c r="U386" s="612">
        <f t="shared" si="8"/>
        <v>0</v>
      </c>
      <c r="V386" s="610">
        <v>46171.0</v>
      </c>
      <c r="W386" s="982">
        <f t="shared" si="42"/>
        <v>0</v>
      </c>
      <c r="X386" s="982">
        <f t="shared" si="43"/>
        <v>4</v>
      </c>
      <c r="Y386" s="610">
        <v>46181.0</v>
      </c>
      <c r="Z386" s="980">
        <f t="shared" si="9"/>
        <v>14</v>
      </c>
      <c r="AA386" s="984">
        <f t="shared" si="44"/>
        <v>10</v>
      </c>
      <c r="AB386" s="901"/>
      <c r="AC386" s="1049"/>
      <c r="AD386" s="71"/>
      <c r="AE386" s="71"/>
      <c r="AF386" s="71"/>
      <c r="AG386" s="59"/>
    </row>
    <row r="387" ht="13.5" customHeight="1">
      <c r="A387" s="604" t="b">
        <v>0</v>
      </c>
      <c r="B387" s="492" t="s">
        <v>135</v>
      </c>
      <c r="C387" s="492" t="s">
        <v>134</v>
      </c>
      <c r="D387" s="492" t="s">
        <v>188</v>
      </c>
      <c r="E387" s="492" t="s">
        <v>1369</v>
      </c>
      <c r="F387" s="606">
        <v>46174.0</v>
      </c>
      <c r="G387" s="860" t="s">
        <v>1839</v>
      </c>
      <c r="H387" s="617" t="s">
        <v>2033</v>
      </c>
      <c r="I387" s="492" t="s">
        <v>2034</v>
      </c>
      <c r="J387" s="492" t="s">
        <v>190</v>
      </c>
      <c r="K387" s="643">
        <v>0.0</v>
      </c>
      <c r="L387" s="643">
        <v>0.0</v>
      </c>
      <c r="M387" s="622">
        <v>200000.0</v>
      </c>
      <c r="N387" s="740"/>
      <c r="O387" s="901" t="s">
        <v>2035</v>
      </c>
      <c r="P387" s="610">
        <v>46170.0</v>
      </c>
      <c r="Q387" s="610">
        <v>46171.0</v>
      </c>
      <c r="R387" s="612">
        <f t="shared" si="24"/>
        <v>1</v>
      </c>
      <c r="S387" s="610">
        <v>46171.0</v>
      </c>
      <c r="T387" s="612">
        <f t="shared" si="7"/>
        <v>1</v>
      </c>
      <c r="U387" s="612">
        <f t="shared" si="8"/>
        <v>0</v>
      </c>
      <c r="V387" s="610">
        <v>46181.0</v>
      </c>
      <c r="W387" s="982">
        <f t="shared" si="42"/>
        <v>10</v>
      </c>
      <c r="X387" s="982">
        <f t="shared" si="43"/>
        <v>11</v>
      </c>
      <c r="Y387" s="610">
        <v>46182.0</v>
      </c>
      <c r="Z387" s="980">
        <f t="shared" si="9"/>
        <v>12</v>
      </c>
      <c r="AA387" s="984">
        <f t="shared" si="44"/>
        <v>1</v>
      </c>
      <c r="AB387" s="901"/>
      <c r="AC387" s="1051" t="s">
        <v>2036</v>
      </c>
      <c r="AD387" s="71"/>
      <c r="AE387" s="71"/>
      <c r="AF387" s="71"/>
      <c r="AG387" s="59"/>
    </row>
    <row r="388" ht="13.5" hidden="1" customHeight="1">
      <c r="A388" s="604" t="b">
        <v>0</v>
      </c>
      <c r="B388" s="492" t="s">
        <v>138</v>
      </c>
      <c r="C388" s="492" t="s">
        <v>114</v>
      </c>
      <c r="D388" s="629" t="s">
        <v>188</v>
      </c>
      <c r="E388" s="629" t="s">
        <v>1421</v>
      </c>
      <c r="F388" s="606">
        <v>46143.0</v>
      </c>
      <c r="G388" s="860" t="s">
        <v>1303</v>
      </c>
      <c r="H388" s="617" t="s">
        <v>2037</v>
      </c>
      <c r="I388" s="492" t="s">
        <v>2038</v>
      </c>
      <c r="J388" s="629" t="s">
        <v>190</v>
      </c>
      <c r="K388" s="643">
        <v>0.0</v>
      </c>
      <c r="L388" s="643">
        <v>0.0</v>
      </c>
      <c r="M388" s="622">
        <v>76000.0</v>
      </c>
      <c r="N388" s="610"/>
      <c r="O388" s="809"/>
      <c r="P388" s="610">
        <v>46162.0</v>
      </c>
      <c r="Q388" s="610">
        <v>46164.0</v>
      </c>
      <c r="R388" s="612">
        <f t="shared" si="24"/>
        <v>2</v>
      </c>
      <c r="S388" s="610">
        <v>46164.0</v>
      </c>
      <c r="T388" s="612">
        <f t="shared" si="7"/>
        <v>2</v>
      </c>
      <c r="U388" s="612">
        <f t="shared" si="8"/>
        <v>0</v>
      </c>
      <c r="V388" s="610">
        <v>46164.0</v>
      </c>
      <c r="W388" s="982">
        <f t="shared" si="42"/>
        <v>0</v>
      </c>
      <c r="X388" s="982">
        <f t="shared" si="43"/>
        <v>2</v>
      </c>
      <c r="Y388" s="1031">
        <v>46172.0</v>
      </c>
      <c r="Z388" s="980">
        <f t="shared" si="9"/>
        <v>10</v>
      </c>
      <c r="AA388" s="984">
        <f t="shared" si="44"/>
        <v>8</v>
      </c>
      <c r="AB388" s="978"/>
      <c r="AC388" s="1049"/>
      <c r="AD388" s="71"/>
      <c r="AE388" s="71"/>
      <c r="AF388" s="71"/>
      <c r="AG388" s="59"/>
    </row>
    <row r="389" ht="13.5" customHeight="1">
      <c r="A389" s="604" t="b">
        <v>0</v>
      </c>
      <c r="B389" s="492" t="s">
        <v>138</v>
      </c>
      <c r="C389" s="492" t="s">
        <v>114</v>
      </c>
      <c r="D389" s="492" t="s">
        <v>188</v>
      </c>
      <c r="E389" s="492" t="s">
        <v>1511</v>
      </c>
      <c r="F389" s="606">
        <v>46174.0</v>
      </c>
      <c r="G389" s="860" t="s">
        <v>1303</v>
      </c>
      <c r="H389" s="617" t="s">
        <v>2039</v>
      </c>
      <c r="I389" s="492" t="s">
        <v>2040</v>
      </c>
      <c r="J389" s="492" t="s">
        <v>190</v>
      </c>
      <c r="K389" s="643">
        <v>0.0</v>
      </c>
      <c r="L389" s="643">
        <v>0.0</v>
      </c>
      <c r="M389" s="622">
        <v>76000.0</v>
      </c>
      <c r="N389" s="610"/>
      <c r="O389" s="809"/>
      <c r="P389" s="610">
        <v>46169.0</v>
      </c>
      <c r="Q389" s="610">
        <v>46174.0</v>
      </c>
      <c r="R389" s="612">
        <f t="shared" si="24"/>
        <v>5</v>
      </c>
      <c r="S389" s="610">
        <v>46174.0</v>
      </c>
      <c r="T389" s="612">
        <f t="shared" si="7"/>
        <v>5</v>
      </c>
      <c r="U389" s="612">
        <f t="shared" si="8"/>
        <v>0</v>
      </c>
      <c r="V389" s="610">
        <v>46175.0</v>
      </c>
      <c r="W389" s="982">
        <f t="shared" si="42"/>
        <v>1</v>
      </c>
      <c r="X389" s="982">
        <f t="shared" si="43"/>
        <v>6</v>
      </c>
      <c r="Y389" s="610">
        <v>46181.0</v>
      </c>
      <c r="Z389" s="980">
        <f t="shared" si="9"/>
        <v>12</v>
      </c>
      <c r="AA389" s="984">
        <f t="shared" si="44"/>
        <v>6</v>
      </c>
      <c r="AB389" s="901"/>
      <c r="AC389" s="1051" t="s">
        <v>2041</v>
      </c>
      <c r="AD389" s="71"/>
      <c r="AE389" s="71"/>
      <c r="AF389" s="71"/>
      <c r="AG389" s="59"/>
    </row>
    <row r="390" ht="13.5" customHeight="1">
      <c r="A390" s="604" t="b">
        <v>0</v>
      </c>
      <c r="B390" s="492" t="s">
        <v>34</v>
      </c>
      <c r="C390" s="492" t="s">
        <v>134</v>
      </c>
      <c r="D390" s="492" t="s">
        <v>188</v>
      </c>
      <c r="E390" s="629" t="s">
        <v>1369</v>
      </c>
      <c r="F390" s="606">
        <v>46174.0</v>
      </c>
      <c r="G390" s="902" t="s">
        <v>1303</v>
      </c>
      <c r="H390" s="929" t="s">
        <v>2042</v>
      </c>
      <c r="I390" s="929" t="s">
        <v>2043</v>
      </c>
      <c r="J390" s="492" t="s">
        <v>190</v>
      </c>
      <c r="K390" s="643">
        <v>0.0</v>
      </c>
      <c r="L390" s="643">
        <v>0.0</v>
      </c>
      <c r="M390" s="622">
        <v>76000.0</v>
      </c>
      <c r="N390" s="610"/>
      <c r="O390" s="860"/>
      <c r="P390" s="610">
        <v>46169.0</v>
      </c>
      <c r="Q390" s="610">
        <v>46175.0</v>
      </c>
      <c r="R390" s="612">
        <f t="shared" si="24"/>
        <v>6</v>
      </c>
      <c r="S390" s="610">
        <v>46175.0</v>
      </c>
      <c r="T390" s="612">
        <f t="shared" si="7"/>
        <v>6</v>
      </c>
      <c r="U390" s="612">
        <f t="shared" si="8"/>
        <v>0</v>
      </c>
      <c r="V390" s="610">
        <v>46175.0</v>
      </c>
      <c r="W390" s="982">
        <f t="shared" si="42"/>
        <v>0</v>
      </c>
      <c r="X390" s="982">
        <f t="shared" si="43"/>
        <v>6</v>
      </c>
      <c r="Y390" s="610">
        <v>46183.0</v>
      </c>
      <c r="Z390" s="980">
        <f t="shared" si="9"/>
        <v>14</v>
      </c>
      <c r="AA390" s="984">
        <f t="shared" si="44"/>
        <v>8</v>
      </c>
      <c r="AB390" s="901"/>
      <c r="AC390" s="1051" t="s">
        <v>2044</v>
      </c>
      <c r="AD390" s="71"/>
      <c r="AE390" s="71"/>
      <c r="AF390" s="71"/>
      <c r="AG390" s="59"/>
    </row>
    <row r="391" ht="13.5" customHeight="1">
      <c r="A391" s="604" t="b">
        <v>0</v>
      </c>
      <c r="B391" s="492" t="s">
        <v>34</v>
      </c>
      <c r="C391" s="492" t="s">
        <v>134</v>
      </c>
      <c r="D391" s="492" t="s">
        <v>188</v>
      </c>
      <c r="E391" s="492" t="s">
        <v>1369</v>
      </c>
      <c r="F391" s="606">
        <v>46174.0</v>
      </c>
      <c r="G391" s="860" t="s">
        <v>1303</v>
      </c>
      <c r="H391" s="924" t="s">
        <v>2045</v>
      </c>
      <c r="I391" s="924" t="s">
        <v>2043</v>
      </c>
      <c r="J391" s="492" t="s">
        <v>190</v>
      </c>
      <c r="K391" s="643">
        <v>0.0</v>
      </c>
      <c r="L391" s="643">
        <v>0.0</v>
      </c>
      <c r="M391" s="622">
        <v>76000.0</v>
      </c>
      <c r="N391" s="610"/>
      <c r="O391" s="860"/>
      <c r="P391" s="610">
        <v>46169.0</v>
      </c>
      <c r="Q391" s="610">
        <v>46175.0</v>
      </c>
      <c r="R391" s="612">
        <f t="shared" si="24"/>
        <v>6</v>
      </c>
      <c r="S391" s="610">
        <v>46175.0</v>
      </c>
      <c r="T391" s="612">
        <f t="shared" si="7"/>
        <v>6</v>
      </c>
      <c r="U391" s="612">
        <f t="shared" si="8"/>
        <v>0</v>
      </c>
      <c r="V391" s="610">
        <v>46175.0</v>
      </c>
      <c r="W391" s="982">
        <f t="shared" si="42"/>
        <v>0</v>
      </c>
      <c r="X391" s="982">
        <f t="shared" si="43"/>
        <v>6</v>
      </c>
      <c r="Y391" s="610">
        <v>46190.0</v>
      </c>
      <c r="Z391" s="980">
        <f t="shared" si="9"/>
        <v>21</v>
      </c>
      <c r="AA391" s="984">
        <f t="shared" si="44"/>
        <v>15</v>
      </c>
      <c r="AB391" s="901"/>
      <c r="AC391" s="1051" t="s">
        <v>2044</v>
      </c>
      <c r="AD391" s="71"/>
      <c r="AE391" s="71"/>
      <c r="AF391" s="71"/>
      <c r="AG391" s="59"/>
    </row>
    <row r="392" ht="13.5" customHeight="1">
      <c r="A392" s="604" t="b">
        <v>0</v>
      </c>
      <c r="B392" s="492" t="s">
        <v>135</v>
      </c>
      <c r="C392" s="492" t="s">
        <v>114</v>
      </c>
      <c r="D392" s="492" t="s">
        <v>188</v>
      </c>
      <c r="E392" s="629" t="s">
        <v>1369</v>
      </c>
      <c r="F392" s="606">
        <v>46174.0</v>
      </c>
      <c r="G392" s="860" t="s">
        <v>1303</v>
      </c>
      <c r="H392" s="929" t="s">
        <v>2046</v>
      </c>
      <c r="I392" s="902" t="s">
        <v>2047</v>
      </c>
      <c r="J392" s="629" t="s">
        <v>190</v>
      </c>
      <c r="K392" s="643">
        <v>0.0</v>
      </c>
      <c r="L392" s="643">
        <v>0.0</v>
      </c>
      <c r="M392" s="622">
        <v>76000.0</v>
      </c>
      <c r="N392" s="610"/>
      <c r="O392" s="860"/>
      <c r="P392" s="610">
        <v>46174.0</v>
      </c>
      <c r="Q392" s="610">
        <v>46175.0</v>
      </c>
      <c r="R392" s="612">
        <f t="shared" si="24"/>
        <v>1</v>
      </c>
      <c r="S392" s="610">
        <v>46175.0</v>
      </c>
      <c r="T392" s="612">
        <f t="shared" si="7"/>
        <v>1</v>
      </c>
      <c r="U392" s="612">
        <f t="shared" si="8"/>
        <v>0</v>
      </c>
      <c r="V392" s="610">
        <v>46176.0</v>
      </c>
      <c r="W392" s="982">
        <f t="shared" si="42"/>
        <v>1</v>
      </c>
      <c r="X392" s="982">
        <f t="shared" si="43"/>
        <v>2</v>
      </c>
      <c r="Y392" s="610">
        <v>46190.0</v>
      </c>
      <c r="Z392" s="980">
        <f t="shared" si="9"/>
        <v>16</v>
      </c>
      <c r="AA392" s="984">
        <f t="shared" si="44"/>
        <v>14</v>
      </c>
      <c r="AB392" s="978"/>
      <c r="AC392" s="1051" t="s">
        <v>2048</v>
      </c>
      <c r="AD392" s="71"/>
      <c r="AE392" s="71"/>
      <c r="AF392" s="71"/>
      <c r="AG392" s="59"/>
    </row>
    <row r="393" ht="13.5" customHeight="1">
      <c r="A393" s="604" t="b">
        <v>0</v>
      </c>
      <c r="B393" s="492" t="s">
        <v>138</v>
      </c>
      <c r="C393" s="492" t="s">
        <v>114</v>
      </c>
      <c r="D393" s="492" t="s">
        <v>188</v>
      </c>
      <c r="E393" s="492" t="s">
        <v>1369</v>
      </c>
      <c r="F393" s="606">
        <v>46174.0</v>
      </c>
      <c r="G393" s="860" t="s">
        <v>1303</v>
      </c>
      <c r="H393" s="617" t="s">
        <v>2049</v>
      </c>
      <c r="I393" s="704" t="s">
        <v>2050</v>
      </c>
      <c r="J393" s="492" t="s">
        <v>190</v>
      </c>
      <c r="K393" s="643">
        <v>0.0</v>
      </c>
      <c r="L393" s="643">
        <v>0.0</v>
      </c>
      <c r="M393" s="622">
        <v>76000.0</v>
      </c>
      <c r="N393" s="610"/>
      <c r="O393" s="860"/>
      <c r="P393" s="610">
        <v>46170.0</v>
      </c>
      <c r="Q393" s="610">
        <v>46176.0</v>
      </c>
      <c r="R393" s="612">
        <f t="shared" si="24"/>
        <v>6</v>
      </c>
      <c r="S393" s="610">
        <v>46170.0</v>
      </c>
      <c r="T393" s="612">
        <f t="shared" si="7"/>
        <v>0</v>
      </c>
      <c r="U393" s="612">
        <f t="shared" si="8"/>
        <v>-6</v>
      </c>
      <c r="V393" s="610">
        <v>46170.0</v>
      </c>
      <c r="W393" s="982">
        <f t="shared" si="42"/>
        <v>0</v>
      </c>
      <c r="X393" s="982">
        <f t="shared" si="43"/>
        <v>0</v>
      </c>
      <c r="Y393" s="610">
        <v>46190.0</v>
      </c>
      <c r="Z393" s="980">
        <f t="shared" si="9"/>
        <v>20</v>
      </c>
      <c r="AA393" s="984">
        <f t="shared" si="44"/>
        <v>20</v>
      </c>
      <c r="AB393" s="901"/>
      <c r="AC393" s="1051" t="s">
        <v>2051</v>
      </c>
      <c r="AD393" s="71"/>
      <c r="AE393" s="71"/>
      <c r="AF393" s="71"/>
      <c r="AG393" s="59"/>
    </row>
    <row r="394" ht="13.5" customHeight="1">
      <c r="A394" s="604" t="b">
        <v>0</v>
      </c>
      <c r="B394" s="492" t="s">
        <v>138</v>
      </c>
      <c r="C394" s="492" t="s">
        <v>114</v>
      </c>
      <c r="D394" s="492" t="s">
        <v>188</v>
      </c>
      <c r="E394" s="629" t="s">
        <v>2052</v>
      </c>
      <c r="F394" s="606">
        <v>46174.0</v>
      </c>
      <c r="G394" s="860" t="s">
        <v>1303</v>
      </c>
      <c r="H394" s="929" t="s">
        <v>2053</v>
      </c>
      <c r="I394" s="902" t="s">
        <v>2054</v>
      </c>
      <c r="J394" s="492" t="s">
        <v>190</v>
      </c>
      <c r="K394" s="643">
        <v>0.0</v>
      </c>
      <c r="L394" s="643">
        <v>0.0</v>
      </c>
      <c r="M394" s="622">
        <v>76000.0</v>
      </c>
      <c r="N394" s="610"/>
      <c r="O394" s="860"/>
      <c r="P394" s="610">
        <v>46176.0</v>
      </c>
      <c r="Q394" s="610">
        <v>46177.0</v>
      </c>
      <c r="R394" s="612">
        <f t="shared" si="24"/>
        <v>1</v>
      </c>
      <c r="S394" s="610">
        <v>46177.0</v>
      </c>
      <c r="T394" s="612">
        <f t="shared" si="7"/>
        <v>1</v>
      </c>
      <c r="U394" s="612">
        <f t="shared" si="8"/>
        <v>0</v>
      </c>
      <c r="V394" s="610">
        <v>46177.0</v>
      </c>
      <c r="W394" s="982">
        <f t="shared" si="42"/>
        <v>0</v>
      </c>
      <c r="X394" s="982">
        <f t="shared" si="43"/>
        <v>1</v>
      </c>
      <c r="Y394" s="610">
        <v>46190.0</v>
      </c>
      <c r="Z394" s="980">
        <f t="shared" si="9"/>
        <v>14</v>
      </c>
      <c r="AA394" s="984">
        <f t="shared" si="44"/>
        <v>13</v>
      </c>
      <c r="AB394" s="901"/>
      <c r="AC394" s="1051" t="s">
        <v>2055</v>
      </c>
      <c r="AD394" s="71"/>
      <c r="AE394" s="71"/>
      <c r="AF394" s="71"/>
      <c r="AG394" s="59"/>
    </row>
    <row r="395" ht="13.5" customHeight="1">
      <c r="A395" s="604" t="b">
        <v>0</v>
      </c>
      <c r="B395" s="492" t="s">
        <v>34</v>
      </c>
      <c r="C395" s="492" t="s">
        <v>114</v>
      </c>
      <c r="D395" s="492" t="s">
        <v>188</v>
      </c>
      <c r="E395" s="492" t="s">
        <v>1784</v>
      </c>
      <c r="F395" s="606">
        <v>46174.0</v>
      </c>
      <c r="G395" s="860" t="s">
        <v>1303</v>
      </c>
      <c r="H395" s="704" t="s">
        <v>2056</v>
      </c>
      <c r="I395" s="860" t="s">
        <v>2057</v>
      </c>
      <c r="J395" s="492" t="s">
        <v>190</v>
      </c>
      <c r="K395" s="643">
        <v>0.0</v>
      </c>
      <c r="L395" s="643">
        <v>0.0</v>
      </c>
      <c r="M395" s="622">
        <v>76000.0</v>
      </c>
      <c r="N395" s="610"/>
      <c r="O395" s="860"/>
      <c r="P395" s="610">
        <v>46178.0</v>
      </c>
      <c r="Q395" s="610">
        <v>46178.0</v>
      </c>
      <c r="R395" s="612">
        <f t="shared" si="24"/>
        <v>0</v>
      </c>
      <c r="S395" s="610">
        <v>46178.0</v>
      </c>
      <c r="T395" s="612">
        <f t="shared" si="7"/>
        <v>0</v>
      </c>
      <c r="U395" s="612">
        <f t="shared" si="8"/>
        <v>0</v>
      </c>
      <c r="V395" s="610">
        <v>46178.0</v>
      </c>
      <c r="W395" s="982">
        <f t="shared" si="42"/>
        <v>0</v>
      </c>
      <c r="X395" s="982">
        <f t="shared" si="43"/>
        <v>0</v>
      </c>
      <c r="Y395" s="610">
        <v>46190.0</v>
      </c>
      <c r="Z395" s="980">
        <f t="shared" si="9"/>
        <v>12</v>
      </c>
      <c r="AA395" s="984">
        <f t="shared" si="44"/>
        <v>12</v>
      </c>
      <c r="AB395" s="901"/>
      <c r="AC395" s="773" t="s">
        <v>2058</v>
      </c>
      <c r="AD395" s="1056"/>
      <c r="AE395" s="1056"/>
      <c r="AF395" s="1056"/>
      <c r="AG395" s="1056"/>
    </row>
    <row r="396" ht="13.5" customHeight="1">
      <c r="A396" s="604" t="b">
        <v>0</v>
      </c>
      <c r="B396" s="492" t="s">
        <v>34</v>
      </c>
      <c r="C396" s="492" t="s">
        <v>114</v>
      </c>
      <c r="D396" s="492" t="s">
        <v>188</v>
      </c>
      <c r="E396" s="629" t="s">
        <v>1333</v>
      </c>
      <c r="F396" s="606">
        <v>46174.0</v>
      </c>
      <c r="G396" s="860" t="s">
        <v>1303</v>
      </c>
      <c r="H396" s="704" t="s">
        <v>2059</v>
      </c>
      <c r="I396" s="902" t="s">
        <v>2060</v>
      </c>
      <c r="J396" s="492" t="s">
        <v>190</v>
      </c>
      <c r="K396" s="643">
        <v>0.0</v>
      </c>
      <c r="L396" s="643">
        <v>0.0</v>
      </c>
      <c r="M396" s="622">
        <v>76000.0</v>
      </c>
      <c r="N396" s="610"/>
      <c r="O396" s="1055"/>
      <c r="P396" s="610">
        <v>46178.0</v>
      </c>
      <c r="Q396" s="610">
        <v>46178.0</v>
      </c>
      <c r="R396" s="612">
        <f t="shared" si="24"/>
        <v>0</v>
      </c>
      <c r="S396" s="610">
        <v>46178.0</v>
      </c>
      <c r="T396" s="612">
        <f t="shared" si="7"/>
        <v>0</v>
      </c>
      <c r="U396" s="612">
        <f t="shared" si="8"/>
        <v>0</v>
      </c>
      <c r="V396" s="610">
        <v>46181.0</v>
      </c>
      <c r="W396" s="982">
        <f t="shared" si="42"/>
        <v>3</v>
      </c>
      <c r="X396" s="982">
        <f t="shared" si="43"/>
        <v>3</v>
      </c>
      <c r="Y396" s="610">
        <v>46190.0</v>
      </c>
      <c r="Z396" s="980">
        <f t="shared" si="9"/>
        <v>12</v>
      </c>
      <c r="AA396" s="984">
        <f t="shared" si="44"/>
        <v>9</v>
      </c>
      <c r="AB396" s="901"/>
      <c r="AC396" s="773" t="s">
        <v>2061</v>
      </c>
      <c r="AD396" s="1056"/>
      <c r="AE396" s="1056"/>
      <c r="AF396" s="1056"/>
      <c r="AG396" s="1056"/>
    </row>
    <row r="397" ht="13.5" customHeight="1">
      <c r="A397" s="604" t="b">
        <v>0</v>
      </c>
      <c r="B397" s="492" t="s">
        <v>114</v>
      </c>
      <c r="C397" s="492" t="s">
        <v>270</v>
      </c>
      <c r="D397" s="492" t="s">
        <v>188</v>
      </c>
      <c r="E397" s="492" t="s">
        <v>1333</v>
      </c>
      <c r="F397" s="606">
        <v>46174.0</v>
      </c>
      <c r="G397" s="860" t="s">
        <v>308</v>
      </c>
      <c r="H397" s="617" t="s">
        <v>2062</v>
      </c>
      <c r="I397" s="860" t="s">
        <v>2063</v>
      </c>
      <c r="J397" s="492" t="s">
        <v>190</v>
      </c>
      <c r="K397" s="643">
        <v>0.0</v>
      </c>
      <c r="L397" s="642">
        <v>20000.0</v>
      </c>
      <c r="M397" s="622">
        <v>240000.0</v>
      </c>
      <c r="N397" s="610"/>
      <c r="O397" s="860" t="s">
        <v>94</v>
      </c>
      <c r="P397" s="610">
        <v>46175.0</v>
      </c>
      <c r="Q397" s="610">
        <v>46182.0</v>
      </c>
      <c r="R397" s="612">
        <f t="shared" si="24"/>
        <v>7</v>
      </c>
      <c r="S397" s="610">
        <v>46182.0</v>
      </c>
      <c r="T397" s="612">
        <f t="shared" si="7"/>
        <v>7</v>
      </c>
      <c r="U397" s="612">
        <f t="shared" si="8"/>
        <v>0</v>
      </c>
      <c r="V397" s="610">
        <v>46182.0</v>
      </c>
      <c r="W397" s="982">
        <f t="shared" si="42"/>
        <v>0</v>
      </c>
      <c r="X397" s="982">
        <f t="shared" si="43"/>
        <v>7</v>
      </c>
      <c r="Y397" s="610">
        <v>46185.0</v>
      </c>
      <c r="Z397" s="980">
        <f t="shared" si="9"/>
        <v>10</v>
      </c>
      <c r="AA397" s="984">
        <f t="shared" si="44"/>
        <v>3</v>
      </c>
      <c r="AB397" s="901"/>
      <c r="AC397" s="773"/>
      <c r="AD397" s="1056"/>
      <c r="AE397" s="1056"/>
      <c r="AF397" s="1056"/>
      <c r="AG397" s="1056"/>
    </row>
    <row r="398" ht="13.5" customHeight="1">
      <c r="A398" s="604" t="b">
        <v>0</v>
      </c>
      <c r="B398" s="492" t="s">
        <v>138</v>
      </c>
      <c r="C398" s="492" t="s">
        <v>114</v>
      </c>
      <c r="D398" s="629" t="s">
        <v>188</v>
      </c>
      <c r="E398" s="629" t="s">
        <v>1356</v>
      </c>
      <c r="F398" s="606">
        <v>46174.0</v>
      </c>
      <c r="G398" s="860" t="s">
        <v>1303</v>
      </c>
      <c r="H398" s="617" t="s">
        <v>2064</v>
      </c>
      <c r="I398" s="492" t="s">
        <v>2065</v>
      </c>
      <c r="J398" s="492" t="s">
        <v>190</v>
      </c>
      <c r="K398" s="643">
        <v>0.0</v>
      </c>
      <c r="L398" s="643">
        <v>0.0</v>
      </c>
      <c r="M398" s="622">
        <v>76000.0</v>
      </c>
      <c r="N398" s="674"/>
      <c r="O398" s="1055"/>
      <c r="P398" s="610">
        <v>46177.0</v>
      </c>
      <c r="Q398" s="610">
        <v>46183.0</v>
      </c>
      <c r="R398" s="612">
        <f t="shared" si="24"/>
        <v>6</v>
      </c>
      <c r="S398" s="610">
        <v>46183.0</v>
      </c>
      <c r="T398" s="612">
        <f t="shared" si="7"/>
        <v>6</v>
      </c>
      <c r="U398" s="612">
        <f t="shared" si="8"/>
        <v>0</v>
      </c>
      <c r="V398" s="610">
        <v>46183.0</v>
      </c>
      <c r="W398" s="982">
        <f t="shared" si="42"/>
        <v>0</v>
      </c>
      <c r="X398" s="982">
        <f t="shared" si="43"/>
        <v>6</v>
      </c>
      <c r="Y398" s="610">
        <v>46190.0</v>
      </c>
      <c r="Z398" s="980">
        <f t="shared" si="9"/>
        <v>13</v>
      </c>
      <c r="AA398" s="984">
        <f t="shared" si="44"/>
        <v>7</v>
      </c>
      <c r="AB398" s="901"/>
      <c r="AC398" s="1051" t="s">
        <v>2066</v>
      </c>
      <c r="AD398" s="71"/>
      <c r="AE398" s="71"/>
      <c r="AF398" s="71"/>
      <c r="AG398" s="59"/>
    </row>
    <row r="399" ht="13.5" customHeight="1">
      <c r="A399" s="604" t="b">
        <v>0</v>
      </c>
      <c r="B399" s="492" t="s">
        <v>135</v>
      </c>
      <c r="C399" s="492" t="s">
        <v>114</v>
      </c>
      <c r="D399" s="492" t="s">
        <v>188</v>
      </c>
      <c r="E399" s="492" t="s">
        <v>1333</v>
      </c>
      <c r="F399" s="606">
        <v>46174.0</v>
      </c>
      <c r="G399" s="860" t="s">
        <v>1303</v>
      </c>
      <c r="H399" s="617" t="s">
        <v>2067</v>
      </c>
      <c r="I399" s="492" t="s">
        <v>2068</v>
      </c>
      <c r="J399" s="649" t="s">
        <v>190</v>
      </c>
      <c r="K399" s="643">
        <v>0.0</v>
      </c>
      <c r="L399" s="643">
        <v>0.0</v>
      </c>
      <c r="M399" s="622">
        <v>76000.0</v>
      </c>
      <c r="N399" s="674"/>
      <c r="O399" s="860"/>
      <c r="P399" s="610">
        <v>46178.0</v>
      </c>
      <c r="Q399" s="610">
        <v>46183.0</v>
      </c>
      <c r="R399" s="612">
        <f t="shared" si="24"/>
        <v>5</v>
      </c>
      <c r="S399" s="610">
        <v>46183.0</v>
      </c>
      <c r="T399" s="612">
        <f t="shared" si="7"/>
        <v>5</v>
      </c>
      <c r="U399" s="612">
        <f t="shared" si="8"/>
        <v>0</v>
      </c>
      <c r="V399" s="610">
        <v>46183.0</v>
      </c>
      <c r="W399" s="982">
        <f t="shared" si="42"/>
        <v>0</v>
      </c>
      <c r="X399" s="982">
        <f t="shared" si="43"/>
        <v>5</v>
      </c>
      <c r="Y399" s="610">
        <v>46190.0</v>
      </c>
      <c r="Z399" s="980">
        <f t="shared" si="9"/>
        <v>12</v>
      </c>
      <c r="AA399" s="984">
        <f t="shared" si="44"/>
        <v>7</v>
      </c>
      <c r="AB399" s="901"/>
      <c r="AC399" s="1051" t="s">
        <v>2069</v>
      </c>
      <c r="AD399" s="71"/>
      <c r="AE399" s="71"/>
      <c r="AF399" s="71"/>
      <c r="AG399" s="59"/>
    </row>
    <row r="400" ht="13.5" customHeight="1">
      <c r="A400" s="1058" t="b">
        <v>0</v>
      </c>
      <c r="B400" s="1059" t="s">
        <v>114</v>
      </c>
      <c r="C400" s="1060" t="s">
        <v>114</v>
      </c>
      <c r="D400" s="629" t="s">
        <v>1300</v>
      </c>
      <c r="E400" s="645" t="s">
        <v>1369</v>
      </c>
      <c r="F400" s="628">
        <v>46174.0</v>
      </c>
      <c r="G400" s="902" t="s">
        <v>1313</v>
      </c>
      <c r="H400" s="645" t="s">
        <v>1370</v>
      </c>
      <c r="I400" s="645" t="s">
        <v>1371</v>
      </c>
      <c r="J400" s="645" t="s">
        <v>190</v>
      </c>
      <c r="K400" s="1061">
        <v>0.0</v>
      </c>
      <c r="L400" s="1061">
        <v>0.0</v>
      </c>
      <c r="M400" s="1062">
        <v>17000.0</v>
      </c>
      <c r="N400" s="1063"/>
      <c r="O400" s="809" t="s">
        <v>2070</v>
      </c>
      <c r="P400" s="1064">
        <v>45994.0</v>
      </c>
      <c r="Q400" s="1064">
        <v>45994.0</v>
      </c>
      <c r="R400" s="1065">
        <f t="shared" si="24"/>
        <v>0</v>
      </c>
      <c r="S400" s="1066">
        <v>46097.0</v>
      </c>
      <c r="T400" s="1065">
        <f t="shared" si="7"/>
        <v>103</v>
      </c>
      <c r="U400" s="1065">
        <f t="shared" si="8"/>
        <v>103</v>
      </c>
      <c r="V400" s="981">
        <v>46097.0</v>
      </c>
      <c r="W400" s="982">
        <f t="shared" si="42"/>
        <v>0</v>
      </c>
      <c r="X400" s="982">
        <f t="shared" si="43"/>
        <v>103</v>
      </c>
      <c r="Y400" s="1063"/>
      <c r="Z400" s="980">
        <f t="shared" si="9"/>
        <v>-45994</v>
      </c>
      <c r="AA400" s="984">
        <f t="shared" si="44"/>
        <v>-46097</v>
      </c>
      <c r="AB400" s="1067"/>
      <c r="AC400" s="1068" t="s">
        <v>1372</v>
      </c>
      <c r="AD400" s="1069"/>
      <c r="AE400" s="994"/>
      <c r="AF400" s="1069"/>
      <c r="AG400" s="1069"/>
    </row>
    <row r="401" ht="13.5" customHeight="1">
      <c r="A401" s="667" t="b">
        <v>0</v>
      </c>
      <c r="B401" s="635" t="s">
        <v>136</v>
      </c>
      <c r="C401" s="635" t="s">
        <v>134</v>
      </c>
      <c r="D401" s="492" t="s">
        <v>1300</v>
      </c>
      <c r="E401" s="492" t="s">
        <v>1511</v>
      </c>
      <c r="F401" s="606">
        <v>46174.0</v>
      </c>
      <c r="G401" s="860" t="s">
        <v>1304</v>
      </c>
      <c r="H401" s="704" t="s">
        <v>1720</v>
      </c>
      <c r="I401" s="492" t="s">
        <v>1721</v>
      </c>
      <c r="J401" s="649" t="s">
        <v>190</v>
      </c>
      <c r="K401" s="643">
        <v>0.0</v>
      </c>
      <c r="L401" s="643">
        <v>0.0</v>
      </c>
      <c r="M401" s="622"/>
      <c r="N401" s="809"/>
      <c r="O401" s="945" t="s">
        <v>2071</v>
      </c>
      <c r="P401" s="639">
        <v>46091.0</v>
      </c>
      <c r="Q401" s="639">
        <v>46099.0</v>
      </c>
      <c r="R401" s="636">
        <f t="shared" si="24"/>
        <v>8</v>
      </c>
      <c r="S401" s="639">
        <v>46112.0</v>
      </c>
      <c r="T401" s="980">
        <f t="shared" si="7"/>
        <v>21</v>
      </c>
      <c r="U401" s="980">
        <f t="shared" si="8"/>
        <v>13</v>
      </c>
      <c r="V401" s="639">
        <v>46113.0</v>
      </c>
      <c r="W401" s="982">
        <f t="shared" si="42"/>
        <v>1</v>
      </c>
      <c r="X401" s="982">
        <f t="shared" si="43"/>
        <v>22</v>
      </c>
      <c r="Y401" s="610">
        <v>46126.0</v>
      </c>
      <c r="Z401" s="980">
        <f t="shared" si="9"/>
        <v>35</v>
      </c>
      <c r="AA401" s="984">
        <f t="shared" si="44"/>
        <v>13</v>
      </c>
      <c r="AB401" s="1028"/>
      <c r="AC401" s="967" t="s">
        <v>1722</v>
      </c>
      <c r="AD401" s="994"/>
      <c r="AE401" s="994"/>
      <c r="AF401" s="994"/>
      <c r="AG401" s="994"/>
    </row>
    <row r="402" ht="13.5" customHeight="1">
      <c r="A402" s="667" t="b">
        <v>0</v>
      </c>
      <c r="B402" s="635" t="s">
        <v>136</v>
      </c>
      <c r="C402" s="635" t="s">
        <v>114</v>
      </c>
      <c r="D402" s="629" t="s">
        <v>1300</v>
      </c>
      <c r="E402" s="629" t="s">
        <v>1369</v>
      </c>
      <c r="F402" s="628">
        <v>46174.0</v>
      </c>
      <c r="G402" s="902" t="s">
        <v>1304</v>
      </c>
      <c r="H402" s="680" t="s">
        <v>1734</v>
      </c>
      <c r="I402" s="629" t="s">
        <v>1735</v>
      </c>
      <c r="J402" s="645" t="s">
        <v>190</v>
      </c>
      <c r="K402" s="643">
        <v>0.0</v>
      </c>
      <c r="L402" s="643">
        <v>0.0</v>
      </c>
      <c r="M402" s="622"/>
      <c r="N402" s="610"/>
      <c r="O402" s="945" t="s">
        <v>2071</v>
      </c>
      <c r="P402" s="639">
        <v>46098.0</v>
      </c>
      <c r="Q402" s="639">
        <v>46101.0</v>
      </c>
      <c r="R402" s="636">
        <f t="shared" si="24"/>
        <v>3</v>
      </c>
      <c r="S402" s="639">
        <v>46101.0</v>
      </c>
      <c r="T402" s="980">
        <f t="shared" si="7"/>
        <v>3</v>
      </c>
      <c r="U402" s="980">
        <f t="shared" si="8"/>
        <v>0</v>
      </c>
      <c r="V402" s="639">
        <v>46111.0</v>
      </c>
      <c r="W402" s="982">
        <f t="shared" si="42"/>
        <v>10</v>
      </c>
      <c r="X402" s="982">
        <f t="shared" si="43"/>
        <v>13</v>
      </c>
      <c r="Y402" s="610">
        <v>46122.0</v>
      </c>
      <c r="Z402" s="980">
        <f t="shared" si="9"/>
        <v>24</v>
      </c>
      <c r="AA402" s="984">
        <f t="shared" si="44"/>
        <v>11</v>
      </c>
      <c r="AB402" s="1028"/>
      <c r="AC402" s="967" t="s">
        <v>1736</v>
      </c>
      <c r="AD402" s="994"/>
      <c r="AE402" s="994"/>
      <c r="AF402" s="994"/>
      <c r="AG402" s="994"/>
    </row>
    <row r="403" ht="13.5" customHeight="1">
      <c r="A403" s="667" t="b">
        <v>0</v>
      </c>
      <c r="B403" s="635" t="s">
        <v>135</v>
      </c>
      <c r="C403" s="635" t="s">
        <v>114</v>
      </c>
      <c r="D403" s="492" t="s">
        <v>1300</v>
      </c>
      <c r="E403" s="492" t="s">
        <v>1333</v>
      </c>
      <c r="F403" s="606">
        <v>46174.0</v>
      </c>
      <c r="G403" s="860" t="s">
        <v>1304</v>
      </c>
      <c r="H403" s="704" t="s">
        <v>2072</v>
      </c>
      <c r="I403" s="492" t="s">
        <v>2073</v>
      </c>
      <c r="J403" s="649" t="s">
        <v>190</v>
      </c>
      <c r="K403" s="643">
        <v>0.0</v>
      </c>
      <c r="L403" s="643">
        <v>0.0</v>
      </c>
      <c r="M403" s="622"/>
      <c r="N403" s="610"/>
      <c r="O403" s="945" t="s">
        <v>2071</v>
      </c>
      <c r="P403" s="639">
        <v>46099.0</v>
      </c>
      <c r="Q403" s="639">
        <v>46106.0</v>
      </c>
      <c r="R403" s="636">
        <f t="shared" si="24"/>
        <v>7</v>
      </c>
      <c r="S403" s="639">
        <v>46113.0</v>
      </c>
      <c r="T403" s="980">
        <f t="shared" si="7"/>
        <v>14</v>
      </c>
      <c r="U403" s="980">
        <f t="shared" si="8"/>
        <v>7</v>
      </c>
      <c r="V403" s="639">
        <v>46113.0</v>
      </c>
      <c r="W403" s="982">
        <f t="shared" si="42"/>
        <v>0</v>
      </c>
      <c r="X403" s="982">
        <f t="shared" si="43"/>
        <v>14</v>
      </c>
      <c r="Y403" s="610">
        <v>46127.0</v>
      </c>
      <c r="Z403" s="980">
        <f t="shared" si="9"/>
        <v>28</v>
      </c>
      <c r="AA403" s="984">
        <f t="shared" si="44"/>
        <v>14</v>
      </c>
      <c r="AB403" s="1028"/>
      <c r="AC403" s="967" t="s">
        <v>2074</v>
      </c>
      <c r="AD403" s="994"/>
      <c r="AE403" s="994"/>
      <c r="AF403" s="994"/>
      <c r="AG403" s="994"/>
    </row>
    <row r="404" ht="13.5" customHeight="1">
      <c r="A404" s="667" t="b">
        <v>0</v>
      </c>
      <c r="B404" s="635" t="s">
        <v>138</v>
      </c>
      <c r="C404" s="635" t="s">
        <v>114</v>
      </c>
      <c r="D404" s="629" t="s">
        <v>1300</v>
      </c>
      <c r="E404" s="629" t="s">
        <v>1421</v>
      </c>
      <c r="F404" s="606">
        <v>46174.0</v>
      </c>
      <c r="G404" s="902" t="s">
        <v>1304</v>
      </c>
      <c r="H404" s="680" t="s">
        <v>1765</v>
      </c>
      <c r="I404" s="629" t="s">
        <v>1408</v>
      </c>
      <c r="J404" s="645" t="s">
        <v>190</v>
      </c>
      <c r="K404" s="643">
        <v>0.0</v>
      </c>
      <c r="L404" s="643">
        <v>0.0</v>
      </c>
      <c r="M404" s="622"/>
      <c r="N404" s="610"/>
      <c r="O404" s="945" t="s">
        <v>2071</v>
      </c>
      <c r="P404" s="639">
        <v>46104.0</v>
      </c>
      <c r="Q404" s="639">
        <v>46108.0</v>
      </c>
      <c r="R404" s="636">
        <f t="shared" si="24"/>
        <v>4</v>
      </c>
      <c r="S404" s="639">
        <v>46108.0</v>
      </c>
      <c r="T404" s="980">
        <f t="shared" si="7"/>
        <v>4</v>
      </c>
      <c r="U404" s="980">
        <f t="shared" si="8"/>
        <v>0</v>
      </c>
      <c r="V404" s="639">
        <v>46108.0</v>
      </c>
      <c r="W404" s="982">
        <f t="shared" si="42"/>
        <v>0</v>
      </c>
      <c r="X404" s="982">
        <f t="shared" si="43"/>
        <v>4</v>
      </c>
      <c r="Y404" s="639">
        <v>46114.0</v>
      </c>
      <c r="Z404" s="980">
        <f t="shared" si="9"/>
        <v>10</v>
      </c>
      <c r="AA404" s="984">
        <f t="shared" si="44"/>
        <v>6</v>
      </c>
      <c r="AB404" s="1028"/>
      <c r="AC404" s="967" t="s">
        <v>2075</v>
      </c>
      <c r="AD404" s="994"/>
      <c r="AE404" s="994"/>
      <c r="AF404" s="994"/>
      <c r="AG404" s="994"/>
    </row>
    <row r="405" ht="13.5" customHeight="1">
      <c r="A405" s="667" t="b">
        <v>0</v>
      </c>
      <c r="B405" s="635" t="s">
        <v>135</v>
      </c>
      <c r="C405" s="635" t="s">
        <v>114</v>
      </c>
      <c r="D405" s="492" t="s">
        <v>1300</v>
      </c>
      <c r="E405" s="492" t="s">
        <v>1333</v>
      </c>
      <c r="F405" s="606">
        <v>46174.0</v>
      </c>
      <c r="G405" s="860" t="s">
        <v>1304</v>
      </c>
      <c r="H405" s="704" t="s">
        <v>2076</v>
      </c>
      <c r="I405" s="492" t="s">
        <v>2077</v>
      </c>
      <c r="J405" s="492" t="s">
        <v>190</v>
      </c>
      <c r="K405" s="643">
        <v>0.0</v>
      </c>
      <c r="L405" s="643">
        <v>0.0</v>
      </c>
      <c r="M405" s="622"/>
      <c r="N405" s="610"/>
      <c r="O405" s="945" t="s">
        <v>2071</v>
      </c>
      <c r="P405" s="639">
        <v>46121.0</v>
      </c>
      <c r="Q405" s="639">
        <v>46125.0</v>
      </c>
      <c r="R405" s="636">
        <f t="shared" si="24"/>
        <v>4</v>
      </c>
      <c r="S405" s="639">
        <v>46125.0</v>
      </c>
      <c r="T405" s="980">
        <f t="shared" si="7"/>
        <v>4</v>
      </c>
      <c r="U405" s="980">
        <f t="shared" si="8"/>
        <v>0</v>
      </c>
      <c r="V405" s="639">
        <v>46125.0</v>
      </c>
      <c r="W405" s="982">
        <f t="shared" si="42"/>
        <v>0</v>
      </c>
      <c r="X405" s="982">
        <f t="shared" si="43"/>
        <v>4</v>
      </c>
      <c r="Y405" s="610">
        <v>46132.0</v>
      </c>
      <c r="Z405" s="980">
        <f t="shared" si="9"/>
        <v>11</v>
      </c>
      <c r="AA405" s="984">
        <f t="shared" si="44"/>
        <v>7</v>
      </c>
      <c r="AB405" s="1028"/>
      <c r="AC405" s="967" t="s">
        <v>2078</v>
      </c>
      <c r="AD405" s="994"/>
      <c r="AE405" s="994"/>
      <c r="AF405" s="994"/>
      <c r="AG405" s="994"/>
    </row>
    <row r="406" ht="13.5" customHeight="1">
      <c r="A406" s="667" t="b">
        <v>0</v>
      </c>
      <c r="B406" s="635" t="s">
        <v>138</v>
      </c>
      <c r="C406" s="635" t="s">
        <v>114</v>
      </c>
      <c r="D406" s="629" t="s">
        <v>1300</v>
      </c>
      <c r="E406" s="629" t="s">
        <v>1369</v>
      </c>
      <c r="F406" s="606">
        <v>46174.0</v>
      </c>
      <c r="G406" s="902" t="s">
        <v>1303</v>
      </c>
      <c r="H406" s="704" t="s">
        <v>2079</v>
      </c>
      <c r="I406" s="629" t="s">
        <v>2080</v>
      </c>
      <c r="J406" s="629" t="s">
        <v>192</v>
      </c>
      <c r="K406" s="643">
        <v>0.0</v>
      </c>
      <c r="L406" s="643">
        <v>0.0</v>
      </c>
      <c r="M406" s="622">
        <v>76000.0</v>
      </c>
      <c r="N406" s="674"/>
      <c r="O406" s="809" t="s">
        <v>2081</v>
      </c>
      <c r="P406" s="639">
        <v>46140.0</v>
      </c>
      <c r="Q406" s="639">
        <v>46155.0</v>
      </c>
      <c r="R406" s="636">
        <f t="shared" si="24"/>
        <v>15</v>
      </c>
      <c r="S406" s="610">
        <v>46171.0</v>
      </c>
      <c r="T406" s="612">
        <f t="shared" si="7"/>
        <v>31</v>
      </c>
      <c r="U406" s="980">
        <f t="shared" si="8"/>
        <v>16</v>
      </c>
      <c r="V406" s="610">
        <v>46171.0</v>
      </c>
      <c r="W406" s="982">
        <f t="shared" si="42"/>
        <v>0</v>
      </c>
      <c r="X406" s="982">
        <f t="shared" si="43"/>
        <v>31</v>
      </c>
      <c r="Y406" s="638"/>
      <c r="Z406" s="980">
        <f t="shared" si="9"/>
        <v>-46140</v>
      </c>
      <c r="AA406" s="984">
        <f t="shared" si="44"/>
        <v>-46171</v>
      </c>
      <c r="AB406" s="989"/>
      <c r="AC406" s="967" t="s">
        <v>2082</v>
      </c>
      <c r="AD406" s="994"/>
      <c r="AE406" s="994"/>
      <c r="AF406" s="994"/>
      <c r="AG406" s="994"/>
    </row>
    <row r="407" ht="13.5" customHeight="1">
      <c r="A407" s="604" t="b">
        <v>0</v>
      </c>
      <c r="B407" s="492" t="s">
        <v>136</v>
      </c>
      <c r="C407" s="492" t="s">
        <v>114</v>
      </c>
      <c r="D407" s="492" t="s">
        <v>1300</v>
      </c>
      <c r="E407" s="492" t="s">
        <v>1369</v>
      </c>
      <c r="F407" s="606">
        <v>46174.0</v>
      </c>
      <c r="G407" s="860" t="s">
        <v>1419</v>
      </c>
      <c r="H407" s="492" t="s">
        <v>1963</v>
      </c>
      <c r="I407" s="492" t="s">
        <v>1964</v>
      </c>
      <c r="J407" s="492" t="s">
        <v>190</v>
      </c>
      <c r="K407" s="643">
        <v>0.0</v>
      </c>
      <c r="L407" s="643">
        <v>0.0</v>
      </c>
      <c r="M407" s="622">
        <v>44000.0</v>
      </c>
      <c r="N407" s="610"/>
      <c r="O407" s="809" t="s">
        <v>2083</v>
      </c>
      <c r="P407" s="610">
        <v>46156.0</v>
      </c>
      <c r="Q407" s="610">
        <v>46160.0</v>
      </c>
      <c r="R407" s="612">
        <f t="shared" si="24"/>
        <v>4</v>
      </c>
      <c r="S407" s="610">
        <v>46160.0</v>
      </c>
      <c r="T407" s="612">
        <f t="shared" si="7"/>
        <v>4</v>
      </c>
      <c r="U407" s="980">
        <f t="shared" si="8"/>
        <v>0</v>
      </c>
      <c r="V407" s="610">
        <v>46160.0</v>
      </c>
      <c r="W407" s="982">
        <f t="shared" si="42"/>
        <v>0</v>
      </c>
      <c r="X407" s="982">
        <f t="shared" si="43"/>
        <v>4</v>
      </c>
      <c r="Y407" s="612"/>
      <c r="Z407" s="980">
        <f t="shared" si="9"/>
        <v>-46156</v>
      </c>
      <c r="AA407" s="984">
        <f t="shared" si="44"/>
        <v>-46160</v>
      </c>
      <c r="AB407" s="978"/>
      <c r="AC407" s="1051" t="s">
        <v>1965</v>
      </c>
      <c r="AD407" s="71"/>
      <c r="AE407" s="71"/>
      <c r="AF407" s="71"/>
      <c r="AG407" s="59"/>
    </row>
    <row r="408" ht="13.5" customHeight="1">
      <c r="A408" s="604" t="b">
        <v>0</v>
      </c>
      <c r="B408" s="492" t="s">
        <v>138</v>
      </c>
      <c r="C408" s="492" t="s">
        <v>134</v>
      </c>
      <c r="D408" s="492" t="s">
        <v>1300</v>
      </c>
      <c r="E408" s="629" t="s">
        <v>1630</v>
      </c>
      <c r="F408" s="606">
        <v>46174.0</v>
      </c>
      <c r="G408" s="860" t="s">
        <v>1303</v>
      </c>
      <c r="H408" s="607" t="s">
        <v>2084</v>
      </c>
      <c r="I408" s="492" t="s">
        <v>2057</v>
      </c>
      <c r="J408" s="492" t="s">
        <v>190</v>
      </c>
      <c r="K408" s="643">
        <v>0.0</v>
      </c>
      <c r="L408" s="643">
        <v>0.0</v>
      </c>
      <c r="M408" s="622">
        <v>76000.0</v>
      </c>
      <c r="N408" s="610">
        <v>46192.0</v>
      </c>
      <c r="O408" s="860" t="s">
        <v>2085</v>
      </c>
      <c r="P408" s="610">
        <v>46169.0</v>
      </c>
      <c r="Q408" s="610">
        <v>46174.0</v>
      </c>
      <c r="R408" s="612">
        <f t="shared" si="24"/>
        <v>5</v>
      </c>
      <c r="S408" s="613"/>
      <c r="T408" s="612">
        <f t="shared" si="7"/>
        <v>-46169</v>
      </c>
      <c r="U408" s="612">
        <f t="shared" si="8"/>
        <v>-46174</v>
      </c>
      <c r="V408" s="613"/>
      <c r="W408" s="982">
        <f t="shared" si="42"/>
        <v>0</v>
      </c>
      <c r="X408" s="982">
        <f t="shared" si="43"/>
        <v>-46169</v>
      </c>
      <c r="Y408" s="612">
        <f t="shared" ref="Y408:Y414" si="45">V408-P408</f>
        <v>-46169</v>
      </c>
      <c r="Z408" s="620"/>
      <c r="AA408" s="124"/>
      <c r="AB408" s="978"/>
      <c r="AC408" s="1051" t="s">
        <v>2086</v>
      </c>
      <c r="AD408" s="71"/>
      <c r="AE408" s="71"/>
      <c r="AF408" s="71"/>
      <c r="AG408" s="59"/>
    </row>
    <row r="409" ht="13.5" customHeight="1">
      <c r="A409" s="604" t="b">
        <v>0</v>
      </c>
      <c r="B409" s="492" t="s">
        <v>138</v>
      </c>
      <c r="C409" s="492" t="s">
        <v>114</v>
      </c>
      <c r="D409" s="492" t="s">
        <v>1300</v>
      </c>
      <c r="E409" s="492" t="s">
        <v>1369</v>
      </c>
      <c r="F409" s="606">
        <v>46174.0</v>
      </c>
      <c r="G409" s="860" t="s">
        <v>2087</v>
      </c>
      <c r="H409" s="607" t="s">
        <v>2049</v>
      </c>
      <c r="I409" s="704" t="s">
        <v>2050</v>
      </c>
      <c r="J409" s="492" t="s">
        <v>190</v>
      </c>
      <c r="K409" s="643">
        <v>0.0</v>
      </c>
      <c r="L409" s="643">
        <v>0.0</v>
      </c>
      <c r="M409" s="622">
        <v>20000.0</v>
      </c>
      <c r="N409" s="610"/>
      <c r="O409" s="860" t="s">
        <v>2088</v>
      </c>
      <c r="P409" s="610">
        <v>46170.0</v>
      </c>
      <c r="Q409" s="610">
        <v>46176.0</v>
      </c>
      <c r="R409" s="612">
        <f t="shared" si="24"/>
        <v>6</v>
      </c>
      <c r="S409" s="610">
        <v>46170.0</v>
      </c>
      <c r="T409" s="612">
        <f t="shared" si="7"/>
        <v>0</v>
      </c>
      <c r="U409" s="612">
        <f t="shared" si="8"/>
        <v>-6</v>
      </c>
      <c r="V409" s="610">
        <v>46188.0</v>
      </c>
      <c r="W409" s="982">
        <f t="shared" si="42"/>
        <v>18</v>
      </c>
      <c r="X409" s="982">
        <f t="shared" si="43"/>
        <v>18</v>
      </c>
      <c r="Y409" s="612">
        <f t="shared" si="45"/>
        <v>18</v>
      </c>
      <c r="Z409" s="616"/>
      <c r="AA409" s="878"/>
      <c r="AB409" s="901"/>
      <c r="AC409" s="1051" t="s">
        <v>2051</v>
      </c>
      <c r="AD409" s="71"/>
      <c r="AE409" s="71"/>
      <c r="AF409" s="71"/>
      <c r="AG409" s="59"/>
    </row>
    <row r="410" ht="13.5" customHeight="1">
      <c r="A410" s="604" t="b">
        <v>0</v>
      </c>
      <c r="B410" s="492" t="s">
        <v>114</v>
      </c>
      <c r="C410" s="492" t="s">
        <v>114</v>
      </c>
      <c r="D410" s="492" t="s">
        <v>1300</v>
      </c>
      <c r="E410" s="629" t="s">
        <v>1995</v>
      </c>
      <c r="F410" s="606">
        <v>46174.0</v>
      </c>
      <c r="G410" s="860" t="s">
        <v>2087</v>
      </c>
      <c r="H410" s="607" t="s">
        <v>1461</v>
      </c>
      <c r="I410" s="704" t="s">
        <v>1462</v>
      </c>
      <c r="J410" s="492" t="s">
        <v>190</v>
      </c>
      <c r="K410" s="643">
        <v>0.0</v>
      </c>
      <c r="L410" s="643">
        <v>0.0</v>
      </c>
      <c r="M410" s="622">
        <v>20000.0</v>
      </c>
      <c r="N410" s="610">
        <v>46195.0</v>
      </c>
      <c r="O410" s="860" t="s">
        <v>2089</v>
      </c>
      <c r="P410" s="610">
        <v>46170.0</v>
      </c>
      <c r="Q410" s="610">
        <v>46176.0</v>
      </c>
      <c r="R410" s="612">
        <f t="shared" si="24"/>
        <v>6</v>
      </c>
      <c r="S410" s="610">
        <v>46170.0</v>
      </c>
      <c r="T410" s="612">
        <f t="shared" si="7"/>
        <v>0</v>
      </c>
      <c r="U410" s="612">
        <f t="shared" si="8"/>
        <v>-6</v>
      </c>
      <c r="V410" s="610">
        <v>46182.0</v>
      </c>
      <c r="W410" s="982">
        <f t="shared" si="42"/>
        <v>12</v>
      </c>
      <c r="X410" s="982">
        <f t="shared" si="43"/>
        <v>12</v>
      </c>
      <c r="Y410" s="612">
        <f t="shared" si="45"/>
        <v>12</v>
      </c>
      <c r="Z410" s="616"/>
      <c r="AA410" s="878"/>
      <c r="AB410" s="901"/>
      <c r="AC410" s="773"/>
      <c r="AD410" s="1056"/>
      <c r="AE410" s="1056"/>
      <c r="AF410" s="1056"/>
      <c r="AG410" s="1056"/>
    </row>
    <row r="411" ht="13.5" customHeight="1">
      <c r="A411" s="604" t="b">
        <v>0</v>
      </c>
      <c r="B411" s="492" t="s">
        <v>138</v>
      </c>
      <c r="C411" s="492" t="s">
        <v>114</v>
      </c>
      <c r="D411" s="492" t="s">
        <v>1300</v>
      </c>
      <c r="E411" s="492" t="s">
        <v>1369</v>
      </c>
      <c r="F411" s="1057">
        <v>46174.0</v>
      </c>
      <c r="G411" s="860" t="s">
        <v>2087</v>
      </c>
      <c r="H411" s="860" t="s">
        <v>2090</v>
      </c>
      <c r="I411" s="860" t="s">
        <v>2091</v>
      </c>
      <c r="J411" s="492" t="s">
        <v>192</v>
      </c>
      <c r="K411" s="643">
        <v>0.0</v>
      </c>
      <c r="L411" s="643">
        <v>0.0</v>
      </c>
      <c r="M411" s="622">
        <v>20000.0</v>
      </c>
      <c r="N411" s="610"/>
      <c r="O411" s="860"/>
      <c r="P411" s="610">
        <v>46174.0</v>
      </c>
      <c r="Q411" s="610">
        <v>46177.0</v>
      </c>
      <c r="R411" s="612">
        <f t="shared" si="24"/>
        <v>3</v>
      </c>
      <c r="S411" s="610">
        <v>46182.0</v>
      </c>
      <c r="T411" s="612">
        <f t="shared" si="7"/>
        <v>8</v>
      </c>
      <c r="U411" s="612">
        <f t="shared" si="8"/>
        <v>5</v>
      </c>
      <c r="V411" s="610">
        <v>46182.0</v>
      </c>
      <c r="W411" s="982">
        <f t="shared" si="42"/>
        <v>0</v>
      </c>
      <c r="X411" s="982">
        <f t="shared" si="43"/>
        <v>8</v>
      </c>
      <c r="Y411" s="612">
        <f t="shared" si="45"/>
        <v>8</v>
      </c>
      <c r="Z411" s="616"/>
      <c r="AA411" s="878"/>
      <c r="AB411" s="901"/>
      <c r="AC411" s="1051" t="s">
        <v>2092</v>
      </c>
      <c r="AD411" s="71"/>
      <c r="AE411" s="71"/>
      <c r="AF411" s="71"/>
      <c r="AG411" s="59"/>
    </row>
    <row r="412" ht="13.5" customHeight="1">
      <c r="A412" s="604" t="b">
        <v>0</v>
      </c>
      <c r="B412" s="492" t="s">
        <v>135</v>
      </c>
      <c r="C412" s="492" t="s">
        <v>114</v>
      </c>
      <c r="D412" s="629" t="s">
        <v>1300</v>
      </c>
      <c r="E412" s="629" t="s">
        <v>1986</v>
      </c>
      <c r="F412" s="606">
        <v>46174.0</v>
      </c>
      <c r="G412" s="860" t="s">
        <v>1303</v>
      </c>
      <c r="H412" s="1070" t="s">
        <v>2093</v>
      </c>
      <c r="I412" s="629" t="s">
        <v>2094</v>
      </c>
      <c r="J412" s="629" t="s">
        <v>190</v>
      </c>
      <c r="K412" s="643">
        <v>0.0</v>
      </c>
      <c r="L412" s="643">
        <v>0.0</v>
      </c>
      <c r="M412" s="622">
        <v>76000.0</v>
      </c>
      <c r="N412" s="610">
        <v>46198.0</v>
      </c>
      <c r="O412" s="1055" t="s">
        <v>2095</v>
      </c>
      <c r="P412" s="610">
        <v>46177.0</v>
      </c>
      <c r="Q412" s="610">
        <v>46184.0</v>
      </c>
      <c r="R412" s="612">
        <f t="shared" si="24"/>
        <v>7</v>
      </c>
      <c r="S412" s="610">
        <v>46184.0</v>
      </c>
      <c r="T412" s="612">
        <f t="shared" si="7"/>
        <v>7</v>
      </c>
      <c r="U412" s="612">
        <f t="shared" si="8"/>
        <v>0</v>
      </c>
      <c r="V412" s="610">
        <v>46184.0</v>
      </c>
      <c r="W412" s="982">
        <f t="shared" si="42"/>
        <v>0</v>
      </c>
      <c r="X412" s="982">
        <f t="shared" si="43"/>
        <v>7</v>
      </c>
      <c r="Y412" s="612">
        <f t="shared" si="45"/>
        <v>7</v>
      </c>
      <c r="Z412" s="616"/>
      <c r="AA412" s="878"/>
      <c r="AB412" s="901"/>
      <c r="AC412" s="1049"/>
      <c r="AD412" s="71"/>
      <c r="AE412" s="71"/>
      <c r="AF412" s="71"/>
      <c r="AG412" s="59"/>
    </row>
    <row r="413" ht="13.5" customHeight="1">
      <c r="A413" s="604" t="b">
        <v>0</v>
      </c>
      <c r="B413" s="492" t="s">
        <v>138</v>
      </c>
      <c r="C413" s="492" t="s">
        <v>114</v>
      </c>
      <c r="D413" s="492" t="s">
        <v>1300</v>
      </c>
      <c r="E413" s="492" t="s">
        <v>1369</v>
      </c>
      <c r="F413" s="606">
        <v>46174.0</v>
      </c>
      <c r="G413" s="860" t="s">
        <v>1303</v>
      </c>
      <c r="H413" s="617" t="s">
        <v>2096</v>
      </c>
      <c r="I413" s="492" t="s">
        <v>2097</v>
      </c>
      <c r="J413" s="492" t="s">
        <v>190</v>
      </c>
      <c r="K413" s="643">
        <v>0.0</v>
      </c>
      <c r="L413" s="643">
        <v>0.0</v>
      </c>
      <c r="M413" s="622">
        <v>76000.0</v>
      </c>
      <c r="N413" s="610"/>
      <c r="O413" s="860" t="s">
        <v>2098</v>
      </c>
      <c r="P413" s="610">
        <v>46170.0</v>
      </c>
      <c r="Q413" s="610">
        <v>46184.0</v>
      </c>
      <c r="R413" s="612">
        <f t="shared" si="24"/>
        <v>14</v>
      </c>
      <c r="S413" s="610">
        <v>46184.0</v>
      </c>
      <c r="T413" s="612">
        <f t="shared" si="7"/>
        <v>14</v>
      </c>
      <c r="U413" s="612">
        <f t="shared" si="8"/>
        <v>0</v>
      </c>
      <c r="V413" s="610">
        <v>46184.0</v>
      </c>
      <c r="W413" s="982">
        <f t="shared" si="42"/>
        <v>0</v>
      </c>
      <c r="X413" s="982">
        <f t="shared" si="43"/>
        <v>14</v>
      </c>
      <c r="Y413" s="612">
        <f t="shared" si="45"/>
        <v>14</v>
      </c>
      <c r="Z413" s="706"/>
      <c r="AA413" s="878"/>
      <c r="AB413" s="901"/>
      <c r="AC413" s="1051" t="s">
        <v>2099</v>
      </c>
      <c r="AD413" s="71"/>
      <c r="AE413" s="71"/>
      <c r="AF413" s="71"/>
      <c r="AG413" s="59"/>
    </row>
    <row r="414" ht="13.5" customHeight="1">
      <c r="A414" s="604" t="b">
        <v>0</v>
      </c>
      <c r="B414" s="492" t="s">
        <v>135</v>
      </c>
      <c r="C414" s="492" t="s">
        <v>114</v>
      </c>
      <c r="D414" s="629" t="s">
        <v>1300</v>
      </c>
      <c r="E414" s="629" t="s">
        <v>1986</v>
      </c>
      <c r="F414" s="606">
        <v>46174.0</v>
      </c>
      <c r="G414" s="860" t="s">
        <v>2087</v>
      </c>
      <c r="H414" s="1071" t="s">
        <v>2093</v>
      </c>
      <c r="I414" s="629" t="s">
        <v>2094</v>
      </c>
      <c r="J414" s="629" t="s">
        <v>190</v>
      </c>
      <c r="K414" s="643">
        <v>0.0</v>
      </c>
      <c r="L414" s="643">
        <v>0.0</v>
      </c>
      <c r="M414" s="622">
        <v>20000.0</v>
      </c>
      <c r="N414" s="610"/>
      <c r="O414" s="860" t="s">
        <v>2088</v>
      </c>
      <c r="P414" s="610">
        <v>46177.0</v>
      </c>
      <c r="Q414" s="610">
        <v>46184.0</v>
      </c>
      <c r="R414" s="612">
        <f t="shared" si="24"/>
        <v>7</v>
      </c>
      <c r="S414" s="613"/>
      <c r="T414" s="612">
        <f t="shared" si="7"/>
        <v>-46177</v>
      </c>
      <c r="U414" s="612">
        <f t="shared" si="8"/>
        <v>-46184</v>
      </c>
      <c r="V414" s="613"/>
      <c r="W414" s="982">
        <f t="shared" si="42"/>
        <v>0</v>
      </c>
      <c r="X414" s="982">
        <f t="shared" si="43"/>
        <v>-46177</v>
      </c>
      <c r="Y414" s="612">
        <f t="shared" si="45"/>
        <v>-46177</v>
      </c>
      <c r="Z414" s="616"/>
      <c r="AA414" s="878"/>
      <c r="AB414" s="901"/>
      <c r="AC414" s="1049"/>
      <c r="AD414" s="71"/>
      <c r="AE414" s="71"/>
      <c r="AF414" s="71"/>
      <c r="AG414" s="59"/>
    </row>
    <row r="415" ht="13.5" customHeight="1">
      <c r="A415" s="604" t="b">
        <v>0</v>
      </c>
      <c r="B415" s="492" t="s">
        <v>136</v>
      </c>
      <c r="C415" s="492" t="s">
        <v>134</v>
      </c>
      <c r="D415" s="492" t="s">
        <v>1300</v>
      </c>
      <c r="E415" s="492" t="s">
        <v>1369</v>
      </c>
      <c r="F415" s="1057">
        <v>46174.0</v>
      </c>
      <c r="G415" s="860" t="s">
        <v>1303</v>
      </c>
      <c r="H415" s="924" t="s">
        <v>2100</v>
      </c>
      <c r="I415" s="924" t="s">
        <v>2101</v>
      </c>
      <c r="J415" s="492" t="s">
        <v>190</v>
      </c>
      <c r="K415" s="643">
        <v>0.0</v>
      </c>
      <c r="L415" s="643">
        <v>0.0</v>
      </c>
      <c r="M415" s="622">
        <v>76000.0</v>
      </c>
      <c r="N415" s="610">
        <v>46195.0</v>
      </c>
      <c r="O415" s="1055" t="s">
        <v>2095</v>
      </c>
      <c r="P415" s="610">
        <v>46183.0</v>
      </c>
      <c r="Q415" s="610">
        <v>46185.0</v>
      </c>
      <c r="R415" s="612">
        <f t="shared" si="24"/>
        <v>2</v>
      </c>
      <c r="S415" s="610">
        <v>46185.0</v>
      </c>
      <c r="T415" s="612">
        <f t="shared" si="7"/>
        <v>2</v>
      </c>
      <c r="U415" s="612">
        <f t="shared" si="8"/>
        <v>0</v>
      </c>
      <c r="V415" s="610">
        <v>46185.0</v>
      </c>
      <c r="W415" s="982">
        <f t="shared" si="42"/>
        <v>0</v>
      </c>
      <c r="X415" s="982">
        <f t="shared" si="43"/>
        <v>2</v>
      </c>
      <c r="Y415" s="612"/>
      <c r="Z415" s="616"/>
      <c r="AA415" s="878"/>
      <c r="AB415" s="901"/>
      <c r="AC415" s="1049"/>
      <c r="AD415" s="71"/>
      <c r="AE415" s="71"/>
      <c r="AF415" s="71"/>
      <c r="AG415" s="59"/>
    </row>
    <row r="416" ht="13.5" hidden="1" customHeight="1">
      <c r="A416" s="604" t="b">
        <v>0</v>
      </c>
      <c r="B416" s="492" t="s">
        <v>135</v>
      </c>
      <c r="C416" s="492" t="s">
        <v>134</v>
      </c>
      <c r="D416" s="492" t="s">
        <v>1306</v>
      </c>
      <c r="E416" s="629" t="s">
        <v>1369</v>
      </c>
      <c r="F416" s="1053">
        <v>46143.0</v>
      </c>
      <c r="G416" s="1072"/>
      <c r="H416" s="617" t="s">
        <v>2102</v>
      </c>
      <c r="I416" s="492" t="s">
        <v>2103</v>
      </c>
      <c r="J416" s="492" t="s">
        <v>190</v>
      </c>
      <c r="K416" s="643">
        <v>0.0</v>
      </c>
      <c r="L416" s="643">
        <v>0.0</v>
      </c>
      <c r="M416" s="622"/>
      <c r="N416" s="613"/>
      <c r="O416" s="1073"/>
      <c r="P416" s="1074">
        <v>46161.0</v>
      </c>
      <c r="Q416" s="1074">
        <v>46168.0</v>
      </c>
      <c r="R416" s="612">
        <f t="shared" si="24"/>
        <v>7</v>
      </c>
      <c r="S416" s="613"/>
      <c r="T416" s="612">
        <f t="shared" si="7"/>
        <v>-46161</v>
      </c>
      <c r="U416" s="612">
        <f t="shared" si="8"/>
        <v>-46168</v>
      </c>
      <c r="V416" s="613"/>
      <c r="W416" s="982">
        <f t="shared" si="42"/>
        <v>0</v>
      </c>
      <c r="X416" s="982">
        <f t="shared" si="43"/>
        <v>-46161</v>
      </c>
      <c r="Y416" s="612">
        <f t="shared" ref="Y416:Y423" si="46">V416-P416</f>
        <v>-46161</v>
      </c>
      <c r="Z416" s="616"/>
      <c r="AA416" s="878"/>
      <c r="AB416" s="901"/>
      <c r="AC416" s="878"/>
    </row>
    <row r="417" ht="13.5" hidden="1" customHeight="1">
      <c r="A417" s="604" t="b">
        <v>0</v>
      </c>
      <c r="B417" s="492" t="s">
        <v>138</v>
      </c>
      <c r="C417" s="492" t="s">
        <v>134</v>
      </c>
      <c r="D417" s="492" t="s">
        <v>1306</v>
      </c>
      <c r="E417" s="492" t="s">
        <v>1986</v>
      </c>
      <c r="F417" s="606">
        <v>46143.0</v>
      </c>
      <c r="G417" s="1075"/>
      <c r="H417" s="617" t="s">
        <v>2104</v>
      </c>
      <c r="I417" s="492" t="s">
        <v>2105</v>
      </c>
      <c r="J417" s="492" t="s">
        <v>190</v>
      </c>
      <c r="K417" s="643">
        <v>0.0</v>
      </c>
      <c r="L417" s="643">
        <v>0.0</v>
      </c>
      <c r="M417" s="688"/>
      <c r="N417" s="610"/>
      <c r="O417" s="860"/>
      <c r="P417" s="610">
        <v>46168.0</v>
      </c>
      <c r="Q417" s="610">
        <v>46170.0</v>
      </c>
      <c r="R417" s="612">
        <f t="shared" si="24"/>
        <v>2</v>
      </c>
      <c r="S417" s="613"/>
      <c r="T417" s="612">
        <f t="shared" si="7"/>
        <v>-46168</v>
      </c>
      <c r="U417" s="612">
        <f t="shared" si="8"/>
        <v>-46170</v>
      </c>
      <c r="V417" s="613"/>
      <c r="W417" s="982">
        <f t="shared" si="42"/>
        <v>0</v>
      </c>
      <c r="X417" s="982">
        <f t="shared" si="43"/>
        <v>-46168</v>
      </c>
      <c r="Y417" s="612">
        <f t="shared" si="46"/>
        <v>-46168</v>
      </c>
      <c r="Z417" s="620"/>
      <c r="AA417" s="124"/>
      <c r="AB417" s="978"/>
      <c r="AC417" s="878"/>
    </row>
    <row r="418" ht="13.5" customHeight="1">
      <c r="A418" s="604" t="b">
        <v>0</v>
      </c>
      <c r="B418" s="492" t="s">
        <v>34</v>
      </c>
      <c r="C418" s="492" t="s">
        <v>114</v>
      </c>
      <c r="D418" s="629" t="s">
        <v>1300</v>
      </c>
      <c r="E418" s="629" t="s">
        <v>1369</v>
      </c>
      <c r="F418" s="606">
        <v>46174.0</v>
      </c>
      <c r="G418" s="860" t="s">
        <v>1303</v>
      </c>
      <c r="H418" s="617" t="s">
        <v>2106</v>
      </c>
      <c r="I418" s="492" t="s">
        <v>2107</v>
      </c>
      <c r="J418" s="645" t="s">
        <v>190</v>
      </c>
      <c r="K418" s="643">
        <v>0.0</v>
      </c>
      <c r="L418" s="643">
        <v>0.0</v>
      </c>
      <c r="M418" s="622">
        <v>76000.0</v>
      </c>
      <c r="N418" s="610">
        <v>46192.0</v>
      </c>
      <c r="O418" s="1055" t="s">
        <v>2095</v>
      </c>
      <c r="P418" s="610">
        <v>46178.0</v>
      </c>
      <c r="Q418" s="610">
        <v>46185.0</v>
      </c>
      <c r="R418" s="612">
        <f t="shared" si="24"/>
        <v>7</v>
      </c>
      <c r="S418" s="613"/>
      <c r="T418" s="612">
        <f t="shared" si="7"/>
        <v>-46178</v>
      </c>
      <c r="U418" s="612">
        <f t="shared" si="8"/>
        <v>-46185</v>
      </c>
      <c r="V418" s="613"/>
      <c r="W418" s="982">
        <f t="shared" si="42"/>
        <v>0</v>
      </c>
      <c r="X418" s="982">
        <f t="shared" si="43"/>
        <v>-46178</v>
      </c>
      <c r="Y418" s="612">
        <f t="shared" si="46"/>
        <v>-46178</v>
      </c>
      <c r="Z418" s="620"/>
      <c r="AA418" s="124"/>
      <c r="AB418" s="978"/>
      <c r="AC418" s="878"/>
    </row>
    <row r="419" ht="13.5" customHeight="1">
      <c r="A419" s="604" t="b">
        <v>0</v>
      </c>
      <c r="B419" s="492" t="s">
        <v>34</v>
      </c>
      <c r="C419" s="492" t="s">
        <v>114</v>
      </c>
      <c r="D419" s="492" t="s">
        <v>1300</v>
      </c>
      <c r="E419" s="492" t="s">
        <v>1369</v>
      </c>
      <c r="F419" s="606">
        <v>46174.0</v>
      </c>
      <c r="G419" s="860" t="s">
        <v>2087</v>
      </c>
      <c r="H419" s="607" t="s">
        <v>2106</v>
      </c>
      <c r="I419" s="492" t="s">
        <v>2107</v>
      </c>
      <c r="J419" s="649" t="s">
        <v>190</v>
      </c>
      <c r="K419" s="643">
        <v>0.0</v>
      </c>
      <c r="L419" s="643">
        <v>0.0</v>
      </c>
      <c r="M419" s="622">
        <v>20000.0</v>
      </c>
      <c r="N419" s="613"/>
      <c r="O419" s="860" t="s">
        <v>2088</v>
      </c>
      <c r="P419" s="610">
        <v>46178.0</v>
      </c>
      <c r="Q419" s="610">
        <v>46185.0</v>
      </c>
      <c r="R419" s="612">
        <f t="shared" si="24"/>
        <v>7</v>
      </c>
      <c r="S419" s="610">
        <v>46170.0</v>
      </c>
      <c r="T419" s="612">
        <f t="shared" si="7"/>
        <v>-8</v>
      </c>
      <c r="U419" s="612">
        <f t="shared" si="8"/>
        <v>-15</v>
      </c>
      <c r="V419" s="610">
        <v>46185.0</v>
      </c>
      <c r="W419" s="982">
        <f t="shared" si="42"/>
        <v>15</v>
      </c>
      <c r="X419" s="982">
        <f t="shared" si="43"/>
        <v>7</v>
      </c>
      <c r="Y419" s="612">
        <f t="shared" si="46"/>
        <v>7</v>
      </c>
      <c r="Z419" s="620"/>
      <c r="AA419" s="124"/>
      <c r="AB419" s="978"/>
      <c r="AC419" s="878"/>
    </row>
    <row r="420" ht="13.5" customHeight="1">
      <c r="A420" s="604" t="b">
        <v>0</v>
      </c>
      <c r="B420" s="492" t="s">
        <v>135</v>
      </c>
      <c r="C420" s="492" t="s">
        <v>114</v>
      </c>
      <c r="D420" s="629" t="s">
        <v>1300</v>
      </c>
      <c r="E420" s="629" t="s">
        <v>1630</v>
      </c>
      <c r="F420" s="606">
        <v>46174.0</v>
      </c>
      <c r="G420" s="902" t="s">
        <v>1303</v>
      </c>
      <c r="H420" s="929" t="s">
        <v>2108</v>
      </c>
      <c r="I420" s="929" t="s">
        <v>2109</v>
      </c>
      <c r="J420" s="629" t="s">
        <v>190</v>
      </c>
      <c r="K420" s="643">
        <v>0.0</v>
      </c>
      <c r="L420" s="643">
        <v>0.0</v>
      </c>
      <c r="M420" s="622">
        <v>76000.0</v>
      </c>
      <c r="N420" s="674">
        <v>46197.0</v>
      </c>
      <c r="O420" s="860" t="s">
        <v>1989</v>
      </c>
      <c r="P420" s="610">
        <v>46188.0</v>
      </c>
      <c r="Q420" s="610">
        <v>46189.0</v>
      </c>
      <c r="R420" s="612">
        <f t="shared" si="24"/>
        <v>1</v>
      </c>
      <c r="S420" s="610">
        <v>46189.0</v>
      </c>
      <c r="T420" s="612">
        <f t="shared" si="7"/>
        <v>1</v>
      </c>
      <c r="U420" s="612">
        <f t="shared" si="8"/>
        <v>0</v>
      </c>
      <c r="V420" s="613"/>
      <c r="W420" s="982">
        <f t="shared" si="42"/>
        <v>-46189</v>
      </c>
      <c r="X420" s="982">
        <f t="shared" si="43"/>
        <v>-46188</v>
      </c>
      <c r="Y420" s="612">
        <f t="shared" si="46"/>
        <v>-46188</v>
      </c>
      <c r="Z420" s="620"/>
      <c r="AA420" s="124"/>
      <c r="AB420" s="978"/>
      <c r="AC420" s="1051" t="s">
        <v>2110</v>
      </c>
      <c r="AD420" s="71"/>
      <c r="AE420" s="71"/>
      <c r="AF420" s="71"/>
      <c r="AG420" s="59"/>
    </row>
    <row r="421" ht="13.5" customHeight="1">
      <c r="A421" s="604" t="b">
        <v>0</v>
      </c>
      <c r="B421" s="492" t="s">
        <v>34</v>
      </c>
      <c r="C421" s="492" t="s">
        <v>134</v>
      </c>
      <c r="D421" s="492" t="s">
        <v>1300</v>
      </c>
      <c r="E421" s="492" t="s">
        <v>1333</v>
      </c>
      <c r="F421" s="606">
        <v>46174.0</v>
      </c>
      <c r="G421" s="860" t="s">
        <v>1303</v>
      </c>
      <c r="H421" s="924" t="s">
        <v>2111</v>
      </c>
      <c r="I421" s="860" t="s">
        <v>2112</v>
      </c>
      <c r="J421" s="492" t="s">
        <v>190</v>
      </c>
      <c r="K421" s="643">
        <v>0.0</v>
      </c>
      <c r="L421" s="643">
        <v>0.0</v>
      </c>
      <c r="M421" s="622">
        <v>76000.0</v>
      </c>
      <c r="N421" s="674">
        <v>46196.0</v>
      </c>
      <c r="O421" s="860" t="s">
        <v>1989</v>
      </c>
      <c r="P421" s="610">
        <v>46182.0</v>
      </c>
      <c r="Q421" s="610">
        <v>46189.0</v>
      </c>
      <c r="R421" s="612">
        <f t="shared" si="24"/>
        <v>7</v>
      </c>
      <c r="S421" s="610">
        <v>46189.0</v>
      </c>
      <c r="T421" s="612">
        <f t="shared" si="7"/>
        <v>7</v>
      </c>
      <c r="U421" s="612">
        <f t="shared" si="8"/>
        <v>0</v>
      </c>
      <c r="V421" s="613"/>
      <c r="W421" s="982">
        <f t="shared" si="42"/>
        <v>-46189</v>
      </c>
      <c r="X421" s="982">
        <f t="shared" si="43"/>
        <v>-46182</v>
      </c>
      <c r="Y421" s="612">
        <f t="shared" si="46"/>
        <v>-46182</v>
      </c>
      <c r="Z421" s="616"/>
      <c r="AA421" s="878"/>
      <c r="AB421" s="901"/>
      <c r="AC421" s="1051" t="s">
        <v>2113</v>
      </c>
      <c r="AD421" s="71"/>
      <c r="AE421" s="71"/>
      <c r="AF421" s="71"/>
      <c r="AG421" s="59"/>
    </row>
    <row r="422" ht="13.5" customHeight="1">
      <c r="A422" s="604" t="b">
        <v>0</v>
      </c>
      <c r="B422" s="492" t="s">
        <v>135</v>
      </c>
      <c r="C422" s="492" t="s">
        <v>114</v>
      </c>
      <c r="D422" s="492" t="s">
        <v>1300</v>
      </c>
      <c r="E422" s="629" t="s">
        <v>1369</v>
      </c>
      <c r="F422" s="606">
        <v>46174.0</v>
      </c>
      <c r="G422" s="860" t="s">
        <v>1303</v>
      </c>
      <c r="H422" s="929" t="s">
        <v>2114</v>
      </c>
      <c r="I422" s="902" t="s">
        <v>2115</v>
      </c>
      <c r="J422" s="492" t="s">
        <v>190</v>
      </c>
      <c r="K422" s="643">
        <v>0.0</v>
      </c>
      <c r="L422" s="643">
        <v>0.0</v>
      </c>
      <c r="M422" s="622">
        <v>76000.0</v>
      </c>
      <c r="N422" s="674">
        <v>46199.0</v>
      </c>
      <c r="O422" s="860" t="s">
        <v>1989</v>
      </c>
      <c r="P422" s="610">
        <v>46183.0</v>
      </c>
      <c r="Q422" s="610">
        <v>46189.0</v>
      </c>
      <c r="R422" s="612">
        <f t="shared" si="24"/>
        <v>6</v>
      </c>
      <c r="S422" s="610">
        <v>46189.0</v>
      </c>
      <c r="T422" s="612">
        <f t="shared" si="7"/>
        <v>6</v>
      </c>
      <c r="U422" s="612">
        <f t="shared" si="8"/>
        <v>0</v>
      </c>
      <c r="V422" s="613"/>
      <c r="W422" s="982">
        <f t="shared" si="42"/>
        <v>-46189</v>
      </c>
      <c r="X422" s="982">
        <f t="shared" si="43"/>
        <v>-46183</v>
      </c>
      <c r="Y422" s="612">
        <f t="shared" si="46"/>
        <v>-46183</v>
      </c>
      <c r="Z422" s="620"/>
      <c r="AA422" s="124"/>
      <c r="AB422" s="978"/>
      <c r="AC422" s="1049"/>
      <c r="AD422" s="71"/>
      <c r="AE422" s="71"/>
      <c r="AF422" s="71"/>
      <c r="AG422" s="59"/>
    </row>
    <row r="423" ht="13.5" customHeight="1">
      <c r="A423" s="604" t="b">
        <v>0</v>
      </c>
      <c r="B423" s="492" t="s">
        <v>136</v>
      </c>
      <c r="C423" s="492" t="s">
        <v>134</v>
      </c>
      <c r="D423" s="492" t="s">
        <v>1300</v>
      </c>
      <c r="E423" s="492" t="s">
        <v>1333</v>
      </c>
      <c r="F423" s="606">
        <v>46174.0</v>
      </c>
      <c r="G423" s="860" t="s">
        <v>1303</v>
      </c>
      <c r="H423" s="924" t="s">
        <v>2116</v>
      </c>
      <c r="I423" s="924" t="s">
        <v>2117</v>
      </c>
      <c r="J423" s="492" t="s">
        <v>190</v>
      </c>
      <c r="K423" s="643">
        <v>0.0</v>
      </c>
      <c r="L423" s="643">
        <v>0.0</v>
      </c>
      <c r="M423" s="622">
        <v>76000.0</v>
      </c>
      <c r="N423" s="674">
        <v>46192.0</v>
      </c>
      <c r="O423" s="860" t="s">
        <v>1860</v>
      </c>
      <c r="P423" s="610">
        <v>46184.0</v>
      </c>
      <c r="Q423" s="610">
        <v>46189.0</v>
      </c>
      <c r="R423" s="612">
        <f t="shared" si="24"/>
        <v>5</v>
      </c>
      <c r="S423" s="610">
        <v>46189.0</v>
      </c>
      <c r="T423" s="612">
        <f t="shared" si="7"/>
        <v>5</v>
      </c>
      <c r="U423" s="612">
        <f t="shared" si="8"/>
        <v>0</v>
      </c>
      <c r="V423" s="613"/>
      <c r="W423" s="982">
        <f t="shared" si="42"/>
        <v>-46189</v>
      </c>
      <c r="X423" s="982">
        <f t="shared" si="43"/>
        <v>-46184</v>
      </c>
      <c r="Y423" s="612">
        <f t="shared" si="46"/>
        <v>-46184</v>
      </c>
      <c r="Z423" s="620"/>
      <c r="AA423" s="124"/>
      <c r="AB423" s="978"/>
      <c r="AC423" s="1049"/>
      <c r="AD423" s="71"/>
      <c r="AE423" s="71"/>
      <c r="AF423" s="71"/>
      <c r="AG423" s="59"/>
    </row>
    <row r="424" ht="13.5" hidden="1" customHeight="1">
      <c r="A424" s="667" t="b">
        <v>0</v>
      </c>
      <c r="B424" s="641" t="s">
        <v>136</v>
      </c>
      <c r="C424" s="641" t="s">
        <v>114</v>
      </c>
      <c r="D424" s="629" t="s">
        <v>480</v>
      </c>
      <c r="E424" s="645" t="s">
        <v>1333</v>
      </c>
      <c r="F424" s="919">
        <v>46082.0</v>
      </c>
      <c r="G424" s="902" t="s">
        <v>1305</v>
      </c>
      <c r="H424" s="973" t="s">
        <v>1774</v>
      </c>
      <c r="I424" s="645" t="s">
        <v>1775</v>
      </c>
      <c r="J424" s="645" t="s">
        <v>190</v>
      </c>
      <c r="K424" s="643">
        <v>0.0</v>
      </c>
      <c r="L424" s="643">
        <v>0.0</v>
      </c>
      <c r="M424" s="1076"/>
      <c r="N424" s="638"/>
      <c r="O424" s="693"/>
      <c r="P424" s="651">
        <v>46105.0</v>
      </c>
      <c r="Q424" s="651">
        <v>46111.0</v>
      </c>
      <c r="R424" s="656"/>
      <c r="S424" s="638"/>
      <c r="T424" s="656"/>
      <c r="U424" s="656"/>
      <c r="V424" s="638"/>
      <c r="W424" s="640"/>
      <c r="X424" s="640"/>
      <c r="Y424" s="638"/>
      <c r="Z424" s="656"/>
      <c r="AA424" s="1077"/>
      <c r="AB424" s="92" t="s">
        <v>2118</v>
      </c>
      <c r="AC424" s="1078" t="s">
        <v>1776</v>
      </c>
      <c r="AD424" s="948"/>
      <c r="AE424" s="948"/>
      <c r="AF424" s="948"/>
      <c r="AG424" s="948"/>
    </row>
    <row r="425" ht="13.5" customHeight="1">
      <c r="A425" s="604" t="b">
        <v>0</v>
      </c>
      <c r="B425" s="492" t="s">
        <v>136</v>
      </c>
      <c r="C425" s="492" t="s">
        <v>134</v>
      </c>
      <c r="D425" s="492" t="s">
        <v>1300</v>
      </c>
      <c r="E425" s="492" t="s">
        <v>1333</v>
      </c>
      <c r="F425" s="606">
        <v>46174.0</v>
      </c>
      <c r="G425" s="860" t="s">
        <v>1303</v>
      </c>
      <c r="H425" s="924" t="s">
        <v>2119</v>
      </c>
      <c r="I425" s="924" t="s">
        <v>2117</v>
      </c>
      <c r="J425" s="492" t="s">
        <v>190</v>
      </c>
      <c r="K425" s="643">
        <v>0.0</v>
      </c>
      <c r="L425" s="643">
        <v>0.0</v>
      </c>
      <c r="M425" s="622">
        <v>76000.0</v>
      </c>
      <c r="N425" s="674">
        <v>46192.0</v>
      </c>
      <c r="O425" s="860" t="s">
        <v>1860</v>
      </c>
      <c r="P425" s="610">
        <v>46184.0</v>
      </c>
      <c r="Q425" s="610">
        <v>46189.0</v>
      </c>
      <c r="R425" s="612">
        <f t="shared" ref="R425:R428" si="47">Q425-P425</f>
        <v>5</v>
      </c>
      <c r="S425" s="610">
        <v>46189.0</v>
      </c>
      <c r="T425" s="612">
        <f t="shared" ref="T425:T428" si="48">S425-P425</f>
        <v>5</v>
      </c>
      <c r="U425" s="612">
        <f t="shared" ref="U425:U428" si="49">S425-Q425</f>
        <v>0</v>
      </c>
      <c r="V425" s="613"/>
      <c r="W425" s="982">
        <f t="shared" ref="W425:W478" si="50">V425-S425</f>
        <v>-46189</v>
      </c>
      <c r="X425" s="982">
        <f t="shared" ref="X425:X478" si="51">V425-P425</f>
        <v>-46184</v>
      </c>
      <c r="Y425" s="612">
        <f t="shared" ref="Y425:Y427" si="52">V425-P425</f>
        <v>-46184</v>
      </c>
      <c r="Z425" s="620"/>
      <c r="AA425" s="124"/>
      <c r="AB425" s="978"/>
      <c r="AC425" s="1049"/>
      <c r="AD425" s="71"/>
      <c r="AE425" s="71"/>
      <c r="AF425" s="71"/>
      <c r="AG425" s="59"/>
    </row>
    <row r="426" ht="13.5" customHeight="1">
      <c r="A426" s="604" t="b">
        <v>0</v>
      </c>
      <c r="B426" s="492" t="s">
        <v>135</v>
      </c>
      <c r="C426" s="492" t="s">
        <v>114</v>
      </c>
      <c r="D426" s="492" t="s">
        <v>1300</v>
      </c>
      <c r="E426" s="629" t="s">
        <v>1369</v>
      </c>
      <c r="F426" s="606">
        <v>46174.0</v>
      </c>
      <c r="G426" s="902" t="s">
        <v>1303</v>
      </c>
      <c r="H426" s="929" t="s">
        <v>2120</v>
      </c>
      <c r="I426" s="929" t="s">
        <v>2121</v>
      </c>
      <c r="J426" s="492" t="s">
        <v>190</v>
      </c>
      <c r="K426" s="643">
        <v>0.0</v>
      </c>
      <c r="L426" s="643">
        <v>0.0</v>
      </c>
      <c r="M426" s="622">
        <v>76000.0</v>
      </c>
      <c r="N426" s="610">
        <v>46199.0</v>
      </c>
      <c r="O426" s="860" t="s">
        <v>1989</v>
      </c>
      <c r="P426" s="610">
        <v>46185.0</v>
      </c>
      <c r="Q426" s="610">
        <v>46190.0</v>
      </c>
      <c r="R426" s="612">
        <f t="shared" si="47"/>
        <v>5</v>
      </c>
      <c r="S426" s="610">
        <v>46190.0</v>
      </c>
      <c r="T426" s="612">
        <f t="shared" si="48"/>
        <v>5</v>
      </c>
      <c r="U426" s="612">
        <f t="shared" si="49"/>
        <v>0</v>
      </c>
      <c r="V426" s="613"/>
      <c r="W426" s="982">
        <f t="shared" si="50"/>
        <v>-46190</v>
      </c>
      <c r="X426" s="982">
        <f t="shared" si="51"/>
        <v>-46185</v>
      </c>
      <c r="Y426" s="612">
        <f t="shared" si="52"/>
        <v>-46185</v>
      </c>
      <c r="Z426" s="620"/>
      <c r="AA426" s="124"/>
      <c r="AB426" s="978"/>
      <c r="AC426" s="1051" t="s">
        <v>2122</v>
      </c>
      <c r="AD426" s="71"/>
      <c r="AE426" s="71"/>
      <c r="AF426" s="71"/>
      <c r="AG426" s="59"/>
    </row>
    <row r="427" ht="13.5" customHeight="1">
      <c r="A427" s="604" t="b">
        <v>0</v>
      </c>
      <c r="B427" s="492" t="s">
        <v>135</v>
      </c>
      <c r="C427" s="492" t="s">
        <v>134</v>
      </c>
      <c r="D427" s="492" t="s">
        <v>1300</v>
      </c>
      <c r="E427" s="492" t="s">
        <v>2123</v>
      </c>
      <c r="F427" s="1057">
        <v>46174.0</v>
      </c>
      <c r="G427" s="860" t="s">
        <v>1303</v>
      </c>
      <c r="H427" s="924" t="s">
        <v>2124</v>
      </c>
      <c r="I427" s="924" t="s">
        <v>2125</v>
      </c>
      <c r="J427" s="492" t="s">
        <v>190</v>
      </c>
      <c r="K427" s="643">
        <v>0.0</v>
      </c>
      <c r="L427" s="643">
        <v>0.0</v>
      </c>
      <c r="M427" s="622">
        <v>76000.0</v>
      </c>
      <c r="N427" s="610">
        <v>46196.0</v>
      </c>
      <c r="O427" s="860" t="s">
        <v>1989</v>
      </c>
      <c r="P427" s="610">
        <v>46189.0</v>
      </c>
      <c r="Q427" s="610">
        <v>46190.0</v>
      </c>
      <c r="R427" s="612">
        <f t="shared" si="47"/>
        <v>1</v>
      </c>
      <c r="S427" s="610">
        <v>46190.0</v>
      </c>
      <c r="T427" s="612">
        <f t="shared" si="48"/>
        <v>1</v>
      </c>
      <c r="U427" s="612">
        <f t="shared" si="49"/>
        <v>0</v>
      </c>
      <c r="V427" s="613"/>
      <c r="W427" s="982">
        <f t="shared" si="50"/>
        <v>-46190</v>
      </c>
      <c r="X427" s="982">
        <f t="shared" si="51"/>
        <v>-46189</v>
      </c>
      <c r="Y427" s="612">
        <f t="shared" si="52"/>
        <v>-46189</v>
      </c>
      <c r="Z427" s="620"/>
      <c r="AA427" s="124"/>
      <c r="AB427" s="978"/>
      <c r="AC427" s="1051" t="s">
        <v>2126</v>
      </c>
      <c r="AD427" s="71"/>
      <c r="AE427" s="71"/>
      <c r="AF427" s="71"/>
      <c r="AG427" s="59"/>
    </row>
    <row r="428" ht="13.5" customHeight="1">
      <c r="A428" s="604" t="b">
        <v>0</v>
      </c>
      <c r="B428" s="492" t="s">
        <v>114</v>
      </c>
      <c r="C428" s="492" t="s">
        <v>114</v>
      </c>
      <c r="D428" s="492" t="s">
        <v>1300</v>
      </c>
      <c r="E428" s="629" t="s">
        <v>1369</v>
      </c>
      <c r="F428" s="1057">
        <v>45809.0</v>
      </c>
      <c r="G428" s="902" t="s">
        <v>1303</v>
      </c>
      <c r="H428" s="929" t="s">
        <v>2127</v>
      </c>
      <c r="I428" s="929" t="s">
        <v>2128</v>
      </c>
      <c r="J428" s="492" t="s">
        <v>190</v>
      </c>
      <c r="K428" s="643">
        <v>0.0</v>
      </c>
      <c r="L428" s="643">
        <v>0.0</v>
      </c>
      <c r="M428" s="622">
        <v>76000.0</v>
      </c>
      <c r="N428" s="674">
        <v>46202.0</v>
      </c>
      <c r="O428" s="860" t="s">
        <v>1989</v>
      </c>
      <c r="P428" s="610">
        <v>46184.0</v>
      </c>
      <c r="Q428" s="610">
        <v>46191.0</v>
      </c>
      <c r="R428" s="612">
        <f t="shared" si="47"/>
        <v>7</v>
      </c>
      <c r="S428" s="610">
        <v>46191.0</v>
      </c>
      <c r="T428" s="612">
        <f t="shared" si="48"/>
        <v>7</v>
      </c>
      <c r="U428" s="612">
        <f t="shared" si="49"/>
        <v>0</v>
      </c>
      <c r="V428" s="610">
        <v>46191.0</v>
      </c>
      <c r="W428" s="982">
        <f t="shared" si="50"/>
        <v>0</v>
      </c>
      <c r="X428" s="982">
        <f t="shared" si="51"/>
        <v>7</v>
      </c>
      <c r="Y428" s="612"/>
      <c r="Z428" s="620"/>
      <c r="AA428" s="124"/>
      <c r="AB428" s="978"/>
      <c r="AC428" s="1056" t="s">
        <v>2129</v>
      </c>
      <c r="AD428" s="1056"/>
      <c r="AE428" s="1056"/>
      <c r="AF428" s="1056"/>
      <c r="AG428" s="1056"/>
    </row>
    <row r="429" ht="13.5" hidden="1" customHeight="1">
      <c r="A429" s="667" t="b">
        <v>0</v>
      </c>
      <c r="B429" s="635" t="s">
        <v>136</v>
      </c>
      <c r="C429" s="635" t="s">
        <v>134</v>
      </c>
      <c r="D429" s="492" t="s">
        <v>1306</v>
      </c>
      <c r="E429" s="492" t="s">
        <v>2130</v>
      </c>
      <c r="F429" s="606">
        <v>45748.0</v>
      </c>
      <c r="G429" s="910"/>
      <c r="H429" s="704" t="s">
        <v>2131</v>
      </c>
      <c r="I429" s="492" t="s">
        <v>2132</v>
      </c>
      <c r="J429" s="492" t="s">
        <v>190</v>
      </c>
      <c r="K429" s="643">
        <v>0.0</v>
      </c>
      <c r="L429" s="643">
        <v>0.0</v>
      </c>
      <c r="M429" s="1076"/>
      <c r="N429" s="610"/>
      <c r="O429" s="809"/>
      <c r="P429" s="639">
        <v>46120.0</v>
      </c>
      <c r="Q429" s="639">
        <v>46121.0</v>
      </c>
      <c r="R429" s="636"/>
      <c r="S429" s="638"/>
      <c r="T429" s="980"/>
      <c r="U429" s="980"/>
      <c r="V429" s="638"/>
      <c r="W429" s="982">
        <f t="shared" si="50"/>
        <v>0</v>
      </c>
      <c r="X429" s="982">
        <f t="shared" si="51"/>
        <v>-46120</v>
      </c>
      <c r="Y429" s="638"/>
      <c r="Z429" s="656"/>
      <c r="AA429" s="1077"/>
      <c r="AB429" s="989"/>
      <c r="AC429" s="994"/>
      <c r="AD429" s="994"/>
      <c r="AE429" s="994"/>
      <c r="AF429" s="994"/>
      <c r="AG429" s="994"/>
    </row>
    <row r="430" ht="13.5" hidden="1" customHeight="1">
      <c r="A430" s="667" t="b">
        <v>0</v>
      </c>
      <c r="B430" s="635" t="s">
        <v>136</v>
      </c>
      <c r="C430" s="635" t="s">
        <v>114</v>
      </c>
      <c r="D430" s="629" t="s">
        <v>1306</v>
      </c>
      <c r="E430" s="629" t="s">
        <v>1333</v>
      </c>
      <c r="F430" s="606">
        <v>45748.0</v>
      </c>
      <c r="G430" s="920"/>
      <c r="H430" s="704" t="s">
        <v>1840</v>
      </c>
      <c r="I430" s="629" t="s">
        <v>1841</v>
      </c>
      <c r="J430" s="629" t="s">
        <v>190</v>
      </c>
      <c r="K430" s="643">
        <v>0.0</v>
      </c>
      <c r="L430" s="643">
        <v>0.0</v>
      </c>
      <c r="M430" s="1076"/>
      <c r="N430" s="610"/>
      <c r="O430" s="809"/>
      <c r="P430" s="639">
        <v>46119.0</v>
      </c>
      <c r="Q430" s="639">
        <v>46122.0</v>
      </c>
      <c r="R430" s="636"/>
      <c r="S430" s="638"/>
      <c r="T430" s="980"/>
      <c r="U430" s="980"/>
      <c r="V430" s="638"/>
      <c r="W430" s="982">
        <f t="shared" si="50"/>
        <v>0</v>
      </c>
      <c r="X430" s="982">
        <f t="shared" si="51"/>
        <v>-46119</v>
      </c>
      <c r="Y430" s="638"/>
      <c r="Z430" s="656"/>
      <c r="AA430" s="1077"/>
      <c r="AB430" s="989"/>
      <c r="AC430" s="994"/>
      <c r="AD430" s="994"/>
      <c r="AE430" s="994"/>
      <c r="AF430" s="994"/>
      <c r="AG430" s="994"/>
    </row>
    <row r="431" ht="13.5" hidden="1" customHeight="1">
      <c r="A431" s="667" t="b">
        <v>0</v>
      </c>
      <c r="B431" s="635" t="s">
        <v>135</v>
      </c>
      <c r="C431" s="635" t="s">
        <v>134</v>
      </c>
      <c r="D431" s="492" t="s">
        <v>1306</v>
      </c>
      <c r="E431" s="492" t="s">
        <v>1421</v>
      </c>
      <c r="F431" s="606">
        <v>45748.0</v>
      </c>
      <c r="G431" s="910"/>
      <c r="H431" s="704" t="s">
        <v>1844</v>
      </c>
      <c r="I431" s="492" t="s">
        <v>1845</v>
      </c>
      <c r="J431" s="492" t="s">
        <v>190</v>
      </c>
      <c r="K431" s="643">
        <v>0.0</v>
      </c>
      <c r="L431" s="643">
        <v>0.0</v>
      </c>
      <c r="M431" s="1076"/>
      <c r="N431" s="610"/>
      <c r="O431" s="809"/>
      <c r="P431" s="639">
        <v>46120.0</v>
      </c>
      <c r="Q431" s="639">
        <v>46125.0</v>
      </c>
      <c r="R431" s="636"/>
      <c r="S431" s="638"/>
      <c r="T431" s="980"/>
      <c r="U431" s="980"/>
      <c r="V431" s="638"/>
      <c r="W431" s="982">
        <f t="shared" si="50"/>
        <v>0</v>
      </c>
      <c r="X431" s="982">
        <f t="shared" si="51"/>
        <v>-46120</v>
      </c>
      <c r="Y431" s="638"/>
      <c r="Z431" s="656"/>
      <c r="AA431" s="1077"/>
      <c r="AB431" s="989"/>
      <c r="AC431" s="994"/>
      <c r="AD431" s="994"/>
      <c r="AE431" s="994"/>
      <c r="AF431" s="994"/>
      <c r="AG431" s="994"/>
    </row>
    <row r="432" ht="13.5" hidden="1" customHeight="1">
      <c r="A432" s="667" t="b">
        <v>0</v>
      </c>
      <c r="B432" s="635" t="s">
        <v>135</v>
      </c>
      <c r="C432" s="635" t="s">
        <v>134</v>
      </c>
      <c r="D432" s="629" t="s">
        <v>1306</v>
      </c>
      <c r="E432" s="629" t="s">
        <v>1369</v>
      </c>
      <c r="F432" s="606">
        <v>45748.0</v>
      </c>
      <c r="G432" s="920"/>
      <c r="H432" s="704" t="s">
        <v>1880</v>
      </c>
      <c r="I432" s="629" t="s">
        <v>1881</v>
      </c>
      <c r="J432" s="629" t="s">
        <v>190</v>
      </c>
      <c r="K432" s="643">
        <v>0.0</v>
      </c>
      <c r="L432" s="643">
        <v>0.0</v>
      </c>
      <c r="M432" s="1076"/>
      <c r="N432" s="610"/>
      <c r="O432" s="809"/>
      <c r="P432" s="639">
        <v>46120.0</v>
      </c>
      <c r="Q432" s="639">
        <v>46126.0</v>
      </c>
      <c r="R432" s="636"/>
      <c r="S432" s="638"/>
      <c r="T432" s="980"/>
      <c r="U432" s="980"/>
      <c r="V432" s="638"/>
      <c r="W432" s="982">
        <f t="shared" si="50"/>
        <v>0</v>
      </c>
      <c r="X432" s="982">
        <f t="shared" si="51"/>
        <v>-46120</v>
      </c>
      <c r="Y432" s="638"/>
      <c r="Z432" s="656"/>
      <c r="AA432" s="1077"/>
      <c r="AB432" s="989"/>
      <c r="AC432" s="994"/>
      <c r="AD432" s="994"/>
      <c r="AE432" s="994"/>
      <c r="AF432" s="994"/>
      <c r="AG432" s="994"/>
    </row>
    <row r="433" ht="13.5" hidden="1" customHeight="1">
      <c r="A433" s="667" t="b">
        <v>0</v>
      </c>
      <c r="B433" s="635" t="s">
        <v>135</v>
      </c>
      <c r="C433" s="635" t="s">
        <v>134</v>
      </c>
      <c r="D433" s="492" t="s">
        <v>1306</v>
      </c>
      <c r="E433" s="492" t="s">
        <v>1333</v>
      </c>
      <c r="F433" s="606">
        <v>45748.0</v>
      </c>
      <c r="G433" s="910"/>
      <c r="H433" s="704" t="s">
        <v>2133</v>
      </c>
      <c r="I433" s="492" t="s">
        <v>2134</v>
      </c>
      <c r="J433" s="492" t="s">
        <v>190</v>
      </c>
      <c r="K433" s="643">
        <v>0.0</v>
      </c>
      <c r="L433" s="643">
        <v>0.0</v>
      </c>
      <c r="M433" s="1076"/>
      <c r="N433" s="610"/>
      <c r="O433" s="809"/>
      <c r="P433" s="639">
        <v>46120.0</v>
      </c>
      <c r="Q433" s="639">
        <v>46126.0</v>
      </c>
      <c r="R433" s="636"/>
      <c r="S433" s="638"/>
      <c r="T433" s="980"/>
      <c r="U433" s="980"/>
      <c r="V433" s="638"/>
      <c r="W433" s="982">
        <f t="shared" si="50"/>
        <v>0</v>
      </c>
      <c r="X433" s="982">
        <f t="shared" si="51"/>
        <v>-46120</v>
      </c>
      <c r="Y433" s="638"/>
      <c r="Z433" s="656"/>
      <c r="AA433" s="1077"/>
      <c r="AB433" s="989"/>
      <c r="AC433" s="967"/>
      <c r="AD433" s="994"/>
      <c r="AE433" s="994"/>
      <c r="AF433" s="994"/>
      <c r="AG433" s="994"/>
    </row>
    <row r="434" ht="13.5" hidden="1" customHeight="1">
      <c r="A434" s="667" t="b">
        <v>0</v>
      </c>
      <c r="B434" s="635" t="s">
        <v>135</v>
      </c>
      <c r="C434" s="635" t="s">
        <v>114</v>
      </c>
      <c r="D434" s="629" t="s">
        <v>1306</v>
      </c>
      <c r="E434" s="629" t="s">
        <v>1369</v>
      </c>
      <c r="F434" s="606">
        <v>45748.0</v>
      </c>
      <c r="G434" s="920"/>
      <c r="H434" s="704" t="s">
        <v>1902</v>
      </c>
      <c r="I434" s="629" t="s">
        <v>1903</v>
      </c>
      <c r="J434" s="629" t="s">
        <v>190</v>
      </c>
      <c r="K434" s="643">
        <v>0.0</v>
      </c>
      <c r="L434" s="643">
        <v>0.0</v>
      </c>
      <c r="M434" s="1076"/>
      <c r="N434" s="610"/>
      <c r="O434" s="809"/>
      <c r="P434" s="639">
        <v>46120.0</v>
      </c>
      <c r="Q434" s="639">
        <v>46126.0</v>
      </c>
      <c r="R434" s="636"/>
      <c r="S434" s="638"/>
      <c r="T434" s="980"/>
      <c r="U434" s="980"/>
      <c r="V434" s="638"/>
      <c r="W434" s="982">
        <f t="shared" si="50"/>
        <v>0</v>
      </c>
      <c r="X434" s="982">
        <f t="shared" si="51"/>
        <v>-46120</v>
      </c>
      <c r="Y434" s="638"/>
      <c r="Z434" s="656"/>
      <c r="AA434" s="1077"/>
      <c r="AB434" s="989"/>
      <c r="AC434" s="967"/>
      <c r="AD434" s="994"/>
      <c r="AE434" s="994"/>
      <c r="AF434" s="994"/>
      <c r="AG434" s="994"/>
    </row>
    <row r="435" ht="13.5" hidden="1" customHeight="1">
      <c r="A435" s="667" t="b">
        <v>0</v>
      </c>
      <c r="B435" s="635" t="s">
        <v>138</v>
      </c>
      <c r="C435" s="635" t="s">
        <v>134</v>
      </c>
      <c r="D435" s="492" t="s">
        <v>1306</v>
      </c>
      <c r="E435" s="492" t="s">
        <v>1333</v>
      </c>
      <c r="F435" s="606">
        <v>45748.0</v>
      </c>
      <c r="G435" s="910"/>
      <c r="H435" s="704" t="s">
        <v>2135</v>
      </c>
      <c r="I435" s="492" t="s">
        <v>2136</v>
      </c>
      <c r="J435" s="492" t="s">
        <v>190</v>
      </c>
      <c r="K435" s="643">
        <v>0.0</v>
      </c>
      <c r="L435" s="643">
        <v>0.0</v>
      </c>
      <c r="M435" s="1076"/>
      <c r="N435" s="610"/>
      <c r="O435" s="809"/>
      <c r="P435" s="639">
        <v>46120.0</v>
      </c>
      <c r="Q435" s="639">
        <v>46128.0</v>
      </c>
      <c r="R435" s="636"/>
      <c r="S435" s="638"/>
      <c r="T435" s="980"/>
      <c r="U435" s="980"/>
      <c r="V435" s="638"/>
      <c r="W435" s="982">
        <f t="shared" si="50"/>
        <v>0</v>
      </c>
      <c r="X435" s="982">
        <f t="shared" si="51"/>
        <v>-46120</v>
      </c>
      <c r="Y435" s="638"/>
      <c r="Z435" s="656"/>
      <c r="AA435" s="1077"/>
      <c r="AB435" s="989"/>
      <c r="AC435" s="967"/>
      <c r="AD435" s="994"/>
      <c r="AE435" s="994"/>
      <c r="AF435" s="994"/>
      <c r="AG435" s="994"/>
    </row>
    <row r="436" ht="13.5" hidden="1" customHeight="1">
      <c r="A436" s="667" t="b">
        <v>0</v>
      </c>
      <c r="B436" s="635" t="s">
        <v>138</v>
      </c>
      <c r="C436" s="635" t="s">
        <v>134</v>
      </c>
      <c r="D436" s="629" t="s">
        <v>1306</v>
      </c>
      <c r="E436" s="629" t="s">
        <v>1369</v>
      </c>
      <c r="F436" s="606">
        <v>45748.0</v>
      </c>
      <c r="G436" s="920"/>
      <c r="H436" s="704" t="s">
        <v>1896</v>
      </c>
      <c r="I436" s="629" t="s">
        <v>1879</v>
      </c>
      <c r="J436" s="629" t="s">
        <v>190</v>
      </c>
      <c r="K436" s="643">
        <v>0.0</v>
      </c>
      <c r="L436" s="643">
        <v>0.0</v>
      </c>
      <c r="M436" s="1076"/>
      <c r="N436" s="610"/>
      <c r="O436" s="809"/>
      <c r="P436" s="639">
        <v>46120.0</v>
      </c>
      <c r="Q436" s="639">
        <v>46129.0</v>
      </c>
      <c r="R436" s="636"/>
      <c r="S436" s="638"/>
      <c r="T436" s="980"/>
      <c r="U436" s="980"/>
      <c r="V436" s="638"/>
      <c r="W436" s="982">
        <f t="shared" si="50"/>
        <v>0</v>
      </c>
      <c r="X436" s="982">
        <f t="shared" si="51"/>
        <v>-46120</v>
      </c>
      <c r="Y436" s="638"/>
      <c r="Z436" s="656"/>
      <c r="AA436" s="1077"/>
      <c r="AB436" s="989"/>
      <c r="AC436" s="967"/>
      <c r="AD436" s="994"/>
      <c r="AE436" s="994"/>
      <c r="AF436" s="994"/>
      <c r="AG436" s="994"/>
    </row>
    <row r="437" ht="13.5" customHeight="1">
      <c r="A437" s="604" t="b">
        <v>0</v>
      </c>
      <c r="B437" s="492" t="s">
        <v>135</v>
      </c>
      <c r="C437" s="492" t="s">
        <v>114</v>
      </c>
      <c r="D437" s="492" t="s">
        <v>1300</v>
      </c>
      <c r="E437" s="492" t="s">
        <v>1369</v>
      </c>
      <c r="F437" s="1057">
        <v>46174.0</v>
      </c>
      <c r="G437" s="860" t="s">
        <v>1303</v>
      </c>
      <c r="H437" s="617" t="s">
        <v>2137</v>
      </c>
      <c r="I437" s="492" t="s">
        <v>2138</v>
      </c>
      <c r="J437" s="649" t="s">
        <v>190</v>
      </c>
      <c r="K437" s="643">
        <v>0.0</v>
      </c>
      <c r="L437" s="643">
        <v>0.0</v>
      </c>
      <c r="M437" s="622">
        <v>76000.0</v>
      </c>
      <c r="N437" s="674">
        <v>46198.0</v>
      </c>
      <c r="O437" s="860" t="s">
        <v>1989</v>
      </c>
      <c r="P437" s="610">
        <v>46178.0</v>
      </c>
      <c r="Q437" s="610">
        <v>46185.0</v>
      </c>
      <c r="R437" s="612">
        <f t="shared" ref="R437:R492" si="53">Q437-P437</f>
        <v>7</v>
      </c>
      <c r="S437" s="610">
        <v>46191.0</v>
      </c>
      <c r="T437" s="612">
        <f t="shared" ref="T437:T443" si="54">S437-P437</f>
        <v>13</v>
      </c>
      <c r="U437" s="612">
        <f t="shared" ref="U437:U443" si="55">S437-Q437</f>
        <v>6</v>
      </c>
      <c r="V437" s="610">
        <v>46191.0</v>
      </c>
      <c r="W437" s="982">
        <f t="shared" si="50"/>
        <v>0</v>
      </c>
      <c r="X437" s="982">
        <f t="shared" si="51"/>
        <v>13</v>
      </c>
      <c r="Y437" s="612">
        <f t="shared" ref="Y437:Y443" si="56">V437-P437</f>
        <v>13</v>
      </c>
      <c r="Z437" s="616"/>
      <c r="AA437" s="878"/>
      <c r="AB437" s="901"/>
      <c r="AC437" s="1049"/>
      <c r="AD437" s="71"/>
      <c r="AE437" s="71"/>
      <c r="AF437" s="71"/>
      <c r="AG437" s="59"/>
    </row>
    <row r="438" ht="13.5" customHeight="1">
      <c r="A438" s="604" t="b">
        <v>0</v>
      </c>
      <c r="B438" s="492" t="s">
        <v>135</v>
      </c>
      <c r="C438" s="492" t="s">
        <v>134</v>
      </c>
      <c r="D438" s="492" t="s">
        <v>1300</v>
      </c>
      <c r="E438" s="629" t="s">
        <v>1333</v>
      </c>
      <c r="F438" s="606">
        <v>46174.0</v>
      </c>
      <c r="G438" s="860" t="s">
        <v>1303</v>
      </c>
      <c r="H438" s="929" t="s">
        <v>2139</v>
      </c>
      <c r="I438" s="902" t="s">
        <v>2140</v>
      </c>
      <c r="J438" s="492" t="s">
        <v>190</v>
      </c>
      <c r="K438" s="643">
        <v>0.0</v>
      </c>
      <c r="L438" s="643">
        <v>0.0</v>
      </c>
      <c r="M438" s="622">
        <v>76000.0</v>
      </c>
      <c r="N438" s="674">
        <v>46202.0</v>
      </c>
      <c r="O438" s="860" t="s">
        <v>1989</v>
      </c>
      <c r="P438" s="610">
        <v>46183.0</v>
      </c>
      <c r="Q438" s="610">
        <v>46190.0</v>
      </c>
      <c r="R438" s="612">
        <f t="shared" si="53"/>
        <v>7</v>
      </c>
      <c r="S438" s="610">
        <v>46190.0</v>
      </c>
      <c r="T438" s="612">
        <f t="shared" si="54"/>
        <v>7</v>
      </c>
      <c r="U438" s="612">
        <f t="shared" si="55"/>
        <v>0</v>
      </c>
      <c r="V438" s="610">
        <v>46190.0</v>
      </c>
      <c r="W438" s="982">
        <f t="shared" si="50"/>
        <v>0</v>
      </c>
      <c r="X438" s="982">
        <f t="shared" si="51"/>
        <v>7</v>
      </c>
      <c r="Y438" s="612">
        <f t="shared" si="56"/>
        <v>7</v>
      </c>
      <c r="Z438" s="616"/>
      <c r="AA438" s="878"/>
      <c r="AB438" s="901"/>
      <c r="AC438" s="1051" t="s">
        <v>2141</v>
      </c>
      <c r="AD438" s="71"/>
      <c r="AE438" s="71"/>
      <c r="AF438" s="71"/>
      <c r="AG438" s="59"/>
    </row>
    <row r="439" ht="13.5" customHeight="1">
      <c r="A439" s="604" t="b">
        <v>0</v>
      </c>
      <c r="B439" s="492" t="s">
        <v>138</v>
      </c>
      <c r="C439" s="492" t="s">
        <v>114</v>
      </c>
      <c r="D439" s="492" t="s">
        <v>1300</v>
      </c>
      <c r="E439" s="492" t="s">
        <v>1421</v>
      </c>
      <c r="F439" s="606">
        <v>46174.0</v>
      </c>
      <c r="G439" s="860" t="s">
        <v>1303</v>
      </c>
      <c r="H439" s="924" t="s">
        <v>2142</v>
      </c>
      <c r="I439" s="924" t="s">
        <v>2143</v>
      </c>
      <c r="J439" s="492" t="s">
        <v>190</v>
      </c>
      <c r="K439" s="643">
        <v>0.0</v>
      </c>
      <c r="L439" s="643">
        <v>0.0</v>
      </c>
      <c r="M439" s="622">
        <v>76000.0</v>
      </c>
      <c r="N439" s="674">
        <v>46197.0</v>
      </c>
      <c r="O439" s="860" t="s">
        <v>1989</v>
      </c>
      <c r="P439" s="610">
        <v>46184.0</v>
      </c>
      <c r="Q439" s="610">
        <v>46190.0</v>
      </c>
      <c r="R439" s="612">
        <f t="shared" si="53"/>
        <v>6</v>
      </c>
      <c r="S439" s="610">
        <v>46190.0</v>
      </c>
      <c r="T439" s="612">
        <f t="shared" si="54"/>
        <v>6</v>
      </c>
      <c r="U439" s="612">
        <f t="shared" si="55"/>
        <v>0</v>
      </c>
      <c r="V439" s="610">
        <v>46190.0</v>
      </c>
      <c r="W439" s="982">
        <f t="shared" si="50"/>
        <v>0</v>
      </c>
      <c r="X439" s="982">
        <f t="shared" si="51"/>
        <v>6</v>
      </c>
      <c r="Y439" s="612">
        <f t="shared" si="56"/>
        <v>6</v>
      </c>
      <c r="Z439" s="620"/>
      <c r="AA439" s="124"/>
      <c r="AB439" s="978"/>
      <c r="AC439" s="1051" t="s">
        <v>2144</v>
      </c>
      <c r="AD439" s="71"/>
      <c r="AE439" s="71"/>
      <c r="AF439" s="71"/>
      <c r="AG439" s="59"/>
    </row>
    <row r="440" ht="13.5" hidden="1" customHeight="1">
      <c r="A440" s="604" t="b">
        <v>0</v>
      </c>
      <c r="B440" s="492" t="s">
        <v>136</v>
      </c>
      <c r="C440" s="492" t="s">
        <v>134</v>
      </c>
      <c r="D440" s="492" t="s">
        <v>404</v>
      </c>
      <c r="E440" s="629" t="s">
        <v>1333</v>
      </c>
      <c r="F440" s="606">
        <v>46143.0</v>
      </c>
      <c r="G440" s="1079"/>
      <c r="H440" s="634" t="s">
        <v>2145</v>
      </c>
      <c r="I440" s="629" t="s">
        <v>2040</v>
      </c>
      <c r="J440" s="492" t="s">
        <v>190</v>
      </c>
      <c r="K440" s="643">
        <v>0.0</v>
      </c>
      <c r="L440" s="643">
        <v>0.0</v>
      </c>
      <c r="M440" s="688"/>
      <c r="N440" s="613"/>
      <c r="O440" s="860" t="s">
        <v>564</v>
      </c>
      <c r="P440" s="610">
        <v>46163.0</v>
      </c>
      <c r="Q440" s="610">
        <v>46168.0</v>
      </c>
      <c r="R440" s="612">
        <f t="shared" si="53"/>
        <v>5</v>
      </c>
      <c r="S440" s="613"/>
      <c r="T440" s="612">
        <f t="shared" si="54"/>
        <v>-46163</v>
      </c>
      <c r="U440" s="612">
        <f t="shared" si="55"/>
        <v>-46168</v>
      </c>
      <c r="V440" s="613"/>
      <c r="W440" s="982">
        <f t="shared" si="50"/>
        <v>0</v>
      </c>
      <c r="X440" s="982">
        <f t="shared" si="51"/>
        <v>-46163</v>
      </c>
      <c r="Y440" s="612">
        <f t="shared" si="56"/>
        <v>-46163</v>
      </c>
      <c r="Z440" s="616"/>
      <c r="AA440" s="878"/>
      <c r="AB440" s="901"/>
      <c r="AC440" s="1051" t="s">
        <v>2146</v>
      </c>
      <c r="AD440" s="71"/>
      <c r="AE440" s="71"/>
      <c r="AF440" s="71"/>
      <c r="AG440" s="59"/>
    </row>
    <row r="441" ht="13.5" hidden="1" customHeight="1">
      <c r="A441" s="604" t="b">
        <v>0</v>
      </c>
      <c r="B441" s="492" t="s">
        <v>135</v>
      </c>
      <c r="C441" s="492" t="s">
        <v>114</v>
      </c>
      <c r="D441" s="492" t="s">
        <v>404</v>
      </c>
      <c r="E441" s="492" t="s">
        <v>1333</v>
      </c>
      <c r="F441" s="606">
        <v>46143.0</v>
      </c>
      <c r="G441" s="1072"/>
      <c r="H441" s="492" t="s">
        <v>2147</v>
      </c>
      <c r="I441" s="492" t="s">
        <v>2148</v>
      </c>
      <c r="J441" s="492" t="s">
        <v>190</v>
      </c>
      <c r="K441" s="643">
        <v>0.0</v>
      </c>
      <c r="L441" s="643">
        <v>0.0</v>
      </c>
      <c r="M441" s="622"/>
      <c r="N441" s="610"/>
      <c r="O441" s="860"/>
      <c r="P441" s="610">
        <v>46156.0</v>
      </c>
      <c r="Q441" s="610">
        <v>46162.0</v>
      </c>
      <c r="R441" s="612">
        <f t="shared" si="53"/>
        <v>6</v>
      </c>
      <c r="S441" s="613"/>
      <c r="T441" s="612">
        <f t="shared" si="54"/>
        <v>-46156</v>
      </c>
      <c r="U441" s="980">
        <f t="shared" si="55"/>
        <v>-46162</v>
      </c>
      <c r="V441" s="613"/>
      <c r="W441" s="982">
        <f t="shared" si="50"/>
        <v>0</v>
      </c>
      <c r="X441" s="982">
        <f t="shared" si="51"/>
        <v>-46156</v>
      </c>
      <c r="Y441" s="612">
        <f t="shared" si="56"/>
        <v>-46156</v>
      </c>
      <c r="Z441" s="475"/>
      <c r="AA441" s="984">
        <f>Y441-V441</f>
        <v>-46156</v>
      </c>
      <c r="AB441" s="978"/>
      <c r="AC441" s="1049"/>
      <c r="AD441" s="71"/>
      <c r="AE441" s="71"/>
      <c r="AF441" s="71"/>
      <c r="AG441" s="59"/>
    </row>
    <row r="442" ht="13.5" hidden="1" customHeight="1">
      <c r="A442" s="604" t="b">
        <v>0</v>
      </c>
      <c r="B442" s="492" t="s">
        <v>135</v>
      </c>
      <c r="C442" s="492" t="s">
        <v>270</v>
      </c>
      <c r="D442" s="492" t="s">
        <v>404</v>
      </c>
      <c r="E442" s="629" t="s">
        <v>1986</v>
      </c>
      <c r="F442" s="1053">
        <v>46143.0</v>
      </c>
      <c r="G442" s="1072"/>
      <c r="H442" s="634" t="s">
        <v>2149</v>
      </c>
      <c r="I442" s="629" t="s">
        <v>2150</v>
      </c>
      <c r="J442" s="492" t="s">
        <v>190</v>
      </c>
      <c r="K442" s="643">
        <v>0.0</v>
      </c>
      <c r="L442" s="643">
        <v>0.0</v>
      </c>
      <c r="M442" s="688"/>
      <c r="N442" s="613"/>
      <c r="O442" s="860" t="s">
        <v>2151</v>
      </c>
      <c r="P442" s="1074">
        <v>46161.0</v>
      </c>
      <c r="Q442" s="678">
        <v>46163.0</v>
      </c>
      <c r="R442" s="612">
        <f t="shared" si="53"/>
        <v>2</v>
      </c>
      <c r="S442" s="613"/>
      <c r="T442" s="612">
        <f t="shared" si="54"/>
        <v>-46161</v>
      </c>
      <c r="U442" s="612">
        <f t="shared" si="55"/>
        <v>-46163</v>
      </c>
      <c r="V442" s="613"/>
      <c r="W442" s="982">
        <f t="shared" si="50"/>
        <v>0</v>
      </c>
      <c r="X442" s="982">
        <f t="shared" si="51"/>
        <v>-46161</v>
      </c>
      <c r="Y442" s="612">
        <f t="shared" si="56"/>
        <v>-46161</v>
      </c>
      <c r="Z442" s="616"/>
      <c r="AA442" s="878"/>
      <c r="AB442" s="901"/>
      <c r="AC442" s="1049"/>
      <c r="AD442" s="71"/>
      <c r="AE442" s="71"/>
      <c r="AF442" s="71"/>
      <c r="AG442" s="59"/>
    </row>
    <row r="443" ht="15.75" hidden="1" customHeight="1">
      <c r="A443" s="604" t="b">
        <v>0</v>
      </c>
      <c r="B443" s="492" t="s">
        <v>136</v>
      </c>
      <c r="C443" s="492" t="s">
        <v>134</v>
      </c>
      <c r="D443" s="492" t="s">
        <v>480</v>
      </c>
      <c r="E443" s="492" t="s">
        <v>1421</v>
      </c>
      <c r="F443" s="606">
        <v>46143.0</v>
      </c>
      <c r="G443" s="860" t="s">
        <v>1303</v>
      </c>
      <c r="H443" s="617" t="s">
        <v>2152</v>
      </c>
      <c r="I443" s="492" t="s">
        <v>2153</v>
      </c>
      <c r="J443" s="492" t="s">
        <v>190</v>
      </c>
      <c r="K443" s="643">
        <v>0.0</v>
      </c>
      <c r="L443" s="643">
        <v>0.0</v>
      </c>
      <c r="M443" s="622"/>
      <c r="N443" s="613"/>
      <c r="O443" s="1073"/>
      <c r="P443" s="1074">
        <v>46161.0</v>
      </c>
      <c r="Q443" s="1074">
        <v>46162.0</v>
      </c>
      <c r="R443" s="612">
        <f t="shared" si="53"/>
        <v>1</v>
      </c>
      <c r="S443" s="613"/>
      <c r="T443" s="612">
        <f t="shared" si="54"/>
        <v>-46161</v>
      </c>
      <c r="U443" s="612">
        <f t="shared" si="55"/>
        <v>-46162</v>
      </c>
      <c r="V443" s="613"/>
      <c r="W443" s="982">
        <f t="shared" si="50"/>
        <v>0</v>
      </c>
      <c r="X443" s="982">
        <f t="shared" si="51"/>
        <v>-46161</v>
      </c>
      <c r="Y443" s="612">
        <f t="shared" si="56"/>
        <v>-46161</v>
      </c>
      <c r="Z443" s="620"/>
      <c r="AA443" s="124"/>
      <c r="AB443" s="901" t="s">
        <v>2118</v>
      </c>
      <c r="AC443" s="1051" t="s">
        <v>2154</v>
      </c>
      <c r="AD443" s="71"/>
      <c r="AE443" s="71"/>
      <c r="AF443" s="71"/>
      <c r="AG443" s="59"/>
    </row>
    <row r="444" ht="15.75" hidden="1" customHeight="1">
      <c r="A444" s="667" t="b">
        <v>0</v>
      </c>
      <c r="B444" s="635" t="s">
        <v>138</v>
      </c>
      <c r="C444" s="635" t="s">
        <v>114</v>
      </c>
      <c r="D444" s="629" t="s">
        <v>480</v>
      </c>
      <c r="E444" s="629" t="s">
        <v>1369</v>
      </c>
      <c r="F444" s="606">
        <v>46143.0</v>
      </c>
      <c r="G444" s="902" t="s">
        <v>1305</v>
      </c>
      <c r="H444" s="704" t="s">
        <v>1920</v>
      </c>
      <c r="I444" s="629" t="s">
        <v>1921</v>
      </c>
      <c r="J444" s="629" t="s">
        <v>190</v>
      </c>
      <c r="K444" s="643">
        <v>0.0</v>
      </c>
      <c r="L444" s="643">
        <v>0.0</v>
      </c>
      <c r="M444" s="1076"/>
      <c r="N444" s="610"/>
      <c r="O444" s="809"/>
      <c r="P444" s="639">
        <v>46140.0</v>
      </c>
      <c r="Q444" s="639">
        <v>46150.0</v>
      </c>
      <c r="R444" s="636">
        <f t="shared" si="53"/>
        <v>10</v>
      </c>
      <c r="S444" s="638"/>
      <c r="T444" s="980"/>
      <c r="U444" s="980"/>
      <c r="V444" s="638"/>
      <c r="W444" s="982">
        <f t="shared" si="50"/>
        <v>0</v>
      </c>
      <c r="X444" s="982">
        <f t="shared" si="51"/>
        <v>-46140</v>
      </c>
      <c r="Y444" s="638"/>
      <c r="Z444" s="980"/>
      <c r="AA444" s="984">
        <f>Y444-V444</f>
        <v>0</v>
      </c>
      <c r="AB444" s="993" t="s">
        <v>2118</v>
      </c>
      <c r="AC444" s="967" t="s">
        <v>2155</v>
      </c>
      <c r="AD444" s="994"/>
      <c r="AE444" s="994"/>
      <c r="AF444" s="994"/>
      <c r="AG444" s="994"/>
    </row>
    <row r="445" ht="15.75" customHeight="1">
      <c r="A445" s="604" t="b">
        <v>0</v>
      </c>
      <c r="B445" s="492" t="s">
        <v>34</v>
      </c>
      <c r="C445" s="492" t="s">
        <v>114</v>
      </c>
      <c r="D445" s="492" t="s">
        <v>1302</v>
      </c>
      <c r="E445" s="492" t="s">
        <v>1369</v>
      </c>
      <c r="F445" s="606">
        <v>46174.0</v>
      </c>
      <c r="G445" s="860" t="s">
        <v>1305</v>
      </c>
      <c r="H445" s="813" t="s">
        <v>2156</v>
      </c>
      <c r="I445" s="492" t="s">
        <v>2043</v>
      </c>
      <c r="J445" s="492" t="s">
        <v>190</v>
      </c>
      <c r="K445" s="643">
        <v>0.0</v>
      </c>
      <c r="L445" s="643">
        <v>0.0</v>
      </c>
      <c r="M445" s="622">
        <v>56400.0</v>
      </c>
      <c r="N445" s="610">
        <v>46195.0</v>
      </c>
      <c r="O445" s="809" t="s">
        <v>2157</v>
      </c>
      <c r="P445" s="639">
        <v>46169.0</v>
      </c>
      <c r="Q445" s="610">
        <v>46170.0</v>
      </c>
      <c r="R445" s="636">
        <f t="shared" si="53"/>
        <v>1</v>
      </c>
      <c r="S445" s="613"/>
      <c r="T445" s="612">
        <f t="shared" ref="T445:T455" si="57">S445-P445</f>
        <v>-46169</v>
      </c>
      <c r="U445" s="612">
        <f t="shared" ref="U445:U455" si="58">S445-Q445</f>
        <v>-46170</v>
      </c>
      <c r="V445" s="1080"/>
      <c r="W445" s="982">
        <f t="shared" si="50"/>
        <v>0</v>
      </c>
      <c r="X445" s="982">
        <f t="shared" si="51"/>
        <v>-46169</v>
      </c>
      <c r="Y445" s="613"/>
      <c r="Z445" s="980">
        <f>Y445-P445</f>
        <v>-46169</v>
      </c>
      <c r="AA445" s="984"/>
      <c r="AB445" s="901" t="s">
        <v>94</v>
      </c>
      <c r="AC445" s="773" t="s">
        <v>2158</v>
      </c>
      <c r="AD445" s="878"/>
      <c r="AE445" s="994"/>
      <c r="AF445" s="878"/>
      <c r="AG445" s="878"/>
    </row>
    <row r="446" ht="15.75" customHeight="1">
      <c r="A446" s="604" t="b">
        <v>0</v>
      </c>
      <c r="B446" s="492" t="s">
        <v>135</v>
      </c>
      <c r="C446" s="492" t="s">
        <v>114</v>
      </c>
      <c r="D446" s="492" t="s">
        <v>1302</v>
      </c>
      <c r="E446" s="629" t="s">
        <v>1369</v>
      </c>
      <c r="F446" s="606">
        <v>46174.0</v>
      </c>
      <c r="G446" s="860" t="s">
        <v>2087</v>
      </c>
      <c r="H446" s="929" t="s">
        <v>2114</v>
      </c>
      <c r="I446" s="902" t="s">
        <v>2115</v>
      </c>
      <c r="J446" s="492" t="s">
        <v>190</v>
      </c>
      <c r="K446" s="643">
        <v>0.0</v>
      </c>
      <c r="L446" s="643">
        <v>0.0</v>
      </c>
      <c r="M446" s="622">
        <v>20000.0</v>
      </c>
      <c r="N446" s="674">
        <v>46199.0</v>
      </c>
      <c r="O446" s="860" t="s">
        <v>2159</v>
      </c>
      <c r="P446" s="610">
        <v>46183.0</v>
      </c>
      <c r="Q446" s="610">
        <v>46189.0</v>
      </c>
      <c r="R446" s="612">
        <f t="shared" si="53"/>
        <v>6</v>
      </c>
      <c r="S446" s="610">
        <v>46189.0</v>
      </c>
      <c r="T446" s="612">
        <f t="shared" si="57"/>
        <v>6</v>
      </c>
      <c r="U446" s="612">
        <f t="shared" si="58"/>
        <v>0</v>
      </c>
      <c r="V446" s="613"/>
      <c r="W446" s="982">
        <f t="shared" si="50"/>
        <v>-46189</v>
      </c>
      <c r="X446" s="982">
        <f t="shared" si="51"/>
        <v>-46183</v>
      </c>
      <c r="Y446" s="612">
        <f t="shared" ref="Y446:Y448" si="59">V446-P446</f>
        <v>-46183</v>
      </c>
      <c r="Z446" s="620"/>
      <c r="AA446" s="124"/>
      <c r="AB446" s="978"/>
      <c r="AC446" s="1049"/>
      <c r="AD446" s="71"/>
      <c r="AE446" s="71"/>
      <c r="AF446" s="71"/>
      <c r="AG446" s="59"/>
    </row>
    <row r="447" ht="15.75" customHeight="1">
      <c r="A447" s="604" t="b">
        <v>0</v>
      </c>
      <c r="B447" s="492" t="s">
        <v>136</v>
      </c>
      <c r="C447" s="492" t="s">
        <v>134</v>
      </c>
      <c r="D447" s="492" t="s">
        <v>1302</v>
      </c>
      <c r="E447" s="492" t="s">
        <v>1333</v>
      </c>
      <c r="F447" s="606">
        <v>46174.0</v>
      </c>
      <c r="G447" s="860" t="s">
        <v>1303</v>
      </c>
      <c r="H447" s="924" t="s">
        <v>2160</v>
      </c>
      <c r="I447" s="924" t="s">
        <v>2117</v>
      </c>
      <c r="J447" s="492" t="s">
        <v>190</v>
      </c>
      <c r="K447" s="643">
        <v>0.0</v>
      </c>
      <c r="L447" s="643">
        <v>0.0</v>
      </c>
      <c r="M447" s="622">
        <v>76000.0</v>
      </c>
      <c r="N447" s="674"/>
      <c r="O447" s="860" t="s">
        <v>2161</v>
      </c>
      <c r="P447" s="610">
        <v>46184.0</v>
      </c>
      <c r="Q447" s="610">
        <v>46189.0</v>
      </c>
      <c r="R447" s="612">
        <f t="shared" si="53"/>
        <v>5</v>
      </c>
      <c r="S447" s="610">
        <v>46189.0</v>
      </c>
      <c r="T447" s="612">
        <f t="shared" si="57"/>
        <v>5</v>
      </c>
      <c r="U447" s="612">
        <f t="shared" si="58"/>
        <v>0</v>
      </c>
      <c r="V447" s="613"/>
      <c r="W447" s="982">
        <f t="shared" si="50"/>
        <v>-46189</v>
      </c>
      <c r="X447" s="982">
        <f t="shared" si="51"/>
        <v>-46184</v>
      </c>
      <c r="Y447" s="612">
        <f t="shared" si="59"/>
        <v>-46184</v>
      </c>
      <c r="Z447" s="620"/>
      <c r="AA447" s="124"/>
      <c r="AB447" s="978"/>
      <c r="AC447" s="1049"/>
      <c r="AD447" s="71"/>
      <c r="AE447" s="71"/>
      <c r="AF447" s="71"/>
      <c r="AG447" s="59"/>
    </row>
    <row r="448" ht="15.75" customHeight="1">
      <c r="A448" s="604" t="b">
        <v>0</v>
      </c>
      <c r="B448" s="492" t="s">
        <v>34</v>
      </c>
      <c r="C448" s="492" t="s">
        <v>134</v>
      </c>
      <c r="D448" s="492" t="s">
        <v>1302</v>
      </c>
      <c r="E448" s="629" t="s">
        <v>1511</v>
      </c>
      <c r="F448" s="606">
        <v>46174.0</v>
      </c>
      <c r="G448" s="902" t="s">
        <v>1303</v>
      </c>
      <c r="H448" s="929" t="s">
        <v>2162</v>
      </c>
      <c r="I448" s="929" t="s">
        <v>2163</v>
      </c>
      <c r="J448" s="492" t="s">
        <v>190</v>
      </c>
      <c r="K448" s="643">
        <v>0.0</v>
      </c>
      <c r="L448" s="643">
        <v>0.0</v>
      </c>
      <c r="M448" s="622">
        <v>76000.0</v>
      </c>
      <c r="N448" s="610">
        <v>46196.0</v>
      </c>
      <c r="O448" s="860" t="s">
        <v>2164</v>
      </c>
      <c r="P448" s="610">
        <v>46190.0</v>
      </c>
      <c r="Q448" s="610">
        <v>46191.0</v>
      </c>
      <c r="R448" s="612">
        <f t="shared" si="53"/>
        <v>1</v>
      </c>
      <c r="S448" s="610">
        <v>46191.0</v>
      </c>
      <c r="T448" s="612">
        <f t="shared" si="57"/>
        <v>1</v>
      </c>
      <c r="U448" s="612">
        <f t="shared" si="58"/>
        <v>0</v>
      </c>
      <c r="V448" s="613"/>
      <c r="W448" s="982">
        <f t="shared" si="50"/>
        <v>-46191</v>
      </c>
      <c r="X448" s="982">
        <f t="shared" si="51"/>
        <v>-46190</v>
      </c>
      <c r="Y448" s="612">
        <f t="shared" si="59"/>
        <v>-46190</v>
      </c>
      <c r="Z448" s="620"/>
      <c r="AA448" s="124"/>
      <c r="AB448" s="978"/>
      <c r="AC448" s="1051"/>
      <c r="AD448" s="71"/>
      <c r="AE448" s="71"/>
      <c r="AF448" s="71"/>
      <c r="AG448" s="59"/>
    </row>
    <row r="449" ht="15.75" hidden="1" customHeight="1">
      <c r="A449" s="667" t="b">
        <v>0</v>
      </c>
      <c r="B449" s="635" t="s">
        <v>138</v>
      </c>
      <c r="C449" s="635" t="s">
        <v>114</v>
      </c>
      <c r="D449" s="492" t="s">
        <v>408</v>
      </c>
      <c r="E449" s="492" t="s">
        <v>1369</v>
      </c>
      <c r="F449" s="606">
        <v>46143.0</v>
      </c>
      <c r="G449" s="860" t="s">
        <v>1304</v>
      </c>
      <c r="H449" s="704" t="s">
        <v>2079</v>
      </c>
      <c r="I449" s="492" t="s">
        <v>2080</v>
      </c>
      <c r="J449" s="492" t="s">
        <v>192</v>
      </c>
      <c r="K449" s="643">
        <v>0.0</v>
      </c>
      <c r="L449" s="643">
        <v>0.0</v>
      </c>
      <c r="M449" s="1076"/>
      <c r="N449" s="610">
        <v>46170.0</v>
      </c>
      <c r="O449" s="809" t="s">
        <v>2165</v>
      </c>
      <c r="P449" s="639">
        <v>46140.0</v>
      </c>
      <c r="Q449" s="639">
        <v>46155.0</v>
      </c>
      <c r="R449" s="636">
        <f t="shared" si="53"/>
        <v>15</v>
      </c>
      <c r="S449" s="638"/>
      <c r="T449" s="612">
        <f t="shared" si="57"/>
        <v>-46140</v>
      </c>
      <c r="U449" s="980">
        <f t="shared" si="58"/>
        <v>-46155</v>
      </c>
      <c r="V449" s="638"/>
      <c r="W449" s="982">
        <f t="shared" si="50"/>
        <v>0</v>
      </c>
      <c r="X449" s="982">
        <f t="shared" si="51"/>
        <v>-46140</v>
      </c>
      <c r="Y449" s="638"/>
      <c r="Z449" s="980"/>
      <c r="AA449" s="984">
        <f>Y449-V449</f>
        <v>0</v>
      </c>
      <c r="AB449" s="989"/>
      <c r="AC449" s="967" t="s">
        <v>2082</v>
      </c>
      <c r="AD449" s="994"/>
      <c r="AE449" s="994"/>
      <c r="AF449" s="994"/>
      <c r="AG449" s="994"/>
    </row>
    <row r="450" ht="13.5" hidden="1" customHeight="1">
      <c r="A450" s="604" t="b">
        <v>0</v>
      </c>
      <c r="B450" s="492" t="s">
        <v>138</v>
      </c>
      <c r="C450" s="492" t="s">
        <v>134</v>
      </c>
      <c r="D450" s="492" t="s">
        <v>408</v>
      </c>
      <c r="E450" s="629" t="s">
        <v>1369</v>
      </c>
      <c r="F450" s="606">
        <v>46143.0</v>
      </c>
      <c r="G450" s="902" t="s">
        <v>1303</v>
      </c>
      <c r="H450" s="634" t="s">
        <v>2166</v>
      </c>
      <c r="I450" s="629" t="s">
        <v>2167</v>
      </c>
      <c r="J450" s="629" t="s">
        <v>190</v>
      </c>
      <c r="K450" s="643">
        <v>0.0</v>
      </c>
      <c r="L450" s="643">
        <v>0.0</v>
      </c>
      <c r="M450" s="688"/>
      <c r="N450" s="610">
        <v>46170.0</v>
      </c>
      <c r="O450" s="860" t="s">
        <v>2168</v>
      </c>
      <c r="P450" s="610">
        <v>46163.0</v>
      </c>
      <c r="Q450" s="610">
        <v>46168.0</v>
      </c>
      <c r="R450" s="612">
        <f t="shared" si="53"/>
        <v>5</v>
      </c>
      <c r="S450" s="613"/>
      <c r="T450" s="612">
        <f t="shared" si="57"/>
        <v>-46163</v>
      </c>
      <c r="U450" s="612">
        <f t="shared" si="58"/>
        <v>-46168</v>
      </c>
      <c r="V450" s="613"/>
      <c r="W450" s="982">
        <f t="shared" si="50"/>
        <v>0</v>
      </c>
      <c r="X450" s="982">
        <f t="shared" si="51"/>
        <v>-46163</v>
      </c>
      <c r="Y450" s="612">
        <f>V450-P450</f>
        <v>-46163</v>
      </c>
      <c r="Z450" s="616"/>
      <c r="AA450" s="878"/>
      <c r="AB450" s="901"/>
      <c r="AC450" s="1051" t="s">
        <v>2169</v>
      </c>
      <c r="AD450" s="71"/>
      <c r="AE450" s="71"/>
      <c r="AF450" s="71"/>
      <c r="AG450" s="59"/>
    </row>
    <row r="451" ht="13.5" hidden="1" customHeight="1">
      <c r="A451" s="1081" t="b">
        <v>0</v>
      </c>
      <c r="B451" s="1082" t="s">
        <v>136</v>
      </c>
      <c r="C451" s="1015" t="s">
        <v>134</v>
      </c>
      <c r="D451" s="492" t="s">
        <v>480</v>
      </c>
      <c r="E451" s="649" t="s">
        <v>1333</v>
      </c>
      <c r="F451" s="606">
        <v>46113.0</v>
      </c>
      <c r="G451" s="860" t="s">
        <v>2170</v>
      </c>
      <c r="H451" s="959" t="s">
        <v>2171</v>
      </c>
      <c r="I451" s="649" t="s">
        <v>1862</v>
      </c>
      <c r="J451" s="649" t="s">
        <v>190</v>
      </c>
      <c r="K451" s="1016">
        <v>0.0</v>
      </c>
      <c r="L451" s="1016">
        <v>0.0</v>
      </c>
      <c r="M451" s="622"/>
      <c r="N451" s="610"/>
      <c r="O451" s="945"/>
      <c r="P451" s="1017">
        <v>46100.0</v>
      </c>
      <c r="Q451" s="1017">
        <v>46101.0</v>
      </c>
      <c r="R451" s="636">
        <f t="shared" si="53"/>
        <v>1</v>
      </c>
      <c r="S451" s="1017">
        <v>46101.0</v>
      </c>
      <c r="T451" s="980">
        <f t="shared" si="57"/>
        <v>1</v>
      </c>
      <c r="U451" s="980">
        <f t="shared" si="58"/>
        <v>0</v>
      </c>
      <c r="V451" s="610">
        <v>46104.0</v>
      </c>
      <c r="W451" s="982">
        <f t="shared" si="50"/>
        <v>3</v>
      </c>
      <c r="X451" s="982">
        <f t="shared" si="51"/>
        <v>4</v>
      </c>
      <c r="Y451" s="1083"/>
      <c r="Z451" s="980">
        <f>Y451-P451</f>
        <v>-46100</v>
      </c>
      <c r="AA451" s="984">
        <f>Y451-V451</f>
        <v>-46104</v>
      </c>
      <c r="AB451" s="1032"/>
      <c r="AC451" s="1084" t="s">
        <v>2172</v>
      </c>
      <c r="AD451" s="1019"/>
      <c r="AE451" s="994"/>
      <c r="AF451" s="1019"/>
      <c r="AG451" s="1019"/>
    </row>
    <row r="452" ht="13.5" hidden="1" customHeight="1">
      <c r="A452" s="604" t="b">
        <v>0</v>
      </c>
      <c r="B452" s="492" t="s">
        <v>138</v>
      </c>
      <c r="C452" s="492" t="s">
        <v>114</v>
      </c>
      <c r="D452" s="629" t="s">
        <v>408</v>
      </c>
      <c r="E452" s="629" t="s">
        <v>1608</v>
      </c>
      <c r="F452" s="1053">
        <v>46143.0</v>
      </c>
      <c r="G452" s="902" t="s">
        <v>1303</v>
      </c>
      <c r="H452" s="634" t="s">
        <v>2173</v>
      </c>
      <c r="I452" s="629" t="s">
        <v>2174</v>
      </c>
      <c r="J452" s="629" t="s">
        <v>190</v>
      </c>
      <c r="K452" s="643">
        <v>0.0</v>
      </c>
      <c r="L452" s="643">
        <v>0.0</v>
      </c>
      <c r="M452" s="688"/>
      <c r="N452" s="613"/>
      <c r="O452" s="860"/>
      <c r="P452" s="678">
        <v>46168.0</v>
      </c>
      <c r="Q452" s="678">
        <v>46170.0</v>
      </c>
      <c r="R452" s="612">
        <f t="shared" si="53"/>
        <v>2</v>
      </c>
      <c r="S452" s="613"/>
      <c r="T452" s="612">
        <f t="shared" si="57"/>
        <v>-46168</v>
      </c>
      <c r="U452" s="612">
        <f t="shared" si="58"/>
        <v>-46170</v>
      </c>
      <c r="V452" s="613"/>
      <c r="W452" s="982">
        <f t="shared" si="50"/>
        <v>0</v>
      </c>
      <c r="X452" s="982">
        <f t="shared" si="51"/>
        <v>-46168</v>
      </c>
      <c r="Y452" s="612">
        <f>V452-P452</f>
        <v>-46168</v>
      </c>
      <c r="Z452" s="616"/>
      <c r="AA452" s="878"/>
      <c r="AB452" s="901"/>
      <c r="AC452" s="1051" t="s">
        <v>2175</v>
      </c>
      <c r="AD452" s="71"/>
      <c r="AE452" s="71"/>
      <c r="AF452" s="71"/>
      <c r="AG452" s="59"/>
    </row>
    <row r="453" ht="13.5" hidden="1" customHeight="1">
      <c r="A453" s="1085" t="b">
        <v>0</v>
      </c>
      <c r="B453" s="1060" t="s">
        <v>113</v>
      </c>
      <c r="C453" s="1060" t="s">
        <v>114</v>
      </c>
      <c r="D453" s="492" t="s">
        <v>480</v>
      </c>
      <c r="E453" s="649" t="s">
        <v>1421</v>
      </c>
      <c r="F453" s="606">
        <v>46054.0</v>
      </c>
      <c r="G453" s="860" t="s">
        <v>1305</v>
      </c>
      <c r="H453" s="959" t="s">
        <v>2176</v>
      </c>
      <c r="I453" s="649" t="s">
        <v>2177</v>
      </c>
      <c r="J453" s="649" t="s">
        <v>190</v>
      </c>
      <c r="K453" s="1061">
        <v>0.0</v>
      </c>
      <c r="L453" s="1061">
        <v>0.0</v>
      </c>
      <c r="M453" s="1086"/>
      <c r="N453" s="1064"/>
      <c r="O453" s="1087"/>
      <c r="P453" s="1064">
        <v>46050.0</v>
      </c>
      <c r="Q453" s="1064">
        <v>46053.0</v>
      </c>
      <c r="R453" s="1065">
        <f t="shared" si="53"/>
        <v>3</v>
      </c>
      <c r="S453" s="1064">
        <v>46053.0</v>
      </c>
      <c r="T453" s="1065">
        <f t="shared" si="57"/>
        <v>3</v>
      </c>
      <c r="U453" s="1065">
        <f t="shared" si="58"/>
        <v>0</v>
      </c>
      <c r="V453" s="1064">
        <v>46056.0</v>
      </c>
      <c r="W453" s="1088">
        <f t="shared" si="50"/>
        <v>3</v>
      </c>
      <c r="X453" s="1088">
        <f t="shared" si="51"/>
        <v>6</v>
      </c>
      <c r="Y453" s="1064">
        <v>46059.0</v>
      </c>
      <c r="Z453" s="1065">
        <f>Y453-P453</f>
        <v>9</v>
      </c>
      <c r="AA453" s="975"/>
      <c r="AB453" s="1089" t="s">
        <v>1477</v>
      </c>
      <c r="AC453" s="1090" t="s">
        <v>2178</v>
      </c>
      <c r="AD453" s="1091"/>
      <c r="AE453" s="1091"/>
      <c r="AF453" s="1091"/>
      <c r="AG453" s="1091"/>
    </row>
    <row r="454" ht="13.5" hidden="1" customHeight="1">
      <c r="A454" s="667" t="b">
        <v>0</v>
      </c>
      <c r="B454" s="641" t="s">
        <v>113</v>
      </c>
      <c r="C454" s="641" t="s">
        <v>134</v>
      </c>
      <c r="D454" s="629" t="s">
        <v>480</v>
      </c>
      <c r="E454" s="645" t="s">
        <v>1356</v>
      </c>
      <c r="F454" s="606">
        <v>46054.0</v>
      </c>
      <c r="G454" s="902" t="s">
        <v>2179</v>
      </c>
      <c r="H454" s="645" t="s">
        <v>1505</v>
      </c>
      <c r="I454" s="645" t="s">
        <v>1506</v>
      </c>
      <c r="J454" s="645" t="s">
        <v>190</v>
      </c>
      <c r="K454" s="643">
        <v>0.0</v>
      </c>
      <c r="L454" s="643">
        <v>0.0</v>
      </c>
      <c r="M454" s="1076"/>
      <c r="N454" s="639">
        <v>46078.0</v>
      </c>
      <c r="O454" s="945" t="s">
        <v>2180</v>
      </c>
      <c r="P454" s="651">
        <v>46063.0</v>
      </c>
      <c r="Q454" s="651">
        <v>46065.0</v>
      </c>
      <c r="R454" s="636">
        <f t="shared" si="53"/>
        <v>2</v>
      </c>
      <c r="S454" s="638"/>
      <c r="T454" s="980">
        <f t="shared" si="57"/>
        <v>-46063</v>
      </c>
      <c r="U454" s="980">
        <f t="shared" si="58"/>
        <v>-46065</v>
      </c>
      <c r="V454" s="638"/>
      <c r="W454" s="982">
        <f t="shared" si="50"/>
        <v>0</v>
      </c>
      <c r="X454" s="982">
        <f t="shared" si="51"/>
        <v>-46063</v>
      </c>
      <c r="Y454" s="638"/>
      <c r="Z454" s="656"/>
      <c r="AA454" s="975"/>
      <c r="AB454" s="989"/>
      <c r="AC454" s="706" t="s">
        <v>1507</v>
      </c>
      <c r="AD454" s="895"/>
      <c r="AE454" s="895"/>
      <c r="AF454" s="895"/>
      <c r="AG454" s="895"/>
    </row>
    <row r="455" ht="13.5" hidden="1" customHeight="1">
      <c r="A455" s="667" t="b">
        <v>0</v>
      </c>
      <c r="B455" s="641" t="s">
        <v>113</v>
      </c>
      <c r="C455" s="641" t="s">
        <v>134</v>
      </c>
      <c r="D455" s="492" t="s">
        <v>480</v>
      </c>
      <c r="E455" s="649" t="s">
        <v>1356</v>
      </c>
      <c r="F455" s="606">
        <v>46054.0</v>
      </c>
      <c r="G455" s="860" t="s">
        <v>2181</v>
      </c>
      <c r="H455" s="649" t="s">
        <v>1505</v>
      </c>
      <c r="I455" s="649" t="s">
        <v>1506</v>
      </c>
      <c r="J455" s="649" t="s">
        <v>190</v>
      </c>
      <c r="K455" s="643">
        <v>0.0</v>
      </c>
      <c r="L455" s="643">
        <v>0.0</v>
      </c>
      <c r="M455" s="1076"/>
      <c r="N455" s="639">
        <v>46078.0</v>
      </c>
      <c r="O455" s="945" t="s">
        <v>2180</v>
      </c>
      <c r="P455" s="651">
        <v>46063.0</v>
      </c>
      <c r="Q455" s="651">
        <v>46065.0</v>
      </c>
      <c r="R455" s="636">
        <f t="shared" si="53"/>
        <v>2</v>
      </c>
      <c r="S455" s="638"/>
      <c r="T455" s="980">
        <f t="shared" si="57"/>
        <v>-46063</v>
      </c>
      <c r="U455" s="980">
        <f t="shared" si="58"/>
        <v>-46065</v>
      </c>
      <c r="V455" s="638"/>
      <c r="W455" s="982">
        <f t="shared" si="50"/>
        <v>0</v>
      </c>
      <c r="X455" s="982">
        <f t="shared" si="51"/>
        <v>-46063</v>
      </c>
      <c r="Y455" s="638"/>
      <c r="Z455" s="656"/>
      <c r="AA455" s="975"/>
      <c r="AB455" s="989"/>
      <c r="AC455" s="706" t="s">
        <v>1507</v>
      </c>
      <c r="AD455" s="895"/>
      <c r="AE455" s="895"/>
      <c r="AF455" s="895"/>
      <c r="AG455" s="895"/>
    </row>
    <row r="456" ht="13.5" hidden="1" customHeight="1">
      <c r="A456" s="667" t="b">
        <v>0</v>
      </c>
      <c r="B456" s="635" t="s">
        <v>136</v>
      </c>
      <c r="C456" s="635" t="s">
        <v>114</v>
      </c>
      <c r="D456" s="629" t="s">
        <v>404</v>
      </c>
      <c r="E456" s="629" t="s">
        <v>1369</v>
      </c>
      <c r="F456" s="606">
        <v>46113.0</v>
      </c>
      <c r="G456" s="920"/>
      <c r="H456" s="704" t="s">
        <v>2182</v>
      </c>
      <c r="I456" s="629" t="s">
        <v>2183</v>
      </c>
      <c r="J456" s="629" t="s">
        <v>190</v>
      </c>
      <c r="K456" s="643">
        <v>0.0</v>
      </c>
      <c r="L456" s="643">
        <v>0.0</v>
      </c>
      <c r="M456" s="1076"/>
      <c r="N456" s="610"/>
      <c r="O456" s="809" t="s">
        <v>2184</v>
      </c>
      <c r="P456" s="639">
        <v>46133.0</v>
      </c>
      <c r="Q456" s="639">
        <v>46135.0</v>
      </c>
      <c r="R456" s="636">
        <f t="shared" si="53"/>
        <v>2</v>
      </c>
      <c r="S456" s="638"/>
      <c r="T456" s="980"/>
      <c r="U456" s="980"/>
      <c r="V456" s="638"/>
      <c r="W456" s="982">
        <f t="shared" si="50"/>
        <v>0</v>
      </c>
      <c r="X456" s="982">
        <f t="shared" si="51"/>
        <v>-46133</v>
      </c>
      <c r="Y456" s="638"/>
      <c r="Z456" s="980"/>
      <c r="AA456" s="984">
        <f t="shared" ref="AA456:AA476" si="60">Y456-V456</f>
        <v>0</v>
      </c>
      <c r="AB456" s="1028"/>
      <c r="AC456" s="967"/>
      <c r="AD456" s="994"/>
      <c r="AE456" s="1023"/>
      <c r="AF456" s="994"/>
      <c r="AG456" s="994"/>
    </row>
    <row r="457" ht="13.5" hidden="1" customHeight="1">
      <c r="A457" s="667" t="b">
        <v>0</v>
      </c>
      <c r="B457" s="635" t="s">
        <v>138</v>
      </c>
      <c r="C457" s="635" t="s">
        <v>114</v>
      </c>
      <c r="D457" s="492" t="s">
        <v>404</v>
      </c>
      <c r="E457" s="492" t="s">
        <v>1333</v>
      </c>
      <c r="F457" s="606">
        <v>46113.0</v>
      </c>
      <c r="G457" s="910"/>
      <c r="H457" s="704" t="s">
        <v>2185</v>
      </c>
      <c r="I457" s="492" t="s">
        <v>1408</v>
      </c>
      <c r="J457" s="492" t="s">
        <v>190</v>
      </c>
      <c r="K457" s="643">
        <v>0.0</v>
      </c>
      <c r="L457" s="643">
        <v>0.0</v>
      </c>
      <c r="M457" s="1076"/>
      <c r="N457" s="610">
        <v>46139.0</v>
      </c>
      <c r="O457" s="809" t="s">
        <v>2186</v>
      </c>
      <c r="P457" s="639">
        <v>46136.0</v>
      </c>
      <c r="Q457" s="639">
        <v>46137.0</v>
      </c>
      <c r="R457" s="636">
        <f t="shared" si="53"/>
        <v>1</v>
      </c>
      <c r="S457" s="638"/>
      <c r="T457" s="980"/>
      <c r="U457" s="980"/>
      <c r="V457" s="638"/>
      <c r="W457" s="982">
        <f t="shared" si="50"/>
        <v>0</v>
      </c>
      <c r="X457" s="982">
        <f t="shared" si="51"/>
        <v>-46136</v>
      </c>
      <c r="Y457" s="638"/>
      <c r="Z457" s="980"/>
      <c r="AA457" s="984">
        <f t="shared" si="60"/>
        <v>0</v>
      </c>
      <c r="AB457" s="1028"/>
      <c r="AC457" s="967"/>
      <c r="AD457" s="994"/>
      <c r="AE457" s="1023"/>
      <c r="AF457" s="994"/>
      <c r="AG457" s="994"/>
    </row>
    <row r="458" ht="13.5" hidden="1" customHeight="1">
      <c r="A458" s="667" t="b">
        <v>0</v>
      </c>
      <c r="B458" s="635" t="s">
        <v>135</v>
      </c>
      <c r="C458" s="635" t="s">
        <v>134</v>
      </c>
      <c r="D458" s="629" t="s">
        <v>404</v>
      </c>
      <c r="E458" s="629" t="s">
        <v>1369</v>
      </c>
      <c r="F458" s="606">
        <v>46113.0</v>
      </c>
      <c r="G458" s="920"/>
      <c r="H458" s="704" t="s">
        <v>2187</v>
      </c>
      <c r="I458" s="629" t="s">
        <v>2188</v>
      </c>
      <c r="J458" s="645" t="s">
        <v>190</v>
      </c>
      <c r="K458" s="643">
        <v>0.0</v>
      </c>
      <c r="L458" s="643">
        <v>0.0</v>
      </c>
      <c r="M458" s="1076"/>
      <c r="N458" s="610">
        <v>46111.0</v>
      </c>
      <c r="O458" s="809" t="s">
        <v>2189</v>
      </c>
      <c r="P458" s="639">
        <v>46098.0</v>
      </c>
      <c r="Q458" s="639">
        <v>46107.0</v>
      </c>
      <c r="R458" s="636">
        <f t="shared" si="53"/>
        <v>9</v>
      </c>
      <c r="S458" s="638"/>
      <c r="T458" s="980">
        <f t="shared" ref="T458:T463" si="61">S458-P458</f>
        <v>-46098</v>
      </c>
      <c r="U458" s="980">
        <f t="shared" ref="U458:U474" si="62">S458-Q458</f>
        <v>-46107</v>
      </c>
      <c r="V458" s="638"/>
      <c r="W458" s="982">
        <f t="shared" si="50"/>
        <v>0</v>
      </c>
      <c r="X458" s="982">
        <f t="shared" si="51"/>
        <v>-46098</v>
      </c>
      <c r="Y458" s="638"/>
      <c r="Z458" s="980">
        <f t="shared" ref="Z458:Z474" si="63">Y458-P458</f>
        <v>-46098</v>
      </c>
      <c r="AA458" s="984">
        <f t="shared" si="60"/>
        <v>0</v>
      </c>
      <c r="AB458" s="1028"/>
      <c r="AC458" s="967" t="s">
        <v>2190</v>
      </c>
      <c r="AD458" s="994"/>
      <c r="AE458" s="1023"/>
      <c r="AF458" s="994"/>
      <c r="AG458" s="994"/>
    </row>
    <row r="459" ht="13.5" hidden="1" customHeight="1">
      <c r="A459" s="667" t="b">
        <v>0</v>
      </c>
      <c r="B459" s="635" t="s">
        <v>136</v>
      </c>
      <c r="C459" s="635" t="s">
        <v>134</v>
      </c>
      <c r="D459" s="492" t="s">
        <v>404</v>
      </c>
      <c r="E459" s="492" t="s">
        <v>1333</v>
      </c>
      <c r="F459" s="606">
        <v>46113.0</v>
      </c>
      <c r="G459" s="910"/>
      <c r="H459" s="940" t="s">
        <v>2191</v>
      </c>
      <c r="I459" s="492" t="s">
        <v>2192</v>
      </c>
      <c r="J459" s="649" t="s">
        <v>190</v>
      </c>
      <c r="K459" s="643">
        <v>0.0</v>
      </c>
      <c r="L459" s="643">
        <v>0.0</v>
      </c>
      <c r="M459" s="1076"/>
      <c r="N459" s="651"/>
      <c r="O459" s="809" t="s">
        <v>2193</v>
      </c>
      <c r="P459" s="639">
        <v>46112.0</v>
      </c>
      <c r="Q459" s="639">
        <v>46114.0</v>
      </c>
      <c r="R459" s="636">
        <f t="shared" si="53"/>
        <v>2</v>
      </c>
      <c r="S459" s="638"/>
      <c r="T459" s="980">
        <f t="shared" si="61"/>
        <v>-46112</v>
      </c>
      <c r="U459" s="980">
        <f t="shared" si="62"/>
        <v>-46114</v>
      </c>
      <c r="V459" s="638"/>
      <c r="W459" s="982">
        <f t="shared" si="50"/>
        <v>0</v>
      </c>
      <c r="X459" s="982">
        <f t="shared" si="51"/>
        <v>-46112</v>
      </c>
      <c r="Y459" s="638"/>
      <c r="Z459" s="980">
        <f t="shared" si="63"/>
        <v>-46112</v>
      </c>
      <c r="AA459" s="984">
        <f t="shared" si="60"/>
        <v>0</v>
      </c>
      <c r="AB459" s="1028"/>
      <c r="AC459" s="216" t="s">
        <v>2194</v>
      </c>
      <c r="AD459" s="968"/>
      <c r="AE459" s="1023"/>
      <c r="AF459" s="968"/>
      <c r="AG459" s="968"/>
    </row>
    <row r="460" ht="13.5" hidden="1" customHeight="1">
      <c r="A460" s="667" t="b">
        <v>0</v>
      </c>
      <c r="B460" s="635" t="s">
        <v>138</v>
      </c>
      <c r="C460" s="635" t="s">
        <v>134</v>
      </c>
      <c r="D460" s="629" t="s">
        <v>404</v>
      </c>
      <c r="E460" s="629" t="s">
        <v>1333</v>
      </c>
      <c r="F460" s="628">
        <v>46113.0</v>
      </c>
      <c r="G460" s="902"/>
      <c r="H460" s="704" t="s">
        <v>2195</v>
      </c>
      <c r="I460" s="629" t="s">
        <v>2196</v>
      </c>
      <c r="J460" s="629" t="s">
        <v>190</v>
      </c>
      <c r="K460" s="643">
        <v>0.0</v>
      </c>
      <c r="L460" s="643">
        <v>0.0</v>
      </c>
      <c r="M460" s="1076"/>
      <c r="N460" s="610"/>
      <c r="O460" s="809"/>
      <c r="P460" s="639">
        <v>46114.0</v>
      </c>
      <c r="Q460" s="610">
        <v>46119.0</v>
      </c>
      <c r="R460" s="636">
        <f t="shared" si="53"/>
        <v>5</v>
      </c>
      <c r="S460" s="638"/>
      <c r="T460" s="980">
        <f t="shared" si="61"/>
        <v>-46114</v>
      </c>
      <c r="U460" s="980">
        <f t="shared" si="62"/>
        <v>-46119</v>
      </c>
      <c r="V460" s="638"/>
      <c r="W460" s="982">
        <f t="shared" si="50"/>
        <v>0</v>
      </c>
      <c r="X460" s="982">
        <f t="shared" si="51"/>
        <v>-46114</v>
      </c>
      <c r="Y460" s="638"/>
      <c r="Z460" s="980">
        <f t="shared" si="63"/>
        <v>-46114</v>
      </c>
      <c r="AA460" s="984">
        <f t="shared" si="60"/>
        <v>0</v>
      </c>
      <c r="AB460" s="1028"/>
      <c r="AC460" s="967"/>
      <c r="AD460" s="994"/>
      <c r="AE460" s="1023"/>
      <c r="AF460" s="994"/>
      <c r="AG460" s="994"/>
    </row>
    <row r="461" ht="13.5" hidden="1" customHeight="1">
      <c r="A461" s="667" t="b">
        <v>0</v>
      </c>
      <c r="B461" s="635" t="s">
        <v>135</v>
      </c>
      <c r="C461" s="635" t="s">
        <v>114</v>
      </c>
      <c r="D461" s="492" t="s">
        <v>404</v>
      </c>
      <c r="E461" s="492" t="s">
        <v>1333</v>
      </c>
      <c r="F461" s="606">
        <v>46113.0</v>
      </c>
      <c r="G461" s="910"/>
      <c r="H461" s="940" t="s">
        <v>2197</v>
      </c>
      <c r="I461" s="492" t="s">
        <v>2198</v>
      </c>
      <c r="J461" s="649" t="s">
        <v>190</v>
      </c>
      <c r="K461" s="643">
        <v>0.0</v>
      </c>
      <c r="L461" s="643">
        <v>0.0</v>
      </c>
      <c r="M461" s="1076"/>
      <c r="N461" s="651"/>
      <c r="O461" s="945" t="s">
        <v>2199</v>
      </c>
      <c r="P461" s="639">
        <v>46112.0</v>
      </c>
      <c r="Q461" s="639">
        <v>46119.0</v>
      </c>
      <c r="R461" s="636">
        <f t="shared" si="53"/>
        <v>7</v>
      </c>
      <c r="S461" s="638"/>
      <c r="T461" s="980">
        <f t="shared" si="61"/>
        <v>-46112</v>
      </c>
      <c r="U461" s="980">
        <f t="shared" si="62"/>
        <v>-46119</v>
      </c>
      <c r="V461" s="638"/>
      <c r="W461" s="982">
        <f t="shared" si="50"/>
        <v>0</v>
      </c>
      <c r="X461" s="982">
        <f t="shared" si="51"/>
        <v>-46112</v>
      </c>
      <c r="Y461" s="638"/>
      <c r="Z461" s="980">
        <f t="shared" si="63"/>
        <v>-46112</v>
      </c>
      <c r="AA461" s="984">
        <f t="shared" si="60"/>
        <v>0</v>
      </c>
      <c r="AB461" s="1028"/>
      <c r="AC461" s="114"/>
      <c r="AD461" s="968"/>
      <c r="AE461" s="1023"/>
      <c r="AF461" s="968"/>
      <c r="AG461" s="968"/>
    </row>
    <row r="462" ht="13.5" hidden="1" customHeight="1">
      <c r="A462" s="667" t="b">
        <v>0</v>
      </c>
      <c r="B462" s="635" t="s">
        <v>138</v>
      </c>
      <c r="C462" s="635" t="s">
        <v>134</v>
      </c>
      <c r="D462" s="629" t="s">
        <v>404</v>
      </c>
      <c r="E462" s="629" t="s">
        <v>1333</v>
      </c>
      <c r="F462" s="628">
        <v>46113.0</v>
      </c>
      <c r="G462" s="902"/>
      <c r="H462" s="704" t="s">
        <v>2200</v>
      </c>
      <c r="I462" s="629" t="s">
        <v>1335</v>
      </c>
      <c r="J462" s="629" t="s">
        <v>190</v>
      </c>
      <c r="K462" s="643">
        <v>0.0</v>
      </c>
      <c r="L462" s="643">
        <v>0.0</v>
      </c>
      <c r="M462" s="1076"/>
      <c r="N462" s="610"/>
      <c r="O462" s="809"/>
      <c r="P462" s="639">
        <v>46114.0</v>
      </c>
      <c r="Q462" s="610">
        <v>46119.0</v>
      </c>
      <c r="R462" s="636">
        <f t="shared" si="53"/>
        <v>5</v>
      </c>
      <c r="S462" s="638"/>
      <c r="T462" s="980">
        <f t="shared" si="61"/>
        <v>-46114</v>
      </c>
      <c r="U462" s="980">
        <f t="shared" si="62"/>
        <v>-46119</v>
      </c>
      <c r="V462" s="638"/>
      <c r="W462" s="982">
        <f t="shared" si="50"/>
        <v>0</v>
      </c>
      <c r="X462" s="982">
        <f t="shared" si="51"/>
        <v>-46114</v>
      </c>
      <c r="Y462" s="638"/>
      <c r="Z462" s="980">
        <f t="shared" si="63"/>
        <v>-46114</v>
      </c>
      <c r="AA462" s="984">
        <f t="shared" si="60"/>
        <v>0</v>
      </c>
      <c r="AB462" s="1028"/>
      <c r="AC462" s="967"/>
      <c r="AD462" s="994"/>
      <c r="AE462" s="1023"/>
      <c r="AF462" s="994"/>
      <c r="AG462" s="994"/>
    </row>
    <row r="463" ht="13.5" hidden="1" customHeight="1">
      <c r="A463" s="667" t="b">
        <v>0</v>
      </c>
      <c r="B463" s="635" t="s">
        <v>135</v>
      </c>
      <c r="C463" s="635" t="s">
        <v>134</v>
      </c>
      <c r="D463" s="492" t="s">
        <v>404</v>
      </c>
      <c r="E463" s="492" t="s">
        <v>1369</v>
      </c>
      <c r="F463" s="606">
        <v>46113.0</v>
      </c>
      <c r="G463" s="860"/>
      <c r="H463" s="704" t="s">
        <v>2201</v>
      </c>
      <c r="I463" s="492" t="s">
        <v>2202</v>
      </c>
      <c r="J463" s="492" t="s">
        <v>190</v>
      </c>
      <c r="K463" s="643">
        <v>0.0</v>
      </c>
      <c r="L463" s="643">
        <v>0.0</v>
      </c>
      <c r="M463" s="1076"/>
      <c r="N463" s="610"/>
      <c r="O463" s="809" t="s">
        <v>2203</v>
      </c>
      <c r="P463" s="639">
        <v>46113.0</v>
      </c>
      <c r="Q463" s="610">
        <v>46120.0</v>
      </c>
      <c r="R463" s="636">
        <f t="shared" si="53"/>
        <v>7</v>
      </c>
      <c r="S463" s="638"/>
      <c r="T463" s="980">
        <f t="shared" si="61"/>
        <v>-46113</v>
      </c>
      <c r="U463" s="980">
        <f t="shared" si="62"/>
        <v>-46120</v>
      </c>
      <c r="V463" s="638"/>
      <c r="W463" s="982">
        <f t="shared" si="50"/>
        <v>0</v>
      </c>
      <c r="X463" s="982">
        <f t="shared" si="51"/>
        <v>-46113</v>
      </c>
      <c r="Y463" s="638"/>
      <c r="Z463" s="980">
        <f t="shared" si="63"/>
        <v>-46113</v>
      </c>
      <c r="AA463" s="984">
        <f t="shared" si="60"/>
        <v>0</v>
      </c>
      <c r="AB463" s="1028"/>
      <c r="AC463" s="967"/>
      <c r="AD463" s="994"/>
      <c r="AE463" s="1023"/>
      <c r="AF463" s="994"/>
      <c r="AG463" s="994"/>
    </row>
    <row r="464" ht="13.5" hidden="1" customHeight="1">
      <c r="A464" s="667" t="b">
        <v>0</v>
      </c>
      <c r="B464" s="635" t="s">
        <v>136</v>
      </c>
      <c r="C464" s="635" t="s">
        <v>114</v>
      </c>
      <c r="D464" s="629" t="s">
        <v>404</v>
      </c>
      <c r="E464" s="629" t="s">
        <v>1333</v>
      </c>
      <c r="F464" s="628">
        <v>46113.0</v>
      </c>
      <c r="G464" s="902"/>
      <c r="H464" s="704" t="s">
        <v>2204</v>
      </c>
      <c r="I464" s="629" t="s">
        <v>2205</v>
      </c>
      <c r="J464" s="629" t="s">
        <v>190</v>
      </c>
      <c r="K464" s="643">
        <v>0.0</v>
      </c>
      <c r="L464" s="643">
        <v>0.0</v>
      </c>
      <c r="M464" s="1076"/>
      <c r="N464" s="610"/>
      <c r="O464" s="809" t="s">
        <v>2206</v>
      </c>
      <c r="P464" s="639">
        <v>46114.0</v>
      </c>
      <c r="Q464" s="610">
        <v>46120.0</v>
      </c>
      <c r="R464" s="636">
        <f t="shared" si="53"/>
        <v>6</v>
      </c>
      <c r="S464" s="638"/>
      <c r="T464" s="980"/>
      <c r="U464" s="980">
        <f t="shared" si="62"/>
        <v>-46120</v>
      </c>
      <c r="V464" s="638"/>
      <c r="W464" s="982">
        <f t="shared" si="50"/>
        <v>0</v>
      </c>
      <c r="X464" s="982">
        <f t="shared" si="51"/>
        <v>-46114</v>
      </c>
      <c r="Y464" s="638"/>
      <c r="Z464" s="980">
        <f t="shared" si="63"/>
        <v>-46114</v>
      </c>
      <c r="AA464" s="984">
        <f t="shared" si="60"/>
        <v>0</v>
      </c>
      <c r="AB464" s="1028"/>
      <c r="AC464" s="967"/>
      <c r="AD464" s="994"/>
      <c r="AE464" s="1023"/>
      <c r="AF464" s="994"/>
      <c r="AG464" s="994"/>
    </row>
    <row r="465" ht="13.5" hidden="1" customHeight="1">
      <c r="A465" s="667" t="b">
        <v>0</v>
      </c>
      <c r="B465" s="635" t="s">
        <v>136</v>
      </c>
      <c r="C465" s="635" t="s">
        <v>134</v>
      </c>
      <c r="D465" s="492" t="s">
        <v>404</v>
      </c>
      <c r="E465" s="492" t="s">
        <v>1333</v>
      </c>
      <c r="F465" s="606">
        <v>46113.0</v>
      </c>
      <c r="G465" s="860"/>
      <c r="H465" s="704" t="s">
        <v>2207</v>
      </c>
      <c r="I465" s="492" t="s">
        <v>1465</v>
      </c>
      <c r="J465" s="492" t="s">
        <v>190</v>
      </c>
      <c r="K465" s="643">
        <v>0.0</v>
      </c>
      <c r="L465" s="643">
        <v>0.0</v>
      </c>
      <c r="M465" s="1076"/>
      <c r="N465" s="610"/>
      <c r="O465" s="809" t="s">
        <v>2208</v>
      </c>
      <c r="P465" s="639">
        <v>46114.0</v>
      </c>
      <c r="Q465" s="610">
        <v>46122.0</v>
      </c>
      <c r="R465" s="636">
        <f t="shared" si="53"/>
        <v>8</v>
      </c>
      <c r="S465" s="638"/>
      <c r="T465" s="980"/>
      <c r="U465" s="980">
        <f t="shared" si="62"/>
        <v>-46122</v>
      </c>
      <c r="V465" s="638"/>
      <c r="W465" s="982">
        <f t="shared" si="50"/>
        <v>0</v>
      </c>
      <c r="X465" s="982">
        <f t="shared" si="51"/>
        <v>-46114</v>
      </c>
      <c r="Y465" s="638"/>
      <c r="Z465" s="980">
        <f t="shared" si="63"/>
        <v>-46114</v>
      </c>
      <c r="AA465" s="984">
        <f t="shared" si="60"/>
        <v>0</v>
      </c>
      <c r="AB465" s="1028"/>
      <c r="AC465" s="967"/>
      <c r="AD465" s="994"/>
      <c r="AE465" s="1023"/>
      <c r="AF465" s="994"/>
      <c r="AG465" s="994"/>
    </row>
    <row r="466" ht="13.5" hidden="1" customHeight="1">
      <c r="A466" s="667" t="b">
        <v>0</v>
      </c>
      <c r="B466" s="635" t="s">
        <v>136</v>
      </c>
      <c r="C466" s="635" t="s">
        <v>270</v>
      </c>
      <c r="D466" s="629" t="s">
        <v>404</v>
      </c>
      <c r="E466" s="629" t="s">
        <v>1333</v>
      </c>
      <c r="F466" s="628">
        <v>46113.0</v>
      </c>
      <c r="G466" s="902"/>
      <c r="H466" s="704" t="s">
        <v>2209</v>
      </c>
      <c r="I466" s="629" t="s">
        <v>2210</v>
      </c>
      <c r="J466" s="629" t="s">
        <v>190</v>
      </c>
      <c r="K466" s="643">
        <v>0.0</v>
      </c>
      <c r="L466" s="643">
        <v>0.0</v>
      </c>
      <c r="M466" s="1076"/>
      <c r="N466" s="610"/>
      <c r="O466" s="809" t="s">
        <v>2193</v>
      </c>
      <c r="P466" s="639">
        <v>46114.0</v>
      </c>
      <c r="Q466" s="610">
        <v>46125.0</v>
      </c>
      <c r="R466" s="636">
        <f t="shared" si="53"/>
        <v>11</v>
      </c>
      <c r="S466" s="638"/>
      <c r="T466" s="980">
        <f t="shared" ref="T466:T467" si="64">S466-P466</f>
        <v>-46114</v>
      </c>
      <c r="U466" s="980">
        <f t="shared" si="62"/>
        <v>-46125</v>
      </c>
      <c r="V466" s="638"/>
      <c r="W466" s="982">
        <f t="shared" si="50"/>
        <v>0</v>
      </c>
      <c r="X466" s="982">
        <f t="shared" si="51"/>
        <v>-46114</v>
      </c>
      <c r="Y466" s="638"/>
      <c r="Z466" s="980">
        <f t="shared" si="63"/>
        <v>-46114</v>
      </c>
      <c r="AA466" s="984">
        <f t="shared" si="60"/>
        <v>0</v>
      </c>
      <c r="AB466" s="1028"/>
      <c r="AC466" s="967"/>
      <c r="AD466" s="994"/>
      <c r="AE466" s="1023"/>
      <c r="AF466" s="994"/>
      <c r="AG466" s="994"/>
    </row>
    <row r="467" ht="13.5" hidden="1" customHeight="1">
      <c r="A467" s="667" t="b">
        <v>0</v>
      </c>
      <c r="B467" s="635" t="s">
        <v>135</v>
      </c>
      <c r="C467" s="635" t="s">
        <v>134</v>
      </c>
      <c r="D467" s="492" t="s">
        <v>404</v>
      </c>
      <c r="E467" s="492" t="s">
        <v>1333</v>
      </c>
      <c r="F467" s="606">
        <v>46113.0</v>
      </c>
      <c r="G467" s="860"/>
      <c r="H467" s="704" t="s">
        <v>2211</v>
      </c>
      <c r="I467" s="492" t="s">
        <v>1825</v>
      </c>
      <c r="J467" s="492" t="s">
        <v>190</v>
      </c>
      <c r="K467" s="643">
        <v>0.0</v>
      </c>
      <c r="L467" s="643">
        <v>0.0</v>
      </c>
      <c r="M467" s="1076"/>
      <c r="N467" s="1092"/>
      <c r="O467" s="1093" t="s">
        <v>2212</v>
      </c>
      <c r="P467" s="639">
        <v>46114.0</v>
      </c>
      <c r="Q467" s="610">
        <v>46125.0</v>
      </c>
      <c r="R467" s="636">
        <f t="shared" si="53"/>
        <v>11</v>
      </c>
      <c r="S467" s="638"/>
      <c r="T467" s="980">
        <f t="shared" si="64"/>
        <v>-46114</v>
      </c>
      <c r="U467" s="980">
        <f t="shared" si="62"/>
        <v>-46125</v>
      </c>
      <c r="V467" s="638"/>
      <c r="W467" s="982">
        <f t="shared" si="50"/>
        <v>0</v>
      </c>
      <c r="X467" s="982">
        <f t="shared" si="51"/>
        <v>-46114</v>
      </c>
      <c r="Y467" s="638"/>
      <c r="Z467" s="980">
        <f t="shared" si="63"/>
        <v>-46114</v>
      </c>
      <c r="AA467" s="984">
        <f t="shared" si="60"/>
        <v>0</v>
      </c>
      <c r="AB467" s="1028"/>
      <c r="AC467" s="967"/>
      <c r="AD467" s="994"/>
      <c r="AE467" s="1023"/>
      <c r="AF467" s="994"/>
      <c r="AG467" s="994"/>
    </row>
    <row r="468" ht="13.5" hidden="1" customHeight="1">
      <c r="A468" s="667" t="b">
        <v>0</v>
      </c>
      <c r="B468" s="635" t="s">
        <v>135</v>
      </c>
      <c r="C468" s="635" t="s">
        <v>114</v>
      </c>
      <c r="D468" s="629" t="s">
        <v>404</v>
      </c>
      <c r="E468" s="629" t="s">
        <v>1608</v>
      </c>
      <c r="F468" s="606">
        <v>46113.0</v>
      </c>
      <c r="G468" s="920"/>
      <c r="H468" s="704" t="s">
        <v>2213</v>
      </c>
      <c r="I468" s="629" t="s">
        <v>2214</v>
      </c>
      <c r="J468" s="629" t="s">
        <v>190</v>
      </c>
      <c r="K468" s="643">
        <v>0.0</v>
      </c>
      <c r="L468" s="643">
        <v>0.0</v>
      </c>
      <c r="M468" s="1076"/>
      <c r="N468" s="610">
        <v>46128.0</v>
      </c>
      <c r="O468" s="809" t="s">
        <v>2215</v>
      </c>
      <c r="P468" s="639">
        <v>46121.0</v>
      </c>
      <c r="Q468" s="639">
        <v>46126.0</v>
      </c>
      <c r="R468" s="636">
        <f t="shared" si="53"/>
        <v>5</v>
      </c>
      <c r="S468" s="638"/>
      <c r="T468" s="980"/>
      <c r="U468" s="980">
        <f t="shared" si="62"/>
        <v>-46126</v>
      </c>
      <c r="V468" s="638"/>
      <c r="W468" s="982">
        <f t="shared" si="50"/>
        <v>0</v>
      </c>
      <c r="X468" s="982">
        <f t="shared" si="51"/>
        <v>-46121</v>
      </c>
      <c r="Y468" s="638"/>
      <c r="Z468" s="980">
        <f t="shared" si="63"/>
        <v>-46121</v>
      </c>
      <c r="AA468" s="984">
        <f t="shared" si="60"/>
        <v>0</v>
      </c>
      <c r="AB468" s="1028"/>
      <c r="AC468" s="967"/>
      <c r="AD468" s="994"/>
      <c r="AE468" s="1023"/>
      <c r="AF468" s="994"/>
      <c r="AG468" s="994"/>
    </row>
    <row r="469" ht="13.5" hidden="1" customHeight="1">
      <c r="A469" s="667" t="b">
        <v>0</v>
      </c>
      <c r="B469" s="635" t="s">
        <v>136</v>
      </c>
      <c r="C469" s="635" t="s">
        <v>114</v>
      </c>
      <c r="D469" s="492" t="s">
        <v>404</v>
      </c>
      <c r="E469" s="492" t="s">
        <v>1421</v>
      </c>
      <c r="F469" s="606">
        <v>46113.0</v>
      </c>
      <c r="G469" s="910"/>
      <c r="H469" s="704" t="s">
        <v>2216</v>
      </c>
      <c r="I469" s="492" t="s">
        <v>2217</v>
      </c>
      <c r="J469" s="649" t="s">
        <v>190</v>
      </c>
      <c r="K469" s="643">
        <v>0.0</v>
      </c>
      <c r="L469" s="643">
        <v>0.0</v>
      </c>
      <c r="M469" s="1076"/>
      <c r="N469" s="610"/>
      <c r="O469" s="809" t="s">
        <v>2218</v>
      </c>
      <c r="P469" s="639">
        <v>46115.0</v>
      </c>
      <c r="Q469" s="639">
        <v>46126.0</v>
      </c>
      <c r="R469" s="636">
        <f t="shared" si="53"/>
        <v>11</v>
      </c>
      <c r="S469" s="638"/>
      <c r="T469" s="980">
        <f t="shared" ref="T469:T473" si="65">S469-P469</f>
        <v>-46115</v>
      </c>
      <c r="U469" s="980">
        <f t="shared" si="62"/>
        <v>-46126</v>
      </c>
      <c r="V469" s="638"/>
      <c r="W469" s="982">
        <f t="shared" si="50"/>
        <v>0</v>
      </c>
      <c r="X469" s="982">
        <f t="shared" si="51"/>
        <v>-46115</v>
      </c>
      <c r="Y469" s="638"/>
      <c r="Z469" s="980">
        <f t="shared" si="63"/>
        <v>-46115</v>
      </c>
      <c r="AA469" s="984">
        <f t="shared" si="60"/>
        <v>0</v>
      </c>
      <c r="AB469" s="1028"/>
      <c r="AC469" s="967"/>
      <c r="AD469" s="994"/>
      <c r="AE469" s="1023"/>
      <c r="AF469" s="994"/>
      <c r="AG469" s="994"/>
    </row>
    <row r="470" ht="13.5" hidden="1" customHeight="1">
      <c r="A470" s="667" t="b">
        <v>0</v>
      </c>
      <c r="B470" s="635" t="s">
        <v>135</v>
      </c>
      <c r="C470" s="635" t="s">
        <v>134</v>
      </c>
      <c r="D470" s="629" t="s">
        <v>404</v>
      </c>
      <c r="E470" s="629" t="s">
        <v>1333</v>
      </c>
      <c r="F470" s="628">
        <v>46113.0</v>
      </c>
      <c r="G470" s="902"/>
      <c r="H470" s="704" t="s">
        <v>2219</v>
      </c>
      <c r="I470" s="629" t="s">
        <v>2220</v>
      </c>
      <c r="J470" s="629" t="s">
        <v>190</v>
      </c>
      <c r="K470" s="643">
        <v>0.0</v>
      </c>
      <c r="L470" s="643">
        <v>0.0</v>
      </c>
      <c r="M470" s="1076"/>
      <c r="N470" s="610">
        <v>46133.0</v>
      </c>
      <c r="O470" s="809" t="s">
        <v>2221</v>
      </c>
      <c r="P470" s="639">
        <v>46113.0</v>
      </c>
      <c r="Q470" s="610">
        <v>46126.0</v>
      </c>
      <c r="R470" s="636">
        <f t="shared" si="53"/>
        <v>13</v>
      </c>
      <c r="S470" s="638"/>
      <c r="T470" s="980">
        <f t="shared" si="65"/>
        <v>-46113</v>
      </c>
      <c r="U470" s="980">
        <f t="shared" si="62"/>
        <v>-46126</v>
      </c>
      <c r="V470" s="638"/>
      <c r="W470" s="982">
        <f t="shared" si="50"/>
        <v>0</v>
      </c>
      <c r="X470" s="982">
        <f t="shared" si="51"/>
        <v>-46113</v>
      </c>
      <c r="Y470" s="638"/>
      <c r="Z470" s="980">
        <f t="shared" si="63"/>
        <v>-46113</v>
      </c>
      <c r="AA470" s="984">
        <f t="shared" si="60"/>
        <v>0</v>
      </c>
      <c r="AB470" s="1028"/>
      <c r="AC470" s="967" t="s">
        <v>2222</v>
      </c>
      <c r="AD470" s="994"/>
      <c r="AE470" s="1023"/>
      <c r="AF470" s="994"/>
      <c r="AG470" s="994"/>
    </row>
    <row r="471" ht="13.5" hidden="1" customHeight="1">
      <c r="A471" s="667" t="b">
        <v>0</v>
      </c>
      <c r="B471" s="635" t="s">
        <v>138</v>
      </c>
      <c r="C471" s="635" t="s">
        <v>114</v>
      </c>
      <c r="D471" s="492" t="s">
        <v>404</v>
      </c>
      <c r="E471" s="492" t="s">
        <v>1369</v>
      </c>
      <c r="F471" s="606">
        <v>46113.0</v>
      </c>
      <c r="G471" s="910"/>
      <c r="H471" s="704" t="s">
        <v>2223</v>
      </c>
      <c r="I471" s="492" t="s">
        <v>2224</v>
      </c>
      <c r="J471" s="492" t="s">
        <v>190</v>
      </c>
      <c r="K471" s="643">
        <v>0.0</v>
      </c>
      <c r="L471" s="643">
        <v>0.0</v>
      </c>
      <c r="M471" s="1076"/>
      <c r="N471" s="610"/>
      <c r="O471" s="809" t="s">
        <v>2225</v>
      </c>
      <c r="P471" s="639">
        <v>46125.0</v>
      </c>
      <c r="Q471" s="639">
        <v>46127.0</v>
      </c>
      <c r="R471" s="636">
        <f t="shared" si="53"/>
        <v>2</v>
      </c>
      <c r="S471" s="638"/>
      <c r="T471" s="980">
        <f t="shared" si="65"/>
        <v>-46125</v>
      </c>
      <c r="U471" s="980">
        <f t="shared" si="62"/>
        <v>-46127</v>
      </c>
      <c r="V471" s="638"/>
      <c r="W471" s="982">
        <f t="shared" si="50"/>
        <v>0</v>
      </c>
      <c r="X471" s="982">
        <f t="shared" si="51"/>
        <v>-46125</v>
      </c>
      <c r="Y471" s="638"/>
      <c r="Z471" s="980">
        <f t="shared" si="63"/>
        <v>-46125</v>
      </c>
      <c r="AA471" s="984">
        <f t="shared" si="60"/>
        <v>0</v>
      </c>
      <c r="AB471" s="1028"/>
      <c r="AC471" s="967"/>
      <c r="AD471" s="994"/>
      <c r="AE471" s="1023"/>
      <c r="AF471" s="994"/>
      <c r="AG471" s="994"/>
    </row>
    <row r="472" ht="13.5" hidden="1" customHeight="1">
      <c r="A472" s="667" t="b">
        <v>0</v>
      </c>
      <c r="B472" s="635" t="s">
        <v>135</v>
      </c>
      <c r="C472" s="635" t="s">
        <v>134</v>
      </c>
      <c r="D472" s="629" t="s">
        <v>404</v>
      </c>
      <c r="E472" s="629" t="s">
        <v>1608</v>
      </c>
      <c r="F472" s="628">
        <v>46113.0</v>
      </c>
      <c r="G472" s="902"/>
      <c r="H472" s="704" t="s">
        <v>2226</v>
      </c>
      <c r="I472" s="629" t="s">
        <v>1927</v>
      </c>
      <c r="J472" s="629" t="s">
        <v>190</v>
      </c>
      <c r="K472" s="643">
        <v>0.0</v>
      </c>
      <c r="L472" s="643">
        <v>0.0</v>
      </c>
      <c r="M472" s="1076"/>
      <c r="N472" s="610">
        <v>46132.0</v>
      </c>
      <c r="O472" s="809" t="s">
        <v>2227</v>
      </c>
      <c r="P472" s="639">
        <v>46113.0</v>
      </c>
      <c r="Q472" s="610">
        <v>46127.0</v>
      </c>
      <c r="R472" s="636">
        <f t="shared" si="53"/>
        <v>14</v>
      </c>
      <c r="S472" s="638"/>
      <c r="T472" s="980">
        <f t="shared" si="65"/>
        <v>-46113</v>
      </c>
      <c r="U472" s="980">
        <f t="shared" si="62"/>
        <v>-46127</v>
      </c>
      <c r="V472" s="638"/>
      <c r="W472" s="982">
        <f t="shared" si="50"/>
        <v>0</v>
      </c>
      <c r="X472" s="982">
        <f t="shared" si="51"/>
        <v>-46113</v>
      </c>
      <c r="Y472" s="638"/>
      <c r="Z472" s="980">
        <f t="shared" si="63"/>
        <v>-46113</v>
      </c>
      <c r="AA472" s="984">
        <f t="shared" si="60"/>
        <v>0</v>
      </c>
      <c r="AB472" s="1028"/>
      <c r="AC472" s="967"/>
      <c r="AD472" s="994"/>
      <c r="AE472" s="1023"/>
      <c r="AF472" s="994"/>
      <c r="AG472" s="994"/>
    </row>
    <row r="473" ht="13.5" hidden="1" customHeight="1">
      <c r="A473" s="667" t="b">
        <v>0</v>
      </c>
      <c r="B473" s="635" t="s">
        <v>138</v>
      </c>
      <c r="C473" s="635" t="s">
        <v>134</v>
      </c>
      <c r="D473" s="492" t="s">
        <v>404</v>
      </c>
      <c r="E473" s="492" t="s">
        <v>1333</v>
      </c>
      <c r="F473" s="606">
        <v>46113.0</v>
      </c>
      <c r="G473" s="910"/>
      <c r="H473" s="704" t="s">
        <v>2228</v>
      </c>
      <c r="I473" s="492" t="s">
        <v>2229</v>
      </c>
      <c r="J473" s="492" t="s">
        <v>190</v>
      </c>
      <c r="K473" s="643">
        <v>0.0</v>
      </c>
      <c r="L473" s="643">
        <v>0.0</v>
      </c>
      <c r="M473" s="1076"/>
      <c r="N473" s="610"/>
      <c r="O473" s="809" t="s">
        <v>2230</v>
      </c>
      <c r="P473" s="639">
        <v>46121.0</v>
      </c>
      <c r="Q473" s="639">
        <v>46128.0</v>
      </c>
      <c r="R473" s="636">
        <f t="shared" si="53"/>
        <v>7</v>
      </c>
      <c r="S473" s="638"/>
      <c r="T473" s="980">
        <f t="shared" si="65"/>
        <v>-46121</v>
      </c>
      <c r="U473" s="980">
        <f t="shared" si="62"/>
        <v>-46128</v>
      </c>
      <c r="V473" s="638"/>
      <c r="W473" s="982">
        <f t="shared" si="50"/>
        <v>0</v>
      </c>
      <c r="X473" s="982">
        <f t="shared" si="51"/>
        <v>-46121</v>
      </c>
      <c r="Y473" s="638"/>
      <c r="Z473" s="980">
        <f t="shared" si="63"/>
        <v>-46121</v>
      </c>
      <c r="AA473" s="984">
        <f t="shared" si="60"/>
        <v>0</v>
      </c>
      <c r="AB473" s="1028"/>
      <c r="AC473" s="967"/>
      <c r="AD473" s="994"/>
      <c r="AE473" s="1023"/>
      <c r="AF473" s="994"/>
      <c r="AG473" s="994"/>
    </row>
    <row r="474" ht="13.5" hidden="1" customHeight="1">
      <c r="A474" s="667" t="b">
        <v>0</v>
      </c>
      <c r="B474" s="635" t="s">
        <v>136</v>
      </c>
      <c r="C474" s="635" t="s">
        <v>270</v>
      </c>
      <c r="D474" s="629" t="s">
        <v>404</v>
      </c>
      <c r="E474" s="629" t="s">
        <v>1511</v>
      </c>
      <c r="F474" s="606">
        <v>46113.0</v>
      </c>
      <c r="G474" s="920"/>
      <c r="H474" s="704" t="s">
        <v>2231</v>
      </c>
      <c r="I474" s="629" t="s">
        <v>2217</v>
      </c>
      <c r="J474" s="629" t="s">
        <v>190</v>
      </c>
      <c r="K474" s="643">
        <v>0.0</v>
      </c>
      <c r="L474" s="643">
        <v>0.0</v>
      </c>
      <c r="M474" s="1076"/>
      <c r="N474" s="610"/>
      <c r="O474" s="809" t="s">
        <v>2232</v>
      </c>
      <c r="P474" s="639">
        <v>46125.0</v>
      </c>
      <c r="Q474" s="639">
        <v>46128.0</v>
      </c>
      <c r="R474" s="636">
        <f t="shared" si="53"/>
        <v>3</v>
      </c>
      <c r="S474" s="638"/>
      <c r="T474" s="980"/>
      <c r="U474" s="980">
        <f t="shared" si="62"/>
        <v>-46128</v>
      </c>
      <c r="V474" s="638"/>
      <c r="W474" s="982">
        <f t="shared" si="50"/>
        <v>0</v>
      </c>
      <c r="X474" s="982">
        <f t="shared" si="51"/>
        <v>-46125</v>
      </c>
      <c r="Y474" s="638"/>
      <c r="Z474" s="980">
        <f t="shared" si="63"/>
        <v>-46125</v>
      </c>
      <c r="AA474" s="984">
        <f t="shared" si="60"/>
        <v>0</v>
      </c>
      <c r="AB474" s="1028"/>
      <c r="AC474" s="967"/>
      <c r="AD474" s="994"/>
      <c r="AE474" s="1023"/>
      <c r="AF474" s="994"/>
      <c r="AG474" s="994"/>
    </row>
    <row r="475" ht="13.5" hidden="1" customHeight="1">
      <c r="A475" s="667" t="b">
        <v>0</v>
      </c>
      <c r="B475" s="635" t="s">
        <v>136</v>
      </c>
      <c r="C475" s="635" t="s">
        <v>134</v>
      </c>
      <c r="D475" s="492" t="s">
        <v>404</v>
      </c>
      <c r="E475" s="492" t="s">
        <v>1630</v>
      </c>
      <c r="F475" s="606">
        <v>46113.0</v>
      </c>
      <c r="G475" s="910"/>
      <c r="H475" s="704" t="s">
        <v>2233</v>
      </c>
      <c r="I475" s="492" t="s">
        <v>2234</v>
      </c>
      <c r="J475" s="492" t="s">
        <v>190</v>
      </c>
      <c r="K475" s="643">
        <v>0.0</v>
      </c>
      <c r="L475" s="643">
        <v>0.0</v>
      </c>
      <c r="M475" s="1076"/>
      <c r="N475" s="610"/>
      <c r="O475" s="809" t="s">
        <v>2235</v>
      </c>
      <c r="P475" s="639">
        <v>46128.0</v>
      </c>
      <c r="Q475" s="639">
        <v>46130.0</v>
      </c>
      <c r="R475" s="636">
        <f t="shared" si="53"/>
        <v>2</v>
      </c>
      <c r="S475" s="638"/>
      <c r="T475" s="980"/>
      <c r="U475" s="980"/>
      <c r="V475" s="638"/>
      <c r="W475" s="982">
        <f t="shared" si="50"/>
        <v>0</v>
      </c>
      <c r="X475" s="982">
        <f t="shared" si="51"/>
        <v>-46128</v>
      </c>
      <c r="Y475" s="638"/>
      <c r="Z475" s="980"/>
      <c r="AA475" s="984">
        <f t="shared" si="60"/>
        <v>0</v>
      </c>
      <c r="AB475" s="1028"/>
      <c r="AC475" s="967"/>
      <c r="AD475" s="994"/>
      <c r="AE475" s="994"/>
      <c r="AF475" s="994"/>
      <c r="AG475" s="994"/>
    </row>
    <row r="476" ht="13.5" hidden="1" customHeight="1">
      <c r="A476" s="667" t="b">
        <v>0</v>
      </c>
      <c r="B476" s="635" t="s">
        <v>135</v>
      </c>
      <c r="C476" s="635" t="s">
        <v>134</v>
      </c>
      <c r="D476" s="629" t="s">
        <v>404</v>
      </c>
      <c r="E476" s="629" t="s">
        <v>1369</v>
      </c>
      <c r="F476" s="606">
        <v>46113.0</v>
      </c>
      <c r="G476" s="920"/>
      <c r="H476" s="704" t="s">
        <v>2236</v>
      </c>
      <c r="I476" s="629" t="s">
        <v>2237</v>
      </c>
      <c r="J476" s="629" t="s">
        <v>190</v>
      </c>
      <c r="K476" s="643">
        <v>0.0</v>
      </c>
      <c r="L476" s="643">
        <v>0.0</v>
      </c>
      <c r="M476" s="1076"/>
      <c r="N476" s="610"/>
      <c r="O476" s="809" t="s">
        <v>2238</v>
      </c>
      <c r="P476" s="639">
        <v>46129.0</v>
      </c>
      <c r="Q476" s="639">
        <v>46135.0</v>
      </c>
      <c r="R476" s="636">
        <f t="shared" si="53"/>
        <v>6</v>
      </c>
      <c r="S476" s="638"/>
      <c r="T476" s="980"/>
      <c r="U476" s="980"/>
      <c r="V476" s="639"/>
      <c r="W476" s="982">
        <f t="shared" si="50"/>
        <v>0</v>
      </c>
      <c r="X476" s="982">
        <f t="shared" si="51"/>
        <v>-46129</v>
      </c>
      <c r="Y476" s="638"/>
      <c r="Z476" s="980"/>
      <c r="AA476" s="984">
        <f t="shared" si="60"/>
        <v>0</v>
      </c>
      <c r="AB476" s="1028"/>
      <c r="AC476" s="967"/>
      <c r="AD476" s="994"/>
      <c r="AE476" s="1023"/>
      <c r="AF476" s="994"/>
      <c r="AG476" s="994"/>
    </row>
    <row r="477" ht="13.5" hidden="1" customHeight="1">
      <c r="A477" s="667" t="b">
        <v>0</v>
      </c>
      <c r="B477" s="641" t="s">
        <v>113</v>
      </c>
      <c r="C477" s="641" t="s">
        <v>134</v>
      </c>
      <c r="D477" s="492" t="s">
        <v>480</v>
      </c>
      <c r="E477" s="649" t="s">
        <v>1356</v>
      </c>
      <c r="F477" s="606">
        <v>46054.0</v>
      </c>
      <c r="G477" s="860" t="s">
        <v>2181</v>
      </c>
      <c r="H477" s="649" t="s">
        <v>1505</v>
      </c>
      <c r="I477" s="649" t="s">
        <v>1506</v>
      </c>
      <c r="J477" s="649" t="s">
        <v>190</v>
      </c>
      <c r="K477" s="643">
        <v>0.0</v>
      </c>
      <c r="L477" s="643">
        <v>0.0</v>
      </c>
      <c r="M477" s="1076"/>
      <c r="N477" s="639">
        <v>46078.0</v>
      </c>
      <c r="O477" s="945" t="s">
        <v>2180</v>
      </c>
      <c r="P477" s="651">
        <v>46063.0</v>
      </c>
      <c r="Q477" s="651">
        <v>46065.0</v>
      </c>
      <c r="R477" s="636">
        <f t="shared" si="53"/>
        <v>2</v>
      </c>
      <c r="S477" s="638"/>
      <c r="T477" s="980">
        <f t="shared" ref="T477:T478" si="66">S477-P477</f>
        <v>-46063</v>
      </c>
      <c r="U477" s="980">
        <f t="shared" ref="U477:U478" si="67">S477-Q477</f>
        <v>-46065</v>
      </c>
      <c r="V477" s="638"/>
      <c r="W477" s="982">
        <f t="shared" si="50"/>
        <v>0</v>
      </c>
      <c r="X477" s="982">
        <f t="shared" si="51"/>
        <v>-46063</v>
      </c>
      <c r="Y477" s="638"/>
      <c r="Z477" s="656"/>
      <c r="AA477" s="975"/>
      <c r="AB477" s="989"/>
      <c r="AC477" s="706" t="s">
        <v>1507</v>
      </c>
      <c r="AD477" s="895"/>
      <c r="AE477" s="895"/>
      <c r="AF477" s="895"/>
      <c r="AG477" s="895"/>
    </row>
    <row r="478" ht="13.5" hidden="1" customHeight="1">
      <c r="A478" s="604" t="b">
        <v>0</v>
      </c>
      <c r="B478" s="492" t="s">
        <v>136</v>
      </c>
      <c r="C478" s="492" t="s">
        <v>134</v>
      </c>
      <c r="D478" s="492" t="s">
        <v>408</v>
      </c>
      <c r="E478" s="629" t="s">
        <v>1630</v>
      </c>
      <c r="F478" s="606">
        <v>46143.0</v>
      </c>
      <c r="G478" s="860" t="s">
        <v>1303</v>
      </c>
      <c r="H478" s="617" t="s">
        <v>2239</v>
      </c>
      <c r="I478" s="492" t="s">
        <v>2240</v>
      </c>
      <c r="J478" s="492" t="s">
        <v>190</v>
      </c>
      <c r="K478" s="643">
        <v>0.0</v>
      </c>
      <c r="L478" s="643">
        <v>0.0</v>
      </c>
      <c r="M478" s="622"/>
      <c r="N478" s="674">
        <v>46169.0</v>
      </c>
      <c r="O478" s="1055" t="s">
        <v>2241</v>
      </c>
      <c r="P478" s="1094">
        <v>46161.0</v>
      </c>
      <c r="Q478" s="1094">
        <v>46162.0</v>
      </c>
      <c r="R478" s="612">
        <f t="shared" si="53"/>
        <v>1</v>
      </c>
      <c r="S478" s="613"/>
      <c r="T478" s="612">
        <f t="shared" si="66"/>
        <v>-46161</v>
      </c>
      <c r="U478" s="612">
        <f t="shared" si="67"/>
        <v>-46162</v>
      </c>
      <c r="V478" s="613"/>
      <c r="W478" s="982">
        <f t="shared" si="50"/>
        <v>0</v>
      </c>
      <c r="X478" s="982">
        <f t="shared" si="51"/>
        <v>-46161</v>
      </c>
      <c r="Y478" s="612">
        <f>V478-P478</f>
        <v>-46161</v>
      </c>
      <c r="Z478" s="616"/>
      <c r="AA478" s="878"/>
      <c r="AB478" s="901"/>
      <c r="AC478" s="1051" t="s">
        <v>2242</v>
      </c>
      <c r="AD478" s="71"/>
      <c r="AE478" s="71"/>
      <c r="AF478" s="71"/>
      <c r="AG478" s="59"/>
    </row>
    <row r="479" ht="13.5" hidden="1" customHeight="1">
      <c r="A479" s="1014" t="b">
        <v>1</v>
      </c>
      <c r="B479" s="1082" t="s">
        <v>113</v>
      </c>
      <c r="C479" s="1082" t="s">
        <v>114</v>
      </c>
      <c r="D479" s="649" t="s">
        <v>480</v>
      </c>
      <c r="E479" s="649" t="s">
        <v>1356</v>
      </c>
      <c r="F479" s="606">
        <v>46054.0</v>
      </c>
      <c r="G479" s="860" t="s">
        <v>1305</v>
      </c>
      <c r="H479" s="649" t="s">
        <v>2243</v>
      </c>
      <c r="I479" s="649" t="s">
        <v>2244</v>
      </c>
      <c r="J479" s="649" t="s">
        <v>190</v>
      </c>
      <c r="K479" s="1016">
        <v>0.0</v>
      </c>
      <c r="L479" s="1016">
        <v>0.0</v>
      </c>
      <c r="M479" s="1095"/>
      <c r="N479" s="1017"/>
      <c r="O479" s="1096"/>
      <c r="P479" s="1017">
        <v>46058.0</v>
      </c>
      <c r="Q479" s="1017">
        <v>46059.0</v>
      </c>
      <c r="R479" s="1097">
        <f t="shared" si="53"/>
        <v>1</v>
      </c>
      <c r="S479" s="1083"/>
      <c r="T479" s="1098"/>
      <c r="U479" s="1098"/>
      <c r="V479" s="1083"/>
      <c r="W479" s="1099"/>
      <c r="X479" s="1099"/>
      <c r="Y479" s="1083"/>
      <c r="Z479" s="1098"/>
      <c r="AA479" s="975"/>
      <c r="AB479" s="993" t="s">
        <v>1477</v>
      </c>
      <c r="AC479" s="1100" t="s">
        <v>2245</v>
      </c>
      <c r="AD479" s="1101"/>
      <c r="AE479" s="1102"/>
      <c r="AF479" s="1101"/>
      <c r="AG479" s="1101"/>
    </row>
    <row r="480" ht="13.5" hidden="1" customHeight="1">
      <c r="A480" s="1081" t="b">
        <v>0</v>
      </c>
      <c r="B480" s="635" t="s">
        <v>136</v>
      </c>
      <c r="C480" s="635" t="s">
        <v>134</v>
      </c>
      <c r="D480" s="629" t="s">
        <v>480</v>
      </c>
      <c r="E480" s="629" t="s">
        <v>1369</v>
      </c>
      <c r="F480" s="628">
        <v>46113.0</v>
      </c>
      <c r="G480" s="902" t="s">
        <v>1303</v>
      </c>
      <c r="H480" s="704" t="s">
        <v>2246</v>
      </c>
      <c r="I480" s="629" t="s">
        <v>2247</v>
      </c>
      <c r="J480" s="645" t="s">
        <v>190</v>
      </c>
      <c r="K480" s="643">
        <v>0.0</v>
      </c>
      <c r="L480" s="643">
        <v>0.0</v>
      </c>
      <c r="M480" s="622"/>
      <c r="N480" s="610">
        <v>46129.0</v>
      </c>
      <c r="O480" s="809" t="s">
        <v>2248</v>
      </c>
      <c r="P480" s="639">
        <v>46111.0</v>
      </c>
      <c r="Q480" s="639">
        <v>46119.0</v>
      </c>
      <c r="R480" s="636">
        <f t="shared" si="53"/>
        <v>8</v>
      </c>
      <c r="S480" s="639">
        <v>46119.0</v>
      </c>
      <c r="T480" s="980">
        <f t="shared" ref="T480:T486" si="68">S480-P480</f>
        <v>8</v>
      </c>
      <c r="U480" s="980">
        <f t="shared" ref="U480:U486" si="69">S480-Q480</f>
        <v>0</v>
      </c>
      <c r="V480" s="639">
        <v>46119.0</v>
      </c>
      <c r="W480" s="982">
        <f t="shared" ref="W480:W542" si="70">V480-S480</f>
        <v>0</v>
      </c>
      <c r="X480" s="982">
        <f t="shared" ref="X480:X542" si="71">V480-P480</f>
        <v>8</v>
      </c>
      <c r="Y480" s="638"/>
      <c r="Z480" s="980">
        <f t="shared" ref="Z480:Z483" si="72">Y480-P480</f>
        <v>-46111</v>
      </c>
      <c r="AA480" s="984">
        <f t="shared" ref="AA480:AA483" si="73">Y480-V480</f>
        <v>-46119</v>
      </c>
      <c r="AB480" s="1028"/>
      <c r="AC480" s="967" t="s">
        <v>2249</v>
      </c>
      <c r="AD480" s="994"/>
      <c r="AE480" s="1023"/>
      <c r="AF480" s="994"/>
      <c r="AG480" s="994"/>
    </row>
    <row r="481" ht="13.5" hidden="1" customHeight="1">
      <c r="A481" s="1081" t="b">
        <v>0</v>
      </c>
      <c r="B481" s="635" t="s">
        <v>136</v>
      </c>
      <c r="C481" s="635" t="s">
        <v>134</v>
      </c>
      <c r="D481" s="492" t="s">
        <v>480</v>
      </c>
      <c r="E481" s="492" t="s">
        <v>1369</v>
      </c>
      <c r="F481" s="606">
        <v>46113.0</v>
      </c>
      <c r="G481" s="860" t="s">
        <v>1304</v>
      </c>
      <c r="H481" s="704" t="s">
        <v>2246</v>
      </c>
      <c r="I481" s="492" t="s">
        <v>2247</v>
      </c>
      <c r="J481" s="649" t="s">
        <v>190</v>
      </c>
      <c r="K481" s="643">
        <v>0.0</v>
      </c>
      <c r="L481" s="643">
        <v>0.0</v>
      </c>
      <c r="M481" s="622"/>
      <c r="N481" s="610">
        <v>46129.0</v>
      </c>
      <c r="O481" s="809" t="s">
        <v>2248</v>
      </c>
      <c r="P481" s="639">
        <v>46111.0</v>
      </c>
      <c r="Q481" s="639">
        <v>46119.0</v>
      </c>
      <c r="R481" s="636">
        <f t="shared" si="53"/>
        <v>8</v>
      </c>
      <c r="S481" s="639">
        <v>46119.0</v>
      </c>
      <c r="T481" s="980">
        <f t="shared" si="68"/>
        <v>8</v>
      </c>
      <c r="U481" s="980">
        <f t="shared" si="69"/>
        <v>0</v>
      </c>
      <c r="V481" s="639">
        <v>46119.0</v>
      </c>
      <c r="W481" s="982">
        <f t="shared" si="70"/>
        <v>0</v>
      </c>
      <c r="X481" s="982">
        <f t="shared" si="71"/>
        <v>8</v>
      </c>
      <c r="Y481" s="638"/>
      <c r="Z481" s="980">
        <f t="shared" si="72"/>
        <v>-46111</v>
      </c>
      <c r="AA481" s="984">
        <f t="shared" si="73"/>
        <v>-46119</v>
      </c>
      <c r="AB481" s="1028"/>
      <c r="AC481" s="967" t="s">
        <v>2249</v>
      </c>
      <c r="AD481" s="994"/>
      <c r="AE481" s="994"/>
      <c r="AF481" s="994"/>
      <c r="AG481" s="994"/>
    </row>
    <row r="482" ht="13.5" hidden="1" customHeight="1">
      <c r="A482" s="1081" t="b">
        <v>0</v>
      </c>
      <c r="B482" s="635" t="s">
        <v>136</v>
      </c>
      <c r="C482" s="635" t="s">
        <v>114</v>
      </c>
      <c r="D482" s="629" t="s">
        <v>480</v>
      </c>
      <c r="E482" s="629" t="s">
        <v>1333</v>
      </c>
      <c r="F482" s="628">
        <v>46113.0</v>
      </c>
      <c r="G482" s="902" t="s">
        <v>1303</v>
      </c>
      <c r="H482" s="704" t="s">
        <v>2250</v>
      </c>
      <c r="I482" s="629" t="s">
        <v>2251</v>
      </c>
      <c r="J482" s="629" t="s">
        <v>190</v>
      </c>
      <c r="K482" s="643">
        <v>0.0</v>
      </c>
      <c r="L482" s="643">
        <v>0.0</v>
      </c>
      <c r="M482" s="622"/>
      <c r="N482" s="610">
        <v>46129.0</v>
      </c>
      <c r="O482" s="809" t="s">
        <v>2252</v>
      </c>
      <c r="P482" s="639">
        <v>46114.0</v>
      </c>
      <c r="Q482" s="610">
        <v>46121.0</v>
      </c>
      <c r="R482" s="636">
        <f t="shared" si="53"/>
        <v>7</v>
      </c>
      <c r="S482" s="610">
        <v>46121.0</v>
      </c>
      <c r="T482" s="980">
        <f t="shared" si="68"/>
        <v>7</v>
      </c>
      <c r="U482" s="980">
        <f t="shared" si="69"/>
        <v>0</v>
      </c>
      <c r="V482" s="638"/>
      <c r="W482" s="982">
        <f t="shared" si="70"/>
        <v>-46121</v>
      </c>
      <c r="X482" s="982">
        <f t="shared" si="71"/>
        <v>-46114</v>
      </c>
      <c r="Y482" s="638"/>
      <c r="Z482" s="980">
        <f t="shared" si="72"/>
        <v>-46114</v>
      </c>
      <c r="AA482" s="984">
        <f t="shared" si="73"/>
        <v>0</v>
      </c>
      <c r="AB482" s="1028"/>
      <c r="AC482" s="967" t="s">
        <v>2253</v>
      </c>
      <c r="AD482" s="994"/>
      <c r="AE482" s="1023"/>
      <c r="AF482" s="994"/>
      <c r="AG482" s="994"/>
    </row>
    <row r="483" ht="13.5" hidden="1" customHeight="1">
      <c r="A483" s="1081" t="b">
        <v>0</v>
      </c>
      <c r="B483" s="635" t="s">
        <v>136</v>
      </c>
      <c r="C483" s="635" t="s">
        <v>114</v>
      </c>
      <c r="D483" s="492" t="s">
        <v>480</v>
      </c>
      <c r="E483" s="492" t="s">
        <v>1333</v>
      </c>
      <c r="F483" s="606">
        <v>46113.0</v>
      </c>
      <c r="G483" s="860" t="s">
        <v>1304</v>
      </c>
      <c r="H483" s="704" t="s">
        <v>2250</v>
      </c>
      <c r="I483" s="492" t="s">
        <v>2251</v>
      </c>
      <c r="J483" s="492" t="s">
        <v>190</v>
      </c>
      <c r="K483" s="643">
        <v>0.0</v>
      </c>
      <c r="L483" s="643">
        <v>0.0</v>
      </c>
      <c r="M483" s="622"/>
      <c r="N483" s="610">
        <v>46129.0</v>
      </c>
      <c r="O483" s="809" t="s">
        <v>2252</v>
      </c>
      <c r="P483" s="639">
        <v>46114.0</v>
      </c>
      <c r="Q483" s="610">
        <v>46121.0</v>
      </c>
      <c r="R483" s="636">
        <f t="shared" si="53"/>
        <v>7</v>
      </c>
      <c r="S483" s="610">
        <v>46121.0</v>
      </c>
      <c r="T483" s="980">
        <f t="shared" si="68"/>
        <v>7</v>
      </c>
      <c r="U483" s="980">
        <f t="shared" si="69"/>
        <v>0</v>
      </c>
      <c r="V483" s="638"/>
      <c r="W483" s="982">
        <f t="shared" si="70"/>
        <v>-46121</v>
      </c>
      <c r="X483" s="982">
        <f t="shared" si="71"/>
        <v>-46114</v>
      </c>
      <c r="Y483" s="638"/>
      <c r="Z483" s="980">
        <f t="shared" si="72"/>
        <v>-46114</v>
      </c>
      <c r="AA483" s="984">
        <f t="shared" si="73"/>
        <v>0</v>
      </c>
      <c r="AB483" s="1028"/>
      <c r="AC483" s="967" t="s">
        <v>2253</v>
      </c>
      <c r="AD483" s="994"/>
      <c r="AE483" s="1023"/>
      <c r="AF483" s="994"/>
      <c r="AG483" s="994"/>
    </row>
    <row r="484" ht="13.5" hidden="1" customHeight="1">
      <c r="A484" s="604" t="b">
        <v>0</v>
      </c>
      <c r="B484" s="492" t="s">
        <v>136</v>
      </c>
      <c r="C484" s="492" t="s">
        <v>134</v>
      </c>
      <c r="D484" s="492" t="s">
        <v>408</v>
      </c>
      <c r="E484" s="629" t="s">
        <v>1630</v>
      </c>
      <c r="F484" s="606">
        <v>46143.0</v>
      </c>
      <c r="G484" s="860" t="s">
        <v>1304</v>
      </c>
      <c r="H484" s="617" t="s">
        <v>2239</v>
      </c>
      <c r="I484" s="492" t="s">
        <v>2240</v>
      </c>
      <c r="J484" s="492" t="s">
        <v>190</v>
      </c>
      <c r="K484" s="643">
        <v>0.0</v>
      </c>
      <c r="L484" s="643">
        <v>0.0</v>
      </c>
      <c r="M484" s="622"/>
      <c r="N484" s="674">
        <v>46169.0</v>
      </c>
      <c r="O484" s="1055" t="s">
        <v>2241</v>
      </c>
      <c r="P484" s="1094">
        <v>46161.0</v>
      </c>
      <c r="Q484" s="1094">
        <v>46162.0</v>
      </c>
      <c r="R484" s="612">
        <f t="shared" si="53"/>
        <v>1</v>
      </c>
      <c r="S484" s="613"/>
      <c r="T484" s="612">
        <f t="shared" si="68"/>
        <v>-46161</v>
      </c>
      <c r="U484" s="612">
        <f t="shared" si="69"/>
        <v>-46162</v>
      </c>
      <c r="V484" s="613"/>
      <c r="W484" s="982">
        <f t="shared" si="70"/>
        <v>0</v>
      </c>
      <c r="X484" s="982">
        <f t="shared" si="71"/>
        <v>-46161</v>
      </c>
      <c r="Y484" s="612">
        <f>V484-P484</f>
        <v>-46161</v>
      </c>
      <c r="Z484" s="616"/>
      <c r="AA484" s="878"/>
      <c r="AB484" s="901"/>
      <c r="AC484" s="1051" t="s">
        <v>2242</v>
      </c>
      <c r="AD484" s="71"/>
      <c r="AE484" s="71"/>
      <c r="AF484" s="71"/>
      <c r="AG484" s="59"/>
    </row>
    <row r="485" ht="13.5" hidden="1" customHeight="1">
      <c r="A485" s="667" t="b">
        <v>0</v>
      </c>
      <c r="B485" s="635" t="s">
        <v>135</v>
      </c>
      <c r="C485" s="635" t="s">
        <v>134</v>
      </c>
      <c r="D485" s="492" t="s">
        <v>408</v>
      </c>
      <c r="E485" s="492" t="s">
        <v>1369</v>
      </c>
      <c r="F485" s="606">
        <v>46143.0</v>
      </c>
      <c r="G485" s="860" t="s">
        <v>1303</v>
      </c>
      <c r="H485" s="704" t="s">
        <v>2254</v>
      </c>
      <c r="I485" s="492" t="s">
        <v>2255</v>
      </c>
      <c r="J485" s="492" t="s">
        <v>190</v>
      </c>
      <c r="K485" s="643">
        <v>0.0</v>
      </c>
      <c r="L485" s="643">
        <v>0.0</v>
      </c>
      <c r="M485" s="1076"/>
      <c r="N485" s="610">
        <v>46168.0</v>
      </c>
      <c r="O485" s="809" t="s">
        <v>2256</v>
      </c>
      <c r="P485" s="639">
        <v>46127.0</v>
      </c>
      <c r="Q485" s="639">
        <v>46156.0</v>
      </c>
      <c r="R485" s="636">
        <f t="shared" si="53"/>
        <v>29</v>
      </c>
      <c r="S485" s="639">
        <v>46156.0</v>
      </c>
      <c r="T485" s="612">
        <f t="shared" si="68"/>
        <v>29</v>
      </c>
      <c r="U485" s="980">
        <f t="shared" si="69"/>
        <v>0</v>
      </c>
      <c r="V485" s="638"/>
      <c r="W485" s="982">
        <f t="shared" si="70"/>
        <v>-46156</v>
      </c>
      <c r="X485" s="982">
        <f t="shared" si="71"/>
        <v>-46127</v>
      </c>
      <c r="Y485" s="638"/>
      <c r="Z485" s="980"/>
      <c r="AA485" s="984">
        <f>Y485-V485</f>
        <v>0</v>
      </c>
      <c r="AB485" s="989"/>
      <c r="AC485" s="967" t="s">
        <v>2257</v>
      </c>
      <c r="AD485" s="994"/>
      <c r="AE485" s="994"/>
      <c r="AF485" s="994"/>
      <c r="AG485" s="994"/>
    </row>
    <row r="486" ht="13.5" hidden="1" customHeight="1">
      <c r="A486" s="604" t="b">
        <v>0</v>
      </c>
      <c r="B486" s="492" t="s">
        <v>138</v>
      </c>
      <c r="C486" s="492" t="s">
        <v>134</v>
      </c>
      <c r="D486" s="492" t="s">
        <v>408</v>
      </c>
      <c r="E486" s="629" t="s">
        <v>1369</v>
      </c>
      <c r="F486" s="606">
        <v>46143.0</v>
      </c>
      <c r="G486" s="902" t="s">
        <v>1305</v>
      </c>
      <c r="H486" s="634" t="s">
        <v>2166</v>
      </c>
      <c r="I486" s="629" t="s">
        <v>2167</v>
      </c>
      <c r="J486" s="629" t="s">
        <v>190</v>
      </c>
      <c r="K486" s="643">
        <v>0.0</v>
      </c>
      <c r="L486" s="643">
        <v>0.0</v>
      </c>
      <c r="M486" s="688"/>
      <c r="N486" s="610">
        <v>46170.0</v>
      </c>
      <c r="O486" s="860" t="s">
        <v>2168</v>
      </c>
      <c r="P486" s="610">
        <v>46163.0</v>
      </c>
      <c r="Q486" s="610">
        <v>46168.0</v>
      </c>
      <c r="R486" s="612">
        <f t="shared" si="53"/>
        <v>5</v>
      </c>
      <c r="S486" s="613"/>
      <c r="T486" s="612">
        <f t="shared" si="68"/>
        <v>-46163</v>
      </c>
      <c r="U486" s="612">
        <f t="shared" si="69"/>
        <v>-46168</v>
      </c>
      <c r="V486" s="613"/>
      <c r="W486" s="982">
        <f t="shared" si="70"/>
        <v>0</v>
      </c>
      <c r="X486" s="982">
        <f t="shared" si="71"/>
        <v>-46163</v>
      </c>
      <c r="Y486" s="612">
        <f>V486-P486</f>
        <v>-46163</v>
      </c>
      <c r="Z486" s="616"/>
      <c r="AA486" s="878"/>
      <c r="AB486" s="901" t="s">
        <v>2258</v>
      </c>
      <c r="AC486" s="1051" t="s">
        <v>2259</v>
      </c>
      <c r="AD486" s="71"/>
      <c r="AE486" s="71"/>
      <c r="AF486" s="71"/>
      <c r="AG486" s="59"/>
    </row>
    <row r="487" ht="13.5" hidden="1" customHeight="1">
      <c r="A487" s="667" t="b">
        <v>0</v>
      </c>
      <c r="B487" s="635" t="s">
        <v>135</v>
      </c>
      <c r="C487" s="635" t="s">
        <v>134</v>
      </c>
      <c r="D487" s="492" t="s">
        <v>408</v>
      </c>
      <c r="E487" s="492" t="s">
        <v>1369</v>
      </c>
      <c r="F487" s="606">
        <v>46113.0</v>
      </c>
      <c r="G487" s="910"/>
      <c r="H487" s="704" t="s">
        <v>2260</v>
      </c>
      <c r="I487" s="492" t="s">
        <v>2261</v>
      </c>
      <c r="J487" s="492" t="s">
        <v>190</v>
      </c>
      <c r="K487" s="643">
        <v>0.0</v>
      </c>
      <c r="L487" s="643">
        <v>0.0</v>
      </c>
      <c r="M487" s="1076"/>
      <c r="N487" s="610"/>
      <c r="O487" s="809"/>
      <c r="P487" s="639">
        <v>46136.0</v>
      </c>
      <c r="Q487" s="639">
        <v>46139.0</v>
      </c>
      <c r="R487" s="636">
        <f t="shared" si="53"/>
        <v>3</v>
      </c>
      <c r="S487" s="638"/>
      <c r="T487" s="980"/>
      <c r="U487" s="980"/>
      <c r="V487" s="638"/>
      <c r="W487" s="982">
        <f t="shared" si="70"/>
        <v>0</v>
      </c>
      <c r="X487" s="982">
        <f t="shared" si="71"/>
        <v>-46136</v>
      </c>
      <c r="Y487" s="638"/>
      <c r="Z487" s="980"/>
      <c r="AA487" s="984">
        <f t="shared" ref="AA487:AA490" si="74">Y487-V487</f>
        <v>0</v>
      </c>
      <c r="AB487" s="1028"/>
      <c r="AC487" s="967" t="s">
        <v>2262</v>
      </c>
      <c r="AD487" s="994"/>
      <c r="AE487" s="1023"/>
      <c r="AF487" s="994"/>
      <c r="AG487" s="994"/>
    </row>
    <row r="488" ht="13.5" hidden="1" customHeight="1">
      <c r="A488" s="667" t="b">
        <v>0</v>
      </c>
      <c r="B488" s="635" t="s">
        <v>138</v>
      </c>
      <c r="C488" s="635" t="s">
        <v>114</v>
      </c>
      <c r="D488" s="629" t="s">
        <v>408</v>
      </c>
      <c r="E488" s="629" t="s">
        <v>1369</v>
      </c>
      <c r="F488" s="606">
        <v>46113.0</v>
      </c>
      <c r="G488" s="920"/>
      <c r="H488" s="704" t="s">
        <v>2263</v>
      </c>
      <c r="I488" s="629" t="s">
        <v>2264</v>
      </c>
      <c r="J488" s="629" t="s">
        <v>190</v>
      </c>
      <c r="K488" s="643">
        <v>0.0</v>
      </c>
      <c r="L488" s="643">
        <v>0.0</v>
      </c>
      <c r="M488" s="1076"/>
      <c r="N488" s="610"/>
      <c r="O488" s="809"/>
      <c r="P488" s="639">
        <v>46135.0</v>
      </c>
      <c r="Q488" s="639">
        <v>46137.0</v>
      </c>
      <c r="R488" s="636">
        <f t="shared" si="53"/>
        <v>2</v>
      </c>
      <c r="S488" s="638"/>
      <c r="T488" s="980"/>
      <c r="U488" s="980"/>
      <c r="V488" s="638"/>
      <c r="W488" s="982">
        <f t="shared" si="70"/>
        <v>0</v>
      </c>
      <c r="X488" s="982">
        <f t="shared" si="71"/>
        <v>-46135</v>
      </c>
      <c r="Y488" s="638"/>
      <c r="Z488" s="980"/>
      <c r="AA488" s="984">
        <f t="shared" si="74"/>
        <v>0</v>
      </c>
      <c r="AB488" s="1028"/>
      <c r="AC488" s="967" t="s">
        <v>2265</v>
      </c>
      <c r="AD488" s="994"/>
      <c r="AE488" s="1023"/>
      <c r="AF488" s="994"/>
      <c r="AG488" s="994"/>
    </row>
    <row r="489" ht="13.5" hidden="1" customHeight="1">
      <c r="A489" s="667" t="b">
        <v>0</v>
      </c>
      <c r="B489" s="635" t="s">
        <v>136</v>
      </c>
      <c r="C489" s="635" t="s">
        <v>134</v>
      </c>
      <c r="D489" s="492" t="s">
        <v>408</v>
      </c>
      <c r="E489" s="492" t="s">
        <v>1608</v>
      </c>
      <c r="F489" s="606">
        <v>46113.0</v>
      </c>
      <c r="G489" s="910"/>
      <c r="H489" s="704" t="s">
        <v>2266</v>
      </c>
      <c r="I489" s="492" t="s">
        <v>2267</v>
      </c>
      <c r="J489" s="492" t="s">
        <v>190</v>
      </c>
      <c r="K489" s="643">
        <v>0.0</v>
      </c>
      <c r="L489" s="643">
        <v>0.0</v>
      </c>
      <c r="M489" s="1076"/>
      <c r="N489" s="610"/>
      <c r="O489" s="809"/>
      <c r="P489" s="639">
        <v>46136.0</v>
      </c>
      <c r="Q489" s="639">
        <v>46138.0</v>
      </c>
      <c r="R489" s="636">
        <f t="shared" si="53"/>
        <v>2</v>
      </c>
      <c r="S489" s="638"/>
      <c r="T489" s="980"/>
      <c r="U489" s="980"/>
      <c r="V489" s="638"/>
      <c r="W489" s="982">
        <f t="shared" si="70"/>
        <v>0</v>
      </c>
      <c r="X489" s="982">
        <f t="shared" si="71"/>
        <v>-46136</v>
      </c>
      <c r="Y489" s="638"/>
      <c r="Z489" s="980"/>
      <c r="AA489" s="984">
        <f t="shared" si="74"/>
        <v>0</v>
      </c>
      <c r="AB489" s="1028"/>
      <c r="AC489" s="967"/>
      <c r="AD489" s="994"/>
      <c r="AE489" s="1023"/>
      <c r="AF489" s="994"/>
      <c r="AG489" s="994"/>
    </row>
    <row r="490" ht="13.5" hidden="1" customHeight="1">
      <c r="A490" s="667" t="b">
        <v>0</v>
      </c>
      <c r="B490" s="635" t="s">
        <v>138</v>
      </c>
      <c r="C490" s="635" t="s">
        <v>114</v>
      </c>
      <c r="D490" s="629" t="s">
        <v>408</v>
      </c>
      <c r="E490" s="629" t="s">
        <v>1369</v>
      </c>
      <c r="F490" s="628">
        <v>46113.0</v>
      </c>
      <c r="G490" s="902" t="s">
        <v>1304</v>
      </c>
      <c r="H490" s="943" t="s">
        <v>2268</v>
      </c>
      <c r="I490" s="629" t="s">
        <v>2269</v>
      </c>
      <c r="J490" s="629" t="s">
        <v>192</v>
      </c>
      <c r="K490" s="643">
        <v>0.0</v>
      </c>
      <c r="L490" s="643">
        <v>0.0</v>
      </c>
      <c r="M490" s="1076"/>
      <c r="N490" s="639">
        <v>46139.0</v>
      </c>
      <c r="O490" s="945" t="s">
        <v>2270</v>
      </c>
      <c r="P490" s="639">
        <v>46112.0</v>
      </c>
      <c r="Q490" s="639">
        <v>46121.0</v>
      </c>
      <c r="R490" s="636">
        <f t="shared" si="53"/>
        <v>9</v>
      </c>
      <c r="S490" s="638"/>
      <c r="T490" s="980">
        <f t="shared" ref="T490:T505" si="75">S490-P490</f>
        <v>-46112</v>
      </c>
      <c r="U490" s="980">
        <f t="shared" ref="U490:U505" si="76">S490-Q490</f>
        <v>-46121</v>
      </c>
      <c r="V490" s="638"/>
      <c r="W490" s="982">
        <f t="shared" si="70"/>
        <v>0</v>
      </c>
      <c r="X490" s="982">
        <f t="shared" si="71"/>
        <v>-46112</v>
      </c>
      <c r="Y490" s="638"/>
      <c r="Z490" s="980">
        <f>Y490-P490</f>
        <v>-46112</v>
      </c>
      <c r="AA490" s="984">
        <f t="shared" si="74"/>
        <v>0</v>
      </c>
      <c r="AB490" s="1028"/>
      <c r="AC490" s="216" t="s">
        <v>2271</v>
      </c>
      <c r="AD490" s="968"/>
      <c r="AE490" s="1023"/>
      <c r="AF490" s="968"/>
      <c r="AG490" s="968"/>
    </row>
    <row r="491" ht="13.5" hidden="1" customHeight="1">
      <c r="A491" s="604" t="b">
        <v>0</v>
      </c>
      <c r="B491" s="492" t="s">
        <v>138</v>
      </c>
      <c r="C491" s="492" t="s">
        <v>114</v>
      </c>
      <c r="D491" s="492" t="s">
        <v>408</v>
      </c>
      <c r="E491" s="492" t="s">
        <v>1333</v>
      </c>
      <c r="F491" s="606">
        <v>46143.0</v>
      </c>
      <c r="G491" s="860" t="s">
        <v>1305</v>
      </c>
      <c r="H491" s="617" t="s">
        <v>2016</v>
      </c>
      <c r="I491" s="492" t="s">
        <v>2017</v>
      </c>
      <c r="J491" s="649" t="s">
        <v>190</v>
      </c>
      <c r="K491" s="643">
        <v>0.0</v>
      </c>
      <c r="L491" s="643">
        <v>0.0</v>
      </c>
      <c r="M491" s="688"/>
      <c r="N491" s="613"/>
      <c r="O491" s="1073"/>
      <c r="P491" s="610">
        <v>46167.0</v>
      </c>
      <c r="Q491" s="610">
        <v>46169.0</v>
      </c>
      <c r="R491" s="612">
        <f t="shared" si="53"/>
        <v>2</v>
      </c>
      <c r="S491" s="613"/>
      <c r="T491" s="612">
        <f t="shared" si="75"/>
        <v>-46167</v>
      </c>
      <c r="U491" s="612">
        <f t="shared" si="76"/>
        <v>-46169</v>
      </c>
      <c r="V491" s="613"/>
      <c r="W491" s="982">
        <f t="shared" si="70"/>
        <v>0</v>
      </c>
      <c r="X491" s="982">
        <f t="shared" si="71"/>
        <v>-46167</v>
      </c>
      <c r="Y491" s="612">
        <f t="shared" ref="Y491:Y492" si="77">V491-P491</f>
        <v>-46167</v>
      </c>
      <c r="Z491" s="620"/>
      <c r="AA491" s="124"/>
      <c r="AB491" s="901" t="s">
        <v>2118</v>
      </c>
      <c r="AC491" s="1051" t="s">
        <v>2272</v>
      </c>
      <c r="AD491" s="71"/>
      <c r="AE491" s="71"/>
      <c r="AF491" s="71"/>
      <c r="AG491" s="59"/>
    </row>
    <row r="492" ht="13.5" hidden="1" customHeight="1">
      <c r="A492" s="604" t="b">
        <v>0</v>
      </c>
      <c r="B492" s="492" t="s">
        <v>135</v>
      </c>
      <c r="C492" s="492" t="s">
        <v>114</v>
      </c>
      <c r="D492" s="629" t="s">
        <v>408</v>
      </c>
      <c r="E492" s="629" t="s">
        <v>1421</v>
      </c>
      <c r="F492" s="606">
        <v>46143.0</v>
      </c>
      <c r="G492" s="902" t="s">
        <v>1305</v>
      </c>
      <c r="H492" s="634" t="s">
        <v>2019</v>
      </c>
      <c r="I492" s="629" t="s">
        <v>2020</v>
      </c>
      <c r="J492" s="645" t="s">
        <v>190</v>
      </c>
      <c r="K492" s="643">
        <v>0.0</v>
      </c>
      <c r="L492" s="643">
        <v>0.0</v>
      </c>
      <c r="M492" s="688"/>
      <c r="N492" s="613"/>
      <c r="O492" s="1073"/>
      <c r="P492" s="610">
        <v>46167.0</v>
      </c>
      <c r="Q492" s="610">
        <v>46169.0</v>
      </c>
      <c r="R492" s="612">
        <f t="shared" si="53"/>
        <v>2</v>
      </c>
      <c r="S492" s="613"/>
      <c r="T492" s="612">
        <f t="shared" si="75"/>
        <v>-46167</v>
      </c>
      <c r="U492" s="612">
        <f t="shared" si="76"/>
        <v>-46169</v>
      </c>
      <c r="V492" s="613"/>
      <c r="W492" s="982">
        <f t="shared" si="70"/>
        <v>0</v>
      </c>
      <c r="X492" s="982">
        <f t="shared" si="71"/>
        <v>-46167</v>
      </c>
      <c r="Y492" s="612">
        <f t="shared" si="77"/>
        <v>-46167</v>
      </c>
      <c r="Z492" s="616"/>
      <c r="AA492" s="878"/>
      <c r="AB492" s="901" t="s">
        <v>2258</v>
      </c>
      <c r="AC492" s="216" t="s">
        <v>1305</v>
      </c>
      <c r="AD492" s="878"/>
      <c r="AE492" s="1103"/>
      <c r="AF492" s="878"/>
      <c r="AG492" s="878"/>
    </row>
    <row r="493" ht="13.5" hidden="1" customHeight="1">
      <c r="A493" s="1081" t="b">
        <v>0</v>
      </c>
      <c r="B493" s="635" t="s">
        <v>113</v>
      </c>
      <c r="C493" s="635" t="s">
        <v>134</v>
      </c>
      <c r="D493" s="492" t="s">
        <v>408</v>
      </c>
      <c r="E493" s="492" t="s">
        <v>1356</v>
      </c>
      <c r="F493" s="606">
        <v>46113.0</v>
      </c>
      <c r="G493" s="910"/>
      <c r="H493" s="940" t="s">
        <v>2273</v>
      </c>
      <c r="I493" s="492" t="s">
        <v>1408</v>
      </c>
      <c r="J493" s="492" t="s">
        <v>190</v>
      </c>
      <c r="K493" s="987">
        <v>0.0</v>
      </c>
      <c r="L493" s="987">
        <v>0.0</v>
      </c>
      <c r="M493" s="1076"/>
      <c r="N493" s="639"/>
      <c r="O493" s="945"/>
      <c r="P493" s="639">
        <v>46077.0</v>
      </c>
      <c r="Q493" s="639">
        <v>46079.0</v>
      </c>
      <c r="R493" s="656"/>
      <c r="S493" s="638"/>
      <c r="T493" s="980">
        <f t="shared" si="75"/>
        <v>-46077</v>
      </c>
      <c r="U493" s="980">
        <f t="shared" si="76"/>
        <v>-46079</v>
      </c>
      <c r="V493" s="638"/>
      <c r="W493" s="982">
        <f t="shared" si="70"/>
        <v>0</v>
      </c>
      <c r="X493" s="982">
        <f t="shared" si="71"/>
        <v>-46077</v>
      </c>
      <c r="Y493" s="638"/>
      <c r="Z493" s="980">
        <f t="shared" ref="Z493:Z496" si="78">Y493-P493</f>
        <v>-46077</v>
      </c>
      <c r="AA493" s="984">
        <f t="shared" ref="AA493:AA496" si="79">Y493-V493</f>
        <v>0</v>
      </c>
      <c r="AB493" s="1028"/>
      <c r="AC493" s="967" t="s">
        <v>2274</v>
      </c>
      <c r="AD493" s="968"/>
      <c r="AE493" s="1023"/>
      <c r="AF493" s="968"/>
      <c r="AG493" s="968"/>
    </row>
    <row r="494" ht="13.5" hidden="1" customHeight="1">
      <c r="A494" s="1081" t="b">
        <v>0</v>
      </c>
      <c r="B494" s="492" t="s">
        <v>135</v>
      </c>
      <c r="C494" s="492" t="s">
        <v>134</v>
      </c>
      <c r="D494" s="629" t="s">
        <v>408</v>
      </c>
      <c r="E494" s="629" t="s">
        <v>1369</v>
      </c>
      <c r="F494" s="628">
        <v>46113.0</v>
      </c>
      <c r="G494" s="860" t="s">
        <v>1303</v>
      </c>
      <c r="H494" s="931" t="s">
        <v>2275</v>
      </c>
      <c r="I494" s="492" t="s">
        <v>2276</v>
      </c>
      <c r="J494" s="492" t="s">
        <v>190</v>
      </c>
      <c r="K494" s="618">
        <v>0.0</v>
      </c>
      <c r="L494" s="618">
        <v>0.0</v>
      </c>
      <c r="M494" s="622"/>
      <c r="N494" s="610"/>
      <c r="O494" s="809"/>
      <c r="P494" s="610">
        <v>46073.0</v>
      </c>
      <c r="Q494" s="610">
        <v>46080.0</v>
      </c>
      <c r="R494" s="636">
        <f t="shared" ref="R494:R495" si="80">Q494-P494</f>
        <v>7</v>
      </c>
      <c r="S494" s="610">
        <v>46081.0</v>
      </c>
      <c r="T494" s="980">
        <f t="shared" si="75"/>
        <v>8</v>
      </c>
      <c r="U494" s="980">
        <f t="shared" si="76"/>
        <v>1</v>
      </c>
      <c r="V494" s="610"/>
      <c r="W494" s="982">
        <f t="shared" si="70"/>
        <v>-46081</v>
      </c>
      <c r="X494" s="982">
        <f t="shared" si="71"/>
        <v>-46073</v>
      </c>
      <c r="Y494" s="981"/>
      <c r="Z494" s="980">
        <f t="shared" si="78"/>
        <v>-46073</v>
      </c>
      <c r="AA494" s="984">
        <f t="shared" si="79"/>
        <v>0</v>
      </c>
      <c r="AB494" s="715"/>
      <c r="AC494" s="858" t="s">
        <v>2277</v>
      </c>
      <c r="AD494" s="948"/>
      <c r="AE494" s="1023"/>
      <c r="AF494" s="948"/>
      <c r="AG494" s="948"/>
    </row>
    <row r="495" ht="13.5" hidden="1" customHeight="1">
      <c r="A495" s="1081" t="b">
        <v>0</v>
      </c>
      <c r="B495" s="492" t="s">
        <v>135</v>
      </c>
      <c r="C495" s="492" t="s">
        <v>134</v>
      </c>
      <c r="D495" s="492" t="s">
        <v>408</v>
      </c>
      <c r="E495" s="492" t="s">
        <v>1369</v>
      </c>
      <c r="F495" s="606">
        <v>46113.0</v>
      </c>
      <c r="G495" s="860" t="s">
        <v>1304</v>
      </c>
      <c r="H495" s="813" t="s">
        <v>2275</v>
      </c>
      <c r="I495" s="492" t="s">
        <v>2276</v>
      </c>
      <c r="J495" s="492" t="s">
        <v>190</v>
      </c>
      <c r="K495" s="618">
        <v>0.0</v>
      </c>
      <c r="L495" s="618">
        <v>0.0</v>
      </c>
      <c r="M495" s="622"/>
      <c r="N495" s="610"/>
      <c r="O495" s="809"/>
      <c r="P495" s="610">
        <v>46073.0</v>
      </c>
      <c r="Q495" s="610">
        <v>46080.0</v>
      </c>
      <c r="R495" s="636">
        <f t="shared" si="80"/>
        <v>7</v>
      </c>
      <c r="S495" s="610">
        <v>46081.0</v>
      </c>
      <c r="T495" s="980">
        <f t="shared" si="75"/>
        <v>8</v>
      </c>
      <c r="U495" s="980">
        <f t="shared" si="76"/>
        <v>1</v>
      </c>
      <c r="V495" s="610"/>
      <c r="W495" s="982">
        <f t="shared" si="70"/>
        <v>-46081</v>
      </c>
      <c r="X495" s="982">
        <f t="shared" si="71"/>
        <v>-46073</v>
      </c>
      <c r="Y495" s="981"/>
      <c r="Z495" s="980">
        <f t="shared" si="78"/>
        <v>-46073</v>
      </c>
      <c r="AA495" s="984">
        <f t="shared" si="79"/>
        <v>0</v>
      </c>
      <c r="AB495" s="715"/>
      <c r="AC495" s="858" t="s">
        <v>2278</v>
      </c>
      <c r="AD495" s="948"/>
      <c r="AE495" s="1023"/>
      <c r="AF495" s="948"/>
      <c r="AG495" s="948"/>
    </row>
    <row r="496" ht="13.5" hidden="1" customHeight="1">
      <c r="A496" s="1081" t="b">
        <v>0</v>
      </c>
      <c r="B496" s="635" t="s">
        <v>135</v>
      </c>
      <c r="C496" s="635" t="s">
        <v>134</v>
      </c>
      <c r="D496" s="629" t="s">
        <v>408</v>
      </c>
      <c r="E496" s="629" t="s">
        <v>1369</v>
      </c>
      <c r="F496" s="606">
        <v>46113.0</v>
      </c>
      <c r="G496" s="920"/>
      <c r="H496" s="704" t="s">
        <v>2279</v>
      </c>
      <c r="I496" s="629" t="s">
        <v>1449</v>
      </c>
      <c r="J496" s="629" t="s">
        <v>190</v>
      </c>
      <c r="K496" s="987">
        <v>0.0</v>
      </c>
      <c r="L496" s="987">
        <v>0.0</v>
      </c>
      <c r="M496" s="1076"/>
      <c r="N496" s="610"/>
      <c r="O496" s="945"/>
      <c r="P496" s="639">
        <v>46083.0</v>
      </c>
      <c r="Q496" s="639">
        <v>46087.0</v>
      </c>
      <c r="R496" s="636"/>
      <c r="S496" s="638"/>
      <c r="T496" s="980">
        <f t="shared" si="75"/>
        <v>-46083</v>
      </c>
      <c r="U496" s="980">
        <f t="shared" si="76"/>
        <v>-46087</v>
      </c>
      <c r="V496" s="638"/>
      <c r="W496" s="982">
        <f t="shared" si="70"/>
        <v>0</v>
      </c>
      <c r="X496" s="982">
        <f t="shared" si="71"/>
        <v>-46083</v>
      </c>
      <c r="Y496" s="638"/>
      <c r="Z496" s="980">
        <f t="shared" si="78"/>
        <v>-46083</v>
      </c>
      <c r="AA496" s="984">
        <f t="shared" si="79"/>
        <v>0</v>
      </c>
      <c r="AB496" s="1028"/>
      <c r="AC496" s="967" t="s">
        <v>2280</v>
      </c>
      <c r="AD496" s="994"/>
      <c r="AE496" s="1023"/>
      <c r="AF496" s="994"/>
      <c r="AG496" s="994"/>
    </row>
    <row r="497" ht="13.5" hidden="1" customHeight="1">
      <c r="A497" s="604" t="b">
        <v>0</v>
      </c>
      <c r="B497" s="492" t="s">
        <v>34</v>
      </c>
      <c r="C497" s="492" t="s">
        <v>134</v>
      </c>
      <c r="D497" s="492" t="s">
        <v>408</v>
      </c>
      <c r="E497" s="492" t="s">
        <v>1608</v>
      </c>
      <c r="F497" s="606">
        <v>46143.0</v>
      </c>
      <c r="G497" s="860" t="s">
        <v>1305</v>
      </c>
      <c r="H497" s="617" t="s">
        <v>2022</v>
      </c>
      <c r="I497" s="492" t="s">
        <v>2023</v>
      </c>
      <c r="J497" s="492" t="s">
        <v>190</v>
      </c>
      <c r="K497" s="643">
        <v>0.0</v>
      </c>
      <c r="L497" s="643">
        <v>0.0</v>
      </c>
      <c r="M497" s="688"/>
      <c r="N497" s="613"/>
      <c r="O497" s="860"/>
      <c r="P497" s="610">
        <v>46157.0</v>
      </c>
      <c r="Q497" s="610">
        <v>46169.0</v>
      </c>
      <c r="R497" s="612">
        <f>Q497-P497</f>
        <v>12</v>
      </c>
      <c r="S497" s="613"/>
      <c r="T497" s="612">
        <f t="shared" si="75"/>
        <v>-46157</v>
      </c>
      <c r="U497" s="612">
        <f t="shared" si="76"/>
        <v>-46169</v>
      </c>
      <c r="V497" s="613"/>
      <c r="W497" s="982">
        <f t="shared" si="70"/>
        <v>0</v>
      </c>
      <c r="X497" s="982">
        <f t="shared" si="71"/>
        <v>-46157</v>
      </c>
      <c r="Y497" s="612">
        <f>V497-P497</f>
        <v>-46157</v>
      </c>
      <c r="Z497" s="620"/>
      <c r="AA497" s="124"/>
      <c r="AB497" s="901" t="s">
        <v>2118</v>
      </c>
      <c r="AC497" s="1051" t="s">
        <v>2281</v>
      </c>
      <c r="AD497" s="71"/>
      <c r="AE497" s="71"/>
      <c r="AF497" s="71"/>
      <c r="AG497" s="59"/>
    </row>
    <row r="498" ht="13.5" hidden="1" customHeight="1">
      <c r="A498" s="1081" t="b">
        <v>0</v>
      </c>
      <c r="B498" s="635" t="s">
        <v>135</v>
      </c>
      <c r="C498" s="635" t="s">
        <v>134</v>
      </c>
      <c r="D498" s="629" t="s">
        <v>408</v>
      </c>
      <c r="E498" s="629" t="s">
        <v>1421</v>
      </c>
      <c r="F498" s="628">
        <v>46113.0</v>
      </c>
      <c r="G498" s="920"/>
      <c r="H498" s="943" t="s">
        <v>2282</v>
      </c>
      <c r="I498" s="629" t="s">
        <v>2283</v>
      </c>
      <c r="J498" s="645" t="s">
        <v>190</v>
      </c>
      <c r="K498" s="643">
        <v>0.0</v>
      </c>
      <c r="L498" s="643">
        <v>0.0</v>
      </c>
      <c r="M498" s="1076"/>
      <c r="N498" s="639"/>
      <c r="O498" s="945"/>
      <c r="P498" s="639">
        <v>46084.0</v>
      </c>
      <c r="Q498" s="639">
        <v>46090.0</v>
      </c>
      <c r="R498" s="656"/>
      <c r="S498" s="638"/>
      <c r="T498" s="980">
        <f t="shared" si="75"/>
        <v>-46084</v>
      </c>
      <c r="U498" s="980">
        <f t="shared" si="76"/>
        <v>-46090</v>
      </c>
      <c r="V498" s="638"/>
      <c r="W498" s="982">
        <f t="shared" si="70"/>
        <v>0</v>
      </c>
      <c r="X498" s="982">
        <f t="shared" si="71"/>
        <v>-46084</v>
      </c>
      <c r="Y498" s="638"/>
      <c r="Z498" s="980">
        <f t="shared" ref="Z498:Z501" si="81">Y498-P498</f>
        <v>-46084</v>
      </c>
      <c r="AA498" s="984">
        <f t="shared" ref="AA498:AA501" si="82">Y498-V498</f>
        <v>0</v>
      </c>
      <c r="AB498" s="1029" t="s">
        <v>1477</v>
      </c>
      <c r="AC498" s="714" t="s">
        <v>2284</v>
      </c>
      <c r="AD498" s="968"/>
      <c r="AE498" s="1023"/>
      <c r="AF498" s="968"/>
      <c r="AG498" s="968"/>
    </row>
    <row r="499" ht="13.5" hidden="1" customHeight="1">
      <c r="A499" s="1081" t="b">
        <v>0</v>
      </c>
      <c r="B499" s="635" t="s">
        <v>138</v>
      </c>
      <c r="C499" s="635" t="s">
        <v>134</v>
      </c>
      <c r="D499" s="492" t="s">
        <v>408</v>
      </c>
      <c r="E499" s="492" t="s">
        <v>1333</v>
      </c>
      <c r="F499" s="606">
        <v>46113.0</v>
      </c>
      <c r="G499" s="910"/>
      <c r="H499" s="704" t="s">
        <v>2285</v>
      </c>
      <c r="I499" s="492" t="s">
        <v>1529</v>
      </c>
      <c r="J499" s="649" t="s">
        <v>190</v>
      </c>
      <c r="K499" s="643">
        <v>0.0</v>
      </c>
      <c r="L499" s="643">
        <v>0.0</v>
      </c>
      <c r="M499" s="1076"/>
      <c r="N499" s="610"/>
      <c r="O499" s="809"/>
      <c r="P499" s="639">
        <v>46094.0</v>
      </c>
      <c r="Q499" s="639">
        <v>46097.0</v>
      </c>
      <c r="R499" s="636">
        <f t="shared" ref="R499:R502" si="83">Q499-P499</f>
        <v>3</v>
      </c>
      <c r="S499" s="638"/>
      <c r="T499" s="980">
        <f t="shared" si="75"/>
        <v>-46094</v>
      </c>
      <c r="U499" s="980">
        <f t="shared" si="76"/>
        <v>-46097</v>
      </c>
      <c r="V499" s="638"/>
      <c r="W499" s="982">
        <f t="shared" si="70"/>
        <v>0</v>
      </c>
      <c r="X499" s="982">
        <f t="shared" si="71"/>
        <v>-46094</v>
      </c>
      <c r="Y499" s="638"/>
      <c r="Z499" s="980">
        <f t="shared" si="81"/>
        <v>-46094</v>
      </c>
      <c r="AA499" s="984">
        <f t="shared" si="82"/>
        <v>0</v>
      </c>
      <c r="AB499" s="1028"/>
      <c r="AC499" s="967" t="s">
        <v>2286</v>
      </c>
      <c r="AD499" s="994"/>
      <c r="AE499" s="1023"/>
      <c r="AF499" s="994"/>
      <c r="AG499" s="994"/>
    </row>
    <row r="500" ht="13.5" hidden="1" customHeight="1">
      <c r="A500" s="1081" t="b">
        <v>0</v>
      </c>
      <c r="B500" s="635" t="s">
        <v>136</v>
      </c>
      <c r="C500" s="635" t="s">
        <v>134</v>
      </c>
      <c r="D500" s="629" t="s">
        <v>408</v>
      </c>
      <c r="E500" s="629" t="s">
        <v>1333</v>
      </c>
      <c r="F500" s="628">
        <v>46113.0</v>
      </c>
      <c r="G500" s="920"/>
      <c r="H500" s="704" t="s">
        <v>2287</v>
      </c>
      <c r="I500" s="629" t="s">
        <v>2288</v>
      </c>
      <c r="J500" s="645" t="s">
        <v>190</v>
      </c>
      <c r="K500" s="643">
        <v>0.0</v>
      </c>
      <c r="L500" s="643">
        <v>0.0</v>
      </c>
      <c r="M500" s="1076"/>
      <c r="N500" s="610">
        <v>46125.0</v>
      </c>
      <c r="O500" s="809" t="s">
        <v>2289</v>
      </c>
      <c r="P500" s="639">
        <v>46098.0</v>
      </c>
      <c r="Q500" s="639">
        <v>46104.0</v>
      </c>
      <c r="R500" s="636">
        <f t="shared" si="83"/>
        <v>6</v>
      </c>
      <c r="S500" s="638"/>
      <c r="T500" s="980">
        <f t="shared" si="75"/>
        <v>-46098</v>
      </c>
      <c r="U500" s="980">
        <f t="shared" si="76"/>
        <v>-46104</v>
      </c>
      <c r="V500" s="638"/>
      <c r="W500" s="982">
        <f t="shared" si="70"/>
        <v>0</v>
      </c>
      <c r="X500" s="982">
        <f t="shared" si="71"/>
        <v>-46098</v>
      </c>
      <c r="Y500" s="638"/>
      <c r="Z500" s="980">
        <f t="shared" si="81"/>
        <v>-46098</v>
      </c>
      <c r="AA500" s="984">
        <f t="shared" si="82"/>
        <v>0</v>
      </c>
      <c r="AB500" s="1028"/>
      <c r="AC500" s="967" t="s">
        <v>2290</v>
      </c>
      <c r="AD500" s="994"/>
      <c r="AE500" s="1023"/>
      <c r="AF500" s="994"/>
      <c r="AG500" s="994"/>
    </row>
    <row r="501" ht="13.5" hidden="1" customHeight="1">
      <c r="A501" s="1081" t="b">
        <v>0</v>
      </c>
      <c r="B501" s="635" t="s">
        <v>138</v>
      </c>
      <c r="C501" s="635" t="s">
        <v>114</v>
      </c>
      <c r="D501" s="492" t="s">
        <v>408</v>
      </c>
      <c r="E501" s="492" t="s">
        <v>1421</v>
      </c>
      <c r="F501" s="606">
        <v>46113.0</v>
      </c>
      <c r="G501" s="860"/>
      <c r="H501" s="704" t="s">
        <v>2291</v>
      </c>
      <c r="I501" s="492" t="s">
        <v>2292</v>
      </c>
      <c r="J501" s="649" t="s">
        <v>190</v>
      </c>
      <c r="K501" s="643">
        <v>0.0</v>
      </c>
      <c r="L501" s="643">
        <v>0.0</v>
      </c>
      <c r="M501" s="1076"/>
      <c r="N501" s="610">
        <v>46133.0</v>
      </c>
      <c r="O501" s="809" t="s">
        <v>2293</v>
      </c>
      <c r="P501" s="639">
        <v>46100.0</v>
      </c>
      <c r="Q501" s="639">
        <v>46106.0</v>
      </c>
      <c r="R501" s="636">
        <f t="shared" si="83"/>
        <v>6</v>
      </c>
      <c r="S501" s="638"/>
      <c r="T501" s="980">
        <f t="shared" si="75"/>
        <v>-46100</v>
      </c>
      <c r="U501" s="980">
        <f t="shared" si="76"/>
        <v>-46106</v>
      </c>
      <c r="V501" s="638"/>
      <c r="W501" s="982">
        <f t="shared" si="70"/>
        <v>0</v>
      </c>
      <c r="X501" s="982">
        <f t="shared" si="71"/>
        <v>-46100</v>
      </c>
      <c r="Y501" s="638"/>
      <c r="Z501" s="980">
        <f t="shared" si="81"/>
        <v>-46100</v>
      </c>
      <c r="AA501" s="984">
        <f t="shared" si="82"/>
        <v>0</v>
      </c>
      <c r="AB501" s="1028"/>
      <c r="AC501" s="967" t="s">
        <v>2294</v>
      </c>
      <c r="AD501" s="994"/>
      <c r="AE501" s="1023"/>
      <c r="AF501" s="994"/>
      <c r="AG501" s="994"/>
    </row>
    <row r="502" ht="13.5" hidden="1" customHeight="1">
      <c r="A502" s="604" t="b">
        <v>0</v>
      </c>
      <c r="B502" s="492" t="s">
        <v>138</v>
      </c>
      <c r="C502" s="492" t="s">
        <v>114</v>
      </c>
      <c r="D502" s="492" t="s">
        <v>408</v>
      </c>
      <c r="E502" s="629" t="s">
        <v>1608</v>
      </c>
      <c r="F502" s="1053">
        <v>46143.0</v>
      </c>
      <c r="G502" s="902" t="s">
        <v>1305</v>
      </c>
      <c r="H502" s="634" t="s">
        <v>2013</v>
      </c>
      <c r="I502" s="629" t="s">
        <v>2014</v>
      </c>
      <c r="J502" s="492" t="s">
        <v>190</v>
      </c>
      <c r="K502" s="643">
        <v>0.0</v>
      </c>
      <c r="L502" s="643">
        <v>0.0</v>
      </c>
      <c r="M502" s="688"/>
      <c r="N502" s="613"/>
      <c r="O502" s="1073"/>
      <c r="P502" s="610">
        <v>46168.0</v>
      </c>
      <c r="Q502" s="610">
        <v>46169.0</v>
      </c>
      <c r="R502" s="612">
        <f t="shared" si="83"/>
        <v>1</v>
      </c>
      <c r="S502" s="613"/>
      <c r="T502" s="612">
        <f t="shared" si="75"/>
        <v>-46168</v>
      </c>
      <c r="U502" s="612">
        <f t="shared" si="76"/>
        <v>-46169</v>
      </c>
      <c r="V502" s="613"/>
      <c r="W502" s="982">
        <f t="shared" si="70"/>
        <v>0</v>
      </c>
      <c r="X502" s="982">
        <f t="shared" si="71"/>
        <v>-46168</v>
      </c>
      <c r="Y502" s="612">
        <f>V502-P502</f>
        <v>-46168</v>
      </c>
      <c r="Z502" s="616"/>
      <c r="AA502" s="878"/>
      <c r="AB502" s="901" t="s">
        <v>2118</v>
      </c>
      <c r="AC502" s="216" t="s">
        <v>2295</v>
      </c>
      <c r="AD502" s="878"/>
      <c r="AE502" s="1103"/>
      <c r="AF502" s="878"/>
      <c r="AG502" s="878"/>
    </row>
    <row r="503" ht="13.5" hidden="1" customHeight="1">
      <c r="A503" s="1081" t="b">
        <v>0</v>
      </c>
      <c r="B503" s="635" t="s">
        <v>135</v>
      </c>
      <c r="C503" s="635" t="s">
        <v>134</v>
      </c>
      <c r="D503" s="492" t="s">
        <v>408</v>
      </c>
      <c r="E503" s="492" t="s">
        <v>1333</v>
      </c>
      <c r="F503" s="606">
        <v>46113.0</v>
      </c>
      <c r="G503" s="860" t="s">
        <v>1303</v>
      </c>
      <c r="H503" s="704" t="s">
        <v>2296</v>
      </c>
      <c r="I503" s="492" t="s">
        <v>2297</v>
      </c>
      <c r="J503" s="649" t="s">
        <v>190</v>
      </c>
      <c r="K503" s="643">
        <v>0.0</v>
      </c>
      <c r="L503" s="643">
        <v>0.0</v>
      </c>
      <c r="M503" s="1076"/>
      <c r="N503" s="610"/>
      <c r="O503" s="809"/>
      <c r="P503" s="639">
        <v>46106.0</v>
      </c>
      <c r="Q503" s="639">
        <v>46107.0</v>
      </c>
      <c r="R503" s="636"/>
      <c r="S503" s="638"/>
      <c r="T503" s="980">
        <f t="shared" si="75"/>
        <v>-46106</v>
      </c>
      <c r="U503" s="980">
        <f t="shared" si="76"/>
        <v>-46107</v>
      </c>
      <c r="V503" s="638"/>
      <c r="W503" s="982">
        <f t="shared" si="70"/>
        <v>0</v>
      </c>
      <c r="X503" s="982">
        <f t="shared" si="71"/>
        <v>-46106</v>
      </c>
      <c r="Y503" s="638"/>
      <c r="Z503" s="980">
        <f t="shared" ref="Z503:Z505" si="84">Y503-P503</f>
        <v>-46106</v>
      </c>
      <c r="AA503" s="984">
        <f t="shared" ref="AA503:AA550" si="85">Y503-V503</f>
        <v>0</v>
      </c>
      <c r="AB503" s="1028"/>
      <c r="AC503" s="967" t="s">
        <v>2298</v>
      </c>
      <c r="AD503" s="994"/>
      <c r="AE503" s="1023"/>
      <c r="AF503" s="994"/>
      <c r="AG503" s="994"/>
    </row>
    <row r="504" ht="13.5" hidden="1" customHeight="1">
      <c r="A504" s="1081" t="b">
        <v>0</v>
      </c>
      <c r="B504" s="635" t="s">
        <v>136</v>
      </c>
      <c r="C504" s="635" t="s">
        <v>114</v>
      </c>
      <c r="D504" s="629" t="s">
        <v>408</v>
      </c>
      <c r="E504" s="629" t="s">
        <v>1369</v>
      </c>
      <c r="F504" s="628">
        <v>46113.0</v>
      </c>
      <c r="G504" s="902" t="s">
        <v>1304</v>
      </c>
      <c r="H504" s="704" t="s">
        <v>2299</v>
      </c>
      <c r="I504" s="629" t="s">
        <v>2205</v>
      </c>
      <c r="J504" s="645" t="s">
        <v>190</v>
      </c>
      <c r="K504" s="643">
        <v>0.0</v>
      </c>
      <c r="L504" s="643">
        <v>0.0</v>
      </c>
      <c r="M504" s="622"/>
      <c r="N504" s="610"/>
      <c r="O504" s="945"/>
      <c r="P504" s="639">
        <v>46106.0</v>
      </c>
      <c r="Q504" s="639">
        <v>46108.0</v>
      </c>
      <c r="R504" s="636">
        <f t="shared" ref="R504:R510" si="86">Q504-P504</f>
        <v>2</v>
      </c>
      <c r="S504" s="639">
        <v>46108.0</v>
      </c>
      <c r="T504" s="980">
        <f t="shared" si="75"/>
        <v>2</v>
      </c>
      <c r="U504" s="980">
        <f t="shared" si="76"/>
        <v>0</v>
      </c>
      <c r="V504" s="639">
        <v>46108.0</v>
      </c>
      <c r="W504" s="982">
        <f t="shared" si="70"/>
        <v>0</v>
      </c>
      <c r="X504" s="982">
        <f t="shared" si="71"/>
        <v>2</v>
      </c>
      <c r="Y504" s="638"/>
      <c r="Z504" s="980">
        <f t="shared" si="84"/>
        <v>-46106</v>
      </c>
      <c r="AA504" s="984">
        <f t="shared" si="85"/>
        <v>-46108</v>
      </c>
      <c r="AB504" s="1028"/>
      <c r="AC504" s="967" t="s">
        <v>2300</v>
      </c>
      <c r="AD504" s="994"/>
      <c r="AE504" s="1023"/>
      <c r="AF504" s="994"/>
      <c r="AG504" s="994"/>
    </row>
    <row r="505" ht="13.5" hidden="1" customHeight="1">
      <c r="A505" s="1081" t="b">
        <v>0</v>
      </c>
      <c r="B505" s="635" t="s">
        <v>138</v>
      </c>
      <c r="C505" s="635" t="s">
        <v>114</v>
      </c>
      <c r="D505" s="492" t="s">
        <v>408</v>
      </c>
      <c r="E505" s="492" t="s">
        <v>1369</v>
      </c>
      <c r="F505" s="606">
        <v>46113.0</v>
      </c>
      <c r="G505" s="860" t="s">
        <v>1303</v>
      </c>
      <c r="H505" s="704" t="s">
        <v>2301</v>
      </c>
      <c r="I505" s="492" t="s">
        <v>2302</v>
      </c>
      <c r="J505" s="649" t="s">
        <v>190</v>
      </c>
      <c r="K505" s="643">
        <v>0.0</v>
      </c>
      <c r="L505" s="643">
        <v>0.0</v>
      </c>
      <c r="M505" s="1076"/>
      <c r="N505" s="610"/>
      <c r="O505" s="809"/>
      <c r="P505" s="639">
        <v>46108.0</v>
      </c>
      <c r="Q505" s="639">
        <v>46111.0</v>
      </c>
      <c r="R505" s="636">
        <f t="shared" si="86"/>
        <v>3</v>
      </c>
      <c r="S505" s="638"/>
      <c r="T505" s="980">
        <f t="shared" si="75"/>
        <v>-46108</v>
      </c>
      <c r="U505" s="980">
        <f t="shared" si="76"/>
        <v>-46111</v>
      </c>
      <c r="V505" s="638"/>
      <c r="W505" s="982">
        <f t="shared" si="70"/>
        <v>0</v>
      </c>
      <c r="X505" s="982">
        <f t="shared" si="71"/>
        <v>-46108</v>
      </c>
      <c r="Y505" s="638"/>
      <c r="Z505" s="980">
        <f t="shared" si="84"/>
        <v>-46108</v>
      </c>
      <c r="AA505" s="984">
        <f t="shared" si="85"/>
        <v>0</v>
      </c>
      <c r="AB505" s="1028"/>
      <c r="AC505" s="967" t="s">
        <v>2303</v>
      </c>
      <c r="AD505" s="994"/>
      <c r="AE505" s="1023"/>
      <c r="AF505" s="994"/>
      <c r="AG505" s="994"/>
    </row>
    <row r="506" ht="13.5" hidden="1" customHeight="1">
      <c r="A506" s="985" t="b">
        <v>0</v>
      </c>
      <c r="B506" s="986" t="s">
        <v>135</v>
      </c>
      <c r="C506" s="986" t="s">
        <v>114</v>
      </c>
      <c r="D506" s="629" t="s">
        <v>408</v>
      </c>
      <c r="E506" s="645" t="s">
        <v>1369</v>
      </c>
      <c r="F506" s="628">
        <v>46113.0</v>
      </c>
      <c r="G506" s="902" t="s">
        <v>1305</v>
      </c>
      <c r="H506" s="973" t="s">
        <v>1824</v>
      </c>
      <c r="I506" s="645" t="s">
        <v>1825</v>
      </c>
      <c r="J506" s="645" t="s">
        <v>190</v>
      </c>
      <c r="K506" s="987">
        <v>0.0</v>
      </c>
      <c r="L506" s="987">
        <v>0.0</v>
      </c>
      <c r="M506" s="1104"/>
      <c r="N506" s="988"/>
      <c r="O506" s="1105"/>
      <c r="P506" s="988">
        <v>46135.0</v>
      </c>
      <c r="Q506" s="988">
        <v>46139.0</v>
      </c>
      <c r="R506" s="1106">
        <f t="shared" si="86"/>
        <v>4</v>
      </c>
      <c r="S506" s="1107"/>
      <c r="T506" s="1108"/>
      <c r="U506" s="1108"/>
      <c r="V506" s="1107"/>
      <c r="W506" s="1109">
        <f t="shared" si="70"/>
        <v>0</v>
      </c>
      <c r="X506" s="1109">
        <f t="shared" si="71"/>
        <v>-46135</v>
      </c>
      <c r="Y506" s="1107"/>
      <c r="Z506" s="1108"/>
      <c r="AA506" s="1110">
        <f t="shared" si="85"/>
        <v>0</v>
      </c>
      <c r="AB506" s="92" t="s">
        <v>2118</v>
      </c>
      <c r="AC506" s="1111" t="s">
        <v>1827</v>
      </c>
      <c r="AD506" s="1010"/>
      <c r="AE506" s="1036"/>
      <c r="AF506" s="1010"/>
      <c r="AG506" s="1010"/>
    </row>
    <row r="507" ht="13.5" hidden="1" customHeight="1">
      <c r="A507" s="1081" t="b">
        <v>0</v>
      </c>
      <c r="B507" s="635" t="s">
        <v>138</v>
      </c>
      <c r="C507" s="635" t="s">
        <v>134</v>
      </c>
      <c r="D507" s="492" t="s">
        <v>408</v>
      </c>
      <c r="E507" s="492" t="s">
        <v>1333</v>
      </c>
      <c r="F507" s="606">
        <v>46113.0</v>
      </c>
      <c r="G507" s="860" t="s">
        <v>1303</v>
      </c>
      <c r="H507" s="704" t="s">
        <v>2304</v>
      </c>
      <c r="I507" s="492" t="s">
        <v>2305</v>
      </c>
      <c r="J507" s="649" t="s">
        <v>190</v>
      </c>
      <c r="K507" s="643">
        <v>0.0</v>
      </c>
      <c r="L507" s="643">
        <v>0.0</v>
      </c>
      <c r="M507" s="1076"/>
      <c r="N507" s="610"/>
      <c r="O507" s="809"/>
      <c r="P507" s="639">
        <v>46107.0</v>
      </c>
      <c r="Q507" s="639">
        <v>46111.0</v>
      </c>
      <c r="R507" s="636">
        <f t="shared" si="86"/>
        <v>4</v>
      </c>
      <c r="S507" s="638"/>
      <c r="T507" s="980">
        <f t="shared" ref="T507:T508" si="87">S507-P507</f>
        <v>-46107</v>
      </c>
      <c r="U507" s="980">
        <f t="shared" ref="U507:U508" si="88">S507-Q507</f>
        <v>-46111</v>
      </c>
      <c r="V507" s="638"/>
      <c r="W507" s="982">
        <f t="shared" si="70"/>
        <v>0</v>
      </c>
      <c r="X507" s="982">
        <f t="shared" si="71"/>
        <v>-46107</v>
      </c>
      <c r="Y507" s="638"/>
      <c r="Z507" s="980">
        <f t="shared" ref="Z507:Z508" si="89">Y507-P507</f>
        <v>-46107</v>
      </c>
      <c r="AA507" s="984">
        <f t="shared" si="85"/>
        <v>0</v>
      </c>
      <c r="AB507" s="1028"/>
      <c r="AC507" s="967" t="s">
        <v>2306</v>
      </c>
      <c r="AD507" s="994"/>
      <c r="AE507" s="1023"/>
      <c r="AF507" s="994"/>
      <c r="AG507" s="994"/>
    </row>
    <row r="508" ht="13.5" hidden="1" customHeight="1">
      <c r="A508" s="1081" t="b">
        <v>0</v>
      </c>
      <c r="B508" s="635" t="s">
        <v>138</v>
      </c>
      <c r="C508" s="635" t="s">
        <v>134</v>
      </c>
      <c r="D508" s="629" t="s">
        <v>408</v>
      </c>
      <c r="E508" s="629" t="s">
        <v>1333</v>
      </c>
      <c r="F508" s="606">
        <v>46113.0</v>
      </c>
      <c r="G508" s="902" t="s">
        <v>1304</v>
      </c>
      <c r="H508" s="704" t="s">
        <v>2304</v>
      </c>
      <c r="I508" s="629" t="s">
        <v>2305</v>
      </c>
      <c r="J508" s="645" t="s">
        <v>190</v>
      </c>
      <c r="K508" s="643">
        <v>0.0</v>
      </c>
      <c r="L508" s="643">
        <v>0.0</v>
      </c>
      <c r="M508" s="1076"/>
      <c r="N508" s="610"/>
      <c r="O508" s="809"/>
      <c r="P508" s="639">
        <v>46107.0</v>
      </c>
      <c r="Q508" s="639">
        <v>46111.0</v>
      </c>
      <c r="R508" s="636">
        <f t="shared" si="86"/>
        <v>4</v>
      </c>
      <c r="S508" s="638"/>
      <c r="T508" s="980">
        <f t="shared" si="87"/>
        <v>-46107</v>
      </c>
      <c r="U508" s="980">
        <f t="shared" si="88"/>
        <v>-46111</v>
      </c>
      <c r="V508" s="638"/>
      <c r="W508" s="982">
        <f t="shared" si="70"/>
        <v>0</v>
      </c>
      <c r="X508" s="982">
        <f t="shared" si="71"/>
        <v>-46107</v>
      </c>
      <c r="Y508" s="638"/>
      <c r="Z508" s="980">
        <f t="shared" si="89"/>
        <v>-46107</v>
      </c>
      <c r="AA508" s="984">
        <f t="shared" si="85"/>
        <v>0</v>
      </c>
      <c r="AB508" s="1028"/>
      <c r="AC508" s="967" t="s">
        <v>2306</v>
      </c>
      <c r="AD508" s="994"/>
      <c r="AE508" s="1023"/>
      <c r="AF508" s="994"/>
      <c r="AG508" s="994"/>
    </row>
    <row r="509" ht="13.5" hidden="1" customHeight="1">
      <c r="A509" s="667" t="b">
        <v>0</v>
      </c>
      <c r="B509" s="635" t="s">
        <v>138</v>
      </c>
      <c r="C509" s="635" t="s">
        <v>114</v>
      </c>
      <c r="D509" s="492" t="s">
        <v>408</v>
      </c>
      <c r="E509" s="492" t="s">
        <v>1369</v>
      </c>
      <c r="F509" s="606">
        <v>46113.0</v>
      </c>
      <c r="G509" s="860" t="s">
        <v>1305</v>
      </c>
      <c r="H509" s="704" t="s">
        <v>1898</v>
      </c>
      <c r="I509" s="492" t="s">
        <v>1513</v>
      </c>
      <c r="J509" s="492" t="s">
        <v>190</v>
      </c>
      <c r="K509" s="643">
        <v>0.0</v>
      </c>
      <c r="L509" s="643">
        <v>0.0</v>
      </c>
      <c r="M509" s="1076"/>
      <c r="N509" s="610"/>
      <c r="O509" s="809"/>
      <c r="P509" s="639">
        <v>46136.0</v>
      </c>
      <c r="Q509" s="639">
        <v>46137.0</v>
      </c>
      <c r="R509" s="636">
        <f t="shared" si="86"/>
        <v>1</v>
      </c>
      <c r="S509" s="638"/>
      <c r="T509" s="980"/>
      <c r="U509" s="980"/>
      <c r="V509" s="638"/>
      <c r="W509" s="982">
        <f t="shared" si="70"/>
        <v>0</v>
      </c>
      <c r="X509" s="982">
        <f t="shared" si="71"/>
        <v>-46136</v>
      </c>
      <c r="Y509" s="638"/>
      <c r="Z509" s="980"/>
      <c r="AA509" s="984">
        <f t="shared" si="85"/>
        <v>0</v>
      </c>
      <c r="AB509" s="1029" t="s">
        <v>2118</v>
      </c>
      <c r="AC509" s="967" t="s">
        <v>1899</v>
      </c>
      <c r="AD509" s="994"/>
      <c r="AE509" s="1023"/>
      <c r="AF509" s="994"/>
      <c r="AG509" s="994"/>
    </row>
    <row r="510" ht="13.5" hidden="1" customHeight="1">
      <c r="A510" s="985" t="b">
        <v>0</v>
      </c>
      <c r="B510" s="986" t="s">
        <v>136</v>
      </c>
      <c r="C510" s="986" t="s">
        <v>134</v>
      </c>
      <c r="D510" s="629" t="s">
        <v>408</v>
      </c>
      <c r="E510" s="645" t="s">
        <v>1333</v>
      </c>
      <c r="F510" s="919">
        <v>46113.0</v>
      </c>
      <c r="G510" s="902" t="s">
        <v>1305</v>
      </c>
      <c r="H510" s="973" t="s">
        <v>1885</v>
      </c>
      <c r="I510" s="645" t="s">
        <v>1886</v>
      </c>
      <c r="J510" s="645" t="s">
        <v>190</v>
      </c>
      <c r="K510" s="987">
        <v>0.0</v>
      </c>
      <c r="L510" s="987">
        <v>0.0</v>
      </c>
      <c r="M510" s="1104"/>
      <c r="N510" s="988">
        <v>46136.0</v>
      </c>
      <c r="O510" s="1105" t="s">
        <v>2307</v>
      </c>
      <c r="P510" s="988">
        <v>46134.0</v>
      </c>
      <c r="Q510" s="988">
        <v>46136.0</v>
      </c>
      <c r="R510" s="1106">
        <f t="shared" si="86"/>
        <v>2</v>
      </c>
      <c r="S510" s="1107"/>
      <c r="T510" s="1108"/>
      <c r="U510" s="1108"/>
      <c r="V510" s="1107"/>
      <c r="W510" s="1109">
        <f t="shared" si="70"/>
        <v>0</v>
      </c>
      <c r="X510" s="1109">
        <f t="shared" si="71"/>
        <v>-46134</v>
      </c>
      <c r="Y510" s="1107"/>
      <c r="Z510" s="1108"/>
      <c r="AA510" s="1110">
        <f t="shared" si="85"/>
        <v>0</v>
      </c>
      <c r="AB510" s="1032"/>
      <c r="AC510" s="1111" t="s">
        <v>1887</v>
      </c>
      <c r="AD510" s="1010"/>
      <c r="AE510" s="1036"/>
      <c r="AF510" s="1010"/>
      <c r="AG510" s="1010"/>
    </row>
    <row r="511" ht="13.5" hidden="1" customHeight="1">
      <c r="A511" s="1081" t="b">
        <v>0</v>
      </c>
      <c r="B511" s="635" t="s">
        <v>135</v>
      </c>
      <c r="C511" s="635" t="s">
        <v>134</v>
      </c>
      <c r="D511" s="492" t="s">
        <v>408</v>
      </c>
      <c r="E511" s="492" t="s">
        <v>1333</v>
      </c>
      <c r="F511" s="606">
        <v>46113.0</v>
      </c>
      <c r="G511" s="860" t="s">
        <v>1304</v>
      </c>
      <c r="H511" s="704" t="s">
        <v>1797</v>
      </c>
      <c r="I511" s="492" t="s">
        <v>1798</v>
      </c>
      <c r="J511" s="649" t="s">
        <v>190</v>
      </c>
      <c r="K511" s="643">
        <v>0.0</v>
      </c>
      <c r="L511" s="643">
        <v>0.0</v>
      </c>
      <c r="M511" s="1076"/>
      <c r="N511" s="610"/>
      <c r="O511" s="809"/>
      <c r="P511" s="639">
        <v>46105.0</v>
      </c>
      <c r="Q511" s="639">
        <v>46113.0</v>
      </c>
      <c r="R511" s="636"/>
      <c r="S511" s="638"/>
      <c r="T511" s="980">
        <f t="shared" ref="T511:T543" si="90">S511-P511</f>
        <v>-46105</v>
      </c>
      <c r="U511" s="980">
        <f t="shared" ref="U511:U586" si="91">S511-Q511</f>
        <v>-46113</v>
      </c>
      <c r="V511" s="638"/>
      <c r="W511" s="982">
        <f t="shared" si="70"/>
        <v>0</v>
      </c>
      <c r="X511" s="982">
        <f t="shared" si="71"/>
        <v>-46105</v>
      </c>
      <c r="Y511" s="638"/>
      <c r="Z511" s="980">
        <f t="shared" ref="Z511:Z550" si="92">Y511-P511</f>
        <v>-46105</v>
      </c>
      <c r="AA511" s="984">
        <f t="shared" si="85"/>
        <v>0</v>
      </c>
      <c r="AB511" s="1028"/>
      <c r="AC511" s="967" t="s">
        <v>1799</v>
      </c>
      <c r="AD511" s="994"/>
      <c r="AE511" s="1023"/>
      <c r="AF511" s="994"/>
      <c r="AG511" s="994"/>
    </row>
    <row r="512" ht="13.5" hidden="1" customHeight="1">
      <c r="A512" s="1081" t="b">
        <v>0</v>
      </c>
      <c r="B512" s="635" t="s">
        <v>135</v>
      </c>
      <c r="C512" s="635" t="s">
        <v>134</v>
      </c>
      <c r="D512" s="629" t="s">
        <v>408</v>
      </c>
      <c r="E512" s="629" t="s">
        <v>1421</v>
      </c>
      <c r="F512" s="628">
        <v>46113.0</v>
      </c>
      <c r="G512" s="902" t="s">
        <v>1305</v>
      </c>
      <c r="H512" s="943" t="s">
        <v>2308</v>
      </c>
      <c r="I512" s="629" t="s">
        <v>2309</v>
      </c>
      <c r="J512" s="629" t="s">
        <v>190</v>
      </c>
      <c r="K512" s="987">
        <v>0.0</v>
      </c>
      <c r="L512" s="987">
        <v>0.0</v>
      </c>
      <c r="M512" s="1076"/>
      <c r="N512" s="639"/>
      <c r="O512" s="945"/>
      <c r="P512" s="639">
        <v>46084.0</v>
      </c>
      <c r="Q512" s="639">
        <v>46087.0</v>
      </c>
      <c r="R512" s="636">
        <f>Q512-P512</f>
        <v>3</v>
      </c>
      <c r="S512" s="639">
        <v>46087.0</v>
      </c>
      <c r="T512" s="980">
        <f t="shared" si="90"/>
        <v>3</v>
      </c>
      <c r="U512" s="980">
        <f t="shared" si="91"/>
        <v>0</v>
      </c>
      <c r="V512" s="638"/>
      <c r="W512" s="982">
        <f t="shared" si="70"/>
        <v>-46087</v>
      </c>
      <c r="X512" s="982">
        <f t="shared" si="71"/>
        <v>-46084</v>
      </c>
      <c r="Y512" s="638"/>
      <c r="Z512" s="980">
        <f t="shared" si="92"/>
        <v>-46084</v>
      </c>
      <c r="AA512" s="984">
        <f t="shared" si="85"/>
        <v>0</v>
      </c>
      <c r="AB512" s="1029" t="s">
        <v>94</v>
      </c>
      <c r="AC512" s="714" t="s">
        <v>2310</v>
      </c>
      <c r="AD512" s="968"/>
      <c r="AE512" s="1023"/>
      <c r="AF512" s="968"/>
      <c r="AG512" s="968"/>
    </row>
    <row r="513" ht="13.5" hidden="1" customHeight="1">
      <c r="A513" s="1081" t="b">
        <v>0</v>
      </c>
      <c r="B513" s="1112" t="s">
        <v>135</v>
      </c>
      <c r="C513" s="1112" t="s">
        <v>134</v>
      </c>
      <c r="D513" s="492" t="s">
        <v>408</v>
      </c>
      <c r="E513" s="649" t="s">
        <v>1333</v>
      </c>
      <c r="F513" s="606">
        <v>46113.0</v>
      </c>
      <c r="G513" s="860" t="s">
        <v>1305</v>
      </c>
      <c r="H513" s="959" t="s">
        <v>1742</v>
      </c>
      <c r="I513" s="649" t="s">
        <v>1743</v>
      </c>
      <c r="J513" s="649" t="s">
        <v>190</v>
      </c>
      <c r="K513" s="1113">
        <v>0.0</v>
      </c>
      <c r="L513" s="1113">
        <v>0.0</v>
      </c>
      <c r="M513" s="1114"/>
      <c r="N513" s="1115"/>
      <c r="O513" s="1116"/>
      <c r="P513" s="1115">
        <v>46104.0</v>
      </c>
      <c r="Q513" s="1115">
        <v>46106.0</v>
      </c>
      <c r="R513" s="1117"/>
      <c r="S513" s="1118"/>
      <c r="T513" s="980">
        <f t="shared" si="90"/>
        <v>-46104</v>
      </c>
      <c r="U513" s="980">
        <f t="shared" si="91"/>
        <v>-46106</v>
      </c>
      <c r="V513" s="1118"/>
      <c r="W513" s="982">
        <f t="shared" si="70"/>
        <v>0</v>
      </c>
      <c r="X513" s="982">
        <f t="shared" si="71"/>
        <v>-46104</v>
      </c>
      <c r="Y513" s="1118"/>
      <c r="Z513" s="980">
        <f t="shared" si="92"/>
        <v>-46104</v>
      </c>
      <c r="AA513" s="984">
        <f t="shared" si="85"/>
        <v>0</v>
      </c>
      <c r="AB513" s="1032"/>
      <c r="AC513" s="1119" t="s">
        <v>1744</v>
      </c>
      <c r="AD513" s="1120"/>
      <c r="AE513" s="1023"/>
      <c r="AF513" s="1120"/>
      <c r="AG513" s="1120"/>
    </row>
    <row r="514" ht="13.5" hidden="1" customHeight="1">
      <c r="A514" s="1081" t="b">
        <v>0</v>
      </c>
      <c r="B514" s="635" t="s">
        <v>135</v>
      </c>
      <c r="C514" s="635" t="s">
        <v>270</v>
      </c>
      <c r="D514" s="629" t="s">
        <v>408</v>
      </c>
      <c r="E514" s="629" t="s">
        <v>1333</v>
      </c>
      <c r="F514" s="628">
        <v>46113.0</v>
      </c>
      <c r="G514" s="920"/>
      <c r="H514" s="704" t="s">
        <v>2311</v>
      </c>
      <c r="I514" s="629" t="s">
        <v>2312</v>
      </c>
      <c r="J514" s="645" t="s">
        <v>190</v>
      </c>
      <c r="K514" s="643">
        <v>0.0</v>
      </c>
      <c r="L514" s="643">
        <v>0.0</v>
      </c>
      <c r="M514" s="1076"/>
      <c r="N514" s="610"/>
      <c r="O514" s="809"/>
      <c r="P514" s="639">
        <v>46108.0</v>
      </c>
      <c r="Q514" s="639">
        <v>46113.0</v>
      </c>
      <c r="R514" s="636">
        <f>Q514-P514</f>
        <v>5</v>
      </c>
      <c r="S514" s="638"/>
      <c r="T514" s="980">
        <f t="shared" si="90"/>
        <v>-46108</v>
      </c>
      <c r="U514" s="980">
        <f t="shared" si="91"/>
        <v>-46113</v>
      </c>
      <c r="V514" s="638"/>
      <c r="W514" s="982">
        <f t="shared" si="70"/>
        <v>0</v>
      </c>
      <c r="X514" s="982">
        <f t="shared" si="71"/>
        <v>-46108</v>
      </c>
      <c r="Y514" s="638"/>
      <c r="Z514" s="980">
        <f t="shared" si="92"/>
        <v>-46108</v>
      </c>
      <c r="AA514" s="984">
        <f t="shared" si="85"/>
        <v>0</v>
      </c>
      <c r="AB514" s="1028"/>
      <c r="AC514" s="967"/>
      <c r="AD514" s="994"/>
      <c r="AE514" s="1023"/>
      <c r="AF514" s="994"/>
      <c r="AG514" s="994"/>
    </row>
    <row r="515" ht="13.5" hidden="1" customHeight="1">
      <c r="A515" s="1081" t="b">
        <v>0</v>
      </c>
      <c r="B515" s="635" t="s">
        <v>138</v>
      </c>
      <c r="C515" s="635" t="s">
        <v>114</v>
      </c>
      <c r="D515" s="492" t="s">
        <v>408</v>
      </c>
      <c r="E515" s="492" t="s">
        <v>1333</v>
      </c>
      <c r="F515" s="606">
        <v>46113.0</v>
      </c>
      <c r="G515" s="860" t="s">
        <v>1303</v>
      </c>
      <c r="H515" s="704" t="s">
        <v>2313</v>
      </c>
      <c r="I515" s="492" t="s">
        <v>1595</v>
      </c>
      <c r="J515" s="649" t="s">
        <v>190</v>
      </c>
      <c r="K515" s="643">
        <v>0.0</v>
      </c>
      <c r="L515" s="643">
        <v>0.0</v>
      </c>
      <c r="M515" s="1076"/>
      <c r="N515" s="610"/>
      <c r="O515" s="809"/>
      <c r="P515" s="639">
        <v>46108.0</v>
      </c>
      <c r="Q515" s="639">
        <v>46113.0</v>
      </c>
      <c r="R515" s="636"/>
      <c r="S515" s="638"/>
      <c r="T515" s="980">
        <f t="shared" si="90"/>
        <v>-46108</v>
      </c>
      <c r="U515" s="980">
        <f t="shared" si="91"/>
        <v>-46113</v>
      </c>
      <c r="V515" s="638"/>
      <c r="W515" s="982">
        <f t="shared" si="70"/>
        <v>0</v>
      </c>
      <c r="X515" s="982">
        <f t="shared" si="71"/>
        <v>-46108</v>
      </c>
      <c r="Y515" s="638"/>
      <c r="Z515" s="980">
        <f t="shared" si="92"/>
        <v>-46108</v>
      </c>
      <c r="AA515" s="984">
        <f t="shared" si="85"/>
        <v>0</v>
      </c>
      <c r="AB515" s="1028"/>
      <c r="AC515" s="967" t="s">
        <v>2314</v>
      </c>
      <c r="AD515" s="994"/>
      <c r="AE515" s="1023"/>
      <c r="AF515" s="994"/>
      <c r="AG515" s="994"/>
    </row>
    <row r="516" ht="13.5" hidden="1" customHeight="1">
      <c r="A516" s="1081" t="b">
        <v>0</v>
      </c>
      <c r="B516" s="635" t="s">
        <v>138</v>
      </c>
      <c r="C516" s="635" t="s">
        <v>114</v>
      </c>
      <c r="D516" s="629" t="s">
        <v>408</v>
      </c>
      <c r="E516" s="629" t="s">
        <v>1333</v>
      </c>
      <c r="F516" s="628">
        <v>46113.0</v>
      </c>
      <c r="G516" s="902" t="s">
        <v>1304</v>
      </c>
      <c r="H516" s="704" t="s">
        <v>2313</v>
      </c>
      <c r="I516" s="629" t="s">
        <v>1595</v>
      </c>
      <c r="J516" s="645" t="s">
        <v>190</v>
      </c>
      <c r="K516" s="643">
        <v>0.0</v>
      </c>
      <c r="L516" s="643">
        <v>0.0</v>
      </c>
      <c r="M516" s="1076"/>
      <c r="N516" s="610"/>
      <c r="O516" s="809"/>
      <c r="P516" s="639">
        <v>46108.0</v>
      </c>
      <c r="Q516" s="639">
        <v>46113.0</v>
      </c>
      <c r="R516" s="636"/>
      <c r="S516" s="638"/>
      <c r="T516" s="980">
        <f t="shared" si="90"/>
        <v>-46108</v>
      </c>
      <c r="U516" s="980">
        <f t="shared" si="91"/>
        <v>-46113</v>
      </c>
      <c r="V516" s="638"/>
      <c r="W516" s="982">
        <f t="shared" si="70"/>
        <v>0</v>
      </c>
      <c r="X516" s="982">
        <f t="shared" si="71"/>
        <v>-46108</v>
      </c>
      <c r="Y516" s="638"/>
      <c r="Z516" s="980">
        <f t="shared" si="92"/>
        <v>-46108</v>
      </c>
      <c r="AA516" s="984">
        <f t="shared" si="85"/>
        <v>0</v>
      </c>
      <c r="AB516" s="1028"/>
      <c r="AC516" s="967" t="s">
        <v>2314</v>
      </c>
      <c r="AD516" s="994"/>
      <c r="AE516" s="1023"/>
      <c r="AF516" s="994"/>
      <c r="AG516" s="994"/>
    </row>
    <row r="517" ht="13.5" hidden="1" customHeight="1">
      <c r="A517" s="1081" t="b">
        <v>0</v>
      </c>
      <c r="B517" s="635" t="s">
        <v>136</v>
      </c>
      <c r="C517" s="635" t="s">
        <v>134</v>
      </c>
      <c r="D517" s="492" t="s">
        <v>408</v>
      </c>
      <c r="E517" s="492" t="s">
        <v>1333</v>
      </c>
      <c r="F517" s="606">
        <v>46113.0</v>
      </c>
      <c r="G517" s="860" t="s">
        <v>1303</v>
      </c>
      <c r="H517" s="940" t="s">
        <v>2315</v>
      </c>
      <c r="I517" s="492" t="s">
        <v>1468</v>
      </c>
      <c r="J517" s="649" t="s">
        <v>190</v>
      </c>
      <c r="K517" s="643">
        <v>0.0</v>
      </c>
      <c r="L517" s="643">
        <v>0.0</v>
      </c>
      <c r="M517" s="1076"/>
      <c r="N517" s="610"/>
      <c r="O517" s="945"/>
      <c r="P517" s="639">
        <v>46112.0</v>
      </c>
      <c r="Q517" s="639">
        <v>46113.0</v>
      </c>
      <c r="R517" s="656"/>
      <c r="S517" s="638"/>
      <c r="T517" s="980">
        <f t="shared" si="90"/>
        <v>-46112</v>
      </c>
      <c r="U517" s="980">
        <f t="shared" si="91"/>
        <v>-46113</v>
      </c>
      <c r="V517" s="638"/>
      <c r="W517" s="982">
        <f t="shared" si="70"/>
        <v>0</v>
      </c>
      <c r="X517" s="982">
        <f t="shared" si="71"/>
        <v>-46112</v>
      </c>
      <c r="Y517" s="638"/>
      <c r="Z517" s="980">
        <f t="shared" si="92"/>
        <v>-46112</v>
      </c>
      <c r="AA517" s="984">
        <f t="shared" si="85"/>
        <v>0</v>
      </c>
      <c r="AB517" s="1028"/>
      <c r="AC517" s="216" t="s">
        <v>2316</v>
      </c>
      <c r="AD517" s="968"/>
      <c r="AE517" s="1023"/>
      <c r="AF517" s="968"/>
      <c r="AG517" s="968"/>
    </row>
    <row r="518" ht="13.5" hidden="1" customHeight="1">
      <c r="A518" s="1081" t="b">
        <v>0</v>
      </c>
      <c r="B518" s="635" t="s">
        <v>136</v>
      </c>
      <c r="C518" s="635" t="s">
        <v>134</v>
      </c>
      <c r="D518" s="629" t="s">
        <v>408</v>
      </c>
      <c r="E518" s="629" t="s">
        <v>1333</v>
      </c>
      <c r="F518" s="606">
        <v>46113.0</v>
      </c>
      <c r="G518" s="902" t="s">
        <v>1304</v>
      </c>
      <c r="H518" s="943" t="s">
        <v>2315</v>
      </c>
      <c r="I518" s="629" t="s">
        <v>1468</v>
      </c>
      <c r="J518" s="645" t="s">
        <v>190</v>
      </c>
      <c r="K518" s="643">
        <v>0.0</v>
      </c>
      <c r="L518" s="643">
        <v>0.0</v>
      </c>
      <c r="M518" s="1076"/>
      <c r="N518" s="610"/>
      <c r="O518" s="945"/>
      <c r="P518" s="639">
        <v>46112.0</v>
      </c>
      <c r="Q518" s="639">
        <v>46113.0</v>
      </c>
      <c r="R518" s="656"/>
      <c r="S518" s="638"/>
      <c r="T518" s="980">
        <f t="shared" si="90"/>
        <v>-46112</v>
      </c>
      <c r="U518" s="980">
        <f t="shared" si="91"/>
        <v>-46113</v>
      </c>
      <c r="V518" s="638"/>
      <c r="W518" s="982">
        <f t="shared" si="70"/>
        <v>0</v>
      </c>
      <c r="X518" s="982">
        <f t="shared" si="71"/>
        <v>-46112</v>
      </c>
      <c r="Y518" s="638"/>
      <c r="Z518" s="980">
        <f t="shared" si="92"/>
        <v>-46112</v>
      </c>
      <c r="AA518" s="984">
        <f t="shared" si="85"/>
        <v>0</v>
      </c>
      <c r="AB518" s="1028"/>
      <c r="AC518" s="216" t="s">
        <v>2316</v>
      </c>
      <c r="AD518" s="968"/>
      <c r="AE518" s="1023"/>
      <c r="AF518" s="968"/>
      <c r="AG518" s="968"/>
    </row>
    <row r="519" ht="13.5" hidden="1" customHeight="1">
      <c r="A519" s="1081" t="b">
        <v>0</v>
      </c>
      <c r="B519" s="635" t="s">
        <v>138</v>
      </c>
      <c r="C519" s="635" t="s">
        <v>114</v>
      </c>
      <c r="D519" s="492" t="s">
        <v>408</v>
      </c>
      <c r="E519" s="492" t="s">
        <v>1369</v>
      </c>
      <c r="F519" s="606">
        <v>46113.0</v>
      </c>
      <c r="G519" s="860" t="s">
        <v>1305</v>
      </c>
      <c r="H519" s="704" t="s">
        <v>2301</v>
      </c>
      <c r="I519" s="492" t="s">
        <v>2302</v>
      </c>
      <c r="J519" s="649" t="s">
        <v>190</v>
      </c>
      <c r="K519" s="643">
        <v>0.0</v>
      </c>
      <c r="L519" s="643">
        <v>0.0</v>
      </c>
      <c r="M519" s="1076"/>
      <c r="N519" s="610"/>
      <c r="O519" s="809"/>
      <c r="P519" s="639">
        <v>46108.0</v>
      </c>
      <c r="Q519" s="639">
        <v>46111.0</v>
      </c>
      <c r="R519" s="636"/>
      <c r="S519" s="638"/>
      <c r="T519" s="980">
        <f t="shared" si="90"/>
        <v>-46108</v>
      </c>
      <c r="U519" s="980">
        <f t="shared" si="91"/>
        <v>-46111</v>
      </c>
      <c r="V519" s="638"/>
      <c r="W519" s="982">
        <f t="shared" si="70"/>
        <v>0</v>
      </c>
      <c r="X519" s="982">
        <f t="shared" si="71"/>
        <v>-46108</v>
      </c>
      <c r="Y519" s="638"/>
      <c r="Z519" s="980">
        <f t="shared" si="92"/>
        <v>-46108</v>
      </c>
      <c r="AA519" s="984">
        <f t="shared" si="85"/>
        <v>0</v>
      </c>
      <c r="AB519" s="1029" t="s">
        <v>2317</v>
      </c>
      <c r="AC519" s="967" t="s">
        <v>2303</v>
      </c>
      <c r="AD519" s="994"/>
      <c r="AE519" s="1023"/>
      <c r="AF519" s="994"/>
      <c r="AG519" s="994"/>
    </row>
    <row r="520" ht="13.5" hidden="1" customHeight="1">
      <c r="A520" s="1081" t="b">
        <v>0</v>
      </c>
      <c r="B520" s="635" t="s">
        <v>138</v>
      </c>
      <c r="C520" s="635" t="s">
        <v>134</v>
      </c>
      <c r="D520" s="629" t="s">
        <v>408</v>
      </c>
      <c r="E520" s="629" t="s">
        <v>1333</v>
      </c>
      <c r="F520" s="606">
        <v>46113.0</v>
      </c>
      <c r="G520" s="902" t="s">
        <v>1303</v>
      </c>
      <c r="H520" s="704" t="s">
        <v>2318</v>
      </c>
      <c r="I520" s="629" t="s">
        <v>2319</v>
      </c>
      <c r="J520" s="645" t="s">
        <v>190</v>
      </c>
      <c r="K520" s="643">
        <v>0.0</v>
      </c>
      <c r="L520" s="643">
        <v>0.0</v>
      </c>
      <c r="M520" s="1076"/>
      <c r="N520" s="610"/>
      <c r="O520" s="809"/>
      <c r="P520" s="639">
        <v>46091.0</v>
      </c>
      <c r="Q520" s="639">
        <v>46113.0</v>
      </c>
      <c r="R520" s="636"/>
      <c r="S520" s="638"/>
      <c r="T520" s="980">
        <f t="shared" si="90"/>
        <v>-46091</v>
      </c>
      <c r="U520" s="980">
        <f t="shared" si="91"/>
        <v>-46113</v>
      </c>
      <c r="V520" s="638"/>
      <c r="W520" s="982">
        <f t="shared" si="70"/>
        <v>0</v>
      </c>
      <c r="X520" s="982">
        <f t="shared" si="71"/>
        <v>-46091</v>
      </c>
      <c r="Y520" s="638"/>
      <c r="Z520" s="980">
        <f t="shared" si="92"/>
        <v>-46091</v>
      </c>
      <c r="AA520" s="984">
        <f t="shared" si="85"/>
        <v>0</v>
      </c>
      <c r="AB520" s="1028"/>
      <c r="AC520" s="967" t="s">
        <v>2320</v>
      </c>
      <c r="AD520" s="994"/>
      <c r="AE520" s="1023"/>
      <c r="AF520" s="994"/>
      <c r="AG520" s="994"/>
    </row>
    <row r="521" ht="13.5" hidden="1" customHeight="1">
      <c r="A521" s="1081" t="b">
        <v>0</v>
      </c>
      <c r="B521" s="635" t="s">
        <v>138</v>
      </c>
      <c r="C521" s="635" t="s">
        <v>134</v>
      </c>
      <c r="D521" s="492" t="s">
        <v>408</v>
      </c>
      <c r="E521" s="492" t="s">
        <v>1333</v>
      </c>
      <c r="F521" s="606">
        <v>46113.0</v>
      </c>
      <c r="G521" s="860" t="s">
        <v>1304</v>
      </c>
      <c r="H521" s="704" t="s">
        <v>2318</v>
      </c>
      <c r="I521" s="492" t="s">
        <v>2319</v>
      </c>
      <c r="J521" s="649" t="s">
        <v>190</v>
      </c>
      <c r="K521" s="643">
        <v>0.0</v>
      </c>
      <c r="L521" s="643">
        <v>0.0</v>
      </c>
      <c r="M521" s="1076"/>
      <c r="N521" s="610"/>
      <c r="O521" s="809"/>
      <c r="P521" s="639">
        <v>46091.0</v>
      </c>
      <c r="Q521" s="639">
        <v>46113.0</v>
      </c>
      <c r="R521" s="636"/>
      <c r="S521" s="638"/>
      <c r="T521" s="980">
        <f t="shared" si="90"/>
        <v>-46091</v>
      </c>
      <c r="U521" s="980">
        <f t="shared" si="91"/>
        <v>-46113</v>
      </c>
      <c r="V521" s="638"/>
      <c r="W521" s="982">
        <f t="shared" si="70"/>
        <v>0</v>
      </c>
      <c r="X521" s="982">
        <f t="shared" si="71"/>
        <v>-46091</v>
      </c>
      <c r="Y521" s="638"/>
      <c r="Z521" s="980">
        <f t="shared" si="92"/>
        <v>-46091</v>
      </c>
      <c r="AA521" s="984">
        <f t="shared" si="85"/>
        <v>0</v>
      </c>
      <c r="AB521" s="1028"/>
      <c r="AC521" s="967" t="s">
        <v>2320</v>
      </c>
      <c r="AD521" s="994"/>
      <c r="AE521" s="1023"/>
      <c r="AF521" s="994"/>
      <c r="AG521" s="994"/>
    </row>
    <row r="522" ht="13.5" hidden="1" customHeight="1">
      <c r="A522" s="1081" t="b">
        <v>0</v>
      </c>
      <c r="B522" s="986" t="s">
        <v>136</v>
      </c>
      <c r="C522" s="986" t="s">
        <v>114</v>
      </c>
      <c r="D522" s="629" t="s">
        <v>408</v>
      </c>
      <c r="E522" s="645" t="s">
        <v>1333</v>
      </c>
      <c r="F522" s="628">
        <v>46113.0</v>
      </c>
      <c r="G522" s="902" t="s">
        <v>1305</v>
      </c>
      <c r="H522" s="973" t="s">
        <v>1935</v>
      </c>
      <c r="I522" s="645" t="s">
        <v>1936</v>
      </c>
      <c r="J522" s="645" t="s">
        <v>190</v>
      </c>
      <c r="K522" s="987">
        <v>0.0</v>
      </c>
      <c r="L522" s="987">
        <v>0.0</v>
      </c>
      <c r="M522" s="1104"/>
      <c r="N522" s="988"/>
      <c r="O522" s="1105"/>
      <c r="P522" s="988">
        <v>46105.0</v>
      </c>
      <c r="Q522" s="988">
        <v>46112.0</v>
      </c>
      <c r="R522" s="1108"/>
      <c r="S522" s="988"/>
      <c r="T522" s="980">
        <f t="shared" si="90"/>
        <v>-46105</v>
      </c>
      <c r="U522" s="980">
        <f t="shared" si="91"/>
        <v>-46112</v>
      </c>
      <c r="V522" s="1107"/>
      <c r="W522" s="982">
        <f t="shared" si="70"/>
        <v>0</v>
      </c>
      <c r="X522" s="982">
        <f t="shared" si="71"/>
        <v>-46105</v>
      </c>
      <c r="Y522" s="1107"/>
      <c r="Z522" s="980">
        <f t="shared" si="92"/>
        <v>-46105</v>
      </c>
      <c r="AA522" s="984">
        <f t="shared" si="85"/>
        <v>0</v>
      </c>
      <c r="AB522" s="1121" t="s">
        <v>1477</v>
      </c>
      <c r="AC522" s="1122" t="s">
        <v>2321</v>
      </c>
      <c r="AD522" s="1010"/>
      <c r="AE522" s="1023"/>
      <c r="AF522" s="1010"/>
      <c r="AG522" s="1010"/>
    </row>
    <row r="523" ht="13.5" hidden="1" customHeight="1">
      <c r="A523" s="1081" t="b">
        <v>0</v>
      </c>
      <c r="B523" s="635" t="s">
        <v>135</v>
      </c>
      <c r="C523" s="635" t="s">
        <v>114</v>
      </c>
      <c r="D523" s="492" t="s">
        <v>408</v>
      </c>
      <c r="E523" s="492" t="s">
        <v>2322</v>
      </c>
      <c r="F523" s="606">
        <v>46113.0</v>
      </c>
      <c r="G523" s="860" t="s">
        <v>1303</v>
      </c>
      <c r="H523" s="704" t="s">
        <v>2323</v>
      </c>
      <c r="I523" s="492" t="s">
        <v>2324</v>
      </c>
      <c r="J523" s="649" t="s">
        <v>190</v>
      </c>
      <c r="K523" s="643">
        <v>0.0</v>
      </c>
      <c r="L523" s="643">
        <v>0.0</v>
      </c>
      <c r="M523" s="1076"/>
      <c r="N523" s="610"/>
      <c r="O523" s="809"/>
      <c r="P523" s="639">
        <v>46111.0</v>
      </c>
      <c r="Q523" s="639">
        <v>46114.0</v>
      </c>
      <c r="R523" s="636"/>
      <c r="S523" s="638"/>
      <c r="T523" s="980">
        <f t="shared" si="90"/>
        <v>-46111</v>
      </c>
      <c r="U523" s="980">
        <f t="shared" si="91"/>
        <v>-46114</v>
      </c>
      <c r="V523" s="638"/>
      <c r="W523" s="982">
        <f t="shared" si="70"/>
        <v>0</v>
      </c>
      <c r="X523" s="982">
        <f t="shared" si="71"/>
        <v>-46111</v>
      </c>
      <c r="Y523" s="638"/>
      <c r="Z523" s="980">
        <f t="shared" si="92"/>
        <v>-46111</v>
      </c>
      <c r="AA523" s="984">
        <f t="shared" si="85"/>
        <v>0</v>
      </c>
      <c r="AB523" s="1028"/>
      <c r="AC523" s="967" t="s">
        <v>2325</v>
      </c>
      <c r="AD523" s="994"/>
      <c r="AE523" s="1023"/>
      <c r="AF523" s="994"/>
      <c r="AG523" s="994"/>
    </row>
    <row r="524" ht="13.5" hidden="1" customHeight="1">
      <c r="A524" s="1081" t="b">
        <v>0</v>
      </c>
      <c r="B524" s="635" t="s">
        <v>135</v>
      </c>
      <c r="C524" s="635" t="s">
        <v>114</v>
      </c>
      <c r="D524" s="629" t="s">
        <v>408</v>
      </c>
      <c r="E524" s="629" t="s">
        <v>2322</v>
      </c>
      <c r="F524" s="628">
        <v>46113.0</v>
      </c>
      <c r="G524" s="902" t="s">
        <v>1304</v>
      </c>
      <c r="H524" s="704" t="s">
        <v>2323</v>
      </c>
      <c r="I524" s="629" t="s">
        <v>2324</v>
      </c>
      <c r="J524" s="645" t="s">
        <v>190</v>
      </c>
      <c r="K524" s="643">
        <v>0.0</v>
      </c>
      <c r="L524" s="643">
        <v>0.0</v>
      </c>
      <c r="M524" s="1076"/>
      <c r="N524" s="610"/>
      <c r="O524" s="809"/>
      <c r="P524" s="639">
        <v>46111.0</v>
      </c>
      <c r="Q524" s="639">
        <v>46114.0</v>
      </c>
      <c r="R524" s="636"/>
      <c r="S524" s="638"/>
      <c r="T524" s="980">
        <f t="shared" si="90"/>
        <v>-46111</v>
      </c>
      <c r="U524" s="980">
        <f t="shared" si="91"/>
        <v>-46114</v>
      </c>
      <c r="V524" s="638"/>
      <c r="W524" s="982">
        <f t="shared" si="70"/>
        <v>0</v>
      </c>
      <c r="X524" s="982">
        <f t="shared" si="71"/>
        <v>-46111</v>
      </c>
      <c r="Y524" s="638"/>
      <c r="Z524" s="980">
        <f t="shared" si="92"/>
        <v>-46111</v>
      </c>
      <c r="AA524" s="984">
        <f t="shared" si="85"/>
        <v>0</v>
      </c>
      <c r="AB524" s="1028"/>
      <c r="AC524" s="967" t="s">
        <v>2325</v>
      </c>
      <c r="AD524" s="994"/>
      <c r="AE524" s="1023"/>
      <c r="AF524" s="994"/>
      <c r="AG524" s="994"/>
    </row>
    <row r="525" ht="13.5" hidden="1" customHeight="1">
      <c r="A525" s="1081" t="b">
        <v>0</v>
      </c>
      <c r="B525" s="635" t="s">
        <v>136</v>
      </c>
      <c r="C525" s="635" t="s">
        <v>114</v>
      </c>
      <c r="D525" s="492" t="s">
        <v>408</v>
      </c>
      <c r="E525" s="492" t="s">
        <v>2130</v>
      </c>
      <c r="F525" s="606">
        <v>46113.0</v>
      </c>
      <c r="G525" s="860" t="s">
        <v>2326</v>
      </c>
      <c r="H525" s="704" t="s">
        <v>2327</v>
      </c>
      <c r="I525" s="492" t="s">
        <v>1454</v>
      </c>
      <c r="J525" s="649" t="s">
        <v>190</v>
      </c>
      <c r="K525" s="643">
        <v>0.0</v>
      </c>
      <c r="L525" s="643">
        <v>0.0</v>
      </c>
      <c r="M525" s="1076"/>
      <c r="N525" s="610"/>
      <c r="O525" s="809"/>
      <c r="P525" s="639">
        <v>46104.0</v>
      </c>
      <c r="Q525" s="610">
        <v>46112.0</v>
      </c>
      <c r="R525" s="636"/>
      <c r="S525" s="638"/>
      <c r="T525" s="980">
        <f t="shared" si="90"/>
        <v>-46104</v>
      </c>
      <c r="U525" s="980">
        <f t="shared" si="91"/>
        <v>-46112</v>
      </c>
      <c r="V525" s="638"/>
      <c r="W525" s="982">
        <f t="shared" si="70"/>
        <v>0</v>
      </c>
      <c r="X525" s="982">
        <f t="shared" si="71"/>
        <v>-46104</v>
      </c>
      <c r="Y525" s="638"/>
      <c r="Z525" s="980">
        <f t="shared" si="92"/>
        <v>-46104</v>
      </c>
      <c r="AA525" s="984">
        <f t="shared" si="85"/>
        <v>0</v>
      </c>
      <c r="AB525" s="1028"/>
      <c r="AC525" s="967" t="s">
        <v>2328</v>
      </c>
      <c r="AD525" s="994"/>
      <c r="AE525" s="1023"/>
      <c r="AF525" s="994"/>
      <c r="AG525" s="994"/>
    </row>
    <row r="526" ht="13.5" hidden="1" customHeight="1">
      <c r="A526" s="1081" t="b">
        <v>0</v>
      </c>
      <c r="B526" s="641" t="s">
        <v>135</v>
      </c>
      <c r="C526" s="641" t="s">
        <v>134</v>
      </c>
      <c r="D526" s="629" t="s">
        <v>408</v>
      </c>
      <c r="E526" s="645" t="s">
        <v>1333</v>
      </c>
      <c r="F526" s="606">
        <v>46113.0</v>
      </c>
      <c r="G526" s="902" t="s">
        <v>1305</v>
      </c>
      <c r="H526" s="973" t="s">
        <v>1797</v>
      </c>
      <c r="I526" s="645" t="s">
        <v>1798</v>
      </c>
      <c r="J526" s="645" t="s">
        <v>190</v>
      </c>
      <c r="K526" s="643">
        <v>0.0</v>
      </c>
      <c r="L526" s="643">
        <v>0.0</v>
      </c>
      <c r="M526" s="1076"/>
      <c r="N526" s="638"/>
      <c r="O526" s="693"/>
      <c r="P526" s="651">
        <v>46105.0</v>
      </c>
      <c r="Q526" s="651">
        <v>46113.0</v>
      </c>
      <c r="R526" s="656"/>
      <c r="S526" s="638"/>
      <c r="T526" s="980">
        <f t="shared" si="90"/>
        <v>-46105</v>
      </c>
      <c r="U526" s="980">
        <f t="shared" si="91"/>
        <v>-46113</v>
      </c>
      <c r="V526" s="638"/>
      <c r="W526" s="982">
        <f t="shared" si="70"/>
        <v>0</v>
      </c>
      <c r="X526" s="982">
        <f t="shared" si="71"/>
        <v>-46105</v>
      </c>
      <c r="Y526" s="638"/>
      <c r="Z526" s="980">
        <f t="shared" si="92"/>
        <v>-46105</v>
      </c>
      <c r="AA526" s="984">
        <f t="shared" si="85"/>
        <v>0</v>
      </c>
      <c r="AB526" s="1029" t="s">
        <v>1477</v>
      </c>
      <c r="AC526" s="967" t="s">
        <v>1799</v>
      </c>
      <c r="AD526" s="948"/>
      <c r="AE526" s="1023"/>
      <c r="AF526" s="948"/>
      <c r="AG526" s="948"/>
    </row>
    <row r="527" ht="13.5" hidden="1" customHeight="1">
      <c r="A527" s="1081" t="b">
        <v>0</v>
      </c>
      <c r="B527" s="635" t="s">
        <v>135</v>
      </c>
      <c r="C527" s="635" t="s">
        <v>114</v>
      </c>
      <c r="D527" s="492" t="s">
        <v>408</v>
      </c>
      <c r="E527" s="492" t="s">
        <v>1369</v>
      </c>
      <c r="F527" s="606">
        <v>46113.0</v>
      </c>
      <c r="G527" s="860" t="s">
        <v>1303</v>
      </c>
      <c r="H527" s="704" t="s">
        <v>2329</v>
      </c>
      <c r="I527" s="492" t="s">
        <v>1529</v>
      </c>
      <c r="J527" s="649" t="s">
        <v>190</v>
      </c>
      <c r="K527" s="643">
        <v>0.0</v>
      </c>
      <c r="L527" s="643">
        <v>0.0</v>
      </c>
      <c r="M527" s="1076"/>
      <c r="N527" s="610"/>
      <c r="O527" s="809"/>
      <c r="P527" s="639">
        <v>46111.0</v>
      </c>
      <c r="Q527" s="639">
        <v>46114.0</v>
      </c>
      <c r="R527" s="636"/>
      <c r="S527" s="638"/>
      <c r="T527" s="980">
        <f t="shared" si="90"/>
        <v>-46111</v>
      </c>
      <c r="U527" s="980">
        <f t="shared" si="91"/>
        <v>-46114</v>
      </c>
      <c r="V527" s="638"/>
      <c r="W527" s="982">
        <f t="shared" si="70"/>
        <v>0</v>
      </c>
      <c r="X527" s="982">
        <f t="shared" si="71"/>
        <v>-46111</v>
      </c>
      <c r="Y527" s="638"/>
      <c r="Z527" s="980">
        <f t="shared" si="92"/>
        <v>-46111</v>
      </c>
      <c r="AA527" s="984">
        <f t="shared" si="85"/>
        <v>0</v>
      </c>
      <c r="AB527" s="1028"/>
      <c r="AC527" s="967" t="s">
        <v>2330</v>
      </c>
      <c r="AD527" s="994"/>
      <c r="AE527" s="1023"/>
      <c r="AF527" s="994"/>
      <c r="AG527" s="994"/>
    </row>
    <row r="528" ht="13.5" hidden="1" customHeight="1">
      <c r="A528" s="1081" t="b">
        <v>0</v>
      </c>
      <c r="B528" s="635" t="s">
        <v>136</v>
      </c>
      <c r="C528" s="635" t="s">
        <v>114</v>
      </c>
      <c r="D528" s="629" t="s">
        <v>408</v>
      </c>
      <c r="E528" s="629" t="s">
        <v>1333</v>
      </c>
      <c r="F528" s="606">
        <v>46113.0</v>
      </c>
      <c r="G528" s="902" t="s">
        <v>1305</v>
      </c>
      <c r="H528" s="704" t="s">
        <v>1800</v>
      </c>
      <c r="I528" s="629" t="s">
        <v>1801</v>
      </c>
      <c r="J528" s="645" t="s">
        <v>190</v>
      </c>
      <c r="K528" s="643">
        <v>0.0</v>
      </c>
      <c r="L528" s="643">
        <v>0.0</v>
      </c>
      <c r="M528" s="1076"/>
      <c r="N528" s="610"/>
      <c r="O528" s="809"/>
      <c r="P528" s="639">
        <v>46111.0</v>
      </c>
      <c r="Q528" s="639">
        <v>46113.0</v>
      </c>
      <c r="R528" s="636"/>
      <c r="S528" s="638"/>
      <c r="T528" s="980">
        <f t="shared" si="90"/>
        <v>-46111</v>
      </c>
      <c r="U528" s="980">
        <f t="shared" si="91"/>
        <v>-46113</v>
      </c>
      <c r="V528" s="638"/>
      <c r="W528" s="982">
        <f t="shared" si="70"/>
        <v>0</v>
      </c>
      <c r="X528" s="982">
        <f t="shared" si="71"/>
        <v>-46111</v>
      </c>
      <c r="Y528" s="638"/>
      <c r="Z528" s="980">
        <f t="shared" si="92"/>
        <v>-46111</v>
      </c>
      <c r="AA528" s="984">
        <f t="shared" si="85"/>
        <v>0</v>
      </c>
      <c r="AB528" s="1029" t="s">
        <v>2118</v>
      </c>
      <c r="AC528" s="967" t="s">
        <v>1802</v>
      </c>
      <c r="AD528" s="994"/>
      <c r="AE528" s="1023"/>
      <c r="AF528" s="994"/>
      <c r="AG528" s="994"/>
    </row>
    <row r="529" ht="13.5" hidden="1" customHeight="1">
      <c r="A529" s="1081" t="b">
        <v>0</v>
      </c>
      <c r="B529" s="635" t="s">
        <v>135</v>
      </c>
      <c r="C529" s="635" t="s">
        <v>134</v>
      </c>
      <c r="D529" s="492" t="s">
        <v>408</v>
      </c>
      <c r="E529" s="492" t="s">
        <v>1333</v>
      </c>
      <c r="F529" s="606">
        <v>46113.0</v>
      </c>
      <c r="G529" s="860" t="s">
        <v>1303</v>
      </c>
      <c r="H529" s="704" t="s">
        <v>2331</v>
      </c>
      <c r="I529" s="492" t="s">
        <v>2332</v>
      </c>
      <c r="J529" s="649" t="s">
        <v>190</v>
      </c>
      <c r="K529" s="643">
        <v>0.0</v>
      </c>
      <c r="L529" s="643">
        <v>0.0</v>
      </c>
      <c r="M529" s="1076"/>
      <c r="N529" s="610"/>
      <c r="O529" s="809"/>
      <c r="P529" s="639">
        <v>46111.0</v>
      </c>
      <c r="Q529" s="639">
        <v>46114.0</v>
      </c>
      <c r="R529" s="636">
        <f t="shared" ref="R529:R530" si="93">Q529-P529</f>
        <v>3</v>
      </c>
      <c r="S529" s="638"/>
      <c r="T529" s="980">
        <f t="shared" si="90"/>
        <v>-46111</v>
      </c>
      <c r="U529" s="980">
        <f t="shared" si="91"/>
        <v>-46114</v>
      </c>
      <c r="V529" s="638"/>
      <c r="W529" s="982">
        <f t="shared" si="70"/>
        <v>0</v>
      </c>
      <c r="X529" s="982">
        <f t="shared" si="71"/>
        <v>-46111</v>
      </c>
      <c r="Y529" s="638"/>
      <c r="Z529" s="980">
        <f t="shared" si="92"/>
        <v>-46111</v>
      </c>
      <c r="AA529" s="984">
        <f t="shared" si="85"/>
        <v>0</v>
      </c>
      <c r="AB529" s="1028"/>
      <c r="AC529" s="967" t="s">
        <v>2333</v>
      </c>
      <c r="AD529" s="994"/>
      <c r="AE529" s="1023"/>
      <c r="AF529" s="994"/>
      <c r="AG529" s="994"/>
    </row>
    <row r="530" ht="13.5" hidden="1" customHeight="1">
      <c r="A530" s="1081" t="b">
        <v>0</v>
      </c>
      <c r="B530" s="635" t="s">
        <v>135</v>
      </c>
      <c r="C530" s="635" t="s">
        <v>134</v>
      </c>
      <c r="D530" s="629" t="s">
        <v>408</v>
      </c>
      <c r="E530" s="629" t="s">
        <v>1333</v>
      </c>
      <c r="F530" s="606">
        <v>46113.0</v>
      </c>
      <c r="G530" s="902" t="s">
        <v>1304</v>
      </c>
      <c r="H530" s="704" t="s">
        <v>2331</v>
      </c>
      <c r="I530" s="629" t="s">
        <v>2332</v>
      </c>
      <c r="J530" s="645" t="s">
        <v>190</v>
      </c>
      <c r="K530" s="643">
        <v>0.0</v>
      </c>
      <c r="L530" s="643">
        <v>0.0</v>
      </c>
      <c r="M530" s="1076"/>
      <c r="N530" s="610"/>
      <c r="O530" s="809"/>
      <c r="P530" s="639">
        <v>46111.0</v>
      </c>
      <c r="Q530" s="639">
        <v>46114.0</v>
      </c>
      <c r="R530" s="636">
        <f t="shared" si="93"/>
        <v>3</v>
      </c>
      <c r="S530" s="638"/>
      <c r="T530" s="980">
        <f t="shared" si="90"/>
        <v>-46111</v>
      </c>
      <c r="U530" s="980">
        <f t="shared" si="91"/>
        <v>-46114</v>
      </c>
      <c r="V530" s="638"/>
      <c r="W530" s="982">
        <f t="shared" si="70"/>
        <v>0</v>
      </c>
      <c r="X530" s="982">
        <f t="shared" si="71"/>
        <v>-46111</v>
      </c>
      <c r="Y530" s="638"/>
      <c r="Z530" s="980">
        <f t="shared" si="92"/>
        <v>-46111</v>
      </c>
      <c r="AA530" s="984">
        <f t="shared" si="85"/>
        <v>0</v>
      </c>
      <c r="AB530" s="1028"/>
      <c r="AC530" s="967" t="s">
        <v>2333</v>
      </c>
      <c r="AD530" s="994"/>
      <c r="AE530" s="1023"/>
      <c r="AF530" s="994"/>
      <c r="AG530" s="994"/>
    </row>
    <row r="531" ht="13.5" hidden="1" customHeight="1">
      <c r="A531" s="1081" t="b">
        <v>0</v>
      </c>
      <c r="B531" s="1112" t="s">
        <v>136</v>
      </c>
      <c r="C531" s="1112" t="s">
        <v>134</v>
      </c>
      <c r="D531" s="492" t="s">
        <v>408</v>
      </c>
      <c r="E531" s="649" t="s">
        <v>1333</v>
      </c>
      <c r="F531" s="728">
        <v>46113.0</v>
      </c>
      <c r="G531" s="860" t="s">
        <v>1305</v>
      </c>
      <c r="H531" s="959" t="s">
        <v>2315</v>
      </c>
      <c r="I531" s="649" t="s">
        <v>1468</v>
      </c>
      <c r="J531" s="649" t="s">
        <v>190</v>
      </c>
      <c r="K531" s="1113">
        <v>0.0</v>
      </c>
      <c r="L531" s="1113">
        <v>0.0</v>
      </c>
      <c r="M531" s="1114"/>
      <c r="N531" s="610"/>
      <c r="O531" s="945"/>
      <c r="P531" s="1115">
        <v>46112.0</v>
      </c>
      <c r="Q531" s="1115">
        <v>46113.0</v>
      </c>
      <c r="R531" s="1117"/>
      <c r="S531" s="1118"/>
      <c r="T531" s="1123">
        <f t="shared" si="90"/>
        <v>-46112</v>
      </c>
      <c r="U531" s="980">
        <f t="shared" si="91"/>
        <v>-46113</v>
      </c>
      <c r="V531" s="1118"/>
      <c r="W531" s="1124">
        <f t="shared" si="70"/>
        <v>0</v>
      </c>
      <c r="X531" s="1124">
        <f t="shared" si="71"/>
        <v>-46112</v>
      </c>
      <c r="Y531" s="1118"/>
      <c r="Z531" s="980">
        <f t="shared" si="92"/>
        <v>-46112</v>
      </c>
      <c r="AA531" s="984">
        <f t="shared" si="85"/>
        <v>0</v>
      </c>
      <c r="AB531" s="1032"/>
      <c r="AC531" s="216" t="s">
        <v>2316</v>
      </c>
      <c r="AD531" s="1120"/>
      <c r="AE531" s="1125"/>
      <c r="AF531" s="1120"/>
      <c r="AG531" s="1120"/>
    </row>
    <row r="532" ht="13.5" hidden="1" customHeight="1">
      <c r="A532" s="1081" t="b">
        <v>0</v>
      </c>
      <c r="B532" s="1082" t="s">
        <v>138</v>
      </c>
      <c r="C532" s="1082" t="s">
        <v>134</v>
      </c>
      <c r="D532" s="645" t="s">
        <v>408</v>
      </c>
      <c r="E532" s="645" t="s">
        <v>1333</v>
      </c>
      <c r="F532" s="606">
        <v>46113.0</v>
      </c>
      <c r="G532" s="902" t="s">
        <v>1305</v>
      </c>
      <c r="H532" s="973" t="s">
        <v>2318</v>
      </c>
      <c r="I532" s="645" t="s">
        <v>2319</v>
      </c>
      <c r="J532" s="645" t="s">
        <v>190</v>
      </c>
      <c r="K532" s="1016">
        <v>0.0</v>
      </c>
      <c r="L532" s="1016">
        <v>0.0</v>
      </c>
      <c r="M532" s="1095"/>
      <c r="N532" s="1083"/>
      <c r="O532" s="1126"/>
      <c r="P532" s="1017">
        <v>46091.0</v>
      </c>
      <c r="Q532" s="1017">
        <v>46113.0</v>
      </c>
      <c r="R532" s="1098"/>
      <c r="S532" s="1083"/>
      <c r="T532" s="980">
        <f t="shared" si="90"/>
        <v>-46091</v>
      </c>
      <c r="U532" s="980">
        <f t="shared" si="91"/>
        <v>-46113</v>
      </c>
      <c r="V532" s="1083"/>
      <c r="W532" s="982">
        <f t="shared" si="70"/>
        <v>0</v>
      </c>
      <c r="X532" s="982">
        <f t="shared" si="71"/>
        <v>-46091</v>
      </c>
      <c r="Y532" s="1083"/>
      <c r="Z532" s="980">
        <f t="shared" si="92"/>
        <v>-46091</v>
      </c>
      <c r="AA532" s="984">
        <f t="shared" si="85"/>
        <v>0</v>
      </c>
      <c r="AB532" s="1029" t="s">
        <v>2118</v>
      </c>
      <c r="AC532" s="1018" t="s">
        <v>2320</v>
      </c>
      <c r="AD532" s="1019"/>
      <c r="AE532" s="1023"/>
      <c r="AF532" s="1019"/>
      <c r="AG532" s="1019"/>
    </row>
    <row r="533" ht="13.5" hidden="1" customHeight="1">
      <c r="A533" s="1081" t="b">
        <v>0</v>
      </c>
      <c r="B533" s="1082" t="s">
        <v>135</v>
      </c>
      <c r="C533" s="1082" t="s">
        <v>114</v>
      </c>
      <c r="D533" s="649" t="s">
        <v>408</v>
      </c>
      <c r="E533" s="649" t="s">
        <v>2322</v>
      </c>
      <c r="F533" s="728">
        <v>46113.0</v>
      </c>
      <c r="G533" s="910" t="s">
        <v>1305</v>
      </c>
      <c r="H533" s="959" t="s">
        <v>2323</v>
      </c>
      <c r="I533" s="649" t="s">
        <v>2324</v>
      </c>
      <c r="J533" s="649" t="s">
        <v>190</v>
      </c>
      <c r="K533" s="1016">
        <v>0.0</v>
      </c>
      <c r="L533" s="1016">
        <v>0.0</v>
      </c>
      <c r="M533" s="1095"/>
      <c r="N533" s="1083"/>
      <c r="O533" s="1126"/>
      <c r="P533" s="1017">
        <v>46111.0</v>
      </c>
      <c r="Q533" s="1017">
        <v>46114.0</v>
      </c>
      <c r="R533" s="1098"/>
      <c r="S533" s="1083"/>
      <c r="T533" s="1097">
        <f t="shared" si="90"/>
        <v>-46111</v>
      </c>
      <c r="U533" s="980">
        <f t="shared" si="91"/>
        <v>-46114</v>
      </c>
      <c r="V533" s="1083"/>
      <c r="W533" s="1127">
        <f t="shared" si="70"/>
        <v>0</v>
      </c>
      <c r="X533" s="1127">
        <f t="shared" si="71"/>
        <v>-46111</v>
      </c>
      <c r="Y533" s="1083"/>
      <c r="Z533" s="980">
        <f t="shared" si="92"/>
        <v>-46111</v>
      </c>
      <c r="AA533" s="984">
        <f t="shared" si="85"/>
        <v>0</v>
      </c>
      <c r="AB533" s="1032"/>
      <c r="AC533" s="967" t="s">
        <v>2325</v>
      </c>
      <c r="AD533" s="1019"/>
      <c r="AE533" s="1128"/>
      <c r="AF533" s="1019"/>
      <c r="AG533" s="1019"/>
    </row>
    <row r="534" ht="13.5" hidden="1" customHeight="1">
      <c r="A534" s="1081" t="b">
        <v>0</v>
      </c>
      <c r="B534" s="635" t="s">
        <v>135</v>
      </c>
      <c r="C534" s="635" t="s">
        <v>134</v>
      </c>
      <c r="D534" s="629" t="s">
        <v>408</v>
      </c>
      <c r="E534" s="629" t="s">
        <v>1369</v>
      </c>
      <c r="F534" s="606">
        <v>46113.0</v>
      </c>
      <c r="G534" s="902" t="s">
        <v>1303</v>
      </c>
      <c r="H534" s="704" t="s">
        <v>2334</v>
      </c>
      <c r="I534" s="629" t="s">
        <v>2112</v>
      </c>
      <c r="J534" s="629" t="s">
        <v>190</v>
      </c>
      <c r="K534" s="643">
        <v>0.0</v>
      </c>
      <c r="L534" s="643">
        <v>0.0</v>
      </c>
      <c r="M534" s="1076"/>
      <c r="N534" s="610"/>
      <c r="O534" s="809"/>
      <c r="P534" s="639">
        <v>46115.0</v>
      </c>
      <c r="Q534" s="639">
        <v>46118.0</v>
      </c>
      <c r="R534" s="636">
        <f>Q534-P534</f>
        <v>3</v>
      </c>
      <c r="S534" s="638"/>
      <c r="T534" s="980">
        <f t="shared" si="90"/>
        <v>-46115</v>
      </c>
      <c r="U534" s="980">
        <f t="shared" si="91"/>
        <v>-46118</v>
      </c>
      <c r="V534" s="638"/>
      <c r="W534" s="982">
        <f t="shared" si="70"/>
        <v>0</v>
      </c>
      <c r="X534" s="982">
        <f t="shared" si="71"/>
        <v>-46115</v>
      </c>
      <c r="Y534" s="638"/>
      <c r="Z534" s="980">
        <f t="shared" si="92"/>
        <v>-46115</v>
      </c>
      <c r="AA534" s="984">
        <f t="shared" si="85"/>
        <v>0</v>
      </c>
      <c r="AB534" s="1028"/>
      <c r="AC534" s="967" t="s">
        <v>2335</v>
      </c>
      <c r="AD534" s="994"/>
      <c r="AE534" s="1023"/>
      <c r="AF534" s="994"/>
      <c r="AG534" s="994"/>
    </row>
    <row r="535" ht="13.5" hidden="1" customHeight="1">
      <c r="A535" s="1081" t="b">
        <v>0</v>
      </c>
      <c r="B535" s="635" t="s">
        <v>135</v>
      </c>
      <c r="C535" s="635" t="s">
        <v>114</v>
      </c>
      <c r="D535" s="492" t="s">
        <v>408</v>
      </c>
      <c r="E535" s="492" t="s">
        <v>1369</v>
      </c>
      <c r="F535" s="606">
        <v>46113.0</v>
      </c>
      <c r="G535" s="860" t="s">
        <v>1305</v>
      </c>
      <c r="H535" s="704" t="s">
        <v>2329</v>
      </c>
      <c r="I535" s="492" t="s">
        <v>1529</v>
      </c>
      <c r="J535" s="649" t="s">
        <v>190</v>
      </c>
      <c r="K535" s="643">
        <v>0.0</v>
      </c>
      <c r="L535" s="643">
        <v>0.0</v>
      </c>
      <c r="M535" s="1076"/>
      <c r="N535" s="610"/>
      <c r="O535" s="809"/>
      <c r="P535" s="639">
        <v>46111.0</v>
      </c>
      <c r="Q535" s="639">
        <v>46114.0</v>
      </c>
      <c r="R535" s="636"/>
      <c r="S535" s="638"/>
      <c r="T535" s="980">
        <f t="shared" si="90"/>
        <v>-46111</v>
      </c>
      <c r="U535" s="980">
        <f t="shared" si="91"/>
        <v>-46114</v>
      </c>
      <c r="V535" s="638"/>
      <c r="W535" s="982">
        <f t="shared" si="70"/>
        <v>0</v>
      </c>
      <c r="X535" s="982">
        <f t="shared" si="71"/>
        <v>-46111</v>
      </c>
      <c r="Y535" s="638"/>
      <c r="Z535" s="980">
        <f t="shared" si="92"/>
        <v>-46111</v>
      </c>
      <c r="AA535" s="984">
        <f t="shared" si="85"/>
        <v>0</v>
      </c>
      <c r="AB535" s="1028"/>
      <c r="AC535" s="967" t="s">
        <v>2330</v>
      </c>
      <c r="AD535" s="994"/>
      <c r="AE535" s="1023"/>
      <c r="AF535" s="994"/>
      <c r="AG535" s="994"/>
    </row>
    <row r="536" ht="13.5" hidden="1" customHeight="1">
      <c r="A536" s="1081" t="b">
        <v>0</v>
      </c>
      <c r="B536" s="635" t="s">
        <v>138</v>
      </c>
      <c r="C536" s="635" t="s">
        <v>114</v>
      </c>
      <c r="D536" s="629" t="s">
        <v>408</v>
      </c>
      <c r="E536" s="629" t="s">
        <v>1608</v>
      </c>
      <c r="F536" s="628">
        <v>46113.0</v>
      </c>
      <c r="G536" s="902" t="s">
        <v>1305</v>
      </c>
      <c r="H536" s="704" t="s">
        <v>1803</v>
      </c>
      <c r="I536" s="629" t="s">
        <v>1804</v>
      </c>
      <c r="J536" s="645" t="s">
        <v>190</v>
      </c>
      <c r="K536" s="643">
        <v>0.0</v>
      </c>
      <c r="L536" s="643">
        <v>0.0</v>
      </c>
      <c r="M536" s="1076"/>
      <c r="N536" s="610"/>
      <c r="O536" s="809"/>
      <c r="P536" s="639">
        <v>46108.0</v>
      </c>
      <c r="Q536" s="639">
        <v>46114.0</v>
      </c>
      <c r="R536" s="636"/>
      <c r="S536" s="638"/>
      <c r="T536" s="980">
        <f t="shared" si="90"/>
        <v>-46108</v>
      </c>
      <c r="U536" s="980">
        <f t="shared" si="91"/>
        <v>-46114</v>
      </c>
      <c r="V536" s="638"/>
      <c r="W536" s="982">
        <f t="shared" si="70"/>
        <v>0</v>
      </c>
      <c r="X536" s="982">
        <f t="shared" si="71"/>
        <v>-46108</v>
      </c>
      <c r="Y536" s="638"/>
      <c r="Z536" s="980">
        <f t="shared" si="92"/>
        <v>-46108</v>
      </c>
      <c r="AA536" s="984">
        <f t="shared" si="85"/>
        <v>0</v>
      </c>
      <c r="AB536" s="1029" t="s">
        <v>2258</v>
      </c>
      <c r="AC536" s="967" t="s">
        <v>1805</v>
      </c>
      <c r="AD536" s="994"/>
      <c r="AE536" s="1023"/>
      <c r="AF536" s="994"/>
      <c r="AG536" s="994"/>
    </row>
    <row r="537" ht="13.5" hidden="1" customHeight="1">
      <c r="A537" s="1081" t="b">
        <v>0</v>
      </c>
      <c r="B537" s="1038" t="s">
        <v>135</v>
      </c>
      <c r="C537" s="1038" t="s">
        <v>134</v>
      </c>
      <c r="D537" s="492" t="s">
        <v>408</v>
      </c>
      <c r="E537" s="649" t="s">
        <v>1333</v>
      </c>
      <c r="F537" s="728">
        <v>46113.0</v>
      </c>
      <c r="G537" s="860" t="s">
        <v>1305</v>
      </c>
      <c r="H537" s="959" t="s">
        <v>2331</v>
      </c>
      <c r="I537" s="649" t="s">
        <v>2332</v>
      </c>
      <c r="J537" s="649" t="s">
        <v>190</v>
      </c>
      <c r="K537" s="1039">
        <v>0.0</v>
      </c>
      <c r="L537" s="1039">
        <v>0.0</v>
      </c>
      <c r="M537" s="1129"/>
      <c r="N537" s="1130"/>
      <c r="O537" s="1131"/>
      <c r="P537" s="1040">
        <v>46111.0</v>
      </c>
      <c r="Q537" s="1040">
        <v>46114.0</v>
      </c>
      <c r="R537" s="1132"/>
      <c r="S537" s="1130"/>
      <c r="T537" s="1133">
        <f t="shared" si="90"/>
        <v>-46111</v>
      </c>
      <c r="U537" s="980">
        <f t="shared" si="91"/>
        <v>-46114</v>
      </c>
      <c r="V537" s="1130"/>
      <c r="W537" s="1041">
        <f t="shared" si="70"/>
        <v>0</v>
      </c>
      <c r="X537" s="1041">
        <f t="shared" si="71"/>
        <v>-46111</v>
      </c>
      <c r="Y537" s="1130"/>
      <c r="Z537" s="980">
        <f t="shared" si="92"/>
        <v>-46111</v>
      </c>
      <c r="AA537" s="984">
        <f t="shared" si="85"/>
        <v>0</v>
      </c>
      <c r="AB537" s="1029" t="s">
        <v>2258</v>
      </c>
      <c r="AC537" s="1042" t="s">
        <v>2333</v>
      </c>
      <c r="AD537" s="1043"/>
      <c r="AE537" s="1044"/>
      <c r="AF537" s="1043"/>
      <c r="AG537" s="1043"/>
    </row>
    <row r="538" ht="13.5" hidden="1" customHeight="1">
      <c r="A538" s="1081" t="b">
        <v>0</v>
      </c>
      <c r="B538" s="641" t="s">
        <v>136</v>
      </c>
      <c r="C538" s="641" t="s">
        <v>114</v>
      </c>
      <c r="D538" s="629" t="s">
        <v>408</v>
      </c>
      <c r="E538" s="645" t="s">
        <v>1333</v>
      </c>
      <c r="F538" s="919">
        <v>46113.0</v>
      </c>
      <c r="G538" s="902" t="s">
        <v>1305</v>
      </c>
      <c r="H538" s="973" t="s">
        <v>2336</v>
      </c>
      <c r="I538" s="645" t="s">
        <v>2337</v>
      </c>
      <c r="J538" s="645" t="s">
        <v>190</v>
      </c>
      <c r="K538" s="643">
        <v>0.0</v>
      </c>
      <c r="L538" s="643">
        <v>0.0</v>
      </c>
      <c r="M538" s="1076"/>
      <c r="N538" s="638"/>
      <c r="O538" s="693"/>
      <c r="P538" s="651">
        <v>46104.0</v>
      </c>
      <c r="Q538" s="651">
        <v>46114.0</v>
      </c>
      <c r="R538" s="656"/>
      <c r="S538" s="638"/>
      <c r="T538" s="636">
        <f t="shared" si="90"/>
        <v>-46104</v>
      </c>
      <c r="U538" s="980">
        <f t="shared" si="91"/>
        <v>-46114</v>
      </c>
      <c r="V538" s="638"/>
      <c r="W538" s="960">
        <f t="shared" si="70"/>
        <v>0</v>
      </c>
      <c r="X538" s="960">
        <f t="shared" si="71"/>
        <v>-46104</v>
      </c>
      <c r="Y538" s="638"/>
      <c r="Z538" s="980">
        <f t="shared" si="92"/>
        <v>-46104</v>
      </c>
      <c r="AA538" s="984">
        <f t="shared" si="85"/>
        <v>0</v>
      </c>
      <c r="AB538" s="1029" t="s">
        <v>2118</v>
      </c>
      <c r="AC538" s="967" t="s">
        <v>2338</v>
      </c>
      <c r="AD538" s="948"/>
      <c r="AE538" s="1134"/>
      <c r="AF538" s="948"/>
      <c r="AG538" s="948"/>
    </row>
    <row r="539" ht="13.5" hidden="1" customHeight="1">
      <c r="A539" s="1081" t="b">
        <v>0</v>
      </c>
      <c r="B539" s="635" t="s">
        <v>138</v>
      </c>
      <c r="C539" s="635" t="s">
        <v>114</v>
      </c>
      <c r="D539" s="492" t="s">
        <v>408</v>
      </c>
      <c r="E539" s="492" t="s">
        <v>1333</v>
      </c>
      <c r="F539" s="606">
        <v>46113.0</v>
      </c>
      <c r="G539" s="860" t="s">
        <v>1303</v>
      </c>
      <c r="H539" s="940" t="s">
        <v>2339</v>
      </c>
      <c r="I539" s="492" t="s">
        <v>2340</v>
      </c>
      <c r="J539" s="492" t="s">
        <v>192</v>
      </c>
      <c r="K539" s="643">
        <v>0.0</v>
      </c>
      <c r="L539" s="643">
        <v>0.0</v>
      </c>
      <c r="M539" s="1076"/>
      <c r="N539" s="639"/>
      <c r="O539" s="945"/>
      <c r="P539" s="639">
        <v>46112.0</v>
      </c>
      <c r="Q539" s="639">
        <v>46119.0</v>
      </c>
      <c r="R539" s="636">
        <f t="shared" ref="R539:R540" si="94">Q539-P539</f>
        <v>7</v>
      </c>
      <c r="S539" s="638"/>
      <c r="T539" s="980">
        <f t="shared" si="90"/>
        <v>-46112</v>
      </c>
      <c r="U539" s="980">
        <f t="shared" si="91"/>
        <v>-46119</v>
      </c>
      <c r="V539" s="638"/>
      <c r="W539" s="982">
        <f t="shared" si="70"/>
        <v>0</v>
      </c>
      <c r="X539" s="982">
        <f t="shared" si="71"/>
        <v>-46112</v>
      </c>
      <c r="Y539" s="638"/>
      <c r="Z539" s="980">
        <f t="shared" si="92"/>
        <v>-46112</v>
      </c>
      <c r="AA539" s="984">
        <f t="shared" si="85"/>
        <v>0</v>
      </c>
      <c r="AB539" s="1028"/>
      <c r="AC539" s="216" t="s">
        <v>2341</v>
      </c>
      <c r="AD539" s="968"/>
      <c r="AE539" s="1023"/>
      <c r="AF539" s="968"/>
      <c r="AG539" s="968"/>
    </row>
    <row r="540" ht="13.5" hidden="1" customHeight="1">
      <c r="A540" s="1081" t="b">
        <v>0</v>
      </c>
      <c r="B540" s="635" t="s">
        <v>135</v>
      </c>
      <c r="C540" s="635" t="s">
        <v>134</v>
      </c>
      <c r="D540" s="629" t="s">
        <v>408</v>
      </c>
      <c r="E540" s="629" t="s">
        <v>1369</v>
      </c>
      <c r="F540" s="606">
        <v>46113.0</v>
      </c>
      <c r="G540" s="902" t="s">
        <v>1305</v>
      </c>
      <c r="H540" s="704" t="s">
        <v>2334</v>
      </c>
      <c r="I540" s="629" t="s">
        <v>2112</v>
      </c>
      <c r="J540" s="629" t="s">
        <v>190</v>
      </c>
      <c r="K540" s="643">
        <v>0.0</v>
      </c>
      <c r="L540" s="643">
        <v>0.0</v>
      </c>
      <c r="M540" s="1076"/>
      <c r="N540" s="610"/>
      <c r="O540" s="809"/>
      <c r="P540" s="639">
        <v>46115.0</v>
      </c>
      <c r="Q540" s="639">
        <v>46118.0</v>
      </c>
      <c r="R540" s="636">
        <f t="shared" si="94"/>
        <v>3</v>
      </c>
      <c r="S540" s="638"/>
      <c r="T540" s="980">
        <f t="shared" si="90"/>
        <v>-46115</v>
      </c>
      <c r="U540" s="980">
        <f t="shared" si="91"/>
        <v>-46118</v>
      </c>
      <c r="V540" s="638"/>
      <c r="W540" s="982">
        <f t="shared" si="70"/>
        <v>0</v>
      </c>
      <c r="X540" s="982">
        <f t="shared" si="71"/>
        <v>-46115</v>
      </c>
      <c r="Y540" s="638"/>
      <c r="Z540" s="980">
        <f t="shared" si="92"/>
        <v>-46115</v>
      </c>
      <c r="AA540" s="984">
        <f t="shared" si="85"/>
        <v>0</v>
      </c>
      <c r="AB540" s="1028"/>
      <c r="AC540" s="967" t="s">
        <v>2335</v>
      </c>
      <c r="AD540" s="994"/>
      <c r="AE540" s="1023"/>
      <c r="AF540" s="994"/>
      <c r="AG540" s="994"/>
    </row>
    <row r="541" ht="13.5" hidden="1" customHeight="1">
      <c r="A541" s="1081" t="b">
        <v>0</v>
      </c>
      <c r="B541" s="1038" t="s">
        <v>135</v>
      </c>
      <c r="C541" s="1038" t="s">
        <v>134</v>
      </c>
      <c r="D541" s="492" t="s">
        <v>408</v>
      </c>
      <c r="E541" s="649" t="s">
        <v>1369</v>
      </c>
      <c r="F541" s="728">
        <v>46113.0</v>
      </c>
      <c r="G541" s="860" t="s">
        <v>1305</v>
      </c>
      <c r="H541" s="959" t="s">
        <v>1812</v>
      </c>
      <c r="I541" s="649" t="s">
        <v>1813</v>
      </c>
      <c r="J541" s="649" t="s">
        <v>190</v>
      </c>
      <c r="K541" s="1039">
        <v>0.0</v>
      </c>
      <c r="L541" s="1039">
        <v>0.0</v>
      </c>
      <c r="M541" s="1129"/>
      <c r="N541" s="1040"/>
      <c r="O541" s="1135"/>
      <c r="P541" s="1040">
        <v>46106.0</v>
      </c>
      <c r="Q541" s="1040">
        <v>46118.0</v>
      </c>
      <c r="R541" s="1132"/>
      <c r="S541" s="1130"/>
      <c r="T541" s="980">
        <f t="shared" si="90"/>
        <v>-46106</v>
      </c>
      <c r="U541" s="980">
        <f t="shared" si="91"/>
        <v>-46118</v>
      </c>
      <c r="V541" s="1130"/>
      <c r="W541" s="1041">
        <f t="shared" si="70"/>
        <v>0</v>
      </c>
      <c r="X541" s="1041">
        <f t="shared" si="71"/>
        <v>-46106</v>
      </c>
      <c r="Y541" s="1130"/>
      <c r="Z541" s="980">
        <f t="shared" si="92"/>
        <v>-46106</v>
      </c>
      <c r="AA541" s="984">
        <f t="shared" si="85"/>
        <v>0</v>
      </c>
      <c r="AB541" s="1121" t="s">
        <v>1477</v>
      </c>
      <c r="AC541" s="1042" t="s">
        <v>1814</v>
      </c>
      <c r="AD541" s="1043"/>
      <c r="AE541" s="1044"/>
      <c r="AF541" s="1043"/>
      <c r="AG541" s="1043"/>
    </row>
    <row r="542" ht="13.5" hidden="1" customHeight="1">
      <c r="A542" s="1081" t="b">
        <v>0</v>
      </c>
      <c r="B542" s="635" t="s">
        <v>136</v>
      </c>
      <c r="C542" s="635" t="s">
        <v>134</v>
      </c>
      <c r="D542" s="629" t="s">
        <v>408</v>
      </c>
      <c r="E542" s="629" t="s">
        <v>1369</v>
      </c>
      <c r="F542" s="628">
        <v>46113.0</v>
      </c>
      <c r="G542" s="902" t="s">
        <v>1304</v>
      </c>
      <c r="H542" s="704" t="s">
        <v>1828</v>
      </c>
      <c r="I542" s="629" t="s">
        <v>1829</v>
      </c>
      <c r="J542" s="629" t="s">
        <v>190</v>
      </c>
      <c r="K542" s="643">
        <v>0.0</v>
      </c>
      <c r="L542" s="643">
        <v>0.0</v>
      </c>
      <c r="M542" s="1076"/>
      <c r="N542" s="610"/>
      <c r="O542" s="809"/>
      <c r="P542" s="639">
        <v>46113.0</v>
      </c>
      <c r="Q542" s="610">
        <v>46120.0</v>
      </c>
      <c r="R542" s="636"/>
      <c r="S542" s="610">
        <v>46120.0</v>
      </c>
      <c r="T542" s="980">
        <f t="shared" si="90"/>
        <v>7</v>
      </c>
      <c r="U542" s="980">
        <f t="shared" si="91"/>
        <v>0</v>
      </c>
      <c r="V542" s="610">
        <v>46120.0</v>
      </c>
      <c r="W542" s="982">
        <f t="shared" si="70"/>
        <v>0</v>
      </c>
      <c r="X542" s="982">
        <f t="shared" si="71"/>
        <v>7</v>
      </c>
      <c r="Y542" s="638"/>
      <c r="Z542" s="980">
        <f t="shared" si="92"/>
        <v>-46113</v>
      </c>
      <c r="AA542" s="984">
        <f t="shared" si="85"/>
        <v>-46120</v>
      </c>
      <c r="AB542" s="1028"/>
      <c r="AC542" s="967" t="s">
        <v>1830</v>
      </c>
      <c r="AD542" s="994"/>
      <c r="AE542" s="1023"/>
      <c r="AF542" s="994"/>
      <c r="AG542" s="994"/>
    </row>
    <row r="543" ht="13.5" hidden="1" customHeight="1">
      <c r="A543" s="1081" t="b">
        <v>0</v>
      </c>
      <c r="B543" s="635" t="s">
        <v>136</v>
      </c>
      <c r="C543" s="635" t="s">
        <v>134</v>
      </c>
      <c r="D543" s="492" t="s">
        <v>408</v>
      </c>
      <c r="E543" s="492" t="s">
        <v>2130</v>
      </c>
      <c r="F543" s="606">
        <v>46113.0</v>
      </c>
      <c r="G543" s="860" t="s">
        <v>1307</v>
      </c>
      <c r="H543" s="704" t="s">
        <v>2342</v>
      </c>
      <c r="I543" s="492" t="s">
        <v>2343</v>
      </c>
      <c r="J543" s="492" t="s">
        <v>190</v>
      </c>
      <c r="K543" s="643">
        <v>0.0</v>
      </c>
      <c r="L543" s="643">
        <v>0.0</v>
      </c>
      <c r="M543" s="1076"/>
      <c r="N543" s="610">
        <v>46126.0</v>
      </c>
      <c r="O543" s="809" t="s">
        <v>2344</v>
      </c>
      <c r="P543" s="639">
        <v>46115.0</v>
      </c>
      <c r="Q543" s="639">
        <v>46118.0</v>
      </c>
      <c r="R543" s="636">
        <f>Q543-P543</f>
        <v>3</v>
      </c>
      <c r="S543" s="638"/>
      <c r="T543" s="980">
        <f t="shared" si="90"/>
        <v>-46115</v>
      </c>
      <c r="U543" s="980">
        <f t="shared" si="91"/>
        <v>-46118</v>
      </c>
      <c r="V543" s="638"/>
      <c r="W543" s="982"/>
      <c r="X543" s="982"/>
      <c r="Y543" s="638"/>
      <c r="Z543" s="980">
        <f t="shared" si="92"/>
        <v>-46115</v>
      </c>
      <c r="AA543" s="984">
        <f t="shared" si="85"/>
        <v>0</v>
      </c>
      <c r="AB543" s="1028"/>
      <c r="AC543" s="967" t="s">
        <v>2345</v>
      </c>
      <c r="AD543" s="994"/>
      <c r="AE543" s="1023"/>
      <c r="AF543" s="994"/>
      <c r="AG543" s="994"/>
    </row>
    <row r="544" ht="13.5" hidden="1" customHeight="1">
      <c r="A544" s="1081" t="b">
        <v>0</v>
      </c>
      <c r="B544" s="635" t="s">
        <v>135</v>
      </c>
      <c r="C544" s="635" t="s">
        <v>114</v>
      </c>
      <c r="D544" s="629" t="s">
        <v>408</v>
      </c>
      <c r="E544" s="629" t="s">
        <v>1333</v>
      </c>
      <c r="F544" s="606">
        <v>46113.0</v>
      </c>
      <c r="G544" s="902" t="s">
        <v>1303</v>
      </c>
      <c r="H544" s="704" t="s">
        <v>2346</v>
      </c>
      <c r="I544" s="629" t="s">
        <v>2347</v>
      </c>
      <c r="J544" s="629" t="s">
        <v>190</v>
      </c>
      <c r="K544" s="643">
        <v>0.0</v>
      </c>
      <c r="L544" s="643">
        <v>0.0</v>
      </c>
      <c r="M544" s="1076"/>
      <c r="N544" s="610"/>
      <c r="O544" s="809"/>
      <c r="P544" s="639">
        <v>46118.0</v>
      </c>
      <c r="Q544" s="639">
        <v>46120.0</v>
      </c>
      <c r="R544" s="636"/>
      <c r="S544" s="638"/>
      <c r="T544" s="980"/>
      <c r="U544" s="980">
        <f t="shared" si="91"/>
        <v>-46120</v>
      </c>
      <c r="V544" s="638"/>
      <c r="W544" s="982">
        <f t="shared" ref="W544:W567" si="95">V544-S544</f>
        <v>0</v>
      </c>
      <c r="X544" s="982">
        <f t="shared" ref="X544:X567" si="96">V544-P544</f>
        <v>-46118</v>
      </c>
      <c r="Y544" s="638"/>
      <c r="Z544" s="980">
        <f t="shared" si="92"/>
        <v>-46118</v>
      </c>
      <c r="AA544" s="984">
        <f t="shared" si="85"/>
        <v>0</v>
      </c>
      <c r="AB544" s="1028"/>
      <c r="AC544" s="967" t="s">
        <v>2348</v>
      </c>
      <c r="AD544" s="994"/>
      <c r="AE544" s="1023"/>
      <c r="AF544" s="994"/>
      <c r="AG544" s="994"/>
    </row>
    <row r="545" ht="13.5" hidden="1" customHeight="1">
      <c r="A545" s="1081" t="b">
        <v>0</v>
      </c>
      <c r="B545" s="635" t="s">
        <v>136</v>
      </c>
      <c r="C545" s="635" t="s">
        <v>114</v>
      </c>
      <c r="D545" s="492" t="s">
        <v>408</v>
      </c>
      <c r="E545" s="492" t="s">
        <v>2130</v>
      </c>
      <c r="F545" s="606">
        <v>46113.0</v>
      </c>
      <c r="G545" s="860" t="s">
        <v>1305</v>
      </c>
      <c r="H545" s="704" t="s">
        <v>2349</v>
      </c>
      <c r="I545" s="492" t="s">
        <v>2267</v>
      </c>
      <c r="J545" s="492" t="s">
        <v>190</v>
      </c>
      <c r="K545" s="643">
        <v>0.0</v>
      </c>
      <c r="L545" s="643">
        <v>0.0</v>
      </c>
      <c r="M545" s="1076"/>
      <c r="N545" s="610"/>
      <c r="O545" s="809"/>
      <c r="P545" s="639">
        <v>46113.0</v>
      </c>
      <c r="Q545" s="610">
        <v>46118.0</v>
      </c>
      <c r="R545" s="636">
        <f t="shared" ref="R545:R571" si="97">Q545-P545</f>
        <v>5</v>
      </c>
      <c r="S545" s="638"/>
      <c r="T545" s="980">
        <f t="shared" ref="T545:T567" si="98">S545-P545</f>
        <v>-46113</v>
      </c>
      <c r="U545" s="980">
        <f t="shared" si="91"/>
        <v>-46118</v>
      </c>
      <c r="V545" s="638"/>
      <c r="W545" s="982">
        <f t="shared" si="95"/>
        <v>0</v>
      </c>
      <c r="X545" s="982">
        <f t="shared" si="96"/>
        <v>-46113</v>
      </c>
      <c r="Y545" s="638"/>
      <c r="Z545" s="980">
        <f t="shared" si="92"/>
        <v>-46113</v>
      </c>
      <c r="AA545" s="984">
        <f t="shared" si="85"/>
        <v>0</v>
      </c>
      <c r="AB545" s="1028"/>
      <c r="AC545" s="967" t="s">
        <v>2350</v>
      </c>
      <c r="AD545" s="994"/>
      <c r="AE545" s="1023"/>
      <c r="AF545" s="994"/>
      <c r="AG545" s="994"/>
    </row>
    <row r="546" ht="13.5" customHeight="1">
      <c r="A546" s="667" t="b">
        <v>0</v>
      </c>
      <c r="B546" s="635" t="s">
        <v>136</v>
      </c>
      <c r="C546" s="635" t="s">
        <v>134</v>
      </c>
      <c r="D546" s="629" t="s">
        <v>343</v>
      </c>
      <c r="E546" s="629" t="s">
        <v>2130</v>
      </c>
      <c r="F546" s="628">
        <v>46174.0</v>
      </c>
      <c r="G546" s="902" t="s">
        <v>1305</v>
      </c>
      <c r="H546" s="704" t="s">
        <v>2351</v>
      </c>
      <c r="I546" s="629" t="s">
        <v>1449</v>
      </c>
      <c r="J546" s="645" t="s">
        <v>190</v>
      </c>
      <c r="K546" s="643">
        <v>0.0</v>
      </c>
      <c r="L546" s="643">
        <v>0.0</v>
      </c>
      <c r="M546" s="1076"/>
      <c r="N546" s="1076"/>
      <c r="O546" s="809" t="s">
        <v>2352</v>
      </c>
      <c r="P546" s="639">
        <v>46091.0</v>
      </c>
      <c r="Q546" s="639">
        <v>46098.0</v>
      </c>
      <c r="R546" s="636">
        <f t="shared" si="97"/>
        <v>7</v>
      </c>
      <c r="S546" s="639">
        <v>46094.0</v>
      </c>
      <c r="T546" s="612">
        <f t="shared" si="98"/>
        <v>3</v>
      </c>
      <c r="U546" s="980">
        <f t="shared" si="91"/>
        <v>-4</v>
      </c>
      <c r="V546" s="638"/>
      <c r="W546" s="982">
        <f t="shared" si="95"/>
        <v>-46094</v>
      </c>
      <c r="X546" s="982">
        <f t="shared" si="96"/>
        <v>-46091</v>
      </c>
      <c r="Y546" s="638"/>
      <c r="Z546" s="980">
        <f t="shared" si="92"/>
        <v>-46091</v>
      </c>
      <c r="AA546" s="984">
        <f t="shared" si="85"/>
        <v>0</v>
      </c>
      <c r="AB546" s="989"/>
      <c r="AC546" s="967"/>
      <c r="AD546" s="994"/>
      <c r="AE546" s="994"/>
      <c r="AF546" s="994"/>
      <c r="AG546" s="994"/>
    </row>
    <row r="547" ht="13.5" customHeight="1">
      <c r="A547" s="667" t="b">
        <v>0</v>
      </c>
      <c r="B547" s="635" t="s">
        <v>138</v>
      </c>
      <c r="C547" s="635" t="s">
        <v>114</v>
      </c>
      <c r="D547" s="492" t="s">
        <v>343</v>
      </c>
      <c r="E547" s="492" t="s">
        <v>1369</v>
      </c>
      <c r="F547" s="606">
        <v>46174.0</v>
      </c>
      <c r="G547" s="860" t="s">
        <v>1305</v>
      </c>
      <c r="H547" s="940" t="s">
        <v>2353</v>
      </c>
      <c r="I547" s="492" t="s">
        <v>2354</v>
      </c>
      <c r="J547" s="649" t="s">
        <v>190</v>
      </c>
      <c r="K547" s="643">
        <v>0.0</v>
      </c>
      <c r="L547" s="643">
        <v>0.0</v>
      </c>
      <c r="M547" s="1076"/>
      <c r="N547" s="610">
        <v>46195.0</v>
      </c>
      <c r="O547" s="945" t="s">
        <v>2355</v>
      </c>
      <c r="P547" s="639">
        <v>46100.0</v>
      </c>
      <c r="Q547" s="639">
        <v>46118.0</v>
      </c>
      <c r="R547" s="636">
        <f t="shared" si="97"/>
        <v>18</v>
      </c>
      <c r="S547" s="638"/>
      <c r="T547" s="612">
        <f t="shared" si="98"/>
        <v>-46100</v>
      </c>
      <c r="U547" s="980">
        <f t="shared" si="91"/>
        <v>-46118</v>
      </c>
      <c r="V547" s="638"/>
      <c r="W547" s="982">
        <f t="shared" si="95"/>
        <v>0</v>
      </c>
      <c r="X547" s="982">
        <f t="shared" si="96"/>
        <v>-46100</v>
      </c>
      <c r="Y547" s="638"/>
      <c r="Z547" s="980">
        <f t="shared" si="92"/>
        <v>-46100</v>
      </c>
      <c r="AA547" s="984">
        <f t="shared" si="85"/>
        <v>0</v>
      </c>
      <c r="AB547" s="991"/>
      <c r="AC547" s="216" t="s">
        <v>2356</v>
      </c>
      <c r="AD547" s="968"/>
      <c r="AE547" s="994"/>
      <c r="AF547" s="968"/>
      <c r="AG547" s="968"/>
    </row>
    <row r="548" ht="13.5" customHeight="1">
      <c r="A548" s="604" t="b">
        <v>0</v>
      </c>
      <c r="B548" s="492" t="s">
        <v>134</v>
      </c>
      <c r="C548" s="492" t="s">
        <v>134</v>
      </c>
      <c r="D548" s="629" t="s">
        <v>343</v>
      </c>
      <c r="E548" s="629" t="s">
        <v>1333</v>
      </c>
      <c r="F548" s="1057">
        <v>46174.0</v>
      </c>
      <c r="G548" s="860" t="s">
        <v>1303</v>
      </c>
      <c r="H548" s="704" t="s">
        <v>2357</v>
      </c>
      <c r="I548" s="492" t="s">
        <v>2358</v>
      </c>
      <c r="J548" s="492" t="s">
        <v>190</v>
      </c>
      <c r="K548" s="643">
        <v>0.0</v>
      </c>
      <c r="L548" s="643">
        <v>0.0</v>
      </c>
      <c r="M548" s="622">
        <v>76000.0</v>
      </c>
      <c r="N548" s="674">
        <v>46191.0</v>
      </c>
      <c r="O548" s="809" t="s">
        <v>2359</v>
      </c>
      <c r="P548" s="610">
        <v>46149.0</v>
      </c>
      <c r="Q548" s="610">
        <v>46156.0</v>
      </c>
      <c r="R548" s="636">
        <f t="shared" si="97"/>
        <v>7</v>
      </c>
      <c r="S548" s="610">
        <v>46156.0</v>
      </c>
      <c r="T548" s="612">
        <f t="shared" si="98"/>
        <v>7</v>
      </c>
      <c r="U548" s="980">
        <f t="shared" si="91"/>
        <v>0</v>
      </c>
      <c r="V548" s="613"/>
      <c r="W548" s="982">
        <f t="shared" si="95"/>
        <v>-46156</v>
      </c>
      <c r="X548" s="982">
        <f t="shared" si="96"/>
        <v>-46149</v>
      </c>
      <c r="Y548" s="612"/>
      <c r="Z548" s="980">
        <f t="shared" si="92"/>
        <v>-46149</v>
      </c>
      <c r="AA548" s="984">
        <f t="shared" si="85"/>
        <v>0</v>
      </c>
      <c r="AB548" s="978"/>
      <c r="AC548" s="773" t="s">
        <v>2360</v>
      </c>
      <c r="AD548" s="878"/>
      <c r="AE548" s="994"/>
      <c r="AF548" s="878"/>
      <c r="AG548" s="878"/>
    </row>
    <row r="549" ht="13.5" customHeight="1">
      <c r="A549" s="604" t="b">
        <v>0</v>
      </c>
      <c r="B549" s="492" t="s">
        <v>134</v>
      </c>
      <c r="C549" s="492" t="s">
        <v>134</v>
      </c>
      <c r="D549" s="492" t="s">
        <v>343</v>
      </c>
      <c r="E549" s="492" t="s">
        <v>1333</v>
      </c>
      <c r="F549" s="1057">
        <v>46174.0</v>
      </c>
      <c r="G549" s="860" t="s">
        <v>1304</v>
      </c>
      <c r="H549" s="704" t="s">
        <v>2357</v>
      </c>
      <c r="I549" s="492" t="s">
        <v>2358</v>
      </c>
      <c r="J549" s="492" t="s">
        <v>190</v>
      </c>
      <c r="K549" s="643">
        <v>0.0</v>
      </c>
      <c r="L549" s="643">
        <v>0.0</v>
      </c>
      <c r="M549" s="622">
        <v>64000.0</v>
      </c>
      <c r="N549" s="674">
        <v>46191.0</v>
      </c>
      <c r="O549" s="809" t="s">
        <v>2359</v>
      </c>
      <c r="P549" s="610">
        <v>46149.0</v>
      </c>
      <c r="Q549" s="610">
        <v>46156.0</v>
      </c>
      <c r="R549" s="636">
        <f t="shared" si="97"/>
        <v>7</v>
      </c>
      <c r="S549" s="610">
        <v>46156.0</v>
      </c>
      <c r="T549" s="612">
        <f t="shared" si="98"/>
        <v>7</v>
      </c>
      <c r="U549" s="980">
        <f t="shared" si="91"/>
        <v>0</v>
      </c>
      <c r="V549" s="613"/>
      <c r="W549" s="982">
        <f t="shared" si="95"/>
        <v>-46156</v>
      </c>
      <c r="X549" s="982">
        <f t="shared" si="96"/>
        <v>-46149</v>
      </c>
      <c r="Y549" s="612"/>
      <c r="Z549" s="980">
        <f t="shared" si="92"/>
        <v>-46149</v>
      </c>
      <c r="AA549" s="984">
        <f t="shared" si="85"/>
        <v>0</v>
      </c>
      <c r="AB549" s="978"/>
      <c r="AC549" s="773" t="s">
        <v>2360</v>
      </c>
      <c r="AD549" s="878"/>
      <c r="AE549" s="994"/>
      <c r="AF549" s="878"/>
      <c r="AG549" s="878"/>
    </row>
    <row r="550" ht="13.5" customHeight="1">
      <c r="A550" s="604" t="b">
        <v>0</v>
      </c>
      <c r="B550" s="492" t="s">
        <v>134</v>
      </c>
      <c r="C550" s="492" t="s">
        <v>134</v>
      </c>
      <c r="D550" s="629" t="s">
        <v>343</v>
      </c>
      <c r="E550" s="629" t="s">
        <v>1333</v>
      </c>
      <c r="F550" s="1057">
        <v>46174.0</v>
      </c>
      <c r="G550" s="860" t="s">
        <v>1419</v>
      </c>
      <c r="H550" s="704" t="s">
        <v>2357</v>
      </c>
      <c r="I550" s="492" t="s">
        <v>2358</v>
      </c>
      <c r="J550" s="492" t="s">
        <v>190</v>
      </c>
      <c r="K550" s="643">
        <v>0.0</v>
      </c>
      <c r="L550" s="643">
        <v>0.0</v>
      </c>
      <c r="M550" s="622">
        <v>44000.0</v>
      </c>
      <c r="N550" s="674">
        <v>46191.0</v>
      </c>
      <c r="O550" s="809" t="s">
        <v>2359</v>
      </c>
      <c r="P550" s="610">
        <v>46149.0</v>
      </c>
      <c r="Q550" s="610">
        <v>46156.0</v>
      </c>
      <c r="R550" s="636">
        <f t="shared" si="97"/>
        <v>7</v>
      </c>
      <c r="S550" s="610">
        <v>46156.0</v>
      </c>
      <c r="T550" s="612">
        <f t="shared" si="98"/>
        <v>7</v>
      </c>
      <c r="U550" s="980">
        <f t="shared" si="91"/>
        <v>0</v>
      </c>
      <c r="V550" s="613"/>
      <c r="W550" s="982">
        <f t="shared" si="95"/>
        <v>-46156</v>
      </c>
      <c r="X550" s="982">
        <f t="shared" si="96"/>
        <v>-46149</v>
      </c>
      <c r="Y550" s="612"/>
      <c r="Z550" s="980">
        <f t="shared" si="92"/>
        <v>-46149</v>
      </c>
      <c r="AA550" s="984">
        <f t="shared" si="85"/>
        <v>0</v>
      </c>
      <c r="AB550" s="978"/>
      <c r="AC550" s="773" t="s">
        <v>2360</v>
      </c>
      <c r="AD550" s="878"/>
      <c r="AE550" s="994"/>
      <c r="AF550" s="878"/>
      <c r="AG550" s="878"/>
    </row>
    <row r="551" ht="13.5" customHeight="1">
      <c r="A551" s="604" t="b">
        <v>0</v>
      </c>
      <c r="B551" s="492" t="s">
        <v>138</v>
      </c>
      <c r="C551" s="492" t="s">
        <v>134</v>
      </c>
      <c r="D551" s="492" t="s">
        <v>343</v>
      </c>
      <c r="E551" s="492" t="s">
        <v>1369</v>
      </c>
      <c r="F551" s="1057">
        <v>46174.0</v>
      </c>
      <c r="G551" s="860" t="s">
        <v>1305</v>
      </c>
      <c r="H551" s="704" t="s">
        <v>2361</v>
      </c>
      <c r="I551" s="492" t="s">
        <v>1984</v>
      </c>
      <c r="J551" s="492" t="s">
        <v>190</v>
      </c>
      <c r="K551" s="643">
        <v>0.0</v>
      </c>
      <c r="L551" s="643">
        <v>0.0</v>
      </c>
      <c r="M551" s="622"/>
      <c r="N551" s="674">
        <v>46192.0</v>
      </c>
      <c r="O551" s="860" t="s">
        <v>2362</v>
      </c>
      <c r="P551" s="1074">
        <v>46161.0</v>
      </c>
      <c r="Q551" s="1074">
        <v>46169.0</v>
      </c>
      <c r="R551" s="612">
        <f t="shared" si="97"/>
        <v>8</v>
      </c>
      <c r="S551" s="613"/>
      <c r="T551" s="612">
        <f t="shared" si="98"/>
        <v>-46161</v>
      </c>
      <c r="U551" s="612">
        <f t="shared" si="91"/>
        <v>-46169</v>
      </c>
      <c r="V551" s="613"/>
      <c r="W551" s="982">
        <f t="shared" si="95"/>
        <v>0</v>
      </c>
      <c r="X551" s="982">
        <f t="shared" si="96"/>
        <v>-46161</v>
      </c>
      <c r="Y551" s="612">
        <f t="shared" ref="Y551:Y567" si="99">V551-P551</f>
        <v>-46161</v>
      </c>
      <c r="Z551" s="616"/>
      <c r="AA551" s="878"/>
      <c r="AB551" s="901"/>
      <c r="AC551" s="1051" t="s">
        <v>2363</v>
      </c>
      <c r="AD551" s="71"/>
      <c r="AE551" s="71"/>
      <c r="AF551" s="71"/>
      <c r="AG551" s="59"/>
    </row>
    <row r="552" ht="13.5" hidden="1" customHeight="1">
      <c r="A552" s="604" t="b">
        <v>0</v>
      </c>
      <c r="B552" s="492" t="s">
        <v>135</v>
      </c>
      <c r="C552" s="492" t="s">
        <v>134</v>
      </c>
      <c r="D552" s="629" t="s">
        <v>408</v>
      </c>
      <c r="E552" s="629" t="s">
        <v>1333</v>
      </c>
      <c r="F552" s="606">
        <v>46174.0</v>
      </c>
      <c r="G552" s="860" t="s">
        <v>1303</v>
      </c>
      <c r="H552" s="929" t="s">
        <v>2364</v>
      </c>
      <c r="I552" s="902" t="s">
        <v>2365</v>
      </c>
      <c r="J552" s="492" t="s">
        <v>190</v>
      </c>
      <c r="K552" s="643">
        <v>0.0</v>
      </c>
      <c r="L552" s="643">
        <v>0.0</v>
      </c>
      <c r="M552" s="622"/>
      <c r="N552" s="610">
        <v>46190.0</v>
      </c>
      <c r="O552" s="860" t="s">
        <v>2366</v>
      </c>
      <c r="P552" s="610">
        <v>46182.0</v>
      </c>
      <c r="Q552" s="610">
        <v>46183.0</v>
      </c>
      <c r="R552" s="612">
        <f t="shared" si="97"/>
        <v>1</v>
      </c>
      <c r="S552" s="613"/>
      <c r="T552" s="612">
        <f t="shared" si="98"/>
        <v>-46182</v>
      </c>
      <c r="U552" s="612">
        <f t="shared" si="91"/>
        <v>-46183</v>
      </c>
      <c r="V552" s="613"/>
      <c r="W552" s="982">
        <f t="shared" si="95"/>
        <v>0</v>
      </c>
      <c r="X552" s="982">
        <f t="shared" si="96"/>
        <v>-46182</v>
      </c>
      <c r="Y552" s="612">
        <f t="shared" si="99"/>
        <v>-46182</v>
      </c>
      <c r="Z552" s="616"/>
      <c r="AA552" s="878"/>
      <c r="AB552" s="901"/>
      <c r="AC552" s="1051" t="s">
        <v>2367</v>
      </c>
      <c r="AD552" s="71"/>
      <c r="AE552" s="71"/>
      <c r="AF552" s="71"/>
      <c r="AG552" s="59"/>
    </row>
    <row r="553" ht="13.5" customHeight="1">
      <c r="A553" s="604" t="b">
        <v>0</v>
      </c>
      <c r="B553" s="492" t="s">
        <v>34</v>
      </c>
      <c r="C553" s="492" t="s">
        <v>114</v>
      </c>
      <c r="D553" s="492" t="s">
        <v>343</v>
      </c>
      <c r="E553" s="492" t="s">
        <v>1600</v>
      </c>
      <c r="F553" s="606">
        <v>46174.0</v>
      </c>
      <c r="G553" s="860" t="s">
        <v>1914</v>
      </c>
      <c r="H553" s="617" t="s">
        <v>2368</v>
      </c>
      <c r="I553" s="492" t="s">
        <v>2369</v>
      </c>
      <c r="J553" s="649" t="s">
        <v>190</v>
      </c>
      <c r="K553" s="643">
        <v>0.0</v>
      </c>
      <c r="L553" s="643">
        <v>0.0</v>
      </c>
      <c r="M553" s="622"/>
      <c r="N553" s="674">
        <v>46197.0</v>
      </c>
      <c r="O553" s="1055" t="s">
        <v>2370</v>
      </c>
      <c r="P553" s="610">
        <v>46178.0</v>
      </c>
      <c r="Q553" s="610">
        <v>46183.0</v>
      </c>
      <c r="R553" s="612">
        <f t="shared" si="97"/>
        <v>5</v>
      </c>
      <c r="S553" s="613"/>
      <c r="T553" s="612">
        <f t="shared" si="98"/>
        <v>-46178</v>
      </c>
      <c r="U553" s="612">
        <f t="shared" si="91"/>
        <v>-46183</v>
      </c>
      <c r="V553" s="613"/>
      <c r="W553" s="982">
        <f t="shared" si="95"/>
        <v>0</v>
      </c>
      <c r="X553" s="982">
        <f t="shared" si="96"/>
        <v>-46178</v>
      </c>
      <c r="Y553" s="612">
        <f t="shared" si="99"/>
        <v>-46178</v>
      </c>
      <c r="Z553" s="616"/>
      <c r="AA553" s="878"/>
      <c r="AB553" s="901"/>
      <c r="AC553" s="1051" t="s">
        <v>2371</v>
      </c>
      <c r="AD553" s="71"/>
      <c r="AE553" s="71"/>
      <c r="AF553" s="71"/>
      <c r="AG553" s="59"/>
    </row>
    <row r="554" ht="13.5" customHeight="1">
      <c r="A554" s="604" t="b">
        <v>0</v>
      </c>
      <c r="B554" s="492" t="s">
        <v>135</v>
      </c>
      <c r="C554" s="492" t="s">
        <v>134</v>
      </c>
      <c r="D554" s="629" t="s">
        <v>343</v>
      </c>
      <c r="E554" s="629" t="s">
        <v>1369</v>
      </c>
      <c r="F554" s="606">
        <v>46174.0</v>
      </c>
      <c r="G554" s="860" t="s">
        <v>1303</v>
      </c>
      <c r="H554" s="630" t="s">
        <v>2372</v>
      </c>
      <c r="I554" s="629" t="s">
        <v>2373</v>
      </c>
      <c r="J554" s="492" t="s">
        <v>190</v>
      </c>
      <c r="K554" s="643">
        <v>0.0</v>
      </c>
      <c r="L554" s="643">
        <v>0.0</v>
      </c>
      <c r="M554" s="622">
        <v>76000.0</v>
      </c>
      <c r="N554" s="610">
        <v>46191.0</v>
      </c>
      <c r="O554" s="860" t="s">
        <v>2374</v>
      </c>
      <c r="P554" s="610">
        <v>46177.0</v>
      </c>
      <c r="Q554" s="610">
        <v>46184.0</v>
      </c>
      <c r="R554" s="612">
        <f t="shared" si="97"/>
        <v>7</v>
      </c>
      <c r="S554" s="613"/>
      <c r="T554" s="612">
        <f t="shared" si="98"/>
        <v>-46177</v>
      </c>
      <c r="U554" s="612">
        <f t="shared" si="91"/>
        <v>-46184</v>
      </c>
      <c r="V554" s="613"/>
      <c r="W554" s="982">
        <f t="shared" si="95"/>
        <v>0</v>
      </c>
      <c r="X554" s="982">
        <f t="shared" si="96"/>
        <v>-46177</v>
      </c>
      <c r="Y554" s="612">
        <f t="shared" si="99"/>
        <v>-46177</v>
      </c>
      <c r="Z554" s="616"/>
      <c r="AA554" s="878"/>
      <c r="AB554" s="901"/>
      <c r="AC554" s="1051" t="s">
        <v>2375</v>
      </c>
      <c r="AD554" s="71"/>
      <c r="AE554" s="71"/>
      <c r="AF554" s="71"/>
      <c r="AG554" s="59"/>
    </row>
    <row r="555" ht="13.5" customHeight="1">
      <c r="A555" s="604" t="b">
        <v>0</v>
      </c>
      <c r="B555" s="492" t="s">
        <v>138</v>
      </c>
      <c r="C555" s="492" t="s">
        <v>134</v>
      </c>
      <c r="D555" s="492" t="s">
        <v>343</v>
      </c>
      <c r="E555" s="492" t="s">
        <v>1630</v>
      </c>
      <c r="F555" s="606">
        <v>46174.0</v>
      </c>
      <c r="G555" s="860" t="s">
        <v>1303</v>
      </c>
      <c r="H555" s="607" t="s">
        <v>2376</v>
      </c>
      <c r="I555" s="492" t="s">
        <v>2377</v>
      </c>
      <c r="J555" s="492" t="s">
        <v>190</v>
      </c>
      <c r="K555" s="643">
        <v>0.0</v>
      </c>
      <c r="L555" s="643">
        <v>0.0</v>
      </c>
      <c r="M555" s="622">
        <v>76000.0</v>
      </c>
      <c r="N555" s="610">
        <v>46195.0</v>
      </c>
      <c r="O555" s="860" t="s">
        <v>2378</v>
      </c>
      <c r="P555" s="610">
        <v>46181.0</v>
      </c>
      <c r="Q555" s="610">
        <v>46189.0</v>
      </c>
      <c r="R555" s="612">
        <f t="shared" si="97"/>
        <v>8</v>
      </c>
      <c r="S555" s="613"/>
      <c r="T555" s="612">
        <f t="shared" si="98"/>
        <v>-46181</v>
      </c>
      <c r="U555" s="612">
        <f t="shared" si="91"/>
        <v>-46189</v>
      </c>
      <c r="V555" s="613"/>
      <c r="W555" s="982">
        <f t="shared" si="95"/>
        <v>0</v>
      </c>
      <c r="X555" s="982">
        <f t="shared" si="96"/>
        <v>-46181</v>
      </c>
      <c r="Y555" s="612">
        <f t="shared" si="99"/>
        <v>-46181</v>
      </c>
      <c r="Z555" s="616"/>
      <c r="AA555" s="878"/>
      <c r="AB555" s="901"/>
      <c r="AC555" s="1051" t="s">
        <v>2379</v>
      </c>
      <c r="AD555" s="71"/>
      <c r="AE555" s="71"/>
      <c r="AF555" s="71"/>
      <c r="AG555" s="59"/>
    </row>
    <row r="556" ht="13.5" customHeight="1">
      <c r="A556" s="604" t="b">
        <v>0</v>
      </c>
      <c r="B556" s="492" t="s">
        <v>135</v>
      </c>
      <c r="C556" s="492" t="s">
        <v>114</v>
      </c>
      <c r="D556" s="629" t="s">
        <v>343</v>
      </c>
      <c r="E556" s="629" t="s">
        <v>1511</v>
      </c>
      <c r="F556" s="606">
        <v>46174.0</v>
      </c>
      <c r="G556" s="860" t="s">
        <v>1305</v>
      </c>
      <c r="H556" s="929" t="s">
        <v>2380</v>
      </c>
      <c r="I556" s="902" t="s">
        <v>2381</v>
      </c>
      <c r="J556" s="629" t="s">
        <v>192</v>
      </c>
      <c r="K556" s="643">
        <v>0.0</v>
      </c>
      <c r="L556" s="643">
        <v>0.0</v>
      </c>
      <c r="M556" s="622"/>
      <c r="N556" s="610">
        <v>46195.0</v>
      </c>
      <c r="O556" s="924" t="s">
        <v>2382</v>
      </c>
      <c r="P556" s="610">
        <v>46182.0</v>
      </c>
      <c r="Q556" s="610">
        <v>46190.0</v>
      </c>
      <c r="R556" s="612">
        <f t="shared" si="97"/>
        <v>8</v>
      </c>
      <c r="S556" s="613"/>
      <c r="T556" s="612">
        <f t="shared" si="98"/>
        <v>-46182</v>
      </c>
      <c r="U556" s="612">
        <f t="shared" si="91"/>
        <v>-46190</v>
      </c>
      <c r="V556" s="613"/>
      <c r="W556" s="982">
        <f t="shared" si="95"/>
        <v>0</v>
      </c>
      <c r="X556" s="982">
        <f t="shared" si="96"/>
        <v>-46182</v>
      </c>
      <c r="Y556" s="612">
        <f t="shared" si="99"/>
        <v>-46182</v>
      </c>
      <c r="Z556" s="616"/>
      <c r="AA556" s="878"/>
      <c r="AB556" s="901"/>
      <c r="AC556" s="1051" t="s">
        <v>2383</v>
      </c>
      <c r="AD556" s="71"/>
      <c r="AE556" s="71"/>
      <c r="AF556" s="71"/>
      <c r="AG556" s="59"/>
    </row>
    <row r="557" ht="13.5" customHeight="1">
      <c r="A557" s="604" t="b">
        <v>0</v>
      </c>
      <c r="B557" s="492" t="s">
        <v>136</v>
      </c>
      <c r="C557" s="492" t="s">
        <v>134</v>
      </c>
      <c r="D557" s="492" t="s">
        <v>343</v>
      </c>
      <c r="E557" s="492" t="s">
        <v>1333</v>
      </c>
      <c r="F557" s="606">
        <v>46174.0</v>
      </c>
      <c r="G557" s="860" t="s">
        <v>1303</v>
      </c>
      <c r="H557" s="1136" t="s">
        <v>2384</v>
      </c>
      <c r="I557" s="860" t="s">
        <v>2385</v>
      </c>
      <c r="J557" s="492" t="s">
        <v>190</v>
      </c>
      <c r="K557" s="643">
        <v>0.0</v>
      </c>
      <c r="L557" s="643">
        <v>0.0</v>
      </c>
      <c r="M557" s="608">
        <v>76000.0</v>
      </c>
      <c r="N557" s="610">
        <v>46195.0</v>
      </c>
      <c r="O557" s="860" t="s">
        <v>2386</v>
      </c>
      <c r="P557" s="610">
        <v>46184.0</v>
      </c>
      <c r="Q557" s="610">
        <v>46191.0</v>
      </c>
      <c r="R557" s="612">
        <f t="shared" si="97"/>
        <v>7</v>
      </c>
      <c r="S557" s="613"/>
      <c r="T557" s="612">
        <f t="shared" si="98"/>
        <v>-46184</v>
      </c>
      <c r="U557" s="612">
        <f t="shared" si="91"/>
        <v>-46191</v>
      </c>
      <c r="V557" s="613"/>
      <c r="W557" s="982">
        <f t="shared" si="95"/>
        <v>0</v>
      </c>
      <c r="X557" s="982">
        <f t="shared" si="96"/>
        <v>-46184</v>
      </c>
      <c r="Y557" s="612">
        <f t="shared" si="99"/>
        <v>-46184</v>
      </c>
      <c r="Z557" s="620"/>
      <c r="AA557" s="124"/>
      <c r="AB557" s="978"/>
      <c r="AC557" s="1051" t="s">
        <v>2387</v>
      </c>
      <c r="AD557" s="71"/>
      <c r="AE557" s="71"/>
      <c r="AF557" s="71"/>
      <c r="AG557" s="59"/>
    </row>
    <row r="558" ht="13.5" customHeight="1">
      <c r="A558" s="604" t="b">
        <v>0</v>
      </c>
      <c r="B558" s="492" t="s">
        <v>34</v>
      </c>
      <c r="C558" s="492" t="s">
        <v>134</v>
      </c>
      <c r="D558" s="629" t="s">
        <v>343</v>
      </c>
      <c r="E558" s="629" t="s">
        <v>2388</v>
      </c>
      <c r="F558" s="606">
        <v>46174.0</v>
      </c>
      <c r="G558" s="902" t="s">
        <v>1303</v>
      </c>
      <c r="H558" s="1137" t="s">
        <v>2389</v>
      </c>
      <c r="I558" s="929" t="s">
        <v>1619</v>
      </c>
      <c r="J558" s="492" t="s">
        <v>190</v>
      </c>
      <c r="K558" s="643">
        <v>0.0</v>
      </c>
      <c r="L558" s="643">
        <v>0.0</v>
      </c>
      <c r="M558" s="622">
        <v>76000.0</v>
      </c>
      <c r="N558" s="610">
        <v>46195.0</v>
      </c>
      <c r="O558" s="860" t="s">
        <v>2386</v>
      </c>
      <c r="P558" s="610">
        <v>46184.0</v>
      </c>
      <c r="Q558" s="610">
        <v>46191.0</v>
      </c>
      <c r="R558" s="612">
        <f t="shared" si="97"/>
        <v>7</v>
      </c>
      <c r="S558" s="613"/>
      <c r="T558" s="612">
        <f t="shared" si="98"/>
        <v>-46184</v>
      </c>
      <c r="U558" s="612">
        <f t="shared" si="91"/>
        <v>-46191</v>
      </c>
      <c r="V558" s="613"/>
      <c r="W558" s="982">
        <f t="shared" si="95"/>
        <v>0</v>
      </c>
      <c r="X558" s="982">
        <f t="shared" si="96"/>
        <v>-46184</v>
      </c>
      <c r="Y558" s="612">
        <f t="shared" si="99"/>
        <v>-46184</v>
      </c>
      <c r="Z558" s="620"/>
      <c r="AA558" s="124"/>
      <c r="AB558" s="978"/>
      <c r="AC558" s="1051" t="s">
        <v>2390</v>
      </c>
      <c r="AD558" s="71"/>
      <c r="AE558" s="71"/>
      <c r="AF558" s="71"/>
      <c r="AG558" s="59"/>
    </row>
    <row r="559" ht="13.5" customHeight="1">
      <c r="A559" s="604" t="b">
        <v>0</v>
      </c>
      <c r="B559" s="492" t="s">
        <v>138</v>
      </c>
      <c r="C559" s="492" t="s">
        <v>134</v>
      </c>
      <c r="D559" s="492" t="s">
        <v>1306</v>
      </c>
      <c r="E559" s="492" t="s">
        <v>1333</v>
      </c>
      <c r="F559" s="606">
        <v>46174.0</v>
      </c>
      <c r="G559" s="1072"/>
      <c r="H559" s="924" t="s">
        <v>2391</v>
      </c>
      <c r="I559" s="924" t="s">
        <v>2392</v>
      </c>
      <c r="J559" s="492" t="s">
        <v>190</v>
      </c>
      <c r="K559" s="643">
        <v>0.0</v>
      </c>
      <c r="L559" s="643">
        <v>0.0</v>
      </c>
      <c r="M559" s="622"/>
      <c r="N559" s="613"/>
      <c r="O559" s="1073"/>
      <c r="P559" s="610">
        <v>46190.0</v>
      </c>
      <c r="Q559" s="610">
        <v>46196.0</v>
      </c>
      <c r="R559" s="612">
        <f t="shared" si="97"/>
        <v>6</v>
      </c>
      <c r="S559" s="613"/>
      <c r="T559" s="612">
        <f t="shared" si="98"/>
        <v>-46190</v>
      </c>
      <c r="U559" s="612">
        <f t="shared" si="91"/>
        <v>-46196</v>
      </c>
      <c r="V559" s="613"/>
      <c r="W559" s="982">
        <f t="shared" si="95"/>
        <v>0</v>
      </c>
      <c r="X559" s="982">
        <f t="shared" si="96"/>
        <v>-46190</v>
      </c>
      <c r="Y559" s="612">
        <f t="shared" si="99"/>
        <v>-46190</v>
      </c>
      <c r="Z559" s="620"/>
      <c r="AA559" s="124"/>
      <c r="AB559" s="978"/>
      <c r="AC559" s="1049"/>
      <c r="AD559" s="71"/>
      <c r="AE559" s="71"/>
      <c r="AF559" s="71"/>
      <c r="AG559" s="59"/>
    </row>
    <row r="560" ht="13.5" customHeight="1">
      <c r="A560" s="604" t="b">
        <v>0</v>
      </c>
      <c r="B560" s="492" t="s">
        <v>34</v>
      </c>
      <c r="C560" s="492" t="s">
        <v>114</v>
      </c>
      <c r="D560" s="629" t="s">
        <v>1306</v>
      </c>
      <c r="E560" s="629" t="s">
        <v>1421</v>
      </c>
      <c r="F560" s="606">
        <v>46174.0</v>
      </c>
      <c r="G560" s="1138"/>
      <c r="H560" s="929" t="s">
        <v>2393</v>
      </c>
      <c r="I560" s="929" t="s">
        <v>2394</v>
      </c>
      <c r="J560" s="492" t="s">
        <v>190</v>
      </c>
      <c r="K560" s="643">
        <v>0.0</v>
      </c>
      <c r="L560" s="643">
        <v>0.0</v>
      </c>
      <c r="M560" s="622"/>
      <c r="N560" s="613"/>
      <c r="O560" s="860" t="s">
        <v>2395</v>
      </c>
      <c r="P560" s="610">
        <v>46184.0</v>
      </c>
      <c r="Q560" s="610">
        <v>46192.0</v>
      </c>
      <c r="R560" s="612">
        <f t="shared" si="97"/>
        <v>8</v>
      </c>
      <c r="S560" s="613"/>
      <c r="T560" s="612">
        <f t="shared" si="98"/>
        <v>-46184</v>
      </c>
      <c r="U560" s="612">
        <f t="shared" si="91"/>
        <v>-46192</v>
      </c>
      <c r="V560" s="613"/>
      <c r="W560" s="982">
        <f t="shared" si="95"/>
        <v>0</v>
      </c>
      <c r="X560" s="982">
        <f t="shared" si="96"/>
        <v>-46184</v>
      </c>
      <c r="Y560" s="612">
        <f t="shared" si="99"/>
        <v>-46184</v>
      </c>
      <c r="Z560" s="620"/>
      <c r="AA560" s="124"/>
      <c r="AB560" s="978"/>
      <c r="AC560" s="1049"/>
      <c r="AD560" s="71"/>
      <c r="AE560" s="71"/>
      <c r="AF560" s="71"/>
      <c r="AG560" s="59"/>
    </row>
    <row r="561" ht="13.5" customHeight="1">
      <c r="A561" s="604" t="b">
        <v>0</v>
      </c>
      <c r="B561" s="492" t="s">
        <v>135</v>
      </c>
      <c r="C561" s="492" t="s">
        <v>134</v>
      </c>
      <c r="D561" s="492" t="s">
        <v>1306</v>
      </c>
      <c r="E561" s="492" t="s">
        <v>1333</v>
      </c>
      <c r="F561" s="606">
        <v>46174.0</v>
      </c>
      <c r="G561" s="1072"/>
      <c r="H561" s="924" t="s">
        <v>2396</v>
      </c>
      <c r="I561" s="924" t="s">
        <v>2397</v>
      </c>
      <c r="J561" s="492" t="s">
        <v>190</v>
      </c>
      <c r="K561" s="643">
        <v>0.0</v>
      </c>
      <c r="L561" s="643">
        <v>0.0</v>
      </c>
      <c r="M561" s="622"/>
      <c r="N561" s="613"/>
      <c r="O561" s="1073"/>
      <c r="P561" s="610">
        <v>46185.0</v>
      </c>
      <c r="Q561" s="610">
        <v>46192.0</v>
      </c>
      <c r="R561" s="612">
        <f t="shared" si="97"/>
        <v>7</v>
      </c>
      <c r="S561" s="613"/>
      <c r="T561" s="612">
        <f t="shared" si="98"/>
        <v>-46185</v>
      </c>
      <c r="U561" s="612">
        <f t="shared" si="91"/>
        <v>-46192</v>
      </c>
      <c r="V561" s="613"/>
      <c r="W561" s="982">
        <f t="shared" si="95"/>
        <v>0</v>
      </c>
      <c r="X561" s="982">
        <f t="shared" si="96"/>
        <v>-46185</v>
      </c>
      <c r="Y561" s="612">
        <f t="shared" si="99"/>
        <v>-46185</v>
      </c>
      <c r="Z561" s="620"/>
      <c r="AA561" s="124"/>
      <c r="AB561" s="978"/>
      <c r="AC561" s="1049"/>
      <c r="AD561" s="71"/>
      <c r="AE561" s="71"/>
      <c r="AF561" s="71"/>
      <c r="AG561" s="59"/>
    </row>
    <row r="562" ht="13.5" customHeight="1">
      <c r="A562" s="604" t="b">
        <v>0</v>
      </c>
      <c r="B562" s="492" t="s">
        <v>138</v>
      </c>
      <c r="C562" s="492" t="s">
        <v>114</v>
      </c>
      <c r="D562" s="492" t="s">
        <v>1306</v>
      </c>
      <c r="E562" s="629" t="s">
        <v>1421</v>
      </c>
      <c r="F562" s="606">
        <v>46174.0</v>
      </c>
      <c r="G562" s="1138"/>
      <c r="H562" s="929" t="s">
        <v>2398</v>
      </c>
      <c r="I562" s="929" t="s">
        <v>2399</v>
      </c>
      <c r="J562" s="492" t="s">
        <v>190</v>
      </c>
      <c r="K562" s="643">
        <v>0.0</v>
      </c>
      <c r="L562" s="643">
        <v>0.0</v>
      </c>
      <c r="M562" s="622"/>
      <c r="N562" s="613"/>
      <c r="O562" s="1073"/>
      <c r="P562" s="610">
        <v>46189.0</v>
      </c>
      <c r="Q562" s="610">
        <v>46192.0</v>
      </c>
      <c r="R562" s="612">
        <f t="shared" si="97"/>
        <v>3</v>
      </c>
      <c r="S562" s="613"/>
      <c r="T562" s="612">
        <f t="shared" si="98"/>
        <v>-46189</v>
      </c>
      <c r="U562" s="612">
        <f t="shared" si="91"/>
        <v>-46192</v>
      </c>
      <c r="V562" s="613"/>
      <c r="W562" s="982">
        <f t="shared" si="95"/>
        <v>0</v>
      </c>
      <c r="X562" s="982">
        <f t="shared" si="96"/>
        <v>-46189</v>
      </c>
      <c r="Y562" s="612">
        <f t="shared" si="99"/>
        <v>-46189</v>
      </c>
      <c r="Z562" s="620"/>
      <c r="AA562" s="124"/>
      <c r="AB562" s="978"/>
      <c r="AC562" s="1049"/>
      <c r="AD562" s="71"/>
      <c r="AE562" s="71"/>
      <c r="AF562" s="71"/>
      <c r="AG562" s="59"/>
    </row>
    <row r="563" ht="13.5" customHeight="1">
      <c r="A563" s="604" t="b">
        <v>0</v>
      </c>
      <c r="B563" s="492" t="s">
        <v>136</v>
      </c>
      <c r="C563" s="492" t="s">
        <v>134</v>
      </c>
      <c r="D563" s="492" t="s">
        <v>1306</v>
      </c>
      <c r="E563" s="492" t="s">
        <v>1369</v>
      </c>
      <c r="F563" s="1057">
        <v>46174.0</v>
      </c>
      <c r="G563" s="1072"/>
      <c r="H563" s="924" t="s">
        <v>2400</v>
      </c>
      <c r="I563" s="924" t="s">
        <v>2401</v>
      </c>
      <c r="J563" s="492" t="s">
        <v>190</v>
      </c>
      <c r="K563" s="643">
        <v>0.0</v>
      </c>
      <c r="L563" s="643">
        <v>0.0</v>
      </c>
      <c r="M563" s="622"/>
      <c r="N563" s="613"/>
      <c r="O563" s="1073"/>
      <c r="P563" s="610">
        <v>46190.0</v>
      </c>
      <c r="Q563" s="610">
        <v>46192.0</v>
      </c>
      <c r="R563" s="612">
        <f t="shared" si="97"/>
        <v>2</v>
      </c>
      <c r="S563" s="613"/>
      <c r="T563" s="612">
        <f t="shared" si="98"/>
        <v>-46190</v>
      </c>
      <c r="U563" s="612">
        <f t="shared" si="91"/>
        <v>-46192</v>
      </c>
      <c r="V563" s="613"/>
      <c r="W563" s="982">
        <f t="shared" si="95"/>
        <v>0</v>
      </c>
      <c r="X563" s="982">
        <f t="shared" si="96"/>
        <v>-46190</v>
      </c>
      <c r="Y563" s="612">
        <f t="shared" si="99"/>
        <v>-46190</v>
      </c>
      <c r="Z563" s="620"/>
      <c r="AA563" s="124"/>
      <c r="AB563" s="978"/>
      <c r="AC563" s="1049"/>
      <c r="AD563" s="71"/>
      <c r="AE563" s="71"/>
      <c r="AF563" s="71"/>
      <c r="AG563" s="59"/>
    </row>
    <row r="564" ht="13.5" customHeight="1">
      <c r="A564" s="604" t="b">
        <v>0</v>
      </c>
      <c r="B564" s="492" t="s">
        <v>138</v>
      </c>
      <c r="C564" s="492" t="s">
        <v>134</v>
      </c>
      <c r="D564" s="492" t="s">
        <v>1306</v>
      </c>
      <c r="E564" s="629" t="s">
        <v>1369</v>
      </c>
      <c r="F564" s="606">
        <v>46174.0</v>
      </c>
      <c r="G564" s="1138"/>
      <c r="H564" s="929" t="s">
        <v>2402</v>
      </c>
      <c r="I564" s="929" t="s">
        <v>2403</v>
      </c>
      <c r="J564" s="645" t="s">
        <v>190</v>
      </c>
      <c r="K564" s="643">
        <v>0.0</v>
      </c>
      <c r="L564" s="643">
        <v>0.0</v>
      </c>
      <c r="M564" s="622"/>
      <c r="N564" s="613"/>
      <c r="O564" s="1073"/>
      <c r="P564" s="610">
        <v>46191.0</v>
      </c>
      <c r="Q564" s="610">
        <v>46192.0</v>
      </c>
      <c r="R564" s="612">
        <f t="shared" si="97"/>
        <v>1</v>
      </c>
      <c r="S564" s="613"/>
      <c r="T564" s="612">
        <f t="shared" si="98"/>
        <v>-46191</v>
      </c>
      <c r="U564" s="612">
        <f t="shared" si="91"/>
        <v>-46192</v>
      </c>
      <c r="V564" s="613"/>
      <c r="W564" s="982">
        <f t="shared" si="95"/>
        <v>0</v>
      </c>
      <c r="X564" s="982">
        <f t="shared" si="96"/>
        <v>-46191</v>
      </c>
      <c r="Y564" s="612">
        <f t="shared" si="99"/>
        <v>-46191</v>
      </c>
      <c r="Z564" s="620"/>
      <c r="AA564" s="124"/>
      <c r="AB564" s="978"/>
      <c r="AC564" s="1049"/>
      <c r="AD564" s="71"/>
      <c r="AE564" s="71"/>
      <c r="AF564" s="71"/>
      <c r="AG564" s="59"/>
    </row>
    <row r="565" ht="13.5" customHeight="1">
      <c r="A565" s="604" t="b">
        <v>0</v>
      </c>
      <c r="B565" s="492" t="s">
        <v>136</v>
      </c>
      <c r="C565" s="492" t="s">
        <v>114</v>
      </c>
      <c r="D565" s="492" t="s">
        <v>1306</v>
      </c>
      <c r="E565" s="492" t="s">
        <v>1511</v>
      </c>
      <c r="F565" s="606">
        <v>46174.0</v>
      </c>
      <c r="G565" s="1072"/>
      <c r="H565" s="617" t="s">
        <v>2404</v>
      </c>
      <c r="I565" s="492" t="s">
        <v>2405</v>
      </c>
      <c r="J565" s="492" t="s">
        <v>190</v>
      </c>
      <c r="K565" s="643">
        <v>0.0</v>
      </c>
      <c r="L565" s="643">
        <v>0.0</v>
      </c>
      <c r="M565" s="622"/>
      <c r="N565" s="610"/>
      <c r="O565" s="860"/>
      <c r="P565" s="610">
        <v>46181.0</v>
      </c>
      <c r="Q565" s="610">
        <v>46195.0</v>
      </c>
      <c r="R565" s="612">
        <f t="shared" si="97"/>
        <v>14</v>
      </c>
      <c r="S565" s="613"/>
      <c r="T565" s="612">
        <f t="shared" si="98"/>
        <v>-46181</v>
      </c>
      <c r="U565" s="612">
        <f t="shared" si="91"/>
        <v>-46195</v>
      </c>
      <c r="V565" s="613"/>
      <c r="W565" s="982">
        <f t="shared" si="95"/>
        <v>0</v>
      </c>
      <c r="X565" s="982">
        <f t="shared" si="96"/>
        <v>-46181</v>
      </c>
      <c r="Y565" s="612">
        <f t="shared" si="99"/>
        <v>-46181</v>
      </c>
      <c r="Z565" s="616"/>
      <c r="AA565" s="878"/>
      <c r="AB565" s="901"/>
      <c r="AC565" s="1049"/>
      <c r="AD565" s="71"/>
      <c r="AE565" s="71"/>
      <c r="AF565" s="71"/>
      <c r="AG565" s="59"/>
    </row>
    <row r="566" ht="13.5" customHeight="1">
      <c r="A566" s="604" t="b">
        <v>0</v>
      </c>
      <c r="B566" s="492" t="s">
        <v>34</v>
      </c>
      <c r="C566" s="492" t="s">
        <v>134</v>
      </c>
      <c r="D566" s="629" t="s">
        <v>1306</v>
      </c>
      <c r="E566" s="629" t="s">
        <v>1608</v>
      </c>
      <c r="F566" s="606">
        <v>46174.0</v>
      </c>
      <c r="G566" s="1138"/>
      <c r="H566" s="929" t="s">
        <v>2406</v>
      </c>
      <c r="I566" s="929" t="s">
        <v>2407</v>
      </c>
      <c r="J566" s="492" t="s">
        <v>190</v>
      </c>
      <c r="K566" s="643">
        <v>0.0</v>
      </c>
      <c r="L566" s="643">
        <v>0.0</v>
      </c>
      <c r="M566" s="622"/>
      <c r="N566" s="613"/>
      <c r="O566" s="1073"/>
      <c r="P566" s="610">
        <v>46185.0</v>
      </c>
      <c r="Q566" s="610">
        <v>46195.0</v>
      </c>
      <c r="R566" s="612">
        <f t="shared" si="97"/>
        <v>10</v>
      </c>
      <c r="S566" s="613"/>
      <c r="T566" s="612">
        <f t="shared" si="98"/>
        <v>-46185</v>
      </c>
      <c r="U566" s="612">
        <f t="shared" si="91"/>
        <v>-46195</v>
      </c>
      <c r="V566" s="613"/>
      <c r="W566" s="982">
        <f t="shared" si="95"/>
        <v>0</v>
      </c>
      <c r="X566" s="982">
        <f t="shared" si="96"/>
        <v>-46185</v>
      </c>
      <c r="Y566" s="612">
        <f t="shared" si="99"/>
        <v>-46185</v>
      </c>
      <c r="Z566" s="620"/>
      <c r="AA566" s="124"/>
      <c r="AB566" s="978"/>
      <c r="AC566" s="1049"/>
      <c r="AD566" s="71"/>
      <c r="AE566" s="71"/>
      <c r="AF566" s="71"/>
      <c r="AG566" s="59"/>
    </row>
    <row r="567" ht="13.5" customHeight="1">
      <c r="A567" s="604" t="b">
        <v>0</v>
      </c>
      <c r="B567" s="492" t="s">
        <v>34</v>
      </c>
      <c r="C567" s="492" t="s">
        <v>134</v>
      </c>
      <c r="D567" s="492" t="s">
        <v>1306</v>
      </c>
      <c r="E567" s="492" t="s">
        <v>1333</v>
      </c>
      <c r="F567" s="606">
        <v>46174.0</v>
      </c>
      <c r="G567" s="1072"/>
      <c r="H567" s="924" t="s">
        <v>2408</v>
      </c>
      <c r="I567" s="924" t="s">
        <v>1529</v>
      </c>
      <c r="J567" s="492" t="s">
        <v>190</v>
      </c>
      <c r="K567" s="643">
        <v>0.0</v>
      </c>
      <c r="L567" s="643">
        <v>0.0</v>
      </c>
      <c r="M567" s="622"/>
      <c r="N567" s="613"/>
      <c r="O567" s="1073"/>
      <c r="P567" s="610">
        <v>46188.0</v>
      </c>
      <c r="Q567" s="610">
        <v>46195.0</v>
      </c>
      <c r="R567" s="612">
        <f t="shared" si="97"/>
        <v>7</v>
      </c>
      <c r="S567" s="613"/>
      <c r="T567" s="612">
        <f t="shared" si="98"/>
        <v>-46188</v>
      </c>
      <c r="U567" s="612">
        <f t="shared" si="91"/>
        <v>-46195</v>
      </c>
      <c r="V567" s="613"/>
      <c r="W567" s="982">
        <f t="shared" si="95"/>
        <v>0</v>
      </c>
      <c r="X567" s="982">
        <f t="shared" si="96"/>
        <v>-46188</v>
      </c>
      <c r="Y567" s="612">
        <f t="shared" si="99"/>
        <v>-46188</v>
      </c>
      <c r="Z567" s="620"/>
      <c r="AA567" s="124"/>
      <c r="AB567" s="978"/>
      <c r="AC567" s="1049"/>
      <c r="AD567" s="71"/>
      <c r="AE567" s="71"/>
      <c r="AF567" s="71"/>
      <c r="AG567" s="59"/>
    </row>
    <row r="568" ht="13.5" hidden="1" customHeight="1">
      <c r="A568" s="1081" t="b">
        <v>0</v>
      </c>
      <c r="B568" s="635" t="s">
        <v>136</v>
      </c>
      <c r="C568" s="635" t="s">
        <v>134</v>
      </c>
      <c r="D568" s="629" t="s">
        <v>408</v>
      </c>
      <c r="E568" s="629" t="s">
        <v>1369</v>
      </c>
      <c r="F568" s="628">
        <v>46113.0</v>
      </c>
      <c r="G568" s="902" t="s">
        <v>1305</v>
      </c>
      <c r="H568" s="704" t="s">
        <v>2246</v>
      </c>
      <c r="I568" s="629" t="s">
        <v>2247</v>
      </c>
      <c r="J568" s="645" t="s">
        <v>190</v>
      </c>
      <c r="K568" s="643">
        <v>0.0</v>
      </c>
      <c r="L568" s="643">
        <v>0.0</v>
      </c>
      <c r="M568" s="622"/>
      <c r="N568" s="610"/>
      <c r="O568" s="809"/>
      <c r="P568" s="639">
        <v>46111.0</v>
      </c>
      <c r="Q568" s="639">
        <v>46119.0</v>
      </c>
      <c r="R568" s="636">
        <f t="shared" si="97"/>
        <v>8</v>
      </c>
      <c r="S568" s="639"/>
      <c r="T568" s="980"/>
      <c r="U568" s="980">
        <f t="shared" si="91"/>
        <v>-46119</v>
      </c>
      <c r="V568" s="639"/>
      <c r="W568" s="982"/>
      <c r="X568" s="982"/>
      <c r="Y568" s="638"/>
      <c r="Z568" s="980">
        <f t="shared" ref="Z568:Z580" si="100">Y568-P568</f>
        <v>-46111</v>
      </c>
      <c r="AA568" s="984">
        <f t="shared" ref="AA568:AA580" si="101">Y568-V568</f>
        <v>0</v>
      </c>
      <c r="AB568" s="1029" t="s">
        <v>2118</v>
      </c>
      <c r="AC568" s="967" t="s">
        <v>2249</v>
      </c>
      <c r="AD568" s="994"/>
      <c r="AE568" s="1023"/>
      <c r="AF568" s="994"/>
      <c r="AG568" s="994"/>
    </row>
    <row r="569" ht="13.5" hidden="1" customHeight="1">
      <c r="A569" s="1081" t="b">
        <v>0</v>
      </c>
      <c r="B569" s="635" t="s">
        <v>135</v>
      </c>
      <c r="C569" s="635" t="s">
        <v>134</v>
      </c>
      <c r="D569" s="492" t="s">
        <v>408</v>
      </c>
      <c r="E569" s="492" t="s">
        <v>1369</v>
      </c>
      <c r="F569" s="606">
        <v>46113.0</v>
      </c>
      <c r="G569" s="860" t="s">
        <v>1303</v>
      </c>
      <c r="H569" s="704" t="s">
        <v>2409</v>
      </c>
      <c r="I569" s="492" t="s">
        <v>2410</v>
      </c>
      <c r="J569" s="492" t="s">
        <v>190</v>
      </c>
      <c r="K569" s="643">
        <v>0.0</v>
      </c>
      <c r="L569" s="643">
        <v>0.0</v>
      </c>
      <c r="M569" s="622"/>
      <c r="N569" s="610"/>
      <c r="O569" s="809"/>
      <c r="P569" s="639">
        <v>46114.0</v>
      </c>
      <c r="Q569" s="610">
        <v>46121.0</v>
      </c>
      <c r="R569" s="636">
        <f t="shared" si="97"/>
        <v>7</v>
      </c>
      <c r="S569" s="610">
        <v>46121.0</v>
      </c>
      <c r="T569" s="980">
        <f t="shared" ref="T569:T577" si="102">S569-P569</f>
        <v>7</v>
      </c>
      <c r="U569" s="980">
        <f t="shared" si="91"/>
        <v>0</v>
      </c>
      <c r="V569" s="638"/>
      <c r="W569" s="982">
        <f t="shared" ref="W569:W594" si="103">V569-S569</f>
        <v>-46121</v>
      </c>
      <c r="X569" s="982">
        <f t="shared" ref="X569:X594" si="104">V569-P569</f>
        <v>-46114</v>
      </c>
      <c r="Y569" s="638"/>
      <c r="Z569" s="980">
        <f t="shared" si="100"/>
        <v>-46114</v>
      </c>
      <c r="AA569" s="984">
        <f t="shared" si="101"/>
        <v>0</v>
      </c>
      <c r="AB569" s="1028"/>
      <c r="AC569" s="967" t="s">
        <v>2411</v>
      </c>
      <c r="AD569" s="994"/>
      <c r="AE569" s="1023"/>
      <c r="AF569" s="994"/>
      <c r="AG569" s="994"/>
    </row>
    <row r="570" ht="13.5" hidden="1" customHeight="1">
      <c r="A570" s="1081" t="b">
        <v>0</v>
      </c>
      <c r="B570" s="635" t="s">
        <v>135</v>
      </c>
      <c r="C570" s="635" t="s">
        <v>134</v>
      </c>
      <c r="D570" s="629" t="s">
        <v>408</v>
      </c>
      <c r="E570" s="629" t="s">
        <v>1369</v>
      </c>
      <c r="F570" s="628">
        <v>46113.0</v>
      </c>
      <c r="G570" s="902" t="s">
        <v>1304</v>
      </c>
      <c r="H570" s="704" t="s">
        <v>2409</v>
      </c>
      <c r="I570" s="629" t="s">
        <v>2410</v>
      </c>
      <c r="J570" s="629" t="s">
        <v>190</v>
      </c>
      <c r="K570" s="643">
        <v>0.0</v>
      </c>
      <c r="L570" s="643">
        <v>0.0</v>
      </c>
      <c r="M570" s="622"/>
      <c r="N570" s="610"/>
      <c r="O570" s="809"/>
      <c r="P570" s="639">
        <v>46114.0</v>
      </c>
      <c r="Q570" s="610">
        <v>46121.0</v>
      </c>
      <c r="R570" s="636">
        <f t="shared" si="97"/>
        <v>7</v>
      </c>
      <c r="S570" s="610">
        <v>46121.0</v>
      </c>
      <c r="T570" s="980">
        <f t="shared" si="102"/>
        <v>7</v>
      </c>
      <c r="U570" s="980">
        <f t="shared" si="91"/>
        <v>0</v>
      </c>
      <c r="V570" s="638"/>
      <c r="W570" s="982">
        <f t="shared" si="103"/>
        <v>-46121</v>
      </c>
      <c r="X570" s="982">
        <f t="shared" si="104"/>
        <v>-46114</v>
      </c>
      <c r="Y570" s="638"/>
      <c r="Z570" s="980">
        <f t="shared" si="100"/>
        <v>-46114</v>
      </c>
      <c r="AA570" s="984">
        <f t="shared" si="101"/>
        <v>0</v>
      </c>
      <c r="AB570" s="1028"/>
      <c r="AC570" s="967" t="s">
        <v>2411</v>
      </c>
      <c r="AD570" s="994"/>
      <c r="AE570" s="1023"/>
      <c r="AF570" s="994"/>
      <c r="AG570" s="994"/>
    </row>
    <row r="571" ht="13.5" hidden="1" customHeight="1">
      <c r="A571" s="1081" t="b">
        <v>0</v>
      </c>
      <c r="B571" s="635" t="s">
        <v>138</v>
      </c>
      <c r="C571" s="635" t="s">
        <v>114</v>
      </c>
      <c r="D571" s="492" t="s">
        <v>408</v>
      </c>
      <c r="E571" s="492" t="s">
        <v>1333</v>
      </c>
      <c r="F571" s="606">
        <v>46113.0</v>
      </c>
      <c r="G571" s="860" t="s">
        <v>1305</v>
      </c>
      <c r="H571" s="940" t="s">
        <v>2339</v>
      </c>
      <c r="I571" s="492" t="s">
        <v>2340</v>
      </c>
      <c r="J571" s="492" t="s">
        <v>192</v>
      </c>
      <c r="K571" s="643">
        <v>0.0</v>
      </c>
      <c r="L571" s="643">
        <v>0.0</v>
      </c>
      <c r="M571" s="1076"/>
      <c r="N571" s="639"/>
      <c r="O571" s="945"/>
      <c r="P571" s="639">
        <v>46112.0</v>
      </c>
      <c r="Q571" s="639">
        <v>46119.0</v>
      </c>
      <c r="R571" s="636">
        <f t="shared" si="97"/>
        <v>7</v>
      </c>
      <c r="S571" s="638"/>
      <c r="T571" s="980">
        <f t="shared" si="102"/>
        <v>-46112</v>
      </c>
      <c r="U571" s="980">
        <f t="shared" si="91"/>
        <v>-46119</v>
      </c>
      <c r="V571" s="638"/>
      <c r="W571" s="982">
        <f t="shared" si="103"/>
        <v>0</v>
      </c>
      <c r="X571" s="982">
        <f t="shared" si="104"/>
        <v>-46112</v>
      </c>
      <c r="Y571" s="638"/>
      <c r="Z571" s="980">
        <f t="shared" si="100"/>
        <v>-46112</v>
      </c>
      <c r="AA571" s="984">
        <f t="shared" si="101"/>
        <v>0</v>
      </c>
      <c r="AB571" s="1028"/>
      <c r="AC571" s="216" t="s">
        <v>2341</v>
      </c>
      <c r="AD571" s="968"/>
      <c r="AE571" s="1023"/>
      <c r="AF571" s="968"/>
      <c r="AG571" s="968"/>
    </row>
    <row r="572" ht="13.5" hidden="1" customHeight="1">
      <c r="A572" s="1081" t="b">
        <v>0</v>
      </c>
      <c r="B572" s="986" t="s">
        <v>135</v>
      </c>
      <c r="C572" s="986" t="s">
        <v>114</v>
      </c>
      <c r="D572" s="629" t="s">
        <v>408</v>
      </c>
      <c r="E572" s="645" t="s">
        <v>1333</v>
      </c>
      <c r="F572" s="919">
        <v>46113.0</v>
      </c>
      <c r="G572" s="902" t="s">
        <v>1305</v>
      </c>
      <c r="H572" s="973" t="s">
        <v>1818</v>
      </c>
      <c r="I572" s="645" t="s">
        <v>1819</v>
      </c>
      <c r="J572" s="645" t="s">
        <v>190</v>
      </c>
      <c r="K572" s="987">
        <v>0.0</v>
      </c>
      <c r="L572" s="987">
        <v>0.0</v>
      </c>
      <c r="M572" s="1104"/>
      <c r="N572" s="1107"/>
      <c r="O572" s="1139"/>
      <c r="P572" s="988">
        <v>46108.0</v>
      </c>
      <c r="Q572" s="988">
        <v>46119.0</v>
      </c>
      <c r="R572" s="1108"/>
      <c r="S572" s="1107"/>
      <c r="T572" s="1106">
        <f t="shared" si="102"/>
        <v>-46108</v>
      </c>
      <c r="U572" s="980">
        <f t="shared" si="91"/>
        <v>-46119</v>
      </c>
      <c r="V572" s="1107"/>
      <c r="W572" s="1109">
        <f t="shared" si="103"/>
        <v>0</v>
      </c>
      <c r="X572" s="1109">
        <f t="shared" si="104"/>
        <v>-46108</v>
      </c>
      <c r="Y572" s="1107"/>
      <c r="Z572" s="980">
        <f t="shared" si="100"/>
        <v>-46108</v>
      </c>
      <c r="AA572" s="984">
        <f t="shared" si="101"/>
        <v>0</v>
      </c>
      <c r="AB572" s="1029" t="s">
        <v>2118</v>
      </c>
      <c r="AC572" s="1111" t="s">
        <v>1820</v>
      </c>
      <c r="AD572" s="1010"/>
      <c r="AE572" s="1036"/>
      <c r="AF572" s="1010"/>
      <c r="AG572" s="1010"/>
    </row>
    <row r="573" ht="13.5" hidden="1" customHeight="1">
      <c r="A573" s="1081" t="b">
        <v>0</v>
      </c>
      <c r="B573" s="986" t="s">
        <v>136</v>
      </c>
      <c r="C573" s="986" t="s">
        <v>134</v>
      </c>
      <c r="D573" s="492" t="s">
        <v>408</v>
      </c>
      <c r="E573" s="649" t="s">
        <v>1369</v>
      </c>
      <c r="F573" s="728">
        <v>46113.0</v>
      </c>
      <c r="G573" s="860" t="s">
        <v>1305</v>
      </c>
      <c r="H573" s="959" t="s">
        <v>1828</v>
      </c>
      <c r="I573" s="649" t="s">
        <v>1829</v>
      </c>
      <c r="J573" s="649" t="s">
        <v>190</v>
      </c>
      <c r="K573" s="987">
        <v>0.0</v>
      </c>
      <c r="L573" s="987">
        <v>0.0</v>
      </c>
      <c r="M573" s="1104"/>
      <c r="N573" s="988"/>
      <c r="O573" s="1105"/>
      <c r="P573" s="988">
        <v>46113.0</v>
      </c>
      <c r="Q573" s="988">
        <v>46120.0</v>
      </c>
      <c r="R573" s="1108"/>
      <c r="S573" s="988">
        <v>46120.0</v>
      </c>
      <c r="T573" s="1106">
        <f t="shared" si="102"/>
        <v>7</v>
      </c>
      <c r="U573" s="980">
        <f t="shared" si="91"/>
        <v>0</v>
      </c>
      <c r="V573" s="988">
        <v>46120.0</v>
      </c>
      <c r="W573" s="1109">
        <f t="shared" si="103"/>
        <v>0</v>
      </c>
      <c r="X573" s="1109">
        <f t="shared" si="104"/>
        <v>7</v>
      </c>
      <c r="Y573" s="1107"/>
      <c r="Z573" s="980">
        <f t="shared" si="100"/>
        <v>-46113</v>
      </c>
      <c r="AA573" s="984">
        <f t="shared" si="101"/>
        <v>-46120</v>
      </c>
      <c r="AB573" s="1029" t="s">
        <v>2118</v>
      </c>
      <c r="AC573" s="1111" t="s">
        <v>1830</v>
      </c>
      <c r="AD573" s="1010"/>
      <c r="AE573" s="1036"/>
      <c r="AF573" s="1010"/>
      <c r="AG573" s="1010"/>
    </row>
    <row r="574" ht="13.5" hidden="1" customHeight="1">
      <c r="A574" s="1081" t="b">
        <v>0</v>
      </c>
      <c r="B574" s="986" t="s">
        <v>138</v>
      </c>
      <c r="C574" s="986" t="s">
        <v>114</v>
      </c>
      <c r="D574" s="629" t="s">
        <v>408</v>
      </c>
      <c r="E574" s="645" t="s">
        <v>1333</v>
      </c>
      <c r="F574" s="919">
        <v>46113.0</v>
      </c>
      <c r="G574" s="902" t="s">
        <v>1305</v>
      </c>
      <c r="H574" s="973" t="s">
        <v>1831</v>
      </c>
      <c r="I574" s="645" t="s">
        <v>1832</v>
      </c>
      <c r="J574" s="645" t="s">
        <v>190</v>
      </c>
      <c r="K574" s="987">
        <v>0.0</v>
      </c>
      <c r="L574" s="987">
        <v>0.0</v>
      </c>
      <c r="M574" s="1104"/>
      <c r="N574" s="988"/>
      <c r="O574" s="1105"/>
      <c r="P574" s="988">
        <v>46113.0</v>
      </c>
      <c r="Q574" s="988">
        <v>46120.0</v>
      </c>
      <c r="R574" s="1108"/>
      <c r="S574" s="988">
        <v>46120.0</v>
      </c>
      <c r="T574" s="1106">
        <f t="shared" si="102"/>
        <v>7</v>
      </c>
      <c r="U574" s="980">
        <f t="shared" si="91"/>
        <v>0</v>
      </c>
      <c r="V574" s="988">
        <v>46120.0</v>
      </c>
      <c r="W574" s="1109">
        <f t="shared" si="103"/>
        <v>0</v>
      </c>
      <c r="X574" s="1109">
        <f t="shared" si="104"/>
        <v>7</v>
      </c>
      <c r="Y574" s="1107"/>
      <c r="Z574" s="980">
        <f t="shared" si="100"/>
        <v>-46113</v>
      </c>
      <c r="AA574" s="984">
        <f t="shared" si="101"/>
        <v>-46120</v>
      </c>
      <c r="AB574" s="1121" t="s">
        <v>1477</v>
      </c>
      <c r="AC574" s="1111" t="s">
        <v>1833</v>
      </c>
      <c r="AD574" s="1010"/>
      <c r="AE574" s="1036"/>
      <c r="AF574" s="1010"/>
      <c r="AG574" s="1010"/>
    </row>
    <row r="575" ht="13.5" hidden="1" customHeight="1">
      <c r="A575" s="1081" t="b">
        <v>0</v>
      </c>
      <c r="B575" s="635" t="s">
        <v>136</v>
      </c>
      <c r="C575" s="635" t="s">
        <v>134</v>
      </c>
      <c r="D575" s="492" t="s">
        <v>408</v>
      </c>
      <c r="E575" s="492" t="s">
        <v>2130</v>
      </c>
      <c r="F575" s="606">
        <v>46113.0</v>
      </c>
      <c r="G575" s="860" t="s">
        <v>1305</v>
      </c>
      <c r="H575" s="704" t="s">
        <v>2412</v>
      </c>
      <c r="I575" s="492" t="s">
        <v>2413</v>
      </c>
      <c r="J575" s="492" t="s">
        <v>190</v>
      </c>
      <c r="K575" s="643">
        <v>0.0</v>
      </c>
      <c r="L575" s="643">
        <v>0.0</v>
      </c>
      <c r="M575" s="1076"/>
      <c r="N575" s="610"/>
      <c r="O575" s="809"/>
      <c r="P575" s="639">
        <v>46118.0</v>
      </c>
      <c r="Q575" s="639">
        <v>46120.0</v>
      </c>
      <c r="R575" s="636">
        <f t="shared" ref="R575:R594" si="105">Q575-P575</f>
        <v>2</v>
      </c>
      <c r="S575" s="638"/>
      <c r="T575" s="980">
        <f t="shared" si="102"/>
        <v>-46118</v>
      </c>
      <c r="U575" s="980">
        <f t="shared" si="91"/>
        <v>-46120</v>
      </c>
      <c r="V575" s="638"/>
      <c r="W575" s="982">
        <f t="shared" si="103"/>
        <v>0</v>
      </c>
      <c r="X575" s="982">
        <f t="shared" si="104"/>
        <v>-46118</v>
      </c>
      <c r="Y575" s="638"/>
      <c r="Z575" s="980">
        <f t="shared" si="100"/>
        <v>-46118</v>
      </c>
      <c r="AA575" s="984">
        <f t="shared" si="101"/>
        <v>0</v>
      </c>
      <c r="AB575" s="1028"/>
      <c r="AC575" s="967" t="s">
        <v>2414</v>
      </c>
      <c r="AD575" s="994"/>
      <c r="AE575" s="1023"/>
      <c r="AF575" s="994"/>
      <c r="AG575" s="994"/>
    </row>
    <row r="576" ht="13.5" hidden="1" customHeight="1">
      <c r="A576" s="1081" t="b">
        <v>0</v>
      </c>
      <c r="B576" s="641" t="s">
        <v>135</v>
      </c>
      <c r="C576" s="641" t="s">
        <v>114</v>
      </c>
      <c r="D576" s="629" t="s">
        <v>408</v>
      </c>
      <c r="E576" s="645" t="s">
        <v>1369</v>
      </c>
      <c r="F576" s="919">
        <v>46113.0</v>
      </c>
      <c r="G576" s="902" t="s">
        <v>1305</v>
      </c>
      <c r="H576" s="973" t="s">
        <v>2409</v>
      </c>
      <c r="I576" s="645" t="s">
        <v>2410</v>
      </c>
      <c r="J576" s="645" t="s">
        <v>190</v>
      </c>
      <c r="K576" s="643">
        <v>0.0</v>
      </c>
      <c r="L576" s="643">
        <v>0.0</v>
      </c>
      <c r="M576" s="1076"/>
      <c r="N576" s="651"/>
      <c r="O576" s="1140"/>
      <c r="P576" s="651">
        <v>46114.0</v>
      </c>
      <c r="Q576" s="651">
        <v>46121.0</v>
      </c>
      <c r="R576" s="636">
        <f t="shared" si="105"/>
        <v>7</v>
      </c>
      <c r="S576" s="638"/>
      <c r="T576" s="636">
        <f t="shared" si="102"/>
        <v>-46114</v>
      </c>
      <c r="U576" s="980">
        <f t="shared" si="91"/>
        <v>-46121</v>
      </c>
      <c r="V576" s="638"/>
      <c r="W576" s="960">
        <f t="shared" si="103"/>
        <v>0</v>
      </c>
      <c r="X576" s="960">
        <f t="shared" si="104"/>
        <v>-46114</v>
      </c>
      <c r="Y576" s="638"/>
      <c r="Z576" s="980">
        <f t="shared" si="100"/>
        <v>-46114</v>
      </c>
      <c r="AA576" s="984">
        <f t="shared" si="101"/>
        <v>0</v>
      </c>
      <c r="AB576" s="1121" t="s">
        <v>2118</v>
      </c>
      <c r="AC576" s="1078" t="s">
        <v>2415</v>
      </c>
      <c r="AD576" s="948"/>
      <c r="AE576" s="1134"/>
      <c r="AF576" s="948"/>
      <c r="AG576" s="948"/>
    </row>
    <row r="577" ht="13.5" hidden="1" customHeight="1">
      <c r="A577" s="1081" t="b">
        <v>0</v>
      </c>
      <c r="B577" s="635" t="s">
        <v>136</v>
      </c>
      <c r="C577" s="635" t="s">
        <v>114</v>
      </c>
      <c r="D577" s="492" t="s">
        <v>408</v>
      </c>
      <c r="E577" s="492" t="s">
        <v>1333</v>
      </c>
      <c r="F577" s="606">
        <v>46113.0</v>
      </c>
      <c r="G577" s="860" t="s">
        <v>1305</v>
      </c>
      <c r="H577" s="940" t="s">
        <v>2416</v>
      </c>
      <c r="I577" s="492" t="s">
        <v>2417</v>
      </c>
      <c r="J577" s="649" t="s">
        <v>190</v>
      </c>
      <c r="K577" s="643">
        <v>0.0</v>
      </c>
      <c r="L577" s="643">
        <v>0.0</v>
      </c>
      <c r="M577" s="1076"/>
      <c r="N577" s="651"/>
      <c r="O577" s="1140"/>
      <c r="P577" s="639">
        <v>46112.0</v>
      </c>
      <c r="Q577" s="639">
        <v>46121.0</v>
      </c>
      <c r="R577" s="636">
        <f t="shared" si="105"/>
        <v>9</v>
      </c>
      <c r="S577" s="638"/>
      <c r="T577" s="980">
        <f t="shared" si="102"/>
        <v>-46112</v>
      </c>
      <c r="U577" s="980">
        <f t="shared" si="91"/>
        <v>-46121</v>
      </c>
      <c r="V577" s="638"/>
      <c r="W577" s="982">
        <f t="shared" si="103"/>
        <v>0</v>
      </c>
      <c r="X577" s="982">
        <f t="shared" si="104"/>
        <v>-46112</v>
      </c>
      <c r="Y577" s="638"/>
      <c r="Z577" s="980">
        <f t="shared" si="100"/>
        <v>-46112</v>
      </c>
      <c r="AA577" s="984">
        <f t="shared" si="101"/>
        <v>0</v>
      </c>
      <c r="AB577" s="1028"/>
      <c r="AC577" s="216" t="s">
        <v>2418</v>
      </c>
      <c r="AD577" s="968"/>
      <c r="AE577" s="1023"/>
      <c r="AF577" s="968"/>
      <c r="AG577" s="968"/>
    </row>
    <row r="578" ht="13.5" hidden="1" customHeight="1">
      <c r="A578" s="1081" t="b">
        <v>0</v>
      </c>
      <c r="B578" s="635" t="s">
        <v>135</v>
      </c>
      <c r="C578" s="635" t="s">
        <v>134</v>
      </c>
      <c r="D578" s="629" t="s">
        <v>408</v>
      </c>
      <c r="E578" s="629" t="s">
        <v>1333</v>
      </c>
      <c r="F578" s="606">
        <v>46113.0</v>
      </c>
      <c r="G578" s="902" t="s">
        <v>1304</v>
      </c>
      <c r="H578" s="704" t="s">
        <v>1850</v>
      </c>
      <c r="I578" s="629" t="s">
        <v>1851</v>
      </c>
      <c r="J578" s="629" t="s">
        <v>190</v>
      </c>
      <c r="K578" s="643">
        <v>0.0</v>
      </c>
      <c r="L578" s="643">
        <v>0.0</v>
      </c>
      <c r="M578" s="622"/>
      <c r="N578" s="610"/>
      <c r="O578" s="809"/>
      <c r="P578" s="639">
        <v>46121.0</v>
      </c>
      <c r="Q578" s="639">
        <v>46125.0</v>
      </c>
      <c r="R578" s="636">
        <f t="shared" si="105"/>
        <v>4</v>
      </c>
      <c r="S578" s="638"/>
      <c r="T578" s="980"/>
      <c r="U578" s="980">
        <f t="shared" si="91"/>
        <v>-46125</v>
      </c>
      <c r="V578" s="638"/>
      <c r="W578" s="982">
        <f t="shared" si="103"/>
        <v>0</v>
      </c>
      <c r="X578" s="982">
        <f t="shared" si="104"/>
        <v>-46121</v>
      </c>
      <c r="Y578" s="638"/>
      <c r="Z578" s="980">
        <f t="shared" si="100"/>
        <v>-46121</v>
      </c>
      <c r="AA578" s="984">
        <f t="shared" si="101"/>
        <v>0</v>
      </c>
      <c r="AB578" s="1028"/>
      <c r="AC578" s="967" t="s">
        <v>1852</v>
      </c>
      <c r="AD578" s="994"/>
      <c r="AE578" s="1023"/>
      <c r="AF578" s="994"/>
      <c r="AG578" s="994"/>
    </row>
    <row r="579" ht="13.5" hidden="1" customHeight="1">
      <c r="A579" s="1081" t="b">
        <v>0</v>
      </c>
      <c r="B579" s="986" t="s">
        <v>136</v>
      </c>
      <c r="C579" s="986" t="s">
        <v>114</v>
      </c>
      <c r="D579" s="492" t="s">
        <v>408</v>
      </c>
      <c r="E579" s="649" t="s">
        <v>1333</v>
      </c>
      <c r="F579" s="728">
        <v>46113.0</v>
      </c>
      <c r="G579" s="860" t="s">
        <v>1305</v>
      </c>
      <c r="H579" s="959" t="s">
        <v>2250</v>
      </c>
      <c r="I579" s="649" t="s">
        <v>2251</v>
      </c>
      <c r="J579" s="649" t="s">
        <v>190</v>
      </c>
      <c r="K579" s="987">
        <v>0.0</v>
      </c>
      <c r="L579" s="987">
        <v>0.0</v>
      </c>
      <c r="M579" s="1104"/>
      <c r="N579" s="988"/>
      <c r="O579" s="1105"/>
      <c r="P579" s="988">
        <v>46114.0</v>
      </c>
      <c r="Q579" s="988">
        <v>46121.0</v>
      </c>
      <c r="R579" s="1106">
        <f t="shared" si="105"/>
        <v>7</v>
      </c>
      <c r="S579" s="1107"/>
      <c r="T579" s="1106">
        <f>S579-P579</f>
        <v>-46114</v>
      </c>
      <c r="U579" s="980">
        <f t="shared" si="91"/>
        <v>-46121</v>
      </c>
      <c r="V579" s="1107"/>
      <c r="W579" s="1109">
        <f t="shared" si="103"/>
        <v>0</v>
      </c>
      <c r="X579" s="1109">
        <f t="shared" si="104"/>
        <v>-46114</v>
      </c>
      <c r="Y579" s="1107"/>
      <c r="Z579" s="980">
        <f t="shared" si="100"/>
        <v>-46114</v>
      </c>
      <c r="AA579" s="984">
        <f t="shared" si="101"/>
        <v>0</v>
      </c>
      <c r="AB579" s="1121" t="s">
        <v>2118</v>
      </c>
      <c r="AC579" s="1009" t="s">
        <v>2419</v>
      </c>
      <c r="AD579" s="1010"/>
      <c r="AE579" s="1036"/>
      <c r="AF579" s="1010"/>
      <c r="AG579" s="1010"/>
    </row>
    <row r="580" ht="13.5" hidden="1" customHeight="1">
      <c r="A580" s="1081" t="b">
        <v>0</v>
      </c>
      <c r="B580" s="635" t="s">
        <v>135</v>
      </c>
      <c r="C580" s="635" t="s">
        <v>134</v>
      </c>
      <c r="D580" s="629" t="s">
        <v>408</v>
      </c>
      <c r="E580" s="629" t="s">
        <v>1333</v>
      </c>
      <c r="F580" s="606">
        <v>46113.0</v>
      </c>
      <c r="G580" s="902" t="s">
        <v>1303</v>
      </c>
      <c r="H580" s="704" t="s">
        <v>2420</v>
      </c>
      <c r="I580" s="629" t="s">
        <v>2421</v>
      </c>
      <c r="J580" s="629" t="s">
        <v>190</v>
      </c>
      <c r="K580" s="643">
        <v>0.0</v>
      </c>
      <c r="L580" s="643">
        <v>0.0</v>
      </c>
      <c r="M580" s="1076"/>
      <c r="N580" s="610"/>
      <c r="O580" s="809"/>
      <c r="P580" s="639">
        <v>46121.0</v>
      </c>
      <c r="Q580" s="639">
        <v>46125.0</v>
      </c>
      <c r="R580" s="636">
        <f t="shared" si="105"/>
        <v>4</v>
      </c>
      <c r="S580" s="638"/>
      <c r="T580" s="980"/>
      <c r="U580" s="980">
        <f t="shared" si="91"/>
        <v>-46125</v>
      </c>
      <c r="V580" s="638"/>
      <c r="W580" s="982">
        <f t="shared" si="103"/>
        <v>0</v>
      </c>
      <c r="X580" s="982">
        <f t="shared" si="104"/>
        <v>-46121</v>
      </c>
      <c r="Y580" s="638"/>
      <c r="Z580" s="980">
        <f t="shared" si="100"/>
        <v>-46121</v>
      </c>
      <c r="AA580" s="984">
        <f t="shared" si="101"/>
        <v>0</v>
      </c>
      <c r="AB580" s="1028"/>
      <c r="AC580" s="967" t="s">
        <v>2422</v>
      </c>
      <c r="AD580" s="994"/>
      <c r="AE580" s="1023"/>
      <c r="AF580" s="994"/>
      <c r="AG580" s="994"/>
    </row>
    <row r="581" ht="13.5" customHeight="1">
      <c r="A581" s="604" t="b">
        <v>0</v>
      </c>
      <c r="B581" s="492" t="s">
        <v>138</v>
      </c>
      <c r="C581" s="492" t="s">
        <v>114</v>
      </c>
      <c r="D581" s="492" t="s">
        <v>1306</v>
      </c>
      <c r="E581" s="492" t="s">
        <v>1421</v>
      </c>
      <c r="F581" s="606">
        <v>46174.0</v>
      </c>
      <c r="G581" s="1072"/>
      <c r="H581" s="924" t="s">
        <v>2423</v>
      </c>
      <c r="I581" s="924" t="s">
        <v>2392</v>
      </c>
      <c r="J581" s="492" t="s">
        <v>190</v>
      </c>
      <c r="K581" s="643">
        <v>0.0</v>
      </c>
      <c r="L581" s="643">
        <v>0.0</v>
      </c>
      <c r="M581" s="622"/>
      <c r="N581" s="613"/>
      <c r="O581" s="1073"/>
      <c r="P581" s="610">
        <v>46189.0</v>
      </c>
      <c r="Q581" s="610">
        <v>46195.0</v>
      </c>
      <c r="R581" s="612">
        <f t="shared" si="105"/>
        <v>6</v>
      </c>
      <c r="S581" s="613"/>
      <c r="T581" s="612">
        <f t="shared" ref="T581:T586" si="106">S581-P581</f>
        <v>-46189</v>
      </c>
      <c r="U581" s="612">
        <f t="shared" si="91"/>
        <v>-46195</v>
      </c>
      <c r="V581" s="613"/>
      <c r="W581" s="982">
        <f t="shared" si="103"/>
        <v>0</v>
      </c>
      <c r="X581" s="982">
        <f t="shared" si="104"/>
        <v>-46189</v>
      </c>
      <c r="Y581" s="612">
        <f>V581-P581</f>
        <v>-46189</v>
      </c>
      <c r="Z581" s="620"/>
      <c r="AA581" s="124"/>
      <c r="AB581" s="978"/>
      <c r="AC581" s="1049"/>
      <c r="AD581" s="71"/>
      <c r="AE581" s="71"/>
      <c r="AF581" s="71"/>
      <c r="AG581" s="59"/>
    </row>
    <row r="582" ht="13.5" hidden="1" customHeight="1">
      <c r="A582" s="1081" t="b">
        <v>0</v>
      </c>
      <c r="B582" s="635" t="s">
        <v>138</v>
      </c>
      <c r="C582" s="635" t="s">
        <v>114</v>
      </c>
      <c r="D582" s="629" t="s">
        <v>408</v>
      </c>
      <c r="E582" s="629" t="s">
        <v>1369</v>
      </c>
      <c r="F582" s="606">
        <v>46113.0</v>
      </c>
      <c r="G582" s="902" t="s">
        <v>1304</v>
      </c>
      <c r="H582" s="704" t="s">
        <v>1763</v>
      </c>
      <c r="I582" s="629" t="s">
        <v>1417</v>
      </c>
      <c r="J582" s="629" t="s">
        <v>190</v>
      </c>
      <c r="K582" s="643">
        <v>0.0</v>
      </c>
      <c r="L582" s="643">
        <v>0.0</v>
      </c>
      <c r="M582" s="622"/>
      <c r="N582" s="610">
        <v>46129.0</v>
      </c>
      <c r="O582" s="809" t="s">
        <v>2424</v>
      </c>
      <c r="P582" s="639">
        <v>46125.0</v>
      </c>
      <c r="Q582" s="639">
        <v>46126.0</v>
      </c>
      <c r="R582" s="636">
        <f t="shared" si="105"/>
        <v>1</v>
      </c>
      <c r="S582" s="638"/>
      <c r="T582" s="980">
        <f t="shared" si="106"/>
        <v>-46125</v>
      </c>
      <c r="U582" s="980">
        <f t="shared" si="91"/>
        <v>-46126</v>
      </c>
      <c r="V582" s="638"/>
      <c r="W582" s="982">
        <f t="shared" si="103"/>
        <v>0</v>
      </c>
      <c r="X582" s="982">
        <f t="shared" si="104"/>
        <v>-46125</v>
      </c>
      <c r="Y582" s="638"/>
      <c r="Z582" s="980">
        <f t="shared" ref="Z582:Z586" si="107">Y582-P582</f>
        <v>-46125</v>
      </c>
      <c r="AA582" s="984">
        <f t="shared" ref="AA582:AA620" si="108">Y582-V582</f>
        <v>0</v>
      </c>
      <c r="AB582" s="1028"/>
      <c r="AC582" s="967" t="s">
        <v>2425</v>
      </c>
      <c r="AD582" s="994"/>
      <c r="AE582" s="1023"/>
      <c r="AF582" s="994"/>
      <c r="AG582" s="994"/>
    </row>
    <row r="583" ht="13.5" hidden="1" customHeight="1">
      <c r="A583" s="1081" t="b">
        <v>0</v>
      </c>
      <c r="B583" s="635" t="s">
        <v>135</v>
      </c>
      <c r="C583" s="635" t="s">
        <v>134</v>
      </c>
      <c r="D583" s="492" t="s">
        <v>408</v>
      </c>
      <c r="E583" s="492" t="s">
        <v>1369</v>
      </c>
      <c r="F583" s="606">
        <v>46113.0</v>
      </c>
      <c r="G583" s="860" t="s">
        <v>1303</v>
      </c>
      <c r="H583" s="704" t="s">
        <v>1880</v>
      </c>
      <c r="I583" s="492" t="s">
        <v>1881</v>
      </c>
      <c r="J583" s="492" t="s">
        <v>190</v>
      </c>
      <c r="K583" s="643">
        <v>0.0</v>
      </c>
      <c r="L583" s="643">
        <v>0.0</v>
      </c>
      <c r="M583" s="622"/>
      <c r="N583" s="610">
        <v>46130.0</v>
      </c>
      <c r="O583" s="809" t="s">
        <v>2426</v>
      </c>
      <c r="P583" s="639">
        <v>46120.0</v>
      </c>
      <c r="Q583" s="639">
        <v>46126.0</v>
      </c>
      <c r="R583" s="636">
        <f t="shared" si="105"/>
        <v>6</v>
      </c>
      <c r="S583" s="639">
        <v>46126.0</v>
      </c>
      <c r="T583" s="980">
        <f t="shared" si="106"/>
        <v>6</v>
      </c>
      <c r="U583" s="980">
        <f t="shared" si="91"/>
        <v>0</v>
      </c>
      <c r="V583" s="639">
        <v>46126.0</v>
      </c>
      <c r="W583" s="982">
        <f t="shared" si="103"/>
        <v>0</v>
      </c>
      <c r="X583" s="982">
        <f t="shared" si="104"/>
        <v>6</v>
      </c>
      <c r="Y583" s="638"/>
      <c r="Z583" s="980">
        <f t="shared" si="107"/>
        <v>-46120</v>
      </c>
      <c r="AA583" s="984">
        <f t="shared" si="108"/>
        <v>-46126</v>
      </c>
      <c r="AB583" s="1028"/>
      <c r="AC583" s="967" t="s">
        <v>1882</v>
      </c>
      <c r="AD583" s="994"/>
      <c r="AE583" s="1023"/>
      <c r="AF583" s="994"/>
      <c r="AG583" s="994"/>
    </row>
    <row r="584" ht="13.5" hidden="1" customHeight="1">
      <c r="A584" s="1081" t="b">
        <v>0</v>
      </c>
      <c r="B584" s="635" t="s">
        <v>135</v>
      </c>
      <c r="C584" s="635" t="s">
        <v>134</v>
      </c>
      <c r="D584" s="629" t="s">
        <v>408</v>
      </c>
      <c r="E584" s="629" t="s">
        <v>1333</v>
      </c>
      <c r="F584" s="606">
        <v>46113.0</v>
      </c>
      <c r="G584" s="902" t="s">
        <v>1303</v>
      </c>
      <c r="H584" s="704" t="s">
        <v>2133</v>
      </c>
      <c r="I584" s="629" t="s">
        <v>2134</v>
      </c>
      <c r="J584" s="629" t="s">
        <v>190</v>
      </c>
      <c r="K584" s="643">
        <v>0.0</v>
      </c>
      <c r="L584" s="643">
        <v>0.0</v>
      </c>
      <c r="M584" s="1076"/>
      <c r="N584" s="610"/>
      <c r="O584" s="809"/>
      <c r="P584" s="639">
        <v>46120.0</v>
      </c>
      <c r="Q584" s="639">
        <v>46126.0</v>
      </c>
      <c r="R584" s="636">
        <f t="shared" si="105"/>
        <v>6</v>
      </c>
      <c r="S584" s="638"/>
      <c r="T584" s="980">
        <f t="shared" si="106"/>
        <v>-46120</v>
      </c>
      <c r="U584" s="980">
        <f t="shared" si="91"/>
        <v>-46126</v>
      </c>
      <c r="V584" s="638"/>
      <c r="W584" s="982">
        <f t="shared" si="103"/>
        <v>0</v>
      </c>
      <c r="X584" s="982">
        <f t="shared" si="104"/>
        <v>-46120</v>
      </c>
      <c r="Y584" s="638"/>
      <c r="Z584" s="980">
        <f t="shared" si="107"/>
        <v>-46120</v>
      </c>
      <c r="AA584" s="984">
        <f t="shared" si="108"/>
        <v>0</v>
      </c>
      <c r="AB584" s="1028"/>
      <c r="AC584" s="967" t="s">
        <v>2427</v>
      </c>
      <c r="AD584" s="994"/>
      <c r="AE584" s="1023"/>
      <c r="AF584" s="994"/>
      <c r="AG584" s="994"/>
    </row>
    <row r="585" ht="13.5" hidden="1" customHeight="1">
      <c r="A585" s="1081" t="b">
        <v>0</v>
      </c>
      <c r="B585" s="635" t="s">
        <v>136</v>
      </c>
      <c r="C585" s="635" t="s">
        <v>134</v>
      </c>
      <c r="D585" s="492" t="s">
        <v>408</v>
      </c>
      <c r="E585" s="492" t="s">
        <v>2130</v>
      </c>
      <c r="F585" s="606">
        <v>46113.0</v>
      </c>
      <c r="G585" s="860" t="s">
        <v>1305</v>
      </c>
      <c r="H585" s="704" t="s">
        <v>2131</v>
      </c>
      <c r="I585" s="492" t="s">
        <v>2132</v>
      </c>
      <c r="J585" s="492" t="s">
        <v>190</v>
      </c>
      <c r="K585" s="643">
        <v>0.0</v>
      </c>
      <c r="L585" s="643">
        <v>0.0</v>
      </c>
      <c r="M585" s="1076"/>
      <c r="N585" s="610"/>
      <c r="O585" s="809"/>
      <c r="P585" s="639">
        <v>46120.0</v>
      </c>
      <c r="Q585" s="639">
        <v>46121.0</v>
      </c>
      <c r="R585" s="636">
        <f t="shared" si="105"/>
        <v>1</v>
      </c>
      <c r="S585" s="638"/>
      <c r="T585" s="980">
        <f t="shared" si="106"/>
        <v>-46120</v>
      </c>
      <c r="U585" s="980">
        <f t="shared" si="91"/>
        <v>-46121</v>
      </c>
      <c r="V585" s="638"/>
      <c r="W585" s="982">
        <f t="shared" si="103"/>
        <v>0</v>
      </c>
      <c r="X585" s="982">
        <f t="shared" si="104"/>
        <v>-46120</v>
      </c>
      <c r="Y585" s="638"/>
      <c r="Z585" s="980">
        <f t="shared" si="107"/>
        <v>-46120</v>
      </c>
      <c r="AA585" s="984">
        <f t="shared" si="108"/>
        <v>0</v>
      </c>
      <c r="AB585" s="1029" t="s">
        <v>2118</v>
      </c>
      <c r="AC585" s="967" t="s">
        <v>2428</v>
      </c>
      <c r="AD585" s="994"/>
      <c r="AE585" s="1023"/>
      <c r="AF585" s="994"/>
      <c r="AG585" s="994"/>
    </row>
    <row r="586" ht="13.5" hidden="1" customHeight="1">
      <c r="A586" s="1081" t="b">
        <v>0</v>
      </c>
      <c r="B586" s="635" t="s">
        <v>136</v>
      </c>
      <c r="C586" s="635" t="s">
        <v>114</v>
      </c>
      <c r="D586" s="629" t="s">
        <v>408</v>
      </c>
      <c r="E586" s="629" t="s">
        <v>1333</v>
      </c>
      <c r="F586" s="628">
        <v>46113.0</v>
      </c>
      <c r="G586" s="902" t="s">
        <v>1305</v>
      </c>
      <c r="H586" s="704" t="s">
        <v>2429</v>
      </c>
      <c r="I586" s="629" t="s">
        <v>2430</v>
      </c>
      <c r="J586" s="629" t="s">
        <v>190</v>
      </c>
      <c r="K586" s="643">
        <v>0.0</v>
      </c>
      <c r="L586" s="643">
        <v>0.0</v>
      </c>
      <c r="M586" s="1076"/>
      <c r="N586" s="610"/>
      <c r="O586" s="809"/>
      <c r="P586" s="639">
        <v>46113.0</v>
      </c>
      <c r="Q586" s="610">
        <v>46122.0</v>
      </c>
      <c r="R586" s="636">
        <f t="shared" si="105"/>
        <v>9</v>
      </c>
      <c r="S586" s="638"/>
      <c r="T586" s="980">
        <f t="shared" si="106"/>
        <v>-46113</v>
      </c>
      <c r="U586" s="980">
        <f t="shared" si="91"/>
        <v>-46122</v>
      </c>
      <c r="V586" s="638"/>
      <c r="W586" s="982">
        <f t="shared" si="103"/>
        <v>0</v>
      </c>
      <c r="X586" s="982">
        <f t="shared" si="104"/>
        <v>-46113</v>
      </c>
      <c r="Y586" s="638"/>
      <c r="Z586" s="980">
        <f t="shared" si="107"/>
        <v>-46113</v>
      </c>
      <c r="AA586" s="984">
        <f t="shared" si="108"/>
        <v>0</v>
      </c>
      <c r="AB586" s="1029" t="s">
        <v>2118</v>
      </c>
      <c r="AC586" s="967" t="s">
        <v>2431</v>
      </c>
      <c r="AD586" s="994"/>
      <c r="AE586" s="1023"/>
      <c r="AF586" s="994"/>
      <c r="AG586" s="994"/>
    </row>
    <row r="587" ht="13.5" hidden="1" customHeight="1">
      <c r="A587" s="1081" t="b">
        <v>0</v>
      </c>
      <c r="B587" s="635" t="s">
        <v>138</v>
      </c>
      <c r="C587" s="635" t="s">
        <v>114</v>
      </c>
      <c r="D587" s="492" t="s">
        <v>408</v>
      </c>
      <c r="E587" s="492" t="s">
        <v>1369</v>
      </c>
      <c r="F587" s="606">
        <v>46113.0</v>
      </c>
      <c r="G587" s="910"/>
      <c r="H587" s="704" t="s">
        <v>2432</v>
      </c>
      <c r="I587" s="492" t="s">
        <v>2433</v>
      </c>
      <c r="J587" s="492" t="s">
        <v>190</v>
      </c>
      <c r="K587" s="643">
        <v>0.0</v>
      </c>
      <c r="L587" s="643">
        <v>0.0</v>
      </c>
      <c r="M587" s="1076"/>
      <c r="N587" s="610"/>
      <c r="O587" s="809"/>
      <c r="P587" s="639">
        <v>46126.0</v>
      </c>
      <c r="Q587" s="639">
        <v>46127.0</v>
      </c>
      <c r="R587" s="636">
        <f t="shared" si="105"/>
        <v>1</v>
      </c>
      <c r="S587" s="638"/>
      <c r="T587" s="980"/>
      <c r="U587" s="980"/>
      <c r="V587" s="638"/>
      <c r="W587" s="982">
        <f t="shared" si="103"/>
        <v>0</v>
      </c>
      <c r="X587" s="982">
        <f t="shared" si="104"/>
        <v>-46126</v>
      </c>
      <c r="Y587" s="638"/>
      <c r="Z587" s="980"/>
      <c r="AA587" s="984">
        <f t="shared" si="108"/>
        <v>0</v>
      </c>
      <c r="AB587" s="1028"/>
      <c r="AC587" s="967" t="s">
        <v>2434</v>
      </c>
      <c r="AD587" s="994"/>
      <c r="AE587" s="1023"/>
      <c r="AF587" s="994"/>
      <c r="AG587" s="994"/>
    </row>
    <row r="588" ht="13.5" hidden="1" customHeight="1">
      <c r="A588" s="1081" t="b">
        <v>0</v>
      </c>
      <c r="B588" s="635" t="s">
        <v>135</v>
      </c>
      <c r="C588" s="635" t="s">
        <v>134</v>
      </c>
      <c r="D588" s="629" t="s">
        <v>408</v>
      </c>
      <c r="E588" s="629" t="s">
        <v>1369</v>
      </c>
      <c r="F588" s="606">
        <v>46113.0</v>
      </c>
      <c r="G588" s="920"/>
      <c r="H588" s="704" t="s">
        <v>2435</v>
      </c>
      <c r="I588" s="629" t="s">
        <v>2436</v>
      </c>
      <c r="J588" s="629" t="s">
        <v>190</v>
      </c>
      <c r="K588" s="643">
        <v>0.0</v>
      </c>
      <c r="L588" s="643">
        <v>0.0</v>
      </c>
      <c r="M588" s="1076"/>
      <c r="N588" s="610">
        <v>46132.0</v>
      </c>
      <c r="O588" s="809" t="s">
        <v>2386</v>
      </c>
      <c r="P588" s="639">
        <v>46122.0</v>
      </c>
      <c r="Q588" s="639">
        <v>46127.0</v>
      </c>
      <c r="R588" s="636">
        <f t="shared" si="105"/>
        <v>5</v>
      </c>
      <c r="S588" s="638"/>
      <c r="T588" s="980">
        <f>S588-P588</f>
        <v>-46122</v>
      </c>
      <c r="U588" s="980">
        <f>S588-Q588</f>
        <v>-46127</v>
      </c>
      <c r="V588" s="638"/>
      <c r="W588" s="982">
        <f t="shared" si="103"/>
        <v>0</v>
      </c>
      <c r="X588" s="982">
        <f t="shared" si="104"/>
        <v>-46122</v>
      </c>
      <c r="Y588" s="638"/>
      <c r="Z588" s="980">
        <f>Y588-P588</f>
        <v>-46122</v>
      </c>
      <c r="AA588" s="984">
        <f t="shared" si="108"/>
        <v>0</v>
      </c>
      <c r="AB588" s="1028"/>
      <c r="AC588" s="967" t="s">
        <v>2437</v>
      </c>
      <c r="AD588" s="994"/>
      <c r="AE588" s="1023"/>
      <c r="AF588" s="994"/>
      <c r="AG588" s="994"/>
    </row>
    <row r="589" ht="13.5" hidden="1" customHeight="1">
      <c r="A589" s="1081" t="b">
        <v>0</v>
      </c>
      <c r="B589" s="635" t="s">
        <v>138</v>
      </c>
      <c r="C589" s="635" t="s">
        <v>134</v>
      </c>
      <c r="D589" s="492" t="s">
        <v>408</v>
      </c>
      <c r="E589" s="492" t="s">
        <v>1608</v>
      </c>
      <c r="F589" s="606">
        <v>46113.0</v>
      </c>
      <c r="G589" s="860" t="s">
        <v>1303</v>
      </c>
      <c r="H589" s="704" t="s">
        <v>2438</v>
      </c>
      <c r="I589" s="492" t="s">
        <v>2439</v>
      </c>
      <c r="J589" s="492" t="s">
        <v>190</v>
      </c>
      <c r="K589" s="643">
        <v>0.0</v>
      </c>
      <c r="L589" s="643">
        <v>0.0</v>
      </c>
      <c r="M589" s="1076"/>
      <c r="N589" s="610"/>
      <c r="O589" s="809"/>
      <c r="P589" s="639">
        <v>46126.0</v>
      </c>
      <c r="Q589" s="639">
        <v>46127.0</v>
      </c>
      <c r="R589" s="636">
        <f t="shared" si="105"/>
        <v>1</v>
      </c>
      <c r="S589" s="638"/>
      <c r="T589" s="980"/>
      <c r="U589" s="980"/>
      <c r="V589" s="638"/>
      <c r="W589" s="982">
        <f t="shared" si="103"/>
        <v>0</v>
      </c>
      <c r="X589" s="982">
        <f t="shared" si="104"/>
        <v>-46126</v>
      </c>
      <c r="Y589" s="638"/>
      <c r="Z589" s="980"/>
      <c r="AA589" s="984">
        <f t="shared" si="108"/>
        <v>0</v>
      </c>
      <c r="AB589" s="1028"/>
      <c r="AC589" s="967" t="s">
        <v>2440</v>
      </c>
      <c r="AD589" s="994"/>
      <c r="AE589" s="1023"/>
      <c r="AF589" s="994"/>
      <c r="AG589" s="994"/>
    </row>
    <row r="590" ht="13.5" hidden="1" customHeight="1">
      <c r="A590" s="1081" t="b">
        <v>0</v>
      </c>
      <c r="B590" s="635" t="s">
        <v>138</v>
      </c>
      <c r="C590" s="635" t="s">
        <v>134</v>
      </c>
      <c r="D590" s="629" t="s">
        <v>408</v>
      </c>
      <c r="E590" s="629" t="s">
        <v>1608</v>
      </c>
      <c r="F590" s="606">
        <v>46113.0</v>
      </c>
      <c r="G590" s="902" t="s">
        <v>1304</v>
      </c>
      <c r="H590" s="704" t="s">
        <v>2438</v>
      </c>
      <c r="I590" s="629" t="s">
        <v>2439</v>
      </c>
      <c r="J590" s="629" t="s">
        <v>190</v>
      </c>
      <c r="K590" s="643">
        <v>0.0</v>
      </c>
      <c r="L590" s="643">
        <v>0.0</v>
      </c>
      <c r="M590" s="1076"/>
      <c r="N590" s="610"/>
      <c r="O590" s="809"/>
      <c r="P590" s="639">
        <v>46126.0</v>
      </c>
      <c r="Q590" s="639">
        <v>46127.0</v>
      </c>
      <c r="R590" s="636">
        <f t="shared" si="105"/>
        <v>1</v>
      </c>
      <c r="S590" s="638"/>
      <c r="T590" s="980"/>
      <c r="U590" s="980"/>
      <c r="V590" s="638"/>
      <c r="W590" s="982">
        <f t="shared" si="103"/>
        <v>0</v>
      </c>
      <c r="X590" s="982">
        <f t="shared" si="104"/>
        <v>-46126</v>
      </c>
      <c r="Y590" s="638"/>
      <c r="Z590" s="980"/>
      <c r="AA590" s="984">
        <f t="shared" si="108"/>
        <v>0</v>
      </c>
      <c r="AB590" s="1028"/>
      <c r="AC590" s="967" t="s">
        <v>2440</v>
      </c>
      <c r="AD590" s="994"/>
      <c r="AE590" s="1023"/>
      <c r="AF590" s="994"/>
      <c r="AG590" s="994"/>
    </row>
    <row r="591" ht="13.5" hidden="1" customHeight="1">
      <c r="A591" s="1081" t="b">
        <v>0</v>
      </c>
      <c r="B591" s="635" t="s">
        <v>136</v>
      </c>
      <c r="C591" s="635" t="s">
        <v>114</v>
      </c>
      <c r="D591" s="492" t="s">
        <v>408</v>
      </c>
      <c r="E591" s="492" t="s">
        <v>1608</v>
      </c>
      <c r="F591" s="606">
        <v>46113.0</v>
      </c>
      <c r="G591" s="860" t="s">
        <v>1305</v>
      </c>
      <c r="H591" s="704" t="s">
        <v>2441</v>
      </c>
      <c r="I591" s="492" t="s">
        <v>2442</v>
      </c>
      <c r="J591" s="492" t="s">
        <v>190</v>
      </c>
      <c r="K591" s="643">
        <v>0.0</v>
      </c>
      <c r="L591" s="643">
        <v>0.0</v>
      </c>
      <c r="M591" s="1076"/>
      <c r="N591" s="610"/>
      <c r="O591" s="809"/>
      <c r="P591" s="639">
        <v>46122.0</v>
      </c>
      <c r="Q591" s="639">
        <v>46125.0</v>
      </c>
      <c r="R591" s="636">
        <f t="shared" si="105"/>
        <v>3</v>
      </c>
      <c r="S591" s="638"/>
      <c r="T591" s="980"/>
      <c r="U591" s="980">
        <f t="shared" ref="U591:U602" si="109">S591-Q591</f>
        <v>-46125</v>
      </c>
      <c r="V591" s="638"/>
      <c r="W591" s="982">
        <f t="shared" si="103"/>
        <v>0</v>
      </c>
      <c r="X591" s="982">
        <f t="shared" si="104"/>
        <v>-46122</v>
      </c>
      <c r="Y591" s="638"/>
      <c r="Z591" s="980">
        <f t="shared" ref="Z591:Z594" si="110">Y591-P591</f>
        <v>-46122</v>
      </c>
      <c r="AA591" s="984">
        <f t="shared" si="108"/>
        <v>0</v>
      </c>
      <c r="AB591" s="1029" t="s">
        <v>2118</v>
      </c>
      <c r="AC591" s="967" t="s">
        <v>2443</v>
      </c>
      <c r="AD591" s="994"/>
      <c r="AE591" s="1023"/>
      <c r="AF591" s="994"/>
      <c r="AG591" s="994"/>
    </row>
    <row r="592" ht="13.5" hidden="1" customHeight="1">
      <c r="A592" s="1081" t="b">
        <v>0</v>
      </c>
      <c r="B592" s="635" t="s">
        <v>135</v>
      </c>
      <c r="C592" s="635" t="s">
        <v>114</v>
      </c>
      <c r="D592" s="629" t="s">
        <v>408</v>
      </c>
      <c r="E592" s="629" t="s">
        <v>1333</v>
      </c>
      <c r="F592" s="606">
        <v>46113.0</v>
      </c>
      <c r="G592" s="902" t="s">
        <v>1305</v>
      </c>
      <c r="H592" s="704" t="s">
        <v>2076</v>
      </c>
      <c r="I592" s="629" t="s">
        <v>2077</v>
      </c>
      <c r="J592" s="629" t="s">
        <v>190</v>
      </c>
      <c r="K592" s="643">
        <v>0.0</v>
      </c>
      <c r="L592" s="643">
        <v>0.0</v>
      </c>
      <c r="M592" s="1076"/>
      <c r="N592" s="610"/>
      <c r="O592" s="809"/>
      <c r="P592" s="639">
        <v>46121.0</v>
      </c>
      <c r="Q592" s="639">
        <v>46125.0</v>
      </c>
      <c r="R592" s="636">
        <f t="shared" si="105"/>
        <v>4</v>
      </c>
      <c r="S592" s="638"/>
      <c r="T592" s="980"/>
      <c r="U592" s="980">
        <f t="shared" si="109"/>
        <v>-46125</v>
      </c>
      <c r="V592" s="638"/>
      <c r="W592" s="982">
        <f t="shared" si="103"/>
        <v>0</v>
      </c>
      <c r="X592" s="982">
        <f t="shared" si="104"/>
        <v>-46121</v>
      </c>
      <c r="Y592" s="638"/>
      <c r="Z592" s="980">
        <f t="shared" si="110"/>
        <v>-46121</v>
      </c>
      <c r="AA592" s="984">
        <f t="shared" si="108"/>
        <v>0</v>
      </c>
      <c r="AB592" s="1029" t="s">
        <v>2118</v>
      </c>
      <c r="AC592" s="967" t="s">
        <v>2078</v>
      </c>
      <c r="AD592" s="994"/>
      <c r="AE592" s="1023"/>
      <c r="AF592" s="994"/>
      <c r="AG592" s="994"/>
    </row>
    <row r="593" ht="13.5" hidden="1" customHeight="1">
      <c r="A593" s="1081" t="b">
        <v>0</v>
      </c>
      <c r="B593" s="635" t="s">
        <v>138</v>
      </c>
      <c r="C593" s="635" t="s">
        <v>134</v>
      </c>
      <c r="D593" s="492" t="s">
        <v>408</v>
      </c>
      <c r="E593" s="492" t="s">
        <v>1369</v>
      </c>
      <c r="F593" s="606">
        <v>46113.0</v>
      </c>
      <c r="G593" s="860" t="s">
        <v>1303</v>
      </c>
      <c r="H593" s="704" t="s">
        <v>2444</v>
      </c>
      <c r="I593" s="492" t="s">
        <v>1716</v>
      </c>
      <c r="J593" s="492" t="s">
        <v>190</v>
      </c>
      <c r="K593" s="643">
        <v>0.0</v>
      </c>
      <c r="L593" s="643">
        <v>0.0</v>
      </c>
      <c r="M593" s="1076"/>
      <c r="N593" s="610"/>
      <c r="O593" s="809"/>
      <c r="P593" s="639">
        <v>46125.0</v>
      </c>
      <c r="Q593" s="639">
        <v>46128.0</v>
      </c>
      <c r="R593" s="636">
        <f t="shared" si="105"/>
        <v>3</v>
      </c>
      <c r="S593" s="638"/>
      <c r="T593" s="980"/>
      <c r="U593" s="980">
        <f t="shared" si="109"/>
        <v>-46128</v>
      </c>
      <c r="V593" s="638"/>
      <c r="W593" s="982">
        <f t="shared" si="103"/>
        <v>0</v>
      </c>
      <c r="X593" s="982">
        <f t="shared" si="104"/>
        <v>-46125</v>
      </c>
      <c r="Y593" s="638"/>
      <c r="Z593" s="980">
        <f t="shared" si="110"/>
        <v>-46125</v>
      </c>
      <c r="AA593" s="984">
        <f t="shared" si="108"/>
        <v>0</v>
      </c>
      <c r="AB593" s="1028"/>
      <c r="AC593" s="967"/>
      <c r="AD593" s="994"/>
      <c r="AE593" s="1023"/>
      <c r="AF593" s="994"/>
      <c r="AG593" s="994"/>
    </row>
    <row r="594" ht="13.5" hidden="1" customHeight="1">
      <c r="A594" s="1081" t="b">
        <v>0</v>
      </c>
      <c r="B594" s="635" t="s">
        <v>138</v>
      </c>
      <c r="C594" s="635" t="s">
        <v>134</v>
      </c>
      <c r="D594" s="629" t="s">
        <v>408</v>
      </c>
      <c r="E594" s="629" t="s">
        <v>1369</v>
      </c>
      <c r="F594" s="606">
        <v>46113.0</v>
      </c>
      <c r="G594" s="902" t="s">
        <v>1304</v>
      </c>
      <c r="H594" s="704" t="s">
        <v>2444</v>
      </c>
      <c r="I594" s="629" t="s">
        <v>1716</v>
      </c>
      <c r="J594" s="629" t="s">
        <v>190</v>
      </c>
      <c r="K594" s="643">
        <v>0.0</v>
      </c>
      <c r="L594" s="643">
        <v>0.0</v>
      </c>
      <c r="M594" s="1076"/>
      <c r="N594" s="610"/>
      <c r="O594" s="809"/>
      <c r="P594" s="639">
        <v>46125.0</v>
      </c>
      <c r="Q594" s="639">
        <v>46128.0</v>
      </c>
      <c r="R594" s="636">
        <f t="shared" si="105"/>
        <v>3</v>
      </c>
      <c r="S594" s="638"/>
      <c r="T594" s="980"/>
      <c r="U594" s="980">
        <f t="shared" si="109"/>
        <v>-46128</v>
      </c>
      <c r="V594" s="638"/>
      <c r="W594" s="982">
        <f t="shared" si="103"/>
        <v>0</v>
      </c>
      <c r="X594" s="982">
        <f t="shared" si="104"/>
        <v>-46125</v>
      </c>
      <c r="Y594" s="638"/>
      <c r="Z594" s="980">
        <f t="shared" si="110"/>
        <v>-46125</v>
      </c>
      <c r="AA594" s="984">
        <f t="shared" si="108"/>
        <v>0</v>
      </c>
      <c r="AB594" s="1028"/>
      <c r="AC594" s="967"/>
      <c r="AD594" s="994"/>
      <c r="AE594" s="1023"/>
      <c r="AF594" s="994"/>
      <c r="AG594" s="994"/>
    </row>
    <row r="595" ht="13.5" hidden="1" customHeight="1">
      <c r="A595" s="1081" t="b">
        <v>0</v>
      </c>
      <c r="B595" s="635" t="s">
        <v>134</v>
      </c>
      <c r="C595" s="635" t="s">
        <v>134</v>
      </c>
      <c r="D595" s="492" t="s">
        <v>408</v>
      </c>
      <c r="E595" s="492" t="s">
        <v>1421</v>
      </c>
      <c r="F595" s="606">
        <v>46113.0</v>
      </c>
      <c r="G595" s="860"/>
      <c r="H595" s="704" t="s">
        <v>2445</v>
      </c>
      <c r="I595" s="492"/>
      <c r="J595" s="492" t="s">
        <v>190</v>
      </c>
      <c r="K595" s="643">
        <v>0.0</v>
      </c>
      <c r="L595" s="643">
        <v>0.0</v>
      </c>
      <c r="M595" s="622"/>
      <c r="N595" s="610">
        <v>46129.0</v>
      </c>
      <c r="O595" s="809" t="s">
        <v>2386</v>
      </c>
      <c r="P595" s="639">
        <v>46128.0</v>
      </c>
      <c r="Q595" s="610">
        <v>46128.0</v>
      </c>
      <c r="R595" s="636"/>
      <c r="S595" s="610"/>
      <c r="T595" s="980">
        <f>S595-P595</f>
        <v>-46128</v>
      </c>
      <c r="U595" s="980">
        <f t="shared" si="109"/>
        <v>-46128</v>
      </c>
      <c r="V595" s="638"/>
      <c r="W595" s="982"/>
      <c r="X595" s="982"/>
      <c r="Y595" s="638"/>
      <c r="Z595" s="980"/>
      <c r="AA595" s="984">
        <f t="shared" si="108"/>
        <v>0</v>
      </c>
      <c r="AB595" s="1028"/>
      <c r="AC595" s="967" t="s">
        <v>2446</v>
      </c>
      <c r="AD595" s="994"/>
      <c r="AE595" s="1023"/>
      <c r="AF595" s="994"/>
      <c r="AG595" s="994"/>
    </row>
    <row r="596" ht="13.5" hidden="1" customHeight="1">
      <c r="A596" s="1081" t="b">
        <v>0</v>
      </c>
      <c r="B596" s="635" t="s">
        <v>136</v>
      </c>
      <c r="C596" s="635" t="s">
        <v>134</v>
      </c>
      <c r="D596" s="629" t="s">
        <v>408</v>
      </c>
      <c r="E596" s="629" t="s">
        <v>1630</v>
      </c>
      <c r="F596" s="606">
        <v>46113.0</v>
      </c>
      <c r="G596" s="902" t="s">
        <v>1304</v>
      </c>
      <c r="H596" s="704" t="s">
        <v>1863</v>
      </c>
      <c r="I596" s="629" t="s">
        <v>1864</v>
      </c>
      <c r="J596" s="629" t="s">
        <v>190</v>
      </c>
      <c r="K596" s="643">
        <v>0.0</v>
      </c>
      <c r="L596" s="643">
        <v>0.0</v>
      </c>
      <c r="M596" s="1076"/>
      <c r="N596" s="610"/>
      <c r="O596" s="809"/>
      <c r="P596" s="639">
        <v>46122.0</v>
      </c>
      <c r="Q596" s="639">
        <v>46128.0</v>
      </c>
      <c r="R596" s="636">
        <f t="shared" ref="R596:R618" si="111">Q596-P596</f>
        <v>6</v>
      </c>
      <c r="S596" s="638"/>
      <c r="T596" s="980"/>
      <c r="U596" s="980">
        <f t="shared" si="109"/>
        <v>-46128</v>
      </c>
      <c r="V596" s="638"/>
      <c r="W596" s="982">
        <f t="shared" ref="W596:W643" si="112">V596-S596</f>
        <v>0</v>
      </c>
      <c r="X596" s="982">
        <f t="shared" ref="X596:X643" si="113">V596-P596</f>
        <v>-46122</v>
      </c>
      <c r="Y596" s="638"/>
      <c r="Z596" s="980">
        <f t="shared" ref="Z596:Z600" si="114">Y596-P596</f>
        <v>-46122</v>
      </c>
      <c r="AA596" s="984">
        <f t="shared" si="108"/>
        <v>0</v>
      </c>
      <c r="AB596" s="1028"/>
      <c r="AC596" s="967" t="s">
        <v>1865</v>
      </c>
      <c r="AD596" s="994"/>
      <c r="AE596" s="1023"/>
      <c r="AF596" s="994"/>
      <c r="AG596" s="994"/>
    </row>
    <row r="597" ht="13.5" hidden="1" customHeight="1">
      <c r="A597" s="1081" t="b">
        <v>0</v>
      </c>
      <c r="B597" s="1141" t="s">
        <v>135</v>
      </c>
      <c r="C597" s="1141" t="s">
        <v>134</v>
      </c>
      <c r="D597" s="492" t="s">
        <v>408</v>
      </c>
      <c r="E597" s="649" t="s">
        <v>1333</v>
      </c>
      <c r="F597" s="728">
        <v>46113.0</v>
      </c>
      <c r="G597" s="860" t="s">
        <v>1305</v>
      </c>
      <c r="H597" s="959" t="s">
        <v>1850</v>
      </c>
      <c r="I597" s="649" t="s">
        <v>1851</v>
      </c>
      <c r="J597" s="649" t="s">
        <v>190</v>
      </c>
      <c r="K597" s="1142">
        <v>0.0</v>
      </c>
      <c r="L597" s="1142">
        <v>0.0</v>
      </c>
      <c r="M597" s="1143"/>
      <c r="N597" s="1144"/>
      <c r="O597" s="1145"/>
      <c r="P597" s="1146">
        <v>46121.0</v>
      </c>
      <c r="Q597" s="1146">
        <v>46125.0</v>
      </c>
      <c r="R597" s="1147">
        <f t="shared" si="111"/>
        <v>4</v>
      </c>
      <c r="S597" s="1144"/>
      <c r="T597" s="1148"/>
      <c r="U597" s="980">
        <f t="shared" si="109"/>
        <v>-46125</v>
      </c>
      <c r="V597" s="1144"/>
      <c r="W597" s="1149">
        <f t="shared" si="112"/>
        <v>0</v>
      </c>
      <c r="X597" s="1149">
        <f t="shared" si="113"/>
        <v>-46121</v>
      </c>
      <c r="Y597" s="1144"/>
      <c r="Z597" s="980">
        <f t="shared" si="114"/>
        <v>-46121</v>
      </c>
      <c r="AA597" s="984">
        <f t="shared" si="108"/>
        <v>0</v>
      </c>
      <c r="AB597" s="1032"/>
      <c r="AC597" s="1150" t="s">
        <v>1852</v>
      </c>
      <c r="AD597" s="1151"/>
      <c r="AE597" s="1152"/>
      <c r="AF597" s="1151"/>
      <c r="AG597" s="1151"/>
    </row>
    <row r="598" ht="13.5" hidden="1" customHeight="1">
      <c r="A598" s="1081" t="b">
        <v>0</v>
      </c>
      <c r="B598" s="635" t="s">
        <v>136</v>
      </c>
      <c r="C598" s="635" t="s">
        <v>114</v>
      </c>
      <c r="D598" s="629" t="s">
        <v>408</v>
      </c>
      <c r="E598" s="629" t="s">
        <v>1511</v>
      </c>
      <c r="F598" s="606">
        <v>46113.0</v>
      </c>
      <c r="G598" s="902" t="s">
        <v>1303</v>
      </c>
      <c r="H598" s="704" t="s">
        <v>2447</v>
      </c>
      <c r="I598" s="629" t="s">
        <v>2448</v>
      </c>
      <c r="J598" s="629" t="s">
        <v>190</v>
      </c>
      <c r="K598" s="643">
        <v>0.0</v>
      </c>
      <c r="L598" s="643">
        <v>0.0</v>
      </c>
      <c r="M598" s="1076"/>
      <c r="N598" s="610">
        <v>46129.0</v>
      </c>
      <c r="O598" s="809" t="s">
        <v>2449</v>
      </c>
      <c r="P598" s="639">
        <v>46122.0</v>
      </c>
      <c r="Q598" s="639">
        <v>46128.0</v>
      </c>
      <c r="R598" s="636">
        <f t="shared" si="111"/>
        <v>6</v>
      </c>
      <c r="S598" s="638"/>
      <c r="T598" s="980">
        <f>S598-P598</f>
        <v>-46122</v>
      </c>
      <c r="U598" s="980">
        <f t="shared" si="109"/>
        <v>-46128</v>
      </c>
      <c r="V598" s="638"/>
      <c r="W598" s="982">
        <f t="shared" si="112"/>
        <v>0</v>
      </c>
      <c r="X598" s="982">
        <f t="shared" si="113"/>
        <v>-46122</v>
      </c>
      <c r="Y598" s="638"/>
      <c r="Z598" s="980">
        <f t="shared" si="114"/>
        <v>-46122</v>
      </c>
      <c r="AA598" s="984">
        <f t="shared" si="108"/>
        <v>0</v>
      </c>
      <c r="AB598" s="1028"/>
      <c r="AC598" s="967" t="s">
        <v>2450</v>
      </c>
      <c r="AD598" s="994"/>
      <c r="AE598" s="1023"/>
      <c r="AF598" s="994"/>
      <c r="AG598" s="994"/>
    </row>
    <row r="599" ht="13.5" hidden="1" customHeight="1">
      <c r="A599" s="1081" t="b">
        <v>0</v>
      </c>
      <c r="B599" s="635" t="s">
        <v>138</v>
      </c>
      <c r="C599" s="635" t="s">
        <v>114</v>
      </c>
      <c r="D599" s="492" t="s">
        <v>408</v>
      </c>
      <c r="E599" s="492" t="s">
        <v>1333</v>
      </c>
      <c r="F599" s="606">
        <v>46113.0</v>
      </c>
      <c r="G599" s="860" t="s">
        <v>1305</v>
      </c>
      <c r="H599" s="704" t="s">
        <v>2451</v>
      </c>
      <c r="I599" s="492" t="s">
        <v>1854</v>
      </c>
      <c r="J599" s="492" t="s">
        <v>190</v>
      </c>
      <c r="K599" s="643">
        <v>0.0</v>
      </c>
      <c r="L599" s="643">
        <v>0.0</v>
      </c>
      <c r="M599" s="1076"/>
      <c r="N599" s="610"/>
      <c r="O599" s="809"/>
      <c r="P599" s="639">
        <v>46121.0</v>
      </c>
      <c r="Q599" s="639">
        <v>46126.0</v>
      </c>
      <c r="R599" s="636">
        <f t="shared" si="111"/>
        <v>5</v>
      </c>
      <c r="S599" s="638"/>
      <c r="T599" s="980"/>
      <c r="U599" s="980">
        <f t="shared" si="109"/>
        <v>-46126</v>
      </c>
      <c r="V599" s="638"/>
      <c r="W599" s="982">
        <f t="shared" si="112"/>
        <v>0</v>
      </c>
      <c r="X599" s="982">
        <f t="shared" si="113"/>
        <v>-46121</v>
      </c>
      <c r="Y599" s="638"/>
      <c r="Z599" s="980">
        <f t="shared" si="114"/>
        <v>-46121</v>
      </c>
      <c r="AA599" s="984">
        <f t="shared" si="108"/>
        <v>0</v>
      </c>
      <c r="AB599" s="1029" t="s">
        <v>2118</v>
      </c>
      <c r="AC599" s="967" t="s">
        <v>1856</v>
      </c>
      <c r="AD599" s="994"/>
      <c r="AE599" s="1023"/>
      <c r="AF599" s="994"/>
      <c r="AG599" s="994"/>
    </row>
    <row r="600" ht="13.5" hidden="1" customHeight="1">
      <c r="A600" s="1081" t="b">
        <v>0</v>
      </c>
      <c r="B600" s="635" t="s">
        <v>138</v>
      </c>
      <c r="C600" s="635" t="s">
        <v>134</v>
      </c>
      <c r="D600" s="629" t="s">
        <v>408</v>
      </c>
      <c r="E600" s="629" t="s">
        <v>1511</v>
      </c>
      <c r="F600" s="606">
        <v>46113.0</v>
      </c>
      <c r="G600" s="902" t="s">
        <v>1303</v>
      </c>
      <c r="H600" s="704" t="s">
        <v>2452</v>
      </c>
      <c r="I600" s="629" t="s">
        <v>1449</v>
      </c>
      <c r="J600" s="629" t="s">
        <v>190</v>
      </c>
      <c r="K600" s="643">
        <v>0.0</v>
      </c>
      <c r="L600" s="643">
        <v>0.0</v>
      </c>
      <c r="M600" s="1076"/>
      <c r="N600" s="610">
        <v>46130.0</v>
      </c>
      <c r="O600" s="809" t="s">
        <v>2386</v>
      </c>
      <c r="P600" s="639">
        <v>46125.0</v>
      </c>
      <c r="Q600" s="639">
        <v>46129.0</v>
      </c>
      <c r="R600" s="636">
        <f t="shared" si="111"/>
        <v>4</v>
      </c>
      <c r="S600" s="638"/>
      <c r="T600" s="980">
        <f t="shared" ref="T600:T601" si="115">S600-P600</f>
        <v>-46125</v>
      </c>
      <c r="U600" s="980">
        <f t="shared" si="109"/>
        <v>-46129</v>
      </c>
      <c r="V600" s="638"/>
      <c r="W600" s="982">
        <f t="shared" si="112"/>
        <v>0</v>
      </c>
      <c r="X600" s="982">
        <f t="shared" si="113"/>
        <v>-46125</v>
      </c>
      <c r="Y600" s="638"/>
      <c r="Z600" s="980">
        <f t="shared" si="114"/>
        <v>-46125</v>
      </c>
      <c r="AA600" s="984">
        <f t="shared" si="108"/>
        <v>0</v>
      </c>
      <c r="AB600" s="1028"/>
      <c r="AC600" s="967" t="s">
        <v>2453</v>
      </c>
      <c r="AD600" s="994"/>
      <c r="AE600" s="1023"/>
      <c r="AF600" s="994"/>
      <c r="AG600" s="994"/>
    </row>
    <row r="601" ht="13.5" hidden="1" customHeight="1">
      <c r="A601" s="1081" t="b">
        <v>0</v>
      </c>
      <c r="B601" s="635" t="s">
        <v>136</v>
      </c>
      <c r="C601" s="635" t="s">
        <v>114</v>
      </c>
      <c r="D601" s="492" t="s">
        <v>408</v>
      </c>
      <c r="E601" s="492" t="s">
        <v>1630</v>
      </c>
      <c r="F601" s="606">
        <v>46113.0</v>
      </c>
      <c r="G601" s="860" t="s">
        <v>1303</v>
      </c>
      <c r="H601" s="704" t="s">
        <v>2454</v>
      </c>
      <c r="I601" s="492" t="s">
        <v>1065</v>
      </c>
      <c r="J601" s="492" t="s">
        <v>190</v>
      </c>
      <c r="K601" s="643">
        <v>0.0</v>
      </c>
      <c r="L601" s="643">
        <v>0.0</v>
      </c>
      <c r="M601" s="622"/>
      <c r="N601" s="610">
        <v>46132.0</v>
      </c>
      <c r="O601" s="809" t="s">
        <v>2307</v>
      </c>
      <c r="P601" s="639">
        <v>46127.0</v>
      </c>
      <c r="Q601" s="639">
        <v>46132.0</v>
      </c>
      <c r="R601" s="636">
        <f t="shared" si="111"/>
        <v>5</v>
      </c>
      <c r="S601" s="639">
        <v>46132.0</v>
      </c>
      <c r="T601" s="980">
        <f t="shared" si="115"/>
        <v>5</v>
      </c>
      <c r="U601" s="980">
        <f t="shared" si="109"/>
        <v>0</v>
      </c>
      <c r="V601" s="639">
        <v>46132.0</v>
      </c>
      <c r="W601" s="982">
        <f t="shared" si="112"/>
        <v>0</v>
      </c>
      <c r="X601" s="982">
        <f t="shared" si="113"/>
        <v>5</v>
      </c>
      <c r="Y601" s="638"/>
      <c r="Z601" s="980"/>
      <c r="AA601" s="984">
        <f t="shared" si="108"/>
        <v>-46132</v>
      </c>
      <c r="AB601" s="1028"/>
      <c r="AC601" s="967" t="s">
        <v>2455</v>
      </c>
      <c r="AD601" s="994"/>
      <c r="AE601" s="1023"/>
      <c r="AF601" s="994"/>
      <c r="AG601" s="994"/>
    </row>
    <row r="602" ht="13.5" hidden="1" customHeight="1">
      <c r="A602" s="1081" t="b">
        <v>0</v>
      </c>
      <c r="B602" s="635" t="s">
        <v>136</v>
      </c>
      <c r="C602" s="635" t="s">
        <v>114</v>
      </c>
      <c r="D602" s="629" t="s">
        <v>408</v>
      </c>
      <c r="E602" s="629" t="s">
        <v>1630</v>
      </c>
      <c r="F602" s="606">
        <v>46113.0</v>
      </c>
      <c r="G602" s="902" t="s">
        <v>1305</v>
      </c>
      <c r="H602" s="704" t="s">
        <v>1857</v>
      </c>
      <c r="I602" s="629" t="s">
        <v>1858</v>
      </c>
      <c r="J602" s="629" t="s">
        <v>190</v>
      </c>
      <c r="K602" s="643">
        <v>0.0</v>
      </c>
      <c r="L602" s="643">
        <v>0.0</v>
      </c>
      <c r="M602" s="1076"/>
      <c r="N602" s="610"/>
      <c r="O602" s="809"/>
      <c r="P602" s="639">
        <v>46125.0</v>
      </c>
      <c r="Q602" s="639">
        <v>46126.0</v>
      </c>
      <c r="R602" s="636">
        <f t="shared" si="111"/>
        <v>1</v>
      </c>
      <c r="S602" s="638"/>
      <c r="T602" s="980"/>
      <c r="U602" s="980">
        <f t="shared" si="109"/>
        <v>-46126</v>
      </c>
      <c r="V602" s="638"/>
      <c r="W602" s="982">
        <f t="shared" si="112"/>
        <v>0</v>
      </c>
      <c r="X602" s="982">
        <f t="shared" si="113"/>
        <v>-46125</v>
      </c>
      <c r="Y602" s="638"/>
      <c r="Z602" s="980">
        <f>Y602-P602</f>
        <v>-46125</v>
      </c>
      <c r="AA602" s="984">
        <f t="shared" si="108"/>
        <v>0</v>
      </c>
      <c r="AB602" s="1029" t="s">
        <v>2118</v>
      </c>
      <c r="AC602" s="967" t="s">
        <v>2456</v>
      </c>
      <c r="AD602" s="994"/>
      <c r="AE602" s="1023"/>
      <c r="AF602" s="994"/>
      <c r="AG602" s="994"/>
    </row>
    <row r="603" ht="13.5" hidden="1" customHeight="1">
      <c r="A603" s="1081" t="b">
        <v>0</v>
      </c>
      <c r="B603" s="635" t="s">
        <v>135</v>
      </c>
      <c r="C603" s="635" t="s">
        <v>134</v>
      </c>
      <c r="D603" s="492" t="s">
        <v>408</v>
      </c>
      <c r="E603" s="492" t="s">
        <v>1421</v>
      </c>
      <c r="F603" s="606">
        <v>46113.0</v>
      </c>
      <c r="G603" s="860" t="s">
        <v>1303</v>
      </c>
      <c r="H603" s="704" t="s">
        <v>2457</v>
      </c>
      <c r="I603" s="492" t="s">
        <v>1934</v>
      </c>
      <c r="J603" s="492" t="s">
        <v>190</v>
      </c>
      <c r="K603" s="643">
        <v>0.0</v>
      </c>
      <c r="L603" s="643">
        <v>0.0</v>
      </c>
      <c r="M603" s="1076"/>
      <c r="N603" s="610"/>
      <c r="O603" s="809"/>
      <c r="P603" s="639">
        <v>46129.0</v>
      </c>
      <c r="Q603" s="639">
        <v>46133.0</v>
      </c>
      <c r="R603" s="636">
        <f t="shared" si="111"/>
        <v>4</v>
      </c>
      <c r="S603" s="638"/>
      <c r="T603" s="980"/>
      <c r="U603" s="980"/>
      <c r="V603" s="638"/>
      <c r="W603" s="982">
        <f t="shared" si="112"/>
        <v>0</v>
      </c>
      <c r="X603" s="982">
        <f t="shared" si="113"/>
        <v>-46129</v>
      </c>
      <c r="Y603" s="638"/>
      <c r="Z603" s="980"/>
      <c r="AA603" s="984">
        <f t="shared" si="108"/>
        <v>0</v>
      </c>
      <c r="AB603" s="1028"/>
      <c r="AC603" s="967" t="s">
        <v>2458</v>
      </c>
      <c r="AD603" s="994"/>
      <c r="AE603" s="1023"/>
      <c r="AF603" s="994"/>
      <c r="AG603" s="994"/>
    </row>
    <row r="604" ht="13.5" hidden="1" customHeight="1">
      <c r="A604" s="1081" t="b">
        <v>0</v>
      </c>
      <c r="B604" s="635" t="s">
        <v>135</v>
      </c>
      <c r="C604" s="635" t="s">
        <v>134</v>
      </c>
      <c r="D604" s="629" t="s">
        <v>408</v>
      </c>
      <c r="E604" s="629" t="s">
        <v>1421</v>
      </c>
      <c r="F604" s="606">
        <v>46113.0</v>
      </c>
      <c r="G604" s="902" t="s">
        <v>1304</v>
      </c>
      <c r="H604" s="704" t="s">
        <v>2457</v>
      </c>
      <c r="I604" s="629" t="s">
        <v>1934</v>
      </c>
      <c r="J604" s="629" t="s">
        <v>190</v>
      </c>
      <c r="K604" s="643">
        <v>0.0</v>
      </c>
      <c r="L604" s="643">
        <v>0.0</v>
      </c>
      <c r="M604" s="1076"/>
      <c r="N604" s="610"/>
      <c r="O604" s="809"/>
      <c r="P604" s="639">
        <v>46129.0</v>
      </c>
      <c r="Q604" s="639">
        <v>46133.0</v>
      </c>
      <c r="R604" s="636">
        <f t="shared" si="111"/>
        <v>4</v>
      </c>
      <c r="S604" s="638"/>
      <c r="T604" s="980"/>
      <c r="U604" s="980"/>
      <c r="V604" s="638"/>
      <c r="W604" s="982">
        <f t="shared" si="112"/>
        <v>0</v>
      </c>
      <c r="X604" s="982">
        <f t="shared" si="113"/>
        <v>-46129</v>
      </c>
      <c r="Y604" s="638"/>
      <c r="Z604" s="980"/>
      <c r="AA604" s="984">
        <f t="shared" si="108"/>
        <v>0</v>
      </c>
      <c r="AB604" s="1028"/>
      <c r="AC604" s="967" t="s">
        <v>2458</v>
      </c>
      <c r="AD604" s="994"/>
      <c r="AE604" s="1023"/>
      <c r="AF604" s="994"/>
      <c r="AG604" s="994"/>
    </row>
    <row r="605" ht="13.5" hidden="1" customHeight="1">
      <c r="A605" s="1081" t="b">
        <v>0</v>
      </c>
      <c r="B605" s="1082" t="s">
        <v>138</v>
      </c>
      <c r="C605" s="1082" t="s">
        <v>134</v>
      </c>
      <c r="D605" s="649" t="s">
        <v>408</v>
      </c>
      <c r="E605" s="649" t="s">
        <v>1608</v>
      </c>
      <c r="F605" s="728">
        <v>46113.0</v>
      </c>
      <c r="G605" s="860" t="s">
        <v>1305</v>
      </c>
      <c r="H605" s="959" t="s">
        <v>2438</v>
      </c>
      <c r="I605" s="649" t="s">
        <v>2439</v>
      </c>
      <c r="J605" s="649" t="s">
        <v>190</v>
      </c>
      <c r="K605" s="1016">
        <v>0.0</v>
      </c>
      <c r="L605" s="1016">
        <v>0.0</v>
      </c>
      <c r="M605" s="1095"/>
      <c r="N605" s="1083"/>
      <c r="O605" s="1126"/>
      <c r="P605" s="1017">
        <v>46126.0</v>
      </c>
      <c r="Q605" s="1017">
        <v>46127.0</v>
      </c>
      <c r="R605" s="1097">
        <f t="shared" si="111"/>
        <v>1</v>
      </c>
      <c r="S605" s="1083"/>
      <c r="T605" s="1098"/>
      <c r="U605" s="1098"/>
      <c r="V605" s="1083"/>
      <c r="W605" s="1127">
        <f t="shared" si="112"/>
        <v>0</v>
      </c>
      <c r="X605" s="1127">
        <f t="shared" si="113"/>
        <v>-46126</v>
      </c>
      <c r="Y605" s="1083"/>
      <c r="Z605" s="1098"/>
      <c r="AA605" s="1153">
        <f t="shared" si="108"/>
        <v>0</v>
      </c>
      <c r="AB605" s="1032"/>
      <c r="AC605" s="1018" t="s">
        <v>2440</v>
      </c>
      <c r="AD605" s="1019"/>
      <c r="AE605" s="1128"/>
      <c r="AF605" s="1019"/>
      <c r="AG605" s="1019"/>
    </row>
    <row r="606" ht="13.5" hidden="1" customHeight="1">
      <c r="A606" s="1081" t="b">
        <v>0</v>
      </c>
      <c r="B606" s="635" t="s">
        <v>138</v>
      </c>
      <c r="C606" s="635" t="s">
        <v>114</v>
      </c>
      <c r="D606" s="629" t="s">
        <v>408</v>
      </c>
      <c r="E606" s="629" t="s">
        <v>1369</v>
      </c>
      <c r="F606" s="606">
        <v>46113.0</v>
      </c>
      <c r="G606" s="902" t="s">
        <v>1303</v>
      </c>
      <c r="H606" s="704" t="s">
        <v>2459</v>
      </c>
      <c r="I606" s="629" t="s">
        <v>2460</v>
      </c>
      <c r="J606" s="629" t="s">
        <v>190</v>
      </c>
      <c r="K606" s="643">
        <v>0.0</v>
      </c>
      <c r="L606" s="643">
        <v>0.0</v>
      </c>
      <c r="M606" s="1076"/>
      <c r="N606" s="610"/>
      <c r="O606" s="809"/>
      <c r="P606" s="639">
        <v>46133.0</v>
      </c>
      <c r="Q606" s="639">
        <v>46134.0</v>
      </c>
      <c r="R606" s="636">
        <f t="shared" si="111"/>
        <v>1</v>
      </c>
      <c r="S606" s="638"/>
      <c r="T606" s="980"/>
      <c r="U606" s="980"/>
      <c r="V606" s="638"/>
      <c r="W606" s="982">
        <f t="shared" si="112"/>
        <v>0</v>
      </c>
      <c r="X606" s="982">
        <f t="shared" si="113"/>
        <v>-46133</v>
      </c>
      <c r="Y606" s="638"/>
      <c r="Z606" s="980"/>
      <c r="AA606" s="984">
        <f t="shared" si="108"/>
        <v>0</v>
      </c>
      <c r="AB606" s="1028"/>
      <c r="AC606" s="967" t="s">
        <v>2461</v>
      </c>
      <c r="AD606" s="994"/>
      <c r="AE606" s="1023"/>
      <c r="AF606" s="994"/>
      <c r="AG606" s="994"/>
    </row>
    <row r="607" ht="13.5" hidden="1" customHeight="1">
      <c r="A607" s="1081" t="b">
        <v>0</v>
      </c>
      <c r="B607" s="635" t="s">
        <v>138</v>
      </c>
      <c r="C607" s="635" t="s">
        <v>114</v>
      </c>
      <c r="D607" s="492" t="s">
        <v>408</v>
      </c>
      <c r="E607" s="492" t="s">
        <v>1369</v>
      </c>
      <c r="F607" s="606">
        <v>46113.0</v>
      </c>
      <c r="G607" s="860" t="s">
        <v>1304</v>
      </c>
      <c r="H607" s="704" t="s">
        <v>2459</v>
      </c>
      <c r="I607" s="492" t="s">
        <v>2460</v>
      </c>
      <c r="J607" s="492" t="s">
        <v>190</v>
      </c>
      <c r="K607" s="643">
        <v>0.0</v>
      </c>
      <c r="L607" s="643">
        <v>0.0</v>
      </c>
      <c r="M607" s="1076"/>
      <c r="N607" s="610"/>
      <c r="O607" s="809"/>
      <c r="P607" s="639">
        <v>46133.0</v>
      </c>
      <c r="Q607" s="639">
        <v>46134.0</v>
      </c>
      <c r="R607" s="636">
        <f t="shared" si="111"/>
        <v>1</v>
      </c>
      <c r="S607" s="638"/>
      <c r="T607" s="980"/>
      <c r="U607" s="980"/>
      <c r="V607" s="638"/>
      <c r="W607" s="982">
        <f t="shared" si="112"/>
        <v>0</v>
      </c>
      <c r="X607" s="982">
        <f t="shared" si="113"/>
        <v>-46133</v>
      </c>
      <c r="Y607" s="638"/>
      <c r="Z607" s="980"/>
      <c r="AA607" s="984">
        <f t="shared" si="108"/>
        <v>0</v>
      </c>
      <c r="AB607" s="1028"/>
      <c r="AC607" s="967" t="s">
        <v>2461</v>
      </c>
      <c r="AD607" s="994"/>
      <c r="AE607" s="1023"/>
      <c r="AF607" s="994"/>
      <c r="AG607" s="994"/>
    </row>
    <row r="608" ht="13.5" hidden="1" customHeight="1">
      <c r="A608" s="1081" t="b">
        <v>0</v>
      </c>
      <c r="B608" s="986" t="s">
        <v>138</v>
      </c>
      <c r="C608" s="986" t="s">
        <v>114</v>
      </c>
      <c r="D608" s="629" t="s">
        <v>408</v>
      </c>
      <c r="E608" s="645" t="s">
        <v>1421</v>
      </c>
      <c r="F608" s="919">
        <v>46113.0</v>
      </c>
      <c r="G608" s="902" t="s">
        <v>1305</v>
      </c>
      <c r="H608" s="973" t="s">
        <v>1891</v>
      </c>
      <c r="I608" s="645" t="s">
        <v>1892</v>
      </c>
      <c r="J608" s="645" t="s">
        <v>190</v>
      </c>
      <c r="K608" s="987">
        <v>0.0</v>
      </c>
      <c r="L608" s="987">
        <v>0.0</v>
      </c>
      <c r="M608" s="1104"/>
      <c r="N608" s="1107"/>
      <c r="O608" s="1139"/>
      <c r="P608" s="988">
        <v>46126.0</v>
      </c>
      <c r="Q608" s="988">
        <v>46127.0</v>
      </c>
      <c r="R608" s="1106">
        <f t="shared" si="111"/>
        <v>1</v>
      </c>
      <c r="S608" s="1107"/>
      <c r="T608" s="1108"/>
      <c r="U608" s="1108"/>
      <c r="V608" s="1107"/>
      <c r="W608" s="1109">
        <f t="shared" si="112"/>
        <v>0</v>
      </c>
      <c r="X608" s="1109">
        <f t="shared" si="113"/>
        <v>-46126</v>
      </c>
      <c r="Y608" s="1107"/>
      <c r="Z608" s="1108"/>
      <c r="AA608" s="1110">
        <f t="shared" si="108"/>
        <v>0</v>
      </c>
      <c r="AB608" s="1121" t="s">
        <v>2118</v>
      </c>
      <c r="AC608" s="1154"/>
      <c r="AD608" s="1155"/>
      <c r="AE608" s="1036"/>
      <c r="AF608" s="1155"/>
      <c r="AG608" s="1156"/>
    </row>
    <row r="609" ht="13.5" hidden="1" customHeight="1">
      <c r="A609" s="1081" t="b">
        <v>0</v>
      </c>
      <c r="B609" s="986" t="s">
        <v>136</v>
      </c>
      <c r="C609" s="986" t="s">
        <v>134</v>
      </c>
      <c r="D609" s="492" t="s">
        <v>408</v>
      </c>
      <c r="E609" s="649" t="s">
        <v>1630</v>
      </c>
      <c r="F609" s="728">
        <v>46113.0</v>
      </c>
      <c r="G609" s="860" t="s">
        <v>1305</v>
      </c>
      <c r="H609" s="959" t="s">
        <v>1863</v>
      </c>
      <c r="I609" s="649" t="s">
        <v>1864</v>
      </c>
      <c r="J609" s="649" t="s">
        <v>190</v>
      </c>
      <c r="K609" s="987">
        <v>0.0</v>
      </c>
      <c r="L609" s="987">
        <v>0.0</v>
      </c>
      <c r="M609" s="1104"/>
      <c r="N609" s="1107"/>
      <c r="O609" s="1139"/>
      <c r="P609" s="988">
        <v>46122.0</v>
      </c>
      <c r="Q609" s="988">
        <v>46128.0</v>
      </c>
      <c r="R609" s="1106">
        <f t="shared" si="111"/>
        <v>6</v>
      </c>
      <c r="S609" s="1107"/>
      <c r="T609" s="1108"/>
      <c r="U609" s="1106">
        <f t="shared" ref="U609:U612" si="116">S609-Q609</f>
        <v>-46128</v>
      </c>
      <c r="V609" s="1107"/>
      <c r="W609" s="1109">
        <f t="shared" si="112"/>
        <v>0</v>
      </c>
      <c r="X609" s="1109">
        <f t="shared" si="113"/>
        <v>-46122</v>
      </c>
      <c r="Y609" s="1107"/>
      <c r="Z609" s="1106">
        <f t="shared" ref="Z609:Z610" si="117">Y609-P609</f>
        <v>-46122</v>
      </c>
      <c r="AA609" s="1110">
        <f t="shared" si="108"/>
        <v>0</v>
      </c>
      <c r="AB609" s="1121" t="s">
        <v>2118</v>
      </c>
      <c r="AC609" s="1020" t="s">
        <v>1865</v>
      </c>
      <c r="AD609" s="1155"/>
      <c r="AE609" s="1036"/>
      <c r="AF609" s="1155"/>
      <c r="AG609" s="1156"/>
    </row>
    <row r="610" ht="13.5" hidden="1" customHeight="1">
      <c r="A610" s="1081" t="b">
        <v>0</v>
      </c>
      <c r="B610" s="635" t="s">
        <v>136</v>
      </c>
      <c r="C610" s="635" t="s">
        <v>114</v>
      </c>
      <c r="D610" s="629" t="s">
        <v>408</v>
      </c>
      <c r="E610" s="629" t="s">
        <v>1511</v>
      </c>
      <c r="F610" s="606">
        <v>46113.0</v>
      </c>
      <c r="G610" s="902" t="s">
        <v>1305</v>
      </c>
      <c r="H610" s="704" t="s">
        <v>2447</v>
      </c>
      <c r="I610" s="629" t="s">
        <v>2448</v>
      </c>
      <c r="J610" s="629" t="s">
        <v>190</v>
      </c>
      <c r="K610" s="643">
        <v>0.0</v>
      </c>
      <c r="L610" s="643">
        <v>0.0</v>
      </c>
      <c r="M610" s="1076"/>
      <c r="N610" s="610">
        <v>46129.0</v>
      </c>
      <c r="O610" s="809" t="s">
        <v>2449</v>
      </c>
      <c r="P610" s="639">
        <v>46122.0</v>
      </c>
      <c r="Q610" s="639">
        <v>46128.0</v>
      </c>
      <c r="R610" s="636">
        <f t="shared" si="111"/>
        <v>6</v>
      </c>
      <c r="S610" s="638"/>
      <c r="T610" s="980">
        <f t="shared" ref="T610:T612" si="118">S610-P610</f>
        <v>-46122</v>
      </c>
      <c r="U610" s="980">
        <f t="shared" si="116"/>
        <v>-46128</v>
      </c>
      <c r="V610" s="638"/>
      <c r="W610" s="982">
        <f t="shared" si="112"/>
        <v>0</v>
      </c>
      <c r="X610" s="982">
        <f t="shared" si="113"/>
        <v>-46122</v>
      </c>
      <c r="Y610" s="638"/>
      <c r="Z610" s="980">
        <f t="shared" si="117"/>
        <v>-46122</v>
      </c>
      <c r="AA610" s="984">
        <f t="shared" si="108"/>
        <v>0</v>
      </c>
      <c r="AB610" s="1028"/>
      <c r="AC610" s="1020" t="s">
        <v>2450</v>
      </c>
      <c r="AD610" s="1034"/>
      <c r="AE610" s="1023"/>
      <c r="AF610" s="1034"/>
      <c r="AG610" s="1035"/>
    </row>
    <row r="611" ht="13.5" hidden="1" customHeight="1">
      <c r="A611" s="1081" t="b">
        <v>0</v>
      </c>
      <c r="B611" s="635" t="s">
        <v>136</v>
      </c>
      <c r="C611" s="635" t="s">
        <v>134</v>
      </c>
      <c r="D611" s="492" t="s">
        <v>408</v>
      </c>
      <c r="E611" s="492" t="s">
        <v>1333</v>
      </c>
      <c r="F611" s="606">
        <v>46113.0</v>
      </c>
      <c r="G611" s="910"/>
      <c r="H611" s="704" t="s">
        <v>1732</v>
      </c>
      <c r="I611" s="492" t="s">
        <v>692</v>
      </c>
      <c r="J611" s="492" t="s">
        <v>190</v>
      </c>
      <c r="K611" s="643">
        <v>0.0</v>
      </c>
      <c r="L611" s="643">
        <v>0.0</v>
      </c>
      <c r="M611" s="1076"/>
      <c r="N611" s="610"/>
      <c r="O611" s="809"/>
      <c r="P611" s="639">
        <v>46133.0</v>
      </c>
      <c r="Q611" s="639">
        <v>46135.0</v>
      </c>
      <c r="R611" s="636">
        <f t="shared" si="111"/>
        <v>2</v>
      </c>
      <c r="S611" s="639">
        <v>46135.0</v>
      </c>
      <c r="T611" s="980">
        <f t="shared" si="118"/>
        <v>2</v>
      </c>
      <c r="U611" s="980">
        <f t="shared" si="116"/>
        <v>0</v>
      </c>
      <c r="V611" s="639">
        <v>46135.0</v>
      </c>
      <c r="W611" s="982">
        <f t="shared" si="112"/>
        <v>0</v>
      </c>
      <c r="X611" s="982">
        <f t="shared" si="113"/>
        <v>2</v>
      </c>
      <c r="Y611" s="638"/>
      <c r="Z611" s="980"/>
      <c r="AA611" s="984">
        <f t="shared" si="108"/>
        <v>-46135</v>
      </c>
      <c r="AB611" s="1028"/>
      <c r="AC611" s="1020" t="s">
        <v>1733</v>
      </c>
      <c r="AD611" s="1034"/>
      <c r="AE611" s="1023"/>
      <c r="AF611" s="1034"/>
      <c r="AG611" s="1035"/>
    </row>
    <row r="612" ht="13.5" hidden="1" customHeight="1">
      <c r="A612" s="1081" t="b">
        <v>0</v>
      </c>
      <c r="B612" s="986" t="s">
        <v>136</v>
      </c>
      <c r="C612" s="986" t="s">
        <v>134</v>
      </c>
      <c r="D612" s="629" t="s">
        <v>408</v>
      </c>
      <c r="E612" s="645" t="s">
        <v>1333</v>
      </c>
      <c r="F612" s="919">
        <v>46113.0</v>
      </c>
      <c r="G612" s="941"/>
      <c r="H612" s="973" t="s">
        <v>1732</v>
      </c>
      <c r="I612" s="645" t="s">
        <v>692</v>
      </c>
      <c r="J612" s="645" t="s">
        <v>190</v>
      </c>
      <c r="K612" s="987">
        <v>0.0</v>
      </c>
      <c r="L612" s="987">
        <v>0.0</v>
      </c>
      <c r="M612" s="1104"/>
      <c r="N612" s="988"/>
      <c r="O612" s="1105"/>
      <c r="P612" s="988">
        <v>46133.0</v>
      </c>
      <c r="Q612" s="988">
        <v>46135.0</v>
      </c>
      <c r="R612" s="1106">
        <f t="shared" si="111"/>
        <v>2</v>
      </c>
      <c r="S612" s="988">
        <v>46135.0</v>
      </c>
      <c r="T612" s="1106">
        <f t="shared" si="118"/>
        <v>2</v>
      </c>
      <c r="U612" s="1106">
        <f t="shared" si="116"/>
        <v>0</v>
      </c>
      <c r="V612" s="988">
        <v>46135.0</v>
      </c>
      <c r="W612" s="1109">
        <f t="shared" si="112"/>
        <v>0</v>
      </c>
      <c r="X612" s="1109">
        <f t="shared" si="113"/>
        <v>2</v>
      </c>
      <c r="Y612" s="1107"/>
      <c r="Z612" s="1108"/>
      <c r="AA612" s="1110">
        <f t="shared" si="108"/>
        <v>-46135</v>
      </c>
      <c r="AB612" s="1121" t="s">
        <v>2118</v>
      </c>
      <c r="AC612" s="1157" t="s">
        <v>1733</v>
      </c>
      <c r="AD612" s="1155"/>
      <c r="AE612" s="1036"/>
      <c r="AF612" s="1155"/>
      <c r="AG612" s="1156"/>
    </row>
    <row r="613" ht="13.5" hidden="1" customHeight="1">
      <c r="A613" s="667" t="b">
        <v>0</v>
      </c>
      <c r="B613" s="635" t="s">
        <v>135</v>
      </c>
      <c r="C613" s="635" t="s">
        <v>114</v>
      </c>
      <c r="D613" s="492" t="s">
        <v>408</v>
      </c>
      <c r="E613" s="492" t="s">
        <v>1369</v>
      </c>
      <c r="F613" s="606">
        <v>46113.0</v>
      </c>
      <c r="G613" s="860" t="s">
        <v>1304</v>
      </c>
      <c r="H613" s="704" t="s">
        <v>1888</v>
      </c>
      <c r="I613" s="492" t="s">
        <v>1889</v>
      </c>
      <c r="J613" s="492" t="s">
        <v>190</v>
      </c>
      <c r="K613" s="643">
        <v>0.0</v>
      </c>
      <c r="L613" s="643">
        <v>0.0</v>
      </c>
      <c r="M613" s="1076"/>
      <c r="N613" s="610"/>
      <c r="O613" s="809"/>
      <c r="P613" s="639">
        <v>46134.0</v>
      </c>
      <c r="Q613" s="639">
        <v>46136.0</v>
      </c>
      <c r="R613" s="636">
        <f t="shared" si="111"/>
        <v>2</v>
      </c>
      <c r="S613" s="638"/>
      <c r="T613" s="980"/>
      <c r="U613" s="980"/>
      <c r="V613" s="638"/>
      <c r="W613" s="982">
        <f t="shared" si="112"/>
        <v>0</v>
      </c>
      <c r="X613" s="982">
        <f t="shared" si="113"/>
        <v>-46134</v>
      </c>
      <c r="Y613" s="638"/>
      <c r="Z613" s="980"/>
      <c r="AA613" s="984">
        <f t="shared" si="108"/>
        <v>0</v>
      </c>
      <c r="AB613" s="1028"/>
      <c r="AC613" s="1020" t="s">
        <v>1890</v>
      </c>
      <c r="AD613" s="1034"/>
      <c r="AE613" s="1023"/>
      <c r="AF613" s="1034"/>
      <c r="AG613" s="1035"/>
    </row>
    <row r="614" ht="13.5" hidden="1" customHeight="1">
      <c r="A614" s="1081" t="b">
        <v>0</v>
      </c>
      <c r="B614" s="635" t="s">
        <v>138</v>
      </c>
      <c r="C614" s="635" t="s">
        <v>114</v>
      </c>
      <c r="D614" s="629" t="s">
        <v>408</v>
      </c>
      <c r="E614" s="629" t="s">
        <v>1369</v>
      </c>
      <c r="F614" s="606">
        <v>46113.0</v>
      </c>
      <c r="G614" s="902" t="s">
        <v>1305</v>
      </c>
      <c r="H614" s="704" t="s">
        <v>2462</v>
      </c>
      <c r="I614" s="629" t="s">
        <v>2463</v>
      </c>
      <c r="J614" s="629" t="s">
        <v>190</v>
      </c>
      <c r="K614" s="643">
        <v>0.0</v>
      </c>
      <c r="L614" s="643">
        <v>0.0</v>
      </c>
      <c r="M614" s="1076"/>
      <c r="N614" s="610">
        <v>46135.0</v>
      </c>
      <c r="O614" s="809" t="s">
        <v>2464</v>
      </c>
      <c r="P614" s="639">
        <v>46132.0</v>
      </c>
      <c r="Q614" s="639">
        <v>46133.0</v>
      </c>
      <c r="R614" s="636">
        <f t="shared" si="111"/>
        <v>1</v>
      </c>
      <c r="S614" s="639">
        <v>46133.0</v>
      </c>
      <c r="T614" s="980">
        <f>S614-P614</f>
        <v>1</v>
      </c>
      <c r="U614" s="980">
        <f>S614-Q614</f>
        <v>0</v>
      </c>
      <c r="V614" s="639">
        <v>46133.0</v>
      </c>
      <c r="W614" s="982">
        <f t="shared" si="112"/>
        <v>0</v>
      </c>
      <c r="X614" s="982">
        <f t="shared" si="113"/>
        <v>1</v>
      </c>
      <c r="Y614" s="638"/>
      <c r="Z614" s="980"/>
      <c r="AA614" s="984">
        <f t="shared" si="108"/>
        <v>-46133</v>
      </c>
      <c r="AB614" s="1028"/>
      <c r="AC614" s="1020" t="s">
        <v>2465</v>
      </c>
      <c r="AD614" s="1034"/>
      <c r="AE614" s="1023"/>
      <c r="AF614" s="1034"/>
      <c r="AG614" s="1035"/>
    </row>
    <row r="615" ht="13.5" hidden="1" customHeight="1">
      <c r="A615" s="667" t="b">
        <v>0</v>
      </c>
      <c r="B615" s="635" t="s">
        <v>135</v>
      </c>
      <c r="C615" s="635" t="s">
        <v>134</v>
      </c>
      <c r="D615" s="492" t="s">
        <v>408</v>
      </c>
      <c r="E615" s="492" t="s">
        <v>1333</v>
      </c>
      <c r="F615" s="606">
        <v>46113.0</v>
      </c>
      <c r="G615" s="860" t="s">
        <v>1303</v>
      </c>
      <c r="H615" s="704" t="s">
        <v>2466</v>
      </c>
      <c r="I615" s="492" t="s">
        <v>2467</v>
      </c>
      <c r="J615" s="492" t="s">
        <v>190</v>
      </c>
      <c r="K615" s="643">
        <v>0.0</v>
      </c>
      <c r="L615" s="643">
        <v>0.0</v>
      </c>
      <c r="M615" s="1076"/>
      <c r="N615" s="610"/>
      <c r="O615" s="809"/>
      <c r="P615" s="639">
        <v>46134.0</v>
      </c>
      <c r="Q615" s="639">
        <v>46136.0</v>
      </c>
      <c r="R615" s="636">
        <f t="shared" si="111"/>
        <v>2</v>
      </c>
      <c r="S615" s="638"/>
      <c r="T615" s="980"/>
      <c r="U615" s="980"/>
      <c r="V615" s="638"/>
      <c r="W615" s="982">
        <f t="shared" si="112"/>
        <v>0</v>
      </c>
      <c r="X615" s="982">
        <f t="shared" si="113"/>
        <v>-46134</v>
      </c>
      <c r="Y615" s="638"/>
      <c r="Z615" s="980"/>
      <c r="AA615" s="984">
        <f t="shared" si="108"/>
        <v>0</v>
      </c>
      <c r="AB615" s="1028"/>
      <c r="AC615" s="1020" t="s">
        <v>2468</v>
      </c>
      <c r="AD615" s="994"/>
      <c r="AE615" s="994"/>
      <c r="AF615" s="994"/>
      <c r="AG615" s="994"/>
    </row>
    <row r="616" ht="13.5" hidden="1" customHeight="1">
      <c r="A616" s="667" t="b">
        <v>0</v>
      </c>
      <c r="B616" s="635" t="s">
        <v>135</v>
      </c>
      <c r="C616" s="635" t="s">
        <v>134</v>
      </c>
      <c r="D616" s="629" t="s">
        <v>408</v>
      </c>
      <c r="E616" s="629" t="s">
        <v>1333</v>
      </c>
      <c r="F616" s="606">
        <v>46113.0</v>
      </c>
      <c r="G616" s="902" t="s">
        <v>1304</v>
      </c>
      <c r="H616" s="704" t="s">
        <v>2466</v>
      </c>
      <c r="I616" s="629" t="s">
        <v>2467</v>
      </c>
      <c r="J616" s="629" t="s">
        <v>190</v>
      </c>
      <c r="K616" s="643">
        <v>0.0</v>
      </c>
      <c r="L616" s="643">
        <v>0.0</v>
      </c>
      <c r="M616" s="1076"/>
      <c r="N616" s="610"/>
      <c r="O616" s="809"/>
      <c r="P616" s="639">
        <v>46134.0</v>
      </c>
      <c r="Q616" s="639">
        <v>46136.0</v>
      </c>
      <c r="R616" s="636">
        <f t="shared" si="111"/>
        <v>2</v>
      </c>
      <c r="S616" s="638"/>
      <c r="T616" s="980"/>
      <c r="U616" s="980"/>
      <c r="V616" s="638"/>
      <c r="W616" s="982">
        <f t="shared" si="112"/>
        <v>0</v>
      </c>
      <c r="X616" s="982">
        <f t="shared" si="113"/>
        <v>-46134</v>
      </c>
      <c r="Y616" s="638"/>
      <c r="Z616" s="980"/>
      <c r="AA616" s="984">
        <f t="shared" si="108"/>
        <v>0</v>
      </c>
      <c r="AB616" s="1028"/>
      <c r="AC616" s="1020" t="s">
        <v>2468</v>
      </c>
      <c r="AD616" s="994"/>
      <c r="AE616" s="994"/>
      <c r="AF616" s="994"/>
      <c r="AG616" s="994"/>
    </row>
    <row r="617" ht="13.5" hidden="1" customHeight="1">
      <c r="A617" s="1081" t="b">
        <v>0</v>
      </c>
      <c r="B617" s="1082" t="s">
        <v>135</v>
      </c>
      <c r="C617" s="1082" t="s">
        <v>134</v>
      </c>
      <c r="D617" s="649" t="s">
        <v>408</v>
      </c>
      <c r="E617" s="649" t="s">
        <v>1421</v>
      </c>
      <c r="F617" s="728">
        <v>46113.0</v>
      </c>
      <c r="G617" s="860" t="s">
        <v>1305</v>
      </c>
      <c r="H617" s="959" t="s">
        <v>2457</v>
      </c>
      <c r="I617" s="649" t="s">
        <v>1934</v>
      </c>
      <c r="J617" s="649" t="s">
        <v>190</v>
      </c>
      <c r="K617" s="1016">
        <v>0.0</v>
      </c>
      <c r="L617" s="1016">
        <v>0.0</v>
      </c>
      <c r="M617" s="1095"/>
      <c r="N617" s="1083"/>
      <c r="O617" s="1126"/>
      <c r="P617" s="1017">
        <v>46129.0</v>
      </c>
      <c r="Q617" s="1017">
        <v>46133.0</v>
      </c>
      <c r="R617" s="1097">
        <f t="shared" si="111"/>
        <v>4</v>
      </c>
      <c r="S617" s="1083"/>
      <c r="T617" s="1098"/>
      <c r="U617" s="1098"/>
      <c r="V617" s="1083"/>
      <c r="W617" s="1127">
        <f t="shared" si="112"/>
        <v>0</v>
      </c>
      <c r="X617" s="1127">
        <f t="shared" si="113"/>
        <v>-46129</v>
      </c>
      <c r="Y617" s="1083"/>
      <c r="Z617" s="1098"/>
      <c r="AA617" s="1153">
        <f t="shared" si="108"/>
        <v>0</v>
      </c>
      <c r="AB617" s="1032"/>
      <c r="AC617" s="1158" t="s">
        <v>2458</v>
      </c>
      <c r="AD617" s="1159"/>
      <c r="AE617" s="1128"/>
      <c r="AF617" s="1159"/>
      <c r="AG617" s="1160"/>
    </row>
    <row r="618" ht="13.5" hidden="1" customHeight="1">
      <c r="A618" s="985" t="b">
        <v>0</v>
      </c>
      <c r="B618" s="986" t="s">
        <v>136</v>
      </c>
      <c r="C618" s="986" t="s">
        <v>114</v>
      </c>
      <c r="D618" s="629" t="s">
        <v>408</v>
      </c>
      <c r="E618" s="645" t="s">
        <v>1333</v>
      </c>
      <c r="F618" s="919">
        <v>46113.0</v>
      </c>
      <c r="G618" s="920"/>
      <c r="H618" s="973" t="s">
        <v>1834</v>
      </c>
      <c r="I618" s="645" t="s">
        <v>1656</v>
      </c>
      <c r="J618" s="645" t="s">
        <v>190</v>
      </c>
      <c r="K618" s="987">
        <v>0.0</v>
      </c>
      <c r="L618" s="987">
        <v>0.0</v>
      </c>
      <c r="M618" s="1104"/>
      <c r="N618" s="1107"/>
      <c r="O618" s="1139"/>
      <c r="P618" s="988">
        <v>46134.0</v>
      </c>
      <c r="Q618" s="988">
        <v>46136.0</v>
      </c>
      <c r="R618" s="1106">
        <f t="shared" si="111"/>
        <v>2</v>
      </c>
      <c r="S618" s="1107"/>
      <c r="T618" s="1108"/>
      <c r="U618" s="1108"/>
      <c r="V618" s="1107"/>
      <c r="W618" s="1109">
        <f t="shared" si="112"/>
        <v>0</v>
      </c>
      <c r="X618" s="1109">
        <f t="shared" si="113"/>
        <v>-46134</v>
      </c>
      <c r="Y618" s="1107"/>
      <c r="Z618" s="1108"/>
      <c r="AA618" s="1110">
        <f t="shared" si="108"/>
        <v>0</v>
      </c>
      <c r="AB618" s="1121" t="s">
        <v>2118</v>
      </c>
      <c r="AC618" s="1111" t="s">
        <v>1835</v>
      </c>
      <c r="AD618" s="1010"/>
      <c r="AE618" s="1036"/>
      <c r="AF618" s="1010"/>
      <c r="AG618" s="1010"/>
    </row>
    <row r="619" ht="13.5" hidden="1" customHeight="1">
      <c r="A619" s="1081" t="b">
        <v>0</v>
      </c>
      <c r="B619" s="635" t="s">
        <v>138</v>
      </c>
      <c r="C619" s="635" t="s">
        <v>134</v>
      </c>
      <c r="D619" s="492" t="s">
        <v>408</v>
      </c>
      <c r="E619" s="492" t="s">
        <v>1608</v>
      </c>
      <c r="F619" s="606">
        <v>46113.0</v>
      </c>
      <c r="G619" s="860" t="s">
        <v>1304</v>
      </c>
      <c r="H619" s="704" t="s">
        <v>1740</v>
      </c>
      <c r="I619" s="492" t="s">
        <v>1408</v>
      </c>
      <c r="J619" s="649" t="s">
        <v>190</v>
      </c>
      <c r="K619" s="643">
        <v>0.0</v>
      </c>
      <c r="L619" s="643">
        <v>0.0</v>
      </c>
      <c r="M619" s="622"/>
      <c r="N619" s="610"/>
      <c r="O619" s="809"/>
      <c r="P619" s="639"/>
      <c r="Q619" s="639"/>
      <c r="R619" s="636"/>
      <c r="S619" s="638"/>
      <c r="T619" s="980">
        <f t="shared" ref="T619:T622" si="119">S619-P619</f>
        <v>0</v>
      </c>
      <c r="U619" s="980">
        <f t="shared" ref="U619:U622" si="120">S619-Q619</f>
        <v>0</v>
      </c>
      <c r="V619" s="638"/>
      <c r="W619" s="982">
        <f t="shared" si="112"/>
        <v>0</v>
      </c>
      <c r="X619" s="982">
        <f t="shared" si="113"/>
        <v>0</v>
      </c>
      <c r="Y619" s="638"/>
      <c r="Z619" s="980">
        <f>Y619-P619</f>
        <v>0</v>
      </c>
      <c r="AA619" s="984">
        <f t="shared" si="108"/>
        <v>0</v>
      </c>
      <c r="AB619" s="1028"/>
      <c r="AC619" s="967" t="s">
        <v>2469</v>
      </c>
      <c r="AD619" s="994"/>
      <c r="AE619" s="1023"/>
      <c r="AF619" s="994"/>
      <c r="AG619" s="994"/>
    </row>
    <row r="620" ht="13.5" hidden="1" customHeight="1">
      <c r="A620" s="667" t="b">
        <v>0</v>
      </c>
      <c r="B620" s="635" t="s">
        <v>135</v>
      </c>
      <c r="C620" s="635" t="s">
        <v>134</v>
      </c>
      <c r="D620" s="629" t="s">
        <v>408</v>
      </c>
      <c r="E620" s="629" t="s">
        <v>1369</v>
      </c>
      <c r="F620" s="606">
        <v>46143.0</v>
      </c>
      <c r="G620" s="902" t="s">
        <v>1304</v>
      </c>
      <c r="H620" s="704" t="s">
        <v>2254</v>
      </c>
      <c r="I620" s="629" t="s">
        <v>2255</v>
      </c>
      <c r="J620" s="629" t="s">
        <v>190</v>
      </c>
      <c r="K620" s="643">
        <v>0.0</v>
      </c>
      <c r="L620" s="643">
        <v>0.0</v>
      </c>
      <c r="M620" s="1076"/>
      <c r="N620" s="610">
        <v>46168.0</v>
      </c>
      <c r="O620" s="809" t="s">
        <v>2256</v>
      </c>
      <c r="P620" s="639">
        <v>46127.0</v>
      </c>
      <c r="Q620" s="639">
        <v>46156.0</v>
      </c>
      <c r="R620" s="636">
        <f t="shared" ref="R620:R639" si="121">Q620-P620</f>
        <v>29</v>
      </c>
      <c r="S620" s="639">
        <v>46156.0</v>
      </c>
      <c r="T620" s="612">
        <f t="shared" si="119"/>
        <v>29</v>
      </c>
      <c r="U620" s="980">
        <f t="shared" si="120"/>
        <v>0</v>
      </c>
      <c r="V620" s="638"/>
      <c r="W620" s="982">
        <f t="shared" si="112"/>
        <v>-46156</v>
      </c>
      <c r="X620" s="982">
        <f t="shared" si="113"/>
        <v>-46127</v>
      </c>
      <c r="Y620" s="638"/>
      <c r="Z620" s="980"/>
      <c r="AA620" s="984">
        <f t="shared" si="108"/>
        <v>0</v>
      </c>
      <c r="AB620" s="989"/>
      <c r="AC620" s="967" t="s">
        <v>2257</v>
      </c>
      <c r="AD620" s="994"/>
      <c r="AE620" s="994"/>
      <c r="AF620" s="994"/>
      <c r="AG620" s="994"/>
    </row>
    <row r="621" ht="13.5" hidden="1" customHeight="1">
      <c r="A621" s="604" t="b">
        <v>0</v>
      </c>
      <c r="B621" s="492" t="s">
        <v>135</v>
      </c>
      <c r="C621" s="492" t="s">
        <v>134</v>
      </c>
      <c r="D621" s="492" t="s">
        <v>408</v>
      </c>
      <c r="E621" s="492" t="s">
        <v>1333</v>
      </c>
      <c r="F621" s="606">
        <v>46143.0</v>
      </c>
      <c r="G621" s="860" t="s">
        <v>1304</v>
      </c>
      <c r="H621" s="617" t="s">
        <v>2470</v>
      </c>
      <c r="I621" s="492" t="s">
        <v>2471</v>
      </c>
      <c r="J621" s="492" t="s">
        <v>190</v>
      </c>
      <c r="K621" s="643">
        <v>0.0</v>
      </c>
      <c r="L621" s="643">
        <v>0.0</v>
      </c>
      <c r="M621" s="622">
        <v>64000.0</v>
      </c>
      <c r="N621" s="610">
        <v>46168.0</v>
      </c>
      <c r="O621" s="860" t="s">
        <v>2472</v>
      </c>
      <c r="P621" s="1094">
        <v>46161.0</v>
      </c>
      <c r="Q621" s="1094">
        <v>46162.0</v>
      </c>
      <c r="R621" s="612">
        <f t="shared" si="121"/>
        <v>1</v>
      </c>
      <c r="S621" s="1094">
        <v>46162.0</v>
      </c>
      <c r="T621" s="612">
        <f t="shared" si="119"/>
        <v>1</v>
      </c>
      <c r="U621" s="980">
        <f t="shared" si="120"/>
        <v>0</v>
      </c>
      <c r="V621" s="613"/>
      <c r="W621" s="982">
        <f t="shared" si="112"/>
        <v>-46162</v>
      </c>
      <c r="X621" s="982">
        <f t="shared" si="113"/>
        <v>-46161</v>
      </c>
      <c r="Y621" s="612">
        <f t="shared" ref="Y621:Y622" si="122">V621-P621</f>
        <v>-46161</v>
      </c>
      <c r="Z621" s="616"/>
      <c r="AA621" s="878"/>
      <c r="AB621" s="901"/>
      <c r="AC621" s="1051" t="s">
        <v>2473</v>
      </c>
      <c r="AD621" s="71"/>
      <c r="AE621" s="71"/>
      <c r="AF621" s="71"/>
      <c r="AG621" s="59"/>
    </row>
    <row r="622" ht="13.5" hidden="1" customHeight="1">
      <c r="A622" s="604" t="b">
        <v>0</v>
      </c>
      <c r="B622" s="492" t="s">
        <v>138</v>
      </c>
      <c r="C622" s="492" t="s">
        <v>114</v>
      </c>
      <c r="D622" s="629" t="s">
        <v>408</v>
      </c>
      <c r="E622" s="629" t="s">
        <v>1421</v>
      </c>
      <c r="F622" s="1053">
        <v>46143.0</v>
      </c>
      <c r="G622" s="1079"/>
      <c r="H622" s="634" t="s">
        <v>2474</v>
      </c>
      <c r="I622" s="629" t="s">
        <v>2475</v>
      </c>
      <c r="J622" s="492" t="s">
        <v>190</v>
      </c>
      <c r="K622" s="643">
        <v>0.0</v>
      </c>
      <c r="L622" s="643">
        <v>0.0</v>
      </c>
      <c r="M622" s="688"/>
      <c r="N622" s="610">
        <v>46167.0</v>
      </c>
      <c r="O622" s="860" t="s">
        <v>2476</v>
      </c>
      <c r="P622" s="678">
        <v>46160.0</v>
      </c>
      <c r="Q622" s="678">
        <v>46165.0</v>
      </c>
      <c r="R622" s="612">
        <f t="shared" si="121"/>
        <v>5</v>
      </c>
      <c r="S622" s="613"/>
      <c r="T622" s="612">
        <f t="shared" si="119"/>
        <v>-46160</v>
      </c>
      <c r="U622" s="612">
        <f t="shared" si="120"/>
        <v>-46165</v>
      </c>
      <c r="V622" s="613"/>
      <c r="W622" s="982">
        <f t="shared" si="112"/>
        <v>0</v>
      </c>
      <c r="X622" s="982">
        <f t="shared" si="113"/>
        <v>-46160</v>
      </c>
      <c r="Y622" s="612">
        <f t="shared" si="122"/>
        <v>-46160</v>
      </c>
      <c r="Z622" s="616"/>
      <c r="AA622" s="878"/>
      <c r="AB622" s="901"/>
      <c r="AC622" s="1051" t="s">
        <v>2477</v>
      </c>
      <c r="AD622" s="71"/>
      <c r="AE622" s="71"/>
      <c r="AF622" s="71"/>
      <c r="AG622" s="59"/>
    </row>
    <row r="623" ht="13.5" hidden="1" customHeight="1">
      <c r="A623" s="1081" t="b">
        <v>0</v>
      </c>
      <c r="B623" s="1082" t="s">
        <v>138</v>
      </c>
      <c r="C623" s="1082" t="s">
        <v>114</v>
      </c>
      <c r="D623" s="649" t="s">
        <v>408</v>
      </c>
      <c r="E623" s="649" t="s">
        <v>1369</v>
      </c>
      <c r="F623" s="728">
        <v>46113.0</v>
      </c>
      <c r="G623" s="860" t="s">
        <v>1305</v>
      </c>
      <c r="H623" s="959" t="s">
        <v>2459</v>
      </c>
      <c r="I623" s="649" t="s">
        <v>2460</v>
      </c>
      <c r="J623" s="649" t="s">
        <v>190</v>
      </c>
      <c r="K623" s="1016">
        <v>0.0</v>
      </c>
      <c r="L623" s="1016">
        <v>0.0</v>
      </c>
      <c r="M623" s="1095"/>
      <c r="N623" s="1083"/>
      <c r="O623" s="1126"/>
      <c r="P623" s="1017">
        <v>46133.0</v>
      </c>
      <c r="Q623" s="1017">
        <v>46134.0</v>
      </c>
      <c r="R623" s="1097">
        <f t="shared" si="121"/>
        <v>1</v>
      </c>
      <c r="S623" s="1083"/>
      <c r="T623" s="1098"/>
      <c r="U623" s="1098"/>
      <c r="V623" s="1083"/>
      <c r="W623" s="1127">
        <f t="shared" si="112"/>
        <v>0</v>
      </c>
      <c r="X623" s="1127">
        <f t="shared" si="113"/>
        <v>-46133</v>
      </c>
      <c r="Y623" s="1083"/>
      <c r="Z623" s="1098"/>
      <c r="AA623" s="1153">
        <f t="shared" ref="AA623:AA628" si="123">Y623-V623</f>
        <v>0</v>
      </c>
      <c r="AB623" s="1032"/>
      <c r="AC623" s="967" t="s">
        <v>2461</v>
      </c>
      <c r="AD623" s="1019"/>
      <c r="AE623" s="1128"/>
      <c r="AF623" s="1019"/>
      <c r="AG623" s="1019"/>
    </row>
    <row r="624" ht="13.5" hidden="1" customHeight="1">
      <c r="A624" s="1081" t="b">
        <v>0</v>
      </c>
      <c r="B624" s="641" t="s">
        <v>138</v>
      </c>
      <c r="C624" s="641" t="s">
        <v>114</v>
      </c>
      <c r="D624" s="629" t="s">
        <v>408</v>
      </c>
      <c r="E624" s="645" t="s">
        <v>1369</v>
      </c>
      <c r="F624" s="919">
        <v>46113.0</v>
      </c>
      <c r="G624" s="902" t="s">
        <v>1305</v>
      </c>
      <c r="H624" s="973" t="s">
        <v>1905</v>
      </c>
      <c r="I624" s="645" t="s">
        <v>1906</v>
      </c>
      <c r="J624" s="645" t="s">
        <v>190</v>
      </c>
      <c r="K624" s="643">
        <v>0.0</v>
      </c>
      <c r="L624" s="643">
        <v>0.0</v>
      </c>
      <c r="M624" s="1076"/>
      <c r="N624" s="651"/>
      <c r="O624" s="1140"/>
      <c r="P624" s="651">
        <v>46133.0</v>
      </c>
      <c r="Q624" s="651">
        <v>46135.0</v>
      </c>
      <c r="R624" s="636">
        <f t="shared" si="121"/>
        <v>2</v>
      </c>
      <c r="S624" s="638"/>
      <c r="T624" s="656"/>
      <c r="U624" s="656"/>
      <c r="V624" s="638"/>
      <c r="W624" s="960">
        <f t="shared" si="112"/>
        <v>0</v>
      </c>
      <c r="X624" s="960">
        <f t="shared" si="113"/>
        <v>-46133</v>
      </c>
      <c r="Y624" s="638"/>
      <c r="Z624" s="656"/>
      <c r="AA624" s="1161">
        <f t="shared" si="123"/>
        <v>0</v>
      </c>
      <c r="AB624" s="1032"/>
      <c r="AC624" s="693"/>
      <c r="AD624" s="948"/>
      <c r="AE624" s="1134"/>
      <c r="AF624" s="948"/>
      <c r="AG624" s="948"/>
    </row>
    <row r="625" ht="13.5" hidden="1" customHeight="1">
      <c r="A625" s="1081" t="b">
        <v>0</v>
      </c>
      <c r="B625" s="641" t="s">
        <v>138</v>
      </c>
      <c r="C625" s="641" t="s">
        <v>114</v>
      </c>
      <c r="D625" s="492" t="s">
        <v>408</v>
      </c>
      <c r="E625" s="649" t="s">
        <v>1369</v>
      </c>
      <c r="F625" s="728">
        <v>46113.0</v>
      </c>
      <c r="G625" s="860" t="s">
        <v>2478</v>
      </c>
      <c r="H625" s="959" t="s">
        <v>1905</v>
      </c>
      <c r="I625" s="649" t="s">
        <v>1906</v>
      </c>
      <c r="J625" s="649" t="s">
        <v>190</v>
      </c>
      <c r="K625" s="643">
        <v>0.0</v>
      </c>
      <c r="L625" s="643">
        <v>0.0</v>
      </c>
      <c r="M625" s="1076"/>
      <c r="N625" s="651"/>
      <c r="O625" s="1140"/>
      <c r="P625" s="651">
        <v>46133.0</v>
      </c>
      <c r="Q625" s="651">
        <v>46135.0</v>
      </c>
      <c r="R625" s="636">
        <f t="shared" si="121"/>
        <v>2</v>
      </c>
      <c r="S625" s="638"/>
      <c r="T625" s="656"/>
      <c r="U625" s="656"/>
      <c r="V625" s="638"/>
      <c r="W625" s="960">
        <f t="shared" si="112"/>
        <v>0</v>
      </c>
      <c r="X625" s="960">
        <f t="shared" si="113"/>
        <v>-46133</v>
      </c>
      <c r="Y625" s="638"/>
      <c r="Z625" s="656"/>
      <c r="AA625" s="1161">
        <f t="shared" si="123"/>
        <v>0</v>
      </c>
      <c r="AB625" s="1032"/>
      <c r="AC625" s="693"/>
      <c r="AD625" s="948"/>
      <c r="AE625" s="948"/>
      <c r="AF625" s="948"/>
      <c r="AG625" s="948"/>
    </row>
    <row r="626" ht="13.5" hidden="1" customHeight="1">
      <c r="A626" s="667" t="b">
        <v>0</v>
      </c>
      <c r="B626" s="641" t="s">
        <v>135</v>
      </c>
      <c r="C626" s="641" t="s">
        <v>114</v>
      </c>
      <c r="D626" s="629" t="s">
        <v>408</v>
      </c>
      <c r="E626" s="645" t="s">
        <v>1369</v>
      </c>
      <c r="F626" s="919">
        <v>46113.0</v>
      </c>
      <c r="G626" s="902" t="s">
        <v>1305</v>
      </c>
      <c r="H626" s="973" t="s">
        <v>1888</v>
      </c>
      <c r="I626" s="645" t="s">
        <v>1889</v>
      </c>
      <c r="J626" s="645" t="s">
        <v>190</v>
      </c>
      <c r="K626" s="643">
        <v>0.0</v>
      </c>
      <c r="L626" s="643">
        <v>0.0</v>
      </c>
      <c r="M626" s="1076"/>
      <c r="N626" s="638"/>
      <c r="O626" s="693"/>
      <c r="P626" s="651">
        <v>46134.0</v>
      </c>
      <c r="Q626" s="651">
        <v>46136.0</v>
      </c>
      <c r="R626" s="636">
        <f t="shared" si="121"/>
        <v>2</v>
      </c>
      <c r="S626" s="638"/>
      <c r="T626" s="656"/>
      <c r="U626" s="656"/>
      <c r="V626" s="638"/>
      <c r="W626" s="960">
        <f t="shared" si="112"/>
        <v>0</v>
      </c>
      <c r="X626" s="960">
        <f t="shared" si="113"/>
        <v>-46134</v>
      </c>
      <c r="Y626" s="638"/>
      <c r="Z626" s="656"/>
      <c r="AA626" s="1161">
        <f t="shared" si="123"/>
        <v>0</v>
      </c>
      <c r="AB626" s="1032"/>
      <c r="AC626" s="1078" t="s">
        <v>1890</v>
      </c>
      <c r="AD626" s="948"/>
      <c r="AE626" s="948"/>
      <c r="AF626" s="948"/>
      <c r="AG626" s="948"/>
    </row>
    <row r="627" ht="13.5" hidden="1" customHeight="1">
      <c r="A627" s="1014" t="b">
        <v>0</v>
      </c>
      <c r="B627" s="1082" t="s">
        <v>135</v>
      </c>
      <c r="C627" s="1082" t="s">
        <v>134</v>
      </c>
      <c r="D627" s="649" t="s">
        <v>408</v>
      </c>
      <c r="E627" s="649" t="s">
        <v>1333</v>
      </c>
      <c r="F627" s="728">
        <v>46113.0</v>
      </c>
      <c r="G627" s="860" t="s">
        <v>1305</v>
      </c>
      <c r="H627" s="959" t="s">
        <v>2466</v>
      </c>
      <c r="I627" s="649" t="s">
        <v>2467</v>
      </c>
      <c r="J627" s="649" t="s">
        <v>190</v>
      </c>
      <c r="K627" s="1016">
        <v>0.0</v>
      </c>
      <c r="L627" s="1016">
        <v>0.0</v>
      </c>
      <c r="M627" s="1095"/>
      <c r="N627" s="1083"/>
      <c r="O627" s="1126"/>
      <c r="P627" s="1017">
        <v>46134.0</v>
      </c>
      <c r="Q627" s="1017">
        <v>46136.0</v>
      </c>
      <c r="R627" s="1097">
        <f t="shared" si="121"/>
        <v>2</v>
      </c>
      <c r="S627" s="1083"/>
      <c r="T627" s="1098"/>
      <c r="U627" s="1098"/>
      <c r="V627" s="1083"/>
      <c r="W627" s="1127">
        <f t="shared" si="112"/>
        <v>0</v>
      </c>
      <c r="X627" s="1127">
        <f t="shared" si="113"/>
        <v>-46134</v>
      </c>
      <c r="Y627" s="1083"/>
      <c r="Z627" s="1098"/>
      <c r="AA627" s="1153">
        <f t="shared" si="123"/>
        <v>0</v>
      </c>
      <c r="AB627" s="1032"/>
      <c r="AC627" s="1018" t="s">
        <v>2468</v>
      </c>
      <c r="AD627" s="1019"/>
      <c r="AE627" s="1019"/>
      <c r="AF627" s="1019"/>
      <c r="AG627" s="1019"/>
    </row>
    <row r="628" ht="13.5" hidden="1" customHeight="1">
      <c r="A628" s="667" t="b">
        <v>0</v>
      </c>
      <c r="B628" s="641" t="s">
        <v>138</v>
      </c>
      <c r="C628" s="641" t="s">
        <v>114</v>
      </c>
      <c r="D628" s="629" t="s">
        <v>408</v>
      </c>
      <c r="E628" s="645" t="s">
        <v>1333</v>
      </c>
      <c r="F628" s="606">
        <v>46113.0</v>
      </c>
      <c r="G628" s="902" t="s">
        <v>1305</v>
      </c>
      <c r="H628" s="973" t="s">
        <v>1926</v>
      </c>
      <c r="I628" s="645" t="s">
        <v>1927</v>
      </c>
      <c r="J628" s="645" t="s">
        <v>190</v>
      </c>
      <c r="K628" s="643">
        <v>0.0</v>
      </c>
      <c r="L628" s="643">
        <v>0.0</v>
      </c>
      <c r="M628" s="1076"/>
      <c r="N628" s="610">
        <v>46139.0</v>
      </c>
      <c r="O628" s="809" t="s">
        <v>2479</v>
      </c>
      <c r="P628" s="651">
        <v>46134.0</v>
      </c>
      <c r="Q628" s="651">
        <v>46136.0</v>
      </c>
      <c r="R628" s="636">
        <f t="shared" si="121"/>
        <v>2</v>
      </c>
      <c r="S628" s="638"/>
      <c r="T628" s="656"/>
      <c r="U628" s="656"/>
      <c r="V628" s="638"/>
      <c r="W628" s="960">
        <f t="shared" si="112"/>
        <v>0</v>
      </c>
      <c r="X628" s="960">
        <f t="shared" si="113"/>
        <v>-46134</v>
      </c>
      <c r="Y628" s="638"/>
      <c r="Z628" s="656"/>
      <c r="AA628" s="1161">
        <f t="shared" si="123"/>
        <v>0</v>
      </c>
      <c r="AB628" s="92" t="s">
        <v>2118</v>
      </c>
      <c r="AC628" s="967" t="s">
        <v>2480</v>
      </c>
      <c r="AD628" s="948"/>
      <c r="AE628" s="948"/>
      <c r="AF628" s="948"/>
      <c r="AG628" s="948"/>
    </row>
    <row r="629" ht="13.5" hidden="1" customHeight="1">
      <c r="A629" s="604" t="b">
        <v>0</v>
      </c>
      <c r="B629" s="492" t="s">
        <v>138</v>
      </c>
      <c r="C629" s="492" t="s">
        <v>134</v>
      </c>
      <c r="D629" s="492" t="s">
        <v>408</v>
      </c>
      <c r="E629" s="492" t="s">
        <v>1369</v>
      </c>
      <c r="F629" s="1057">
        <v>46143.0</v>
      </c>
      <c r="G629" s="860" t="s">
        <v>1303</v>
      </c>
      <c r="H629" s="617" t="s">
        <v>2481</v>
      </c>
      <c r="I629" s="492" t="s">
        <v>2482</v>
      </c>
      <c r="J629" s="492" t="s">
        <v>190</v>
      </c>
      <c r="K629" s="643">
        <v>0.0</v>
      </c>
      <c r="L629" s="643">
        <v>0.0</v>
      </c>
      <c r="M629" s="622"/>
      <c r="N629" s="613"/>
      <c r="O629" s="860"/>
      <c r="P629" s="1074">
        <v>46163.0</v>
      </c>
      <c r="Q629" s="1074">
        <v>46163.0</v>
      </c>
      <c r="R629" s="612">
        <f t="shared" si="121"/>
        <v>0</v>
      </c>
      <c r="S629" s="613"/>
      <c r="T629" s="612"/>
      <c r="U629" s="612"/>
      <c r="V629" s="613"/>
      <c r="W629" s="982">
        <f t="shared" si="112"/>
        <v>0</v>
      </c>
      <c r="X629" s="982">
        <f t="shared" si="113"/>
        <v>-46163</v>
      </c>
      <c r="Y629" s="612"/>
      <c r="Z629" s="492"/>
      <c r="AA629" s="878"/>
      <c r="AB629" s="901"/>
      <c r="AC629" s="773" t="s">
        <v>2483</v>
      </c>
      <c r="AD629" s="878"/>
      <c r="AE629" s="878"/>
      <c r="AF629" s="878"/>
      <c r="AG629" s="878"/>
    </row>
    <row r="630" ht="13.5" hidden="1" customHeight="1">
      <c r="A630" s="985" t="b">
        <v>0</v>
      </c>
      <c r="B630" s="986" t="s">
        <v>136</v>
      </c>
      <c r="C630" s="986" t="s">
        <v>134</v>
      </c>
      <c r="D630" s="629" t="s">
        <v>408</v>
      </c>
      <c r="E630" s="645" t="s">
        <v>1608</v>
      </c>
      <c r="F630" s="919">
        <v>46113.0</v>
      </c>
      <c r="G630" s="902" t="s">
        <v>1305</v>
      </c>
      <c r="H630" s="973" t="s">
        <v>1923</v>
      </c>
      <c r="I630" s="645" t="s">
        <v>1924</v>
      </c>
      <c r="J630" s="645" t="s">
        <v>190</v>
      </c>
      <c r="K630" s="987">
        <v>0.0</v>
      </c>
      <c r="L630" s="987">
        <v>0.0</v>
      </c>
      <c r="M630" s="1104"/>
      <c r="N630" s="1107"/>
      <c r="O630" s="1139"/>
      <c r="P630" s="988">
        <v>46135.0</v>
      </c>
      <c r="Q630" s="988">
        <v>46139.0</v>
      </c>
      <c r="R630" s="1106">
        <f t="shared" si="121"/>
        <v>4</v>
      </c>
      <c r="S630" s="1107"/>
      <c r="T630" s="1108"/>
      <c r="U630" s="1108"/>
      <c r="V630" s="1107"/>
      <c r="W630" s="1109">
        <f t="shared" si="112"/>
        <v>0</v>
      </c>
      <c r="X630" s="1109">
        <f t="shared" si="113"/>
        <v>-46135</v>
      </c>
      <c r="Y630" s="1107"/>
      <c r="Z630" s="1108"/>
      <c r="AA630" s="1110">
        <f>Y630-V630</f>
        <v>0</v>
      </c>
      <c r="AB630" s="1121" t="s">
        <v>2118</v>
      </c>
      <c r="AC630" s="1111" t="s">
        <v>1925</v>
      </c>
      <c r="AD630" s="1010"/>
      <c r="AE630" s="1010"/>
      <c r="AF630" s="1010"/>
      <c r="AG630" s="1010"/>
    </row>
    <row r="631" ht="13.5" hidden="1" customHeight="1">
      <c r="A631" s="604" t="b">
        <v>0</v>
      </c>
      <c r="B631" s="492" t="s">
        <v>136</v>
      </c>
      <c r="C631" s="492" t="s">
        <v>134</v>
      </c>
      <c r="D631" s="492" t="s">
        <v>408</v>
      </c>
      <c r="E631" s="492" t="s">
        <v>1333</v>
      </c>
      <c r="F631" s="1053">
        <v>46143.0</v>
      </c>
      <c r="G631" s="860" t="s">
        <v>1305</v>
      </c>
      <c r="H631" s="617" t="s">
        <v>2484</v>
      </c>
      <c r="I631" s="492" t="s">
        <v>2485</v>
      </c>
      <c r="J631" s="492" t="s">
        <v>190</v>
      </c>
      <c r="K631" s="643">
        <v>0.0</v>
      </c>
      <c r="L631" s="643">
        <v>0.0</v>
      </c>
      <c r="M631" s="622"/>
      <c r="N631" s="613"/>
      <c r="O631" s="860"/>
      <c r="P631" s="1074">
        <v>46162.0</v>
      </c>
      <c r="Q631" s="1074">
        <v>46167.0</v>
      </c>
      <c r="R631" s="612">
        <f t="shared" si="121"/>
        <v>5</v>
      </c>
      <c r="S631" s="613"/>
      <c r="T631" s="612">
        <f t="shared" ref="T631:T638" si="124">S631-P631</f>
        <v>-46162</v>
      </c>
      <c r="U631" s="612">
        <f t="shared" ref="U631:U638" si="125">S631-Q631</f>
        <v>-46167</v>
      </c>
      <c r="V631" s="613"/>
      <c r="W631" s="982">
        <f t="shared" si="112"/>
        <v>0</v>
      </c>
      <c r="X631" s="982">
        <f t="shared" si="113"/>
        <v>-46162</v>
      </c>
      <c r="Y631" s="612">
        <f t="shared" ref="Y631:Y632" si="126">V631-P631</f>
        <v>-46162</v>
      </c>
      <c r="Z631" s="492"/>
      <c r="AA631" s="878"/>
      <c r="AB631" s="901"/>
      <c r="AC631" s="1051" t="s">
        <v>2486</v>
      </c>
      <c r="AD631" s="71"/>
      <c r="AE631" s="71"/>
      <c r="AF631" s="71"/>
      <c r="AG631" s="59"/>
    </row>
    <row r="632" ht="13.5" hidden="1" customHeight="1">
      <c r="A632" s="604" t="b">
        <v>0</v>
      </c>
      <c r="B632" s="492" t="s">
        <v>135</v>
      </c>
      <c r="C632" s="492" t="s">
        <v>114</v>
      </c>
      <c r="D632" s="629" t="s">
        <v>408</v>
      </c>
      <c r="E632" s="629" t="s">
        <v>1369</v>
      </c>
      <c r="F632" s="1053">
        <v>46143.0</v>
      </c>
      <c r="G632" s="860" t="s">
        <v>1305</v>
      </c>
      <c r="H632" s="617" t="s">
        <v>2487</v>
      </c>
      <c r="I632" s="492" t="s">
        <v>2488</v>
      </c>
      <c r="J632" s="492" t="s">
        <v>190</v>
      </c>
      <c r="K632" s="643">
        <v>0.0</v>
      </c>
      <c r="L632" s="643">
        <v>0.0</v>
      </c>
      <c r="M632" s="622"/>
      <c r="N632" s="613"/>
      <c r="O632" s="1073"/>
      <c r="P632" s="1074">
        <v>46162.0</v>
      </c>
      <c r="Q632" s="1074">
        <v>46167.0</v>
      </c>
      <c r="R632" s="612">
        <f t="shared" si="121"/>
        <v>5</v>
      </c>
      <c r="S632" s="613"/>
      <c r="T632" s="612">
        <f t="shared" si="124"/>
        <v>-46162</v>
      </c>
      <c r="U632" s="612">
        <f t="shared" si="125"/>
        <v>-46167</v>
      </c>
      <c r="V632" s="613"/>
      <c r="W632" s="982">
        <f t="shared" si="112"/>
        <v>0</v>
      </c>
      <c r="X632" s="982">
        <f t="shared" si="113"/>
        <v>-46162</v>
      </c>
      <c r="Y632" s="612">
        <f t="shared" si="126"/>
        <v>-46162</v>
      </c>
      <c r="Z632" s="616"/>
      <c r="AA632" s="878"/>
      <c r="AB632" s="901"/>
      <c r="AC632" s="1051" t="s">
        <v>2489</v>
      </c>
      <c r="AD632" s="71"/>
      <c r="AE632" s="71"/>
      <c r="AF632" s="71"/>
      <c r="AG632" s="59"/>
    </row>
    <row r="633" ht="13.5" hidden="1" customHeight="1">
      <c r="A633" s="667" t="b">
        <v>0</v>
      </c>
      <c r="B633" s="635" t="s">
        <v>136</v>
      </c>
      <c r="C633" s="635" t="s">
        <v>114</v>
      </c>
      <c r="D633" s="492" t="s">
        <v>408</v>
      </c>
      <c r="E633" s="492" t="s">
        <v>1333</v>
      </c>
      <c r="F633" s="606">
        <v>46143.0</v>
      </c>
      <c r="G633" s="860" t="s">
        <v>1303</v>
      </c>
      <c r="H633" s="704" t="s">
        <v>2490</v>
      </c>
      <c r="I633" s="492" t="s">
        <v>2491</v>
      </c>
      <c r="J633" s="492" t="s">
        <v>190</v>
      </c>
      <c r="K633" s="643">
        <v>0.0</v>
      </c>
      <c r="L633" s="643">
        <v>0.0</v>
      </c>
      <c r="M633" s="1076"/>
      <c r="N633" s="610">
        <v>46162.0</v>
      </c>
      <c r="O633" s="809" t="s">
        <v>2492</v>
      </c>
      <c r="P633" s="639">
        <v>46139.0</v>
      </c>
      <c r="Q633" s="639">
        <v>46150.0</v>
      </c>
      <c r="R633" s="636">
        <f t="shared" si="121"/>
        <v>11</v>
      </c>
      <c r="S633" s="638"/>
      <c r="T633" s="612">
        <f t="shared" si="124"/>
        <v>-46139</v>
      </c>
      <c r="U633" s="980">
        <f t="shared" si="125"/>
        <v>-46150</v>
      </c>
      <c r="V633" s="638"/>
      <c r="W633" s="982">
        <f t="shared" si="112"/>
        <v>0</v>
      </c>
      <c r="X633" s="982">
        <f t="shared" si="113"/>
        <v>-46139</v>
      </c>
      <c r="Y633" s="638"/>
      <c r="Z633" s="980"/>
      <c r="AA633" s="984">
        <f t="shared" ref="AA633:AA635" si="127">Y633-V633</f>
        <v>0</v>
      </c>
      <c r="AB633" s="989"/>
      <c r="AC633" s="967"/>
      <c r="AD633" s="994"/>
      <c r="AE633" s="994"/>
      <c r="AF633" s="994"/>
      <c r="AG633" s="994"/>
    </row>
    <row r="634" ht="13.5" hidden="1" customHeight="1">
      <c r="A634" s="667" t="b">
        <v>0</v>
      </c>
      <c r="B634" s="635" t="s">
        <v>135</v>
      </c>
      <c r="C634" s="635" t="s">
        <v>114</v>
      </c>
      <c r="D634" s="629" t="s">
        <v>408</v>
      </c>
      <c r="E634" s="629" t="s">
        <v>1333</v>
      </c>
      <c r="F634" s="606">
        <v>46143.0</v>
      </c>
      <c r="G634" s="902" t="s">
        <v>1303</v>
      </c>
      <c r="H634" s="704" t="s">
        <v>2493</v>
      </c>
      <c r="I634" s="629" t="s">
        <v>2494</v>
      </c>
      <c r="J634" s="629" t="s">
        <v>190</v>
      </c>
      <c r="K634" s="643">
        <v>0.0</v>
      </c>
      <c r="L634" s="643">
        <v>0.0</v>
      </c>
      <c r="M634" s="1076"/>
      <c r="N634" s="610">
        <v>46162.0</v>
      </c>
      <c r="O634" s="809" t="s">
        <v>2386</v>
      </c>
      <c r="P634" s="639">
        <v>46122.0</v>
      </c>
      <c r="Q634" s="639">
        <v>46160.0</v>
      </c>
      <c r="R634" s="636">
        <f t="shared" si="121"/>
        <v>38</v>
      </c>
      <c r="S634" s="638"/>
      <c r="T634" s="612">
        <f t="shared" si="124"/>
        <v>-46122</v>
      </c>
      <c r="U634" s="980">
        <f t="shared" si="125"/>
        <v>-46160</v>
      </c>
      <c r="V634" s="638"/>
      <c r="W634" s="982">
        <f t="shared" si="112"/>
        <v>0</v>
      </c>
      <c r="X634" s="982">
        <f t="shared" si="113"/>
        <v>-46122</v>
      </c>
      <c r="Y634" s="638"/>
      <c r="Z634" s="980">
        <f t="shared" ref="Z634:Z635" si="128">Y634-P634</f>
        <v>-46122</v>
      </c>
      <c r="AA634" s="984">
        <f t="shared" si="127"/>
        <v>0</v>
      </c>
      <c r="AB634" s="1028"/>
      <c r="AC634" s="967" t="s">
        <v>2495</v>
      </c>
      <c r="AD634" s="994"/>
      <c r="AE634" s="994"/>
      <c r="AF634" s="994"/>
      <c r="AG634" s="994"/>
    </row>
    <row r="635" ht="13.5" hidden="1" customHeight="1">
      <c r="A635" s="667" t="b">
        <v>0</v>
      </c>
      <c r="B635" s="635" t="s">
        <v>135</v>
      </c>
      <c r="C635" s="635" t="s">
        <v>114</v>
      </c>
      <c r="D635" s="492" t="s">
        <v>408</v>
      </c>
      <c r="E635" s="492" t="s">
        <v>1333</v>
      </c>
      <c r="F635" s="606">
        <v>46143.0</v>
      </c>
      <c r="G635" s="860" t="s">
        <v>1304</v>
      </c>
      <c r="H635" s="704" t="s">
        <v>2493</v>
      </c>
      <c r="I635" s="492" t="s">
        <v>2494</v>
      </c>
      <c r="J635" s="492" t="s">
        <v>190</v>
      </c>
      <c r="K635" s="643">
        <v>0.0</v>
      </c>
      <c r="L635" s="643">
        <v>0.0</v>
      </c>
      <c r="M635" s="1076"/>
      <c r="N635" s="610">
        <v>46162.0</v>
      </c>
      <c r="O635" s="809" t="s">
        <v>2386</v>
      </c>
      <c r="P635" s="639">
        <v>46122.0</v>
      </c>
      <c r="Q635" s="639">
        <v>46160.0</v>
      </c>
      <c r="R635" s="636">
        <f t="shared" si="121"/>
        <v>38</v>
      </c>
      <c r="S635" s="638"/>
      <c r="T635" s="612">
        <f t="shared" si="124"/>
        <v>-46122</v>
      </c>
      <c r="U635" s="980">
        <f t="shared" si="125"/>
        <v>-46160</v>
      </c>
      <c r="V635" s="638"/>
      <c r="W635" s="982">
        <f t="shared" si="112"/>
        <v>0</v>
      </c>
      <c r="X635" s="982">
        <f t="shared" si="113"/>
        <v>-46122</v>
      </c>
      <c r="Y635" s="638"/>
      <c r="Z635" s="980">
        <f t="shared" si="128"/>
        <v>-46122</v>
      </c>
      <c r="AA635" s="984">
        <f t="shared" si="127"/>
        <v>0</v>
      </c>
      <c r="AB635" s="1028"/>
      <c r="AC635" s="967" t="s">
        <v>2495</v>
      </c>
      <c r="AD635" s="994"/>
      <c r="AE635" s="994"/>
      <c r="AF635" s="994"/>
      <c r="AG635" s="994"/>
    </row>
    <row r="636" ht="13.5" hidden="1" customHeight="1">
      <c r="A636" s="604" t="b">
        <v>0</v>
      </c>
      <c r="B636" s="492" t="s">
        <v>135</v>
      </c>
      <c r="C636" s="492" t="s">
        <v>134</v>
      </c>
      <c r="D636" s="629" t="s">
        <v>408</v>
      </c>
      <c r="E636" s="629" t="s">
        <v>2388</v>
      </c>
      <c r="F636" s="1053">
        <v>46143.0</v>
      </c>
      <c r="G636" s="902" t="s">
        <v>1303</v>
      </c>
      <c r="H636" s="634" t="s">
        <v>2496</v>
      </c>
      <c r="I636" s="629" t="s">
        <v>2497</v>
      </c>
      <c r="J636" s="492" t="s">
        <v>190</v>
      </c>
      <c r="K636" s="643">
        <v>0.0</v>
      </c>
      <c r="L636" s="643">
        <v>0.0</v>
      </c>
      <c r="M636" s="688"/>
      <c r="N636" s="610">
        <v>46222.0</v>
      </c>
      <c r="O636" s="860" t="s">
        <v>2498</v>
      </c>
      <c r="P636" s="610">
        <v>46157.0</v>
      </c>
      <c r="Q636" s="610">
        <v>46161.0</v>
      </c>
      <c r="R636" s="612">
        <f t="shared" si="121"/>
        <v>4</v>
      </c>
      <c r="S636" s="613"/>
      <c r="T636" s="612">
        <f t="shared" si="124"/>
        <v>-46157</v>
      </c>
      <c r="U636" s="612">
        <f t="shared" si="125"/>
        <v>-46161</v>
      </c>
      <c r="V636" s="613"/>
      <c r="W636" s="982">
        <f t="shared" si="112"/>
        <v>0</v>
      </c>
      <c r="X636" s="982">
        <f t="shared" si="113"/>
        <v>-46157</v>
      </c>
      <c r="Y636" s="612">
        <f t="shared" ref="Y636:Y638" si="129">V636-P636</f>
        <v>-46157</v>
      </c>
      <c r="Z636" s="616"/>
      <c r="AA636" s="878"/>
      <c r="AB636" s="901"/>
      <c r="AC636" s="1051" t="s">
        <v>2499</v>
      </c>
      <c r="AD636" s="71"/>
      <c r="AE636" s="71"/>
      <c r="AF636" s="71"/>
      <c r="AG636" s="59"/>
    </row>
    <row r="637" ht="13.5" hidden="1" customHeight="1">
      <c r="A637" s="604" t="b">
        <v>0</v>
      </c>
      <c r="B637" s="492" t="s">
        <v>135</v>
      </c>
      <c r="C637" s="492" t="s">
        <v>134</v>
      </c>
      <c r="D637" s="492" t="s">
        <v>408</v>
      </c>
      <c r="E637" s="492" t="s">
        <v>2388</v>
      </c>
      <c r="F637" s="1053">
        <v>46143.0</v>
      </c>
      <c r="G637" s="860" t="s">
        <v>1304</v>
      </c>
      <c r="H637" s="617" t="s">
        <v>2496</v>
      </c>
      <c r="I637" s="492" t="s">
        <v>2497</v>
      </c>
      <c r="J637" s="492" t="s">
        <v>190</v>
      </c>
      <c r="K637" s="643">
        <v>0.0</v>
      </c>
      <c r="L637" s="643">
        <v>0.0</v>
      </c>
      <c r="M637" s="688"/>
      <c r="N637" s="610">
        <v>46222.0</v>
      </c>
      <c r="O637" s="860" t="s">
        <v>2498</v>
      </c>
      <c r="P637" s="610">
        <v>46157.0</v>
      </c>
      <c r="Q637" s="610">
        <v>46161.0</v>
      </c>
      <c r="R637" s="612">
        <f t="shared" si="121"/>
        <v>4</v>
      </c>
      <c r="S637" s="613"/>
      <c r="T637" s="612">
        <f t="shared" si="124"/>
        <v>-46157</v>
      </c>
      <c r="U637" s="612">
        <f t="shared" si="125"/>
        <v>-46161</v>
      </c>
      <c r="V637" s="613"/>
      <c r="W637" s="982">
        <f t="shared" si="112"/>
        <v>0</v>
      </c>
      <c r="X637" s="982">
        <f t="shared" si="113"/>
        <v>-46157</v>
      </c>
      <c r="Y637" s="612">
        <f t="shared" si="129"/>
        <v>-46157</v>
      </c>
      <c r="Z637" s="616"/>
      <c r="AA637" s="878"/>
      <c r="AB637" s="901"/>
      <c r="AC637" s="1051" t="s">
        <v>2499</v>
      </c>
      <c r="AD637" s="71"/>
      <c r="AE637" s="71"/>
      <c r="AF637" s="71"/>
      <c r="AG637" s="59"/>
    </row>
    <row r="638" ht="13.5" hidden="1" customHeight="1">
      <c r="A638" s="604" t="b">
        <v>0</v>
      </c>
      <c r="B638" s="492" t="s">
        <v>136</v>
      </c>
      <c r="C638" s="492" t="s">
        <v>114</v>
      </c>
      <c r="D638" s="629" t="s">
        <v>408</v>
      </c>
      <c r="E638" s="629" t="s">
        <v>1333</v>
      </c>
      <c r="F638" s="606">
        <v>46143.0</v>
      </c>
      <c r="G638" s="1072"/>
      <c r="H638" s="492" t="s">
        <v>2500</v>
      </c>
      <c r="I638" s="492" t="s">
        <v>2501</v>
      </c>
      <c r="J638" s="629" t="s">
        <v>190</v>
      </c>
      <c r="K638" s="643">
        <v>0.0</v>
      </c>
      <c r="L638" s="643">
        <v>0.0</v>
      </c>
      <c r="M638" s="622"/>
      <c r="N638" s="613"/>
      <c r="O638" s="1072"/>
      <c r="P638" s="610">
        <v>46156.0</v>
      </c>
      <c r="Q638" s="610">
        <v>46161.0</v>
      </c>
      <c r="R638" s="612">
        <f t="shared" si="121"/>
        <v>5</v>
      </c>
      <c r="S638" s="613"/>
      <c r="T638" s="612">
        <f t="shared" si="124"/>
        <v>-46156</v>
      </c>
      <c r="U638" s="980">
        <f t="shared" si="125"/>
        <v>-46161</v>
      </c>
      <c r="V638" s="613"/>
      <c r="W638" s="982">
        <f t="shared" si="112"/>
        <v>0</v>
      </c>
      <c r="X638" s="982">
        <f t="shared" si="113"/>
        <v>-46156</v>
      </c>
      <c r="Y638" s="612">
        <f t="shared" si="129"/>
        <v>-46156</v>
      </c>
      <c r="Z638" s="620"/>
      <c r="AA638" s="984">
        <f t="shared" ref="AA638:AA640" si="130">Y638-V638</f>
        <v>-46156</v>
      </c>
      <c r="AB638" s="978"/>
      <c r="AC638" s="1049"/>
      <c r="AD638" s="71"/>
      <c r="AE638" s="71"/>
      <c r="AF638" s="71"/>
      <c r="AG638" s="59"/>
    </row>
    <row r="639" ht="13.5" hidden="1" customHeight="1">
      <c r="A639" s="667" t="b">
        <v>0</v>
      </c>
      <c r="B639" s="635" t="s">
        <v>135</v>
      </c>
      <c r="C639" s="635" t="s">
        <v>134</v>
      </c>
      <c r="D639" s="492" t="s">
        <v>864</v>
      </c>
      <c r="E639" s="492" t="s">
        <v>1356</v>
      </c>
      <c r="F639" s="606">
        <v>46113.0</v>
      </c>
      <c r="G639" s="910"/>
      <c r="H639" s="704" t="s">
        <v>2502</v>
      </c>
      <c r="I639" s="492" t="s">
        <v>1347</v>
      </c>
      <c r="J639" s="492" t="s">
        <v>190</v>
      </c>
      <c r="K639" s="643">
        <v>0.0</v>
      </c>
      <c r="L639" s="643">
        <v>0.0</v>
      </c>
      <c r="M639" s="1076"/>
      <c r="N639" s="610"/>
      <c r="O639" s="809" t="s">
        <v>2503</v>
      </c>
      <c r="P639" s="639">
        <v>46126.0</v>
      </c>
      <c r="Q639" s="639">
        <v>46127.0</v>
      </c>
      <c r="R639" s="636">
        <f t="shared" si="121"/>
        <v>1</v>
      </c>
      <c r="S639" s="638"/>
      <c r="T639" s="980"/>
      <c r="U639" s="980"/>
      <c r="V639" s="638"/>
      <c r="W639" s="982">
        <f t="shared" si="112"/>
        <v>0</v>
      </c>
      <c r="X639" s="982">
        <f t="shared" si="113"/>
        <v>-46126</v>
      </c>
      <c r="Y639" s="638"/>
      <c r="Z639" s="980"/>
      <c r="AA639" s="984">
        <f t="shared" si="130"/>
        <v>0</v>
      </c>
      <c r="AB639" s="1028"/>
      <c r="AC639" s="967"/>
      <c r="AD639" s="994"/>
      <c r="AE639" s="1023"/>
      <c r="AF639" s="994"/>
      <c r="AG639" s="994"/>
    </row>
    <row r="640" ht="13.5" hidden="1" customHeight="1">
      <c r="A640" s="1081" t="b">
        <v>0</v>
      </c>
      <c r="B640" s="635" t="s">
        <v>135</v>
      </c>
      <c r="C640" s="635" t="s">
        <v>114</v>
      </c>
      <c r="D640" s="629" t="s">
        <v>864</v>
      </c>
      <c r="E640" s="629" t="s">
        <v>1369</v>
      </c>
      <c r="F640" s="628">
        <v>46113.0</v>
      </c>
      <c r="G640" s="920"/>
      <c r="H640" s="704" t="s">
        <v>2504</v>
      </c>
      <c r="I640" s="629" t="s">
        <v>2505</v>
      </c>
      <c r="J640" s="645" t="s">
        <v>190</v>
      </c>
      <c r="K640" s="643">
        <v>0.0</v>
      </c>
      <c r="L640" s="643">
        <v>0.0</v>
      </c>
      <c r="M640" s="1076"/>
      <c r="N640" s="610"/>
      <c r="O640" s="945"/>
      <c r="P640" s="639">
        <v>46080.0</v>
      </c>
      <c r="Q640" s="639">
        <v>46085.0</v>
      </c>
      <c r="R640" s="636"/>
      <c r="S640" s="638"/>
      <c r="T640" s="980">
        <f t="shared" ref="T640:T643" si="131">S640-P640</f>
        <v>-46080</v>
      </c>
      <c r="U640" s="980">
        <f t="shared" ref="U640:U643" si="132">S640-Q640</f>
        <v>-46085</v>
      </c>
      <c r="V640" s="638"/>
      <c r="W640" s="982">
        <f t="shared" si="112"/>
        <v>0</v>
      </c>
      <c r="X640" s="982">
        <f t="shared" si="113"/>
        <v>-46080</v>
      </c>
      <c r="Y640" s="638"/>
      <c r="Z640" s="980">
        <f>Y640-P640</f>
        <v>-46080</v>
      </c>
      <c r="AA640" s="984">
        <f t="shared" si="130"/>
        <v>0</v>
      </c>
      <c r="AB640" s="1028"/>
      <c r="AC640" s="967" t="s">
        <v>2506</v>
      </c>
      <c r="AD640" s="994"/>
      <c r="AE640" s="1023"/>
      <c r="AF640" s="994"/>
      <c r="AG640" s="994"/>
    </row>
    <row r="641" ht="13.5" hidden="1" customHeight="1">
      <c r="A641" s="637" t="b">
        <v>0</v>
      </c>
      <c r="B641" s="635" t="s">
        <v>135</v>
      </c>
      <c r="C641" s="635" t="s">
        <v>114</v>
      </c>
      <c r="D641" s="492" t="s">
        <v>480</v>
      </c>
      <c r="E641" s="492" t="s">
        <v>1333</v>
      </c>
      <c r="F641" s="606">
        <v>46082.0</v>
      </c>
      <c r="G641" s="860" t="s">
        <v>1303</v>
      </c>
      <c r="H641" s="704" t="s">
        <v>2507</v>
      </c>
      <c r="I641" s="492" t="s">
        <v>2508</v>
      </c>
      <c r="J641" s="649" t="s">
        <v>190</v>
      </c>
      <c r="K641" s="643">
        <v>0.0</v>
      </c>
      <c r="L641" s="643">
        <v>0.0</v>
      </c>
      <c r="M641" s="622">
        <v>49000.0</v>
      </c>
      <c r="N641" s="610">
        <v>46107.0</v>
      </c>
      <c r="O641" s="809" t="s">
        <v>2509</v>
      </c>
      <c r="P641" s="639">
        <v>46092.0</v>
      </c>
      <c r="Q641" s="639">
        <v>46105.0</v>
      </c>
      <c r="R641" s="636">
        <f t="shared" ref="R641:R643" si="133">Q641-P641</f>
        <v>13</v>
      </c>
      <c r="S641" s="639">
        <v>46105.0</v>
      </c>
      <c r="T641" s="980">
        <f t="shared" si="131"/>
        <v>13</v>
      </c>
      <c r="U641" s="980">
        <f t="shared" si="132"/>
        <v>0</v>
      </c>
      <c r="V641" s="638"/>
      <c r="W641" s="982">
        <f t="shared" si="112"/>
        <v>-46105</v>
      </c>
      <c r="X641" s="982">
        <f t="shared" si="113"/>
        <v>-46092</v>
      </c>
      <c r="Y641" s="638"/>
      <c r="Z641" s="656"/>
      <c r="AA641" s="1077"/>
      <c r="AB641" s="989"/>
      <c r="AC641" s="967" t="s">
        <v>2510</v>
      </c>
      <c r="AD641" s="994"/>
      <c r="AE641" s="994"/>
      <c r="AF641" s="994"/>
      <c r="AG641" s="994"/>
    </row>
    <row r="642" ht="13.5" hidden="1" customHeight="1">
      <c r="A642" s="667" t="b">
        <v>0</v>
      </c>
      <c r="B642" s="635" t="s">
        <v>135</v>
      </c>
      <c r="C642" s="635" t="s">
        <v>114</v>
      </c>
      <c r="D642" s="629" t="s">
        <v>480</v>
      </c>
      <c r="E642" s="629" t="s">
        <v>1333</v>
      </c>
      <c r="F642" s="628">
        <v>46082.0</v>
      </c>
      <c r="G642" s="902" t="s">
        <v>1304</v>
      </c>
      <c r="H642" s="704" t="s">
        <v>2507</v>
      </c>
      <c r="I642" s="629" t="s">
        <v>2508</v>
      </c>
      <c r="J642" s="645" t="s">
        <v>190</v>
      </c>
      <c r="K642" s="643">
        <v>0.0</v>
      </c>
      <c r="L642" s="643">
        <v>0.0</v>
      </c>
      <c r="M642" s="622">
        <v>64000.0</v>
      </c>
      <c r="N642" s="610">
        <v>46107.0</v>
      </c>
      <c r="O642" s="809" t="s">
        <v>2509</v>
      </c>
      <c r="P642" s="639">
        <v>46092.0</v>
      </c>
      <c r="Q642" s="639">
        <v>46105.0</v>
      </c>
      <c r="R642" s="636">
        <f t="shared" si="133"/>
        <v>13</v>
      </c>
      <c r="S642" s="639">
        <v>46105.0</v>
      </c>
      <c r="T642" s="980">
        <f t="shared" si="131"/>
        <v>13</v>
      </c>
      <c r="U642" s="980">
        <f t="shared" si="132"/>
        <v>0</v>
      </c>
      <c r="V642" s="638"/>
      <c r="W642" s="982">
        <f t="shared" si="112"/>
        <v>-46105</v>
      </c>
      <c r="X642" s="982">
        <f t="shared" si="113"/>
        <v>-46092</v>
      </c>
      <c r="Y642" s="638"/>
      <c r="Z642" s="656"/>
      <c r="AA642" s="1077"/>
      <c r="AB642" s="989"/>
      <c r="AC642" s="967" t="s">
        <v>2510</v>
      </c>
      <c r="AD642" s="994"/>
      <c r="AE642" s="994"/>
      <c r="AF642" s="994"/>
      <c r="AG642" s="994"/>
    </row>
    <row r="643" ht="13.5" hidden="1" customHeight="1">
      <c r="A643" s="1162" t="b">
        <v>0</v>
      </c>
      <c r="B643" s="996" t="s">
        <v>113</v>
      </c>
      <c r="C643" s="996" t="s">
        <v>114</v>
      </c>
      <c r="D643" s="492" t="s">
        <v>480</v>
      </c>
      <c r="E643" s="492" t="s">
        <v>1356</v>
      </c>
      <c r="F643" s="606">
        <v>46082.0</v>
      </c>
      <c r="G643" s="860" t="s">
        <v>1313</v>
      </c>
      <c r="H643" s="910" t="s">
        <v>1380</v>
      </c>
      <c r="I643" s="910" t="s">
        <v>1381</v>
      </c>
      <c r="J643" s="910" t="s">
        <v>190</v>
      </c>
      <c r="K643" s="997">
        <v>0.0</v>
      </c>
      <c r="L643" s="997">
        <v>0.0</v>
      </c>
      <c r="M643" s="905">
        <v>17000.0</v>
      </c>
      <c r="N643" s="610"/>
      <c r="O643" s="992" t="s">
        <v>2511</v>
      </c>
      <c r="P643" s="1000">
        <v>46028.0</v>
      </c>
      <c r="Q643" s="1000">
        <v>46030.0</v>
      </c>
      <c r="R643" s="980">
        <f t="shared" si="133"/>
        <v>2</v>
      </c>
      <c r="S643" s="610">
        <v>46030.0</v>
      </c>
      <c r="T643" s="980">
        <f t="shared" si="131"/>
        <v>2</v>
      </c>
      <c r="U643" s="980">
        <f t="shared" si="132"/>
        <v>0</v>
      </c>
      <c r="V643" s="981">
        <v>46030.0</v>
      </c>
      <c r="W643" s="982">
        <f t="shared" si="112"/>
        <v>0</v>
      </c>
      <c r="X643" s="982">
        <f t="shared" si="113"/>
        <v>2</v>
      </c>
      <c r="Y643" s="981"/>
      <c r="Z643" s="980">
        <f>Y643-P643</f>
        <v>-46028</v>
      </c>
      <c r="AA643" s="984">
        <f>Y643-V643</f>
        <v>-46030</v>
      </c>
      <c r="AB643" s="1163"/>
      <c r="AC643" s="1164" t="s">
        <v>2512</v>
      </c>
      <c r="AD643" s="1165"/>
      <c r="AE643" s="1165"/>
      <c r="AF643" s="1165"/>
      <c r="AG643" s="1165"/>
    </row>
    <row r="644" ht="13.5" hidden="1" customHeight="1">
      <c r="A644" s="667" t="b">
        <v>0</v>
      </c>
      <c r="B644" s="635" t="s">
        <v>138</v>
      </c>
      <c r="C644" s="635" t="s">
        <v>134</v>
      </c>
      <c r="D644" s="629" t="s">
        <v>408</v>
      </c>
      <c r="E644" s="629" t="s">
        <v>1333</v>
      </c>
      <c r="F644" s="628">
        <v>46082.0</v>
      </c>
      <c r="G644" s="902" t="s">
        <v>1303</v>
      </c>
      <c r="H644" s="704" t="s">
        <v>2513</v>
      </c>
      <c r="I644" s="629" t="s">
        <v>840</v>
      </c>
      <c r="J644" s="645" t="s">
        <v>190</v>
      </c>
      <c r="K644" s="643">
        <v>0.0</v>
      </c>
      <c r="L644" s="643">
        <v>0.0</v>
      </c>
      <c r="M644" s="1076"/>
      <c r="N644" s="610"/>
      <c r="O644" s="809"/>
      <c r="P644" s="639">
        <v>46094.0</v>
      </c>
      <c r="Q644" s="639">
        <v>46112.0</v>
      </c>
      <c r="R644" s="636"/>
      <c r="S644" s="638"/>
      <c r="T644" s="656"/>
      <c r="U644" s="656"/>
      <c r="V644" s="638"/>
      <c r="W644" s="640"/>
      <c r="X644" s="640"/>
      <c r="Y644" s="638"/>
      <c r="Z644" s="656"/>
      <c r="AA644" s="1077"/>
      <c r="AB644" s="989"/>
      <c r="AC644" s="967" t="s">
        <v>2514</v>
      </c>
      <c r="AD644" s="994"/>
      <c r="AE644" s="994"/>
      <c r="AF644" s="994"/>
      <c r="AG644" s="994"/>
    </row>
    <row r="645" ht="13.5" hidden="1" customHeight="1">
      <c r="A645" s="1081" t="b">
        <v>0</v>
      </c>
      <c r="B645" s="635" t="s">
        <v>136</v>
      </c>
      <c r="C645" s="635" t="s">
        <v>114</v>
      </c>
      <c r="D645" s="492" t="s">
        <v>864</v>
      </c>
      <c r="E645" s="492" t="s">
        <v>1333</v>
      </c>
      <c r="F645" s="606">
        <v>46113.0</v>
      </c>
      <c r="G645" s="910"/>
      <c r="H645" s="704" t="s">
        <v>2515</v>
      </c>
      <c r="I645" s="492" t="s">
        <v>2516</v>
      </c>
      <c r="J645" s="649" t="s">
        <v>190</v>
      </c>
      <c r="K645" s="643">
        <v>0.0</v>
      </c>
      <c r="L645" s="643">
        <v>0.0</v>
      </c>
      <c r="M645" s="1076"/>
      <c r="N645" s="610"/>
      <c r="O645" s="809"/>
      <c r="P645" s="639">
        <v>46094.0</v>
      </c>
      <c r="Q645" s="639">
        <v>46107.0</v>
      </c>
      <c r="R645" s="636"/>
      <c r="S645" s="638"/>
      <c r="T645" s="980">
        <f>S645-P645</f>
        <v>-46094</v>
      </c>
      <c r="U645" s="980">
        <f>S645-Q645</f>
        <v>-46107</v>
      </c>
      <c r="V645" s="638"/>
      <c r="W645" s="982">
        <f>V645-S645</f>
        <v>0</v>
      </c>
      <c r="X645" s="982">
        <f>V645-P645</f>
        <v>-46094</v>
      </c>
      <c r="Y645" s="638"/>
      <c r="Z645" s="980">
        <f>Y645-P645</f>
        <v>-46094</v>
      </c>
      <c r="AA645" s="984">
        <f>Y645-V645</f>
        <v>0</v>
      </c>
      <c r="AB645" s="1028"/>
      <c r="AC645" s="967"/>
      <c r="AD645" s="994"/>
      <c r="AE645" s="1023"/>
      <c r="AF645" s="994"/>
      <c r="AG645" s="994"/>
    </row>
    <row r="646" ht="13.5" hidden="1" customHeight="1">
      <c r="A646" s="667" t="b">
        <v>0</v>
      </c>
      <c r="B646" s="635" t="s">
        <v>138</v>
      </c>
      <c r="C646" s="635" t="s">
        <v>134</v>
      </c>
      <c r="D646" s="629" t="s">
        <v>408</v>
      </c>
      <c r="E646" s="629" t="s">
        <v>1333</v>
      </c>
      <c r="F646" s="628">
        <v>46082.0</v>
      </c>
      <c r="G646" s="902" t="s">
        <v>1304</v>
      </c>
      <c r="H646" s="704" t="s">
        <v>2513</v>
      </c>
      <c r="I646" s="629" t="s">
        <v>840</v>
      </c>
      <c r="J646" s="645" t="s">
        <v>190</v>
      </c>
      <c r="K646" s="643">
        <v>0.0</v>
      </c>
      <c r="L646" s="643">
        <v>0.0</v>
      </c>
      <c r="M646" s="1076"/>
      <c r="N646" s="610"/>
      <c r="O646" s="809"/>
      <c r="P646" s="639">
        <v>46094.0</v>
      </c>
      <c r="Q646" s="639">
        <v>46112.0</v>
      </c>
      <c r="R646" s="636"/>
      <c r="S646" s="638"/>
      <c r="T646" s="656"/>
      <c r="U646" s="656"/>
      <c r="V646" s="638"/>
      <c r="W646" s="640"/>
      <c r="X646" s="640"/>
      <c r="Y646" s="638"/>
      <c r="Z646" s="656"/>
      <c r="AA646" s="1077"/>
      <c r="AB646" s="989"/>
      <c r="AC646" s="967" t="s">
        <v>2514</v>
      </c>
      <c r="AD646" s="994"/>
      <c r="AE646" s="994"/>
      <c r="AF646" s="994"/>
      <c r="AG646" s="994"/>
    </row>
    <row r="647" ht="13.5" hidden="1" customHeight="1">
      <c r="A647" s="604" t="b">
        <v>0</v>
      </c>
      <c r="B647" s="492" t="s">
        <v>136</v>
      </c>
      <c r="C647" s="492" t="s">
        <v>134</v>
      </c>
      <c r="D647" s="492" t="s">
        <v>408</v>
      </c>
      <c r="E647" s="492" t="s">
        <v>1333</v>
      </c>
      <c r="F647" s="606">
        <v>46143.0</v>
      </c>
      <c r="G647" s="860" t="s">
        <v>1305</v>
      </c>
      <c r="H647" s="492" t="s">
        <v>2010</v>
      </c>
      <c r="I647" s="492" t="s">
        <v>2011</v>
      </c>
      <c r="J647" s="492" t="s">
        <v>190</v>
      </c>
      <c r="K647" s="643">
        <v>0.0</v>
      </c>
      <c r="L647" s="643">
        <v>0.0</v>
      </c>
      <c r="M647" s="622"/>
      <c r="N647" s="613"/>
      <c r="O647" s="1073"/>
      <c r="P647" s="610">
        <v>46162.0</v>
      </c>
      <c r="Q647" s="610">
        <v>46163.0</v>
      </c>
      <c r="R647" s="612">
        <f t="shared" ref="R647:R650" si="134">Q647-P647</f>
        <v>1</v>
      </c>
      <c r="S647" s="613"/>
      <c r="T647" s="612">
        <f t="shared" ref="T647:T652" si="135">S647-P647</f>
        <v>-46162</v>
      </c>
      <c r="U647" s="612">
        <f t="shared" ref="U647:U652" si="136">S647-Q647</f>
        <v>-46163</v>
      </c>
      <c r="V647" s="613"/>
      <c r="W647" s="982">
        <f t="shared" ref="W647:W652" si="137">V647-S647</f>
        <v>0</v>
      </c>
      <c r="X647" s="982">
        <f t="shared" ref="X647:X652" si="138">V647-P647</f>
        <v>-46162</v>
      </c>
      <c r="Y647" s="612">
        <f t="shared" ref="Y647:Y650" si="139">V647-P647</f>
        <v>-46162</v>
      </c>
      <c r="Z647" s="620"/>
      <c r="AA647" s="124"/>
      <c r="AB647" s="901" t="s">
        <v>2118</v>
      </c>
      <c r="AC647" s="1051" t="s">
        <v>2517</v>
      </c>
      <c r="AD647" s="71"/>
      <c r="AE647" s="71"/>
      <c r="AF647" s="71"/>
      <c r="AG647" s="59"/>
    </row>
    <row r="648" ht="13.5" hidden="1" customHeight="1">
      <c r="A648" s="604" t="b">
        <v>0</v>
      </c>
      <c r="B648" s="492" t="s">
        <v>136</v>
      </c>
      <c r="C648" s="492" t="s">
        <v>134</v>
      </c>
      <c r="D648" s="492" t="s">
        <v>408</v>
      </c>
      <c r="E648" s="629" t="s">
        <v>1630</v>
      </c>
      <c r="F648" s="606">
        <v>46143.0</v>
      </c>
      <c r="G648" s="860" t="s">
        <v>1305</v>
      </c>
      <c r="H648" s="617" t="s">
        <v>2239</v>
      </c>
      <c r="I648" s="492" t="s">
        <v>2240</v>
      </c>
      <c r="J648" s="492" t="s">
        <v>190</v>
      </c>
      <c r="K648" s="643">
        <v>0.0</v>
      </c>
      <c r="L648" s="643">
        <v>0.0</v>
      </c>
      <c r="M648" s="622"/>
      <c r="N648" s="674"/>
      <c r="O648" s="1094"/>
      <c r="P648" s="1094">
        <v>46161.0</v>
      </c>
      <c r="Q648" s="1094">
        <v>46162.0</v>
      </c>
      <c r="R648" s="612">
        <f t="shared" si="134"/>
        <v>1</v>
      </c>
      <c r="S648" s="613"/>
      <c r="T648" s="612">
        <f t="shared" si="135"/>
        <v>-46161</v>
      </c>
      <c r="U648" s="612">
        <f t="shared" si="136"/>
        <v>-46162</v>
      </c>
      <c r="V648" s="613"/>
      <c r="W648" s="982">
        <f t="shared" si="137"/>
        <v>0</v>
      </c>
      <c r="X648" s="982">
        <f t="shared" si="138"/>
        <v>-46161</v>
      </c>
      <c r="Y648" s="612">
        <f t="shared" si="139"/>
        <v>-46161</v>
      </c>
      <c r="Z648" s="616"/>
      <c r="AA648" s="878"/>
      <c r="AB648" s="901" t="s">
        <v>2118</v>
      </c>
      <c r="AC648" s="1051" t="s">
        <v>2518</v>
      </c>
      <c r="AD648" s="71"/>
      <c r="AE648" s="71"/>
      <c r="AF648" s="71"/>
      <c r="AG648" s="59"/>
    </row>
    <row r="649" ht="13.5" hidden="1" customHeight="1">
      <c r="A649" s="604" t="b">
        <v>0</v>
      </c>
      <c r="B649" s="492" t="s">
        <v>138</v>
      </c>
      <c r="C649" s="492" t="s">
        <v>114</v>
      </c>
      <c r="D649" s="492" t="s">
        <v>408</v>
      </c>
      <c r="E649" s="492" t="s">
        <v>1421</v>
      </c>
      <c r="F649" s="606">
        <v>46143.0</v>
      </c>
      <c r="G649" s="860" t="s">
        <v>1305</v>
      </c>
      <c r="H649" s="617" t="s">
        <v>1983</v>
      </c>
      <c r="I649" s="492" t="s">
        <v>1984</v>
      </c>
      <c r="J649" s="492" t="s">
        <v>190</v>
      </c>
      <c r="K649" s="643">
        <v>0.0</v>
      </c>
      <c r="L649" s="643">
        <v>0.0</v>
      </c>
      <c r="M649" s="688"/>
      <c r="N649" s="613"/>
      <c r="O649" s="1073"/>
      <c r="P649" s="610">
        <v>46160.0</v>
      </c>
      <c r="Q649" s="610">
        <v>46161.0</v>
      </c>
      <c r="R649" s="612">
        <f t="shared" si="134"/>
        <v>1</v>
      </c>
      <c r="S649" s="613"/>
      <c r="T649" s="612">
        <f t="shared" si="135"/>
        <v>-46160</v>
      </c>
      <c r="U649" s="612">
        <f t="shared" si="136"/>
        <v>-46161</v>
      </c>
      <c r="V649" s="613"/>
      <c r="W649" s="982">
        <f t="shared" si="137"/>
        <v>0</v>
      </c>
      <c r="X649" s="982">
        <f t="shared" si="138"/>
        <v>-46160</v>
      </c>
      <c r="Y649" s="612">
        <f t="shared" si="139"/>
        <v>-46160</v>
      </c>
      <c r="Z649" s="616"/>
      <c r="AA649" s="878"/>
      <c r="AB649" s="901" t="s">
        <v>1477</v>
      </c>
      <c r="AC649" s="1051" t="s">
        <v>2519</v>
      </c>
      <c r="AD649" s="71"/>
      <c r="AE649" s="71"/>
      <c r="AF649" s="71"/>
      <c r="AG649" s="59"/>
    </row>
    <row r="650" ht="13.5" hidden="1" customHeight="1">
      <c r="A650" s="604" t="b">
        <v>0</v>
      </c>
      <c r="B650" s="492" t="s">
        <v>135</v>
      </c>
      <c r="C650" s="492" t="s">
        <v>114</v>
      </c>
      <c r="D650" s="629" t="s">
        <v>408</v>
      </c>
      <c r="E650" s="629" t="s">
        <v>1995</v>
      </c>
      <c r="F650" s="628">
        <v>46143.0</v>
      </c>
      <c r="G650" s="860" t="s">
        <v>1305</v>
      </c>
      <c r="H650" s="617" t="s">
        <v>1996</v>
      </c>
      <c r="I650" s="492" t="s">
        <v>1997</v>
      </c>
      <c r="J650" s="629" t="s">
        <v>190</v>
      </c>
      <c r="K650" s="643">
        <v>0.0</v>
      </c>
      <c r="L650" s="643">
        <v>0.0</v>
      </c>
      <c r="M650" s="609"/>
      <c r="N650" s="610"/>
      <c r="O650" s="860"/>
      <c r="P650" s="610">
        <v>46156.0</v>
      </c>
      <c r="Q650" s="610">
        <v>46164.0</v>
      </c>
      <c r="R650" s="612">
        <f t="shared" si="134"/>
        <v>8</v>
      </c>
      <c r="S650" s="613"/>
      <c r="T650" s="612">
        <f t="shared" si="135"/>
        <v>-46156</v>
      </c>
      <c r="U650" s="980">
        <f t="shared" si="136"/>
        <v>-46164</v>
      </c>
      <c r="V650" s="613"/>
      <c r="W650" s="982">
        <f t="shared" si="137"/>
        <v>0</v>
      </c>
      <c r="X650" s="982">
        <f t="shared" si="138"/>
        <v>-46156</v>
      </c>
      <c r="Y650" s="612">
        <f t="shared" si="139"/>
        <v>-46156</v>
      </c>
      <c r="Z650" s="616"/>
      <c r="AA650" s="984">
        <f>Y650-V650</f>
        <v>-46156</v>
      </c>
      <c r="AB650" s="901" t="s">
        <v>1477</v>
      </c>
      <c r="AC650" s="1051" t="s">
        <v>2520</v>
      </c>
      <c r="AD650" s="71"/>
      <c r="AE650" s="71"/>
      <c r="AF650" s="71"/>
      <c r="AG650" s="59"/>
    </row>
    <row r="651" ht="13.5" hidden="1" customHeight="1">
      <c r="A651" s="667" t="b">
        <v>0</v>
      </c>
      <c r="B651" s="635" t="s">
        <v>138</v>
      </c>
      <c r="C651" s="635" t="s">
        <v>134</v>
      </c>
      <c r="D651" s="492" t="s">
        <v>408</v>
      </c>
      <c r="E651" s="492" t="s">
        <v>1333</v>
      </c>
      <c r="F651" s="606">
        <v>46082.0</v>
      </c>
      <c r="G651" s="860" t="s">
        <v>1303</v>
      </c>
      <c r="H651" s="704" t="s">
        <v>2521</v>
      </c>
      <c r="I651" s="492" t="s">
        <v>2522</v>
      </c>
      <c r="J651" s="649" t="s">
        <v>190</v>
      </c>
      <c r="K651" s="643">
        <v>0.0</v>
      </c>
      <c r="L651" s="643">
        <v>0.0</v>
      </c>
      <c r="M651" s="1076"/>
      <c r="N651" s="610"/>
      <c r="O651" s="809"/>
      <c r="P651" s="639">
        <v>46104.0</v>
      </c>
      <c r="Q651" s="639">
        <v>46105.0</v>
      </c>
      <c r="R651" s="636"/>
      <c r="S651" s="638"/>
      <c r="T651" s="980">
        <f t="shared" si="135"/>
        <v>-46104</v>
      </c>
      <c r="U651" s="980">
        <f t="shared" si="136"/>
        <v>-46105</v>
      </c>
      <c r="V651" s="638"/>
      <c r="W651" s="982">
        <f t="shared" si="137"/>
        <v>0</v>
      </c>
      <c r="X651" s="982">
        <f t="shared" si="138"/>
        <v>-46104</v>
      </c>
      <c r="Y651" s="638"/>
      <c r="Z651" s="656"/>
      <c r="AA651" s="1077"/>
      <c r="AB651" s="989"/>
      <c r="AC651" s="967" t="s">
        <v>2523</v>
      </c>
      <c r="AD651" s="994"/>
      <c r="AE651" s="994"/>
      <c r="AF651" s="994"/>
      <c r="AG651" s="994"/>
    </row>
    <row r="652" ht="13.5" hidden="1" customHeight="1">
      <c r="A652" s="604" t="b">
        <v>0</v>
      </c>
      <c r="B652" s="492" t="s">
        <v>138</v>
      </c>
      <c r="C652" s="492" t="s">
        <v>114</v>
      </c>
      <c r="D652" s="492" t="s">
        <v>408</v>
      </c>
      <c r="E652" s="629" t="s">
        <v>1511</v>
      </c>
      <c r="F652" s="606">
        <v>46143.0</v>
      </c>
      <c r="G652" s="860" t="s">
        <v>1305</v>
      </c>
      <c r="H652" s="617" t="s">
        <v>1979</v>
      </c>
      <c r="I652" s="492" t="s">
        <v>1980</v>
      </c>
      <c r="J652" s="629" t="s">
        <v>190</v>
      </c>
      <c r="K652" s="643">
        <v>0.0</v>
      </c>
      <c r="L652" s="643">
        <v>0.0</v>
      </c>
      <c r="M652" s="622"/>
      <c r="N652" s="610"/>
      <c r="O652" s="860"/>
      <c r="P652" s="610">
        <v>46154.0</v>
      </c>
      <c r="Q652" s="610">
        <v>46162.0</v>
      </c>
      <c r="R652" s="612">
        <f>Q652-P652</f>
        <v>8</v>
      </c>
      <c r="S652" s="613"/>
      <c r="T652" s="612">
        <f t="shared" si="135"/>
        <v>-46154</v>
      </c>
      <c r="U652" s="980">
        <f t="shared" si="136"/>
        <v>-46162</v>
      </c>
      <c r="V652" s="613"/>
      <c r="W652" s="982">
        <f t="shared" si="137"/>
        <v>0</v>
      </c>
      <c r="X652" s="982">
        <f t="shared" si="138"/>
        <v>-46154</v>
      </c>
      <c r="Y652" s="612">
        <f>V652-P652</f>
        <v>-46154</v>
      </c>
      <c r="Z652" s="620"/>
      <c r="AA652" s="124"/>
      <c r="AB652" s="901" t="s">
        <v>2118</v>
      </c>
      <c r="AC652" s="1051" t="s">
        <v>2524</v>
      </c>
      <c r="AD652" s="71"/>
      <c r="AE652" s="71"/>
      <c r="AF652" s="71"/>
      <c r="AG652" s="59"/>
    </row>
    <row r="653" ht="13.5" hidden="1" customHeight="1">
      <c r="A653" s="985" t="b">
        <v>0</v>
      </c>
      <c r="B653" s="986" t="s">
        <v>135</v>
      </c>
      <c r="C653" s="986" t="s">
        <v>134</v>
      </c>
      <c r="D653" s="492" t="s">
        <v>408</v>
      </c>
      <c r="E653" s="649" t="s">
        <v>1511</v>
      </c>
      <c r="F653" s="606">
        <v>46082.0</v>
      </c>
      <c r="G653" s="860" t="s">
        <v>1305</v>
      </c>
      <c r="H653" s="959" t="s">
        <v>1778</v>
      </c>
      <c r="I653" s="649" t="s">
        <v>1779</v>
      </c>
      <c r="J653" s="649" t="s">
        <v>190</v>
      </c>
      <c r="K653" s="987">
        <v>0.0</v>
      </c>
      <c r="L653" s="987">
        <v>0.0</v>
      </c>
      <c r="M653" s="1104"/>
      <c r="N653" s="988"/>
      <c r="O653" s="1105"/>
      <c r="P653" s="988">
        <v>46093.0</v>
      </c>
      <c r="Q653" s="988">
        <v>46111.0</v>
      </c>
      <c r="R653" s="1108"/>
      <c r="S653" s="639"/>
      <c r="T653" s="980"/>
      <c r="U653" s="980"/>
      <c r="V653" s="639"/>
      <c r="W653" s="982"/>
      <c r="X653" s="982"/>
      <c r="Y653" s="1107"/>
      <c r="Z653" s="1108"/>
      <c r="AA653" s="1166"/>
      <c r="AB653" s="92" t="s">
        <v>2118</v>
      </c>
      <c r="AC653" s="1122" t="s">
        <v>2525</v>
      </c>
      <c r="AD653" s="1010"/>
      <c r="AE653" s="1010"/>
      <c r="AF653" s="1010"/>
      <c r="AG653" s="1010"/>
    </row>
    <row r="654" ht="13.5" hidden="1" customHeight="1">
      <c r="A654" s="604" t="b">
        <v>0</v>
      </c>
      <c r="B654" s="492" t="s">
        <v>135</v>
      </c>
      <c r="C654" s="492" t="s">
        <v>134</v>
      </c>
      <c r="D654" s="629" t="s">
        <v>408</v>
      </c>
      <c r="E654" s="629" t="s">
        <v>1608</v>
      </c>
      <c r="F654" s="606">
        <v>46082.0</v>
      </c>
      <c r="G654" s="860" t="s">
        <v>1303</v>
      </c>
      <c r="H654" s="931" t="s">
        <v>2526</v>
      </c>
      <c r="I654" s="492" t="s">
        <v>2527</v>
      </c>
      <c r="J654" s="492" t="s">
        <v>190</v>
      </c>
      <c r="K654" s="618">
        <v>0.0</v>
      </c>
      <c r="L654" s="618">
        <v>0.0</v>
      </c>
      <c r="M654" s="622"/>
      <c r="N654" s="639">
        <v>46101.0</v>
      </c>
      <c r="O654" s="809" t="s">
        <v>2528</v>
      </c>
      <c r="P654" s="610">
        <v>46065.0</v>
      </c>
      <c r="Q654" s="610">
        <v>46070.0</v>
      </c>
      <c r="R654" s="636">
        <f t="shared" ref="R654:R655" si="140">Q654-P654</f>
        <v>5</v>
      </c>
      <c r="S654" s="613"/>
      <c r="T654" s="980">
        <f t="shared" ref="T654:T655" si="141">S654-P654</f>
        <v>-46065</v>
      </c>
      <c r="U654" s="980">
        <f t="shared" ref="U654:U655" si="142">S654-Q654</f>
        <v>-46070</v>
      </c>
      <c r="V654" s="1080"/>
      <c r="W654" s="982">
        <f t="shared" ref="W654:W655" si="143">V654-S654</f>
        <v>0</v>
      </c>
      <c r="X654" s="982">
        <f t="shared" ref="X654:X655" si="144">V654-P654</f>
        <v>-46065</v>
      </c>
      <c r="Y654" s="613"/>
      <c r="Z654" s="980">
        <f t="shared" ref="Z654:Z655" si="145">Y654-P654</f>
        <v>-46065</v>
      </c>
      <c r="AA654" s="984">
        <f t="shared" ref="AA654:AA655" si="146">Y654-V654</f>
        <v>0</v>
      </c>
      <c r="AB654" s="901"/>
      <c r="AC654" s="706" t="s">
        <v>2529</v>
      </c>
      <c r="AD654" s="895"/>
      <c r="AE654" s="895"/>
      <c r="AF654" s="895"/>
      <c r="AG654" s="895"/>
    </row>
    <row r="655" ht="13.5" hidden="1" customHeight="1">
      <c r="A655" s="604" t="b">
        <v>0</v>
      </c>
      <c r="B655" s="492" t="s">
        <v>135</v>
      </c>
      <c r="C655" s="492" t="s">
        <v>134</v>
      </c>
      <c r="D655" s="492" t="s">
        <v>408</v>
      </c>
      <c r="E655" s="492" t="s">
        <v>1608</v>
      </c>
      <c r="F655" s="606">
        <v>46082.0</v>
      </c>
      <c r="G655" s="860" t="s">
        <v>1304</v>
      </c>
      <c r="H655" s="813" t="s">
        <v>2526</v>
      </c>
      <c r="I655" s="492" t="s">
        <v>2527</v>
      </c>
      <c r="J655" s="492" t="s">
        <v>190</v>
      </c>
      <c r="K655" s="618">
        <v>0.0</v>
      </c>
      <c r="L655" s="618">
        <v>0.0</v>
      </c>
      <c r="M655" s="622"/>
      <c r="N655" s="639">
        <v>46101.0</v>
      </c>
      <c r="O655" s="809" t="s">
        <v>2528</v>
      </c>
      <c r="P655" s="610">
        <v>46065.0</v>
      </c>
      <c r="Q655" s="610">
        <v>46070.0</v>
      </c>
      <c r="R655" s="636">
        <f t="shared" si="140"/>
        <v>5</v>
      </c>
      <c r="S655" s="613"/>
      <c r="T655" s="980">
        <f t="shared" si="141"/>
        <v>-46065</v>
      </c>
      <c r="U655" s="980">
        <f t="shared" si="142"/>
        <v>-46070</v>
      </c>
      <c r="V655" s="1080"/>
      <c r="W655" s="982">
        <f t="shared" si="143"/>
        <v>0</v>
      </c>
      <c r="X655" s="982">
        <f t="shared" si="144"/>
        <v>-46065</v>
      </c>
      <c r="Y655" s="613"/>
      <c r="Z655" s="980">
        <f t="shared" si="145"/>
        <v>-46065</v>
      </c>
      <c r="AA655" s="984">
        <f t="shared" si="146"/>
        <v>0</v>
      </c>
      <c r="AB655" s="901"/>
      <c r="AC655" s="706" t="s">
        <v>2529</v>
      </c>
      <c r="AD655" s="895"/>
      <c r="AE655" s="895"/>
      <c r="AF655" s="895"/>
      <c r="AG655" s="895"/>
    </row>
    <row r="656" ht="13.5" hidden="1" customHeight="1">
      <c r="A656" s="985" t="b">
        <v>0</v>
      </c>
      <c r="B656" s="986" t="s">
        <v>135</v>
      </c>
      <c r="C656" s="986" t="s">
        <v>134</v>
      </c>
      <c r="D656" s="629" t="s">
        <v>408</v>
      </c>
      <c r="E656" s="645" t="s">
        <v>1333</v>
      </c>
      <c r="F656" s="919">
        <v>46082.0</v>
      </c>
      <c r="G656" s="902" t="s">
        <v>1305</v>
      </c>
      <c r="H656" s="973" t="s">
        <v>1770</v>
      </c>
      <c r="I656" s="645" t="s">
        <v>1771</v>
      </c>
      <c r="J656" s="645" t="s">
        <v>190</v>
      </c>
      <c r="K656" s="987">
        <v>0.0</v>
      </c>
      <c r="L656" s="987">
        <v>0.0</v>
      </c>
      <c r="M656" s="1104"/>
      <c r="N656" s="988"/>
      <c r="O656" s="1105"/>
      <c r="P656" s="988">
        <v>46104.0</v>
      </c>
      <c r="Q656" s="988">
        <v>46111.0</v>
      </c>
      <c r="R656" s="1108"/>
      <c r="S656" s="988"/>
      <c r="T656" s="1106"/>
      <c r="U656" s="1106"/>
      <c r="V656" s="988"/>
      <c r="W656" s="1109"/>
      <c r="X656" s="1109"/>
      <c r="Y656" s="1107"/>
      <c r="Z656" s="1108"/>
      <c r="AA656" s="1166"/>
      <c r="AB656" s="92" t="s">
        <v>2530</v>
      </c>
      <c r="AC656" s="1111" t="s">
        <v>1773</v>
      </c>
      <c r="AD656" s="1010"/>
      <c r="AE656" s="1010"/>
      <c r="AF656" s="1010"/>
      <c r="AG656" s="1010"/>
    </row>
    <row r="657" ht="13.5" hidden="1" customHeight="1">
      <c r="A657" s="667" t="b">
        <v>0</v>
      </c>
      <c r="B657" s="635" t="s">
        <v>113</v>
      </c>
      <c r="C657" s="635" t="s">
        <v>114</v>
      </c>
      <c r="D657" s="492" t="s">
        <v>408</v>
      </c>
      <c r="E657" s="492" t="s">
        <v>1369</v>
      </c>
      <c r="F657" s="606">
        <v>46082.0</v>
      </c>
      <c r="G657" s="910"/>
      <c r="H657" s="940" t="s">
        <v>2531</v>
      </c>
      <c r="I657" s="492" t="s">
        <v>2532</v>
      </c>
      <c r="J657" s="492" t="s">
        <v>190</v>
      </c>
      <c r="K657" s="987">
        <v>0.0</v>
      </c>
      <c r="L657" s="987">
        <v>0.0</v>
      </c>
      <c r="M657" s="1076"/>
      <c r="N657" s="639">
        <v>46097.0</v>
      </c>
      <c r="O657" s="945" t="s">
        <v>2533</v>
      </c>
      <c r="P657" s="639">
        <v>46077.0</v>
      </c>
      <c r="Q657" s="639">
        <v>46078.0</v>
      </c>
      <c r="R657" s="636">
        <f>Q657-P657</f>
        <v>1</v>
      </c>
      <c r="S657" s="638"/>
      <c r="T657" s="980">
        <f>S657-P657</f>
        <v>-46077</v>
      </c>
      <c r="U657" s="980">
        <f>S657-Q657</f>
        <v>-46078</v>
      </c>
      <c r="V657" s="638"/>
      <c r="W657" s="640"/>
      <c r="X657" s="640"/>
      <c r="Y657" s="638"/>
      <c r="Z657" s="980">
        <f>Y657-P657</f>
        <v>-46077</v>
      </c>
      <c r="AA657" s="984">
        <f>Y657-V657</f>
        <v>0</v>
      </c>
      <c r="AB657" s="989"/>
      <c r="AC657" s="967" t="s">
        <v>2534</v>
      </c>
      <c r="AD657" s="968"/>
      <c r="AE657" s="968"/>
      <c r="AF657" s="968"/>
      <c r="AG657" s="968"/>
    </row>
    <row r="658" ht="13.5" hidden="1" customHeight="1">
      <c r="A658" s="1167" t="b">
        <v>0</v>
      </c>
      <c r="B658" s="1112" t="s">
        <v>138</v>
      </c>
      <c r="C658" s="1112" t="s">
        <v>134</v>
      </c>
      <c r="D658" s="629" t="s">
        <v>408</v>
      </c>
      <c r="E658" s="645" t="s">
        <v>1333</v>
      </c>
      <c r="F658" s="919">
        <v>46082.0</v>
      </c>
      <c r="G658" s="902" t="s">
        <v>1305</v>
      </c>
      <c r="H658" s="973" t="s">
        <v>2304</v>
      </c>
      <c r="I658" s="645" t="s">
        <v>2305</v>
      </c>
      <c r="J658" s="645" t="s">
        <v>190</v>
      </c>
      <c r="K658" s="1113">
        <v>0.0</v>
      </c>
      <c r="L658" s="1113">
        <v>0.0</v>
      </c>
      <c r="M658" s="1114"/>
      <c r="N658" s="1115">
        <v>46118.0</v>
      </c>
      <c r="O658" s="1116" t="s">
        <v>2386</v>
      </c>
      <c r="P658" s="1115">
        <v>46107.0</v>
      </c>
      <c r="Q658" s="1115">
        <v>46111.0</v>
      </c>
      <c r="R658" s="1117"/>
      <c r="S658" s="1118"/>
      <c r="T658" s="1117"/>
      <c r="U658" s="1117"/>
      <c r="V658" s="1118"/>
      <c r="W658" s="1168"/>
      <c r="X658" s="1168"/>
      <c r="Y658" s="1118"/>
      <c r="Z658" s="1117"/>
      <c r="AA658" s="1169"/>
      <c r="AB658" s="993" t="s">
        <v>2118</v>
      </c>
      <c r="AC658" s="1119" t="s">
        <v>2535</v>
      </c>
      <c r="AD658" s="1120"/>
      <c r="AE658" s="1120"/>
      <c r="AF658" s="1120"/>
      <c r="AG658" s="1120"/>
    </row>
    <row r="659" ht="13.5" hidden="1" customHeight="1">
      <c r="A659" s="667" t="b">
        <v>0</v>
      </c>
      <c r="B659" s="635" t="s">
        <v>138</v>
      </c>
      <c r="C659" s="635" t="s">
        <v>114</v>
      </c>
      <c r="D659" s="492" t="s">
        <v>408</v>
      </c>
      <c r="E659" s="492" t="s">
        <v>1421</v>
      </c>
      <c r="F659" s="606">
        <v>46082.0</v>
      </c>
      <c r="G659" s="860" t="s">
        <v>1305</v>
      </c>
      <c r="H659" s="704" t="s">
        <v>1765</v>
      </c>
      <c r="I659" s="492" t="s">
        <v>1408</v>
      </c>
      <c r="J659" s="649" t="s">
        <v>190</v>
      </c>
      <c r="K659" s="643">
        <v>0.0</v>
      </c>
      <c r="L659" s="643">
        <v>0.0</v>
      </c>
      <c r="M659" s="1076"/>
      <c r="N659" s="610"/>
      <c r="O659" s="809"/>
      <c r="P659" s="639">
        <v>46104.0</v>
      </c>
      <c r="Q659" s="639">
        <v>46108.0</v>
      </c>
      <c r="R659" s="636"/>
      <c r="S659" s="638"/>
      <c r="T659" s="656"/>
      <c r="U659" s="656"/>
      <c r="V659" s="638"/>
      <c r="W659" s="640"/>
      <c r="X659" s="640"/>
      <c r="Y659" s="638"/>
      <c r="Z659" s="656"/>
      <c r="AA659" s="1077"/>
      <c r="AB659" s="993" t="s">
        <v>2118</v>
      </c>
      <c r="AC659" s="967" t="s">
        <v>2536</v>
      </c>
      <c r="AD659" s="994"/>
      <c r="AE659" s="994"/>
      <c r="AF659" s="994"/>
      <c r="AG659" s="994"/>
    </row>
    <row r="660" ht="13.5" hidden="1" customHeight="1">
      <c r="A660" s="667" t="b">
        <v>0</v>
      </c>
      <c r="B660" s="635" t="s">
        <v>138</v>
      </c>
      <c r="C660" s="635" t="s">
        <v>134</v>
      </c>
      <c r="D660" s="629" t="s">
        <v>408</v>
      </c>
      <c r="E660" s="629" t="s">
        <v>1333</v>
      </c>
      <c r="F660" s="628">
        <v>46082.0</v>
      </c>
      <c r="G660" s="902" t="s">
        <v>1305</v>
      </c>
      <c r="H660" s="704" t="s">
        <v>2521</v>
      </c>
      <c r="I660" s="629" t="s">
        <v>2522</v>
      </c>
      <c r="J660" s="645" t="s">
        <v>190</v>
      </c>
      <c r="K660" s="643">
        <v>0.0</v>
      </c>
      <c r="L660" s="643">
        <v>0.0</v>
      </c>
      <c r="M660" s="1076"/>
      <c r="N660" s="610"/>
      <c r="O660" s="809"/>
      <c r="P660" s="639">
        <v>46104.0</v>
      </c>
      <c r="Q660" s="639">
        <v>46105.0</v>
      </c>
      <c r="R660" s="636"/>
      <c r="S660" s="638"/>
      <c r="T660" s="980">
        <f t="shared" ref="T660:T661" si="147">S660-P660</f>
        <v>-46104</v>
      </c>
      <c r="U660" s="980">
        <f t="shared" ref="U660:U661" si="148">S660-Q660</f>
        <v>-46105</v>
      </c>
      <c r="V660" s="638"/>
      <c r="W660" s="982">
        <f t="shared" ref="W660:W661" si="149">V660-S660</f>
        <v>0</v>
      </c>
      <c r="X660" s="982">
        <f t="shared" ref="X660:X661" si="150">V660-P660</f>
        <v>-46104</v>
      </c>
      <c r="Y660" s="638"/>
      <c r="Z660" s="656"/>
      <c r="AA660" s="1077"/>
      <c r="AB660" s="993" t="s">
        <v>1477</v>
      </c>
      <c r="AC660" s="967" t="s">
        <v>2523</v>
      </c>
      <c r="AD660" s="994"/>
      <c r="AE660" s="994"/>
      <c r="AF660" s="994"/>
      <c r="AG660" s="994"/>
    </row>
    <row r="661" ht="13.5" hidden="1" customHeight="1">
      <c r="A661" s="667" t="b">
        <v>0</v>
      </c>
      <c r="B661" s="635" t="s">
        <v>113</v>
      </c>
      <c r="C661" s="635" t="s">
        <v>114</v>
      </c>
      <c r="D661" s="492" t="s">
        <v>408</v>
      </c>
      <c r="E661" s="492" t="s">
        <v>1421</v>
      </c>
      <c r="F661" s="606">
        <v>46082.0</v>
      </c>
      <c r="G661" s="910"/>
      <c r="H661" s="940" t="s">
        <v>2537</v>
      </c>
      <c r="I661" s="492" t="s">
        <v>1040</v>
      </c>
      <c r="J661" s="492" t="s">
        <v>190</v>
      </c>
      <c r="K661" s="987">
        <v>0.0</v>
      </c>
      <c r="L661" s="987">
        <v>0.0</v>
      </c>
      <c r="M661" s="1076"/>
      <c r="N661" s="639">
        <v>46089.0</v>
      </c>
      <c r="O661" s="945" t="s">
        <v>2538</v>
      </c>
      <c r="P661" s="639">
        <v>46079.0</v>
      </c>
      <c r="Q661" s="639">
        <v>46086.0</v>
      </c>
      <c r="R661" s="656"/>
      <c r="S661" s="638"/>
      <c r="T661" s="980">
        <f t="shared" si="147"/>
        <v>-46079</v>
      </c>
      <c r="U661" s="980">
        <f t="shared" si="148"/>
        <v>-46086</v>
      </c>
      <c r="V661" s="638"/>
      <c r="W661" s="982">
        <f t="shared" si="149"/>
        <v>0</v>
      </c>
      <c r="X661" s="982">
        <f t="shared" si="150"/>
        <v>-46079</v>
      </c>
      <c r="Y661" s="638"/>
      <c r="Z661" s="980">
        <f>Y661-P661</f>
        <v>-46079</v>
      </c>
      <c r="AA661" s="984">
        <f>Y661-V661</f>
        <v>0</v>
      </c>
      <c r="AB661" s="991"/>
      <c r="AC661" s="714" t="s">
        <v>2539</v>
      </c>
      <c r="AD661" s="968"/>
      <c r="AE661" s="968"/>
      <c r="AF661" s="968"/>
      <c r="AG661" s="968"/>
    </row>
    <row r="662" ht="13.5" hidden="1" customHeight="1">
      <c r="A662" s="667" t="b">
        <v>0</v>
      </c>
      <c r="B662" s="635" t="s">
        <v>138</v>
      </c>
      <c r="C662" s="635" t="s">
        <v>114</v>
      </c>
      <c r="D662" s="629" t="s">
        <v>408</v>
      </c>
      <c r="E662" s="629" t="s">
        <v>1333</v>
      </c>
      <c r="F662" s="628">
        <v>46082.0</v>
      </c>
      <c r="G662" s="920"/>
      <c r="H662" s="943" t="s">
        <v>2540</v>
      </c>
      <c r="I662" s="629" t="s">
        <v>2541</v>
      </c>
      <c r="J662" s="629" t="s">
        <v>190</v>
      </c>
      <c r="K662" s="987">
        <v>0.0</v>
      </c>
      <c r="L662" s="987">
        <v>0.0</v>
      </c>
      <c r="M662" s="1076"/>
      <c r="N662" s="639">
        <v>46106.0</v>
      </c>
      <c r="O662" s="945" t="s">
        <v>2538</v>
      </c>
      <c r="P662" s="639">
        <v>46086.0</v>
      </c>
      <c r="Q662" s="639">
        <v>46089.0</v>
      </c>
      <c r="R662" s="656"/>
      <c r="S662" s="638"/>
      <c r="T662" s="656"/>
      <c r="U662" s="656"/>
      <c r="V662" s="638"/>
      <c r="W662" s="640"/>
      <c r="X662" s="640"/>
      <c r="Y662" s="638"/>
      <c r="Z662" s="656"/>
      <c r="AA662" s="1077"/>
      <c r="AB662" s="991"/>
      <c r="AC662" s="714" t="s">
        <v>2542</v>
      </c>
      <c r="AD662" s="968"/>
      <c r="AE662" s="968"/>
      <c r="AF662" s="968"/>
      <c r="AG662" s="968"/>
    </row>
    <row r="663" ht="13.5" hidden="1" customHeight="1">
      <c r="A663" s="667" t="b">
        <v>0</v>
      </c>
      <c r="B663" s="635" t="s">
        <v>136</v>
      </c>
      <c r="C663" s="635" t="s">
        <v>134</v>
      </c>
      <c r="D663" s="492" t="s">
        <v>408</v>
      </c>
      <c r="E663" s="492" t="s">
        <v>1369</v>
      </c>
      <c r="F663" s="606">
        <v>46082.0</v>
      </c>
      <c r="G663" s="860" t="s">
        <v>1303</v>
      </c>
      <c r="H663" s="704" t="s">
        <v>2543</v>
      </c>
      <c r="I663" s="492" t="s">
        <v>2544</v>
      </c>
      <c r="J663" s="649" t="s">
        <v>190</v>
      </c>
      <c r="K663" s="643">
        <v>0.0</v>
      </c>
      <c r="L663" s="643">
        <v>0.0</v>
      </c>
      <c r="M663" s="1076"/>
      <c r="N663" s="639">
        <v>46076.0</v>
      </c>
      <c r="O663" s="945" t="s">
        <v>2386</v>
      </c>
      <c r="P663" s="639">
        <v>46072.0</v>
      </c>
      <c r="Q663" s="639">
        <v>46073.0</v>
      </c>
      <c r="R663" s="636"/>
      <c r="S663" s="638"/>
      <c r="T663" s="980">
        <f t="shared" ref="T663:T664" si="151">S663-P663</f>
        <v>-46072</v>
      </c>
      <c r="U663" s="980">
        <f t="shared" ref="U663:U664" si="152">S663-Q663</f>
        <v>-46073</v>
      </c>
      <c r="V663" s="638"/>
      <c r="W663" s="640"/>
      <c r="X663" s="640"/>
      <c r="Y663" s="638"/>
      <c r="Z663" s="980">
        <f t="shared" ref="Z663:Z664" si="153">Y663-P663</f>
        <v>-46072</v>
      </c>
      <c r="AA663" s="984">
        <f t="shared" ref="AA663:AA664" si="154">Y663-V663</f>
        <v>0</v>
      </c>
      <c r="AB663" s="989"/>
      <c r="AC663" s="967" t="s">
        <v>2545</v>
      </c>
      <c r="AD663" s="968"/>
      <c r="AE663" s="968"/>
      <c r="AF663" s="968"/>
      <c r="AG663" s="968"/>
    </row>
    <row r="664" ht="13.5" hidden="1" customHeight="1">
      <c r="A664" s="667" t="b">
        <v>0</v>
      </c>
      <c r="B664" s="635" t="s">
        <v>136</v>
      </c>
      <c r="C664" s="635" t="s">
        <v>134</v>
      </c>
      <c r="D664" s="629" t="s">
        <v>408</v>
      </c>
      <c r="E664" s="629" t="s">
        <v>1369</v>
      </c>
      <c r="F664" s="606">
        <v>46082.0</v>
      </c>
      <c r="G664" s="902" t="s">
        <v>1304</v>
      </c>
      <c r="H664" s="704" t="s">
        <v>2543</v>
      </c>
      <c r="I664" s="629" t="s">
        <v>2544</v>
      </c>
      <c r="J664" s="645" t="s">
        <v>190</v>
      </c>
      <c r="K664" s="643">
        <v>0.0</v>
      </c>
      <c r="L664" s="643">
        <v>0.0</v>
      </c>
      <c r="M664" s="1076"/>
      <c r="N664" s="639">
        <v>46076.0</v>
      </c>
      <c r="O664" s="945" t="s">
        <v>2386</v>
      </c>
      <c r="P664" s="639">
        <v>46072.0</v>
      </c>
      <c r="Q664" s="639">
        <v>46073.0</v>
      </c>
      <c r="R664" s="636"/>
      <c r="S664" s="638"/>
      <c r="T664" s="980">
        <f t="shared" si="151"/>
        <v>-46072</v>
      </c>
      <c r="U664" s="980">
        <f t="shared" si="152"/>
        <v>-46073</v>
      </c>
      <c r="V664" s="638"/>
      <c r="W664" s="640"/>
      <c r="X664" s="640"/>
      <c r="Y664" s="638"/>
      <c r="Z664" s="980">
        <f t="shared" si="153"/>
        <v>-46072</v>
      </c>
      <c r="AA664" s="984">
        <f t="shared" si="154"/>
        <v>0</v>
      </c>
      <c r="AB664" s="989"/>
      <c r="AC664" s="967" t="s">
        <v>2545</v>
      </c>
      <c r="AD664" s="968"/>
      <c r="AE664" s="968"/>
      <c r="AF664" s="968"/>
      <c r="AG664" s="968"/>
    </row>
    <row r="665" ht="13.5" hidden="1" customHeight="1">
      <c r="A665" s="667" t="b">
        <v>0</v>
      </c>
      <c r="B665" s="641" t="s">
        <v>136</v>
      </c>
      <c r="C665" s="641" t="s">
        <v>134</v>
      </c>
      <c r="D665" s="492" t="s">
        <v>408</v>
      </c>
      <c r="E665" s="649" t="s">
        <v>1369</v>
      </c>
      <c r="F665" s="728">
        <v>46082.0</v>
      </c>
      <c r="G665" s="860" t="s">
        <v>1305</v>
      </c>
      <c r="H665" s="959" t="s">
        <v>2299</v>
      </c>
      <c r="I665" s="649" t="s">
        <v>2205</v>
      </c>
      <c r="J665" s="649" t="s">
        <v>190</v>
      </c>
      <c r="K665" s="643">
        <v>0.0</v>
      </c>
      <c r="L665" s="643">
        <v>0.0</v>
      </c>
      <c r="M665" s="1076"/>
      <c r="N665" s="651">
        <v>46108.0</v>
      </c>
      <c r="O665" s="1140" t="s">
        <v>2307</v>
      </c>
      <c r="P665" s="651">
        <v>46106.0</v>
      </c>
      <c r="Q665" s="651">
        <v>46108.0</v>
      </c>
      <c r="R665" s="656"/>
      <c r="S665" s="638"/>
      <c r="T665" s="656"/>
      <c r="U665" s="656"/>
      <c r="V665" s="638"/>
      <c r="W665" s="640"/>
      <c r="X665" s="640"/>
      <c r="Y665" s="638"/>
      <c r="Z665" s="656"/>
      <c r="AA665" s="1077"/>
      <c r="AB665" s="92" t="s">
        <v>1477</v>
      </c>
      <c r="AC665" s="1078" t="s">
        <v>2546</v>
      </c>
      <c r="AD665" s="948"/>
      <c r="AE665" s="948"/>
      <c r="AF665" s="948"/>
      <c r="AG665" s="948"/>
    </row>
    <row r="666" ht="13.5" hidden="1" customHeight="1">
      <c r="A666" s="667" t="b">
        <v>0</v>
      </c>
      <c r="B666" s="635" t="s">
        <v>135</v>
      </c>
      <c r="C666" s="635" t="s">
        <v>134</v>
      </c>
      <c r="D666" s="629" t="s">
        <v>408</v>
      </c>
      <c r="E666" s="629" t="s">
        <v>1630</v>
      </c>
      <c r="F666" s="628">
        <v>46082.0</v>
      </c>
      <c r="G666" s="902" t="s">
        <v>1303</v>
      </c>
      <c r="H666" s="704" t="s">
        <v>2547</v>
      </c>
      <c r="I666" s="629" t="s">
        <v>2548</v>
      </c>
      <c r="J666" s="645" t="s">
        <v>190</v>
      </c>
      <c r="K666" s="643">
        <v>0.0</v>
      </c>
      <c r="L666" s="643">
        <v>0.0</v>
      </c>
      <c r="M666" s="1076"/>
      <c r="N666" s="639">
        <v>46099.0</v>
      </c>
      <c r="O666" s="945" t="s">
        <v>2549</v>
      </c>
      <c r="P666" s="639">
        <v>46093.0</v>
      </c>
      <c r="Q666" s="639">
        <v>46094.0</v>
      </c>
      <c r="R666" s="636">
        <f t="shared" ref="R666:R669" si="155">Q666-P666</f>
        <v>1</v>
      </c>
      <c r="S666" s="638"/>
      <c r="T666" s="656"/>
      <c r="U666" s="656"/>
      <c r="V666" s="638"/>
      <c r="W666" s="640"/>
      <c r="X666" s="640"/>
      <c r="Y666" s="638"/>
      <c r="Z666" s="656"/>
      <c r="AA666" s="1077"/>
      <c r="AB666" s="989"/>
      <c r="AC666" s="967" t="s">
        <v>2550</v>
      </c>
      <c r="AD666" s="994"/>
      <c r="AE666" s="994"/>
      <c r="AF666" s="994"/>
      <c r="AG666" s="994"/>
    </row>
    <row r="667" ht="13.5" hidden="1" customHeight="1">
      <c r="A667" s="667" t="b">
        <v>0</v>
      </c>
      <c r="B667" s="635" t="s">
        <v>135</v>
      </c>
      <c r="C667" s="635" t="s">
        <v>134</v>
      </c>
      <c r="D667" s="492" t="s">
        <v>408</v>
      </c>
      <c r="E667" s="492" t="s">
        <v>1630</v>
      </c>
      <c r="F667" s="606">
        <v>46082.0</v>
      </c>
      <c r="G667" s="860" t="s">
        <v>1304</v>
      </c>
      <c r="H667" s="704" t="s">
        <v>2547</v>
      </c>
      <c r="I667" s="492" t="s">
        <v>2548</v>
      </c>
      <c r="J667" s="649" t="s">
        <v>190</v>
      </c>
      <c r="K667" s="643">
        <v>0.0</v>
      </c>
      <c r="L667" s="643">
        <v>0.0</v>
      </c>
      <c r="M667" s="1076"/>
      <c r="N667" s="639">
        <v>46099.0</v>
      </c>
      <c r="O667" s="945" t="s">
        <v>2549</v>
      </c>
      <c r="P667" s="639">
        <v>46093.0</v>
      </c>
      <c r="Q667" s="639">
        <v>46094.0</v>
      </c>
      <c r="R667" s="636">
        <f t="shared" si="155"/>
        <v>1</v>
      </c>
      <c r="S667" s="638"/>
      <c r="T667" s="656"/>
      <c r="U667" s="656"/>
      <c r="V667" s="638"/>
      <c r="W667" s="640"/>
      <c r="X667" s="640"/>
      <c r="Y667" s="638"/>
      <c r="Z667" s="656"/>
      <c r="AA667" s="1077"/>
      <c r="AB667" s="989"/>
      <c r="AC667" s="967" t="s">
        <v>2550</v>
      </c>
      <c r="AD667" s="994"/>
      <c r="AE667" s="994"/>
      <c r="AF667" s="994"/>
      <c r="AG667" s="994"/>
    </row>
    <row r="668" ht="13.5" hidden="1" customHeight="1">
      <c r="A668" s="1037" t="b">
        <v>0</v>
      </c>
      <c r="B668" s="1038" t="s">
        <v>135</v>
      </c>
      <c r="C668" s="1038" t="s">
        <v>134</v>
      </c>
      <c r="D668" s="629" t="s">
        <v>408</v>
      </c>
      <c r="E668" s="645" t="s">
        <v>1608</v>
      </c>
      <c r="F668" s="606">
        <v>46082.0</v>
      </c>
      <c r="G668" s="902" t="s">
        <v>1305</v>
      </c>
      <c r="H668" s="645" t="s">
        <v>2526</v>
      </c>
      <c r="I668" s="645" t="s">
        <v>2527</v>
      </c>
      <c r="J668" s="645" t="s">
        <v>190</v>
      </c>
      <c r="K668" s="1039">
        <v>0.0</v>
      </c>
      <c r="L668" s="1039">
        <v>0.0</v>
      </c>
      <c r="M668" s="622"/>
      <c r="N668" s="639">
        <v>46101.0</v>
      </c>
      <c r="O668" s="809" t="s">
        <v>2528</v>
      </c>
      <c r="P668" s="1040">
        <v>46065.0</v>
      </c>
      <c r="Q668" s="1040">
        <v>46070.0</v>
      </c>
      <c r="R668" s="636">
        <f t="shared" si="155"/>
        <v>5</v>
      </c>
      <c r="S668" s="1130"/>
      <c r="T668" s="980">
        <f t="shared" ref="T668:T669" si="156">S668-P668</f>
        <v>-46065</v>
      </c>
      <c r="U668" s="980">
        <f t="shared" ref="U668:U669" si="157">S668-Q668</f>
        <v>-46070</v>
      </c>
      <c r="V668" s="1130"/>
      <c r="W668" s="982">
        <f>V668-S668</f>
        <v>0</v>
      </c>
      <c r="X668" s="982">
        <f>V668-P668</f>
        <v>-46065</v>
      </c>
      <c r="Y668" s="1130"/>
      <c r="Z668" s="980">
        <f t="shared" ref="Z668:Z669" si="158">Y668-P668</f>
        <v>-46065</v>
      </c>
      <c r="AA668" s="984">
        <f t="shared" ref="AA668:AA669" si="159">Y668-V668</f>
        <v>0</v>
      </c>
      <c r="AB668" s="989"/>
      <c r="AC668" s="706" t="s">
        <v>2529</v>
      </c>
      <c r="AD668" s="1170"/>
      <c r="AE668" s="1170"/>
      <c r="AF668" s="1170"/>
      <c r="AG668" s="1170"/>
    </row>
    <row r="669" ht="13.5" hidden="1" customHeight="1">
      <c r="A669" s="667" t="b">
        <v>0</v>
      </c>
      <c r="B669" s="635" t="s">
        <v>135</v>
      </c>
      <c r="C669" s="635" t="s">
        <v>134</v>
      </c>
      <c r="D669" s="492" t="s">
        <v>408</v>
      </c>
      <c r="E669" s="492" t="s">
        <v>1369</v>
      </c>
      <c r="F669" s="606">
        <v>46082.0</v>
      </c>
      <c r="G669" s="910"/>
      <c r="H669" s="940" t="s">
        <v>2551</v>
      </c>
      <c r="I669" s="492" t="s">
        <v>2552</v>
      </c>
      <c r="J669" s="649" t="s">
        <v>190</v>
      </c>
      <c r="K669" s="643">
        <v>0.0</v>
      </c>
      <c r="L669" s="643">
        <v>0.0</v>
      </c>
      <c r="M669" s="1076"/>
      <c r="N669" s="639">
        <v>46099.0</v>
      </c>
      <c r="O669" s="945" t="s">
        <v>2553</v>
      </c>
      <c r="P669" s="639">
        <v>46071.0</v>
      </c>
      <c r="Q669" s="639">
        <v>46079.0</v>
      </c>
      <c r="R669" s="636">
        <f t="shared" si="155"/>
        <v>8</v>
      </c>
      <c r="S669" s="638"/>
      <c r="T669" s="980">
        <f t="shared" si="156"/>
        <v>-46071</v>
      </c>
      <c r="U669" s="980">
        <f t="shared" si="157"/>
        <v>-46079</v>
      </c>
      <c r="V669" s="638"/>
      <c r="W669" s="640"/>
      <c r="X669" s="640"/>
      <c r="Y669" s="638"/>
      <c r="Z669" s="980">
        <f t="shared" si="158"/>
        <v>-46071</v>
      </c>
      <c r="AA669" s="984">
        <f t="shared" si="159"/>
        <v>0</v>
      </c>
      <c r="AB669" s="989"/>
      <c r="AC669" s="858" t="s">
        <v>2554</v>
      </c>
      <c r="AD669" s="1171"/>
      <c r="AE669" s="1171"/>
      <c r="AF669" s="1171"/>
      <c r="AG669" s="1171"/>
    </row>
    <row r="670" ht="13.5" hidden="1" customHeight="1">
      <c r="A670" s="667" t="b">
        <v>0</v>
      </c>
      <c r="B670" s="635" t="s">
        <v>135</v>
      </c>
      <c r="C670" s="635" t="s">
        <v>114</v>
      </c>
      <c r="D670" s="629" t="s">
        <v>408</v>
      </c>
      <c r="E670" s="629" t="s">
        <v>1369</v>
      </c>
      <c r="F670" s="606">
        <v>46082.0</v>
      </c>
      <c r="G670" s="920"/>
      <c r="H670" s="943" t="s">
        <v>2555</v>
      </c>
      <c r="I670" s="629" t="s">
        <v>2467</v>
      </c>
      <c r="J670" s="629" t="s">
        <v>190</v>
      </c>
      <c r="K670" s="987">
        <v>0.0</v>
      </c>
      <c r="L670" s="987">
        <v>0.0</v>
      </c>
      <c r="M670" s="1076"/>
      <c r="N670" s="639">
        <v>46084.0</v>
      </c>
      <c r="O670" s="945" t="s">
        <v>2556</v>
      </c>
      <c r="P670" s="639">
        <v>46079.0</v>
      </c>
      <c r="Q670" s="639">
        <v>46080.0</v>
      </c>
      <c r="R670" s="656"/>
      <c r="S670" s="638"/>
      <c r="T670" s="656"/>
      <c r="U670" s="656"/>
      <c r="V670" s="638"/>
      <c r="W670" s="640"/>
      <c r="X670" s="640"/>
      <c r="Y670" s="638"/>
      <c r="Z670" s="656"/>
      <c r="AA670" s="1077"/>
      <c r="AB670" s="989"/>
      <c r="AC670" s="967" t="s">
        <v>2557</v>
      </c>
      <c r="AD670" s="968"/>
      <c r="AE670" s="968"/>
      <c r="AF670" s="968"/>
      <c r="AG670" s="968"/>
    </row>
    <row r="671" ht="13.5" hidden="1" customHeight="1">
      <c r="A671" s="667" t="b">
        <v>0</v>
      </c>
      <c r="B671" s="635" t="s">
        <v>138</v>
      </c>
      <c r="C671" s="635" t="s">
        <v>114</v>
      </c>
      <c r="D671" s="492" t="s">
        <v>408</v>
      </c>
      <c r="E671" s="492" t="s">
        <v>1421</v>
      </c>
      <c r="F671" s="606">
        <v>46082.0</v>
      </c>
      <c r="G671" s="860" t="s">
        <v>1303</v>
      </c>
      <c r="H671" s="940" t="s">
        <v>2558</v>
      </c>
      <c r="I671" s="492" t="s">
        <v>2559</v>
      </c>
      <c r="J671" s="492" t="s">
        <v>190</v>
      </c>
      <c r="K671" s="987">
        <v>0.0</v>
      </c>
      <c r="L671" s="987">
        <v>0.0</v>
      </c>
      <c r="M671" s="1076"/>
      <c r="N671" s="639">
        <v>46091.0</v>
      </c>
      <c r="O671" s="945" t="s">
        <v>2560</v>
      </c>
      <c r="P671" s="639">
        <v>46077.0</v>
      </c>
      <c r="Q671" s="639">
        <v>46078.0</v>
      </c>
      <c r="R671" s="656"/>
      <c r="S671" s="638"/>
      <c r="T671" s="656"/>
      <c r="U671" s="656"/>
      <c r="V671" s="638"/>
      <c r="W671" s="640"/>
      <c r="X671" s="640"/>
      <c r="Y671" s="638"/>
      <c r="Z671" s="980">
        <f>Y671-P671</f>
        <v>-46077</v>
      </c>
      <c r="AA671" s="984">
        <f>Y671-V671</f>
        <v>0</v>
      </c>
      <c r="AB671" s="989"/>
      <c r="AC671" s="967" t="s">
        <v>2561</v>
      </c>
      <c r="AD671" s="968"/>
      <c r="AE671" s="968"/>
      <c r="AF671" s="968"/>
      <c r="AG671" s="968"/>
    </row>
    <row r="672" ht="13.5" hidden="1" customHeight="1">
      <c r="A672" s="667" t="b">
        <v>0</v>
      </c>
      <c r="B672" s="635" t="s">
        <v>135</v>
      </c>
      <c r="C672" s="635" t="s">
        <v>114</v>
      </c>
      <c r="D672" s="629" t="s">
        <v>408</v>
      </c>
      <c r="E672" s="629" t="s">
        <v>1511</v>
      </c>
      <c r="F672" s="606">
        <v>46082.0</v>
      </c>
      <c r="G672" s="902" t="s">
        <v>1303</v>
      </c>
      <c r="H672" s="704" t="s">
        <v>2562</v>
      </c>
      <c r="I672" s="629" t="s">
        <v>1586</v>
      </c>
      <c r="J672" s="645" t="s">
        <v>190</v>
      </c>
      <c r="K672" s="643">
        <v>0.0</v>
      </c>
      <c r="L672" s="643">
        <v>0.0</v>
      </c>
      <c r="M672" s="1076"/>
      <c r="N672" s="639">
        <v>46084.0</v>
      </c>
      <c r="O672" s="945" t="s">
        <v>2563</v>
      </c>
      <c r="P672" s="639">
        <v>46072.0</v>
      </c>
      <c r="Q672" s="639">
        <v>46077.0</v>
      </c>
      <c r="R672" s="636"/>
      <c r="S672" s="638"/>
      <c r="T672" s="656"/>
      <c r="U672" s="656"/>
      <c r="V672" s="638"/>
      <c r="W672" s="640"/>
      <c r="X672" s="640"/>
      <c r="Y672" s="638"/>
      <c r="Z672" s="656"/>
      <c r="AA672" s="1077"/>
      <c r="AB672" s="989"/>
      <c r="AC672" s="1020" t="s">
        <v>2564</v>
      </c>
      <c r="AD672" s="71"/>
      <c r="AE672" s="71"/>
      <c r="AF672" s="71"/>
      <c r="AG672" s="59"/>
    </row>
    <row r="673" ht="13.5" hidden="1" customHeight="1">
      <c r="A673" s="985" t="b">
        <v>0</v>
      </c>
      <c r="B673" s="986" t="s">
        <v>113</v>
      </c>
      <c r="C673" s="986" t="s">
        <v>114</v>
      </c>
      <c r="D673" s="492" t="s">
        <v>408</v>
      </c>
      <c r="E673" s="492" t="s">
        <v>1356</v>
      </c>
      <c r="F673" s="606">
        <v>46082.0</v>
      </c>
      <c r="G673" s="860" t="s">
        <v>1307</v>
      </c>
      <c r="H673" s="959" t="s">
        <v>1499</v>
      </c>
      <c r="I673" s="649" t="s">
        <v>1500</v>
      </c>
      <c r="J673" s="649" t="s">
        <v>190</v>
      </c>
      <c r="K673" s="987">
        <v>0.0</v>
      </c>
      <c r="L673" s="987">
        <v>0.0</v>
      </c>
      <c r="M673" s="622"/>
      <c r="N673" s="639">
        <v>46091.0</v>
      </c>
      <c r="O673" s="809" t="s">
        <v>2565</v>
      </c>
      <c r="P673" s="988">
        <v>46045.0</v>
      </c>
      <c r="Q673" s="988">
        <v>46051.0</v>
      </c>
      <c r="R673" s="636">
        <f>Q673-P673</f>
        <v>6</v>
      </c>
      <c r="S673" s="610"/>
      <c r="T673" s="980">
        <f>S673-P673</f>
        <v>-46045</v>
      </c>
      <c r="U673" s="980">
        <f>S673-Q673</f>
        <v>-46051</v>
      </c>
      <c r="V673" s="639"/>
      <c r="W673" s="982">
        <f>V673-S673</f>
        <v>0</v>
      </c>
      <c r="X673" s="982">
        <f>V673-P673</f>
        <v>-46045</v>
      </c>
      <c r="Y673" s="1107"/>
      <c r="Z673" s="980">
        <f>Y673-P673</f>
        <v>-46045</v>
      </c>
      <c r="AA673" s="984">
        <f>Y673-V673</f>
        <v>0</v>
      </c>
      <c r="AB673" s="1172" t="s">
        <v>94</v>
      </c>
      <c r="AC673" s="706" t="s">
        <v>2566</v>
      </c>
      <c r="AD673" s="895"/>
      <c r="AE673" s="895"/>
      <c r="AF673" s="895"/>
      <c r="AG673" s="895"/>
    </row>
    <row r="674" ht="13.5" hidden="1" customHeight="1">
      <c r="A674" s="667" t="b">
        <v>0</v>
      </c>
      <c r="B674" s="635" t="s">
        <v>136</v>
      </c>
      <c r="C674" s="635" t="s">
        <v>114</v>
      </c>
      <c r="D674" s="629" t="s">
        <v>408</v>
      </c>
      <c r="E674" s="629" t="s">
        <v>1511</v>
      </c>
      <c r="F674" s="606">
        <v>46082.0</v>
      </c>
      <c r="G674" s="902" t="s">
        <v>1303</v>
      </c>
      <c r="H674" s="704" t="s">
        <v>2567</v>
      </c>
      <c r="I674" s="629" t="s">
        <v>2568</v>
      </c>
      <c r="J674" s="645" t="s">
        <v>190</v>
      </c>
      <c r="K674" s="643">
        <v>0.0</v>
      </c>
      <c r="L674" s="643">
        <v>0.0</v>
      </c>
      <c r="M674" s="1076"/>
      <c r="N674" s="639">
        <v>46083.0</v>
      </c>
      <c r="O674" s="945" t="s">
        <v>2569</v>
      </c>
      <c r="P674" s="610">
        <v>46073.0</v>
      </c>
      <c r="Q674" s="639">
        <v>46074.0</v>
      </c>
      <c r="R674" s="636"/>
      <c r="S674" s="638"/>
      <c r="T674" s="656"/>
      <c r="U674" s="656"/>
      <c r="V674" s="638"/>
      <c r="W674" s="640"/>
      <c r="X674" s="640"/>
      <c r="Y674" s="638"/>
      <c r="Z674" s="656"/>
      <c r="AA674" s="1077"/>
      <c r="AB674" s="989"/>
      <c r="AC674" s="967" t="s">
        <v>2570</v>
      </c>
      <c r="AD674" s="968"/>
      <c r="AE674" s="968"/>
      <c r="AF674" s="968"/>
      <c r="AG674" s="968"/>
    </row>
    <row r="675" ht="13.5" hidden="1" customHeight="1">
      <c r="A675" s="667" t="b">
        <v>0</v>
      </c>
      <c r="B675" s="635" t="s">
        <v>135</v>
      </c>
      <c r="C675" s="635" t="s">
        <v>114</v>
      </c>
      <c r="D675" s="492" t="s">
        <v>408</v>
      </c>
      <c r="E675" s="492" t="s">
        <v>1608</v>
      </c>
      <c r="F675" s="606">
        <v>46082.0</v>
      </c>
      <c r="G675" s="860" t="s">
        <v>1303</v>
      </c>
      <c r="H675" s="940" t="s">
        <v>2571</v>
      </c>
      <c r="I675" s="492" t="s">
        <v>2572</v>
      </c>
      <c r="J675" s="649" t="s">
        <v>190</v>
      </c>
      <c r="K675" s="643">
        <v>0.0</v>
      </c>
      <c r="L675" s="643">
        <v>0.0</v>
      </c>
      <c r="M675" s="1076"/>
      <c r="N675" s="639">
        <v>46099.0</v>
      </c>
      <c r="O675" s="945" t="s">
        <v>2569</v>
      </c>
      <c r="P675" s="639">
        <v>46086.0</v>
      </c>
      <c r="Q675" s="639">
        <v>46097.0</v>
      </c>
      <c r="R675" s="636">
        <f t="shared" ref="R675:R676" si="160">Q675-P675</f>
        <v>11</v>
      </c>
      <c r="S675" s="638"/>
      <c r="T675" s="656"/>
      <c r="U675" s="656"/>
      <c r="V675" s="638"/>
      <c r="W675" s="640"/>
      <c r="X675" s="640"/>
      <c r="Y675" s="638"/>
      <c r="Z675" s="656"/>
      <c r="AA675" s="1077"/>
      <c r="AB675" s="991"/>
      <c r="AC675" s="1084" t="s">
        <v>2573</v>
      </c>
      <c r="AD675" s="968"/>
      <c r="AE675" s="968"/>
      <c r="AF675" s="968"/>
      <c r="AG675" s="968"/>
    </row>
    <row r="676" ht="13.5" hidden="1" customHeight="1">
      <c r="A676" s="667" t="b">
        <v>0</v>
      </c>
      <c r="B676" s="635" t="s">
        <v>135</v>
      </c>
      <c r="C676" s="635" t="s">
        <v>114</v>
      </c>
      <c r="D676" s="629" t="s">
        <v>408</v>
      </c>
      <c r="E676" s="629" t="s">
        <v>1608</v>
      </c>
      <c r="F676" s="628">
        <v>46082.0</v>
      </c>
      <c r="G676" s="902" t="s">
        <v>1304</v>
      </c>
      <c r="H676" s="943" t="s">
        <v>2571</v>
      </c>
      <c r="I676" s="629" t="s">
        <v>2572</v>
      </c>
      <c r="J676" s="645" t="s">
        <v>190</v>
      </c>
      <c r="K676" s="643">
        <v>0.0</v>
      </c>
      <c r="L676" s="643">
        <v>0.0</v>
      </c>
      <c r="M676" s="1076"/>
      <c r="N676" s="639">
        <v>46099.0</v>
      </c>
      <c r="O676" s="945" t="s">
        <v>2569</v>
      </c>
      <c r="P676" s="639">
        <v>46086.0</v>
      </c>
      <c r="Q676" s="639">
        <v>46097.0</v>
      </c>
      <c r="R676" s="636">
        <f t="shared" si="160"/>
        <v>11</v>
      </c>
      <c r="S676" s="638"/>
      <c r="T676" s="656"/>
      <c r="U676" s="656"/>
      <c r="V676" s="638"/>
      <c r="W676" s="640"/>
      <c r="X676" s="640"/>
      <c r="Y676" s="638"/>
      <c r="Z676" s="656"/>
      <c r="AA676" s="1077"/>
      <c r="AB676" s="991"/>
      <c r="AC676" s="1084" t="s">
        <v>2573</v>
      </c>
      <c r="AD676" s="968"/>
      <c r="AE676" s="968"/>
      <c r="AF676" s="968"/>
      <c r="AG676" s="968"/>
    </row>
    <row r="677" ht="13.5" hidden="1" customHeight="1">
      <c r="A677" s="667" t="b">
        <v>0</v>
      </c>
      <c r="B677" s="635" t="s">
        <v>113</v>
      </c>
      <c r="C677" s="635" t="s">
        <v>114</v>
      </c>
      <c r="D677" s="492" t="s">
        <v>408</v>
      </c>
      <c r="E677" s="492" t="s">
        <v>1356</v>
      </c>
      <c r="F677" s="606">
        <v>46082.0</v>
      </c>
      <c r="G677" s="860" t="s">
        <v>1305</v>
      </c>
      <c r="H677" s="813" t="s">
        <v>1725</v>
      </c>
      <c r="I677" s="492" t="s">
        <v>1335</v>
      </c>
      <c r="J677" s="649" t="s">
        <v>190</v>
      </c>
      <c r="K677" s="643">
        <v>0.0</v>
      </c>
      <c r="L677" s="643">
        <v>0.0</v>
      </c>
      <c r="M677" s="622"/>
      <c r="N677" s="639">
        <v>46104.0</v>
      </c>
      <c r="O677" s="945" t="s">
        <v>2574</v>
      </c>
      <c r="P677" s="610"/>
      <c r="Q677" s="639"/>
      <c r="R677" s="636"/>
      <c r="S677" s="639"/>
      <c r="T677" s="980"/>
      <c r="U677" s="980"/>
      <c r="V677" s="638"/>
      <c r="W677" s="982"/>
      <c r="X677" s="982"/>
      <c r="Y677" s="638"/>
      <c r="Z677" s="980"/>
      <c r="AA677" s="984"/>
      <c r="AB677" s="989"/>
      <c r="AC677" s="967" t="s">
        <v>1727</v>
      </c>
      <c r="AD677" s="968"/>
      <c r="AE677" s="968"/>
      <c r="AF677" s="968"/>
      <c r="AG677" s="968"/>
    </row>
    <row r="678" ht="13.5" hidden="1" customHeight="1">
      <c r="A678" s="667" t="b">
        <v>0</v>
      </c>
      <c r="B678" s="635" t="s">
        <v>135</v>
      </c>
      <c r="C678" s="635" t="s">
        <v>114</v>
      </c>
      <c r="D678" s="629" t="s">
        <v>408</v>
      </c>
      <c r="E678" s="629" t="s">
        <v>1369</v>
      </c>
      <c r="F678" s="628">
        <v>46082.0</v>
      </c>
      <c r="G678" s="920"/>
      <c r="H678" s="704" t="s">
        <v>2575</v>
      </c>
      <c r="I678" s="629" t="s">
        <v>1837</v>
      </c>
      <c r="J678" s="645" t="s">
        <v>190</v>
      </c>
      <c r="K678" s="1016">
        <v>0.0</v>
      </c>
      <c r="L678" s="1016">
        <v>0.0</v>
      </c>
      <c r="M678" s="1076"/>
      <c r="N678" s="610">
        <v>46105.0</v>
      </c>
      <c r="O678" s="809" t="s">
        <v>2576</v>
      </c>
      <c r="P678" s="639">
        <v>46100.0</v>
      </c>
      <c r="Q678" s="639">
        <v>46101.0</v>
      </c>
      <c r="R678" s="636">
        <f>Q678-P678</f>
        <v>1</v>
      </c>
      <c r="S678" s="638"/>
      <c r="T678" s="980">
        <f>S678-P678</f>
        <v>-46100</v>
      </c>
      <c r="U678" s="980">
        <f>S678-Q678</f>
        <v>-46101</v>
      </c>
      <c r="V678" s="638"/>
      <c r="W678" s="982">
        <f>V678-S678</f>
        <v>0</v>
      </c>
      <c r="X678" s="982">
        <f>V678-P678</f>
        <v>-46100</v>
      </c>
      <c r="Y678" s="638"/>
      <c r="Z678" s="656"/>
      <c r="AA678" s="1077"/>
      <c r="AB678" s="989"/>
      <c r="AC678" s="967" t="s">
        <v>2577</v>
      </c>
      <c r="AD678" s="994"/>
      <c r="AE678" s="994"/>
      <c r="AF678" s="994"/>
      <c r="AG678" s="994"/>
    </row>
    <row r="679" ht="14.25" hidden="1" customHeight="1">
      <c r="A679" s="667" t="b">
        <v>0</v>
      </c>
      <c r="B679" s="635" t="s">
        <v>135</v>
      </c>
      <c r="C679" s="635" t="s">
        <v>114</v>
      </c>
      <c r="D679" s="492" t="s">
        <v>408</v>
      </c>
      <c r="E679" s="492" t="s">
        <v>1608</v>
      </c>
      <c r="F679" s="606">
        <v>46082.0</v>
      </c>
      <c r="G679" s="860" t="s">
        <v>1305</v>
      </c>
      <c r="H679" s="940" t="s">
        <v>1609</v>
      </c>
      <c r="I679" s="492" t="s">
        <v>1610</v>
      </c>
      <c r="J679" s="649" t="s">
        <v>190</v>
      </c>
      <c r="K679" s="643">
        <v>0.0</v>
      </c>
      <c r="L679" s="643">
        <v>0.0</v>
      </c>
      <c r="M679" s="1076"/>
      <c r="N679" s="639">
        <v>46089.0</v>
      </c>
      <c r="O679" s="945" t="s">
        <v>2538</v>
      </c>
      <c r="P679" s="639">
        <v>46086.0</v>
      </c>
      <c r="Q679" s="639">
        <v>46087.0</v>
      </c>
      <c r="R679" s="656"/>
      <c r="S679" s="638"/>
      <c r="T679" s="656"/>
      <c r="U679" s="656"/>
      <c r="V679" s="638"/>
      <c r="W679" s="640"/>
      <c r="X679" s="640"/>
      <c r="Y679" s="638"/>
      <c r="Z679" s="656"/>
      <c r="AA679" s="1077"/>
      <c r="AB679" s="1173" t="s">
        <v>2317</v>
      </c>
      <c r="AC679" s="714" t="s">
        <v>1611</v>
      </c>
      <c r="AD679" s="968"/>
      <c r="AE679" s="968"/>
      <c r="AF679" s="968"/>
      <c r="AG679" s="968"/>
    </row>
    <row r="680" ht="13.5" hidden="1" customHeight="1">
      <c r="A680" s="667" t="b">
        <v>0</v>
      </c>
      <c r="B680" s="635" t="s">
        <v>135</v>
      </c>
      <c r="C680" s="635" t="s">
        <v>134</v>
      </c>
      <c r="D680" s="629" t="s">
        <v>408</v>
      </c>
      <c r="E680" s="629" t="s">
        <v>1333</v>
      </c>
      <c r="F680" s="628">
        <v>46082.0</v>
      </c>
      <c r="G680" s="902" t="s">
        <v>1304</v>
      </c>
      <c r="H680" s="704" t="s">
        <v>2296</v>
      </c>
      <c r="I680" s="629" t="s">
        <v>2297</v>
      </c>
      <c r="J680" s="645" t="s">
        <v>190</v>
      </c>
      <c r="K680" s="643">
        <v>0.0</v>
      </c>
      <c r="L680" s="643">
        <v>0.0</v>
      </c>
      <c r="M680" s="1076"/>
      <c r="N680" s="610"/>
      <c r="O680" s="809"/>
      <c r="P680" s="639">
        <v>46106.0</v>
      </c>
      <c r="Q680" s="639">
        <v>46107.0</v>
      </c>
      <c r="R680" s="636"/>
      <c r="S680" s="638"/>
      <c r="T680" s="656"/>
      <c r="U680" s="656"/>
      <c r="V680" s="638"/>
      <c r="W680" s="640"/>
      <c r="X680" s="640"/>
      <c r="Y680" s="638"/>
      <c r="Z680" s="656"/>
      <c r="AA680" s="1077"/>
      <c r="AB680" s="989"/>
      <c r="AC680" s="967" t="s">
        <v>2298</v>
      </c>
      <c r="AD680" s="994"/>
      <c r="AE680" s="994"/>
      <c r="AF680" s="994"/>
      <c r="AG680" s="994"/>
    </row>
    <row r="681" ht="13.5" hidden="1" customHeight="1">
      <c r="A681" s="604" t="b">
        <v>0</v>
      </c>
      <c r="B681" s="492" t="s">
        <v>136</v>
      </c>
      <c r="C681" s="492" t="s">
        <v>114</v>
      </c>
      <c r="D681" s="492" t="s">
        <v>408</v>
      </c>
      <c r="E681" s="492" t="s">
        <v>1333</v>
      </c>
      <c r="F681" s="606">
        <v>46082.0</v>
      </c>
      <c r="G681" s="860" t="s">
        <v>1307</v>
      </c>
      <c r="H681" s="813" t="s">
        <v>2578</v>
      </c>
      <c r="I681" s="492" t="s">
        <v>2579</v>
      </c>
      <c r="J681" s="492" t="s">
        <v>190</v>
      </c>
      <c r="K681" s="618">
        <v>0.0</v>
      </c>
      <c r="L681" s="618">
        <v>0.0</v>
      </c>
      <c r="M681" s="622"/>
      <c r="N681" s="610">
        <v>46083.0</v>
      </c>
      <c r="O681" s="809" t="s">
        <v>2386</v>
      </c>
      <c r="P681" s="610">
        <v>46063.0</v>
      </c>
      <c r="Q681" s="610">
        <v>46066.0</v>
      </c>
      <c r="R681" s="636">
        <f>Q681-P681</f>
        <v>3</v>
      </c>
      <c r="S681" s="613"/>
      <c r="T681" s="980">
        <f t="shared" ref="T681:T684" si="161">S681-P681</f>
        <v>-46063</v>
      </c>
      <c r="U681" s="980">
        <f t="shared" ref="U681:U684" si="162">S681-Q681</f>
        <v>-46066</v>
      </c>
      <c r="V681" s="1080"/>
      <c r="W681" s="982">
        <f>V681-S681</f>
        <v>0</v>
      </c>
      <c r="X681" s="982">
        <f>V681-P681</f>
        <v>-46063</v>
      </c>
      <c r="Y681" s="613"/>
      <c r="Z681" s="612"/>
      <c r="AA681" s="975"/>
      <c r="AB681" s="901" t="s">
        <v>2118</v>
      </c>
      <c r="AC681" s="706" t="s">
        <v>2580</v>
      </c>
      <c r="AD681" s="895"/>
      <c r="AE681" s="895"/>
      <c r="AF681" s="895"/>
      <c r="AG681" s="895"/>
    </row>
    <row r="682" ht="13.5" hidden="1" customHeight="1">
      <c r="A682" s="667" t="b">
        <v>0</v>
      </c>
      <c r="B682" s="635" t="s">
        <v>113</v>
      </c>
      <c r="C682" s="635" t="s">
        <v>114</v>
      </c>
      <c r="D682" s="629" t="s">
        <v>408</v>
      </c>
      <c r="E682" s="629" t="s">
        <v>1511</v>
      </c>
      <c r="F682" s="628">
        <v>46082.0</v>
      </c>
      <c r="G682" s="920"/>
      <c r="H682" s="943" t="s">
        <v>2581</v>
      </c>
      <c r="I682" s="629" t="s">
        <v>2582</v>
      </c>
      <c r="J682" s="629" t="s">
        <v>190</v>
      </c>
      <c r="K682" s="987">
        <v>0.0</v>
      </c>
      <c r="L682" s="987">
        <v>0.0</v>
      </c>
      <c r="M682" s="622"/>
      <c r="N682" s="639">
        <v>46087.0</v>
      </c>
      <c r="O682" s="945" t="s">
        <v>1187</v>
      </c>
      <c r="P682" s="639">
        <v>46078.0</v>
      </c>
      <c r="Q682" s="639">
        <v>46083.0</v>
      </c>
      <c r="R682" s="656"/>
      <c r="S682" s="638"/>
      <c r="T682" s="980">
        <f t="shared" si="161"/>
        <v>-46078</v>
      </c>
      <c r="U682" s="980">
        <f t="shared" si="162"/>
        <v>-46083</v>
      </c>
      <c r="V682" s="638"/>
      <c r="W682" s="640"/>
      <c r="X682" s="640"/>
      <c r="Y682" s="638"/>
      <c r="Z682" s="980">
        <f t="shared" ref="Z682:Z684" si="163">Y682-P682</f>
        <v>-46078</v>
      </c>
      <c r="AA682" s="984">
        <f t="shared" ref="AA682:AA684" si="164">Y682-V682</f>
        <v>0</v>
      </c>
      <c r="AB682" s="991"/>
      <c r="AC682" s="714" t="s">
        <v>2583</v>
      </c>
      <c r="AD682" s="968"/>
      <c r="AE682" s="968"/>
      <c r="AF682" s="968"/>
      <c r="AG682" s="968"/>
    </row>
    <row r="683" ht="13.5" hidden="1" customHeight="1">
      <c r="A683" s="604" t="b">
        <v>0</v>
      </c>
      <c r="B683" s="492" t="s">
        <v>113</v>
      </c>
      <c r="C683" s="492" t="s">
        <v>114</v>
      </c>
      <c r="D683" s="492" t="s">
        <v>408</v>
      </c>
      <c r="E683" s="492" t="s">
        <v>1511</v>
      </c>
      <c r="F683" s="606">
        <v>46082.0</v>
      </c>
      <c r="G683" s="860" t="s">
        <v>1303</v>
      </c>
      <c r="H683" s="813" t="s">
        <v>2584</v>
      </c>
      <c r="I683" s="492" t="s">
        <v>2585</v>
      </c>
      <c r="J683" s="492" t="s">
        <v>190</v>
      </c>
      <c r="K683" s="618">
        <v>0.0</v>
      </c>
      <c r="L683" s="618">
        <v>0.0</v>
      </c>
      <c r="M683" s="622"/>
      <c r="N683" s="610">
        <v>46107.0</v>
      </c>
      <c r="O683" s="809" t="s">
        <v>2586</v>
      </c>
      <c r="P683" s="610">
        <v>46069.0</v>
      </c>
      <c r="Q683" s="610">
        <v>46072.0</v>
      </c>
      <c r="R683" s="636">
        <f t="shared" ref="R683:R685" si="165">Q683-P683</f>
        <v>3</v>
      </c>
      <c r="S683" s="613"/>
      <c r="T683" s="980">
        <f t="shared" si="161"/>
        <v>-46069</v>
      </c>
      <c r="U683" s="980">
        <f t="shared" si="162"/>
        <v>-46072</v>
      </c>
      <c r="V683" s="1080"/>
      <c r="W683" s="982">
        <f>V683-S683</f>
        <v>0</v>
      </c>
      <c r="X683" s="982">
        <f>V683-P683</f>
        <v>-46069</v>
      </c>
      <c r="Y683" s="613"/>
      <c r="Z683" s="980">
        <f t="shared" si="163"/>
        <v>-46069</v>
      </c>
      <c r="AA683" s="984">
        <f t="shared" si="164"/>
        <v>0</v>
      </c>
      <c r="AB683" s="901"/>
      <c r="AC683" s="706" t="s">
        <v>2587</v>
      </c>
      <c r="AD683" s="895"/>
      <c r="AE683" s="895"/>
      <c r="AF683" s="895"/>
      <c r="AG683" s="895"/>
    </row>
    <row r="684" ht="13.5" hidden="1" customHeight="1">
      <c r="A684" s="604" t="b">
        <v>0</v>
      </c>
      <c r="B684" s="492" t="s">
        <v>113</v>
      </c>
      <c r="C684" s="492" t="s">
        <v>114</v>
      </c>
      <c r="D684" s="629" t="s">
        <v>408</v>
      </c>
      <c r="E684" s="629" t="s">
        <v>1511</v>
      </c>
      <c r="F684" s="606">
        <v>46082.0</v>
      </c>
      <c r="G684" s="860" t="s">
        <v>1304</v>
      </c>
      <c r="H684" s="931" t="s">
        <v>2584</v>
      </c>
      <c r="I684" s="492" t="s">
        <v>2585</v>
      </c>
      <c r="J684" s="492" t="s">
        <v>190</v>
      </c>
      <c r="K684" s="618">
        <v>0.0</v>
      </c>
      <c r="L684" s="618">
        <v>0.0</v>
      </c>
      <c r="M684" s="622"/>
      <c r="N684" s="610">
        <v>46107.0</v>
      </c>
      <c r="O684" s="809" t="s">
        <v>2586</v>
      </c>
      <c r="P684" s="610">
        <v>46069.0</v>
      </c>
      <c r="Q684" s="610">
        <v>46072.0</v>
      </c>
      <c r="R684" s="636">
        <f t="shared" si="165"/>
        <v>3</v>
      </c>
      <c r="S684" s="613"/>
      <c r="T684" s="980">
        <f t="shared" si="161"/>
        <v>-46069</v>
      </c>
      <c r="U684" s="980">
        <f t="shared" si="162"/>
        <v>-46072</v>
      </c>
      <c r="V684" s="1080"/>
      <c r="W684" s="982"/>
      <c r="X684" s="982"/>
      <c r="Y684" s="613"/>
      <c r="Z684" s="980">
        <f t="shared" si="163"/>
        <v>-46069</v>
      </c>
      <c r="AA684" s="984">
        <f t="shared" si="164"/>
        <v>0</v>
      </c>
      <c r="AB684" s="901"/>
      <c r="AC684" s="706" t="s">
        <v>2587</v>
      </c>
      <c r="AD684" s="895"/>
      <c r="AE684" s="895"/>
      <c r="AF684" s="895"/>
      <c r="AG684" s="895"/>
    </row>
    <row r="685" ht="13.5" hidden="1" customHeight="1">
      <c r="A685" s="1014" t="b">
        <v>0</v>
      </c>
      <c r="B685" s="1082" t="s">
        <v>135</v>
      </c>
      <c r="C685" s="1082" t="s">
        <v>134</v>
      </c>
      <c r="D685" s="649" t="s">
        <v>408</v>
      </c>
      <c r="E685" s="649" t="s">
        <v>1630</v>
      </c>
      <c r="F685" s="728">
        <v>46082.0</v>
      </c>
      <c r="G685" s="860" t="s">
        <v>1305</v>
      </c>
      <c r="H685" s="959" t="s">
        <v>2547</v>
      </c>
      <c r="I685" s="649" t="s">
        <v>2548</v>
      </c>
      <c r="J685" s="649" t="s">
        <v>190</v>
      </c>
      <c r="K685" s="1016">
        <v>0.0</v>
      </c>
      <c r="L685" s="1016">
        <v>0.0</v>
      </c>
      <c r="M685" s="1095"/>
      <c r="N685" s="1017">
        <v>46099.0</v>
      </c>
      <c r="O685" s="1096" t="s">
        <v>2549</v>
      </c>
      <c r="P685" s="1017">
        <v>46093.0</v>
      </c>
      <c r="Q685" s="1017">
        <v>46094.0</v>
      </c>
      <c r="R685" s="1097">
        <f t="shared" si="165"/>
        <v>1</v>
      </c>
      <c r="S685" s="1083"/>
      <c r="T685" s="1098"/>
      <c r="U685" s="1098"/>
      <c r="V685" s="1083"/>
      <c r="W685" s="1099"/>
      <c r="X685" s="1099"/>
      <c r="Y685" s="1083"/>
      <c r="Z685" s="1098"/>
      <c r="AA685" s="1174"/>
      <c r="AB685" s="1008"/>
      <c r="AC685" s="967" t="s">
        <v>2550</v>
      </c>
      <c r="AD685" s="1019"/>
      <c r="AE685" s="1019"/>
      <c r="AF685" s="1019"/>
      <c r="AG685" s="1019"/>
    </row>
    <row r="686" ht="13.5" hidden="1" customHeight="1">
      <c r="A686" s="667" t="b">
        <v>0</v>
      </c>
      <c r="B686" s="635" t="s">
        <v>135</v>
      </c>
      <c r="C686" s="635" t="s">
        <v>114</v>
      </c>
      <c r="D686" s="629" t="s">
        <v>408</v>
      </c>
      <c r="E686" s="629" t="s">
        <v>1511</v>
      </c>
      <c r="F686" s="606">
        <v>46082.0</v>
      </c>
      <c r="G686" s="902" t="s">
        <v>1305</v>
      </c>
      <c r="H686" s="704" t="s">
        <v>2562</v>
      </c>
      <c r="I686" s="629" t="s">
        <v>1586</v>
      </c>
      <c r="J686" s="645" t="s">
        <v>190</v>
      </c>
      <c r="K686" s="643">
        <v>0.0</v>
      </c>
      <c r="L686" s="643">
        <v>0.0</v>
      </c>
      <c r="M686" s="1076"/>
      <c r="N686" s="639">
        <v>46084.0</v>
      </c>
      <c r="O686" s="945" t="s">
        <v>2563</v>
      </c>
      <c r="P686" s="639">
        <v>46072.0</v>
      </c>
      <c r="Q686" s="639">
        <v>46077.0</v>
      </c>
      <c r="R686" s="636"/>
      <c r="S686" s="638"/>
      <c r="T686" s="656"/>
      <c r="U686" s="656"/>
      <c r="V686" s="638"/>
      <c r="W686" s="640"/>
      <c r="X686" s="640"/>
      <c r="Y686" s="638"/>
      <c r="Z686" s="656"/>
      <c r="AA686" s="1077"/>
      <c r="AB686" s="993" t="s">
        <v>2118</v>
      </c>
      <c r="AC686" s="1020" t="s">
        <v>2564</v>
      </c>
      <c r="AD686" s="71"/>
      <c r="AE686" s="71"/>
      <c r="AF686" s="71"/>
      <c r="AG686" s="59"/>
    </row>
    <row r="687" ht="13.5" hidden="1" customHeight="1">
      <c r="A687" s="1014" t="b">
        <v>0</v>
      </c>
      <c r="B687" s="1082" t="s">
        <v>135</v>
      </c>
      <c r="C687" s="1082" t="s">
        <v>114</v>
      </c>
      <c r="D687" s="649" t="s">
        <v>408</v>
      </c>
      <c r="E687" s="649" t="s">
        <v>1608</v>
      </c>
      <c r="F687" s="728">
        <v>46082.0</v>
      </c>
      <c r="G687" s="773" t="s">
        <v>1305</v>
      </c>
      <c r="H687" s="959" t="s">
        <v>2571</v>
      </c>
      <c r="I687" s="649" t="s">
        <v>2572</v>
      </c>
      <c r="J687" s="649" t="s">
        <v>190</v>
      </c>
      <c r="K687" s="1016">
        <v>0.0</v>
      </c>
      <c r="L687" s="1016">
        <v>0.0</v>
      </c>
      <c r="M687" s="1095"/>
      <c r="N687" s="1017">
        <v>46099.0</v>
      </c>
      <c r="O687" s="1096" t="s">
        <v>2569</v>
      </c>
      <c r="P687" s="1017">
        <v>46086.0</v>
      </c>
      <c r="Q687" s="1017">
        <v>46097.0</v>
      </c>
      <c r="R687" s="1097">
        <f>Q687-P687</f>
        <v>11</v>
      </c>
      <c r="S687" s="1083"/>
      <c r="T687" s="1098"/>
      <c r="U687" s="1098"/>
      <c r="V687" s="1083"/>
      <c r="W687" s="1099"/>
      <c r="X687" s="1099"/>
      <c r="Y687" s="1083"/>
      <c r="Z687" s="1098"/>
      <c r="AA687" s="1174"/>
      <c r="AB687" s="1008"/>
      <c r="AC687" s="1084" t="s">
        <v>2573</v>
      </c>
      <c r="AD687" s="1019"/>
      <c r="AE687" s="1019"/>
      <c r="AF687" s="1019"/>
      <c r="AG687" s="1019"/>
    </row>
    <row r="688" ht="13.5" hidden="1" customHeight="1">
      <c r="A688" s="667" t="b">
        <v>0</v>
      </c>
      <c r="B688" s="635" t="s">
        <v>135</v>
      </c>
      <c r="C688" s="635" t="s">
        <v>114</v>
      </c>
      <c r="D688" s="629" t="s">
        <v>408</v>
      </c>
      <c r="E688" s="629" t="s">
        <v>1333</v>
      </c>
      <c r="F688" s="628">
        <v>46082.0</v>
      </c>
      <c r="G688" s="902" t="s">
        <v>1305</v>
      </c>
      <c r="H688" s="943" t="s">
        <v>1592</v>
      </c>
      <c r="I688" s="629" t="s">
        <v>1593</v>
      </c>
      <c r="J688" s="629" t="s">
        <v>190</v>
      </c>
      <c r="K688" s="987">
        <v>0.0</v>
      </c>
      <c r="L688" s="987">
        <v>0.0</v>
      </c>
      <c r="M688" s="1076"/>
      <c r="N688" s="639">
        <v>46084.0</v>
      </c>
      <c r="O688" s="945" t="s">
        <v>2307</v>
      </c>
      <c r="P688" s="639">
        <v>46077.0</v>
      </c>
      <c r="Q688" s="639">
        <v>46084.0</v>
      </c>
      <c r="R688" s="656"/>
      <c r="S688" s="638"/>
      <c r="T688" s="656"/>
      <c r="U688" s="656"/>
      <c r="V688" s="638"/>
      <c r="W688" s="640"/>
      <c r="X688" s="640"/>
      <c r="Y688" s="638"/>
      <c r="Z688" s="656"/>
      <c r="AA688" s="1077"/>
      <c r="AB688" s="1173" t="s">
        <v>2118</v>
      </c>
      <c r="AC688" s="714" t="s">
        <v>2588</v>
      </c>
      <c r="AD688" s="968"/>
      <c r="AE688" s="968"/>
      <c r="AF688" s="968"/>
      <c r="AG688" s="968"/>
    </row>
    <row r="689" ht="13.5" hidden="1" customHeight="1">
      <c r="A689" s="667" t="b">
        <v>0</v>
      </c>
      <c r="B689" s="635" t="s">
        <v>135</v>
      </c>
      <c r="C689" s="635" t="s">
        <v>114</v>
      </c>
      <c r="D689" s="492" t="s">
        <v>408</v>
      </c>
      <c r="E689" s="492" t="s">
        <v>1369</v>
      </c>
      <c r="F689" s="606">
        <v>46082.0</v>
      </c>
      <c r="G689" s="860" t="s">
        <v>1305</v>
      </c>
      <c r="H689" s="704" t="s">
        <v>1674</v>
      </c>
      <c r="I689" s="492" t="s">
        <v>1675</v>
      </c>
      <c r="J689" s="649" t="s">
        <v>190</v>
      </c>
      <c r="K689" s="643">
        <v>0.0</v>
      </c>
      <c r="L689" s="643">
        <v>0.0</v>
      </c>
      <c r="M689" s="1076"/>
      <c r="N689" s="639">
        <v>46085.0</v>
      </c>
      <c r="O689" s="945" t="s">
        <v>2589</v>
      </c>
      <c r="P689" s="639">
        <v>46071.0</v>
      </c>
      <c r="Q689" s="639">
        <v>46084.0</v>
      </c>
      <c r="R689" s="636"/>
      <c r="S689" s="638"/>
      <c r="T689" s="980">
        <f t="shared" ref="T689:T690" si="166">S689-P689</f>
        <v>-46071</v>
      </c>
      <c r="U689" s="980">
        <f t="shared" ref="U689:U690" si="167">S689-Q689</f>
        <v>-46084</v>
      </c>
      <c r="V689" s="638"/>
      <c r="W689" s="640"/>
      <c r="X689" s="640"/>
      <c r="Y689" s="638"/>
      <c r="Z689" s="980">
        <f t="shared" ref="Z689:Z690" si="168">Y689-P689</f>
        <v>-46071</v>
      </c>
      <c r="AA689" s="984">
        <f t="shared" ref="AA689:AA690" si="169">Y689-V689</f>
        <v>0</v>
      </c>
      <c r="AB689" s="1175" t="s">
        <v>2590</v>
      </c>
      <c r="AC689" s="1013" t="s">
        <v>2591</v>
      </c>
      <c r="AD689" s="71"/>
      <c r="AE689" s="71"/>
      <c r="AF689" s="71"/>
      <c r="AG689" s="59"/>
    </row>
    <row r="690" ht="13.5" hidden="1" customHeight="1">
      <c r="A690" s="604" t="b">
        <v>0</v>
      </c>
      <c r="B690" s="492" t="s">
        <v>113</v>
      </c>
      <c r="C690" s="492" t="s">
        <v>114</v>
      </c>
      <c r="D690" s="629" t="s">
        <v>408</v>
      </c>
      <c r="E690" s="629" t="s">
        <v>1511</v>
      </c>
      <c r="F690" s="606">
        <v>46082.0</v>
      </c>
      <c r="G690" s="860" t="s">
        <v>1305</v>
      </c>
      <c r="H690" s="931" t="s">
        <v>2584</v>
      </c>
      <c r="I690" s="492" t="s">
        <v>2585</v>
      </c>
      <c r="J690" s="492" t="s">
        <v>190</v>
      </c>
      <c r="K690" s="618">
        <v>0.0</v>
      </c>
      <c r="L690" s="618">
        <v>0.0</v>
      </c>
      <c r="M690" s="622"/>
      <c r="N690" s="610">
        <v>46107.0</v>
      </c>
      <c r="O690" s="809" t="s">
        <v>2586</v>
      </c>
      <c r="P690" s="610">
        <v>46069.0</v>
      </c>
      <c r="Q690" s="610">
        <v>46072.0</v>
      </c>
      <c r="R690" s="636">
        <f>Q690-P690</f>
        <v>3</v>
      </c>
      <c r="S690" s="613"/>
      <c r="T690" s="980">
        <f t="shared" si="166"/>
        <v>-46069</v>
      </c>
      <c r="U690" s="980">
        <f t="shared" si="167"/>
        <v>-46072</v>
      </c>
      <c r="V690" s="1080"/>
      <c r="W690" s="982"/>
      <c r="X690" s="982"/>
      <c r="Y690" s="613"/>
      <c r="Z690" s="980">
        <f t="shared" si="168"/>
        <v>-46069</v>
      </c>
      <c r="AA690" s="984">
        <f t="shared" si="169"/>
        <v>0</v>
      </c>
      <c r="AB690" s="993" t="s">
        <v>2118</v>
      </c>
      <c r="AC690" s="706" t="s">
        <v>2587</v>
      </c>
      <c r="AD690" s="895"/>
      <c r="AE690" s="895"/>
      <c r="AF690" s="895"/>
      <c r="AG690" s="895"/>
    </row>
    <row r="691" ht="13.5" hidden="1" customHeight="1">
      <c r="A691" s="667" t="b">
        <v>0</v>
      </c>
      <c r="B691" s="635" t="s">
        <v>135</v>
      </c>
      <c r="C691" s="635" t="s">
        <v>134</v>
      </c>
      <c r="D691" s="492" t="s">
        <v>408</v>
      </c>
      <c r="E691" s="492" t="s">
        <v>1333</v>
      </c>
      <c r="F691" s="606">
        <v>46082.0</v>
      </c>
      <c r="G691" s="860" t="s">
        <v>1303</v>
      </c>
      <c r="H691" s="704" t="s">
        <v>2592</v>
      </c>
      <c r="I691" s="492" t="s">
        <v>1678</v>
      </c>
      <c r="J691" s="649" t="s">
        <v>190</v>
      </c>
      <c r="K691" s="643">
        <v>0.0</v>
      </c>
      <c r="L691" s="643">
        <v>0.0</v>
      </c>
      <c r="M691" s="1076"/>
      <c r="N691" s="610"/>
      <c r="O691" s="809" t="s">
        <v>2593</v>
      </c>
      <c r="P691" s="639">
        <v>46094.0</v>
      </c>
      <c r="Q691" s="639">
        <v>46100.0</v>
      </c>
      <c r="R691" s="636"/>
      <c r="S691" s="638"/>
      <c r="T691" s="656"/>
      <c r="U691" s="656"/>
      <c r="V691" s="638"/>
      <c r="W691" s="640"/>
      <c r="X691" s="640"/>
      <c r="Y691" s="638"/>
      <c r="Z691" s="656"/>
      <c r="AA691" s="1077"/>
      <c r="AB691" s="989"/>
      <c r="AC691" s="967" t="s">
        <v>2594</v>
      </c>
      <c r="AD691" s="994"/>
      <c r="AE691" s="994"/>
      <c r="AF691" s="994"/>
      <c r="AG691" s="994"/>
    </row>
    <row r="692" ht="13.5" hidden="1" customHeight="1">
      <c r="A692" s="667" t="b">
        <v>0</v>
      </c>
      <c r="B692" s="635" t="s">
        <v>135</v>
      </c>
      <c r="C692" s="635" t="s">
        <v>134</v>
      </c>
      <c r="D692" s="629" t="s">
        <v>408</v>
      </c>
      <c r="E692" s="629" t="s">
        <v>1333</v>
      </c>
      <c r="F692" s="628">
        <v>46082.0</v>
      </c>
      <c r="G692" s="902" t="s">
        <v>1304</v>
      </c>
      <c r="H692" s="704" t="s">
        <v>2592</v>
      </c>
      <c r="I692" s="629" t="s">
        <v>1678</v>
      </c>
      <c r="J692" s="645" t="s">
        <v>190</v>
      </c>
      <c r="K692" s="643">
        <v>0.0</v>
      </c>
      <c r="L692" s="643">
        <v>0.0</v>
      </c>
      <c r="M692" s="1076"/>
      <c r="N692" s="610"/>
      <c r="O692" s="809" t="s">
        <v>2593</v>
      </c>
      <c r="P692" s="639">
        <v>46094.0</v>
      </c>
      <c r="Q692" s="639">
        <v>46100.0</v>
      </c>
      <c r="R692" s="636"/>
      <c r="S692" s="638"/>
      <c r="T692" s="656"/>
      <c r="U692" s="656"/>
      <c r="V692" s="638"/>
      <c r="W692" s="640"/>
      <c r="X692" s="640"/>
      <c r="Y692" s="638"/>
      <c r="Z692" s="656"/>
      <c r="AA692" s="1077"/>
      <c r="AB692" s="989"/>
      <c r="AC692" s="967" t="s">
        <v>2594</v>
      </c>
      <c r="AD692" s="994"/>
      <c r="AE692" s="994"/>
      <c r="AF692" s="994"/>
      <c r="AG692" s="994"/>
    </row>
    <row r="693" ht="13.5" hidden="1" customHeight="1">
      <c r="A693" s="985" t="b">
        <v>0</v>
      </c>
      <c r="B693" s="986" t="s">
        <v>135</v>
      </c>
      <c r="C693" s="986" t="s">
        <v>134</v>
      </c>
      <c r="D693" s="492" t="s">
        <v>408</v>
      </c>
      <c r="E693" s="649" t="s">
        <v>1369</v>
      </c>
      <c r="F693" s="728">
        <v>46082.0</v>
      </c>
      <c r="G693" s="860" t="s">
        <v>1305</v>
      </c>
      <c r="H693" s="959" t="s">
        <v>1597</v>
      </c>
      <c r="I693" s="649" t="s">
        <v>1598</v>
      </c>
      <c r="J693" s="649" t="s">
        <v>190</v>
      </c>
      <c r="K693" s="987">
        <v>0.0</v>
      </c>
      <c r="L693" s="987">
        <v>0.0</v>
      </c>
      <c r="M693" s="1104"/>
      <c r="N693" s="988">
        <v>46085.0</v>
      </c>
      <c r="O693" s="1105" t="s">
        <v>2595</v>
      </c>
      <c r="P693" s="988">
        <v>46080.0</v>
      </c>
      <c r="Q693" s="988">
        <v>46085.0</v>
      </c>
      <c r="R693" s="1108"/>
      <c r="S693" s="1107"/>
      <c r="T693" s="1108"/>
      <c r="U693" s="1108"/>
      <c r="V693" s="1107"/>
      <c r="W693" s="1176"/>
      <c r="X693" s="1176"/>
      <c r="Y693" s="1107"/>
      <c r="Z693" s="1106">
        <f t="shared" ref="Z693:Z694" si="170">Y693-P693</f>
        <v>-46080</v>
      </c>
      <c r="AA693" s="1110">
        <f t="shared" ref="AA693:AA694" si="171">Y693-V693</f>
        <v>0</v>
      </c>
      <c r="AB693" s="1008"/>
      <c r="AC693" s="1111" t="s">
        <v>1599</v>
      </c>
      <c r="AD693" s="1010"/>
      <c r="AE693" s="1010"/>
      <c r="AF693" s="1010"/>
      <c r="AG693" s="1010"/>
    </row>
    <row r="694" ht="13.5" hidden="1" customHeight="1">
      <c r="A694" s="667" t="b">
        <v>0</v>
      </c>
      <c r="B694" s="641" t="s">
        <v>113</v>
      </c>
      <c r="C694" s="641" t="s">
        <v>134</v>
      </c>
      <c r="D694" s="629" t="s">
        <v>408</v>
      </c>
      <c r="E694" s="645" t="s">
        <v>1356</v>
      </c>
      <c r="F694" s="606">
        <v>46082.0</v>
      </c>
      <c r="G694" s="902" t="s">
        <v>1305</v>
      </c>
      <c r="H694" s="645" t="s">
        <v>1505</v>
      </c>
      <c r="I694" s="645" t="s">
        <v>1506</v>
      </c>
      <c r="J694" s="645" t="s">
        <v>190</v>
      </c>
      <c r="K694" s="643">
        <v>0.0</v>
      </c>
      <c r="L694" s="643">
        <v>0.0</v>
      </c>
      <c r="M694" s="1076"/>
      <c r="N694" s="639">
        <v>46076.0</v>
      </c>
      <c r="O694" s="945" t="s">
        <v>2596</v>
      </c>
      <c r="P694" s="651">
        <v>46063.0</v>
      </c>
      <c r="Q694" s="651">
        <v>46065.0</v>
      </c>
      <c r="R694" s="636">
        <f>Q694-P694</f>
        <v>2</v>
      </c>
      <c r="S694" s="638"/>
      <c r="T694" s="980">
        <f>S694-P694</f>
        <v>-46063</v>
      </c>
      <c r="U694" s="980">
        <f>S694-Q694</f>
        <v>-46065</v>
      </c>
      <c r="V694" s="638"/>
      <c r="W694" s="982">
        <f>V694-S694</f>
        <v>0</v>
      </c>
      <c r="X694" s="982">
        <f>V694-P694</f>
        <v>-46063</v>
      </c>
      <c r="Y694" s="638"/>
      <c r="Z694" s="980">
        <f t="shared" si="170"/>
        <v>-46063</v>
      </c>
      <c r="AA694" s="984">
        <f t="shared" si="171"/>
        <v>0</v>
      </c>
      <c r="AB694" s="993" t="s">
        <v>2118</v>
      </c>
      <c r="AC694" s="706" t="s">
        <v>1507</v>
      </c>
      <c r="AD694" s="895"/>
      <c r="AE694" s="895"/>
      <c r="AF694" s="895"/>
      <c r="AG694" s="895"/>
    </row>
    <row r="695" ht="13.5" hidden="1" customHeight="1">
      <c r="A695" s="985" t="b">
        <v>0</v>
      </c>
      <c r="B695" s="986" t="s">
        <v>138</v>
      </c>
      <c r="C695" s="986" t="s">
        <v>114</v>
      </c>
      <c r="D695" s="492" t="s">
        <v>408</v>
      </c>
      <c r="E695" s="649" t="s">
        <v>1333</v>
      </c>
      <c r="F695" s="728">
        <v>46082.0</v>
      </c>
      <c r="G695" s="951"/>
      <c r="H695" s="959" t="s">
        <v>1758</v>
      </c>
      <c r="I695" s="649" t="s">
        <v>1759</v>
      </c>
      <c r="J695" s="649" t="s">
        <v>190</v>
      </c>
      <c r="K695" s="987">
        <v>0.0</v>
      </c>
      <c r="L695" s="987">
        <v>0.0</v>
      </c>
      <c r="M695" s="1104"/>
      <c r="N695" s="1107"/>
      <c r="O695" s="1139"/>
      <c r="P695" s="988">
        <v>46106.0</v>
      </c>
      <c r="Q695" s="988">
        <v>46107.0</v>
      </c>
      <c r="R695" s="1108"/>
      <c r="S695" s="1107"/>
      <c r="T695" s="1108"/>
      <c r="U695" s="1108"/>
      <c r="V695" s="1107"/>
      <c r="W695" s="1176"/>
      <c r="X695" s="1176"/>
      <c r="Y695" s="1107"/>
      <c r="Z695" s="1108"/>
      <c r="AA695" s="1166"/>
      <c r="AB695" s="92" t="s">
        <v>2258</v>
      </c>
      <c r="AC695" s="1111" t="s">
        <v>1760</v>
      </c>
      <c r="AD695" s="1010"/>
      <c r="AE695" s="1010"/>
      <c r="AF695" s="1010"/>
      <c r="AG695" s="1010"/>
    </row>
    <row r="696" ht="13.5" hidden="1" customHeight="1">
      <c r="A696" s="604" t="b">
        <v>0</v>
      </c>
      <c r="B696" s="492" t="s">
        <v>1538</v>
      </c>
      <c r="C696" s="492" t="s">
        <v>114</v>
      </c>
      <c r="D696" s="629" t="s">
        <v>408</v>
      </c>
      <c r="E696" s="629" t="s">
        <v>1333</v>
      </c>
      <c r="F696" s="606">
        <v>46082.0</v>
      </c>
      <c r="G696" s="902" t="s">
        <v>1307</v>
      </c>
      <c r="H696" s="634" t="s">
        <v>1540</v>
      </c>
      <c r="I696" s="634" t="s">
        <v>1541</v>
      </c>
      <c r="J696" s="492" t="s">
        <v>190</v>
      </c>
      <c r="K696" s="618">
        <v>0.0</v>
      </c>
      <c r="L696" s="618">
        <v>0.0</v>
      </c>
      <c r="M696" s="622"/>
      <c r="N696" s="610">
        <v>46083.0</v>
      </c>
      <c r="O696" s="860" t="s">
        <v>2597</v>
      </c>
      <c r="P696" s="610">
        <v>46001.0</v>
      </c>
      <c r="Q696" s="610">
        <v>46006.0</v>
      </c>
      <c r="R696" s="612">
        <f t="shared" ref="R696:R698" si="172">Q696-P696</f>
        <v>5</v>
      </c>
      <c r="S696" s="610">
        <v>46006.0</v>
      </c>
      <c r="T696" s="612">
        <f t="shared" ref="T696:T698" si="173">S696-P696</f>
        <v>5</v>
      </c>
      <c r="U696" s="612">
        <f t="shared" ref="U696:U698" si="174">S696-Q696</f>
        <v>0</v>
      </c>
      <c r="V696" s="639"/>
      <c r="W696" s="982">
        <f t="shared" ref="W696:W698" si="175">V696-S696</f>
        <v>-46006</v>
      </c>
      <c r="X696" s="982">
        <f t="shared" ref="X696:X698" si="176">V696-P696</f>
        <v>-46001</v>
      </c>
      <c r="Y696" s="1177"/>
      <c r="Z696" s="980">
        <f>Y696-P696</f>
        <v>-46001</v>
      </c>
      <c r="AA696" s="1166"/>
      <c r="AB696" s="1178" t="s">
        <v>2118</v>
      </c>
      <c r="AC696" s="1179" t="s">
        <v>2598</v>
      </c>
      <c r="AD696" s="1180"/>
      <c r="AE696" s="1180"/>
      <c r="AF696" s="1180"/>
      <c r="AG696" s="1180"/>
    </row>
    <row r="697" ht="13.5" hidden="1" customHeight="1">
      <c r="A697" s="667" t="b">
        <v>0</v>
      </c>
      <c r="B697" s="635" t="s">
        <v>135</v>
      </c>
      <c r="C697" s="635" t="s">
        <v>134</v>
      </c>
      <c r="D697" s="492" t="s">
        <v>408</v>
      </c>
      <c r="E697" s="492" t="s">
        <v>1369</v>
      </c>
      <c r="F697" s="606">
        <v>46082.0</v>
      </c>
      <c r="G697" s="860" t="s">
        <v>1303</v>
      </c>
      <c r="H697" s="704" t="s">
        <v>2599</v>
      </c>
      <c r="I697" s="492" t="s">
        <v>1837</v>
      </c>
      <c r="J697" s="649" t="s">
        <v>190</v>
      </c>
      <c r="K697" s="643">
        <v>0.0</v>
      </c>
      <c r="L697" s="643">
        <v>0.0</v>
      </c>
      <c r="M697" s="1076"/>
      <c r="N697" s="610"/>
      <c r="O697" s="809"/>
      <c r="P697" s="639">
        <v>46100.0</v>
      </c>
      <c r="Q697" s="639">
        <v>46105.0</v>
      </c>
      <c r="R697" s="636">
        <f t="shared" si="172"/>
        <v>5</v>
      </c>
      <c r="S697" s="638"/>
      <c r="T697" s="980">
        <f t="shared" si="173"/>
        <v>-46100</v>
      </c>
      <c r="U697" s="980">
        <f t="shared" si="174"/>
        <v>-46105</v>
      </c>
      <c r="V697" s="638"/>
      <c r="W697" s="982">
        <f t="shared" si="175"/>
        <v>0</v>
      </c>
      <c r="X697" s="982">
        <f t="shared" si="176"/>
        <v>-46100</v>
      </c>
      <c r="Y697" s="638"/>
      <c r="Z697" s="656"/>
      <c r="AA697" s="1077"/>
      <c r="AB697" s="989"/>
      <c r="AC697" s="967" t="s">
        <v>2600</v>
      </c>
      <c r="AD697" s="994"/>
      <c r="AE697" s="994"/>
      <c r="AF697" s="994"/>
      <c r="AG697" s="994"/>
    </row>
    <row r="698" ht="13.5" hidden="1" customHeight="1">
      <c r="A698" s="1181" t="b">
        <v>0</v>
      </c>
      <c r="B698" s="690" t="s">
        <v>113</v>
      </c>
      <c r="C698" s="690" t="s">
        <v>114</v>
      </c>
      <c r="D698" s="629" t="s">
        <v>408</v>
      </c>
      <c r="E698" s="629" t="s">
        <v>1369</v>
      </c>
      <c r="F698" s="606">
        <v>46082.0</v>
      </c>
      <c r="G698" s="902" t="s">
        <v>1307</v>
      </c>
      <c r="H698" s="973" t="s">
        <v>1403</v>
      </c>
      <c r="I698" s="645" t="s">
        <v>1404</v>
      </c>
      <c r="J698" s="645" t="s">
        <v>190</v>
      </c>
      <c r="K698" s="691">
        <v>0.0</v>
      </c>
      <c r="L698" s="691">
        <v>0.0</v>
      </c>
      <c r="M698" s="622"/>
      <c r="N698" s="610">
        <v>46083.0</v>
      </c>
      <c r="O698" s="1182" t="s">
        <v>2601</v>
      </c>
      <c r="P698" s="716">
        <v>46039.0</v>
      </c>
      <c r="Q698" s="716">
        <v>46042.0</v>
      </c>
      <c r="R698" s="980">
        <f t="shared" si="172"/>
        <v>3</v>
      </c>
      <c r="S698" s="698"/>
      <c r="T698" s="980">
        <f t="shared" si="173"/>
        <v>-46039</v>
      </c>
      <c r="U698" s="980">
        <f t="shared" si="174"/>
        <v>-46042</v>
      </c>
      <c r="V698" s="639"/>
      <c r="W698" s="982">
        <f t="shared" si="175"/>
        <v>0</v>
      </c>
      <c r="X698" s="982">
        <f t="shared" si="176"/>
        <v>-46039</v>
      </c>
      <c r="Y698" s="698"/>
      <c r="Z698" s="699"/>
      <c r="AA698" s="975"/>
      <c r="AB698" s="901" t="s">
        <v>2118</v>
      </c>
      <c r="AC698" s="706" t="s">
        <v>2602</v>
      </c>
      <c r="AD698" s="895"/>
      <c r="AE698" s="895"/>
      <c r="AF698" s="895"/>
      <c r="AG698" s="895"/>
    </row>
    <row r="699" ht="13.5" hidden="1" customHeight="1">
      <c r="A699" s="667" t="b">
        <v>0</v>
      </c>
      <c r="B699" s="635" t="s">
        <v>138</v>
      </c>
      <c r="C699" s="635" t="s">
        <v>114</v>
      </c>
      <c r="D699" s="492" t="s">
        <v>408</v>
      </c>
      <c r="E699" s="492" t="s">
        <v>1369</v>
      </c>
      <c r="F699" s="606">
        <v>46082.0</v>
      </c>
      <c r="G699" s="860" t="s">
        <v>1303</v>
      </c>
      <c r="H699" s="704" t="s">
        <v>2603</v>
      </c>
      <c r="I699" s="492" t="s">
        <v>1578</v>
      </c>
      <c r="J699" s="649" t="s">
        <v>190</v>
      </c>
      <c r="K699" s="643">
        <v>0.0</v>
      </c>
      <c r="L699" s="643">
        <v>0.0</v>
      </c>
      <c r="M699" s="1076"/>
      <c r="N699" s="610"/>
      <c r="O699" s="809"/>
      <c r="P699" s="639">
        <v>46104.0</v>
      </c>
      <c r="Q699" s="639">
        <v>46105.0</v>
      </c>
      <c r="R699" s="636"/>
      <c r="S699" s="638"/>
      <c r="T699" s="656"/>
      <c r="U699" s="656"/>
      <c r="V699" s="638"/>
      <c r="W699" s="640"/>
      <c r="X699" s="640"/>
      <c r="Y699" s="638"/>
      <c r="Z699" s="656"/>
      <c r="AA699" s="1077"/>
      <c r="AB699" s="989"/>
      <c r="AC699" s="967" t="s">
        <v>2604</v>
      </c>
      <c r="AD699" s="994"/>
      <c r="AE699" s="994"/>
      <c r="AF699" s="994"/>
      <c r="AG699" s="994"/>
    </row>
    <row r="700" ht="13.5" hidden="1" customHeight="1">
      <c r="A700" s="667" t="b">
        <v>0</v>
      </c>
      <c r="B700" s="635" t="s">
        <v>138</v>
      </c>
      <c r="C700" s="635" t="s">
        <v>114</v>
      </c>
      <c r="D700" s="629" t="s">
        <v>408</v>
      </c>
      <c r="E700" s="629" t="s">
        <v>1369</v>
      </c>
      <c r="F700" s="628">
        <v>46082.0</v>
      </c>
      <c r="G700" s="902" t="s">
        <v>1304</v>
      </c>
      <c r="H700" s="704" t="s">
        <v>2603</v>
      </c>
      <c r="I700" s="629" t="s">
        <v>1578</v>
      </c>
      <c r="J700" s="645" t="s">
        <v>190</v>
      </c>
      <c r="K700" s="643">
        <v>0.0</v>
      </c>
      <c r="L700" s="643">
        <v>0.0</v>
      </c>
      <c r="M700" s="1076"/>
      <c r="N700" s="610"/>
      <c r="O700" s="809"/>
      <c r="P700" s="639">
        <v>46104.0</v>
      </c>
      <c r="Q700" s="639">
        <v>46105.0</v>
      </c>
      <c r="R700" s="636"/>
      <c r="S700" s="638"/>
      <c r="T700" s="656"/>
      <c r="U700" s="656"/>
      <c r="V700" s="638"/>
      <c r="W700" s="640"/>
      <c r="X700" s="640"/>
      <c r="Y700" s="638"/>
      <c r="Z700" s="656"/>
      <c r="AA700" s="1077"/>
      <c r="AB700" s="989"/>
      <c r="AC700" s="967" t="s">
        <v>2604</v>
      </c>
      <c r="AD700" s="994"/>
      <c r="AE700" s="994"/>
      <c r="AF700" s="994"/>
      <c r="AG700" s="994"/>
    </row>
    <row r="701" ht="13.5" hidden="1" customHeight="1">
      <c r="A701" s="1014" t="b">
        <v>0</v>
      </c>
      <c r="B701" s="1082" t="s">
        <v>135</v>
      </c>
      <c r="C701" s="1082" t="s">
        <v>134</v>
      </c>
      <c r="D701" s="492" t="s">
        <v>408</v>
      </c>
      <c r="E701" s="649" t="s">
        <v>1333</v>
      </c>
      <c r="F701" s="728">
        <v>46082.0</v>
      </c>
      <c r="G701" s="860" t="s">
        <v>1305</v>
      </c>
      <c r="H701" s="959" t="s">
        <v>2592</v>
      </c>
      <c r="I701" s="649" t="s">
        <v>1678</v>
      </c>
      <c r="J701" s="649" t="s">
        <v>190</v>
      </c>
      <c r="K701" s="1016">
        <v>0.0</v>
      </c>
      <c r="L701" s="1016">
        <v>0.0</v>
      </c>
      <c r="M701" s="1095"/>
      <c r="N701" s="610">
        <v>46105.0</v>
      </c>
      <c r="O701" s="1096" t="s">
        <v>2593</v>
      </c>
      <c r="P701" s="1017">
        <v>46094.0</v>
      </c>
      <c r="Q701" s="1017">
        <v>46100.0</v>
      </c>
      <c r="R701" s="1098"/>
      <c r="S701" s="1083"/>
      <c r="T701" s="1098"/>
      <c r="U701" s="1098"/>
      <c r="V701" s="1083"/>
      <c r="W701" s="1099"/>
      <c r="X701" s="1099"/>
      <c r="Y701" s="1083"/>
      <c r="Z701" s="1098"/>
      <c r="AA701" s="1174"/>
      <c r="AB701" s="92"/>
      <c r="AC701" s="1018" t="s">
        <v>2594</v>
      </c>
      <c r="AD701" s="1019"/>
      <c r="AE701" s="1019"/>
      <c r="AF701" s="1019"/>
      <c r="AG701" s="1019"/>
    </row>
    <row r="702" ht="13.5" hidden="1" customHeight="1">
      <c r="A702" s="604" t="b">
        <v>0</v>
      </c>
      <c r="B702" s="492" t="s">
        <v>135</v>
      </c>
      <c r="C702" s="492" t="s">
        <v>134</v>
      </c>
      <c r="D702" s="629" t="s">
        <v>408</v>
      </c>
      <c r="E702" s="629" t="s">
        <v>1369</v>
      </c>
      <c r="F702" s="606">
        <v>46082.0</v>
      </c>
      <c r="G702" s="860" t="s">
        <v>1303</v>
      </c>
      <c r="H702" s="931" t="s">
        <v>2605</v>
      </c>
      <c r="I702" s="492" t="s">
        <v>2442</v>
      </c>
      <c r="J702" s="492" t="s">
        <v>190</v>
      </c>
      <c r="K702" s="618">
        <v>0.0</v>
      </c>
      <c r="L702" s="618">
        <v>0.0</v>
      </c>
      <c r="M702" s="622"/>
      <c r="N702" s="639"/>
      <c r="O702" s="809"/>
      <c r="P702" s="610">
        <v>46065.0</v>
      </c>
      <c r="Q702" s="610">
        <v>46072.0</v>
      </c>
      <c r="R702" s="636">
        <f t="shared" ref="R702:R703" si="177">Q702-P702</f>
        <v>7</v>
      </c>
      <c r="S702" s="613"/>
      <c r="T702" s="980">
        <f t="shared" ref="T702:T703" si="178">S702-P702</f>
        <v>-46065</v>
      </c>
      <c r="U702" s="980">
        <f t="shared" ref="U702:U703" si="179">S702-Q702</f>
        <v>-46072</v>
      </c>
      <c r="V702" s="1080"/>
      <c r="W702" s="982">
        <f t="shared" ref="W702:W703" si="180">V702-S702</f>
        <v>0</v>
      </c>
      <c r="X702" s="982">
        <f t="shared" ref="X702:X703" si="181">V702-P702</f>
        <v>-46065</v>
      </c>
      <c r="Y702" s="613"/>
      <c r="Z702" s="980">
        <f t="shared" ref="Z702:Z705" si="182">Y702-P702</f>
        <v>-46065</v>
      </c>
      <c r="AA702" s="984">
        <f t="shared" ref="AA702:AA705" si="183">Y702-V702</f>
        <v>0</v>
      </c>
      <c r="AB702" s="901"/>
      <c r="AC702" s="706" t="s">
        <v>2606</v>
      </c>
      <c r="AD702" s="895"/>
      <c r="AE702" s="895"/>
      <c r="AF702" s="895"/>
      <c r="AG702" s="895"/>
    </row>
    <row r="703" ht="13.5" hidden="1" customHeight="1">
      <c r="A703" s="604" t="b">
        <v>0</v>
      </c>
      <c r="B703" s="492" t="s">
        <v>135</v>
      </c>
      <c r="C703" s="492" t="s">
        <v>134</v>
      </c>
      <c r="D703" s="492" t="s">
        <v>408</v>
      </c>
      <c r="E703" s="492" t="s">
        <v>1369</v>
      </c>
      <c r="F703" s="606">
        <v>46082.0</v>
      </c>
      <c r="G703" s="860" t="s">
        <v>1304</v>
      </c>
      <c r="H703" s="813" t="s">
        <v>2605</v>
      </c>
      <c r="I703" s="492" t="s">
        <v>2442</v>
      </c>
      <c r="J703" s="492" t="s">
        <v>190</v>
      </c>
      <c r="K703" s="618">
        <v>0.0</v>
      </c>
      <c r="L703" s="618">
        <v>0.0</v>
      </c>
      <c r="M703" s="622"/>
      <c r="N703" s="639"/>
      <c r="O703" s="809"/>
      <c r="P703" s="610">
        <v>46065.0</v>
      </c>
      <c r="Q703" s="610">
        <v>46072.0</v>
      </c>
      <c r="R703" s="636">
        <f t="shared" si="177"/>
        <v>7</v>
      </c>
      <c r="S703" s="613"/>
      <c r="T703" s="980">
        <f t="shared" si="178"/>
        <v>-46065</v>
      </c>
      <c r="U703" s="980">
        <f t="shared" si="179"/>
        <v>-46072</v>
      </c>
      <c r="V703" s="1080"/>
      <c r="W703" s="982">
        <f t="shared" si="180"/>
        <v>0</v>
      </c>
      <c r="X703" s="982">
        <f t="shared" si="181"/>
        <v>-46065</v>
      </c>
      <c r="Y703" s="613"/>
      <c r="Z703" s="980">
        <f t="shared" si="182"/>
        <v>-46065</v>
      </c>
      <c r="AA703" s="984">
        <f t="shared" si="183"/>
        <v>0</v>
      </c>
      <c r="AB703" s="901"/>
      <c r="AC703" s="706" t="s">
        <v>2607</v>
      </c>
      <c r="AD703" s="895"/>
      <c r="AE703" s="895"/>
      <c r="AF703" s="895"/>
      <c r="AG703" s="895"/>
    </row>
    <row r="704" ht="13.5" hidden="1" customHeight="1">
      <c r="A704" s="667" t="b">
        <v>0</v>
      </c>
      <c r="B704" s="635" t="s">
        <v>134</v>
      </c>
      <c r="C704" s="635" t="s">
        <v>134</v>
      </c>
      <c r="D704" s="629" t="s">
        <v>408</v>
      </c>
      <c r="E704" s="629" t="s">
        <v>1369</v>
      </c>
      <c r="F704" s="606">
        <v>46082.0</v>
      </c>
      <c r="G704" s="902" t="s">
        <v>1303</v>
      </c>
      <c r="H704" s="943" t="s">
        <v>2608</v>
      </c>
      <c r="I704" s="629" t="s">
        <v>1408</v>
      </c>
      <c r="J704" s="629" t="s">
        <v>190</v>
      </c>
      <c r="K704" s="987">
        <v>0.0</v>
      </c>
      <c r="L704" s="987">
        <v>0.0</v>
      </c>
      <c r="M704" s="1076"/>
      <c r="N704" s="651"/>
      <c r="O704" s="1140"/>
      <c r="P704" s="639">
        <v>46072.0</v>
      </c>
      <c r="Q704" s="639">
        <v>46081.0</v>
      </c>
      <c r="R704" s="656"/>
      <c r="S704" s="638"/>
      <c r="T704" s="656"/>
      <c r="U704" s="656"/>
      <c r="V704" s="638"/>
      <c r="W704" s="640"/>
      <c r="X704" s="640"/>
      <c r="Y704" s="638"/>
      <c r="Z704" s="980">
        <f t="shared" si="182"/>
        <v>-46072</v>
      </c>
      <c r="AA704" s="984">
        <f t="shared" si="183"/>
        <v>0</v>
      </c>
      <c r="AB704" s="989"/>
      <c r="AC704" s="858" t="s">
        <v>2609</v>
      </c>
      <c r="AD704" s="968"/>
      <c r="AE704" s="968"/>
      <c r="AF704" s="968"/>
      <c r="AG704" s="968"/>
    </row>
    <row r="705" ht="13.5" hidden="1" customHeight="1">
      <c r="A705" s="667" t="b">
        <v>0</v>
      </c>
      <c r="B705" s="635" t="s">
        <v>134</v>
      </c>
      <c r="C705" s="635" t="s">
        <v>134</v>
      </c>
      <c r="D705" s="492" t="s">
        <v>408</v>
      </c>
      <c r="E705" s="492" t="s">
        <v>1369</v>
      </c>
      <c r="F705" s="606">
        <v>46082.0</v>
      </c>
      <c r="G705" s="860" t="s">
        <v>1304</v>
      </c>
      <c r="H705" s="940" t="s">
        <v>2608</v>
      </c>
      <c r="I705" s="492" t="s">
        <v>1408</v>
      </c>
      <c r="J705" s="492" t="s">
        <v>190</v>
      </c>
      <c r="K705" s="987">
        <v>0.0</v>
      </c>
      <c r="L705" s="987">
        <v>0.0</v>
      </c>
      <c r="M705" s="1076"/>
      <c r="N705" s="651"/>
      <c r="O705" s="1140"/>
      <c r="P705" s="639">
        <v>46072.0</v>
      </c>
      <c r="Q705" s="639">
        <v>46081.0</v>
      </c>
      <c r="R705" s="656"/>
      <c r="S705" s="638"/>
      <c r="T705" s="656"/>
      <c r="U705" s="656"/>
      <c r="V705" s="638"/>
      <c r="W705" s="640"/>
      <c r="X705" s="640"/>
      <c r="Y705" s="638"/>
      <c r="Z705" s="980">
        <f t="shared" si="182"/>
        <v>-46072</v>
      </c>
      <c r="AA705" s="984">
        <f t="shared" si="183"/>
        <v>0</v>
      </c>
      <c r="AB705" s="989"/>
      <c r="AC705" s="858" t="s">
        <v>2609</v>
      </c>
      <c r="AD705" s="968"/>
      <c r="AE705" s="968"/>
      <c r="AF705" s="968"/>
      <c r="AG705" s="968"/>
    </row>
    <row r="706" ht="13.5" hidden="1" customHeight="1">
      <c r="A706" s="1014" t="b">
        <v>0</v>
      </c>
      <c r="B706" s="1082" t="s">
        <v>135</v>
      </c>
      <c r="C706" s="1082" t="s">
        <v>134</v>
      </c>
      <c r="D706" s="645" t="s">
        <v>408</v>
      </c>
      <c r="E706" s="645" t="s">
        <v>1333</v>
      </c>
      <c r="F706" s="919">
        <v>46082.0</v>
      </c>
      <c r="G706" s="902" t="s">
        <v>1305</v>
      </c>
      <c r="H706" s="973" t="s">
        <v>2592</v>
      </c>
      <c r="I706" s="645" t="s">
        <v>1678</v>
      </c>
      <c r="J706" s="645" t="s">
        <v>190</v>
      </c>
      <c r="K706" s="1016">
        <v>0.0</v>
      </c>
      <c r="L706" s="1016">
        <v>0.0</v>
      </c>
      <c r="M706" s="1095"/>
      <c r="N706" s="1083"/>
      <c r="O706" s="1096" t="s">
        <v>2593</v>
      </c>
      <c r="P706" s="1017">
        <v>46094.0</v>
      </c>
      <c r="Q706" s="1017">
        <v>46100.0</v>
      </c>
      <c r="R706" s="1098"/>
      <c r="S706" s="1083"/>
      <c r="T706" s="1098"/>
      <c r="U706" s="1098"/>
      <c r="V706" s="1083"/>
      <c r="W706" s="1099"/>
      <c r="X706" s="1099"/>
      <c r="Y706" s="1083"/>
      <c r="Z706" s="1098"/>
      <c r="AA706" s="1174"/>
      <c r="AB706" s="92" t="s">
        <v>2118</v>
      </c>
      <c r="AC706" s="1018" t="s">
        <v>2594</v>
      </c>
      <c r="AD706" s="1019"/>
      <c r="AE706" s="1019"/>
      <c r="AF706" s="1019"/>
      <c r="AG706" s="1019"/>
    </row>
    <row r="707" ht="13.5" hidden="1" customHeight="1">
      <c r="A707" s="667" t="b">
        <v>0</v>
      </c>
      <c r="B707" s="635" t="s">
        <v>135</v>
      </c>
      <c r="C707" s="635" t="s">
        <v>134</v>
      </c>
      <c r="D707" s="492" t="s">
        <v>408</v>
      </c>
      <c r="E707" s="492" t="s">
        <v>1369</v>
      </c>
      <c r="F707" s="606">
        <v>46082.0</v>
      </c>
      <c r="G707" s="910"/>
      <c r="H707" s="940" t="s">
        <v>2610</v>
      </c>
      <c r="I707" s="492" t="s">
        <v>2112</v>
      </c>
      <c r="J707" s="649" t="s">
        <v>190</v>
      </c>
      <c r="K707" s="643">
        <v>0.0</v>
      </c>
      <c r="L707" s="643">
        <v>0.0</v>
      </c>
      <c r="M707" s="1076"/>
      <c r="N707" s="639"/>
      <c r="O707" s="1140"/>
      <c r="P707" s="639">
        <v>46086.0</v>
      </c>
      <c r="Q707" s="639">
        <v>46092.0</v>
      </c>
      <c r="R707" s="656"/>
      <c r="S707" s="638"/>
      <c r="T707" s="656"/>
      <c r="U707" s="656"/>
      <c r="V707" s="638"/>
      <c r="W707" s="640"/>
      <c r="X707" s="640"/>
      <c r="Y707" s="638"/>
      <c r="Z707" s="656"/>
      <c r="AA707" s="1077"/>
      <c r="AB707" s="991"/>
      <c r="AC707" s="216" t="s">
        <v>2611</v>
      </c>
      <c r="AD707" s="968"/>
      <c r="AE707" s="968"/>
      <c r="AF707" s="968"/>
      <c r="AG707" s="968"/>
    </row>
    <row r="708" ht="13.5" hidden="1" customHeight="1">
      <c r="A708" s="667" t="b">
        <v>0</v>
      </c>
      <c r="B708" s="635" t="s">
        <v>135</v>
      </c>
      <c r="C708" s="635" t="s">
        <v>114</v>
      </c>
      <c r="D708" s="629" t="s">
        <v>408</v>
      </c>
      <c r="E708" s="629" t="s">
        <v>1369</v>
      </c>
      <c r="F708" s="628">
        <v>46082.0</v>
      </c>
      <c r="G708" s="902" t="s">
        <v>1303</v>
      </c>
      <c r="H708" s="704" t="s">
        <v>2612</v>
      </c>
      <c r="I708" s="629" t="s">
        <v>2613</v>
      </c>
      <c r="J708" s="645" t="s">
        <v>190</v>
      </c>
      <c r="K708" s="643">
        <v>0.0</v>
      </c>
      <c r="L708" s="643">
        <v>0.0</v>
      </c>
      <c r="M708" s="1076"/>
      <c r="N708" s="610"/>
      <c r="O708" s="809"/>
      <c r="P708" s="639">
        <v>46091.0</v>
      </c>
      <c r="Q708" s="639">
        <v>46094.0</v>
      </c>
      <c r="R708" s="636"/>
      <c r="S708" s="638"/>
      <c r="T708" s="656"/>
      <c r="U708" s="656"/>
      <c r="V708" s="638"/>
      <c r="W708" s="640"/>
      <c r="X708" s="640"/>
      <c r="Y708" s="638"/>
      <c r="Z708" s="656"/>
      <c r="AA708" s="1077"/>
      <c r="AB708" s="989"/>
      <c r="AC708" s="967" t="s">
        <v>2614</v>
      </c>
      <c r="AD708" s="994"/>
      <c r="AE708" s="994"/>
      <c r="AF708" s="994"/>
      <c r="AG708" s="994"/>
    </row>
    <row r="709" ht="13.5" hidden="1" customHeight="1">
      <c r="A709" s="667" t="b">
        <v>0</v>
      </c>
      <c r="B709" s="635" t="s">
        <v>135</v>
      </c>
      <c r="C709" s="635" t="s">
        <v>134</v>
      </c>
      <c r="D709" s="492" t="s">
        <v>408</v>
      </c>
      <c r="E709" s="492" t="s">
        <v>1369</v>
      </c>
      <c r="F709" s="606">
        <v>46082.0</v>
      </c>
      <c r="G709" s="910"/>
      <c r="H709" s="704" t="s">
        <v>2615</v>
      </c>
      <c r="I709" s="492" t="s">
        <v>1350</v>
      </c>
      <c r="J709" s="649" t="s">
        <v>190</v>
      </c>
      <c r="K709" s="643">
        <v>0.0</v>
      </c>
      <c r="L709" s="643">
        <v>0.0</v>
      </c>
      <c r="M709" s="1076"/>
      <c r="N709" s="610"/>
      <c r="O709" s="809"/>
      <c r="P709" s="639">
        <v>46097.0</v>
      </c>
      <c r="Q709" s="639">
        <v>46098.0</v>
      </c>
      <c r="R709" s="636"/>
      <c r="S709" s="638"/>
      <c r="T709" s="656"/>
      <c r="U709" s="656"/>
      <c r="V709" s="638"/>
      <c r="W709" s="640"/>
      <c r="X709" s="640"/>
      <c r="Y709" s="638"/>
      <c r="Z709" s="656"/>
      <c r="AA709" s="1077"/>
      <c r="AB709" s="989"/>
      <c r="AC709" s="967" t="s">
        <v>2616</v>
      </c>
      <c r="AD709" s="994"/>
      <c r="AE709" s="994"/>
      <c r="AF709" s="994"/>
      <c r="AG709" s="994"/>
    </row>
    <row r="710" ht="13.5" hidden="1" customHeight="1">
      <c r="A710" s="667" t="b">
        <v>0</v>
      </c>
      <c r="B710" s="635" t="s">
        <v>138</v>
      </c>
      <c r="C710" s="635" t="s">
        <v>114</v>
      </c>
      <c r="D710" s="629" t="s">
        <v>408</v>
      </c>
      <c r="E710" s="629" t="s">
        <v>1369</v>
      </c>
      <c r="F710" s="628">
        <v>46082.0</v>
      </c>
      <c r="G710" s="920"/>
      <c r="H710" s="704" t="s">
        <v>2617</v>
      </c>
      <c r="I710" s="629" t="s">
        <v>2618</v>
      </c>
      <c r="J710" s="645" t="s">
        <v>190</v>
      </c>
      <c r="K710" s="643">
        <v>0.0</v>
      </c>
      <c r="L710" s="643">
        <v>0.0</v>
      </c>
      <c r="M710" s="1076"/>
      <c r="N710" s="610"/>
      <c r="O710" s="809"/>
      <c r="P710" s="639">
        <v>46097.0</v>
      </c>
      <c r="Q710" s="639">
        <v>46100.0</v>
      </c>
      <c r="R710" s="636"/>
      <c r="S710" s="638"/>
      <c r="T710" s="656"/>
      <c r="U710" s="656"/>
      <c r="V710" s="638"/>
      <c r="W710" s="640"/>
      <c r="X710" s="640"/>
      <c r="Y710" s="638"/>
      <c r="Z710" s="656"/>
      <c r="AA710" s="1077"/>
      <c r="AB710" s="989"/>
      <c r="AC710" s="967" t="s">
        <v>2619</v>
      </c>
      <c r="AD710" s="994"/>
      <c r="AE710" s="994"/>
      <c r="AF710" s="994"/>
      <c r="AG710" s="994"/>
    </row>
    <row r="711" ht="13.5" hidden="1" customHeight="1">
      <c r="A711" s="667" t="b">
        <v>0</v>
      </c>
      <c r="B711" s="641" t="s">
        <v>135</v>
      </c>
      <c r="C711" s="641" t="s">
        <v>134</v>
      </c>
      <c r="D711" s="492" t="s">
        <v>408</v>
      </c>
      <c r="E711" s="649" t="s">
        <v>1333</v>
      </c>
      <c r="F711" s="728">
        <v>46082.0</v>
      </c>
      <c r="G711" s="860" t="s">
        <v>1305</v>
      </c>
      <c r="H711" s="959" t="s">
        <v>2296</v>
      </c>
      <c r="I711" s="649" t="s">
        <v>2297</v>
      </c>
      <c r="J711" s="649" t="s">
        <v>190</v>
      </c>
      <c r="K711" s="643">
        <v>0.0</v>
      </c>
      <c r="L711" s="643">
        <v>0.0</v>
      </c>
      <c r="M711" s="1076"/>
      <c r="N711" s="638"/>
      <c r="O711" s="693"/>
      <c r="P711" s="651">
        <v>46106.0</v>
      </c>
      <c r="Q711" s="651">
        <v>46107.0</v>
      </c>
      <c r="R711" s="656"/>
      <c r="S711" s="638"/>
      <c r="T711" s="656"/>
      <c r="U711" s="656"/>
      <c r="V711" s="638"/>
      <c r="W711" s="640"/>
      <c r="X711" s="640"/>
      <c r="Y711" s="638"/>
      <c r="Z711" s="656"/>
      <c r="AA711" s="1077"/>
      <c r="AB711" s="92" t="s">
        <v>2530</v>
      </c>
      <c r="AC711" s="1078" t="s">
        <v>2298</v>
      </c>
      <c r="AD711" s="948"/>
      <c r="AE711" s="948"/>
      <c r="AF711" s="948"/>
      <c r="AG711" s="948"/>
    </row>
    <row r="712" ht="13.5" hidden="1" customHeight="1">
      <c r="A712" s="667" t="b">
        <v>0</v>
      </c>
      <c r="B712" s="635" t="s">
        <v>138</v>
      </c>
      <c r="C712" s="635" t="s">
        <v>134</v>
      </c>
      <c r="D712" s="629" t="s">
        <v>408</v>
      </c>
      <c r="E712" s="629" t="s">
        <v>1369</v>
      </c>
      <c r="F712" s="628">
        <v>46082.0</v>
      </c>
      <c r="G712" s="902" t="s">
        <v>1303</v>
      </c>
      <c r="H712" s="704" t="s">
        <v>2620</v>
      </c>
      <c r="I712" s="629" t="s">
        <v>2621</v>
      </c>
      <c r="J712" s="645" t="s">
        <v>190</v>
      </c>
      <c r="K712" s="643">
        <v>0.0</v>
      </c>
      <c r="L712" s="643">
        <v>0.0</v>
      </c>
      <c r="M712" s="1076"/>
      <c r="N712" s="610"/>
      <c r="O712" s="809"/>
      <c r="P712" s="639">
        <v>46100.0</v>
      </c>
      <c r="Q712" s="639">
        <v>46101.0</v>
      </c>
      <c r="R712" s="636"/>
      <c r="S712" s="638"/>
      <c r="T712" s="656"/>
      <c r="U712" s="656"/>
      <c r="V712" s="638"/>
      <c r="W712" s="640"/>
      <c r="X712" s="640"/>
      <c r="Y712" s="638"/>
      <c r="Z712" s="656"/>
      <c r="AA712" s="1077"/>
      <c r="AB712" s="989"/>
      <c r="AC712" s="967" t="s">
        <v>2622</v>
      </c>
      <c r="AD712" s="994"/>
      <c r="AE712" s="994"/>
      <c r="AF712" s="994"/>
      <c r="AG712" s="994"/>
    </row>
    <row r="713" ht="13.5" hidden="1" customHeight="1">
      <c r="A713" s="667" t="b">
        <v>0</v>
      </c>
      <c r="B713" s="635" t="s">
        <v>138</v>
      </c>
      <c r="C713" s="635" t="s">
        <v>134</v>
      </c>
      <c r="D713" s="492" t="s">
        <v>408</v>
      </c>
      <c r="E713" s="492" t="s">
        <v>1369</v>
      </c>
      <c r="F713" s="606">
        <v>46082.0</v>
      </c>
      <c r="G713" s="860" t="s">
        <v>1304</v>
      </c>
      <c r="H713" s="704" t="s">
        <v>2620</v>
      </c>
      <c r="I713" s="492" t="s">
        <v>2621</v>
      </c>
      <c r="J713" s="649" t="s">
        <v>190</v>
      </c>
      <c r="K713" s="643">
        <v>0.0</v>
      </c>
      <c r="L713" s="643">
        <v>0.0</v>
      </c>
      <c r="M713" s="1076"/>
      <c r="N713" s="610"/>
      <c r="O713" s="809"/>
      <c r="P713" s="639">
        <v>46100.0</v>
      </c>
      <c r="Q713" s="639">
        <v>46101.0</v>
      </c>
      <c r="R713" s="636"/>
      <c r="S713" s="638"/>
      <c r="T713" s="656"/>
      <c r="U713" s="656"/>
      <c r="V713" s="638"/>
      <c r="W713" s="640"/>
      <c r="X713" s="640"/>
      <c r="Y713" s="638"/>
      <c r="Z713" s="656"/>
      <c r="AA713" s="1077"/>
      <c r="AB713" s="989"/>
      <c r="AC713" s="967" t="s">
        <v>2622</v>
      </c>
      <c r="AD713" s="994"/>
      <c r="AE713" s="994"/>
      <c r="AF713" s="994"/>
      <c r="AG713" s="994"/>
    </row>
    <row r="714" ht="13.5" hidden="1" customHeight="1">
      <c r="A714" s="985" t="b">
        <v>0</v>
      </c>
      <c r="B714" s="986" t="s">
        <v>136</v>
      </c>
      <c r="C714" s="986" t="s">
        <v>134</v>
      </c>
      <c r="D714" s="629" t="s">
        <v>408</v>
      </c>
      <c r="E714" s="645" t="s">
        <v>1369</v>
      </c>
      <c r="F714" s="919">
        <v>46082.0</v>
      </c>
      <c r="G714" s="1183" t="s">
        <v>1305</v>
      </c>
      <c r="H714" s="973" t="s">
        <v>1723</v>
      </c>
      <c r="I714" s="645" t="s">
        <v>1468</v>
      </c>
      <c r="J714" s="645" t="s">
        <v>190</v>
      </c>
      <c r="K714" s="987">
        <v>0.0</v>
      </c>
      <c r="L714" s="987">
        <v>0.0</v>
      </c>
      <c r="M714" s="1104"/>
      <c r="N714" s="1107"/>
      <c r="O714" s="1139"/>
      <c r="P714" s="988">
        <v>46098.0</v>
      </c>
      <c r="Q714" s="988">
        <v>46106.0</v>
      </c>
      <c r="R714" s="1108"/>
      <c r="S714" s="1107"/>
      <c r="T714" s="1106">
        <f t="shared" ref="T714:T717" si="184">S714-P714</f>
        <v>-46098</v>
      </c>
      <c r="U714" s="1106">
        <f t="shared" ref="U714:U717" si="185">S714-Q714</f>
        <v>-46106</v>
      </c>
      <c r="V714" s="1107"/>
      <c r="W714" s="1109">
        <f t="shared" ref="W714:W717" si="186">V714-S714</f>
        <v>0</v>
      </c>
      <c r="X714" s="1109">
        <f t="shared" ref="X714:X717" si="187">V714-P714</f>
        <v>-46098</v>
      </c>
      <c r="Y714" s="1107"/>
      <c r="Z714" s="1108"/>
      <c r="AA714" s="1166"/>
      <c r="AB714" s="92" t="s">
        <v>2590</v>
      </c>
      <c r="AC714" s="1111" t="s">
        <v>1724</v>
      </c>
      <c r="AD714" s="1010"/>
      <c r="AE714" s="1010"/>
      <c r="AF714" s="1010"/>
      <c r="AG714" s="1010"/>
    </row>
    <row r="715" ht="13.5" hidden="1" customHeight="1">
      <c r="A715" s="667" t="b">
        <v>0</v>
      </c>
      <c r="B715" s="635" t="s">
        <v>135</v>
      </c>
      <c r="C715" s="635" t="s">
        <v>134</v>
      </c>
      <c r="D715" s="492" t="s">
        <v>408</v>
      </c>
      <c r="E715" s="492" t="s">
        <v>1369</v>
      </c>
      <c r="F715" s="606">
        <v>46082.0</v>
      </c>
      <c r="G715" s="860" t="s">
        <v>1305</v>
      </c>
      <c r="H715" s="704" t="s">
        <v>2599</v>
      </c>
      <c r="I715" s="492" t="s">
        <v>1837</v>
      </c>
      <c r="J715" s="649" t="s">
        <v>190</v>
      </c>
      <c r="K715" s="643">
        <v>0.0</v>
      </c>
      <c r="L715" s="643">
        <v>0.0</v>
      </c>
      <c r="M715" s="1076"/>
      <c r="N715" s="610"/>
      <c r="O715" s="809"/>
      <c r="P715" s="639">
        <v>46100.0</v>
      </c>
      <c r="Q715" s="639">
        <v>46105.0</v>
      </c>
      <c r="R715" s="636">
        <f>Q715-P715</f>
        <v>5</v>
      </c>
      <c r="S715" s="638"/>
      <c r="T715" s="980">
        <f t="shared" si="184"/>
        <v>-46100</v>
      </c>
      <c r="U715" s="980">
        <f t="shared" si="185"/>
        <v>-46105</v>
      </c>
      <c r="V715" s="638"/>
      <c r="W715" s="982">
        <f t="shared" si="186"/>
        <v>0</v>
      </c>
      <c r="X715" s="982">
        <f t="shared" si="187"/>
        <v>-46100</v>
      </c>
      <c r="Y715" s="638"/>
      <c r="Z715" s="656"/>
      <c r="AA715" s="1077"/>
      <c r="AB715" s="989"/>
      <c r="AC715" s="967" t="s">
        <v>2623</v>
      </c>
      <c r="AD715" s="994"/>
      <c r="AE715" s="994"/>
      <c r="AF715" s="994"/>
      <c r="AG715" s="994"/>
    </row>
    <row r="716" ht="13.5" hidden="1" customHeight="1">
      <c r="A716" s="1081" t="b">
        <v>0</v>
      </c>
      <c r="B716" s="635" t="s">
        <v>113</v>
      </c>
      <c r="C716" s="635" t="s">
        <v>114</v>
      </c>
      <c r="D716" s="629" t="s">
        <v>864</v>
      </c>
      <c r="E716" s="629" t="s">
        <v>1333</v>
      </c>
      <c r="F716" s="606">
        <v>46113.0</v>
      </c>
      <c r="G716" s="920"/>
      <c r="H716" s="704" t="s">
        <v>2624</v>
      </c>
      <c r="I716" s="629" t="s">
        <v>2625</v>
      </c>
      <c r="J716" s="645" t="s">
        <v>190</v>
      </c>
      <c r="K716" s="643">
        <v>0.0</v>
      </c>
      <c r="L716" s="643">
        <v>0.0</v>
      </c>
      <c r="M716" s="1076"/>
      <c r="N716" s="610"/>
      <c r="O716" s="809"/>
      <c r="P716" s="639">
        <v>46092.0</v>
      </c>
      <c r="Q716" s="639">
        <v>46113.0</v>
      </c>
      <c r="R716" s="636"/>
      <c r="S716" s="638"/>
      <c r="T716" s="980">
        <f t="shared" si="184"/>
        <v>-46092</v>
      </c>
      <c r="U716" s="980">
        <f t="shared" si="185"/>
        <v>-46113</v>
      </c>
      <c r="V716" s="638"/>
      <c r="W716" s="982">
        <f t="shared" si="186"/>
        <v>0</v>
      </c>
      <c r="X716" s="982">
        <f t="shared" si="187"/>
        <v>-46092</v>
      </c>
      <c r="Y716" s="638"/>
      <c r="Z716" s="980">
        <f t="shared" ref="Z716:Z717" si="188">Y716-P716</f>
        <v>-46092</v>
      </c>
      <c r="AA716" s="984">
        <f t="shared" ref="AA716:AA717" si="189">Y716-V716</f>
        <v>0</v>
      </c>
      <c r="AB716" s="1028"/>
      <c r="AC716" s="967"/>
      <c r="AD716" s="994"/>
      <c r="AE716" s="1023"/>
      <c r="AF716" s="994"/>
      <c r="AG716" s="994"/>
    </row>
    <row r="717" ht="13.5" hidden="1" customHeight="1">
      <c r="A717" s="1081" t="b">
        <v>0</v>
      </c>
      <c r="B717" s="635" t="s">
        <v>135</v>
      </c>
      <c r="C717" s="635" t="s">
        <v>134</v>
      </c>
      <c r="D717" s="492" t="s">
        <v>864</v>
      </c>
      <c r="E717" s="492" t="s">
        <v>1608</v>
      </c>
      <c r="F717" s="606">
        <v>46113.0</v>
      </c>
      <c r="G717" s="860"/>
      <c r="H717" s="704" t="s">
        <v>2626</v>
      </c>
      <c r="I717" s="492" t="s">
        <v>2627</v>
      </c>
      <c r="J717" s="492" t="s">
        <v>190</v>
      </c>
      <c r="K717" s="643">
        <v>0.0</v>
      </c>
      <c r="L717" s="643">
        <v>0.0</v>
      </c>
      <c r="M717" s="1076"/>
      <c r="N717" s="610"/>
      <c r="O717" s="809"/>
      <c r="P717" s="639">
        <v>46113.0</v>
      </c>
      <c r="Q717" s="610">
        <v>46114.0</v>
      </c>
      <c r="R717" s="636"/>
      <c r="S717" s="638"/>
      <c r="T717" s="980">
        <f t="shared" si="184"/>
        <v>-46113</v>
      </c>
      <c r="U717" s="980">
        <f t="shared" si="185"/>
        <v>-46114</v>
      </c>
      <c r="V717" s="638"/>
      <c r="W717" s="982">
        <f t="shared" si="186"/>
        <v>0</v>
      </c>
      <c r="X717" s="982">
        <f t="shared" si="187"/>
        <v>-46113</v>
      </c>
      <c r="Y717" s="638"/>
      <c r="Z717" s="980">
        <f t="shared" si="188"/>
        <v>-46113</v>
      </c>
      <c r="AA717" s="984">
        <f t="shared" si="189"/>
        <v>0</v>
      </c>
      <c r="AB717" s="1028"/>
      <c r="AC717" s="967"/>
      <c r="AD717" s="994"/>
      <c r="AE717" s="1023"/>
      <c r="AF717" s="994"/>
      <c r="AG717" s="994"/>
    </row>
    <row r="718" ht="13.5" hidden="1" customHeight="1">
      <c r="A718" s="667" t="b">
        <v>0</v>
      </c>
      <c r="B718" s="635" t="s">
        <v>135</v>
      </c>
      <c r="C718" s="635" t="s">
        <v>134</v>
      </c>
      <c r="D718" s="629" t="s">
        <v>408</v>
      </c>
      <c r="E718" s="629" t="s">
        <v>1608</v>
      </c>
      <c r="F718" s="628">
        <v>46082.0</v>
      </c>
      <c r="G718" s="920"/>
      <c r="H718" s="704" t="s">
        <v>2628</v>
      </c>
      <c r="I718" s="629" t="s">
        <v>2629</v>
      </c>
      <c r="J718" s="645" t="s">
        <v>190</v>
      </c>
      <c r="K718" s="643">
        <v>0.0</v>
      </c>
      <c r="L718" s="643">
        <v>0.0</v>
      </c>
      <c r="M718" s="1076"/>
      <c r="N718" s="610"/>
      <c r="O718" s="945"/>
      <c r="P718" s="639">
        <v>46080.0</v>
      </c>
      <c r="Q718" s="639">
        <v>46090.0</v>
      </c>
      <c r="R718" s="636"/>
      <c r="S718" s="638"/>
      <c r="T718" s="656"/>
      <c r="U718" s="656"/>
      <c r="V718" s="638"/>
      <c r="W718" s="640"/>
      <c r="X718" s="640"/>
      <c r="Y718" s="638"/>
      <c r="Z718" s="656"/>
      <c r="AA718" s="1077"/>
      <c r="AB718" s="989"/>
      <c r="AC718" s="967" t="s">
        <v>2630</v>
      </c>
      <c r="AD718" s="994"/>
      <c r="AE718" s="994"/>
      <c r="AF718" s="994"/>
      <c r="AG718" s="994"/>
    </row>
    <row r="719" ht="13.5" hidden="1" customHeight="1">
      <c r="A719" s="1014" t="b">
        <v>0</v>
      </c>
      <c r="B719" s="1082" t="s">
        <v>138</v>
      </c>
      <c r="C719" s="1082" t="s">
        <v>114</v>
      </c>
      <c r="D719" s="649" t="s">
        <v>408</v>
      </c>
      <c r="E719" s="649" t="s">
        <v>1369</v>
      </c>
      <c r="F719" s="728">
        <v>46082.0</v>
      </c>
      <c r="G719" s="860" t="s">
        <v>1305</v>
      </c>
      <c r="H719" s="959" t="s">
        <v>2603</v>
      </c>
      <c r="I719" s="649" t="s">
        <v>1578</v>
      </c>
      <c r="J719" s="649" t="s">
        <v>190</v>
      </c>
      <c r="K719" s="1016">
        <v>0.0</v>
      </c>
      <c r="L719" s="1016">
        <v>0.0</v>
      </c>
      <c r="M719" s="1095"/>
      <c r="N719" s="1083"/>
      <c r="O719" s="1126"/>
      <c r="P719" s="1017">
        <v>46104.0</v>
      </c>
      <c r="Q719" s="1017">
        <v>46105.0</v>
      </c>
      <c r="R719" s="1098"/>
      <c r="S719" s="1083"/>
      <c r="T719" s="1098"/>
      <c r="U719" s="1098"/>
      <c r="V719" s="1083"/>
      <c r="W719" s="1099"/>
      <c r="X719" s="1099"/>
      <c r="Y719" s="1083"/>
      <c r="Z719" s="1098"/>
      <c r="AA719" s="1174"/>
      <c r="AB719" s="1008"/>
      <c r="AC719" s="1018" t="s">
        <v>2604</v>
      </c>
      <c r="AD719" s="1019"/>
      <c r="AE719" s="1019"/>
      <c r="AF719" s="1019"/>
      <c r="AG719" s="1019"/>
    </row>
    <row r="720" ht="13.5" hidden="1" customHeight="1">
      <c r="A720" s="667" t="b">
        <v>0</v>
      </c>
      <c r="B720" s="635" t="s">
        <v>138</v>
      </c>
      <c r="C720" s="635" t="s">
        <v>134</v>
      </c>
      <c r="D720" s="629" t="s">
        <v>408</v>
      </c>
      <c r="E720" s="629" t="s">
        <v>1421</v>
      </c>
      <c r="F720" s="628">
        <v>46082.0</v>
      </c>
      <c r="G720" s="902" t="s">
        <v>1303</v>
      </c>
      <c r="H720" s="943" t="s">
        <v>2631</v>
      </c>
      <c r="I720" s="629" t="s">
        <v>2632</v>
      </c>
      <c r="J720" s="645" t="s">
        <v>190</v>
      </c>
      <c r="K720" s="643">
        <v>0.0</v>
      </c>
      <c r="L720" s="643">
        <v>0.0</v>
      </c>
      <c r="M720" s="1076"/>
      <c r="N720" s="651"/>
      <c r="O720" s="1140"/>
      <c r="P720" s="639">
        <v>46084.0</v>
      </c>
      <c r="Q720" s="639">
        <v>46085.0</v>
      </c>
      <c r="R720" s="656"/>
      <c r="S720" s="638"/>
      <c r="T720" s="656"/>
      <c r="U720" s="656"/>
      <c r="V720" s="638"/>
      <c r="W720" s="640"/>
      <c r="X720" s="640"/>
      <c r="Y720" s="638"/>
      <c r="Z720" s="656"/>
      <c r="AA720" s="1077"/>
      <c r="AB720" s="991"/>
      <c r="AC720" s="714" t="s">
        <v>2633</v>
      </c>
      <c r="AD720" s="968"/>
      <c r="AE720" s="968"/>
      <c r="AF720" s="968"/>
      <c r="AG720" s="968"/>
    </row>
    <row r="721" ht="13.5" hidden="1" customHeight="1">
      <c r="A721" s="1014" t="b">
        <v>0</v>
      </c>
      <c r="B721" s="1082" t="s">
        <v>138</v>
      </c>
      <c r="C721" s="1082" t="s">
        <v>134</v>
      </c>
      <c r="D721" s="649" t="s">
        <v>408</v>
      </c>
      <c r="E721" s="649" t="s">
        <v>1421</v>
      </c>
      <c r="F721" s="728">
        <v>46082.0</v>
      </c>
      <c r="G721" s="860" t="s">
        <v>1304</v>
      </c>
      <c r="H721" s="959" t="s">
        <v>2631</v>
      </c>
      <c r="I721" s="649" t="s">
        <v>2632</v>
      </c>
      <c r="J721" s="649" t="s">
        <v>190</v>
      </c>
      <c r="K721" s="1016">
        <v>0.0</v>
      </c>
      <c r="L721" s="1016">
        <v>0.0</v>
      </c>
      <c r="M721" s="1095"/>
      <c r="N721" s="1083"/>
      <c r="O721" s="1184"/>
      <c r="P721" s="1017">
        <v>46084.0</v>
      </c>
      <c r="Q721" s="1017">
        <v>46085.0</v>
      </c>
      <c r="R721" s="1098"/>
      <c r="S721" s="1083"/>
      <c r="T721" s="1098"/>
      <c r="U721" s="1098"/>
      <c r="V721" s="1083"/>
      <c r="W721" s="1099"/>
      <c r="X721" s="1099"/>
      <c r="Y721" s="1083"/>
      <c r="Z721" s="1098"/>
      <c r="AA721" s="1174"/>
      <c r="AB721" s="1008"/>
      <c r="AC721" s="714" t="s">
        <v>2633</v>
      </c>
      <c r="AD721" s="1019"/>
      <c r="AE721" s="1019"/>
      <c r="AF721" s="1019"/>
      <c r="AG721" s="1019"/>
    </row>
    <row r="722" ht="13.5" hidden="1" customHeight="1">
      <c r="A722" s="1014" t="b">
        <v>0</v>
      </c>
      <c r="B722" s="1082" t="s">
        <v>134</v>
      </c>
      <c r="C722" s="1082" t="s">
        <v>134</v>
      </c>
      <c r="D722" s="645" t="s">
        <v>408</v>
      </c>
      <c r="E722" s="645" t="s">
        <v>1369</v>
      </c>
      <c r="F722" s="919">
        <v>46082.0</v>
      </c>
      <c r="G722" s="902" t="s">
        <v>1305</v>
      </c>
      <c r="H722" s="973" t="s">
        <v>2608</v>
      </c>
      <c r="I722" s="645" t="s">
        <v>1408</v>
      </c>
      <c r="J722" s="645" t="s">
        <v>190</v>
      </c>
      <c r="K722" s="1016">
        <v>0.0</v>
      </c>
      <c r="L722" s="1016">
        <v>0.0</v>
      </c>
      <c r="M722" s="1095"/>
      <c r="N722" s="1083"/>
      <c r="O722" s="1184"/>
      <c r="P722" s="1017">
        <v>46072.0</v>
      </c>
      <c r="Q722" s="1017">
        <v>46081.0</v>
      </c>
      <c r="R722" s="1098"/>
      <c r="S722" s="1083"/>
      <c r="T722" s="1098"/>
      <c r="U722" s="1098"/>
      <c r="V722" s="1083"/>
      <c r="W722" s="1099"/>
      <c r="X722" s="1099"/>
      <c r="Y722" s="1083"/>
      <c r="Z722" s="1097">
        <f>Y722-P722</f>
        <v>-46072</v>
      </c>
      <c r="AA722" s="1153">
        <f>Y722-V722</f>
        <v>0</v>
      </c>
      <c r="AB722" s="1008"/>
      <c r="AC722" s="1185" t="s">
        <v>2609</v>
      </c>
      <c r="AD722" s="1019"/>
      <c r="AE722" s="1019"/>
      <c r="AF722" s="1019"/>
      <c r="AG722" s="1019"/>
    </row>
    <row r="723" ht="13.5" hidden="1" customHeight="1">
      <c r="A723" s="667" t="b">
        <v>0</v>
      </c>
      <c r="B723" s="635" t="s">
        <v>136</v>
      </c>
      <c r="C723" s="635" t="s">
        <v>114</v>
      </c>
      <c r="D723" s="492" t="s">
        <v>408</v>
      </c>
      <c r="E723" s="492" t="s">
        <v>1369</v>
      </c>
      <c r="F723" s="606">
        <v>46082.0</v>
      </c>
      <c r="G723" s="860" t="s">
        <v>1305</v>
      </c>
      <c r="H723" s="704" t="s">
        <v>1734</v>
      </c>
      <c r="I723" s="492" t="s">
        <v>1735</v>
      </c>
      <c r="J723" s="649" t="s">
        <v>190</v>
      </c>
      <c r="K723" s="643">
        <v>0.0</v>
      </c>
      <c r="L723" s="643">
        <v>0.0</v>
      </c>
      <c r="M723" s="1076"/>
      <c r="N723" s="610"/>
      <c r="O723" s="809"/>
      <c r="P723" s="639">
        <v>46098.0</v>
      </c>
      <c r="Q723" s="639">
        <v>46101.0</v>
      </c>
      <c r="R723" s="636"/>
      <c r="S723" s="638"/>
      <c r="T723" s="656"/>
      <c r="U723" s="656"/>
      <c r="V723" s="638"/>
      <c r="W723" s="640"/>
      <c r="X723" s="640"/>
      <c r="Y723" s="638"/>
      <c r="Z723" s="656"/>
      <c r="AA723" s="1077"/>
      <c r="AB723" s="993" t="s">
        <v>1477</v>
      </c>
      <c r="AC723" s="967" t="s">
        <v>1736</v>
      </c>
      <c r="AD723" s="994"/>
      <c r="AE723" s="994"/>
      <c r="AF723" s="994"/>
      <c r="AG723" s="994"/>
    </row>
    <row r="724" ht="13.5" hidden="1" customHeight="1">
      <c r="A724" s="1014" t="b">
        <v>0</v>
      </c>
      <c r="B724" s="1082" t="s">
        <v>138</v>
      </c>
      <c r="C724" s="1082" t="s">
        <v>134</v>
      </c>
      <c r="D724" s="645" t="s">
        <v>408</v>
      </c>
      <c r="E724" s="645" t="s">
        <v>1369</v>
      </c>
      <c r="F724" s="919">
        <v>46082.0</v>
      </c>
      <c r="G724" s="902" t="s">
        <v>1305</v>
      </c>
      <c r="H724" s="973" t="s">
        <v>2620</v>
      </c>
      <c r="I724" s="645" t="s">
        <v>2621</v>
      </c>
      <c r="J724" s="645" t="s">
        <v>190</v>
      </c>
      <c r="K724" s="1016">
        <v>0.0</v>
      </c>
      <c r="L724" s="1016">
        <v>0.0</v>
      </c>
      <c r="M724" s="1095"/>
      <c r="N724" s="1083"/>
      <c r="O724" s="1126"/>
      <c r="P724" s="1017">
        <v>46100.0</v>
      </c>
      <c r="Q724" s="1017">
        <v>46101.0</v>
      </c>
      <c r="R724" s="1098"/>
      <c r="S724" s="1083"/>
      <c r="T724" s="1098"/>
      <c r="U724" s="1098"/>
      <c r="V724" s="1083"/>
      <c r="W724" s="1099"/>
      <c r="X724" s="1099"/>
      <c r="Y724" s="1083"/>
      <c r="Z724" s="1098"/>
      <c r="AA724" s="1174"/>
      <c r="AB724" s="1008"/>
      <c r="AC724" s="1018" t="s">
        <v>2622</v>
      </c>
      <c r="AD724" s="1019"/>
      <c r="AE724" s="1019"/>
      <c r="AF724" s="1019"/>
      <c r="AG724" s="1019"/>
    </row>
    <row r="725" ht="13.5" hidden="1" customHeight="1">
      <c r="A725" s="1014" t="b">
        <v>0</v>
      </c>
      <c r="B725" s="1082" t="s">
        <v>138</v>
      </c>
      <c r="C725" s="1082" t="s">
        <v>134</v>
      </c>
      <c r="D725" s="649" t="s">
        <v>408</v>
      </c>
      <c r="E725" s="649" t="s">
        <v>1608</v>
      </c>
      <c r="F725" s="728">
        <v>46082.0</v>
      </c>
      <c r="G725" s="773" t="s">
        <v>1305</v>
      </c>
      <c r="H725" s="959" t="s">
        <v>1740</v>
      </c>
      <c r="I725" s="649" t="s">
        <v>1408</v>
      </c>
      <c r="J725" s="649" t="s">
        <v>190</v>
      </c>
      <c r="K725" s="1016">
        <v>0.0</v>
      </c>
      <c r="L725" s="1016">
        <v>0.0</v>
      </c>
      <c r="M725" s="1095"/>
      <c r="N725" s="1083"/>
      <c r="O725" s="1126"/>
      <c r="P725" s="1017">
        <v>46091.0</v>
      </c>
      <c r="Q725" s="1017">
        <v>46105.0</v>
      </c>
      <c r="R725" s="1097">
        <f t="shared" ref="R725:R726" si="190">Q725-P725</f>
        <v>14</v>
      </c>
      <c r="S725" s="1083"/>
      <c r="T725" s="1097">
        <f>S725-P725</f>
        <v>-46091</v>
      </c>
      <c r="U725" s="1097">
        <f>S725-Q725</f>
        <v>-46105</v>
      </c>
      <c r="V725" s="1083"/>
      <c r="W725" s="1127">
        <f>V725-S725</f>
        <v>0</v>
      </c>
      <c r="X725" s="1127">
        <f>V725-P725</f>
        <v>-46091</v>
      </c>
      <c r="Y725" s="1083"/>
      <c r="Z725" s="1098"/>
      <c r="AA725" s="1174"/>
      <c r="AB725" s="92" t="s">
        <v>2530</v>
      </c>
      <c r="AC725" s="1018" t="s">
        <v>1741</v>
      </c>
      <c r="AD725" s="1019"/>
      <c r="AE725" s="1019"/>
      <c r="AF725" s="1019"/>
      <c r="AG725" s="1019"/>
    </row>
    <row r="726" ht="13.5" hidden="1" customHeight="1">
      <c r="A726" s="985" t="b">
        <v>0</v>
      </c>
      <c r="B726" s="1006" t="s">
        <v>135</v>
      </c>
      <c r="C726" s="1006" t="s">
        <v>114</v>
      </c>
      <c r="D726" s="629" t="s">
        <v>408</v>
      </c>
      <c r="E726" s="629" t="s">
        <v>1608</v>
      </c>
      <c r="F726" s="628">
        <v>46082.0</v>
      </c>
      <c r="G726" s="902" t="s">
        <v>1305</v>
      </c>
      <c r="H726" s="943" t="s">
        <v>1612</v>
      </c>
      <c r="I726" s="629" t="s">
        <v>1613</v>
      </c>
      <c r="J726" s="645" t="s">
        <v>190</v>
      </c>
      <c r="K726" s="643">
        <v>0.0</v>
      </c>
      <c r="L726" s="643">
        <v>0.0</v>
      </c>
      <c r="M726" s="622"/>
      <c r="N726" s="610"/>
      <c r="O726" s="809"/>
      <c r="P726" s="1007">
        <v>46087.0</v>
      </c>
      <c r="Q726" s="1007">
        <v>46093.0</v>
      </c>
      <c r="R726" s="636">
        <f t="shared" si="190"/>
        <v>6</v>
      </c>
      <c r="S726" s="639"/>
      <c r="T726" s="980"/>
      <c r="U726" s="980"/>
      <c r="V726" s="639"/>
      <c r="W726" s="982"/>
      <c r="X726" s="982"/>
      <c r="Y726" s="1107"/>
      <c r="Z726" s="980">
        <f>Y726-P726</f>
        <v>-46087</v>
      </c>
      <c r="AA726" s="984"/>
      <c r="AB726" s="92" t="s">
        <v>2118</v>
      </c>
      <c r="AC726" s="1009" t="s">
        <v>2634</v>
      </c>
      <c r="AD726" s="1010"/>
      <c r="AE726" s="1010"/>
      <c r="AF726" s="1010"/>
      <c r="AG726" s="1010"/>
    </row>
    <row r="727" ht="13.5" hidden="1" customHeight="1">
      <c r="A727" s="1014" t="b">
        <v>0</v>
      </c>
      <c r="B727" s="1082" t="s">
        <v>138</v>
      </c>
      <c r="C727" s="1082" t="s">
        <v>134</v>
      </c>
      <c r="D727" s="649" t="s">
        <v>408</v>
      </c>
      <c r="E727" s="649" t="s">
        <v>1421</v>
      </c>
      <c r="F727" s="728">
        <v>46082.0</v>
      </c>
      <c r="G727" s="860" t="s">
        <v>1305</v>
      </c>
      <c r="H727" s="959" t="s">
        <v>2631</v>
      </c>
      <c r="I727" s="649" t="s">
        <v>2632</v>
      </c>
      <c r="J727" s="649" t="s">
        <v>190</v>
      </c>
      <c r="K727" s="1016">
        <v>0.0</v>
      </c>
      <c r="L727" s="1016">
        <v>0.0</v>
      </c>
      <c r="M727" s="1095"/>
      <c r="N727" s="1083"/>
      <c r="O727" s="1184"/>
      <c r="P727" s="1017">
        <v>46084.0</v>
      </c>
      <c r="Q727" s="1017">
        <v>46085.0</v>
      </c>
      <c r="R727" s="1098"/>
      <c r="S727" s="1083"/>
      <c r="T727" s="1098"/>
      <c r="U727" s="1098"/>
      <c r="V727" s="1083"/>
      <c r="W727" s="1099"/>
      <c r="X727" s="1099"/>
      <c r="Y727" s="1083"/>
      <c r="Z727" s="1098"/>
      <c r="AA727" s="1174"/>
      <c r="AB727" s="1008"/>
      <c r="AC727" s="714" t="s">
        <v>2633</v>
      </c>
      <c r="AD727" s="1019"/>
      <c r="AE727" s="1019"/>
      <c r="AF727" s="1019"/>
      <c r="AG727" s="1019"/>
    </row>
    <row r="728" ht="13.5" hidden="1" customHeight="1">
      <c r="A728" s="667" t="b">
        <v>0</v>
      </c>
      <c r="B728" s="635" t="s">
        <v>135</v>
      </c>
      <c r="C728" s="635" t="s">
        <v>134</v>
      </c>
      <c r="D728" s="629" t="s">
        <v>408</v>
      </c>
      <c r="E728" s="629" t="s">
        <v>1333</v>
      </c>
      <c r="F728" s="628">
        <v>46082.0</v>
      </c>
      <c r="G728" s="902" t="s">
        <v>1304</v>
      </c>
      <c r="H728" s="704" t="s">
        <v>1761</v>
      </c>
      <c r="I728" s="629" t="s">
        <v>1408</v>
      </c>
      <c r="J728" s="645" t="s">
        <v>190</v>
      </c>
      <c r="K728" s="643">
        <v>0.0</v>
      </c>
      <c r="L728" s="643">
        <v>0.0</v>
      </c>
      <c r="M728" s="1076"/>
      <c r="N728" s="610"/>
      <c r="O728" s="809"/>
      <c r="P728" s="639">
        <v>46100.0</v>
      </c>
      <c r="Q728" s="639">
        <v>46107.0</v>
      </c>
      <c r="R728" s="636"/>
      <c r="S728" s="638"/>
      <c r="T728" s="656"/>
      <c r="U728" s="656"/>
      <c r="V728" s="638"/>
      <c r="W728" s="640"/>
      <c r="X728" s="640"/>
      <c r="Y728" s="638"/>
      <c r="Z728" s="656"/>
      <c r="AA728" s="1077"/>
      <c r="AB728" s="989"/>
      <c r="AC728" s="967" t="s">
        <v>1762</v>
      </c>
      <c r="AD728" s="994"/>
      <c r="AE728" s="994"/>
      <c r="AF728" s="994"/>
      <c r="AG728" s="994"/>
    </row>
    <row r="729" ht="13.5" hidden="1" customHeight="1">
      <c r="A729" s="667" t="b">
        <v>0</v>
      </c>
      <c r="B729" s="635" t="s">
        <v>135</v>
      </c>
      <c r="C729" s="635" t="s">
        <v>134</v>
      </c>
      <c r="D729" s="492" t="s">
        <v>408</v>
      </c>
      <c r="E729" s="492" t="s">
        <v>1369</v>
      </c>
      <c r="F729" s="606">
        <v>46082.0</v>
      </c>
      <c r="G729" s="860" t="s">
        <v>1303</v>
      </c>
      <c r="H729" s="704" t="s">
        <v>2635</v>
      </c>
      <c r="I729" s="492" t="s">
        <v>2636</v>
      </c>
      <c r="J729" s="649" t="s">
        <v>190</v>
      </c>
      <c r="K729" s="643">
        <v>0.0</v>
      </c>
      <c r="L729" s="643">
        <v>0.0</v>
      </c>
      <c r="M729" s="1076"/>
      <c r="N729" s="610"/>
      <c r="O729" s="809"/>
      <c r="P729" s="639">
        <v>46105.0</v>
      </c>
      <c r="Q729" s="639">
        <v>46106.0</v>
      </c>
      <c r="R729" s="636"/>
      <c r="S729" s="638"/>
      <c r="T729" s="656"/>
      <c r="U729" s="656"/>
      <c r="V729" s="638"/>
      <c r="W729" s="640"/>
      <c r="X729" s="640"/>
      <c r="Y729" s="638"/>
      <c r="Z729" s="656"/>
      <c r="AA729" s="1077"/>
      <c r="AB729" s="989"/>
      <c r="AC729" s="967" t="s">
        <v>2637</v>
      </c>
      <c r="AD729" s="994"/>
      <c r="AE729" s="994"/>
      <c r="AF729" s="994"/>
      <c r="AG729" s="994"/>
    </row>
    <row r="730" ht="13.5" hidden="1" customHeight="1">
      <c r="A730" s="667" t="b">
        <v>0</v>
      </c>
      <c r="B730" s="635" t="s">
        <v>135</v>
      </c>
      <c r="C730" s="635" t="s">
        <v>134</v>
      </c>
      <c r="D730" s="629" t="s">
        <v>408</v>
      </c>
      <c r="E730" s="629" t="s">
        <v>1369</v>
      </c>
      <c r="F730" s="628">
        <v>46082.0</v>
      </c>
      <c r="G730" s="902" t="s">
        <v>1304</v>
      </c>
      <c r="H730" s="704" t="s">
        <v>2635</v>
      </c>
      <c r="I730" s="629" t="s">
        <v>2636</v>
      </c>
      <c r="J730" s="645" t="s">
        <v>190</v>
      </c>
      <c r="K730" s="643">
        <v>0.0</v>
      </c>
      <c r="L730" s="643">
        <v>0.0</v>
      </c>
      <c r="M730" s="1076"/>
      <c r="N730" s="610"/>
      <c r="O730" s="809"/>
      <c r="P730" s="639">
        <v>46105.0</v>
      </c>
      <c r="Q730" s="639">
        <v>46106.0</v>
      </c>
      <c r="R730" s="636"/>
      <c r="S730" s="638"/>
      <c r="T730" s="656"/>
      <c r="U730" s="656"/>
      <c r="V730" s="638"/>
      <c r="W730" s="640"/>
      <c r="X730" s="640"/>
      <c r="Y730" s="638"/>
      <c r="Z730" s="656"/>
      <c r="AA730" s="1077"/>
      <c r="AB730" s="989"/>
      <c r="AC730" s="967" t="s">
        <v>2637</v>
      </c>
      <c r="AD730" s="994"/>
      <c r="AE730" s="994"/>
      <c r="AF730" s="994"/>
      <c r="AG730" s="994"/>
    </row>
    <row r="731" ht="13.5" hidden="1" customHeight="1">
      <c r="A731" s="985" t="b">
        <v>0</v>
      </c>
      <c r="B731" s="986" t="s">
        <v>136</v>
      </c>
      <c r="C731" s="986" t="s">
        <v>134</v>
      </c>
      <c r="D731" s="492" t="s">
        <v>408</v>
      </c>
      <c r="E731" s="649" t="s">
        <v>1421</v>
      </c>
      <c r="F731" s="728">
        <v>46082.0</v>
      </c>
      <c r="G731" s="860" t="s">
        <v>1305</v>
      </c>
      <c r="H731" s="959" t="s">
        <v>1615</v>
      </c>
      <c r="I731" s="649" t="s">
        <v>1616</v>
      </c>
      <c r="J731" s="649" t="s">
        <v>190</v>
      </c>
      <c r="K731" s="987">
        <v>0.0</v>
      </c>
      <c r="L731" s="987">
        <v>0.0</v>
      </c>
      <c r="M731" s="1104"/>
      <c r="N731" s="1107"/>
      <c r="O731" s="1186"/>
      <c r="P731" s="988">
        <v>46080.0</v>
      </c>
      <c r="Q731" s="988">
        <v>46086.0</v>
      </c>
      <c r="R731" s="1108"/>
      <c r="S731" s="1107"/>
      <c r="T731" s="1108"/>
      <c r="U731" s="1108"/>
      <c r="V731" s="1107"/>
      <c r="W731" s="1176"/>
      <c r="X731" s="1176"/>
      <c r="Y731" s="1107"/>
      <c r="Z731" s="1108"/>
      <c r="AA731" s="1166"/>
      <c r="AB731" s="92" t="s">
        <v>2118</v>
      </c>
      <c r="AC731" s="1111" t="s">
        <v>2638</v>
      </c>
      <c r="AD731" s="1010"/>
      <c r="AE731" s="1010"/>
      <c r="AF731" s="1010"/>
      <c r="AG731" s="1010"/>
    </row>
    <row r="732" ht="13.5" hidden="1" customHeight="1">
      <c r="A732" s="667" t="b">
        <v>0</v>
      </c>
      <c r="B732" s="635" t="s">
        <v>138</v>
      </c>
      <c r="C732" s="635" t="s">
        <v>114</v>
      </c>
      <c r="D732" s="629" t="s">
        <v>408</v>
      </c>
      <c r="E732" s="629" t="s">
        <v>1421</v>
      </c>
      <c r="F732" s="628">
        <v>46082.0</v>
      </c>
      <c r="G732" s="902" t="s">
        <v>1305</v>
      </c>
      <c r="H732" s="704" t="s">
        <v>1622</v>
      </c>
      <c r="I732" s="629" t="s">
        <v>1623</v>
      </c>
      <c r="J732" s="629" t="s">
        <v>190</v>
      </c>
      <c r="K732" s="987">
        <v>0.0</v>
      </c>
      <c r="L732" s="987">
        <v>0.0</v>
      </c>
      <c r="M732" s="622"/>
      <c r="N732" s="610"/>
      <c r="O732" s="945"/>
      <c r="P732" s="639">
        <v>46080.0</v>
      </c>
      <c r="Q732" s="639">
        <v>46092.0</v>
      </c>
      <c r="R732" s="636">
        <v>12.0</v>
      </c>
      <c r="S732" s="639"/>
      <c r="T732" s="980"/>
      <c r="U732" s="980"/>
      <c r="V732" s="639"/>
      <c r="W732" s="982"/>
      <c r="X732" s="982"/>
      <c r="Y732" s="639"/>
      <c r="Z732" s="980"/>
      <c r="AA732" s="984"/>
      <c r="AB732" s="993" t="s">
        <v>2590</v>
      </c>
      <c r="AC732" s="216" t="s">
        <v>2639</v>
      </c>
      <c r="AD732" s="994"/>
      <c r="AE732" s="994"/>
      <c r="AF732" s="994"/>
      <c r="AG732" s="994"/>
    </row>
    <row r="733" ht="13.5" hidden="1" customHeight="1">
      <c r="A733" s="667" t="b">
        <v>0</v>
      </c>
      <c r="B733" s="641" t="s">
        <v>113</v>
      </c>
      <c r="C733" s="641" t="s">
        <v>114</v>
      </c>
      <c r="D733" s="492" t="s">
        <v>408</v>
      </c>
      <c r="E733" s="649" t="s">
        <v>1421</v>
      </c>
      <c r="F733" s="728">
        <v>46082.0</v>
      </c>
      <c r="G733" s="1011" t="s">
        <v>1305</v>
      </c>
      <c r="H733" s="959" t="s">
        <v>1636</v>
      </c>
      <c r="I733" s="649" t="s">
        <v>1637</v>
      </c>
      <c r="J733" s="649" t="s">
        <v>190</v>
      </c>
      <c r="K733" s="643">
        <v>0.0</v>
      </c>
      <c r="L733" s="643">
        <v>0.0</v>
      </c>
      <c r="M733" s="1076"/>
      <c r="N733" s="638"/>
      <c r="O733" s="1187"/>
      <c r="P733" s="651">
        <v>46085.0</v>
      </c>
      <c r="Q733" s="651">
        <v>46097.0</v>
      </c>
      <c r="R733" s="656"/>
      <c r="S733" s="638"/>
      <c r="T733" s="656"/>
      <c r="U733" s="656"/>
      <c r="V733" s="638"/>
      <c r="W733" s="640"/>
      <c r="X733" s="640"/>
      <c r="Y733" s="638"/>
      <c r="Z733" s="656"/>
      <c r="AA733" s="1077"/>
      <c r="AB733" s="92" t="s">
        <v>2118</v>
      </c>
      <c r="AC733" s="668" t="s">
        <v>2640</v>
      </c>
      <c r="AD733" s="948"/>
      <c r="AE733" s="948"/>
      <c r="AF733" s="948"/>
      <c r="AG733" s="948"/>
    </row>
    <row r="734" ht="13.5" hidden="1" customHeight="1">
      <c r="A734" s="985" t="b">
        <v>0</v>
      </c>
      <c r="B734" s="986" t="s">
        <v>135</v>
      </c>
      <c r="C734" s="1006" t="s">
        <v>134</v>
      </c>
      <c r="D734" s="629" t="s">
        <v>408</v>
      </c>
      <c r="E734" s="645" t="s">
        <v>1421</v>
      </c>
      <c r="F734" s="919">
        <v>46082.0</v>
      </c>
      <c r="G734" s="902" t="s">
        <v>1305</v>
      </c>
      <c r="H734" s="704" t="s">
        <v>1729</v>
      </c>
      <c r="I734" s="645" t="s">
        <v>1730</v>
      </c>
      <c r="J734" s="645" t="s">
        <v>190</v>
      </c>
      <c r="K734" s="987">
        <v>0.0</v>
      </c>
      <c r="L734" s="987">
        <v>0.0</v>
      </c>
      <c r="M734" s="1104"/>
      <c r="N734" s="1107"/>
      <c r="O734" s="1139"/>
      <c r="P734" s="988">
        <v>46097.0</v>
      </c>
      <c r="Q734" s="988">
        <v>46100.0</v>
      </c>
      <c r="R734" s="1108"/>
      <c r="S734" s="1107"/>
      <c r="T734" s="1108"/>
      <c r="U734" s="1108"/>
      <c r="V734" s="1107"/>
      <c r="W734" s="1176"/>
      <c r="X734" s="1176"/>
      <c r="Y734" s="1107"/>
      <c r="Z734" s="1108"/>
      <c r="AA734" s="1166"/>
      <c r="AB734" s="92" t="s">
        <v>2118</v>
      </c>
      <c r="AC734" s="967" t="s">
        <v>1731</v>
      </c>
      <c r="AD734" s="1010"/>
      <c r="AE734" s="1010"/>
      <c r="AF734" s="1010"/>
      <c r="AG734" s="1010"/>
    </row>
    <row r="735" ht="13.5" hidden="1" customHeight="1">
      <c r="A735" s="667" t="b">
        <v>0</v>
      </c>
      <c r="B735" s="635" t="s">
        <v>135</v>
      </c>
      <c r="C735" s="635" t="s">
        <v>114</v>
      </c>
      <c r="D735" s="492" t="s">
        <v>408</v>
      </c>
      <c r="E735" s="492" t="s">
        <v>1369</v>
      </c>
      <c r="F735" s="606">
        <v>46082.0</v>
      </c>
      <c r="G735" s="860" t="s">
        <v>1303</v>
      </c>
      <c r="H735" s="704" t="s">
        <v>2641</v>
      </c>
      <c r="I735" s="492" t="s">
        <v>2642</v>
      </c>
      <c r="J735" s="649" t="s">
        <v>190</v>
      </c>
      <c r="K735" s="643">
        <v>0.0</v>
      </c>
      <c r="L735" s="643">
        <v>0.0</v>
      </c>
      <c r="M735" s="1076"/>
      <c r="N735" s="610"/>
      <c r="O735" s="809"/>
      <c r="P735" s="639">
        <v>46107.0</v>
      </c>
      <c r="Q735" s="639">
        <v>46108.0</v>
      </c>
      <c r="R735" s="636"/>
      <c r="S735" s="638"/>
      <c r="T735" s="656"/>
      <c r="U735" s="656"/>
      <c r="V735" s="638"/>
      <c r="W735" s="640"/>
      <c r="X735" s="640"/>
      <c r="Y735" s="638"/>
      <c r="Z735" s="656"/>
      <c r="AA735" s="1077"/>
      <c r="AB735" s="989"/>
      <c r="AC735" s="967" t="s">
        <v>2643</v>
      </c>
      <c r="AD735" s="994"/>
      <c r="AE735" s="994"/>
      <c r="AF735" s="994"/>
      <c r="AG735" s="994"/>
    </row>
    <row r="736" ht="13.5" hidden="1" customHeight="1">
      <c r="A736" s="985" t="b">
        <v>0</v>
      </c>
      <c r="B736" s="986" t="s">
        <v>113</v>
      </c>
      <c r="C736" s="986" t="s">
        <v>114</v>
      </c>
      <c r="D736" s="629" t="s">
        <v>408</v>
      </c>
      <c r="E736" s="645" t="s">
        <v>1421</v>
      </c>
      <c r="F736" s="919">
        <v>46082.0</v>
      </c>
      <c r="G736" s="902" t="s">
        <v>1305</v>
      </c>
      <c r="H736" s="973" t="s">
        <v>1642</v>
      </c>
      <c r="I736" s="629" t="s">
        <v>1643</v>
      </c>
      <c r="J736" s="645" t="s">
        <v>190</v>
      </c>
      <c r="K736" s="643">
        <v>0.0</v>
      </c>
      <c r="L736" s="643">
        <v>0.0</v>
      </c>
      <c r="M736" s="1104"/>
      <c r="N736" s="1107"/>
      <c r="O736" s="1186"/>
      <c r="P736" s="1107"/>
      <c r="Q736" s="1107"/>
      <c r="R736" s="1108"/>
      <c r="S736" s="1107"/>
      <c r="T736" s="1108"/>
      <c r="U736" s="1108"/>
      <c r="V736" s="1107"/>
      <c r="W736" s="1176"/>
      <c r="X736" s="1176"/>
      <c r="Y736" s="1107"/>
      <c r="Z736" s="1108"/>
      <c r="AA736" s="1166"/>
      <c r="AB736" s="993" t="s">
        <v>2118</v>
      </c>
      <c r="AC736" s="216" t="s">
        <v>1644</v>
      </c>
      <c r="AD736" s="1010"/>
      <c r="AE736" s="1010"/>
      <c r="AF736" s="1010"/>
      <c r="AG736" s="1010"/>
    </row>
    <row r="737" ht="13.5" hidden="1" customHeight="1">
      <c r="A737" s="1014" t="b">
        <v>0</v>
      </c>
      <c r="B737" s="1082" t="s">
        <v>135</v>
      </c>
      <c r="C737" s="1082" t="s">
        <v>134</v>
      </c>
      <c r="D737" s="649" t="s">
        <v>408</v>
      </c>
      <c r="E737" s="649" t="s">
        <v>1369</v>
      </c>
      <c r="F737" s="728">
        <v>46082.0</v>
      </c>
      <c r="G737" s="860" t="s">
        <v>1305</v>
      </c>
      <c r="H737" s="959" t="s">
        <v>2635</v>
      </c>
      <c r="I737" s="649" t="s">
        <v>2636</v>
      </c>
      <c r="J737" s="649" t="s">
        <v>190</v>
      </c>
      <c r="K737" s="1016">
        <v>0.0</v>
      </c>
      <c r="L737" s="1016">
        <v>0.0</v>
      </c>
      <c r="M737" s="1095"/>
      <c r="N737" s="1083"/>
      <c r="O737" s="1126"/>
      <c r="P737" s="1017">
        <v>46105.0</v>
      </c>
      <c r="Q737" s="1017">
        <v>46106.0</v>
      </c>
      <c r="R737" s="1098"/>
      <c r="S737" s="1083"/>
      <c r="T737" s="1098"/>
      <c r="U737" s="1098"/>
      <c r="V737" s="1083"/>
      <c r="W737" s="1099"/>
      <c r="X737" s="1099"/>
      <c r="Y737" s="1083"/>
      <c r="Z737" s="1098"/>
      <c r="AA737" s="1174"/>
      <c r="AB737" s="92" t="s">
        <v>2118</v>
      </c>
      <c r="AC737" s="1018" t="s">
        <v>2637</v>
      </c>
      <c r="AD737" s="1019"/>
      <c r="AE737" s="1019"/>
      <c r="AF737" s="1019"/>
      <c r="AG737" s="1019"/>
    </row>
    <row r="738" ht="13.5" hidden="1" customHeight="1">
      <c r="A738" s="667" t="b">
        <v>0</v>
      </c>
      <c r="B738" s="635" t="s">
        <v>138</v>
      </c>
      <c r="C738" s="635" t="s">
        <v>114</v>
      </c>
      <c r="D738" s="629" t="s">
        <v>408</v>
      </c>
      <c r="E738" s="629" t="s">
        <v>1333</v>
      </c>
      <c r="F738" s="628">
        <v>46082.0</v>
      </c>
      <c r="G738" s="902" t="s">
        <v>1305</v>
      </c>
      <c r="H738" s="704" t="s">
        <v>1755</v>
      </c>
      <c r="I738" s="629" t="s">
        <v>1756</v>
      </c>
      <c r="J738" s="645" t="s">
        <v>190</v>
      </c>
      <c r="K738" s="643">
        <v>0.0</v>
      </c>
      <c r="L738" s="643">
        <v>0.0</v>
      </c>
      <c r="M738" s="622"/>
      <c r="N738" s="610"/>
      <c r="O738" s="809"/>
      <c r="P738" s="639">
        <v>46100.0</v>
      </c>
      <c r="Q738" s="639">
        <v>46107.0</v>
      </c>
      <c r="R738" s="636"/>
      <c r="S738" s="638"/>
      <c r="T738" s="656"/>
      <c r="U738" s="656"/>
      <c r="V738" s="638"/>
      <c r="W738" s="640"/>
      <c r="X738" s="640"/>
      <c r="Y738" s="638"/>
      <c r="Z738" s="656"/>
      <c r="AA738" s="1077"/>
      <c r="AB738" s="989"/>
      <c r="AC738" s="967" t="s">
        <v>2644</v>
      </c>
      <c r="AD738" s="994"/>
      <c r="AE738" s="994"/>
      <c r="AF738" s="994"/>
      <c r="AG738" s="994"/>
    </row>
    <row r="739" ht="13.5" hidden="1" customHeight="1">
      <c r="A739" s="667" t="b">
        <v>0</v>
      </c>
      <c r="B739" s="635" t="s">
        <v>136</v>
      </c>
      <c r="C739" s="635" t="s">
        <v>114</v>
      </c>
      <c r="D739" s="492" t="s">
        <v>408</v>
      </c>
      <c r="E739" s="492" t="s">
        <v>1333</v>
      </c>
      <c r="F739" s="606">
        <v>46082.0</v>
      </c>
      <c r="G739" s="860" t="s">
        <v>1305</v>
      </c>
      <c r="H739" s="704" t="s">
        <v>1751</v>
      </c>
      <c r="I739" s="492" t="s">
        <v>1752</v>
      </c>
      <c r="J739" s="649" t="s">
        <v>190</v>
      </c>
      <c r="K739" s="643">
        <v>0.0</v>
      </c>
      <c r="L739" s="643">
        <v>0.0</v>
      </c>
      <c r="M739" s="1076"/>
      <c r="N739" s="610"/>
      <c r="O739" s="809"/>
      <c r="P739" s="639">
        <v>46100.0</v>
      </c>
      <c r="Q739" s="639">
        <v>46106.0</v>
      </c>
      <c r="R739" s="636"/>
      <c r="S739" s="638"/>
      <c r="T739" s="656"/>
      <c r="U739" s="656"/>
      <c r="V739" s="638"/>
      <c r="W739" s="982">
        <f>V739-S739</f>
        <v>0</v>
      </c>
      <c r="X739" s="982">
        <f>V739-P739</f>
        <v>-46100</v>
      </c>
      <c r="Y739" s="638"/>
      <c r="Z739" s="656"/>
      <c r="AA739" s="1077"/>
      <c r="AB739" s="993" t="s">
        <v>2118</v>
      </c>
      <c r="AC739" s="967" t="s">
        <v>2645</v>
      </c>
      <c r="AD739" s="994"/>
      <c r="AE739" s="994"/>
      <c r="AF739" s="994"/>
      <c r="AG739" s="994"/>
    </row>
    <row r="740" ht="13.5" hidden="1" customHeight="1">
      <c r="A740" s="667" t="b">
        <v>0</v>
      </c>
      <c r="B740" s="635" t="s">
        <v>135</v>
      </c>
      <c r="C740" s="635" t="s">
        <v>134</v>
      </c>
      <c r="D740" s="629" t="s">
        <v>408</v>
      </c>
      <c r="E740" s="629" t="s">
        <v>1333</v>
      </c>
      <c r="F740" s="628">
        <v>46082.0</v>
      </c>
      <c r="G740" s="902" t="s">
        <v>1304</v>
      </c>
      <c r="H740" s="704" t="s">
        <v>1667</v>
      </c>
      <c r="I740" s="629" t="s">
        <v>1668</v>
      </c>
      <c r="J740" s="629" t="s">
        <v>190</v>
      </c>
      <c r="K740" s="987">
        <v>0.0</v>
      </c>
      <c r="L740" s="987">
        <v>0.0</v>
      </c>
      <c r="M740" s="1076"/>
      <c r="N740" s="610"/>
      <c r="O740" s="945"/>
      <c r="P740" s="639">
        <v>46085.0</v>
      </c>
      <c r="Q740" s="639">
        <v>46086.0</v>
      </c>
      <c r="R740" s="636"/>
      <c r="S740" s="638"/>
      <c r="T740" s="656"/>
      <c r="U740" s="656"/>
      <c r="V740" s="638"/>
      <c r="W740" s="640"/>
      <c r="X740" s="640"/>
      <c r="Y740" s="638"/>
      <c r="Z740" s="656"/>
      <c r="AA740" s="1077"/>
      <c r="AB740" s="989"/>
      <c r="AC740" s="967" t="s">
        <v>2646</v>
      </c>
      <c r="AD740" s="994"/>
      <c r="AE740" s="994"/>
      <c r="AF740" s="994"/>
      <c r="AG740" s="994"/>
    </row>
    <row r="741" ht="13.5" hidden="1" customHeight="1">
      <c r="A741" s="667" t="b">
        <v>0</v>
      </c>
      <c r="B741" s="635" t="s">
        <v>136</v>
      </c>
      <c r="C741" s="635" t="s">
        <v>134</v>
      </c>
      <c r="D741" s="492" t="s">
        <v>408</v>
      </c>
      <c r="E741" s="492" t="s">
        <v>2130</v>
      </c>
      <c r="F741" s="606">
        <v>46082.0</v>
      </c>
      <c r="G741" s="860" t="s">
        <v>1305</v>
      </c>
      <c r="H741" s="704" t="s">
        <v>2327</v>
      </c>
      <c r="I741" s="492" t="s">
        <v>1454</v>
      </c>
      <c r="J741" s="649" t="s">
        <v>190</v>
      </c>
      <c r="K741" s="643">
        <v>0.0</v>
      </c>
      <c r="L741" s="643">
        <v>0.0</v>
      </c>
      <c r="M741" s="1076"/>
      <c r="N741" s="610"/>
      <c r="O741" s="809"/>
      <c r="P741" s="639">
        <v>46104.0</v>
      </c>
      <c r="Q741" s="639">
        <v>46105.0</v>
      </c>
      <c r="R741" s="636"/>
      <c r="S741" s="638"/>
      <c r="T741" s="980">
        <f>S741-P741</f>
        <v>-46104</v>
      </c>
      <c r="U741" s="980">
        <f>S741-Q741</f>
        <v>-46105</v>
      </c>
      <c r="V741" s="638"/>
      <c r="W741" s="982">
        <f>V741-S741</f>
        <v>0</v>
      </c>
      <c r="X741" s="982">
        <f>V741-P741</f>
        <v>-46104</v>
      </c>
      <c r="Y741" s="638"/>
      <c r="Z741" s="656"/>
      <c r="AA741" s="1077"/>
      <c r="AB741" s="989"/>
      <c r="AC741" s="967" t="s">
        <v>2647</v>
      </c>
      <c r="AD741" s="994"/>
      <c r="AE741" s="994"/>
      <c r="AF741" s="994"/>
      <c r="AG741" s="994"/>
    </row>
    <row r="742" ht="13.5" hidden="1" customHeight="1">
      <c r="A742" s="1188" t="b">
        <v>0</v>
      </c>
      <c r="B742" s="1141" t="s">
        <v>138</v>
      </c>
      <c r="C742" s="1141" t="s">
        <v>134</v>
      </c>
      <c r="D742" s="629" t="s">
        <v>408</v>
      </c>
      <c r="E742" s="645" t="s">
        <v>1333</v>
      </c>
      <c r="F742" s="919">
        <v>46082.0</v>
      </c>
      <c r="G742" s="902" t="s">
        <v>1303</v>
      </c>
      <c r="H742" s="973" t="s">
        <v>1605</v>
      </c>
      <c r="I742" s="645" t="s">
        <v>1606</v>
      </c>
      <c r="J742" s="645" t="s">
        <v>190</v>
      </c>
      <c r="K742" s="1142">
        <v>0.0</v>
      </c>
      <c r="L742" s="1142">
        <v>0.0</v>
      </c>
      <c r="M742" s="1143"/>
      <c r="N742" s="1144"/>
      <c r="O742" s="1189"/>
      <c r="P742" s="1146">
        <v>46086.0</v>
      </c>
      <c r="Q742" s="1146">
        <v>46092.0</v>
      </c>
      <c r="R742" s="1148"/>
      <c r="S742" s="1144"/>
      <c r="T742" s="1148"/>
      <c r="U742" s="1148"/>
      <c r="V742" s="1144"/>
      <c r="W742" s="1190"/>
      <c r="X742" s="1190"/>
      <c r="Y742" s="1144"/>
      <c r="Z742" s="1148"/>
      <c r="AA742" s="1191"/>
      <c r="AB742" s="1008"/>
      <c r="AC742" s="714" t="s">
        <v>1607</v>
      </c>
      <c r="AD742" s="1151"/>
      <c r="AE742" s="1151"/>
      <c r="AF742" s="1151"/>
      <c r="AG742" s="1151"/>
    </row>
    <row r="743" ht="13.5" hidden="1" customHeight="1">
      <c r="A743" s="667" t="b">
        <v>0</v>
      </c>
      <c r="B743" s="635" t="s">
        <v>135</v>
      </c>
      <c r="C743" s="635" t="s">
        <v>114</v>
      </c>
      <c r="D743" s="492" t="s">
        <v>408</v>
      </c>
      <c r="E743" s="492" t="s">
        <v>1333</v>
      </c>
      <c r="F743" s="606">
        <v>46082.0</v>
      </c>
      <c r="G743" s="860" t="s">
        <v>1305</v>
      </c>
      <c r="H743" s="704" t="s">
        <v>2507</v>
      </c>
      <c r="I743" s="492" t="s">
        <v>2508</v>
      </c>
      <c r="J743" s="649" t="s">
        <v>190</v>
      </c>
      <c r="K743" s="643">
        <v>0.0</v>
      </c>
      <c r="L743" s="643">
        <v>0.0</v>
      </c>
      <c r="M743" s="1076"/>
      <c r="N743" s="610"/>
      <c r="O743" s="809"/>
      <c r="P743" s="639">
        <v>46092.0</v>
      </c>
      <c r="Q743" s="639">
        <v>46105.0</v>
      </c>
      <c r="R743" s="636">
        <f>Q743-P743</f>
        <v>13</v>
      </c>
      <c r="S743" s="638"/>
      <c r="T743" s="980">
        <f>S743-P743</f>
        <v>-46092</v>
      </c>
      <c r="U743" s="980">
        <f>S743-Q743</f>
        <v>-46105</v>
      </c>
      <c r="V743" s="638"/>
      <c r="W743" s="982">
        <f>V743-S743</f>
        <v>0</v>
      </c>
      <c r="X743" s="982">
        <f>V743-P743</f>
        <v>-46092</v>
      </c>
      <c r="Y743" s="638"/>
      <c r="Z743" s="656"/>
      <c r="AA743" s="1077"/>
      <c r="AB743" s="993" t="s">
        <v>1477</v>
      </c>
      <c r="AC743" s="967" t="s">
        <v>2648</v>
      </c>
      <c r="AD743" s="994"/>
      <c r="AE743" s="994"/>
      <c r="AF743" s="994"/>
      <c r="AG743" s="994"/>
    </row>
    <row r="744" ht="13.5" hidden="1" customHeight="1">
      <c r="A744" s="667" t="b">
        <v>0</v>
      </c>
      <c r="B744" s="635" t="s">
        <v>138</v>
      </c>
      <c r="C744" s="635" t="s">
        <v>134</v>
      </c>
      <c r="D744" s="629" t="s">
        <v>408</v>
      </c>
      <c r="E744" s="629" t="s">
        <v>1333</v>
      </c>
      <c r="F744" s="628">
        <v>46082.0</v>
      </c>
      <c r="G744" s="902" t="s">
        <v>1304</v>
      </c>
      <c r="H744" s="704" t="s">
        <v>2649</v>
      </c>
      <c r="I744" s="629" t="s">
        <v>1681</v>
      </c>
      <c r="J744" s="645" t="s">
        <v>190</v>
      </c>
      <c r="K744" s="643">
        <v>0.0</v>
      </c>
      <c r="L744" s="643">
        <v>0.0</v>
      </c>
      <c r="M744" s="1076"/>
      <c r="N744" s="610"/>
      <c r="O744" s="809"/>
      <c r="P744" s="639">
        <v>46094.0</v>
      </c>
      <c r="Q744" s="639">
        <v>46097.0</v>
      </c>
      <c r="R744" s="636"/>
      <c r="S744" s="638"/>
      <c r="T744" s="656"/>
      <c r="U744" s="656"/>
      <c r="V744" s="638"/>
      <c r="W744" s="640"/>
      <c r="X744" s="640"/>
      <c r="Y744" s="638"/>
      <c r="Z744" s="656"/>
      <c r="AA744" s="1077"/>
      <c r="AB744" s="989"/>
      <c r="AC744" s="967" t="s">
        <v>1682</v>
      </c>
      <c r="AD744" s="994"/>
      <c r="AE744" s="994"/>
      <c r="AF744" s="994"/>
      <c r="AG744" s="994"/>
    </row>
    <row r="745" ht="13.5" hidden="1" customHeight="1">
      <c r="A745" s="985" t="b">
        <v>0</v>
      </c>
      <c r="B745" s="986" t="s">
        <v>113</v>
      </c>
      <c r="C745" s="986" t="s">
        <v>113</v>
      </c>
      <c r="D745" s="492" t="s">
        <v>408</v>
      </c>
      <c r="E745" s="649" t="s">
        <v>1333</v>
      </c>
      <c r="F745" s="728">
        <v>46082.0</v>
      </c>
      <c r="G745" s="860" t="s">
        <v>1305</v>
      </c>
      <c r="H745" s="959" t="s">
        <v>1588</v>
      </c>
      <c r="I745" s="649" t="s">
        <v>1589</v>
      </c>
      <c r="J745" s="649" t="s">
        <v>190</v>
      </c>
      <c r="K745" s="987">
        <v>0.0</v>
      </c>
      <c r="L745" s="987">
        <v>0.0</v>
      </c>
      <c r="M745" s="1104"/>
      <c r="N745" s="1107"/>
      <c r="O745" s="1186"/>
      <c r="P745" s="988">
        <v>46083.0</v>
      </c>
      <c r="Q745" s="988">
        <v>46084.0</v>
      </c>
      <c r="R745" s="1108"/>
      <c r="S745" s="1107"/>
      <c r="T745" s="1108"/>
      <c r="U745" s="1108"/>
      <c r="V745" s="1107"/>
      <c r="W745" s="1176"/>
      <c r="X745" s="1176"/>
      <c r="Y745" s="1107"/>
      <c r="Z745" s="1108"/>
      <c r="AA745" s="1166"/>
      <c r="AB745" s="92" t="s">
        <v>2530</v>
      </c>
      <c r="AC745" s="1122" t="s">
        <v>2650</v>
      </c>
      <c r="AD745" s="1010"/>
      <c r="AE745" s="1010"/>
      <c r="AF745" s="1010"/>
      <c r="AG745" s="1010"/>
    </row>
    <row r="746" ht="13.5" hidden="1" customHeight="1">
      <c r="A746" s="667" t="b">
        <v>0</v>
      </c>
      <c r="B746" s="635" t="s">
        <v>135</v>
      </c>
      <c r="C746" s="635" t="s">
        <v>114</v>
      </c>
      <c r="D746" s="629" t="s">
        <v>408</v>
      </c>
      <c r="E746" s="629" t="s">
        <v>1333</v>
      </c>
      <c r="F746" s="628">
        <v>46082.0</v>
      </c>
      <c r="G746" s="902" t="s">
        <v>1303</v>
      </c>
      <c r="H746" s="704" t="s">
        <v>2651</v>
      </c>
      <c r="I746" s="629" t="s">
        <v>2652</v>
      </c>
      <c r="J746" s="645" t="s">
        <v>190</v>
      </c>
      <c r="K746" s="643">
        <v>0.0</v>
      </c>
      <c r="L746" s="643">
        <v>0.0</v>
      </c>
      <c r="M746" s="1076"/>
      <c r="N746" s="610"/>
      <c r="O746" s="809"/>
      <c r="P746" s="639">
        <v>46091.0</v>
      </c>
      <c r="Q746" s="639">
        <v>46098.0</v>
      </c>
      <c r="R746" s="636"/>
      <c r="S746" s="638"/>
      <c r="T746" s="656"/>
      <c r="U746" s="656"/>
      <c r="V746" s="638"/>
      <c r="W746" s="640"/>
      <c r="X746" s="640"/>
      <c r="Y746" s="638"/>
      <c r="Z746" s="656"/>
      <c r="AA746" s="1077"/>
      <c r="AB746" s="989"/>
      <c r="AC746" s="967" t="s">
        <v>2653</v>
      </c>
      <c r="AD746" s="994"/>
      <c r="AE746" s="994"/>
      <c r="AF746" s="994"/>
      <c r="AG746" s="994"/>
    </row>
    <row r="747" ht="13.5" hidden="1" customHeight="1">
      <c r="A747" s="667" t="b">
        <v>0</v>
      </c>
      <c r="B747" s="635" t="s">
        <v>135</v>
      </c>
      <c r="C747" s="635" t="s">
        <v>134</v>
      </c>
      <c r="D747" s="492" t="s">
        <v>408</v>
      </c>
      <c r="E747" s="492" t="s">
        <v>1333</v>
      </c>
      <c r="F747" s="606">
        <v>46082.0</v>
      </c>
      <c r="G747" s="860" t="s">
        <v>1303</v>
      </c>
      <c r="H747" s="704" t="s">
        <v>2654</v>
      </c>
      <c r="I747" s="492" t="s">
        <v>2655</v>
      </c>
      <c r="J747" s="649" t="s">
        <v>190</v>
      </c>
      <c r="K747" s="643">
        <v>0.0</v>
      </c>
      <c r="L747" s="643">
        <v>0.0</v>
      </c>
      <c r="M747" s="1076"/>
      <c r="N747" s="610"/>
      <c r="O747" s="809"/>
      <c r="P747" s="639">
        <v>46092.0</v>
      </c>
      <c r="Q747" s="639">
        <v>46099.0</v>
      </c>
      <c r="R747" s="636"/>
      <c r="S747" s="638"/>
      <c r="T747" s="656"/>
      <c r="U747" s="656"/>
      <c r="V747" s="638"/>
      <c r="W747" s="640"/>
      <c r="X747" s="640"/>
      <c r="Y747" s="638"/>
      <c r="Z747" s="656"/>
      <c r="AA747" s="1077"/>
      <c r="AB747" s="989"/>
      <c r="AC747" s="967" t="s">
        <v>2656</v>
      </c>
      <c r="AD747" s="994"/>
      <c r="AE747" s="994"/>
      <c r="AF747" s="994"/>
      <c r="AG747" s="994"/>
    </row>
    <row r="748" ht="13.5" hidden="1" customHeight="1">
      <c r="A748" s="667" t="b">
        <v>0</v>
      </c>
      <c r="B748" s="635" t="s">
        <v>135</v>
      </c>
      <c r="C748" s="635" t="s">
        <v>134</v>
      </c>
      <c r="D748" s="629" t="s">
        <v>408</v>
      </c>
      <c r="E748" s="629" t="s">
        <v>1333</v>
      </c>
      <c r="F748" s="628">
        <v>46082.0</v>
      </c>
      <c r="G748" s="902" t="s">
        <v>1304</v>
      </c>
      <c r="H748" s="704" t="s">
        <v>2654</v>
      </c>
      <c r="I748" s="629" t="s">
        <v>2655</v>
      </c>
      <c r="J748" s="645" t="s">
        <v>190</v>
      </c>
      <c r="K748" s="643">
        <v>0.0</v>
      </c>
      <c r="L748" s="643">
        <v>0.0</v>
      </c>
      <c r="M748" s="1076"/>
      <c r="N748" s="610"/>
      <c r="O748" s="809"/>
      <c r="P748" s="639">
        <v>46092.0</v>
      </c>
      <c r="Q748" s="639">
        <v>46099.0</v>
      </c>
      <c r="R748" s="636"/>
      <c r="S748" s="638"/>
      <c r="T748" s="656"/>
      <c r="U748" s="656"/>
      <c r="V748" s="638"/>
      <c r="W748" s="640"/>
      <c r="X748" s="640"/>
      <c r="Y748" s="638"/>
      <c r="Z748" s="656"/>
      <c r="AA748" s="1077"/>
      <c r="AB748" s="989"/>
      <c r="AC748" s="967" t="s">
        <v>2656</v>
      </c>
      <c r="AD748" s="994"/>
      <c r="AE748" s="994"/>
      <c r="AF748" s="994"/>
      <c r="AG748" s="994"/>
    </row>
    <row r="749" ht="13.5" hidden="1" customHeight="1">
      <c r="A749" s="985" t="b">
        <v>0</v>
      </c>
      <c r="B749" s="986" t="s">
        <v>136</v>
      </c>
      <c r="C749" s="986" t="s">
        <v>114</v>
      </c>
      <c r="D749" s="492" t="s">
        <v>408</v>
      </c>
      <c r="E749" s="649" t="s">
        <v>1333</v>
      </c>
      <c r="F749" s="728">
        <v>46082.0</v>
      </c>
      <c r="G749" s="860" t="s">
        <v>1305</v>
      </c>
      <c r="H749" s="959" t="s">
        <v>1624</v>
      </c>
      <c r="I749" s="649" t="s">
        <v>1625</v>
      </c>
      <c r="J749" s="649" t="s">
        <v>190</v>
      </c>
      <c r="K749" s="987">
        <v>0.0</v>
      </c>
      <c r="L749" s="987">
        <v>0.0</v>
      </c>
      <c r="M749" s="1104"/>
      <c r="N749" s="1107"/>
      <c r="O749" s="1186"/>
      <c r="P749" s="988">
        <v>46079.0</v>
      </c>
      <c r="Q749" s="988">
        <v>46085.0</v>
      </c>
      <c r="R749" s="1108"/>
      <c r="S749" s="1107"/>
      <c r="T749" s="1108"/>
      <c r="U749" s="1108"/>
      <c r="V749" s="1107"/>
      <c r="W749" s="1176"/>
      <c r="X749" s="1176"/>
      <c r="Y749" s="1107"/>
      <c r="Z749" s="1106">
        <f t="shared" ref="Z749:Z750" si="191">Y749-P749</f>
        <v>-46079</v>
      </c>
      <c r="AA749" s="1110">
        <f t="shared" ref="AA749:AA750" si="192">Y749-V749</f>
        <v>0</v>
      </c>
      <c r="AB749" s="92" t="s">
        <v>1477</v>
      </c>
      <c r="AC749" s="1122" t="s">
        <v>2657</v>
      </c>
      <c r="AD749" s="1010"/>
      <c r="AE749" s="1010"/>
      <c r="AF749" s="1010"/>
      <c r="AG749" s="1010"/>
    </row>
    <row r="750" ht="13.5" hidden="1" customHeight="1">
      <c r="A750" s="667" t="b">
        <v>0</v>
      </c>
      <c r="B750" s="635" t="s">
        <v>113</v>
      </c>
      <c r="C750" s="635" t="s">
        <v>134</v>
      </c>
      <c r="D750" s="629" t="s">
        <v>408</v>
      </c>
      <c r="E750" s="629" t="s">
        <v>1333</v>
      </c>
      <c r="F750" s="628">
        <v>46082.0</v>
      </c>
      <c r="G750" s="902" t="s">
        <v>1305</v>
      </c>
      <c r="H750" s="704" t="s">
        <v>1639</v>
      </c>
      <c r="I750" s="629" t="s">
        <v>1640</v>
      </c>
      <c r="J750" s="645" t="s">
        <v>190</v>
      </c>
      <c r="K750" s="643">
        <v>0.0</v>
      </c>
      <c r="L750" s="643">
        <v>0.0</v>
      </c>
      <c r="M750" s="1076"/>
      <c r="N750" s="610"/>
      <c r="O750" s="945"/>
      <c r="P750" s="639">
        <v>46080.0</v>
      </c>
      <c r="Q750" s="639">
        <v>46085.0</v>
      </c>
      <c r="R750" s="636"/>
      <c r="S750" s="638"/>
      <c r="T750" s="656"/>
      <c r="U750" s="656"/>
      <c r="V750" s="638"/>
      <c r="W750" s="640"/>
      <c r="X750" s="640"/>
      <c r="Y750" s="638"/>
      <c r="Z750" s="980">
        <f t="shared" si="191"/>
        <v>-46080</v>
      </c>
      <c r="AA750" s="984">
        <f t="shared" si="192"/>
        <v>0</v>
      </c>
      <c r="AB750" s="989"/>
      <c r="AC750" s="967" t="s">
        <v>1666</v>
      </c>
      <c r="AD750" s="994"/>
      <c r="AE750" s="994"/>
      <c r="AF750" s="994"/>
      <c r="AG750" s="994"/>
    </row>
    <row r="751" ht="13.5" hidden="1" customHeight="1">
      <c r="A751" s="667" t="b">
        <v>0</v>
      </c>
      <c r="B751" s="635" t="s">
        <v>136</v>
      </c>
      <c r="C751" s="635" t="s">
        <v>134</v>
      </c>
      <c r="D751" s="492" t="s">
        <v>408</v>
      </c>
      <c r="E751" s="492" t="s">
        <v>1333</v>
      </c>
      <c r="F751" s="606">
        <v>46082.0</v>
      </c>
      <c r="G751" s="860" t="s">
        <v>1303</v>
      </c>
      <c r="H751" s="704" t="s">
        <v>2171</v>
      </c>
      <c r="I751" s="492" t="s">
        <v>1862</v>
      </c>
      <c r="J751" s="649" t="s">
        <v>190</v>
      </c>
      <c r="K751" s="643">
        <v>0.0</v>
      </c>
      <c r="L751" s="643">
        <v>0.0</v>
      </c>
      <c r="M751" s="1076"/>
      <c r="N751" s="610"/>
      <c r="O751" s="809"/>
      <c r="P751" s="639">
        <v>46100.0</v>
      </c>
      <c r="Q751" s="639">
        <v>46101.0</v>
      </c>
      <c r="R751" s="636"/>
      <c r="S751" s="638"/>
      <c r="T751" s="656"/>
      <c r="U751" s="656"/>
      <c r="V751" s="638"/>
      <c r="W751" s="640"/>
      <c r="X751" s="640"/>
      <c r="Y751" s="638"/>
      <c r="Z751" s="656"/>
      <c r="AA751" s="1077"/>
      <c r="AB751" s="989"/>
      <c r="AC751" s="994" t="s">
        <v>1689</v>
      </c>
      <c r="AD751" s="994"/>
      <c r="AE751" s="994"/>
      <c r="AF751" s="994"/>
      <c r="AG751" s="994"/>
    </row>
    <row r="752" ht="13.5" hidden="1" customHeight="1">
      <c r="A752" s="667" t="b">
        <v>0</v>
      </c>
      <c r="B752" s="635" t="s">
        <v>136</v>
      </c>
      <c r="C752" s="635" t="s">
        <v>134</v>
      </c>
      <c r="D752" s="629" t="s">
        <v>408</v>
      </c>
      <c r="E752" s="629" t="s">
        <v>1333</v>
      </c>
      <c r="F752" s="628">
        <v>46082.0</v>
      </c>
      <c r="G752" s="902" t="s">
        <v>1304</v>
      </c>
      <c r="H752" s="704" t="s">
        <v>2171</v>
      </c>
      <c r="I752" s="629" t="s">
        <v>1862</v>
      </c>
      <c r="J752" s="645" t="s">
        <v>190</v>
      </c>
      <c r="K752" s="643">
        <v>0.0</v>
      </c>
      <c r="L752" s="643">
        <v>0.0</v>
      </c>
      <c r="M752" s="1076"/>
      <c r="N752" s="610"/>
      <c r="O752" s="809"/>
      <c r="P752" s="639">
        <v>46100.0</v>
      </c>
      <c r="Q752" s="639">
        <v>46101.0</v>
      </c>
      <c r="R752" s="636"/>
      <c r="S752" s="638"/>
      <c r="T752" s="656"/>
      <c r="U752" s="656"/>
      <c r="V752" s="638"/>
      <c r="W752" s="640"/>
      <c r="X752" s="640"/>
      <c r="Y752" s="638"/>
      <c r="Z752" s="656"/>
      <c r="AA752" s="1077"/>
      <c r="AB752" s="989"/>
      <c r="AC752" s="994" t="s">
        <v>1689</v>
      </c>
      <c r="AD752" s="994"/>
      <c r="AE752" s="994"/>
      <c r="AF752" s="994"/>
      <c r="AG752" s="994"/>
    </row>
    <row r="753" ht="13.5" hidden="1" customHeight="1">
      <c r="A753" s="985" t="b">
        <v>0</v>
      </c>
      <c r="B753" s="986" t="s">
        <v>135</v>
      </c>
      <c r="C753" s="986" t="s">
        <v>134</v>
      </c>
      <c r="D753" s="492" t="s">
        <v>408</v>
      </c>
      <c r="E753" s="649" t="s">
        <v>1333</v>
      </c>
      <c r="F753" s="728">
        <v>46082.0</v>
      </c>
      <c r="G753" s="860" t="s">
        <v>1305</v>
      </c>
      <c r="H753" s="959" t="s">
        <v>1667</v>
      </c>
      <c r="I753" s="649" t="s">
        <v>1668</v>
      </c>
      <c r="J753" s="649" t="s">
        <v>190</v>
      </c>
      <c r="K753" s="987">
        <v>0.0</v>
      </c>
      <c r="L753" s="987">
        <v>0.0</v>
      </c>
      <c r="M753" s="1104"/>
      <c r="N753" s="1107"/>
      <c r="O753" s="1186"/>
      <c r="P753" s="988">
        <v>46085.0</v>
      </c>
      <c r="Q753" s="988">
        <v>46086.0</v>
      </c>
      <c r="R753" s="1108"/>
      <c r="S753" s="1107"/>
      <c r="T753" s="1108"/>
      <c r="U753" s="1108"/>
      <c r="V753" s="1107"/>
      <c r="W753" s="1176"/>
      <c r="X753" s="1176"/>
      <c r="Y753" s="1107"/>
      <c r="Z753" s="1108"/>
      <c r="AA753" s="1166"/>
      <c r="AB753" s="92" t="s">
        <v>2118</v>
      </c>
      <c r="AC753" s="994" t="s">
        <v>2646</v>
      </c>
      <c r="AD753" s="1010"/>
      <c r="AE753" s="1010"/>
      <c r="AF753" s="1010"/>
      <c r="AG753" s="1010"/>
    </row>
    <row r="754" ht="13.5" hidden="1" customHeight="1">
      <c r="A754" s="667" t="b">
        <v>0</v>
      </c>
      <c r="B754" s="635" t="s">
        <v>135</v>
      </c>
      <c r="C754" s="635" t="s">
        <v>134</v>
      </c>
      <c r="D754" s="629" t="s">
        <v>408</v>
      </c>
      <c r="E754" s="629" t="s">
        <v>1333</v>
      </c>
      <c r="F754" s="628">
        <v>46082.0</v>
      </c>
      <c r="G754" s="902" t="s">
        <v>1303</v>
      </c>
      <c r="H754" s="704" t="s">
        <v>2658</v>
      </c>
      <c r="I754" s="629" t="s">
        <v>1468</v>
      </c>
      <c r="J754" s="645" t="s">
        <v>190</v>
      </c>
      <c r="K754" s="643">
        <v>0.0</v>
      </c>
      <c r="L754" s="643">
        <v>0.0</v>
      </c>
      <c r="M754" s="1076"/>
      <c r="N754" s="610"/>
      <c r="O754" s="809"/>
      <c r="P754" s="639">
        <v>46099.0</v>
      </c>
      <c r="Q754" s="639">
        <v>46104.0</v>
      </c>
      <c r="R754" s="636"/>
      <c r="S754" s="638"/>
      <c r="T754" s="656"/>
      <c r="U754" s="656"/>
      <c r="V754" s="638"/>
      <c r="W754" s="640"/>
      <c r="X754" s="640"/>
      <c r="Y754" s="638"/>
      <c r="Z754" s="656"/>
      <c r="AA754" s="1077"/>
      <c r="AB754" s="989"/>
      <c r="AC754" s="994" t="s">
        <v>2659</v>
      </c>
      <c r="AD754" s="994"/>
      <c r="AE754" s="994"/>
      <c r="AF754" s="994"/>
      <c r="AG754" s="994"/>
    </row>
    <row r="755" ht="13.5" hidden="1" customHeight="1">
      <c r="A755" s="1188" t="b">
        <v>0</v>
      </c>
      <c r="B755" s="1141" t="s">
        <v>138</v>
      </c>
      <c r="C755" s="1141" t="s">
        <v>134</v>
      </c>
      <c r="D755" s="492" t="s">
        <v>408</v>
      </c>
      <c r="E755" s="649" t="s">
        <v>1333</v>
      </c>
      <c r="F755" s="728">
        <v>46082.0</v>
      </c>
      <c r="G755" s="860" t="s">
        <v>1305</v>
      </c>
      <c r="H755" s="959" t="s">
        <v>1605</v>
      </c>
      <c r="I755" s="649" t="s">
        <v>1606</v>
      </c>
      <c r="J755" s="649" t="s">
        <v>190</v>
      </c>
      <c r="K755" s="1142">
        <v>0.0</v>
      </c>
      <c r="L755" s="1142">
        <v>0.0</v>
      </c>
      <c r="M755" s="1143"/>
      <c r="N755" s="1144"/>
      <c r="O755" s="1189"/>
      <c r="P755" s="1146">
        <v>46086.0</v>
      </c>
      <c r="Q755" s="1146">
        <v>46092.0</v>
      </c>
      <c r="R755" s="1148"/>
      <c r="S755" s="1144"/>
      <c r="T755" s="1148"/>
      <c r="U755" s="1148"/>
      <c r="V755" s="1144"/>
      <c r="W755" s="1190"/>
      <c r="X755" s="1190"/>
      <c r="Y755" s="1144"/>
      <c r="Z755" s="1148"/>
      <c r="AA755" s="1191"/>
      <c r="AB755" s="92" t="s">
        <v>2118</v>
      </c>
      <c r="AC755" s="968" t="s">
        <v>1607</v>
      </c>
      <c r="AD755" s="1151"/>
      <c r="AE755" s="1151"/>
      <c r="AF755" s="1151"/>
      <c r="AG755" s="1151"/>
    </row>
    <row r="756" ht="13.5" hidden="1" customHeight="1">
      <c r="A756" s="667" t="b">
        <v>0</v>
      </c>
      <c r="B756" s="635" t="s">
        <v>138</v>
      </c>
      <c r="C756" s="635" t="s">
        <v>134</v>
      </c>
      <c r="D756" s="629" t="s">
        <v>408</v>
      </c>
      <c r="E756" s="629" t="s">
        <v>1333</v>
      </c>
      <c r="F756" s="628">
        <v>46082.0</v>
      </c>
      <c r="G756" s="902" t="s">
        <v>1305</v>
      </c>
      <c r="H756" s="704" t="s">
        <v>2649</v>
      </c>
      <c r="I756" s="629" t="s">
        <v>1681</v>
      </c>
      <c r="J756" s="645" t="s">
        <v>190</v>
      </c>
      <c r="K756" s="643">
        <v>0.0</v>
      </c>
      <c r="L756" s="643">
        <v>0.0</v>
      </c>
      <c r="M756" s="1076"/>
      <c r="N756" s="610"/>
      <c r="O756" s="809"/>
      <c r="P756" s="639">
        <v>46094.0</v>
      </c>
      <c r="Q756" s="639">
        <v>46097.0</v>
      </c>
      <c r="R756" s="636"/>
      <c r="S756" s="638"/>
      <c r="T756" s="656"/>
      <c r="U756" s="656"/>
      <c r="V756" s="638"/>
      <c r="W756" s="640"/>
      <c r="X756" s="640"/>
      <c r="Y756" s="638"/>
      <c r="Z756" s="656"/>
      <c r="AA756" s="1077"/>
      <c r="AB756" s="993" t="s">
        <v>2530</v>
      </c>
      <c r="AC756" s="994" t="s">
        <v>1682</v>
      </c>
      <c r="AD756" s="994"/>
      <c r="AE756" s="994"/>
      <c r="AF756" s="994"/>
      <c r="AG756" s="994"/>
    </row>
    <row r="757" ht="13.5" hidden="1" customHeight="1">
      <c r="A757" s="667" t="b">
        <v>0</v>
      </c>
      <c r="B757" s="635" t="s">
        <v>135</v>
      </c>
      <c r="C757" s="635" t="s">
        <v>114</v>
      </c>
      <c r="D757" s="492" t="s">
        <v>768</v>
      </c>
      <c r="E757" s="492" t="s">
        <v>1511</v>
      </c>
      <c r="F757" s="606">
        <v>46082.0</v>
      </c>
      <c r="G757" s="860" t="s">
        <v>1303</v>
      </c>
      <c r="H757" s="704" t="s">
        <v>2660</v>
      </c>
      <c r="I757" s="492" t="s">
        <v>2661</v>
      </c>
      <c r="J757" s="649" t="s">
        <v>190</v>
      </c>
      <c r="K757" s="643">
        <v>0.0</v>
      </c>
      <c r="L757" s="643">
        <v>0.0</v>
      </c>
      <c r="M757" s="1076"/>
      <c r="N757" s="639">
        <v>46083.0</v>
      </c>
      <c r="O757" s="945" t="s">
        <v>2662</v>
      </c>
      <c r="P757" s="639">
        <v>46072.0</v>
      </c>
      <c r="Q757" s="639">
        <v>46076.0</v>
      </c>
      <c r="R757" s="636"/>
      <c r="S757" s="638"/>
      <c r="T757" s="656"/>
      <c r="U757" s="656"/>
      <c r="V757" s="638"/>
      <c r="W757" s="640"/>
      <c r="X757" s="640"/>
      <c r="Y757" s="638"/>
      <c r="Z757" s="656"/>
      <c r="AA757" s="1077"/>
      <c r="AB757" s="989"/>
      <c r="AC757" s="994" t="s">
        <v>2663</v>
      </c>
      <c r="AD757" s="968"/>
      <c r="AE757" s="968"/>
      <c r="AF757" s="968"/>
      <c r="AG757" s="968"/>
    </row>
    <row r="758" ht="13.5" hidden="1" customHeight="1">
      <c r="A758" s="1081" t="b">
        <v>0</v>
      </c>
      <c r="B758" s="635" t="s">
        <v>136</v>
      </c>
      <c r="C758" s="635" t="s">
        <v>114</v>
      </c>
      <c r="D758" s="629" t="s">
        <v>864</v>
      </c>
      <c r="E758" s="629" t="s">
        <v>1421</v>
      </c>
      <c r="F758" s="606">
        <v>46113.0</v>
      </c>
      <c r="G758" s="920"/>
      <c r="H758" s="943" t="s">
        <v>2664</v>
      </c>
      <c r="I758" s="629" t="s">
        <v>2665</v>
      </c>
      <c r="J758" s="645" t="s">
        <v>190</v>
      </c>
      <c r="K758" s="643">
        <v>0.0</v>
      </c>
      <c r="L758" s="643">
        <v>0.0</v>
      </c>
      <c r="M758" s="1076"/>
      <c r="N758" s="610"/>
      <c r="O758" s="809"/>
      <c r="P758" s="639">
        <v>46112.0</v>
      </c>
      <c r="Q758" s="639">
        <v>46114.0</v>
      </c>
      <c r="R758" s="656"/>
      <c r="S758" s="638"/>
      <c r="T758" s="980">
        <f>S758-P758</f>
        <v>-46112</v>
      </c>
      <c r="U758" s="980">
        <f>S758-Q758</f>
        <v>-46114</v>
      </c>
      <c r="V758" s="638"/>
      <c r="W758" s="982">
        <f>V758-S758</f>
        <v>0</v>
      </c>
      <c r="X758" s="982">
        <f>V758-P758</f>
        <v>-46112</v>
      </c>
      <c r="Y758" s="638"/>
      <c r="Z758" s="980">
        <f>Y758-P758</f>
        <v>-46112</v>
      </c>
      <c r="AA758" s="984">
        <f>Y758-V758</f>
        <v>0</v>
      </c>
      <c r="AB758" s="1028"/>
      <c r="AC758" s="103"/>
      <c r="AD758" s="968"/>
      <c r="AE758" s="994"/>
      <c r="AF758" s="968"/>
      <c r="AG758" s="968"/>
    </row>
    <row r="759" ht="13.5" hidden="1" customHeight="1">
      <c r="A759" s="1014" t="b">
        <v>0</v>
      </c>
      <c r="B759" s="1082" t="s">
        <v>135</v>
      </c>
      <c r="C759" s="635" t="s">
        <v>134</v>
      </c>
      <c r="D759" s="649" t="s">
        <v>408</v>
      </c>
      <c r="E759" s="649" t="s">
        <v>1333</v>
      </c>
      <c r="F759" s="728">
        <v>46082.0</v>
      </c>
      <c r="G759" s="860" t="s">
        <v>1305</v>
      </c>
      <c r="H759" s="959" t="s">
        <v>2654</v>
      </c>
      <c r="I759" s="649" t="s">
        <v>2655</v>
      </c>
      <c r="J759" s="649" t="s">
        <v>190</v>
      </c>
      <c r="K759" s="1016">
        <v>0.0</v>
      </c>
      <c r="L759" s="1016">
        <v>0.0</v>
      </c>
      <c r="M759" s="1095"/>
      <c r="N759" s="1083"/>
      <c r="O759" s="1184"/>
      <c r="P759" s="1017">
        <v>46092.0</v>
      </c>
      <c r="Q759" s="1017">
        <v>46099.0</v>
      </c>
      <c r="R759" s="1098"/>
      <c r="S759" s="1083"/>
      <c r="T759" s="1098"/>
      <c r="U759" s="1098"/>
      <c r="V759" s="1083"/>
      <c r="W759" s="1099"/>
      <c r="X759" s="1099"/>
      <c r="Y759" s="1083"/>
      <c r="Z759" s="1098"/>
      <c r="AA759" s="1174"/>
      <c r="AB759" s="92" t="s">
        <v>2118</v>
      </c>
      <c r="AC759" s="1192" t="s">
        <v>2656</v>
      </c>
      <c r="AD759" s="1019"/>
      <c r="AE759" s="1019"/>
      <c r="AF759" s="1019"/>
      <c r="AG759" s="1019"/>
    </row>
    <row r="760" ht="13.5" hidden="1" customHeight="1">
      <c r="A760" s="604" t="b">
        <v>0</v>
      </c>
      <c r="B760" s="492" t="s">
        <v>135</v>
      </c>
      <c r="C760" s="492" t="s">
        <v>114</v>
      </c>
      <c r="D760" s="629" t="s">
        <v>864</v>
      </c>
      <c r="E760" s="629" t="s">
        <v>1333</v>
      </c>
      <c r="F760" s="628">
        <v>46082.0</v>
      </c>
      <c r="G760" s="860"/>
      <c r="H760" s="931" t="s">
        <v>2666</v>
      </c>
      <c r="I760" s="492" t="s">
        <v>2667</v>
      </c>
      <c r="J760" s="492" t="s">
        <v>190</v>
      </c>
      <c r="K760" s="618">
        <v>0.0</v>
      </c>
      <c r="L760" s="618">
        <v>0.0</v>
      </c>
      <c r="M760" s="622"/>
      <c r="N760" s="639">
        <v>46085.0</v>
      </c>
      <c r="O760" s="945" t="s">
        <v>2227</v>
      </c>
      <c r="P760" s="610">
        <v>46063.0</v>
      </c>
      <c r="Q760" s="610">
        <v>46069.0</v>
      </c>
      <c r="R760" s="636">
        <f>Q760-P760</f>
        <v>6</v>
      </c>
      <c r="S760" s="613"/>
      <c r="T760" s="612"/>
      <c r="U760" s="612"/>
      <c r="V760" s="1080"/>
      <c r="W760" s="982"/>
      <c r="X760" s="982"/>
      <c r="Y760" s="613"/>
      <c r="Z760" s="612"/>
      <c r="AA760" s="975"/>
      <c r="AB760" s="901"/>
      <c r="AC760" s="955" t="s">
        <v>2668</v>
      </c>
      <c r="AD760" s="895"/>
      <c r="AE760" s="895"/>
      <c r="AF760" s="895"/>
      <c r="AG760" s="895"/>
    </row>
    <row r="761" ht="13.5" hidden="1" customHeight="1">
      <c r="A761" s="667" t="b">
        <v>0</v>
      </c>
      <c r="B761" s="635" t="s">
        <v>135</v>
      </c>
      <c r="C761" s="635" t="s">
        <v>134</v>
      </c>
      <c r="D761" s="492" t="s">
        <v>864</v>
      </c>
      <c r="E761" s="492" t="s">
        <v>1511</v>
      </c>
      <c r="F761" s="606">
        <v>46082.0</v>
      </c>
      <c r="G761" s="910"/>
      <c r="H761" s="704" t="s">
        <v>2669</v>
      </c>
      <c r="I761" s="492" t="s">
        <v>2670</v>
      </c>
      <c r="J761" s="649" t="s">
        <v>190</v>
      </c>
      <c r="K761" s="643">
        <v>0.0</v>
      </c>
      <c r="L761" s="643">
        <v>0.0</v>
      </c>
      <c r="M761" s="1076"/>
      <c r="N761" s="610">
        <v>46091.0</v>
      </c>
      <c r="O761" s="945" t="s">
        <v>2227</v>
      </c>
      <c r="P761" s="639">
        <v>46072.0</v>
      </c>
      <c r="Q761" s="639">
        <v>46077.0</v>
      </c>
      <c r="R761" s="636"/>
      <c r="S761" s="638"/>
      <c r="T761" s="656"/>
      <c r="U761" s="656"/>
      <c r="V761" s="638"/>
      <c r="W761" s="640"/>
      <c r="X761" s="640"/>
      <c r="Y761" s="638"/>
      <c r="Z761" s="656"/>
      <c r="AA761" s="1077"/>
      <c r="AB761" s="989"/>
      <c r="AC761" s="994" t="s">
        <v>2671</v>
      </c>
    </row>
    <row r="762" ht="13.5" hidden="1" customHeight="1">
      <c r="A762" s="667" t="b">
        <v>0</v>
      </c>
      <c r="B762" s="635" t="s">
        <v>135</v>
      </c>
      <c r="C762" s="635" t="s">
        <v>114</v>
      </c>
      <c r="D762" s="629" t="s">
        <v>864</v>
      </c>
      <c r="E762" s="629" t="s">
        <v>1511</v>
      </c>
      <c r="F762" s="628">
        <v>46082.0</v>
      </c>
      <c r="G762" s="920"/>
      <c r="H762" s="943" t="s">
        <v>2672</v>
      </c>
      <c r="I762" s="629" t="s">
        <v>1924</v>
      </c>
      <c r="J762" s="629" t="s">
        <v>190</v>
      </c>
      <c r="K762" s="987">
        <v>0.0</v>
      </c>
      <c r="L762" s="987">
        <v>0.0</v>
      </c>
      <c r="M762" s="1076"/>
      <c r="N762" s="639">
        <v>46091.0</v>
      </c>
      <c r="O762" s="945" t="s">
        <v>2227</v>
      </c>
      <c r="P762" s="639">
        <v>46078.0</v>
      </c>
      <c r="Q762" s="639">
        <v>46087.0</v>
      </c>
      <c r="R762" s="656"/>
      <c r="S762" s="638"/>
      <c r="T762" s="656"/>
      <c r="U762" s="656"/>
      <c r="V762" s="638"/>
      <c r="W762" s="640"/>
      <c r="X762" s="640"/>
      <c r="Y762" s="638"/>
      <c r="Z762" s="656"/>
      <c r="AA762" s="984">
        <f>Y762-V762</f>
        <v>0</v>
      </c>
      <c r="AB762" s="991"/>
      <c r="AC762" s="968" t="s">
        <v>2673</v>
      </c>
      <c r="AD762" s="968"/>
      <c r="AE762" s="968"/>
      <c r="AF762" s="968"/>
      <c r="AG762" s="968"/>
    </row>
    <row r="763" ht="13.5" hidden="1" customHeight="1">
      <c r="A763" s="604" t="b">
        <v>0</v>
      </c>
      <c r="B763" s="492" t="s">
        <v>135</v>
      </c>
      <c r="C763" s="492" t="s">
        <v>114</v>
      </c>
      <c r="D763" s="492" t="s">
        <v>864</v>
      </c>
      <c r="E763" s="492" t="s">
        <v>1369</v>
      </c>
      <c r="F763" s="606">
        <v>46082.0</v>
      </c>
      <c r="G763" s="860"/>
      <c r="H763" s="813" t="s">
        <v>2674</v>
      </c>
      <c r="I763" s="492" t="s">
        <v>2675</v>
      </c>
      <c r="J763" s="492" t="s">
        <v>190</v>
      </c>
      <c r="K763" s="618">
        <v>0.0</v>
      </c>
      <c r="L763" s="618">
        <v>0.0</v>
      </c>
      <c r="M763" s="622"/>
      <c r="N763" s="610">
        <v>46083.0</v>
      </c>
      <c r="O763" s="809" t="s">
        <v>564</v>
      </c>
      <c r="P763" s="610">
        <v>46069.0</v>
      </c>
      <c r="Q763" s="610">
        <v>46077.0</v>
      </c>
      <c r="R763" s="636">
        <f t="shared" ref="R763:R764" si="193">Q763-P763</f>
        <v>8</v>
      </c>
      <c r="S763" s="613"/>
      <c r="T763" s="612"/>
      <c r="U763" s="612"/>
      <c r="V763" s="1080"/>
      <c r="W763" s="982"/>
      <c r="X763" s="982"/>
      <c r="Y763" s="613"/>
      <c r="Z763" s="612"/>
      <c r="AA763" s="975"/>
      <c r="AB763" s="901"/>
      <c r="AC763" s="1193"/>
    </row>
    <row r="764" ht="13.5" hidden="1" customHeight="1">
      <c r="A764" s="604" t="b">
        <v>0</v>
      </c>
      <c r="B764" s="492" t="s">
        <v>113</v>
      </c>
      <c r="C764" s="492" t="s">
        <v>134</v>
      </c>
      <c r="D764" s="629" t="s">
        <v>864</v>
      </c>
      <c r="E764" s="629" t="s">
        <v>1369</v>
      </c>
      <c r="F764" s="606">
        <v>46082.0</v>
      </c>
      <c r="G764" s="860"/>
      <c r="H764" s="931" t="s">
        <v>2676</v>
      </c>
      <c r="I764" s="492" t="s">
        <v>2677</v>
      </c>
      <c r="J764" s="492" t="s">
        <v>190</v>
      </c>
      <c r="K764" s="618">
        <v>0.0</v>
      </c>
      <c r="L764" s="618">
        <v>0.0</v>
      </c>
      <c r="M764" s="622"/>
      <c r="N764" s="639">
        <v>46086.0</v>
      </c>
      <c r="O764" s="809" t="s">
        <v>564</v>
      </c>
      <c r="P764" s="610">
        <v>46058.0</v>
      </c>
      <c r="Q764" s="610">
        <v>46064.0</v>
      </c>
      <c r="R764" s="636">
        <f t="shared" si="193"/>
        <v>6</v>
      </c>
      <c r="S764" s="613"/>
      <c r="T764" s="612"/>
      <c r="U764" s="612"/>
      <c r="V764" s="1080"/>
      <c r="W764" s="982"/>
      <c r="X764" s="982"/>
      <c r="Y764" s="613"/>
      <c r="Z764" s="612"/>
      <c r="AA764" s="975"/>
      <c r="AB764" s="901"/>
      <c r="AC764" s="1194" t="s">
        <v>2678</v>
      </c>
      <c r="AD764" s="895"/>
      <c r="AE764" s="895"/>
      <c r="AF764" s="895"/>
      <c r="AG764" s="895"/>
    </row>
    <row r="765" ht="13.5" hidden="1" customHeight="1">
      <c r="A765" s="667" t="b">
        <v>0</v>
      </c>
      <c r="B765" s="635" t="s">
        <v>135</v>
      </c>
      <c r="C765" s="635" t="s">
        <v>134</v>
      </c>
      <c r="D765" s="492" t="s">
        <v>864</v>
      </c>
      <c r="E765" s="492" t="s">
        <v>1369</v>
      </c>
      <c r="F765" s="606">
        <v>46082.0</v>
      </c>
      <c r="G765" s="910"/>
      <c r="H765" s="704" t="s">
        <v>2679</v>
      </c>
      <c r="I765" s="492" t="s">
        <v>1578</v>
      </c>
      <c r="J765" s="649" t="s">
        <v>190</v>
      </c>
      <c r="K765" s="643">
        <v>0.0</v>
      </c>
      <c r="L765" s="643">
        <v>0.0</v>
      </c>
      <c r="M765" s="1076"/>
      <c r="N765" s="610"/>
      <c r="O765" s="809"/>
      <c r="P765" s="639">
        <v>46094.0</v>
      </c>
      <c r="Q765" s="639">
        <v>46098.0</v>
      </c>
      <c r="R765" s="636"/>
      <c r="S765" s="638"/>
      <c r="T765" s="656"/>
      <c r="U765" s="656"/>
      <c r="V765" s="638"/>
      <c r="W765" s="640"/>
      <c r="X765" s="640"/>
      <c r="Y765" s="638"/>
      <c r="Z765" s="656"/>
      <c r="AA765" s="1077"/>
      <c r="AB765" s="989"/>
      <c r="AC765" s="994"/>
      <c r="AD765" s="994"/>
      <c r="AE765" s="994"/>
      <c r="AF765" s="994"/>
      <c r="AG765" s="994"/>
    </row>
    <row r="766" ht="13.5" hidden="1" customHeight="1">
      <c r="A766" s="667"/>
      <c r="B766" s="635" t="s">
        <v>138</v>
      </c>
      <c r="C766" s="635" t="s">
        <v>114</v>
      </c>
      <c r="D766" s="629" t="s">
        <v>864</v>
      </c>
      <c r="E766" s="629" t="s">
        <v>1421</v>
      </c>
      <c r="F766" s="628">
        <v>46082.0</v>
      </c>
      <c r="G766" s="920"/>
      <c r="H766" s="704" t="s">
        <v>2680</v>
      </c>
      <c r="I766" s="629" t="s">
        <v>1350</v>
      </c>
      <c r="J766" s="645" t="s">
        <v>190</v>
      </c>
      <c r="K766" s="643">
        <v>0.0</v>
      </c>
      <c r="L766" s="643">
        <v>0.0</v>
      </c>
      <c r="M766" s="1076"/>
      <c r="N766" s="610"/>
      <c r="O766" s="809"/>
      <c r="P766" s="639">
        <v>46099.0</v>
      </c>
      <c r="Q766" s="639">
        <v>46101.0</v>
      </c>
      <c r="R766" s="636"/>
      <c r="S766" s="638"/>
      <c r="T766" s="656"/>
      <c r="U766" s="656"/>
      <c r="V766" s="638"/>
      <c r="W766" s="640"/>
      <c r="X766" s="640"/>
      <c r="Y766" s="638"/>
      <c r="Z766" s="656"/>
      <c r="AA766" s="1077"/>
      <c r="AB766" s="989"/>
      <c r="AC766" s="994" t="s">
        <v>2681</v>
      </c>
      <c r="AD766" s="994"/>
      <c r="AE766" s="994"/>
      <c r="AF766" s="994"/>
      <c r="AG766" s="994"/>
    </row>
    <row r="767" ht="13.5" hidden="1" customHeight="1">
      <c r="A767" s="667" t="b">
        <v>0</v>
      </c>
      <c r="B767" s="635" t="s">
        <v>136</v>
      </c>
      <c r="C767" s="635" t="s">
        <v>114</v>
      </c>
      <c r="D767" s="492" t="s">
        <v>864</v>
      </c>
      <c r="E767" s="492" t="s">
        <v>1333</v>
      </c>
      <c r="F767" s="606">
        <v>46082.0</v>
      </c>
      <c r="G767" s="910"/>
      <c r="H767" s="704" t="s">
        <v>2682</v>
      </c>
      <c r="I767" s="492" t="s">
        <v>1423</v>
      </c>
      <c r="J767" s="649" t="s">
        <v>190</v>
      </c>
      <c r="K767" s="643">
        <v>0.0</v>
      </c>
      <c r="L767" s="643">
        <v>0.0</v>
      </c>
      <c r="M767" s="1076"/>
      <c r="N767" s="651"/>
      <c r="O767" s="1140"/>
      <c r="P767" s="610">
        <v>46073.0</v>
      </c>
      <c r="Q767" s="639">
        <v>46083.0</v>
      </c>
      <c r="R767" s="636"/>
      <c r="S767" s="638"/>
      <c r="T767" s="656"/>
      <c r="U767" s="656"/>
      <c r="V767" s="638"/>
      <c r="W767" s="640"/>
      <c r="X767" s="640"/>
      <c r="Y767" s="638"/>
      <c r="Z767" s="656"/>
      <c r="AA767" s="1077"/>
      <c r="AB767" s="989"/>
      <c r="AC767" s="968" t="s">
        <v>2683</v>
      </c>
    </row>
    <row r="768" ht="13.5" hidden="1" customHeight="1">
      <c r="A768" s="667" t="b">
        <v>0</v>
      </c>
      <c r="B768" s="635" t="s">
        <v>135</v>
      </c>
      <c r="C768" s="635" t="s">
        <v>134</v>
      </c>
      <c r="D768" s="629" t="s">
        <v>864</v>
      </c>
      <c r="E768" s="629" t="s">
        <v>1333</v>
      </c>
      <c r="F768" s="628">
        <v>46082.0</v>
      </c>
      <c r="G768" s="920"/>
      <c r="H768" s="943" t="s">
        <v>2684</v>
      </c>
      <c r="I768" s="629" t="s">
        <v>2685</v>
      </c>
      <c r="J768" s="629" t="s">
        <v>190</v>
      </c>
      <c r="K768" s="987">
        <v>0.0</v>
      </c>
      <c r="L768" s="987">
        <v>0.0</v>
      </c>
      <c r="M768" s="1076"/>
      <c r="N768" s="639"/>
      <c r="O768" s="1140"/>
      <c r="P768" s="639">
        <v>46077.0</v>
      </c>
      <c r="Q768" s="639">
        <v>46091.0</v>
      </c>
      <c r="R768" s="656"/>
      <c r="S768" s="638"/>
      <c r="T768" s="656"/>
      <c r="U768" s="656"/>
      <c r="V768" s="638"/>
      <c r="W768" s="640"/>
      <c r="X768" s="640"/>
      <c r="Y768" s="638"/>
      <c r="Z768" s="656"/>
      <c r="AA768" s="1077"/>
      <c r="AB768" s="991"/>
      <c r="AC768" s="968" t="s">
        <v>2686</v>
      </c>
      <c r="AD768" s="968"/>
      <c r="AE768" s="968"/>
      <c r="AF768" s="968"/>
      <c r="AG768" s="968"/>
    </row>
    <row r="769" ht="13.5" hidden="1" customHeight="1">
      <c r="A769" s="667" t="b">
        <v>0</v>
      </c>
      <c r="B769" s="635" t="s">
        <v>135</v>
      </c>
      <c r="C769" s="635" t="s">
        <v>134</v>
      </c>
      <c r="D769" s="492" t="s">
        <v>864</v>
      </c>
      <c r="E769" s="492" t="s">
        <v>1333</v>
      </c>
      <c r="F769" s="606">
        <v>46082.0</v>
      </c>
      <c r="G769" s="910"/>
      <c r="H769" s="704" t="s">
        <v>2687</v>
      </c>
      <c r="I769" s="492" t="s">
        <v>1578</v>
      </c>
      <c r="J769" s="649" t="s">
        <v>190</v>
      </c>
      <c r="K769" s="643">
        <v>0.0</v>
      </c>
      <c r="L769" s="643">
        <v>0.0</v>
      </c>
      <c r="M769" s="1076"/>
      <c r="N769" s="610"/>
      <c r="O769" s="809"/>
      <c r="P769" s="639">
        <v>46091.0</v>
      </c>
      <c r="Q769" s="639">
        <v>46093.0</v>
      </c>
      <c r="R769" s="636"/>
      <c r="S769" s="638"/>
      <c r="T769" s="656"/>
      <c r="U769" s="656"/>
      <c r="V769" s="638"/>
      <c r="W769" s="640"/>
      <c r="X769" s="640"/>
      <c r="Y769" s="638"/>
      <c r="Z769" s="656"/>
      <c r="AA769" s="1077"/>
      <c r="AB769" s="989"/>
      <c r="AC769" s="994" t="s">
        <v>2688</v>
      </c>
      <c r="AD769" s="994"/>
      <c r="AE769" s="994"/>
      <c r="AF769" s="994"/>
      <c r="AG769" s="994"/>
    </row>
    <row r="770" ht="13.5" hidden="1" customHeight="1">
      <c r="A770" s="667" t="b">
        <v>0</v>
      </c>
      <c r="B770" s="635" t="s">
        <v>135</v>
      </c>
      <c r="C770" s="635" t="s">
        <v>114</v>
      </c>
      <c r="D770" s="629" t="s">
        <v>864</v>
      </c>
      <c r="E770" s="629" t="s">
        <v>1333</v>
      </c>
      <c r="F770" s="628">
        <v>46082.0</v>
      </c>
      <c r="G770" s="920"/>
      <c r="H770" s="704" t="s">
        <v>2689</v>
      </c>
      <c r="I770" s="629" t="s">
        <v>2690</v>
      </c>
      <c r="J770" s="645" t="s">
        <v>190</v>
      </c>
      <c r="K770" s="643">
        <v>0.0</v>
      </c>
      <c r="L770" s="643">
        <v>0.0</v>
      </c>
      <c r="M770" s="1076"/>
      <c r="N770" s="610"/>
      <c r="O770" s="945"/>
      <c r="P770" s="639">
        <v>46085.0</v>
      </c>
      <c r="Q770" s="639">
        <v>46097.0</v>
      </c>
      <c r="R770" s="636"/>
      <c r="S770" s="638"/>
      <c r="T770" s="656"/>
      <c r="U770" s="656"/>
      <c r="V770" s="638"/>
      <c r="W770" s="640"/>
      <c r="X770" s="640"/>
      <c r="Y770" s="638"/>
      <c r="Z770" s="656"/>
      <c r="AA770" s="1077"/>
      <c r="AB770" s="989"/>
      <c r="AC770" s="994" t="s">
        <v>2691</v>
      </c>
      <c r="AD770" s="994"/>
      <c r="AE770" s="994"/>
      <c r="AF770" s="994"/>
      <c r="AG770" s="994"/>
    </row>
    <row r="771" ht="13.5" hidden="1" customHeight="1">
      <c r="A771" s="667" t="b">
        <v>0</v>
      </c>
      <c r="B771" s="635" t="s">
        <v>138</v>
      </c>
      <c r="C771" s="635" t="s">
        <v>114</v>
      </c>
      <c r="D771" s="492" t="s">
        <v>864</v>
      </c>
      <c r="E771" s="492" t="s">
        <v>1333</v>
      </c>
      <c r="F771" s="606">
        <v>46082.0</v>
      </c>
      <c r="G771" s="910"/>
      <c r="H771" s="704" t="s">
        <v>2692</v>
      </c>
      <c r="I771" s="492" t="s">
        <v>2693</v>
      </c>
      <c r="J771" s="649" t="s">
        <v>190</v>
      </c>
      <c r="K771" s="643">
        <v>0.0</v>
      </c>
      <c r="L771" s="643">
        <v>0.0</v>
      </c>
      <c r="M771" s="1076"/>
      <c r="N771" s="610"/>
      <c r="O771" s="809"/>
      <c r="P771" s="639">
        <v>46094.0</v>
      </c>
      <c r="Q771" s="639">
        <v>46101.0</v>
      </c>
      <c r="R771" s="636"/>
      <c r="S771" s="638"/>
      <c r="T771" s="656"/>
      <c r="U771" s="656"/>
      <c r="V771" s="638"/>
      <c r="W771" s="640"/>
      <c r="X771" s="640"/>
      <c r="Y771" s="638"/>
      <c r="Z771" s="656"/>
      <c r="AA771" s="1077"/>
      <c r="AB771" s="989"/>
      <c r="AC771" s="994" t="s">
        <v>2694</v>
      </c>
      <c r="AD771" s="994"/>
      <c r="AE771" s="994"/>
      <c r="AF771" s="994"/>
      <c r="AG771" s="994"/>
    </row>
    <row r="772" ht="13.5" hidden="1" customHeight="1">
      <c r="A772" s="667" t="b">
        <v>0</v>
      </c>
      <c r="B772" s="635" t="s">
        <v>136</v>
      </c>
      <c r="C772" s="635" t="s">
        <v>114</v>
      </c>
      <c r="D772" s="629" t="s">
        <v>864</v>
      </c>
      <c r="E772" s="629" t="s">
        <v>1511</v>
      </c>
      <c r="F772" s="628">
        <v>46082.0</v>
      </c>
      <c r="G772" s="920"/>
      <c r="H772" s="704" t="s">
        <v>2695</v>
      </c>
      <c r="I772" s="629" t="s">
        <v>1065</v>
      </c>
      <c r="J772" s="645" t="s">
        <v>190</v>
      </c>
      <c r="K772" s="643">
        <v>0.0</v>
      </c>
      <c r="L772" s="643">
        <v>0.0</v>
      </c>
      <c r="M772" s="1076"/>
      <c r="N772" s="639"/>
      <c r="O772" s="809"/>
      <c r="P772" s="639">
        <v>46072.0</v>
      </c>
      <c r="Q772" s="639">
        <v>46093.0</v>
      </c>
      <c r="R772" s="636"/>
      <c r="S772" s="638"/>
      <c r="T772" s="656"/>
      <c r="U772" s="656"/>
      <c r="V772" s="638"/>
      <c r="W772" s="640"/>
      <c r="X772" s="640"/>
      <c r="Y772" s="638"/>
      <c r="Z772" s="656"/>
      <c r="AA772" s="1077"/>
      <c r="AB772" s="1012"/>
      <c r="AC772" s="103"/>
      <c r="AD772" s="968"/>
      <c r="AE772" s="968"/>
      <c r="AF772" s="968"/>
      <c r="AG772" s="968"/>
    </row>
    <row r="773" ht="13.5" hidden="1" customHeight="1">
      <c r="A773" s="667" t="b">
        <v>0</v>
      </c>
      <c r="B773" s="635" t="s">
        <v>113</v>
      </c>
      <c r="C773" s="635" t="s">
        <v>114</v>
      </c>
      <c r="D773" s="492" t="s">
        <v>368</v>
      </c>
      <c r="E773" s="492" t="s">
        <v>1369</v>
      </c>
      <c r="F773" s="606">
        <v>46082.0</v>
      </c>
      <c r="G773" s="860" t="s">
        <v>1304</v>
      </c>
      <c r="H773" s="704" t="s">
        <v>1525</v>
      </c>
      <c r="I773" s="492" t="s">
        <v>1526</v>
      </c>
      <c r="J773" s="649" t="s">
        <v>190</v>
      </c>
      <c r="K773" s="643">
        <v>0.0</v>
      </c>
      <c r="L773" s="643">
        <v>0.0</v>
      </c>
      <c r="M773" s="622">
        <v>64000.0</v>
      </c>
      <c r="N773" s="639"/>
      <c r="O773" s="945"/>
      <c r="P773" s="639">
        <v>46072.0</v>
      </c>
      <c r="Q773" s="639">
        <v>46074.0</v>
      </c>
      <c r="R773" s="980">
        <f>Q773-P773</f>
        <v>2</v>
      </c>
      <c r="S773" s="639">
        <v>46074.0</v>
      </c>
      <c r="T773" s="980">
        <f t="shared" ref="T773:T776" si="194">S773-P773</f>
        <v>2</v>
      </c>
      <c r="U773" s="980">
        <f t="shared" ref="U773:U779" si="195">S773-Q773</f>
        <v>0</v>
      </c>
      <c r="V773" s="981">
        <v>46077.0</v>
      </c>
      <c r="W773" s="982">
        <f t="shared" ref="W773:W779" si="196">V773-S773</f>
        <v>3</v>
      </c>
      <c r="X773" s="982">
        <f t="shared" ref="X773:X779" si="197">V773-P773</f>
        <v>5</v>
      </c>
      <c r="Y773" s="981">
        <v>46085.0</v>
      </c>
      <c r="Z773" s="980">
        <f t="shared" ref="Z773:Z779" si="198">Y773-P773</f>
        <v>13</v>
      </c>
      <c r="AA773" s="984">
        <f t="shared" ref="AA773:AA779" si="199">Y773-V773</f>
        <v>8</v>
      </c>
      <c r="AB773" s="989"/>
      <c r="AC773" s="994" t="s">
        <v>1527</v>
      </c>
      <c r="AD773" s="968"/>
      <c r="AE773" s="968"/>
      <c r="AF773" s="968"/>
      <c r="AG773" s="968"/>
    </row>
    <row r="774" ht="13.5" hidden="1" customHeight="1">
      <c r="A774" s="1081" t="b">
        <v>0</v>
      </c>
      <c r="B774" s="635" t="s">
        <v>138</v>
      </c>
      <c r="C774" s="635" t="s">
        <v>114</v>
      </c>
      <c r="D774" s="629" t="s">
        <v>864</v>
      </c>
      <c r="E774" s="629" t="s">
        <v>1333</v>
      </c>
      <c r="F774" s="606">
        <v>46113.0</v>
      </c>
      <c r="G774" s="920"/>
      <c r="H774" s="704" t="s">
        <v>2696</v>
      </c>
      <c r="I774" s="629" t="s">
        <v>2697</v>
      </c>
      <c r="J774" s="645" t="s">
        <v>190</v>
      </c>
      <c r="K774" s="643">
        <v>0.0</v>
      </c>
      <c r="L774" s="643">
        <v>0.0</v>
      </c>
      <c r="M774" s="1076"/>
      <c r="N774" s="610"/>
      <c r="O774" s="809"/>
      <c r="P774" s="639">
        <v>46108.0</v>
      </c>
      <c r="Q774" s="639">
        <v>46114.0</v>
      </c>
      <c r="R774" s="636"/>
      <c r="S774" s="638"/>
      <c r="T774" s="980">
        <f t="shared" si="194"/>
        <v>-46108</v>
      </c>
      <c r="U774" s="980">
        <f t="shared" si="195"/>
        <v>-46114</v>
      </c>
      <c r="V774" s="638"/>
      <c r="W774" s="982">
        <f t="shared" si="196"/>
        <v>0</v>
      </c>
      <c r="X774" s="982">
        <f t="shared" si="197"/>
        <v>-46108</v>
      </c>
      <c r="Y774" s="638"/>
      <c r="Z774" s="980">
        <f t="shared" si="198"/>
        <v>-46108</v>
      </c>
      <c r="AA774" s="984">
        <f t="shared" si="199"/>
        <v>0</v>
      </c>
      <c r="AB774" s="1028"/>
      <c r="AC774" s="994"/>
      <c r="AD774" s="994"/>
      <c r="AE774" s="1023"/>
      <c r="AF774" s="994"/>
      <c r="AG774" s="994"/>
    </row>
    <row r="775" ht="13.5" hidden="1" customHeight="1">
      <c r="A775" s="1081" t="b">
        <v>0</v>
      </c>
      <c r="B775" s="635" t="s">
        <v>138</v>
      </c>
      <c r="C775" s="635" t="s">
        <v>114</v>
      </c>
      <c r="D775" s="492" t="s">
        <v>864</v>
      </c>
      <c r="E775" s="492" t="s">
        <v>1369</v>
      </c>
      <c r="F775" s="606">
        <v>46113.0</v>
      </c>
      <c r="G775" s="860"/>
      <c r="H775" s="704" t="s">
        <v>2698</v>
      </c>
      <c r="I775" s="492" t="s">
        <v>1625</v>
      </c>
      <c r="J775" s="492" t="s">
        <v>190</v>
      </c>
      <c r="K775" s="643">
        <v>0.0</v>
      </c>
      <c r="L775" s="643">
        <v>0.0</v>
      </c>
      <c r="M775" s="1076"/>
      <c r="N775" s="610"/>
      <c r="O775" s="809"/>
      <c r="P775" s="639">
        <v>46113.0</v>
      </c>
      <c r="Q775" s="610">
        <v>46115.0</v>
      </c>
      <c r="R775" s="636"/>
      <c r="S775" s="638"/>
      <c r="T775" s="980">
        <f t="shared" si="194"/>
        <v>-46113</v>
      </c>
      <c r="U775" s="980">
        <f t="shared" si="195"/>
        <v>-46115</v>
      </c>
      <c r="V775" s="638"/>
      <c r="W775" s="982">
        <f t="shared" si="196"/>
        <v>0</v>
      </c>
      <c r="X775" s="982">
        <f t="shared" si="197"/>
        <v>-46113</v>
      </c>
      <c r="Y775" s="638"/>
      <c r="Z775" s="980">
        <f t="shared" si="198"/>
        <v>-46113</v>
      </c>
      <c r="AA775" s="984">
        <f t="shared" si="199"/>
        <v>0</v>
      </c>
      <c r="AB775" s="1028"/>
      <c r="AC775" s="994"/>
      <c r="AD775" s="994"/>
      <c r="AE775" s="1023"/>
      <c r="AF775" s="994"/>
      <c r="AG775" s="994"/>
    </row>
    <row r="776" ht="13.5" hidden="1" customHeight="1">
      <c r="A776" s="1081" t="b">
        <v>0</v>
      </c>
      <c r="B776" s="635" t="s">
        <v>138</v>
      </c>
      <c r="C776" s="635" t="s">
        <v>134</v>
      </c>
      <c r="D776" s="629" t="s">
        <v>864</v>
      </c>
      <c r="E776" s="629" t="s">
        <v>1630</v>
      </c>
      <c r="F776" s="628">
        <v>46113.0</v>
      </c>
      <c r="G776" s="902"/>
      <c r="H776" s="704" t="s">
        <v>2699</v>
      </c>
      <c r="I776" s="629" t="s">
        <v>2700</v>
      </c>
      <c r="J776" s="629" t="s">
        <v>190</v>
      </c>
      <c r="K776" s="643">
        <v>0.0</v>
      </c>
      <c r="L776" s="643">
        <v>0.0</v>
      </c>
      <c r="M776" s="1076"/>
      <c r="N776" s="610"/>
      <c r="O776" s="809"/>
      <c r="P776" s="639">
        <v>46113.0</v>
      </c>
      <c r="Q776" s="610">
        <v>46115.0</v>
      </c>
      <c r="R776" s="636"/>
      <c r="S776" s="638"/>
      <c r="T776" s="980">
        <f t="shared" si="194"/>
        <v>-46113</v>
      </c>
      <c r="U776" s="980">
        <f t="shared" si="195"/>
        <v>-46115</v>
      </c>
      <c r="V776" s="638"/>
      <c r="W776" s="982">
        <f t="shared" si="196"/>
        <v>0</v>
      </c>
      <c r="X776" s="982">
        <f t="shared" si="197"/>
        <v>-46113</v>
      </c>
      <c r="Y776" s="638"/>
      <c r="Z776" s="980">
        <f t="shared" si="198"/>
        <v>-46113</v>
      </c>
      <c r="AA776" s="984">
        <f t="shared" si="199"/>
        <v>0</v>
      </c>
      <c r="AB776" s="1028"/>
      <c r="AC776" s="994"/>
      <c r="AD776" s="994"/>
      <c r="AE776" s="1023"/>
      <c r="AF776" s="994"/>
      <c r="AG776" s="994"/>
    </row>
    <row r="777" ht="13.5" hidden="1" customHeight="1">
      <c r="A777" s="1081" t="b">
        <v>0</v>
      </c>
      <c r="B777" s="635" t="s">
        <v>138</v>
      </c>
      <c r="C777" s="635" t="s">
        <v>114</v>
      </c>
      <c r="D777" s="492" t="s">
        <v>864</v>
      </c>
      <c r="E777" s="492" t="s">
        <v>1369</v>
      </c>
      <c r="F777" s="606">
        <v>46113.0</v>
      </c>
      <c r="G777" s="860"/>
      <c r="H777" s="704" t="s">
        <v>2701</v>
      </c>
      <c r="I777" s="492" t="s">
        <v>2214</v>
      </c>
      <c r="J777" s="492" t="s">
        <v>190</v>
      </c>
      <c r="K777" s="643">
        <v>0.0</v>
      </c>
      <c r="L777" s="643">
        <v>0.0</v>
      </c>
      <c r="M777" s="1076"/>
      <c r="N777" s="610"/>
      <c r="O777" s="809"/>
      <c r="P777" s="639">
        <v>46114.0</v>
      </c>
      <c r="Q777" s="610">
        <v>46119.0</v>
      </c>
      <c r="R777" s="636"/>
      <c r="S777" s="638"/>
      <c r="T777" s="980"/>
      <c r="U777" s="980">
        <f t="shared" si="195"/>
        <v>-46119</v>
      </c>
      <c r="V777" s="638"/>
      <c r="W777" s="982">
        <f t="shared" si="196"/>
        <v>0</v>
      </c>
      <c r="X777" s="982">
        <f t="shared" si="197"/>
        <v>-46114</v>
      </c>
      <c r="Y777" s="638"/>
      <c r="Z777" s="980">
        <f t="shared" si="198"/>
        <v>-46114</v>
      </c>
      <c r="AA777" s="984">
        <f t="shared" si="199"/>
        <v>0</v>
      </c>
      <c r="AB777" s="1028"/>
      <c r="AC777" s="994"/>
      <c r="AD777" s="994"/>
      <c r="AE777" s="1023"/>
      <c r="AF777" s="994"/>
      <c r="AG777" s="994"/>
    </row>
    <row r="778" ht="13.5" hidden="1" customHeight="1">
      <c r="A778" s="1081" t="b">
        <v>0</v>
      </c>
      <c r="B778" s="635" t="s">
        <v>136</v>
      </c>
      <c r="C778" s="635" t="s">
        <v>114</v>
      </c>
      <c r="D778" s="629" t="s">
        <v>864</v>
      </c>
      <c r="E778" s="629" t="s">
        <v>2130</v>
      </c>
      <c r="F778" s="628">
        <v>46113.0</v>
      </c>
      <c r="G778" s="902"/>
      <c r="H778" s="704" t="s">
        <v>2702</v>
      </c>
      <c r="I778" s="629" t="s">
        <v>2703</v>
      </c>
      <c r="J778" s="629" t="s">
        <v>190</v>
      </c>
      <c r="K778" s="643">
        <v>0.0</v>
      </c>
      <c r="L778" s="643">
        <v>0.0</v>
      </c>
      <c r="M778" s="1076"/>
      <c r="N778" s="610"/>
      <c r="O778" s="809"/>
      <c r="P778" s="639">
        <v>46113.0</v>
      </c>
      <c r="Q778" s="610">
        <v>46119.0</v>
      </c>
      <c r="R778" s="636"/>
      <c r="S778" s="638"/>
      <c r="T778" s="980">
        <f>S778-P778</f>
        <v>-46113</v>
      </c>
      <c r="U778" s="980">
        <f t="shared" si="195"/>
        <v>-46119</v>
      </c>
      <c r="V778" s="638"/>
      <c r="W778" s="982">
        <f t="shared" si="196"/>
        <v>0</v>
      </c>
      <c r="X778" s="982">
        <f t="shared" si="197"/>
        <v>-46113</v>
      </c>
      <c r="Y778" s="638"/>
      <c r="Z778" s="980">
        <f t="shared" si="198"/>
        <v>-46113</v>
      </c>
      <c r="AA778" s="984">
        <f t="shared" si="199"/>
        <v>0</v>
      </c>
      <c r="AB778" s="1028"/>
      <c r="AC778" s="994"/>
      <c r="AD778" s="994"/>
      <c r="AE778" s="1023"/>
      <c r="AF778" s="994"/>
      <c r="AG778" s="994"/>
    </row>
    <row r="779" ht="13.5" hidden="1" customHeight="1">
      <c r="A779" s="1081" t="b">
        <v>0</v>
      </c>
      <c r="B779" s="635" t="s">
        <v>138</v>
      </c>
      <c r="C779" s="635" t="s">
        <v>114</v>
      </c>
      <c r="D779" s="492" t="s">
        <v>864</v>
      </c>
      <c r="E779" s="492" t="s">
        <v>1333</v>
      </c>
      <c r="F779" s="606">
        <v>46113.0</v>
      </c>
      <c r="G779" s="910"/>
      <c r="H779" s="704" t="s">
        <v>2704</v>
      </c>
      <c r="I779" s="492" t="s">
        <v>2112</v>
      </c>
      <c r="J779" s="492" t="s">
        <v>190</v>
      </c>
      <c r="K779" s="643">
        <v>0.0</v>
      </c>
      <c r="L779" s="643">
        <v>0.0</v>
      </c>
      <c r="M779" s="1076"/>
      <c r="N779" s="610"/>
      <c r="O779" s="809"/>
      <c r="P779" s="639">
        <v>46118.0</v>
      </c>
      <c r="Q779" s="639">
        <v>46120.0</v>
      </c>
      <c r="R779" s="636"/>
      <c r="S779" s="638"/>
      <c r="T779" s="980"/>
      <c r="U779" s="980">
        <f t="shared" si="195"/>
        <v>-46120</v>
      </c>
      <c r="V779" s="638"/>
      <c r="W779" s="982">
        <f t="shared" si="196"/>
        <v>0</v>
      </c>
      <c r="X779" s="982">
        <f t="shared" si="197"/>
        <v>-46118</v>
      </c>
      <c r="Y779" s="638"/>
      <c r="Z779" s="980">
        <f t="shared" si="198"/>
        <v>-46118</v>
      </c>
      <c r="AA779" s="984">
        <f t="shared" si="199"/>
        <v>0</v>
      </c>
      <c r="AB779" s="1028"/>
      <c r="AC779" s="994"/>
      <c r="AD779" s="994"/>
      <c r="AE779" s="1023"/>
      <c r="AF779" s="994"/>
      <c r="AG779" s="994"/>
    </row>
    <row r="780" ht="13.5" hidden="1" customHeight="1">
      <c r="A780" s="667" t="b">
        <v>0</v>
      </c>
      <c r="B780" s="635" t="s">
        <v>138</v>
      </c>
      <c r="C780" s="635" t="s">
        <v>134</v>
      </c>
      <c r="D780" s="629" t="s">
        <v>408</v>
      </c>
      <c r="E780" s="629" t="s">
        <v>1333</v>
      </c>
      <c r="F780" s="628">
        <v>46082.0</v>
      </c>
      <c r="G780" s="902" t="s">
        <v>1305</v>
      </c>
      <c r="H780" s="704" t="s">
        <v>1691</v>
      </c>
      <c r="I780" s="629" t="s">
        <v>998</v>
      </c>
      <c r="J780" s="645" t="s">
        <v>190</v>
      </c>
      <c r="K780" s="643">
        <v>0.0</v>
      </c>
      <c r="L780" s="643">
        <v>0.0</v>
      </c>
      <c r="M780" s="1076"/>
      <c r="N780" s="610"/>
      <c r="O780" s="809"/>
      <c r="P780" s="639">
        <v>46098.0</v>
      </c>
      <c r="Q780" s="639">
        <v>46100.0</v>
      </c>
      <c r="R780" s="636"/>
      <c r="S780" s="638"/>
      <c r="T780" s="656"/>
      <c r="U780" s="656"/>
      <c r="V780" s="638"/>
      <c r="W780" s="640"/>
      <c r="X780" s="640"/>
      <c r="Y780" s="638"/>
      <c r="Z780" s="656"/>
      <c r="AA780" s="1077"/>
      <c r="AB780" s="993" t="s">
        <v>1477</v>
      </c>
      <c r="AC780" s="994" t="s">
        <v>1693</v>
      </c>
      <c r="AD780" s="994"/>
      <c r="AE780" s="994"/>
      <c r="AF780" s="994"/>
      <c r="AG780" s="994"/>
    </row>
    <row r="781" ht="13.5" hidden="1" customHeight="1">
      <c r="A781" s="667" t="b">
        <v>0</v>
      </c>
      <c r="B781" s="635" t="s">
        <v>135</v>
      </c>
      <c r="C781" s="635" t="s">
        <v>114</v>
      </c>
      <c r="D781" s="492" t="s">
        <v>368</v>
      </c>
      <c r="E781" s="492" t="s">
        <v>1369</v>
      </c>
      <c r="F781" s="606">
        <v>46082.0</v>
      </c>
      <c r="G781" s="910"/>
      <c r="H781" s="940" t="s">
        <v>2705</v>
      </c>
      <c r="I781" s="492" t="s">
        <v>1578</v>
      </c>
      <c r="J781" s="492" t="s">
        <v>190</v>
      </c>
      <c r="K781" s="987">
        <v>0.0</v>
      </c>
      <c r="L781" s="987">
        <v>0.0</v>
      </c>
      <c r="M781" s="1076"/>
      <c r="N781" s="639">
        <v>46090.0</v>
      </c>
      <c r="O781" s="945" t="s">
        <v>2706</v>
      </c>
      <c r="P781" s="639">
        <v>46078.0</v>
      </c>
      <c r="Q781" s="639">
        <v>46085.0</v>
      </c>
      <c r="R781" s="656"/>
      <c r="S781" s="638"/>
      <c r="T781" s="656"/>
      <c r="U781" s="656"/>
      <c r="V781" s="638"/>
      <c r="W781" s="640"/>
      <c r="X781" s="640"/>
      <c r="Y781" s="638"/>
      <c r="Z781" s="980">
        <f t="shared" ref="Z781:Z782" si="200">Y781-P781</f>
        <v>-46078</v>
      </c>
      <c r="AA781" s="984">
        <f>Y781-V781</f>
        <v>0</v>
      </c>
      <c r="AB781" s="991"/>
      <c r="AC781" s="968"/>
      <c r="AD781" s="968"/>
      <c r="AE781" s="968"/>
      <c r="AF781" s="968"/>
      <c r="AG781" s="968"/>
    </row>
    <row r="782" ht="13.5" hidden="1" customHeight="1">
      <c r="A782" s="604" t="b">
        <v>0</v>
      </c>
      <c r="B782" s="492" t="s">
        <v>113</v>
      </c>
      <c r="C782" s="492" t="s">
        <v>114</v>
      </c>
      <c r="D782" s="629" t="s">
        <v>480</v>
      </c>
      <c r="E782" s="629" t="s">
        <v>1421</v>
      </c>
      <c r="F782" s="606">
        <v>46054.0</v>
      </c>
      <c r="G782" s="860" t="s">
        <v>1304</v>
      </c>
      <c r="H782" s="704" t="s">
        <v>2176</v>
      </c>
      <c r="I782" s="492" t="s">
        <v>2177</v>
      </c>
      <c r="J782" s="492" t="s">
        <v>190</v>
      </c>
      <c r="K782" s="618">
        <v>0.0</v>
      </c>
      <c r="L782" s="618">
        <v>0.0</v>
      </c>
      <c r="M782" s="622"/>
      <c r="N782" s="610"/>
      <c r="O782" s="809"/>
      <c r="P782" s="610">
        <v>46050.0</v>
      </c>
      <c r="Q782" s="610">
        <v>46053.0</v>
      </c>
      <c r="R782" s="980">
        <f>Q782-P782</f>
        <v>3</v>
      </c>
      <c r="S782" s="610">
        <v>46053.0</v>
      </c>
      <c r="T782" s="980">
        <f>S782-P782</f>
        <v>3</v>
      </c>
      <c r="U782" s="980">
        <f>S782-Q782</f>
        <v>0</v>
      </c>
      <c r="V782" s="981">
        <v>46056.0</v>
      </c>
      <c r="W782" s="982">
        <f>V782-S782</f>
        <v>3</v>
      </c>
      <c r="X782" s="982">
        <f>V782-P782</f>
        <v>6</v>
      </c>
      <c r="Y782" s="610">
        <v>46059.0</v>
      </c>
      <c r="Z782" s="980">
        <f t="shared" si="200"/>
        <v>9</v>
      </c>
      <c r="AA782" s="975"/>
      <c r="AB782" s="901"/>
      <c r="AC782" s="955" t="s">
        <v>2178</v>
      </c>
      <c r="AD782" s="895"/>
      <c r="AE782" s="895"/>
      <c r="AF782" s="895"/>
      <c r="AG782" s="895"/>
    </row>
    <row r="783" ht="13.5" hidden="1" customHeight="1">
      <c r="A783" s="1014" t="b">
        <v>0</v>
      </c>
      <c r="B783" s="1082" t="s">
        <v>136</v>
      </c>
      <c r="C783" s="635" t="s">
        <v>134</v>
      </c>
      <c r="D783" s="649" t="s">
        <v>408</v>
      </c>
      <c r="E783" s="649" t="s">
        <v>1333</v>
      </c>
      <c r="F783" s="728">
        <v>46082.0</v>
      </c>
      <c r="G783" s="860" t="s">
        <v>1305</v>
      </c>
      <c r="H783" s="959" t="s">
        <v>2171</v>
      </c>
      <c r="I783" s="649" t="s">
        <v>1862</v>
      </c>
      <c r="J783" s="649" t="s">
        <v>190</v>
      </c>
      <c r="K783" s="1016">
        <v>0.0</v>
      </c>
      <c r="L783" s="1016">
        <v>0.0</v>
      </c>
      <c r="M783" s="1095"/>
      <c r="N783" s="1083"/>
      <c r="O783" s="1126"/>
      <c r="P783" s="1017">
        <v>46100.0</v>
      </c>
      <c r="Q783" s="1017">
        <v>46101.0</v>
      </c>
      <c r="R783" s="1098"/>
      <c r="S783" s="1083"/>
      <c r="T783" s="1098"/>
      <c r="U783" s="1098"/>
      <c r="V783" s="1083"/>
      <c r="W783" s="1099"/>
      <c r="X783" s="1099"/>
      <c r="Y783" s="1083"/>
      <c r="Z783" s="1098"/>
      <c r="AA783" s="1174"/>
      <c r="AB783" s="1008"/>
      <c r="AC783" s="1101" t="s">
        <v>1689</v>
      </c>
      <c r="AD783" s="1019"/>
      <c r="AE783" s="1019"/>
      <c r="AF783" s="1019"/>
      <c r="AG783" s="1019"/>
    </row>
    <row r="784" ht="13.5" hidden="1" customHeight="1">
      <c r="A784" s="604" t="b">
        <v>0</v>
      </c>
      <c r="B784" s="492" t="s">
        <v>135</v>
      </c>
      <c r="C784" s="492" t="s">
        <v>114</v>
      </c>
      <c r="D784" s="629" t="s">
        <v>368</v>
      </c>
      <c r="E784" s="629" t="s">
        <v>1333</v>
      </c>
      <c r="F784" s="606">
        <v>46082.0</v>
      </c>
      <c r="G784" s="860" t="s">
        <v>1303</v>
      </c>
      <c r="H784" s="931" t="s">
        <v>2707</v>
      </c>
      <c r="I784" s="492" t="s">
        <v>2708</v>
      </c>
      <c r="J784" s="492" t="s">
        <v>190</v>
      </c>
      <c r="K784" s="618">
        <v>0.0</v>
      </c>
      <c r="L784" s="618">
        <v>0.0</v>
      </c>
      <c r="M784" s="622"/>
      <c r="N784" s="610">
        <v>46083.0</v>
      </c>
      <c r="O784" s="1195" t="s">
        <v>346</v>
      </c>
      <c r="P784" s="610">
        <v>46056.0</v>
      </c>
      <c r="Q784" s="610">
        <v>46058.0</v>
      </c>
      <c r="R784" s="636">
        <f t="shared" ref="R784:R785" si="201">Q784-P784</f>
        <v>2</v>
      </c>
      <c r="S784" s="613"/>
      <c r="T784" s="980">
        <f t="shared" ref="T784:T785" si="202">S784-P784</f>
        <v>-46056</v>
      </c>
      <c r="U784" s="980">
        <f t="shared" ref="U784:U785" si="203">S784-Q784</f>
        <v>-46058</v>
      </c>
      <c r="V784" s="1080"/>
      <c r="W784" s="982">
        <f t="shared" ref="W784:W785" si="204">V784-S784</f>
        <v>0</v>
      </c>
      <c r="X784" s="982">
        <f t="shared" ref="X784:X785" si="205">V784-P784</f>
        <v>-46056</v>
      </c>
      <c r="Y784" s="613"/>
      <c r="Z784" s="612"/>
      <c r="AA784" s="975"/>
      <c r="AB784" s="901"/>
      <c r="AC784" s="706" t="s">
        <v>2709</v>
      </c>
      <c r="AD784" s="895"/>
      <c r="AE784" s="895"/>
      <c r="AF784" s="895"/>
      <c r="AG784" s="895"/>
    </row>
    <row r="785" ht="13.5" hidden="1" customHeight="1">
      <c r="A785" s="604" t="b">
        <v>0</v>
      </c>
      <c r="B785" s="492" t="s">
        <v>135</v>
      </c>
      <c r="C785" s="492" t="s">
        <v>114</v>
      </c>
      <c r="D785" s="492" t="s">
        <v>368</v>
      </c>
      <c r="E785" s="492" t="s">
        <v>1333</v>
      </c>
      <c r="F785" s="606">
        <v>46082.0</v>
      </c>
      <c r="G785" s="860" t="s">
        <v>1304</v>
      </c>
      <c r="H785" s="813" t="s">
        <v>2707</v>
      </c>
      <c r="I785" s="492" t="s">
        <v>2708</v>
      </c>
      <c r="J785" s="492" t="s">
        <v>190</v>
      </c>
      <c r="K785" s="618">
        <v>0.0</v>
      </c>
      <c r="L785" s="618">
        <v>0.0</v>
      </c>
      <c r="M785" s="622"/>
      <c r="N785" s="610">
        <v>46083.0</v>
      </c>
      <c r="O785" s="1195" t="s">
        <v>346</v>
      </c>
      <c r="P785" s="610">
        <v>46056.0</v>
      </c>
      <c r="Q785" s="610">
        <v>46058.0</v>
      </c>
      <c r="R785" s="636">
        <f t="shared" si="201"/>
        <v>2</v>
      </c>
      <c r="S785" s="613"/>
      <c r="T785" s="980">
        <f t="shared" si="202"/>
        <v>-46056</v>
      </c>
      <c r="U785" s="980">
        <f t="shared" si="203"/>
        <v>-46058</v>
      </c>
      <c r="V785" s="1080"/>
      <c r="W785" s="982">
        <f t="shared" si="204"/>
        <v>0</v>
      </c>
      <c r="X785" s="982">
        <f t="shared" si="205"/>
        <v>-46056</v>
      </c>
      <c r="Y785" s="613"/>
      <c r="Z785" s="612"/>
      <c r="AA785" s="975"/>
      <c r="AB785" s="901"/>
      <c r="AC785" s="706" t="s">
        <v>2709</v>
      </c>
      <c r="AD785" s="895"/>
      <c r="AE785" s="895"/>
      <c r="AF785" s="895"/>
      <c r="AG785" s="895"/>
    </row>
    <row r="786" ht="13.5" hidden="1" customHeight="1">
      <c r="A786" s="667" t="b">
        <v>0</v>
      </c>
      <c r="B786" s="635" t="s">
        <v>135</v>
      </c>
      <c r="C786" s="635" t="s">
        <v>134</v>
      </c>
      <c r="D786" s="629" t="s">
        <v>408</v>
      </c>
      <c r="E786" s="629" t="s">
        <v>1333</v>
      </c>
      <c r="F786" s="628">
        <v>46082.0</v>
      </c>
      <c r="G786" s="902" t="s">
        <v>1305</v>
      </c>
      <c r="H786" s="704" t="s">
        <v>2658</v>
      </c>
      <c r="I786" s="629" t="s">
        <v>1468</v>
      </c>
      <c r="J786" s="645" t="s">
        <v>190</v>
      </c>
      <c r="K786" s="643">
        <v>0.0</v>
      </c>
      <c r="L786" s="643">
        <v>0.0</v>
      </c>
      <c r="M786" s="1076"/>
      <c r="N786" s="610"/>
      <c r="O786" s="809"/>
      <c r="P786" s="639">
        <v>46099.0</v>
      </c>
      <c r="Q786" s="639">
        <v>46104.0</v>
      </c>
      <c r="R786" s="636"/>
      <c r="S786" s="638"/>
      <c r="T786" s="656"/>
      <c r="U786" s="656"/>
      <c r="V786" s="638"/>
      <c r="W786" s="640"/>
      <c r="X786" s="640"/>
      <c r="Y786" s="638"/>
      <c r="Z786" s="656"/>
      <c r="AA786" s="1077"/>
      <c r="AB786" s="989"/>
      <c r="AC786" s="967" t="s">
        <v>2659</v>
      </c>
      <c r="AD786" s="994"/>
      <c r="AE786" s="994"/>
      <c r="AF786" s="994"/>
      <c r="AG786" s="994"/>
    </row>
    <row r="787" ht="13.5" hidden="1" customHeight="1">
      <c r="A787" s="667" t="b">
        <v>0</v>
      </c>
      <c r="B787" s="635" t="s">
        <v>113</v>
      </c>
      <c r="C787" s="635" t="s">
        <v>134</v>
      </c>
      <c r="D787" s="492" t="s">
        <v>408</v>
      </c>
      <c r="E787" s="492" t="s">
        <v>1630</v>
      </c>
      <c r="F787" s="606">
        <v>46082.0</v>
      </c>
      <c r="G787" s="860" t="s">
        <v>1305</v>
      </c>
      <c r="H787" s="704" t="s">
        <v>1631</v>
      </c>
      <c r="I787" s="492" t="s">
        <v>1449</v>
      </c>
      <c r="J787" s="649" t="s">
        <v>190</v>
      </c>
      <c r="K787" s="643">
        <v>0.0</v>
      </c>
      <c r="L787" s="643">
        <v>0.0</v>
      </c>
      <c r="M787" s="1076"/>
      <c r="N787" s="610"/>
      <c r="O787" s="945"/>
      <c r="P787" s="639">
        <v>46080.0</v>
      </c>
      <c r="Q787" s="639">
        <v>46086.0</v>
      </c>
      <c r="R787" s="636"/>
      <c r="S787" s="638"/>
      <c r="T787" s="656"/>
      <c r="U787" s="656"/>
      <c r="V787" s="638"/>
      <c r="W787" s="640"/>
      <c r="X787" s="640"/>
      <c r="Y787" s="638"/>
      <c r="Z787" s="656"/>
      <c r="AA787" s="1077"/>
      <c r="AB787" s="993" t="s">
        <v>2118</v>
      </c>
      <c r="AC787" s="967" t="s">
        <v>1632</v>
      </c>
      <c r="AD787" s="994"/>
      <c r="AE787" s="994"/>
      <c r="AF787" s="994"/>
      <c r="AG787" s="994"/>
    </row>
    <row r="788" ht="13.5" hidden="1" customHeight="1">
      <c r="A788" s="985" t="b">
        <v>0</v>
      </c>
      <c r="B788" s="986" t="s">
        <v>135</v>
      </c>
      <c r="C788" s="986" t="s">
        <v>114</v>
      </c>
      <c r="D788" s="629" t="s">
        <v>408</v>
      </c>
      <c r="E788" s="645" t="s">
        <v>1369</v>
      </c>
      <c r="F788" s="919">
        <v>46054.0</v>
      </c>
      <c r="G788" s="1196" t="s">
        <v>1305</v>
      </c>
      <c r="H788" s="645" t="s">
        <v>2275</v>
      </c>
      <c r="I788" s="645" t="s">
        <v>2276</v>
      </c>
      <c r="J788" s="645" t="s">
        <v>190</v>
      </c>
      <c r="K788" s="987">
        <v>0.0</v>
      </c>
      <c r="L788" s="987">
        <v>0.0</v>
      </c>
      <c r="M788" s="1104"/>
      <c r="N788" s="988">
        <v>46087.0</v>
      </c>
      <c r="O788" s="1105" t="s">
        <v>2710</v>
      </c>
      <c r="P788" s="988">
        <v>46073.0</v>
      </c>
      <c r="Q788" s="988">
        <v>46080.0</v>
      </c>
      <c r="R788" s="1106">
        <f>Q788-P788</f>
        <v>7</v>
      </c>
      <c r="S788" s="1107"/>
      <c r="T788" s="1108"/>
      <c r="U788" s="1108"/>
      <c r="V788" s="1107"/>
      <c r="W788" s="1176"/>
      <c r="X788" s="1176"/>
      <c r="Y788" s="1107"/>
      <c r="Z788" s="1108"/>
      <c r="AA788" s="1166"/>
      <c r="AB788" s="993" t="s">
        <v>1477</v>
      </c>
      <c r="AC788" s="1197" t="s">
        <v>2711</v>
      </c>
      <c r="AD788" s="1010"/>
      <c r="AE788" s="1010"/>
      <c r="AF788" s="1010"/>
      <c r="AG788" s="1010"/>
    </row>
    <row r="789" ht="13.5" hidden="1" customHeight="1">
      <c r="A789" s="667" t="b">
        <v>0</v>
      </c>
      <c r="B789" s="635" t="s">
        <v>136</v>
      </c>
      <c r="C789" s="635" t="s">
        <v>114</v>
      </c>
      <c r="D789" s="492" t="s">
        <v>408</v>
      </c>
      <c r="E789" s="492" t="s">
        <v>1511</v>
      </c>
      <c r="F789" s="606">
        <v>46054.0</v>
      </c>
      <c r="G789" s="860" t="s">
        <v>1307</v>
      </c>
      <c r="H789" s="704" t="s">
        <v>2567</v>
      </c>
      <c r="I789" s="492" t="s">
        <v>2568</v>
      </c>
      <c r="J789" s="649" t="s">
        <v>190</v>
      </c>
      <c r="K789" s="643">
        <v>0.0</v>
      </c>
      <c r="L789" s="643">
        <v>0.0</v>
      </c>
      <c r="M789" s="1076"/>
      <c r="N789" s="639">
        <v>46083.0</v>
      </c>
      <c r="O789" s="945" t="s">
        <v>2569</v>
      </c>
      <c r="P789" s="610">
        <v>46073.0</v>
      </c>
      <c r="Q789" s="639">
        <v>46074.0</v>
      </c>
      <c r="R789" s="636"/>
      <c r="S789" s="638"/>
      <c r="T789" s="656"/>
      <c r="U789" s="656"/>
      <c r="V789" s="638"/>
      <c r="W789" s="640"/>
      <c r="X789" s="640"/>
      <c r="Y789" s="638"/>
      <c r="Z789" s="656"/>
      <c r="AA789" s="1077"/>
      <c r="AB789" s="993" t="s">
        <v>2530</v>
      </c>
      <c r="AC789" s="967" t="s">
        <v>2570</v>
      </c>
      <c r="AD789" s="968"/>
      <c r="AE789" s="968"/>
      <c r="AF789" s="968"/>
      <c r="AG789" s="968"/>
    </row>
    <row r="790" ht="13.5" hidden="1" customHeight="1">
      <c r="A790" s="667" t="b">
        <v>0</v>
      </c>
      <c r="B790" s="635" t="s">
        <v>138</v>
      </c>
      <c r="C790" s="635" t="s">
        <v>114</v>
      </c>
      <c r="D790" s="629" t="s">
        <v>368</v>
      </c>
      <c r="E790" s="629" t="s">
        <v>2388</v>
      </c>
      <c r="F790" s="628">
        <v>46082.0</v>
      </c>
      <c r="G790" s="920"/>
      <c r="H790" s="704" t="s">
        <v>2712</v>
      </c>
      <c r="I790" s="629" t="s">
        <v>2413</v>
      </c>
      <c r="J790" s="645" t="s">
        <v>190</v>
      </c>
      <c r="K790" s="643">
        <v>0.0</v>
      </c>
      <c r="L790" s="643">
        <v>0.0</v>
      </c>
      <c r="M790" s="1076"/>
      <c r="N790" s="610"/>
      <c r="O790" s="809"/>
      <c r="P790" s="639">
        <v>46093.0</v>
      </c>
      <c r="Q790" s="639">
        <v>46094.0</v>
      </c>
      <c r="R790" s="636"/>
      <c r="S790" s="638"/>
      <c r="T790" s="656"/>
      <c r="U790" s="656"/>
      <c r="V790" s="638"/>
      <c r="W790" s="640"/>
      <c r="X790" s="640"/>
      <c r="Y790" s="638"/>
      <c r="Z790" s="656"/>
      <c r="AA790" s="1077"/>
      <c r="AB790" s="989"/>
      <c r="AC790" s="967" t="s">
        <v>2713</v>
      </c>
      <c r="AD790" s="994"/>
      <c r="AE790" s="994"/>
      <c r="AF790" s="994"/>
      <c r="AG790" s="994"/>
    </row>
    <row r="791" ht="13.5" hidden="1" customHeight="1">
      <c r="A791" s="667" t="b">
        <v>0</v>
      </c>
      <c r="B791" s="635" t="s">
        <v>138</v>
      </c>
      <c r="C791" s="635" t="s">
        <v>114</v>
      </c>
      <c r="D791" s="492" t="s">
        <v>368</v>
      </c>
      <c r="E791" s="492" t="s">
        <v>1421</v>
      </c>
      <c r="F791" s="606">
        <v>46082.0</v>
      </c>
      <c r="G791" s="910"/>
      <c r="H791" s="704" t="s">
        <v>2714</v>
      </c>
      <c r="I791" s="492" t="s">
        <v>2715</v>
      </c>
      <c r="J791" s="649" t="s">
        <v>190</v>
      </c>
      <c r="K791" s="643">
        <v>0.0</v>
      </c>
      <c r="L791" s="643">
        <v>0.0</v>
      </c>
      <c r="M791" s="1076"/>
      <c r="N791" s="610"/>
      <c r="O791" s="945"/>
      <c r="P791" s="639">
        <v>46083.0</v>
      </c>
      <c r="Q791" s="639">
        <v>46084.0</v>
      </c>
      <c r="R791" s="636"/>
      <c r="S791" s="638"/>
      <c r="T791" s="656"/>
      <c r="U791" s="656"/>
      <c r="V791" s="638"/>
      <c r="W791" s="640"/>
      <c r="X791" s="640"/>
      <c r="Y791" s="638"/>
      <c r="Z791" s="656"/>
      <c r="AA791" s="1077"/>
      <c r="AB791" s="989"/>
      <c r="AC791" s="967" t="s">
        <v>2716</v>
      </c>
      <c r="AD791" s="994"/>
      <c r="AE791" s="994"/>
      <c r="AF791" s="994"/>
      <c r="AG791" s="994"/>
    </row>
    <row r="792" ht="13.5" hidden="1" customHeight="1">
      <c r="A792" s="667" t="b">
        <v>0</v>
      </c>
      <c r="B792" s="635" t="s">
        <v>138</v>
      </c>
      <c r="C792" s="635" t="s">
        <v>134</v>
      </c>
      <c r="D792" s="629" t="s">
        <v>368</v>
      </c>
      <c r="E792" s="629" t="s">
        <v>1333</v>
      </c>
      <c r="F792" s="628">
        <v>46082.0</v>
      </c>
      <c r="G792" s="920"/>
      <c r="H792" s="704" t="s">
        <v>2717</v>
      </c>
      <c r="I792" s="629" t="s">
        <v>2718</v>
      </c>
      <c r="J792" s="645" t="s">
        <v>190</v>
      </c>
      <c r="K792" s="643">
        <v>0.0</v>
      </c>
      <c r="L792" s="643">
        <v>0.0</v>
      </c>
      <c r="M792" s="1076"/>
      <c r="N792" s="610"/>
      <c r="O792" s="809"/>
      <c r="P792" s="639">
        <v>46091.0</v>
      </c>
      <c r="Q792" s="639">
        <v>46129.0</v>
      </c>
      <c r="R792" s="636"/>
      <c r="S792" s="638"/>
      <c r="T792" s="656"/>
      <c r="U792" s="656"/>
      <c r="V792" s="638"/>
      <c r="W792" s="640"/>
      <c r="X792" s="640"/>
      <c r="Y792" s="638"/>
      <c r="Z792" s="656"/>
      <c r="AA792" s="1077"/>
      <c r="AB792" s="989"/>
      <c r="AC792" s="967" t="s">
        <v>2719</v>
      </c>
      <c r="AD792" s="994"/>
      <c r="AE792" s="994"/>
      <c r="AF792" s="994"/>
      <c r="AG792" s="994"/>
    </row>
    <row r="793" ht="13.5" hidden="1" customHeight="1">
      <c r="A793" s="1081" t="b">
        <v>0</v>
      </c>
      <c r="B793" s="635" t="s">
        <v>135</v>
      </c>
      <c r="C793" s="635" t="s">
        <v>114</v>
      </c>
      <c r="D793" s="492" t="s">
        <v>864</v>
      </c>
      <c r="E793" s="492" t="s">
        <v>1369</v>
      </c>
      <c r="F793" s="606">
        <v>46113.0</v>
      </c>
      <c r="G793" s="910"/>
      <c r="H793" s="704" t="s">
        <v>2720</v>
      </c>
      <c r="I793" s="492" t="s">
        <v>2410</v>
      </c>
      <c r="J793" s="492" t="s">
        <v>190</v>
      </c>
      <c r="K793" s="643">
        <v>0.0</v>
      </c>
      <c r="L793" s="643">
        <v>0.0</v>
      </c>
      <c r="M793" s="1076"/>
      <c r="N793" s="610"/>
      <c r="O793" s="809"/>
      <c r="P793" s="639">
        <v>46122.0</v>
      </c>
      <c r="Q793" s="639">
        <v>46125.0</v>
      </c>
      <c r="R793" s="636">
        <f t="shared" ref="R793:R800" si="206">Q793-P793</f>
        <v>3</v>
      </c>
      <c r="S793" s="638"/>
      <c r="T793" s="980"/>
      <c r="U793" s="980">
        <f t="shared" ref="U793:U798" si="207">S793-Q793</f>
        <v>-46125</v>
      </c>
      <c r="V793" s="638"/>
      <c r="W793" s="982">
        <f t="shared" ref="W793:W798" si="208">V793-S793</f>
        <v>0</v>
      </c>
      <c r="X793" s="982">
        <f t="shared" ref="X793:X798" si="209">V793-P793</f>
        <v>-46122</v>
      </c>
      <c r="Y793" s="638"/>
      <c r="Z793" s="980">
        <f t="shared" ref="Z793:Z797" si="210">Y793-P793</f>
        <v>-46122</v>
      </c>
      <c r="AA793" s="984">
        <f t="shared" ref="AA793:AA794" si="211">Y793-V793</f>
        <v>0</v>
      </c>
      <c r="AB793" s="1028"/>
      <c r="AC793" s="1020"/>
      <c r="AD793" s="994"/>
      <c r="AE793" s="994"/>
      <c r="AF793" s="994"/>
      <c r="AG793" s="994"/>
    </row>
    <row r="794" ht="13.5" hidden="1" customHeight="1">
      <c r="A794" s="604" t="b">
        <v>0</v>
      </c>
      <c r="B794" s="492" t="s">
        <v>113</v>
      </c>
      <c r="C794" s="492" t="s">
        <v>114</v>
      </c>
      <c r="D794" s="629" t="s">
        <v>480</v>
      </c>
      <c r="E794" s="629" t="s">
        <v>1333</v>
      </c>
      <c r="F794" s="606">
        <v>46054.0</v>
      </c>
      <c r="G794" s="860" t="s">
        <v>1304</v>
      </c>
      <c r="H794" s="931" t="s">
        <v>1413</v>
      </c>
      <c r="I794" s="492" t="s">
        <v>1414</v>
      </c>
      <c r="J794" s="492" t="s">
        <v>190</v>
      </c>
      <c r="K794" s="618">
        <v>0.0</v>
      </c>
      <c r="L794" s="618">
        <v>0.0</v>
      </c>
      <c r="M794" s="905">
        <v>64000.0</v>
      </c>
      <c r="N794" s="610"/>
      <c r="O794" s="809"/>
      <c r="P794" s="610">
        <v>46044.0</v>
      </c>
      <c r="Q794" s="610">
        <v>46048.0</v>
      </c>
      <c r="R794" s="980">
        <f t="shared" si="206"/>
        <v>4</v>
      </c>
      <c r="S794" s="610">
        <v>46051.0</v>
      </c>
      <c r="T794" s="612">
        <f t="shared" ref="T794:T798" si="212">S794-P794</f>
        <v>7</v>
      </c>
      <c r="U794" s="612">
        <f t="shared" si="207"/>
        <v>3</v>
      </c>
      <c r="V794" s="981">
        <v>46051.0</v>
      </c>
      <c r="W794" s="982">
        <f t="shared" si="208"/>
        <v>0</v>
      </c>
      <c r="X794" s="982">
        <f t="shared" si="209"/>
        <v>7</v>
      </c>
      <c r="Y794" s="613"/>
      <c r="Z794" s="980">
        <f t="shared" si="210"/>
        <v>-46044</v>
      </c>
      <c r="AA794" s="936">
        <f t="shared" si="211"/>
        <v>-46051</v>
      </c>
      <c r="AB794" s="901"/>
      <c r="AC794" s="955" t="s">
        <v>1415</v>
      </c>
      <c r="AD794" s="895"/>
      <c r="AE794" s="895"/>
      <c r="AF794" s="895"/>
      <c r="AG794" s="895"/>
    </row>
    <row r="795" ht="13.5" hidden="1" customHeight="1">
      <c r="A795" s="604" t="b">
        <v>0</v>
      </c>
      <c r="B795" s="492" t="s">
        <v>113</v>
      </c>
      <c r="C795" s="492" t="s">
        <v>114</v>
      </c>
      <c r="D795" s="492" t="s">
        <v>480</v>
      </c>
      <c r="E795" s="492" t="s">
        <v>1369</v>
      </c>
      <c r="F795" s="606">
        <v>46054.0</v>
      </c>
      <c r="G795" s="860" t="s">
        <v>1303</v>
      </c>
      <c r="H795" s="704" t="s">
        <v>2721</v>
      </c>
      <c r="I795" s="492" t="s">
        <v>2722</v>
      </c>
      <c r="J795" s="492" t="s">
        <v>190</v>
      </c>
      <c r="K795" s="618">
        <v>0.0</v>
      </c>
      <c r="L795" s="618">
        <v>0.0</v>
      </c>
      <c r="M795" s="622"/>
      <c r="N795" s="610"/>
      <c r="O795" s="809"/>
      <c r="P795" s="610">
        <v>46048.0</v>
      </c>
      <c r="Q795" s="610">
        <v>46052.0</v>
      </c>
      <c r="R795" s="980">
        <f t="shared" si="206"/>
        <v>4</v>
      </c>
      <c r="S795" s="610">
        <v>46056.0</v>
      </c>
      <c r="T795" s="980">
        <f t="shared" si="212"/>
        <v>8</v>
      </c>
      <c r="U795" s="980">
        <f t="shared" si="207"/>
        <v>4</v>
      </c>
      <c r="V795" s="610">
        <v>46056.0</v>
      </c>
      <c r="W795" s="982">
        <f t="shared" si="208"/>
        <v>0</v>
      </c>
      <c r="X795" s="982">
        <f t="shared" si="209"/>
        <v>8</v>
      </c>
      <c r="Y795" s="613"/>
      <c r="Z795" s="980">
        <f t="shared" si="210"/>
        <v>-46048</v>
      </c>
      <c r="AA795" s="975"/>
      <c r="AB795" s="901"/>
      <c r="AC795" s="706" t="s">
        <v>2723</v>
      </c>
      <c r="AD795" s="895"/>
      <c r="AE795" s="895"/>
      <c r="AF795" s="895"/>
      <c r="AG795" s="895"/>
    </row>
    <row r="796" ht="13.5" hidden="1" customHeight="1">
      <c r="A796" s="604" t="b">
        <v>0</v>
      </c>
      <c r="B796" s="492" t="s">
        <v>113</v>
      </c>
      <c r="C796" s="492" t="s">
        <v>114</v>
      </c>
      <c r="D796" s="629" t="s">
        <v>480</v>
      </c>
      <c r="E796" s="629" t="s">
        <v>1369</v>
      </c>
      <c r="F796" s="606">
        <v>46054.0</v>
      </c>
      <c r="G796" s="860" t="s">
        <v>1304</v>
      </c>
      <c r="H796" s="704" t="s">
        <v>2721</v>
      </c>
      <c r="I796" s="492" t="s">
        <v>2722</v>
      </c>
      <c r="J796" s="492" t="s">
        <v>190</v>
      </c>
      <c r="K796" s="618">
        <v>0.0</v>
      </c>
      <c r="L796" s="618">
        <v>0.0</v>
      </c>
      <c r="M796" s="622"/>
      <c r="N796" s="610"/>
      <c r="O796" s="809"/>
      <c r="P796" s="610">
        <v>46048.0</v>
      </c>
      <c r="Q796" s="610">
        <v>46052.0</v>
      </c>
      <c r="R796" s="980">
        <f t="shared" si="206"/>
        <v>4</v>
      </c>
      <c r="S796" s="610">
        <v>46056.0</v>
      </c>
      <c r="T796" s="980">
        <f t="shared" si="212"/>
        <v>8</v>
      </c>
      <c r="U796" s="980">
        <f t="shared" si="207"/>
        <v>4</v>
      </c>
      <c r="V796" s="610">
        <v>46056.0</v>
      </c>
      <c r="W796" s="982">
        <f t="shared" si="208"/>
        <v>0</v>
      </c>
      <c r="X796" s="982">
        <f t="shared" si="209"/>
        <v>8</v>
      </c>
      <c r="Y796" s="613"/>
      <c r="Z796" s="980">
        <f t="shared" si="210"/>
        <v>-46048</v>
      </c>
      <c r="AA796" s="975"/>
      <c r="AB796" s="901"/>
      <c r="AC796" s="706" t="s">
        <v>2723</v>
      </c>
      <c r="AD796" s="895"/>
      <c r="AE796" s="895"/>
      <c r="AF796" s="895"/>
      <c r="AG796" s="895"/>
    </row>
    <row r="797" ht="13.5" hidden="1" customHeight="1">
      <c r="A797" s="604" t="b">
        <v>1</v>
      </c>
      <c r="B797" s="492" t="s">
        <v>113</v>
      </c>
      <c r="C797" s="492" t="s">
        <v>114</v>
      </c>
      <c r="D797" s="492" t="s">
        <v>480</v>
      </c>
      <c r="E797" s="492" t="s">
        <v>1421</v>
      </c>
      <c r="F797" s="606">
        <v>46054.0</v>
      </c>
      <c r="G797" s="860" t="s">
        <v>1303</v>
      </c>
      <c r="H797" s="704" t="s">
        <v>2176</v>
      </c>
      <c r="I797" s="492" t="s">
        <v>2177</v>
      </c>
      <c r="J797" s="492" t="s">
        <v>190</v>
      </c>
      <c r="K797" s="618">
        <v>0.0</v>
      </c>
      <c r="L797" s="618">
        <v>0.0</v>
      </c>
      <c r="M797" s="622"/>
      <c r="N797" s="610"/>
      <c r="O797" s="809"/>
      <c r="P797" s="610">
        <v>46050.0</v>
      </c>
      <c r="Q797" s="610">
        <v>46053.0</v>
      </c>
      <c r="R797" s="980">
        <f t="shared" si="206"/>
        <v>3</v>
      </c>
      <c r="S797" s="610">
        <v>46053.0</v>
      </c>
      <c r="T797" s="980">
        <f t="shared" si="212"/>
        <v>3</v>
      </c>
      <c r="U797" s="980">
        <f t="shared" si="207"/>
        <v>0</v>
      </c>
      <c r="V797" s="981">
        <v>46056.0</v>
      </c>
      <c r="W797" s="982">
        <f t="shared" si="208"/>
        <v>3</v>
      </c>
      <c r="X797" s="982">
        <f t="shared" si="209"/>
        <v>6</v>
      </c>
      <c r="Y797" s="613"/>
      <c r="Z797" s="980">
        <f t="shared" si="210"/>
        <v>-46050</v>
      </c>
      <c r="AA797" s="975"/>
      <c r="AB797" s="901"/>
      <c r="AC797" s="706" t="s">
        <v>2178</v>
      </c>
      <c r="AD797" s="895"/>
      <c r="AE797" s="895"/>
      <c r="AF797" s="895"/>
      <c r="AG797" s="895"/>
    </row>
    <row r="798" ht="13.5" hidden="1" customHeight="1">
      <c r="A798" s="604" t="b">
        <v>0</v>
      </c>
      <c r="B798" s="492" t="s">
        <v>113</v>
      </c>
      <c r="C798" s="492" t="s">
        <v>114</v>
      </c>
      <c r="D798" s="629" t="s">
        <v>480</v>
      </c>
      <c r="E798" s="629" t="s">
        <v>1333</v>
      </c>
      <c r="F798" s="606">
        <v>46054.0</v>
      </c>
      <c r="G798" s="860" t="s">
        <v>1304</v>
      </c>
      <c r="H798" s="704" t="s">
        <v>2724</v>
      </c>
      <c r="I798" s="492"/>
      <c r="J798" s="492" t="s">
        <v>190</v>
      </c>
      <c r="K798" s="618">
        <v>0.0</v>
      </c>
      <c r="L798" s="618">
        <v>0.0</v>
      </c>
      <c r="M798" s="905">
        <v>64000.0</v>
      </c>
      <c r="N798" s="610"/>
      <c r="O798" s="809"/>
      <c r="P798" s="610">
        <v>46049.0</v>
      </c>
      <c r="Q798" s="610">
        <v>46056.0</v>
      </c>
      <c r="R798" s="980">
        <f t="shared" si="206"/>
        <v>7</v>
      </c>
      <c r="S798" s="610">
        <v>46056.0</v>
      </c>
      <c r="T798" s="980">
        <f t="shared" si="212"/>
        <v>7</v>
      </c>
      <c r="U798" s="980">
        <f t="shared" si="207"/>
        <v>0</v>
      </c>
      <c r="V798" s="610">
        <v>46070.0</v>
      </c>
      <c r="W798" s="982">
        <f t="shared" si="208"/>
        <v>14</v>
      </c>
      <c r="X798" s="982">
        <f t="shared" si="209"/>
        <v>21</v>
      </c>
      <c r="Y798" s="613"/>
      <c r="Z798" s="612"/>
      <c r="AA798" s="975"/>
      <c r="AB798" s="901"/>
      <c r="AC798" s="706" t="s">
        <v>1591</v>
      </c>
      <c r="AD798" s="895"/>
      <c r="AE798" s="895"/>
      <c r="AF798" s="895"/>
      <c r="AG798" s="895"/>
    </row>
    <row r="799" ht="13.5" hidden="1" customHeight="1">
      <c r="A799" s="604" t="b">
        <v>1</v>
      </c>
      <c r="B799" s="492" t="s">
        <v>113</v>
      </c>
      <c r="C799" s="492" t="s">
        <v>114</v>
      </c>
      <c r="D799" s="492" t="s">
        <v>480</v>
      </c>
      <c r="E799" s="492" t="s">
        <v>1356</v>
      </c>
      <c r="F799" s="606">
        <v>46054.0</v>
      </c>
      <c r="G799" s="860" t="s">
        <v>1303</v>
      </c>
      <c r="H799" s="813" t="s">
        <v>2243</v>
      </c>
      <c r="I799" s="492" t="s">
        <v>2244</v>
      </c>
      <c r="J799" s="492" t="s">
        <v>190</v>
      </c>
      <c r="K799" s="618">
        <v>0.0</v>
      </c>
      <c r="L799" s="618">
        <v>0.0</v>
      </c>
      <c r="M799" s="622"/>
      <c r="N799" s="610"/>
      <c r="O799" s="809"/>
      <c r="P799" s="610">
        <v>46058.0</v>
      </c>
      <c r="Q799" s="610">
        <v>46059.0</v>
      </c>
      <c r="R799" s="636">
        <f t="shared" si="206"/>
        <v>1</v>
      </c>
      <c r="S799" s="613"/>
      <c r="T799" s="612"/>
      <c r="U799" s="612"/>
      <c r="V799" s="1080"/>
      <c r="W799" s="982"/>
      <c r="X799" s="982"/>
      <c r="Y799" s="613"/>
      <c r="Z799" s="612"/>
      <c r="AA799" s="975"/>
      <c r="AB799" s="901"/>
      <c r="AC799" s="706" t="s">
        <v>2245</v>
      </c>
      <c r="AD799" s="895"/>
      <c r="AE799" s="895"/>
      <c r="AF799" s="895"/>
      <c r="AG799" s="895"/>
    </row>
    <row r="800" ht="13.5" hidden="1" customHeight="1">
      <c r="A800" s="604" t="b">
        <v>1</v>
      </c>
      <c r="B800" s="492" t="s">
        <v>113</v>
      </c>
      <c r="C800" s="492" t="s">
        <v>114</v>
      </c>
      <c r="D800" s="629" t="s">
        <v>480</v>
      </c>
      <c r="E800" s="629" t="s">
        <v>1356</v>
      </c>
      <c r="F800" s="606">
        <v>46054.0</v>
      </c>
      <c r="G800" s="860" t="s">
        <v>1304</v>
      </c>
      <c r="H800" s="931" t="s">
        <v>2243</v>
      </c>
      <c r="I800" s="492" t="s">
        <v>2244</v>
      </c>
      <c r="J800" s="492" t="s">
        <v>190</v>
      </c>
      <c r="K800" s="618">
        <v>0.0</v>
      </c>
      <c r="L800" s="618">
        <v>0.0</v>
      </c>
      <c r="M800" s="622"/>
      <c r="N800" s="610"/>
      <c r="O800" s="809"/>
      <c r="P800" s="610">
        <v>46058.0</v>
      </c>
      <c r="Q800" s="610">
        <v>46059.0</v>
      </c>
      <c r="R800" s="636">
        <f t="shared" si="206"/>
        <v>1</v>
      </c>
      <c r="S800" s="613"/>
      <c r="T800" s="612"/>
      <c r="U800" s="612"/>
      <c r="V800" s="1080"/>
      <c r="W800" s="982"/>
      <c r="X800" s="982"/>
      <c r="Y800" s="613"/>
      <c r="Z800" s="612"/>
      <c r="AA800" s="975"/>
      <c r="AB800" s="901"/>
      <c r="AC800" s="706" t="s">
        <v>2245</v>
      </c>
      <c r="AD800" s="895"/>
      <c r="AE800" s="895"/>
      <c r="AF800" s="895"/>
      <c r="AG800" s="895"/>
    </row>
    <row r="801" ht="13.5" hidden="1" customHeight="1">
      <c r="A801" s="667" t="b">
        <v>0</v>
      </c>
      <c r="B801" s="635" t="s">
        <v>113</v>
      </c>
      <c r="C801" s="635" t="s">
        <v>114</v>
      </c>
      <c r="D801" s="492" t="s">
        <v>408</v>
      </c>
      <c r="E801" s="492" t="s">
        <v>1369</v>
      </c>
      <c r="F801" s="606">
        <v>46054.0</v>
      </c>
      <c r="G801" s="860" t="s">
        <v>1305</v>
      </c>
      <c r="H801" s="704" t="s">
        <v>1525</v>
      </c>
      <c r="I801" s="492" t="s">
        <v>1526</v>
      </c>
      <c r="J801" s="649" t="s">
        <v>190</v>
      </c>
      <c r="K801" s="643">
        <v>0.0</v>
      </c>
      <c r="L801" s="643">
        <v>0.0</v>
      </c>
      <c r="M801" s="1076"/>
      <c r="N801" s="639">
        <v>46076.0</v>
      </c>
      <c r="O801" s="945" t="s">
        <v>2307</v>
      </c>
      <c r="P801" s="639">
        <v>46072.0</v>
      </c>
      <c r="Q801" s="639">
        <v>46074.0</v>
      </c>
      <c r="R801" s="636"/>
      <c r="S801" s="638"/>
      <c r="T801" s="656"/>
      <c r="U801" s="656"/>
      <c r="V801" s="638"/>
      <c r="W801" s="640"/>
      <c r="X801" s="640"/>
      <c r="Y801" s="638"/>
      <c r="Z801" s="656"/>
      <c r="AA801" s="1077"/>
      <c r="AB801" s="989"/>
      <c r="AC801" s="967" t="s">
        <v>1527</v>
      </c>
      <c r="AD801" s="968"/>
      <c r="AE801" s="968"/>
      <c r="AF801" s="968"/>
      <c r="AG801" s="968"/>
    </row>
    <row r="802" ht="13.5" hidden="1" customHeight="1">
      <c r="A802" s="604" t="b">
        <v>0</v>
      </c>
      <c r="B802" s="492" t="s">
        <v>113</v>
      </c>
      <c r="C802" s="492" t="s">
        <v>114</v>
      </c>
      <c r="D802" s="629" t="s">
        <v>480</v>
      </c>
      <c r="E802" s="629" t="s">
        <v>1356</v>
      </c>
      <c r="F802" s="606">
        <v>46023.0</v>
      </c>
      <c r="G802" s="902" t="s">
        <v>1304</v>
      </c>
      <c r="H802" s="617" t="s">
        <v>1357</v>
      </c>
      <c r="I802" s="492" t="s">
        <v>1358</v>
      </c>
      <c r="J802" s="492" t="s">
        <v>190</v>
      </c>
      <c r="K802" s="687">
        <v>0.0</v>
      </c>
      <c r="L802" s="687">
        <v>0.0</v>
      </c>
      <c r="M802" s="609">
        <v>64000.0</v>
      </c>
      <c r="N802" s="610">
        <v>46008.0</v>
      </c>
      <c r="O802" s="492" t="s">
        <v>2725</v>
      </c>
      <c r="P802" s="610">
        <v>45999.0</v>
      </c>
      <c r="Q802" s="610">
        <v>46000.0</v>
      </c>
      <c r="R802" s="612">
        <f t="shared" ref="R802:R808" si="213">Q802-P802</f>
        <v>1</v>
      </c>
      <c r="S802" s="610">
        <v>46003.0</v>
      </c>
      <c r="T802" s="612">
        <f t="shared" ref="T802:T805" si="214">S802-P802</f>
        <v>4</v>
      </c>
      <c r="U802" s="612">
        <f t="shared" ref="U802:U805" si="215">S802-Q802</f>
        <v>3</v>
      </c>
      <c r="V802" s="610">
        <v>46007.0</v>
      </c>
      <c r="W802" s="982">
        <f t="shared" ref="W802:W805" si="216">V802-S802</f>
        <v>4</v>
      </c>
      <c r="X802" s="982">
        <f t="shared" ref="X802:X805" si="217">V802-P802</f>
        <v>8</v>
      </c>
      <c r="Y802" s="907">
        <v>46031.0</v>
      </c>
      <c r="Z802" s="612">
        <f t="shared" ref="Z802:Z805" si="218">Y802-P802</f>
        <v>32</v>
      </c>
      <c r="AA802" s="1198"/>
      <c r="AB802" s="895"/>
      <c r="AC802" s="616" t="s">
        <v>1360</v>
      </c>
      <c r="AD802" s="895"/>
      <c r="AE802" s="895"/>
      <c r="AF802" s="895"/>
      <c r="AG802" s="895"/>
    </row>
    <row r="803" ht="13.5" hidden="1" customHeight="1">
      <c r="A803" s="604" t="b">
        <v>0</v>
      </c>
      <c r="B803" s="492" t="s">
        <v>113</v>
      </c>
      <c r="C803" s="492" t="s">
        <v>114</v>
      </c>
      <c r="D803" s="492" t="s">
        <v>480</v>
      </c>
      <c r="E803" s="492" t="s">
        <v>1333</v>
      </c>
      <c r="F803" s="606">
        <v>46023.0</v>
      </c>
      <c r="G803" s="860" t="s">
        <v>1304</v>
      </c>
      <c r="H803" s="924" t="s">
        <v>1433</v>
      </c>
      <c r="I803" s="924" t="s">
        <v>1434</v>
      </c>
      <c r="J803" s="924" t="s">
        <v>190</v>
      </c>
      <c r="K803" s="618">
        <v>0.0</v>
      </c>
      <c r="L803" s="618">
        <v>0.0</v>
      </c>
      <c r="M803" s="1021">
        <v>64000.0</v>
      </c>
      <c r="N803" s="610">
        <v>46029.0</v>
      </c>
      <c r="O803" s="1199" t="s">
        <v>2726</v>
      </c>
      <c r="P803" s="610">
        <v>46028.0</v>
      </c>
      <c r="Q803" s="610">
        <v>46029.0</v>
      </c>
      <c r="R803" s="980">
        <f t="shared" si="213"/>
        <v>1</v>
      </c>
      <c r="S803" s="610">
        <v>46029.0</v>
      </c>
      <c r="T803" s="612">
        <f t="shared" si="214"/>
        <v>1</v>
      </c>
      <c r="U803" s="612">
        <f t="shared" si="215"/>
        <v>0</v>
      </c>
      <c r="V803" s="981">
        <v>46029.0</v>
      </c>
      <c r="W803" s="982">
        <f t="shared" si="216"/>
        <v>0</v>
      </c>
      <c r="X803" s="982">
        <f t="shared" si="217"/>
        <v>1</v>
      </c>
      <c r="Y803" s="610">
        <v>46041.0</v>
      </c>
      <c r="Z803" s="612">
        <f t="shared" si="218"/>
        <v>13</v>
      </c>
      <c r="AA803" s="1198"/>
      <c r="AB803" s="895"/>
      <c r="AC803" s="616" t="s">
        <v>1436</v>
      </c>
      <c r="AD803" s="895"/>
      <c r="AE803" s="895"/>
      <c r="AF803" s="895"/>
      <c r="AG803" s="895"/>
    </row>
    <row r="804" ht="13.5" hidden="1" customHeight="1">
      <c r="A804" s="604" t="b">
        <v>0</v>
      </c>
      <c r="B804" s="492" t="s">
        <v>113</v>
      </c>
      <c r="C804" s="492" t="s">
        <v>114</v>
      </c>
      <c r="D804" s="629" t="s">
        <v>480</v>
      </c>
      <c r="E804" s="629" t="s">
        <v>1356</v>
      </c>
      <c r="F804" s="606">
        <v>46023.0</v>
      </c>
      <c r="G804" s="860" t="s">
        <v>1304</v>
      </c>
      <c r="H804" s="634" t="s">
        <v>1470</v>
      </c>
      <c r="I804" s="634" t="s">
        <v>1471</v>
      </c>
      <c r="J804" s="929" t="s">
        <v>190</v>
      </c>
      <c r="K804" s="618">
        <v>0.0</v>
      </c>
      <c r="L804" s="618">
        <v>0.0</v>
      </c>
      <c r="M804" s="622">
        <v>64000.0</v>
      </c>
      <c r="N804" s="610">
        <v>46041.0</v>
      </c>
      <c r="O804" s="492" t="s">
        <v>2725</v>
      </c>
      <c r="P804" s="610">
        <v>46035.0</v>
      </c>
      <c r="Q804" s="610">
        <v>46037.0</v>
      </c>
      <c r="R804" s="980">
        <f t="shared" si="213"/>
        <v>2</v>
      </c>
      <c r="S804" s="610">
        <v>46041.0</v>
      </c>
      <c r="T804" s="612">
        <f t="shared" si="214"/>
        <v>6</v>
      </c>
      <c r="U804" s="612">
        <f t="shared" si="215"/>
        <v>4</v>
      </c>
      <c r="V804" s="610">
        <v>46041.0</v>
      </c>
      <c r="W804" s="982">
        <f t="shared" si="216"/>
        <v>0</v>
      </c>
      <c r="X804" s="982">
        <f t="shared" si="217"/>
        <v>6</v>
      </c>
      <c r="Y804" s="610">
        <v>46052.0</v>
      </c>
      <c r="Z804" s="980">
        <f t="shared" si="218"/>
        <v>17</v>
      </c>
      <c r="AA804" s="1200"/>
      <c r="AB804" s="895"/>
      <c r="AC804" s="616" t="s">
        <v>1472</v>
      </c>
      <c r="AD804" s="895"/>
      <c r="AE804" s="895"/>
      <c r="AF804" s="895"/>
      <c r="AG804" s="895"/>
    </row>
    <row r="805" ht="13.5" hidden="1" customHeight="1">
      <c r="A805" s="604" t="b">
        <v>0</v>
      </c>
      <c r="B805" s="492" t="s">
        <v>113</v>
      </c>
      <c r="C805" s="492" t="s">
        <v>114</v>
      </c>
      <c r="D805" s="492" t="s">
        <v>480</v>
      </c>
      <c r="E805" s="492" t="s">
        <v>1356</v>
      </c>
      <c r="F805" s="606">
        <v>46023.0</v>
      </c>
      <c r="G805" s="860" t="s">
        <v>1304</v>
      </c>
      <c r="H805" s="813" t="s">
        <v>1407</v>
      </c>
      <c r="I805" s="492" t="s">
        <v>1408</v>
      </c>
      <c r="J805" s="492" t="s">
        <v>190</v>
      </c>
      <c r="K805" s="618">
        <v>0.0</v>
      </c>
      <c r="L805" s="618">
        <v>0.0</v>
      </c>
      <c r="M805" s="622">
        <v>64000.0</v>
      </c>
      <c r="N805" s="610">
        <v>46043.0</v>
      </c>
      <c r="O805" s="492" t="s">
        <v>2725</v>
      </c>
      <c r="P805" s="610">
        <v>46037.0</v>
      </c>
      <c r="Q805" s="610">
        <v>46038.0</v>
      </c>
      <c r="R805" s="980">
        <f t="shared" si="213"/>
        <v>1</v>
      </c>
      <c r="S805" s="610">
        <v>46043.0</v>
      </c>
      <c r="T805" s="612">
        <f t="shared" si="214"/>
        <v>6</v>
      </c>
      <c r="U805" s="612">
        <f t="shared" si="215"/>
        <v>5</v>
      </c>
      <c r="V805" s="981">
        <v>46043.0</v>
      </c>
      <c r="W805" s="982">
        <f t="shared" si="216"/>
        <v>0</v>
      </c>
      <c r="X805" s="982">
        <f t="shared" si="217"/>
        <v>6</v>
      </c>
      <c r="Y805" s="610">
        <v>46052.0</v>
      </c>
      <c r="Z805" s="980">
        <f t="shared" si="218"/>
        <v>15</v>
      </c>
      <c r="AA805" s="1200"/>
      <c r="AB805" s="895"/>
      <c r="AC805" s="616"/>
      <c r="AD805" s="895"/>
      <c r="AE805" s="895"/>
      <c r="AF805" s="895"/>
      <c r="AG805" s="895"/>
    </row>
    <row r="806" ht="13.5" hidden="1" customHeight="1">
      <c r="A806" s="604" t="b">
        <v>0</v>
      </c>
      <c r="B806" s="492" t="s">
        <v>135</v>
      </c>
      <c r="C806" s="492" t="s">
        <v>114</v>
      </c>
      <c r="D806" s="629" t="s">
        <v>408</v>
      </c>
      <c r="E806" s="629" t="s">
        <v>1333</v>
      </c>
      <c r="F806" s="606">
        <v>46054.0</v>
      </c>
      <c r="G806" s="860" t="s">
        <v>1307</v>
      </c>
      <c r="H806" s="931" t="s">
        <v>2727</v>
      </c>
      <c r="I806" s="492" t="s">
        <v>2728</v>
      </c>
      <c r="J806" s="492" t="s">
        <v>190</v>
      </c>
      <c r="K806" s="618">
        <v>0.0</v>
      </c>
      <c r="L806" s="618">
        <v>0.0</v>
      </c>
      <c r="M806" s="622"/>
      <c r="N806" s="610">
        <v>46076.0</v>
      </c>
      <c r="O806" s="809" t="s">
        <v>2729</v>
      </c>
      <c r="P806" s="610">
        <v>46069.0</v>
      </c>
      <c r="Q806" s="610">
        <v>46073.0</v>
      </c>
      <c r="R806" s="636">
        <f t="shared" si="213"/>
        <v>4</v>
      </c>
      <c r="S806" s="613"/>
      <c r="T806" s="612"/>
      <c r="U806" s="612"/>
      <c r="V806" s="1080"/>
      <c r="W806" s="982"/>
      <c r="X806" s="982"/>
      <c r="Y806" s="613"/>
      <c r="Z806" s="612"/>
      <c r="AA806" s="975"/>
      <c r="AB806" s="901" t="s">
        <v>2530</v>
      </c>
      <c r="AC806" s="706" t="s">
        <v>2730</v>
      </c>
      <c r="AD806" s="895"/>
      <c r="AE806" s="895"/>
      <c r="AF806" s="895"/>
      <c r="AG806" s="895"/>
    </row>
    <row r="807" ht="13.5" hidden="1" customHeight="1">
      <c r="A807" s="1014" t="b">
        <v>0</v>
      </c>
      <c r="B807" s="1082" t="s">
        <v>113</v>
      </c>
      <c r="C807" s="1082" t="s">
        <v>114</v>
      </c>
      <c r="D807" s="649" t="s">
        <v>408</v>
      </c>
      <c r="E807" s="649" t="s">
        <v>1333</v>
      </c>
      <c r="F807" s="728">
        <v>46054.0</v>
      </c>
      <c r="G807" s="860" t="s">
        <v>1305</v>
      </c>
      <c r="H807" s="649" t="s">
        <v>2731</v>
      </c>
      <c r="I807" s="910" t="s">
        <v>998</v>
      </c>
      <c r="J807" s="910" t="s">
        <v>190</v>
      </c>
      <c r="K807" s="1016">
        <v>0.0</v>
      </c>
      <c r="L807" s="1016">
        <v>0.0</v>
      </c>
      <c r="M807" s="1095"/>
      <c r="N807" s="1017">
        <v>46073.0</v>
      </c>
      <c r="O807" s="1096" t="s">
        <v>2732</v>
      </c>
      <c r="P807" s="1017">
        <v>46041.0</v>
      </c>
      <c r="Q807" s="1017">
        <v>46057.0</v>
      </c>
      <c r="R807" s="1097">
        <f t="shared" si="213"/>
        <v>16</v>
      </c>
      <c r="S807" s="1083"/>
      <c r="T807" s="1097">
        <f t="shared" ref="T807:T808" si="219">S807-P807</f>
        <v>-46041</v>
      </c>
      <c r="U807" s="1097">
        <f t="shared" ref="U807:U808" si="220">S807-Q807</f>
        <v>-46057</v>
      </c>
      <c r="V807" s="1083"/>
      <c r="W807" s="1127">
        <f t="shared" ref="W807:W808" si="221">V807-S807</f>
        <v>0</v>
      </c>
      <c r="X807" s="1127">
        <f t="shared" ref="X807:X808" si="222">V807-P807</f>
        <v>-46041</v>
      </c>
      <c r="Y807" s="1083"/>
      <c r="Z807" s="1097">
        <f>Y807-P807</f>
        <v>-46041</v>
      </c>
      <c r="AA807" s="1174"/>
      <c r="AB807" s="993" t="s">
        <v>2118</v>
      </c>
      <c r="AC807" s="1100" t="s">
        <v>2733</v>
      </c>
      <c r="AD807" s="1201"/>
      <c r="AE807" s="1201"/>
      <c r="AF807" s="1201"/>
      <c r="AG807" s="1201"/>
    </row>
    <row r="808" ht="13.5" hidden="1" customHeight="1">
      <c r="A808" s="604" t="b">
        <v>0</v>
      </c>
      <c r="B808" s="492" t="s">
        <v>113</v>
      </c>
      <c r="C808" s="492" t="s">
        <v>114</v>
      </c>
      <c r="D808" s="629" t="s">
        <v>408</v>
      </c>
      <c r="E808" s="629" t="s">
        <v>1333</v>
      </c>
      <c r="F808" s="606">
        <v>46054.0</v>
      </c>
      <c r="G808" s="860" t="s">
        <v>1304</v>
      </c>
      <c r="H808" s="704" t="s">
        <v>1555</v>
      </c>
      <c r="I808" s="492" t="s">
        <v>1556</v>
      </c>
      <c r="J808" s="492" t="s">
        <v>192</v>
      </c>
      <c r="K808" s="618">
        <v>0.0</v>
      </c>
      <c r="L808" s="618">
        <v>0.0</v>
      </c>
      <c r="M808" s="905">
        <v>64000.0</v>
      </c>
      <c r="N808" s="610">
        <v>46076.0</v>
      </c>
      <c r="O808" s="809" t="s">
        <v>2307</v>
      </c>
      <c r="P808" s="610">
        <v>46049.0</v>
      </c>
      <c r="Q808" s="610">
        <v>46052.0</v>
      </c>
      <c r="R808" s="980">
        <f t="shared" si="213"/>
        <v>3</v>
      </c>
      <c r="S808" s="613"/>
      <c r="T808" s="980">
        <f t="shared" si="219"/>
        <v>-46049</v>
      </c>
      <c r="U808" s="980">
        <f t="shared" si="220"/>
        <v>-46052</v>
      </c>
      <c r="V808" s="1080"/>
      <c r="W808" s="982">
        <f t="shared" si="221"/>
        <v>0</v>
      </c>
      <c r="X808" s="982">
        <f t="shared" si="222"/>
        <v>-46049</v>
      </c>
      <c r="Y808" s="613"/>
      <c r="Z808" s="612"/>
      <c r="AA808" s="975"/>
      <c r="AB808" s="901"/>
      <c r="AC808" s="706" t="s">
        <v>1557</v>
      </c>
      <c r="AD808" s="895"/>
      <c r="AE808" s="895"/>
      <c r="AF808" s="895"/>
      <c r="AG808" s="895"/>
    </row>
    <row r="809" ht="13.5" hidden="1" customHeight="1">
      <c r="A809" s="667" t="b">
        <v>0</v>
      </c>
      <c r="B809" s="635" t="s">
        <v>113</v>
      </c>
      <c r="C809" s="635" t="s">
        <v>114</v>
      </c>
      <c r="D809" s="492" t="s">
        <v>408</v>
      </c>
      <c r="E809" s="492" t="s">
        <v>1369</v>
      </c>
      <c r="F809" s="606">
        <v>46054.0</v>
      </c>
      <c r="G809" s="860" t="s">
        <v>1305</v>
      </c>
      <c r="H809" s="704" t="s">
        <v>1561</v>
      </c>
      <c r="I809" s="492" t="s">
        <v>1562</v>
      </c>
      <c r="J809" s="649" t="s">
        <v>190</v>
      </c>
      <c r="K809" s="643">
        <v>0.0</v>
      </c>
      <c r="L809" s="643">
        <v>0.0</v>
      </c>
      <c r="M809" s="1076"/>
      <c r="N809" s="639">
        <v>46072.0</v>
      </c>
      <c r="O809" s="945" t="s">
        <v>2307</v>
      </c>
      <c r="P809" s="639">
        <v>46071.0</v>
      </c>
      <c r="Q809" s="639">
        <v>46072.0</v>
      </c>
      <c r="R809" s="636"/>
      <c r="S809" s="638"/>
      <c r="T809" s="656"/>
      <c r="U809" s="656"/>
      <c r="V809" s="638"/>
      <c r="W809" s="640"/>
      <c r="X809" s="640"/>
      <c r="Y809" s="638"/>
      <c r="Z809" s="656"/>
      <c r="AA809" s="1077"/>
      <c r="AB809" s="993" t="s">
        <v>2530</v>
      </c>
      <c r="AC809" s="858" t="s">
        <v>1564</v>
      </c>
      <c r="AD809" s="990"/>
      <c r="AE809" s="990"/>
      <c r="AF809" s="990"/>
      <c r="AG809" s="990"/>
    </row>
    <row r="810" ht="13.5" hidden="1" customHeight="1">
      <c r="A810" s="604" t="b">
        <v>0</v>
      </c>
      <c r="B810" s="492" t="s">
        <v>113</v>
      </c>
      <c r="C810" s="492" t="s">
        <v>114</v>
      </c>
      <c r="D810" s="629" t="s">
        <v>408</v>
      </c>
      <c r="E810" s="629" t="s">
        <v>1333</v>
      </c>
      <c r="F810" s="606">
        <v>46054.0</v>
      </c>
      <c r="G810" s="860" t="s">
        <v>1305</v>
      </c>
      <c r="H810" s="931" t="s">
        <v>1571</v>
      </c>
      <c r="I810" s="492" t="s">
        <v>1572</v>
      </c>
      <c r="J810" s="492" t="s">
        <v>190</v>
      </c>
      <c r="K810" s="618">
        <v>0.0</v>
      </c>
      <c r="L810" s="618">
        <v>0.0</v>
      </c>
      <c r="M810" s="622"/>
      <c r="N810" s="610">
        <v>46070.0</v>
      </c>
      <c r="O810" s="809"/>
      <c r="P810" s="610">
        <v>46038.0</v>
      </c>
      <c r="Q810" s="610">
        <v>46044.0</v>
      </c>
      <c r="R810" s="980">
        <f t="shared" ref="R810:R827" si="223">Q810-P810</f>
        <v>6</v>
      </c>
      <c r="S810" s="610"/>
      <c r="T810" s="980"/>
      <c r="U810" s="980"/>
      <c r="V810" s="1080"/>
      <c r="W810" s="982">
        <f t="shared" ref="W810:W812" si="224">V810-S810</f>
        <v>0</v>
      </c>
      <c r="X810" s="982">
        <f t="shared" ref="X810:X812" si="225">V810-P810</f>
        <v>-46038</v>
      </c>
      <c r="Y810" s="613"/>
      <c r="Z810" s="612"/>
      <c r="AA810" s="975"/>
      <c r="AB810" s="901" t="s">
        <v>1477</v>
      </c>
      <c r="AC810" s="706" t="s">
        <v>1573</v>
      </c>
      <c r="AD810" s="895"/>
      <c r="AE810" s="895"/>
      <c r="AF810" s="895"/>
      <c r="AG810" s="895"/>
    </row>
    <row r="811" ht="13.5" hidden="1" customHeight="1">
      <c r="A811" s="604" t="b">
        <v>0</v>
      </c>
      <c r="B811" s="492" t="s">
        <v>113</v>
      </c>
      <c r="C811" s="492" t="s">
        <v>114</v>
      </c>
      <c r="D811" s="492" t="s">
        <v>408</v>
      </c>
      <c r="E811" s="492" t="s">
        <v>1333</v>
      </c>
      <c r="F811" s="606">
        <v>46054.0</v>
      </c>
      <c r="G811" s="860" t="s">
        <v>1303</v>
      </c>
      <c r="H811" s="617" t="s">
        <v>2731</v>
      </c>
      <c r="I811" s="924" t="s">
        <v>998</v>
      </c>
      <c r="J811" s="924" t="s">
        <v>190</v>
      </c>
      <c r="K811" s="618">
        <v>0.0</v>
      </c>
      <c r="L811" s="618">
        <v>0.0</v>
      </c>
      <c r="M811" s="622"/>
      <c r="N811" s="610">
        <v>46073.0</v>
      </c>
      <c r="O811" s="860" t="s">
        <v>2732</v>
      </c>
      <c r="P811" s="610">
        <v>46041.0</v>
      </c>
      <c r="Q811" s="610">
        <v>46057.0</v>
      </c>
      <c r="R811" s="980">
        <f t="shared" si="223"/>
        <v>16</v>
      </c>
      <c r="S811" s="613"/>
      <c r="T811" s="612">
        <f t="shared" ref="T811:T812" si="226">S811-P811</f>
        <v>-46041</v>
      </c>
      <c r="U811" s="612">
        <f t="shared" ref="U811:U812" si="227">S811-Q811</f>
        <v>-46057</v>
      </c>
      <c r="V811" s="1080"/>
      <c r="W811" s="982">
        <f t="shared" si="224"/>
        <v>0</v>
      </c>
      <c r="X811" s="982">
        <f t="shared" si="225"/>
        <v>-46041</v>
      </c>
      <c r="Y811" s="613"/>
      <c r="Z811" s="612">
        <f t="shared" ref="Z811:Z812" si="228">Y811-P811</f>
        <v>-46041</v>
      </c>
      <c r="AA811" s="975"/>
      <c r="AB811" s="901"/>
      <c r="AC811" s="706" t="s">
        <v>2733</v>
      </c>
      <c r="AD811" s="715"/>
      <c r="AE811" s="715"/>
      <c r="AF811" s="715"/>
      <c r="AG811" s="715"/>
    </row>
    <row r="812" ht="13.5" hidden="1" customHeight="1">
      <c r="A812" s="1014" t="b">
        <v>0</v>
      </c>
      <c r="B812" s="1082" t="s">
        <v>113</v>
      </c>
      <c r="C812" s="1082" t="s">
        <v>114</v>
      </c>
      <c r="D812" s="645" t="s">
        <v>408</v>
      </c>
      <c r="E812" s="645" t="s">
        <v>1333</v>
      </c>
      <c r="F812" s="919">
        <v>46054.0</v>
      </c>
      <c r="G812" s="902" t="s">
        <v>1304</v>
      </c>
      <c r="H812" s="645" t="s">
        <v>2731</v>
      </c>
      <c r="I812" s="920" t="s">
        <v>998</v>
      </c>
      <c r="J812" s="920" t="s">
        <v>190</v>
      </c>
      <c r="K812" s="1016">
        <v>0.0</v>
      </c>
      <c r="L812" s="1016">
        <v>0.0</v>
      </c>
      <c r="M812" s="1095"/>
      <c r="N812" s="1017">
        <v>46073.0</v>
      </c>
      <c r="O812" s="1096" t="s">
        <v>2732</v>
      </c>
      <c r="P812" s="1017">
        <v>46041.0</v>
      </c>
      <c r="Q812" s="1017">
        <v>46057.0</v>
      </c>
      <c r="R812" s="1097">
        <f t="shared" si="223"/>
        <v>16</v>
      </c>
      <c r="S812" s="1083"/>
      <c r="T812" s="1097">
        <f t="shared" si="226"/>
        <v>-46041</v>
      </c>
      <c r="U812" s="1097">
        <f t="shared" si="227"/>
        <v>-46057</v>
      </c>
      <c r="V812" s="1083"/>
      <c r="W812" s="1127">
        <f t="shared" si="224"/>
        <v>0</v>
      </c>
      <c r="X812" s="1127">
        <f t="shared" si="225"/>
        <v>-46041</v>
      </c>
      <c r="Y812" s="1083"/>
      <c r="Z812" s="1097">
        <f t="shared" si="228"/>
        <v>-46041</v>
      </c>
      <c r="AA812" s="1174"/>
      <c r="AB812" s="989"/>
      <c r="AC812" s="1100" t="s">
        <v>2733</v>
      </c>
      <c r="AD812" s="1201"/>
      <c r="AE812" s="1201"/>
      <c r="AF812" s="1201"/>
      <c r="AG812" s="1201"/>
    </row>
    <row r="813" ht="13.5" hidden="1" customHeight="1">
      <c r="A813" s="604" t="b">
        <v>0</v>
      </c>
      <c r="B813" s="492" t="s">
        <v>113</v>
      </c>
      <c r="C813" s="492" t="s">
        <v>114</v>
      </c>
      <c r="D813" s="492" t="s">
        <v>408</v>
      </c>
      <c r="E813" s="492" t="s">
        <v>1421</v>
      </c>
      <c r="F813" s="606">
        <v>46054.0</v>
      </c>
      <c r="G813" s="860" t="s">
        <v>1305</v>
      </c>
      <c r="H813" s="813" t="s">
        <v>1558</v>
      </c>
      <c r="I813" s="492" t="s">
        <v>1559</v>
      </c>
      <c r="J813" s="492" t="s">
        <v>190</v>
      </c>
      <c r="K813" s="618">
        <v>0.0</v>
      </c>
      <c r="L813" s="618">
        <v>0.0</v>
      </c>
      <c r="M813" s="622"/>
      <c r="N813" s="610">
        <v>46070.0</v>
      </c>
      <c r="O813" s="809" t="s">
        <v>2307</v>
      </c>
      <c r="P813" s="610">
        <v>46069.0</v>
      </c>
      <c r="Q813" s="610">
        <v>46069.0</v>
      </c>
      <c r="R813" s="636">
        <f t="shared" si="223"/>
        <v>0</v>
      </c>
      <c r="S813" s="613"/>
      <c r="T813" s="612"/>
      <c r="U813" s="612"/>
      <c r="V813" s="1080"/>
      <c r="W813" s="982"/>
      <c r="X813" s="982"/>
      <c r="Y813" s="613"/>
      <c r="Z813" s="612"/>
      <c r="AA813" s="975"/>
      <c r="AB813" s="901" t="s">
        <v>2317</v>
      </c>
      <c r="AC813" s="706" t="s">
        <v>1560</v>
      </c>
      <c r="AD813" s="895"/>
      <c r="AE813" s="895"/>
      <c r="AF813" s="895"/>
      <c r="AG813" s="895"/>
    </row>
    <row r="814" ht="13.5" hidden="1" customHeight="1">
      <c r="A814" s="604" t="b">
        <v>0</v>
      </c>
      <c r="B814" s="492" t="s">
        <v>114</v>
      </c>
      <c r="C814" s="492" t="s">
        <v>114</v>
      </c>
      <c r="D814" s="492" t="s">
        <v>408</v>
      </c>
      <c r="E814" s="629" t="s">
        <v>1333</v>
      </c>
      <c r="F814" s="606">
        <v>45992.0</v>
      </c>
      <c r="G814" s="902" t="s">
        <v>1305</v>
      </c>
      <c r="H814" s="634" t="s">
        <v>2734</v>
      </c>
      <c r="I814" s="629" t="s">
        <v>2735</v>
      </c>
      <c r="J814" s="492" t="s">
        <v>190</v>
      </c>
      <c r="K814" s="618"/>
      <c r="L814" s="618"/>
      <c r="M814" s="622"/>
      <c r="N814" s="610">
        <v>45664.0</v>
      </c>
      <c r="O814" s="675" t="s">
        <v>2736</v>
      </c>
      <c r="P814" s="610">
        <v>46007.0</v>
      </c>
      <c r="Q814" s="610">
        <v>46008.0</v>
      </c>
      <c r="R814" s="612">
        <f t="shared" si="223"/>
        <v>1</v>
      </c>
      <c r="S814" s="613"/>
      <c r="T814" s="612">
        <f t="shared" ref="T814:T815" si="229">S814-P814</f>
        <v>-46007</v>
      </c>
      <c r="U814" s="612">
        <f t="shared" ref="U814:U815" si="230">S814-Q814</f>
        <v>-46008</v>
      </c>
      <c r="V814" s="114"/>
      <c r="W814" s="114"/>
      <c r="X814" s="114"/>
      <c r="Y814" s="613"/>
      <c r="Z814" s="612">
        <f>Y814-P814</f>
        <v>-46007</v>
      </c>
      <c r="AA814" s="741"/>
      <c r="AB814" s="895" t="s">
        <v>2590</v>
      </c>
      <c r="AC814" s="616" t="s">
        <v>2737</v>
      </c>
      <c r="AD814" s="895"/>
      <c r="AE814" s="895"/>
      <c r="AF814" s="895"/>
      <c r="AG814" s="895"/>
    </row>
    <row r="815" ht="13.5" hidden="1" customHeight="1">
      <c r="A815" s="1037" t="b">
        <v>0</v>
      </c>
      <c r="B815" s="1038" t="s">
        <v>113</v>
      </c>
      <c r="C815" s="1038" t="s">
        <v>114</v>
      </c>
      <c r="D815" s="492" t="s">
        <v>408</v>
      </c>
      <c r="E815" s="649" t="s">
        <v>1333</v>
      </c>
      <c r="F815" s="606">
        <v>46054.0</v>
      </c>
      <c r="G815" s="860" t="s">
        <v>1307</v>
      </c>
      <c r="H815" s="649" t="s">
        <v>1515</v>
      </c>
      <c r="I815" s="649" t="s">
        <v>1516</v>
      </c>
      <c r="J815" s="649" t="s">
        <v>190</v>
      </c>
      <c r="K815" s="1039">
        <v>0.0</v>
      </c>
      <c r="L815" s="1039">
        <v>0.0</v>
      </c>
      <c r="M815" s="1129"/>
      <c r="N815" s="1202">
        <v>46069.0</v>
      </c>
      <c r="O815" s="809" t="s">
        <v>2738</v>
      </c>
      <c r="P815" s="1040">
        <v>46058.0</v>
      </c>
      <c r="Q815" s="1040">
        <v>46059.0</v>
      </c>
      <c r="R815" s="1133">
        <f t="shared" si="223"/>
        <v>1</v>
      </c>
      <c r="S815" s="610">
        <v>46066.0</v>
      </c>
      <c r="T815" s="980">
        <f t="shared" si="229"/>
        <v>8</v>
      </c>
      <c r="U815" s="980">
        <f t="shared" si="230"/>
        <v>7</v>
      </c>
      <c r="V815" s="610"/>
      <c r="W815" s="982">
        <f t="shared" ref="W815:W818" si="231">V815-S815</f>
        <v>-46066</v>
      </c>
      <c r="X815" s="982">
        <f t="shared" ref="X815:X818" si="232">V815-P815</f>
        <v>-46058</v>
      </c>
      <c r="Y815" s="1130"/>
      <c r="Z815" s="1132"/>
      <c r="AA815" s="975"/>
      <c r="AB815" s="993" t="s">
        <v>2118</v>
      </c>
      <c r="AC815" s="706" t="s">
        <v>2739</v>
      </c>
      <c r="AD815" s="895"/>
      <c r="AE815" s="895"/>
      <c r="AF815" s="895"/>
      <c r="AG815" s="895"/>
    </row>
    <row r="816" ht="13.5" hidden="1" customHeight="1">
      <c r="A816" s="604" t="b">
        <v>0</v>
      </c>
      <c r="B816" s="492" t="s">
        <v>113</v>
      </c>
      <c r="C816" s="492" t="s">
        <v>114</v>
      </c>
      <c r="D816" s="629" t="s">
        <v>480</v>
      </c>
      <c r="E816" s="629" t="s">
        <v>1356</v>
      </c>
      <c r="F816" s="606">
        <v>46023.0</v>
      </c>
      <c r="G816" s="860" t="s">
        <v>1303</v>
      </c>
      <c r="H816" s="704" t="s">
        <v>2740</v>
      </c>
      <c r="I816" s="492" t="s">
        <v>2741</v>
      </c>
      <c r="J816" s="492" t="s">
        <v>190</v>
      </c>
      <c r="K816" s="618">
        <v>0.0</v>
      </c>
      <c r="L816" s="618">
        <v>0.0</v>
      </c>
      <c r="M816" s="622"/>
      <c r="N816" s="610"/>
      <c r="O816" s="492"/>
      <c r="P816" s="610">
        <v>46038.0</v>
      </c>
      <c r="Q816" s="610">
        <v>46042.0</v>
      </c>
      <c r="R816" s="980">
        <f t="shared" si="223"/>
        <v>4</v>
      </c>
      <c r="S816" s="613"/>
      <c r="T816" s="612"/>
      <c r="U816" s="612"/>
      <c r="V816" s="1080"/>
      <c r="W816" s="982">
        <f t="shared" si="231"/>
        <v>0</v>
      </c>
      <c r="X816" s="982">
        <f t="shared" si="232"/>
        <v>-46038</v>
      </c>
      <c r="Y816" s="613"/>
      <c r="Z816" s="612"/>
      <c r="AA816" s="741"/>
      <c r="AB816" s="895"/>
      <c r="AC816" s="616" t="s">
        <v>2742</v>
      </c>
      <c r="AD816" s="895"/>
      <c r="AE816" s="895"/>
      <c r="AF816" s="895"/>
      <c r="AG816" s="895"/>
    </row>
    <row r="817" ht="13.5" hidden="1" customHeight="1">
      <c r="A817" s="604" t="b">
        <v>0</v>
      </c>
      <c r="B817" s="492" t="s">
        <v>114</v>
      </c>
      <c r="C817" s="492" t="s">
        <v>114</v>
      </c>
      <c r="D817" s="492" t="s">
        <v>480</v>
      </c>
      <c r="E817" s="492" t="s">
        <v>1333</v>
      </c>
      <c r="F817" s="606">
        <v>46023.0</v>
      </c>
      <c r="G817" s="860" t="s">
        <v>1313</v>
      </c>
      <c r="H817" s="617" t="s">
        <v>2743</v>
      </c>
      <c r="I817" s="492" t="s">
        <v>1335</v>
      </c>
      <c r="J817" s="492" t="s">
        <v>190</v>
      </c>
      <c r="K817" s="618">
        <v>0.0</v>
      </c>
      <c r="L817" s="618">
        <v>0.0</v>
      </c>
      <c r="M817" s="622">
        <v>17000.0</v>
      </c>
      <c r="N817" s="610">
        <v>46035.0</v>
      </c>
      <c r="O817" s="492" t="s">
        <v>2744</v>
      </c>
      <c r="P817" s="610">
        <v>46031.0</v>
      </c>
      <c r="Q817" s="610">
        <v>46034.0</v>
      </c>
      <c r="R817" s="980">
        <f t="shared" si="223"/>
        <v>3</v>
      </c>
      <c r="S817" s="610">
        <v>46034.0</v>
      </c>
      <c r="T817" s="612">
        <f t="shared" ref="T817:T821" si="233">S817-P817</f>
        <v>3</v>
      </c>
      <c r="U817" s="612">
        <f t="shared" ref="U817:U821" si="234">S817-Q817</f>
        <v>0</v>
      </c>
      <c r="V817" s="1080"/>
      <c r="W817" s="982">
        <f t="shared" si="231"/>
        <v>-46034</v>
      </c>
      <c r="X817" s="982">
        <f t="shared" si="232"/>
        <v>-46031</v>
      </c>
      <c r="Y817" s="613"/>
      <c r="Z817" s="612">
        <f t="shared" ref="Z817:Z821" si="235">Y817-P817</f>
        <v>-46031</v>
      </c>
      <c r="AA817" s="741"/>
      <c r="AB817" s="715"/>
      <c r="AC817" s="492" t="s">
        <v>2745</v>
      </c>
      <c r="AD817" s="715"/>
      <c r="AE817" s="715"/>
      <c r="AF817" s="715"/>
      <c r="AG817" s="715"/>
    </row>
    <row r="818" ht="13.5" hidden="1" customHeight="1">
      <c r="A818" s="604" t="b">
        <v>0</v>
      </c>
      <c r="B818" s="492" t="s">
        <v>1538</v>
      </c>
      <c r="C818" s="492" t="s">
        <v>113</v>
      </c>
      <c r="D818" s="492" t="s">
        <v>480</v>
      </c>
      <c r="E818" s="629" t="s">
        <v>1369</v>
      </c>
      <c r="F818" s="606">
        <v>46023.0</v>
      </c>
      <c r="G818" s="902" t="s">
        <v>1303</v>
      </c>
      <c r="H818" s="963" t="s">
        <v>2746</v>
      </c>
      <c r="I818" s="973" t="s">
        <v>2747</v>
      </c>
      <c r="J818" s="492" t="s">
        <v>190</v>
      </c>
      <c r="K818" s="608">
        <v>0.0</v>
      </c>
      <c r="L818" s="608">
        <v>0.0</v>
      </c>
      <c r="M818" s="609">
        <v>58000.0</v>
      </c>
      <c r="N818" s="610"/>
      <c r="O818" s="492"/>
      <c r="P818" s="1000">
        <v>45973.0</v>
      </c>
      <c r="Q818" s="999">
        <v>45990.0</v>
      </c>
      <c r="R818" s="980">
        <f t="shared" si="223"/>
        <v>17</v>
      </c>
      <c r="S818" s="613"/>
      <c r="T818" s="612">
        <f t="shared" si="233"/>
        <v>-45973</v>
      </c>
      <c r="U818" s="612">
        <f t="shared" si="234"/>
        <v>-45990</v>
      </c>
      <c r="V818" s="1080"/>
      <c r="W818" s="982">
        <f t="shared" si="231"/>
        <v>0</v>
      </c>
      <c r="X818" s="982">
        <f t="shared" si="232"/>
        <v>-45973</v>
      </c>
      <c r="Y818" s="1177"/>
      <c r="Z818" s="612">
        <f t="shared" si="235"/>
        <v>-45973</v>
      </c>
      <c r="AA818" s="741"/>
      <c r="AB818" s="742"/>
      <c r="AC818" s="620"/>
      <c r="AD818" s="742"/>
      <c r="AE818" s="742"/>
      <c r="AF818" s="742"/>
      <c r="AG818" s="742"/>
    </row>
    <row r="819" ht="13.5" hidden="1" customHeight="1">
      <c r="A819" s="604" t="b">
        <v>0</v>
      </c>
      <c r="B819" s="492" t="s">
        <v>1538</v>
      </c>
      <c r="C819" s="492" t="s">
        <v>270</v>
      </c>
      <c r="D819" s="492" t="s">
        <v>408</v>
      </c>
      <c r="E819" s="492" t="s">
        <v>1382</v>
      </c>
      <c r="F819" s="606">
        <v>45992.0</v>
      </c>
      <c r="G819" s="1072"/>
      <c r="H819" s="617" t="s">
        <v>2748</v>
      </c>
      <c r="I819" s="492" t="s">
        <v>2749</v>
      </c>
      <c r="J819" s="492" t="s">
        <v>190</v>
      </c>
      <c r="K819" s="618">
        <v>0.0</v>
      </c>
      <c r="L819" s="618">
        <v>0.0</v>
      </c>
      <c r="M819" s="622"/>
      <c r="N819" s="610"/>
      <c r="O819" s="492"/>
      <c r="P819" s="610">
        <v>46010.0</v>
      </c>
      <c r="Q819" s="610">
        <v>46017.0</v>
      </c>
      <c r="R819" s="612">
        <f t="shared" si="223"/>
        <v>7</v>
      </c>
      <c r="S819" s="613"/>
      <c r="T819" s="612">
        <f t="shared" si="233"/>
        <v>-46010</v>
      </c>
      <c r="U819" s="612">
        <f t="shared" si="234"/>
        <v>-46017</v>
      </c>
      <c r="V819" s="114"/>
      <c r="W819" s="114"/>
      <c r="X819" s="114"/>
      <c r="Y819" s="613"/>
      <c r="Z819" s="612">
        <f t="shared" si="235"/>
        <v>-46010</v>
      </c>
      <c r="AA819" s="741"/>
      <c r="AB819" s="895"/>
      <c r="AC819" s="616" t="s">
        <v>2750</v>
      </c>
      <c r="AD819" s="895"/>
      <c r="AE819" s="895"/>
      <c r="AF819" s="895"/>
      <c r="AG819" s="895"/>
    </row>
    <row r="820" ht="13.5" hidden="1" customHeight="1">
      <c r="A820" s="604" t="b">
        <v>1</v>
      </c>
      <c r="B820" s="492" t="s">
        <v>1538</v>
      </c>
      <c r="C820" s="492" t="s">
        <v>270</v>
      </c>
      <c r="D820" s="492" t="s">
        <v>408</v>
      </c>
      <c r="E820" s="629" t="s">
        <v>1333</v>
      </c>
      <c r="F820" s="606">
        <v>45992.0</v>
      </c>
      <c r="G820" s="1138"/>
      <c r="H820" s="617" t="s">
        <v>2751</v>
      </c>
      <c r="I820" s="492" t="s">
        <v>2752</v>
      </c>
      <c r="J820" s="492" t="s">
        <v>190</v>
      </c>
      <c r="K820" s="608">
        <v>0.0</v>
      </c>
      <c r="L820" s="608">
        <v>0.0</v>
      </c>
      <c r="M820" s="609"/>
      <c r="N820" s="613"/>
      <c r="O820" s="613"/>
      <c r="P820" s="610">
        <v>45994.0</v>
      </c>
      <c r="Q820" s="610">
        <v>45995.0</v>
      </c>
      <c r="R820" s="612">
        <f t="shared" si="223"/>
        <v>1</v>
      </c>
      <c r="S820" s="613"/>
      <c r="T820" s="612">
        <f t="shared" si="233"/>
        <v>-45994</v>
      </c>
      <c r="U820" s="612">
        <f t="shared" si="234"/>
        <v>-45995</v>
      </c>
      <c r="V820" s="114"/>
      <c r="W820" s="114"/>
      <c r="X820" s="114"/>
      <c r="Y820" s="613"/>
      <c r="Z820" s="612">
        <f t="shared" si="235"/>
        <v>-45994</v>
      </c>
      <c r="AA820" s="741"/>
      <c r="AB820" s="895"/>
      <c r="AC820" s="616" t="s">
        <v>2753</v>
      </c>
      <c r="AD820" s="895"/>
      <c r="AE820" s="895"/>
      <c r="AF820" s="895"/>
      <c r="AG820" s="895"/>
    </row>
    <row r="821" ht="13.5" hidden="1" customHeight="1">
      <c r="A821" s="604" t="b">
        <v>0</v>
      </c>
      <c r="B821" s="492" t="s">
        <v>114</v>
      </c>
      <c r="C821" s="492" t="s">
        <v>114</v>
      </c>
      <c r="D821" s="492" t="s">
        <v>408</v>
      </c>
      <c r="E821" s="492" t="s">
        <v>1337</v>
      </c>
      <c r="F821" s="606">
        <v>45992.0</v>
      </c>
      <c r="G821" s="1072"/>
      <c r="H821" s="492" t="s">
        <v>2754</v>
      </c>
      <c r="I821" s="492" t="s">
        <v>1350</v>
      </c>
      <c r="J821" s="492" t="s">
        <v>190</v>
      </c>
      <c r="K821" s="618">
        <v>0.0</v>
      </c>
      <c r="L821" s="618">
        <v>8000.0</v>
      </c>
      <c r="M821" s="609">
        <v>61000.0</v>
      </c>
      <c r="N821" s="610"/>
      <c r="O821" s="492"/>
      <c r="P821" s="610">
        <v>45989.0</v>
      </c>
      <c r="Q821" s="610">
        <v>45990.0</v>
      </c>
      <c r="R821" s="612">
        <f t="shared" si="223"/>
        <v>1</v>
      </c>
      <c r="S821" s="613"/>
      <c r="T821" s="612">
        <f t="shared" si="233"/>
        <v>-45989</v>
      </c>
      <c r="U821" s="612">
        <f t="shared" si="234"/>
        <v>-45990</v>
      </c>
      <c r="V821" s="114"/>
      <c r="W821" s="114"/>
      <c r="X821" s="114"/>
      <c r="Y821" s="613"/>
      <c r="Z821" s="612">
        <f t="shared" si="235"/>
        <v>-45989</v>
      </c>
      <c r="AA821" s="741"/>
      <c r="AB821" s="895"/>
      <c r="AC821" s="616" t="s">
        <v>2755</v>
      </c>
      <c r="AD821" s="895"/>
      <c r="AE821" s="895"/>
      <c r="AF821" s="895"/>
      <c r="AG821" s="895"/>
    </row>
    <row r="822" ht="13.5" hidden="1" customHeight="1">
      <c r="A822" s="604" t="b">
        <v>0</v>
      </c>
      <c r="B822" s="492" t="s">
        <v>113</v>
      </c>
      <c r="C822" s="492" t="s">
        <v>114</v>
      </c>
      <c r="D822" s="629" t="s">
        <v>408</v>
      </c>
      <c r="E822" s="629" t="s">
        <v>1356</v>
      </c>
      <c r="F822" s="606">
        <v>46054.0</v>
      </c>
      <c r="G822" s="860" t="s">
        <v>1305</v>
      </c>
      <c r="H822" s="931" t="s">
        <v>1373</v>
      </c>
      <c r="I822" s="492" t="s">
        <v>1374</v>
      </c>
      <c r="J822" s="492" t="s">
        <v>190</v>
      </c>
      <c r="K822" s="618">
        <v>0.0</v>
      </c>
      <c r="L822" s="618">
        <v>0.0</v>
      </c>
      <c r="M822" s="622"/>
      <c r="N822" s="610">
        <v>46069.0</v>
      </c>
      <c r="O822" s="809" t="s">
        <v>2756</v>
      </c>
      <c r="P822" s="610">
        <v>46065.0</v>
      </c>
      <c r="Q822" s="610">
        <v>46067.0</v>
      </c>
      <c r="R822" s="636">
        <f t="shared" si="223"/>
        <v>2</v>
      </c>
      <c r="S822" s="613"/>
      <c r="T822" s="612"/>
      <c r="U822" s="612"/>
      <c r="V822" s="1080"/>
      <c r="W822" s="982"/>
      <c r="X822" s="982"/>
      <c r="Y822" s="613"/>
      <c r="Z822" s="612"/>
      <c r="AA822" s="975"/>
      <c r="AB822" s="901" t="s">
        <v>1477</v>
      </c>
      <c r="AC822" s="706" t="s">
        <v>1375</v>
      </c>
      <c r="AD822" s="895"/>
      <c r="AE822" s="895"/>
      <c r="AF822" s="895"/>
      <c r="AG822" s="895"/>
    </row>
    <row r="823" ht="13.5" hidden="1" customHeight="1">
      <c r="A823" s="604" t="b">
        <v>0</v>
      </c>
      <c r="B823" s="492" t="s">
        <v>135</v>
      </c>
      <c r="C823" s="492" t="s">
        <v>114</v>
      </c>
      <c r="D823" s="492" t="s">
        <v>408</v>
      </c>
      <c r="E823" s="492" t="s">
        <v>1333</v>
      </c>
      <c r="F823" s="606">
        <v>46054.0</v>
      </c>
      <c r="G823" s="860" t="s">
        <v>1305</v>
      </c>
      <c r="H823" s="813" t="s">
        <v>1528</v>
      </c>
      <c r="I823" s="492" t="s">
        <v>1529</v>
      </c>
      <c r="J823" s="492" t="s">
        <v>190</v>
      </c>
      <c r="K823" s="618">
        <v>0.0</v>
      </c>
      <c r="L823" s="618">
        <v>0.0</v>
      </c>
      <c r="M823" s="622"/>
      <c r="N823" s="610">
        <v>46069.0</v>
      </c>
      <c r="O823" s="1105" t="s">
        <v>2595</v>
      </c>
      <c r="P823" s="610">
        <v>46063.0</v>
      </c>
      <c r="Q823" s="610">
        <v>46069.0</v>
      </c>
      <c r="R823" s="636">
        <f t="shared" si="223"/>
        <v>6</v>
      </c>
      <c r="S823" s="613"/>
      <c r="T823" s="612"/>
      <c r="U823" s="612"/>
      <c r="V823" s="1080"/>
      <c r="W823" s="982"/>
      <c r="X823" s="982"/>
      <c r="Y823" s="613"/>
      <c r="Z823" s="612"/>
      <c r="AA823" s="975"/>
      <c r="AB823" s="901" t="s">
        <v>1477</v>
      </c>
      <c r="AC823" s="706" t="s">
        <v>2757</v>
      </c>
      <c r="AD823" s="895"/>
      <c r="AE823" s="895"/>
      <c r="AF823" s="895"/>
      <c r="AG823" s="895"/>
    </row>
    <row r="824" ht="13.5" hidden="1" customHeight="1">
      <c r="A824" s="985" t="b">
        <v>0</v>
      </c>
      <c r="B824" s="986" t="s">
        <v>135</v>
      </c>
      <c r="C824" s="986" t="s">
        <v>134</v>
      </c>
      <c r="D824" s="629" t="s">
        <v>408</v>
      </c>
      <c r="E824" s="645" t="s">
        <v>1511</v>
      </c>
      <c r="F824" s="919">
        <v>46054.0</v>
      </c>
      <c r="G824" s="1196" t="s">
        <v>1305</v>
      </c>
      <c r="H824" s="645" t="s">
        <v>1633</v>
      </c>
      <c r="I824" s="645" t="s">
        <v>1634</v>
      </c>
      <c r="J824" s="645" t="s">
        <v>190</v>
      </c>
      <c r="K824" s="987">
        <v>0.0</v>
      </c>
      <c r="L824" s="987">
        <v>0.0</v>
      </c>
      <c r="M824" s="1104"/>
      <c r="N824" s="1107"/>
      <c r="O824" s="1186"/>
      <c r="P824" s="988">
        <v>46073.0</v>
      </c>
      <c r="Q824" s="988">
        <v>46080.0</v>
      </c>
      <c r="R824" s="1106">
        <f t="shared" si="223"/>
        <v>7</v>
      </c>
      <c r="S824" s="1107"/>
      <c r="T824" s="1108"/>
      <c r="U824" s="1108"/>
      <c r="V824" s="1107"/>
      <c r="W824" s="1176"/>
      <c r="X824" s="1176"/>
      <c r="Y824" s="1107"/>
      <c r="Z824" s="1108"/>
      <c r="AA824" s="1166"/>
      <c r="AB824" s="989"/>
      <c r="AC824" s="1203"/>
      <c r="AD824" s="1010"/>
      <c r="AE824" s="1010"/>
      <c r="AF824" s="1010"/>
      <c r="AG824" s="1010"/>
    </row>
    <row r="825" ht="13.5" hidden="1" customHeight="1">
      <c r="A825" s="604" t="b">
        <v>0</v>
      </c>
      <c r="B825" s="492" t="s">
        <v>136</v>
      </c>
      <c r="C825" s="492" t="s">
        <v>136</v>
      </c>
      <c r="D825" s="492" t="s">
        <v>408</v>
      </c>
      <c r="E825" s="492" t="s">
        <v>1369</v>
      </c>
      <c r="F825" s="606">
        <v>46054.0</v>
      </c>
      <c r="G825" s="860" t="s">
        <v>1305</v>
      </c>
      <c r="H825" s="813" t="s">
        <v>2758</v>
      </c>
      <c r="I825" s="492" t="s">
        <v>2759</v>
      </c>
      <c r="J825" s="492" t="s">
        <v>190</v>
      </c>
      <c r="K825" s="618">
        <v>0.0</v>
      </c>
      <c r="L825" s="618">
        <v>0.0</v>
      </c>
      <c r="M825" s="622"/>
      <c r="N825" s="610"/>
      <c r="O825" s="809"/>
      <c r="P825" s="610">
        <v>46063.0</v>
      </c>
      <c r="Q825" s="610">
        <v>46066.0</v>
      </c>
      <c r="R825" s="636">
        <f t="shared" si="223"/>
        <v>3</v>
      </c>
      <c r="S825" s="613"/>
      <c r="T825" s="612"/>
      <c r="U825" s="612"/>
      <c r="V825" s="1080"/>
      <c r="W825" s="982"/>
      <c r="X825" s="982"/>
      <c r="Y825" s="613"/>
      <c r="Z825" s="612"/>
      <c r="AA825" s="975"/>
      <c r="AB825" s="901" t="s">
        <v>2118</v>
      </c>
      <c r="AC825" s="706" t="s">
        <v>2760</v>
      </c>
      <c r="AD825" s="895"/>
      <c r="AE825" s="895"/>
      <c r="AF825" s="895"/>
      <c r="AG825" s="895"/>
    </row>
    <row r="826" ht="13.5" hidden="1" customHeight="1">
      <c r="A826" s="604" t="b">
        <v>1</v>
      </c>
      <c r="B826" s="492" t="s">
        <v>113</v>
      </c>
      <c r="C826" s="492" t="s">
        <v>270</v>
      </c>
      <c r="D826" s="492" t="s">
        <v>408</v>
      </c>
      <c r="E826" s="629" t="s">
        <v>2388</v>
      </c>
      <c r="F826" s="606">
        <v>45992.0</v>
      </c>
      <c r="G826" s="1138"/>
      <c r="H826" s="634" t="s">
        <v>2761</v>
      </c>
      <c r="I826" s="492" t="s">
        <v>2762</v>
      </c>
      <c r="J826" s="492" t="s">
        <v>190</v>
      </c>
      <c r="K826" s="608">
        <v>0.0</v>
      </c>
      <c r="L826" s="608">
        <v>0.0</v>
      </c>
      <c r="M826" s="609"/>
      <c r="N826" s="610"/>
      <c r="O826" s="492" t="s">
        <v>2763</v>
      </c>
      <c r="P826" s="610">
        <v>45993.0</v>
      </c>
      <c r="Q826" s="610">
        <v>45994.0</v>
      </c>
      <c r="R826" s="612">
        <f t="shared" si="223"/>
        <v>1</v>
      </c>
      <c r="S826" s="613"/>
      <c r="T826" s="612">
        <f t="shared" ref="T826:T827" si="236">S826-P826</f>
        <v>-45993</v>
      </c>
      <c r="U826" s="612">
        <f t="shared" ref="U826:U827" si="237">S826-Q826</f>
        <v>-45994</v>
      </c>
      <c r="V826" s="114"/>
      <c r="W826" s="114"/>
      <c r="X826" s="114"/>
      <c r="Y826" s="613"/>
      <c r="Z826" s="612">
        <f t="shared" ref="Z826:Z827" si="238">Y826-P826</f>
        <v>-45993</v>
      </c>
      <c r="AA826" s="741"/>
      <c r="AB826" s="742"/>
      <c r="AC826" s="620"/>
      <c r="AD826" s="742"/>
      <c r="AE826" s="742"/>
      <c r="AF826" s="742"/>
      <c r="AG826" s="742"/>
    </row>
    <row r="827" ht="13.5" hidden="1" customHeight="1">
      <c r="A827" s="604" t="b">
        <v>0</v>
      </c>
      <c r="B827" s="492" t="s">
        <v>113</v>
      </c>
      <c r="C827" s="492" t="s">
        <v>114</v>
      </c>
      <c r="D827" s="492" t="s">
        <v>408</v>
      </c>
      <c r="E827" s="492" t="s">
        <v>1333</v>
      </c>
      <c r="F827" s="606">
        <v>45992.0</v>
      </c>
      <c r="G827" s="1072"/>
      <c r="H827" s="617" t="s">
        <v>2764</v>
      </c>
      <c r="I827" s="492" t="s">
        <v>1583</v>
      </c>
      <c r="J827" s="492" t="s">
        <v>190</v>
      </c>
      <c r="K827" s="618">
        <v>0.0</v>
      </c>
      <c r="L827" s="618">
        <v>0.0</v>
      </c>
      <c r="M827" s="622"/>
      <c r="N827" s="613"/>
      <c r="O827" s="613"/>
      <c r="P827" s="610">
        <v>46014.0</v>
      </c>
      <c r="Q827" s="610">
        <v>46017.0</v>
      </c>
      <c r="R827" s="612">
        <f t="shared" si="223"/>
        <v>3</v>
      </c>
      <c r="S827" s="613"/>
      <c r="T827" s="612">
        <f t="shared" si="236"/>
        <v>-46014</v>
      </c>
      <c r="U827" s="612">
        <f t="shared" si="237"/>
        <v>-46017</v>
      </c>
      <c r="V827" s="114"/>
      <c r="W827" s="114"/>
      <c r="X827" s="114"/>
      <c r="Y827" s="613"/>
      <c r="Z827" s="612">
        <f t="shared" si="238"/>
        <v>-46014</v>
      </c>
      <c r="AA827" s="741"/>
      <c r="AB827" s="895"/>
      <c r="AC827" s="616" t="s">
        <v>2765</v>
      </c>
      <c r="AD827" s="895"/>
      <c r="AE827" s="895"/>
      <c r="AF827" s="895"/>
      <c r="AG827" s="895"/>
    </row>
    <row r="828" ht="13.5" hidden="1" customHeight="1">
      <c r="A828" s="1167" t="b">
        <v>0</v>
      </c>
      <c r="B828" s="1112" t="s">
        <v>136</v>
      </c>
      <c r="C828" s="1112" t="s">
        <v>134</v>
      </c>
      <c r="D828" s="629" t="s">
        <v>408</v>
      </c>
      <c r="E828" s="645" t="s">
        <v>1369</v>
      </c>
      <c r="F828" s="919">
        <v>46054.0</v>
      </c>
      <c r="G828" s="902" t="s">
        <v>1305</v>
      </c>
      <c r="H828" s="973" t="s">
        <v>2543</v>
      </c>
      <c r="I828" s="645" t="s">
        <v>2544</v>
      </c>
      <c r="J828" s="645" t="s">
        <v>190</v>
      </c>
      <c r="K828" s="1113">
        <v>0.0</v>
      </c>
      <c r="L828" s="1113">
        <v>0.0</v>
      </c>
      <c r="M828" s="1114"/>
      <c r="N828" s="1115">
        <v>46076.0</v>
      </c>
      <c r="O828" s="1116" t="s">
        <v>2386</v>
      </c>
      <c r="P828" s="1115">
        <v>46072.0</v>
      </c>
      <c r="Q828" s="1115">
        <v>46073.0</v>
      </c>
      <c r="R828" s="1117"/>
      <c r="S828" s="1118"/>
      <c r="T828" s="1117"/>
      <c r="U828" s="1117"/>
      <c r="V828" s="1118"/>
      <c r="W828" s="1168"/>
      <c r="X828" s="1168"/>
      <c r="Y828" s="1118"/>
      <c r="Z828" s="1117"/>
      <c r="AA828" s="1169"/>
      <c r="AB828" s="993" t="s">
        <v>2317</v>
      </c>
      <c r="AC828" s="1204" t="s">
        <v>2545</v>
      </c>
      <c r="AD828" s="1205"/>
      <c r="AE828" s="1205"/>
      <c r="AF828" s="1205"/>
      <c r="AG828" s="1205"/>
    </row>
    <row r="829" ht="13.5" hidden="1" customHeight="1">
      <c r="A829" s="604" t="b">
        <v>0</v>
      </c>
      <c r="B829" s="492" t="s">
        <v>114</v>
      </c>
      <c r="C829" s="492" t="s">
        <v>114</v>
      </c>
      <c r="D829" s="492" t="s">
        <v>408</v>
      </c>
      <c r="E829" s="492" t="s">
        <v>1333</v>
      </c>
      <c r="F829" s="606">
        <v>46054.0</v>
      </c>
      <c r="G829" s="1072"/>
      <c r="H829" s="617" t="s">
        <v>2766</v>
      </c>
      <c r="I829" s="492" t="s">
        <v>2767</v>
      </c>
      <c r="J829" s="492" t="s">
        <v>190</v>
      </c>
      <c r="K829" s="618">
        <v>0.0</v>
      </c>
      <c r="L829" s="618">
        <v>0.0</v>
      </c>
      <c r="M829" s="609"/>
      <c r="N829" s="610">
        <v>46059.0</v>
      </c>
      <c r="O829" s="492" t="s">
        <v>2768</v>
      </c>
      <c r="P829" s="610">
        <v>46010.0</v>
      </c>
      <c r="Q829" s="610">
        <v>46015.0</v>
      </c>
      <c r="R829" s="636">
        <f t="shared" ref="R829:R830" si="239">Q829-P829</f>
        <v>5</v>
      </c>
      <c r="S829" s="613"/>
      <c r="T829" s="612">
        <f t="shared" ref="T829:T830" si="240">S829-P829</f>
        <v>-46010</v>
      </c>
      <c r="U829" s="612">
        <f t="shared" ref="U829:U830" si="241">S829-Q829</f>
        <v>-46015</v>
      </c>
      <c r="V829" s="1080"/>
      <c r="W829" s="982">
        <f t="shared" ref="W829:W830" si="242">V829-S829</f>
        <v>0</v>
      </c>
      <c r="X829" s="982">
        <f t="shared" ref="X829:X830" si="243">V829-P829</f>
        <v>-46010</v>
      </c>
      <c r="Y829" s="613"/>
      <c r="Z829" s="612">
        <f t="shared" ref="Z829:Z830" si="244">Y829-P829</f>
        <v>-46010</v>
      </c>
      <c r="AA829" s="741"/>
      <c r="AB829" s="901"/>
      <c r="AC829" s="706" t="s">
        <v>2769</v>
      </c>
      <c r="AD829" s="895"/>
      <c r="AE829" s="895"/>
      <c r="AF829" s="895"/>
      <c r="AG829" s="895"/>
    </row>
    <row r="830" ht="13.5" hidden="1" customHeight="1">
      <c r="A830" s="604" t="b">
        <v>0</v>
      </c>
      <c r="B830" s="492" t="s">
        <v>135</v>
      </c>
      <c r="C830" s="492" t="s">
        <v>135</v>
      </c>
      <c r="D830" s="629" t="s">
        <v>408</v>
      </c>
      <c r="E830" s="629" t="s">
        <v>1421</v>
      </c>
      <c r="F830" s="606">
        <v>46054.0</v>
      </c>
      <c r="G830" s="860" t="s">
        <v>1305</v>
      </c>
      <c r="H830" s="1206" t="s">
        <v>1422</v>
      </c>
      <c r="I830" s="492" t="s">
        <v>1423</v>
      </c>
      <c r="J830" s="492" t="s">
        <v>190</v>
      </c>
      <c r="K830" s="618">
        <v>0.0</v>
      </c>
      <c r="L830" s="618">
        <v>0.0</v>
      </c>
      <c r="M830" s="622"/>
      <c r="N830" s="610"/>
      <c r="O830" s="809"/>
      <c r="P830" s="610">
        <v>46044.0</v>
      </c>
      <c r="Q830" s="610">
        <v>46045.0</v>
      </c>
      <c r="R830" s="980">
        <f t="shared" si="239"/>
        <v>1</v>
      </c>
      <c r="S830" s="610">
        <v>46045.0</v>
      </c>
      <c r="T830" s="612">
        <f t="shared" si="240"/>
        <v>1</v>
      </c>
      <c r="U830" s="612">
        <f t="shared" si="241"/>
        <v>0</v>
      </c>
      <c r="V830" s="1080"/>
      <c r="W830" s="982">
        <f t="shared" si="242"/>
        <v>-46045</v>
      </c>
      <c r="X830" s="982">
        <f t="shared" si="243"/>
        <v>-46044</v>
      </c>
      <c r="Y830" s="613"/>
      <c r="Z830" s="980">
        <f t="shared" si="244"/>
        <v>-46044</v>
      </c>
      <c r="AA830" s="975"/>
      <c r="AB830" s="901" t="s">
        <v>1477</v>
      </c>
      <c r="AC830" s="706" t="s">
        <v>1424</v>
      </c>
      <c r="AD830" s="895"/>
      <c r="AE830" s="895"/>
      <c r="AF830" s="895"/>
      <c r="AG830" s="895"/>
    </row>
    <row r="831" ht="13.5" hidden="1" customHeight="1">
      <c r="A831" s="985" t="b">
        <v>0</v>
      </c>
      <c r="B831" s="986" t="s">
        <v>135</v>
      </c>
      <c r="C831" s="986" t="s">
        <v>114</v>
      </c>
      <c r="D831" s="492" t="s">
        <v>408</v>
      </c>
      <c r="E831" s="649" t="s">
        <v>1369</v>
      </c>
      <c r="F831" s="728">
        <v>46054.0</v>
      </c>
      <c r="G831" s="1207" t="s">
        <v>1305</v>
      </c>
      <c r="H831" s="959" t="s">
        <v>1582</v>
      </c>
      <c r="I831" s="649" t="s">
        <v>1583</v>
      </c>
      <c r="J831" s="649" t="s">
        <v>190</v>
      </c>
      <c r="K831" s="987">
        <v>0.0</v>
      </c>
      <c r="L831" s="987">
        <v>0.0</v>
      </c>
      <c r="M831" s="1104"/>
      <c r="N831" s="1107"/>
      <c r="O831" s="1139"/>
      <c r="P831" s="988">
        <v>46079.0</v>
      </c>
      <c r="Q831" s="988">
        <v>46080.0</v>
      </c>
      <c r="R831" s="1108"/>
      <c r="S831" s="1107"/>
      <c r="T831" s="1108"/>
      <c r="U831" s="1108"/>
      <c r="V831" s="1107"/>
      <c r="W831" s="1176"/>
      <c r="X831" s="1176"/>
      <c r="Y831" s="1107"/>
      <c r="Z831" s="1108"/>
      <c r="AA831" s="1166"/>
      <c r="AB831" s="993" t="s">
        <v>2118</v>
      </c>
      <c r="AC831" s="858" t="s">
        <v>1584</v>
      </c>
      <c r="AD831" s="1010"/>
      <c r="AE831" s="1010"/>
      <c r="AF831" s="1010"/>
      <c r="AG831" s="1010"/>
    </row>
    <row r="832" ht="13.5" hidden="1" customHeight="1">
      <c r="A832" s="1014" t="b">
        <v>0</v>
      </c>
      <c r="B832" s="1082" t="s">
        <v>113</v>
      </c>
      <c r="C832" s="1082" t="s">
        <v>114</v>
      </c>
      <c r="D832" s="645" t="s">
        <v>408</v>
      </c>
      <c r="E832" s="645" t="s">
        <v>1511</v>
      </c>
      <c r="F832" s="919">
        <v>46054.0</v>
      </c>
      <c r="G832" s="902" t="s">
        <v>1305</v>
      </c>
      <c r="H832" s="973" t="s">
        <v>2770</v>
      </c>
      <c r="I832" s="645" t="s">
        <v>2771</v>
      </c>
      <c r="J832" s="645" t="s">
        <v>190</v>
      </c>
      <c r="K832" s="1016">
        <v>0.0</v>
      </c>
      <c r="L832" s="1016">
        <v>0.0</v>
      </c>
      <c r="M832" s="1095"/>
      <c r="N832" s="1083"/>
      <c r="O832" s="1184"/>
      <c r="P832" s="1017">
        <v>46077.0</v>
      </c>
      <c r="Q832" s="1017">
        <v>46080.0</v>
      </c>
      <c r="R832" s="1098"/>
      <c r="S832" s="1083"/>
      <c r="T832" s="1098"/>
      <c r="U832" s="1098"/>
      <c r="V832" s="1083"/>
      <c r="W832" s="1099"/>
      <c r="X832" s="1099"/>
      <c r="Y832" s="1083"/>
      <c r="Z832" s="1098"/>
      <c r="AA832" s="1174"/>
      <c r="AB832" s="989"/>
      <c r="AC832" s="967" t="s">
        <v>2772</v>
      </c>
      <c r="AD832" s="1019"/>
      <c r="AE832" s="1019"/>
      <c r="AF832" s="1019"/>
      <c r="AG832" s="1019"/>
    </row>
    <row r="833" ht="13.5" hidden="1" customHeight="1">
      <c r="A833" s="1208" t="b">
        <v>0</v>
      </c>
      <c r="B833" s="1209" t="s">
        <v>113</v>
      </c>
      <c r="C833" s="1209" t="s">
        <v>114</v>
      </c>
      <c r="D833" s="492" t="s">
        <v>408</v>
      </c>
      <c r="E833" s="649" t="s">
        <v>1333</v>
      </c>
      <c r="F833" s="606">
        <v>46054.0</v>
      </c>
      <c r="G833" s="860" t="s">
        <v>1305</v>
      </c>
      <c r="H833" s="649" t="s">
        <v>1334</v>
      </c>
      <c r="I833" s="649" t="s">
        <v>1335</v>
      </c>
      <c r="J833" s="649" t="s">
        <v>190</v>
      </c>
      <c r="K833" s="1210">
        <v>0.0</v>
      </c>
      <c r="L833" s="1210">
        <v>0.0</v>
      </c>
      <c r="M833" s="1211"/>
      <c r="N833" s="1212"/>
      <c r="O833" s="1213"/>
      <c r="P833" s="1212">
        <v>46038.0</v>
      </c>
      <c r="Q833" s="1212">
        <v>46041.0</v>
      </c>
      <c r="R833" s="1214">
        <f t="shared" ref="R833:R834" si="245">Q833-P833</f>
        <v>3</v>
      </c>
      <c r="S833" s="1212">
        <v>46049.0</v>
      </c>
      <c r="T833" s="1214">
        <f t="shared" ref="T833:T834" si="246">S833-P833</f>
        <v>11</v>
      </c>
      <c r="U833" s="1214">
        <f t="shared" ref="U833:U834" si="247">S833-Q833</f>
        <v>8</v>
      </c>
      <c r="V833" s="1215"/>
      <c r="W833" s="1216">
        <f t="shared" ref="W833:W834" si="248">V833-S833</f>
        <v>-46049</v>
      </c>
      <c r="X833" s="1216">
        <f t="shared" ref="X833:X834" si="249">V833-P833</f>
        <v>-46038</v>
      </c>
      <c r="Y833" s="1212">
        <v>46055.0</v>
      </c>
      <c r="Z833" s="1214">
        <f t="shared" ref="Z833:Z834" si="250">Y833-P833</f>
        <v>17</v>
      </c>
      <c r="AA833" s="975"/>
      <c r="AB833" s="993" t="s">
        <v>1477</v>
      </c>
      <c r="AC833" s="1217" t="s">
        <v>1341</v>
      </c>
      <c r="AD833" s="1218"/>
      <c r="AE833" s="1218"/>
      <c r="AF833" s="1218"/>
      <c r="AG833" s="1218"/>
    </row>
    <row r="834" ht="13.5" hidden="1" customHeight="1">
      <c r="A834" s="604" t="b">
        <v>0</v>
      </c>
      <c r="B834" s="492" t="s">
        <v>114</v>
      </c>
      <c r="C834" s="492" t="s">
        <v>114</v>
      </c>
      <c r="D834" s="629" t="s">
        <v>408</v>
      </c>
      <c r="E834" s="629" t="s">
        <v>1356</v>
      </c>
      <c r="F834" s="606">
        <v>46054.0</v>
      </c>
      <c r="G834" s="860" t="s">
        <v>1305</v>
      </c>
      <c r="H834" s="704" t="s">
        <v>1440</v>
      </c>
      <c r="I834" s="492" t="s">
        <v>1441</v>
      </c>
      <c r="J834" s="492" t="s">
        <v>190</v>
      </c>
      <c r="K834" s="618">
        <v>0.0</v>
      </c>
      <c r="L834" s="618">
        <v>0.0</v>
      </c>
      <c r="M834" s="622"/>
      <c r="N834" s="610"/>
      <c r="O834" s="809"/>
      <c r="P834" s="610">
        <v>46049.0</v>
      </c>
      <c r="Q834" s="610">
        <v>46049.0</v>
      </c>
      <c r="R834" s="980">
        <f t="shared" si="245"/>
        <v>0</v>
      </c>
      <c r="S834" s="610">
        <v>46049.0</v>
      </c>
      <c r="T834" s="980">
        <f t="shared" si="246"/>
        <v>0</v>
      </c>
      <c r="U834" s="980">
        <f t="shared" si="247"/>
        <v>0</v>
      </c>
      <c r="V834" s="610">
        <v>46058.0</v>
      </c>
      <c r="W834" s="982">
        <f t="shared" si="248"/>
        <v>9</v>
      </c>
      <c r="X834" s="982">
        <f t="shared" si="249"/>
        <v>9</v>
      </c>
      <c r="Y834" s="610">
        <v>46063.0</v>
      </c>
      <c r="Z834" s="980">
        <f t="shared" si="250"/>
        <v>14</v>
      </c>
      <c r="AA834" s="975"/>
      <c r="AB834" s="901" t="s">
        <v>1477</v>
      </c>
      <c r="AC834" s="706" t="s">
        <v>1443</v>
      </c>
      <c r="AD834" s="895"/>
      <c r="AE834" s="895"/>
      <c r="AF834" s="895"/>
      <c r="AG834" s="895"/>
    </row>
    <row r="835" ht="13.5" hidden="1" customHeight="1">
      <c r="A835" s="667" t="b">
        <v>0</v>
      </c>
      <c r="B835" s="635" t="s">
        <v>136</v>
      </c>
      <c r="C835" s="635" t="s">
        <v>134</v>
      </c>
      <c r="D835" s="492" t="s">
        <v>408</v>
      </c>
      <c r="E835" s="492" t="s">
        <v>1511</v>
      </c>
      <c r="F835" s="606">
        <v>46059.0</v>
      </c>
      <c r="G835" s="860" t="s">
        <v>1303</v>
      </c>
      <c r="H835" s="704" t="s">
        <v>2773</v>
      </c>
      <c r="I835" s="492" t="s">
        <v>2774</v>
      </c>
      <c r="J835" s="649" t="s">
        <v>190</v>
      </c>
      <c r="K835" s="643">
        <v>0.0</v>
      </c>
      <c r="L835" s="643">
        <v>0.0</v>
      </c>
      <c r="M835" s="1076"/>
      <c r="N835" s="651"/>
      <c r="O835" s="1140"/>
      <c r="P835" s="639">
        <v>46072.0</v>
      </c>
      <c r="Q835" s="639">
        <v>46079.0</v>
      </c>
      <c r="R835" s="636"/>
      <c r="S835" s="638"/>
      <c r="T835" s="656"/>
      <c r="U835" s="656"/>
      <c r="V835" s="638"/>
      <c r="W835" s="640"/>
      <c r="X835" s="640"/>
      <c r="Y835" s="638"/>
      <c r="Z835" s="656"/>
      <c r="AA835" s="1077"/>
      <c r="AB835" s="989"/>
      <c r="AC835" s="1020" t="s">
        <v>2775</v>
      </c>
      <c r="AD835" s="71"/>
      <c r="AE835" s="71"/>
      <c r="AF835" s="71"/>
      <c r="AG835" s="59"/>
    </row>
    <row r="836" ht="13.5" hidden="1" customHeight="1">
      <c r="A836" s="667" t="b">
        <v>0</v>
      </c>
      <c r="B836" s="635" t="s">
        <v>113</v>
      </c>
      <c r="C836" s="635" t="s">
        <v>114</v>
      </c>
      <c r="D836" s="629" t="s">
        <v>408</v>
      </c>
      <c r="E836" s="629" t="s">
        <v>1511</v>
      </c>
      <c r="F836" s="628">
        <v>46054.0</v>
      </c>
      <c r="G836" s="902" t="s">
        <v>1303</v>
      </c>
      <c r="H836" s="943" t="s">
        <v>2770</v>
      </c>
      <c r="I836" s="629" t="s">
        <v>2771</v>
      </c>
      <c r="J836" s="629" t="s">
        <v>190</v>
      </c>
      <c r="K836" s="987">
        <v>0.0</v>
      </c>
      <c r="L836" s="987">
        <v>0.0</v>
      </c>
      <c r="M836" s="1076"/>
      <c r="N836" s="651"/>
      <c r="O836" s="1140"/>
      <c r="P836" s="639">
        <v>46077.0</v>
      </c>
      <c r="Q836" s="639">
        <v>46080.0</v>
      </c>
      <c r="R836" s="656"/>
      <c r="S836" s="638"/>
      <c r="T836" s="656"/>
      <c r="U836" s="656"/>
      <c r="V836" s="638"/>
      <c r="W836" s="640"/>
      <c r="X836" s="640"/>
      <c r="Y836" s="638"/>
      <c r="Z836" s="656"/>
      <c r="AA836" s="1077"/>
      <c r="AB836" s="989"/>
      <c r="AC836" s="967" t="s">
        <v>2772</v>
      </c>
      <c r="AD836" s="968"/>
      <c r="AE836" s="968"/>
      <c r="AF836" s="968"/>
      <c r="AG836" s="968"/>
    </row>
    <row r="837" ht="13.5" hidden="1" customHeight="1">
      <c r="A837" s="667" t="b">
        <v>0</v>
      </c>
      <c r="B837" s="635" t="s">
        <v>113</v>
      </c>
      <c r="C837" s="635" t="s">
        <v>114</v>
      </c>
      <c r="D837" s="492" t="s">
        <v>408</v>
      </c>
      <c r="E837" s="492" t="s">
        <v>1511</v>
      </c>
      <c r="F837" s="606">
        <v>46054.0</v>
      </c>
      <c r="G837" s="860" t="s">
        <v>1304</v>
      </c>
      <c r="H837" s="940" t="s">
        <v>2770</v>
      </c>
      <c r="I837" s="492" t="s">
        <v>2771</v>
      </c>
      <c r="J837" s="492" t="s">
        <v>190</v>
      </c>
      <c r="K837" s="987">
        <v>0.0</v>
      </c>
      <c r="L837" s="987">
        <v>0.0</v>
      </c>
      <c r="M837" s="1076"/>
      <c r="N837" s="651"/>
      <c r="O837" s="1140"/>
      <c r="P837" s="639">
        <v>46077.0</v>
      </c>
      <c r="Q837" s="639">
        <v>46080.0</v>
      </c>
      <c r="R837" s="656"/>
      <c r="S837" s="638"/>
      <c r="T837" s="656"/>
      <c r="U837" s="656"/>
      <c r="V837" s="638"/>
      <c r="W837" s="640"/>
      <c r="X837" s="640"/>
      <c r="Y837" s="638"/>
      <c r="Z837" s="656"/>
      <c r="AA837" s="1077"/>
      <c r="AB837" s="989"/>
      <c r="AC837" s="967" t="s">
        <v>2772</v>
      </c>
      <c r="AD837" s="968"/>
      <c r="AE837" s="968"/>
      <c r="AF837" s="968"/>
      <c r="AG837" s="968"/>
    </row>
    <row r="838" ht="13.5" hidden="1" customHeight="1">
      <c r="A838" s="604" t="b">
        <v>1</v>
      </c>
      <c r="B838" s="492" t="s">
        <v>113</v>
      </c>
      <c r="C838" s="492" t="s">
        <v>134</v>
      </c>
      <c r="D838" s="629" t="s">
        <v>408</v>
      </c>
      <c r="E838" s="629" t="s">
        <v>1356</v>
      </c>
      <c r="F838" s="606">
        <v>46054.0</v>
      </c>
      <c r="G838" s="860" t="s">
        <v>1305</v>
      </c>
      <c r="H838" s="704" t="s">
        <v>1502</v>
      </c>
      <c r="I838" s="492" t="s">
        <v>1503</v>
      </c>
      <c r="J838" s="492" t="s">
        <v>190</v>
      </c>
      <c r="K838" s="618">
        <v>0.0</v>
      </c>
      <c r="L838" s="618">
        <v>0.0</v>
      </c>
      <c r="M838" s="622"/>
      <c r="N838" s="610"/>
      <c r="O838" s="809"/>
      <c r="P838" s="610">
        <v>46051.0</v>
      </c>
      <c r="Q838" s="610">
        <v>46056.0</v>
      </c>
      <c r="R838" s="980">
        <f>Q838-P838</f>
        <v>5</v>
      </c>
      <c r="S838" s="613"/>
      <c r="T838" s="612"/>
      <c r="U838" s="612"/>
      <c r="V838" s="1080"/>
      <c r="W838" s="982">
        <f t="shared" ref="W838:W842" si="251">V838-S838</f>
        <v>0</v>
      </c>
      <c r="X838" s="982">
        <f t="shared" ref="X838:X842" si="252">V838-P838</f>
        <v>-46051</v>
      </c>
      <c r="Y838" s="613"/>
      <c r="Z838" s="612"/>
      <c r="AA838" s="975"/>
      <c r="AB838" s="901" t="s">
        <v>1477</v>
      </c>
      <c r="AC838" s="706" t="s">
        <v>1504</v>
      </c>
      <c r="AD838" s="895"/>
      <c r="AE838" s="895"/>
      <c r="AF838" s="895"/>
      <c r="AG838" s="895"/>
    </row>
    <row r="839" ht="13.5" hidden="1" customHeight="1">
      <c r="A839" s="1208" t="b">
        <v>0</v>
      </c>
      <c r="B839" s="1209" t="s">
        <v>113</v>
      </c>
      <c r="C839" s="1209" t="s">
        <v>114</v>
      </c>
      <c r="D839" s="492" t="s">
        <v>408</v>
      </c>
      <c r="E839" s="649" t="s">
        <v>1333</v>
      </c>
      <c r="F839" s="606">
        <v>46054.0</v>
      </c>
      <c r="G839" s="860" t="s">
        <v>1305</v>
      </c>
      <c r="H839" s="649" t="s">
        <v>1387</v>
      </c>
      <c r="I839" s="649" t="s">
        <v>1388</v>
      </c>
      <c r="J839" s="649" t="s">
        <v>190</v>
      </c>
      <c r="K839" s="1210">
        <v>0.0</v>
      </c>
      <c r="L839" s="1210">
        <v>0.0</v>
      </c>
      <c r="M839" s="1211"/>
      <c r="N839" s="1212"/>
      <c r="O839" s="1213"/>
      <c r="P839" s="1212">
        <v>46001.0</v>
      </c>
      <c r="Q839" s="1212">
        <v>46008.0</v>
      </c>
      <c r="R839" s="1214">
        <v>7.0</v>
      </c>
      <c r="S839" s="1212">
        <v>46037.0</v>
      </c>
      <c r="T839" s="1214">
        <f t="shared" ref="T839:T840" si="253">S839-P839</f>
        <v>36</v>
      </c>
      <c r="U839" s="1214">
        <f t="shared" ref="U839:U840" si="254">S839-Q839</f>
        <v>29</v>
      </c>
      <c r="V839" s="1212">
        <v>46037.0</v>
      </c>
      <c r="W839" s="1216">
        <f t="shared" si="251"/>
        <v>0</v>
      </c>
      <c r="X839" s="1216">
        <f t="shared" si="252"/>
        <v>36</v>
      </c>
      <c r="Y839" s="1212">
        <v>46064.0</v>
      </c>
      <c r="Z839" s="1214">
        <f t="shared" ref="Z839:Z840" si="255">Y839-P839</f>
        <v>63</v>
      </c>
      <c r="AA839" s="975"/>
      <c r="AB839" s="993" t="s">
        <v>2258</v>
      </c>
      <c r="AC839" s="1217" t="s">
        <v>1390</v>
      </c>
      <c r="AD839" s="1218"/>
      <c r="AE839" s="1218"/>
      <c r="AF839" s="1218"/>
      <c r="AG839" s="1218"/>
    </row>
    <row r="840" ht="13.5" hidden="1" customHeight="1">
      <c r="A840" s="604" t="b">
        <v>0</v>
      </c>
      <c r="B840" s="492" t="s">
        <v>113</v>
      </c>
      <c r="C840" s="492" t="s">
        <v>114</v>
      </c>
      <c r="D840" s="629" t="s">
        <v>408</v>
      </c>
      <c r="E840" s="629" t="s">
        <v>1356</v>
      </c>
      <c r="F840" s="606">
        <v>46054.0</v>
      </c>
      <c r="G840" s="860" t="s">
        <v>1305</v>
      </c>
      <c r="H840" s="704" t="s">
        <v>1453</v>
      </c>
      <c r="I840" s="492" t="s">
        <v>1454</v>
      </c>
      <c r="J840" s="492" t="s">
        <v>190</v>
      </c>
      <c r="K840" s="618">
        <v>0.0</v>
      </c>
      <c r="L840" s="618">
        <v>0.0</v>
      </c>
      <c r="M840" s="622"/>
      <c r="N840" s="610"/>
      <c r="O840" s="809"/>
      <c r="P840" s="610">
        <v>46048.0</v>
      </c>
      <c r="Q840" s="610">
        <v>46050.0</v>
      </c>
      <c r="R840" s="980">
        <f t="shared" ref="R840:R853" si="256">Q840-P840</f>
        <v>2</v>
      </c>
      <c r="S840" s="610">
        <v>46053.0</v>
      </c>
      <c r="T840" s="980">
        <f t="shared" si="253"/>
        <v>5</v>
      </c>
      <c r="U840" s="980">
        <f t="shared" si="254"/>
        <v>3</v>
      </c>
      <c r="V840" s="981">
        <v>46055.0</v>
      </c>
      <c r="W840" s="982">
        <f t="shared" si="251"/>
        <v>2</v>
      </c>
      <c r="X840" s="982">
        <f t="shared" si="252"/>
        <v>7</v>
      </c>
      <c r="Y840" s="610">
        <v>46065.0</v>
      </c>
      <c r="Z840" s="980">
        <f t="shared" si="255"/>
        <v>17</v>
      </c>
      <c r="AA840" s="975"/>
      <c r="AB840" s="901" t="s">
        <v>1477</v>
      </c>
      <c r="AC840" s="706" t="s">
        <v>1457</v>
      </c>
      <c r="AD840" s="895"/>
      <c r="AE840" s="895"/>
      <c r="AF840" s="895"/>
      <c r="AG840" s="895"/>
    </row>
    <row r="841" ht="13.5" hidden="1" customHeight="1">
      <c r="A841" s="604" t="b">
        <v>1</v>
      </c>
      <c r="B841" s="492" t="s">
        <v>113</v>
      </c>
      <c r="C841" s="492" t="s">
        <v>134</v>
      </c>
      <c r="D841" s="492" t="s">
        <v>408</v>
      </c>
      <c r="E841" s="492" t="s">
        <v>1356</v>
      </c>
      <c r="F841" s="606">
        <v>46054.0</v>
      </c>
      <c r="G841" s="860" t="s">
        <v>1304</v>
      </c>
      <c r="H841" s="704" t="s">
        <v>1502</v>
      </c>
      <c r="I841" s="492" t="s">
        <v>1503</v>
      </c>
      <c r="J841" s="492" t="s">
        <v>190</v>
      </c>
      <c r="K841" s="618">
        <v>0.0</v>
      </c>
      <c r="L841" s="618">
        <v>0.0</v>
      </c>
      <c r="M841" s="622"/>
      <c r="N841" s="610"/>
      <c r="O841" s="809"/>
      <c r="P841" s="610">
        <v>46051.0</v>
      </c>
      <c r="Q841" s="610">
        <v>46056.0</v>
      </c>
      <c r="R841" s="980">
        <f t="shared" si="256"/>
        <v>5</v>
      </c>
      <c r="S841" s="613"/>
      <c r="T841" s="612"/>
      <c r="U841" s="612"/>
      <c r="V841" s="1080"/>
      <c r="W841" s="982">
        <f t="shared" si="251"/>
        <v>0</v>
      </c>
      <c r="X841" s="982">
        <f t="shared" si="252"/>
        <v>-46051</v>
      </c>
      <c r="Y841" s="613"/>
      <c r="Z841" s="612"/>
      <c r="AA841" s="975"/>
      <c r="AB841" s="901"/>
      <c r="AC841" s="706" t="s">
        <v>1504</v>
      </c>
      <c r="AD841" s="895"/>
      <c r="AE841" s="895"/>
      <c r="AF841" s="895"/>
      <c r="AG841" s="895"/>
    </row>
    <row r="842" ht="13.5" hidden="1" customHeight="1">
      <c r="A842" s="604" t="b">
        <v>0</v>
      </c>
      <c r="B842" s="492" t="s">
        <v>113</v>
      </c>
      <c r="C842" s="492" t="s">
        <v>114</v>
      </c>
      <c r="D842" s="629" t="s">
        <v>408</v>
      </c>
      <c r="E842" s="629" t="s">
        <v>1333</v>
      </c>
      <c r="F842" s="606">
        <v>46054.0</v>
      </c>
      <c r="G842" s="860" t="s">
        <v>1305</v>
      </c>
      <c r="H842" s="931" t="s">
        <v>1464</v>
      </c>
      <c r="I842" s="492" t="s">
        <v>1465</v>
      </c>
      <c r="J842" s="492" t="s">
        <v>190</v>
      </c>
      <c r="K842" s="618">
        <v>0.0</v>
      </c>
      <c r="L842" s="618">
        <v>0.0</v>
      </c>
      <c r="M842" s="622"/>
      <c r="N842" s="610"/>
      <c r="O842" s="809"/>
      <c r="P842" s="610">
        <v>46044.0</v>
      </c>
      <c r="Q842" s="610">
        <v>46056.0</v>
      </c>
      <c r="R842" s="980">
        <f t="shared" si="256"/>
        <v>12</v>
      </c>
      <c r="S842" s="610">
        <v>46056.0</v>
      </c>
      <c r="T842" s="980">
        <f>S842-P842</f>
        <v>12</v>
      </c>
      <c r="U842" s="980">
        <f>S842-Q842</f>
        <v>0</v>
      </c>
      <c r="V842" s="610">
        <v>46058.0</v>
      </c>
      <c r="W842" s="982">
        <f t="shared" si="251"/>
        <v>2</v>
      </c>
      <c r="X842" s="982">
        <f t="shared" si="252"/>
        <v>14</v>
      </c>
      <c r="Y842" s="610">
        <v>46065.0</v>
      </c>
      <c r="Z842" s="980">
        <f>Y842-P842</f>
        <v>21</v>
      </c>
      <c r="AA842" s="975"/>
      <c r="AB842" s="901" t="s">
        <v>2590</v>
      </c>
      <c r="AC842" s="706" t="s">
        <v>1466</v>
      </c>
      <c r="AD842" s="895"/>
      <c r="AE842" s="895"/>
      <c r="AF842" s="895"/>
      <c r="AG842" s="895"/>
    </row>
    <row r="843" ht="13.5" hidden="1" customHeight="1">
      <c r="A843" s="1219" t="b">
        <v>1</v>
      </c>
      <c r="B843" s="986" t="s">
        <v>136</v>
      </c>
      <c r="C843" s="986" t="s">
        <v>114</v>
      </c>
      <c r="D843" s="492" t="s">
        <v>408</v>
      </c>
      <c r="E843" s="649" t="s">
        <v>1369</v>
      </c>
      <c r="F843" s="606">
        <v>46054.0</v>
      </c>
      <c r="G843" s="860" t="s">
        <v>1305</v>
      </c>
      <c r="H843" s="649" t="s">
        <v>1497</v>
      </c>
      <c r="I843" s="649" t="s">
        <v>1350</v>
      </c>
      <c r="J843" s="649" t="s">
        <v>190</v>
      </c>
      <c r="K843" s="987">
        <v>0.0</v>
      </c>
      <c r="L843" s="987">
        <v>0.0</v>
      </c>
      <c r="M843" s="1104"/>
      <c r="N843" s="988"/>
      <c r="O843" s="1105"/>
      <c r="P843" s="988">
        <v>46062.0</v>
      </c>
      <c r="Q843" s="988">
        <v>46063.0</v>
      </c>
      <c r="R843" s="636">
        <f t="shared" si="256"/>
        <v>1</v>
      </c>
      <c r="S843" s="1107"/>
      <c r="T843" s="1108"/>
      <c r="U843" s="1108"/>
      <c r="V843" s="1107"/>
      <c r="W843" s="1176"/>
      <c r="X843" s="1176"/>
      <c r="Y843" s="1107"/>
      <c r="Z843" s="1108"/>
      <c r="AA843" s="975"/>
      <c r="AB843" s="993" t="s">
        <v>2118</v>
      </c>
      <c r="AC843" s="1197"/>
      <c r="AD843" s="1010"/>
      <c r="AE843" s="1010"/>
      <c r="AF843" s="1010"/>
      <c r="AG843" s="1010"/>
    </row>
    <row r="844" ht="13.5" hidden="1" customHeight="1">
      <c r="A844" s="637" t="b">
        <v>1</v>
      </c>
      <c r="B844" s="641" t="s">
        <v>113</v>
      </c>
      <c r="C844" s="641" t="s">
        <v>134</v>
      </c>
      <c r="D844" s="629" t="s">
        <v>408</v>
      </c>
      <c r="E844" s="629" t="s">
        <v>1333</v>
      </c>
      <c r="F844" s="606">
        <v>46054.0</v>
      </c>
      <c r="G844" s="902" t="s">
        <v>1305</v>
      </c>
      <c r="H844" s="973" t="s">
        <v>1467</v>
      </c>
      <c r="I844" s="645" t="s">
        <v>1468</v>
      </c>
      <c r="J844" s="645" t="s">
        <v>190</v>
      </c>
      <c r="K844" s="643">
        <v>0.0</v>
      </c>
      <c r="L844" s="643">
        <v>0.0</v>
      </c>
      <c r="M844" s="1076"/>
      <c r="N844" s="639"/>
      <c r="O844" s="945"/>
      <c r="P844" s="651">
        <v>46052.0</v>
      </c>
      <c r="Q844" s="651">
        <v>46057.0</v>
      </c>
      <c r="R844" s="636">
        <f t="shared" si="256"/>
        <v>5</v>
      </c>
      <c r="S844" s="638"/>
      <c r="T844" s="980">
        <f>S844-P844</f>
        <v>-46052</v>
      </c>
      <c r="U844" s="980">
        <f>S844-Q844</f>
        <v>-46057</v>
      </c>
      <c r="V844" s="638"/>
      <c r="W844" s="960">
        <f>V844-S844</f>
        <v>0</v>
      </c>
      <c r="X844" s="960">
        <f>V844-P844</f>
        <v>-46052</v>
      </c>
      <c r="Y844" s="638"/>
      <c r="Z844" s="656"/>
      <c r="AA844" s="975"/>
      <c r="AB844" s="1220" t="s">
        <v>2530</v>
      </c>
      <c r="AC844" s="967" t="s">
        <v>2776</v>
      </c>
      <c r="AD844" s="968"/>
      <c r="AE844" s="968"/>
      <c r="AF844" s="968"/>
      <c r="AG844" s="968"/>
    </row>
    <row r="845" ht="13.5" hidden="1" customHeight="1">
      <c r="A845" s="985" t="b">
        <v>0</v>
      </c>
      <c r="B845" s="986" t="s">
        <v>136</v>
      </c>
      <c r="C845" s="986" t="s">
        <v>114</v>
      </c>
      <c r="D845" s="492" t="s">
        <v>408</v>
      </c>
      <c r="E845" s="649" t="s">
        <v>1369</v>
      </c>
      <c r="F845" s="606">
        <v>46054.0</v>
      </c>
      <c r="G845" s="860" t="s">
        <v>1305</v>
      </c>
      <c r="H845" s="649" t="s">
        <v>1531</v>
      </c>
      <c r="I845" s="1221" t="s">
        <v>1532</v>
      </c>
      <c r="J845" s="649" t="s">
        <v>190</v>
      </c>
      <c r="K845" s="987">
        <v>0.0</v>
      </c>
      <c r="L845" s="987">
        <v>0.0</v>
      </c>
      <c r="M845" s="1104"/>
      <c r="N845" s="988"/>
      <c r="O845" s="1105"/>
      <c r="P845" s="988">
        <v>46062.0</v>
      </c>
      <c r="Q845" s="988">
        <v>46065.0</v>
      </c>
      <c r="R845" s="636">
        <f t="shared" si="256"/>
        <v>3</v>
      </c>
      <c r="S845" s="1107"/>
      <c r="T845" s="1108"/>
      <c r="U845" s="1108"/>
      <c r="V845" s="1107"/>
      <c r="W845" s="1176"/>
      <c r="X845" s="1176"/>
      <c r="Y845" s="1107"/>
      <c r="Z845" s="1108"/>
      <c r="AA845" s="975"/>
      <c r="AB845" s="993" t="s">
        <v>1477</v>
      </c>
      <c r="AC845" s="1197" t="s">
        <v>1533</v>
      </c>
      <c r="AD845" s="1222"/>
      <c r="AE845" s="1222"/>
      <c r="AF845" s="1222"/>
      <c r="AG845" s="1222"/>
    </row>
    <row r="846" ht="13.5" hidden="1" customHeight="1">
      <c r="A846" s="1188" t="b">
        <v>0</v>
      </c>
      <c r="B846" s="1141" t="s">
        <v>113</v>
      </c>
      <c r="C846" s="1141" t="s">
        <v>134</v>
      </c>
      <c r="D846" s="629" t="s">
        <v>408</v>
      </c>
      <c r="E846" s="645" t="s">
        <v>1356</v>
      </c>
      <c r="F846" s="606">
        <v>46054.0</v>
      </c>
      <c r="G846" s="902" t="s">
        <v>1305</v>
      </c>
      <c r="H846" s="973" t="s">
        <v>1485</v>
      </c>
      <c r="I846" s="645" t="s">
        <v>1486</v>
      </c>
      <c r="J846" s="645" t="s">
        <v>190</v>
      </c>
      <c r="K846" s="1142">
        <v>0.0</v>
      </c>
      <c r="L846" s="1142">
        <v>0.0</v>
      </c>
      <c r="M846" s="1223"/>
      <c r="N846" s="1146"/>
      <c r="O846" s="1224"/>
      <c r="P846" s="1146">
        <v>46052.0</v>
      </c>
      <c r="Q846" s="1146">
        <v>46057.0</v>
      </c>
      <c r="R846" s="1147">
        <f t="shared" si="256"/>
        <v>5</v>
      </c>
      <c r="S846" s="1146">
        <v>46058.0</v>
      </c>
      <c r="T846" s="1147">
        <f t="shared" ref="T846:T848" si="257">S846-P846</f>
        <v>6</v>
      </c>
      <c r="U846" s="1147">
        <f t="shared" ref="U846:U848" si="258">S846-Q846</f>
        <v>1</v>
      </c>
      <c r="V846" s="1146">
        <v>46059.0</v>
      </c>
      <c r="W846" s="1149">
        <f t="shared" ref="W846:W851" si="259">V846-S846</f>
        <v>1</v>
      </c>
      <c r="X846" s="1149">
        <f t="shared" ref="X846:X851" si="260">V846-P846</f>
        <v>7</v>
      </c>
      <c r="Y846" s="1144"/>
      <c r="Z846" s="1148"/>
      <c r="AA846" s="975"/>
      <c r="AB846" s="989"/>
      <c r="AC846" s="1225"/>
      <c r="AD846" s="1151"/>
      <c r="AE846" s="1151"/>
      <c r="AF846" s="1151"/>
      <c r="AG846" s="1151"/>
    </row>
    <row r="847" ht="13.5" hidden="1" customHeight="1">
      <c r="A847" s="1162" t="b">
        <v>0</v>
      </c>
      <c r="B847" s="996" t="s">
        <v>113</v>
      </c>
      <c r="C847" s="996" t="s">
        <v>114</v>
      </c>
      <c r="D847" s="492" t="s">
        <v>408</v>
      </c>
      <c r="E847" s="492" t="s">
        <v>1369</v>
      </c>
      <c r="F847" s="606">
        <v>46054.0</v>
      </c>
      <c r="G847" s="860" t="s">
        <v>1305</v>
      </c>
      <c r="H847" s="649" t="s">
        <v>1376</v>
      </c>
      <c r="I847" s="649" t="s">
        <v>1377</v>
      </c>
      <c r="J847" s="649" t="s">
        <v>190</v>
      </c>
      <c r="K847" s="997">
        <v>0.0</v>
      </c>
      <c r="L847" s="997">
        <v>0.0</v>
      </c>
      <c r="M847" s="1021"/>
      <c r="N847" s="610"/>
      <c r="O847" s="992"/>
      <c r="P847" s="1000">
        <v>46015.0</v>
      </c>
      <c r="Q847" s="1000">
        <v>46016.0</v>
      </c>
      <c r="R847" s="980">
        <f t="shared" si="256"/>
        <v>1</v>
      </c>
      <c r="S847" s="610">
        <v>46016.0</v>
      </c>
      <c r="T847" s="980">
        <f t="shared" si="257"/>
        <v>1</v>
      </c>
      <c r="U847" s="980">
        <f t="shared" si="258"/>
        <v>0</v>
      </c>
      <c r="V847" s="1080"/>
      <c r="W847" s="982">
        <f t="shared" si="259"/>
        <v>-46016</v>
      </c>
      <c r="X847" s="982">
        <f t="shared" si="260"/>
        <v>-46015</v>
      </c>
      <c r="Y847" s="613"/>
      <c r="Z847" s="980">
        <f t="shared" ref="Z847:Z848" si="261">Y847-P847</f>
        <v>-46015</v>
      </c>
      <c r="AA847" s="975"/>
      <c r="AB847" s="1226" t="s">
        <v>2530</v>
      </c>
      <c r="AC847" s="1002" t="s">
        <v>1379</v>
      </c>
      <c r="AD847" s="1003"/>
      <c r="AE847" s="1003"/>
      <c r="AF847" s="1003"/>
      <c r="AG847" s="1003"/>
    </row>
    <row r="848" ht="13.5" hidden="1" customHeight="1">
      <c r="A848" s="1162" t="b">
        <v>0</v>
      </c>
      <c r="B848" s="996" t="s">
        <v>113</v>
      </c>
      <c r="C848" s="996" t="s">
        <v>114</v>
      </c>
      <c r="D848" s="629" t="s">
        <v>408</v>
      </c>
      <c r="E848" s="629" t="s">
        <v>1369</v>
      </c>
      <c r="F848" s="606">
        <v>46054.0</v>
      </c>
      <c r="G848" s="902" t="s">
        <v>1305</v>
      </c>
      <c r="H848" s="645" t="s">
        <v>1391</v>
      </c>
      <c r="I848" s="645" t="s">
        <v>1392</v>
      </c>
      <c r="J848" s="645" t="s">
        <v>190</v>
      </c>
      <c r="K848" s="997">
        <v>0.0</v>
      </c>
      <c r="L848" s="997">
        <v>0.0</v>
      </c>
      <c r="M848" s="622"/>
      <c r="N848" s="999"/>
      <c r="O848" s="1227"/>
      <c r="P848" s="1000">
        <v>46010.0</v>
      </c>
      <c r="Q848" s="1000">
        <v>46017.0</v>
      </c>
      <c r="R848" s="980">
        <f t="shared" si="256"/>
        <v>7</v>
      </c>
      <c r="S848" s="1000">
        <v>46017.0</v>
      </c>
      <c r="T848" s="980">
        <f t="shared" si="257"/>
        <v>7</v>
      </c>
      <c r="U848" s="980">
        <f t="shared" si="258"/>
        <v>0</v>
      </c>
      <c r="V848" s="1080"/>
      <c r="W848" s="982">
        <f t="shared" si="259"/>
        <v>-46017</v>
      </c>
      <c r="X848" s="982">
        <f t="shared" si="260"/>
        <v>-46010</v>
      </c>
      <c r="Y848" s="1228"/>
      <c r="Z848" s="980">
        <f t="shared" si="261"/>
        <v>-46010</v>
      </c>
      <c r="AA848" s="975"/>
      <c r="AB848" s="1226" t="s">
        <v>2258</v>
      </c>
      <c r="AC848" s="1002" t="s">
        <v>1394</v>
      </c>
      <c r="AD848" s="1003"/>
      <c r="AE848" s="1003"/>
      <c r="AF848" s="1003"/>
      <c r="AG848" s="1003"/>
    </row>
    <row r="849" ht="13.5" hidden="1" customHeight="1">
      <c r="A849" s="604" t="b">
        <v>1</v>
      </c>
      <c r="B849" s="492" t="s">
        <v>113</v>
      </c>
      <c r="C849" s="492" t="s">
        <v>134</v>
      </c>
      <c r="D849" s="492" t="s">
        <v>408</v>
      </c>
      <c r="E849" s="492" t="s">
        <v>1356</v>
      </c>
      <c r="F849" s="606">
        <v>46054.0</v>
      </c>
      <c r="G849" s="860" t="s">
        <v>1304</v>
      </c>
      <c r="H849" s="704" t="s">
        <v>1485</v>
      </c>
      <c r="I849" s="492" t="s">
        <v>1486</v>
      </c>
      <c r="J849" s="492" t="s">
        <v>190</v>
      </c>
      <c r="K849" s="618">
        <v>0.0</v>
      </c>
      <c r="L849" s="618">
        <v>0.0</v>
      </c>
      <c r="M849" s="642"/>
      <c r="N849" s="610"/>
      <c r="O849" s="809"/>
      <c r="P849" s="610">
        <v>46052.0</v>
      </c>
      <c r="Q849" s="610">
        <v>46057.0</v>
      </c>
      <c r="R849" s="980">
        <f t="shared" si="256"/>
        <v>5</v>
      </c>
      <c r="S849" s="613"/>
      <c r="T849" s="612"/>
      <c r="U849" s="612"/>
      <c r="V849" s="1080"/>
      <c r="W849" s="982">
        <f t="shared" si="259"/>
        <v>0</v>
      </c>
      <c r="X849" s="982">
        <f t="shared" si="260"/>
        <v>-46052</v>
      </c>
      <c r="Y849" s="613"/>
      <c r="Z849" s="612"/>
      <c r="AA849" s="975"/>
      <c r="AB849" s="901" t="s">
        <v>1477</v>
      </c>
      <c r="AC849" s="706"/>
      <c r="AD849" s="895"/>
      <c r="AE849" s="895"/>
      <c r="AF849" s="895"/>
      <c r="AG849" s="895"/>
    </row>
    <row r="850" ht="13.5" hidden="1" customHeight="1">
      <c r="A850" s="1162" t="b">
        <v>0</v>
      </c>
      <c r="B850" s="996" t="s">
        <v>113</v>
      </c>
      <c r="C850" s="996" t="s">
        <v>114</v>
      </c>
      <c r="D850" s="629" t="s">
        <v>408</v>
      </c>
      <c r="E850" s="645" t="s">
        <v>1369</v>
      </c>
      <c r="F850" s="606">
        <v>46054.0</v>
      </c>
      <c r="G850" s="902" t="s">
        <v>1305</v>
      </c>
      <c r="H850" s="645" t="s">
        <v>1370</v>
      </c>
      <c r="I850" s="645" t="s">
        <v>1371</v>
      </c>
      <c r="J850" s="645" t="s">
        <v>190</v>
      </c>
      <c r="K850" s="997">
        <v>0.0</v>
      </c>
      <c r="L850" s="997">
        <v>0.0</v>
      </c>
      <c r="M850" s="1229"/>
      <c r="N850" s="1000"/>
      <c r="O850" s="1230"/>
      <c r="P850" s="1000">
        <v>46031.0</v>
      </c>
      <c r="Q850" s="1000">
        <v>46032.0</v>
      </c>
      <c r="R850" s="980">
        <f t="shared" si="256"/>
        <v>1</v>
      </c>
      <c r="S850" s="1000">
        <v>46036.0</v>
      </c>
      <c r="T850" s="980">
        <f t="shared" ref="T850:T851" si="262">S850-P850</f>
        <v>5</v>
      </c>
      <c r="U850" s="980">
        <f t="shared" ref="U850:U851" si="263">S850-Q850</f>
        <v>4</v>
      </c>
      <c r="V850" s="1228"/>
      <c r="W850" s="1231">
        <f t="shared" si="259"/>
        <v>-46036</v>
      </c>
      <c r="X850" s="1231">
        <f t="shared" si="260"/>
        <v>-46031</v>
      </c>
      <c r="Y850" s="1228"/>
      <c r="Z850" s="980">
        <f t="shared" ref="Z850:Z851" si="264">Y850-P850</f>
        <v>-46031</v>
      </c>
      <c r="AA850" s="975"/>
      <c r="AB850" s="1089" t="s">
        <v>2530</v>
      </c>
      <c r="AC850" s="1002" t="s">
        <v>2777</v>
      </c>
      <c r="AD850" s="1003"/>
      <c r="AE850" s="1003"/>
      <c r="AF850" s="1003"/>
      <c r="AG850" s="1003"/>
    </row>
    <row r="851" ht="13.5" hidden="1" customHeight="1">
      <c r="A851" s="604" t="b">
        <v>0</v>
      </c>
      <c r="B851" s="492" t="s">
        <v>113</v>
      </c>
      <c r="C851" s="492" t="s">
        <v>134</v>
      </c>
      <c r="D851" s="492" t="s">
        <v>408</v>
      </c>
      <c r="E851" s="492" t="s">
        <v>1356</v>
      </c>
      <c r="F851" s="606">
        <v>46054.0</v>
      </c>
      <c r="G851" s="860" t="s">
        <v>1305</v>
      </c>
      <c r="H851" s="704" t="s">
        <v>1475</v>
      </c>
      <c r="I851" s="492" t="s">
        <v>1476</v>
      </c>
      <c r="J851" s="492" t="s">
        <v>190</v>
      </c>
      <c r="K851" s="618">
        <v>0.0</v>
      </c>
      <c r="L851" s="618">
        <v>0.0</v>
      </c>
      <c r="M851" s="622"/>
      <c r="N851" s="610"/>
      <c r="O851" s="809"/>
      <c r="P851" s="610">
        <v>46050.0</v>
      </c>
      <c r="Q851" s="610">
        <v>46058.0</v>
      </c>
      <c r="R851" s="612">
        <f t="shared" si="256"/>
        <v>8</v>
      </c>
      <c r="S851" s="610">
        <v>46058.0</v>
      </c>
      <c r="T851" s="980">
        <f t="shared" si="262"/>
        <v>8</v>
      </c>
      <c r="U851" s="980">
        <f t="shared" si="263"/>
        <v>0</v>
      </c>
      <c r="V851" s="610">
        <v>46059.0</v>
      </c>
      <c r="W851" s="982">
        <f t="shared" si="259"/>
        <v>1</v>
      </c>
      <c r="X851" s="982">
        <f t="shared" si="260"/>
        <v>9</v>
      </c>
      <c r="Y851" s="613"/>
      <c r="Z851" s="980">
        <f t="shared" si="264"/>
        <v>-46050</v>
      </c>
      <c r="AA851" s="975"/>
      <c r="AB851" s="901" t="s">
        <v>2530</v>
      </c>
      <c r="AC851" s="706"/>
      <c r="AD851" s="895"/>
      <c r="AE851" s="895"/>
      <c r="AF851" s="895"/>
      <c r="AG851" s="895"/>
    </row>
    <row r="852" ht="13.5" hidden="1" customHeight="1">
      <c r="A852" s="1081" t="b">
        <v>1</v>
      </c>
      <c r="B852" s="1082" t="s">
        <v>113</v>
      </c>
      <c r="C852" s="1082" t="s">
        <v>134</v>
      </c>
      <c r="D852" s="645" t="s">
        <v>408</v>
      </c>
      <c r="E852" s="629" t="s">
        <v>1333</v>
      </c>
      <c r="F852" s="606">
        <v>46054.0</v>
      </c>
      <c r="G852" s="902" t="s">
        <v>1305</v>
      </c>
      <c r="H852" s="645" t="s">
        <v>2778</v>
      </c>
      <c r="I852" s="645" t="s">
        <v>1934</v>
      </c>
      <c r="J852" s="645" t="s">
        <v>190</v>
      </c>
      <c r="K852" s="1016">
        <v>0.0</v>
      </c>
      <c r="L852" s="1016">
        <v>0.0</v>
      </c>
      <c r="M852" s="1095"/>
      <c r="N852" s="1017"/>
      <c r="O852" s="1096"/>
      <c r="P852" s="1017">
        <v>46057.0</v>
      </c>
      <c r="Q852" s="1017">
        <v>46058.0</v>
      </c>
      <c r="R852" s="636">
        <f t="shared" si="256"/>
        <v>1</v>
      </c>
      <c r="S852" s="1083"/>
      <c r="T852" s="1098"/>
      <c r="U852" s="1098"/>
      <c r="V852" s="1083"/>
      <c r="W852" s="1099"/>
      <c r="X852" s="1099"/>
      <c r="Y852" s="1083"/>
      <c r="Z852" s="1098"/>
      <c r="AA852" s="975"/>
      <c r="AB852" s="1232" t="s">
        <v>2118</v>
      </c>
      <c r="AC852" s="1100" t="s">
        <v>2779</v>
      </c>
      <c r="AD852" s="1101"/>
      <c r="AE852" s="1101"/>
      <c r="AF852" s="1101"/>
      <c r="AG852" s="1101"/>
    </row>
    <row r="853" ht="13.5" hidden="1" customHeight="1">
      <c r="A853" s="637" t="b">
        <v>1</v>
      </c>
      <c r="B853" s="641" t="s">
        <v>135</v>
      </c>
      <c r="C853" s="641" t="s">
        <v>134</v>
      </c>
      <c r="D853" s="492" t="s">
        <v>408</v>
      </c>
      <c r="E853" s="649" t="s">
        <v>1369</v>
      </c>
      <c r="F853" s="606">
        <v>46054.0</v>
      </c>
      <c r="G853" s="860" t="s">
        <v>1305</v>
      </c>
      <c r="H853" s="649" t="s">
        <v>2780</v>
      </c>
      <c r="I853" s="649" t="s">
        <v>2781</v>
      </c>
      <c r="J853" s="649" t="s">
        <v>190</v>
      </c>
      <c r="K853" s="643">
        <v>0.0</v>
      </c>
      <c r="L853" s="643">
        <v>0.0</v>
      </c>
      <c r="M853" s="1076"/>
      <c r="N853" s="651"/>
      <c r="O853" s="1140"/>
      <c r="P853" s="651">
        <v>46063.0</v>
      </c>
      <c r="Q853" s="651">
        <v>46064.0</v>
      </c>
      <c r="R853" s="636">
        <f t="shared" si="256"/>
        <v>1</v>
      </c>
      <c r="S853" s="638"/>
      <c r="T853" s="656"/>
      <c r="U853" s="656"/>
      <c r="V853" s="638"/>
      <c r="W853" s="640"/>
      <c r="X853" s="640"/>
      <c r="Y853" s="638"/>
      <c r="Z853" s="656"/>
      <c r="AA853" s="975"/>
      <c r="AB853" s="993" t="s">
        <v>2317</v>
      </c>
      <c r="AC853" s="706" t="s">
        <v>2782</v>
      </c>
      <c r="AD853" s="895"/>
      <c r="AE853" s="895"/>
      <c r="AF853" s="895"/>
      <c r="AG853" s="895"/>
    </row>
    <row r="854" ht="13.5" hidden="1" customHeight="1">
      <c r="A854" s="1014" t="b">
        <v>0</v>
      </c>
      <c r="B854" s="1082" t="s">
        <v>136</v>
      </c>
      <c r="C854" s="1082" t="s">
        <v>134</v>
      </c>
      <c r="D854" s="645" t="s">
        <v>408</v>
      </c>
      <c r="E854" s="645" t="s">
        <v>1511</v>
      </c>
      <c r="F854" s="919">
        <v>46059.0</v>
      </c>
      <c r="G854" s="902" t="s">
        <v>1305</v>
      </c>
      <c r="H854" s="973" t="s">
        <v>2773</v>
      </c>
      <c r="I854" s="645" t="s">
        <v>2774</v>
      </c>
      <c r="J854" s="645" t="s">
        <v>190</v>
      </c>
      <c r="K854" s="1016">
        <v>0.0</v>
      </c>
      <c r="L854" s="1016">
        <v>0.0</v>
      </c>
      <c r="M854" s="1095"/>
      <c r="N854" s="1083"/>
      <c r="O854" s="1184"/>
      <c r="P854" s="1017">
        <v>46072.0</v>
      </c>
      <c r="Q854" s="1017">
        <v>46079.0</v>
      </c>
      <c r="R854" s="1098"/>
      <c r="S854" s="1083"/>
      <c r="T854" s="1098"/>
      <c r="U854" s="1098"/>
      <c r="V854" s="1083"/>
      <c r="W854" s="1099"/>
      <c r="X854" s="1099"/>
      <c r="Y854" s="1083"/>
      <c r="Z854" s="1098"/>
      <c r="AA854" s="1174"/>
      <c r="AB854" s="993" t="s">
        <v>2118</v>
      </c>
      <c r="AC854" s="1020" t="s">
        <v>2775</v>
      </c>
      <c r="AD854" s="71"/>
      <c r="AE854" s="71"/>
      <c r="AF854" s="71"/>
      <c r="AG854" s="59"/>
    </row>
    <row r="855" ht="13.5" hidden="1" customHeight="1">
      <c r="A855" s="604" t="b">
        <v>1</v>
      </c>
      <c r="B855" s="492" t="s">
        <v>113</v>
      </c>
      <c r="C855" s="492" t="s">
        <v>134</v>
      </c>
      <c r="D855" s="492" t="s">
        <v>408</v>
      </c>
      <c r="E855" s="492" t="s">
        <v>1333</v>
      </c>
      <c r="F855" s="606">
        <v>46054.0</v>
      </c>
      <c r="G855" s="860" t="s">
        <v>1303</v>
      </c>
      <c r="H855" s="813" t="s">
        <v>2778</v>
      </c>
      <c r="I855" s="492" t="s">
        <v>1934</v>
      </c>
      <c r="J855" s="492" t="s">
        <v>190</v>
      </c>
      <c r="K855" s="618">
        <v>0.0</v>
      </c>
      <c r="L855" s="618">
        <v>0.0</v>
      </c>
      <c r="M855" s="622"/>
      <c r="N855" s="610"/>
      <c r="O855" s="809"/>
      <c r="P855" s="610">
        <v>46057.0</v>
      </c>
      <c r="Q855" s="610">
        <v>46058.0</v>
      </c>
      <c r="R855" s="636">
        <f t="shared" ref="R855:R858" si="265">Q855-P855</f>
        <v>1</v>
      </c>
      <c r="S855" s="613"/>
      <c r="T855" s="612"/>
      <c r="U855" s="612"/>
      <c r="V855" s="1080"/>
      <c r="W855" s="982"/>
      <c r="X855" s="982"/>
      <c r="Y855" s="613"/>
      <c r="Z855" s="612"/>
      <c r="AA855" s="975"/>
      <c r="AB855" s="901"/>
      <c r="AC855" s="706" t="s">
        <v>2779</v>
      </c>
      <c r="AD855" s="895"/>
      <c r="AE855" s="895"/>
      <c r="AF855" s="895"/>
      <c r="AG855" s="895"/>
    </row>
    <row r="856" ht="13.5" hidden="1" customHeight="1">
      <c r="A856" s="604" t="b">
        <v>1</v>
      </c>
      <c r="B856" s="492" t="s">
        <v>135</v>
      </c>
      <c r="C856" s="492" t="s">
        <v>134</v>
      </c>
      <c r="D856" s="629" t="s">
        <v>408</v>
      </c>
      <c r="E856" s="629" t="s">
        <v>1333</v>
      </c>
      <c r="F856" s="606">
        <v>46054.0</v>
      </c>
      <c r="G856" s="860"/>
      <c r="H856" s="931" t="s">
        <v>2783</v>
      </c>
      <c r="I856" s="492" t="s">
        <v>2747</v>
      </c>
      <c r="J856" s="492" t="s">
        <v>190</v>
      </c>
      <c r="K856" s="618">
        <v>0.0</v>
      </c>
      <c r="L856" s="618">
        <v>0.0</v>
      </c>
      <c r="M856" s="622"/>
      <c r="N856" s="610"/>
      <c r="O856" s="809"/>
      <c r="P856" s="610">
        <v>46057.0</v>
      </c>
      <c r="Q856" s="610">
        <v>46062.0</v>
      </c>
      <c r="R856" s="636">
        <f t="shared" si="265"/>
        <v>5</v>
      </c>
      <c r="S856" s="613"/>
      <c r="T856" s="612"/>
      <c r="U856" s="612"/>
      <c r="V856" s="1080"/>
      <c r="W856" s="982"/>
      <c r="X856" s="982"/>
      <c r="Y856" s="613"/>
      <c r="Z856" s="612"/>
      <c r="AA856" s="975"/>
      <c r="AB856" s="901"/>
      <c r="AC856" s="706"/>
      <c r="AD856" s="895"/>
      <c r="AE856" s="895"/>
      <c r="AF856" s="895"/>
      <c r="AG856" s="895"/>
    </row>
    <row r="857" ht="13.5" hidden="1" customHeight="1">
      <c r="A857" s="604" t="b">
        <v>1</v>
      </c>
      <c r="B857" s="492" t="s">
        <v>113</v>
      </c>
      <c r="C857" s="492" t="s">
        <v>134</v>
      </c>
      <c r="D857" s="492" t="s">
        <v>408</v>
      </c>
      <c r="E857" s="492" t="s">
        <v>1333</v>
      </c>
      <c r="F857" s="606">
        <v>46054.0</v>
      </c>
      <c r="G857" s="860" t="s">
        <v>1304</v>
      </c>
      <c r="H857" s="813" t="s">
        <v>2778</v>
      </c>
      <c r="I857" s="492" t="s">
        <v>1934</v>
      </c>
      <c r="J857" s="492" t="s">
        <v>190</v>
      </c>
      <c r="K857" s="618">
        <v>0.0</v>
      </c>
      <c r="L857" s="618">
        <v>0.0</v>
      </c>
      <c r="M857" s="622"/>
      <c r="N857" s="610"/>
      <c r="O857" s="809"/>
      <c r="P857" s="610">
        <v>46057.0</v>
      </c>
      <c r="Q857" s="610">
        <v>46058.0</v>
      </c>
      <c r="R857" s="636">
        <f t="shared" si="265"/>
        <v>1</v>
      </c>
      <c r="S857" s="613"/>
      <c r="T857" s="612"/>
      <c r="U857" s="612"/>
      <c r="V857" s="1080"/>
      <c r="W857" s="982"/>
      <c r="X857" s="982"/>
      <c r="Y857" s="613"/>
      <c r="Z857" s="612"/>
      <c r="AA857" s="975"/>
      <c r="AB857" s="901"/>
      <c r="AC857" s="706" t="s">
        <v>2779</v>
      </c>
      <c r="AD857" s="895"/>
      <c r="AE857" s="895"/>
      <c r="AF857" s="895"/>
      <c r="AG857" s="895"/>
    </row>
    <row r="858" ht="13.5" hidden="1" customHeight="1">
      <c r="A858" s="604" t="b">
        <v>0</v>
      </c>
      <c r="B858" s="492" t="s">
        <v>113</v>
      </c>
      <c r="C858" s="492" t="s">
        <v>114</v>
      </c>
      <c r="D858" s="629" t="s">
        <v>408</v>
      </c>
      <c r="E858" s="629" t="s">
        <v>1356</v>
      </c>
      <c r="F858" s="606">
        <v>46054.0</v>
      </c>
      <c r="G858" s="860" t="s">
        <v>1305</v>
      </c>
      <c r="H858" s="634" t="s">
        <v>1470</v>
      </c>
      <c r="I858" s="634" t="s">
        <v>1471</v>
      </c>
      <c r="J858" s="929" t="s">
        <v>190</v>
      </c>
      <c r="K858" s="618">
        <v>0.0</v>
      </c>
      <c r="L858" s="618">
        <v>0.0</v>
      </c>
      <c r="M858" s="622"/>
      <c r="N858" s="610"/>
      <c r="O858" s="860"/>
      <c r="P858" s="610">
        <v>46035.0</v>
      </c>
      <c r="Q858" s="610">
        <v>46037.0</v>
      </c>
      <c r="R858" s="980">
        <f t="shared" si="265"/>
        <v>2</v>
      </c>
      <c r="S858" s="610">
        <v>46041.0</v>
      </c>
      <c r="T858" s="612">
        <f>S858-P858</f>
        <v>6</v>
      </c>
      <c r="U858" s="612">
        <f>S858-Q858</f>
        <v>4</v>
      </c>
      <c r="V858" s="1080"/>
      <c r="W858" s="982">
        <f>V858-S858</f>
        <v>-46041</v>
      </c>
      <c r="X858" s="982">
        <f>V858-P858</f>
        <v>-46035</v>
      </c>
      <c r="Y858" s="613"/>
      <c r="Z858" s="980">
        <f>Y858-P858</f>
        <v>-46035</v>
      </c>
      <c r="AA858" s="975"/>
      <c r="AB858" s="901" t="s">
        <v>2590</v>
      </c>
      <c r="AC858" s="706" t="s">
        <v>1472</v>
      </c>
      <c r="AD858" s="895"/>
      <c r="AE858" s="895"/>
      <c r="AF858" s="895"/>
      <c r="AG858" s="895"/>
    </row>
    <row r="859" ht="13.5" hidden="1" customHeight="1">
      <c r="A859" s="667" t="b">
        <v>0</v>
      </c>
      <c r="B859" s="635" t="s">
        <v>136</v>
      </c>
      <c r="C859" s="635" t="s">
        <v>134</v>
      </c>
      <c r="D859" s="492" t="s">
        <v>408</v>
      </c>
      <c r="E859" s="492" t="s">
        <v>1511</v>
      </c>
      <c r="F859" s="606">
        <v>46059.0</v>
      </c>
      <c r="G859" s="860" t="s">
        <v>1304</v>
      </c>
      <c r="H859" s="704" t="s">
        <v>2773</v>
      </c>
      <c r="I859" s="492" t="s">
        <v>2774</v>
      </c>
      <c r="J859" s="649" t="s">
        <v>190</v>
      </c>
      <c r="K859" s="643">
        <v>0.0</v>
      </c>
      <c r="L859" s="643">
        <v>0.0</v>
      </c>
      <c r="M859" s="1076"/>
      <c r="N859" s="651"/>
      <c r="O859" s="1140"/>
      <c r="P859" s="639">
        <v>46072.0</v>
      </c>
      <c r="Q859" s="639">
        <v>46079.0</v>
      </c>
      <c r="R859" s="636"/>
      <c r="S859" s="638"/>
      <c r="T859" s="656"/>
      <c r="U859" s="656"/>
      <c r="V859" s="638"/>
      <c r="W859" s="640"/>
      <c r="X859" s="640"/>
      <c r="Y859" s="638"/>
      <c r="Z859" s="656"/>
      <c r="AA859" s="1077"/>
      <c r="AB859" s="989"/>
      <c r="AC859" s="1020" t="s">
        <v>2775</v>
      </c>
      <c r="AD859" s="71"/>
      <c r="AE859" s="71"/>
      <c r="AF859" s="71"/>
      <c r="AG859" s="59"/>
    </row>
    <row r="860" ht="13.5" hidden="1" customHeight="1">
      <c r="A860" s="604" t="b">
        <v>1</v>
      </c>
      <c r="B860" s="492" t="s">
        <v>135</v>
      </c>
      <c r="C860" s="492" t="s">
        <v>134</v>
      </c>
      <c r="D860" s="629" t="s">
        <v>408</v>
      </c>
      <c r="E860" s="629" t="s">
        <v>1369</v>
      </c>
      <c r="F860" s="606">
        <v>46054.0</v>
      </c>
      <c r="G860" s="860" t="s">
        <v>1303</v>
      </c>
      <c r="H860" s="931" t="s">
        <v>2780</v>
      </c>
      <c r="I860" s="492" t="s">
        <v>2781</v>
      </c>
      <c r="J860" s="492" t="s">
        <v>190</v>
      </c>
      <c r="K860" s="618">
        <v>0.0</v>
      </c>
      <c r="L860" s="618">
        <v>0.0</v>
      </c>
      <c r="M860" s="622"/>
      <c r="N860" s="610"/>
      <c r="O860" s="809"/>
      <c r="P860" s="610">
        <v>46063.0</v>
      </c>
      <c r="Q860" s="610">
        <v>46064.0</v>
      </c>
      <c r="R860" s="636">
        <f t="shared" ref="R860:R890" si="266">Q860-P860</f>
        <v>1</v>
      </c>
      <c r="S860" s="613"/>
      <c r="T860" s="612"/>
      <c r="U860" s="612"/>
      <c r="V860" s="1080"/>
      <c r="W860" s="982"/>
      <c r="X860" s="982"/>
      <c r="Y860" s="613"/>
      <c r="Z860" s="612"/>
      <c r="AA860" s="975"/>
      <c r="AB860" s="901"/>
      <c r="AC860" s="706" t="s">
        <v>2782</v>
      </c>
      <c r="AD860" s="895"/>
      <c r="AE860" s="895"/>
      <c r="AF860" s="895"/>
      <c r="AG860" s="895"/>
    </row>
    <row r="861" ht="13.5" hidden="1" customHeight="1">
      <c r="A861" s="604" t="b">
        <v>1</v>
      </c>
      <c r="B861" s="492" t="s">
        <v>135</v>
      </c>
      <c r="C861" s="492" t="s">
        <v>134</v>
      </c>
      <c r="D861" s="492" t="s">
        <v>408</v>
      </c>
      <c r="E861" s="492" t="s">
        <v>1369</v>
      </c>
      <c r="F861" s="606">
        <v>46054.0</v>
      </c>
      <c r="G861" s="860" t="s">
        <v>1304</v>
      </c>
      <c r="H861" s="813" t="s">
        <v>2780</v>
      </c>
      <c r="I861" s="492" t="s">
        <v>2781</v>
      </c>
      <c r="J861" s="492" t="s">
        <v>190</v>
      </c>
      <c r="K861" s="618">
        <v>0.0</v>
      </c>
      <c r="L861" s="618">
        <v>0.0</v>
      </c>
      <c r="M861" s="622"/>
      <c r="N861" s="610"/>
      <c r="O861" s="809"/>
      <c r="P861" s="610">
        <v>46063.0</v>
      </c>
      <c r="Q861" s="610">
        <v>46064.0</v>
      </c>
      <c r="R861" s="636">
        <f t="shared" si="266"/>
        <v>1</v>
      </c>
      <c r="S861" s="613"/>
      <c r="T861" s="612"/>
      <c r="U861" s="612"/>
      <c r="V861" s="1080"/>
      <c r="W861" s="982"/>
      <c r="X861" s="982"/>
      <c r="Y861" s="613"/>
      <c r="Z861" s="612"/>
      <c r="AA861" s="975"/>
      <c r="AB861" s="901"/>
      <c r="AC861" s="706" t="s">
        <v>2782</v>
      </c>
      <c r="AD861" s="895"/>
      <c r="AE861" s="895"/>
      <c r="AF861" s="895"/>
      <c r="AG861" s="895"/>
    </row>
    <row r="862" ht="13.5" hidden="1" customHeight="1">
      <c r="A862" s="1162" t="b">
        <v>0</v>
      </c>
      <c r="B862" s="996" t="s">
        <v>135</v>
      </c>
      <c r="C862" s="996" t="s">
        <v>114</v>
      </c>
      <c r="D862" s="629" t="s">
        <v>408</v>
      </c>
      <c r="E862" s="645" t="s">
        <v>1421</v>
      </c>
      <c r="F862" s="606">
        <v>46054.0</v>
      </c>
      <c r="G862" s="902" t="s">
        <v>1305</v>
      </c>
      <c r="H862" s="973" t="s">
        <v>1430</v>
      </c>
      <c r="I862" s="645" t="s">
        <v>1431</v>
      </c>
      <c r="J862" s="645" t="s">
        <v>190</v>
      </c>
      <c r="K862" s="997">
        <v>0.0</v>
      </c>
      <c r="L862" s="997">
        <v>0.0</v>
      </c>
      <c r="M862" s="1229"/>
      <c r="N862" s="1000"/>
      <c r="O862" s="1230"/>
      <c r="P862" s="1000">
        <v>46048.0</v>
      </c>
      <c r="Q862" s="1000">
        <v>46051.0</v>
      </c>
      <c r="R862" s="980">
        <f t="shared" si="266"/>
        <v>3</v>
      </c>
      <c r="S862" s="1000">
        <v>46051.0</v>
      </c>
      <c r="T862" s="980">
        <f>S862-P862</f>
        <v>3</v>
      </c>
      <c r="U862" s="980">
        <f>S862-Q862</f>
        <v>0</v>
      </c>
      <c r="V862" s="1000">
        <v>46055.0</v>
      </c>
      <c r="W862" s="1231">
        <f t="shared" ref="W862:W867" si="267">V862-S862</f>
        <v>4</v>
      </c>
      <c r="X862" s="1231">
        <f t="shared" ref="X862:X867" si="268">V862-P862</f>
        <v>7</v>
      </c>
      <c r="Y862" s="1228"/>
      <c r="Z862" s="980">
        <f>Y862-P862</f>
        <v>-46048</v>
      </c>
      <c r="AA862" s="975"/>
      <c r="AB862" s="1089" t="s">
        <v>2118</v>
      </c>
      <c r="AC862" s="1002"/>
      <c r="AD862" s="1233"/>
      <c r="AE862" s="1233"/>
      <c r="AF862" s="1233"/>
      <c r="AG862" s="1233"/>
    </row>
    <row r="863" ht="13.5" hidden="1" customHeight="1">
      <c r="A863" s="604" t="b">
        <v>1</v>
      </c>
      <c r="B863" s="492" t="s">
        <v>113</v>
      </c>
      <c r="C863" s="492" t="s">
        <v>134</v>
      </c>
      <c r="D863" s="492" t="s">
        <v>408</v>
      </c>
      <c r="E863" s="492" t="s">
        <v>1333</v>
      </c>
      <c r="F863" s="606">
        <v>46054.0</v>
      </c>
      <c r="G863" s="860" t="s">
        <v>1305</v>
      </c>
      <c r="H863" s="704" t="s">
        <v>1487</v>
      </c>
      <c r="I863" s="492" t="s">
        <v>1488</v>
      </c>
      <c r="J863" s="492" t="s">
        <v>190</v>
      </c>
      <c r="K863" s="618">
        <v>0.0</v>
      </c>
      <c r="L863" s="618">
        <v>0.0</v>
      </c>
      <c r="M863" s="622"/>
      <c r="N863" s="610"/>
      <c r="O863" s="809"/>
      <c r="P863" s="610">
        <v>46052.0</v>
      </c>
      <c r="Q863" s="610">
        <v>46062.0</v>
      </c>
      <c r="R863" s="636">
        <f t="shared" si="266"/>
        <v>10</v>
      </c>
      <c r="S863" s="613"/>
      <c r="T863" s="612"/>
      <c r="U863" s="612"/>
      <c r="V863" s="1080"/>
      <c r="W863" s="982">
        <f t="shared" si="267"/>
        <v>0</v>
      </c>
      <c r="X863" s="982">
        <f t="shared" si="268"/>
        <v>-46052</v>
      </c>
      <c r="Y863" s="613"/>
      <c r="Z863" s="612"/>
      <c r="AA863" s="975"/>
      <c r="AB863" s="901" t="s">
        <v>2118</v>
      </c>
      <c r="AC863" s="706" t="s">
        <v>1489</v>
      </c>
      <c r="AD863" s="895"/>
      <c r="AE863" s="895"/>
      <c r="AF863" s="895"/>
      <c r="AG863" s="895"/>
    </row>
    <row r="864" ht="13.5" hidden="1" customHeight="1">
      <c r="A864" s="1162" t="b">
        <v>0</v>
      </c>
      <c r="B864" s="996" t="s">
        <v>113</v>
      </c>
      <c r="C864" s="996" t="s">
        <v>114</v>
      </c>
      <c r="D864" s="629" t="s">
        <v>408</v>
      </c>
      <c r="E864" s="645" t="s">
        <v>1356</v>
      </c>
      <c r="F864" s="606">
        <v>46054.0</v>
      </c>
      <c r="G864" s="902" t="s">
        <v>1305</v>
      </c>
      <c r="H864" s="645" t="s">
        <v>1444</v>
      </c>
      <c r="I864" s="645" t="s">
        <v>1445</v>
      </c>
      <c r="J864" s="645" t="s">
        <v>190</v>
      </c>
      <c r="K864" s="997">
        <v>0.0</v>
      </c>
      <c r="L864" s="997">
        <v>0.0</v>
      </c>
      <c r="M864" s="1229"/>
      <c r="N864" s="1000"/>
      <c r="O864" s="1230"/>
      <c r="P864" s="1000">
        <v>46042.0</v>
      </c>
      <c r="Q864" s="1000">
        <v>46048.0</v>
      </c>
      <c r="R864" s="980">
        <f t="shared" si="266"/>
        <v>6</v>
      </c>
      <c r="S864" s="1000">
        <v>46055.0</v>
      </c>
      <c r="T864" s="980">
        <f t="shared" ref="T864:T866" si="269">S864-P864</f>
        <v>13</v>
      </c>
      <c r="U864" s="980">
        <f t="shared" ref="U864:U866" si="270">S864-Q864</f>
        <v>7</v>
      </c>
      <c r="V864" s="1000">
        <v>46056.0</v>
      </c>
      <c r="W864" s="1231">
        <f t="shared" si="267"/>
        <v>1</v>
      </c>
      <c r="X864" s="1231">
        <f t="shared" si="268"/>
        <v>14</v>
      </c>
      <c r="Y864" s="1228"/>
      <c r="Z864" s="980">
        <f t="shared" ref="Z864:Z866" si="271">Y864-P864</f>
        <v>-46042</v>
      </c>
      <c r="AA864" s="975"/>
      <c r="AB864" s="1089" t="s">
        <v>1477</v>
      </c>
      <c r="AC864" s="1002" t="s">
        <v>1447</v>
      </c>
      <c r="AD864" s="1003"/>
      <c r="AE864" s="1003"/>
      <c r="AF864" s="1003"/>
      <c r="AG864" s="1003"/>
    </row>
    <row r="865" ht="13.5" hidden="1" customHeight="1">
      <c r="A865" s="604" t="b">
        <v>0</v>
      </c>
      <c r="B865" s="492" t="s">
        <v>113</v>
      </c>
      <c r="C865" s="492" t="s">
        <v>114</v>
      </c>
      <c r="D865" s="492" t="s">
        <v>408</v>
      </c>
      <c r="E865" s="492" t="s">
        <v>1356</v>
      </c>
      <c r="F865" s="606">
        <v>46054.0</v>
      </c>
      <c r="G865" s="860" t="s">
        <v>1304</v>
      </c>
      <c r="H865" s="813" t="s">
        <v>1444</v>
      </c>
      <c r="I865" s="492" t="s">
        <v>1445</v>
      </c>
      <c r="J865" s="492" t="s">
        <v>190</v>
      </c>
      <c r="K865" s="618">
        <v>0.0</v>
      </c>
      <c r="L865" s="618">
        <v>0.0</v>
      </c>
      <c r="M865" s="905">
        <v>64000.0</v>
      </c>
      <c r="N865" s="610"/>
      <c r="O865" s="809" t="s">
        <v>2784</v>
      </c>
      <c r="P865" s="610">
        <v>46042.0</v>
      </c>
      <c r="Q865" s="610">
        <v>46048.0</v>
      </c>
      <c r="R865" s="980">
        <f t="shared" si="266"/>
        <v>6</v>
      </c>
      <c r="S865" s="610">
        <v>46055.0</v>
      </c>
      <c r="T865" s="980">
        <f t="shared" si="269"/>
        <v>13</v>
      </c>
      <c r="U865" s="980">
        <f t="shared" si="270"/>
        <v>7</v>
      </c>
      <c r="V865" s="610">
        <v>46056.0</v>
      </c>
      <c r="W865" s="982">
        <f t="shared" si="267"/>
        <v>1</v>
      </c>
      <c r="X865" s="982">
        <f t="shared" si="268"/>
        <v>14</v>
      </c>
      <c r="Y865" s="613"/>
      <c r="Z865" s="980">
        <f t="shared" si="271"/>
        <v>-46042</v>
      </c>
      <c r="AA865" s="936">
        <f>Y865-V865</f>
        <v>-46056</v>
      </c>
      <c r="AB865" s="901"/>
      <c r="AC865" s="706" t="s">
        <v>1447</v>
      </c>
      <c r="AD865" s="895"/>
      <c r="AE865" s="895"/>
      <c r="AF865" s="895"/>
      <c r="AG865" s="895"/>
    </row>
    <row r="866" ht="13.5" hidden="1" customHeight="1">
      <c r="A866" s="1188" t="b">
        <v>0</v>
      </c>
      <c r="B866" s="1141" t="s">
        <v>113</v>
      </c>
      <c r="C866" s="1141" t="s">
        <v>114</v>
      </c>
      <c r="D866" s="629" t="s">
        <v>408</v>
      </c>
      <c r="E866" s="645" t="s">
        <v>1333</v>
      </c>
      <c r="F866" s="606">
        <v>46054.0</v>
      </c>
      <c r="G866" s="902" t="s">
        <v>1305</v>
      </c>
      <c r="H866" s="645" t="s">
        <v>1413</v>
      </c>
      <c r="I866" s="645" t="s">
        <v>1414</v>
      </c>
      <c r="J866" s="645" t="s">
        <v>190</v>
      </c>
      <c r="K866" s="1142">
        <v>0.0</v>
      </c>
      <c r="L866" s="1142">
        <v>0.0</v>
      </c>
      <c r="M866" s="1223"/>
      <c r="N866" s="1146"/>
      <c r="O866" s="1224"/>
      <c r="P866" s="1146">
        <v>46044.0</v>
      </c>
      <c r="Q866" s="1146">
        <v>46048.0</v>
      </c>
      <c r="R866" s="1147">
        <f t="shared" si="266"/>
        <v>4</v>
      </c>
      <c r="S866" s="1146">
        <v>46051.0</v>
      </c>
      <c r="T866" s="1147">
        <f t="shared" si="269"/>
        <v>7</v>
      </c>
      <c r="U866" s="1147">
        <f t="shared" si="270"/>
        <v>3</v>
      </c>
      <c r="V866" s="1144"/>
      <c r="W866" s="1149">
        <f t="shared" si="267"/>
        <v>-46051</v>
      </c>
      <c r="X866" s="1149">
        <f t="shared" si="268"/>
        <v>-46044</v>
      </c>
      <c r="Y866" s="1144"/>
      <c r="Z866" s="1147">
        <f t="shared" si="271"/>
        <v>-46044</v>
      </c>
      <c r="AA866" s="975"/>
      <c r="AB866" s="993" t="s">
        <v>1477</v>
      </c>
      <c r="AC866" s="1225" t="s">
        <v>1415</v>
      </c>
      <c r="AD866" s="1234"/>
      <c r="AE866" s="1234"/>
      <c r="AF866" s="1234"/>
      <c r="AG866" s="1234"/>
    </row>
    <row r="867" ht="13.5" hidden="1" customHeight="1">
      <c r="A867" s="1219" t="b">
        <v>1</v>
      </c>
      <c r="B867" s="986" t="s">
        <v>114</v>
      </c>
      <c r="C867" s="986" t="s">
        <v>114</v>
      </c>
      <c r="D867" s="492" t="s">
        <v>408</v>
      </c>
      <c r="E867" s="492" t="s">
        <v>1333</v>
      </c>
      <c r="F867" s="606">
        <v>46054.0</v>
      </c>
      <c r="G867" s="860" t="s">
        <v>1305</v>
      </c>
      <c r="H867" s="959" t="s">
        <v>1416</v>
      </c>
      <c r="I867" s="649" t="s">
        <v>1417</v>
      </c>
      <c r="J867" s="649" t="s">
        <v>190</v>
      </c>
      <c r="K867" s="987">
        <v>0.0</v>
      </c>
      <c r="L867" s="987">
        <v>0.0</v>
      </c>
      <c r="M867" s="1104"/>
      <c r="N867" s="988"/>
      <c r="O867" s="1105"/>
      <c r="P867" s="988">
        <v>46049.0</v>
      </c>
      <c r="Q867" s="988">
        <v>46055.0</v>
      </c>
      <c r="R867" s="980">
        <f t="shared" si="266"/>
        <v>6</v>
      </c>
      <c r="S867" s="1107"/>
      <c r="T867" s="1108"/>
      <c r="U867" s="1108"/>
      <c r="V867" s="1107"/>
      <c r="W867" s="1109">
        <f t="shared" si="267"/>
        <v>0</v>
      </c>
      <c r="X867" s="1109">
        <f t="shared" si="268"/>
        <v>-46049</v>
      </c>
      <c r="Y867" s="1107"/>
      <c r="Z867" s="1108"/>
      <c r="AA867" s="975"/>
      <c r="AB867" s="1172" t="s">
        <v>2530</v>
      </c>
      <c r="AC867" s="1197" t="s">
        <v>1418</v>
      </c>
      <c r="AD867" s="1222"/>
      <c r="AE867" s="1222"/>
      <c r="AF867" s="1222"/>
      <c r="AG867" s="1222"/>
    </row>
    <row r="868" ht="13.5" hidden="1" customHeight="1">
      <c r="A868" s="1014" t="b">
        <v>0</v>
      </c>
      <c r="B868" s="1082" t="s">
        <v>113</v>
      </c>
      <c r="C868" s="1082" t="s">
        <v>134</v>
      </c>
      <c r="D868" s="645" t="s">
        <v>408</v>
      </c>
      <c r="E868" s="645" t="s">
        <v>1333</v>
      </c>
      <c r="F868" s="606">
        <v>46054.0</v>
      </c>
      <c r="G868" s="920" t="s">
        <v>1305</v>
      </c>
      <c r="H868" s="645" t="s">
        <v>2785</v>
      </c>
      <c r="I868" s="645" t="s">
        <v>1934</v>
      </c>
      <c r="J868" s="645" t="s">
        <v>190</v>
      </c>
      <c r="K868" s="1016">
        <v>0.0</v>
      </c>
      <c r="L868" s="1016">
        <v>0.0</v>
      </c>
      <c r="M868" s="1095"/>
      <c r="N868" s="1017"/>
      <c r="O868" s="1096"/>
      <c r="P868" s="1017">
        <v>46062.0</v>
      </c>
      <c r="Q868" s="1017">
        <v>46065.0</v>
      </c>
      <c r="R868" s="636">
        <f t="shared" si="266"/>
        <v>3</v>
      </c>
      <c r="S868" s="1083"/>
      <c r="T868" s="1098"/>
      <c r="U868" s="1098"/>
      <c r="V868" s="1083"/>
      <c r="W868" s="1099"/>
      <c r="X868" s="1099"/>
      <c r="Y868" s="1083"/>
      <c r="Z868" s="1098"/>
      <c r="AA868" s="975"/>
      <c r="AB868" s="993" t="s">
        <v>1477</v>
      </c>
      <c r="AC868" s="1100"/>
      <c r="AD868" s="1019"/>
      <c r="AE868" s="1019"/>
      <c r="AF868" s="1019"/>
      <c r="AG868" s="1019"/>
    </row>
    <row r="869" ht="13.5" hidden="1" customHeight="1">
      <c r="A869" s="604" t="b">
        <v>0</v>
      </c>
      <c r="B869" s="492" t="s">
        <v>113</v>
      </c>
      <c r="C869" s="492" t="s">
        <v>114</v>
      </c>
      <c r="D869" s="492" t="s">
        <v>408</v>
      </c>
      <c r="E869" s="492" t="s">
        <v>1356</v>
      </c>
      <c r="F869" s="606">
        <v>46054.0</v>
      </c>
      <c r="G869" s="860" t="s">
        <v>1305</v>
      </c>
      <c r="H869" s="704" t="s">
        <v>1463</v>
      </c>
      <c r="I869" s="492" t="s">
        <v>1454</v>
      </c>
      <c r="J869" s="492" t="s">
        <v>190</v>
      </c>
      <c r="K869" s="618">
        <v>0.0</v>
      </c>
      <c r="L869" s="618">
        <v>0.0</v>
      </c>
      <c r="M869" s="622"/>
      <c r="N869" s="610"/>
      <c r="O869" s="809"/>
      <c r="P869" s="610">
        <v>46048.0</v>
      </c>
      <c r="Q869" s="610">
        <v>46050.0</v>
      </c>
      <c r="R869" s="980">
        <f t="shared" si="266"/>
        <v>2</v>
      </c>
      <c r="S869" s="610">
        <v>46053.0</v>
      </c>
      <c r="T869" s="980">
        <f>S869-P869</f>
        <v>5</v>
      </c>
      <c r="U869" s="980">
        <f>S869-Q869</f>
        <v>3</v>
      </c>
      <c r="V869" s="981">
        <v>46055.0</v>
      </c>
      <c r="W869" s="982">
        <f>V869-S869</f>
        <v>2</v>
      </c>
      <c r="X869" s="982">
        <f>V869-P869</f>
        <v>7</v>
      </c>
      <c r="Y869" s="613"/>
      <c r="Z869" s="980">
        <f>Y869-P869</f>
        <v>-46048</v>
      </c>
      <c r="AA869" s="975"/>
      <c r="AB869" s="901" t="s">
        <v>1477</v>
      </c>
      <c r="AC869" s="706" t="s">
        <v>1457</v>
      </c>
      <c r="AD869" s="895"/>
      <c r="AE869" s="895"/>
      <c r="AF869" s="895"/>
      <c r="AG869" s="895"/>
    </row>
    <row r="870" ht="13.5" hidden="1" customHeight="1">
      <c r="A870" s="985" t="b">
        <v>0</v>
      </c>
      <c r="B870" s="986" t="s">
        <v>135</v>
      </c>
      <c r="C870" s="986" t="s">
        <v>134</v>
      </c>
      <c r="D870" s="629" t="s">
        <v>408</v>
      </c>
      <c r="E870" s="645" t="s">
        <v>1369</v>
      </c>
      <c r="F870" s="606">
        <v>46054.0</v>
      </c>
      <c r="G870" s="902" t="s">
        <v>1305</v>
      </c>
      <c r="H870" s="645" t="s">
        <v>1523</v>
      </c>
      <c r="I870" s="645" t="s">
        <v>1513</v>
      </c>
      <c r="J870" s="645" t="s">
        <v>190</v>
      </c>
      <c r="K870" s="987">
        <v>0.0</v>
      </c>
      <c r="L870" s="987">
        <v>0.0</v>
      </c>
      <c r="M870" s="1104"/>
      <c r="N870" s="988">
        <v>46069.0</v>
      </c>
      <c r="O870" s="1105" t="s">
        <v>2595</v>
      </c>
      <c r="P870" s="988">
        <v>46065.0</v>
      </c>
      <c r="Q870" s="988">
        <v>46069.0</v>
      </c>
      <c r="R870" s="1106">
        <f t="shared" si="266"/>
        <v>4</v>
      </c>
      <c r="S870" s="1107"/>
      <c r="T870" s="1108"/>
      <c r="U870" s="1108"/>
      <c r="V870" s="1107"/>
      <c r="W870" s="1176"/>
      <c r="X870" s="1176"/>
      <c r="Y870" s="1107"/>
      <c r="Z870" s="1108"/>
      <c r="AA870" s="975"/>
      <c r="AB870" s="993" t="s">
        <v>1477</v>
      </c>
      <c r="AC870" s="1197" t="s">
        <v>1524</v>
      </c>
      <c r="AD870" s="1222"/>
      <c r="AE870" s="1222"/>
      <c r="AF870" s="1222"/>
      <c r="AG870" s="1222"/>
    </row>
    <row r="871" ht="13.5" hidden="1" customHeight="1">
      <c r="A871" s="604" t="b">
        <v>0</v>
      </c>
      <c r="B871" s="492" t="s">
        <v>113</v>
      </c>
      <c r="C871" s="492" t="s">
        <v>134</v>
      </c>
      <c r="D871" s="492" t="s">
        <v>408</v>
      </c>
      <c r="E871" s="492" t="s">
        <v>1333</v>
      </c>
      <c r="F871" s="606">
        <v>46054.0</v>
      </c>
      <c r="G871" s="860" t="s">
        <v>1303</v>
      </c>
      <c r="H871" s="813" t="s">
        <v>2785</v>
      </c>
      <c r="I871" s="492" t="s">
        <v>1934</v>
      </c>
      <c r="J871" s="492" t="s">
        <v>190</v>
      </c>
      <c r="K871" s="618">
        <v>0.0</v>
      </c>
      <c r="L871" s="618">
        <v>0.0</v>
      </c>
      <c r="M871" s="622"/>
      <c r="N871" s="610"/>
      <c r="O871" s="809"/>
      <c r="P871" s="610">
        <v>46062.0</v>
      </c>
      <c r="Q871" s="610">
        <v>46065.0</v>
      </c>
      <c r="R871" s="636">
        <f t="shared" si="266"/>
        <v>3</v>
      </c>
      <c r="S871" s="613"/>
      <c r="T871" s="612"/>
      <c r="U871" s="612"/>
      <c r="V871" s="1080"/>
      <c r="W871" s="982"/>
      <c r="X871" s="982"/>
      <c r="Y871" s="613"/>
      <c r="Z871" s="612"/>
      <c r="AA871" s="975"/>
      <c r="AB871" s="901"/>
      <c r="AC871" s="706" t="s">
        <v>2786</v>
      </c>
      <c r="AD871" s="895"/>
      <c r="AE871" s="895"/>
      <c r="AF871" s="895"/>
      <c r="AG871" s="895"/>
    </row>
    <row r="872" ht="13.5" hidden="1" customHeight="1">
      <c r="A872" s="1014" t="b">
        <v>0</v>
      </c>
      <c r="B872" s="1082" t="s">
        <v>113</v>
      </c>
      <c r="C872" s="1082" t="s">
        <v>134</v>
      </c>
      <c r="D872" s="645" t="s">
        <v>408</v>
      </c>
      <c r="E872" s="645" t="s">
        <v>1333</v>
      </c>
      <c r="F872" s="606">
        <v>46054.0</v>
      </c>
      <c r="G872" s="902" t="s">
        <v>1304</v>
      </c>
      <c r="H872" s="645" t="s">
        <v>2785</v>
      </c>
      <c r="I872" s="645" t="s">
        <v>1934</v>
      </c>
      <c r="J872" s="645" t="s">
        <v>190</v>
      </c>
      <c r="K872" s="1016">
        <v>0.0</v>
      </c>
      <c r="L872" s="1016">
        <v>0.0</v>
      </c>
      <c r="M872" s="1095"/>
      <c r="N872" s="1017"/>
      <c r="O872" s="1096"/>
      <c r="P872" s="1017">
        <v>46062.0</v>
      </c>
      <c r="Q872" s="1017">
        <v>46065.0</v>
      </c>
      <c r="R872" s="636">
        <f t="shared" si="266"/>
        <v>3</v>
      </c>
      <c r="S872" s="1083"/>
      <c r="T872" s="1098"/>
      <c r="U872" s="1098"/>
      <c r="V872" s="1083"/>
      <c r="W872" s="1099"/>
      <c r="X872" s="1099"/>
      <c r="Y872" s="1083"/>
      <c r="Z872" s="1098"/>
      <c r="AA872" s="975"/>
      <c r="AB872" s="989"/>
      <c r="AC872" s="1235" t="s">
        <v>2786</v>
      </c>
      <c r="AD872" s="1192"/>
      <c r="AE872" s="1192"/>
      <c r="AF872" s="1192"/>
      <c r="AG872" s="1192"/>
    </row>
    <row r="873" ht="13.5" hidden="1" customHeight="1">
      <c r="A873" s="604" t="b">
        <v>0</v>
      </c>
      <c r="B873" s="492" t="s">
        <v>113</v>
      </c>
      <c r="C873" s="492" t="s">
        <v>114</v>
      </c>
      <c r="D873" s="492" t="s">
        <v>408</v>
      </c>
      <c r="E873" s="492" t="s">
        <v>1356</v>
      </c>
      <c r="F873" s="606">
        <v>46054.0</v>
      </c>
      <c r="G873" s="860" t="s">
        <v>1305</v>
      </c>
      <c r="H873" s="704" t="s">
        <v>2787</v>
      </c>
      <c r="I873" s="492" t="s">
        <v>2572</v>
      </c>
      <c r="J873" s="492" t="s">
        <v>190</v>
      </c>
      <c r="K873" s="618">
        <v>0.0</v>
      </c>
      <c r="L873" s="618">
        <v>0.0</v>
      </c>
      <c r="M873" s="622"/>
      <c r="N873" s="610"/>
      <c r="O873" s="809"/>
      <c r="P873" s="610">
        <v>46049.0</v>
      </c>
      <c r="Q873" s="610">
        <v>46055.0</v>
      </c>
      <c r="R873" s="980">
        <f t="shared" si="266"/>
        <v>6</v>
      </c>
      <c r="S873" s="613"/>
      <c r="T873" s="980">
        <f>S873-P873</f>
        <v>-46049</v>
      </c>
      <c r="U873" s="980">
        <f>S873-Q873</f>
        <v>-46055</v>
      </c>
      <c r="V873" s="1080"/>
      <c r="W873" s="982">
        <f>V873-S873</f>
        <v>0</v>
      </c>
      <c r="X873" s="982">
        <f>V873-P873</f>
        <v>-46049</v>
      </c>
      <c r="Y873" s="613"/>
      <c r="Z873" s="612"/>
      <c r="AA873" s="975"/>
      <c r="AB873" s="901" t="s">
        <v>2530</v>
      </c>
      <c r="AC873" s="706" t="s">
        <v>2788</v>
      </c>
      <c r="AD873" s="895"/>
      <c r="AE873" s="895"/>
      <c r="AF873" s="895"/>
      <c r="AG873" s="895"/>
    </row>
    <row r="874" ht="13.5" hidden="1" customHeight="1">
      <c r="A874" s="667" t="b">
        <v>0</v>
      </c>
      <c r="B874" s="641" t="s">
        <v>135</v>
      </c>
      <c r="C874" s="641" t="s">
        <v>270</v>
      </c>
      <c r="D874" s="629" t="s">
        <v>408</v>
      </c>
      <c r="E874" s="645" t="s">
        <v>1333</v>
      </c>
      <c r="F874" s="919">
        <v>46054.0</v>
      </c>
      <c r="G874" s="902" t="s">
        <v>1305</v>
      </c>
      <c r="H874" s="645" t="s">
        <v>1670</v>
      </c>
      <c r="I874" s="645" t="s">
        <v>1671</v>
      </c>
      <c r="J874" s="645" t="s">
        <v>190</v>
      </c>
      <c r="K874" s="643">
        <v>0.0</v>
      </c>
      <c r="L874" s="643">
        <v>0.0</v>
      </c>
      <c r="M874" s="1076"/>
      <c r="N874" s="651"/>
      <c r="O874" s="1140"/>
      <c r="P874" s="651">
        <v>46063.0</v>
      </c>
      <c r="Q874" s="651">
        <v>46070.0</v>
      </c>
      <c r="R874" s="636">
        <f t="shared" si="266"/>
        <v>7</v>
      </c>
      <c r="S874" s="638"/>
      <c r="T874" s="656"/>
      <c r="U874" s="656"/>
      <c r="V874" s="638"/>
      <c r="W874" s="640"/>
      <c r="X874" s="640"/>
      <c r="Y874" s="638"/>
      <c r="Z874" s="656"/>
      <c r="AA874" s="1236"/>
      <c r="AB874" s="993" t="s">
        <v>1477</v>
      </c>
      <c r="AC874" s="706" t="s">
        <v>2789</v>
      </c>
      <c r="AD874" s="895"/>
      <c r="AE874" s="895"/>
      <c r="AF874" s="895"/>
      <c r="AG874" s="895"/>
    </row>
    <row r="875" ht="13.5" hidden="1" customHeight="1">
      <c r="A875" s="604" t="b">
        <v>0</v>
      </c>
      <c r="B875" s="492" t="s">
        <v>114</v>
      </c>
      <c r="C875" s="492" t="s">
        <v>114</v>
      </c>
      <c r="D875" s="492" t="s">
        <v>408</v>
      </c>
      <c r="E875" s="492" t="s">
        <v>2790</v>
      </c>
      <c r="F875" s="606">
        <v>45992.0</v>
      </c>
      <c r="G875" s="1072"/>
      <c r="H875" s="617" t="s">
        <v>2791</v>
      </c>
      <c r="I875" s="492" t="s">
        <v>2747</v>
      </c>
      <c r="J875" s="492" t="s">
        <v>190</v>
      </c>
      <c r="K875" s="618">
        <v>0.0</v>
      </c>
      <c r="L875" s="618">
        <v>8000.0</v>
      </c>
      <c r="M875" s="609">
        <v>61000.0</v>
      </c>
      <c r="N875" s="610">
        <v>46007.0</v>
      </c>
      <c r="O875" s="492"/>
      <c r="P875" s="610">
        <v>45979.0</v>
      </c>
      <c r="Q875" s="610">
        <v>45981.0</v>
      </c>
      <c r="R875" s="612">
        <f t="shared" si="266"/>
        <v>2</v>
      </c>
      <c r="S875" s="613"/>
      <c r="T875" s="612">
        <f>S875-P875</f>
        <v>-45979</v>
      </c>
      <c r="U875" s="612">
        <f>S875-Q875</f>
        <v>-45981</v>
      </c>
      <c r="V875" s="114"/>
      <c r="W875" s="114"/>
      <c r="X875" s="114"/>
      <c r="Y875" s="613"/>
      <c r="Z875" s="612">
        <f>Y875-P875</f>
        <v>-45979</v>
      </c>
      <c r="AA875" s="741"/>
      <c r="AB875" s="895"/>
      <c r="AC875" s="616" t="s">
        <v>2792</v>
      </c>
      <c r="AD875" s="895"/>
      <c r="AE875" s="895"/>
      <c r="AF875" s="895"/>
      <c r="AG875" s="895"/>
    </row>
    <row r="876" ht="13.5" hidden="1" customHeight="1">
      <c r="A876" s="1014" t="b">
        <v>0</v>
      </c>
      <c r="B876" s="1082" t="s">
        <v>135</v>
      </c>
      <c r="C876" s="1082" t="s">
        <v>134</v>
      </c>
      <c r="D876" s="645" t="s">
        <v>408</v>
      </c>
      <c r="E876" s="645" t="s">
        <v>1369</v>
      </c>
      <c r="F876" s="919">
        <v>46054.0</v>
      </c>
      <c r="G876" s="902" t="s">
        <v>1305</v>
      </c>
      <c r="H876" s="645" t="s">
        <v>2793</v>
      </c>
      <c r="I876" s="645" t="s">
        <v>2369</v>
      </c>
      <c r="J876" s="645" t="s">
        <v>190</v>
      </c>
      <c r="K876" s="1016">
        <v>0.0</v>
      </c>
      <c r="L876" s="1016">
        <v>0.0</v>
      </c>
      <c r="M876" s="1095"/>
      <c r="N876" s="1017"/>
      <c r="O876" s="1096"/>
      <c r="P876" s="1017">
        <v>46069.0</v>
      </c>
      <c r="Q876" s="1017">
        <v>46070.0</v>
      </c>
      <c r="R876" s="1097">
        <f t="shared" si="266"/>
        <v>1</v>
      </c>
      <c r="S876" s="1083"/>
      <c r="T876" s="1098"/>
      <c r="U876" s="1098"/>
      <c r="V876" s="1083"/>
      <c r="W876" s="1099"/>
      <c r="X876" s="1099"/>
      <c r="Y876" s="1083"/>
      <c r="Z876" s="1098"/>
      <c r="AA876" s="1174"/>
      <c r="AB876" s="989"/>
      <c r="AC876" s="1100" t="s">
        <v>2794</v>
      </c>
      <c r="AD876" s="1101"/>
      <c r="AE876" s="1101"/>
      <c r="AF876" s="1101"/>
      <c r="AG876" s="1101"/>
    </row>
    <row r="877" ht="13.5" hidden="1" customHeight="1">
      <c r="A877" s="1014" t="b">
        <v>0</v>
      </c>
      <c r="B877" s="1082" t="s">
        <v>135</v>
      </c>
      <c r="C877" s="1082" t="s">
        <v>134</v>
      </c>
      <c r="D877" s="649" t="s">
        <v>408</v>
      </c>
      <c r="E877" s="649" t="s">
        <v>1369</v>
      </c>
      <c r="F877" s="728">
        <v>46054.0</v>
      </c>
      <c r="G877" s="860" t="s">
        <v>1308</v>
      </c>
      <c r="H877" s="649" t="s">
        <v>2793</v>
      </c>
      <c r="I877" s="649" t="s">
        <v>2369</v>
      </c>
      <c r="J877" s="649" t="s">
        <v>190</v>
      </c>
      <c r="K877" s="1016">
        <v>0.0</v>
      </c>
      <c r="L877" s="1016">
        <v>0.0</v>
      </c>
      <c r="M877" s="1095"/>
      <c r="N877" s="1017"/>
      <c r="O877" s="1096"/>
      <c r="P877" s="1017">
        <v>46069.0</v>
      </c>
      <c r="Q877" s="1017">
        <v>46070.0</v>
      </c>
      <c r="R877" s="1097">
        <f t="shared" si="266"/>
        <v>1</v>
      </c>
      <c r="S877" s="1083"/>
      <c r="T877" s="1098"/>
      <c r="U877" s="1098"/>
      <c r="V877" s="1083"/>
      <c r="W877" s="1099"/>
      <c r="X877" s="1099"/>
      <c r="Y877" s="1083"/>
      <c r="Z877" s="1098"/>
      <c r="AA877" s="1174"/>
      <c r="AB877" s="989"/>
      <c r="AC877" s="1100" t="s">
        <v>2794</v>
      </c>
      <c r="AD877" s="1101"/>
      <c r="AE877" s="1101"/>
      <c r="AF877" s="1101"/>
      <c r="AG877" s="1101"/>
    </row>
    <row r="878" ht="13.5" hidden="1" customHeight="1">
      <c r="A878" s="1014" t="b">
        <v>0</v>
      </c>
      <c r="B878" s="1082" t="s">
        <v>135</v>
      </c>
      <c r="C878" s="1082" t="s">
        <v>134</v>
      </c>
      <c r="D878" s="645" t="s">
        <v>408</v>
      </c>
      <c r="E878" s="645" t="s">
        <v>1369</v>
      </c>
      <c r="F878" s="919">
        <v>46054.0</v>
      </c>
      <c r="G878" s="902" t="s">
        <v>7</v>
      </c>
      <c r="H878" s="645" t="s">
        <v>2793</v>
      </c>
      <c r="I878" s="645" t="s">
        <v>2369</v>
      </c>
      <c r="J878" s="645" t="s">
        <v>190</v>
      </c>
      <c r="K878" s="1016">
        <v>0.0</v>
      </c>
      <c r="L878" s="1016">
        <v>0.0</v>
      </c>
      <c r="M878" s="1095"/>
      <c r="N878" s="1017"/>
      <c r="O878" s="1096"/>
      <c r="P878" s="1017">
        <v>46069.0</v>
      </c>
      <c r="Q878" s="1017">
        <v>46070.0</v>
      </c>
      <c r="R878" s="1097">
        <f t="shared" si="266"/>
        <v>1</v>
      </c>
      <c r="S878" s="1083"/>
      <c r="T878" s="1098"/>
      <c r="U878" s="1098"/>
      <c r="V878" s="1083"/>
      <c r="W878" s="1099"/>
      <c r="X878" s="1099"/>
      <c r="Y878" s="1083"/>
      <c r="Z878" s="1098"/>
      <c r="AA878" s="1174"/>
      <c r="AB878" s="989"/>
      <c r="AC878" s="1100" t="s">
        <v>2794</v>
      </c>
      <c r="AD878" s="1101"/>
      <c r="AE878" s="1101"/>
      <c r="AF878" s="1101"/>
      <c r="AG878" s="1101"/>
    </row>
    <row r="879" ht="13.5" hidden="1" customHeight="1">
      <c r="A879" s="604" t="b">
        <v>1</v>
      </c>
      <c r="B879" s="492" t="s">
        <v>113</v>
      </c>
      <c r="C879" s="492" t="s">
        <v>114</v>
      </c>
      <c r="D879" s="492" t="s">
        <v>408</v>
      </c>
      <c r="E879" s="492" t="s">
        <v>1333</v>
      </c>
      <c r="F879" s="606">
        <v>45992.0</v>
      </c>
      <c r="G879" s="1072"/>
      <c r="H879" s="617" t="s">
        <v>2795</v>
      </c>
      <c r="I879" s="617" t="s">
        <v>2796</v>
      </c>
      <c r="J879" s="617" t="s">
        <v>190</v>
      </c>
      <c r="K879" s="618">
        <v>0.0</v>
      </c>
      <c r="L879" s="618">
        <v>0.0</v>
      </c>
      <c r="M879" s="622"/>
      <c r="N879" s="610"/>
      <c r="O879" s="492"/>
      <c r="P879" s="610">
        <v>46006.0</v>
      </c>
      <c r="Q879" s="610">
        <v>46013.0</v>
      </c>
      <c r="R879" s="612">
        <f t="shared" si="266"/>
        <v>7</v>
      </c>
      <c r="S879" s="613"/>
      <c r="T879" s="612">
        <f>S879-P879</f>
        <v>-46006</v>
      </c>
      <c r="U879" s="612">
        <f>S879-Q879</f>
        <v>-46013</v>
      </c>
      <c r="V879" s="114"/>
      <c r="W879" s="114"/>
      <c r="X879" s="114"/>
      <c r="Y879" s="613"/>
      <c r="Z879" s="612">
        <f>Y879-P879</f>
        <v>-46006</v>
      </c>
      <c r="AA879" s="741"/>
      <c r="AB879" s="895"/>
      <c r="AC879" s="616" t="s">
        <v>2797</v>
      </c>
      <c r="AD879" s="895"/>
      <c r="AE879" s="895"/>
      <c r="AF879" s="895"/>
      <c r="AG879" s="895"/>
    </row>
    <row r="880" ht="13.5" hidden="1" customHeight="1">
      <c r="A880" s="604" t="b">
        <v>0</v>
      </c>
      <c r="B880" s="492" t="s">
        <v>135</v>
      </c>
      <c r="C880" s="492" t="s">
        <v>134</v>
      </c>
      <c r="D880" s="629" t="s">
        <v>408</v>
      </c>
      <c r="E880" s="629" t="s">
        <v>1369</v>
      </c>
      <c r="F880" s="606">
        <v>46054.0</v>
      </c>
      <c r="G880" s="860" t="s">
        <v>1304</v>
      </c>
      <c r="H880" s="931" t="s">
        <v>2793</v>
      </c>
      <c r="I880" s="492" t="s">
        <v>2369</v>
      </c>
      <c r="J880" s="492" t="s">
        <v>190</v>
      </c>
      <c r="K880" s="618">
        <v>0.0</v>
      </c>
      <c r="L880" s="618">
        <v>0.0</v>
      </c>
      <c r="M880" s="622"/>
      <c r="N880" s="610"/>
      <c r="O880" s="809"/>
      <c r="P880" s="610">
        <v>46069.0</v>
      </c>
      <c r="Q880" s="610">
        <v>46070.0</v>
      </c>
      <c r="R880" s="636">
        <f t="shared" si="266"/>
        <v>1</v>
      </c>
      <c r="S880" s="613"/>
      <c r="T880" s="612"/>
      <c r="U880" s="612"/>
      <c r="V880" s="1080"/>
      <c r="W880" s="982"/>
      <c r="X880" s="982"/>
      <c r="Y880" s="613"/>
      <c r="Z880" s="612"/>
      <c r="AA880" s="975"/>
      <c r="AB880" s="901"/>
      <c r="AC880" s="706" t="s">
        <v>2794</v>
      </c>
      <c r="AD880" s="895"/>
      <c r="AE880" s="895"/>
      <c r="AF880" s="895"/>
      <c r="AG880" s="895"/>
    </row>
    <row r="881" ht="13.5" hidden="1" customHeight="1">
      <c r="A881" s="1014" t="b">
        <v>0</v>
      </c>
      <c r="B881" s="1082" t="s">
        <v>135</v>
      </c>
      <c r="C881" s="1082" t="s">
        <v>134</v>
      </c>
      <c r="D881" s="649" t="s">
        <v>408</v>
      </c>
      <c r="E881" s="649" t="s">
        <v>1369</v>
      </c>
      <c r="F881" s="728">
        <v>46054.0</v>
      </c>
      <c r="G881" s="860" t="s">
        <v>2798</v>
      </c>
      <c r="H881" s="649" t="s">
        <v>2793</v>
      </c>
      <c r="I881" s="649" t="s">
        <v>2369</v>
      </c>
      <c r="J881" s="649" t="s">
        <v>190</v>
      </c>
      <c r="K881" s="1016">
        <v>0.0</v>
      </c>
      <c r="L881" s="1016">
        <v>0.0</v>
      </c>
      <c r="M881" s="1095"/>
      <c r="N881" s="1017"/>
      <c r="O881" s="1096"/>
      <c r="P881" s="1017">
        <v>46069.0</v>
      </c>
      <c r="Q881" s="1017">
        <v>46070.0</v>
      </c>
      <c r="R881" s="1097">
        <f t="shared" si="266"/>
        <v>1</v>
      </c>
      <c r="S881" s="1083"/>
      <c r="T881" s="1098"/>
      <c r="U881" s="1098"/>
      <c r="V881" s="1083"/>
      <c r="W881" s="1099"/>
      <c r="X881" s="1099"/>
      <c r="Y881" s="1083"/>
      <c r="Z881" s="1098"/>
      <c r="AA881" s="1174"/>
      <c r="AB881" s="989"/>
      <c r="AC881" s="1100" t="s">
        <v>2794</v>
      </c>
      <c r="AD881" s="1101"/>
      <c r="AE881" s="1101"/>
      <c r="AF881" s="1101"/>
      <c r="AG881" s="1101"/>
    </row>
    <row r="882" ht="13.5" hidden="1" customHeight="1">
      <c r="A882" s="604" t="b">
        <v>0</v>
      </c>
      <c r="B882" s="492" t="s">
        <v>113</v>
      </c>
      <c r="C882" s="492" t="s">
        <v>114</v>
      </c>
      <c r="D882" s="492" t="s">
        <v>408</v>
      </c>
      <c r="E882" s="629" t="s">
        <v>1382</v>
      </c>
      <c r="F882" s="606">
        <v>46023.0</v>
      </c>
      <c r="G882" s="860" t="s">
        <v>1305</v>
      </c>
      <c r="H882" s="929" t="s">
        <v>1383</v>
      </c>
      <c r="I882" s="929" t="s">
        <v>1384</v>
      </c>
      <c r="J882" s="929" t="s">
        <v>190</v>
      </c>
      <c r="K882" s="618">
        <v>0.0</v>
      </c>
      <c r="L882" s="618">
        <v>0.0</v>
      </c>
      <c r="M882" s="1021">
        <v>64000.0</v>
      </c>
      <c r="N882" s="610">
        <v>46034.0</v>
      </c>
      <c r="O882" s="492" t="s">
        <v>1385</v>
      </c>
      <c r="P882" s="610">
        <v>46015.0</v>
      </c>
      <c r="Q882" s="610">
        <v>46017.0</v>
      </c>
      <c r="R882" s="612">
        <f t="shared" si="266"/>
        <v>2</v>
      </c>
      <c r="S882" s="610">
        <v>46029.0</v>
      </c>
      <c r="T882" s="612">
        <f>S882-P882</f>
        <v>14</v>
      </c>
      <c r="U882" s="612">
        <f>S882-Q882</f>
        <v>12</v>
      </c>
      <c r="V882" s="1080"/>
      <c r="W882" s="982">
        <f t="shared" ref="W882:W902" si="272">V882-S882</f>
        <v>-46029</v>
      </c>
      <c r="X882" s="982">
        <f t="shared" ref="X882:X902" si="273">V882-P882</f>
        <v>-46015</v>
      </c>
      <c r="Y882" s="610">
        <v>46044.0</v>
      </c>
      <c r="Z882" s="612">
        <f>Y882-P882</f>
        <v>29</v>
      </c>
      <c r="AA882" s="741"/>
      <c r="AB882" s="895" t="s">
        <v>1477</v>
      </c>
      <c r="AC882" s="616" t="s">
        <v>1386</v>
      </c>
      <c r="AD882" s="895"/>
      <c r="AE882" s="895"/>
      <c r="AF882" s="895"/>
      <c r="AG882" s="895"/>
    </row>
    <row r="883" ht="13.5" hidden="1" customHeight="1">
      <c r="A883" s="1037" t="b">
        <v>0</v>
      </c>
      <c r="B883" s="1038" t="s">
        <v>113</v>
      </c>
      <c r="C883" s="1038" t="s">
        <v>114</v>
      </c>
      <c r="D883" s="492" t="s">
        <v>408</v>
      </c>
      <c r="E883" s="492" t="s">
        <v>1369</v>
      </c>
      <c r="F883" s="728">
        <v>46023.0</v>
      </c>
      <c r="G883" s="860" t="s">
        <v>1305</v>
      </c>
      <c r="H883" s="959" t="s">
        <v>2721</v>
      </c>
      <c r="I883" s="649" t="s">
        <v>2722</v>
      </c>
      <c r="J883" s="649" t="s">
        <v>190</v>
      </c>
      <c r="K883" s="1039">
        <v>0.0</v>
      </c>
      <c r="L883" s="1039">
        <v>0.0</v>
      </c>
      <c r="M883" s="1129"/>
      <c r="N883" s="1040">
        <v>46053.0</v>
      </c>
      <c r="O883" s="1038" t="s">
        <v>2799</v>
      </c>
      <c r="P883" s="1040">
        <v>46048.0</v>
      </c>
      <c r="Q883" s="1040">
        <v>46052.0</v>
      </c>
      <c r="R883" s="980">
        <f t="shared" si="266"/>
        <v>4</v>
      </c>
      <c r="S883" s="1130"/>
      <c r="T883" s="1132"/>
      <c r="U883" s="1132"/>
      <c r="V883" s="1080"/>
      <c r="W883" s="982">
        <f t="shared" si="272"/>
        <v>0</v>
      </c>
      <c r="X883" s="982">
        <f t="shared" si="273"/>
        <v>-46048</v>
      </c>
      <c r="Y883" s="1130"/>
      <c r="Z883" s="1132"/>
      <c r="AA883" s="1237"/>
      <c r="AB883" s="1238" t="s">
        <v>2530</v>
      </c>
      <c r="AC883" s="1239" t="s">
        <v>2800</v>
      </c>
      <c r="AD883" s="1240"/>
      <c r="AE883" s="1240"/>
      <c r="AF883" s="1240"/>
      <c r="AG883" s="1240"/>
    </row>
    <row r="884" ht="13.5" hidden="1" customHeight="1">
      <c r="A884" s="604" t="b">
        <v>0</v>
      </c>
      <c r="B884" s="492" t="s">
        <v>113</v>
      </c>
      <c r="C884" s="492" t="s">
        <v>114</v>
      </c>
      <c r="D884" s="492" t="s">
        <v>408</v>
      </c>
      <c r="E884" s="629" t="s">
        <v>1333</v>
      </c>
      <c r="F884" s="606">
        <v>46023.0</v>
      </c>
      <c r="G884" s="860" t="s">
        <v>1305</v>
      </c>
      <c r="H884" s="617" t="s">
        <v>2801</v>
      </c>
      <c r="I884" s="492" t="s">
        <v>2802</v>
      </c>
      <c r="J884" s="492" t="s">
        <v>190</v>
      </c>
      <c r="K884" s="618">
        <v>0.0</v>
      </c>
      <c r="L884" s="618">
        <v>0.0</v>
      </c>
      <c r="M884" s="622"/>
      <c r="N884" s="610">
        <v>46036.0</v>
      </c>
      <c r="O884" s="492" t="s">
        <v>2803</v>
      </c>
      <c r="P884" s="610">
        <v>46016.0</v>
      </c>
      <c r="Q884" s="610">
        <v>46031.0</v>
      </c>
      <c r="R884" s="612">
        <f t="shared" si="266"/>
        <v>15</v>
      </c>
      <c r="S884" s="613"/>
      <c r="T884" s="612">
        <f t="shared" ref="T884:T885" si="274">S884-P884</f>
        <v>-46016</v>
      </c>
      <c r="U884" s="612">
        <f t="shared" ref="U884:U885" si="275">S884-Q884</f>
        <v>-46031</v>
      </c>
      <c r="V884" s="1080"/>
      <c r="W884" s="982">
        <f t="shared" si="272"/>
        <v>0</v>
      </c>
      <c r="X884" s="982">
        <f t="shared" si="273"/>
        <v>-46016</v>
      </c>
      <c r="Y884" s="613"/>
      <c r="Z884" s="612">
        <f t="shared" ref="Z884:Z885" si="276">Y884-P884</f>
        <v>-46016</v>
      </c>
      <c r="AA884" s="741"/>
      <c r="AB884" s="895" t="s">
        <v>2530</v>
      </c>
      <c r="AC884" s="616" t="s">
        <v>2804</v>
      </c>
      <c r="AD884" s="895"/>
      <c r="AE884" s="895"/>
      <c r="AF884" s="895"/>
      <c r="AG884" s="895"/>
    </row>
    <row r="885" ht="13.5" hidden="1" customHeight="1">
      <c r="A885" s="604" t="b">
        <v>0</v>
      </c>
      <c r="B885" s="492" t="s">
        <v>113</v>
      </c>
      <c r="C885" s="492" t="s">
        <v>114</v>
      </c>
      <c r="D885" s="492" t="s">
        <v>408</v>
      </c>
      <c r="E885" s="492" t="s">
        <v>1333</v>
      </c>
      <c r="F885" s="606">
        <v>46023.0</v>
      </c>
      <c r="G885" s="860" t="s">
        <v>1305</v>
      </c>
      <c r="H885" s="617" t="s">
        <v>1479</v>
      </c>
      <c r="I885" s="492" t="s">
        <v>1480</v>
      </c>
      <c r="J885" s="492" t="s">
        <v>190</v>
      </c>
      <c r="K885" s="687">
        <v>0.0</v>
      </c>
      <c r="L885" s="687">
        <v>0.0</v>
      </c>
      <c r="M885" s="622">
        <v>64000.0</v>
      </c>
      <c r="N885" s="610"/>
      <c r="O885" s="492" t="s">
        <v>1481</v>
      </c>
      <c r="P885" s="610">
        <v>45999.0</v>
      </c>
      <c r="Q885" s="610">
        <v>46002.0</v>
      </c>
      <c r="R885" s="612">
        <f t="shared" si="266"/>
        <v>3</v>
      </c>
      <c r="S885" s="610">
        <v>46002.0</v>
      </c>
      <c r="T885" s="612">
        <f t="shared" si="274"/>
        <v>3</v>
      </c>
      <c r="U885" s="612">
        <f t="shared" si="275"/>
        <v>0</v>
      </c>
      <c r="V885" s="1080"/>
      <c r="W885" s="982">
        <f t="shared" si="272"/>
        <v>-46002</v>
      </c>
      <c r="X885" s="982">
        <f t="shared" si="273"/>
        <v>-45999</v>
      </c>
      <c r="Y885" s="907">
        <v>46037.0</v>
      </c>
      <c r="Z885" s="612">
        <f t="shared" si="276"/>
        <v>38</v>
      </c>
      <c r="AA885" s="741"/>
      <c r="AB885" s="895" t="s">
        <v>1477</v>
      </c>
      <c r="AC885" s="616" t="s">
        <v>1304</v>
      </c>
      <c r="AD885" s="895"/>
      <c r="AE885" s="895"/>
      <c r="AF885" s="895"/>
      <c r="AG885" s="895"/>
    </row>
    <row r="886" ht="13.5" hidden="1" customHeight="1">
      <c r="A886" s="604" t="b">
        <v>0</v>
      </c>
      <c r="B886" s="492" t="s">
        <v>113</v>
      </c>
      <c r="C886" s="492" t="s">
        <v>114</v>
      </c>
      <c r="D886" s="492" t="s">
        <v>408</v>
      </c>
      <c r="E886" s="629" t="s">
        <v>1333</v>
      </c>
      <c r="F886" s="606">
        <v>46023.0</v>
      </c>
      <c r="G886" s="860" t="s">
        <v>1305</v>
      </c>
      <c r="H886" s="929" t="s">
        <v>2805</v>
      </c>
      <c r="I886" s="929" t="s">
        <v>2806</v>
      </c>
      <c r="J886" s="929" t="s">
        <v>190</v>
      </c>
      <c r="K886" s="618">
        <v>0.0</v>
      </c>
      <c r="L886" s="618">
        <v>0.0</v>
      </c>
      <c r="M886" s="622"/>
      <c r="N886" s="610">
        <v>46044.0</v>
      </c>
      <c r="O886" s="710" t="s">
        <v>2807</v>
      </c>
      <c r="P886" s="610">
        <v>46036.0</v>
      </c>
      <c r="Q886" s="610">
        <v>46042.0</v>
      </c>
      <c r="R886" s="980">
        <f t="shared" si="266"/>
        <v>6</v>
      </c>
      <c r="S886" s="613"/>
      <c r="T886" s="612"/>
      <c r="U886" s="612"/>
      <c r="V886" s="1080"/>
      <c r="W886" s="982">
        <f t="shared" si="272"/>
        <v>0</v>
      </c>
      <c r="X886" s="982">
        <f t="shared" si="273"/>
        <v>-46036</v>
      </c>
      <c r="Y886" s="613"/>
      <c r="Z886" s="612"/>
      <c r="AA886" s="741"/>
      <c r="AB886" s="895" t="s">
        <v>1477</v>
      </c>
      <c r="AC886" s="616" t="s">
        <v>2808</v>
      </c>
      <c r="AD886" s="895"/>
      <c r="AE886" s="895"/>
      <c r="AF886" s="895"/>
      <c r="AG886" s="895"/>
    </row>
    <row r="887" ht="13.5" hidden="1" customHeight="1">
      <c r="A887" s="604" t="b">
        <v>0</v>
      </c>
      <c r="B887" s="492" t="s">
        <v>113</v>
      </c>
      <c r="C887" s="492" t="s">
        <v>114</v>
      </c>
      <c r="D887" s="492" t="s">
        <v>408</v>
      </c>
      <c r="E887" s="492" t="s">
        <v>1333</v>
      </c>
      <c r="F887" s="606">
        <v>46023.0</v>
      </c>
      <c r="G887" s="860" t="s">
        <v>1304</v>
      </c>
      <c r="H887" s="617" t="s">
        <v>2801</v>
      </c>
      <c r="I887" s="492" t="s">
        <v>2802</v>
      </c>
      <c r="J887" s="492" t="s">
        <v>190</v>
      </c>
      <c r="K887" s="618">
        <v>0.0</v>
      </c>
      <c r="L887" s="618">
        <v>0.0</v>
      </c>
      <c r="M887" s="622"/>
      <c r="N887" s="610">
        <v>46036.0</v>
      </c>
      <c r="O887" s="492" t="s">
        <v>2803</v>
      </c>
      <c r="P887" s="610">
        <v>46016.0</v>
      </c>
      <c r="Q887" s="610">
        <v>46031.0</v>
      </c>
      <c r="R887" s="612">
        <f t="shared" si="266"/>
        <v>15</v>
      </c>
      <c r="S887" s="613"/>
      <c r="T887" s="612">
        <f>S887-P887</f>
        <v>-46016</v>
      </c>
      <c r="U887" s="612">
        <f>S887-Q887</f>
        <v>-46031</v>
      </c>
      <c r="V887" s="1080"/>
      <c r="W887" s="982">
        <f t="shared" si="272"/>
        <v>0</v>
      </c>
      <c r="X887" s="982">
        <f t="shared" si="273"/>
        <v>-46016</v>
      </c>
      <c r="Y887" s="613"/>
      <c r="Z887" s="612">
        <f>Y887-P887</f>
        <v>-46016</v>
      </c>
      <c r="AA887" s="741"/>
      <c r="AB887" s="895"/>
      <c r="AC887" s="616" t="s">
        <v>2804</v>
      </c>
      <c r="AD887" s="895"/>
      <c r="AE887" s="895"/>
      <c r="AF887" s="895"/>
      <c r="AG887" s="895"/>
    </row>
    <row r="888" ht="13.5" hidden="1" customHeight="1">
      <c r="A888" s="1037" t="b">
        <v>0</v>
      </c>
      <c r="B888" s="1038" t="s">
        <v>113</v>
      </c>
      <c r="C888" s="1038" t="s">
        <v>114</v>
      </c>
      <c r="D888" s="629" t="s">
        <v>408</v>
      </c>
      <c r="E888" s="629" t="s">
        <v>1369</v>
      </c>
      <c r="F888" s="919">
        <v>46023.0</v>
      </c>
      <c r="G888" s="902" t="s">
        <v>1305</v>
      </c>
      <c r="H888" s="645" t="s">
        <v>2809</v>
      </c>
      <c r="I888" s="645" t="s">
        <v>2810</v>
      </c>
      <c r="J888" s="645" t="s">
        <v>190</v>
      </c>
      <c r="K888" s="1039">
        <v>0.0</v>
      </c>
      <c r="L888" s="1039">
        <v>0.0</v>
      </c>
      <c r="M888" s="1129"/>
      <c r="N888" s="610">
        <v>46049.0</v>
      </c>
      <c r="O888" s="710" t="s">
        <v>2560</v>
      </c>
      <c r="P888" s="1241">
        <v>46044.0</v>
      </c>
      <c r="Q888" s="1241">
        <v>46045.0</v>
      </c>
      <c r="R888" s="980">
        <f t="shared" si="266"/>
        <v>1</v>
      </c>
      <c r="S888" s="1130"/>
      <c r="T888" s="1132"/>
      <c r="U888" s="1132"/>
      <c r="V888" s="1080"/>
      <c r="W888" s="982">
        <f t="shared" si="272"/>
        <v>0</v>
      </c>
      <c r="X888" s="982">
        <f t="shared" si="273"/>
        <v>-46044</v>
      </c>
      <c r="Y888" s="1130"/>
      <c r="Z888" s="1132"/>
      <c r="AA888" s="1237"/>
      <c r="AB888" s="901" t="s">
        <v>2118</v>
      </c>
      <c r="AC888" s="616" t="s">
        <v>2811</v>
      </c>
      <c r="AD888" s="895"/>
      <c r="AE888" s="895"/>
      <c r="AF888" s="895"/>
      <c r="AG888" s="895"/>
    </row>
    <row r="889" ht="13.5" hidden="1" customHeight="1">
      <c r="A889" s="1162" t="b">
        <v>0</v>
      </c>
      <c r="B889" s="996" t="s">
        <v>113</v>
      </c>
      <c r="C889" s="996" t="s">
        <v>114</v>
      </c>
      <c r="D889" s="492" t="s">
        <v>408</v>
      </c>
      <c r="E889" s="492" t="s">
        <v>1333</v>
      </c>
      <c r="F889" s="728">
        <v>46023.0</v>
      </c>
      <c r="G889" s="860" t="s">
        <v>1305</v>
      </c>
      <c r="H889" s="910" t="s">
        <v>1361</v>
      </c>
      <c r="I889" s="910" t="s">
        <v>998</v>
      </c>
      <c r="J889" s="910" t="s">
        <v>190</v>
      </c>
      <c r="K889" s="997">
        <v>0.0</v>
      </c>
      <c r="L889" s="997">
        <v>0.0</v>
      </c>
      <c r="M889" s="622"/>
      <c r="N889" s="1228"/>
      <c r="O889" s="1242"/>
      <c r="P889" s="1000">
        <v>46028.0</v>
      </c>
      <c r="Q889" s="1000">
        <v>46030.0</v>
      </c>
      <c r="R889" s="980">
        <f t="shared" si="266"/>
        <v>2</v>
      </c>
      <c r="S889" s="610">
        <v>46030.0</v>
      </c>
      <c r="T889" s="980">
        <f>S889-P889</f>
        <v>2</v>
      </c>
      <c r="U889" s="980">
        <f>S889-Q889</f>
        <v>0</v>
      </c>
      <c r="V889" s="1080"/>
      <c r="W889" s="982">
        <f t="shared" si="272"/>
        <v>-46030</v>
      </c>
      <c r="X889" s="982">
        <f t="shared" si="273"/>
        <v>-46028</v>
      </c>
      <c r="Y889" s="1228"/>
      <c r="Z889" s="980">
        <f>Y889-P889</f>
        <v>-46028</v>
      </c>
      <c r="AA889" s="1200"/>
      <c r="AB889" s="1243" t="s">
        <v>2118</v>
      </c>
      <c r="AC889" s="1244" t="s">
        <v>2812</v>
      </c>
      <c r="AD889" s="1245"/>
      <c r="AE889" s="1245"/>
      <c r="AF889" s="1245"/>
      <c r="AG889" s="1245"/>
    </row>
    <row r="890" ht="13.5" hidden="1" customHeight="1">
      <c r="A890" s="604" t="b">
        <v>0</v>
      </c>
      <c r="B890" s="492" t="s">
        <v>113</v>
      </c>
      <c r="C890" s="492" t="s">
        <v>114</v>
      </c>
      <c r="D890" s="492" t="s">
        <v>408</v>
      </c>
      <c r="E890" s="629" t="s">
        <v>1333</v>
      </c>
      <c r="F890" s="606">
        <v>46023.0</v>
      </c>
      <c r="G890" s="860" t="s">
        <v>1304</v>
      </c>
      <c r="H890" s="929" t="s">
        <v>2805</v>
      </c>
      <c r="I890" s="929" t="s">
        <v>2806</v>
      </c>
      <c r="J890" s="929" t="s">
        <v>190</v>
      </c>
      <c r="K890" s="618">
        <v>0.0</v>
      </c>
      <c r="L890" s="618">
        <v>0.0</v>
      </c>
      <c r="M890" s="622"/>
      <c r="N890" s="610">
        <v>46044.0</v>
      </c>
      <c r="O890" s="710" t="s">
        <v>2807</v>
      </c>
      <c r="P890" s="610">
        <v>46036.0</v>
      </c>
      <c r="Q890" s="610">
        <v>46042.0</v>
      </c>
      <c r="R890" s="980">
        <f t="shared" si="266"/>
        <v>6</v>
      </c>
      <c r="S890" s="613"/>
      <c r="T890" s="612"/>
      <c r="U890" s="612"/>
      <c r="V890" s="1080"/>
      <c r="W890" s="982">
        <f t="shared" si="272"/>
        <v>0</v>
      </c>
      <c r="X890" s="982">
        <f t="shared" si="273"/>
        <v>-46036</v>
      </c>
      <c r="Y890" s="613"/>
      <c r="Z890" s="612"/>
      <c r="AA890" s="741"/>
      <c r="AB890" s="895"/>
      <c r="AC890" s="616" t="s">
        <v>2808</v>
      </c>
      <c r="AD890" s="895"/>
      <c r="AE890" s="895"/>
      <c r="AF890" s="895"/>
      <c r="AG890" s="895"/>
    </row>
    <row r="891" ht="13.5" hidden="1" customHeight="1">
      <c r="A891" s="604" t="b">
        <v>0</v>
      </c>
      <c r="B891" s="492" t="s">
        <v>1538</v>
      </c>
      <c r="C891" s="492" t="s">
        <v>114</v>
      </c>
      <c r="D891" s="492" t="s">
        <v>408</v>
      </c>
      <c r="E891" s="492" t="s">
        <v>1382</v>
      </c>
      <c r="F891" s="606">
        <v>46023.0</v>
      </c>
      <c r="G891" s="860" t="s">
        <v>1305</v>
      </c>
      <c r="H891" s="924" t="s">
        <v>2813</v>
      </c>
      <c r="I891" s="924" t="s">
        <v>2814</v>
      </c>
      <c r="J891" s="924" t="s">
        <v>190</v>
      </c>
      <c r="K891" s="1246">
        <v>0.0</v>
      </c>
      <c r="L891" s="1246">
        <v>0.0</v>
      </c>
      <c r="M891" s="622"/>
      <c r="N891" s="610"/>
      <c r="O891" s="492"/>
      <c r="P891" s="610">
        <v>46015.0</v>
      </c>
      <c r="Q891" s="610">
        <v>46035.0</v>
      </c>
      <c r="R891" s="612">
        <v>20.0</v>
      </c>
      <c r="S891" s="613"/>
      <c r="T891" s="612">
        <v>-46015.0</v>
      </c>
      <c r="U891" s="612">
        <v>-46035.0</v>
      </c>
      <c r="V891" s="1080"/>
      <c r="W891" s="982">
        <f t="shared" si="272"/>
        <v>0</v>
      </c>
      <c r="X891" s="982">
        <f t="shared" si="273"/>
        <v>-46015</v>
      </c>
      <c r="Y891" s="613"/>
      <c r="Z891" s="612">
        <v>-46015.0</v>
      </c>
      <c r="AA891" s="741"/>
      <c r="AB891" s="901" t="s">
        <v>2530</v>
      </c>
      <c r="AC891" s="616" t="s">
        <v>2815</v>
      </c>
      <c r="AD891" s="895"/>
      <c r="AE891" s="895"/>
      <c r="AF891" s="895"/>
      <c r="AG891" s="895"/>
    </row>
    <row r="892" ht="13.5" hidden="1" customHeight="1">
      <c r="A892" s="604" t="b">
        <v>0</v>
      </c>
      <c r="B892" s="492" t="s">
        <v>113</v>
      </c>
      <c r="C892" s="492" t="s">
        <v>114</v>
      </c>
      <c r="D892" s="629" t="s">
        <v>408</v>
      </c>
      <c r="E892" s="629" t="s">
        <v>1369</v>
      </c>
      <c r="F892" s="606">
        <v>46023.0</v>
      </c>
      <c r="G892" s="860" t="s">
        <v>1304</v>
      </c>
      <c r="H892" s="931" t="s">
        <v>2809</v>
      </c>
      <c r="I892" s="492" t="s">
        <v>2810</v>
      </c>
      <c r="J892" s="492" t="s">
        <v>190</v>
      </c>
      <c r="K892" s="618">
        <v>0.0</v>
      </c>
      <c r="L892" s="618">
        <v>0.0</v>
      </c>
      <c r="M892" s="622"/>
      <c r="N892" s="610">
        <v>46049.0</v>
      </c>
      <c r="O892" s="710" t="s">
        <v>2560</v>
      </c>
      <c r="P892" s="610">
        <v>46044.0</v>
      </c>
      <c r="Q892" s="610">
        <v>46045.0</v>
      </c>
      <c r="R892" s="980">
        <f t="shared" ref="R892:R916" si="277">Q892-P892</f>
        <v>1</v>
      </c>
      <c r="S892" s="613"/>
      <c r="T892" s="612"/>
      <c r="U892" s="612"/>
      <c r="V892" s="1080"/>
      <c r="W892" s="982">
        <f t="shared" si="272"/>
        <v>0</v>
      </c>
      <c r="X892" s="982">
        <f t="shared" si="273"/>
        <v>-46044</v>
      </c>
      <c r="Y892" s="613"/>
      <c r="Z892" s="612"/>
      <c r="AA892" s="741"/>
      <c r="AB892" s="895"/>
      <c r="AC892" s="616" t="s">
        <v>2811</v>
      </c>
      <c r="AD892" s="895"/>
      <c r="AE892" s="895"/>
      <c r="AF892" s="895"/>
      <c r="AG892" s="895"/>
    </row>
    <row r="893" ht="13.5" hidden="1" customHeight="1">
      <c r="A893" s="1247" t="b">
        <v>0</v>
      </c>
      <c r="B893" s="1248" t="s">
        <v>113</v>
      </c>
      <c r="C893" s="1248" t="s">
        <v>114</v>
      </c>
      <c r="D893" s="649" t="s">
        <v>408</v>
      </c>
      <c r="E893" s="649" t="s">
        <v>1356</v>
      </c>
      <c r="F893" s="728">
        <v>46023.0</v>
      </c>
      <c r="G893" s="860" t="s">
        <v>1305</v>
      </c>
      <c r="H893" s="959" t="s">
        <v>2740</v>
      </c>
      <c r="I893" s="649" t="s">
        <v>2741</v>
      </c>
      <c r="J893" s="649" t="s">
        <v>190</v>
      </c>
      <c r="K893" s="1246">
        <v>0.0</v>
      </c>
      <c r="L893" s="1246">
        <v>0.0</v>
      </c>
      <c r="M893" s="1249"/>
      <c r="N893" s="1250"/>
      <c r="O893" s="1248"/>
      <c r="P893" s="1250">
        <v>46038.0</v>
      </c>
      <c r="Q893" s="1250">
        <v>46042.0</v>
      </c>
      <c r="R893" s="1251">
        <f t="shared" si="277"/>
        <v>4</v>
      </c>
      <c r="S893" s="1252"/>
      <c r="T893" s="1253"/>
      <c r="U893" s="1253"/>
      <c r="V893" s="1252"/>
      <c r="W893" s="1254">
        <f t="shared" si="272"/>
        <v>0</v>
      </c>
      <c r="X893" s="1254">
        <f t="shared" si="273"/>
        <v>-46038</v>
      </c>
      <c r="Y893" s="1252"/>
      <c r="Z893" s="1253"/>
      <c r="AA893" s="1255"/>
      <c r="AB893" s="1256" t="s">
        <v>1477</v>
      </c>
      <c r="AC893" s="1257" t="s">
        <v>2742</v>
      </c>
      <c r="AD893" s="1258"/>
      <c r="AE893" s="1258"/>
      <c r="AF893" s="1258"/>
      <c r="AG893" s="1258"/>
    </row>
    <row r="894" ht="13.5" hidden="1" customHeight="1">
      <c r="A894" s="1247" t="b">
        <v>0</v>
      </c>
      <c r="B894" s="1248" t="s">
        <v>113</v>
      </c>
      <c r="C894" s="1248" t="s">
        <v>114</v>
      </c>
      <c r="D894" s="645" t="s">
        <v>408</v>
      </c>
      <c r="E894" s="645" t="s">
        <v>1382</v>
      </c>
      <c r="F894" s="919">
        <v>46023.0</v>
      </c>
      <c r="G894" s="902" t="s">
        <v>1305</v>
      </c>
      <c r="H894" s="645" t="s">
        <v>2816</v>
      </c>
      <c r="I894" s="645" t="s">
        <v>2817</v>
      </c>
      <c r="J894" s="645" t="s">
        <v>190</v>
      </c>
      <c r="K894" s="1246">
        <v>0.0</v>
      </c>
      <c r="L894" s="1246">
        <v>0.0</v>
      </c>
      <c r="M894" s="1259"/>
      <c r="N894" s="1252"/>
      <c r="O894" s="1260"/>
      <c r="P894" s="1250">
        <v>46035.0</v>
      </c>
      <c r="Q894" s="1250">
        <v>46038.0</v>
      </c>
      <c r="R894" s="1251">
        <f t="shared" si="277"/>
        <v>3</v>
      </c>
      <c r="S894" s="1252"/>
      <c r="T894" s="1251">
        <f>S894-P894</f>
        <v>-46035</v>
      </c>
      <c r="U894" s="1251">
        <f>S894-Q894</f>
        <v>-46038</v>
      </c>
      <c r="V894" s="1252"/>
      <c r="W894" s="1254">
        <f t="shared" si="272"/>
        <v>0</v>
      </c>
      <c r="X894" s="1254">
        <f t="shared" si="273"/>
        <v>-46035</v>
      </c>
      <c r="Y894" s="1252"/>
      <c r="Z894" s="1251">
        <f>Y894-P894</f>
        <v>-46035</v>
      </c>
      <c r="AA894" s="1261"/>
      <c r="AB894" s="1256" t="s">
        <v>2530</v>
      </c>
      <c r="AC894" s="1248" t="s">
        <v>2818</v>
      </c>
      <c r="AD894" s="1262"/>
      <c r="AE894" s="1262"/>
      <c r="AF894" s="1262"/>
      <c r="AG894" s="1262"/>
    </row>
    <row r="895" ht="13.5" hidden="1" customHeight="1">
      <c r="A895" s="604" t="b">
        <v>0</v>
      </c>
      <c r="B895" s="492" t="s">
        <v>113</v>
      </c>
      <c r="C895" s="492" t="s">
        <v>114</v>
      </c>
      <c r="D895" s="492" t="s">
        <v>408</v>
      </c>
      <c r="E895" s="492" t="s">
        <v>1356</v>
      </c>
      <c r="F895" s="606">
        <v>46023.0</v>
      </c>
      <c r="G895" s="860" t="s">
        <v>1304</v>
      </c>
      <c r="H895" s="704" t="s">
        <v>2740</v>
      </c>
      <c r="I895" s="492" t="s">
        <v>2741</v>
      </c>
      <c r="J895" s="492" t="s">
        <v>190</v>
      </c>
      <c r="K895" s="618">
        <v>0.0</v>
      </c>
      <c r="L895" s="618">
        <v>0.0</v>
      </c>
      <c r="M895" s="622"/>
      <c r="N895" s="610"/>
      <c r="O895" s="492"/>
      <c r="P895" s="610">
        <v>46038.0</v>
      </c>
      <c r="Q895" s="610">
        <v>46042.0</v>
      </c>
      <c r="R895" s="980">
        <f t="shared" si="277"/>
        <v>4</v>
      </c>
      <c r="S895" s="613"/>
      <c r="T895" s="612"/>
      <c r="U895" s="612"/>
      <c r="V895" s="1080"/>
      <c r="W895" s="982">
        <f t="shared" si="272"/>
        <v>0</v>
      </c>
      <c r="X895" s="982">
        <f t="shared" si="273"/>
        <v>-46038</v>
      </c>
      <c r="Y895" s="613"/>
      <c r="Z895" s="612"/>
      <c r="AA895" s="741"/>
      <c r="AB895" s="895"/>
      <c r="AC895" s="616" t="s">
        <v>2742</v>
      </c>
      <c r="AD895" s="895"/>
      <c r="AE895" s="895"/>
      <c r="AF895" s="895"/>
      <c r="AG895" s="895"/>
    </row>
    <row r="896" ht="13.5" hidden="1" customHeight="1">
      <c r="A896" s="604" t="b">
        <v>0</v>
      </c>
      <c r="B896" s="492" t="s">
        <v>113</v>
      </c>
      <c r="C896" s="492" t="s">
        <v>114</v>
      </c>
      <c r="D896" s="629" t="s">
        <v>408</v>
      </c>
      <c r="E896" s="629" t="s">
        <v>1333</v>
      </c>
      <c r="F896" s="628">
        <v>46023.0</v>
      </c>
      <c r="G896" s="902" t="s">
        <v>1305</v>
      </c>
      <c r="H896" s="629" t="s">
        <v>2819</v>
      </c>
      <c r="I896" s="902" t="s">
        <v>2820</v>
      </c>
      <c r="J896" s="902" t="s">
        <v>190</v>
      </c>
      <c r="K896" s="618">
        <v>0.0</v>
      </c>
      <c r="L896" s="618">
        <v>0.0</v>
      </c>
      <c r="M896" s="622"/>
      <c r="N896" s="610">
        <v>46041.0</v>
      </c>
      <c r="O896" s="492" t="s">
        <v>2821</v>
      </c>
      <c r="P896" s="610">
        <v>46035.0</v>
      </c>
      <c r="Q896" s="610">
        <v>46036.0</v>
      </c>
      <c r="R896" s="980">
        <f t="shared" si="277"/>
        <v>1</v>
      </c>
      <c r="S896" s="613"/>
      <c r="T896" s="612">
        <f t="shared" ref="T896:T897" si="278">S896-P896</f>
        <v>-46035</v>
      </c>
      <c r="U896" s="612">
        <f t="shared" ref="U896:U897" si="279">S896-Q896</f>
        <v>-46036</v>
      </c>
      <c r="V896" s="1080"/>
      <c r="W896" s="982">
        <f t="shared" si="272"/>
        <v>0</v>
      </c>
      <c r="X896" s="982">
        <f t="shared" si="273"/>
        <v>-46035</v>
      </c>
      <c r="Y896" s="613"/>
      <c r="Z896" s="612">
        <f t="shared" ref="Z896:Z897" si="280">Y896-P896</f>
        <v>-46035</v>
      </c>
      <c r="AA896" s="741"/>
      <c r="AB896" s="715" t="s">
        <v>2118</v>
      </c>
      <c r="AC896" s="492" t="s">
        <v>2822</v>
      </c>
      <c r="AD896" s="715"/>
      <c r="AE896" s="715"/>
      <c r="AF896" s="715"/>
      <c r="AG896" s="715"/>
    </row>
    <row r="897" ht="13.5" hidden="1" customHeight="1">
      <c r="A897" s="604" t="b">
        <v>0</v>
      </c>
      <c r="B897" s="492" t="s">
        <v>1538</v>
      </c>
      <c r="C897" s="492" t="s">
        <v>114</v>
      </c>
      <c r="D897" s="492" t="s">
        <v>408</v>
      </c>
      <c r="E897" s="492" t="s">
        <v>1382</v>
      </c>
      <c r="F897" s="606">
        <v>46023.0</v>
      </c>
      <c r="G897" s="860" t="s">
        <v>1304</v>
      </c>
      <c r="H897" s="617" t="s">
        <v>2813</v>
      </c>
      <c r="I897" s="492" t="s">
        <v>2814</v>
      </c>
      <c r="J897" s="492" t="s">
        <v>190</v>
      </c>
      <c r="K897" s="1246">
        <v>0.0</v>
      </c>
      <c r="L897" s="1246">
        <v>0.0</v>
      </c>
      <c r="M897" s="609"/>
      <c r="N897" s="610"/>
      <c r="O897" s="492"/>
      <c r="P897" s="610">
        <v>46015.0</v>
      </c>
      <c r="Q897" s="610">
        <v>46035.0</v>
      </c>
      <c r="R897" s="612">
        <f t="shared" si="277"/>
        <v>20</v>
      </c>
      <c r="S897" s="613"/>
      <c r="T897" s="612">
        <f t="shared" si="278"/>
        <v>-46015</v>
      </c>
      <c r="U897" s="612">
        <f t="shared" si="279"/>
        <v>-46035</v>
      </c>
      <c r="V897" s="1080"/>
      <c r="W897" s="982">
        <f t="shared" si="272"/>
        <v>0</v>
      </c>
      <c r="X897" s="982">
        <f t="shared" si="273"/>
        <v>-46015</v>
      </c>
      <c r="Y897" s="613"/>
      <c r="Z897" s="612">
        <f t="shared" si="280"/>
        <v>-46015</v>
      </c>
      <c r="AA897" s="741"/>
      <c r="AB897" s="895"/>
      <c r="AC897" s="616" t="s">
        <v>2815</v>
      </c>
      <c r="AD897" s="895"/>
      <c r="AE897" s="895"/>
      <c r="AF897" s="895"/>
      <c r="AG897" s="895"/>
    </row>
    <row r="898" ht="13.5" hidden="1" customHeight="1">
      <c r="A898" s="1014" t="b">
        <v>0</v>
      </c>
      <c r="B898" s="1082" t="s">
        <v>113</v>
      </c>
      <c r="C898" s="1082" t="s">
        <v>114</v>
      </c>
      <c r="D898" s="645" t="s">
        <v>408</v>
      </c>
      <c r="E898" s="645" t="s">
        <v>1356</v>
      </c>
      <c r="F898" s="919">
        <v>46023.0</v>
      </c>
      <c r="G898" s="902" t="s">
        <v>1305</v>
      </c>
      <c r="H898" s="645" t="s">
        <v>2823</v>
      </c>
      <c r="I898" s="645" t="s">
        <v>2824</v>
      </c>
      <c r="J898" s="645" t="s">
        <v>190</v>
      </c>
      <c r="K898" s="1016">
        <v>0.0</v>
      </c>
      <c r="L898" s="1016">
        <v>0.0</v>
      </c>
      <c r="M898" s="1263"/>
      <c r="N898" s="1017">
        <v>46048.0</v>
      </c>
      <c r="O898" s="1082" t="s">
        <v>2825</v>
      </c>
      <c r="P898" s="1017">
        <v>46043.0</v>
      </c>
      <c r="Q898" s="1017">
        <v>46045.0</v>
      </c>
      <c r="R898" s="1097">
        <f t="shared" si="277"/>
        <v>2</v>
      </c>
      <c r="S898" s="1083"/>
      <c r="T898" s="1098"/>
      <c r="U898" s="1098"/>
      <c r="V898" s="1083"/>
      <c r="W898" s="1127">
        <f t="shared" si="272"/>
        <v>0</v>
      </c>
      <c r="X898" s="1127">
        <f t="shared" si="273"/>
        <v>-46043</v>
      </c>
      <c r="Y898" s="1083"/>
      <c r="Z898" s="1098"/>
      <c r="AA898" s="1174"/>
      <c r="AB898" s="92" t="s">
        <v>1477</v>
      </c>
      <c r="AC898" s="1018" t="s">
        <v>2826</v>
      </c>
      <c r="AD898" s="1101"/>
      <c r="AE898" s="1101"/>
      <c r="AF898" s="1101"/>
      <c r="AG898" s="1101"/>
    </row>
    <row r="899" ht="13.5" hidden="1" customHeight="1">
      <c r="A899" s="604" t="b">
        <v>0</v>
      </c>
      <c r="B899" s="492" t="s">
        <v>113</v>
      </c>
      <c r="C899" s="492" t="s">
        <v>114</v>
      </c>
      <c r="D899" s="492" t="s">
        <v>408</v>
      </c>
      <c r="E899" s="492" t="s">
        <v>1382</v>
      </c>
      <c r="F899" s="606">
        <v>46023.0</v>
      </c>
      <c r="G899" s="860" t="s">
        <v>1304</v>
      </c>
      <c r="H899" s="617" t="s">
        <v>2816</v>
      </c>
      <c r="I899" s="492" t="s">
        <v>2817</v>
      </c>
      <c r="J899" s="492" t="s">
        <v>190</v>
      </c>
      <c r="K899" s="618">
        <v>0.0</v>
      </c>
      <c r="L899" s="618">
        <v>0.0</v>
      </c>
      <c r="M899" s="622"/>
      <c r="N899" s="610"/>
      <c r="O899" s="492"/>
      <c r="P899" s="610">
        <v>46035.0</v>
      </c>
      <c r="Q899" s="610">
        <v>46038.0</v>
      </c>
      <c r="R899" s="980">
        <f t="shared" si="277"/>
        <v>3</v>
      </c>
      <c r="S899" s="613"/>
      <c r="T899" s="612">
        <f>S899-P899</f>
        <v>-46035</v>
      </c>
      <c r="U899" s="612">
        <f>S899-Q899</f>
        <v>-46038</v>
      </c>
      <c r="V899" s="1080"/>
      <c r="W899" s="982">
        <f t="shared" si="272"/>
        <v>0</v>
      </c>
      <c r="X899" s="982">
        <f t="shared" si="273"/>
        <v>-46035</v>
      </c>
      <c r="Y899" s="613"/>
      <c r="Z899" s="612">
        <f>Y899-P899</f>
        <v>-46035</v>
      </c>
      <c r="AA899" s="741"/>
      <c r="AB899" s="715"/>
      <c r="AC899" s="492" t="s">
        <v>2818</v>
      </c>
      <c r="AD899" s="715"/>
      <c r="AE899" s="715"/>
      <c r="AF899" s="715"/>
      <c r="AG899" s="715"/>
    </row>
    <row r="900" ht="13.5" hidden="1" customHeight="1">
      <c r="A900" s="1167" t="b">
        <v>0</v>
      </c>
      <c r="B900" s="1112" t="s">
        <v>113</v>
      </c>
      <c r="C900" s="1112" t="s">
        <v>114</v>
      </c>
      <c r="D900" s="629" t="s">
        <v>408</v>
      </c>
      <c r="E900" s="629" t="s">
        <v>1382</v>
      </c>
      <c r="F900" s="919">
        <v>46023.0</v>
      </c>
      <c r="G900" s="902" t="s">
        <v>1305</v>
      </c>
      <c r="H900" s="645" t="s">
        <v>2827</v>
      </c>
      <c r="I900" s="645" t="s">
        <v>2781</v>
      </c>
      <c r="J900" s="645" t="s">
        <v>190</v>
      </c>
      <c r="K900" s="1113">
        <v>0.0</v>
      </c>
      <c r="L900" s="1113">
        <v>0.0</v>
      </c>
      <c r="M900" s="1114"/>
      <c r="N900" s="1115">
        <v>46050.0</v>
      </c>
      <c r="O900" s="1112" t="s">
        <v>2386</v>
      </c>
      <c r="P900" s="1264">
        <v>46037.0</v>
      </c>
      <c r="Q900" s="1264">
        <v>46043.0</v>
      </c>
      <c r="R900" s="980">
        <f t="shared" si="277"/>
        <v>6</v>
      </c>
      <c r="S900" s="1118"/>
      <c r="T900" s="1117"/>
      <c r="U900" s="1117"/>
      <c r="V900" s="1080"/>
      <c r="W900" s="982">
        <f t="shared" si="272"/>
        <v>0</v>
      </c>
      <c r="X900" s="982">
        <f t="shared" si="273"/>
        <v>-46037</v>
      </c>
      <c r="Y900" s="1118"/>
      <c r="Z900" s="1117"/>
      <c r="AA900" s="1169"/>
      <c r="AB900" s="901" t="s">
        <v>2118</v>
      </c>
      <c r="AC900" s="616" t="s">
        <v>2828</v>
      </c>
      <c r="AD900" s="895"/>
      <c r="AE900" s="895"/>
      <c r="AF900" s="895"/>
      <c r="AG900" s="895"/>
    </row>
    <row r="901" ht="13.5" hidden="1" customHeight="1">
      <c r="A901" s="604" t="b">
        <v>0</v>
      </c>
      <c r="B901" s="492" t="s">
        <v>113</v>
      </c>
      <c r="C901" s="492" t="s">
        <v>114</v>
      </c>
      <c r="D901" s="492" t="s">
        <v>408</v>
      </c>
      <c r="E901" s="492" t="s">
        <v>1356</v>
      </c>
      <c r="F901" s="606">
        <v>46023.0</v>
      </c>
      <c r="G901" s="860" t="s">
        <v>1305</v>
      </c>
      <c r="H901" s="813" t="s">
        <v>1407</v>
      </c>
      <c r="I901" s="492" t="s">
        <v>1408</v>
      </c>
      <c r="J901" s="492" t="s">
        <v>190</v>
      </c>
      <c r="K901" s="618">
        <v>0.0</v>
      </c>
      <c r="L901" s="618">
        <v>0.0</v>
      </c>
      <c r="M901" s="622"/>
      <c r="N901" s="610"/>
      <c r="O901" s="492"/>
      <c r="P901" s="610">
        <v>46037.0</v>
      </c>
      <c r="Q901" s="610">
        <v>46038.0</v>
      </c>
      <c r="R901" s="980">
        <f t="shared" si="277"/>
        <v>1</v>
      </c>
      <c r="S901" s="610">
        <v>46043.0</v>
      </c>
      <c r="T901" s="612">
        <f>S901-P901</f>
        <v>6</v>
      </c>
      <c r="U901" s="612">
        <f>S901-Q901</f>
        <v>5</v>
      </c>
      <c r="V901" s="1080"/>
      <c r="W901" s="982">
        <f t="shared" si="272"/>
        <v>-46043</v>
      </c>
      <c r="X901" s="982">
        <f t="shared" si="273"/>
        <v>-46037</v>
      </c>
      <c r="Y901" s="610">
        <v>46052.0</v>
      </c>
      <c r="Z901" s="980">
        <f>Y901-P901</f>
        <v>15</v>
      </c>
      <c r="AA901" s="1200"/>
      <c r="AB901" s="895" t="s">
        <v>1477</v>
      </c>
      <c r="AC901" s="616"/>
      <c r="AD901" s="895"/>
      <c r="AE901" s="895"/>
      <c r="AF901" s="895"/>
      <c r="AG901" s="895"/>
    </row>
    <row r="902" ht="13.5" hidden="1" customHeight="1">
      <c r="A902" s="604" t="b">
        <v>0</v>
      </c>
      <c r="B902" s="492" t="s">
        <v>113</v>
      </c>
      <c r="C902" s="492" t="s">
        <v>114</v>
      </c>
      <c r="D902" s="629" t="s">
        <v>408</v>
      </c>
      <c r="E902" s="629" t="s">
        <v>1356</v>
      </c>
      <c r="F902" s="606">
        <v>46023.0</v>
      </c>
      <c r="G902" s="860" t="s">
        <v>1304</v>
      </c>
      <c r="H902" s="931" t="s">
        <v>2823</v>
      </c>
      <c r="I902" s="492" t="s">
        <v>2824</v>
      </c>
      <c r="J902" s="492" t="s">
        <v>190</v>
      </c>
      <c r="K902" s="618">
        <v>0.0</v>
      </c>
      <c r="L902" s="618">
        <v>0.0</v>
      </c>
      <c r="M902" s="622">
        <v>64000.0</v>
      </c>
      <c r="N902" s="610">
        <v>46048.0</v>
      </c>
      <c r="O902" s="710" t="s">
        <v>2825</v>
      </c>
      <c r="P902" s="610">
        <v>46043.0</v>
      </c>
      <c r="Q902" s="610">
        <v>46045.0</v>
      </c>
      <c r="R902" s="980">
        <f t="shared" si="277"/>
        <v>2</v>
      </c>
      <c r="S902" s="613"/>
      <c r="T902" s="612"/>
      <c r="U902" s="612"/>
      <c r="V902" s="1080"/>
      <c r="W902" s="982">
        <f t="shared" si="272"/>
        <v>0</v>
      </c>
      <c r="X902" s="982">
        <f t="shared" si="273"/>
        <v>-46043</v>
      </c>
      <c r="Y902" s="613"/>
      <c r="Z902" s="612"/>
      <c r="AA902" s="741"/>
      <c r="AB902" s="895"/>
      <c r="AC902" s="616" t="s">
        <v>2826</v>
      </c>
      <c r="AD902" s="895"/>
      <c r="AE902" s="895"/>
      <c r="AF902" s="895"/>
      <c r="AG902" s="895"/>
    </row>
    <row r="903" ht="13.5" hidden="1" customHeight="1">
      <c r="A903" s="1014" t="b">
        <v>0</v>
      </c>
      <c r="B903" s="1082" t="s">
        <v>135</v>
      </c>
      <c r="C903" s="1082" t="s">
        <v>134</v>
      </c>
      <c r="D903" s="649" t="s">
        <v>408</v>
      </c>
      <c r="E903" s="649" t="s">
        <v>1369</v>
      </c>
      <c r="F903" s="728">
        <v>46054.0</v>
      </c>
      <c r="G903" s="860" t="s">
        <v>2829</v>
      </c>
      <c r="H903" s="649" t="s">
        <v>2793</v>
      </c>
      <c r="I903" s="649" t="s">
        <v>2369</v>
      </c>
      <c r="J903" s="649" t="s">
        <v>190</v>
      </c>
      <c r="K903" s="1016">
        <v>0.0</v>
      </c>
      <c r="L903" s="1016">
        <v>0.0</v>
      </c>
      <c r="M903" s="1095"/>
      <c r="N903" s="1017"/>
      <c r="O903" s="1096"/>
      <c r="P903" s="1017">
        <v>46069.0</v>
      </c>
      <c r="Q903" s="1017">
        <v>46070.0</v>
      </c>
      <c r="R903" s="1097">
        <f t="shared" si="277"/>
        <v>1</v>
      </c>
      <c r="S903" s="1083"/>
      <c r="T903" s="1098"/>
      <c r="U903" s="1098"/>
      <c r="V903" s="1083"/>
      <c r="W903" s="1099"/>
      <c r="X903" s="1099"/>
      <c r="Y903" s="1083"/>
      <c r="Z903" s="1098"/>
      <c r="AA903" s="1174"/>
      <c r="AB903" s="989"/>
      <c r="AC903" s="1100" t="s">
        <v>2794</v>
      </c>
      <c r="AD903" s="1101"/>
      <c r="AE903" s="1101"/>
      <c r="AF903" s="1101"/>
      <c r="AG903" s="1101"/>
    </row>
    <row r="904" ht="13.5" hidden="1" customHeight="1">
      <c r="A904" s="604" t="b">
        <v>0</v>
      </c>
      <c r="B904" s="492" t="s">
        <v>113</v>
      </c>
      <c r="C904" s="492" t="s">
        <v>114</v>
      </c>
      <c r="D904" s="629" t="s">
        <v>408</v>
      </c>
      <c r="E904" s="629" t="s">
        <v>1382</v>
      </c>
      <c r="F904" s="606">
        <v>46023.0</v>
      </c>
      <c r="G904" s="860" t="s">
        <v>1304</v>
      </c>
      <c r="H904" s="931" t="s">
        <v>2827</v>
      </c>
      <c r="I904" s="492" t="s">
        <v>2781</v>
      </c>
      <c r="J904" s="492" t="s">
        <v>190</v>
      </c>
      <c r="K904" s="618">
        <v>0.0</v>
      </c>
      <c r="L904" s="618">
        <v>0.0</v>
      </c>
      <c r="M904" s="622"/>
      <c r="N904" s="610">
        <v>46050.0</v>
      </c>
      <c r="O904" s="710" t="s">
        <v>2386</v>
      </c>
      <c r="P904" s="610">
        <v>46037.0</v>
      </c>
      <c r="Q904" s="610">
        <v>46043.0</v>
      </c>
      <c r="R904" s="980">
        <f t="shared" si="277"/>
        <v>6</v>
      </c>
      <c r="S904" s="613"/>
      <c r="T904" s="612"/>
      <c r="U904" s="612"/>
      <c r="V904" s="1080"/>
      <c r="W904" s="982">
        <f t="shared" ref="W904:W906" si="281">V904-S904</f>
        <v>0</v>
      </c>
      <c r="X904" s="982">
        <f t="shared" ref="X904:X906" si="282">V904-P904</f>
        <v>-46037</v>
      </c>
      <c r="Y904" s="613"/>
      <c r="Z904" s="612"/>
      <c r="AA904" s="741"/>
      <c r="AB904" s="895"/>
      <c r="AC904" s="616" t="s">
        <v>2828</v>
      </c>
      <c r="AD904" s="895"/>
      <c r="AE904" s="895"/>
      <c r="AF904" s="895"/>
      <c r="AG904" s="895"/>
    </row>
    <row r="905" ht="13.5" hidden="1" customHeight="1">
      <c r="A905" s="1037" t="b">
        <v>0</v>
      </c>
      <c r="B905" s="1038" t="s">
        <v>135</v>
      </c>
      <c r="C905" s="1038" t="s">
        <v>134</v>
      </c>
      <c r="D905" s="492" t="s">
        <v>408</v>
      </c>
      <c r="E905" s="649" t="s">
        <v>1369</v>
      </c>
      <c r="F905" s="728">
        <v>46054.0</v>
      </c>
      <c r="G905" s="860" t="s">
        <v>1305</v>
      </c>
      <c r="H905" s="649" t="s">
        <v>2830</v>
      </c>
      <c r="I905" s="649" t="s">
        <v>1927</v>
      </c>
      <c r="J905" s="649" t="s">
        <v>190</v>
      </c>
      <c r="K905" s="1039">
        <v>0.0</v>
      </c>
      <c r="L905" s="1039">
        <v>0.0</v>
      </c>
      <c r="M905" s="1129"/>
      <c r="N905" s="1040">
        <v>46074.0</v>
      </c>
      <c r="O905" s="1135" t="s">
        <v>2386</v>
      </c>
      <c r="P905" s="1040">
        <v>46069.0</v>
      </c>
      <c r="Q905" s="1040">
        <v>46071.0</v>
      </c>
      <c r="R905" s="1133">
        <f t="shared" si="277"/>
        <v>2</v>
      </c>
      <c r="S905" s="1130"/>
      <c r="T905" s="980">
        <f t="shared" ref="T905:T906" si="283">S905-P905</f>
        <v>-46069</v>
      </c>
      <c r="U905" s="980">
        <f t="shared" ref="U905:U906" si="284">S905-Q905</f>
        <v>-46071</v>
      </c>
      <c r="V905" s="1130"/>
      <c r="W905" s="982">
        <f t="shared" si="281"/>
        <v>0</v>
      </c>
      <c r="X905" s="982">
        <f t="shared" si="282"/>
        <v>-46069</v>
      </c>
      <c r="Y905" s="1130"/>
      <c r="Z905" s="1132"/>
      <c r="AA905" s="1237"/>
      <c r="AB905" s="993" t="s">
        <v>2258</v>
      </c>
      <c r="AC905" s="1265" t="s">
        <v>2831</v>
      </c>
      <c r="AD905" s="1170"/>
      <c r="AE905" s="1170"/>
      <c r="AF905" s="1170"/>
      <c r="AG905" s="1170"/>
    </row>
    <row r="906" ht="13.5" hidden="1" customHeight="1">
      <c r="A906" s="604" t="b">
        <v>0</v>
      </c>
      <c r="B906" s="492" t="s">
        <v>113</v>
      </c>
      <c r="C906" s="492" t="s">
        <v>114</v>
      </c>
      <c r="D906" s="629" t="s">
        <v>408</v>
      </c>
      <c r="E906" s="629" t="s">
        <v>1333</v>
      </c>
      <c r="F906" s="606">
        <v>46054.0</v>
      </c>
      <c r="G906" s="860" t="s">
        <v>1305</v>
      </c>
      <c r="H906" s="704" t="s">
        <v>2724</v>
      </c>
      <c r="I906" s="492"/>
      <c r="J906" s="492" t="s">
        <v>190</v>
      </c>
      <c r="K906" s="618">
        <v>0.0</v>
      </c>
      <c r="L906" s="618">
        <v>0.0</v>
      </c>
      <c r="M906" s="622"/>
      <c r="N906" s="610"/>
      <c r="O906" s="809"/>
      <c r="P906" s="610">
        <v>46049.0</v>
      </c>
      <c r="Q906" s="610">
        <v>46056.0</v>
      </c>
      <c r="R906" s="980">
        <f t="shared" si="277"/>
        <v>7</v>
      </c>
      <c r="S906" s="613"/>
      <c r="T906" s="980">
        <f t="shared" si="283"/>
        <v>-46049</v>
      </c>
      <c r="U906" s="980">
        <f t="shared" si="284"/>
        <v>-46056</v>
      </c>
      <c r="V906" s="1080"/>
      <c r="W906" s="982">
        <f t="shared" si="281"/>
        <v>0</v>
      </c>
      <c r="X906" s="982">
        <f t="shared" si="282"/>
        <v>-46049</v>
      </c>
      <c r="Y906" s="613"/>
      <c r="Z906" s="612"/>
      <c r="AA906" s="975"/>
      <c r="AB906" s="901" t="s">
        <v>1477</v>
      </c>
      <c r="AC906" s="706" t="s">
        <v>1591</v>
      </c>
      <c r="AD906" s="895"/>
      <c r="AE906" s="895"/>
      <c r="AF906" s="895"/>
      <c r="AG906" s="895"/>
    </row>
    <row r="907" ht="13.5" hidden="1" customHeight="1">
      <c r="A907" s="604" t="b">
        <v>0</v>
      </c>
      <c r="B907" s="492" t="s">
        <v>135</v>
      </c>
      <c r="C907" s="492" t="s">
        <v>134</v>
      </c>
      <c r="D907" s="492" t="s">
        <v>408</v>
      </c>
      <c r="E907" s="492" t="s">
        <v>1511</v>
      </c>
      <c r="F907" s="606">
        <v>46054.0</v>
      </c>
      <c r="G907" s="860" t="s">
        <v>1305</v>
      </c>
      <c r="H907" s="813" t="s">
        <v>1512</v>
      </c>
      <c r="I907" s="492" t="s">
        <v>1513</v>
      </c>
      <c r="J907" s="492" t="s">
        <v>190</v>
      </c>
      <c r="K907" s="618">
        <v>0.0</v>
      </c>
      <c r="L907" s="618">
        <v>0.0</v>
      </c>
      <c r="M907" s="622"/>
      <c r="N907" s="610">
        <v>46071.0</v>
      </c>
      <c r="O907" s="809" t="s">
        <v>2595</v>
      </c>
      <c r="P907" s="610">
        <v>46065.0</v>
      </c>
      <c r="Q907" s="610">
        <v>46071.0</v>
      </c>
      <c r="R907" s="636">
        <f t="shared" si="277"/>
        <v>6</v>
      </c>
      <c r="S907" s="613"/>
      <c r="T907" s="612"/>
      <c r="U907" s="612"/>
      <c r="V907" s="1080"/>
      <c r="W907" s="982"/>
      <c r="X907" s="982"/>
      <c r="Y907" s="613"/>
      <c r="Z907" s="612"/>
      <c r="AA907" s="975"/>
      <c r="AB907" s="901"/>
      <c r="AC907" s="706" t="s">
        <v>1514</v>
      </c>
      <c r="AD907" s="895"/>
      <c r="AE907" s="895"/>
      <c r="AF907" s="895"/>
      <c r="AG907" s="895"/>
    </row>
    <row r="908" ht="13.5" hidden="1" customHeight="1">
      <c r="A908" s="604" t="b">
        <v>0</v>
      </c>
      <c r="B908" s="492" t="s">
        <v>135</v>
      </c>
      <c r="C908" s="492" t="s">
        <v>134</v>
      </c>
      <c r="D908" s="629" t="s">
        <v>408</v>
      </c>
      <c r="E908" s="629" t="s">
        <v>1369</v>
      </c>
      <c r="F908" s="606">
        <v>46054.0</v>
      </c>
      <c r="G908" s="860" t="s">
        <v>1303</v>
      </c>
      <c r="H908" s="931" t="s">
        <v>2830</v>
      </c>
      <c r="I908" s="492" t="s">
        <v>1927</v>
      </c>
      <c r="J908" s="492" t="s">
        <v>190</v>
      </c>
      <c r="K908" s="618">
        <v>0.0</v>
      </c>
      <c r="L908" s="618">
        <v>0.0</v>
      </c>
      <c r="M908" s="622"/>
      <c r="N908" s="610">
        <v>46074.0</v>
      </c>
      <c r="O908" s="809" t="s">
        <v>2386</v>
      </c>
      <c r="P908" s="610">
        <v>46069.0</v>
      </c>
      <c r="Q908" s="610">
        <v>46071.0</v>
      </c>
      <c r="R908" s="636">
        <f t="shared" si="277"/>
        <v>2</v>
      </c>
      <c r="S908" s="613"/>
      <c r="T908" s="980">
        <f t="shared" ref="T908:T909" si="285">S908-P908</f>
        <v>-46069</v>
      </c>
      <c r="U908" s="980">
        <f t="shared" ref="U908:U909" si="286">S908-Q908</f>
        <v>-46071</v>
      </c>
      <c r="V908" s="1080"/>
      <c r="W908" s="982">
        <f>V908-S908</f>
        <v>0</v>
      </c>
      <c r="X908" s="982">
        <f>V908-P908</f>
        <v>-46069</v>
      </c>
      <c r="Y908" s="613"/>
      <c r="Z908" s="612"/>
      <c r="AA908" s="975"/>
      <c r="AB908" s="901"/>
      <c r="AC908" s="706" t="s">
        <v>2831</v>
      </c>
      <c r="AD908" s="895"/>
      <c r="AE908" s="895"/>
      <c r="AF908" s="895"/>
      <c r="AG908" s="895"/>
    </row>
    <row r="909" ht="13.5" hidden="1" customHeight="1">
      <c r="A909" s="604" t="b">
        <v>0</v>
      </c>
      <c r="B909" s="492" t="s">
        <v>135</v>
      </c>
      <c r="C909" s="492" t="s">
        <v>134</v>
      </c>
      <c r="D909" s="492" t="s">
        <v>408</v>
      </c>
      <c r="E909" s="492" t="s">
        <v>1369</v>
      </c>
      <c r="F909" s="606">
        <v>46054.0</v>
      </c>
      <c r="G909" s="860" t="s">
        <v>1304</v>
      </c>
      <c r="H909" s="813" t="s">
        <v>2830</v>
      </c>
      <c r="I909" s="492" t="s">
        <v>1927</v>
      </c>
      <c r="J909" s="492" t="s">
        <v>190</v>
      </c>
      <c r="K909" s="618">
        <v>0.0</v>
      </c>
      <c r="L909" s="618">
        <v>0.0</v>
      </c>
      <c r="M909" s="622"/>
      <c r="N909" s="610">
        <v>46074.0</v>
      </c>
      <c r="O909" s="809" t="s">
        <v>2386</v>
      </c>
      <c r="P909" s="610">
        <v>46069.0</v>
      </c>
      <c r="Q909" s="610">
        <v>46071.0</v>
      </c>
      <c r="R909" s="636">
        <f t="shared" si="277"/>
        <v>2</v>
      </c>
      <c r="S909" s="613"/>
      <c r="T909" s="980">
        <f t="shared" si="285"/>
        <v>-46069</v>
      </c>
      <c r="U909" s="980">
        <f t="shared" si="286"/>
        <v>-46071</v>
      </c>
      <c r="V909" s="1080"/>
      <c r="W909" s="982"/>
      <c r="X909" s="982"/>
      <c r="Y909" s="613"/>
      <c r="Z909" s="612"/>
      <c r="AA909" s="975"/>
      <c r="AB909" s="901"/>
      <c r="AC909" s="706" t="s">
        <v>2831</v>
      </c>
      <c r="AD909" s="895"/>
      <c r="AE909" s="895"/>
      <c r="AF909" s="895"/>
      <c r="AG909" s="895"/>
    </row>
    <row r="910" ht="13.5" hidden="1" customHeight="1">
      <c r="A910" s="604" t="b">
        <v>0</v>
      </c>
      <c r="B910" s="492" t="s">
        <v>113</v>
      </c>
      <c r="C910" s="492" t="s">
        <v>114</v>
      </c>
      <c r="D910" s="629" t="s">
        <v>408</v>
      </c>
      <c r="E910" s="629" t="s">
        <v>1333</v>
      </c>
      <c r="F910" s="606">
        <v>46023.0</v>
      </c>
      <c r="G910" s="860" t="s">
        <v>1305</v>
      </c>
      <c r="H910" s="931" t="s">
        <v>2832</v>
      </c>
      <c r="I910" s="492" t="s">
        <v>2833</v>
      </c>
      <c r="J910" s="492" t="s">
        <v>190</v>
      </c>
      <c r="K910" s="618">
        <v>0.0</v>
      </c>
      <c r="L910" s="618">
        <v>0.0</v>
      </c>
      <c r="M910" s="622"/>
      <c r="N910" s="610"/>
      <c r="O910" s="710"/>
      <c r="P910" s="610">
        <v>46037.0</v>
      </c>
      <c r="Q910" s="610">
        <v>46039.0</v>
      </c>
      <c r="R910" s="980">
        <f t="shared" si="277"/>
        <v>2</v>
      </c>
      <c r="S910" s="610">
        <v>46039.0</v>
      </c>
      <c r="T910" s="612"/>
      <c r="U910" s="612"/>
      <c r="V910" s="1080"/>
      <c r="W910" s="982">
        <f>V910-S910</f>
        <v>-46039</v>
      </c>
      <c r="X910" s="982">
        <f>V910-P910</f>
        <v>-46037</v>
      </c>
      <c r="Y910" s="613"/>
      <c r="Z910" s="612"/>
      <c r="AA910" s="741"/>
      <c r="AB910" s="895" t="s">
        <v>1477</v>
      </c>
      <c r="AC910" s="616" t="s">
        <v>2834</v>
      </c>
      <c r="AD910" s="895"/>
      <c r="AE910" s="895"/>
      <c r="AF910" s="895"/>
      <c r="AG910" s="895"/>
    </row>
    <row r="911" ht="13.5" hidden="1" customHeight="1">
      <c r="A911" s="667" t="b">
        <v>0</v>
      </c>
      <c r="B911" s="641" t="s">
        <v>135</v>
      </c>
      <c r="C911" s="641" t="s">
        <v>134</v>
      </c>
      <c r="D911" s="492" t="s">
        <v>408</v>
      </c>
      <c r="E911" s="649" t="s">
        <v>1608</v>
      </c>
      <c r="F911" s="728">
        <v>46054.0</v>
      </c>
      <c r="G911" s="860" t="s">
        <v>1305</v>
      </c>
      <c r="H911" s="649" t="s">
        <v>2835</v>
      </c>
      <c r="I911" s="649" t="s">
        <v>2836</v>
      </c>
      <c r="J911" s="649" t="s">
        <v>190</v>
      </c>
      <c r="K911" s="643">
        <v>0.0</v>
      </c>
      <c r="L911" s="643">
        <v>0.0</v>
      </c>
      <c r="M911" s="1076"/>
      <c r="N911" s="651"/>
      <c r="O911" s="1140"/>
      <c r="P911" s="651">
        <v>46070.0</v>
      </c>
      <c r="Q911" s="651">
        <v>46071.0</v>
      </c>
      <c r="R911" s="636">
        <f t="shared" si="277"/>
        <v>1</v>
      </c>
      <c r="S911" s="638"/>
      <c r="T911" s="656"/>
      <c r="U911" s="656"/>
      <c r="V911" s="638"/>
      <c r="W911" s="640"/>
      <c r="X911" s="640"/>
      <c r="Y911" s="638"/>
      <c r="Z911" s="656"/>
      <c r="AA911" s="1077"/>
      <c r="AB911" s="993" t="s">
        <v>2118</v>
      </c>
      <c r="AC911" s="706" t="s">
        <v>2837</v>
      </c>
      <c r="AD911" s="895"/>
      <c r="AE911" s="895"/>
      <c r="AF911" s="895"/>
      <c r="AG911" s="895"/>
    </row>
    <row r="912" ht="13.5" hidden="1" customHeight="1">
      <c r="A912" s="1014" t="b">
        <v>0</v>
      </c>
      <c r="B912" s="1082" t="s">
        <v>134</v>
      </c>
      <c r="C912" s="1082" t="s">
        <v>134</v>
      </c>
      <c r="D912" s="645" t="s">
        <v>408</v>
      </c>
      <c r="E912" s="645" t="s">
        <v>1608</v>
      </c>
      <c r="F912" s="606">
        <v>46054.0</v>
      </c>
      <c r="G912" s="902" t="s">
        <v>1305</v>
      </c>
      <c r="H912" s="645" t="s">
        <v>2838</v>
      </c>
      <c r="I912" s="645" t="s">
        <v>998</v>
      </c>
      <c r="J912" s="645" t="s">
        <v>190</v>
      </c>
      <c r="K912" s="1016">
        <v>0.0</v>
      </c>
      <c r="L912" s="1016">
        <v>0.0</v>
      </c>
      <c r="M912" s="1095"/>
      <c r="N912" s="1017"/>
      <c r="O912" s="1096"/>
      <c r="P912" s="1017">
        <v>46058.0</v>
      </c>
      <c r="Q912" s="1017">
        <v>46071.0</v>
      </c>
      <c r="R912" s="1097">
        <f t="shared" si="277"/>
        <v>13</v>
      </c>
      <c r="S912" s="1083"/>
      <c r="T912" s="1098"/>
      <c r="U912" s="1098"/>
      <c r="V912" s="1083"/>
      <c r="W912" s="1099"/>
      <c r="X912" s="1099"/>
      <c r="Y912" s="1083"/>
      <c r="Z912" s="1098"/>
      <c r="AA912" s="975"/>
      <c r="AB912" s="993" t="s">
        <v>2590</v>
      </c>
      <c r="AC912" s="1100" t="s">
        <v>2839</v>
      </c>
      <c r="AD912" s="1101"/>
      <c r="AE912" s="1101"/>
      <c r="AF912" s="1101"/>
      <c r="AG912" s="1101"/>
    </row>
    <row r="913" ht="13.5" hidden="1" customHeight="1">
      <c r="A913" s="604" t="b">
        <v>0</v>
      </c>
      <c r="B913" s="492" t="s">
        <v>113</v>
      </c>
      <c r="C913" s="492" t="s">
        <v>114</v>
      </c>
      <c r="D913" s="492" t="s">
        <v>408</v>
      </c>
      <c r="E913" s="492" t="s">
        <v>1333</v>
      </c>
      <c r="F913" s="606">
        <v>46023.0</v>
      </c>
      <c r="G913" s="860" t="s">
        <v>1304</v>
      </c>
      <c r="H913" s="813" t="s">
        <v>2832</v>
      </c>
      <c r="I913" s="492" t="s">
        <v>2833</v>
      </c>
      <c r="J913" s="492" t="s">
        <v>190</v>
      </c>
      <c r="K913" s="618">
        <v>0.0</v>
      </c>
      <c r="L913" s="618">
        <v>0.0</v>
      </c>
      <c r="M913" s="622">
        <v>64000.0</v>
      </c>
      <c r="N913" s="610">
        <v>46041.0</v>
      </c>
      <c r="O913" s="710" t="s">
        <v>2840</v>
      </c>
      <c r="P913" s="610">
        <v>46037.0</v>
      </c>
      <c r="Q913" s="610">
        <v>46039.0</v>
      </c>
      <c r="R913" s="980">
        <f t="shared" si="277"/>
        <v>2</v>
      </c>
      <c r="S913" s="610">
        <v>46039.0</v>
      </c>
      <c r="T913" s="612"/>
      <c r="U913" s="612"/>
      <c r="V913" s="1080"/>
      <c r="W913" s="982">
        <f>V913-S913</f>
        <v>-46039</v>
      </c>
      <c r="X913" s="982">
        <f>V913-P913</f>
        <v>-46037</v>
      </c>
      <c r="Y913" s="613"/>
      <c r="Z913" s="612"/>
      <c r="AA913" s="741"/>
      <c r="AB913" s="895"/>
      <c r="AC913" s="616" t="s">
        <v>2834</v>
      </c>
      <c r="AD913" s="895"/>
      <c r="AE913" s="895"/>
      <c r="AF913" s="895"/>
      <c r="AG913" s="895"/>
    </row>
    <row r="914" ht="13.5" hidden="1" customHeight="1">
      <c r="A914" s="1037" t="b">
        <v>0</v>
      </c>
      <c r="B914" s="1038" t="s">
        <v>135</v>
      </c>
      <c r="C914" s="1038" t="s">
        <v>134</v>
      </c>
      <c r="D914" s="629" t="s">
        <v>408</v>
      </c>
      <c r="E914" s="645" t="s">
        <v>1369</v>
      </c>
      <c r="F914" s="919">
        <v>46054.0</v>
      </c>
      <c r="G914" s="902" t="s">
        <v>1305</v>
      </c>
      <c r="H914" s="645" t="s">
        <v>2605</v>
      </c>
      <c r="I914" s="645" t="s">
        <v>2442</v>
      </c>
      <c r="J914" s="645" t="s">
        <v>190</v>
      </c>
      <c r="K914" s="1039">
        <v>0.0</v>
      </c>
      <c r="L914" s="1039">
        <v>0.0</v>
      </c>
      <c r="M914" s="1129"/>
      <c r="N914" s="1040">
        <v>46076.0</v>
      </c>
      <c r="O914" s="1135" t="s">
        <v>2841</v>
      </c>
      <c r="P914" s="1040">
        <v>46065.0</v>
      </c>
      <c r="Q914" s="1040">
        <v>46072.0</v>
      </c>
      <c r="R914" s="1133">
        <f t="shared" si="277"/>
        <v>7</v>
      </c>
      <c r="S914" s="1130"/>
      <c r="T914" s="1132"/>
      <c r="U914" s="1132"/>
      <c r="V914" s="1130"/>
      <c r="W914" s="1266"/>
      <c r="X914" s="1266"/>
      <c r="Y914" s="1130"/>
      <c r="Z914" s="1132"/>
      <c r="AA914" s="1237"/>
      <c r="AB914" s="993" t="s">
        <v>2530</v>
      </c>
      <c r="AC914" s="1265" t="s">
        <v>2607</v>
      </c>
      <c r="AD914" s="1170"/>
      <c r="AE914" s="1170"/>
      <c r="AF914" s="1170"/>
      <c r="AG914" s="1170"/>
    </row>
    <row r="915" ht="13.5" hidden="1" customHeight="1">
      <c r="A915" s="604" t="b">
        <v>0</v>
      </c>
      <c r="B915" s="492" t="s">
        <v>135</v>
      </c>
      <c r="C915" s="492" t="s">
        <v>134</v>
      </c>
      <c r="D915" s="492" t="s">
        <v>408</v>
      </c>
      <c r="E915" s="492" t="s">
        <v>1608</v>
      </c>
      <c r="F915" s="606">
        <v>46054.0</v>
      </c>
      <c r="G915" s="860" t="s">
        <v>1303</v>
      </c>
      <c r="H915" s="813" t="s">
        <v>2835</v>
      </c>
      <c r="I915" s="492" t="s">
        <v>2836</v>
      </c>
      <c r="J915" s="492" t="s">
        <v>190</v>
      </c>
      <c r="K915" s="618">
        <v>0.0</v>
      </c>
      <c r="L915" s="618">
        <v>0.0</v>
      </c>
      <c r="M915" s="622"/>
      <c r="N915" s="610"/>
      <c r="O915" s="809"/>
      <c r="P915" s="610">
        <v>46070.0</v>
      </c>
      <c r="Q915" s="610">
        <v>46071.0</v>
      </c>
      <c r="R915" s="636">
        <f t="shared" si="277"/>
        <v>1</v>
      </c>
      <c r="S915" s="613"/>
      <c r="T915" s="612"/>
      <c r="U915" s="612"/>
      <c r="V915" s="1080"/>
      <c r="W915" s="982"/>
      <c r="X915" s="982"/>
      <c r="Y915" s="613"/>
      <c r="Z915" s="612"/>
      <c r="AA915" s="975"/>
      <c r="AB915" s="901"/>
      <c r="AC915" s="706" t="s">
        <v>2837</v>
      </c>
      <c r="AD915" s="895"/>
      <c r="AE915" s="895"/>
      <c r="AF915" s="895"/>
      <c r="AG915" s="895"/>
    </row>
    <row r="916" ht="13.5" hidden="1" customHeight="1">
      <c r="A916" s="604" t="b">
        <v>0</v>
      </c>
      <c r="B916" s="492" t="s">
        <v>135</v>
      </c>
      <c r="C916" s="492" t="s">
        <v>134</v>
      </c>
      <c r="D916" s="629" t="s">
        <v>408</v>
      </c>
      <c r="E916" s="629" t="s">
        <v>1608</v>
      </c>
      <c r="F916" s="606">
        <v>46054.0</v>
      </c>
      <c r="G916" s="860" t="s">
        <v>1304</v>
      </c>
      <c r="H916" s="931" t="s">
        <v>2835</v>
      </c>
      <c r="I916" s="492" t="s">
        <v>2836</v>
      </c>
      <c r="J916" s="492" t="s">
        <v>190</v>
      </c>
      <c r="K916" s="618">
        <v>0.0</v>
      </c>
      <c r="L916" s="618">
        <v>0.0</v>
      </c>
      <c r="M916" s="622"/>
      <c r="N916" s="610"/>
      <c r="O916" s="809"/>
      <c r="P916" s="610">
        <v>46070.0</v>
      </c>
      <c r="Q916" s="610">
        <v>46071.0</v>
      </c>
      <c r="R916" s="636">
        <f t="shared" si="277"/>
        <v>1</v>
      </c>
      <c r="S916" s="613"/>
      <c r="T916" s="612"/>
      <c r="U916" s="612"/>
      <c r="V916" s="1080"/>
      <c r="W916" s="982"/>
      <c r="X916" s="982"/>
      <c r="Y916" s="613"/>
      <c r="Z916" s="612"/>
      <c r="AA916" s="975"/>
      <c r="AB916" s="901"/>
      <c r="AC916" s="706" t="s">
        <v>2837</v>
      </c>
      <c r="AD916" s="895"/>
      <c r="AE916" s="895"/>
      <c r="AF916" s="895"/>
      <c r="AG916" s="895"/>
    </row>
    <row r="917" ht="13.5" hidden="1" customHeight="1">
      <c r="A917" s="985" t="b">
        <v>0</v>
      </c>
      <c r="B917" s="986" t="s">
        <v>135</v>
      </c>
      <c r="C917" s="986" t="s">
        <v>134</v>
      </c>
      <c r="D917" s="492" t="s">
        <v>408</v>
      </c>
      <c r="E917" s="649" t="s">
        <v>1511</v>
      </c>
      <c r="F917" s="728">
        <v>46054.0</v>
      </c>
      <c r="G917" s="860" t="s">
        <v>1305</v>
      </c>
      <c r="H917" s="959" t="s">
        <v>1574</v>
      </c>
      <c r="I917" s="649" t="s">
        <v>1575</v>
      </c>
      <c r="J917" s="649" t="s">
        <v>190</v>
      </c>
      <c r="K917" s="987">
        <v>0.0</v>
      </c>
      <c r="L917" s="987">
        <v>0.0</v>
      </c>
      <c r="M917" s="1104"/>
      <c r="N917" s="639"/>
      <c r="O917" s="945"/>
      <c r="P917" s="988">
        <v>46069.0</v>
      </c>
      <c r="Q917" s="988">
        <v>46072.0</v>
      </c>
      <c r="R917" s="1108"/>
      <c r="S917" s="1107"/>
      <c r="T917" s="1108"/>
      <c r="U917" s="1108"/>
      <c r="V917" s="1107"/>
      <c r="W917" s="1176"/>
      <c r="X917" s="1176"/>
      <c r="Y917" s="1107"/>
      <c r="Z917" s="1108"/>
      <c r="AA917" s="1166"/>
      <c r="AB917" s="993" t="s">
        <v>2118</v>
      </c>
      <c r="AC917" s="1267" t="s">
        <v>2842</v>
      </c>
      <c r="AD917" s="1268"/>
      <c r="AE917" s="1268"/>
      <c r="AF917" s="1268"/>
      <c r="AG917" s="1268"/>
    </row>
    <row r="918" ht="13.5" hidden="1" customHeight="1">
      <c r="A918" s="604" t="b">
        <v>0</v>
      </c>
      <c r="B918" s="492" t="s">
        <v>134</v>
      </c>
      <c r="C918" s="492" t="s">
        <v>134</v>
      </c>
      <c r="D918" s="629" t="s">
        <v>408</v>
      </c>
      <c r="E918" s="629" t="s">
        <v>1608</v>
      </c>
      <c r="F918" s="606">
        <v>46054.0</v>
      </c>
      <c r="G918" s="860" t="s">
        <v>1303</v>
      </c>
      <c r="H918" s="931" t="s">
        <v>2838</v>
      </c>
      <c r="I918" s="492" t="s">
        <v>998</v>
      </c>
      <c r="J918" s="492" t="s">
        <v>190</v>
      </c>
      <c r="K918" s="618">
        <v>0.0</v>
      </c>
      <c r="L918" s="618">
        <v>0.0</v>
      </c>
      <c r="M918" s="622"/>
      <c r="N918" s="610"/>
      <c r="O918" s="809"/>
      <c r="P918" s="610">
        <v>46058.0</v>
      </c>
      <c r="Q918" s="610">
        <v>46071.0</v>
      </c>
      <c r="R918" s="636">
        <f t="shared" ref="R918:R920" si="287">Q918-P918</f>
        <v>13</v>
      </c>
      <c r="S918" s="613"/>
      <c r="T918" s="612"/>
      <c r="U918" s="612"/>
      <c r="V918" s="1080"/>
      <c r="W918" s="982"/>
      <c r="X918" s="982"/>
      <c r="Y918" s="613"/>
      <c r="Z918" s="612"/>
      <c r="AA918" s="975"/>
      <c r="AB918" s="901"/>
      <c r="AC918" s="706" t="s">
        <v>2839</v>
      </c>
      <c r="AD918" s="895"/>
      <c r="AE918" s="895"/>
      <c r="AF918" s="895"/>
      <c r="AG918" s="895"/>
    </row>
    <row r="919" ht="13.5" hidden="1" customHeight="1">
      <c r="A919" s="1014" t="b">
        <v>0</v>
      </c>
      <c r="B919" s="1082" t="s">
        <v>134</v>
      </c>
      <c r="C919" s="1082" t="s">
        <v>134</v>
      </c>
      <c r="D919" s="649" t="s">
        <v>408</v>
      </c>
      <c r="E919" s="649" t="s">
        <v>1608</v>
      </c>
      <c r="F919" s="606">
        <v>46054.0</v>
      </c>
      <c r="G919" s="860" t="s">
        <v>1304</v>
      </c>
      <c r="H919" s="649" t="s">
        <v>2838</v>
      </c>
      <c r="I919" s="649" t="s">
        <v>998</v>
      </c>
      <c r="J919" s="649" t="s">
        <v>190</v>
      </c>
      <c r="K919" s="1016">
        <v>0.0</v>
      </c>
      <c r="L919" s="1016">
        <v>0.0</v>
      </c>
      <c r="M919" s="1095"/>
      <c r="N919" s="1017"/>
      <c r="O919" s="1096"/>
      <c r="P919" s="1017">
        <v>46058.0</v>
      </c>
      <c r="Q919" s="1017">
        <v>46071.0</v>
      </c>
      <c r="R919" s="1097">
        <f t="shared" si="287"/>
        <v>13</v>
      </c>
      <c r="S919" s="1083"/>
      <c r="T919" s="1098"/>
      <c r="U919" s="1098"/>
      <c r="V919" s="1083"/>
      <c r="W919" s="1099"/>
      <c r="X919" s="1099"/>
      <c r="Y919" s="1083"/>
      <c r="Z919" s="1098"/>
      <c r="AA919" s="975"/>
      <c r="AB919" s="989"/>
      <c r="AC919" s="1100" t="s">
        <v>2839</v>
      </c>
      <c r="AD919" s="1101"/>
      <c r="AE919" s="1101"/>
      <c r="AF919" s="1101"/>
      <c r="AG919" s="1101"/>
    </row>
    <row r="920" ht="13.5" hidden="1" customHeight="1">
      <c r="A920" s="1269" t="b">
        <v>0</v>
      </c>
      <c r="B920" s="1270" t="s">
        <v>113</v>
      </c>
      <c r="C920" s="1270" t="s">
        <v>114</v>
      </c>
      <c r="D920" s="629" t="s">
        <v>408</v>
      </c>
      <c r="E920" s="645" t="s">
        <v>1421</v>
      </c>
      <c r="F920" s="606">
        <v>46054.0</v>
      </c>
      <c r="G920" s="902" t="s">
        <v>1305</v>
      </c>
      <c r="H920" s="973" t="s">
        <v>1534</v>
      </c>
      <c r="I920" s="645" t="s">
        <v>1535</v>
      </c>
      <c r="J920" s="645" t="s">
        <v>190</v>
      </c>
      <c r="K920" s="1271">
        <v>0.0</v>
      </c>
      <c r="L920" s="1271">
        <v>0.0</v>
      </c>
      <c r="M920" s="1272"/>
      <c r="N920" s="1241"/>
      <c r="O920" s="1273"/>
      <c r="P920" s="1241">
        <v>46051.0</v>
      </c>
      <c r="Q920" s="1241">
        <v>46057.0</v>
      </c>
      <c r="R920" s="1274">
        <f t="shared" si="287"/>
        <v>6</v>
      </c>
      <c r="S920" s="1275"/>
      <c r="T920" s="1274">
        <f>S920-P920</f>
        <v>-46051</v>
      </c>
      <c r="U920" s="1274">
        <f>S920-Q920</f>
        <v>-46057</v>
      </c>
      <c r="V920" s="1275"/>
      <c r="W920" s="1276">
        <f t="shared" ref="W920:W924" si="288">V920-S920</f>
        <v>0</v>
      </c>
      <c r="X920" s="1276">
        <f t="shared" ref="X920:X924" si="289">V920-P920</f>
        <v>-46051</v>
      </c>
      <c r="Y920" s="1275"/>
      <c r="Z920" s="1277"/>
      <c r="AA920" s="975"/>
      <c r="AB920" s="1089" t="s">
        <v>2590</v>
      </c>
      <c r="AC920" s="1278" t="s">
        <v>1537</v>
      </c>
      <c r="AD920" s="1279"/>
      <c r="AE920" s="1279"/>
      <c r="AF920" s="1279"/>
      <c r="AG920" s="1279"/>
    </row>
    <row r="921" ht="13.5" hidden="1" customHeight="1">
      <c r="A921" s="604" t="b">
        <v>0</v>
      </c>
      <c r="B921" s="492" t="s">
        <v>113</v>
      </c>
      <c r="C921" s="492" t="s">
        <v>114</v>
      </c>
      <c r="D921" s="492" t="s">
        <v>408</v>
      </c>
      <c r="E921" s="492" t="s">
        <v>1333</v>
      </c>
      <c r="F921" s="606">
        <v>46023.0</v>
      </c>
      <c r="G921" s="860" t="s">
        <v>1305</v>
      </c>
      <c r="H921" s="924" t="s">
        <v>1399</v>
      </c>
      <c r="I921" s="924" t="s">
        <v>1400</v>
      </c>
      <c r="J921" s="924" t="s">
        <v>190</v>
      </c>
      <c r="K921" s="608">
        <v>0.0</v>
      </c>
      <c r="L921" s="608">
        <v>0.0</v>
      </c>
      <c r="M921" s="609"/>
      <c r="N921" s="610"/>
      <c r="O921" s="492"/>
      <c r="P921" s="678">
        <v>46013.0</v>
      </c>
      <c r="Q921" s="678">
        <v>46035.0</v>
      </c>
      <c r="R921" s="612">
        <v>22.0</v>
      </c>
      <c r="S921" s="613"/>
      <c r="T921" s="612">
        <v>-46013.0</v>
      </c>
      <c r="U921" s="612">
        <v>-46035.0</v>
      </c>
      <c r="V921" s="1080"/>
      <c r="W921" s="982">
        <f t="shared" si="288"/>
        <v>0</v>
      </c>
      <c r="X921" s="982">
        <f t="shared" si="289"/>
        <v>-46013</v>
      </c>
      <c r="Y921" s="613"/>
      <c r="Z921" s="612">
        <v>-46013.0</v>
      </c>
      <c r="AA921" s="741"/>
      <c r="AB921" s="901" t="s">
        <v>2317</v>
      </c>
      <c r="AC921" s="616" t="s">
        <v>1402</v>
      </c>
      <c r="AD921" s="895"/>
      <c r="AE921" s="895"/>
      <c r="AF921" s="895"/>
      <c r="AG921" s="895"/>
    </row>
    <row r="922" ht="13.5" hidden="1" customHeight="1">
      <c r="A922" s="604" t="b">
        <v>0</v>
      </c>
      <c r="B922" s="492" t="s">
        <v>113</v>
      </c>
      <c r="C922" s="492" t="s">
        <v>134</v>
      </c>
      <c r="D922" s="492" t="s">
        <v>408</v>
      </c>
      <c r="E922" s="629" t="s">
        <v>1333</v>
      </c>
      <c r="F922" s="606">
        <v>46023.0</v>
      </c>
      <c r="G922" s="902" t="s">
        <v>1305</v>
      </c>
      <c r="H922" s="617" t="s">
        <v>1482</v>
      </c>
      <c r="I922" s="492" t="s">
        <v>1483</v>
      </c>
      <c r="J922" s="492" t="s">
        <v>190</v>
      </c>
      <c r="K922" s="618">
        <v>0.0</v>
      </c>
      <c r="L922" s="618">
        <v>0.0</v>
      </c>
      <c r="M922" s="622"/>
      <c r="N922" s="610"/>
      <c r="O922" s="492"/>
      <c r="P922" s="610">
        <v>46010.0</v>
      </c>
      <c r="Q922" s="610">
        <v>46014.0</v>
      </c>
      <c r="R922" s="612">
        <f>Q922-P922</f>
        <v>4</v>
      </c>
      <c r="S922" s="610">
        <v>46014.0</v>
      </c>
      <c r="T922" s="612">
        <f>S922-P922</f>
        <v>4</v>
      </c>
      <c r="U922" s="612">
        <f>S922-Q922</f>
        <v>0</v>
      </c>
      <c r="V922" s="1080"/>
      <c r="W922" s="982">
        <f t="shared" si="288"/>
        <v>-46014</v>
      </c>
      <c r="X922" s="982">
        <f t="shared" si="289"/>
        <v>-46010</v>
      </c>
      <c r="Y922" s="907">
        <v>46030.0</v>
      </c>
      <c r="Z922" s="612">
        <f>Y922-P922</f>
        <v>20</v>
      </c>
      <c r="AA922" s="741"/>
      <c r="AB922" s="895" t="s">
        <v>2590</v>
      </c>
      <c r="AC922" s="616" t="s">
        <v>1484</v>
      </c>
      <c r="AD922" s="895"/>
      <c r="AE922" s="895"/>
      <c r="AF922" s="895"/>
      <c r="AG922" s="895"/>
    </row>
    <row r="923" ht="13.5" hidden="1" customHeight="1">
      <c r="A923" s="604" t="b">
        <v>0</v>
      </c>
      <c r="B923" s="492" t="s">
        <v>113</v>
      </c>
      <c r="C923" s="492" t="s">
        <v>114</v>
      </c>
      <c r="D923" s="492" t="s">
        <v>408</v>
      </c>
      <c r="E923" s="492" t="s">
        <v>1333</v>
      </c>
      <c r="F923" s="606">
        <v>46023.0</v>
      </c>
      <c r="G923" s="860" t="s">
        <v>1305</v>
      </c>
      <c r="H923" s="813" t="s">
        <v>1409</v>
      </c>
      <c r="I923" s="492" t="s">
        <v>1410</v>
      </c>
      <c r="J923" s="492" t="s">
        <v>190</v>
      </c>
      <c r="K923" s="618">
        <v>0.0</v>
      </c>
      <c r="L923" s="618">
        <v>0.0</v>
      </c>
      <c r="M923" s="622"/>
      <c r="N923" s="610">
        <v>46037.0</v>
      </c>
      <c r="O923" s="710" t="s">
        <v>1411</v>
      </c>
      <c r="P923" s="610"/>
      <c r="Q923" s="610"/>
      <c r="R923" s="612"/>
      <c r="S923" s="613"/>
      <c r="T923" s="612"/>
      <c r="U923" s="612"/>
      <c r="V923" s="1080"/>
      <c r="W923" s="982">
        <f t="shared" si="288"/>
        <v>0</v>
      </c>
      <c r="X923" s="982">
        <f t="shared" si="289"/>
        <v>0</v>
      </c>
      <c r="Y923" s="613"/>
      <c r="Z923" s="612"/>
      <c r="AA923" s="741"/>
      <c r="AB923" s="901" t="s">
        <v>2530</v>
      </c>
      <c r="AC923" s="616" t="s">
        <v>1412</v>
      </c>
      <c r="AD923" s="895"/>
      <c r="AE923" s="895"/>
      <c r="AF923" s="895"/>
      <c r="AG923" s="895"/>
    </row>
    <row r="924" ht="13.5" hidden="1" customHeight="1">
      <c r="A924" s="604" t="b">
        <v>0</v>
      </c>
      <c r="B924" s="492" t="s">
        <v>113</v>
      </c>
      <c r="C924" s="492" t="s">
        <v>114</v>
      </c>
      <c r="D924" s="492" t="s">
        <v>408</v>
      </c>
      <c r="E924" s="629" t="s">
        <v>1333</v>
      </c>
      <c r="F924" s="606">
        <v>46023.0</v>
      </c>
      <c r="G924" s="860" t="s">
        <v>1313</v>
      </c>
      <c r="H924" s="617" t="s">
        <v>2801</v>
      </c>
      <c r="I924" s="492" t="s">
        <v>2802</v>
      </c>
      <c r="J924" s="492" t="s">
        <v>190</v>
      </c>
      <c r="K924" s="618">
        <v>0.0</v>
      </c>
      <c r="L924" s="618">
        <v>0.0</v>
      </c>
      <c r="M924" s="622"/>
      <c r="N924" s="610">
        <v>46036.0</v>
      </c>
      <c r="O924" s="492" t="s">
        <v>2803</v>
      </c>
      <c r="P924" s="610">
        <v>46016.0</v>
      </c>
      <c r="Q924" s="610">
        <v>46031.0</v>
      </c>
      <c r="R924" s="612">
        <f t="shared" ref="R924:R937" si="290">Q924-P924</f>
        <v>15</v>
      </c>
      <c r="S924" s="613"/>
      <c r="T924" s="612">
        <f>S924-P924</f>
        <v>-46016</v>
      </c>
      <c r="U924" s="612">
        <f>S924-Q924</f>
        <v>-46031</v>
      </c>
      <c r="V924" s="1080"/>
      <c r="W924" s="982">
        <f t="shared" si="288"/>
        <v>0</v>
      </c>
      <c r="X924" s="982">
        <f t="shared" si="289"/>
        <v>-46016</v>
      </c>
      <c r="Y924" s="613"/>
      <c r="Z924" s="612">
        <f>Y924-P924</f>
        <v>-46016</v>
      </c>
      <c r="AA924" s="741"/>
      <c r="AB924" s="895"/>
      <c r="AC924" s="616" t="s">
        <v>2804</v>
      </c>
      <c r="AD924" s="895"/>
      <c r="AE924" s="895"/>
      <c r="AF924" s="895"/>
      <c r="AG924" s="895"/>
    </row>
    <row r="925" ht="13.5" hidden="1" customHeight="1">
      <c r="A925" s="637" t="b">
        <v>1</v>
      </c>
      <c r="B925" s="641" t="s">
        <v>135</v>
      </c>
      <c r="C925" s="641" t="s">
        <v>114</v>
      </c>
      <c r="D925" s="492" t="s">
        <v>408</v>
      </c>
      <c r="E925" s="492" t="s">
        <v>1369</v>
      </c>
      <c r="F925" s="606">
        <v>46054.0</v>
      </c>
      <c r="G925" s="860" t="s">
        <v>1305</v>
      </c>
      <c r="H925" s="649" t="s">
        <v>2843</v>
      </c>
      <c r="I925" s="649" t="s">
        <v>2844</v>
      </c>
      <c r="J925" s="649" t="s">
        <v>190</v>
      </c>
      <c r="K925" s="643">
        <v>0.0</v>
      </c>
      <c r="L925" s="643">
        <v>0.0</v>
      </c>
      <c r="M925" s="1076"/>
      <c r="N925" s="610"/>
      <c r="O925" s="809"/>
      <c r="P925" s="651">
        <v>46057.0</v>
      </c>
      <c r="Q925" s="651">
        <v>46058.0</v>
      </c>
      <c r="R925" s="636">
        <f t="shared" si="290"/>
        <v>1</v>
      </c>
      <c r="S925" s="638"/>
      <c r="T925" s="656"/>
      <c r="U925" s="656"/>
      <c r="V925" s="638"/>
      <c r="W925" s="640"/>
      <c r="X925" s="640"/>
      <c r="Y925" s="638"/>
      <c r="Z925" s="656"/>
      <c r="AA925" s="975"/>
      <c r="AB925" s="901" t="s">
        <v>2317</v>
      </c>
      <c r="AC925" s="706" t="s">
        <v>2845</v>
      </c>
      <c r="AD925" s="895"/>
      <c r="AE925" s="895"/>
      <c r="AF925" s="895"/>
      <c r="AG925" s="895"/>
    </row>
    <row r="926" ht="13.5" hidden="1" customHeight="1">
      <c r="A926" s="604" t="b">
        <v>0</v>
      </c>
      <c r="B926" s="492" t="s">
        <v>113</v>
      </c>
      <c r="C926" s="492" t="s">
        <v>114</v>
      </c>
      <c r="D926" s="492" t="s">
        <v>408</v>
      </c>
      <c r="E926" s="629" t="s">
        <v>1333</v>
      </c>
      <c r="F926" s="606">
        <v>46023.0</v>
      </c>
      <c r="G926" s="860" t="s">
        <v>1303</v>
      </c>
      <c r="H926" s="617" t="s">
        <v>2801</v>
      </c>
      <c r="I926" s="492" t="s">
        <v>2802</v>
      </c>
      <c r="J926" s="492" t="s">
        <v>190</v>
      </c>
      <c r="K926" s="618">
        <v>0.0</v>
      </c>
      <c r="L926" s="618">
        <v>0.0</v>
      </c>
      <c r="M926" s="622"/>
      <c r="N926" s="610">
        <v>46036.0</v>
      </c>
      <c r="O926" s="492" t="s">
        <v>2803</v>
      </c>
      <c r="P926" s="610">
        <v>46016.0</v>
      </c>
      <c r="Q926" s="610">
        <v>46031.0</v>
      </c>
      <c r="R926" s="612">
        <f t="shared" si="290"/>
        <v>15</v>
      </c>
      <c r="S926" s="613"/>
      <c r="T926" s="612">
        <f>S926-P926</f>
        <v>-46016</v>
      </c>
      <c r="U926" s="612">
        <f>S926-Q926</f>
        <v>-46031</v>
      </c>
      <c r="V926" s="1080"/>
      <c r="W926" s="982">
        <f>V926-S926</f>
        <v>0</v>
      </c>
      <c r="X926" s="982">
        <f>V926-P926</f>
        <v>-46016</v>
      </c>
      <c r="Y926" s="613"/>
      <c r="Z926" s="612">
        <f>Y926-P926</f>
        <v>-46016</v>
      </c>
      <c r="AA926" s="741"/>
      <c r="AB926" s="895"/>
      <c r="AC926" s="616" t="s">
        <v>2804</v>
      </c>
      <c r="AD926" s="895"/>
      <c r="AE926" s="895"/>
      <c r="AF926" s="895"/>
      <c r="AG926" s="895"/>
    </row>
    <row r="927" ht="13.5" hidden="1" customHeight="1">
      <c r="A927" s="1219" t="b">
        <v>1</v>
      </c>
      <c r="B927" s="986" t="s">
        <v>113</v>
      </c>
      <c r="C927" s="986" t="s">
        <v>114</v>
      </c>
      <c r="D927" s="492" t="s">
        <v>408</v>
      </c>
      <c r="E927" s="649" t="s">
        <v>1333</v>
      </c>
      <c r="F927" s="606">
        <v>46054.0</v>
      </c>
      <c r="G927" s="860" t="s">
        <v>1305</v>
      </c>
      <c r="H927" s="649" t="s">
        <v>1493</v>
      </c>
      <c r="I927" s="918" t="s">
        <v>1494</v>
      </c>
      <c r="J927" s="649" t="s">
        <v>190</v>
      </c>
      <c r="K927" s="987">
        <v>0.0</v>
      </c>
      <c r="L927" s="987">
        <v>0.0</v>
      </c>
      <c r="M927" s="1104"/>
      <c r="N927" s="988"/>
      <c r="O927" s="1105"/>
      <c r="P927" s="988">
        <v>46056.0</v>
      </c>
      <c r="Q927" s="988">
        <v>46058.0</v>
      </c>
      <c r="R927" s="636">
        <f t="shared" si="290"/>
        <v>2</v>
      </c>
      <c r="S927" s="1107"/>
      <c r="T927" s="1108"/>
      <c r="U927" s="1108"/>
      <c r="V927" s="1107"/>
      <c r="W927" s="1176"/>
      <c r="X927" s="1176"/>
      <c r="Y927" s="1107"/>
      <c r="Z927" s="1108"/>
      <c r="AA927" s="975"/>
      <c r="AB927" s="901" t="s">
        <v>2530</v>
      </c>
      <c r="AC927" s="706" t="s">
        <v>2846</v>
      </c>
      <c r="AD927" s="895"/>
      <c r="AE927" s="895"/>
      <c r="AF927" s="895"/>
      <c r="AG927" s="895"/>
    </row>
    <row r="928" ht="13.5" hidden="1" customHeight="1">
      <c r="A928" s="604" t="b">
        <v>0</v>
      </c>
      <c r="B928" s="492" t="s">
        <v>113</v>
      </c>
      <c r="C928" s="492" t="s">
        <v>114</v>
      </c>
      <c r="D928" s="492" t="s">
        <v>408</v>
      </c>
      <c r="E928" s="629" t="s">
        <v>1369</v>
      </c>
      <c r="F928" s="606">
        <v>46023.0</v>
      </c>
      <c r="G928" s="902" t="s">
        <v>1313</v>
      </c>
      <c r="H928" s="617" t="s">
        <v>2847</v>
      </c>
      <c r="I928" s="492" t="s">
        <v>2848</v>
      </c>
      <c r="J928" s="492" t="s">
        <v>190</v>
      </c>
      <c r="K928" s="618">
        <v>0.0</v>
      </c>
      <c r="L928" s="618">
        <v>0.0</v>
      </c>
      <c r="M928" s="609"/>
      <c r="N928" s="610"/>
      <c r="O928" s="492"/>
      <c r="P928" s="610">
        <v>46010.0</v>
      </c>
      <c r="Q928" s="610">
        <v>46028.0</v>
      </c>
      <c r="R928" s="980">
        <f t="shared" si="290"/>
        <v>18</v>
      </c>
      <c r="S928" s="613"/>
      <c r="T928" s="612">
        <f>S928-P928</f>
        <v>-46010</v>
      </c>
      <c r="U928" s="612">
        <f>S928-Q928</f>
        <v>-46028</v>
      </c>
      <c r="V928" s="1080"/>
      <c r="W928" s="982">
        <f>V928-S928</f>
        <v>0</v>
      </c>
      <c r="X928" s="982">
        <f>V928-P928</f>
        <v>-46010</v>
      </c>
      <c r="Y928" s="613"/>
      <c r="Z928" s="612">
        <f>Y928-P928</f>
        <v>-46010</v>
      </c>
      <c r="AA928" s="741"/>
      <c r="AB928" s="895"/>
      <c r="AC928" s="616" t="s">
        <v>2849</v>
      </c>
      <c r="AD928" s="895"/>
      <c r="AE928" s="895"/>
      <c r="AF928" s="895"/>
      <c r="AG928" s="895"/>
    </row>
    <row r="929" ht="13.5" hidden="1" customHeight="1">
      <c r="A929" s="604" t="b">
        <v>0</v>
      </c>
      <c r="B929" s="492" t="s">
        <v>113</v>
      </c>
      <c r="C929" s="492" t="s">
        <v>114</v>
      </c>
      <c r="D929" s="492" t="s">
        <v>408</v>
      </c>
      <c r="E929" s="492" t="s">
        <v>1356</v>
      </c>
      <c r="F929" s="606">
        <v>46054.0</v>
      </c>
      <c r="G929" s="860" t="s">
        <v>1305</v>
      </c>
      <c r="H929" s="813" t="s">
        <v>2850</v>
      </c>
      <c r="I929" s="492" t="s">
        <v>1569</v>
      </c>
      <c r="J929" s="492" t="s">
        <v>190</v>
      </c>
      <c r="K929" s="618">
        <v>0.0</v>
      </c>
      <c r="L929" s="618">
        <v>0.0</v>
      </c>
      <c r="M929" s="622"/>
      <c r="N929" s="610"/>
      <c r="O929" s="809"/>
      <c r="P929" s="610">
        <v>46059.0</v>
      </c>
      <c r="Q929" s="610">
        <v>46062.0</v>
      </c>
      <c r="R929" s="636">
        <f t="shared" si="290"/>
        <v>3</v>
      </c>
      <c r="S929" s="613"/>
      <c r="T929" s="612"/>
      <c r="U929" s="612"/>
      <c r="V929" s="1080"/>
      <c r="W929" s="982"/>
      <c r="X929" s="982"/>
      <c r="Y929" s="613"/>
      <c r="Z929" s="612"/>
      <c r="AA929" s="975"/>
      <c r="AB929" s="901" t="s">
        <v>2530</v>
      </c>
      <c r="AC929" s="706" t="s">
        <v>2851</v>
      </c>
      <c r="AD929" s="895"/>
      <c r="AE929" s="895"/>
      <c r="AF929" s="895"/>
      <c r="AG929" s="895"/>
    </row>
    <row r="930" ht="13.5" hidden="1" customHeight="1">
      <c r="A930" s="604" t="b">
        <v>1</v>
      </c>
      <c r="B930" s="492" t="s">
        <v>135</v>
      </c>
      <c r="C930" s="492" t="s">
        <v>114</v>
      </c>
      <c r="D930" s="629" t="s">
        <v>408</v>
      </c>
      <c r="E930" s="629" t="s">
        <v>1369</v>
      </c>
      <c r="F930" s="606">
        <v>46054.0</v>
      </c>
      <c r="G930" s="860" t="s">
        <v>1303</v>
      </c>
      <c r="H930" s="931" t="s">
        <v>2843</v>
      </c>
      <c r="I930" s="492" t="s">
        <v>2844</v>
      </c>
      <c r="J930" s="492" t="s">
        <v>190</v>
      </c>
      <c r="K930" s="618">
        <v>0.0</v>
      </c>
      <c r="L930" s="618">
        <v>0.0</v>
      </c>
      <c r="M930" s="622"/>
      <c r="N930" s="610"/>
      <c r="O930" s="809"/>
      <c r="P930" s="610">
        <v>46057.0</v>
      </c>
      <c r="Q930" s="610">
        <v>46058.0</v>
      </c>
      <c r="R930" s="636">
        <f t="shared" si="290"/>
        <v>1</v>
      </c>
      <c r="S930" s="613"/>
      <c r="T930" s="612"/>
      <c r="U930" s="612"/>
      <c r="V930" s="1080"/>
      <c r="W930" s="982"/>
      <c r="X930" s="982"/>
      <c r="Y930" s="613"/>
      <c r="Z930" s="612"/>
      <c r="AA930" s="975"/>
      <c r="AB930" s="901"/>
      <c r="AC930" s="706" t="s">
        <v>2845</v>
      </c>
      <c r="AD930" s="895"/>
      <c r="AE930" s="895"/>
      <c r="AF930" s="895"/>
      <c r="AG930" s="895"/>
    </row>
    <row r="931" ht="13.5" hidden="1" customHeight="1">
      <c r="A931" s="604" t="b">
        <v>1</v>
      </c>
      <c r="B931" s="492" t="s">
        <v>135</v>
      </c>
      <c r="C931" s="492" t="s">
        <v>114</v>
      </c>
      <c r="D931" s="492" t="s">
        <v>408</v>
      </c>
      <c r="E931" s="492" t="s">
        <v>1369</v>
      </c>
      <c r="F931" s="606">
        <v>46054.0</v>
      </c>
      <c r="G931" s="860" t="s">
        <v>1304</v>
      </c>
      <c r="H931" s="813" t="s">
        <v>2843</v>
      </c>
      <c r="I931" s="492" t="s">
        <v>2844</v>
      </c>
      <c r="J931" s="492" t="s">
        <v>190</v>
      </c>
      <c r="K931" s="618">
        <v>0.0</v>
      </c>
      <c r="L931" s="618">
        <v>0.0</v>
      </c>
      <c r="M931" s="622"/>
      <c r="N931" s="610"/>
      <c r="O931" s="809"/>
      <c r="P931" s="610">
        <v>46057.0</v>
      </c>
      <c r="Q931" s="610">
        <v>46058.0</v>
      </c>
      <c r="R931" s="636">
        <f t="shared" si="290"/>
        <v>1</v>
      </c>
      <c r="S931" s="613"/>
      <c r="T931" s="612"/>
      <c r="U931" s="612"/>
      <c r="V931" s="1080"/>
      <c r="W931" s="982"/>
      <c r="X931" s="982"/>
      <c r="Y931" s="613"/>
      <c r="Z931" s="612"/>
      <c r="AA931" s="975"/>
      <c r="AB931" s="901"/>
      <c r="AC931" s="706" t="s">
        <v>2845</v>
      </c>
      <c r="AD931" s="895"/>
      <c r="AE931" s="895"/>
      <c r="AF931" s="895"/>
      <c r="AG931" s="895"/>
    </row>
    <row r="932" ht="13.5" hidden="1" customHeight="1">
      <c r="A932" s="604" t="b">
        <v>0</v>
      </c>
      <c r="B932" s="492" t="s">
        <v>113</v>
      </c>
      <c r="C932" s="492" t="s">
        <v>114</v>
      </c>
      <c r="D932" s="629" t="s">
        <v>408</v>
      </c>
      <c r="E932" s="629" t="s">
        <v>1333</v>
      </c>
      <c r="F932" s="606">
        <v>46023.0</v>
      </c>
      <c r="G932" s="860" t="s">
        <v>1305</v>
      </c>
      <c r="H932" s="931" t="s">
        <v>1571</v>
      </c>
      <c r="I932" s="492" t="s">
        <v>1572</v>
      </c>
      <c r="J932" s="492" t="s">
        <v>190</v>
      </c>
      <c r="K932" s="618">
        <v>0.0</v>
      </c>
      <c r="L932" s="618">
        <v>0.0</v>
      </c>
      <c r="M932" s="622"/>
      <c r="N932" s="610">
        <v>46055.0</v>
      </c>
      <c r="O932" s="710" t="s">
        <v>2852</v>
      </c>
      <c r="P932" s="610">
        <v>46038.0</v>
      </c>
      <c r="Q932" s="610">
        <v>46044.0</v>
      </c>
      <c r="R932" s="980">
        <f t="shared" si="290"/>
        <v>6</v>
      </c>
      <c r="S932" s="613"/>
      <c r="T932" s="612"/>
      <c r="U932" s="612"/>
      <c r="V932" s="1080"/>
      <c r="W932" s="982">
        <f>V932-S932</f>
        <v>0</v>
      </c>
      <c r="X932" s="982">
        <f>V932-P932</f>
        <v>-46038</v>
      </c>
      <c r="Y932" s="613"/>
      <c r="Z932" s="612"/>
      <c r="AA932" s="741"/>
      <c r="AB932" s="895" t="s">
        <v>1477</v>
      </c>
      <c r="AC932" s="616" t="s">
        <v>2853</v>
      </c>
      <c r="AD932" s="895"/>
      <c r="AE932" s="895"/>
      <c r="AF932" s="895"/>
      <c r="AG932" s="895"/>
    </row>
    <row r="933" ht="13.5" hidden="1" customHeight="1">
      <c r="A933" s="1014" t="b">
        <v>0</v>
      </c>
      <c r="B933" s="1082" t="s">
        <v>135</v>
      </c>
      <c r="C933" s="1082" t="s">
        <v>134</v>
      </c>
      <c r="D933" s="649" t="s">
        <v>408</v>
      </c>
      <c r="E933" s="649" t="s">
        <v>1369</v>
      </c>
      <c r="F933" s="728">
        <v>46054.0</v>
      </c>
      <c r="G933" s="860" t="s">
        <v>1305</v>
      </c>
      <c r="H933" s="649" t="s">
        <v>2854</v>
      </c>
      <c r="I933" s="649" t="s">
        <v>2855</v>
      </c>
      <c r="J933" s="649" t="s">
        <v>190</v>
      </c>
      <c r="K933" s="1016">
        <v>0.0</v>
      </c>
      <c r="L933" s="1016">
        <v>0.0</v>
      </c>
      <c r="M933" s="1095"/>
      <c r="N933" s="1083"/>
      <c r="O933" s="1184"/>
      <c r="P933" s="1017">
        <v>46073.0</v>
      </c>
      <c r="Q933" s="1017">
        <v>46076.0</v>
      </c>
      <c r="R933" s="1097">
        <f t="shared" si="290"/>
        <v>3</v>
      </c>
      <c r="S933" s="1083"/>
      <c r="T933" s="1098"/>
      <c r="U933" s="1098"/>
      <c r="V933" s="1083"/>
      <c r="W933" s="1099"/>
      <c r="X933" s="1099"/>
      <c r="Y933" s="1083"/>
      <c r="Z933" s="1098"/>
      <c r="AA933" s="1174"/>
      <c r="AB933" s="993" t="s">
        <v>2118</v>
      </c>
      <c r="AC933" s="1280" t="s">
        <v>2856</v>
      </c>
      <c r="AD933" s="71"/>
      <c r="AE933" s="71"/>
      <c r="AF933" s="71"/>
      <c r="AG933" s="59"/>
    </row>
    <row r="934" ht="13.5" hidden="1" customHeight="1">
      <c r="A934" s="604" t="b">
        <v>0</v>
      </c>
      <c r="B934" s="492" t="s">
        <v>113</v>
      </c>
      <c r="C934" s="492" t="s">
        <v>114</v>
      </c>
      <c r="D934" s="492" t="s">
        <v>408</v>
      </c>
      <c r="E934" s="629" t="s">
        <v>1333</v>
      </c>
      <c r="F934" s="606">
        <v>46023.0</v>
      </c>
      <c r="G934" s="860" t="s">
        <v>1303</v>
      </c>
      <c r="H934" s="929" t="s">
        <v>2805</v>
      </c>
      <c r="I934" s="929" t="s">
        <v>2806</v>
      </c>
      <c r="J934" s="929" t="s">
        <v>190</v>
      </c>
      <c r="K934" s="618">
        <v>0.0</v>
      </c>
      <c r="L934" s="618">
        <v>0.0</v>
      </c>
      <c r="M934" s="622"/>
      <c r="N934" s="610">
        <v>46044.0</v>
      </c>
      <c r="O934" s="710" t="s">
        <v>2807</v>
      </c>
      <c r="P934" s="610">
        <v>46036.0</v>
      </c>
      <c r="Q934" s="610">
        <v>46042.0</v>
      </c>
      <c r="R934" s="980">
        <f t="shared" si="290"/>
        <v>6</v>
      </c>
      <c r="S934" s="613"/>
      <c r="T934" s="612"/>
      <c r="U934" s="612"/>
      <c r="V934" s="1080"/>
      <c r="W934" s="982">
        <f t="shared" ref="W934:W936" si="291">V934-S934</f>
        <v>0</v>
      </c>
      <c r="X934" s="982">
        <f t="shared" ref="X934:X936" si="292">V934-P934</f>
        <v>-46036</v>
      </c>
      <c r="Y934" s="613"/>
      <c r="Z934" s="612"/>
      <c r="AA934" s="741"/>
      <c r="AB934" s="895"/>
      <c r="AC934" s="616" t="s">
        <v>2808</v>
      </c>
      <c r="AD934" s="895"/>
      <c r="AE934" s="895"/>
      <c r="AF934" s="895"/>
      <c r="AG934" s="895"/>
    </row>
    <row r="935" ht="13.5" hidden="1" customHeight="1">
      <c r="A935" s="604" t="b">
        <v>0</v>
      </c>
      <c r="B935" s="492" t="s">
        <v>113</v>
      </c>
      <c r="C935" s="492" t="s">
        <v>114</v>
      </c>
      <c r="D935" s="492" t="s">
        <v>408</v>
      </c>
      <c r="E935" s="492" t="s">
        <v>1369</v>
      </c>
      <c r="F935" s="606">
        <v>46023.0</v>
      </c>
      <c r="G935" s="860" t="s">
        <v>1303</v>
      </c>
      <c r="H935" s="813" t="s">
        <v>2809</v>
      </c>
      <c r="I935" s="492" t="s">
        <v>2810</v>
      </c>
      <c r="J935" s="492" t="s">
        <v>190</v>
      </c>
      <c r="K935" s="618">
        <v>0.0</v>
      </c>
      <c r="L935" s="618">
        <v>0.0</v>
      </c>
      <c r="M935" s="622"/>
      <c r="N935" s="610">
        <v>46049.0</v>
      </c>
      <c r="O935" s="710" t="s">
        <v>2560</v>
      </c>
      <c r="P935" s="610">
        <v>46044.0</v>
      </c>
      <c r="Q935" s="610">
        <v>46045.0</v>
      </c>
      <c r="R935" s="980">
        <f t="shared" si="290"/>
        <v>1</v>
      </c>
      <c r="S935" s="613"/>
      <c r="T935" s="612"/>
      <c r="U935" s="612"/>
      <c r="V935" s="1080"/>
      <c r="W935" s="982">
        <f t="shared" si="291"/>
        <v>0</v>
      </c>
      <c r="X935" s="982">
        <f t="shared" si="292"/>
        <v>-46044</v>
      </c>
      <c r="Y935" s="613"/>
      <c r="Z935" s="612"/>
      <c r="AA935" s="741"/>
      <c r="AB935" s="895"/>
      <c r="AC935" s="616" t="s">
        <v>2811</v>
      </c>
      <c r="AD935" s="895"/>
      <c r="AE935" s="895"/>
      <c r="AF935" s="895"/>
      <c r="AG935" s="895"/>
    </row>
    <row r="936" ht="13.5" hidden="1" customHeight="1">
      <c r="A936" s="604" t="b">
        <v>0</v>
      </c>
      <c r="B936" s="492" t="s">
        <v>113</v>
      </c>
      <c r="C936" s="492" t="s">
        <v>114</v>
      </c>
      <c r="D936" s="629" t="s">
        <v>408</v>
      </c>
      <c r="E936" s="629" t="s">
        <v>1382</v>
      </c>
      <c r="F936" s="606">
        <v>46023.0</v>
      </c>
      <c r="G936" s="860" t="s">
        <v>1303</v>
      </c>
      <c r="H936" s="617" t="s">
        <v>2816</v>
      </c>
      <c r="I936" s="492" t="s">
        <v>2817</v>
      </c>
      <c r="J936" s="492" t="s">
        <v>190</v>
      </c>
      <c r="K936" s="618">
        <v>0.0</v>
      </c>
      <c r="L936" s="618">
        <v>0.0</v>
      </c>
      <c r="M936" s="622"/>
      <c r="N936" s="610"/>
      <c r="O936" s="492"/>
      <c r="P936" s="610">
        <v>46035.0</v>
      </c>
      <c r="Q936" s="610">
        <v>46038.0</v>
      </c>
      <c r="R936" s="980">
        <f t="shared" si="290"/>
        <v>3</v>
      </c>
      <c r="S936" s="613"/>
      <c r="T936" s="612">
        <f t="shared" ref="T936:T937" si="293">S936-P936</f>
        <v>-46035</v>
      </c>
      <c r="U936" s="612">
        <f t="shared" ref="U936:U937" si="294">S936-Q936</f>
        <v>-46038</v>
      </c>
      <c r="V936" s="1080"/>
      <c r="W936" s="982">
        <f t="shared" si="291"/>
        <v>0</v>
      </c>
      <c r="X936" s="982">
        <f t="shared" si="292"/>
        <v>-46035</v>
      </c>
      <c r="Y936" s="613"/>
      <c r="Z936" s="612">
        <f t="shared" ref="Z936:Z937" si="295">Y936-P936</f>
        <v>-46035</v>
      </c>
      <c r="AA936" s="741"/>
      <c r="AB936" s="715"/>
      <c r="AC936" s="492" t="s">
        <v>2818</v>
      </c>
      <c r="AD936" s="715"/>
      <c r="AE936" s="715"/>
      <c r="AF936" s="715"/>
      <c r="AG936" s="715"/>
    </row>
    <row r="937" ht="13.5" hidden="1" customHeight="1">
      <c r="A937" s="604" t="b">
        <v>0</v>
      </c>
      <c r="B937" s="492" t="s">
        <v>113</v>
      </c>
      <c r="C937" s="492" t="s">
        <v>114</v>
      </c>
      <c r="D937" s="492" t="s">
        <v>408</v>
      </c>
      <c r="E937" s="492" t="s">
        <v>1333</v>
      </c>
      <c r="F937" s="606">
        <v>45992.0</v>
      </c>
      <c r="G937" s="860" t="s">
        <v>1305</v>
      </c>
      <c r="H937" s="617" t="s">
        <v>2857</v>
      </c>
      <c r="I937" s="492" t="s">
        <v>1445</v>
      </c>
      <c r="J937" s="492" t="s">
        <v>190</v>
      </c>
      <c r="K937" s="618">
        <v>0.0</v>
      </c>
      <c r="L937" s="618">
        <v>0.0</v>
      </c>
      <c r="M937" s="622"/>
      <c r="N937" s="610">
        <v>46027.0</v>
      </c>
      <c r="O937" s="492" t="s">
        <v>2858</v>
      </c>
      <c r="P937" s="610">
        <v>46000.0</v>
      </c>
      <c r="Q937" s="610">
        <v>46006.0</v>
      </c>
      <c r="R937" s="612">
        <f t="shared" si="290"/>
        <v>6</v>
      </c>
      <c r="S937" s="613"/>
      <c r="T937" s="612">
        <f t="shared" si="293"/>
        <v>-46000</v>
      </c>
      <c r="U937" s="612">
        <f t="shared" si="294"/>
        <v>-46006</v>
      </c>
      <c r="V937" s="114"/>
      <c r="W937" s="114"/>
      <c r="X937" s="114"/>
      <c r="Y937" s="613"/>
      <c r="Z937" s="612">
        <f t="shared" si="295"/>
        <v>-46000</v>
      </c>
      <c r="AA937" s="741"/>
      <c r="AB937" s="895" t="s">
        <v>1477</v>
      </c>
      <c r="AC937" s="616" t="s">
        <v>2859</v>
      </c>
      <c r="AD937" s="895"/>
      <c r="AE937" s="895"/>
      <c r="AF937" s="895"/>
      <c r="AG937" s="895"/>
    </row>
    <row r="938" ht="13.5" hidden="1" customHeight="1">
      <c r="A938" s="604" t="b">
        <v>0</v>
      </c>
      <c r="B938" s="492" t="s">
        <v>1538</v>
      </c>
      <c r="C938" s="492" t="s">
        <v>114</v>
      </c>
      <c r="D938" s="629" t="s">
        <v>408</v>
      </c>
      <c r="E938" s="629" t="s">
        <v>1382</v>
      </c>
      <c r="F938" s="606">
        <v>46023.0</v>
      </c>
      <c r="G938" s="860" t="s">
        <v>1313</v>
      </c>
      <c r="H938" s="929" t="s">
        <v>2813</v>
      </c>
      <c r="I938" s="929" t="s">
        <v>2814</v>
      </c>
      <c r="J938" s="929" t="s">
        <v>190</v>
      </c>
      <c r="K938" s="1246">
        <v>0.0</v>
      </c>
      <c r="L938" s="1246">
        <v>0.0</v>
      </c>
      <c r="M938" s="622"/>
      <c r="N938" s="610"/>
      <c r="O938" s="492"/>
      <c r="P938" s="610">
        <v>46015.0</v>
      </c>
      <c r="Q938" s="610">
        <v>46035.0</v>
      </c>
      <c r="R938" s="612">
        <v>20.0</v>
      </c>
      <c r="S938" s="613"/>
      <c r="T938" s="612">
        <v>-46015.0</v>
      </c>
      <c r="U938" s="612">
        <v>-46035.0</v>
      </c>
      <c r="V938" s="1080"/>
      <c r="W938" s="982">
        <f>V938-S938</f>
        <v>0</v>
      </c>
      <c r="X938" s="982">
        <f>V938-P938</f>
        <v>-46015</v>
      </c>
      <c r="Y938" s="613"/>
      <c r="Z938" s="612">
        <v>-46015.0</v>
      </c>
      <c r="AA938" s="741"/>
      <c r="AB938" s="895"/>
      <c r="AC938" s="616" t="s">
        <v>2815</v>
      </c>
      <c r="AD938" s="895"/>
      <c r="AE938" s="895"/>
      <c r="AF938" s="895"/>
      <c r="AG938" s="895"/>
    </row>
    <row r="939" ht="13.5" hidden="1" customHeight="1">
      <c r="A939" s="1014" t="b">
        <v>0</v>
      </c>
      <c r="B939" s="1082" t="s">
        <v>113</v>
      </c>
      <c r="C939" s="1082" t="s">
        <v>114</v>
      </c>
      <c r="D939" s="649" t="s">
        <v>408</v>
      </c>
      <c r="E939" s="649" t="s">
        <v>1356</v>
      </c>
      <c r="F939" s="606">
        <v>46054.0</v>
      </c>
      <c r="G939" s="860" t="s">
        <v>1305</v>
      </c>
      <c r="H939" s="649" t="s">
        <v>2860</v>
      </c>
      <c r="I939" s="649" t="s">
        <v>1684</v>
      </c>
      <c r="J939" s="649" t="s">
        <v>190</v>
      </c>
      <c r="K939" s="1016">
        <v>0.0</v>
      </c>
      <c r="L939" s="1016">
        <v>0.0</v>
      </c>
      <c r="M939" s="1095"/>
      <c r="N939" s="1017"/>
      <c r="O939" s="1096"/>
      <c r="P939" s="1017">
        <v>46058.0</v>
      </c>
      <c r="Q939" s="1017">
        <v>46065.0</v>
      </c>
      <c r="R939" s="636">
        <f t="shared" ref="R939:R941" si="296">Q939-P939</f>
        <v>7</v>
      </c>
      <c r="S939" s="1083"/>
      <c r="T939" s="1098"/>
      <c r="U939" s="1098"/>
      <c r="V939" s="1083"/>
      <c r="W939" s="1099"/>
      <c r="X939" s="1099"/>
      <c r="Y939" s="1083"/>
      <c r="Z939" s="1098"/>
      <c r="AA939" s="975"/>
      <c r="AB939" s="993" t="s">
        <v>2118</v>
      </c>
      <c r="AC939" s="706" t="s">
        <v>2861</v>
      </c>
      <c r="AD939" s="895"/>
      <c r="AE939" s="895"/>
      <c r="AF939" s="895"/>
      <c r="AG939" s="895"/>
    </row>
    <row r="940" ht="13.5" hidden="1" customHeight="1">
      <c r="A940" s="667" t="b">
        <v>0</v>
      </c>
      <c r="B940" s="641" t="s">
        <v>135</v>
      </c>
      <c r="C940" s="635" t="s">
        <v>134</v>
      </c>
      <c r="D940" s="629" t="s">
        <v>408</v>
      </c>
      <c r="E940" s="629" t="s">
        <v>1369</v>
      </c>
      <c r="F940" s="919">
        <v>46054.0</v>
      </c>
      <c r="G940" s="902" t="s">
        <v>1303</v>
      </c>
      <c r="H940" s="629" t="s">
        <v>2854</v>
      </c>
      <c r="I940" s="629" t="s">
        <v>2855</v>
      </c>
      <c r="J940" s="645" t="s">
        <v>190</v>
      </c>
      <c r="K940" s="643">
        <v>0.0</v>
      </c>
      <c r="L940" s="643">
        <v>0.0</v>
      </c>
      <c r="M940" s="1076"/>
      <c r="N940" s="638"/>
      <c r="O940" s="1187"/>
      <c r="P940" s="610">
        <v>46073.0</v>
      </c>
      <c r="Q940" s="639">
        <v>46076.0</v>
      </c>
      <c r="R940" s="636">
        <f t="shared" si="296"/>
        <v>3</v>
      </c>
      <c r="S940" s="638"/>
      <c r="T940" s="656"/>
      <c r="U940" s="656"/>
      <c r="V940" s="638"/>
      <c r="W940" s="640"/>
      <c r="X940" s="640"/>
      <c r="Y940" s="638"/>
      <c r="Z940" s="656"/>
      <c r="AA940" s="1077"/>
      <c r="AB940" s="989"/>
      <c r="AC940" s="1020" t="s">
        <v>2856</v>
      </c>
      <c r="AD940" s="71"/>
      <c r="AE940" s="71"/>
      <c r="AF940" s="71"/>
      <c r="AG940" s="59"/>
    </row>
    <row r="941" ht="13.5" hidden="1" customHeight="1">
      <c r="A941" s="667" t="b">
        <v>0</v>
      </c>
      <c r="B941" s="641" t="s">
        <v>135</v>
      </c>
      <c r="C941" s="635" t="s">
        <v>134</v>
      </c>
      <c r="D941" s="492" t="s">
        <v>408</v>
      </c>
      <c r="E941" s="492" t="s">
        <v>1369</v>
      </c>
      <c r="F941" s="728">
        <v>46054.0</v>
      </c>
      <c r="G941" s="860" t="s">
        <v>1304</v>
      </c>
      <c r="H941" s="492" t="s">
        <v>2854</v>
      </c>
      <c r="I941" s="492" t="s">
        <v>2855</v>
      </c>
      <c r="J941" s="649" t="s">
        <v>190</v>
      </c>
      <c r="K941" s="643">
        <v>0.0</v>
      </c>
      <c r="L941" s="643">
        <v>0.0</v>
      </c>
      <c r="M941" s="1076"/>
      <c r="N941" s="638"/>
      <c r="O941" s="1187"/>
      <c r="P941" s="610">
        <v>46073.0</v>
      </c>
      <c r="Q941" s="639">
        <v>46076.0</v>
      </c>
      <c r="R941" s="636">
        <f t="shared" si="296"/>
        <v>3</v>
      </c>
      <c r="S941" s="638"/>
      <c r="T941" s="656"/>
      <c r="U941" s="656"/>
      <c r="V941" s="638"/>
      <c r="W941" s="640"/>
      <c r="X941" s="640"/>
      <c r="Y941" s="638"/>
      <c r="Z941" s="656"/>
      <c r="AA941" s="1077"/>
      <c r="AB941" s="989"/>
      <c r="AC941" s="1020" t="s">
        <v>2856</v>
      </c>
      <c r="AD941" s="71"/>
      <c r="AE941" s="71"/>
      <c r="AF941" s="71"/>
      <c r="AG941" s="59"/>
    </row>
    <row r="942" ht="13.5" hidden="1" customHeight="1">
      <c r="A942" s="667" t="b">
        <v>0</v>
      </c>
      <c r="B942" s="635" t="s">
        <v>113</v>
      </c>
      <c r="C942" s="635" t="s">
        <v>134</v>
      </c>
      <c r="D942" s="629" t="s">
        <v>408</v>
      </c>
      <c r="E942" s="629" t="s">
        <v>1511</v>
      </c>
      <c r="F942" s="628">
        <v>46054.0</v>
      </c>
      <c r="G942" s="902" t="s">
        <v>1305</v>
      </c>
      <c r="H942" s="943" t="s">
        <v>1645</v>
      </c>
      <c r="I942" s="629" t="s">
        <v>1468</v>
      </c>
      <c r="J942" s="629" t="s">
        <v>190</v>
      </c>
      <c r="K942" s="987">
        <v>0.0</v>
      </c>
      <c r="L942" s="987">
        <v>0.0</v>
      </c>
      <c r="M942" s="1076"/>
      <c r="N942" s="639"/>
      <c r="O942" s="945"/>
      <c r="P942" s="639">
        <v>46077.0</v>
      </c>
      <c r="Q942" s="639">
        <v>46078.0</v>
      </c>
      <c r="R942" s="656"/>
      <c r="S942" s="638"/>
      <c r="T942" s="656"/>
      <c r="U942" s="656"/>
      <c r="V942" s="638"/>
      <c r="W942" s="640"/>
      <c r="X942" s="640"/>
      <c r="Y942" s="638"/>
      <c r="Z942" s="656"/>
      <c r="AA942" s="1077"/>
      <c r="AB942" s="993" t="s">
        <v>2317</v>
      </c>
      <c r="AC942" s="967" t="s">
        <v>1646</v>
      </c>
      <c r="AD942" s="968"/>
      <c r="AE942" s="968"/>
      <c r="AF942" s="968"/>
      <c r="AG942" s="968"/>
    </row>
    <row r="943" ht="13.5" hidden="1" customHeight="1">
      <c r="A943" s="604" t="b">
        <v>0</v>
      </c>
      <c r="B943" s="492" t="s">
        <v>113</v>
      </c>
      <c r="C943" s="492" t="s">
        <v>114</v>
      </c>
      <c r="D943" s="492" t="s">
        <v>408</v>
      </c>
      <c r="E943" s="492" t="s">
        <v>1356</v>
      </c>
      <c r="F943" s="606">
        <v>46023.0</v>
      </c>
      <c r="G943" s="860" t="s">
        <v>1303</v>
      </c>
      <c r="H943" s="813" t="s">
        <v>2823</v>
      </c>
      <c r="I943" s="492" t="s">
        <v>2824</v>
      </c>
      <c r="J943" s="492" t="s">
        <v>190</v>
      </c>
      <c r="K943" s="618">
        <v>0.0</v>
      </c>
      <c r="L943" s="618">
        <v>0.0</v>
      </c>
      <c r="M943" s="622">
        <v>58000.0</v>
      </c>
      <c r="N943" s="610">
        <v>46048.0</v>
      </c>
      <c r="O943" s="710" t="s">
        <v>2825</v>
      </c>
      <c r="P943" s="610">
        <v>46043.0</v>
      </c>
      <c r="Q943" s="610">
        <v>46045.0</v>
      </c>
      <c r="R943" s="980">
        <f t="shared" ref="R943:R947" si="297">Q943-P943</f>
        <v>2</v>
      </c>
      <c r="S943" s="613"/>
      <c r="T943" s="612"/>
      <c r="U943" s="612"/>
      <c r="V943" s="1080"/>
      <c r="W943" s="982">
        <f>V943-S943</f>
        <v>0</v>
      </c>
      <c r="X943" s="982">
        <f>V943-P943</f>
        <v>-46043</v>
      </c>
      <c r="Y943" s="613"/>
      <c r="Z943" s="612"/>
      <c r="AA943" s="741"/>
      <c r="AB943" s="895"/>
      <c r="AC943" s="616" t="s">
        <v>2826</v>
      </c>
      <c r="AD943" s="895"/>
      <c r="AE943" s="895"/>
      <c r="AF943" s="895"/>
      <c r="AG943" s="895"/>
    </row>
    <row r="944" ht="13.5" hidden="1" customHeight="1">
      <c r="A944" s="1167" t="b">
        <v>0</v>
      </c>
      <c r="B944" s="1112" t="s">
        <v>135</v>
      </c>
      <c r="C944" s="1112" t="s">
        <v>114</v>
      </c>
      <c r="D944" s="629" t="s">
        <v>408</v>
      </c>
      <c r="E944" s="645" t="s">
        <v>1333</v>
      </c>
      <c r="F944" s="919">
        <v>46054.0</v>
      </c>
      <c r="G944" s="902" t="s">
        <v>1307</v>
      </c>
      <c r="H944" s="645" t="s">
        <v>2727</v>
      </c>
      <c r="I944" s="645" t="s">
        <v>2728</v>
      </c>
      <c r="J944" s="645" t="s">
        <v>190</v>
      </c>
      <c r="K944" s="1113">
        <v>0.0</v>
      </c>
      <c r="L944" s="1113">
        <v>0.0</v>
      </c>
      <c r="M944" s="1114"/>
      <c r="N944" s="1118"/>
      <c r="O944" s="1281"/>
      <c r="P944" s="1115">
        <v>46069.0</v>
      </c>
      <c r="Q944" s="1115">
        <v>46073.0</v>
      </c>
      <c r="R944" s="1123">
        <f t="shared" si="297"/>
        <v>4</v>
      </c>
      <c r="S944" s="1118"/>
      <c r="T944" s="1117"/>
      <c r="U944" s="1117"/>
      <c r="V944" s="1118"/>
      <c r="W944" s="1168"/>
      <c r="X944" s="1168"/>
      <c r="Y944" s="1118"/>
      <c r="Z944" s="1117"/>
      <c r="AA944" s="1169"/>
      <c r="AB944" s="993" t="s">
        <v>2530</v>
      </c>
      <c r="AC944" s="1282"/>
      <c r="AD944" s="1283"/>
      <c r="AE944" s="1283"/>
      <c r="AF944" s="1283"/>
      <c r="AG944" s="1283"/>
    </row>
    <row r="945" ht="13.5" hidden="1" customHeight="1">
      <c r="A945" s="604" t="b">
        <v>0</v>
      </c>
      <c r="B945" s="492" t="s">
        <v>113</v>
      </c>
      <c r="C945" s="492" t="s">
        <v>114</v>
      </c>
      <c r="D945" s="492" t="s">
        <v>408</v>
      </c>
      <c r="E945" s="492" t="s">
        <v>1356</v>
      </c>
      <c r="F945" s="606">
        <v>46054.0</v>
      </c>
      <c r="G945" s="860" t="s">
        <v>1303</v>
      </c>
      <c r="H945" s="813" t="s">
        <v>2860</v>
      </c>
      <c r="I945" s="492" t="s">
        <v>1684</v>
      </c>
      <c r="J945" s="492" t="s">
        <v>190</v>
      </c>
      <c r="K945" s="618">
        <v>0.0</v>
      </c>
      <c r="L945" s="618">
        <v>0.0</v>
      </c>
      <c r="M945" s="622"/>
      <c r="N945" s="610"/>
      <c r="O945" s="809"/>
      <c r="P945" s="610">
        <v>46058.0</v>
      </c>
      <c r="Q945" s="610">
        <v>46065.0</v>
      </c>
      <c r="R945" s="636">
        <f t="shared" si="297"/>
        <v>7</v>
      </c>
      <c r="S945" s="613"/>
      <c r="T945" s="612"/>
      <c r="U945" s="612"/>
      <c r="V945" s="1080"/>
      <c r="W945" s="982"/>
      <c r="X945" s="982"/>
      <c r="Y945" s="613"/>
      <c r="Z945" s="612"/>
      <c r="AA945" s="975"/>
      <c r="AB945" s="901"/>
      <c r="AC945" s="706" t="s">
        <v>2861</v>
      </c>
      <c r="AD945" s="895"/>
      <c r="AE945" s="895"/>
      <c r="AF945" s="895"/>
      <c r="AG945" s="895"/>
    </row>
    <row r="946" ht="13.5" hidden="1" customHeight="1">
      <c r="A946" s="604" t="b">
        <v>0</v>
      </c>
      <c r="B946" s="492" t="s">
        <v>113</v>
      </c>
      <c r="C946" s="492" t="s">
        <v>114</v>
      </c>
      <c r="D946" s="629" t="s">
        <v>408</v>
      </c>
      <c r="E946" s="629" t="s">
        <v>1356</v>
      </c>
      <c r="F946" s="606">
        <v>46054.0</v>
      </c>
      <c r="G946" s="860" t="s">
        <v>1304</v>
      </c>
      <c r="H946" s="931" t="s">
        <v>2860</v>
      </c>
      <c r="I946" s="492" t="s">
        <v>1684</v>
      </c>
      <c r="J946" s="492" t="s">
        <v>190</v>
      </c>
      <c r="K946" s="618">
        <v>0.0</v>
      </c>
      <c r="L946" s="618">
        <v>0.0</v>
      </c>
      <c r="M946" s="622"/>
      <c r="N946" s="610"/>
      <c r="O946" s="809"/>
      <c r="P946" s="610">
        <v>46058.0</v>
      </c>
      <c r="Q946" s="610">
        <v>46065.0</v>
      </c>
      <c r="R946" s="636">
        <f t="shared" si="297"/>
        <v>7</v>
      </c>
      <c r="S946" s="613"/>
      <c r="T946" s="612"/>
      <c r="U946" s="612"/>
      <c r="V946" s="1080"/>
      <c r="W946" s="982"/>
      <c r="X946" s="982"/>
      <c r="Y946" s="613"/>
      <c r="Z946" s="612"/>
      <c r="AA946" s="975"/>
      <c r="AB946" s="901"/>
      <c r="AC946" s="706" t="s">
        <v>2861</v>
      </c>
      <c r="AD946" s="895"/>
      <c r="AE946" s="895"/>
      <c r="AF946" s="895"/>
      <c r="AG946" s="895"/>
    </row>
    <row r="947" ht="13.5" hidden="1" customHeight="1">
      <c r="A947" s="604" t="b">
        <v>0</v>
      </c>
      <c r="B947" s="492" t="s">
        <v>113</v>
      </c>
      <c r="C947" s="492" t="s">
        <v>114</v>
      </c>
      <c r="D947" s="492" t="s">
        <v>408</v>
      </c>
      <c r="E947" s="492" t="s">
        <v>1382</v>
      </c>
      <c r="F947" s="606">
        <v>46023.0</v>
      </c>
      <c r="G947" s="860" t="s">
        <v>1303</v>
      </c>
      <c r="H947" s="813" t="s">
        <v>2827</v>
      </c>
      <c r="I947" s="492" t="s">
        <v>2781</v>
      </c>
      <c r="J947" s="492" t="s">
        <v>190</v>
      </c>
      <c r="K947" s="618">
        <v>0.0</v>
      </c>
      <c r="L947" s="618">
        <v>0.0</v>
      </c>
      <c r="M947" s="622"/>
      <c r="N947" s="610">
        <v>46050.0</v>
      </c>
      <c r="O947" s="710" t="s">
        <v>2386</v>
      </c>
      <c r="P947" s="610">
        <v>46037.0</v>
      </c>
      <c r="Q947" s="610">
        <v>46043.0</v>
      </c>
      <c r="R947" s="980">
        <f t="shared" si="297"/>
        <v>6</v>
      </c>
      <c r="S947" s="613"/>
      <c r="T947" s="612"/>
      <c r="U947" s="612"/>
      <c r="V947" s="1080"/>
      <c r="W947" s="982">
        <f>V947-S947</f>
        <v>0</v>
      </c>
      <c r="X947" s="982">
        <f>V947-P947</f>
        <v>-46037</v>
      </c>
      <c r="Y947" s="613"/>
      <c r="Z947" s="612"/>
      <c r="AA947" s="741"/>
      <c r="AB947" s="895"/>
      <c r="AC947" s="616" t="s">
        <v>2828</v>
      </c>
      <c r="AD947" s="895"/>
      <c r="AE947" s="895"/>
      <c r="AF947" s="895"/>
      <c r="AG947" s="895"/>
    </row>
    <row r="948" ht="13.5" hidden="1" customHeight="1">
      <c r="A948" s="1014" t="b">
        <v>0</v>
      </c>
      <c r="B948" s="1082" t="s">
        <v>113</v>
      </c>
      <c r="C948" s="1082" t="s">
        <v>114</v>
      </c>
      <c r="D948" s="645" t="s">
        <v>408</v>
      </c>
      <c r="E948" s="645" t="s">
        <v>1421</v>
      </c>
      <c r="F948" s="919">
        <v>46061.0</v>
      </c>
      <c r="G948" s="902" t="s">
        <v>1305</v>
      </c>
      <c r="H948" s="973" t="s">
        <v>2862</v>
      </c>
      <c r="I948" s="645" t="s">
        <v>998</v>
      </c>
      <c r="J948" s="645" t="s">
        <v>190</v>
      </c>
      <c r="K948" s="1016">
        <v>0.0</v>
      </c>
      <c r="L948" s="1016">
        <v>0.0</v>
      </c>
      <c r="M948" s="1095"/>
      <c r="N948" s="1083"/>
      <c r="O948" s="1184"/>
      <c r="P948" s="1017">
        <v>46072.0</v>
      </c>
      <c r="Q948" s="1017">
        <v>46078.0</v>
      </c>
      <c r="R948" s="1098"/>
      <c r="S948" s="1083"/>
      <c r="T948" s="1098"/>
      <c r="U948" s="1098"/>
      <c r="V948" s="1083"/>
      <c r="W948" s="1099"/>
      <c r="X948" s="1099"/>
      <c r="Y948" s="1083"/>
      <c r="Z948" s="1098"/>
      <c r="AA948" s="1174"/>
      <c r="AB948" s="993" t="s">
        <v>1477</v>
      </c>
      <c r="AC948" s="1280" t="s">
        <v>2863</v>
      </c>
      <c r="AD948" s="71"/>
      <c r="AE948" s="71"/>
      <c r="AF948" s="71"/>
      <c r="AG948" s="59"/>
    </row>
    <row r="949" ht="13.5" hidden="1" customHeight="1">
      <c r="A949" s="667" t="b">
        <v>0</v>
      </c>
      <c r="B949" s="635" t="s">
        <v>113</v>
      </c>
      <c r="C949" s="635" t="s">
        <v>114</v>
      </c>
      <c r="D949" s="492" t="s">
        <v>408</v>
      </c>
      <c r="E949" s="492" t="s">
        <v>1511</v>
      </c>
      <c r="F949" s="606">
        <v>46054.0</v>
      </c>
      <c r="G949" s="860" t="s">
        <v>1305</v>
      </c>
      <c r="H949" s="704" t="s">
        <v>2864</v>
      </c>
      <c r="I949" s="492" t="s">
        <v>2865</v>
      </c>
      <c r="J949" s="649" t="s">
        <v>190</v>
      </c>
      <c r="K949" s="643">
        <v>0.0</v>
      </c>
      <c r="L949" s="643">
        <v>0.0</v>
      </c>
      <c r="M949" s="1076"/>
      <c r="N949" s="651"/>
      <c r="O949" s="946"/>
      <c r="P949" s="610">
        <v>46073.0</v>
      </c>
      <c r="Q949" s="639">
        <v>46078.0</v>
      </c>
      <c r="R949" s="636"/>
      <c r="S949" s="638"/>
      <c r="T949" s="656"/>
      <c r="U949" s="656"/>
      <c r="V949" s="638"/>
      <c r="W949" s="640"/>
      <c r="X949" s="640"/>
      <c r="Y949" s="638"/>
      <c r="Z949" s="656"/>
      <c r="AA949" s="1077"/>
      <c r="AB949" s="989"/>
      <c r="AC949" s="1020" t="s">
        <v>2866</v>
      </c>
      <c r="AD949" s="71"/>
      <c r="AE949" s="71"/>
      <c r="AF949" s="71"/>
      <c r="AG949" s="59"/>
    </row>
    <row r="950" ht="13.5" hidden="1" customHeight="1">
      <c r="A950" s="667" t="b">
        <v>0</v>
      </c>
      <c r="B950" s="635" t="s">
        <v>113</v>
      </c>
      <c r="C950" s="635" t="s">
        <v>114</v>
      </c>
      <c r="D950" s="629" t="s">
        <v>408</v>
      </c>
      <c r="E950" s="629" t="s">
        <v>1511</v>
      </c>
      <c r="F950" s="628">
        <v>46054.0</v>
      </c>
      <c r="G950" s="902" t="s">
        <v>2798</v>
      </c>
      <c r="H950" s="704" t="s">
        <v>2864</v>
      </c>
      <c r="I950" s="629" t="s">
        <v>2865</v>
      </c>
      <c r="J950" s="645" t="s">
        <v>190</v>
      </c>
      <c r="K950" s="643">
        <v>0.0</v>
      </c>
      <c r="L950" s="643">
        <v>0.0</v>
      </c>
      <c r="M950" s="1076"/>
      <c r="N950" s="651"/>
      <c r="O950" s="946"/>
      <c r="P950" s="610">
        <v>46073.0</v>
      </c>
      <c r="Q950" s="639">
        <v>46078.0</v>
      </c>
      <c r="R950" s="636"/>
      <c r="S950" s="638"/>
      <c r="T950" s="656"/>
      <c r="U950" s="656"/>
      <c r="V950" s="638"/>
      <c r="W950" s="640"/>
      <c r="X950" s="640"/>
      <c r="Y950" s="638"/>
      <c r="Z950" s="656"/>
      <c r="AA950" s="1077"/>
      <c r="AB950" s="989"/>
      <c r="AC950" s="1020" t="s">
        <v>2866</v>
      </c>
      <c r="AD950" s="71"/>
      <c r="AE950" s="71"/>
      <c r="AF950" s="71"/>
      <c r="AG950" s="59"/>
    </row>
    <row r="951" ht="13.5" hidden="1" customHeight="1">
      <c r="A951" s="667" t="b">
        <v>0</v>
      </c>
      <c r="B951" s="635" t="s">
        <v>113</v>
      </c>
      <c r="C951" s="635" t="s">
        <v>114</v>
      </c>
      <c r="D951" s="492" t="s">
        <v>408</v>
      </c>
      <c r="E951" s="492" t="s">
        <v>1421</v>
      </c>
      <c r="F951" s="606">
        <v>46061.0</v>
      </c>
      <c r="G951" s="860" t="s">
        <v>1303</v>
      </c>
      <c r="H951" s="704" t="s">
        <v>2862</v>
      </c>
      <c r="I951" s="492" t="s">
        <v>998</v>
      </c>
      <c r="J951" s="649" t="s">
        <v>190</v>
      </c>
      <c r="K951" s="643">
        <v>0.0</v>
      </c>
      <c r="L951" s="643">
        <v>0.0</v>
      </c>
      <c r="M951" s="1076"/>
      <c r="N951" s="651"/>
      <c r="O951" s="946"/>
      <c r="P951" s="639">
        <v>46072.0</v>
      </c>
      <c r="Q951" s="639">
        <v>46078.0</v>
      </c>
      <c r="R951" s="636"/>
      <c r="S951" s="638"/>
      <c r="T951" s="656"/>
      <c r="U951" s="656"/>
      <c r="V951" s="638"/>
      <c r="W951" s="640"/>
      <c r="X951" s="640"/>
      <c r="Y951" s="638"/>
      <c r="Z951" s="656"/>
      <c r="AA951" s="1077"/>
      <c r="AB951" s="989"/>
      <c r="AC951" s="1020" t="s">
        <v>2863</v>
      </c>
      <c r="AD951" s="71"/>
      <c r="AE951" s="71"/>
      <c r="AF951" s="71"/>
      <c r="AG951" s="59"/>
    </row>
    <row r="952" ht="13.5" hidden="1" customHeight="1">
      <c r="A952" s="667" t="b">
        <v>0</v>
      </c>
      <c r="B952" s="635" t="s">
        <v>135</v>
      </c>
      <c r="C952" s="641" t="s">
        <v>114</v>
      </c>
      <c r="D952" s="629" t="s">
        <v>408</v>
      </c>
      <c r="E952" s="645" t="s">
        <v>1369</v>
      </c>
      <c r="F952" s="919">
        <v>46054.0</v>
      </c>
      <c r="G952" s="860" t="s">
        <v>1305</v>
      </c>
      <c r="H952" s="704" t="s">
        <v>1709</v>
      </c>
      <c r="I952" s="1284" t="s">
        <v>1710</v>
      </c>
      <c r="J952" s="645" t="s">
        <v>190</v>
      </c>
      <c r="K952" s="643">
        <v>0.0</v>
      </c>
      <c r="L952" s="643">
        <v>0.0</v>
      </c>
      <c r="M952" s="622"/>
      <c r="N952" s="610"/>
      <c r="O952" s="1220"/>
      <c r="P952" s="651"/>
      <c r="Q952" s="639"/>
      <c r="R952" s="636"/>
      <c r="S952" s="638"/>
      <c r="T952" s="656"/>
      <c r="U952" s="656"/>
      <c r="V952" s="638"/>
      <c r="W952" s="640"/>
      <c r="X952" s="640"/>
      <c r="Y952" s="638"/>
      <c r="Z952" s="656"/>
      <c r="AA952" s="1077"/>
      <c r="AB952" s="993" t="s">
        <v>2118</v>
      </c>
      <c r="AC952" s="947"/>
      <c r="AD952" s="1005"/>
      <c r="AE952" s="1005"/>
      <c r="AF952" s="1005"/>
      <c r="AG952" s="1005"/>
    </row>
    <row r="953" ht="13.5" hidden="1" customHeight="1">
      <c r="A953" s="667" t="b">
        <v>0</v>
      </c>
      <c r="B953" s="641" t="s">
        <v>113</v>
      </c>
      <c r="C953" s="641" t="s">
        <v>114</v>
      </c>
      <c r="D953" s="492" t="s">
        <v>408</v>
      </c>
      <c r="E953" s="492" t="s">
        <v>1333</v>
      </c>
      <c r="F953" s="728">
        <v>46023.0</v>
      </c>
      <c r="G953" s="1011" t="s">
        <v>1305</v>
      </c>
      <c r="H953" s="959" t="s">
        <v>1490</v>
      </c>
      <c r="I953" s="1221" t="s">
        <v>1491</v>
      </c>
      <c r="J953" s="649" t="s">
        <v>190</v>
      </c>
      <c r="K953" s="643">
        <v>0.0</v>
      </c>
      <c r="L953" s="643">
        <v>0.0</v>
      </c>
      <c r="M953" s="1076"/>
      <c r="N953" s="610">
        <v>46050.0</v>
      </c>
      <c r="O953" s="1285" t="s">
        <v>2307</v>
      </c>
      <c r="P953" s="651">
        <v>46049.0</v>
      </c>
      <c r="Q953" s="651">
        <v>46050.0</v>
      </c>
      <c r="R953" s="980">
        <f t="shared" ref="R953:R974" si="298">Q953-P953</f>
        <v>1</v>
      </c>
      <c r="S953" s="638"/>
      <c r="T953" s="656"/>
      <c r="U953" s="656"/>
      <c r="V953" s="1080"/>
      <c r="W953" s="982">
        <f t="shared" ref="W953:W955" si="299">V953-S953</f>
        <v>0</v>
      </c>
      <c r="X953" s="982">
        <f t="shared" ref="X953:X955" si="300">V953-P953</f>
        <v>-46049</v>
      </c>
      <c r="Y953" s="638"/>
      <c r="Z953" s="656"/>
      <c r="AA953" s="1077"/>
      <c r="AB953" s="901" t="s">
        <v>2317</v>
      </c>
      <c r="AC953" s="616" t="s">
        <v>1492</v>
      </c>
      <c r="AD953" s="895"/>
      <c r="AE953" s="895"/>
      <c r="AF953" s="895"/>
      <c r="AG953" s="895"/>
    </row>
    <row r="954" ht="13.5" hidden="1" customHeight="1">
      <c r="A954" s="604" t="b">
        <v>0</v>
      </c>
      <c r="B954" s="492" t="s">
        <v>135</v>
      </c>
      <c r="C954" s="492" t="s">
        <v>114</v>
      </c>
      <c r="D954" s="629" t="s">
        <v>408</v>
      </c>
      <c r="E954" s="629" t="s">
        <v>1333</v>
      </c>
      <c r="F954" s="606">
        <v>46023.0</v>
      </c>
      <c r="G954" s="860" t="s">
        <v>1305</v>
      </c>
      <c r="H954" s="704" t="s">
        <v>1349</v>
      </c>
      <c r="I954" s="715" t="s">
        <v>1350</v>
      </c>
      <c r="J954" s="492" t="s">
        <v>190</v>
      </c>
      <c r="K954" s="618">
        <v>0.0</v>
      </c>
      <c r="L954" s="618">
        <v>0.0</v>
      </c>
      <c r="M954" s="622"/>
      <c r="N954" s="610"/>
      <c r="O954" s="1285"/>
      <c r="P954" s="610">
        <v>46045.0</v>
      </c>
      <c r="Q954" s="610">
        <v>46046.0</v>
      </c>
      <c r="R954" s="980">
        <f t="shared" si="298"/>
        <v>1</v>
      </c>
      <c r="S954" s="613"/>
      <c r="T954" s="612"/>
      <c r="U954" s="612"/>
      <c r="V954" s="1080"/>
      <c r="W954" s="982">
        <f t="shared" si="299"/>
        <v>0</v>
      </c>
      <c r="X954" s="982">
        <f t="shared" si="300"/>
        <v>-46045</v>
      </c>
      <c r="Y954" s="613"/>
      <c r="Z954" s="612"/>
      <c r="AA954" s="741"/>
      <c r="AB954" s="901" t="s">
        <v>2118</v>
      </c>
      <c r="AC954" s="616" t="s">
        <v>2867</v>
      </c>
      <c r="AD954" s="895"/>
      <c r="AE954" s="895"/>
      <c r="AF954" s="895"/>
      <c r="AG954" s="895"/>
    </row>
    <row r="955" ht="13.5" hidden="1" customHeight="1">
      <c r="A955" s="1162" t="b">
        <v>0</v>
      </c>
      <c r="B955" s="996" t="s">
        <v>113</v>
      </c>
      <c r="C955" s="996" t="s">
        <v>114</v>
      </c>
      <c r="D955" s="492" t="s">
        <v>408</v>
      </c>
      <c r="E955" s="492" t="s">
        <v>1333</v>
      </c>
      <c r="F955" s="728">
        <v>46023.0</v>
      </c>
      <c r="G955" s="860" t="s">
        <v>1307</v>
      </c>
      <c r="H955" s="649" t="s">
        <v>1365</v>
      </c>
      <c r="I955" s="1221" t="s">
        <v>1366</v>
      </c>
      <c r="J955" s="649" t="s">
        <v>190</v>
      </c>
      <c r="K955" s="997">
        <v>0.0</v>
      </c>
      <c r="L955" s="997">
        <v>0.0</v>
      </c>
      <c r="M955" s="1286"/>
      <c r="N955" s="1000">
        <v>46030.0</v>
      </c>
      <c r="O955" s="1287" t="s">
        <v>1367</v>
      </c>
      <c r="P955" s="1000">
        <v>46006.0</v>
      </c>
      <c r="Q955" s="1000">
        <v>46030.0</v>
      </c>
      <c r="R955" s="980">
        <f t="shared" si="298"/>
        <v>24</v>
      </c>
      <c r="S955" s="1228"/>
      <c r="T955" s="980">
        <f t="shared" ref="T955:T956" si="301">S955-P955</f>
        <v>-46006</v>
      </c>
      <c r="U955" s="980">
        <f t="shared" ref="U955:U956" si="302">S955-Q955</f>
        <v>-46030</v>
      </c>
      <c r="V955" s="1080"/>
      <c r="W955" s="982">
        <f t="shared" si="299"/>
        <v>0</v>
      </c>
      <c r="X955" s="982">
        <f t="shared" si="300"/>
        <v>-46006</v>
      </c>
      <c r="Y955" s="1228"/>
      <c r="Z955" s="980">
        <f t="shared" ref="Z955:Z956" si="303">Y955-P955</f>
        <v>-46006</v>
      </c>
      <c r="AA955" s="1200"/>
      <c r="AB955" s="1226" t="s">
        <v>2258</v>
      </c>
      <c r="AC955" s="1288" t="s">
        <v>1368</v>
      </c>
      <c r="AD955" s="1289"/>
      <c r="AE955" s="1289"/>
      <c r="AF955" s="1289"/>
      <c r="AG955" s="1289"/>
    </row>
    <row r="956" ht="13.5" hidden="1" customHeight="1">
      <c r="A956" s="604" t="b">
        <v>1</v>
      </c>
      <c r="B956" s="492" t="s">
        <v>113</v>
      </c>
      <c r="C956" s="492" t="s">
        <v>114</v>
      </c>
      <c r="D956" s="492" t="s">
        <v>408</v>
      </c>
      <c r="E956" s="629" t="s">
        <v>1333</v>
      </c>
      <c r="F956" s="606">
        <v>45992.0</v>
      </c>
      <c r="G956" s="1138"/>
      <c r="H956" s="634" t="s">
        <v>2868</v>
      </c>
      <c r="I956" s="629" t="s">
        <v>2869</v>
      </c>
      <c r="J956" s="629" t="s">
        <v>190</v>
      </c>
      <c r="K956" s="608">
        <v>0.0</v>
      </c>
      <c r="L956" s="608">
        <v>0.0</v>
      </c>
      <c r="M956" s="609"/>
      <c r="N956" s="610"/>
      <c r="O956" s="715"/>
      <c r="P956" s="610">
        <v>45994.0</v>
      </c>
      <c r="Q956" s="610">
        <v>45995.0</v>
      </c>
      <c r="R956" s="612">
        <f t="shared" si="298"/>
        <v>1</v>
      </c>
      <c r="S956" s="613"/>
      <c r="T956" s="612">
        <f t="shared" si="301"/>
        <v>-45994</v>
      </c>
      <c r="U956" s="612">
        <f t="shared" si="302"/>
        <v>-45995</v>
      </c>
      <c r="V956" s="114"/>
      <c r="W956" s="114"/>
      <c r="X956" s="114"/>
      <c r="Y956" s="613"/>
      <c r="Z956" s="612">
        <f t="shared" si="303"/>
        <v>-45994</v>
      </c>
      <c r="AA956" s="741"/>
      <c r="AB956" s="895"/>
      <c r="AC956" s="616" t="s">
        <v>2870</v>
      </c>
      <c r="AD956" s="895"/>
      <c r="AE956" s="895"/>
      <c r="AF956" s="895"/>
      <c r="AG956" s="895"/>
    </row>
    <row r="957" ht="13.5" hidden="1" customHeight="1">
      <c r="A957" s="604" t="b">
        <v>0</v>
      </c>
      <c r="B957" s="492" t="s">
        <v>135</v>
      </c>
      <c r="C957" s="492" t="s">
        <v>114</v>
      </c>
      <c r="D957" s="492" t="s">
        <v>864</v>
      </c>
      <c r="E957" s="492" t="s">
        <v>1369</v>
      </c>
      <c r="F957" s="606">
        <v>46054.0</v>
      </c>
      <c r="G957" s="860"/>
      <c r="H957" s="704" t="s">
        <v>2871</v>
      </c>
      <c r="I957" s="492" t="s">
        <v>2872</v>
      </c>
      <c r="J957" s="492" t="s">
        <v>190</v>
      </c>
      <c r="K957" s="618">
        <v>0.0</v>
      </c>
      <c r="L957" s="618">
        <v>0.0</v>
      </c>
      <c r="M957" s="622"/>
      <c r="N957" s="610">
        <v>46071.0</v>
      </c>
      <c r="O957" s="1195" t="s">
        <v>2873</v>
      </c>
      <c r="P957" s="610">
        <v>46045.0</v>
      </c>
      <c r="Q957" s="610">
        <v>46057.0</v>
      </c>
      <c r="R957" s="980">
        <f t="shared" si="298"/>
        <v>12</v>
      </c>
      <c r="S957" s="613"/>
      <c r="T957" s="612"/>
      <c r="U957" s="612"/>
      <c r="V957" s="1080"/>
      <c r="W957" s="982">
        <f t="shared" ref="W957:W959" si="304">V957-S957</f>
        <v>0</v>
      </c>
      <c r="X957" s="982">
        <f t="shared" ref="X957:X959" si="305">V957-P957</f>
        <v>-46045</v>
      </c>
      <c r="Y957" s="613"/>
      <c r="Z957" s="612"/>
      <c r="AA957" s="975"/>
      <c r="AB957" s="901"/>
      <c r="AC957" s="706" t="s">
        <v>2874</v>
      </c>
      <c r="AD957" s="895"/>
      <c r="AE957" s="895"/>
      <c r="AF957" s="895"/>
      <c r="AG957" s="895"/>
    </row>
    <row r="958" ht="13.5" hidden="1" customHeight="1">
      <c r="A958" s="604" t="b">
        <v>0</v>
      </c>
      <c r="B958" s="492" t="s">
        <v>113</v>
      </c>
      <c r="C958" s="492" t="s">
        <v>114</v>
      </c>
      <c r="D958" s="629" t="s">
        <v>864</v>
      </c>
      <c r="E958" s="629" t="s">
        <v>1333</v>
      </c>
      <c r="F958" s="606">
        <v>46054.0</v>
      </c>
      <c r="G958" s="860"/>
      <c r="H958" s="931" t="s">
        <v>2875</v>
      </c>
      <c r="I958" s="492" t="s">
        <v>1431</v>
      </c>
      <c r="J958" s="492" t="s">
        <v>190</v>
      </c>
      <c r="K958" s="618">
        <v>0.0</v>
      </c>
      <c r="L958" s="618">
        <v>0.0</v>
      </c>
      <c r="M958" s="622"/>
      <c r="N958" s="610">
        <v>46059.0</v>
      </c>
      <c r="O958" s="1285" t="s">
        <v>2876</v>
      </c>
      <c r="P958" s="610">
        <v>46041.0</v>
      </c>
      <c r="Q958" s="610">
        <v>46062.0</v>
      </c>
      <c r="R958" s="980">
        <f t="shared" si="298"/>
        <v>21</v>
      </c>
      <c r="S958" s="613"/>
      <c r="T958" s="612"/>
      <c r="U958" s="612"/>
      <c r="V958" s="1080"/>
      <c r="W958" s="982">
        <f t="shared" si="304"/>
        <v>0</v>
      </c>
      <c r="X958" s="982">
        <f t="shared" si="305"/>
        <v>-46041</v>
      </c>
      <c r="Y958" s="613"/>
      <c r="Z958" s="612"/>
      <c r="AA958" s="741"/>
      <c r="AB958" s="901"/>
      <c r="AC958" s="706" t="s">
        <v>2877</v>
      </c>
      <c r="AD958" s="895"/>
      <c r="AE958" s="895"/>
      <c r="AF958" s="895"/>
      <c r="AG958" s="895"/>
    </row>
    <row r="959" ht="13.5" hidden="1" customHeight="1">
      <c r="A959" s="604" t="b">
        <v>0</v>
      </c>
      <c r="B959" s="492" t="s">
        <v>113</v>
      </c>
      <c r="C959" s="492" t="s">
        <v>114</v>
      </c>
      <c r="D959" s="492" t="s">
        <v>408</v>
      </c>
      <c r="E959" s="492" t="s">
        <v>1333</v>
      </c>
      <c r="F959" s="606">
        <v>46023.0</v>
      </c>
      <c r="G959" s="860" t="s">
        <v>1303</v>
      </c>
      <c r="H959" s="813" t="s">
        <v>2832</v>
      </c>
      <c r="I959" s="492" t="s">
        <v>2833</v>
      </c>
      <c r="J959" s="492" t="s">
        <v>190</v>
      </c>
      <c r="K959" s="618">
        <v>0.0</v>
      </c>
      <c r="L959" s="618">
        <v>0.0</v>
      </c>
      <c r="M959" s="622">
        <v>58000.0</v>
      </c>
      <c r="N959" s="610">
        <v>46041.0</v>
      </c>
      <c r="O959" s="1285" t="s">
        <v>2840</v>
      </c>
      <c r="P959" s="610">
        <v>46037.0</v>
      </c>
      <c r="Q959" s="610">
        <v>46039.0</v>
      </c>
      <c r="R959" s="980">
        <f t="shared" si="298"/>
        <v>2</v>
      </c>
      <c r="S959" s="610">
        <v>46039.0</v>
      </c>
      <c r="T959" s="612"/>
      <c r="U959" s="612"/>
      <c r="V959" s="1080"/>
      <c r="W959" s="982">
        <f t="shared" si="304"/>
        <v>-46039</v>
      </c>
      <c r="X959" s="982">
        <f t="shared" si="305"/>
        <v>-46037</v>
      </c>
      <c r="Y959" s="613"/>
      <c r="Z959" s="612"/>
      <c r="AA959" s="741"/>
      <c r="AB959" s="895"/>
      <c r="AC959" s="616" t="s">
        <v>2834</v>
      </c>
      <c r="AD959" s="895"/>
      <c r="AE959" s="895"/>
      <c r="AF959" s="895"/>
      <c r="AG959" s="895"/>
    </row>
    <row r="960" ht="13.5" hidden="1" customHeight="1">
      <c r="A960" s="604" t="b">
        <v>1</v>
      </c>
      <c r="B960" s="492" t="s">
        <v>113</v>
      </c>
      <c r="C960" s="492" t="s">
        <v>114</v>
      </c>
      <c r="D960" s="492" t="s">
        <v>408</v>
      </c>
      <c r="E960" s="629" t="s">
        <v>1333</v>
      </c>
      <c r="F960" s="606">
        <v>45992.0</v>
      </c>
      <c r="G960" s="1138"/>
      <c r="H960" s="1290" t="s">
        <v>2878</v>
      </c>
      <c r="I960" s="492" t="s">
        <v>2879</v>
      </c>
      <c r="J960" s="492" t="s">
        <v>190</v>
      </c>
      <c r="K960" s="687">
        <v>0.0</v>
      </c>
      <c r="L960" s="687">
        <v>0.0</v>
      </c>
      <c r="M960" s="622"/>
      <c r="N960" s="610"/>
      <c r="O960" s="715"/>
      <c r="P960" s="610">
        <v>45999.0</v>
      </c>
      <c r="Q960" s="610">
        <v>46001.0</v>
      </c>
      <c r="R960" s="612">
        <f t="shared" si="298"/>
        <v>2</v>
      </c>
      <c r="S960" s="613"/>
      <c r="T960" s="612">
        <f>S960-P960</f>
        <v>-45999</v>
      </c>
      <c r="U960" s="612">
        <f>S960-Q960</f>
        <v>-46001</v>
      </c>
      <c r="V960" s="114"/>
      <c r="W960" s="114"/>
      <c r="X960" s="114"/>
      <c r="Y960" s="613"/>
      <c r="Z960" s="612">
        <f>Y960-P960</f>
        <v>-45999</v>
      </c>
      <c r="AA960" s="741"/>
      <c r="AB960" s="895"/>
      <c r="AC960" s="616" t="s">
        <v>2880</v>
      </c>
      <c r="AD960" s="895"/>
      <c r="AE960" s="895"/>
      <c r="AF960" s="895"/>
      <c r="AG960" s="895"/>
    </row>
    <row r="961" ht="13.5" hidden="1" customHeight="1">
      <c r="A961" s="604" t="b">
        <v>0</v>
      </c>
      <c r="B961" s="492" t="s">
        <v>113</v>
      </c>
      <c r="C961" s="492" t="s">
        <v>114</v>
      </c>
      <c r="D961" s="492" t="s">
        <v>864</v>
      </c>
      <c r="E961" s="492" t="s">
        <v>1333</v>
      </c>
      <c r="F961" s="606">
        <v>46054.0</v>
      </c>
      <c r="G961" s="1072"/>
      <c r="H961" s="617" t="s">
        <v>2881</v>
      </c>
      <c r="I961" s="492" t="s">
        <v>1468</v>
      </c>
      <c r="J961" s="492" t="s">
        <v>190</v>
      </c>
      <c r="K961" s="618">
        <v>0.0</v>
      </c>
      <c r="L961" s="618">
        <v>0.0</v>
      </c>
      <c r="M961" s="622"/>
      <c r="N961" s="610">
        <v>46058.0</v>
      </c>
      <c r="O961" s="715" t="s">
        <v>2882</v>
      </c>
      <c r="P961" s="610">
        <v>46002.0</v>
      </c>
      <c r="Q961" s="610">
        <v>46034.0</v>
      </c>
      <c r="R961" s="980">
        <f t="shared" si="298"/>
        <v>32</v>
      </c>
      <c r="S961" s="613"/>
      <c r="T961" s="612"/>
      <c r="U961" s="612"/>
      <c r="V961" s="1080"/>
      <c r="W961" s="982">
        <f t="shared" ref="W961:W965" si="306">V961-S961</f>
        <v>0</v>
      </c>
      <c r="X961" s="982">
        <f t="shared" ref="X961:X965" si="307">V961-P961</f>
        <v>-46002</v>
      </c>
      <c r="Y961" s="613"/>
      <c r="Z961" s="612"/>
      <c r="AA961" s="741"/>
      <c r="AB961" s="901"/>
      <c r="AC961" s="706" t="s">
        <v>2883</v>
      </c>
      <c r="AD961" s="895"/>
      <c r="AE961" s="895"/>
      <c r="AF961" s="895"/>
      <c r="AG961" s="895"/>
    </row>
    <row r="962" ht="13.5" hidden="1" customHeight="1">
      <c r="A962" s="604" t="b">
        <v>0</v>
      </c>
      <c r="B962" s="492" t="s">
        <v>135</v>
      </c>
      <c r="C962" s="492" t="s">
        <v>134</v>
      </c>
      <c r="D962" s="629" t="s">
        <v>408</v>
      </c>
      <c r="E962" s="629" t="s">
        <v>1608</v>
      </c>
      <c r="F962" s="606">
        <v>46143.0</v>
      </c>
      <c r="G962" s="902" t="s">
        <v>1305</v>
      </c>
      <c r="H962" s="634" t="s">
        <v>2884</v>
      </c>
      <c r="I962" s="629" t="s">
        <v>2885</v>
      </c>
      <c r="J962" s="629" t="s">
        <v>190</v>
      </c>
      <c r="K962" s="643">
        <v>0.0</v>
      </c>
      <c r="L962" s="643">
        <v>0.0</v>
      </c>
      <c r="M962" s="688"/>
      <c r="N962" s="613"/>
      <c r="O962" s="978"/>
      <c r="P962" s="610">
        <v>46157.0</v>
      </c>
      <c r="Q962" s="610">
        <v>46161.0</v>
      </c>
      <c r="R962" s="612">
        <f t="shared" si="298"/>
        <v>4</v>
      </c>
      <c r="S962" s="613"/>
      <c r="T962" s="612">
        <f>S962-P962</f>
        <v>-46157</v>
      </c>
      <c r="U962" s="980">
        <f>S962-Q962</f>
        <v>-46161</v>
      </c>
      <c r="V962" s="613"/>
      <c r="W962" s="982">
        <f t="shared" si="306"/>
        <v>0</v>
      </c>
      <c r="X962" s="982">
        <f t="shared" si="307"/>
        <v>-46157</v>
      </c>
      <c r="Y962" s="612">
        <f>V962-P962</f>
        <v>-46157</v>
      </c>
      <c r="Z962" s="616"/>
      <c r="AA962" s="878"/>
      <c r="AB962" s="901"/>
      <c r="AC962" s="1051" t="s">
        <v>2886</v>
      </c>
      <c r="AD962" s="71"/>
      <c r="AE962" s="71"/>
      <c r="AF962" s="71"/>
      <c r="AG962" s="59"/>
    </row>
    <row r="963" ht="13.5" hidden="1" customHeight="1">
      <c r="A963" s="604" t="b">
        <v>0</v>
      </c>
      <c r="B963" s="492" t="s">
        <v>113</v>
      </c>
      <c r="C963" s="492" t="s">
        <v>114</v>
      </c>
      <c r="D963" s="492" t="s">
        <v>408</v>
      </c>
      <c r="E963" s="492" t="s">
        <v>1333</v>
      </c>
      <c r="F963" s="606">
        <v>46023.0</v>
      </c>
      <c r="G963" s="860" t="s">
        <v>1303</v>
      </c>
      <c r="H963" s="813" t="s">
        <v>1571</v>
      </c>
      <c r="I963" s="492" t="s">
        <v>1572</v>
      </c>
      <c r="J963" s="492" t="s">
        <v>190</v>
      </c>
      <c r="K963" s="618">
        <v>0.0</v>
      </c>
      <c r="L963" s="618">
        <v>0.0</v>
      </c>
      <c r="M963" s="622"/>
      <c r="N963" s="610">
        <v>46055.0</v>
      </c>
      <c r="O963" s="710" t="s">
        <v>2852</v>
      </c>
      <c r="P963" s="610">
        <v>46038.0</v>
      </c>
      <c r="Q963" s="610">
        <v>46044.0</v>
      </c>
      <c r="R963" s="980">
        <f t="shared" si="298"/>
        <v>6</v>
      </c>
      <c r="S963" s="613"/>
      <c r="T963" s="612"/>
      <c r="U963" s="612"/>
      <c r="V963" s="1080"/>
      <c r="W963" s="982">
        <f t="shared" si="306"/>
        <v>0</v>
      </c>
      <c r="X963" s="982">
        <f t="shared" si="307"/>
        <v>-46038</v>
      </c>
      <c r="Y963" s="613"/>
      <c r="Z963" s="612"/>
      <c r="AA963" s="741"/>
      <c r="AB963" s="895"/>
      <c r="AC963" s="616" t="s">
        <v>2853</v>
      </c>
      <c r="AD963" s="895"/>
      <c r="AE963" s="895"/>
      <c r="AF963" s="895"/>
      <c r="AG963" s="895"/>
    </row>
    <row r="964" ht="13.5" hidden="1" customHeight="1">
      <c r="A964" s="604" t="b">
        <v>0</v>
      </c>
      <c r="B964" s="492" t="s">
        <v>138</v>
      </c>
      <c r="C964" s="492" t="s">
        <v>114</v>
      </c>
      <c r="D964" s="629" t="s">
        <v>408</v>
      </c>
      <c r="E964" s="629" t="s">
        <v>1369</v>
      </c>
      <c r="F964" s="606">
        <v>46143.0</v>
      </c>
      <c r="G964" s="860" t="s">
        <v>1305</v>
      </c>
      <c r="H964" s="492" t="s">
        <v>1992</v>
      </c>
      <c r="I964" s="492" t="s">
        <v>1993</v>
      </c>
      <c r="J964" s="492" t="s">
        <v>190</v>
      </c>
      <c r="K964" s="643">
        <v>0.0</v>
      </c>
      <c r="L964" s="643">
        <v>0.0</v>
      </c>
      <c r="M964" s="622"/>
      <c r="N964" s="613"/>
      <c r="O964" s="1291"/>
      <c r="P964" s="610">
        <v>46154.0</v>
      </c>
      <c r="Q964" s="610">
        <v>46161.0</v>
      </c>
      <c r="R964" s="612">
        <f t="shared" si="298"/>
        <v>7</v>
      </c>
      <c r="S964" s="613"/>
      <c r="T964" s="612">
        <f t="shared" ref="T964:T969" si="308">S964-P964</f>
        <v>-46154</v>
      </c>
      <c r="U964" s="980">
        <f t="shared" ref="U964:U969" si="309">S964-Q964</f>
        <v>-46161</v>
      </c>
      <c r="V964" s="613"/>
      <c r="W964" s="982">
        <f t="shared" si="306"/>
        <v>0</v>
      </c>
      <c r="X964" s="982">
        <f t="shared" si="307"/>
        <v>-46154</v>
      </c>
      <c r="Y964" s="612">
        <f>V964-P964</f>
        <v>-46154</v>
      </c>
      <c r="Z964" s="684"/>
      <c r="AA964" s="984">
        <f t="shared" ref="AA964:AA965" si="310">Y964-V964</f>
        <v>-46154</v>
      </c>
      <c r="AB964" s="1052"/>
      <c r="AC964" s="1049"/>
      <c r="AD964" s="71"/>
      <c r="AE964" s="71"/>
      <c r="AF964" s="71"/>
      <c r="AG964" s="59"/>
    </row>
    <row r="965" ht="13.5" hidden="1" customHeight="1">
      <c r="A965" s="667" t="b">
        <v>0</v>
      </c>
      <c r="B965" s="635" t="s">
        <v>138</v>
      </c>
      <c r="C965" s="635" t="s">
        <v>114</v>
      </c>
      <c r="D965" s="492" t="s">
        <v>408</v>
      </c>
      <c r="E965" s="492" t="s">
        <v>1369</v>
      </c>
      <c r="F965" s="606">
        <v>46143.0</v>
      </c>
      <c r="G965" s="860" t="s">
        <v>1305</v>
      </c>
      <c r="H965" s="704" t="s">
        <v>2887</v>
      </c>
      <c r="I965" s="492" t="s">
        <v>2080</v>
      </c>
      <c r="J965" s="492" t="s">
        <v>192</v>
      </c>
      <c r="K965" s="643">
        <v>0.0</v>
      </c>
      <c r="L965" s="643">
        <v>0.0</v>
      </c>
      <c r="M965" s="1076"/>
      <c r="N965" s="610">
        <v>46170.0</v>
      </c>
      <c r="O965" s="809" t="s">
        <v>2165</v>
      </c>
      <c r="P965" s="639">
        <v>46140.0</v>
      </c>
      <c r="Q965" s="639">
        <v>46155.0</v>
      </c>
      <c r="R965" s="636">
        <f t="shared" si="298"/>
        <v>15</v>
      </c>
      <c r="S965" s="638"/>
      <c r="T965" s="612">
        <f t="shared" si="308"/>
        <v>-46140</v>
      </c>
      <c r="U965" s="980">
        <f t="shared" si="309"/>
        <v>-46155</v>
      </c>
      <c r="V965" s="638"/>
      <c r="W965" s="982">
        <f t="shared" si="306"/>
        <v>0</v>
      </c>
      <c r="X965" s="982">
        <f t="shared" si="307"/>
        <v>-46140</v>
      </c>
      <c r="Y965" s="638"/>
      <c r="Z965" s="980"/>
      <c r="AA965" s="984">
        <f t="shared" si="310"/>
        <v>0</v>
      </c>
      <c r="AB965" s="989"/>
      <c r="AC965" s="967" t="s">
        <v>2082</v>
      </c>
      <c r="AD965" s="994"/>
      <c r="AE965" s="994"/>
      <c r="AF965" s="994"/>
      <c r="AG965" s="994"/>
    </row>
    <row r="966" ht="13.5" hidden="1" customHeight="1">
      <c r="A966" s="604" t="b">
        <v>0</v>
      </c>
      <c r="B966" s="492" t="s">
        <v>114</v>
      </c>
      <c r="C966" s="492" t="s">
        <v>114</v>
      </c>
      <c r="D966" s="492" t="s">
        <v>768</v>
      </c>
      <c r="E966" s="629" t="s">
        <v>1369</v>
      </c>
      <c r="F966" s="606">
        <v>45992.0</v>
      </c>
      <c r="G966" s="1138"/>
      <c r="H966" s="695" t="s">
        <v>2888</v>
      </c>
      <c r="I966" s="492" t="s">
        <v>2467</v>
      </c>
      <c r="J966" s="492" t="s">
        <v>192</v>
      </c>
      <c r="K966" s="618">
        <v>0.0</v>
      </c>
      <c r="L966" s="618">
        <v>0.0</v>
      </c>
      <c r="M966" s="622"/>
      <c r="N966" s="610"/>
      <c r="O966" s="492"/>
      <c r="P966" s="610">
        <v>46010.0</v>
      </c>
      <c r="Q966" s="610">
        <v>46015.0</v>
      </c>
      <c r="R966" s="612">
        <f t="shared" si="298"/>
        <v>5</v>
      </c>
      <c r="S966" s="613"/>
      <c r="T966" s="612">
        <f t="shared" si="308"/>
        <v>-46010</v>
      </c>
      <c r="U966" s="612">
        <f t="shared" si="309"/>
        <v>-46015</v>
      </c>
      <c r="V966" s="114"/>
      <c r="W966" s="114"/>
      <c r="X966" s="114"/>
      <c r="Y966" s="613"/>
      <c r="Z966" s="612">
        <f t="shared" ref="Z966:Z969" si="311">Y966-P966</f>
        <v>-46010</v>
      </c>
      <c r="AA966" s="1198"/>
      <c r="AB966" s="895" t="s">
        <v>1477</v>
      </c>
      <c r="AC966" s="616" t="s">
        <v>2889</v>
      </c>
      <c r="AD966" s="895"/>
      <c r="AE966" s="895"/>
      <c r="AF966" s="895"/>
      <c r="AG966" s="895"/>
    </row>
    <row r="967" ht="13.5" hidden="1" customHeight="1">
      <c r="A967" s="604" t="b">
        <v>0</v>
      </c>
      <c r="B967" s="492" t="s">
        <v>114</v>
      </c>
      <c r="C967" s="492" t="s">
        <v>114</v>
      </c>
      <c r="D967" s="492" t="s">
        <v>864</v>
      </c>
      <c r="E967" s="492" t="s">
        <v>1337</v>
      </c>
      <c r="F967" s="606">
        <v>45992.0</v>
      </c>
      <c r="G967" s="1072"/>
      <c r="H967" s="492" t="s">
        <v>2890</v>
      </c>
      <c r="I967" s="492" t="s">
        <v>2891</v>
      </c>
      <c r="J967" s="492" t="s">
        <v>190</v>
      </c>
      <c r="K967" s="618">
        <v>0.0</v>
      </c>
      <c r="L967" s="618">
        <v>8000.0</v>
      </c>
      <c r="M967" s="609">
        <v>61000.0</v>
      </c>
      <c r="N967" s="610"/>
      <c r="O967" s="492"/>
      <c r="P967" s="610">
        <v>45989.0</v>
      </c>
      <c r="Q967" s="610">
        <v>45993.0</v>
      </c>
      <c r="R967" s="612">
        <f t="shared" si="298"/>
        <v>4</v>
      </c>
      <c r="S967" s="613"/>
      <c r="T967" s="612">
        <f t="shared" si="308"/>
        <v>-45989</v>
      </c>
      <c r="U967" s="612">
        <f t="shared" si="309"/>
        <v>-45993</v>
      </c>
      <c r="V967" s="114"/>
      <c r="W967" s="114"/>
      <c r="X967" s="114"/>
      <c r="Y967" s="613"/>
      <c r="Z967" s="612">
        <f t="shared" si="311"/>
        <v>-45989</v>
      </c>
      <c r="AA967" s="741"/>
      <c r="AB967" s="895"/>
      <c r="AC967" s="616" t="s">
        <v>2892</v>
      </c>
      <c r="AD967" s="895"/>
      <c r="AE967" s="895"/>
      <c r="AF967" s="895"/>
      <c r="AG967" s="895"/>
    </row>
    <row r="968" ht="13.5" hidden="1" customHeight="1">
      <c r="A968" s="604" t="b">
        <v>0</v>
      </c>
      <c r="B968" s="492" t="s">
        <v>114</v>
      </c>
      <c r="C968" s="492" t="s">
        <v>114</v>
      </c>
      <c r="D968" s="492" t="s">
        <v>864</v>
      </c>
      <c r="E968" s="492" t="s">
        <v>1337</v>
      </c>
      <c r="F968" s="606">
        <v>45992.0</v>
      </c>
      <c r="G968" s="1138"/>
      <c r="H968" s="492" t="s">
        <v>2893</v>
      </c>
      <c r="I968" s="492" t="s">
        <v>1919</v>
      </c>
      <c r="J968" s="492" t="s">
        <v>190</v>
      </c>
      <c r="K968" s="618">
        <v>0.0</v>
      </c>
      <c r="L968" s="618">
        <v>8000.0</v>
      </c>
      <c r="M968" s="622">
        <v>61000.0</v>
      </c>
      <c r="N968" s="610"/>
      <c r="O968" s="492"/>
      <c r="P968" s="610">
        <v>45987.0</v>
      </c>
      <c r="Q968" s="610">
        <v>45994.0</v>
      </c>
      <c r="R968" s="612">
        <f t="shared" si="298"/>
        <v>7</v>
      </c>
      <c r="S968" s="613"/>
      <c r="T968" s="612">
        <f t="shared" si="308"/>
        <v>-45987</v>
      </c>
      <c r="U968" s="612">
        <f t="shared" si="309"/>
        <v>-45994</v>
      </c>
      <c r="V968" s="114"/>
      <c r="W968" s="114"/>
      <c r="X968" s="114"/>
      <c r="Y968" s="613"/>
      <c r="Z968" s="612">
        <f t="shared" si="311"/>
        <v>-45987</v>
      </c>
      <c r="AA968" s="741"/>
      <c r="AB968" s="742"/>
      <c r="AC968" s="620"/>
      <c r="AD968" s="742"/>
      <c r="AE968" s="742"/>
      <c r="AF968" s="742"/>
      <c r="AG968" s="742"/>
    </row>
    <row r="969" ht="13.5" hidden="1" customHeight="1">
      <c r="A969" s="604" t="b">
        <v>0</v>
      </c>
      <c r="B969" s="492" t="s">
        <v>114</v>
      </c>
      <c r="C969" s="492" t="s">
        <v>114</v>
      </c>
      <c r="D969" s="492" t="s">
        <v>864</v>
      </c>
      <c r="E969" s="492" t="s">
        <v>271</v>
      </c>
      <c r="F969" s="606">
        <v>45992.0</v>
      </c>
      <c r="G969" s="1072"/>
      <c r="H969" s="617" t="s">
        <v>2894</v>
      </c>
      <c r="I969" s="492" t="s">
        <v>2895</v>
      </c>
      <c r="J969" s="492" t="s">
        <v>190</v>
      </c>
      <c r="K969" s="687">
        <v>0.0</v>
      </c>
      <c r="L969" s="687">
        <v>0.0</v>
      </c>
      <c r="M969" s="622"/>
      <c r="N969" s="610"/>
      <c r="O969" s="492" t="s">
        <v>2896</v>
      </c>
      <c r="P969" s="610">
        <v>45995.0</v>
      </c>
      <c r="Q969" s="610">
        <v>46001.0</v>
      </c>
      <c r="R969" s="612">
        <f t="shared" si="298"/>
        <v>6</v>
      </c>
      <c r="S969" s="613"/>
      <c r="T969" s="612">
        <f t="shared" si="308"/>
        <v>-45995</v>
      </c>
      <c r="U969" s="612">
        <f t="shared" si="309"/>
        <v>-46001</v>
      </c>
      <c r="V969" s="114"/>
      <c r="W969" s="114"/>
      <c r="X969" s="114"/>
      <c r="Y969" s="613"/>
      <c r="Z969" s="612">
        <f t="shared" si="311"/>
        <v>-45995</v>
      </c>
      <c r="AA969" s="741"/>
      <c r="AB969" s="895"/>
      <c r="AC969" s="616" t="s">
        <v>2897</v>
      </c>
      <c r="AD969" s="895"/>
      <c r="AE969" s="895"/>
      <c r="AF969" s="895"/>
      <c r="AG969" s="895"/>
    </row>
    <row r="970" ht="13.5" hidden="1" customHeight="1">
      <c r="A970" s="604" t="b">
        <v>0</v>
      </c>
      <c r="B970" s="492" t="s">
        <v>113</v>
      </c>
      <c r="C970" s="492" t="s">
        <v>134</v>
      </c>
      <c r="D970" s="629" t="s">
        <v>864</v>
      </c>
      <c r="E970" s="629" t="s">
        <v>1333</v>
      </c>
      <c r="F970" s="606">
        <v>46054.0</v>
      </c>
      <c r="G970" s="860"/>
      <c r="H970" s="931" t="s">
        <v>2898</v>
      </c>
      <c r="I970" s="492" t="s">
        <v>2899</v>
      </c>
      <c r="J970" s="492" t="s">
        <v>190</v>
      </c>
      <c r="K970" s="618">
        <v>0.0</v>
      </c>
      <c r="L970" s="618">
        <v>0.0</v>
      </c>
      <c r="M970" s="622"/>
      <c r="N970" s="610">
        <v>46062.0</v>
      </c>
      <c r="O970" s="710" t="s">
        <v>564</v>
      </c>
      <c r="P970" s="610">
        <v>46056.0</v>
      </c>
      <c r="Q970" s="610">
        <v>46059.0</v>
      </c>
      <c r="R970" s="636">
        <f t="shared" si="298"/>
        <v>3</v>
      </c>
      <c r="S970" s="613"/>
      <c r="T970" s="612"/>
      <c r="U970" s="612"/>
      <c r="V970" s="1080"/>
      <c r="W970" s="982"/>
      <c r="X970" s="982"/>
      <c r="Y970" s="613"/>
      <c r="Z970" s="612"/>
      <c r="AA970" s="741"/>
      <c r="AB970" s="901"/>
      <c r="AC970" s="706" t="s">
        <v>2900</v>
      </c>
      <c r="AD970" s="895"/>
      <c r="AE970" s="895"/>
      <c r="AF970" s="895"/>
      <c r="AG970" s="895"/>
    </row>
    <row r="971" ht="13.5" hidden="1" customHeight="1">
      <c r="A971" s="667" t="b">
        <v>0</v>
      </c>
      <c r="B971" s="641" t="s">
        <v>135</v>
      </c>
      <c r="C971" s="635" t="s">
        <v>134</v>
      </c>
      <c r="D971" s="492" t="s">
        <v>864</v>
      </c>
      <c r="E971" s="492" t="s">
        <v>1369</v>
      </c>
      <c r="F971" s="728">
        <v>46054.0</v>
      </c>
      <c r="G971" s="910"/>
      <c r="H971" s="492" t="s">
        <v>2901</v>
      </c>
      <c r="I971" s="492" t="s">
        <v>2902</v>
      </c>
      <c r="J971" s="649" t="s">
        <v>190</v>
      </c>
      <c r="K971" s="643">
        <v>0.0</v>
      </c>
      <c r="L971" s="643">
        <v>0.0</v>
      </c>
      <c r="M971" s="1076"/>
      <c r="N971" s="638"/>
      <c r="O971" s="1187"/>
      <c r="P971" s="610">
        <v>46073.0</v>
      </c>
      <c r="Q971" s="639">
        <v>46078.0</v>
      </c>
      <c r="R971" s="636">
        <f t="shared" si="298"/>
        <v>5</v>
      </c>
      <c r="S971" s="638"/>
      <c r="T971" s="656"/>
      <c r="U971" s="656"/>
      <c r="V971" s="638"/>
      <c r="W971" s="640"/>
      <c r="X971" s="640"/>
      <c r="Y971" s="638"/>
      <c r="Z971" s="656"/>
      <c r="AA971" s="1077"/>
      <c r="AB971" s="989"/>
      <c r="AC971" s="1292"/>
      <c r="AD971" s="71"/>
      <c r="AE971" s="71"/>
      <c r="AF971" s="71"/>
      <c r="AG971" s="59"/>
    </row>
    <row r="972" ht="13.5" hidden="1" customHeight="1">
      <c r="A972" s="604" t="b">
        <v>0</v>
      </c>
      <c r="B972" s="492" t="s">
        <v>135</v>
      </c>
      <c r="C972" s="492" t="s">
        <v>134</v>
      </c>
      <c r="D972" s="629" t="s">
        <v>864</v>
      </c>
      <c r="E972" s="629" t="s">
        <v>1369</v>
      </c>
      <c r="F972" s="606">
        <v>46054.0</v>
      </c>
      <c r="G972" s="860"/>
      <c r="H972" s="931" t="s">
        <v>2903</v>
      </c>
      <c r="I972" s="492" t="s">
        <v>2904</v>
      </c>
      <c r="J972" s="492" t="s">
        <v>190</v>
      </c>
      <c r="K972" s="618">
        <v>0.0</v>
      </c>
      <c r="L972" s="618">
        <v>0.0</v>
      </c>
      <c r="M972" s="622"/>
      <c r="N972" s="610"/>
      <c r="O972" s="809"/>
      <c r="P972" s="610">
        <v>46069.0</v>
      </c>
      <c r="Q972" s="610">
        <v>46070.0</v>
      </c>
      <c r="R972" s="636">
        <f t="shared" si="298"/>
        <v>1</v>
      </c>
      <c r="S972" s="613"/>
      <c r="T972" s="612"/>
      <c r="U972" s="612"/>
      <c r="V972" s="1080"/>
      <c r="W972" s="982"/>
      <c r="X972" s="982"/>
      <c r="Y972" s="613"/>
      <c r="Z972" s="612"/>
      <c r="AA972" s="975"/>
      <c r="AB972" s="901"/>
      <c r="AC972" s="706"/>
      <c r="AD972" s="895"/>
      <c r="AE972" s="895"/>
      <c r="AF972" s="895"/>
      <c r="AG972" s="895"/>
    </row>
    <row r="973" ht="13.5" hidden="1" customHeight="1">
      <c r="A973" s="604" t="b">
        <v>0</v>
      </c>
      <c r="B973" s="492" t="s">
        <v>135</v>
      </c>
      <c r="C973" s="492" t="s">
        <v>114</v>
      </c>
      <c r="D973" s="492" t="s">
        <v>864</v>
      </c>
      <c r="E973" s="492" t="s">
        <v>1369</v>
      </c>
      <c r="F973" s="606">
        <v>46054.0</v>
      </c>
      <c r="G973" s="860"/>
      <c r="H973" s="813" t="s">
        <v>2905</v>
      </c>
      <c r="I973" s="492" t="s">
        <v>1468</v>
      </c>
      <c r="J973" s="492" t="s">
        <v>190</v>
      </c>
      <c r="K973" s="618">
        <v>0.0</v>
      </c>
      <c r="L973" s="618">
        <v>0.0</v>
      </c>
      <c r="M973" s="622"/>
      <c r="N973" s="610"/>
      <c r="O973" s="809"/>
      <c r="P973" s="610">
        <v>46069.0</v>
      </c>
      <c r="Q973" s="610">
        <v>46072.0</v>
      </c>
      <c r="R973" s="636">
        <f t="shared" si="298"/>
        <v>3</v>
      </c>
      <c r="S973" s="613"/>
      <c r="T973" s="612"/>
      <c r="U973" s="612"/>
      <c r="V973" s="1080"/>
      <c r="W973" s="982"/>
      <c r="X973" s="982"/>
      <c r="Y973" s="613"/>
      <c r="Z973" s="612"/>
      <c r="AA973" s="975"/>
      <c r="AB973" s="901"/>
      <c r="AC973" s="706" t="s">
        <v>2906</v>
      </c>
      <c r="AD973" s="895"/>
      <c r="AE973" s="895"/>
      <c r="AF973" s="895"/>
      <c r="AG973" s="895"/>
    </row>
    <row r="974" ht="13.5" hidden="1" customHeight="1">
      <c r="A974" s="604" t="b">
        <v>0</v>
      </c>
      <c r="B974" s="492" t="s">
        <v>135</v>
      </c>
      <c r="C974" s="492" t="s">
        <v>114</v>
      </c>
      <c r="D974" s="629" t="s">
        <v>864</v>
      </c>
      <c r="E974" s="629" t="s">
        <v>1369</v>
      </c>
      <c r="F974" s="606">
        <v>46054.0</v>
      </c>
      <c r="G974" s="860"/>
      <c r="H974" s="931" t="s">
        <v>2907</v>
      </c>
      <c r="I974" s="492" t="s">
        <v>2908</v>
      </c>
      <c r="J974" s="492" t="s">
        <v>190</v>
      </c>
      <c r="K974" s="618">
        <v>0.0</v>
      </c>
      <c r="L974" s="618">
        <v>0.0</v>
      </c>
      <c r="M974" s="622"/>
      <c r="N974" s="610"/>
      <c r="O974" s="809"/>
      <c r="P974" s="610">
        <v>46069.0</v>
      </c>
      <c r="Q974" s="610">
        <v>46073.0</v>
      </c>
      <c r="R974" s="636">
        <f t="shared" si="298"/>
        <v>4</v>
      </c>
      <c r="S974" s="613"/>
      <c r="T974" s="612"/>
      <c r="U974" s="612"/>
      <c r="V974" s="1080"/>
      <c r="W974" s="982"/>
      <c r="X974" s="982"/>
      <c r="Y974" s="613"/>
      <c r="Z974" s="612"/>
      <c r="AA974" s="975"/>
      <c r="AB974" s="901" t="s">
        <v>2530</v>
      </c>
      <c r="AC974" s="706" t="s">
        <v>2909</v>
      </c>
      <c r="AD974" s="895"/>
      <c r="AE974" s="895"/>
      <c r="AF974" s="895"/>
      <c r="AG974" s="895"/>
    </row>
    <row r="975" ht="13.5" hidden="1" customHeight="1">
      <c r="A975" s="667" t="b">
        <v>0</v>
      </c>
      <c r="B975" s="635" t="s">
        <v>135</v>
      </c>
      <c r="C975" s="641" t="s">
        <v>114</v>
      </c>
      <c r="D975" s="492" t="s">
        <v>864</v>
      </c>
      <c r="E975" s="492" t="s">
        <v>2388</v>
      </c>
      <c r="F975" s="728">
        <v>46054.0</v>
      </c>
      <c r="G975" s="910"/>
      <c r="H975" s="940" t="s">
        <v>2910</v>
      </c>
      <c r="I975" s="492" t="s">
        <v>2911</v>
      </c>
      <c r="J975" s="649" t="s">
        <v>190</v>
      </c>
      <c r="K975" s="643">
        <v>0.0</v>
      </c>
      <c r="L975" s="643">
        <v>0.0</v>
      </c>
      <c r="M975" s="1076"/>
      <c r="N975" s="651"/>
      <c r="O975" s="1140"/>
      <c r="P975" s="639">
        <v>46071.0</v>
      </c>
      <c r="Q975" s="639">
        <v>46077.0</v>
      </c>
      <c r="R975" s="656"/>
      <c r="S975" s="638"/>
      <c r="T975" s="656"/>
      <c r="U975" s="656"/>
      <c r="V975" s="638"/>
      <c r="W975" s="640"/>
      <c r="X975" s="640"/>
      <c r="Y975" s="638"/>
      <c r="Z975" s="656"/>
      <c r="AA975" s="1077"/>
      <c r="AB975" s="989"/>
      <c r="AC975" s="1020" t="s">
        <v>2912</v>
      </c>
      <c r="AD975" s="71"/>
      <c r="AE975" s="71"/>
      <c r="AF975" s="71"/>
      <c r="AG975" s="59"/>
    </row>
    <row r="976" ht="13.5" hidden="1" customHeight="1">
      <c r="A976" s="604" t="b">
        <v>0</v>
      </c>
      <c r="B976" s="492" t="s">
        <v>113</v>
      </c>
      <c r="C976" s="492" t="s">
        <v>114</v>
      </c>
      <c r="D976" s="492" t="s">
        <v>864</v>
      </c>
      <c r="E976" s="629" t="s">
        <v>1333</v>
      </c>
      <c r="F976" s="606">
        <v>46023.0</v>
      </c>
      <c r="G976" s="1138"/>
      <c r="H976" s="634" t="s">
        <v>2913</v>
      </c>
      <c r="I976" s="629" t="s">
        <v>2914</v>
      </c>
      <c r="J976" s="492" t="s">
        <v>190</v>
      </c>
      <c r="K976" s="618">
        <v>0.0</v>
      </c>
      <c r="L976" s="618">
        <v>0.0</v>
      </c>
      <c r="M976" s="688"/>
      <c r="N976" s="610"/>
      <c r="O976" s="492" t="s">
        <v>2915</v>
      </c>
      <c r="P976" s="610">
        <v>46014.0</v>
      </c>
      <c r="Q976" s="610">
        <v>46016.0</v>
      </c>
      <c r="R976" s="612">
        <f t="shared" ref="R976:R987" si="312">Q976-P976</f>
        <v>2</v>
      </c>
      <c r="S976" s="613"/>
      <c r="T976" s="612">
        <f t="shared" ref="T976:T977" si="313">S976-P976</f>
        <v>-46014</v>
      </c>
      <c r="U976" s="612">
        <f t="shared" ref="U976:U977" si="314">S976-Q976</f>
        <v>-46016</v>
      </c>
      <c r="V976" s="1080"/>
      <c r="W976" s="982">
        <f t="shared" ref="W976:W985" si="315">V976-S976</f>
        <v>0</v>
      </c>
      <c r="X976" s="982">
        <f t="shared" ref="X976:X985" si="316">V976-P976</f>
        <v>-46014</v>
      </c>
      <c r="Y976" s="613"/>
      <c r="Z976" s="612">
        <f t="shared" ref="Z976:Z977" si="317">Y976-P976</f>
        <v>-46014</v>
      </c>
      <c r="AA976" s="741"/>
      <c r="AB976" s="895"/>
      <c r="AC976" s="616" t="s">
        <v>2916</v>
      </c>
      <c r="AD976" s="895"/>
      <c r="AE976" s="895"/>
      <c r="AF976" s="895"/>
      <c r="AG976" s="895"/>
    </row>
    <row r="977" ht="13.5" hidden="1" customHeight="1">
      <c r="A977" s="604" t="b">
        <v>0</v>
      </c>
      <c r="B977" s="492" t="s">
        <v>113</v>
      </c>
      <c r="C977" s="492" t="s">
        <v>114</v>
      </c>
      <c r="D977" s="492" t="s">
        <v>864</v>
      </c>
      <c r="E977" s="492" t="s">
        <v>1356</v>
      </c>
      <c r="F977" s="606">
        <v>46023.0</v>
      </c>
      <c r="G977" s="1072"/>
      <c r="H977" s="735" t="s">
        <v>2917</v>
      </c>
      <c r="I977" s="492" t="s">
        <v>2636</v>
      </c>
      <c r="J977" s="492" t="s">
        <v>190</v>
      </c>
      <c r="K977" s="618">
        <v>0.0</v>
      </c>
      <c r="L977" s="618">
        <v>0.0</v>
      </c>
      <c r="M977" s="622"/>
      <c r="N977" s="610">
        <v>46028.0</v>
      </c>
      <c r="O977" s="492" t="s">
        <v>2918</v>
      </c>
      <c r="P977" s="610">
        <v>46000.0</v>
      </c>
      <c r="Q977" s="610">
        <v>46007.0</v>
      </c>
      <c r="R977" s="612">
        <f t="shared" si="312"/>
        <v>7</v>
      </c>
      <c r="S977" s="613"/>
      <c r="T977" s="612">
        <f t="shared" si="313"/>
        <v>-46000</v>
      </c>
      <c r="U977" s="612">
        <f t="shared" si="314"/>
        <v>-46007</v>
      </c>
      <c r="V977" s="1080"/>
      <c r="W977" s="982">
        <f t="shared" si="315"/>
        <v>0</v>
      </c>
      <c r="X977" s="982">
        <f t="shared" si="316"/>
        <v>-46000</v>
      </c>
      <c r="Y977" s="613"/>
      <c r="Z977" s="612">
        <f t="shared" si="317"/>
        <v>-46000</v>
      </c>
      <c r="AA977" s="741"/>
      <c r="AB977" s="895"/>
      <c r="AC977" s="616" t="s">
        <v>2919</v>
      </c>
      <c r="AD977" s="895"/>
      <c r="AE977" s="895"/>
      <c r="AF977" s="895"/>
      <c r="AG977" s="895"/>
    </row>
    <row r="978" ht="13.5" hidden="1" customHeight="1">
      <c r="A978" s="604" t="b">
        <v>0</v>
      </c>
      <c r="B978" s="492" t="s">
        <v>113</v>
      </c>
      <c r="C978" s="492" t="s">
        <v>114</v>
      </c>
      <c r="D978" s="629" t="s">
        <v>864</v>
      </c>
      <c r="E978" s="629" t="s">
        <v>1369</v>
      </c>
      <c r="F978" s="606">
        <v>46023.0</v>
      </c>
      <c r="G978" s="860"/>
      <c r="H978" s="704" t="s">
        <v>2920</v>
      </c>
      <c r="I978" s="860" t="s">
        <v>1408</v>
      </c>
      <c r="J978" s="492" t="s">
        <v>190</v>
      </c>
      <c r="K978" s="618">
        <v>0.0</v>
      </c>
      <c r="L978" s="618">
        <v>0.0</v>
      </c>
      <c r="M978" s="622"/>
      <c r="N978" s="610">
        <v>46050.0</v>
      </c>
      <c r="O978" s="1285"/>
      <c r="P978" s="610">
        <v>46038.0</v>
      </c>
      <c r="Q978" s="610">
        <v>46043.0</v>
      </c>
      <c r="R978" s="980">
        <f t="shared" si="312"/>
        <v>5</v>
      </c>
      <c r="S978" s="613"/>
      <c r="T978" s="612"/>
      <c r="U978" s="612"/>
      <c r="V978" s="1080"/>
      <c r="W978" s="982">
        <f t="shared" si="315"/>
        <v>0</v>
      </c>
      <c r="X978" s="982">
        <f t="shared" si="316"/>
        <v>-46038</v>
      </c>
      <c r="Y978" s="613"/>
      <c r="Z978" s="612"/>
      <c r="AA978" s="741"/>
      <c r="AB978" s="895"/>
      <c r="AC978" s="616" t="s">
        <v>2921</v>
      </c>
      <c r="AD978" s="895"/>
      <c r="AE978" s="895"/>
      <c r="AF978" s="895"/>
      <c r="AG978" s="895"/>
    </row>
    <row r="979" ht="13.5" hidden="1" customHeight="1">
      <c r="A979" s="604" t="b">
        <v>0</v>
      </c>
      <c r="B979" s="492" t="s">
        <v>113</v>
      </c>
      <c r="C979" s="492" t="s">
        <v>114</v>
      </c>
      <c r="D979" s="492" t="s">
        <v>864</v>
      </c>
      <c r="E979" s="492" t="s">
        <v>1369</v>
      </c>
      <c r="F979" s="606">
        <v>46023.0</v>
      </c>
      <c r="G979" s="860"/>
      <c r="H979" s="813" t="s">
        <v>2922</v>
      </c>
      <c r="I979" s="492" t="s">
        <v>1719</v>
      </c>
      <c r="J979" s="492" t="s">
        <v>190</v>
      </c>
      <c r="K979" s="618">
        <v>0.0</v>
      </c>
      <c r="L979" s="618">
        <v>0.0</v>
      </c>
      <c r="M979" s="622"/>
      <c r="N979" s="610"/>
      <c r="O979" s="710"/>
      <c r="P979" s="610">
        <v>46041.0</v>
      </c>
      <c r="Q979" s="610">
        <v>46043.0</v>
      </c>
      <c r="R979" s="980">
        <f t="shared" si="312"/>
        <v>2</v>
      </c>
      <c r="S979" s="613"/>
      <c r="T979" s="612"/>
      <c r="U979" s="612"/>
      <c r="V979" s="1080"/>
      <c r="W979" s="982">
        <f t="shared" si="315"/>
        <v>0</v>
      </c>
      <c r="X979" s="982">
        <f t="shared" si="316"/>
        <v>-46041</v>
      </c>
      <c r="Y979" s="613"/>
      <c r="Z979" s="612"/>
      <c r="AA979" s="741"/>
      <c r="AB979" s="895"/>
      <c r="AC979" s="616" t="s">
        <v>2923</v>
      </c>
      <c r="AD979" s="895"/>
      <c r="AE979" s="895"/>
      <c r="AF979" s="895"/>
      <c r="AG979" s="895"/>
    </row>
    <row r="980" ht="13.5" hidden="1" customHeight="1">
      <c r="A980" s="604" t="b">
        <v>0</v>
      </c>
      <c r="B980" s="492" t="s">
        <v>113</v>
      </c>
      <c r="C980" s="492" t="s">
        <v>114</v>
      </c>
      <c r="D980" s="492" t="s">
        <v>864</v>
      </c>
      <c r="E980" s="629" t="s">
        <v>1333</v>
      </c>
      <c r="F980" s="606">
        <v>46023.0</v>
      </c>
      <c r="G980" s="1138"/>
      <c r="H980" s="617" t="s">
        <v>2924</v>
      </c>
      <c r="I980" s="492" t="s">
        <v>2925</v>
      </c>
      <c r="J980" s="492" t="s">
        <v>190</v>
      </c>
      <c r="K980" s="618">
        <v>0.0</v>
      </c>
      <c r="L980" s="618">
        <v>0.0</v>
      </c>
      <c r="M980" s="622"/>
      <c r="N980" s="674">
        <v>46036.0</v>
      </c>
      <c r="O980" s="675" t="s">
        <v>2926</v>
      </c>
      <c r="P980" s="610">
        <v>46010.0</v>
      </c>
      <c r="Q980" s="610">
        <v>46016.0</v>
      </c>
      <c r="R980" s="612">
        <f t="shared" si="312"/>
        <v>6</v>
      </c>
      <c r="S980" s="613"/>
      <c r="T980" s="612">
        <f t="shared" ref="T980:T986" si="318">S980-P980</f>
        <v>-46010</v>
      </c>
      <c r="U980" s="612">
        <f t="shared" ref="U980:U986" si="319">S980-Q980</f>
        <v>-46016</v>
      </c>
      <c r="V980" s="1080"/>
      <c r="W980" s="982">
        <f t="shared" si="315"/>
        <v>0</v>
      </c>
      <c r="X980" s="982">
        <f t="shared" si="316"/>
        <v>-46010</v>
      </c>
      <c r="Y980" s="613"/>
      <c r="Z980" s="612">
        <f t="shared" ref="Z980:Z986" si="320">Y980-P980</f>
        <v>-46010</v>
      </c>
      <c r="AA980" s="741"/>
      <c r="AB980" s="715"/>
      <c r="AC980" s="492" t="s">
        <v>2927</v>
      </c>
      <c r="AD980" s="715"/>
      <c r="AE980" s="715"/>
      <c r="AF980" s="715"/>
      <c r="AG980" s="715"/>
    </row>
    <row r="981" ht="13.5" hidden="1" customHeight="1">
      <c r="A981" s="604" t="b">
        <v>0</v>
      </c>
      <c r="B981" s="492" t="s">
        <v>113</v>
      </c>
      <c r="C981" s="492" t="s">
        <v>114</v>
      </c>
      <c r="D981" s="492" t="s">
        <v>864</v>
      </c>
      <c r="E981" s="492" t="s">
        <v>1333</v>
      </c>
      <c r="F981" s="606">
        <v>46023.0</v>
      </c>
      <c r="G981" s="1072"/>
      <c r="H981" s="617" t="s">
        <v>2304</v>
      </c>
      <c r="I981" s="617" t="s">
        <v>1408</v>
      </c>
      <c r="J981" s="617" t="s">
        <v>190</v>
      </c>
      <c r="K981" s="618">
        <v>0.0</v>
      </c>
      <c r="L981" s="618">
        <v>0.0</v>
      </c>
      <c r="M981" s="622"/>
      <c r="N981" s="610">
        <v>46037.0</v>
      </c>
      <c r="O981" s="492" t="s">
        <v>2821</v>
      </c>
      <c r="P981" s="610">
        <v>46002.0</v>
      </c>
      <c r="Q981" s="610">
        <v>46009.0</v>
      </c>
      <c r="R981" s="612">
        <f t="shared" si="312"/>
        <v>7</v>
      </c>
      <c r="S981" s="613"/>
      <c r="T981" s="612">
        <f t="shared" si="318"/>
        <v>-46002</v>
      </c>
      <c r="U981" s="612">
        <f t="shared" si="319"/>
        <v>-46009</v>
      </c>
      <c r="V981" s="1080"/>
      <c r="W981" s="982">
        <f t="shared" si="315"/>
        <v>0</v>
      </c>
      <c r="X981" s="982">
        <f t="shared" si="316"/>
        <v>-46002</v>
      </c>
      <c r="Y981" s="613"/>
      <c r="Z981" s="612">
        <f t="shared" si="320"/>
        <v>-46002</v>
      </c>
      <c r="AA981" s="741"/>
      <c r="AB981" s="895"/>
      <c r="AC981" s="616" t="s">
        <v>2928</v>
      </c>
      <c r="AD981" s="895"/>
      <c r="AE981" s="895"/>
      <c r="AF981" s="895"/>
      <c r="AG981" s="895"/>
    </row>
    <row r="982" ht="13.5" hidden="1" customHeight="1">
      <c r="A982" s="604" t="b">
        <v>0</v>
      </c>
      <c r="B982" s="492" t="s">
        <v>113</v>
      </c>
      <c r="C982" s="492" t="s">
        <v>114</v>
      </c>
      <c r="D982" s="492" t="s">
        <v>864</v>
      </c>
      <c r="E982" s="629" t="s">
        <v>1382</v>
      </c>
      <c r="F982" s="606">
        <v>46023.0</v>
      </c>
      <c r="G982" s="1138"/>
      <c r="H982" s="617" t="s">
        <v>2929</v>
      </c>
      <c r="I982" s="492" t="s">
        <v>2872</v>
      </c>
      <c r="J982" s="492" t="s">
        <v>190</v>
      </c>
      <c r="K982" s="618">
        <v>0.0</v>
      </c>
      <c r="L982" s="618">
        <v>0.0</v>
      </c>
      <c r="M982" s="622"/>
      <c r="N982" s="610">
        <v>46028.0</v>
      </c>
      <c r="O982" s="675" t="s">
        <v>2930</v>
      </c>
      <c r="P982" s="610">
        <v>46002.0</v>
      </c>
      <c r="Q982" s="610">
        <v>46014.0</v>
      </c>
      <c r="R982" s="612">
        <f t="shared" si="312"/>
        <v>12</v>
      </c>
      <c r="S982" s="613"/>
      <c r="T982" s="612">
        <f t="shared" si="318"/>
        <v>-46002</v>
      </c>
      <c r="U982" s="612">
        <f t="shared" si="319"/>
        <v>-46014</v>
      </c>
      <c r="V982" s="1080"/>
      <c r="W982" s="982">
        <f t="shared" si="315"/>
        <v>0</v>
      </c>
      <c r="X982" s="982">
        <f t="shared" si="316"/>
        <v>-46002</v>
      </c>
      <c r="Y982" s="613"/>
      <c r="Z982" s="612">
        <f t="shared" si="320"/>
        <v>-46002</v>
      </c>
      <c r="AA982" s="741"/>
      <c r="AB982" s="895"/>
      <c r="AC982" s="616" t="s">
        <v>2931</v>
      </c>
      <c r="AD982" s="895"/>
      <c r="AE982" s="895"/>
      <c r="AF982" s="895"/>
      <c r="AG982" s="895"/>
    </row>
    <row r="983" ht="13.5" hidden="1" customHeight="1">
      <c r="A983" s="604" t="b">
        <v>0</v>
      </c>
      <c r="B983" s="492" t="s">
        <v>114</v>
      </c>
      <c r="C983" s="492" t="s">
        <v>114</v>
      </c>
      <c r="D983" s="492" t="s">
        <v>864</v>
      </c>
      <c r="E983" s="492" t="s">
        <v>1333</v>
      </c>
      <c r="F983" s="606">
        <v>46023.0</v>
      </c>
      <c r="G983" s="1072"/>
      <c r="H983" s="617" t="s">
        <v>2932</v>
      </c>
      <c r="I983" s="492" t="s">
        <v>2933</v>
      </c>
      <c r="J983" s="492" t="s">
        <v>190</v>
      </c>
      <c r="K983" s="618">
        <v>0.0</v>
      </c>
      <c r="L983" s="618">
        <v>0.0</v>
      </c>
      <c r="M983" s="622"/>
      <c r="N983" s="610">
        <v>46029.0</v>
      </c>
      <c r="O983" s="492" t="s">
        <v>2934</v>
      </c>
      <c r="P983" s="610">
        <v>46013.0</v>
      </c>
      <c r="Q983" s="610">
        <v>46029.0</v>
      </c>
      <c r="R983" s="612">
        <f t="shared" si="312"/>
        <v>16</v>
      </c>
      <c r="S983" s="613"/>
      <c r="T983" s="612">
        <f t="shared" si="318"/>
        <v>-46013</v>
      </c>
      <c r="U983" s="612">
        <f t="shared" si="319"/>
        <v>-46029</v>
      </c>
      <c r="V983" s="1080"/>
      <c r="W983" s="982">
        <f t="shared" si="315"/>
        <v>0</v>
      </c>
      <c r="X983" s="982">
        <f t="shared" si="316"/>
        <v>-46013</v>
      </c>
      <c r="Y983" s="613"/>
      <c r="Z983" s="612">
        <f t="shared" si="320"/>
        <v>-46013</v>
      </c>
      <c r="AA983" s="741"/>
      <c r="AB983" s="895"/>
      <c r="AC983" s="616" t="s">
        <v>2935</v>
      </c>
      <c r="AD983" s="895"/>
      <c r="AE983" s="895"/>
      <c r="AF983" s="895"/>
      <c r="AG983" s="895"/>
    </row>
    <row r="984" ht="13.5" hidden="1" customHeight="1">
      <c r="A984" s="604" t="b">
        <v>0</v>
      </c>
      <c r="B984" s="492" t="s">
        <v>114</v>
      </c>
      <c r="C984" s="492" t="s">
        <v>114</v>
      </c>
      <c r="D984" s="629" t="s">
        <v>864</v>
      </c>
      <c r="E984" s="629" t="s">
        <v>1333</v>
      </c>
      <c r="F984" s="606">
        <v>46023.0</v>
      </c>
      <c r="G984" s="1072"/>
      <c r="H984" s="617" t="s">
        <v>2932</v>
      </c>
      <c r="I984" s="492" t="s">
        <v>2933</v>
      </c>
      <c r="J984" s="492" t="s">
        <v>190</v>
      </c>
      <c r="K984" s="618">
        <v>0.0</v>
      </c>
      <c r="L984" s="618">
        <v>0.0</v>
      </c>
      <c r="M984" s="622"/>
      <c r="N984" s="610">
        <v>46029.0</v>
      </c>
      <c r="O984" s="492" t="s">
        <v>2934</v>
      </c>
      <c r="P984" s="610">
        <v>46013.0</v>
      </c>
      <c r="Q984" s="610">
        <v>46029.0</v>
      </c>
      <c r="R984" s="612">
        <f t="shared" si="312"/>
        <v>16</v>
      </c>
      <c r="S984" s="613"/>
      <c r="T984" s="612">
        <f t="shared" si="318"/>
        <v>-46013</v>
      </c>
      <c r="U984" s="612">
        <f t="shared" si="319"/>
        <v>-46029</v>
      </c>
      <c r="V984" s="1080"/>
      <c r="W984" s="982">
        <f t="shared" si="315"/>
        <v>0</v>
      </c>
      <c r="X984" s="982">
        <f t="shared" si="316"/>
        <v>-46013</v>
      </c>
      <c r="Y984" s="613"/>
      <c r="Z984" s="612">
        <f t="shared" si="320"/>
        <v>-46013</v>
      </c>
      <c r="AA984" s="741"/>
      <c r="AB984" s="895"/>
      <c r="AC984" s="616" t="s">
        <v>2935</v>
      </c>
      <c r="AD984" s="895"/>
      <c r="AE984" s="895"/>
      <c r="AF984" s="895"/>
      <c r="AG984" s="895"/>
    </row>
    <row r="985" ht="13.5" hidden="1" customHeight="1">
      <c r="A985" s="604" t="b">
        <v>0</v>
      </c>
      <c r="B985" s="492" t="s">
        <v>114</v>
      </c>
      <c r="C985" s="492" t="s">
        <v>114</v>
      </c>
      <c r="D985" s="492" t="s">
        <v>864</v>
      </c>
      <c r="E985" s="492" t="s">
        <v>1369</v>
      </c>
      <c r="F985" s="606">
        <v>46023.0</v>
      </c>
      <c r="G985" s="1072"/>
      <c r="H985" s="617" t="s">
        <v>2936</v>
      </c>
      <c r="I985" s="617" t="s">
        <v>2937</v>
      </c>
      <c r="J985" s="617" t="s">
        <v>192</v>
      </c>
      <c r="K985" s="618">
        <v>0.0</v>
      </c>
      <c r="L985" s="618">
        <v>0.0</v>
      </c>
      <c r="M985" s="622"/>
      <c r="N985" s="610">
        <v>46035.0</v>
      </c>
      <c r="O985" s="492" t="s">
        <v>2938</v>
      </c>
      <c r="P985" s="610">
        <v>46003.0</v>
      </c>
      <c r="Q985" s="610">
        <v>46009.0</v>
      </c>
      <c r="R985" s="612">
        <f t="shared" si="312"/>
        <v>6</v>
      </c>
      <c r="S985" s="613"/>
      <c r="T985" s="612">
        <f t="shared" si="318"/>
        <v>-46003</v>
      </c>
      <c r="U985" s="612">
        <f t="shared" si="319"/>
        <v>-46009</v>
      </c>
      <c r="V985" s="1080"/>
      <c r="W985" s="982">
        <f t="shared" si="315"/>
        <v>0</v>
      </c>
      <c r="X985" s="982">
        <f t="shared" si="316"/>
        <v>-46003</v>
      </c>
      <c r="Y985" s="613"/>
      <c r="Z985" s="612">
        <f t="shared" si="320"/>
        <v>-46003</v>
      </c>
      <c r="AA985" s="741"/>
      <c r="AB985" s="895"/>
      <c r="AC985" s="616" t="s">
        <v>2939</v>
      </c>
      <c r="AD985" s="895"/>
      <c r="AE985" s="895"/>
      <c r="AF985" s="895"/>
      <c r="AG985" s="895"/>
    </row>
    <row r="986" ht="13.5" hidden="1" customHeight="1">
      <c r="A986" s="604" t="b">
        <v>0</v>
      </c>
      <c r="B986" s="492" t="s">
        <v>114</v>
      </c>
      <c r="C986" s="492" t="s">
        <v>114</v>
      </c>
      <c r="D986" s="492" t="s">
        <v>1119</v>
      </c>
      <c r="E986" s="629" t="s">
        <v>1333</v>
      </c>
      <c r="F986" s="606">
        <v>45992.0</v>
      </c>
      <c r="G986" s="1138"/>
      <c r="H986" s="634" t="s">
        <v>2734</v>
      </c>
      <c r="I986" s="629" t="s">
        <v>2735</v>
      </c>
      <c r="J986" s="492" t="s">
        <v>190</v>
      </c>
      <c r="K986" s="618"/>
      <c r="L986" s="618"/>
      <c r="M986" s="622"/>
      <c r="N986" s="610">
        <v>45664.0</v>
      </c>
      <c r="O986" s="675" t="s">
        <v>2736</v>
      </c>
      <c r="P986" s="610">
        <v>46007.0</v>
      </c>
      <c r="Q986" s="610">
        <v>46008.0</v>
      </c>
      <c r="R986" s="612">
        <f t="shared" si="312"/>
        <v>1</v>
      </c>
      <c r="S986" s="613"/>
      <c r="T986" s="612">
        <f t="shared" si="318"/>
        <v>-46007</v>
      </c>
      <c r="U986" s="612">
        <f t="shared" si="319"/>
        <v>-46008</v>
      </c>
      <c r="V986" s="114"/>
      <c r="W986" s="114"/>
      <c r="X986" s="114"/>
      <c r="Y986" s="613"/>
      <c r="Z986" s="612">
        <f t="shared" si="320"/>
        <v>-46007</v>
      </c>
      <c r="AA986" s="741"/>
      <c r="AB986" s="895"/>
      <c r="AC986" s="616" t="s">
        <v>2737</v>
      </c>
      <c r="AD986" s="895"/>
      <c r="AE986" s="895"/>
      <c r="AF986" s="895"/>
      <c r="AG986" s="895"/>
    </row>
    <row r="987" ht="13.5" hidden="1" customHeight="1">
      <c r="A987" s="604" t="b">
        <v>0</v>
      </c>
      <c r="B987" s="492" t="s">
        <v>135</v>
      </c>
      <c r="C987" s="492" t="s">
        <v>114</v>
      </c>
      <c r="D987" s="492" t="s">
        <v>1119</v>
      </c>
      <c r="E987" s="492" t="s">
        <v>1333</v>
      </c>
      <c r="F987" s="606">
        <v>46054.0</v>
      </c>
      <c r="G987" s="860" t="s">
        <v>1303</v>
      </c>
      <c r="H987" s="813" t="s">
        <v>2727</v>
      </c>
      <c r="I987" s="492" t="s">
        <v>2728</v>
      </c>
      <c r="J987" s="492" t="s">
        <v>190</v>
      </c>
      <c r="K987" s="618">
        <v>0.0</v>
      </c>
      <c r="L987" s="618">
        <v>0.0</v>
      </c>
      <c r="M987" s="622"/>
      <c r="N987" s="610">
        <v>46096.0</v>
      </c>
      <c r="O987" s="710" t="s">
        <v>2940</v>
      </c>
      <c r="P987" s="610">
        <v>46069.0</v>
      </c>
      <c r="Q987" s="610">
        <v>46073.0</v>
      </c>
      <c r="R987" s="636">
        <f t="shared" si="312"/>
        <v>4</v>
      </c>
      <c r="S987" s="613"/>
      <c r="T987" s="612"/>
      <c r="U987" s="612"/>
      <c r="V987" s="1080"/>
      <c r="W987" s="982"/>
      <c r="X987" s="982"/>
      <c r="Y987" s="613"/>
      <c r="Z987" s="612"/>
      <c r="AA987" s="975"/>
      <c r="AB987" s="901"/>
      <c r="AC987" s="706" t="s">
        <v>2941</v>
      </c>
      <c r="AD987" s="895"/>
      <c r="AE987" s="895"/>
      <c r="AF987" s="895"/>
      <c r="AG987" s="895"/>
    </row>
    <row r="988" ht="13.5" hidden="1" customHeight="1">
      <c r="A988" s="667" t="b">
        <v>0</v>
      </c>
      <c r="B988" s="635" t="s">
        <v>135</v>
      </c>
      <c r="C988" s="635" t="s">
        <v>134</v>
      </c>
      <c r="D988" s="629" t="s">
        <v>1119</v>
      </c>
      <c r="E988" s="629" t="s">
        <v>1369</v>
      </c>
      <c r="F988" s="628">
        <v>46054.0</v>
      </c>
      <c r="G988" s="920"/>
      <c r="H988" s="943" t="s">
        <v>2942</v>
      </c>
      <c r="I988" s="629" t="s">
        <v>2943</v>
      </c>
      <c r="J988" s="629" t="s">
        <v>190</v>
      </c>
      <c r="K988" s="987">
        <v>0.0</v>
      </c>
      <c r="L988" s="987">
        <v>0.0</v>
      </c>
      <c r="M988" s="1076"/>
      <c r="N988" s="651"/>
      <c r="O988" s="945" t="s">
        <v>2944</v>
      </c>
      <c r="P988" s="639">
        <v>46078.0</v>
      </c>
      <c r="Q988" s="639">
        <v>46079.0</v>
      </c>
      <c r="R988" s="656"/>
      <c r="S988" s="638"/>
      <c r="T988" s="656"/>
      <c r="U988" s="656"/>
      <c r="V988" s="638"/>
      <c r="W988" s="640"/>
      <c r="X988" s="640"/>
      <c r="Y988" s="638"/>
      <c r="Z988" s="656"/>
      <c r="AA988" s="1077"/>
      <c r="AB988" s="989"/>
      <c r="AC988" s="967" t="s">
        <v>2945</v>
      </c>
      <c r="AD988" s="968"/>
      <c r="AE988" s="968"/>
      <c r="AF988" s="968"/>
      <c r="AG988" s="968"/>
    </row>
    <row r="989" ht="13.5" hidden="1" customHeight="1">
      <c r="A989" s="604" t="b">
        <v>0</v>
      </c>
      <c r="B989" s="492" t="s">
        <v>113</v>
      </c>
      <c r="C989" s="492" t="s">
        <v>114</v>
      </c>
      <c r="D989" s="492" t="s">
        <v>1119</v>
      </c>
      <c r="E989" s="492" t="s">
        <v>1333</v>
      </c>
      <c r="F989" s="606">
        <v>45992.0</v>
      </c>
      <c r="G989" s="1072"/>
      <c r="H989" s="617" t="s">
        <v>2857</v>
      </c>
      <c r="I989" s="492" t="s">
        <v>1445</v>
      </c>
      <c r="J989" s="492" t="s">
        <v>190</v>
      </c>
      <c r="K989" s="618">
        <v>0.0</v>
      </c>
      <c r="L989" s="618">
        <v>0.0</v>
      </c>
      <c r="M989" s="622"/>
      <c r="N989" s="610">
        <v>46027.0</v>
      </c>
      <c r="O989" s="492" t="s">
        <v>2858</v>
      </c>
      <c r="P989" s="610">
        <v>46000.0</v>
      </c>
      <c r="Q989" s="610">
        <v>46006.0</v>
      </c>
      <c r="R989" s="612">
        <f>Q989-P989</f>
        <v>6</v>
      </c>
      <c r="S989" s="613"/>
      <c r="T989" s="612">
        <f>S989-P989</f>
        <v>-46000</v>
      </c>
      <c r="U989" s="612">
        <f>S989-Q989</f>
        <v>-46006</v>
      </c>
      <c r="V989" s="114"/>
      <c r="W989" s="114"/>
      <c r="X989" s="114"/>
      <c r="Y989" s="613"/>
      <c r="Z989" s="612">
        <f>Y989-P989</f>
        <v>-46000</v>
      </c>
      <c r="AA989" s="741"/>
      <c r="AB989" s="895"/>
      <c r="AC989" s="616" t="s">
        <v>2859</v>
      </c>
      <c r="AD989" s="895"/>
      <c r="AE989" s="895"/>
      <c r="AF989" s="895"/>
      <c r="AG989" s="895"/>
    </row>
    <row r="990" ht="13.5" hidden="1" customHeight="1">
      <c r="A990" s="667" t="b">
        <v>0</v>
      </c>
      <c r="B990" s="635" t="s">
        <v>113</v>
      </c>
      <c r="C990" s="635" t="s">
        <v>113</v>
      </c>
      <c r="D990" s="629" t="s">
        <v>1119</v>
      </c>
      <c r="E990" s="629" t="s">
        <v>1369</v>
      </c>
      <c r="F990" s="628">
        <v>46054.0</v>
      </c>
      <c r="G990" s="920"/>
      <c r="H990" s="704" t="s">
        <v>2946</v>
      </c>
      <c r="I990" s="629" t="s">
        <v>1468</v>
      </c>
      <c r="J990" s="645" t="s">
        <v>190</v>
      </c>
      <c r="K990" s="643">
        <v>0.0</v>
      </c>
      <c r="L990" s="643">
        <v>0.0</v>
      </c>
      <c r="M990" s="1076"/>
      <c r="N990" s="651"/>
      <c r="O990" s="1140"/>
      <c r="P990" s="610">
        <v>46073.0</v>
      </c>
      <c r="Q990" s="639">
        <v>46078.0</v>
      </c>
      <c r="R990" s="636"/>
      <c r="S990" s="638"/>
      <c r="T990" s="656"/>
      <c r="U990" s="656"/>
      <c r="V990" s="638"/>
      <c r="W990" s="640"/>
      <c r="X990" s="640"/>
      <c r="Y990" s="638"/>
      <c r="Z990" s="656"/>
      <c r="AA990" s="1077"/>
      <c r="AB990" s="989"/>
      <c r="AC990" s="1020" t="s">
        <v>2947</v>
      </c>
      <c r="AD990" s="71"/>
      <c r="AE990" s="71"/>
      <c r="AF990" s="71"/>
      <c r="AG990" s="59"/>
    </row>
    <row r="991" ht="16.5" hidden="1" customHeight="1">
      <c r="A991" s="604" t="b">
        <v>0</v>
      </c>
      <c r="B991" s="492" t="s">
        <v>113</v>
      </c>
      <c r="C991" s="492" t="s">
        <v>134</v>
      </c>
      <c r="D991" s="492" t="s">
        <v>1119</v>
      </c>
      <c r="E991" s="492" t="s">
        <v>1356</v>
      </c>
      <c r="F991" s="606">
        <v>46054.0</v>
      </c>
      <c r="G991" s="860"/>
      <c r="H991" s="704" t="s">
        <v>2787</v>
      </c>
      <c r="I991" s="492" t="s">
        <v>2572</v>
      </c>
      <c r="J991" s="492" t="s">
        <v>190</v>
      </c>
      <c r="K991" s="618">
        <v>0.0</v>
      </c>
      <c r="L991" s="618">
        <v>0.0</v>
      </c>
      <c r="M991" s="622"/>
      <c r="N991" s="610"/>
      <c r="O991" s="809" t="s">
        <v>2948</v>
      </c>
      <c r="P991" s="610">
        <v>46049.0</v>
      </c>
      <c r="Q991" s="610">
        <v>46055.0</v>
      </c>
      <c r="R991" s="980">
        <f t="shared" ref="R991:R1007" si="321">Q991-P991</f>
        <v>6</v>
      </c>
      <c r="S991" s="613"/>
      <c r="T991" s="980">
        <f t="shared" ref="T991:T999" si="322">S991-P991</f>
        <v>-46049</v>
      </c>
      <c r="U991" s="980">
        <f t="shared" ref="U991:U999" si="323">S991-Q991</f>
        <v>-46055</v>
      </c>
      <c r="V991" s="1080"/>
      <c r="W991" s="982">
        <f t="shared" ref="W991:W993" si="324">V991-S991</f>
        <v>0</v>
      </c>
      <c r="X991" s="982">
        <f t="shared" ref="X991:X993" si="325">V991-P991</f>
        <v>-46049</v>
      </c>
      <c r="Y991" s="613"/>
      <c r="Z991" s="612"/>
      <c r="AA991" s="975"/>
      <c r="AB991" s="901"/>
      <c r="AC991" s="706" t="s">
        <v>2788</v>
      </c>
      <c r="AD991" s="895"/>
      <c r="AE991" s="895"/>
      <c r="AF991" s="895"/>
      <c r="AG991" s="895"/>
    </row>
    <row r="992" ht="13.5" hidden="1" customHeight="1">
      <c r="A992" s="604" t="b">
        <v>0</v>
      </c>
      <c r="B992" s="492" t="s">
        <v>136</v>
      </c>
      <c r="C992" s="492" t="s">
        <v>134</v>
      </c>
      <c r="D992" s="629" t="s">
        <v>408</v>
      </c>
      <c r="E992" s="629" t="s">
        <v>1333</v>
      </c>
      <c r="F992" s="606">
        <v>46143.0</v>
      </c>
      <c r="G992" s="860" t="s">
        <v>1305</v>
      </c>
      <c r="H992" s="492" t="s">
        <v>1971</v>
      </c>
      <c r="I992" s="492" t="s">
        <v>1972</v>
      </c>
      <c r="J992" s="629" t="s">
        <v>190</v>
      </c>
      <c r="K992" s="643">
        <v>0.0</v>
      </c>
      <c r="L992" s="643">
        <v>0.0</v>
      </c>
      <c r="M992" s="622"/>
      <c r="N992" s="610"/>
      <c r="O992" s="860"/>
      <c r="P992" s="610">
        <v>46157.0</v>
      </c>
      <c r="Q992" s="610">
        <v>46161.0</v>
      </c>
      <c r="R992" s="612">
        <f t="shared" si="321"/>
        <v>4</v>
      </c>
      <c r="S992" s="613"/>
      <c r="T992" s="612">
        <f t="shared" si="322"/>
        <v>-46157</v>
      </c>
      <c r="U992" s="980">
        <f t="shared" si="323"/>
        <v>-46161</v>
      </c>
      <c r="V992" s="613"/>
      <c r="W992" s="982">
        <f t="shared" si="324"/>
        <v>0</v>
      </c>
      <c r="X992" s="982">
        <f t="shared" si="325"/>
        <v>-46157</v>
      </c>
      <c r="Y992" s="612">
        <f>V992-P992</f>
        <v>-46157</v>
      </c>
      <c r="Z992" s="616"/>
      <c r="AA992" s="878"/>
      <c r="AB992" s="901"/>
      <c r="AC992" s="1051" t="s">
        <v>2949</v>
      </c>
      <c r="AD992" s="71"/>
      <c r="AE992" s="71"/>
      <c r="AF992" s="71"/>
      <c r="AG992" s="59"/>
    </row>
    <row r="993" ht="13.5" hidden="1" customHeight="1">
      <c r="A993" s="604" t="b">
        <v>0</v>
      </c>
      <c r="B993" s="492" t="s">
        <v>113</v>
      </c>
      <c r="C993" s="492" t="s">
        <v>114</v>
      </c>
      <c r="D993" s="492" t="s">
        <v>1119</v>
      </c>
      <c r="E993" s="492" t="s">
        <v>1608</v>
      </c>
      <c r="F993" s="606">
        <v>46023.0</v>
      </c>
      <c r="G993" s="860" t="s">
        <v>1313</v>
      </c>
      <c r="H993" s="924" t="s">
        <v>2950</v>
      </c>
      <c r="I993" s="924" t="s">
        <v>1547</v>
      </c>
      <c r="J993" s="924" t="s">
        <v>190</v>
      </c>
      <c r="K993" s="618">
        <v>0.0</v>
      </c>
      <c r="L993" s="618">
        <v>0.0</v>
      </c>
      <c r="M993" s="622">
        <v>17000.0</v>
      </c>
      <c r="N993" s="610">
        <v>46187.0</v>
      </c>
      <c r="O993" s="492" t="s">
        <v>2951</v>
      </c>
      <c r="P993" s="610">
        <v>46017.0</v>
      </c>
      <c r="Q993" s="610">
        <v>46029.0</v>
      </c>
      <c r="R993" s="612">
        <f t="shared" si="321"/>
        <v>12</v>
      </c>
      <c r="S993" s="610">
        <v>46029.0</v>
      </c>
      <c r="T993" s="612">
        <f t="shared" si="322"/>
        <v>12</v>
      </c>
      <c r="U993" s="612">
        <f t="shared" si="323"/>
        <v>0</v>
      </c>
      <c r="V993" s="1080"/>
      <c r="W993" s="982">
        <f t="shared" si="324"/>
        <v>-46029</v>
      </c>
      <c r="X993" s="982">
        <f t="shared" si="325"/>
        <v>-46017</v>
      </c>
      <c r="Y993" s="613"/>
      <c r="Z993" s="980">
        <f t="shared" ref="Z993:Z998" si="326">Y993-P993</f>
        <v>-46017</v>
      </c>
      <c r="AA993" s="1200"/>
      <c r="AB993" s="895"/>
      <c r="AC993" s="616" t="s">
        <v>2952</v>
      </c>
      <c r="AD993" s="895"/>
      <c r="AE993" s="895"/>
      <c r="AF993" s="895"/>
      <c r="AG993" s="895"/>
    </row>
    <row r="994" ht="13.5" hidden="1" customHeight="1">
      <c r="A994" s="604" t="b">
        <v>1</v>
      </c>
      <c r="B994" s="492" t="s">
        <v>1538</v>
      </c>
      <c r="C994" s="492" t="s">
        <v>114</v>
      </c>
      <c r="D994" s="629" t="s">
        <v>368</v>
      </c>
      <c r="E994" s="629" t="s">
        <v>1333</v>
      </c>
      <c r="F994" s="606">
        <v>45992.0</v>
      </c>
      <c r="G994" s="1138"/>
      <c r="H994" s="617" t="s">
        <v>2953</v>
      </c>
      <c r="I994" s="492" t="s">
        <v>1586</v>
      </c>
      <c r="J994" s="492" t="s">
        <v>190</v>
      </c>
      <c r="K994" s="618">
        <v>0.0</v>
      </c>
      <c r="L994" s="618">
        <v>0.0</v>
      </c>
      <c r="M994" s="622"/>
      <c r="N994" s="610"/>
      <c r="O994" s="492"/>
      <c r="P994" s="610">
        <v>46003.0</v>
      </c>
      <c r="Q994" s="610">
        <v>46009.0</v>
      </c>
      <c r="R994" s="612">
        <f t="shared" si="321"/>
        <v>6</v>
      </c>
      <c r="S994" s="613"/>
      <c r="T994" s="612">
        <f t="shared" si="322"/>
        <v>-46003</v>
      </c>
      <c r="U994" s="612">
        <f t="shared" si="323"/>
        <v>-46009</v>
      </c>
      <c r="V994" s="114"/>
      <c r="W994" s="114"/>
      <c r="X994" s="114"/>
      <c r="Y994" s="613"/>
      <c r="Z994" s="612">
        <f t="shared" si="326"/>
        <v>-46003</v>
      </c>
      <c r="AA994" s="741"/>
      <c r="AB994" s="895"/>
      <c r="AC994" s="616" t="s">
        <v>2954</v>
      </c>
      <c r="AD994" s="895"/>
      <c r="AE994" s="895"/>
      <c r="AF994" s="895"/>
      <c r="AG994" s="895"/>
    </row>
    <row r="995" ht="13.5" hidden="1" customHeight="1">
      <c r="A995" s="604" t="b">
        <v>0</v>
      </c>
      <c r="B995" s="492" t="s">
        <v>114</v>
      </c>
      <c r="C995" s="492" t="s">
        <v>114</v>
      </c>
      <c r="D995" s="492" t="s">
        <v>368</v>
      </c>
      <c r="E995" s="492" t="s">
        <v>1333</v>
      </c>
      <c r="F995" s="606">
        <v>45992.0</v>
      </c>
      <c r="G995" s="1072"/>
      <c r="H995" s="617" t="s">
        <v>2955</v>
      </c>
      <c r="I995" s="492" t="s">
        <v>2956</v>
      </c>
      <c r="J995" s="492" t="s">
        <v>190</v>
      </c>
      <c r="K995" s="618">
        <v>0.0</v>
      </c>
      <c r="L995" s="618">
        <v>0.0</v>
      </c>
      <c r="M995" s="622"/>
      <c r="N995" s="613"/>
      <c r="O995" s="613"/>
      <c r="P995" s="610">
        <v>46002.0</v>
      </c>
      <c r="Q995" s="610">
        <v>46003.0</v>
      </c>
      <c r="R995" s="612">
        <f t="shared" si="321"/>
        <v>1</v>
      </c>
      <c r="S995" s="613"/>
      <c r="T995" s="612">
        <f t="shared" si="322"/>
        <v>-46002</v>
      </c>
      <c r="U995" s="612">
        <f t="shared" si="323"/>
        <v>-46003</v>
      </c>
      <c r="V995" s="114"/>
      <c r="W995" s="114"/>
      <c r="X995" s="114"/>
      <c r="Y995" s="613"/>
      <c r="Z995" s="612">
        <f t="shared" si="326"/>
        <v>-46002</v>
      </c>
      <c r="AA995" s="741"/>
      <c r="AB995" s="895"/>
      <c r="AC995" s="616" t="s">
        <v>2957</v>
      </c>
      <c r="AD995" s="895"/>
      <c r="AE995" s="895"/>
      <c r="AF995" s="895"/>
      <c r="AG995" s="895"/>
    </row>
    <row r="996" ht="13.5" hidden="1" customHeight="1">
      <c r="A996" s="604" t="b">
        <v>0</v>
      </c>
      <c r="B996" s="492" t="s">
        <v>1538</v>
      </c>
      <c r="C996" s="492" t="s">
        <v>114</v>
      </c>
      <c r="D996" s="629" t="s">
        <v>368</v>
      </c>
      <c r="E996" s="629" t="s">
        <v>1333</v>
      </c>
      <c r="F996" s="606">
        <v>45992.0</v>
      </c>
      <c r="G996" s="1138"/>
      <c r="H996" s="617" t="s">
        <v>2958</v>
      </c>
      <c r="I996" s="492" t="s">
        <v>2959</v>
      </c>
      <c r="J996" s="492" t="s">
        <v>190</v>
      </c>
      <c r="K996" s="618">
        <v>0.0</v>
      </c>
      <c r="L996" s="618">
        <v>0.0</v>
      </c>
      <c r="M996" s="622"/>
      <c r="N996" s="610"/>
      <c r="O996" s="492"/>
      <c r="P996" s="610">
        <v>46000.0</v>
      </c>
      <c r="Q996" s="610">
        <v>46006.0</v>
      </c>
      <c r="R996" s="612">
        <f t="shared" si="321"/>
        <v>6</v>
      </c>
      <c r="S996" s="613"/>
      <c r="T996" s="612">
        <f t="shared" si="322"/>
        <v>-46000</v>
      </c>
      <c r="U996" s="612">
        <f t="shared" si="323"/>
        <v>-46006</v>
      </c>
      <c r="V996" s="114"/>
      <c r="W996" s="114"/>
      <c r="X996" s="114"/>
      <c r="Y996" s="613"/>
      <c r="Z996" s="612">
        <f t="shared" si="326"/>
        <v>-46000</v>
      </c>
      <c r="AA996" s="741"/>
      <c r="AB996" s="895"/>
      <c r="AC996" s="616" t="s">
        <v>2960</v>
      </c>
      <c r="AD996" s="895"/>
      <c r="AE996" s="895"/>
      <c r="AF996" s="895"/>
      <c r="AG996" s="895"/>
    </row>
    <row r="997" ht="13.5" hidden="1" customHeight="1">
      <c r="A997" s="604" t="b">
        <v>0</v>
      </c>
      <c r="B997" s="492" t="s">
        <v>113</v>
      </c>
      <c r="C997" s="492" t="s">
        <v>114</v>
      </c>
      <c r="D997" s="492" t="s">
        <v>368</v>
      </c>
      <c r="E997" s="492" t="s">
        <v>1356</v>
      </c>
      <c r="F997" s="606">
        <v>45992.0</v>
      </c>
      <c r="G997" s="1072"/>
      <c r="H997" s="617" t="s">
        <v>2961</v>
      </c>
      <c r="I997" s="492" t="s">
        <v>2962</v>
      </c>
      <c r="J997" s="492" t="s">
        <v>190</v>
      </c>
      <c r="K997" s="618">
        <v>0.0</v>
      </c>
      <c r="L997" s="618">
        <v>0.0</v>
      </c>
      <c r="M997" s="622"/>
      <c r="N997" s="610">
        <v>46015.0</v>
      </c>
      <c r="O997" s="492" t="s">
        <v>2963</v>
      </c>
      <c r="P997" s="610">
        <v>46013.0</v>
      </c>
      <c r="Q997" s="610">
        <v>46014.0</v>
      </c>
      <c r="R997" s="612">
        <f t="shared" si="321"/>
        <v>1</v>
      </c>
      <c r="S997" s="613"/>
      <c r="T997" s="612">
        <f t="shared" si="322"/>
        <v>-46013</v>
      </c>
      <c r="U997" s="612">
        <f t="shared" si="323"/>
        <v>-46014</v>
      </c>
      <c r="V997" s="114"/>
      <c r="W997" s="114"/>
      <c r="X997" s="114"/>
      <c r="Y997" s="613"/>
      <c r="Z997" s="612">
        <f t="shared" si="326"/>
        <v>-46013</v>
      </c>
      <c r="AA997" s="741"/>
      <c r="AB997" s="895"/>
      <c r="AC997" s="616" t="s">
        <v>2964</v>
      </c>
      <c r="AD997" s="895"/>
      <c r="AE997" s="895"/>
      <c r="AF997" s="895"/>
      <c r="AG997" s="895"/>
    </row>
    <row r="998" ht="13.5" hidden="1" customHeight="1">
      <c r="A998" s="604" t="b">
        <v>0</v>
      </c>
      <c r="B998" s="492" t="s">
        <v>113</v>
      </c>
      <c r="C998" s="492" t="s">
        <v>114</v>
      </c>
      <c r="D998" s="629" t="s">
        <v>368</v>
      </c>
      <c r="E998" s="629" t="s">
        <v>1333</v>
      </c>
      <c r="F998" s="606">
        <v>45992.0</v>
      </c>
      <c r="G998" s="1138"/>
      <c r="H998" s="617" t="s">
        <v>2965</v>
      </c>
      <c r="I998" s="492" t="s">
        <v>2966</v>
      </c>
      <c r="J998" s="492" t="s">
        <v>190</v>
      </c>
      <c r="K998" s="618">
        <v>0.0</v>
      </c>
      <c r="L998" s="618">
        <v>0.0</v>
      </c>
      <c r="M998" s="622"/>
      <c r="N998" s="610"/>
      <c r="O998" s="492"/>
      <c r="P998" s="610">
        <v>46000.0</v>
      </c>
      <c r="Q998" s="610">
        <v>46001.0</v>
      </c>
      <c r="R998" s="612">
        <f t="shared" si="321"/>
        <v>1</v>
      </c>
      <c r="S998" s="613"/>
      <c r="T998" s="612">
        <f t="shared" si="322"/>
        <v>-46000</v>
      </c>
      <c r="U998" s="612">
        <f t="shared" si="323"/>
        <v>-46001</v>
      </c>
      <c r="V998" s="114"/>
      <c r="W998" s="114"/>
      <c r="X998" s="114"/>
      <c r="Y998" s="613"/>
      <c r="Z998" s="612">
        <f t="shared" si="326"/>
        <v>-46000</v>
      </c>
      <c r="AA998" s="741"/>
      <c r="AB998" s="895"/>
      <c r="AC998" s="616" t="s">
        <v>2967</v>
      </c>
      <c r="AD998" s="895"/>
      <c r="AE998" s="895"/>
      <c r="AF998" s="895"/>
      <c r="AG998" s="895"/>
    </row>
    <row r="999" ht="13.5" hidden="1" customHeight="1">
      <c r="A999" s="604" t="b">
        <v>0</v>
      </c>
      <c r="B999" s="492" t="s">
        <v>113</v>
      </c>
      <c r="C999" s="492" t="s">
        <v>114</v>
      </c>
      <c r="D999" s="492" t="s">
        <v>368</v>
      </c>
      <c r="E999" s="492" t="s">
        <v>1369</v>
      </c>
      <c r="F999" s="606">
        <v>46054.0</v>
      </c>
      <c r="G999" s="860"/>
      <c r="H999" s="704" t="s">
        <v>2968</v>
      </c>
      <c r="I999" s="492" t="s">
        <v>2202</v>
      </c>
      <c r="J999" s="492" t="s">
        <v>190</v>
      </c>
      <c r="K999" s="618">
        <v>0.0</v>
      </c>
      <c r="L999" s="618">
        <v>0.0</v>
      </c>
      <c r="M999" s="622"/>
      <c r="N999" s="610">
        <v>46073.0</v>
      </c>
      <c r="O999" s="809" t="s">
        <v>2969</v>
      </c>
      <c r="P999" s="610">
        <v>46050.0</v>
      </c>
      <c r="Q999" s="610">
        <v>46055.0</v>
      </c>
      <c r="R999" s="980">
        <f t="shared" si="321"/>
        <v>5</v>
      </c>
      <c r="S999" s="613"/>
      <c r="T999" s="980">
        <f t="shared" si="322"/>
        <v>-46050</v>
      </c>
      <c r="U999" s="980">
        <f t="shared" si="323"/>
        <v>-46055</v>
      </c>
      <c r="V999" s="1080"/>
      <c r="W999" s="982">
        <f t="shared" ref="W999:W1001" si="327">V999-S999</f>
        <v>0</v>
      </c>
      <c r="X999" s="982">
        <f t="shared" ref="X999:X1001" si="328">V999-P999</f>
        <v>-46050</v>
      </c>
      <c r="Y999" s="613"/>
      <c r="Z999" s="612"/>
      <c r="AA999" s="975"/>
      <c r="AB999" s="901"/>
      <c r="AC999" s="706" t="s">
        <v>2970</v>
      </c>
      <c r="AD999" s="895"/>
      <c r="AE999" s="895"/>
      <c r="AF999" s="895"/>
      <c r="AG999" s="895"/>
    </row>
    <row r="1000" ht="13.5" hidden="1" customHeight="1">
      <c r="A1000" s="604" t="b">
        <v>0</v>
      </c>
      <c r="B1000" s="492" t="s">
        <v>113</v>
      </c>
      <c r="C1000" s="492" t="s">
        <v>114</v>
      </c>
      <c r="D1000" s="629" t="s">
        <v>368</v>
      </c>
      <c r="E1000" s="629" t="s">
        <v>1369</v>
      </c>
      <c r="F1000" s="606">
        <v>46054.0</v>
      </c>
      <c r="G1000" s="860"/>
      <c r="H1000" s="931" t="s">
        <v>2971</v>
      </c>
      <c r="I1000" s="492" t="s">
        <v>2972</v>
      </c>
      <c r="J1000" s="492" t="s">
        <v>190</v>
      </c>
      <c r="K1000" s="618">
        <v>0.0</v>
      </c>
      <c r="L1000" s="618">
        <v>0.0</v>
      </c>
      <c r="M1000" s="622"/>
      <c r="N1000" s="610"/>
      <c r="O1000" s="809"/>
      <c r="P1000" s="610">
        <v>46055.0</v>
      </c>
      <c r="Q1000" s="610">
        <v>46056.0</v>
      </c>
      <c r="R1000" s="980">
        <f t="shared" si="321"/>
        <v>1</v>
      </c>
      <c r="S1000" s="613"/>
      <c r="T1000" s="612"/>
      <c r="U1000" s="612"/>
      <c r="V1000" s="1080"/>
      <c r="W1000" s="982">
        <f t="shared" si="327"/>
        <v>0</v>
      </c>
      <c r="X1000" s="982">
        <f t="shared" si="328"/>
        <v>-46055</v>
      </c>
      <c r="Y1000" s="613"/>
      <c r="Z1000" s="612"/>
      <c r="AA1000" s="975"/>
      <c r="AB1000" s="901"/>
      <c r="AC1000" s="706"/>
      <c r="AD1000" s="895"/>
      <c r="AE1000" s="895"/>
      <c r="AF1000" s="895"/>
      <c r="AG1000" s="895"/>
    </row>
    <row r="1001" ht="13.5" hidden="1" customHeight="1">
      <c r="A1001" s="604" t="b">
        <v>0</v>
      </c>
      <c r="B1001" s="492" t="s">
        <v>113</v>
      </c>
      <c r="C1001" s="492" t="s">
        <v>134</v>
      </c>
      <c r="D1001" s="492" t="s">
        <v>368</v>
      </c>
      <c r="E1001" s="492" t="s">
        <v>1333</v>
      </c>
      <c r="F1001" s="606">
        <v>46054.0</v>
      </c>
      <c r="G1001" s="860"/>
      <c r="H1001" s="1293" t="s">
        <v>2973</v>
      </c>
      <c r="I1001" s="492" t="s">
        <v>2974</v>
      </c>
      <c r="J1001" s="492" t="s">
        <v>190</v>
      </c>
      <c r="K1001" s="618">
        <v>0.0</v>
      </c>
      <c r="L1001" s="618">
        <v>0.0</v>
      </c>
      <c r="M1001" s="622"/>
      <c r="N1001" s="610"/>
      <c r="O1001" s="1195"/>
      <c r="P1001" s="610">
        <v>46051.0</v>
      </c>
      <c r="Q1001" s="610">
        <v>46056.0</v>
      </c>
      <c r="R1001" s="980">
        <f t="shared" si="321"/>
        <v>5</v>
      </c>
      <c r="S1001" s="613"/>
      <c r="T1001" s="612"/>
      <c r="U1001" s="612"/>
      <c r="V1001" s="1080"/>
      <c r="W1001" s="982">
        <f t="shared" si="327"/>
        <v>0</v>
      </c>
      <c r="X1001" s="982">
        <f t="shared" si="328"/>
        <v>-46051</v>
      </c>
      <c r="Y1001" s="613"/>
      <c r="Z1001" s="612"/>
      <c r="AA1001" s="975"/>
      <c r="AB1001" s="901"/>
      <c r="AC1001" s="706" t="s">
        <v>2975</v>
      </c>
      <c r="AD1001" s="895"/>
      <c r="AE1001" s="895"/>
      <c r="AF1001" s="895"/>
      <c r="AG1001" s="895"/>
    </row>
    <row r="1002" ht="13.5" hidden="1" customHeight="1">
      <c r="A1002" s="604" t="b">
        <v>1</v>
      </c>
      <c r="B1002" s="492" t="s">
        <v>113</v>
      </c>
      <c r="C1002" s="492" t="s">
        <v>134</v>
      </c>
      <c r="D1002" s="629" t="s">
        <v>368</v>
      </c>
      <c r="E1002" s="629" t="s">
        <v>1369</v>
      </c>
      <c r="F1002" s="606">
        <v>46054.0</v>
      </c>
      <c r="G1002" s="860"/>
      <c r="H1002" s="1206" t="s">
        <v>2976</v>
      </c>
      <c r="I1002" s="492" t="s">
        <v>998</v>
      </c>
      <c r="J1002" s="492" t="s">
        <v>190</v>
      </c>
      <c r="K1002" s="618">
        <v>0.0</v>
      </c>
      <c r="L1002" s="618">
        <v>0.0</v>
      </c>
      <c r="M1002" s="622"/>
      <c r="N1002" s="610"/>
      <c r="O1002" s="1195"/>
      <c r="P1002" s="610">
        <v>46059.0</v>
      </c>
      <c r="Q1002" s="610">
        <v>46060.0</v>
      </c>
      <c r="R1002" s="636">
        <f t="shared" si="321"/>
        <v>1</v>
      </c>
      <c r="S1002" s="613"/>
      <c r="T1002" s="612"/>
      <c r="U1002" s="612"/>
      <c r="V1002" s="1080"/>
      <c r="W1002" s="982"/>
      <c r="X1002" s="982"/>
      <c r="Y1002" s="613"/>
      <c r="Z1002" s="614" t="s">
        <v>2977</v>
      </c>
      <c r="AA1002" s="975"/>
      <c r="AB1002" s="901"/>
      <c r="AC1002" s="706" t="s">
        <v>2978</v>
      </c>
      <c r="AD1002" s="895"/>
      <c r="AE1002" s="895"/>
      <c r="AF1002" s="895"/>
      <c r="AG1002" s="895"/>
    </row>
    <row r="1003" ht="13.5" hidden="1" customHeight="1">
      <c r="A1003" s="604" t="b">
        <v>0</v>
      </c>
      <c r="B1003" s="492" t="s">
        <v>113</v>
      </c>
      <c r="C1003" s="492" t="s">
        <v>114</v>
      </c>
      <c r="D1003" s="492" t="s">
        <v>368</v>
      </c>
      <c r="E1003" s="492" t="s">
        <v>1369</v>
      </c>
      <c r="F1003" s="606">
        <v>46023.0</v>
      </c>
      <c r="G1003" s="860"/>
      <c r="H1003" s="704" t="s">
        <v>2979</v>
      </c>
      <c r="I1003" s="492" t="s">
        <v>1956</v>
      </c>
      <c r="J1003" s="492" t="s">
        <v>190</v>
      </c>
      <c r="K1003" s="618">
        <v>0.0</v>
      </c>
      <c r="L1003" s="618">
        <v>0.0</v>
      </c>
      <c r="M1003" s="622"/>
      <c r="N1003" s="610"/>
      <c r="O1003" s="710"/>
      <c r="P1003" s="610">
        <v>46049.0</v>
      </c>
      <c r="Q1003" s="610">
        <v>46051.0</v>
      </c>
      <c r="R1003" s="980">
        <f t="shared" si="321"/>
        <v>2</v>
      </c>
      <c r="S1003" s="613"/>
      <c r="T1003" s="612"/>
      <c r="U1003" s="612"/>
      <c r="V1003" s="1080"/>
      <c r="W1003" s="982">
        <f>V1003-S1003</f>
        <v>0</v>
      </c>
      <c r="X1003" s="982">
        <f>V1003-P1003</f>
        <v>-46049</v>
      </c>
      <c r="Y1003" s="613"/>
      <c r="Z1003" s="612"/>
      <c r="AA1003" s="741"/>
      <c r="AB1003" s="895"/>
      <c r="AC1003" s="616" t="s">
        <v>2980</v>
      </c>
      <c r="AD1003" s="895"/>
      <c r="AE1003" s="895"/>
      <c r="AF1003" s="895"/>
      <c r="AG1003" s="895"/>
    </row>
    <row r="1004" ht="13.5" hidden="1" customHeight="1">
      <c r="A1004" s="604" t="b">
        <v>0</v>
      </c>
      <c r="B1004" s="492" t="s">
        <v>135</v>
      </c>
      <c r="C1004" s="492" t="s">
        <v>114</v>
      </c>
      <c r="D1004" s="629" t="s">
        <v>368</v>
      </c>
      <c r="E1004" s="629" t="s">
        <v>1369</v>
      </c>
      <c r="F1004" s="606">
        <v>46054.0</v>
      </c>
      <c r="G1004" s="860"/>
      <c r="H1004" s="931" t="s">
        <v>2981</v>
      </c>
      <c r="I1004" s="492" t="s">
        <v>2982</v>
      </c>
      <c r="J1004" s="492" t="s">
        <v>192</v>
      </c>
      <c r="K1004" s="618">
        <v>0.0</v>
      </c>
      <c r="L1004" s="618">
        <v>0.0</v>
      </c>
      <c r="M1004" s="622"/>
      <c r="N1004" s="610"/>
      <c r="O1004" s="809"/>
      <c r="P1004" s="610">
        <v>46056.0</v>
      </c>
      <c r="Q1004" s="610">
        <v>46062.0</v>
      </c>
      <c r="R1004" s="636">
        <f t="shared" si="321"/>
        <v>6</v>
      </c>
      <c r="S1004" s="613"/>
      <c r="T1004" s="612"/>
      <c r="U1004" s="612"/>
      <c r="V1004" s="1080"/>
      <c r="W1004" s="982"/>
      <c r="X1004" s="982"/>
      <c r="Y1004" s="613"/>
      <c r="Z1004" s="612"/>
      <c r="AA1004" s="975"/>
      <c r="AB1004" s="901"/>
      <c r="AC1004" s="706" t="s">
        <v>2983</v>
      </c>
      <c r="AD1004" s="895"/>
      <c r="AE1004" s="895"/>
      <c r="AF1004" s="895"/>
      <c r="AG1004" s="895"/>
    </row>
    <row r="1005" ht="13.5" hidden="1" customHeight="1">
      <c r="A1005" s="604" t="b">
        <v>0</v>
      </c>
      <c r="B1005" s="492" t="s">
        <v>135</v>
      </c>
      <c r="C1005" s="492" t="s">
        <v>134</v>
      </c>
      <c r="D1005" s="492" t="s">
        <v>408</v>
      </c>
      <c r="E1005" s="492" t="s">
        <v>2388</v>
      </c>
      <c r="F1005" s="1053">
        <v>46143.0</v>
      </c>
      <c r="G1005" s="860" t="s">
        <v>1305</v>
      </c>
      <c r="H1005" s="617" t="s">
        <v>2496</v>
      </c>
      <c r="I1005" s="492" t="s">
        <v>2497</v>
      </c>
      <c r="J1005" s="492" t="s">
        <v>190</v>
      </c>
      <c r="K1005" s="643">
        <v>0.0</v>
      </c>
      <c r="L1005" s="643">
        <v>0.0</v>
      </c>
      <c r="M1005" s="688"/>
      <c r="N1005" s="610"/>
      <c r="O1005" s="860"/>
      <c r="P1005" s="610">
        <v>46157.0</v>
      </c>
      <c r="Q1005" s="610">
        <v>46161.0</v>
      </c>
      <c r="R1005" s="612">
        <f t="shared" si="321"/>
        <v>4</v>
      </c>
      <c r="S1005" s="613"/>
      <c r="T1005" s="612">
        <f>S1005-P1005</f>
        <v>-46157</v>
      </c>
      <c r="U1005" s="612">
        <f>S1005-Q1005</f>
        <v>-46161</v>
      </c>
      <c r="V1005" s="613"/>
      <c r="W1005" s="982">
        <f>V1005-S1005</f>
        <v>0</v>
      </c>
      <c r="X1005" s="982">
        <f>V1005-P1005</f>
        <v>-46157</v>
      </c>
      <c r="Y1005" s="612">
        <f>V1005-P1005</f>
        <v>-46157</v>
      </c>
      <c r="Z1005" s="616"/>
      <c r="AA1005" s="878"/>
      <c r="AB1005" s="901" t="s">
        <v>2118</v>
      </c>
      <c r="AC1005" s="1051" t="s">
        <v>2984</v>
      </c>
      <c r="AD1005" s="71"/>
      <c r="AE1005" s="71"/>
      <c r="AF1005" s="71"/>
      <c r="AG1005" s="59"/>
    </row>
    <row r="1006" ht="13.5" hidden="1" customHeight="1">
      <c r="A1006" s="604" t="b">
        <v>0</v>
      </c>
      <c r="B1006" s="492" t="s">
        <v>135</v>
      </c>
      <c r="C1006" s="492" t="s">
        <v>114</v>
      </c>
      <c r="D1006" s="629" t="s">
        <v>368</v>
      </c>
      <c r="E1006" s="629" t="s">
        <v>1369</v>
      </c>
      <c r="F1006" s="606">
        <v>46054.0</v>
      </c>
      <c r="G1006" s="860"/>
      <c r="H1006" s="931" t="s">
        <v>2985</v>
      </c>
      <c r="I1006" s="492" t="s">
        <v>2107</v>
      </c>
      <c r="J1006" s="492" t="s">
        <v>190</v>
      </c>
      <c r="K1006" s="618">
        <v>0.0</v>
      </c>
      <c r="L1006" s="618">
        <v>0.0</v>
      </c>
      <c r="M1006" s="622"/>
      <c r="N1006" s="610"/>
      <c r="O1006" s="809"/>
      <c r="P1006" s="610">
        <v>46058.0</v>
      </c>
      <c r="Q1006" s="610">
        <v>46063.0</v>
      </c>
      <c r="R1006" s="636">
        <f t="shared" si="321"/>
        <v>5</v>
      </c>
      <c r="S1006" s="613"/>
      <c r="T1006" s="612"/>
      <c r="U1006" s="612"/>
      <c r="V1006" s="1080"/>
      <c r="W1006" s="982"/>
      <c r="X1006" s="982"/>
      <c r="Y1006" s="613"/>
      <c r="Z1006" s="612"/>
      <c r="AA1006" s="975"/>
      <c r="AB1006" s="901"/>
      <c r="AC1006" s="1292"/>
      <c r="AD1006" s="71"/>
      <c r="AE1006" s="71"/>
      <c r="AF1006" s="71"/>
      <c r="AG1006" s="59"/>
    </row>
    <row r="1007" ht="13.5" hidden="1" customHeight="1">
      <c r="A1007" s="604" t="b">
        <v>0</v>
      </c>
      <c r="B1007" s="492" t="s">
        <v>113</v>
      </c>
      <c r="C1007" s="492" t="s">
        <v>134</v>
      </c>
      <c r="D1007" s="492" t="s">
        <v>368</v>
      </c>
      <c r="E1007" s="492" t="s">
        <v>1421</v>
      </c>
      <c r="F1007" s="606">
        <v>46054.0</v>
      </c>
      <c r="G1007" s="860"/>
      <c r="H1007" s="813" t="s">
        <v>2986</v>
      </c>
      <c r="I1007" s="492" t="s">
        <v>2987</v>
      </c>
      <c r="J1007" s="492" t="s">
        <v>190</v>
      </c>
      <c r="K1007" s="618">
        <v>0.0</v>
      </c>
      <c r="L1007" s="618">
        <v>0.0</v>
      </c>
      <c r="M1007" s="622"/>
      <c r="N1007" s="610"/>
      <c r="O1007" s="809"/>
      <c r="P1007" s="610">
        <v>46057.0</v>
      </c>
      <c r="Q1007" s="610">
        <v>46063.0</v>
      </c>
      <c r="R1007" s="636">
        <f t="shared" si="321"/>
        <v>6</v>
      </c>
      <c r="S1007" s="613"/>
      <c r="T1007" s="612"/>
      <c r="U1007" s="612"/>
      <c r="V1007" s="1080"/>
      <c r="W1007" s="982"/>
      <c r="X1007" s="982"/>
      <c r="Y1007" s="613"/>
      <c r="Z1007" s="612"/>
      <c r="AA1007" s="975"/>
      <c r="AB1007" s="901"/>
      <c r="AC1007" s="706" t="s">
        <v>2988</v>
      </c>
      <c r="AD1007" s="895"/>
      <c r="AE1007" s="895"/>
      <c r="AF1007" s="895"/>
      <c r="AG1007" s="895"/>
    </row>
    <row r="1008" ht="13.5" hidden="1" customHeight="1">
      <c r="A1008" s="667" t="b">
        <v>0</v>
      </c>
      <c r="B1008" s="641" t="s">
        <v>113</v>
      </c>
      <c r="C1008" s="641" t="s">
        <v>114</v>
      </c>
      <c r="D1008" s="629" t="s">
        <v>368</v>
      </c>
      <c r="E1008" s="629" t="s">
        <v>1421</v>
      </c>
      <c r="F1008" s="919">
        <v>46054.0</v>
      </c>
      <c r="G1008" s="920"/>
      <c r="H1008" s="943" t="s">
        <v>2989</v>
      </c>
      <c r="I1008" s="629" t="s">
        <v>1934</v>
      </c>
      <c r="J1008" s="645" t="s">
        <v>190</v>
      </c>
      <c r="K1008" s="643">
        <v>0.0</v>
      </c>
      <c r="L1008" s="643">
        <v>0.0</v>
      </c>
      <c r="M1008" s="1076"/>
      <c r="N1008" s="651"/>
      <c r="O1008" s="1140"/>
      <c r="P1008" s="639">
        <v>46071.0</v>
      </c>
      <c r="Q1008" s="639">
        <v>46072.0</v>
      </c>
      <c r="R1008" s="656"/>
      <c r="S1008" s="638"/>
      <c r="T1008" s="656"/>
      <c r="U1008" s="656"/>
      <c r="V1008" s="638"/>
      <c r="W1008" s="640"/>
      <c r="X1008" s="640"/>
      <c r="Y1008" s="638"/>
      <c r="Z1008" s="656"/>
      <c r="AA1008" s="1077"/>
      <c r="AB1008" s="989"/>
      <c r="AC1008" s="947"/>
      <c r="AD1008" s="948"/>
      <c r="AE1008" s="948"/>
      <c r="AF1008" s="948"/>
      <c r="AG1008" s="948"/>
    </row>
    <row r="1009" ht="13.5" hidden="1" customHeight="1">
      <c r="A1009" s="1081" t="b">
        <v>0</v>
      </c>
      <c r="B1009" s="635" t="s">
        <v>138</v>
      </c>
      <c r="C1009" s="635" t="s">
        <v>134</v>
      </c>
      <c r="D1009" s="492" t="s">
        <v>864</v>
      </c>
      <c r="E1009" s="492" t="s">
        <v>1333</v>
      </c>
      <c r="F1009" s="606">
        <v>46113.0</v>
      </c>
      <c r="G1009" s="910"/>
      <c r="H1009" s="704" t="s">
        <v>2135</v>
      </c>
      <c r="I1009" s="492" t="s">
        <v>2136</v>
      </c>
      <c r="J1009" s="492" t="s">
        <v>190</v>
      </c>
      <c r="K1009" s="643">
        <v>0.0</v>
      </c>
      <c r="L1009" s="643">
        <v>0.0</v>
      </c>
      <c r="M1009" s="1076"/>
      <c r="N1009" s="610"/>
      <c r="O1009" s="809"/>
      <c r="P1009" s="639">
        <v>46120.0</v>
      </c>
      <c r="Q1009" s="639">
        <v>46126.0</v>
      </c>
      <c r="R1009" s="636">
        <f t="shared" ref="R1009:R1083" si="329">Q1009-P1009</f>
        <v>6</v>
      </c>
      <c r="S1009" s="638"/>
      <c r="T1009" s="980">
        <f>S1009-P1009</f>
        <v>-46120</v>
      </c>
      <c r="U1009" s="980">
        <f>S1009-Q1009</f>
        <v>-46126</v>
      </c>
      <c r="V1009" s="638"/>
      <c r="W1009" s="982">
        <f t="shared" ref="W1009:W1083" si="330">V1009-S1009</f>
        <v>0</v>
      </c>
      <c r="X1009" s="982">
        <f t="shared" ref="X1009:X1083" si="331">V1009-P1009</f>
        <v>-46120</v>
      </c>
      <c r="Y1009" s="638"/>
      <c r="Z1009" s="980">
        <f>Y1009-P1009</f>
        <v>-46120</v>
      </c>
      <c r="AA1009" s="984">
        <f t="shared" ref="AA1009:AA1014" si="332">Y1009-V1009</f>
        <v>0</v>
      </c>
      <c r="AB1009" s="1028"/>
      <c r="AC1009" s="1020"/>
      <c r="AD1009" s="1034"/>
      <c r="AE1009" s="1023"/>
      <c r="AF1009" s="1034"/>
      <c r="AG1009" s="1035"/>
    </row>
    <row r="1010" ht="13.5" hidden="1" customHeight="1">
      <c r="A1010" s="1081" t="b">
        <v>0</v>
      </c>
      <c r="B1010" s="635" t="s">
        <v>138</v>
      </c>
      <c r="C1010" s="635" t="s">
        <v>114</v>
      </c>
      <c r="D1010" s="629" t="s">
        <v>864</v>
      </c>
      <c r="E1010" s="629" t="s">
        <v>2388</v>
      </c>
      <c r="F1010" s="606">
        <v>46113.0</v>
      </c>
      <c r="G1010" s="920"/>
      <c r="H1010" s="704" t="s">
        <v>2990</v>
      </c>
      <c r="I1010" s="629" t="s">
        <v>1684</v>
      </c>
      <c r="J1010" s="629" t="s">
        <v>190</v>
      </c>
      <c r="K1010" s="643">
        <v>0.0</v>
      </c>
      <c r="L1010" s="643">
        <v>0.0</v>
      </c>
      <c r="M1010" s="1076"/>
      <c r="N1010" s="610"/>
      <c r="O1010" s="809" t="s">
        <v>2991</v>
      </c>
      <c r="P1010" s="639">
        <v>46127.0</v>
      </c>
      <c r="Q1010" s="639">
        <v>46128.0</v>
      </c>
      <c r="R1010" s="636">
        <f t="shared" si="329"/>
        <v>1</v>
      </c>
      <c r="S1010" s="638"/>
      <c r="T1010" s="980"/>
      <c r="U1010" s="980"/>
      <c r="V1010" s="638"/>
      <c r="W1010" s="982">
        <f t="shared" si="330"/>
        <v>0</v>
      </c>
      <c r="X1010" s="982">
        <f t="shared" si="331"/>
        <v>-46127</v>
      </c>
      <c r="Y1010" s="638"/>
      <c r="Z1010" s="980"/>
      <c r="AA1010" s="984">
        <f t="shared" si="332"/>
        <v>0</v>
      </c>
      <c r="AB1010" s="1028"/>
      <c r="AC1010" s="1020"/>
      <c r="AD1010" s="994"/>
      <c r="AE1010" s="994"/>
      <c r="AF1010" s="994"/>
      <c r="AG1010" s="994"/>
    </row>
    <row r="1011" ht="13.5" hidden="1" customHeight="1">
      <c r="A1011" s="1081" t="b">
        <v>0</v>
      </c>
      <c r="B1011" s="635" t="s">
        <v>138</v>
      </c>
      <c r="C1011" s="635" t="s">
        <v>114</v>
      </c>
      <c r="D1011" s="492" t="s">
        <v>864</v>
      </c>
      <c r="E1011" s="492" t="s">
        <v>1369</v>
      </c>
      <c r="F1011" s="606">
        <v>46113.0</v>
      </c>
      <c r="G1011" s="910"/>
      <c r="H1011" s="704" t="s">
        <v>2992</v>
      </c>
      <c r="I1011" s="492" t="s">
        <v>2993</v>
      </c>
      <c r="J1011" s="492" t="s">
        <v>190</v>
      </c>
      <c r="K1011" s="643">
        <v>0.0</v>
      </c>
      <c r="L1011" s="643">
        <v>0.0</v>
      </c>
      <c r="M1011" s="1076"/>
      <c r="N1011" s="610"/>
      <c r="O1011" s="809"/>
      <c r="P1011" s="639">
        <v>46126.0</v>
      </c>
      <c r="Q1011" s="639">
        <v>46128.0</v>
      </c>
      <c r="R1011" s="636">
        <f t="shared" si="329"/>
        <v>2</v>
      </c>
      <c r="S1011" s="638"/>
      <c r="T1011" s="980"/>
      <c r="U1011" s="980"/>
      <c r="V1011" s="638"/>
      <c r="W1011" s="982">
        <f t="shared" si="330"/>
        <v>0</v>
      </c>
      <c r="X1011" s="982">
        <f t="shared" si="331"/>
        <v>-46126</v>
      </c>
      <c r="Y1011" s="638"/>
      <c r="Z1011" s="980"/>
      <c r="AA1011" s="984">
        <f t="shared" si="332"/>
        <v>0</v>
      </c>
      <c r="AB1011" s="1028"/>
      <c r="AC1011" s="1020"/>
      <c r="AD1011" s="994"/>
      <c r="AE1011" s="994"/>
      <c r="AF1011" s="994"/>
      <c r="AG1011" s="994"/>
    </row>
    <row r="1012" ht="13.5" hidden="1" customHeight="1">
      <c r="A1012" s="1081" t="b">
        <v>0</v>
      </c>
      <c r="B1012" s="635" t="s">
        <v>138</v>
      </c>
      <c r="C1012" s="635" t="s">
        <v>134</v>
      </c>
      <c r="D1012" s="629" t="s">
        <v>864</v>
      </c>
      <c r="E1012" s="629" t="s">
        <v>1333</v>
      </c>
      <c r="F1012" s="606">
        <v>46113.0</v>
      </c>
      <c r="G1012" s="920"/>
      <c r="H1012" s="1293" t="s">
        <v>2994</v>
      </c>
      <c r="I1012" s="629" t="s">
        <v>1862</v>
      </c>
      <c r="J1012" s="645" t="s">
        <v>190</v>
      </c>
      <c r="K1012" s="643">
        <v>0.0</v>
      </c>
      <c r="L1012" s="643">
        <v>0.0</v>
      </c>
      <c r="M1012" s="1076"/>
      <c r="N1012" s="610"/>
      <c r="O1012" s="809"/>
      <c r="P1012" s="639">
        <v>46093.0</v>
      </c>
      <c r="Q1012" s="639">
        <v>46128.0</v>
      </c>
      <c r="R1012" s="636">
        <f t="shared" si="329"/>
        <v>35</v>
      </c>
      <c r="S1012" s="638"/>
      <c r="T1012" s="980">
        <f>S1012-P1012</f>
        <v>-46093</v>
      </c>
      <c r="U1012" s="980">
        <f t="shared" ref="U1012:U1025" si="333">S1012-Q1012</f>
        <v>-46128</v>
      </c>
      <c r="V1012" s="638"/>
      <c r="W1012" s="982">
        <f t="shared" si="330"/>
        <v>0</v>
      </c>
      <c r="X1012" s="982">
        <f t="shared" si="331"/>
        <v>-46093</v>
      </c>
      <c r="Y1012" s="638"/>
      <c r="Z1012" s="980">
        <f t="shared" ref="Z1012:Z1014" si="334">Y1012-P1012</f>
        <v>-46093</v>
      </c>
      <c r="AA1012" s="984">
        <f t="shared" si="332"/>
        <v>0</v>
      </c>
      <c r="AB1012" s="1028"/>
      <c r="AC1012" s="967"/>
      <c r="AD1012" s="994"/>
      <c r="AE1012" s="1023"/>
      <c r="AF1012" s="994"/>
      <c r="AG1012" s="994"/>
    </row>
    <row r="1013" ht="13.5" hidden="1" customHeight="1">
      <c r="A1013" s="1081" t="b">
        <v>0</v>
      </c>
      <c r="B1013" s="635" t="s">
        <v>138</v>
      </c>
      <c r="C1013" s="635" t="s">
        <v>114</v>
      </c>
      <c r="D1013" s="492" t="s">
        <v>864</v>
      </c>
      <c r="E1013" s="492" t="s">
        <v>1608</v>
      </c>
      <c r="F1013" s="606">
        <v>46113.0</v>
      </c>
      <c r="G1013" s="910"/>
      <c r="H1013" s="704" t="s">
        <v>2995</v>
      </c>
      <c r="I1013" s="492" t="s">
        <v>1934</v>
      </c>
      <c r="J1013" s="492" t="s">
        <v>190</v>
      </c>
      <c r="K1013" s="643">
        <v>0.0</v>
      </c>
      <c r="L1013" s="643">
        <v>0.0</v>
      </c>
      <c r="M1013" s="1076"/>
      <c r="N1013" s="610"/>
      <c r="O1013" s="809" t="s">
        <v>2996</v>
      </c>
      <c r="P1013" s="639">
        <v>46125.0</v>
      </c>
      <c r="Q1013" s="639">
        <v>46130.0</v>
      </c>
      <c r="R1013" s="636">
        <f t="shared" si="329"/>
        <v>5</v>
      </c>
      <c r="S1013" s="638"/>
      <c r="T1013" s="980"/>
      <c r="U1013" s="980">
        <f t="shared" si="333"/>
        <v>-46130</v>
      </c>
      <c r="V1013" s="638"/>
      <c r="W1013" s="982">
        <f t="shared" si="330"/>
        <v>0</v>
      </c>
      <c r="X1013" s="982">
        <f t="shared" si="331"/>
        <v>-46125</v>
      </c>
      <c r="Y1013" s="638"/>
      <c r="Z1013" s="980">
        <f t="shared" si="334"/>
        <v>-46125</v>
      </c>
      <c r="AA1013" s="984">
        <f t="shared" si="332"/>
        <v>0</v>
      </c>
      <c r="AB1013" s="1028"/>
      <c r="AC1013" s="967"/>
      <c r="AD1013" s="994"/>
      <c r="AE1013" s="1023"/>
      <c r="AF1013" s="994"/>
      <c r="AG1013" s="994"/>
    </row>
    <row r="1014" ht="13.5" hidden="1" customHeight="1">
      <c r="A1014" s="1081" t="b">
        <v>0</v>
      </c>
      <c r="B1014" s="635" t="s">
        <v>138</v>
      </c>
      <c r="C1014" s="635" t="s">
        <v>134</v>
      </c>
      <c r="D1014" s="629" t="s">
        <v>864</v>
      </c>
      <c r="E1014" s="629" t="s">
        <v>1333</v>
      </c>
      <c r="F1014" s="606">
        <v>46113.0</v>
      </c>
      <c r="G1014" s="920"/>
      <c r="H1014" s="1293" t="s">
        <v>2997</v>
      </c>
      <c r="I1014" s="629" t="s">
        <v>2998</v>
      </c>
      <c r="J1014" s="629" t="s">
        <v>190</v>
      </c>
      <c r="K1014" s="643">
        <v>0.0</v>
      </c>
      <c r="L1014" s="643">
        <v>0.0</v>
      </c>
      <c r="M1014" s="1076"/>
      <c r="N1014" s="610"/>
      <c r="O1014" s="809"/>
      <c r="P1014" s="639">
        <v>46122.0</v>
      </c>
      <c r="Q1014" s="639">
        <v>46132.0</v>
      </c>
      <c r="R1014" s="636">
        <f t="shared" si="329"/>
        <v>10</v>
      </c>
      <c r="S1014" s="638"/>
      <c r="T1014" s="980">
        <f t="shared" ref="T1014:T1025" si="335">S1014-P1014</f>
        <v>-46122</v>
      </c>
      <c r="U1014" s="980">
        <f t="shared" si="333"/>
        <v>-46132</v>
      </c>
      <c r="V1014" s="638"/>
      <c r="W1014" s="982">
        <f t="shared" si="330"/>
        <v>0</v>
      </c>
      <c r="X1014" s="982">
        <f t="shared" si="331"/>
        <v>-46122</v>
      </c>
      <c r="Y1014" s="638"/>
      <c r="Z1014" s="980">
        <f t="shared" si="334"/>
        <v>-46122</v>
      </c>
      <c r="AA1014" s="984">
        <f t="shared" si="332"/>
        <v>0</v>
      </c>
      <c r="AB1014" s="1028"/>
      <c r="AC1014" s="967"/>
      <c r="AD1014" s="994"/>
      <c r="AE1014" s="1023"/>
      <c r="AF1014" s="994"/>
      <c r="AG1014" s="994"/>
    </row>
    <row r="1015" ht="13.5" hidden="1" customHeight="1">
      <c r="A1015" s="604" t="b">
        <v>0</v>
      </c>
      <c r="B1015" s="492" t="s">
        <v>135</v>
      </c>
      <c r="C1015" s="492" t="s">
        <v>134</v>
      </c>
      <c r="D1015" s="492" t="s">
        <v>408</v>
      </c>
      <c r="E1015" s="492" t="s">
        <v>1608</v>
      </c>
      <c r="F1015" s="606">
        <v>46143.0</v>
      </c>
      <c r="G1015" s="860" t="s">
        <v>1303</v>
      </c>
      <c r="H1015" s="617" t="s">
        <v>2884</v>
      </c>
      <c r="I1015" s="492" t="s">
        <v>2885</v>
      </c>
      <c r="J1015" s="492" t="s">
        <v>190</v>
      </c>
      <c r="K1015" s="643">
        <v>0.0</v>
      </c>
      <c r="L1015" s="643">
        <v>0.0</v>
      </c>
      <c r="M1015" s="688"/>
      <c r="N1015" s="613"/>
      <c r="O1015" s="1072"/>
      <c r="P1015" s="610">
        <v>46157.0</v>
      </c>
      <c r="Q1015" s="610">
        <v>46161.0</v>
      </c>
      <c r="R1015" s="612">
        <f t="shared" si="329"/>
        <v>4</v>
      </c>
      <c r="S1015" s="613"/>
      <c r="T1015" s="612">
        <f t="shared" si="335"/>
        <v>-46157</v>
      </c>
      <c r="U1015" s="980">
        <f t="shared" si="333"/>
        <v>-46161</v>
      </c>
      <c r="V1015" s="613"/>
      <c r="W1015" s="982">
        <f t="shared" si="330"/>
        <v>0</v>
      </c>
      <c r="X1015" s="982">
        <f t="shared" si="331"/>
        <v>-46157</v>
      </c>
      <c r="Y1015" s="612">
        <f>V1015-P1015</f>
        <v>-46157</v>
      </c>
      <c r="Z1015" s="616"/>
      <c r="AA1015" s="878"/>
      <c r="AB1015" s="901"/>
      <c r="AC1015" s="1051" t="s">
        <v>2886</v>
      </c>
      <c r="AD1015" s="71"/>
      <c r="AE1015" s="71"/>
      <c r="AF1015" s="71"/>
      <c r="AG1015" s="59"/>
    </row>
    <row r="1016" ht="13.5" hidden="1" customHeight="1">
      <c r="A1016" s="604" t="b">
        <v>0</v>
      </c>
      <c r="B1016" s="492" t="s">
        <v>138</v>
      </c>
      <c r="C1016" s="492" t="s">
        <v>114</v>
      </c>
      <c r="D1016" s="629" t="s">
        <v>408</v>
      </c>
      <c r="E1016" s="629" t="s">
        <v>1369</v>
      </c>
      <c r="F1016" s="606">
        <v>46143.0</v>
      </c>
      <c r="G1016" s="860" t="s">
        <v>1305</v>
      </c>
      <c r="H1016" s="1206" t="s">
        <v>1977</v>
      </c>
      <c r="I1016" s="492" t="s">
        <v>1978</v>
      </c>
      <c r="J1016" s="492" t="s">
        <v>190</v>
      </c>
      <c r="K1016" s="643">
        <v>0.0</v>
      </c>
      <c r="L1016" s="643">
        <v>0.0</v>
      </c>
      <c r="M1016" s="622"/>
      <c r="N1016" s="610">
        <v>46160.0</v>
      </c>
      <c r="O1016" s="809" t="s">
        <v>2538</v>
      </c>
      <c r="P1016" s="610">
        <v>46153.0</v>
      </c>
      <c r="Q1016" s="610">
        <v>46154.0</v>
      </c>
      <c r="R1016" s="636">
        <f t="shared" si="329"/>
        <v>1</v>
      </c>
      <c r="S1016" s="613"/>
      <c r="T1016" s="612">
        <f t="shared" si="335"/>
        <v>-46153</v>
      </c>
      <c r="U1016" s="980">
        <f t="shared" si="333"/>
        <v>-46154</v>
      </c>
      <c r="V1016" s="613"/>
      <c r="W1016" s="982">
        <f t="shared" si="330"/>
        <v>0</v>
      </c>
      <c r="X1016" s="982">
        <f t="shared" si="331"/>
        <v>-46153</v>
      </c>
      <c r="Y1016" s="612"/>
      <c r="Z1016" s="616"/>
      <c r="AA1016" s="984">
        <f t="shared" ref="AA1016:AA1017" si="336">Y1016-V1016</f>
        <v>0</v>
      </c>
      <c r="AB1016" s="978"/>
      <c r="AC1016" s="1049"/>
      <c r="AD1016" s="71"/>
      <c r="AE1016" s="71"/>
      <c r="AF1016" s="71"/>
      <c r="AG1016" s="59"/>
    </row>
    <row r="1017" ht="13.5" hidden="1" customHeight="1">
      <c r="A1017" s="604" t="b">
        <v>0</v>
      </c>
      <c r="B1017" s="492" t="s">
        <v>136</v>
      </c>
      <c r="C1017" s="492" t="s">
        <v>114</v>
      </c>
      <c r="D1017" s="492" t="s">
        <v>408</v>
      </c>
      <c r="E1017" s="492" t="s">
        <v>1369</v>
      </c>
      <c r="F1017" s="606">
        <v>46143.0</v>
      </c>
      <c r="G1017" s="860" t="s">
        <v>1305</v>
      </c>
      <c r="H1017" s="492" t="s">
        <v>1963</v>
      </c>
      <c r="I1017" s="492" t="s">
        <v>1964</v>
      </c>
      <c r="J1017" s="492" t="s">
        <v>190</v>
      </c>
      <c r="K1017" s="643">
        <v>0.0</v>
      </c>
      <c r="L1017" s="643">
        <v>0.0</v>
      </c>
      <c r="M1017" s="622"/>
      <c r="N1017" s="613"/>
      <c r="O1017" s="1072"/>
      <c r="P1017" s="610">
        <v>46156.0</v>
      </c>
      <c r="Q1017" s="610">
        <v>46160.0</v>
      </c>
      <c r="R1017" s="612">
        <f t="shared" si="329"/>
        <v>4</v>
      </c>
      <c r="S1017" s="613"/>
      <c r="T1017" s="612">
        <f t="shared" si="335"/>
        <v>-46156</v>
      </c>
      <c r="U1017" s="980">
        <f t="shared" si="333"/>
        <v>-46160</v>
      </c>
      <c r="V1017" s="613"/>
      <c r="W1017" s="982">
        <f t="shared" si="330"/>
        <v>0</v>
      </c>
      <c r="X1017" s="982">
        <f t="shared" si="331"/>
        <v>-46156</v>
      </c>
      <c r="Y1017" s="612">
        <f t="shared" ref="Y1017:Y1018" si="337">V1017-P1017</f>
        <v>-46156</v>
      </c>
      <c r="Z1017" s="475"/>
      <c r="AA1017" s="984">
        <f t="shared" si="336"/>
        <v>-46156</v>
      </c>
      <c r="AB1017" s="978"/>
      <c r="AC1017" s="1051" t="s">
        <v>2999</v>
      </c>
      <c r="AD1017" s="71"/>
      <c r="AE1017" s="71"/>
      <c r="AF1017" s="71"/>
      <c r="AG1017" s="59"/>
    </row>
    <row r="1018" ht="13.5" hidden="1" customHeight="1">
      <c r="A1018" s="604" t="b">
        <v>0</v>
      </c>
      <c r="B1018" s="492" t="s">
        <v>138</v>
      </c>
      <c r="C1018" s="492" t="s">
        <v>134</v>
      </c>
      <c r="D1018" s="629" t="s">
        <v>408</v>
      </c>
      <c r="E1018" s="629" t="s">
        <v>1608</v>
      </c>
      <c r="F1018" s="606">
        <v>46143.0</v>
      </c>
      <c r="G1018" s="860" t="s">
        <v>1303</v>
      </c>
      <c r="H1018" s="617" t="s">
        <v>3000</v>
      </c>
      <c r="I1018" s="492" t="s">
        <v>1625</v>
      </c>
      <c r="J1018" s="629" t="s">
        <v>190</v>
      </c>
      <c r="K1018" s="643">
        <v>0.0</v>
      </c>
      <c r="L1018" s="643">
        <v>0.0</v>
      </c>
      <c r="M1018" s="622"/>
      <c r="N1018" s="610">
        <v>46157.0</v>
      </c>
      <c r="O1018" s="860" t="s">
        <v>3001</v>
      </c>
      <c r="P1018" s="610">
        <v>46154.0</v>
      </c>
      <c r="Q1018" s="610">
        <v>46157.0</v>
      </c>
      <c r="R1018" s="612">
        <f t="shared" si="329"/>
        <v>3</v>
      </c>
      <c r="S1018" s="613"/>
      <c r="T1018" s="612">
        <f t="shared" si="335"/>
        <v>-46154</v>
      </c>
      <c r="U1018" s="980">
        <f t="shared" si="333"/>
        <v>-46157</v>
      </c>
      <c r="V1018" s="613"/>
      <c r="W1018" s="982">
        <f t="shared" si="330"/>
        <v>0</v>
      </c>
      <c r="X1018" s="982">
        <f t="shared" si="331"/>
        <v>-46154</v>
      </c>
      <c r="Y1018" s="612">
        <f t="shared" si="337"/>
        <v>-46154</v>
      </c>
      <c r="Z1018" s="492"/>
      <c r="AA1018" s="878"/>
      <c r="AB1018" s="901"/>
      <c r="AC1018" s="1051" t="s">
        <v>3002</v>
      </c>
      <c r="AD1018" s="71"/>
      <c r="AE1018" s="71"/>
      <c r="AF1018" s="71"/>
      <c r="AG1018" s="59"/>
    </row>
    <row r="1019" ht="13.5" hidden="1" customHeight="1">
      <c r="A1019" s="604" t="b">
        <v>0</v>
      </c>
      <c r="B1019" s="492" t="s">
        <v>113</v>
      </c>
      <c r="C1019" s="492" t="s">
        <v>114</v>
      </c>
      <c r="D1019" s="492" t="s">
        <v>1119</v>
      </c>
      <c r="E1019" s="492" t="s">
        <v>1333</v>
      </c>
      <c r="F1019" s="606">
        <v>46113.0</v>
      </c>
      <c r="G1019" s="860"/>
      <c r="H1019" s="924" t="s">
        <v>2857</v>
      </c>
      <c r="I1019" s="924" t="s">
        <v>1445</v>
      </c>
      <c r="J1019" s="924" t="s">
        <v>190</v>
      </c>
      <c r="K1019" s="618">
        <v>0.0</v>
      </c>
      <c r="L1019" s="618">
        <v>0.0</v>
      </c>
      <c r="M1019" s="622"/>
      <c r="N1019" s="610">
        <v>46091.0</v>
      </c>
      <c r="O1019" s="860" t="s">
        <v>3003</v>
      </c>
      <c r="P1019" s="610">
        <v>46006.0</v>
      </c>
      <c r="Q1019" s="610">
        <v>46008.0</v>
      </c>
      <c r="R1019" s="980">
        <f t="shared" si="329"/>
        <v>2</v>
      </c>
      <c r="S1019" s="613"/>
      <c r="T1019" s="980">
        <f t="shared" si="335"/>
        <v>-46006</v>
      </c>
      <c r="U1019" s="980">
        <f t="shared" si="333"/>
        <v>-46008</v>
      </c>
      <c r="V1019" s="1080"/>
      <c r="W1019" s="982">
        <f t="shared" si="330"/>
        <v>0</v>
      </c>
      <c r="X1019" s="982">
        <f t="shared" si="331"/>
        <v>-46006</v>
      </c>
      <c r="Y1019" s="613"/>
      <c r="Z1019" s="980">
        <f t="shared" ref="Z1019:Z1020" si="338">Y1019-P1019</f>
        <v>-46006</v>
      </c>
      <c r="AA1019" s="984">
        <f t="shared" ref="AA1019:AA1021" si="339">Y1019-V1019</f>
        <v>0</v>
      </c>
      <c r="AB1019" s="715"/>
      <c r="AC1019" s="970" t="s">
        <v>3004</v>
      </c>
      <c r="AD1019" s="1294"/>
      <c r="AE1019" s="994"/>
      <c r="AF1019" s="1294"/>
      <c r="AG1019" s="1295"/>
    </row>
    <row r="1020" ht="13.5" hidden="1" customHeight="1">
      <c r="A1020" s="667" t="b">
        <v>0</v>
      </c>
      <c r="B1020" s="635" t="s">
        <v>136</v>
      </c>
      <c r="C1020" s="635" t="s">
        <v>114</v>
      </c>
      <c r="D1020" s="629" t="s">
        <v>1119</v>
      </c>
      <c r="E1020" s="629" t="s">
        <v>1511</v>
      </c>
      <c r="F1020" s="628">
        <v>46113.0</v>
      </c>
      <c r="G1020" s="920"/>
      <c r="H1020" s="704" t="s">
        <v>3005</v>
      </c>
      <c r="I1020" s="629" t="s">
        <v>2177</v>
      </c>
      <c r="J1020" s="645" t="s">
        <v>190</v>
      </c>
      <c r="K1020" s="643">
        <v>0.0</v>
      </c>
      <c r="L1020" s="643">
        <v>0.0</v>
      </c>
      <c r="M1020" s="622"/>
      <c r="N1020" s="639"/>
      <c r="O1020" s="945" t="s">
        <v>3006</v>
      </c>
      <c r="P1020" s="639">
        <v>46080.0</v>
      </c>
      <c r="Q1020" s="639">
        <v>46086.0</v>
      </c>
      <c r="R1020" s="636">
        <f t="shared" si="329"/>
        <v>6</v>
      </c>
      <c r="S1020" s="638"/>
      <c r="T1020" s="980">
        <f t="shared" si="335"/>
        <v>-46080</v>
      </c>
      <c r="U1020" s="980">
        <f t="shared" si="333"/>
        <v>-46086</v>
      </c>
      <c r="V1020" s="638"/>
      <c r="W1020" s="982">
        <f t="shared" si="330"/>
        <v>0</v>
      </c>
      <c r="X1020" s="982">
        <f t="shared" si="331"/>
        <v>-46080</v>
      </c>
      <c r="Y1020" s="638"/>
      <c r="Z1020" s="980">
        <f t="shared" si="338"/>
        <v>-46080</v>
      </c>
      <c r="AA1020" s="984">
        <f t="shared" si="339"/>
        <v>0</v>
      </c>
      <c r="AB1020" s="1028"/>
      <c r="AC1020" s="967" t="s">
        <v>3007</v>
      </c>
      <c r="AD1020" s="994"/>
      <c r="AE1020" s="994"/>
      <c r="AF1020" s="994"/>
      <c r="AG1020" s="994"/>
    </row>
    <row r="1021" ht="13.5" hidden="1" customHeight="1">
      <c r="A1021" s="604" t="b">
        <v>0</v>
      </c>
      <c r="B1021" s="492" t="s">
        <v>138</v>
      </c>
      <c r="C1021" s="492" t="s">
        <v>134</v>
      </c>
      <c r="D1021" s="492" t="s">
        <v>408</v>
      </c>
      <c r="E1021" s="492" t="s">
        <v>1369</v>
      </c>
      <c r="F1021" s="606">
        <v>46143.0</v>
      </c>
      <c r="G1021" s="860" t="s">
        <v>1305</v>
      </c>
      <c r="H1021" s="924" t="s">
        <v>1968</v>
      </c>
      <c r="I1021" s="924" t="s">
        <v>1969</v>
      </c>
      <c r="J1021" s="492" t="s">
        <v>190</v>
      </c>
      <c r="K1021" s="643">
        <v>0.0</v>
      </c>
      <c r="L1021" s="643">
        <v>0.0</v>
      </c>
      <c r="M1021" s="692"/>
      <c r="N1021" s="610"/>
      <c r="O1021" s="860"/>
      <c r="P1021" s="610">
        <v>46153.0</v>
      </c>
      <c r="Q1021" s="610">
        <v>46160.0</v>
      </c>
      <c r="R1021" s="636">
        <f t="shared" si="329"/>
        <v>7</v>
      </c>
      <c r="S1021" s="613"/>
      <c r="T1021" s="612">
        <f t="shared" si="335"/>
        <v>-46153</v>
      </c>
      <c r="U1021" s="612">
        <f t="shared" si="333"/>
        <v>-46160</v>
      </c>
      <c r="V1021" s="613"/>
      <c r="W1021" s="982">
        <f t="shared" si="330"/>
        <v>0</v>
      </c>
      <c r="X1021" s="982">
        <f t="shared" si="331"/>
        <v>-46153</v>
      </c>
      <c r="Y1021" s="612">
        <f t="shared" ref="Y1021:Y1022" si="340">V1021-P1021</f>
        <v>-46153</v>
      </c>
      <c r="Z1021" s="684"/>
      <c r="AA1021" s="984">
        <f t="shared" si="339"/>
        <v>-46153</v>
      </c>
      <c r="AB1021" s="1296" t="s">
        <v>2118</v>
      </c>
      <c r="AC1021" s="1051" t="s">
        <v>3008</v>
      </c>
      <c r="AD1021" s="71"/>
      <c r="AE1021" s="71"/>
      <c r="AF1021" s="71"/>
      <c r="AG1021" s="59"/>
    </row>
    <row r="1022" ht="13.5" hidden="1" customHeight="1">
      <c r="A1022" s="604" t="b">
        <v>0</v>
      </c>
      <c r="B1022" s="492" t="s">
        <v>138</v>
      </c>
      <c r="C1022" s="492" t="s">
        <v>114</v>
      </c>
      <c r="D1022" s="629" t="s">
        <v>408</v>
      </c>
      <c r="E1022" s="629" t="s">
        <v>3009</v>
      </c>
      <c r="F1022" s="1053">
        <v>46143.0</v>
      </c>
      <c r="G1022" s="860" t="s">
        <v>1305</v>
      </c>
      <c r="H1022" s="617" t="s">
        <v>3010</v>
      </c>
      <c r="I1022" s="492" t="s">
        <v>3011</v>
      </c>
      <c r="J1022" s="492" t="s">
        <v>190</v>
      </c>
      <c r="K1022" s="643">
        <v>0.0</v>
      </c>
      <c r="L1022" s="643">
        <v>0.0</v>
      </c>
      <c r="M1022" s="622"/>
      <c r="N1022" s="613"/>
      <c r="O1022" s="1072"/>
      <c r="P1022" s="610">
        <v>46157.0</v>
      </c>
      <c r="Q1022" s="610">
        <v>46158.0</v>
      </c>
      <c r="R1022" s="612">
        <f t="shared" si="329"/>
        <v>1</v>
      </c>
      <c r="S1022" s="613"/>
      <c r="T1022" s="612">
        <f t="shared" si="335"/>
        <v>-46157</v>
      </c>
      <c r="U1022" s="612">
        <f t="shared" si="333"/>
        <v>-46158</v>
      </c>
      <c r="V1022" s="613"/>
      <c r="W1022" s="982">
        <f t="shared" si="330"/>
        <v>0</v>
      </c>
      <c r="X1022" s="982">
        <f t="shared" si="331"/>
        <v>-46157</v>
      </c>
      <c r="Y1022" s="612">
        <f t="shared" si="340"/>
        <v>-46157</v>
      </c>
      <c r="Z1022" s="620"/>
      <c r="AA1022" s="124"/>
      <c r="AB1022" s="901" t="s">
        <v>2118</v>
      </c>
      <c r="AC1022" s="1051" t="s">
        <v>3012</v>
      </c>
      <c r="AD1022" s="71"/>
      <c r="AE1022" s="71"/>
      <c r="AF1022" s="71"/>
      <c r="AG1022" s="59"/>
    </row>
    <row r="1023" ht="13.5" hidden="1" customHeight="1">
      <c r="A1023" s="985" t="b">
        <v>0</v>
      </c>
      <c r="B1023" s="986" t="s">
        <v>135</v>
      </c>
      <c r="C1023" s="986" t="s">
        <v>114</v>
      </c>
      <c r="D1023" s="492" t="s">
        <v>1119</v>
      </c>
      <c r="E1023" s="649" t="s">
        <v>1333</v>
      </c>
      <c r="F1023" s="606">
        <v>46113.0</v>
      </c>
      <c r="G1023" s="860" t="s">
        <v>1303</v>
      </c>
      <c r="H1023" s="959" t="s">
        <v>1651</v>
      </c>
      <c r="I1023" s="649" t="s">
        <v>1652</v>
      </c>
      <c r="J1023" s="649" t="s">
        <v>190</v>
      </c>
      <c r="K1023" s="987">
        <v>0.0</v>
      </c>
      <c r="L1023" s="987">
        <v>0.0</v>
      </c>
      <c r="M1023" s="622"/>
      <c r="N1023" s="639"/>
      <c r="O1023" s="945" t="s">
        <v>3013</v>
      </c>
      <c r="P1023" s="988">
        <v>46083.0</v>
      </c>
      <c r="Q1023" s="988">
        <v>46097.0</v>
      </c>
      <c r="R1023" s="636">
        <f t="shared" si="329"/>
        <v>14</v>
      </c>
      <c r="S1023" s="988">
        <v>46097.0</v>
      </c>
      <c r="T1023" s="980">
        <f t="shared" si="335"/>
        <v>14</v>
      </c>
      <c r="U1023" s="980">
        <f t="shared" si="333"/>
        <v>0</v>
      </c>
      <c r="V1023" s="1107"/>
      <c r="W1023" s="982">
        <f t="shared" si="330"/>
        <v>-46097</v>
      </c>
      <c r="X1023" s="982">
        <f t="shared" si="331"/>
        <v>-46083</v>
      </c>
      <c r="Y1023" s="1107"/>
      <c r="Z1023" s="980">
        <f t="shared" ref="Z1023:Z1024" si="341">Y1023-P1023</f>
        <v>-46083</v>
      </c>
      <c r="AA1023" s="984">
        <f t="shared" ref="AA1023:AA1024" si="342">Y1023-V1023</f>
        <v>0</v>
      </c>
      <c r="AB1023" s="1032"/>
      <c r="AC1023" s="1009" t="s">
        <v>3014</v>
      </c>
      <c r="AD1023" s="1010"/>
      <c r="AE1023" s="994"/>
      <c r="AF1023" s="1010"/>
      <c r="AG1023" s="1010"/>
    </row>
    <row r="1024" ht="13.5" hidden="1" customHeight="1">
      <c r="A1024" s="667" t="b">
        <v>0</v>
      </c>
      <c r="B1024" s="635" t="s">
        <v>135</v>
      </c>
      <c r="C1024" s="635" t="s">
        <v>114</v>
      </c>
      <c r="D1024" s="629" t="s">
        <v>1119</v>
      </c>
      <c r="E1024" s="629" t="s">
        <v>1333</v>
      </c>
      <c r="F1024" s="628">
        <v>46113.0</v>
      </c>
      <c r="G1024" s="902" t="s">
        <v>1304</v>
      </c>
      <c r="H1024" s="704" t="s">
        <v>1651</v>
      </c>
      <c r="I1024" s="629" t="s">
        <v>1652</v>
      </c>
      <c r="J1024" s="645" t="s">
        <v>190</v>
      </c>
      <c r="K1024" s="643">
        <v>0.0</v>
      </c>
      <c r="L1024" s="643">
        <v>0.0</v>
      </c>
      <c r="M1024" s="622"/>
      <c r="N1024" s="639"/>
      <c r="O1024" s="945" t="s">
        <v>3013</v>
      </c>
      <c r="P1024" s="639">
        <v>46083.0</v>
      </c>
      <c r="Q1024" s="639">
        <v>46097.0</v>
      </c>
      <c r="R1024" s="636">
        <f t="shared" si="329"/>
        <v>14</v>
      </c>
      <c r="S1024" s="639">
        <v>46097.0</v>
      </c>
      <c r="T1024" s="980">
        <f t="shared" si="335"/>
        <v>14</v>
      </c>
      <c r="U1024" s="980">
        <f t="shared" si="333"/>
        <v>0</v>
      </c>
      <c r="V1024" s="638"/>
      <c r="W1024" s="982">
        <f t="shared" si="330"/>
        <v>-46097</v>
      </c>
      <c r="X1024" s="982">
        <f t="shared" si="331"/>
        <v>-46083</v>
      </c>
      <c r="Y1024" s="638"/>
      <c r="Z1024" s="980">
        <f t="shared" si="341"/>
        <v>-46083</v>
      </c>
      <c r="AA1024" s="984">
        <f t="shared" si="342"/>
        <v>0</v>
      </c>
      <c r="AB1024" s="1028"/>
      <c r="AC1024" s="967" t="s">
        <v>3014</v>
      </c>
      <c r="AD1024" s="994"/>
      <c r="AE1024" s="994"/>
      <c r="AF1024" s="994"/>
      <c r="AG1024" s="994"/>
    </row>
    <row r="1025" ht="13.5" hidden="1" customHeight="1">
      <c r="A1025" s="604" t="b">
        <v>0</v>
      </c>
      <c r="B1025" s="492" t="s">
        <v>138</v>
      </c>
      <c r="C1025" s="492" t="s">
        <v>134</v>
      </c>
      <c r="D1025" s="492" t="s">
        <v>408</v>
      </c>
      <c r="E1025" s="492" t="s">
        <v>1608</v>
      </c>
      <c r="F1025" s="606">
        <v>46143.0</v>
      </c>
      <c r="G1025" s="860" t="s">
        <v>1304</v>
      </c>
      <c r="H1025" s="617" t="s">
        <v>3000</v>
      </c>
      <c r="I1025" s="492" t="s">
        <v>1625</v>
      </c>
      <c r="J1025" s="492" t="s">
        <v>190</v>
      </c>
      <c r="K1025" s="643">
        <v>0.0</v>
      </c>
      <c r="L1025" s="643">
        <v>0.0</v>
      </c>
      <c r="M1025" s="622"/>
      <c r="N1025" s="610">
        <v>46157.0</v>
      </c>
      <c r="O1025" s="860" t="s">
        <v>3001</v>
      </c>
      <c r="P1025" s="610">
        <v>46154.0</v>
      </c>
      <c r="Q1025" s="610">
        <v>46157.0</v>
      </c>
      <c r="R1025" s="612">
        <f t="shared" si="329"/>
        <v>3</v>
      </c>
      <c r="S1025" s="613"/>
      <c r="T1025" s="612">
        <f t="shared" si="335"/>
        <v>-46154</v>
      </c>
      <c r="U1025" s="980">
        <f t="shared" si="333"/>
        <v>-46157</v>
      </c>
      <c r="V1025" s="613"/>
      <c r="W1025" s="982">
        <f t="shared" si="330"/>
        <v>0</v>
      </c>
      <c r="X1025" s="982">
        <f t="shared" si="331"/>
        <v>-46154</v>
      </c>
      <c r="Y1025" s="612">
        <f>V1025-P1025</f>
        <v>-46154</v>
      </c>
      <c r="Z1025" s="492"/>
      <c r="AA1025" s="878"/>
      <c r="AB1025" s="901"/>
      <c r="AC1025" s="1051" t="s">
        <v>3002</v>
      </c>
      <c r="AD1025" s="71"/>
      <c r="AE1025" s="71"/>
      <c r="AF1025" s="71"/>
      <c r="AG1025" s="59"/>
    </row>
    <row r="1026" ht="13.5" hidden="1" customHeight="1">
      <c r="A1026" s="667" t="b">
        <v>0</v>
      </c>
      <c r="B1026" s="635" t="s">
        <v>135</v>
      </c>
      <c r="C1026" s="635" t="s">
        <v>134</v>
      </c>
      <c r="D1026" s="629" t="s">
        <v>368</v>
      </c>
      <c r="E1026" s="629" t="s">
        <v>1369</v>
      </c>
      <c r="F1026" s="606">
        <v>46113.0</v>
      </c>
      <c r="G1026" s="920"/>
      <c r="H1026" s="704" t="s">
        <v>3015</v>
      </c>
      <c r="I1026" s="629" t="s">
        <v>1335</v>
      </c>
      <c r="J1026" s="629" t="s">
        <v>190</v>
      </c>
      <c r="K1026" s="643">
        <v>0.0</v>
      </c>
      <c r="L1026" s="643">
        <v>0.0</v>
      </c>
      <c r="M1026" s="1076"/>
      <c r="N1026" s="610"/>
      <c r="O1026" s="809"/>
      <c r="P1026" s="639">
        <v>46129.0</v>
      </c>
      <c r="Q1026" s="639">
        <v>46136.0</v>
      </c>
      <c r="R1026" s="636">
        <f t="shared" si="329"/>
        <v>7</v>
      </c>
      <c r="S1026" s="638"/>
      <c r="T1026" s="980"/>
      <c r="U1026" s="980"/>
      <c r="V1026" s="638"/>
      <c r="W1026" s="982">
        <f t="shared" si="330"/>
        <v>0</v>
      </c>
      <c r="X1026" s="982">
        <f t="shared" si="331"/>
        <v>-46129</v>
      </c>
      <c r="Y1026" s="638"/>
      <c r="Z1026" s="980"/>
      <c r="AA1026" s="984">
        <f t="shared" ref="AA1026:AA1032" si="343">Y1026-V1026</f>
        <v>0</v>
      </c>
      <c r="AB1026" s="1028"/>
      <c r="AC1026" s="967" t="s">
        <v>3016</v>
      </c>
      <c r="AD1026" s="994"/>
      <c r="AE1026" s="994"/>
      <c r="AF1026" s="994"/>
      <c r="AG1026" s="994"/>
    </row>
    <row r="1027" ht="13.5" hidden="1" customHeight="1">
      <c r="A1027" s="667" t="b">
        <v>0</v>
      </c>
      <c r="B1027" s="635" t="s">
        <v>138</v>
      </c>
      <c r="C1027" s="635" t="s">
        <v>134</v>
      </c>
      <c r="D1027" s="492" t="s">
        <v>368</v>
      </c>
      <c r="E1027" s="492" t="s">
        <v>1333</v>
      </c>
      <c r="F1027" s="606">
        <v>46113.0</v>
      </c>
      <c r="G1027" s="910"/>
      <c r="H1027" s="704" t="s">
        <v>3017</v>
      </c>
      <c r="I1027" s="492" t="s">
        <v>2914</v>
      </c>
      <c r="J1027" s="492" t="s">
        <v>190</v>
      </c>
      <c r="K1027" s="643">
        <v>0.0</v>
      </c>
      <c r="L1027" s="643">
        <v>0.0</v>
      </c>
      <c r="M1027" s="1076"/>
      <c r="N1027" s="610"/>
      <c r="O1027" s="809"/>
      <c r="P1027" s="639">
        <v>46118.0</v>
      </c>
      <c r="Q1027" s="639">
        <v>46126.0</v>
      </c>
      <c r="R1027" s="636">
        <f t="shared" si="329"/>
        <v>8</v>
      </c>
      <c r="S1027" s="638"/>
      <c r="T1027" s="980">
        <f>S1027-P1027</f>
        <v>-46118</v>
      </c>
      <c r="U1027" s="980">
        <f>S1027-Q1027</f>
        <v>-46126</v>
      </c>
      <c r="V1027" s="638"/>
      <c r="W1027" s="982">
        <f t="shared" si="330"/>
        <v>0</v>
      </c>
      <c r="X1027" s="982">
        <f t="shared" si="331"/>
        <v>-46118</v>
      </c>
      <c r="Y1027" s="638"/>
      <c r="Z1027" s="980">
        <f>Y1027-P1027</f>
        <v>-46118</v>
      </c>
      <c r="AA1027" s="984">
        <f t="shared" si="343"/>
        <v>0</v>
      </c>
      <c r="AB1027" s="1028"/>
      <c r="AC1027" s="967"/>
      <c r="AD1027" s="994"/>
      <c r="AE1027" s="994"/>
      <c r="AF1027" s="994"/>
      <c r="AG1027" s="994"/>
    </row>
    <row r="1028" ht="13.5" hidden="1" customHeight="1">
      <c r="A1028" s="667" t="b">
        <v>0</v>
      </c>
      <c r="B1028" s="635" t="s">
        <v>138</v>
      </c>
      <c r="C1028" s="635" t="s">
        <v>114</v>
      </c>
      <c r="D1028" s="492" t="s">
        <v>368</v>
      </c>
      <c r="E1028" s="492" t="s">
        <v>2388</v>
      </c>
      <c r="F1028" s="606">
        <v>46113.0</v>
      </c>
      <c r="G1028" s="910"/>
      <c r="H1028" s="704" t="s">
        <v>3018</v>
      </c>
      <c r="I1028" s="492" t="s">
        <v>1671</v>
      </c>
      <c r="J1028" s="492" t="s">
        <v>190</v>
      </c>
      <c r="K1028" s="643">
        <v>0.0</v>
      </c>
      <c r="L1028" s="643">
        <v>0.0</v>
      </c>
      <c r="M1028" s="1076"/>
      <c r="N1028" s="610"/>
      <c r="O1028" s="799"/>
      <c r="P1028" s="639">
        <v>46133.0</v>
      </c>
      <c r="Q1028" s="639">
        <v>46134.0</v>
      </c>
      <c r="R1028" s="636">
        <f t="shared" si="329"/>
        <v>1</v>
      </c>
      <c r="S1028" s="638"/>
      <c r="T1028" s="612"/>
      <c r="U1028" s="612"/>
      <c r="V1028" s="638"/>
      <c r="W1028" s="900">
        <f t="shared" si="330"/>
        <v>0</v>
      </c>
      <c r="X1028" s="900">
        <f t="shared" si="331"/>
        <v>-46133</v>
      </c>
      <c r="Y1028" s="638"/>
      <c r="Z1028" s="612"/>
      <c r="AA1028" s="741">
        <f t="shared" si="343"/>
        <v>0</v>
      </c>
      <c r="AB1028" s="1221"/>
      <c r="AC1028" s="967" t="s">
        <v>3019</v>
      </c>
      <c r="AE1028" s="994"/>
      <c r="AF1028" s="994"/>
      <c r="AG1028" s="994"/>
    </row>
    <row r="1029" ht="13.5" hidden="1" customHeight="1">
      <c r="A1029" s="667" t="b">
        <v>0</v>
      </c>
      <c r="B1029" s="635" t="s">
        <v>135</v>
      </c>
      <c r="C1029" s="635" t="s">
        <v>134</v>
      </c>
      <c r="D1029" s="605" t="s">
        <v>368</v>
      </c>
      <c r="E1029" s="605" t="s">
        <v>1369</v>
      </c>
      <c r="F1029" s="606">
        <v>46113.0</v>
      </c>
      <c r="G1029" s="1297"/>
      <c r="H1029" s="704" t="s">
        <v>3020</v>
      </c>
      <c r="I1029" s="605" t="s">
        <v>3021</v>
      </c>
      <c r="J1029" s="605" t="s">
        <v>190</v>
      </c>
      <c r="K1029" s="643">
        <v>0.0</v>
      </c>
      <c r="L1029" s="643">
        <v>0.0</v>
      </c>
      <c r="M1029" s="1076"/>
      <c r="N1029" s="610"/>
      <c r="O1029" s="809"/>
      <c r="P1029" s="639">
        <v>46134.0</v>
      </c>
      <c r="Q1029" s="639">
        <v>46135.0</v>
      </c>
      <c r="R1029" s="636">
        <f t="shared" si="329"/>
        <v>1</v>
      </c>
      <c r="S1029" s="638"/>
      <c r="T1029" s="980"/>
      <c r="U1029" s="980"/>
      <c r="V1029" s="638"/>
      <c r="W1029" s="982">
        <f t="shared" si="330"/>
        <v>0</v>
      </c>
      <c r="X1029" s="982">
        <f t="shared" si="331"/>
        <v>-46134</v>
      </c>
      <c r="Y1029" s="638"/>
      <c r="Z1029" s="980"/>
      <c r="AA1029" s="984">
        <f t="shared" si="343"/>
        <v>0</v>
      </c>
      <c r="AB1029" s="1028"/>
      <c r="AC1029" s="967" t="s">
        <v>3022</v>
      </c>
      <c r="AD1029" s="994"/>
      <c r="AE1029" s="994"/>
      <c r="AF1029" s="994"/>
      <c r="AG1029" s="994"/>
    </row>
    <row r="1030" ht="13.5" hidden="1" customHeight="1">
      <c r="A1030" s="604" t="b">
        <v>0</v>
      </c>
      <c r="B1030" s="492" t="s">
        <v>138</v>
      </c>
      <c r="C1030" s="492" t="s">
        <v>114</v>
      </c>
      <c r="D1030" s="671" t="s">
        <v>408</v>
      </c>
      <c r="E1030" s="605" t="s">
        <v>1369</v>
      </c>
      <c r="F1030" s="1053">
        <v>46143.0</v>
      </c>
      <c r="G1030" s="860" t="s">
        <v>1305</v>
      </c>
      <c r="H1030" s="710" t="s">
        <v>3023</v>
      </c>
      <c r="I1030" s="492" t="s">
        <v>3024</v>
      </c>
      <c r="J1030" s="492" t="s">
        <v>190</v>
      </c>
      <c r="K1030" s="643">
        <v>0.0</v>
      </c>
      <c r="L1030" s="643">
        <v>0.0</v>
      </c>
      <c r="M1030" s="622"/>
      <c r="N1030" s="610"/>
      <c r="O1030" s="809"/>
      <c r="P1030" s="610">
        <v>46150.0</v>
      </c>
      <c r="Q1030" s="610">
        <v>46157.0</v>
      </c>
      <c r="R1030" s="636">
        <f t="shared" si="329"/>
        <v>7</v>
      </c>
      <c r="S1030" s="613"/>
      <c r="T1030" s="612"/>
      <c r="U1030" s="612"/>
      <c r="V1030" s="613"/>
      <c r="W1030" s="982">
        <f t="shared" si="330"/>
        <v>0</v>
      </c>
      <c r="X1030" s="982">
        <f t="shared" si="331"/>
        <v>-46150</v>
      </c>
      <c r="Y1030" s="612"/>
      <c r="Z1030" s="616"/>
      <c r="AA1030" s="984">
        <f t="shared" si="343"/>
        <v>0</v>
      </c>
      <c r="AB1030" s="978"/>
      <c r="AC1030" s="773" t="s">
        <v>3025</v>
      </c>
      <c r="AD1030" s="878"/>
      <c r="AE1030" s="994"/>
      <c r="AF1030" s="878"/>
      <c r="AG1030" s="878"/>
    </row>
    <row r="1031" ht="13.5" hidden="1" customHeight="1">
      <c r="A1031" s="604" t="b">
        <v>0</v>
      </c>
      <c r="B1031" s="492" t="s">
        <v>136</v>
      </c>
      <c r="C1031" s="492" t="s">
        <v>134</v>
      </c>
      <c r="D1031" s="492" t="s">
        <v>408</v>
      </c>
      <c r="E1031" s="492" t="s">
        <v>1986</v>
      </c>
      <c r="F1031" s="1053">
        <v>46143.0</v>
      </c>
      <c r="G1031" s="860" t="s">
        <v>1305</v>
      </c>
      <c r="H1031" s="813" t="s">
        <v>3026</v>
      </c>
      <c r="I1031" s="492" t="s">
        <v>1335</v>
      </c>
      <c r="J1031" s="492" t="s">
        <v>190</v>
      </c>
      <c r="K1031" s="643">
        <v>0.0</v>
      </c>
      <c r="L1031" s="643">
        <v>0.0</v>
      </c>
      <c r="M1031" s="622"/>
      <c r="N1031" s="610"/>
      <c r="O1031" s="799"/>
      <c r="P1031" s="610">
        <v>46150.0</v>
      </c>
      <c r="Q1031" s="610">
        <v>46157.0</v>
      </c>
      <c r="R1031" s="636">
        <f t="shared" si="329"/>
        <v>7</v>
      </c>
      <c r="S1031" s="613"/>
      <c r="T1031" s="612"/>
      <c r="U1031" s="612"/>
      <c r="V1031" s="613"/>
      <c r="W1031" s="900">
        <f t="shared" si="330"/>
        <v>0</v>
      </c>
      <c r="X1031" s="900">
        <f t="shared" si="331"/>
        <v>-46150</v>
      </c>
      <c r="Y1031" s="612"/>
      <c r="Z1031" s="616"/>
      <c r="AA1031" s="984">
        <f t="shared" si="343"/>
        <v>0</v>
      </c>
      <c r="AB1031" s="978"/>
      <c r="AC1031" s="773" t="s">
        <v>3027</v>
      </c>
      <c r="AD1031" s="878"/>
      <c r="AE1031" s="994"/>
      <c r="AF1031" s="878"/>
      <c r="AG1031" s="878"/>
    </row>
    <row r="1032" ht="13.5" hidden="1" customHeight="1">
      <c r="A1032" s="667" t="b">
        <v>0</v>
      </c>
      <c r="B1032" s="635" t="s">
        <v>138</v>
      </c>
      <c r="C1032" s="635" t="s">
        <v>114</v>
      </c>
      <c r="D1032" s="605" t="s">
        <v>408</v>
      </c>
      <c r="E1032" s="605" t="s">
        <v>1421</v>
      </c>
      <c r="F1032" s="606">
        <v>46143.0</v>
      </c>
      <c r="G1032" s="1182" t="s">
        <v>1305</v>
      </c>
      <c r="H1032" s="704" t="s">
        <v>1960</v>
      </c>
      <c r="I1032" s="605" t="s">
        <v>1961</v>
      </c>
      <c r="J1032" s="605" t="s">
        <v>190</v>
      </c>
      <c r="K1032" s="643">
        <v>0.0</v>
      </c>
      <c r="L1032" s="643">
        <v>0.0</v>
      </c>
      <c r="M1032" s="1076"/>
      <c r="N1032" s="610"/>
      <c r="O1032" s="809"/>
      <c r="P1032" s="639">
        <v>46139.0</v>
      </c>
      <c r="Q1032" s="639">
        <v>46156.0</v>
      </c>
      <c r="R1032" s="636">
        <f t="shared" si="329"/>
        <v>17</v>
      </c>
      <c r="S1032" s="638"/>
      <c r="T1032" s="980"/>
      <c r="U1032" s="980"/>
      <c r="V1032" s="638"/>
      <c r="W1032" s="982">
        <f t="shared" si="330"/>
        <v>0</v>
      </c>
      <c r="X1032" s="982">
        <f t="shared" si="331"/>
        <v>-46139</v>
      </c>
      <c r="Y1032" s="638"/>
      <c r="Z1032" s="980"/>
      <c r="AA1032" s="984">
        <f t="shared" si="343"/>
        <v>0</v>
      </c>
      <c r="AB1032" s="993" t="s">
        <v>2118</v>
      </c>
      <c r="AC1032" s="967" t="s">
        <v>3028</v>
      </c>
      <c r="AD1032" s="994"/>
      <c r="AE1032" s="994"/>
      <c r="AF1032" s="994"/>
      <c r="AG1032" s="994"/>
    </row>
    <row r="1033" ht="13.5" hidden="1" customHeight="1">
      <c r="A1033" s="604" t="b">
        <v>0</v>
      </c>
      <c r="B1033" s="492" t="s">
        <v>136</v>
      </c>
      <c r="C1033" s="492" t="s">
        <v>134</v>
      </c>
      <c r="D1033" s="492" t="s">
        <v>408</v>
      </c>
      <c r="E1033" s="605" t="s">
        <v>1369</v>
      </c>
      <c r="F1033" s="606">
        <v>46143.0</v>
      </c>
      <c r="G1033" s="860" t="s">
        <v>1305</v>
      </c>
      <c r="H1033" s="617" t="s">
        <v>3029</v>
      </c>
      <c r="I1033" s="492" t="s">
        <v>1547</v>
      </c>
      <c r="J1033" s="492" t="s">
        <v>190</v>
      </c>
      <c r="K1033" s="643">
        <v>0.0</v>
      </c>
      <c r="L1033" s="643">
        <v>0.0</v>
      </c>
      <c r="M1033" s="622"/>
      <c r="N1033" s="613"/>
      <c r="O1033" s="860"/>
      <c r="P1033" s="610">
        <v>46155.0</v>
      </c>
      <c r="Q1033" s="610">
        <v>46156.0</v>
      </c>
      <c r="R1033" s="612">
        <f t="shared" si="329"/>
        <v>1</v>
      </c>
      <c r="S1033" s="613"/>
      <c r="T1033" s="612">
        <f>S1033-P1033</f>
        <v>-46155</v>
      </c>
      <c r="U1033" s="612">
        <f>S1033-Q1033</f>
        <v>-46156</v>
      </c>
      <c r="V1033" s="613"/>
      <c r="W1033" s="982">
        <f t="shared" si="330"/>
        <v>0</v>
      </c>
      <c r="X1033" s="982">
        <f t="shared" si="331"/>
        <v>-46155</v>
      </c>
      <c r="Y1033" s="612">
        <f>V1033-P1033</f>
        <v>-46155</v>
      </c>
      <c r="Z1033" s="616"/>
      <c r="AA1033" s="878"/>
      <c r="AB1033" s="901" t="s">
        <v>2258</v>
      </c>
      <c r="AC1033" s="1051" t="s">
        <v>3030</v>
      </c>
      <c r="AD1033" s="71"/>
      <c r="AE1033" s="71"/>
      <c r="AF1033" s="71"/>
      <c r="AG1033" s="59"/>
    </row>
    <row r="1034" ht="13.5" hidden="1" customHeight="1">
      <c r="A1034" s="667" t="b">
        <v>0</v>
      </c>
      <c r="B1034" s="635" t="s">
        <v>135</v>
      </c>
      <c r="C1034" s="635" t="s">
        <v>134</v>
      </c>
      <c r="D1034" s="629" t="s">
        <v>408</v>
      </c>
      <c r="E1034" s="629" t="s">
        <v>1369</v>
      </c>
      <c r="F1034" s="606">
        <v>46143.0</v>
      </c>
      <c r="G1034" s="902" t="s">
        <v>1305</v>
      </c>
      <c r="H1034" s="704" t="s">
        <v>2254</v>
      </c>
      <c r="I1034" s="629" t="s">
        <v>2255</v>
      </c>
      <c r="J1034" s="629" t="s">
        <v>190</v>
      </c>
      <c r="K1034" s="643">
        <v>0.0</v>
      </c>
      <c r="L1034" s="643">
        <v>0.0</v>
      </c>
      <c r="M1034" s="1076"/>
      <c r="N1034" s="610"/>
      <c r="O1034" s="809"/>
      <c r="P1034" s="639">
        <v>46127.0</v>
      </c>
      <c r="Q1034" s="639">
        <v>46156.0</v>
      </c>
      <c r="R1034" s="636">
        <f t="shared" si="329"/>
        <v>29</v>
      </c>
      <c r="S1034" s="638"/>
      <c r="T1034" s="980"/>
      <c r="U1034" s="980"/>
      <c r="V1034" s="638"/>
      <c r="W1034" s="982">
        <f t="shared" si="330"/>
        <v>0</v>
      </c>
      <c r="X1034" s="982">
        <f t="shared" si="331"/>
        <v>-46127</v>
      </c>
      <c r="Y1034" s="638"/>
      <c r="Z1034" s="980"/>
      <c r="AA1034" s="984">
        <f t="shared" ref="AA1034:AA1035" si="344">Y1034-V1034</f>
        <v>0</v>
      </c>
      <c r="AB1034" s="993" t="s">
        <v>2118</v>
      </c>
      <c r="AC1034" s="967" t="s">
        <v>3031</v>
      </c>
      <c r="AD1034" s="994"/>
      <c r="AE1034" s="994"/>
      <c r="AF1034" s="994"/>
      <c r="AG1034" s="994"/>
    </row>
    <row r="1035" ht="13.5" hidden="1" customHeight="1">
      <c r="A1035" s="604" t="b">
        <v>0</v>
      </c>
      <c r="B1035" s="492" t="s">
        <v>134</v>
      </c>
      <c r="C1035" s="492" t="s">
        <v>134</v>
      </c>
      <c r="D1035" s="492" t="s">
        <v>408</v>
      </c>
      <c r="E1035" s="492" t="s">
        <v>1333</v>
      </c>
      <c r="F1035" s="1053">
        <v>46143.0</v>
      </c>
      <c r="G1035" s="860" t="s">
        <v>1305</v>
      </c>
      <c r="H1035" s="704" t="s">
        <v>2357</v>
      </c>
      <c r="I1035" s="492" t="s">
        <v>2358</v>
      </c>
      <c r="J1035" s="492" t="s">
        <v>190</v>
      </c>
      <c r="K1035" s="643">
        <v>0.0</v>
      </c>
      <c r="L1035" s="643">
        <v>0.0</v>
      </c>
      <c r="M1035" s="622"/>
      <c r="N1035" s="610"/>
      <c r="O1035" s="809"/>
      <c r="P1035" s="610">
        <v>46149.0</v>
      </c>
      <c r="Q1035" s="610">
        <v>46156.0</v>
      </c>
      <c r="R1035" s="636">
        <f t="shared" si="329"/>
        <v>7</v>
      </c>
      <c r="S1035" s="613"/>
      <c r="T1035" s="612"/>
      <c r="U1035" s="612"/>
      <c r="V1035" s="613"/>
      <c r="W1035" s="982">
        <f t="shared" si="330"/>
        <v>0</v>
      </c>
      <c r="X1035" s="982">
        <f t="shared" si="331"/>
        <v>-46149</v>
      </c>
      <c r="Y1035" s="612"/>
      <c r="Z1035" s="616"/>
      <c r="AA1035" s="984">
        <f t="shared" si="344"/>
        <v>0</v>
      </c>
      <c r="AB1035" s="901" t="s">
        <v>2258</v>
      </c>
      <c r="AC1035" s="773" t="s">
        <v>3032</v>
      </c>
      <c r="AD1035" s="878"/>
      <c r="AE1035" s="994"/>
      <c r="AF1035" s="878"/>
      <c r="AG1035" s="878"/>
    </row>
    <row r="1036" ht="13.5" hidden="1" customHeight="1">
      <c r="A1036" s="604" t="b">
        <v>0</v>
      </c>
      <c r="B1036" s="492" t="s">
        <v>138</v>
      </c>
      <c r="C1036" s="492" t="s">
        <v>114</v>
      </c>
      <c r="D1036" s="629" t="s">
        <v>408</v>
      </c>
      <c r="E1036" s="629" t="s">
        <v>3009</v>
      </c>
      <c r="F1036" s="1053">
        <v>46143.0</v>
      </c>
      <c r="G1036" s="860" t="s">
        <v>1303</v>
      </c>
      <c r="H1036" s="617" t="s">
        <v>3010</v>
      </c>
      <c r="I1036" s="492" t="s">
        <v>3011</v>
      </c>
      <c r="J1036" s="492" t="s">
        <v>190</v>
      </c>
      <c r="K1036" s="643">
        <v>0.0</v>
      </c>
      <c r="L1036" s="643">
        <v>0.0</v>
      </c>
      <c r="M1036" s="622"/>
      <c r="N1036" s="613"/>
      <c r="O1036" s="1072"/>
      <c r="P1036" s="610">
        <v>46157.0</v>
      </c>
      <c r="Q1036" s="610">
        <v>46158.0</v>
      </c>
      <c r="R1036" s="612">
        <f t="shared" si="329"/>
        <v>1</v>
      </c>
      <c r="S1036" s="613"/>
      <c r="T1036" s="612">
        <f t="shared" ref="T1036:T1037" si="345">S1036-P1036</f>
        <v>-46157</v>
      </c>
      <c r="U1036" s="612">
        <f t="shared" ref="U1036:U1037" si="346">S1036-Q1036</f>
        <v>-46158</v>
      </c>
      <c r="V1036" s="613"/>
      <c r="W1036" s="982">
        <f t="shared" si="330"/>
        <v>0</v>
      </c>
      <c r="X1036" s="982">
        <f t="shared" si="331"/>
        <v>-46157</v>
      </c>
      <c r="Y1036" s="612">
        <f t="shared" ref="Y1036:Y1037" si="347">V1036-P1036</f>
        <v>-46157</v>
      </c>
      <c r="Z1036" s="620"/>
      <c r="AA1036" s="124"/>
      <c r="AB1036" s="978"/>
      <c r="AC1036" s="1051" t="s">
        <v>3012</v>
      </c>
      <c r="AD1036" s="71"/>
      <c r="AE1036" s="71"/>
      <c r="AF1036" s="71"/>
      <c r="AG1036" s="59"/>
    </row>
    <row r="1037" ht="13.5" hidden="1" customHeight="1">
      <c r="A1037" s="604" t="b">
        <v>0</v>
      </c>
      <c r="B1037" s="492" t="s">
        <v>138</v>
      </c>
      <c r="C1037" s="492" t="s">
        <v>114</v>
      </c>
      <c r="D1037" s="492" t="s">
        <v>408</v>
      </c>
      <c r="E1037" s="492" t="s">
        <v>3009</v>
      </c>
      <c r="F1037" s="1053">
        <v>46143.0</v>
      </c>
      <c r="G1037" s="860" t="s">
        <v>1304</v>
      </c>
      <c r="H1037" s="617" t="s">
        <v>3010</v>
      </c>
      <c r="I1037" s="492" t="s">
        <v>3011</v>
      </c>
      <c r="J1037" s="492" t="s">
        <v>190</v>
      </c>
      <c r="K1037" s="643">
        <v>0.0</v>
      </c>
      <c r="L1037" s="643">
        <v>0.0</v>
      </c>
      <c r="M1037" s="622"/>
      <c r="N1037" s="613"/>
      <c r="O1037" s="1072"/>
      <c r="P1037" s="610">
        <v>46157.0</v>
      </c>
      <c r="Q1037" s="610">
        <v>46158.0</v>
      </c>
      <c r="R1037" s="612">
        <f t="shared" si="329"/>
        <v>1</v>
      </c>
      <c r="S1037" s="613"/>
      <c r="T1037" s="612">
        <f t="shared" si="345"/>
        <v>-46157</v>
      </c>
      <c r="U1037" s="612">
        <f t="shared" si="346"/>
        <v>-46158</v>
      </c>
      <c r="V1037" s="613"/>
      <c r="W1037" s="982">
        <f t="shared" si="330"/>
        <v>0</v>
      </c>
      <c r="X1037" s="982">
        <f t="shared" si="331"/>
        <v>-46157</v>
      </c>
      <c r="Y1037" s="612">
        <f t="shared" si="347"/>
        <v>-46157</v>
      </c>
      <c r="Z1037" s="620"/>
      <c r="AA1037" s="124"/>
      <c r="AB1037" s="978"/>
      <c r="AC1037" s="1051" t="s">
        <v>3012</v>
      </c>
      <c r="AD1037" s="71"/>
      <c r="AE1037" s="71"/>
      <c r="AF1037" s="71"/>
      <c r="AG1037" s="59"/>
    </row>
    <row r="1038" ht="13.5" hidden="1" customHeight="1">
      <c r="A1038" s="667" t="b">
        <v>0</v>
      </c>
      <c r="B1038" s="635" t="s">
        <v>135</v>
      </c>
      <c r="C1038" s="635" t="s">
        <v>134</v>
      </c>
      <c r="D1038" s="629" t="s">
        <v>408</v>
      </c>
      <c r="E1038" s="629" t="s">
        <v>1369</v>
      </c>
      <c r="F1038" s="628">
        <v>46143.0</v>
      </c>
      <c r="G1038" s="902" t="s">
        <v>1305</v>
      </c>
      <c r="H1038" s="704" t="s">
        <v>1955</v>
      </c>
      <c r="I1038" s="629" t="s">
        <v>1956</v>
      </c>
      <c r="J1038" s="629" t="s">
        <v>190</v>
      </c>
      <c r="K1038" s="643">
        <v>0.0</v>
      </c>
      <c r="L1038" s="643">
        <v>0.0</v>
      </c>
      <c r="M1038" s="1076"/>
      <c r="N1038" s="610"/>
      <c r="O1038" s="809"/>
      <c r="P1038" s="639">
        <v>46149.0</v>
      </c>
      <c r="Q1038" s="639">
        <v>46155.0</v>
      </c>
      <c r="R1038" s="636">
        <f t="shared" si="329"/>
        <v>6</v>
      </c>
      <c r="S1038" s="638"/>
      <c r="T1038" s="656"/>
      <c r="U1038" s="656"/>
      <c r="V1038" s="638"/>
      <c r="W1038" s="982">
        <f t="shared" si="330"/>
        <v>0</v>
      </c>
      <c r="X1038" s="982">
        <f t="shared" si="331"/>
        <v>-46149</v>
      </c>
      <c r="Y1038" s="638"/>
      <c r="Z1038" s="656"/>
      <c r="AA1038" s="984">
        <f t="shared" ref="AA1038:AA1044" si="348">Y1038-V1038</f>
        <v>0</v>
      </c>
      <c r="AB1038" s="993" t="s">
        <v>2118</v>
      </c>
      <c r="AC1038" s="967" t="s">
        <v>3033</v>
      </c>
      <c r="AD1038" s="994"/>
      <c r="AE1038" s="994"/>
      <c r="AF1038" s="994"/>
      <c r="AG1038" s="994"/>
    </row>
    <row r="1039" ht="13.5" hidden="1" customHeight="1">
      <c r="A1039" s="604" t="b">
        <v>0</v>
      </c>
      <c r="B1039" s="492" t="s">
        <v>138</v>
      </c>
      <c r="C1039" s="492" t="s">
        <v>114</v>
      </c>
      <c r="D1039" s="492" t="s">
        <v>408</v>
      </c>
      <c r="E1039" s="492" t="s">
        <v>1369</v>
      </c>
      <c r="F1039" s="1053">
        <v>46143.0</v>
      </c>
      <c r="G1039" s="860" t="s">
        <v>1303</v>
      </c>
      <c r="H1039" s="813" t="s">
        <v>3023</v>
      </c>
      <c r="I1039" s="492" t="s">
        <v>3024</v>
      </c>
      <c r="J1039" s="492" t="s">
        <v>190</v>
      </c>
      <c r="K1039" s="643">
        <v>0.0</v>
      </c>
      <c r="L1039" s="643">
        <v>0.0</v>
      </c>
      <c r="M1039" s="622"/>
      <c r="N1039" s="610"/>
      <c r="O1039" s="809"/>
      <c r="P1039" s="610">
        <v>46150.0</v>
      </c>
      <c r="Q1039" s="610">
        <v>46157.0</v>
      </c>
      <c r="R1039" s="636">
        <f t="shared" si="329"/>
        <v>7</v>
      </c>
      <c r="S1039" s="613"/>
      <c r="T1039" s="612"/>
      <c r="U1039" s="612"/>
      <c r="V1039" s="613"/>
      <c r="W1039" s="982">
        <f t="shared" si="330"/>
        <v>0</v>
      </c>
      <c r="X1039" s="982">
        <f t="shared" si="331"/>
        <v>-46150</v>
      </c>
      <c r="Y1039" s="612"/>
      <c r="Z1039" s="616"/>
      <c r="AA1039" s="984">
        <f t="shared" si="348"/>
        <v>0</v>
      </c>
      <c r="AB1039" s="978"/>
      <c r="AC1039" s="773" t="s">
        <v>3025</v>
      </c>
      <c r="AD1039" s="878"/>
      <c r="AE1039" s="994"/>
      <c r="AF1039" s="878"/>
      <c r="AG1039" s="878"/>
    </row>
    <row r="1040" ht="13.5" hidden="1" customHeight="1">
      <c r="A1040" s="667" t="b">
        <v>0</v>
      </c>
      <c r="B1040" s="635" t="s">
        <v>135</v>
      </c>
      <c r="C1040" s="635" t="s">
        <v>134</v>
      </c>
      <c r="D1040" s="629" t="s">
        <v>408</v>
      </c>
      <c r="E1040" s="629" t="s">
        <v>1333</v>
      </c>
      <c r="F1040" s="606">
        <v>46143.0</v>
      </c>
      <c r="G1040" s="902" t="s">
        <v>1305</v>
      </c>
      <c r="H1040" s="704" t="s">
        <v>3034</v>
      </c>
      <c r="I1040" s="629" t="s">
        <v>3035</v>
      </c>
      <c r="J1040" s="629" t="s">
        <v>190</v>
      </c>
      <c r="K1040" s="643">
        <v>0.0</v>
      </c>
      <c r="L1040" s="643">
        <v>0.0</v>
      </c>
      <c r="M1040" s="1076"/>
      <c r="N1040" s="610"/>
      <c r="O1040" s="809"/>
      <c r="P1040" s="639">
        <v>46136.0</v>
      </c>
      <c r="Q1040" s="639">
        <v>46154.0</v>
      </c>
      <c r="R1040" s="636">
        <f t="shared" si="329"/>
        <v>18</v>
      </c>
      <c r="S1040" s="638"/>
      <c r="T1040" s="980"/>
      <c r="U1040" s="980"/>
      <c r="V1040" s="638"/>
      <c r="W1040" s="982">
        <f t="shared" si="330"/>
        <v>0</v>
      </c>
      <c r="X1040" s="982">
        <f t="shared" si="331"/>
        <v>-46136</v>
      </c>
      <c r="Y1040" s="638"/>
      <c r="Z1040" s="980"/>
      <c r="AA1040" s="984">
        <f t="shared" si="348"/>
        <v>0</v>
      </c>
      <c r="AB1040" s="989"/>
      <c r="AC1040" s="967" t="s">
        <v>3036</v>
      </c>
      <c r="AD1040" s="994"/>
      <c r="AE1040" s="994"/>
      <c r="AF1040" s="994"/>
      <c r="AG1040" s="994"/>
    </row>
    <row r="1041" ht="13.5" hidden="1" customHeight="1">
      <c r="A1041" s="604" t="b">
        <v>0</v>
      </c>
      <c r="B1041" s="492" t="s">
        <v>136</v>
      </c>
      <c r="C1041" s="492" t="s">
        <v>134</v>
      </c>
      <c r="D1041" s="492" t="s">
        <v>408</v>
      </c>
      <c r="E1041" s="492" t="s">
        <v>1986</v>
      </c>
      <c r="F1041" s="1053">
        <v>46143.0</v>
      </c>
      <c r="G1041" s="860" t="s">
        <v>1303</v>
      </c>
      <c r="H1041" s="813" t="s">
        <v>3026</v>
      </c>
      <c r="I1041" s="492" t="s">
        <v>1335</v>
      </c>
      <c r="J1041" s="492" t="s">
        <v>190</v>
      </c>
      <c r="K1041" s="643">
        <v>0.0</v>
      </c>
      <c r="L1041" s="643">
        <v>0.0</v>
      </c>
      <c r="M1041" s="622"/>
      <c r="N1041" s="610"/>
      <c r="O1041" s="809"/>
      <c r="P1041" s="610">
        <v>46150.0</v>
      </c>
      <c r="Q1041" s="610">
        <v>46157.0</v>
      </c>
      <c r="R1041" s="636">
        <f t="shared" si="329"/>
        <v>7</v>
      </c>
      <c r="S1041" s="613"/>
      <c r="T1041" s="612"/>
      <c r="U1041" s="612"/>
      <c r="V1041" s="613"/>
      <c r="W1041" s="982">
        <f t="shared" si="330"/>
        <v>0</v>
      </c>
      <c r="X1041" s="982">
        <f t="shared" si="331"/>
        <v>-46150</v>
      </c>
      <c r="Y1041" s="612"/>
      <c r="Z1041" s="616"/>
      <c r="AA1041" s="984">
        <f t="shared" si="348"/>
        <v>0</v>
      </c>
      <c r="AB1041" s="978"/>
      <c r="AC1041" s="773" t="s">
        <v>3027</v>
      </c>
      <c r="AD1041" s="878"/>
      <c r="AE1041" s="994"/>
      <c r="AF1041" s="878"/>
      <c r="AG1041" s="878"/>
    </row>
    <row r="1042" ht="13.5" hidden="1" customHeight="1">
      <c r="A1042" s="604" t="b">
        <v>0</v>
      </c>
      <c r="B1042" s="492" t="s">
        <v>136</v>
      </c>
      <c r="C1042" s="492" t="s">
        <v>134</v>
      </c>
      <c r="D1042" s="629" t="s">
        <v>408</v>
      </c>
      <c r="E1042" s="629" t="s">
        <v>1986</v>
      </c>
      <c r="F1042" s="1053">
        <v>46143.0</v>
      </c>
      <c r="G1042" s="860" t="s">
        <v>1304</v>
      </c>
      <c r="H1042" s="931" t="s">
        <v>3026</v>
      </c>
      <c r="I1042" s="492" t="s">
        <v>1335</v>
      </c>
      <c r="J1042" s="492" t="s">
        <v>190</v>
      </c>
      <c r="K1042" s="643">
        <v>0.0</v>
      </c>
      <c r="L1042" s="643">
        <v>0.0</v>
      </c>
      <c r="M1042" s="622"/>
      <c r="N1042" s="610"/>
      <c r="O1042" s="809"/>
      <c r="P1042" s="610">
        <v>46150.0</v>
      </c>
      <c r="Q1042" s="610">
        <v>46157.0</v>
      </c>
      <c r="R1042" s="636">
        <f t="shared" si="329"/>
        <v>7</v>
      </c>
      <c r="S1042" s="613"/>
      <c r="T1042" s="612"/>
      <c r="U1042" s="612"/>
      <c r="V1042" s="613"/>
      <c r="W1042" s="982">
        <f t="shared" si="330"/>
        <v>0</v>
      </c>
      <c r="X1042" s="982">
        <f t="shared" si="331"/>
        <v>-46150</v>
      </c>
      <c r="Y1042" s="612"/>
      <c r="Z1042" s="616"/>
      <c r="AA1042" s="984">
        <f t="shared" si="348"/>
        <v>0</v>
      </c>
      <c r="AB1042" s="978"/>
      <c r="AC1042" s="773" t="s">
        <v>3027</v>
      </c>
      <c r="AD1042" s="878"/>
      <c r="AE1042" s="994"/>
      <c r="AF1042" s="878"/>
      <c r="AG1042" s="878"/>
    </row>
    <row r="1043" ht="13.5" hidden="1" customHeight="1">
      <c r="A1043" s="667" t="b">
        <v>0</v>
      </c>
      <c r="B1043" s="635" t="s">
        <v>138</v>
      </c>
      <c r="C1043" s="635" t="s">
        <v>114</v>
      </c>
      <c r="D1043" s="492" t="s">
        <v>408</v>
      </c>
      <c r="E1043" s="492" t="s">
        <v>1369</v>
      </c>
      <c r="F1043" s="606">
        <v>46143.0</v>
      </c>
      <c r="G1043" s="860" t="s">
        <v>1305</v>
      </c>
      <c r="H1043" s="704" t="s">
        <v>3037</v>
      </c>
      <c r="I1043" s="492" t="s">
        <v>1572</v>
      </c>
      <c r="J1043" s="492" t="s">
        <v>190</v>
      </c>
      <c r="K1043" s="643">
        <v>0.0</v>
      </c>
      <c r="L1043" s="643">
        <v>0.0</v>
      </c>
      <c r="M1043" s="622"/>
      <c r="N1043" s="610"/>
      <c r="O1043" s="809"/>
      <c r="P1043" s="639">
        <v>46153.0</v>
      </c>
      <c r="Q1043" s="639">
        <v>46153.0</v>
      </c>
      <c r="R1043" s="636">
        <f t="shared" si="329"/>
        <v>0</v>
      </c>
      <c r="S1043" s="639"/>
      <c r="T1043" s="980">
        <f>S1043-P1043</f>
        <v>-46153</v>
      </c>
      <c r="U1043" s="980">
        <f>S1043-Q1043</f>
        <v>-46153</v>
      </c>
      <c r="V1043" s="639"/>
      <c r="W1043" s="982">
        <f t="shared" si="330"/>
        <v>0</v>
      </c>
      <c r="X1043" s="982">
        <f t="shared" si="331"/>
        <v>-46153</v>
      </c>
      <c r="Y1043" s="638"/>
      <c r="Z1043" s="980"/>
      <c r="AA1043" s="984">
        <f t="shared" si="348"/>
        <v>0</v>
      </c>
      <c r="AB1043" s="989"/>
      <c r="AC1043" s="967" t="s">
        <v>3038</v>
      </c>
      <c r="AD1043" s="994"/>
      <c r="AE1043" s="994"/>
      <c r="AF1043" s="994"/>
      <c r="AG1043" s="994"/>
    </row>
    <row r="1044" ht="13.5" hidden="1" customHeight="1">
      <c r="A1044" s="604" t="b">
        <v>0</v>
      </c>
      <c r="B1044" s="492" t="s">
        <v>135</v>
      </c>
      <c r="C1044" s="492" t="s">
        <v>134</v>
      </c>
      <c r="D1044" s="629" t="s">
        <v>408</v>
      </c>
      <c r="E1044" s="629" t="s">
        <v>1369</v>
      </c>
      <c r="F1044" s="1053">
        <v>46143.0</v>
      </c>
      <c r="G1044" s="860" t="s">
        <v>1305</v>
      </c>
      <c r="H1044" s="617" t="s">
        <v>3039</v>
      </c>
      <c r="I1044" s="492" t="s">
        <v>2491</v>
      </c>
      <c r="J1044" s="492" t="s">
        <v>190</v>
      </c>
      <c r="K1044" s="643">
        <v>0.0</v>
      </c>
      <c r="L1044" s="643">
        <v>0.0</v>
      </c>
      <c r="M1044" s="622"/>
      <c r="N1044" s="610"/>
      <c r="O1044" s="860"/>
      <c r="P1044" s="610">
        <v>46150.0</v>
      </c>
      <c r="Q1044" s="610">
        <v>46153.0</v>
      </c>
      <c r="R1044" s="636">
        <f t="shared" si="329"/>
        <v>3</v>
      </c>
      <c r="S1044" s="613"/>
      <c r="T1044" s="612"/>
      <c r="U1044" s="612"/>
      <c r="V1044" s="613"/>
      <c r="W1044" s="982">
        <f t="shared" si="330"/>
        <v>0</v>
      </c>
      <c r="X1044" s="982">
        <f t="shared" si="331"/>
        <v>-46150</v>
      </c>
      <c r="Y1044" s="612"/>
      <c r="Z1044" s="616"/>
      <c r="AA1044" s="984">
        <f t="shared" si="348"/>
        <v>0</v>
      </c>
      <c r="AB1044" s="901" t="s">
        <v>2118</v>
      </c>
      <c r="AC1044" s="773" t="s">
        <v>3040</v>
      </c>
      <c r="AD1044" s="878"/>
      <c r="AE1044" s="994"/>
      <c r="AF1044" s="878"/>
      <c r="AG1044" s="878"/>
    </row>
    <row r="1045" ht="13.5" hidden="1" customHeight="1">
      <c r="A1045" s="604" t="b">
        <v>0</v>
      </c>
      <c r="B1045" s="492" t="s">
        <v>136</v>
      </c>
      <c r="C1045" s="492" t="s">
        <v>134</v>
      </c>
      <c r="D1045" s="492" t="s">
        <v>408</v>
      </c>
      <c r="E1045" s="492" t="s">
        <v>1369</v>
      </c>
      <c r="F1045" s="606">
        <v>46143.0</v>
      </c>
      <c r="G1045" s="860" t="s">
        <v>1303</v>
      </c>
      <c r="H1045" s="617" t="s">
        <v>3029</v>
      </c>
      <c r="I1045" s="492" t="s">
        <v>1547</v>
      </c>
      <c r="J1045" s="492" t="s">
        <v>190</v>
      </c>
      <c r="K1045" s="643">
        <v>0.0</v>
      </c>
      <c r="L1045" s="643">
        <v>0.0</v>
      </c>
      <c r="M1045" s="622"/>
      <c r="N1045" s="613"/>
      <c r="O1045" s="860"/>
      <c r="P1045" s="610">
        <v>46155.0</v>
      </c>
      <c r="Q1045" s="610">
        <v>46156.0</v>
      </c>
      <c r="R1045" s="612">
        <f t="shared" si="329"/>
        <v>1</v>
      </c>
      <c r="S1045" s="613"/>
      <c r="T1045" s="612">
        <f t="shared" ref="T1045:T1046" si="349">S1045-P1045</f>
        <v>-46155</v>
      </c>
      <c r="U1045" s="612">
        <f t="shared" ref="U1045:U1046" si="350">S1045-Q1045</f>
        <v>-46156</v>
      </c>
      <c r="V1045" s="613"/>
      <c r="W1045" s="982">
        <f t="shared" si="330"/>
        <v>0</v>
      </c>
      <c r="X1045" s="982">
        <f t="shared" si="331"/>
        <v>-46155</v>
      </c>
      <c r="Y1045" s="612">
        <f t="shared" ref="Y1045:Y1046" si="351">V1045-P1045</f>
        <v>-46155</v>
      </c>
      <c r="Z1045" s="616"/>
      <c r="AA1045" s="878"/>
      <c r="AB1045" s="901"/>
      <c r="AC1045" s="1051" t="s">
        <v>3030</v>
      </c>
      <c r="AD1045" s="71"/>
      <c r="AE1045" s="71"/>
      <c r="AF1045" s="71"/>
      <c r="AG1045" s="59"/>
    </row>
    <row r="1046" ht="13.5" hidden="1" customHeight="1">
      <c r="A1046" s="604" t="b">
        <v>0</v>
      </c>
      <c r="B1046" s="492" t="s">
        <v>136</v>
      </c>
      <c r="C1046" s="492" t="s">
        <v>134</v>
      </c>
      <c r="D1046" s="492" t="s">
        <v>408</v>
      </c>
      <c r="E1046" s="629" t="s">
        <v>1369</v>
      </c>
      <c r="F1046" s="606">
        <v>46143.0</v>
      </c>
      <c r="G1046" s="860" t="s">
        <v>1304</v>
      </c>
      <c r="H1046" s="617" t="s">
        <v>3029</v>
      </c>
      <c r="I1046" s="492" t="s">
        <v>1547</v>
      </c>
      <c r="J1046" s="629" t="s">
        <v>190</v>
      </c>
      <c r="K1046" s="643">
        <v>0.0</v>
      </c>
      <c r="L1046" s="643">
        <v>0.0</v>
      </c>
      <c r="M1046" s="622"/>
      <c r="N1046" s="613"/>
      <c r="O1046" s="860"/>
      <c r="P1046" s="610">
        <v>46155.0</v>
      </c>
      <c r="Q1046" s="610">
        <v>46156.0</v>
      </c>
      <c r="R1046" s="612">
        <f t="shared" si="329"/>
        <v>1</v>
      </c>
      <c r="S1046" s="613"/>
      <c r="T1046" s="612">
        <f t="shared" si="349"/>
        <v>-46155</v>
      </c>
      <c r="U1046" s="612">
        <f t="shared" si="350"/>
        <v>-46156</v>
      </c>
      <c r="V1046" s="613"/>
      <c r="W1046" s="982">
        <f t="shared" si="330"/>
        <v>0</v>
      </c>
      <c r="X1046" s="982">
        <f t="shared" si="331"/>
        <v>-46155</v>
      </c>
      <c r="Y1046" s="612">
        <f t="shared" si="351"/>
        <v>-46155</v>
      </c>
      <c r="Z1046" s="616"/>
      <c r="AA1046" s="878"/>
      <c r="AB1046" s="901"/>
      <c r="AC1046" s="1051" t="s">
        <v>3030</v>
      </c>
      <c r="AD1046" s="71"/>
      <c r="AE1046" s="71"/>
      <c r="AF1046" s="71"/>
      <c r="AG1046" s="59"/>
    </row>
    <row r="1047" ht="13.5" hidden="1" customHeight="1">
      <c r="A1047" s="667" t="b">
        <v>0</v>
      </c>
      <c r="B1047" s="635" t="s">
        <v>135</v>
      </c>
      <c r="C1047" s="635" t="s">
        <v>134</v>
      </c>
      <c r="D1047" s="492" t="s">
        <v>408</v>
      </c>
      <c r="E1047" s="492" t="s">
        <v>1333</v>
      </c>
      <c r="F1047" s="606">
        <v>46143.0</v>
      </c>
      <c r="G1047" s="860" t="s">
        <v>1305</v>
      </c>
      <c r="H1047" s="704" t="s">
        <v>1930</v>
      </c>
      <c r="I1047" s="492" t="s">
        <v>1931</v>
      </c>
      <c r="J1047" s="492" t="s">
        <v>190</v>
      </c>
      <c r="K1047" s="643">
        <v>0.0</v>
      </c>
      <c r="L1047" s="643">
        <v>0.0</v>
      </c>
      <c r="M1047" s="1076"/>
      <c r="N1047" s="610"/>
      <c r="O1047" s="809"/>
      <c r="P1047" s="639">
        <v>46139.0</v>
      </c>
      <c r="Q1047" s="639">
        <v>46153.0</v>
      </c>
      <c r="R1047" s="636">
        <f t="shared" si="329"/>
        <v>14</v>
      </c>
      <c r="S1047" s="638"/>
      <c r="T1047" s="980"/>
      <c r="U1047" s="980"/>
      <c r="V1047" s="638"/>
      <c r="W1047" s="982">
        <f t="shared" si="330"/>
        <v>0</v>
      </c>
      <c r="X1047" s="982">
        <f t="shared" si="331"/>
        <v>-46139</v>
      </c>
      <c r="Y1047" s="638"/>
      <c r="Z1047" s="980"/>
      <c r="AA1047" s="984">
        <f t="shared" ref="AA1047:AA1049" si="352">Y1047-V1047</f>
        <v>0</v>
      </c>
      <c r="AB1047" s="993" t="s">
        <v>2118</v>
      </c>
      <c r="AC1047" s="967" t="s">
        <v>3041</v>
      </c>
      <c r="AD1047" s="994"/>
      <c r="AE1047" s="994"/>
      <c r="AF1047" s="994"/>
      <c r="AG1047" s="994"/>
    </row>
    <row r="1048" ht="13.5" hidden="1" customHeight="1">
      <c r="A1048" s="667" t="b">
        <v>0</v>
      </c>
      <c r="B1048" s="635" t="s">
        <v>136</v>
      </c>
      <c r="C1048" s="635" t="s">
        <v>114</v>
      </c>
      <c r="D1048" s="629" t="s">
        <v>408</v>
      </c>
      <c r="E1048" s="629" t="s">
        <v>1511</v>
      </c>
      <c r="F1048" s="606">
        <v>46143.0</v>
      </c>
      <c r="G1048" s="902" t="s">
        <v>1305</v>
      </c>
      <c r="H1048" s="704" t="s">
        <v>1938</v>
      </c>
      <c r="I1048" s="629" t="s">
        <v>1939</v>
      </c>
      <c r="J1048" s="629" t="s">
        <v>190</v>
      </c>
      <c r="K1048" s="643">
        <v>0.0</v>
      </c>
      <c r="L1048" s="643">
        <v>0.0</v>
      </c>
      <c r="M1048" s="1076"/>
      <c r="N1048" s="610"/>
      <c r="O1048" s="809"/>
      <c r="P1048" s="639">
        <v>46140.0</v>
      </c>
      <c r="Q1048" s="639">
        <v>46150.0</v>
      </c>
      <c r="R1048" s="636">
        <f t="shared" si="329"/>
        <v>10</v>
      </c>
      <c r="S1048" s="638"/>
      <c r="T1048" s="980"/>
      <c r="U1048" s="980"/>
      <c r="V1048" s="638"/>
      <c r="W1048" s="982">
        <f t="shared" si="330"/>
        <v>0</v>
      </c>
      <c r="X1048" s="982">
        <f t="shared" si="331"/>
        <v>-46140</v>
      </c>
      <c r="Y1048" s="638"/>
      <c r="Z1048" s="980"/>
      <c r="AA1048" s="984">
        <f t="shared" si="352"/>
        <v>0</v>
      </c>
      <c r="AB1048" s="993" t="s">
        <v>2258</v>
      </c>
      <c r="AC1048" s="967" t="s">
        <v>3042</v>
      </c>
      <c r="AD1048" s="994"/>
      <c r="AE1048" s="994"/>
      <c r="AF1048" s="994"/>
      <c r="AG1048" s="994"/>
    </row>
    <row r="1049" ht="13.5" hidden="1" customHeight="1">
      <c r="A1049" s="667" t="b">
        <v>0</v>
      </c>
      <c r="B1049" s="635" t="s">
        <v>135</v>
      </c>
      <c r="C1049" s="635" t="s">
        <v>114</v>
      </c>
      <c r="D1049" s="492" t="s">
        <v>408</v>
      </c>
      <c r="E1049" s="492" t="s">
        <v>1333</v>
      </c>
      <c r="F1049" s="606">
        <v>46143.0</v>
      </c>
      <c r="G1049" s="860" t="s">
        <v>1305</v>
      </c>
      <c r="H1049" s="704" t="s">
        <v>1946</v>
      </c>
      <c r="I1049" s="492" t="s">
        <v>1947</v>
      </c>
      <c r="J1049" s="492" t="s">
        <v>190</v>
      </c>
      <c r="K1049" s="643">
        <v>0.0</v>
      </c>
      <c r="L1049" s="643">
        <v>0.0</v>
      </c>
      <c r="M1049" s="1076"/>
      <c r="N1049" s="610">
        <v>46149.0</v>
      </c>
      <c r="O1049" s="809" t="s">
        <v>3043</v>
      </c>
      <c r="P1049" s="639">
        <v>46136.0</v>
      </c>
      <c r="Q1049" s="639">
        <v>46149.0</v>
      </c>
      <c r="R1049" s="636">
        <f t="shared" si="329"/>
        <v>13</v>
      </c>
      <c r="S1049" s="638"/>
      <c r="T1049" s="980"/>
      <c r="U1049" s="980"/>
      <c r="V1049" s="638"/>
      <c r="W1049" s="982">
        <f t="shared" si="330"/>
        <v>0</v>
      </c>
      <c r="X1049" s="982">
        <f t="shared" si="331"/>
        <v>-46136</v>
      </c>
      <c r="Y1049" s="638"/>
      <c r="Z1049" s="980"/>
      <c r="AA1049" s="984">
        <f t="shared" si="352"/>
        <v>0</v>
      </c>
      <c r="AB1049" s="993" t="s">
        <v>2118</v>
      </c>
      <c r="AC1049" s="967" t="s">
        <v>3044</v>
      </c>
      <c r="AD1049" s="994"/>
      <c r="AE1049" s="994"/>
      <c r="AF1049" s="994"/>
      <c r="AG1049" s="994"/>
    </row>
    <row r="1050" ht="13.5" customHeight="1">
      <c r="A1050" s="604" t="b">
        <v>0</v>
      </c>
      <c r="B1050" s="492" t="s">
        <v>138</v>
      </c>
      <c r="C1050" s="492" t="s">
        <v>134</v>
      </c>
      <c r="D1050" s="629" t="s">
        <v>1306</v>
      </c>
      <c r="E1050" s="629" t="s">
        <v>1995</v>
      </c>
      <c r="F1050" s="1057">
        <v>46174.0</v>
      </c>
      <c r="G1050" s="1138"/>
      <c r="H1050" s="929" t="s">
        <v>3045</v>
      </c>
      <c r="I1050" s="929" t="s">
        <v>3046</v>
      </c>
      <c r="J1050" s="492" t="s">
        <v>190</v>
      </c>
      <c r="K1050" s="643">
        <v>0.0</v>
      </c>
      <c r="L1050" s="643">
        <v>0.0</v>
      </c>
      <c r="M1050" s="622"/>
      <c r="N1050" s="613"/>
      <c r="O1050" s="1073"/>
      <c r="P1050" s="610">
        <v>46189.0</v>
      </c>
      <c r="Q1050" s="610">
        <v>46196.0</v>
      </c>
      <c r="R1050" s="612">
        <f t="shared" si="329"/>
        <v>7</v>
      </c>
      <c r="S1050" s="613"/>
      <c r="T1050" s="612">
        <f>S1050-P1050</f>
        <v>-46189</v>
      </c>
      <c r="U1050" s="612">
        <f>S1050-Q1050</f>
        <v>-46196</v>
      </c>
      <c r="V1050" s="613"/>
      <c r="W1050" s="982">
        <f t="shared" si="330"/>
        <v>0</v>
      </c>
      <c r="X1050" s="982">
        <f t="shared" si="331"/>
        <v>-46189</v>
      </c>
      <c r="Y1050" s="612">
        <f>V1050-P1050</f>
        <v>-46189</v>
      </c>
      <c r="Z1050" s="620"/>
      <c r="AA1050" s="124"/>
      <c r="AB1050" s="978"/>
      <c r="AC1050" s="1049"/>
      <c r="AD1050" s="71"/>
      <c r="AE1050" s="71"/>
      <c r="AF1050" s="71"/>
      <c r="AG1050" s="59"/>
    </row>
    <row r="1051" ht="13.5" hidden="1" customHeight="1">
      <c r="A1051" s="667" t="b">
        <v>0</v>
      </c>
      <c r="B1051" s="635" t="s">
        <v>135</v>
      </c>
      <c r="C1051" s="635" t="s">
        <v>134</v>
      </c>
      <c r="D1051" s="492" t="s">
        <v>408</v>
      </c>
      <c r="E1051" s="492" t="s">
        <v>1333</v>
      </c>
      <c r="F1051" s="606">
        <v>46143.0</v>
      </c>
      <c r="G1051" s="860" t="s">
        <v>1303</v>
      </c>
      <c r="H1051" s="704" t="s">
        <v>3034</v>
      </c>
      <c r="I1051" s="492" t="s">
        <v>3035</v>
      </c>
      <c r="J1051" s="492" t="s">
        <v>190</v>
      </c>
      <c r="K1051" s="643">
        <v>0.0</v>
      </c>
      <c r="L1051" s="643">
        <v>0.0</v>
      </c>
      <c r="M1051" s="1076"/>
      <c r="N1051" s="610"/>
      <c r="O1051" s="809"/>
      <c r="P1051" s="639">
        <v>46136.0</v>
      </c>
      <c r="Q1051" s="639">
        <v>46154.0</v>
      </c>
      <c r="R1051" s="636">
        <f t="shared" si="329"/>
        <v>18</v>
      </c>
      <c r="S1051" s="638"/>
      <c r="T1051" s="980"/>
      <c r="U1051" s="980"/>
      <c r="V1051" s="638"/>
      <c r="W1051" s="982">
        <f t="shared" si="330"/>
        <v>0</v>
      </c>
      <c r="X1051" s="982">
        <f t="shared" si="331"/>
        <v>-46136</v>
      </c>
      <c r="Y1051" s="638"/>
      <c r="Z1051" s="980"/>
      <c r="AA1051" s="984">
        <f t="shared" ref="AA1051:AA1052" si="353">Y1051-V1051</f>
        <v>0</v>
      </c>
      <c r="AB1051" s="989"/>
      <c r="AC1051" s="967" t="s">
        <v>3036</v>
      </c>
      <c r="AD1051" s="994"/>
      <c r="AE1051" s="994"/>
      <c r="AF1051" s="994"/>
      <c r="AG1051" s="994"/>
    </row>
    <row r="1052" ht="13.5" hidden="1" customHeight="1">
      <c r="A1052" s="667" t="b">
        <v>0</v>
      </c>
      <c r="B1052" s="635" t="s">
        <v>135</v>
      </c>
      <c r="C1052" s="635" t="s">
        <v>134</v>
      </c>
      <c r="D1052" s="629" t="s">
        <v>408</v>
      </c>
      <c r="E1052" s="629" t="s">
        <v>1333</v>
      </c>
      <c r="F1052" s="606">
        <v>46143.0</v>
      </c>
      <c r="G1052" s="902" t="s">
        <v>1304</v>
      </c>
      <c r="H1052" s="704" t="s">
        <v>3034</v>
      </c>
      <c r="I1052" s="629" t="s">
        <v>3035</v>
      </c>
      <c r="J1052" s="629" t="s">
        <v>190</v>
      </c>
      <c r="K1052" s="643">
        <v>0.0</v>
      </c>
      <c r="L1052" s="643">
        <v>0.0</v>
      </c>
      <c r="M1052" s="1076"/>
      <c r="N1052" s="610"/>
      <c r="O1052" s="809"/>
      <c r="P1052" s="639">
        <v>46136.0</v>
      </c>
      <c r="Q1052" s="639">
        <v>46154.0</v>
      </c>
      <c r="R1052" s="636">
        <f t="shared" si="329"/>
        <v>18</v>
      </c>
      <c r="S1052" s="638"/>
      <c r="T1052" s="980"/>
      <c r="U1052" s="980"/>
      <c r="V1052" s="638"/>
      <c r="W1052" s="982">
        <f t="shared" si="330"/>
        <v>0</v>
      </c>
      <c r="X1052" s="982">
        <f t="shared" si="331"/>
        <v>-46136</v>
      </c>
      <c r="Y1052" s="638"/>
      <c r="Z1052" s="980"/>
      <c r="AA1052" s="984">
        <f t="shared" si="353"/>
        <v>0</v>
      </c>
      <c r="AB1052" s="989"/>
      <c r="AC1052" s="967" t="s">
        <v>3036</v>
      </c>
      <c r="AD1052" s="994"/>
      <c r="AE1052" s="994"/>
      <c r="AF1052" s="994"/>
      <c r="AG1052" s="994"/>
    </row>
    <row r="1053" ht="13.5" customHeight="1">
      <c r="A1053" s="604" t="b">
        <v>0</v>
      </c>
      <c r="B1053" s="492" t="s">
        <v>135</v>
      </c>
      <c r="C1053" s="492" t="s">
        <v>114</v>
      </c>
      <c r="D1053" s="492" t="s">
        <v>1306</v>
      </c>
      <c r="E1053" s="492" t="s">
        <v>1382</v>
      </c>
      <c r="F1053" s="606">
        <v>46174.0</v>
      </c>
      <c r="G1053" s="1072"/>
      <c r="H1053" s="924" t="s">
        <v>3047</v>
      </c>
      <c r="I1053" s="924" t="s">
        <v>3048</v>
      </c>
      <c r="J1053" s="492" t="s">
        <v>190</v>
      </c>
      <c r="K1053" s="643">
        <v>0.0</v>
      </c>
      <c r="L1053" s="643">
        <v>0.0</v>
      </c>
      <c r="M1053" s="622"/>
      <c r="N1053" s="613"/>
      <c r="O1053" s="1073"/>
      <c r="P1053" s="610">
        <v>46189.0</v>
      </c>
      <c r="Q1053" s="610">
        <v>46196.0</v>
      </c>
      <c r="R1053" s="612">
        <f t="shared" si="329"/>
        <v>7</v>
      </c>
      <c r="S1053" s="613"/>
      <c r="T1053" s="612">
        <f t="shared" ref="T1053:T1056" si="354">S1053-P1053</f>
        <v>-46189</v>
      </c>
      <c r="U1053" s="612">
        <f t="shared" ref="U1053:U1056" si="355">S1053-Q1053</f>
        <v>-46196</v>
      </c>
      <c r="V1053" s="613"/>
      <c r="W1053" s="982">
        <f t="shared" si="330"/>
        <v>0</v>
      </c>
      <c r="X1053" s="982">
        <f t="shared" si="331"/>
        <v>-46189</v>
      </c>
      <c r="Y1053" s="612">
        <f>V1053-P1053</f>
        <v>-46189</v>
      </c>
      <c r="Z1053" s="620"/>
      <c r="AA1053" s="124"/>
      <c r="AB1053" s="978"/>
      <c r="AC1053" s="1049"/>
      <c r="AD1053" s="71"/>
      <c r="AE1053" s="71"/>
      <c r="AF1053" s="71"/>
      <c r="AG1053" s="59"/>
    </row>
    <row r="1054" ht="13.5" hidden="1" customHeight="1">
      <c r="A1054" s="667" t="b">
        <v>0</v>
      </c>
      <c r="B1054" s="635" t="s">
        <v>138</v>
      </c>
      <c r="C1054" s="635" t="s">
        <v>114</v>
      </c>
      <c r="D1054" s="629" t="s">
        <v>408</v>
      </c>
      <c r="E1054" s="629" t="s">
        <v>1369</v>
      </c>
      <c r="F1054" s="606">
        <v>46143.0</v>
      </c>
      <c r="G1054" s="902" t="s">
        <v>1303</v>
      </c>
      <c r="H1054" s="704" t="s">
        <v>3037</v>
      </c>
      <c r="I1054" s="629" t="s">
        <v>1572</v>
      </c>
      <c r="J1054" s="629" t="s">
        <v>190</v>
      </c>
      <c r="K1054" s="643">
        <v>0.0</v>
      </c>
      <c r="L1054" s="643">
        <v>0.0</v>
      </c>
      <c r="M1054" s="622"/>
      <c r="N1054" s="610"/>
      <c r="O1054" s="809"/>
      <c r="P1054" s="639">
        <v>46153.0</v>
      </c>
      <c r="Q1054" s="639">
        <v>46153.0</v>
      </c>
      <c r="R1054" s="636">
        <f t="shared" si="329"/>
        <v>0</v>
      </c>
      <c r="S1054" s="639"/>
      <c r="T1054" s="980">
        <f t="shared" si="354"/>
        <v>-46153</v>
      </c>
      <c r="U1054" s="980">
        <f t="shared" si="355"/>
        <v>-46153</v>
      </c>
      <c r="V1054" s="639"/>
      <c r="W1054" s="982">
        <f t="shared" si="330"/>
        <v>0</v>
      </c>
      <c r="X1054" s="982">
        <f t="shared" si="331"/>
        <v>-46153</v>
      </c>
      <c r="Y1054" s="638"/>
      <c r="Z1054" s="980"/>
      <c r="AA1054" s="984">
        <f t="shared" ref="AA1054:AA1055" si="356">Y1054-V1054</f>
        <v>0</v>
      </c>
      <c r="AB1054" s="989"/>
      <c r="AC1054" s="967" t="s">
        <v>3038</v>
      </c>
      <c r="AD1054" s="994"/>
      <c r="AE1054" s="994"/>
      <c r="AF1054" s="994"/>
      <c r="AG1054" s="994"/>
    </row>
    <row r="1055" ht="13.5" hidden="1" customHeight="1">
      <c r="A1055" s="667" t="b">
        <v>0</v>
      </c>
      <c r="B1055" s="635" t="s">
        <v>138</v>
      </c>
      <c r="C1055" s="635" t="s">
        <v>114</v>
      </c>
      <c r="D1055" s="492" t="s">
        <v>408</v>
      </c>
      <c r="E1055" s="492" t="s">
        <v>1369</v>
      </c>
      <c r="F1055" s="606">
        <v>46143.0</v>
      </c>
      <c r="G1055" s="860" t="s">
        <v>1304</v>
      </c>
      <c r="H1055" s="704" t="s">
        <v>3037</v>
      </c>
      <c r="I1055" s="492" t="s">
        <v>1572</v>
      </c>
      <c r="J1055" s="492" t="s">
        <v>190</v>
      </c>
      <c r="K1055" s="643">
        <v>0.0</v>
      </c>
      <c r="L1055" s="643">
        <v>0.0</v>
      </c>
      <c r="M1055" s="622"/>
      <c r="N1055" s="610"/>
      <c r="O1055" s="809"/>
      <c r="P1055" s="639">
        <v>46153.0</v>
      </c>
      <c r="Q1055" s="639">
        <v>46153.0</v>
      </c>
      <c r="R1055" s="636">
        <f t="shared" si="329"/>
        <v>0</v>
      </c>
      <c r="S1055" s="639"/>
      <c r="T1055" s="980">
        <f t="shared" si="354"/>
        <v>-46153</v>
      </c>
      <c r="U1055" s="980">
        <f t="shared" si="355"/>
        <v>-46153</v>
      </c>
      <c r="V1055" s="639"/>
      <c r="W1055" s="982">
        <f t="shared" si="330"/>
        <v>0</v>
      </c>
      <c r="X1055" s="982">
        <f t="shared" si="331"/>
        <v>-46153</v>
      </c>
      <c r="Y1055" s="638"/>
      <c r="Z1055" s="980"/>
      <c r="AA1055" s="984">
        <f t="shared" si="356"/>
        <v>0</v>
      </c>
      <c r="AB1055" s="989"/>
      <c r="AC1055" s="967" t="s">
        <v>3038</v>
      </c>
      <c r="AD1055" s="994"/>
      <c r="AE1055" s="994"/>
      <c r="AF1055" s="994"/>
      <c r="AG1055" s="994"/>
    </row>
    <row r="1056" ht="13.5" customHeight="1">
      <c r="A1056" s="604" t="b">
        <v>0</v>
      </c>
      <c r="B1056" s="492" t="s">
        <v>135</v>
      </c>
      <c r="C1056" s="492" t="s">
        <v>134</v>
      </c>
      <c r="D1056" s="492" t="s">
        <v>1306</v>
      </c>
      <c r="E1056" s="629" t="s">
        <v>1995</v>
      </c>
      <c r="F1056" s="606">
        <v>46174.0</v>
      </c>
      <c r="G1056" s="1138"/>
      <c r="H1056" s="929" t="s">
        <v>3049</v>
      </c>
      <c r="I1056" s="929" t="s">
        <v>3050</v>
      </c>
      <c r="J1056" s="629" t="s">
        <v>190</v>
      </c>
      <c r="K1056" s="643">
        <v>0.0</v>
      </c>
      <c r="L1056" s="643">
        <v>0.0</v>
      </c>
      <c r="M1056" s="622"/>
      <c r="N1056" s="613"/>
      <c r="O1056" s="1073"/>
      <c r="P1056" s="610">
        <v>46191.0</v>
      </c>
      <c r="Q1056" s="610">
        <v>46196.0</v>
      </c>
      <c r="R1056" s="612">
        <f t="shared" si="329"/>
        <v>5</v>
      </c>
      <c r="S1056" s="613"/>
      <c r="T1056" s="612">
        <f t="shared" si="354"/>
        <v>-46191</v>
      </c>
      <c r="U1056" s="612">
        <f t="shared" si="355"/>
        <v>-46196</v>
      </c>
      <c r="V1056" s="613"/>
      <c r="W1056" s="982">
        <f t="shared" si="330"/>
        <v>0</v>
      </c>
      <c r="X1056" s="982">
        <f t="shared" si="331"/>
        <v>-46191</v>
      </c>
      <c r="Y1056" s="612">
        <f>V1056-P1056</f>
        <v>-46191</v>
      </c>
      <c r="Z1056" s="620"/>
      <c r="AA1056" s="124"/>
      <c r="AB1056" s="978"/>
      <c r="AC1056" s="1049"/>
      <c r="AD1056" s="71"/>
      <c r="AE1056" s="71"/>
      <c r="AF1056" s="71"/>
      <c r="AG1056" s="59"/>
    </row>
    <row r="1057" ht="13.5" hidden="1" customHeight="1">
      <c r="A1057" s="604" t="b">
        <v>0</v>
      </c>
      <c r="B1057" s="492" t="s">
        <v>135</v>
      </c>
      <c r="C1057" s="492" t="s">
        <v>134</v>
      </c>
      <c r="D1057" s="492" t="s">
        <v>408</v>
      </c>
      <c r="E1057" s="492" t="s">
        <v>1369</v>
      </c>
      <c r="F1057" s="1053">
        <v>46143.0</v>
      </c>
      <c r="G1057" s="860" t="s">
        <v>1303</v>
      </c>
      <c r="H1057" s="617" t="s">
        <v>3039</v>
      </c>
      <c r="I1057" s="492" t="s">
        <v>2491</v>
      </c>
      <c r="J1057" s="492" t="s">
        <v>190</v>
      </c>
      <c r="K1057" s="643">
        <v>0.0</v>
      </c>
      <c r="L1057" s="643">
        <v>0.0</v>
      </c>
      <c r="M1057" s="622"/>
      <c r="N1057" s="610"/>
      <c r="O1057" s="860"/>
      <c r="P1057" s="610">
        <v>46150.0</v>
      </c>
      <c r="Q1057" s="610">
        <v>46153.0</v>
      </c>
      <c r="R1057" s="636">
        <f t="shared" si="329"/>
        <v>3</v>
      </c>
      <c r="S1057" s="613"/>
      <c r="T1057" s="612"/>
      <c r="U1057" s="612"/>
      <c r="V1057" s="613"/>
      <c r="W1057" s="982">
        <f t="shared" si="330"/>
        <v>0</v>
      </c>
      <c r="X1057" s="982">
        <f t="shared" si="331"/>
        <v>-46150</v>
      </c>
      <c r="Y1057" s="612"/>
      <c r="Z1057" s="616"/>
      <c r="AA1057" s="984">
        <f t="shared" ref="AA1057:AA1058" si="357">Y1057-V1057</f>
        <v>0</v>
      </c>
      <c r="AB1057" s="978"/>
      <c r="AC1057" s="773" t="s">
        <v>3040</v>
      </c>
      <c r="AD1057" s="878"/>
      <c r="AE1057" s="994"/>
      <c r="AF1057" s="878"/>
      <c r="AG1057" s="878"/>
    </row>
    <row r="1058" ht="13.5" hidden="1" customHeight="1">
      <c r="A1058" s="604" t="b">
        <v>0</v>
      </c>
      <c r="B1058" s="492" t="s">
        <v>135</v>
      </c>
      <c r="C1058" s="492" t="s">
        <v>134</v>
      </c>
      <c r="D1058" s="671" t="s">
        <v>408</v>
      </c>
      <c r="E1058" s="629" t="s">
        <v>1369</v>
      </c>
      <c r="F1058" s="1053">
        <v>46143.0</v>
      </c>
      <c r="G1058" s="860" t="s">
        <v>1304</v>
      </c>
      <c r="H1058" s="617" t="s">
        <v>3039</v>
      </c>
      <c r="I1058" s="492" t="s">
        <v>2491</v>
      </c>
      <c r="J1058" s="492" t="s">
        <v>190</v>
      </c>
      <c r="K1058" s="643">
        <v>0.0</v>
      </c>
      <c r="L1058" s="643">
        <v>0.0</v>
      </c>
      <c r="M1058" s="622"/>
      <c r="N1058" s="610"/>
      <c r="O1058" s="860"/>
      <c r="P1058" s="610">
        <v>46150.0</v>
      </c>
      <c r="Q1058" s="610">
        <v>46153.0</v>
      </c>
      <c r="R1058" s="636">
        <f t="shared" si="329"/>
        <v>3</v>
      </c>
      <c r="S1058" s="613"/>
      <c r="T1058" s="612"/>
      <c r="U1058" s="612"/>
      <c r="V1058" s="613"/>
      <c r="W1058" s="982">
        <f t="shared" si="330"/>
        <v>0</v>
      </c>
      <c r="X1058" s="982">
        <f t="shared" si="331"/>
        <v>-46150</v>
      </c>
      <c r="Y1058" s="612"/>
      <c r="Z1058" s="616"/>
      <c r="AA1058" s="984">
        <f t="shared" si="357"/>
        <v>0</v>
      </c>
      <c r="AB1058" s="978"/>
      <c r="AC1058" s="773" t="s">
        <v>3040</v>
      </c>
      <c r="AD1058" s="878"/>
      <c r="AE1058" s="994"/>
      <c r="AF1058" s="878"/>
      <c r="AG1058" s="878"/>
    </row>
    <row r="1059" ht="13.5" customHeight="1">
      <c r="A1059" s="604" t="b">
        <v>0</v>
      </c>
      <c r="B1059" s="492" t="s">
        <v>136</v>
      </c>
      <c r="C1059" s="492" t="s">
        <v>114</v>
      </c>
      <c r="D1059" s="492" t="s">
        <v>1306</v>
      </c>
      <c r="E1059" s="492" t="s">
        <v>1600</v>
      </c>
      <c r="F1059" s="606">
        <v>46174.0</v>
      </c>
      <c r="G1059" s="1072"/>
      <c r="H1059" s="924" t="s">
        <v>3051</v>
      </c>
      <c r="I1059" s="924" t="s">
        <v>3052</v>
      </c>
      <c r="J1059" s="492" t="s">
        <v>190</v>
      </c>
      <c r="K1059" s="643">
        <v>0.0</v>
      </c>
      <c r="L1059" s="643">
        <v>0.0</v>
      </c>
      <c r="M1059" s="622"/>
      <c r="N1059" s="613"/>
      <c r="O1059" s="1073"/>
      <c r="P1059" s="610">
        <v>46191.0</v>
      </c>
      <c r="Q1059" s="610">
        <v>46196.0</v>
      </c>
      <c r="R1059" s="612">
        <f t="shared" si="329"/>
        <v>5</v>
      </c>
      <c r="S1059" s="613"/>
      <c r="T1059" s="612">
        <f t="shared" ref="T1059:T1061" si="358">S1059-P1059</f>
        <v>-46191</v>
      </c>
      <c r="U1059" s="612">
        <f t="shared" ref="U1059:U1061" si="359">S1059-Q1059</f>
        <v>-46196</v>
      </c>
      <c r="V1059" s="613"/>
      <c r="W1059" s="982">
        <f t="shared" si="330"/>
        <v>0</v>
      </c>
      <c r="X1059" s="982">
        <f t="shared" si="331"/>
        <v>-46191</v>
      </c>
      <c r="Y1059" s="612">
        <f t="shared" ref="Y1059:Y1061" si="360">V1059-P1059</f>
        <v>-46191</v>
      </c>
      <c r="Z1059" s="620"/>
      <c r="AA1059" s="124"/>
      <c r="AB1059" s="978"/>
      <c r="AC1059" s="1049"/>
      <c r="AD1059" s="71"/>
      <c r="AE1059" s="71"/>
      <c r="AF1059" s="71"/>
      <c r="AG1059" s="59"/>
    </row>
    <row r="1060" ht="13.5" customHeight="1">
      <c r="A1060" s="604" t="b">
        <v>0</v>
      </c>
      <c r="B1060" s="492" t="s">
        <v>135</v>
      </c>
      <c r="C1060" s="492" t="s">
        <v>114</v>
      </c>
      <c r="D1060" s="492" t="s">
        <v>1306</v>
      </c>
      <c r="E1060" s="629" t="s">
        <v>1333</v>
      </c>
      <c r="F1060" s="606">
        <v>46174.0</v>
      </c>
      <c r="G1060" s="1138"/>
      <c r="H1060" s="929" t="s">
        <v>3053</v>
      </c>
      <c r="I1060" s="929" t="s">
        <v>3054</v>
      </c>
      <c r="J1060" s="492" t="s">
        <v>190</v>
      </c>
      <c r="K1060" s="643">
        <v>0.0</v>
      </c>
      <c r="L1060" s="643">
        <v>0.0</v>
      </c>
      <c r="M1060" s="622"/>
      <c r="N1060" s="613"/>
      <c r="O1060" s="1073"/>
      <c r="P1060" s="610">
        <v>46184.0</v>
      </c>
      <c r="Q1060" s="610">
        <v>46197.0</v>
      </c>
      <c r="R1060" s="612">
        <f t="shared" si="329"/>
        <v>13</v>
      </c>
      <c r="S1060" s="613"/>
      <c r="T1060" s="612">
        <f t="shared" si="358"/>
        <v>-46184</v>
      </c>
      <c r="U1060" s="612">
        <f t="shared" si="359"/>
        <v>-46197</v>
      </c>
      <c r="V1060" s="613"/>
      <c r="W1060" s="982">
        <f t="shared" si="330"/>
        <v>0</v>
      </c>
      <c r="X1060" s="982">
        <f t="shared" si="331"/>
        <v>-46184</v>
      </c>
      <c r="Y1060" s="612">
        <f t="shared" si="360"/>
        <v>-46184</v>
      </c>
      <c r="Z1060" s="620"/>
      <c r="AA1060" s="124"/>
      <c r="AB1060" s="978"/>
      <c r="AC1060" s="1049"/>
      <c r="AD1060" s="71"/>
      <c r="AE1060" s="71"/>
      <c r="AF1060" s="71"/>
      <c r="AG1060" s="59"/>
    </row>
    <row r="1061" ht="13.5" customHeight="1">
      <c r="A1061" s="604" t="b">
        <v>0</v>
      </c>
      <c r="B1061" s="492" t="s">
        <v>34</v>
      </c>
      <c r="C1061" s="492" t="s">
        <v>114</v>
      </c>
      <c r="D1061" s="671" t="s">
        <v>1306</v>
      </c>
      <c r="E1061" s="492" t="s">
        <v>1369</v>
      </c>
      <c r="F1061" s="606">
        <v>46174.0</v>
      </c>
      <c r="G1061" s="1072"/>
      <c r="H1061" s="924" t="s">
        <v>3055</v>
      </c>
      <c r="I1061" s="924" t="s">
        <v>3056</v>
      </c>
      <c r="J1061" s="492" t="s">
        <v>190</v>
      </c>
      <c r="K1061" s="643">
        <v>0.0</v>
      </c>
      <c r="L1061" s="643">
        <v>0.0</v>
      </c>
      <c r="M1061" s="622"/>
      <c r="N1061" s="610"/>
      <c r="O1061" s="860"/>
      <c r="P1061" s="610">
        <v>46181.0</v>
      </c>
      <c r="Q1061" s="610">
        <v>46197.0</v>
      </c>
      <c r="R1061" s="612">
        <f t="shared" si="329"/>
        <v>16</v>
      </c>
      <c r="S1061" s="613"/>
      <c r="T1061" s="612">
        <f t="shared" si="358"/>
        <v>-46181</v>
      </c>
      <c r="U1061" s="612">
        <f t="shared" si="359"/>
        <v>-46197</v>
      </c>
      <c r="V1061" s="613"/>
      <c r="W1061" s="982">
        <f t="shared" si="330"/>
        <v>0</v>
      </c>
      <c r="X1061" s="982">
        <f t="shared" si="331"/>
        <v>-46181</v>
      </c>
      <c r="Y1061" s="612">
        <f t="shared" si="360"/>
        <v>-46181</v>
      </c>
      <c r="Z1061" s="616"/>
      <c r="AA1061" s="878"/>
      <c r="AB1061" s="901"/>
      <c r="AC1061" s="1049"/>
      <c r="AD1061" s="71"/>
      <c r="AE1061" s="71"/>
      <c r="AF1061" s="71"/>
      <c r="AG1061" s="59"/>
    </row>
    <row r="1062" ht="13.5" hidden="1" customHeight="1">
      <c r="A1062" s="604" t="b">
        <v>0</v>
      </c>
      <c r="B1062" s="492" t="s">
        <v>138</v>
      </c>
      <c r="C1062" s="492" t="s">
        <v>114</v>
      </c>
      <c r="D1062" s="671" t="s">
        <v>408</v>
      </c>
      <c r="E1062" s="629" t="s">
        <v>1421</v>
      </c>
      <c r="F1062" s="1053">
        <v>46143.0</v>
      </c>
      <c r="G1062" s="860"/>
      <c r="H1062" s="931" t="s">
        <v>3057</v>
      </c>
      <c r="I1062" s="492" t="s">
        <v>2747</v>
      </c>
      <c r="J1062" s="629" t="s">
        <v>190</v>
      </c>
      <c r="K1062" s="643">
        <v>0.0</v>
      </c>
      <c r="L1062" s="643">
        <v>0.0</v>
      </c>
      <c r="M1062" s="622"/>
      <c r="N1062" s="610"/>
      <c r="O1062" s="909"/>
      <c r="P1062" s="610">
        <v>46150.0</v>
      </c>
      <c r="Q1062" s="610">
        <v>46151.0</v>
      </c>
      <c r="R1062" s="636">
        <f t="shared" si="329"/>
        <v>1</v>
      </c>
      <c r="S1062" s="613"/>
      <c r="T1062" s="612"/>
      <c r="U1062" s="612"/>
      <c r="V1062" s="613"/>
      <c r="W1062" s="982">
        <f t="shared" si="330"/>
        <v>0</v>
      </c>
      <c r="X1062" s="982">
        <f t="shared" si="331"/>
        <v>-46150</v>
      </c>
      <c r="Y1062" s="612"/>
      <c r="Z1062" s="616"/>
      <c r="AA1062" s="984">
        <f t="shared" ref="AA1062:AA1064" si="361">Y1062-V1062</f>
        <v>0</v>
      </c>
      <c r="AB1062" s="978"/>
      <c r="AC1062" s="951"/>
      <c r="AD1062" s="878"/>
      <c r="AE1062" s="994"/>
      <c r="AF1062" s="878"/>
      <c r="AG1062" s="878"/>
    </row>
    <row r="1063" ht="13.5" hidden="1" customHeight="1">
      <c r="A1063" s="667" t="b">
        <v>0</v>
      </c>
      <c r="B1063" s="635" t="s">
        <v>136</v>
      </c>
      <c r="C1063" s="635" t="s">
        <v>134</v>
      </c>
      <c r="D1063" s="605" t="s">
        <v>408</v>
      </c>
      <c r="E1063" s="492" t="s">
        <v>1333</v>
      </c>
      <c r="F1063" s="606">
        <v>46143.0</v>
      </c>
      <c r="G1063" s="860" t="s">
        <v>1303</v>
      </c>
      <c r="H1063" s="704" t="s">
        <v>2336</v>
      </c>
      <c r="I1063" s="492" t="s">
        <v>2337</v>
      </c>
      <c r="J1063" s="649" t="s">
        <v>190</v>
      </c>
      <c r="K1063" s="643">
        <v>0.0</v>
      </c>
      <c r="L1063" s="643">
        <v>0.0</v>
      </c>
      <c r="M1063" s="622">
        <v>49000.0</v>
      </c>
      <c r="N1063" s="610">
        <v>46151.0</v>
      </c>
      <c r="O1063" s="799" t="s">
        <v>3058</v>
      </c>
      <c r="P1063" s="639">
        <v>46104.0</v>
      </c>
      <c r="Q1063" s="639">
        <v>46114.0</v>
      </c>
      <c r="R1063" s="636">
        <f t="shared" si="329"/>
        <v>10</v>
      </c>
      <c r="S1063" s="639">
        <v>46114.0</v>
      </c>
      <c r="T1063" s="980">
        <f t="shared" ref="T1063:T1075" si="362">S1063-P1063</f>
        <v>10</v>
      </c>
      <c r="U1063" s="980">
        <f t="shared" ref="U1063:U1075" si="363">S1063-Q1063</f>
        <v>0</v>
      </c>
      <c r="V1063" s="638"/>
      <c r="W1063" s="982">
        <f t="shared" si="330"/>
        <v>-46114</v>
      </c>
      <c r="X1063" s="982">
        <f t="shared" si="331"/>
        <v>-46104</v>
      </c>
      <c r="Y1063" s="638"/>
      <c r="Z1063" s="980">
        <f t="shared" ref="Z1063:Z1064" si="364">Y1063-P1063</f>
        <v>-46104</v>
      </c>
      <c r="AA1063" s="984">
        <f t="shared" si="361"/>
        <v>0</v>
      </c>
      <c r="AB1063" s="989"/>
      <c r="AC1063" s="967" t="s">
        <v>3059</v>
      </c>
      <c r="AD1063" s="994"/>
      <c r="AE1063" s="994"/>
      <c r="AF1063" s="994"/>
      <c r="AG1063" s="994"/>
    </row>
    <row r="1064" ht="13.5" hidden="1" customHeight="1">
      <c r="A1064" s="667" t="b">
        <v>0</v>
      </c>
      <c r="B1064" s="635" t="s">
        <v>136</v>
      </c>
      <c r="C1064" s="635" t="s">
        <v>134</v>
      </c>
      <c r="D1064" s="605" t="s">
        <v>408</v>
      </c>
      <c r="E1064" s="629" t="s">
        <v>1333</v>
      </c>
      <c r="F1064" s="628">
        <v>46143.0</v>
      </c>
      <c r="G1064" s="902" t="s">
        <v>1304</v>
      </c>
      <c r="H1064" s="704" t="s">
        <v>2336</v>
      </c>
      <c r="I1064" s="629" t="s">
        <v>2337</v>
      </c>
      <c r="J1064" s="645" t="s">
        <v>190</v>
      </c>
      <c r="K1064" s="643">
        <v>0.0</v>
      </c>
      <c r="L1064" s="643">
        <v>0.0</v>
      </c>
      <c r="M1064" s="622">
        <v>64000.0</v>
      </c>
      <c r="N1064" s="610">
        <v>46151.0</v>
      </c>
      <c r="O1064" s="909" t="s">
        <v>3058</v>
      </c>
      <c r="P1064" s="639">
        <v>46104.0</v>
      </c>
      <c r="Q1064" s="639">
        <v>46114.0</v>
      </c>
      <c r="R1064" s="636">
        <f t="shared" si="329"/>
        <v>10</v>
      </c>
      <c r="S1064" s="639">
        <v>46114.0</v>
      </c>
      <c r="T1064" s="980">
        <f t="shared" si="362"/>
        <v>10</v>
      </c>
      <c r="U1064" s="980">
        <f t="shared" si="363"/>
        <v>0</v>
      </c>
      <c r="V1064" s="638"/>
      <c r="W1064" s="982">
        <f t="shared" si="330"/>
        <v>-46114</v>
      </c>
      <c r="X1064" s="982">
        <f t="shared" si="331"/>
        <v>-46104</v>
      </c>
      <c r="Y1064" s="638"/>
      <c r="Z1064" s="980">
        <f t="shared" si="364"/>
        <v>-46104</v>
      </c>
      <c r="AA1064" s="984">
        <f t="shared" si="361"/>
        <v>0</v>
      </c>
      <c r="AB1064" s="989"/>
      <c r="AC1064" s="967" t="s">
        <v>3059</v>
      </c>
      <c r="AD1064" s="994"/>
      <c r="AE1064" s="994"/>
      <c r="AF1064" s="994"/>
      <c r="AG1064" s="994"/>
    </row>
    <row r="1065" ht="13.5" customHeight="1">
      <c r="A1065" s="604" t="b">
        <v>0</v>
      </c>
      <c r="B1065" s="492" t="s">
        <v>136</v>
      </c>
      <c r="C1065" s="492" t="s">
        <v>114</v>
      </c>
      <c r="D1065" s="671" t="s">
        <v>1306</v>
      </c>
      <c r="E1065" s="492" t="s">
        <v>1333</v>
      </c>
      <c r="F1065" s="606">
        <v>46174.0</v>
      </c>
      <c r="G1065" s="1072"/>
      <c r="H1065" s="924" t="s">
        <v>3060</v>
      </c>
      <c r="I1065" s="924" t="s">
        <v>3061</v>
      </c>
      <c r="J1065" s="649" t="s">
        <v>190</v>
      </c>
      <c r="K1065" s="643">
        <v>0.0</v>
      </c>
      <c r="L1065" s="643">
        <v>0.0</v>
      </c>
      <c r="M1065" s="622"/>
      <c r="N1065" s="613"/>
      <c r="O1065" s="1073"/>
      <c r="P1065" s="610">
        <v>46190.0</v>
      </c>
      <c r="Q1065" s="610">
        <v>46198.0</v>
      </c>
      <c r="R1065" s="612">
        <f t="shared" si="329"/>
        <v>8</v>
      </c>
      <c r="S1065" s="613"/>
      <c r="T1065" s="612">
        <f t="shared" si="362"/>
        <v>-46190</v>
      </c>
      <c r="U1065" s="612">
        <f t="shared" si="363"/>
        <v>-46198</v>
      </c>
      <c r="V1065" s="613"/>
      <c r="W1065" s="982">
        <f t="shared" si="330"/>
        <v>0</v>
      </c>
      <c r="X1065" s="982">
        <f t="shared" si="331"/>
        <v>-46190</v>
      </c>
      <c r="Y1065" s="612">
        <f t="shared" ref="Y1065:Y1066" si="365">V1065-P1065</f>
        <v>-46190</v>
      </c>
      <c r="Z1065" s="620"/>
      <c r="AA1065" s="124"/>
      <c r="AB1065" s="978"/>
      <c r="AC1065" s="1049"/>
      <c r="AD1065" s="71"/>
      <c r="AE1065" s="71"/>
      <c r="AF1065" s="71"/>
      <c r="AG1065" s="59"/>
    </row>
    <row r="1066" ht="13.5" customHeight="1">
      <c r="A1066" s="604" t="b">
        <v>0</v>
      </c>
      <c r="B1066" s="492" t="s">
        <v>136</v>
      </c>
      <c r="C1066" s="492" t="s">
        <v>114</v>
      </c>
      <c r="D1066" s="492" t="s">
        <v>1306</v>
      </c>
      <c r="E1066" s="629" t="s">
        <v>3062</v>
      </c>
      <c r="F1066" s="628">
        <v>46174.0</v>
      </c>
      <c r="G1066" s="1138"/>
      <c r="H1066" s="929" t="s">
        <v>3063</v>
      </c>
      <c r="I1066" s="929" t="s">
        <v>3064</v>
      </c>
      <c r="J1066" s="492" t="s">
        <v>190</v>
      </c>
      <c r="K1066" s="643">
        <v>0.0</v>
      </c>
      <c r="L1066" s="643">
        <v>0.0</v>
      </c>
      <c r="M1066" s="622"/>
      <c r="N1066" s="613"/>
      <c r="O1066" s="1073"/>
      <c r="P1066" s="610">
        <v>46191.0</v>
      </c>
      <c r="Q1066" s="610">
        <v>46199.0</v>
      </c>
      <c r="R1066" s="612">
        <f t="shared" si="329"/>
        <v>8</v>
      </c>
      <c r="S1066" s="613"/>
      <c r="T1066" s="612">
        <f t="shared" si="362"/>
        <v>-46191</v>
      </c>
      <c r="U1066" s="612">
        <f t="shared" si="363"/>
        <v>-46199</v>
      </c>
      <c r="V1066" s="613"/>
      <c r="W1066" s="982">
        <f t="shared" si="330"/>
        <v>0</v>
      </c>
      <c r="X1066" s="982">
        <f t="shared" si="331"/>
        <v>-46191</v>
      </c>
      <c r="Y1066" s="612">
        <f t="shared" si="365"/>
        <v>-46191</v>
      </c>
      <c r="Z1066" s="620"/>
      <c r="AA1066" s="124"/>
      <c r="AB1066" s="978"/>
      <c r="AC1066" s="1049"/>
      <c r="AD1066" s="71"/>
      <c r="AE1066" s="71"/>
      <c r="AF1066" s="71"/>
      <c r="AG1066" s="59"/>
    </row>
    <row r="1067" ht="13.5" hidden="1" customHeight="1">
      <c r="A1067" s="667" t="b">
        <v>0</v>
      </c>
      <c r="B1067" s="635" t="s">
        <v>138</v>
      </c>
      <c r="C1067" s="635" t="s">
        <v>114</v>
      </c>
      <c r="D1067" s="605" t="s">
        <v>408</v>
      </c>
      <c r="E1067" s="492" t="s">
        <v>1333</v>
      </c>
      <c r="F1067" s="606">
        <v>46143.0</v>
      </c>
      <c r="G1067" s="860" t="s">
        <v>1304</v>
      </c>
      <c r="H1067" s="704" t="s">
        <v>1926</v>
      </c>
      <c r="I1067" s="492" t="s">
        <v>1927</v>
      </c>
      <c r="J1067" s="492" t="s">
        <v>190</v>
      </c>
      <c r="K1067" s="643">
        <v>0.0</v>
      </c>
      <c r="L1067" s="643">
        <v>0.0</v>
      </c>
      <c r="M1067" s="1076"/>
      <c r="N1067" s="610">
        <v>46140.0</v>
      </c>
      <c r="O1067" s="799" t="s">
        <v>3065</v>
      </c>
      <c r="P1067" s="639">
        <v>46134.0</v>
      </c>
      <c r="Q1067" s="639">
        <v>46136.0</v>
      </c>
      <c r="R1067" s="636">
        <f t="shared" si="329"/>
        <v>2</v>
      </c>
      <c r="S1067" s="639">
        <v>46139.0</v>
      </c>
      <c r="T1067" s="980">
        <f t="shared" si="362"/>
        <v>5</v>
      </c>
      <c r="U1067" s="980">
        <f t="shared" si="363"/>
        <v>3</v>
      </c>
      <c r="V1067" s="638"/>
      <c r="W1067" s="982">
        <f t="shared" si="330"/>
        <v>-46139</v>
      </c>
      <c r="X1067" s="982">
        <f t="shared" si="331"/>
        <v>-46134</v>
      </c>
      <c r="Y1067" s="638"/>
      <c r="Z1067" s="980"/>
      <c r="AA1067" s="984">
        <f>Y1067-V1067</f>
        <v>0</v>
      </c>
      <c r="AB1067" s="993" t="s">
        <v>2118</v>
      </c>
      <c r="AC1067" s="967" t="s">
        <v>1928</v>
      </c>
      <c r="AD1067" s="994"/>
      <c r="AE1067" s="994"/>
      <c r="AF1067" s="994"/>
      <c r="AG1067" s="994"/>
    </row>
    <row r="1068" ht="13.5" hidden="1" customHeight="1">
      <c r="A1068" s="604" t="b">
        <v>0</v>
      </c>
      <c r="B1068" s="492" t="s">
        <v>135</v>
      </c>
      <c r="C1068" s="492" t="s">
        <v>134</v>
      </c>
      <c r="D1068" s="605" t="s">
        <v>864</v>
      </c>
      <c r="E1068" s="629" t="s">
        <v>1369</v>
      </c>
      <c r="F1068" s="606">
        <v>46143.0</v>
      </c>
      <c r="G1068" s="1072"/>
      <c r="H1068" s="607" t="s">
        <v>3066</v>
      </c>
      <c r="I1068" s="492" t="s">
        <v>3067</v>
      </c>
      <c r="J1068" s="492" t="s">
        <v>190</v>
      </c>
      <c r="K1068" s="643">
        <v>0.0</v>
      </c>
      <c r="L1068" s="643">
        <v>0.0</v>
      </c>
      <c r="M1068" s="622"/>
      <c r="N1068" s="610"/>
      <c r="O1068" s="860" t="s">
        <v>3068</v>
      </c>
      <c r="P1068" s="610">
        <v>46155.0</v>
      </c>
      <c r="Q1068" s="610">
        <v>46156.0</v>
      </c>
      <c r="R1068" s="612">
        <f t="shared" si="329"/>
        <v>1</v>
      </c>
      <c r="S1068" s="613"/>
      <c r="T1068" s="612">
        <f t="shared" si="362"/>
        <v>-46155</v>
      </c>
      <c r="U1068" s="612">
        <f t="shared" si="363"/>
        <v>-46156</v>
      </c>
      <c r="V1068" s="613"/>
      <c r="W1068" s="982">
        <f t="shared" si="330"/>
        <v>0</v>
      </c>
      <c r="X1068" s="982">
        <f t="shared" si="331"/>
        <v>-46155</v>
      </c>
      <c r="Y1068" s="612">
        <f t="shared" ref="Y1068:Y1073" si="366">V1068-P1068</f>
        <v>-46155</v>
      </c>
      <c r="Z1068" s="492"/>
      <c r="AA1068" s="878"/>
      <c r="AB1068" s="901"/>
      <c r="AC1068" s="1049"/>
      <c r="AD1068" s="71"/>
      <c r="AE1068" s="71"/>
      <c r="AF1068" s="71"/>
      <c r="AG1068" s="59"/>
    </row>
    <row r="1069" ht="13.5" hidden="1" customHeight="1">
      <c r="A1069" s="604" t="b">
        <v>0</v>
      </c>
      <c r="B1069" s="492" t="s">
        <v>138</v>
      </c>
      <c r="C1069" s="492" t="s">
        <v>134</v>
      </c>
      <c r="D1069" s="492" t="s">
        <v>864</v>
      </c>
      <c r="E1069" s="492" t="s">
        <v>1421</v>
      </c>
      <c r="F1069" s="1053">
        <v>46143.0</v>
      </c>
      <c r="G1069" s="1072"/>
      <c r="H1069" s="617" t="s">
        <v>3069</v>
      </c>
      <c r="I1069" s="492" t="s">
        <v>3070</v>
      </c>
      <c r="J1069" s="492" t="s">
        <v>190</v>
      </c>
      <c r="K1069" s="643">
        <v>0.0</v>
      </c>
      <c r="L1069" s="643">
        <v>0.0</v>
      </c>
      <c r="M1069" s="622"/>
      <c r="N1069" s="613"/>
      <c r="O1069" s="1073"/>
      <c r="P1069" s="1074">
        <v>46161.0</v>
      </c>
      <c r="Q1069" s="1074">
        <v>46163.0</v>
      </c>
      <c r="R1069" s="612">
        <f t="shared" si="329"/>
        <v>2</v>
      </c>
      <c r="S1069" s="613"/>
      <c r="T1069" s="612">
        <f t="shared" si="362"/>
        <v>-46161</v>
      </c>
      <c r="U1069" s="612">
        <f t="shared" si="363"/>
        <v>-46163</v>
      </c>
      <c r="V1069" s="613"/>
      <c r="W1069" s="982">
        <f t="shared" si="330"/>
        <v>0</v>
      </c>
      <c r="X1069" s="982">
        <f t="shared" si="331"/>
        <v>-46161</v>
      </c>
      <c r="Y1069" s="612">
        <f t="shared" si="366"/>
        <v>-46161</v>
      </c>
      <c r="Z1069" s="620"/>
      <c r="AA1069" s="124"/>
      <c r="AB1069" s="978"/>
      <c r="AC1069" s="1049"/>
      <c r="AD1069" s="71"/>
      <c r="AE1069" s="71"/>
      <c r="AF1069" s="71"/>
      <c r="AG1069" s="59"/>
    </row>
    <row r="1070" ht="13.5" hidden="1" customHeight="1">
      <c r="A1070" s="604" t="b">
        <v>0</v>
      </c>
      <c r="B1070" s="492" t="s">
        <v>138</v>
      </c>
      <c r="C1070" s="492" t="s">
        <v>114</v>
      </c>
      <c r="D1070" s="671" t="s">
        <v>864</v>
      </c>
      <c r="E1070" s="629" t="s">
        <v>1369</v>
      </c>
      <c r="F1070" s="606">
        <v>46143.0</v>
      </c>
      <c r="G1070" s="1079"/>
      <c r="H1070" s="634" t="s">
        <v>3071</v>
      </c>
      <c r="I1070" s="629" t="s">
        <v>3072</v>
      </c>
      <c r="J1070" s="629" t="s">
        <v>190</v>
      </c>
      <c r="K1070" s="643">
        <v>0.0</v>
      </c>
      <c r="L1070" s="643">
        <v>0.0</v>
      </c>
      <c r="M1070" s="624"/>
      <c r="N1070" s="610"/>
      <c r="O1070" s="860"/>
      <c r="P1070" s="610">
        <v>46160.0</v>
      </c>
      <c r="Q1070" s="610">
        <v>46163.0</v>
      </c>
      <c r="R1070" s="612">
        <f t="shared" si="329"/>
        <v>3</v>
      </c>
      <c r="S1070" s="613"/>
      <c r="T1070" s="612">
        <f t="shared" si="362"/>
        <v>-46160</v>
      </c>
      <c r="U1070" s="612">
        <f t="shared" si="363"/>
        <v>-46163</v>
      </c>
      <c r="V1070" s="613"/>
      <c r="W1070" s="982">
        <f t="shared" si="330"/>
        <v>0</v>
      </c>
      <c r="X1070" s="982">
        <f t="shared" si="331"/>
        <v>-46160</v>
      </c>
      <c r="Y1070" s="612">
        <f t="shared" si="366"/>
        <v>-46160</v>
      </c>
      <c r="Z1070" s="620"/>
      <c r="AA1070" s="124"/>
      <c r="AB1070" s="978"/>
      <c r="AC1070" s="1049"/>
      <c r="AD1070" s="71"/>
      <c r="AE1070" s="71"/>
      <c r="AF1070" s="71"/>
      <c r="AG1070" s="59"/>
    </row>
    <row r="1071" ht="13.5" hidden="1" customHeight="1">
      <c r="A1071" s="604" t="b">
        <v>0</v>
      </c>
      <c r="B1071" s="492" t="s">
        <v>138</v>
      </c>
      <c r="C1071" s="492" t="s">
        <v>114</v>
      </c>
      <c r="D1071" s="671" t="s">
        <v>864</v>
      </c>
      <c r="E1071" s="492" t="s">
        <v>1986</v>
      </c>
      <c r="F1071" s="606">
        <v>46143.0</v>
      </c>
      <c r="G1071" s="1075"/>
      <c r="H1071" s="1298" t="s">
        <v>3073</v>
      </c>
      <c r="I1071" s="492" t="s">
        <v>3074</v>
      </c>
      <c r="J1071" s="492" t="s">
        <v>190</v>
      </c>
      <c r="K1071" s="643">
        <v>0.0</v>
      </c>
      <c r="L1071" s="643">
        <v>0.0</v>
      </c>
      <c r="M1071" s="622"/>
      <c r="N1071" s="613"/>
      <c r="O1071" s="1073"/>
      <c r="P1071" s="610">
        <v>46160.0</v>
      </c>
      <c r="Q1071" s="610">
        <v>46162.0</v>
      </c>
      <c r="R1071" s="612">
        <f t="shared" si="329"/>
        <v>2</v>
      </c>
      <c r="S1071" s="613"/>
      <c r="T1071" s="612">
        <f t="shared" si="362"/>
        <v>-46160</v>
      </c>
      <c r="U1071" s="612">
        <f t="shared" si="363"/>
        <v>-46162</v>
      </c>
      <c r="V1071" s="613"/>
      <c r="W1071" s="982">
        <f t="shared" si="330"/>
        <v>0</v>
      </c>
      <c r="X1071" s="982">
        <f t="shared" si="331"/>
        <v>-46160</v>
      </c>
      <c r="Y1071" s="612">
        <f t="shared" si="366"/>
        <v>-46160</v>
      </c>
      <c r="Z1071" s="616"/>
      <c r="AA1071" s="878"/>
      <c r="AB1071" s="901"/>
      <c r="AC1071" s="1049"/>
      <c r="AD1071" s="71"/>
      <c r="AE1071" s="71"/>
      <c r="AF1071" s="71"/>
      <c r="AG1071" s="59"/>
    </row>
    <row r="1072" ht="13.5" hidden="1" customHeight="1">
      <c r="A1072" s="604" t="b">
        <v>0</v>
      </c>
      <c r="B1072" s="492" t="s">
        <v>138</v>
      </c>
      <c r="C1072" s="492" t="s">
        <v>114</v>
      </c>
      <c r="D1072" s="605" t="s">
        <v>864</v>
      </c>
      <c r="E1072" s="629" t="s">
        <v>1608</v>
      </c>
      <c r="F1072" s="606">
        <v>46143.0</v>
      </c>
      <c r="G1072" s="1072"/>
      <c r="H1072" s="492" t="s">
        <v>3075</v>
      </c>
      <c r="I1072" s="492" t="s">
        <v>3076</v>
      </c>
      <c r="J1072" s="629" t="s">
        <v>190</v>
      </c>
      <c r="K1072" s="643">
        <v>0.0</v>
      </c>
      <c r="L1072" s="643">
        <v>0.0</v>
      </c>
      <c r="M1072" s="622"/>
      <c r="N1072" s="613"/>
      <c r="O1072" s="1073"/>
      <c r="P1072" s="610">
        <v>46156.0</v>
      </c>
      <c r="Q1072" s="610">
        <v>46162.0</v>
      </c>
      <c r="R1072" s="612">
        <f t="shared" si="329"/>
        <v>6</v>
      </c>
      <c r="S1072" s="613"/>
      <c r="T1072" s="612">
        <f t="shared" si="362"/>
        <v>-46156</v>
      </c>
      <c r="U1072" s="980">
        <f t="shared" si="363"/>
        <v>-46162</v>
      </c>
      <c r="V1072" s="613"/>
      <c r="W1072" s="982">
        <f t="shared" si="330"/>
        <v>0</v>
      </c>
      <c r="X1072" s="982">
        <f t="shared" si="331"/>
        <v>-46156</v>
      </c>
      <c r="Y1072" s="612">
        <f t="shared" si="366"/>
        <v>-46156</v>
      </c>
      <c r="Z1072" s="475"/>
      <c r="AA1072" s="984">
        <f>Y1072-V1072</f>
        <v>-46156</v>
      </c>
      <c r="AB1072" s="978"/>
      <c r="AC1072" s="1049"/>
      <c r="AD1072" s="71"/>
      <c r="AE1072" s="71"/>
      <c r="AF1072" s="71"/>
      <c r="AG1072" s="59"/>
    </row>
    <row r="1073" ht="13.5" hidden="1" customHeight="1">
      <c r="A1073" s="604" t="b">
        <v>0</v>
      </c>
      <c r="B1073" s="492" t="s">
        <v>136</v>
      </c>
      <c r="C1073" s="492" t="s">
        <v>134</v>
      </c>
      <c r="D1073" s="605" t="s">
        <v>864</v>
      </c>
      <c r="E1073" s="492" t="s">
        <v>1511</v>
      </c>
      <c r="F1073" s="606">
        <v>46143.0</v>
      </c>
      <c r="G1073" s="1072"/>
      <c r="H1073" s="617" t="s">
        <v>3077</v>
      </c>
      <c r="I1073" s="492" t="s">
        <v>3078</v>
      </c>
      <c r="J1073" s="492" t="s">
        <v>190</v>
      </c>
      <c r="K1073" s="643">
        <v>0.0</v>
      </c>
      <c r="L1073" s="643">
        <v>0.0</v>
      </c>
      <c r="M1073" s="622"/>
      <c r="N1073" s="613"/>
      <c r="O1073" s="860" t="s">
        <v>3079</v>
      </c>
      <c r="P1073" s="610">
        <v>46157.0</v>
      </c>
      <c r="Q1073" s="610">
        <v>46161.0</v>
      </c>
      <c r="R1073" s="612">
        <f t="shared" si="329"/>
        <v>4</v>
      </c>
      <c r="S1073" s="613"/>
      <c r="T1073" s="612">
        <f t="shared" si="362"/>
        <v>-46157</v>
      </c>
      <c r="U1073" s="980">
        <f t="shared" si="363"/>
        <v>-46161</v>
      </c>
      <c r="V1073" s="613"/>
      <c r="W1073" s="982">
        <f t="shared" si="330"/>
        <v>0</v>
      </c>
      <c r="X1073" s="982">
        <f t="shared" si="331"/>
        <v>-46157</v>
      </c>
      <c r="Y1073" s="612">
        <f t="shared" si="366"/>
        <v>-46157</v>
      </c>
      <c r="Z1073" s="620"/>
      <c r="AA1073" s="124"/>
      <c r="AB1073" s="978"/>
      <c r="AC1073" s="1049"/>
      <c r="AD1073" s="71"/>
      <c r="AE1073" s="71"/>
      <c r="AF1073" s="71"/>
      <c r="AG1073" s="59"/>
    </row>
    <row r="1074" ht="13.5" hidden="1" customHeight="1">
      <c r="A1074" s="667" t="b">
        <v>0</v>
      </c>
      <c r="B1074" s="635" t="s">
        <v>136</v>
      </c>
      <c r="C1074" s="635" t="s">
        <v>114</v>
      </c>
      <c r="D1074" s="605" t="s">
        <v>864</v>
      </c>
      <c r="E1074" s="629" t="s">
        <v>1511</v>
      </c>
      <c r="F1074" s="606">
        <v>46143.0</v>
      </c>
      <c r="G1074" s="920"/>
      <c r="H1074" s="704" t="s">
        <v>3080</v>
      </c>
      <c r="I1074" s="629" t="s">
        <v>3081</v>
      </c>
      <c r="J1074" s="629" t="s">
        <v>190</v>
      </c>
      <c r="K1074" s="643">
        <v>0.0</v>
      </c>
      <c r="L1074" s="643">
        <v>0.0</v>
      </c>
      <c r="M1074" s="1076"/>
      <c r="N1074" s="610">
        <v>46149.0</v>
      </c>
      <c r="O1074" s="809" t="s">
        <v>3082</v>
      </c>
      <c r="P1074" s="639">
        <v>46126.0</v>
      </c>
      <c r="Q1074" s="639">
        <v>46135.0</v>
      </c>
      <c r="R1074" s="636">
        <f t="shared" si="329"/>
        <v>9</v>
      </c>
      <c r="S1074" s="638"/>
      <c r="T1074" s="980">
        <f t="shared" si="362"/>
        <v>-46126</v>
      </c>
      <c r="U1074" s="980">
        <f t="shared" si="363"/>
        <v>-46135</v>
      </c>
      <c r="V1074" s="638"/>
      <c r="W1074" s="982">
        <f t="shared" si="330"/>
        <v>0</v>
      </c>
      <c r="X1074" s="982">
        <f t="shared" si="331"/>
        <v>-46126</v>
      </c>
      <c r="Y1074" s="638"/>
      <c r="Z1074" s="980"/>
      <c r="AA1074" s="984">
        <f t="shared" ref="AA1074:AA1083" si="367">Y1074-V1074</f>
        <v>0</v>
      </c>
      <c r="AB1074" s="989"/>
      <c r="AC1074" s="967" t="s">
        <v>3083</v>
      </c>
      <c r="AD1074" s="994"/>
      <c r="AE1074" s="994"/>
      <c r="AF1074" s="994"/>
      <c r="AG1074" s="994"/>
    </row>
    <row r="1075" ht="13.5" hidden="1" customHeight="1">
      <c r="A1075" s="604" t="b">
        <v>0</v>
      </c>
      <c r="B1075" s="492" t="s">
        <v>138</v>
      </c>
      <c r="C1075" s="492" t="s">
        <v>114</v>
      </c>
      <c r="D1075" s="605" t="s">
        <v>864</v>
      </c>
      <c r="E1075" s="492" t="s">
        <v>3009</v>
      </c>
      <c r="F1075" s="606">
        <v>46143.0</v>
      </c>
      <c r="G1075" s="1072"/>
      <c r="H1075" s="617" t="s">
        <v>3084</v>
      </c>
      <c r="I1075" s="492" t="s">
        <v>3085</v>
      </c>
      <c r="J1075" s="492" t="s">
        <v>190</v>
      </c>
      <c r="K1075" s="643">
        <v>0.0</v>
      </c>
      <c r="L1075" s="643">
        <v>0.0</v>
      </c>
      <c r="M1075" s="622"/>
      <c r="N1075" s="610"/>
      <c r="O1075" s="860"/>
      <c r="P1075" s="610">
        <v>46156.0</v>
      </c>
      <c r="Q1075" s="610">
        <v>46160.0</v>
      </c>
      <c r="R1075" s="612">
        <f t="shared" si="329"/>
        <v>4</v>
      </c>
      <c r="S1075" s="613"/>
      <c r="T1075" s="612">
        <f t="shared" si="362"/>
        <v>-46156</v>
      </c>
      <c r="U1075" s="612">
        <f t="shared" si="363"/>
        <v>-46160</v>
      </c>
      <c r="V1075" s="613"/>
      <c r="W1075" s="982">
        <f t="shared" si="330"/>
        <v>0</v>
      </c>
      <c r="X1075" s="982">
        <f t="shared" si="331"/>
        <v>-46156</v>
      </c>
      <c r="Y1075" s="612">
        <f>V1075-P1075</f>
        <v>-46156</v>
      </c>
      <c r="Z1075" s="620"/>
      <c r="AA1075" s="984">
        <f t="shared" si="367"/>
        <v>-46156</v>
      </c>
      <c r="AB1075" s="978"/>
      <c r="AC1075" s="1049"/>
      <c r="AD1075" s="71"/>
      <c r="AE1075" s="71"/>
      <c r="AF1075" s="71"/>
      <c r="AG1075" s="59"/>
    </row>
    <row r="1076" ht="13.5" hidden="1" customHeight="1">
      <c r="A1076" s="604" t="b">
        <v>0</v>
      </c>
      <c r="B1076" s="492" t="s">
        <v>136</v>
      </c>
      <c r="C1076" s="492" t="s">
        <v>114</v>
      </c>
      <c r="D1076" s="671" t="s">
        <v>864</v>
      </c>
      <c r="E1076" s="629" t="s">
        <v>1421</v>
      </c>
      <c r="F1076" s="919">
        <v>46143.0</v>
      </c>
      <c r="G1076" s="860"/>
      <c r="H1076" s="704" t="s">
        <v>3086</v>
      </c>
      <c r="I1076" s="492" t="s">
        <v>1381</v>
      </c>
      <c r="J1076" s="492" t="s">
        <v>190</v>
      </c>
      <c r="K1076" s="643">
        <v>0.0</v>
      </c>
      <c r="L1076" s="643">
        <v>0.0</v>
      </c>
      <c r="M1076" s="622"/>
      <c r="N1076" s="610"/>
      <c r="O1076" s="809"/>
      <c r="P1076" s="639">
        <v>46149.0</v>
      </c>
      <c r="Q1076" s="610">
        <v>46157.0</v>
      </c>
      <c r="R1076" s="636">
        <f t="shared" si="329"/>
        <v>8</v>
      </c>
      <c r="S1076" s="613"/>
      <c r="T1076" s="612"/>
      <c r="U1076" s="612"/>
      <c r="V1076" s="613"/>
      <c r="W1076" s="982">
        <f t="shared" si="330"/>
        <v>0</v>
      </c>
      <c r="X1076" s="982">
        <f t="shared" si="331"/>
        <v>-46149</v>
      </c>
      <c r="Y1076" s="612"/>
      <c r="Z1076" s="616"/>
      <c r="AA1076" s="984">
        <f t="shared" si="367"/>
        <v>0</v>
      </c>
      <c r="AB1076" s="978"/>
      <c r="AC1076" s="951"/>
      <c r="AD1076" s="878"/>
      <c r="AE1076" s="994"/>
      <c r="AF1076" s="878"/>
      <c r="AG1076" s="878"/>
    </row>
    <row r="1077" ht="13.5" hidden="1" customHeight="1">
      <c r="A1077" s="604" t="b">
        <v>0</v>
      </c>
      <c r="B1077" s="492" t="s">
        <v>136</v>
      </c>
      <c r="C1077" s="492" t="s">
        <v>114</v>
      </c>
      <c r="D1077" s="671" t="s">
        <v>864</v>
      </c>
      <c r="E1077" s="492" t="s">
        <v>1333</v>
      </c>
      <c r="F1077" s="606">
        <v>46143.0</v>
      </c>
      <c r="G1077" s="860"/>
      <c r="H1077" s="813" t="s">
        <v>3087</v>
      </c>
      <c r="I1077" s="492" t="s">
        <v>3088</v>
      </c>
      <c r="J1077" s="492" t="s">
        <v>190</v>
      </c>
      <c r="K1077" s="643">
        <v>0.0</v>
      </c>
      <c r="L1077" s="643">
        <v>0.0</v>
      </c>
      <c r="M1077" s="622"/>
      <c r="N1077" s="610"/>
      <c r="O1077" s="809"/>
      <c r="P1077" s="639">
        <v>46149.0</v>
      </c>
      <c r="Q1077" s="610">
        <v>46153.0</v>
      </c>
      <c r="R1077" s="636">
        <f t="shared" si="329"/>
        <v>4</v>
      </c>
      <c r="S1077" s="613"/>
      <c r="T1077" s="612"/>
      <c r="U1077" s="612"/>
      <c r="V1077" s="1080"/>
      <c r="W1077" s="982">
        <f t="shared" si="330"/>
        <v>0</v>
      </c>
      <c r="X1077" s="982">
        <f t="shared" si="331"/>
        <v>-46149</v>
      </c>
      <c r="Y1077" s="613"/>
      <c r="Z1077" s="612"/>
      <c r="AA1077" s="984">
        <f t="shared" si="367"/>
        <v>0</v>
      </c>
      <c r="AB1077" s="901"/>
      <c r="AC1077" s="951"/>
      <c r="AD1077" s="878"/>
      <c r="AE1077" s="994"/>
      <c r="AF1077" s="878"/>
      <c r="AG1077" s="878"/>
    </row>
    <row r="1078" ht="13.5" hidden="1" customHeight="1">
      <c r="A1078" s="667" t="b">
        <v>0</v>
      </c>
      <c r="B1078" s="635" t="s">
        <v>136</v>
      </c>
      <c r="C1078" s="635" t="s">
        <v>134</v>
      </c>
      <c r="D1078" s="605" t="s">
        <v>864</v>
      </c>
      <c r="E1078" s="629" t="s">
        <v>1511</v>
      </c>
      <c r="F1078" s="606">
        <v>46143.0</v>
      </c>
      <c r="G1078" s="920"/>
      <c r="H1078" s="704" t="s">
        <v>3089</v>
      </c>
      <c r="I1078" s="629" t="s">
        <v>3090</v>
      </c>
      <c r="J1078" s="629" t="s">
        <v>190</v>
      </c>
      <c r="K1078" s="643">
        <v>0.0</v>
      </c>
      <c r="L1078" s="643">
        <v>0.0</v>
      </c>
      <c r="M1078" s="1076"/>
      <c r="N1078" s="610"/>
      <c r="O1078" s="809"/>
      <c r="P1078" s="639">
        <v>46139.0</v>
      </c>
      <c r="Q1078" s="639">
        <v>46154.0</v>
      </c>
      <c r="R1078" s="636">
        <f t="shared" si="329"/>
        <v>15</v>
      </c>
      <c r="S1078" s="638"/>
      <c r="T1078" s="980"/>
      <c r="U1078" s="980"/>
      <c r="V1078" s="638"/>
      <c r="W1078" s="982">
        <f t="shared" si="330"/>
        <v>0</v>
      </c>
      <c r="X1078" s="982">
        <f t="shared" si="331"/>
        <v>-46139</v>
      </c>
      <c r="Y1078" s="638"/>
      <c r="Z1078" s="980"/>
      <c r="AA1078" s="984">
        <f t="shared" si="367"/>
        <v>0</v>
      </c>
      <c r="AB1078" s="989"/>
      <c r="AC1078" s="967"/>
      <c r="AD1078" s="994"/>
      <c r="AE1078" s="994"/>
      <c r="AF1078" s="994"/>
      <c r="AG1078" s="994"/>
    </row>
    <row r="1079" ht="13.5" hidden="1" customHeight="1">
      <c r="A1079" s="667" t="b">
        <v>0</v>
      </c>
      <c r="B1079" s="635" t="s">
        <v>135</v>
      </c>
      <c r="C1079" s="635" t="s">
        <v>134</v>
      </c>
      <c r="D1079" s="605" t="s">
        <v>864</v>
      </c>
      <c r="E1079" s="492" t="s">
        <v>1369</v>
      </c>
      <c r="F1079" s="606">
        <v>46143.0</v>
      </c>
      <c r="G1079" s="910"/>
      <c r="H1079" s="704" t="s">
        <v>3091</v>
      </c>
      <c r="I1079" s="492" t="s">
        <v>3092</v>
      </c>
      <c r="J1079" s="492" t="s">
        <v>190</v>
      </c>
      <c r="K1079" s="643">
        <v>0.0</v>
      </c>
      <c r="L1079" s="643">
        <v>0.0</v>
      </c>
      <c r="M1079" s="1076"/>
      <c r="N1079" s="610"/>
      <c r="O1079" s="809"/>
      <c r="P1079" s="639">
        <v>46140.0</v>
      </c>
      <c r="Q1079" s="639">
        <v>46150.0</v>
      </c>
      <c r="R1079" s="636">
        <f t="shared" si="329"/>
        <v>10</v>
      </c>
      <c r="S1079" s="638"/>
      <c r="T1079" s="980"/>
      <c r="U1079" s="980"/>
      <c r="V1079" s="638"/>
      <c r="W1079" s="982">
        <f t="shared" si="330"/>
        <v>0</v>
      </c>
      <c r="X1079" s="982">
        <f t="shared" si="331"/>
        <v>-46140</v>
      </c>
      <c r="Y1079" s="638"/>
      <c r="Z1079" s="980"/>
      <c r="AA1079" s="984">
        <f t="shared" si="367"/>
        <v>0</v>
      </c>
      <c r="AB1079" s="989"/>
      <c r="AC1079" s="967"/>
      <c r="AD1079" s="994"/>
      <c r="AE1079" s="994"/>
      <c r="AF1079" s="994"/>
      <c r="AG1079" s="994"/>
    </row>
    <row r="1080" ht="13.5" hidden="1" customHeight="1">
      <c r="A1080" s="667" t="b">
        <v>0</v>
      </c>
      <c r="B1080" s="635" t="s">
        <v>138</v>
      </c>
      <c r="C1080" s="635" t="s">
        <v>114</v>
      </c>
      <c r="D1080" s="605" t="s">
        <v>864</v>
      </c>
      <c r="E1080" s="605" t="s">
        <v>1511</v>
      </c>
      <c r="F1080" s="606">
        <v>46143.0</v>
      </c>
      <c r="G1080" s="1297"/>
      <c r="H1080" s="704" t="s">
        <v>3093</v>
      </c>
      <c r="I1080" s="605" t="s">
        <v>2810</v>
      </c>
      <c r="J1080" s="605" t="s">
        <v>190</v>
      </c>
      <c r="K1080" s="643">
        <v>0.0</v>
      </c>
      <c r="L1080" s="643">
        <v>0.0</v>
      </c>
      <c r="M1080" s="1076"/>
      <c r="N1080" s="610"/>
      <c r="O1080" s="809"/>
      <c r="P1080" s="639">
        <v>46139.0</v>
      </c>
      <c r="Q1080" s="639">
        <v>46153.0</v>
      </c>
      <c r="R1080" s="636">
        <f t="shared" si="329"/>
        <v>14</v>
      </c>
      <c r="S1080" s="638"/>
      <c r="T1080" s="980"/>
      <c r="U1080" s="980"/>
      <c r="V1080" s="638"/>
      <c r="W1080" s="982">
        <f t="shared" si="330"/>
        <v>0</v>
      </c>
      <c r="X1080" s="982">
        <f t="shared" si="331"/>
        <v>-46139</v>
      </c>
      <c r="Y1080" s="638"/>
      <c r="Z1080" s="980"/>
      <c r="AA1080" s="984">
        <f t="shared" si="367"/>
        <v>0</v>
      </c>
      <c r="AB1080" s="989"/>
      <c r="AC1080" s="967"/>
      <c r="AD1080" s="994"/>
      <c r="AE1080" s="994"/>
      <c r="AF1080" s="994"/>
      <c r="AG1080" s="994"/>
    </row>
    <row r="1081" ht="13.5" hidden="1" customHeight="1">
      <c r="A1081" s="604" t="b">
        <v>0</v>
      </c>
      <c r="B1081" s="492" t="s">
        <v>138</v>
      </c>
      <c r="C1081" s="492" t="s">
        <v>114</v>
      </c>
      <c r="D1081" s="671" t="s">
        <v>864</v>
      </c>
      <c r="E1081" s="605" t="s">
        <v>1333</v>
      </c>
      <c r="F1081" s="685">
        <v>46143.0</v>
      </c>
      <c r="G1081" s="860"/>
      <c r="H1081" s="813" t="s">
        <v>3094</v>
      </c>
      <c r="I1081" s="492" t="s">
        <v>3095</v>
      </c>
      <c r="J1081" s="492" t="s">
        <v>190</v>
      </c>
      <c r="K1081" s="643">
        <v>0.0</v>
      </c>
      <c r="L1081" s="643">
        <v>0.0</v>
      </c>
      <c r="M1081" s="622"/>
      <c r="N1081" s="610"/>
      <c r="O1081" s="809"/>
      <c r="P1081" s="639">
        <v>46149.0</v>
      </c>
      <c r="Q1081" s="610">
        <v>46151.0</v>
      </c>
      <c r="R1081" s="636">
        <f t="shared" si="329"/>
        <v>2</v>
      </c>
      <c r="S1081" s="613"/>
      <c r="T1081" s="612"/>
      <c r="U1081" s="612"/>
      <c r="V1081" s="1080"/>
      <c r="W1081" s="982">
        <f t="shared" si="330"/>
        <v>0</v>
      </c>
      <c r="X1081" s="982">
        <f t="shared" si="331"/>
        <v>-46149</v>
      </c>
      <c r="Y1081" s="613"/>
      <c r="Z1081" s="612"/>
      <c r="AA1081" s="984">
        <f t="shared" si="367"/>
        <v>0</v>
      </c>
      <c r="AB1081" s="901"/>
      <c r="AC1081" s="951"/>
      <c r="AD1081" s="878"/>
      <c r="AE1081" s="994"/>
      <c r="AF1081" s="878"/>
      <c r="AG1081" s="878"/>
    </row>
    <row r="1082" ht="13.5" hidden="1" customHeight="1">
      <c r="A1082" s="667" t="b">
        <v>0</v>
      </c>
      <c r="B1082" s="635" t="s">
        <v>138</v>
      </c>
      <c r="C1082" s="635" t="s">
        <v>134</v>
      </c>
      <c r="D1082" s="605" t="s">
        <v>864</v>
      </c>
      <c r="E1082" s="605" t="s">
        <v>1784</v>
      </c>
      <c r="F1082" s="606">
        <v>46143.0</v>
      </c>
      <c r="G1082" s="1297"/>
      <c r="H1082" s="704" t="s">
        <v>3096</v>
      </c>
      <c r="I1082" s="605" t="s">
        <v>3097</v>
      </c>
      <c r="J1082" s="605" t="s">
        <v>190</v>
      </c>
      <c r="K1082" s="643">
        <v>0.0</v>
      </c>
      <c r="L1082" s="643">
        <v>0.0</v>
      </c>
      <c r="M1082" s="1076"/>
      <c r="N1082" s="610"/>
      <c r="O1082" s="809"/>
      <c r="P1082" s="639">
        <v>46139.0</v>
      </c>
      <c r="Q1082" s="639">
        <v>46154.0</v>
      </c>
      <c r="R1082" s="636">
        <f t="shared" si="329"/>
        <v>15</v>
      </c>
      <c r="S1082" s="638"/>
      <c r="T1082" s="980"/>
      <c r="U1082" s="980"/>
      <c r="V1082" s="638"/>
      <c r="W1082" s="982">
        <f t="shared" si="330"/>
        <v>0</v>
      </c>
      <c r="X1082" s="982">
        <f t="shared" si="331"/>
        <v>-46139</v>
      </c>
      <c r="Y1082" s="638"/>
      <c r="Z1082" s="980"/>
      <c r="AA1082" s="984">
        <f t="shared" si="367"/>
        <v>0</v>
      </c>
      <c r="AB1082" s="993" t="s">
        <v>2258</v>
      </c>
      <c r="AC1082" s="967"/>
      <c r="AD1082" s="994"/>
      <c r="AE1082" s="994"/>
      <c r="AF1082" s="994"/>
      <c r="AG1082" s="994"/>
    </row>
    <row r="1083" ht="13.5" hidden="1" customHeight="1">
      <c r="A1083" s="604" t="b">
        <v>0</v>
      </c>
      <c r="B1083" s="492" t="s">
        <v>34</v>
      </c>
      <c r="C1083" s="492" t="s">
        <v>134</v>
      </c>
      <c r="D1083" s="492" t="s">
        <v>1119</v>
      </c>
      <c r="E1083" s="492" t="s">
        <v>1369</v>
      </c>
      <c r="F1083" s="606">
        <v>46143.0</v>
      </c>
      <c r="G1083" s="1072"/>
      <c r="H1083" s="617" t="s">
        <v>3098</v>
      </c>
      <c r="I1083" s="492" t="s">
        <v>3099</v>
      </c>
      <c r="J1083" s="492" t="s">
        <v>190</v>
      </c>
      <c r="K1083" s="643">
        <v>0.0</v>
      </c>
      <c r="L1083" s="643">
        <v>0.0</v>
      </c>
      <c r="M1083" s="622"/>
      <c r="N1083" s="610"/>
      <c r="O1083" s="860"/>
      <c r="P1083" s="610">
        <v>46156.0</v>
      </c>
      <c r="Q1083" s="610">
        <v>46160.0</v>
      </c>
      <c r="R1083" s="612">
        <f t="shared" si="329"/>
        <v>4</v>
      </c>
      <c r="S1083" s="613"/>
      <c r="T1083" s="612">
        <f>S1083-P1083</f>
        <v>-46156</v>
      </c>
      <c r="U1083" s="612">
        <f>S1083-Q1083</f>
        <v>-46160</v>
      </c>
      <c r="V1083" s="613"/>
      <c r="W1083" s="900">
        <f t="shared" si="330"/>
        <v>0</v>
      </c>
      <c r="X1083" s="900">
        <f t="shared" si="331"/>
        <v>-46156</v>
      </c>
      <c r="Y1083" s="612">
        <f>V1083-P1083</f>
        <v>-46156</v>
      </c>
      <c r="Z1083" s="620"/>
      <c r="AA1083" s="741">
        <f t="shared" si="367"/>
        <v>-46156</v>
      </c>
      <c r="AB1083" s="978"/>
      <c r="AC1083" s="1051" t="s">
        <v>3100</v>
      </c>
      <c r="AD1083" s="971"/>
      <c r="AE1083" s="971"/>
      <c r="AF1083" s="971"/>
      <c r="AG1083" s="972"/>
    </row>
    <row r="1084" ht="13.5" hidden="1" customHeight="1">
      <c r="A1084" s="667" t="b">
        <v>0</v>
      </c>
      <c r="B1084" s="635" t="s">
        <v>135</v>
      </c>
      <c r="C1084" s="635" t="s">
        <v>114</v>
      </c>
      <c r="D1084" s="605" t="s">
        <v>768</v>
      </c>
      <c r="E1084" s="605" t="s">
        <v>1511</v>
      </c>
      <c r="F1084" s="677">
        <v>46082.0</v>
      </c>
      <c r="G1084" s="902" t="s">
        <v>1305</v>
      </c>
      <c r="H1084" s="704" t="s">
        <v>2660</v>
      </c>
      <c r="I1084" s="629" t="s">
        <v>2661</v>
      </c>
      <c r="J1084" s="645" t="s">
        <v>190</v>
      </c>
      <c r="K1084" s="643">
        <v>0.0</v>
      </c>
      <c r="L1084" s="643">
        <v>0.0</v>
      </c>
      <c r="M1084" s="1076"/>
      <c r="N1084" s="639">
        <v>46083.0</v>
      </c>
      <c r="O1084" s="945" t="s">
        <v>2662</v>
      </c>
      <c r="P1084" s="639">
        <v>46072.0</v>
      </c>
      <c r="Q1084" s="639">
        <v>46076.0</v>
      </c>
      <c r="R1084" s="636"/>
      <c r="S1084" s="638"/>
      <c r="T1084" s="656"/>
      <c r="U1084" s="656"/>
      <c r="V1084" s="638"/>
      <c r="W1084" s="640"/>
      <c r="X1084" s="640"/>
      <c r="Y1084" s="638"/>
      <c r="Z1084" s="656"/>
      <c r="AA1084" s="1077"/>
      <c r="AB1084" s="993" t="s">
        <v>2118</v>
      </c>
      <c r="AC1084" s="967" t="s">
        <v>2663</v>
      </c>
      <c r="AD1084" s="968"/>
      <c r="AE1084" s="968"/>
      <c r="AF1084" s="968"/>
      <c r="AG1084" s="968"/>
    </row>
    <row r="1085" ht="13.5" hidden="1" customHeight="1">
      <c r="A1085" s="604" t="b">
        <v>0</v>
      </c>
      <c r="B1085" s="492" t="s">
        <v>138</v>
      </c>
      <c r="C1085" s="492" t="s">
        <v>134</v>
      </c>
      <c r="D1085" s="492" t="s">
        <v>368</v>
      </c>
      <c r="E1085" s="605" t="s">
        <v>1986</v>
      </c>
      <c r="F1085" s="1053">
        <v>46143.0</v>
      </c>
      <c r="G1085" s="1299"/>
      <c r="H1085" s="1300" t="s">
        <v>3101</v>
      </c>
      <c r="I1085" s="979" t="s">
        <v>2105</v>
      </c>
      <c r="J1085" s="492" t="s">
        <v>190</v>
      </c>
      <c r="K1085" s="643">
        <v>0.0</v>
      </c>
      <c r="L1085" s="643">
        <v>0.0</v>
      </c>
      <c r="M1085" s="622"/>
      <c r="N1085" s="610"/>
      <c r="O1085" s="860"/>
      <c r="P1085" s="610">
        <v>46169.0</v>
      </c>
      <c r="Q1085" s="610">
        <v>46171.0</v>
      </c>
      <c r="R1085" s="612">
        <f t="shared" ref="R1085:R1108" si="368">Q1085-P1085</f>
        <v>2</v>
      </c>
      <c r="S1085" s="613"/>
      <c r="T1085" s="612">
        <f t="shared" ref="T1085:T1089" si="369">S1085-P1085</f>
        <v>-46169</v>
      </c>
      <c r="U1085" s="612">
        <f t="shared" ref="U1085:U1089" si="370">S1085-Q1085</f>
        <v>-46171</v>
      </c>
      <c r="V1085" s="613"/>
      <c r="W1085" s="982">
        <f t="shared" ref="W1085:W1738" si="371">V1085-S1085</f>
        <v>0</v>
      </c>
      <c r="X1085" s="982">
        <f t="shared" ref="X1085:X1738" si="372">V1085-P1085</f>
        <v>-46169</v>
      </c>
      <c r="Y1085" s="612">
        <f t="shared" ref="Y1085:Y1089" si="373">V1085-P1085</f>
        <v>-46169</v>
      </c>
      <c r="Z1085" s="620"/>
      <c r="AA1085" s="124"/>
      <c r="AB1085" s="978"/>
      <c r="AC1085" s="1051" t="s">
        <v>3102</v>
      </c>
      <c r="AD1085" s="71"/>
      <c r="AE1085" s="71"/>
      <c r="AF1085" s="71"/>
      <c r="AG1085" s="59"/>
    </row>
    <row r="1086" ht="13.5" hidden="1" customHeight="1">
      <c r="A1086" s="604" t="b">
        <v>0</v>
      </c>
      <c r="B1086" s="492" t="s">
        <v>135</v>
      </c>
      <c r="C1086" s="492" t="s">
        <v>134</v>
      </c>
      <c r="D1086" s="629" t="s">
        <v>368</v>
      </c>
      <c r="E1086" s="629" t="s">
        <v>1421</v>
      </c>
      <c r="F1086" s="606">
        <v>46143.0</v>
      </c>
      <c r="G1086" s="1072"/>
      <c r="H1086" s="617" t="s">
        <v>3103</v>
      </c>
      <c r="I1086" s="492" t="s">
        <v>3104</v>
      </c>
      <c r="J1086" s="629" t="s">
        <v>190</v>
      </c>
      <c r="K1086" s="643">
        <v>0.0</v>
      </c>
      <c r="L1086" s="643">
        <v>0.0</v>
      </c>
      <c r="M1086" s="622"/>
      <c r="N1086" s="610"/>
      <c r="O1086" s="860"/>
      <c r="P1086" s="627">
        <v>46162.0</v>
      </c>
      <c r="Q1086" s="627">
        <v>46164.0</v>
      </c>
      <c r="R1086" s="612">
        <f t="shared" si="368"/>
        <v>2</v>
      </c>
      <c r="S1086" s="613"/>
      <c r="T1086" s="612">
        <f t="shared" si="369"/>
        <v>-46162</v>
      </c>
      <c r="U1086" s="612">
        <f t="shared" si="370"/>
        <v>-46164</v>
      </c>
      <c r="V1086" s="613"/>
      <c r="W1086" s="906">
        <f t="shared" si="371"/>
        <v>0</v>
      </c>
      <c r="X1086" s="906">
        <f t="shared" si="372"/>
        <v>-46162</v>
      </c>
      <c r="Y1086" s="612">
        <f t="shared" si="373"/>
        <v>-46162</v>
      </c>
      <c r="Z1086" s="616"/>
      <c r="AA1086" s="878"/>
      <c r="AB1086" s="901"/>
      <c r="AC1086" s="1051" t="s">
        <v>3105</v>
      </c>
      <c r="AD1086" s="965"/>
      <c r="AE1086" s="965"/>
      <c r="AF1086" s="965"/>
      <c r="AG1086" s="966"/>
    </row>
    <row r="1087" ht="13.5" hidden="1" customHeight="1">
      <c r="A1087" s="604" t="b">
        <v>0</v>
      </c>
      <c r="B1087" s="492" t="s">
        <v>138</v>
      </c>
      <c r="C1087" s="492" t="s">
        <v>114</v>
      </c>
      <c r="D1087" s="671" t="s">
        <v>368</v>
      </c>
      <c r="E1087" s="605" t="s">
        <v>1986</v>
      </c>
      <c r="F1087" s="1053">
        <v>46143.0</v>
      </c>
      <c r="G1087" s="1301"/>
      <c r="H1087" s="672" t="s">
        <v>3106</v>
      </c>
      <c r="I1087" s="671" t="s">
        <v>3107</v>
      </c>
      <c r="J1087" s="629" t="s">
        <v>190</v>
      </c>
      <c r="K1087" s="643">
        <v>0.0</v>
      </c>
      <c r="L1087" s="643">
        <v>0.0</v>
      </c>
      <c r="M1087" s="688"/>
      <c r="N1087" s="613"/>
      <c r="O1087" s="1072"/>
      <c r="P1087" s="610">
        <v>46160.0</v>
      </c>
      <c r="Q1087" s="610">
        <v>46165.0</v>
      </c>
      <c r="R1087" s="612">
        <f t="shared" si="368"/>
        <v>5</v>
      </c>
      <c r="S1087" s="613"/>
      <c r="T1087" s="612">
        <f t="shared" si="369"/>
        <v>-46160</v>
      </c>
      <c r="U1087" s="612">
        <f t="shared" si="370"/>
        <v>-46165</v>
      </c>
      <c r="V1087" s="613"/>
      <c r="W1087" s="982">
        <f t="shared" si="371"/>
        <v>0</v>
      </c>
      <c r="X1087" s="982">
        <f t="shared" si="372"/>
        <v>-46160</v>
      </c>
      <c r="Y1087" s="612">
        <f t="shared" si="373"/>
        <v>-46160</v>
      </c>
      <c r="Z1087" s="616"/>
      <c r="AA1087" s="878"/>
      <c r="AB1087" s="901"/>
      <c r="AC1087" s="1049"/>
      <c r="AD1087" s="71"/>
      <c r="AE1087" s="71"/>
      <c r="AF1087" s="71"/>
      <c r="AG1087" s="59"/>
    </row>
    <row r="1088" ht="13.5" hidden="1" customHeight="1">
      <c r="A1088" s="604" t="b">
        <v>0</v>
      </c>
      <c r="B1088" s="492" t="s">
        <v>136</v>
      </c>
      <c r="C1088" s="492" t="s">
        <v>134</v>
      </c>
      <c r="D1088" s="671" t="s">
        <v>368</v>
      </c>
      <c r="E1088" s="605" t="s">
        <v>1986</v>
      </c>
      <c r="F1088" s="606">
        <v>46143.0</v>
      </c>
      <c r="G1088" s="1301"/>
      <c r="H1088" s="672" t="s">
        <v>3108</v>
      </c>
      <c r="I1088" s="671" t="s">
        <v>3109</v>
      </c>
      <c r="J1088" s="492" t="s">
        <v>190</v>
      </c>
      <c r="K1088" s="643">
        <v>0.0</v>
      </c>
      <c r="L1088" s="643">
        <v>0.0</v>
      </c>
      <c r="M1088" s="688"/>
      <c r="N1088" s="613"/>
      <c r="O1088" s="1072"/>
      <c r="P1088" s="610">
        <v>46160.0</v>
      </c>
      <c r="Q1088" s="610">
        <v>46161.0</v>
      </c>
      <c r="R1088" s="612">
        <f t="shared" si="368"/>
        <v>1</v>
      </c>
      <c r="S1088" s="613"/>
      <c r="T1088" s="612">
        <f t="shared" si="369"/>
        <v>-46160</v>
      </c>
      <c r="U1088" s="612">
        <f t="shared" si="370"/>
        <v>-46161</v>
      </c>
      <c r="V1088" s="613"/>
      <c r="W1088" s="982">
        <f t="shared" si="371"/>
        <v>0</v>
      </c>
      <c r="X1088" s="982">
        <f t="shared" si="372"/>
        <v>-46160</v>
      </c>
      <c r="Y1088" s="612">
        <f t="shared" si="373"/>
        <v>-46160</v>
      </c>
      <c r="Z1088" s="702"/>
      <c r="AA1088" s="1302"/>
      <c r="AB1088" s="1303"/>
      <c r="AC1088" s="1051" t="s">
        <v>3110</v>
      </c>
      <c r="AD1088" s="71"/>
      <c r="AE1088" s="71"/>
      <c r="AF1088" s="71"/>
      <c r="AG1088" s="59"/>
    </row>
    <row r="1089" ht="13.5" hidden="1" customHeight="1">
      <c r="A1089" s="604" t="b">
        <v>0</v>
      </c>
      <c r="B1089" s="492" t="s">
        <v>138</v>
      </c>
      <c r="C1089" s="492" t="s">
        <v>114</v>
      </c>
      <c r="D1089" s="605" t="s">
        <v>368</v>
      </c>
      <c r="E1089" s="605" t="s">
        <v>1608</v>
      </c>
      <c r="F1089" s="1053">
        <v>46143.0</v>
      </c>
      <c r="G1089" s="1299"/>
      <c r="H1089" s="672" t="s">
        <v>3111</v>
      </c>
      <c r="I1089" s="671" t="s">
        <v>2032</v>
      </c>
      <c r="J1089" s="492" t="s">
        <v>190</v>
      </c>
      <c r="K1089" s="643">
        <v>0.0</v>
      </c>
      <c r="L1089" s="643">
        <v>0.0</v>
      </c>
      <c r="M1089" s="688"/>
      <c r="N1089" s="613"/>
      <c r="O1089" s="1072"/>
      <c r="P1089" s="610">
        <v>46157.0</v>
      </c>
      <c r="Q1089" s="610">
        <v>46158.0</v>
      </c>
      <c r="R1089" s="612">
        <f t="shared" si="368"/>
        <v>1</v>
      </c>
      <c r="S1089" s="613"/>
      <c r="T1089" s="612">
        <f t="shared" si="369"/>
        <v>-46157</v>
      </c>
      <c r="U1089" s="612">
        <f t="shared" si="370"/>
        <v>-46158</v>
      </c>
      <c r="V1089" s="613"/>
      <c r="W1089" s="982">
        <f t="shared" si="371"/>
        <v>0</v>
      </c>
      <c r="X1089" s="982">
        <f t="shared" si="372"/>
        <v>-46157</v>
      </c>
      <c r="Y1089" s="612">
        <f t="shared" si="373"/>
        <v>-46157</v>
      </c>
      <c r="Z1089" s="702"/>
      <c r="AA1089" s="1302"/>
      <c r="AB1089" s="1303"/>
      <c r="AC1089" s="1051" t="s">
        <v>3112</v>
      </c>
      <c r="AD1089" s="71"/>
      <c r="AE1089" s="71"/>
      <c r="AF1089" s="71"/>
      <c r="AG1089" s="59"/>
    </row>
    <row r="1090" ht="13.5" hidden="1" customHeight="1">
      <c r="A1090" s="604" t="b">
        <v>0</v>
      </c>
      <c r="B1090" s="492" t="s">
        <v>135</v>
      </c>
      <c r="C1090" s="492" t="s">
        <v>114</v>
      </c>
      <c r="D1090" s="671" t="s">
        <v>368</v>
      </c>
      <c r="E1090" s="605" t="s">
        <v>1986</v>
      </c>
      <c r="F1090" s="1053">
        <v>46143.0</v>
      </c>
      <c r="G1090" s="860"/>
      <c r="H1090" s="710" t="s">
        <v>3113</v>
      </c>
      <c r="I1090" s="492" t="s">
        <v>3114</v>
      </c>
      <c r="J1090" s="492" t="s">
        <v>190</v>
      </c>
      <c r="K1090" s="643">
        <v>0.0</v>
      </c>
      <c r="L1090" s="643">
        <v>0.0</v>
      </c>
      <c r="M1090" s="622"/>
      <c r="N1090" s="610"/>
      <c r="O1090" s="809"/>
      <c r="P1090" s="610">
        <v>46150.0</v>
      </c>
      <c r="Q1090" s="610">
        <v>46157.0</v>
      </c>
      <c r="R1090" s="636">
        <f t="shared" si="368"/>
        <v>7</v>
      </c>
      <c r="S1090" s="613"/>
      <c r="T1090" s="612"/>
      <c r="U1090" s="612"/>
      <c r="V1090" s="613"/>
      <c r="W1090" s="982">
        <f t="shared" si="371"/>
        <v>0</v>
      </c>
      <c r="X1090" s="982">
        <f t="shared" si="372"/>
        <v>-46150</v>
      </c>
      <c r="Y1090" s="612"/>
      <c r="Z1090" s="616"/>
      <c r="AA1090" s="984">
        <f t="shared" ref="AA1090:AA1094" si="374">Y1090-V1090</f>
        <v>0</v>
      </c>
      <c r="AB1090" s="978"/>
      <c r="AC1090" s="773" t="s">
        <v>3115</v>
      </c>
      <c r="AD1090" s="878"/>
      <c r="AE1090" s="994"/>
      <c r="AF1090" s="878"/>
      <c r="AG1090" s="878"/>
    </row>
    <row r="1091" ht="13.5" hidden="1" customHeight="1">
      <c r="A1091" s="604" t="b">
        <v>0</v>
      </c>
      <c r="B1091" s="492" t="s">
        <v>135</v>
      </c>
      <c r="C1091" s="492" t="s">
        <v>114</v>
      </c>
      <c r="D1091" s="605" t="s">
        <v>368</v>
      </c>
      <c r="E1091" s="605" t="s">
        <v>1369</v>
      </c>
      <c r="F1091" s="606">
        <v>46143.0</v>
      </c>
      <c r="G1091" s="860" t="s">
        <v>1303</v>
      </c>
      <c r="H1091" s="607" t="s">
        <v>3116</v>
      </c>
      <c r="I1091" s="492" t="s">
        <v>1350</v>
      </c>
      <c r="J1091" s="629" t="s">
        <v>190</v>
      </c>
      <c r="K1091" s="643">
        <v>0.0</v>
      </c>
      <c r="L1091" s="643">
        <v>0.0</v>
      </c>
      <c r="M1091" s="622"/>
      <c r="N1091" s="610"/>
      <c r="O1091" s="860"/>
      <c r="P1091" s="610">
        <v>46154.0</v>
      </c>
      <c r="Q1091" s="610">
        <v>46155.0</v>
      </c>
      <c r="R1091" s="612">
        <f t="shared" si="368"/>
        <v>1</v>
      </c>
      <c r="S1091" s="613"/>
      <c r="T1091" s="612">
        <f>S1091-P1091</f>
        <v>-46154</v>
      </c>
      <c r="U1091" s="612">
        <f>S1091-Q1091</f>
        <v>-46155</v>
      </c>
      <c r="V1091" s="613"/>
      <c r="W1091" s="982">
        <f t="shared" si="371"/>
        <v>0</v>
      </c>
      <c r="X1091" s="982">
        <f t="shared" si="372"/>
        <v>-46154</v>
      </c>
      <c r="Y1091" s="612">
        <f>V1091-P1091</f>
        <v>-46154</v>
      </c>
      <c r="Z1091" s="616"/>
      <c r="AA1091" s="984">
        <f t="shared" si="374"/>
        <v>-46154</v>
      </c>
      <c r="AB1091" s="901"/>
      <c r="AC1091" s="1051" t="s">
        <v>3117</v>
      </c>
      <c r="AD1091" s="71"/>
      <c r="AE1091" s="71"/>
      <c r="AF1091" s="71"/>
      <c r="AG1091" s="59"/>
    </row>
    <row r="1092" ht="13.5" hidden="1" customHeight="1">
      <c r="A1092" s="667" t="b">
        <v>0</v>
      </c>
      <c r="B1092" s="635" t="s">
        <v>135</v>
      </c>
      <c r="C1092" s="635" t="s">
        <v>134</v>
      </c>
      <c r="D1092" s="605" t="s">
        <v>368</v>
      </c>
      <c r="E1092" s="605" t="s">
        <v>1421</v>
      </c>
      <c r="F1092" s="606">
        <v>46143.0</v>
      </c>
      <c r="G1092" s="910"/>
      <c r="H1092" s="704" t="s">
        <v>3118</v>
      </c>
      <c r="I1092" s="492" t="s">
        <v>3119</v>
      </c>
      <c r="J1092" s="492" t="s">
        <v>190</v>
      </c>
      <c r="K1092" s="643">
        <v>0.0</v>
      </c>
      <c r="L1092" s="643">
        <v>0.0</v>
      </c>
      <c r="M1092" s="1076"/>
      <c r="N1092" s="610"/>
      <c r="O1092" s="809"/>
      <c r="P1092" s="639">
        <v>46140.0</v>
      </c>
      <c r="Q1092" s="639">
        <v>46151.0</v>
      </c>
      <c r="R1092" s="636">
        <f t="shared" si="368"/>
        <v>11</v>
      </c>
      <c r="S1092" s="638"/>
      <c r="T1092" s="980"/>
      <c r="U1092" s="980"/>
      <c r="V1092" s="638"/>
      <c r="W1092" s="982">
        <f t="shared" si="371"/>
        <v>0</v>
      </c>
      <c r="X1092" s="982">
        <f t="shared" si="372"/>
        <v>-46140</v>
      </c>
      <c r="Y1092" s="638"/>
      <c r="Z1092" s="980"/>
      <c r="AA1092" s="984">
        <f t="shared" si="374"/>
        <v>0</v>
      </c>
      <c r="AB1092" s="989"/>
      <c r="AC1092" s="967" t="s">
        <v>3120</v>
      </c>
      <c r="AD1092" s="994"/>
      <c r="AE1092" s="994"/>
      <c r="AF1092" s="994"/>
      <c r="AG1092" s="994"/>
    </row>
    <row r="1093" ht="13.5" hidden="1" customHeight="1">
      <c r="A1093" s="667" t="b">
        <v>0</v>
      </c>
      <c r="B1093" s="635" t="s">
        <v>135</v>
      </c>
      <c r="C1093" s="635" t="s">
        <v>134</v>
      </c>
      <c r="D1093" s="605" t="s">
        <v>368</v>
      </c>
      <c r="E1093" s="605" t="s">
        <v>1421</v>
      </c>
      <c r="F1093" s="606">
        <v>46143.0</v>
      </c>
      <c r="G1093" s="920"/>
      <c r="H1093" s="704" t="s">
        <v>3118</v>
      </c>
      <c r="I1093" s="629" t="s">
        <v>3119</v>
      </c>
      <c r="J1093" s="492" t="s">
        <v>190</v>
      </c>
      <c r="K1093" s="643">
        <v>0.0</v>
      </c>
      <c r="L1093" s="643">
        <v>0.0</v>
      </c>
      <c r="M1093" s="1076"/>
      <c r="N1093" s="610"/>
      <c r="O1093" s="809"/>
      <c r="P1093" s="639">
        <v>46140.0</v>
      </c>
      <c r="Q1093" s="639">
        <v>46151.0</v>
      </c>
      <c r="R1093" s="636">
        <f t="shared" si="368"/>
        <v>11</v>
      </c>
      <c r="S1093" s="638"/>
      <c r="T1093" s="980"/>
      <c r="U1093" s="980"/>
      <c r="V1093" s="638"/>
      <c r="W1093" s="982">
        <f t="shared" si="371"/>
        <v>0</v>
      </c>
      <c r="X1093" s="982">
        <f t="shared" si="372"/>
        <v>-46140</v>
      </c>
      <c r="Y1093" s="638"/>
      <c r="Z1093" s="980"/>
      <c r="AA1093" s="984">
        <f t="shared" si="374"/>
        <v>0</v>
      </c>
      <c r="AB1093" s="989"/>
      <c r="AC1093" s="967" t="s">
        <v>3120</v>
      </c>
      <c r="AD1093" s="994"/>
      <c r="AE1093" s="994"/>
      <c r="AF1093" s="994"/>
      <c r="AG1093" s="994"/>
    </row>
    <row r="1094" ht="13.5" hidden="1" customHeight="1">
      <c r="A1094" s="604" t="b">
        <v>0</v>
      </c>
      <c r="B1094" s="492" t="s">
        <v>135</v>
      </c>
      <c r="C1094" s="492" t="s">
        <v>134</v>
      </c>
      <c r="D1094" s="671" t="s">
        <v>368</v>
      </c>
      <c r="E1094" s="605" t="s">
        <v>2388</v>
      </c>
      <c r="F1094" s="606">
        <v>46143.0</v>
      </c>
      <c r="G1094" s="860" t="s">
        <v>1304</v>
      </c>
      <c r="H1094" s="813" t="s">
        <v>3121</v>
      </c>
      <c r="I1094" s="492" t="s">
        <v>2188</v>
      </c>
      <c r="J1094" s="492" t="s">
        <v>190</v>
      </c>
      <c r="K1094" s="643">
        <v>0.0</v>
      </c>
      <c r="L1094" s="643">
        <v>0.0</v>
      </c>
      <c r="M1094" s="622"/>
      <c r="N1094" s="610"/>
      <c r="O1094" s="809"/>
      <c r="P1094" s="610">
        <v>46150.0</v>
      </c>
      <c r="Q1094" s="610">
        <v>46151.0</v>
      </c>
      <c r="R1094" s="636">
        <f t="shared" si="368"/>
        <v>1</v>
      </c>
      <c r="S1094" s="613"/>
      <c r="T1094" s="612"/>
      <c r="U1094" s="612"/>
      <c r="V1094" s="613"/>
      <c r="W1094" s="982">
        <f t="shared" si="371"/>
        <v>0</v>
      </c>
      <c r="X1094" s="982">
        <f t="shared" si="372"/>
        <v>-46150</v>
      </c>
      <c r="Y1094" s="612"/>
      <c r="Z1094" s="616"/>
      <c r="AA1094" s="984">
        <f t="shared" si="374"/>
        <v>0</v>
      </c>
      <c r="AB1094" s="978"/>
      <c r="AC1094" s="773" t="s">
        <v>3122</v>
      </c>
      <c r="AD1094" s="878"/>
      <c r="AE1094" s="994"/>
      <c r="AF1094" s="878"/>
      <c r="AG1094" s="878"/>
    </row>
    <row r="1095" ht="13.5" customHeight="1">
      <c r="A1095" s="604" t="b">
        <v>0</v>
      </c>
      <c r="B1095" s="492" t="s">
        <v>138</v>
      </c>
      <c r="C1095" s="492" t="s">
        <v>134</v>
      </c>
      <c r="D1095" s="492" t="s">
        <v>404</v>
      </c>
      <c r="E1095" s="492" t="s">
        <v>1356</v>
      </c>
      <c r="F1095" s="606">
        <v>46174.0</v>
      </c>
      <c r="G1095" s="1072"/>
      <c r="H1095" s="929" t="s">
        <v>3123</v>
      </c>
      <c r="I1095" s="902" t="s">
        <v>3124</v>
      </c>
      <c r="J1095" s="629" t="s">
        <v>190</v>
      </c>
      <c r="K1095" s="643">
        <v>0.0</v>
      </c>
      <c r="L1095" s="643">
        <v>0.0</v>
      </c>
      <c r="M1095" s="692"/>
      <c r="N1095" s="711">
        <v>46191.0</v>
      </c>
      <c r="O1095" s="1304" t="s">
        <v>3125</v>
      </c>
      <c r="P1095" s="678">
        <v>46175.0</v>
      </c>
      <c r="Q1095" s="678">
        <v>46181.0</v>
      </c>
      <c r="R1095" s="612">
        <f t="shared" si="368"/>
        <v>6</v>
      </c>
      <c r="S1095" s="613"/>
      <c r="T1095" s="612">
        <f t="shared" ref="T1095:T1108" si="375">S1095-P1095</f>
        <v>-46175</v>
      </c>
      <c r="U1095" s="612">
        <f t="shared" ref="U1095:U1108" si="376">S1095-Q1095</f>
        <v>-46181</v>
      </c>
      <c r="V1095" s="613"/>
      <c r="W1095" s="982">
        <f t="shared" si="371"/>
        <v>0</v>
      </c>
      <c r="X1095" s="982">
        <f t="shared" si="372"/>
        <v>-46175</v>
      </c>
      <c r="Y1095" s="612">
        <f t="shared" ref="Y1095:Y1108" si="377">V1095-P1095</f>
        <v>-46175</v>
      </c>
      <c r="Z1095" s="616"/>
      <c r="AA1095" s="878"/>
      <c r="AB1095" s="901"/>
      <c r="AC1095" s="1049"/>
      <c r="AD1095" s="71"/>
      <c r="AE1095" s="71"/>
      <c r="AF1095" s="71"/>
      <c r="AG1095" s="59"/>
    </row>
    <row r="1096" ht="13.5" customHeight="1">
      <c r="A1096" s="604" t="b">
        <v>0</v>
      </c>
      <c r="B1096" s="492" t="s">
        <v>138</v>
      </c>
      <c r="C1096" s="492" t="s">
        <v>114</v>
      </c>
      <c r="D1096" s="629" t="s">
        <v>404</v>
      </c>
      <c r="E1096" s="629" t="s">
        <v>1630</v>
      </c>
      <c r="F1096" s="606">
        <v>46174.0</v>
      </c>
      <c r="G1096" s="1072"/>
      <c r="H1096" s="617" t="s">
        <v>3126</v>
      </c>
      <c r="I1096" s="492" t="s">
        <v>3127</v>
      </c>
      <c r="J1096" s="492" t="s">
        <v>190</v>
      </c>
      <c r="K1096" s="643">
        <v>0.0</v>
      </c>
      <c r="L1096" s="643">
        <v>0.0</v>
      </c>
      <c r="M1096" s="622"/>
      <c r="N1096" s="711">
        <v>46191.0</v>
      </c>
      <c r="O1096" s="860" t="s">
        <v>3128</v>
      </c>
      <c r="P1096" s="610">
        <v>46181.0</v>
      </c>
      <c r="Q1096" s="610">
        <v>46188.0</v>
      </c>
      <c r="R1096" s="612">
        <f t="shared" si="368"/>
        <v>7</v>
      </c>
      <c r="S1096" s="613"/>
      <c r="T1096" s="612">
        <f t="shared" si="375"/>
        <v>-46181</v>
      </c>
      <c r="U1096" s="612">
        <f t="shared" si="376"/>
        <v>-46188</v>
      </c>
      <c r="V1096" s="613"/>
      <c r="W1096" s="982">
        <f t="shared" si="371"/>
        <v>0</v>
      </c>
      <c r="X1096" s="982">
        <f t="shared" si="372"/>
        <v>-46181</v>
      </c>
      <c r="Y1096" s="612">
        <f t="shared" si="377"/>
        <v>-46181</v>
      </c>
      <c r="Z1096" s="620"/>
      <c r="AA1096" s="124"/>
      <c r="AB1096" s="978"/>
      <c r="AC1096" s="1049"/>
      <c r="AD1096" s="71"/>
      <c r="AE1096" s="71"/>
      <c r="AF1096" s="71"/>
      <c r="AG1096" s="59"/>
    </row>
    <row r="1097" ht="13.5" hidden="1" customHeight="1">
      <c r="A1097" s="604" t="b">
        <v>0</v>
      </c>
      <c r="B1097" s="492" t="s">
        <v>135</v>
      </c>
      <c r="C1097" s="492" t="s">
        <v>114</v>
      </c>
      <c r="D1097" s="492" t="s">
        <v>408</v>
      </c>
      <c r="E1097" s="492" t="s">
        <v>1986</v>
      </c>
      <c r="F1097" s="606">
        <v>46174.0</v>
      </c>
      <c r="G1097" s="860" t="s">
        <v>2087</v>
      </c>
      <c r="H1097" s="1305" t="s">
        <v>3129</v>
      </c>
      <c r="I1097" s="629" t="s">
        <v>2094</v>
      </c>
      <c r="J1097" s="629" t="s">
        <v>190</v>
      </c>
      <c r="K1097" s="643">
        <v>0.0</v>
      </c>
      <c r="L1097" s="643">
        <v>0.0</v>
      </c>
      <c r="M1097" s="622"/>
      <c r="N1097" s="674"/>
      <c r="O1097" s="1094"/>
      <c r="P1097" s="610">
        <v>46177.0</v>
      </c>
      <c r="Q1097" s="610">
        <v>46184.0</v>
      </c>
      <c r="R1097" s="612">
        <f t="shared" si="368"/>
        <v>7</v>
      </c>
      <c r="S1097" s="613"/>
      <c r="T1097" s="612">
        <f t="shared" si="375"/>
        <v>-46177</v>
      </c>
      <c r="U1097" s="612">
        <f t="shared" si="376"/>
        <v>-46184</v>
      </c>
      <c r="V1097" s="613"/>
      <c r="W1097" s="982">
        <f t="shared" si="371"/>
        <v>0</v>
      </c>
      <c r="X1097" s="982">
        <f t="shared" si="372"/>
        <v>-46177</v>
      </c>
      <c r="Y1097" s="612">
        <f t="shared" si="377"/>
        <v>-46177</v>
      </c>
      <c r="Z1097" s="616"/>
      <c r="AA1097" s="878"/>
      <c r="AB1097" s="901" t="s">
        <v>1477</v>
      </c>
      <c r="AC1097" s="1051" t="s">
        <v>3130</v>
      </c>
      <c r="AD1097" s="71"/>
      <c r="AE1097" s="71"/>
      <c r="AF1097" s="71"/>
      <c r="AG1097" s="59"/>
    </row>
    <row r="1098" ht="13.5" hidden="1" customHeight="1">
      <c r="A1098" s="604" t="b">
        <v>0</v>
      </c>
      <c r="B1098" s="492" t="s">
        <v>138</v>
      </c>
      <c r="C1098" s="492" t="s">
        <v>134</v>
      </c>
      <c r="D1098" s="629" t="s">
        <v>408</v>
      </c>
      <c r="E1098" s="629" t="s">
        <v>1356</v>
      </c>
      <c r="F1098" s="606">
        <v>46174.0</v>
      </c>
      <c r="G1098" s="860" t="s">
        <v>1303</v>
      </c>
      <c r="H1098" s="617" t="s">
        <v>3131</v>
      </c>
      <c r="I1098" s="492" t="s">
        <v>3132</v>
      </c>
      <c r="J1098" s="649" t="s">
        <v>190</v>
      </c>
      <c r="K1098" s="643">
        <v>0.0</v>
      </c>
      <c r="L1098" s="643">
        <v>0.0</v>
      </c>
      <c r="M1098" s="622"/>
      <c r="N1098" s="610"/>
      <c r="O1098" s="860"/>
      <c r="P1098" s="610">
        <v>46178.0</v>
      </c>
      <c r="Q1098" s="610">
        <v>46184.0</v>
      </c>
      <c r="R1098" s="612">
        <f t="shared" si="368"/>
        <v>6</v>
      </c>
      <c r="S1098" s="613"/>
      <c r="T1098" s="612">
        <f t="shared" si="375"/>
        <v>-46178</v>
      </c>
      <c r="U1098" s="612">
        <f t="shared" si="376"/>
        <v>-46184</v>
      </c>
      <c r="V1098" s="613"/>
      <c r="W1098" s="982">
        <f t="shared" si="371"/>
        <v>0</v>
      </c>
      <c r="X1098" s="982">
        <f t="shared" si="372"/>
        <v>-46178</v>
      </c>
      <c r="Y1098" s="612">
        <f t="shared" si="377"/>
        <v>-46178</v>
      </c>
      <c r="Z1098" s="620"/>
      <c r="AA1098" s="124"/>
      <c r="AB1098" s="978"/>
      <c r="AC1098" s="1051" t="s">
        <v>3133</v>
      </c>
      <c r="AD1098" s="71"/>
      <c r="AE1098" s="71"/>
      <c r="AF1098" s="71"/>
      <c r="AG1098" s="59"/>
    </row>
    <row r="1099" ht="13.5" hidden="1" customHeight="1">
      <c r="A1099" s="604" t="b">
        <v>0</v>
      </c>
      <c r="B1099" s="492" t="s">
        <v>138</v>
      </c>
      <c r="C1099" s="492" t="s">
        <v>134</v>
      </c>
      <c r="D1099" s="492" t="s">
        <v>408</v>
      </c>
      <c r="E1099" s="492" t="s">
        <v>1356</v>
      </c>
      <c r="F1099" s="606">
        <v>46174.0</v>
      </c>
      <c r="G1099" s="860" t="s">
        <v>1305</v>
      </c>
      <c r="H1099" s="617" t="s">
        <v>3131</v>
      </c>
      <c r="I1099" s="492" t="s">
        <v>3132</v>
      </c>
      <c r="J1099" s="645" t="s">
        <v>190</v>
      </c>
      <c r="K1099" s="643">
        <v>0.0</v>
      </c>
      <c r="L1099" s="643">
        <v>0.0</v>
      </c>
      <c r="M1099" s="622"/>
      <c r="N1099" s="610"/>
      <c r="O1099" s="860"/>
      <c r="P1099" s="610">
        <v>46178.0</v>
      </c>
      <c r="Q1099" s="610">
        <v>46184.0</v>
      </c>
      <c r="R1099" s="612">
        <f t="shared" si="368"/>
        <v>6</v>
      </c>
      <c r="S1099" s="613"/>
      <c r="T1099" s="612">
        <f t="shared" si="375"/>
        <v>-46178</v>
      </c>
      <c r="U1099" s="612">
        <f t="shared" si="376"/>
        <v>-46184</v>
      </c>
      <c r="V1099" s="613"/>
      <c r="W1099" s="982">
        <f t="shared" si="371"/>
        <v>0</v>
      </c>
      <c r="X1099" s="982">
        <f t="shared" si="372"/>
        <v>-46178</v>
      </c>
      <c r="Y1099" s="612">
        <f t="shared" si="377"/>
        <v>-46178</v>
      </c>
      <c r="Z1099" s="620"/>
      <c r="AA1099" s="124"/>
      <c r="AB1099" s="901" t="s">
        <v>2118</v>
      </c>
      <c r="AC1099" s="1051" t="s">
        <v>3134</v>
      </c>
      <c r="AD1099" s="71"/>
      <c r="AE1099" s="71"/>
      <c r="AF1099" s="71"/>
      <c r="AG1099" s="59"/>
    </row>
    <row r="1100" ht="13.5" hidden="1" customHeight="1">
      <c r="A1100" s="604" t="b">
        <v>0</v>
      </c>
      <c r="B1100" s="492" t="s">
        <v>138</v>
      </c>
      <c r="C1100" s="492" t="s">
        <v>114</v>
      </c>
      <c r="D1100" s="492" t="s">
        <v>408</v>
      </c>
      <c r="E1100" s="629" t="s">
        <v>1369</v>
      </c>
      <c r="F1100" s="606">
        <v>46174.0</v>
      </c>
      <c r="G1100" s="860" t="s">
        <v>1305</v>
      </c>
      <c r="H1100" s="617" t="s">
        <v>2096</v>
      </c>
      <c r="I1100" s="492" t="s">
        <v>2097</v>
      </c>
      <c r="J1100" s="492" t="s">
        <v>190</v>
      </c>
      <c r="K1100" s="643">
        <v>0.0</v>
      </c>
      <c r="L1100" s="643">
        <v>0.0</v>
      </c>
      <c r="M1100" s="622"/>
      <c r="N1100" s="610"/>
      <c r="O1100" s="860"/>
      <c r="P1100" s="610">
        <v>46170.0</v>
      </c>
      <c r="Q1100" s="610">
        <v>46184.0</v>
      </c>
      <c r="R1100" s="612">
        <f t="shared" si="368"/>
        <v>14</v>
      </c>
      <c r="S1100" s="613"/>
      <c r="T1100" s="612">
        <f t="shared" si="375"/>
        <v>-46170</v>
      </c>
      <c r="U1100" s="612">
        <f t="shared" si="376"/>
        <v>-46184</v>
      </c>
      <c r="V1100" s="613"/>
      <c r="W1100" s="982">
        <f t="shared" si="371"/>
        <v>0</v>
      </c>
      <c r="X1100" s="982">
        <f t="shared" si="372"/>
        <v>-46170</v>
      </c>
      <c r="Y1100" s="612">
        <f t="shared" si="377"/>
        <v>-46170</v>
      </c>
      <c r="Z1100" s="706"/>
      <c r="AA1100" s="878"/>
      <c r="AB1100" s="901" t="s">
        <v>2118</v>
      </c>
      <c r="AC1100" s="1051" t="s">
        <v>3135</v>
      </c>
      <c r="AD1100" s="71"/>
      <c r="AE1100" s="71"/>
      <c r="AF1100" s="71"/>
      <c r="AG1100" s="59"/>
    </row>
    <row r="1101" ht="13.5" hidden="1" customHeight="1">
      <c r="A1101" s="604" t="b">
        <v>0</v>
      </c>
      <c r="B1101" s="492" t="s">
        <v>138</v>
      </c>
      <c r="C1101" s="492" t="s">
        <v>114</v>
      </c>
      <c r="D1101" s="492" t="s">
        <v>408</v>
      </c>
      <c r="E1101" s="492" t="s">
        <v>1369</v>
      </c>
      <c r="F1101" s="1057">
        <v>46174.0</v>
      </c>
      <c r="G1101" s="1072"/>
      <c r="H1101" s="634" t="s">
        <v>3136</v>
      </c>
      <c r="I1101" s="629" t="s">
        <v>3137</v>
      </c>
      <c r="J1101" s="645" t="s">
        <v>190</v>
      </c>
      <c r="K1101" s="643">
        <v>0.0</v>
      </c>
      <c r="L1101" s="643">
        <v>0.0</v>
      </c>
      <c r="M1101" s="622"/>
      <c r="N1101" s="610"/>
      <c r="O1101" s="1055"/>
      <c r="P1101" s="610">
        <v>46178.0</v>
      </c>
      <c r="Q1101" s="610">
        <v>46184.0</v>
      </c>
      <c r="R1101" s="612">
        <f t="shared" si="368"/>
        <v>6</v>
      </c>
      <c r="S1101" s="613"/>
      <c r="T1101" s="612">
        <f t="shared" si="375"/>
        <v>-46178</v>
      </c>
      <c r="U1101" s="612">
        <f t="shared" si="376"/>
        <v>-46184</v>
      </c>
      <c r="V1101" s="613"/>
      <c r="W1101" s="982">
        <f t="shared" si="371"/>
        <v>0</v>
      </c>
      <c r="X1101" s="982">
        <f t="shared" si="372"/>
        <v>-46178</v>
      </c>
      <c r="Y1101" s="612">
        <f t="shared" si="377"/>
        <v>-46178</v>
      </c>
      <c r="Z1101" s="616"/>
      <c r="AA1101" s="878"/>
      <c r="AB1101" s="901"/>
      <c r="AC1101" s="1051" t="s">
        <v>3138</v>
      </c>
      <c r="AD1101" s="71"/>
      <c r="AE1101" s="71"/>
      <c r="AF1101" s="71"/>
      <c r="AG1101" s="59"/>
    </row>
    <row r="1102" ht="13.5" hidden="1" customHeight="1">
      <c r="A1102" s="604" t="b">
        <v>0</v>
      </c>
      <c r="B1102" s="492" t="s">
        <v>136</v>
      </c>
      <c r="C1102" s="492" t="s">
        <v>114</v>
      </c>
      <c r="D1102" s="629" t="s">
        <v>408</v>
      </c>
      <c r="E1102" s="629" t="s">
        <v>1600</v>
      </c>
      <c r="F1102" s="606">
        <v>46174.0</v>
      </c>
      <c r="G1102" s="860" t="s">
        <v>1305</v>
      </c>
      <c r="H1102" s="617" t="s">
        <v>3139</v>
      </c>
      <c r="I1102" s="617" t="s">
        <v>3140</v>
      </c>
      <c r="J1102" s="649" t="s">
        <v>190</v>
      </c>
      <c r="K1102" s="643">
        <v>0.0</v>
      </c>
      <c r="L1102" s="643">
        <v>0.0</v>
      </c>
      <c r="M1102" s="622"/>
      <c r="N1102" s="610"/>
      <c r="O1102" s="860"/>
      <c r="P1102" s="610">
        <v>46178.0</v>
      </c>
      <c r="Q1102" s="610">
        <v>46184.0</v>
      </c>
      <c r="R1102" s="612">
        <f t="shared" si="368"/>
        <v>6</v>
      </c>
      <c r="S1102" s="613"/>
      <c r="T1102" s="612">
        <f t="shared" si="375"/>
        <v>-46178</v>
      </c>
      <c r="U1102" s="612">
        <f t="shared" si="376"/>
        <v>-46184</v>
      </c>
      <c r="V1102" s="613"/>
      <c r="W1102" s="982">
        <f t="shared" si="371"/>
        <v>0</v>
      </c>
      <c r="X1102" s="982">
        <f t="shared" si="372"/>
        <v>-46178</v>
      </c>
      <c r="Y1102" s="612">
        <f t="shared" si="377"/>
        <v>-46178</v>
      </c>
      <c r="Z1102" s="616"/>
      <c r="AA1102" s="878"/>
      <c r="AB1102" s="901" t="s">
        <v>2118</v>
      </c>
      <c r="AC1102" s="1051" t="s">
        <v>3141</v>
      </c>
      <c r="AD1102" s="71"/>
      <c r="AE1102" s="71"/>
      <c r="AF1102" s="71"/>
      <c r="AG1102" s="59"/>
    </row>
    <row r="1103" ht="13.5" hidden="1" customHeight="1">
      <c r="A1103" s="604" t="b">
        <v>0</v>
      </c>
      <c r="B1103" s="492" t="s">
        <v>138</v>
      </c>
      <c r="C1103" s="492" t="s">
        <v>114</v>
      </c>
      <c r="D1103" s="492" t="s">
        <v>408</v>
      </c>
      <c r="E1103" s="492" t="s">
        <v>1356</v>
      </c>
      <c r="F1103" s="606">
        <v>46174.0</v>
      </c>
      <c r="G1103" s="860" t="s">
        <v>1305</v>
      </c>
      <c r="H1103" s="617" t="s">
        <v>2064</v>
      </c>
      <c r="I1103" s="492" t="s">
        <v>2065</v>
      </c>
      <c r="J1103" s="492" t="s">
        <v>190</v>
      </c>
      <c r="K1103" s="643">
        <v>0.0</v>
      </c>
      <c r="L1103" s="643">
        <v>0.0</v>
      </c>
      <c r="M1103" s="622"/>
      <c r="N1103" s="674"/>
      <c r="O1103" s="1055"/>
      <c r="P1103" s="610">
        <v>46177.0</v>
      </c>
      <c r="Q1103" s="610">
        <v>46183.0</v>
      </c>
      <c r="R1103" s="612">
        <f t="shared" si="368"/>
        <v>6</v>
      </c>
      <c r="S1103" s="613"/>
      <c r="T1103" s="612">
        <f t="shared" si="375"/>
        <v>-46177</v>
      </c>
      <c r="U1103" s="612">
        <f t="shared" si="376"/>
        <v>-46183</v>
      </c>
      <c r="V1103" s="613"/>
      <c r="W1103" s="982">
        <f t="shared" si="371"/>
        <v>0</v>
      </c>
      <c r="X1103" s="982">
        <f t="shared" si="372"/>
        <v>-46177</v>
      </c>
      <c r="Y1103" s="612">
        <f t="shared" si="377"/>
        <v>-46177</v>
      </c>
      <c r="Z1103" s="616"/>
      <c r="AA1103" s="878"/>
      <c r="AB1103" s="901" t="s">
        <v>2118</v>
      </c>
      <c r="AC1103" s="1051" t="s">
        <v>3142</v>
      </c>
      <c r="AD1103" s="71"/>
      <c r="AE1103" s="71"/>
      <c r="AF1103" s="71"/>
      <c r="AG1103" s="59"/>
    </row>
    <row r="1104" ht="13.5" hidden="1" customHeight="1">
      <c r="A1104" s="604" t="b">
        <v>0</v>
      </c>
      <c r="B1104" s="492" t="s">
        <v>135</v>
      </c>
      <c r="C1104" s="492" t="s">
        <v>114</v>
      </c>
      <c r="D1104" s="629" t="s">
        <v>408</v>
      </c>
      <c r="E1104" s="629" t="s">
        <v>1333</v>
      </c>
      <c r="F1104" s="606">
        <v>46174.0</v>
      </c>
      <c r="G1104" s="860" t="s">
        <v>1305</v>
      </c>
      <c r="H1104" s="617" t="s">
        <v>2067</v>
      </c>
      <c r="I1104" s="492" t="s">
        <v>2068</v>
      </c>
      <c r="J1104" s="649" t="s">
        <v>190</v>
      </c>
      <c r="K1104" s="643">
        <v>0.0</v>
      </c>
      <c r="L1104" s="643">
        <v>0.0</v>
      </c>
      <c r="M1104" s="622"/>
      <c r="N1104" s="610"/>
      <c r="O1104" s="860"/>
      <c r="P1104" s="610">
        <v>46178.0</v>
      </c>
      <c r="Q1104" s="610">
        <v>46183.0</v>
      </c>
      <c r="R1104" s="612">
        <f t="shared" si="368"/>
        <v>5</v>
      </c>
      <c r="S1104" s="613"/>
      <c r="T1104" s="612">
        <f t="shared" si="375"/>
        <v>-46178</v>
      </c>
      <c r="U1104" s="612">
        <f t="shared" si="376"/>
        <v>-46183</v>
      </c>
      <c r="V1104" s="613"/>
      <c r="W1104" s="982">
        <f t="shared" si="371"/>
        <v>0</v>
      </c>
      <c r="X1104" s="982">
        <f t="shared" si="372"/>
        <v>-46178</v>
      </c>
      <c r="Y1104" s="612">
        <f t="shared" si="377"/>
        <v>-46178</v>
      </c>
      <c r="Z1104" s="616"/>
      <c r="AA1104" s="878"/>
      <c r="AB1104" s="901" t="s">
        <v>2118</v>
      </c>
      <c r="AC1104" s="1051" t="s">
        <v>3143</v>
      </c>
      <c r="AD1104" s="71"/>
      <c r="AE1104" s="71"/>
      <c r="AF1104" s="71"/>
      <c r="AG1104" s="59"/>
    </row>
    <row r="1105" ht="13.5" hidden="1" customHeight="1">
      <c r="A1105" s="604" t="b">
        <v>0</v>
      </c>
      <c r="B1105" s="492" t="s">
        <v>34</v>
      </c>
      <c r="C1105" s="492" t="s">
        <v>134</v>
      </c>
      <c r="D1105" s="492" t="s">
        <v>864</v>
      </c>
      <c r="E1105" s="492" t="s">
        <v>1356</v>
      </c>
      <c r="F1105" s="606">
        <v>46174.0</v>
      </c>
      <c r="G1105" s="1072"/>
      <c r="H1105" s="607" t="s">
        <v>3144</v>
      </c>
      <c r="I1105" s="492" t="s">
        <v>3145</v>
      </c>
      <c r="J1105" s="629" t="s">
        <v>190</v>
      </c>
      <c r="K1105" s="643">
        <v>0.0</v>
      </c>
      <c r="L1105" s="643">
        <v>0.0</v>
      </c>
      <c r="M1105" s="622"/>
      <c r="N1105" s="613"/>
      <c r="O1105" s="860" t="s">
        <v>3146</v>
      </c>
      <c r="P1105" s="610">
        <v>46176.0</v>
      </c>
      <c r="Q1105" s="610">
        <v>46178.0</v>
      </c>
      <c r="R1105" s="612">
        <f t="shared" si="368"/>
        <v>2</v>
      </c>
      <c r="S1105" s="613"/>
      <c r="T1105" s="612">
        <f t="shared" si="375"/>
        <v>-46176</v>
      </c>
      <c r="U1105" s="612">
        <f t="shared" si="376"/>
        <v>-46178</v>
      </c>
      <c r="V1105" s="613"/>
      <c r="W1105" s="982">
        <f t="shared" si="371"/>
        <v>0</v>
      </c>
      <c r="X1105" s="982">
        <f t="shared" si="372"/>
        <v>-46176</v>
      </c>
      <c r="Y1105" s="612">
        <f t="shared" si="377"/>
        <v>-46176</v>
      </c>
      <c r="Z1105" s="616"/>
      <c r="AA1105" s="878"/>
      <c r="AB1105" s="901"/>
      <c r="AC1105" s="1049"/>
      <c r="AD1105" s="71"/>
      <c r="AE1105" s="71"/>
      <c r="AF1105" s="71"/>
      <c r="AG1105" s="59"/>
    </row>
    <row r="1106" ht="13.5" hidden="1" customHeight="1">
      <c r="A1106" s="604" t="b">
        <v>0</v>
      </c>
      <c r="B1106" s="492" t="s">
        <v>135</v>
      </c>
      <c r="C1106" s="492" t="s">
        <v>134</v>
      </c>
      <c r="D1106" s="492" t="s">
        <v>864</v>
      </c>
      <c r="E1106" s="629" t="s">
        <v>1608</v>
      </c>
      <c r="F1106" s="606">
        <v>46174.0</v>
      </c>
      <c r="G1106" s="1072"/>
      <c r="H1106" s="924" t="s">
        <v>3147</v>
      </c>
      <c r="I1106" s="860" t="s">
        <v>2392</v>
      </c>
      <c r="J1106" s="492" t="s">
        <v>190</v>
      </c>
      <c r="K1106" s="643">
        <v>0.0</v>
      </c>
      <c r="L1106" s="643">
        <v>0.0</v>
      </c>
      <c r="M1106" s="622"/>
      <c r="N1106" s="610"/>
      <c r="O1106" s="860"/>
      <c r="P1106" s="610">
        <v>46171.0</v>
      </c>
      <c r="Q1106" s="708">
        <v>46181.0</v>
      </c>
      <c r="R1106" s="612">
        <f t="shared" si="368"/>
        <v>10</v>
      </c>
      <c r="S1106" s="613"/>
      <c r="T1106" s="612">
        <f t="shared" si="375"/>
        <v>-46171</v>
      </c>
      <c r="U1106" s="612">
        <f t="shared" si="376"/>
        <v>-46181</v>
      </c>
      <c r="V1106" s="613"/>
      <c r="W1106" s="900">
        <f t="shared" si="371"/>
        <v>0</v>
      </c>
      <c r="X1106" s="900">
        <f t="shared" si="372"/>
        <v>-46171</v>
      </c>
      <c r="Y1106" s="612">
        <f t="shared" si="377"/>
        <v>-46171</v>
      </c>
      <c r="Z1106" s="616"/>
      <c r="AA1106" s="878"/>
      <c r="AB1106" s="901"/>
      <c r="AC1106" s="1049"/>
      <c r="AD1106" s="971"/>
      <c r="AE1106" s="971"/>
      <c r="AF1106" s="971"/>
      <c r="AG1106" s="972"/>
    </row>
    <row r="1107" ht="13.5" hidden="1" customHeight="1">
      <c r="A1107" s="604" t="b">
        <v>0</v>
      </c>
      <c r="B1107" s="492" t="s">
        <v>135</v>
      </c>
      <c r="C1107" s="492" t="s">
        <v>134</v>
      </c>
      <c r="D1107" s="492" t="s">
        <v>864</v>
      </c>
      <c r="E1107" s="492" t="s">
        <v>1511</v>
      </c>
      <c r="F1107" s="1057">
        <v>46174.0</v>
      </c>
      <c r="G1107" s="1072"/>
      <c r="H1107" s="929" t="s">
        <v>3148</v>
      </c>
      <c r="I1107" s="902" t="s">
        <v>3149</v>
      </c>
      <c r="J1107" s="645" t="s">
        <v>190</v>
      </c>
      <c r="K1107" s="643">
        <v>0.0</v>
      </c>
      <c r="L1107" s="643">
        <v>0.0</v>
      </c>
      <c r="M1107" s="622"/>
      <c r="N1107" s="674">
        <v>46184.0</v>
      </c>
      <c r="O1107" s="1055" t="s">
        <v>3150</v>
      </c>
      <c r="P1107" s="678">
        <v>46175.0</v>
      </c>
      <c r="Q1107" s="678">
        <v>46182.0</v>
      </c>
      <c r="R1107" s="612">
        <f t="shared" si="368"/>
        <v>7</v>
      </c>
      <c r="S1107" s="613"/>
      <c r="T1107" s="612">
        <f t="shared" si="375"/>
        <v>-46175</v>
      </c>
      <c r="U1107" s="612">
        <f t="shared" si="376"/>
        <v>-46182</v>
      </c>
      <c r="V1107" s="613"/>
      <c r="W1107" s="982">
        <f t="shared" si="371"/>
        <v>0</v>
      </c>
      <c r="X1107" s="982">
        <f t="shared" si="372"/>
        <v>-46175</v>
      </c>
      <c r="Y1107" s="612">
        <f t="shared" si="377"/>
        <v>-46175</v>
      </c>
      <c r="Z1107" s="616"/>
      <c r="AA1107" s="878"/>
      <c r="AB1107" s="901"/>
      <c r="AC1107" s="1049"/>
      <c r="AD1107" s="71"/>
      <c r="AE1107" s="71"/>
      <c r="AF1107" s="71"/>
      <c r="AG1107" s="59"/>
    </row>
    <row r="1108" ht="13.5" hidden="1" customHeight="1">
      <c r="A1108" s="604" t="b">
        <v>0</v>
      </c>
      <c r="B1108" s="492" t="s">
        <v>34</v>
      </c>
      <c r="C1108" s="492" t="s">
        <v>134</v>
      </c>
      <c r="D1108" s="492" t="s">
        <v>864</v>
      </c>
      <c r="E1108" s="629" t="s">
        <v>1369</v>
      </c>
      <c r="F1108" s="606">
        <v>46174.0</v>
      </c>
      <c r="G1108" s="1072"/>
      <c r="H1108" s="682" t="s">
        <v>3151</v>
      </c>
      <c r="I1108" s="492" t="s">
        <v>3152</v>
      </c>
      <c r="J1108" s="492" t="s">
        <v>190</v>
      </c>
      <c r="K1108" s="643">
        <v>0.0</v>
      </c>
      <c r="L1108" s="643">
        <v>0.0</v>
      </c>
      <c r="M1108" s="609"/>
      <c r="N1108" s="610"/>
      <c r="O1108" s="860"/>
      <c r="P1108" s="610">
        <v>46171.0</v>
      </c>
      <c r="Q1108" s="610">
        <v>46175.0</v>
      </c>
      <c r="R1108" s="612">
        <f t="shared" si="368"/>
        <v>4</v>
      </c>
      <c r="S1108" s="613"/>
      <c r="T1108" s="612">
        <f t="shared" si="375"/>
        <v>-46171</v>
      </c>
      <c r="U1108" s="612">
        <f t="shared" si="376"/>
        <v>-46175</v>
      </c>
      <c r="V1108" s="613"/>
      <c r="W1108" s="982">
        <f t="shared" si="371"/>
        <v>0</v>
      </c>
      <c r="X1108" s="982">
        <f t="shared" si="372"/>
        <v>-46171</v>
      </c>
      <c r="Y1108" s="612">
        <f t="shared" si="377"/>
        <v>-46171</v>
      </c>
      <c r="Z1108" s="620"/>
      <c r="AA1108" s="124"/>
      <c r="AB1108" s="978"/>
      <c r="AC1108" s="1049"/>
      <c r="AD1108" s="71"/>
      <c r="AE1108" s="71"/>
      <c r="AF1108" s="71"/>
      <c r="AG1108" s="59"/>
    </row>
    <row r="1109" ht="13.5" hidden="1" customHeight="1">
      <c r="A1109" s="667" t="b">
        <v>0</v>
      </c>
      <c r="B1109" s="635" t="s">
        <v>136</v>
      </c>
      <c r="C1109" s="635" t="s">
        <v>134</v>
      </c>
      <c r="D1109" s="492" t="s">
        <v>408</v>
      </c>
      <c r="E1109" s="492" t="s">
        <v>1511</v>
      </c>
      <c r="F1109" s="606">
        <v>45748.0</v>
      </c>
      <c r="G1109" s="902" t="s">
        <v>1304</v>
      </c>
      <c r="H1109" s="704" t="s">
        <v>1836</v>
      </c>
      <c r="I1109" s="629" t="s">
        <v>1837</v>
      </c>
      <c r="J1109" s="629" t="s">
        <v>190</v>
      </c>
      <c r="K1109" s="643">
        <v>0.0</v>
      </c>
      <c r="L1109" s="643">
        <v>0.0</v>
      </c>
      <c r="M1109" s="1076"/>
      <c r="N1109" s="610">
        <v>46120.0</v>
      </c>
      <c r="O1109" s="809" t="s">
        <v>3153</v>
      </c>
      <c r="P1109" s="639">
        <v>46119.0</v>
      </c>
      <c r="Q1109" s="639">
        <v>46120.0</v>
      </c>
      <c r="R1109" s="636"/>
      <c r="S1109" s="639">
        <v>46120.0</v>
      </c>
      <c r="T1109" s="980"/>
      <c r="U1109" s="980"/>
      <c r="V1109" s="638"/>
      <c r="W1109" s="982">
        <f t="shared" si="371"/>
        <v>-46120</v>
      </c>
      <c r="X1109" s="982">
        <f t="shared" si="372"/>
        <v>-46119</v>
      </c>
      <c r="Y1109" s="638"/>
      <c r="Z1109" s="656"/>
      <c r="AA1109" s="1077"/>
      <c r="AB1109" s="989"/>
      <c r="AC1109" s="967" t="s">
        <v>1838</v>
      </c>
      <c r="AD1109" s="994"/>
      <c r="AE1109" s="994"/>
      <c r="AF1109" s="994"/>
      <c r="AG1109" s="994"/>
    </row>
    <row r="1110" ht="13.5" hidden="1" customHeight="1">
      <c r="A1110" s="604" t="b">
        <v>0</v>
      </c>
      <c r="B1110" s="492" t="s">
        <v>135</v>
      </c>
      <c r="C1110" s="492" t="s">
        <v>134</v>
      </c>
      <c r="D1110" s="492" t="s">
        <v>408</v>
      </c>
      <c r="E1110" s="629" t="s">
        <v>1333</v>
      </c>
      <c r="F1110" s="606">
        <v>46174.0</v>
      </c>
      <c r="G1110" s="860" t="s">
        <v>1303</v>
      </c>
      <c r="H1110" s="617" t="s">
        <v>2470</v>
      </c>
      <c r="I1110" s="492" t="s">
        <v>2471</v>
      </c>
      <c r="J1110" s="492" t="s">
        <v>190</v>
      </c>
      <c r="K1110" s="643">
        <v>0.0</v>
      </c>
      <c r="L1110" s="643">
        <v>0.0</v>
      </c>
      <c r="M1110" s="622">
        <v>76000.0</v>
      </c>
      <c r="N1110" s="610">
        <v>46171.0</v>
      </c>
      <c r="O1110" s="860" t="s">
        <v>3154</v>
      </c>
      <c r="P1110" s="1094">
        <v>46161.0</v>
      </c>
      <c r="Q1110" s="1094">
        <v>46162.0</v>
      </c>
      <c r="R1110" s="612">
        <f t="shared" ref="R1110:R1736" si="378">Q1110-P1110</f>
        <v>1</v>
      </c>
      <c r="S1110" s="1094">
        <v>46162.0</v>
      </c>
      <c r="T1110" s="612">
        <f t="shared" ref="T1110:T1736" si="379">S1110-P1110</f>
        <v>1</v>
      </c>
      <c r="U1110" s="980">
        <f t="shared" ref="U1110:U1736" si="380">S1110-Q1110</f>
        <v>0</v>
      </c>
      <c r="V1110" s="613"/>
      <c r="W1110" s="982">
        <f t="shared" si="371"/>
        <v>-46162</v>
      </c>
      <c r="X1110" s="982">
        <f t="shared" si="372"/>
        <v>-46161</v>
      </c>
      <c r="Y1110" s="612"/>
      <c r="Z1110" s="616"/>
      <c r="AA1110" s="878"/>
      <c r="AB1110" s="901"/>
      <c r="AC1110" s="1051" t="s">
        <v>3155</v>
      </c>
      <c r="AD1110" s="71"/>
      <c r="AE1110" s="71"/>
      <c r="AF1110" s="71"/>
      <c r="AG1110" s="59"/>
    </row>
    <row r="1111" ht="13.5" hidden="1" customHeight="1">
      <c r="A1111" s="604" t="b">
        <v>0</v>
      </c>
      <c r="B1111" s="492" t="s">
        <v>135</v>
      </c>
      <c r="C1111" s="492" t="s">
        <v>114</v>
      </c>
      <c r="D1111" s="671" t="s">
        <v>408</v>
      </c>
      <c r="E1111" s="605" t="s">
        <v>1369</v>
      </c>
      <c r="F1111" s="1057">
        <v>46174.0</v>
      </c>
      <c r="G1111" s="860" t="s">
        <v>1303</v>
      </c>
      <c r="H1111" s="617" t="s">
        <v>2487</v>
      </c>
      <c r="I1111" s="492" t="s">
        <v>2488</v>
      </c>
      <c r="J1111" s="492" t="s">
        <v>190</v>
      </c>
      <c r="K1111" s="643">
        <v>0.0</v>
      </c>
      <c r="L1111" s="643">
        <v>0.0</v>
      </c>
      <c r="M1111" s="622"/>
      <c r="N1111" s="610"/>
      <c r="O1111" s="860" t="s">
        <v>3156</v>
      </c>
      <c r="P1111" s="1074">
        <v>46162.0</v>
      </c>
      <c r="Q1111" s="1074">
        <v>46167.0</v>
      </c>
      <c r="R1111" s="612">
        <f t="shared" si="378"/>
        <v>5</v>
      </c>
      <c r="S1111" s="1074">
        <v>46167.0</v>
      </c>
      <c r="T1111" s="612">
        <f t="shared" si="379"/>
        <v>5</v>
      </c>
      <c r="U1111" s="612">
        <f t="shared" si="380"/>
        <v>0</v>
      </c>
      <c r="V1111" s="1074">
        <v>46167.0</v>
      </c>
      <c r="W1111" s="982">
        <f t="shared" si="371"/>
        <v>0</v>
      </c>
      <c r="X1111" s="982">
        <f t="shared" si="372"/>
        <v>5</v>
      </c>
      <c r="Y1111" s="612">
        <f t="shared" ref="Y1111:Y1113" si="381">V1111-P1111</f>
        <v>5</v>
      </c>
      <c r="Z1111" s="616"/>
      <c r="AA1111" s="878"/>
      <c r="AB1111" s="901"/>
      <c r="AC1111" s="1051" t="s">
        <v>3157</v>
      </c>
      <c r="AD1111" s="71"/>
      <c r="AE1111" s="71"/>
      <c r="AF1111" s="71"/>
      <c r="AG1111" s="59"/>
    </row>
    <row r="1112" ht="13.5" hidden="1" customHeight="1">
      <c r="A1112" s="604" t="b">
        <v>0</v>
      </c>
      <c r="B1112" s="492" t="s">
        <v>138</v>
      </c>
      <c r="C1112" s="492" t="s">
        <v>134</v>
      </c>
      <c r="D1112" s="492" t="s">
        <v>408</v>
      </c>
      <c r="E1112" s="605" t="s">
        <v>1369</v>
      </c>
      <c r="F1112" s="1057">
        <v>46174.0</v>
      </c>
      <c r="G1112" s="860" t="s">
        <v>1303</v>
      </c>
      <c r="H1112" s="704" t="s">
        <v>2361</v>
      </c>
      <c r="I1112" s="492" t="s">
        <v>1984</v>
      </c>
      <c r="J1112" s="492" t="s">
        <v>190</v>
      </c>
      <c r="K1112" s="643">
        <v>0.0</v>
      </c>
      <c r="L1112" s="643">
        <v>0.0</v>
      </c>
      <c r="M1112" s="622"/>
      <c r="N1112" s="610">
        <v>46175.0</v>
      </c>
      <c r="O1112" s="860" t="s">
        <v>3158</v>
      </c>
      <c r="P1112" s="1074">
        <v>46161.0</v>
      </c>
      <c r="Q1112" s="1074">
        <v>46169.0</v>
      </c>
      <c r="R1112" s="612">
        <f t="shared" si="378"/>
        <v>8</v>
      </c>
      <c r="S1112" s="613"/>
      <c r="T1112" s="612">
        <f t="shared" si="379"/>
        <v>-46161</v>
      </c>
      <c r="U1112" s="612">
        <f t="shared" si="380"/>
        <v>-46169</v>
      </c>
      <c r="V1112" s="613"/>
      <c r="W1112" s="982">
        <f t="shared" si="371"/>
        <v>0</v>
      </c>
      <c r="X1112" s="982">
        <f t="shared" si="372"/>
        <v>-46161</v>
      </c>
      <c r="Y1112" s="612">
        <f t="shared" si="381"/>
        <v>-46161</v>
      </c>
      <c r="Z1112" s="616"/>
      <c r="AA1112" s="878"/>
      <c r="AB1112" s="901"/>
      <c r="AC1112" s="1051" t="s">
        <v>2363</v>
      </c>
      <c r="AD1112" s="71"/>
      <c r="AE1112" s="71"/>
      <c r="AF1112" s="71"/>
      <c r="AG1112" s="59"/>
    </row>
    <row r="1113" ht="13.5" hidden="1" customHeight="1">
      <c r="A1113" s="604" t="b">
        <v>0</v>
      </c>
      <c r="B1113" s="492" t="s">
        <v>138</v>
      </c>
      <c r="C1113" s="492" t="s">
        <v>114</v>
      </c>
      <c r="D1113" s="492" t="s">
        <v>408</v>
      </c>
      <c r="E1113" s="492" t="s">
        <v>1630</v>
      </c>
      <c r="F1113" s="1057">
        <v>46174.0</v>
      </c>
      <c r="G1113" s="902" t="s">
        <v>1305</v>
      </c>
      <c r="H1113" s="634" t="s">
        <v>2031</v>
      </c>
      <c r="I1113" s="629" t="s">
        <v>2032</v>
      </c>
      <c r="J1113" s="629" t="s">
        <v>190</v>
      </c>
      <c r="K1113" s="643">
        <v>0.0</v>
      </c>
      <c r="L1113" s="643">
        <v>0.0</v>
      </c>
      <c r="M1113" s="688"/>
      <c r="N1113" s="613"/>
      <c r="O1113" s="1073"/>
      <c r="P1113" s="610">
        <v>46167.0</v>
      </c>
      <c r="Q1113" s="610">
        <v>46171.0</v>
      </c>
      <c r="R1113" s="612">
        <f t="shared" si="378"/>
        <v>4</v>
      </c>
      <c r="S1113" s="613"/>
      <c r="T1113" s="612">
        <f t="shared" si="379"/>
        <v>-46167</v>
      </c>
      <c r="U1113" s="612">
        <f t="shared" si="380"/>
        <v>-46171</v>
      </c>
      <c r="V1113" s="613"/>
      <c r="W1113" s="982">
        <f t="shared" si="371"/>
        <v>0</v>
      </c>
      <c r="X1113" s="982">
        <f t="shared" si="372"/>
        <v>-46167</v>
      </c>
      <c r="Y1113" s="612">
        <f t="shared" si="381"/>
        <v>-46167</v>
      </c>
      <c r="Z1113" s="616"/>
      <c r="AA1113" s="878"/>
      <c r="AB1113" s="901"/>
      <c r="AC1113" s="1049"/>
      <c r="AD1113" s="71"/>
      <c r="AE1113" s="71"/>
      <c r="AF1113" s="71"/>
      <c r="AG1113" s="59"/>
    </row>
    <row r="1114" ht="13.5" hidden="1" customHeight="1">
      <c r="A1114" s="604" t="b">
        <v>0</v>
      </c>
      <c r="B1114" s="492" t="s">
        <v>113</v>
      </c>
      <c r="C1114" s="492" t="s">
        <v>114</v>
      </c>
      <c r="D1114" s="492" t="s">
        <v>1119</v>
      </c>
      <c r="E1114" s="629" t="s">
        <v>1608</v>
      </c>
      <c r="F1114" s="606">
        <v>46023.0</v>
      </c>
      <c r="G1114" s="860" t="s">
        <v>1307</v>
      </c>
      <c r="H1114" s="924" t="s">
        <v>2950</v>
      </c>
      <c r="I1114" s="924" t="s">
        <v>1547</v>
      </c>
      <c r="J1114" s="924" t="s">
        <v>190</v>
      </c>
      <c r="K1114" s="618">
        <v>0.0</v>
      </c>
      <c r="L1114" s="618">
        <v>0.0</v>
      </c>
      <c r="M1114" s="622"/>
      <c r="N1114" s="610">
        <v>46187.0</v>
      </c>
      <c r="O1114" s="492" t="s">
        <v>2951</v>
      </c>
      <c r="P1114" s="610">
        <v>46017.0</v>
      </c>
      <c r="Q1114" s="610">
        <v>46029.0</v>
      </c>
      <c r="R1114" s="980">
        <f t="shared" si="378"/>
        <v>12</v>
      </c>
      <c r="S1114" s="610">
        <v>46029.0</v>
      </c>
      <c r="T1114" s="612">
        <f t="shared" si="379"/>
        <v>12</v>
      </c>
      <c r="U1114" s="612">
        <f t="shared" si="380"/>
        <v>0</v>
      </c>
      <c r="V1114" s="1080"/>
      <c r="W1114" s="982">
        <f t="shared" si="371"/>
        <v>-46029</v>
      </c>
      <c r="X1114" s="982">
        <f t="shared" si="372"/>
        <v>-46017</v>
      </c>
      <c r="Y1114" s="613"/>
      <c r="Z1114" s="980">
        <f t="shared" ref="Z1114:Z1116" si="382">Y1114-P1114</f>
        <v>-46017</v>
      </c>
      <c r="AA1114" s="1200"/>
      <c r="AB1114" s="901" t="s">
        <v>94</v>
      </c>
      <c r="AC1114" s="616" t="s">
        <v>2952</v>
      </c>
      <c r="AD1114" s="895"/>
      <c r="AE1114" s="895"/>
      <c r="AF1114" s="895"/>
      <c r="AG1114" s="895"/>
    </row>
    <row r="1115" ht="13.5" hidden="1" customHeight="1">
      <c r="A1115" s="667" t="b">
        <v>0</v>
      </c>
      <c r="B1115" s="635" t="s">
        <v>114</v>
      </c>
      <c r="C1115" s="635" t="s">
        <v>114</v>
      </c>
      <c r="D1115" s="492" t="s">
        <v>1119</v>
      </c>
      <c r="E1115" s="492" t="s">
        <v>1333</v>
      </c>
      <c r="F1115" s="606">
        <v>46113.0</v>
      </c>
      <c r="G1115" s="860" t="s">
        <v>1305</v>
      </c>
      <c r="H1115" s="704" t="s">
        <v>3159</v>
      </c>
      <c r="I1115" s="492" t="s">
        <v>3160</v>
      </c>
      <c r="J1115" s="492" t="s">
        <v>190</v>
      </c>
      <c r="K1115" s="987">
        <v>0.0</v>
      </c>
      <c r="L1115" s="987">
        <v>0.0</v>
      </c>
      <c r="M1115" s="1076"/>
      <c r="N1115" s="610">
        <v>46167.0</v>
      </c>
      <c r="O1115" s="809" t="s">
        <v>3161</v>
      </c>
      <c r="P1115" s="639">
        <v>46093.0</v>
      </c>
      <c r="Q1115" s="639">
        <v>46093.0</v>
      </c>
      <c r="R1115" s="636">
        <f t="shared" si="378"/>
        <v>0</v>
      </c>
      <c r="S1115" s="638"/>
      <c r="T1115" s="980">
        <f t="shared" si="379"/>
        <v>-46093</v>
      </c>
      <c r="U1115" s="980">
        <f t="shared" si="380"/>
        <v>-46093</v>
      </c>
      <c r="V1115" s="638"/>
      <c r="W1115" s="982">
        <f t="shared" si="371"/>
        <v>0</v>
      </c>
      <c r="X1115" s="982">
        <f t="shared" si="372"/>
        <v>-46093</v>
      </c>
      <c r="Y1115" s="638"/>
      <c r="Z1115" s="980">
        <f t="shared" si="382"/>
        <v>-46093</v>
      </c>
      <c r="AA1115" s="984">
        <f t="shared" ref="AA1115:AA1116" si="383">Y1115-V1115</f>
        <v>0</v>
      </c>
      <c r="AB1115" s="1028"/>
      <c r="AC1115" s="967" t="s">
        <v>3162</v>
      </c>
      <c r="AD1115" s="994"/>
      <c r="AE1115" s="994"/>
      <c r="AF1115" s="994"/>
      <c r="AG1115" s="994"/>
    </row>
    <row r="1116" ht="13.5" hidden="1" customHeight="1">
      <c r="A1116" s="985" t="b">
        <v>0</v>
      </c>
      <c r="B1116" s="986" t="s">
        <v>136</v>
      </c>
      <c r="C1116" s="986" t="s">
        <v>114</v>
      </c>
      <c r="D1116" s="629" t="s">
        <v>1119</v>
      </c>
      <c r="E1116" s="645" t="s">
        <v>1333</v>
      </c>
      <c r="F1116" s="606">
        <v>46113.0</v>
      </c>
      <c r="G1116" s="860" t="s">
        <v>1305</v>
      </c>
      <c r="H1116" s="959" t="s">
        <v>1677</v>
      </c>
      <c r="I1116" s="649" t="s">
        <v>1678</v>
      </c>
      <c r="J1116" s="649" t="s">
        <v>190</v>
      </c>
      <c r="K1116" s="643">
        <v>0.0</v>
      </c>
      <c r="L1116" s="643">
        <v>0.0</v>
      </c>
      <c r="M1116" s="1104"/>
      <c r="N1116" s="610">
        <v>46149.0</v>
      </c>
      <c r="O1116" s="809" t="s">
        <v>3163</v>
      </c>
      <c r="P1116" s="988">
        <v>46091.0</v>
      </c>
      <c r="Q1116" s="988">
        <v>46094.0</v>
      </c>
      <c r="R1116" s="636">
        <f t="shared" si="378"/>
        <v>3</v>
      </c>
      <c r="S1116" s="639">
        <v>46094.0</v>
      </c>
      <c r="T1116" s="980">
        <f t="shared" si="379"/>
        <v>3</v>
      </c>
      <c r="U1116" s="980">
        <f t="shared" si="380"/>
        <v>0</v>
      </c>
      <c r="V1116" s="1107"/>
      <c r="W1116" s="982">
        <f t="shared" si="371"/>
        <v>-46094</v>
      </c>
      <c r="X1116" s="982">
        <f t="shared" si="372"/>
        <v>-46091</v>
      </c>
      <c r="Y1116" s="1107"/>
      <c r="Z1116" s="980">
        <f t="shared" si="382"/>
        <v>-46091</v>
      </c>
      <c r="AA1116" s="984">
        <f t="shared" si="383"/>
        <v>0</v>
      </c>
      <c r="AB1116" s="1032"/>
      <c r="AC1116" s="1009" t="s">
        <v>3164</v>
      </c>
      <c r="AD1116" s="1010"/>
      <c r="AE1116" s="994"/>
      <c r="AF1116" s="1010"/>
      <c r="AG1116" s="1010"/>
    </row>
    <row r="1117" ht="13.5" hidden="1" customHeight="1">
      <c r="A1117" s="604" t="b">
        <v>0</v>
      </c>
      <c r="B1117" s="492" t="s">
        <v>135</v>
      </c>
      <c r="C1117" s="492" t="s">
        <v>134</v>
      </c>
      <c r="D1117" s="492" t="s">
        <v>408</v>
      </c>
      <c r="E1117" s="492" t="s">
        <v>1369</v>
      </c>
      <c r="F1117" s="606">
        <v>46174.0</v>
      </c>
      <c r="G1117" s="860" t="s">
        <v>308</v>
      </c>
      <c r="H1117" s="617" t="s">
        <v>2033</v>
      </c>
      <c r="I1117" s="492" t="s">
        <v>2034</v>
      </c>
      <c r="J1117" s="492" t="s">
        <v>190</v>
      </c>
      <c r="K1117" s="643">
        <v>0.0</v>
      </c>
      <c r="L1117" s="643">
        <v>0.0</v>
      </c>
      <c r="M1117" s="622" t="s">
        <v>3165</v>
      </c>
      <c r="N1117" s="610"/>
      <c r="O1117" s="860"/>
      <c r="P1117" s="610">
        <v>46170.0</v>
      </c>
      <c r="Q1117" s="610">
        <v>46171.0</v>
      </c>
      <c r="R1117" s="612">
        <f t="shared" si="378"/>
        <v>1</v>
      </c>
      <c r="S1117" s="610">
        <v>46171.0</v>
      </c>
      <c r="T1117" s="612">
        <f t="shared" si="379"/>
        <v>1</v>
      </c>
      <c r="U1117" s="612">
        <f t="shared" si="380"/>
        <v>0</v>
      </c>
      <c r="V1117" s="613"/>
      <c r="W1117" s="982">
        <f t="shared" si="371"/>
        <v>-46171</v>
      </c>
      <c r="X1117" s="982">
        <f t="shared" si="372"/>
        <v>-46170</v>
      </c>
      <c r="Y1117" s="612">
        <f t="shared" ref="Y1117:Y1118" si="384">V1117-P1117</f>
        <v>-46170</v>
      </c>
      <c r="Z1117" s="616"/>
      <c r="AA1117" s="878"/>
      <c r="AB1117" s="901"/>
      <c r="AC1117" s="1051" t="s">
        <v>2036</v>
      </c>
      <c r="AD1117" s="71"/>
      <c r="AE1117" s="71"/>
      <c r="AF1117" s="71"/>
      <c r="AG1117" s="59"/>
    </row>
    <row r="1118" ht="13.5" hidden="1" customHeight="1">
      <c r="A1118" s="604" t="b">
        <v>0</v>
      </c>
      <c r="B1118" s="492" t="s">
        <v>138</v>
      </c>
      <c r="C1118" s="492" t="s">
        <v>134</v>
      </c>
      <c r="D1118" s="492" t="s">
        <v>408</v>
      </c>
      <c r="E1118" s="629" t="s">
        <v>1630</v>
      </c>
      <c r="F1118" s="606">
        <v>46174.0</v>
      </c>
      <c r="G1118" s="860" t="s">
        <v>1305</v>
      </c>
      <c r="H1118" s="617" t="s">
        <v>2084</v>
      </c>
      <c r="I1118" s="492" t="s">
        <v>2057</v>
      </c>
      <c r="J1118" s="492" t="s">
        <v>190</v>
      </c>
      <c r="K1118" s="643">
        <v>0.0</v>
      </c>
      <c r="L1118" s="643">
        <v>0.0</v>
      </c>
      <c r="M1118" s="622"/>
      <c r="N1118" s="610">
        <v>46177.0</v>
      </c>
      <c r="O1118" s="860" t="s">
        <v>2538</v>
      </c>
      <c r="P1118" s="610">
        <v>46169.0</v>
      </c>
      <c r="Q1118" s="610">
        <v>46174.0</v>
      </c>
      <c r="R1118" s="612">
        <f t="shared" si="378"/>
        <v>5</v>
      </c>
      <c r="S1118" s="613"/>
      <c r="T1118" s="612">
        <f t="shared" si="379"/>
        <v>-46169</v>
      </c>
      <c r="U1118" s="612">
        <f t="shared" si="380"/>
        <v>-46174</v>
      </c>
      <c r="V1118" s="613"/>
      <c r="W1118" s="982">
        <f t="shared" si="371"/>
        <v>0</v>
      </c>
      <c r="X1118" s="982">
        <f t="shared" si="372"/>
        <v>-46169</v>
      </c>
      <c r="Y1118" s="612">
        <f t="shared" si="384"/>
        <v>-46169</v>
      </c>
      <c r="Z1118" s="620"/>
      <c r="AA1118" s="124"/>
      <c r="AB1118" s="978"/>
      <c r="AC1118" s="1051" t="s">
        <v>3166</v>
      </c>
      <c r="AD1118" s="71"/>
      <c r="AE1118" s="71"/>
      <c r="AF1118" s="71"/>
      <c r="AG1118" s="59"/>
    </row>
    <row r="1119" ht="13.5" hidden="1" customHeight="1">
      <c r="A1119" s="667" t="b">
        <v>0</v>
      </c>
      <c r="B1119" s="635" t="s">
        <v>136</v>
      </c>
      <c r="C1119" s="635" t="s">
        <v>270</v>
      </c>
      <c r="D1119" s="492" t="s">
        <v>1119</v>
      </c>
      <c r="E1119" s="492" t="s">
        <v>1369</v>
      </c>
      <c r="F1119" s="606">
        <v>46143.0</v>
      </c>
      <c r="G1119" s="860" t="s">
        <v>1305</v>
      </c>
      <c r="H1119" s="704" t="s">
        <v>3167</v>
      </c>
      <c r="I1119" s="492" t="s">
        <v>2247</v>
      </c>
      <c r="J1119" s="492" t="s">
        <v>190</v>
      </c>
      <c r="K1119" s="643">
        <v>0.0</v>
      </c>
      <c r="L1119" s="643">
        <v>0.0</v>
      </c>
      <c r="M1119" s="622">
        <v>82720.0</v>
      </c>
      <c r="N1119" s="610"/>
      <c r="O1119" s="809" t="s">
        <v>3168</v>
      </c>
      <c r="P1119" s="639">
        <v>46113.0</v>
      </c>
      <c r="Q1119" s="610">
        <v>46125.0</v>
      </c>
      <c r="R1119" s="636">
        <f t="shared" si="378"/>
        <v>12</v>
      </c>
      <c r="S1119" s="638"/>
      <c r="T1119" s="980">
        <f t="shared" si="379"/>
        <v>-46113</v>
      </c>
      <c r="U1119" s="980">
        <f t="shared" si="380"/>
        <v>-46125</v>
      </c>
      <c r="V1119" s="638"/>
      <c r="W1119" s="982">
        <f t="shared" si="371"/>
        <v>0</v>
      </c>
      <c r="X1119" s="982">
        <f t="shared" si="372"/>
        <v>-46113</v>
      </c>
      <c r="Y1119" s="638"/>
      <c r="Z1119" s="980">
        <f>Y1119-P1119</f>
        <v>-46113</v>
      </c>
      <c r="AA1119" s="984">
        <f>Y1119-V1119</f>
        <v>0</v>
      </c>
      <c r="AB1119" s="989"/>
      <c r="AC1119" s="967" t="s">
        <v>3169</v>
      </c>
      <c r="AD1119" s="994"/>
      <c r="AE1119" s="994"/>
      <c r="AF1119" s="994"/>
      <c r="AG1119" s="994"/>
    </row>
    <row r="1120" ht="13.5" hidden="1" customHeight="1">
      <c r="A1120" s="604" t="b">
        <v>0</v>
      </c>
      <c r="B1120" s="492" t="s">
        <v>138</v>
      </c>
      <c r="C1120" s="492" t="s">
        <v>114</v>
      </c>
      <c r="D1120" s="492" t="s">
        <v>408</v>
      </c>
      <c r="E1120" s="629" t="s">
        <v>1511</v>
      </c>
      <c r="F1120" s="606">
        <v>46174.0</v>
      </c>
      <c r="G1120" s="860" t="s">
        <v>1305</v>
      </c>
      <c r="H1120" s="617" t="s">
        <v>2039</v>
      </c>
      <c r="I1120" s="492" t="s">
        <v>2040</v>
      </c>
      <c r="J1120" s="492" t="s">
        <v>190</v>
      </c>
      <c r="K1120" s="643">
        <v>0.0</v>
      </c>
      <c r="L1120" s="643">
        <v>0.0</v>
      </c>
      <c r="M1120" s="622"/>
      <c r="N1120" s="610"/>
      <c r="O1120" s="860"/>
      <c r="P1120" s="610">
        <v>46169.0</v>
      </c>
      <c r="Q1120" s="610">
        <v>46174.0</v>
      </c>
      <c r="R1120" s="612">
        <f t="shared" si="378"/>
        <v>5</v>
      </c>
      <c r="S1120" s="613"/>
      <c r="T1120" s="612">
        <f t="shared" si="379"/>
        <v>-46169</v>
      </c>
      <c r="U1120" s="612">
        <f t="shared" si="380"/>
        <v>-46174</v>
      </c>
      <c r="V1120" s="613"/>
      <c r="W1120" s="982">
        <f t="shared" si="371"/>
        <v>0</v>
      </c>
      <c r="X1120" s="982">
        <f t="shared" si="372"/>
        <v>-46169</v>
      </c>
      <c r="Y1120" s="612">
        <f t="shared" ref="Y1120:Y1121" si="385">V1120-P1120</f>
        <v>-46169</v>
      </c>
      <c r="Z1120" s="616"/>
      <c r="AA1120" s="878"/>
      <c r="AB1120" s="901" t="s">
        <v>2118</v>
      </c>
      <c r="AC1120" s="1051" t="s">
        <v>3170</v>
      </c>
      <c r="AD1120" s="71"/>
      <c r="AE1120" s="71"/>
      <c r="AF1120" s="71"/>
      <c r="AG1120" s="59"/>
    </row>
    <row r="1121" ht="13.5" hidden="1" customHeight="1">
      <c r="A1121" s="604" t="b">
        <v>0</v>
      </c>
      <c r="B1121" s="492" t="s">
        <v>138</v>
      </c>
      <c r="C1121" s="492" t="s">
        <v>114</v>
      </c>
      <c r="D1121" s="492" t="s">
        <v>408</v>
      </c>
      <c r="E1121" s="492" t="s">
        <v>1369</v>
      </c>
      <c r="F1121" s="606">
        <v>46174.0</v>
      </c>
      <c r="G1121" s="1072"/>
      <c r="H1121" s="617" t="s">
        <v>3171</v>
      </c>
      <c r="I1121" s="492" t="s">
        <v>3172</v>
      </c>
      <c r="J1121" s="492" t="s">
        <v>190</v>
      </c>
      <c r="K1121" s="643">
        <v>0.0</v>
      </c>
      <c r="L1121" s="643">
        <v>0.0</v>
      </c>
      <c r="M1121" s="609"/>
      <c r="N1121" s="610"/>
      <c r="O1121" s="860"/>
      <c r="P1121" s="610">
        <v>46169.0</v>
      </c>
      <c r="Q1121" s="610">
        <v>46174.0</v>
      </c>
      <c r="R1121" s="612">
        <f t="shared" si="378"/>
        <v>5</v>
      </c>
      <c r="S1121" s="613"/>
      <c r="T1121" s="612">
        <f t="shared" si="379"/>
        <v>-46169</v>
      </c>
      <c r="U1121" s="612">
        <f t="shared" si="380"/>
        <v>-46174</v>
      </c>
      <c r="V1121" s="613"/>
      <c r="W1121" s="982">
        <f t="shared" si="371"/>
        <v>0</v>
      </c>
      <c r="X1121" s="982">
        <f t="shared" si="372"/>
        <v>-46169</v>
      </c>
      <c r="Y1121" s="612">
        <f t="shared" si="385"/>
        <v>-46169</v>
      </c>
      <c r="Z1121" s="620"/>
      <c r="AA1121" s="124"/>
      <c r="AB1121" s="978"/>
      <c r="AC1121" s="1051" t="s">
        <v>3173</v>
      </c>
      <c r="AD1121" s="71"/>
      <c r="AE1121" s="71"/>
      <c r="AF1121" s="71"/>
      <c r="AG1121" s="59"/>
    </row>
    <row r="1122" ht="13.5" hidden="1" customHeight="1">
      <c r="A1122" s="667" t="b">
        <v>0</v>
      </c>
      <c r="B1122" s="635" t="s">
        <v>134</v>
      </c>
      <c r="C1122" s="635" t="s">
        <v>134</v>
      </c>
      <c r="D1122" s="629" t="s">
        <v>368</v>
      </c>
      <c r="E1122" s="629" t="s">
        <v>3174</v>
      </c>
      <c r="F1122" s="606">
        <v>46082.0</v>
      </c>
      <c r="G1122" s="860" t="s">
        <v>1307</v>
      </c>
      <c r="H1122" s="704" t="s">
        <v>3175</v>
      </c>
      <c r="I1122" s="492" t="s">
        <v>3176</v>
      </c>
      <c r="J1122" s="649" t="s">
        <v>190</v>
      </c>
      <c r="K1122" s="643">
        <v>0.0</v>
      </c>
      <c r="L1122" s="643">
        <v>0.0</v>
      </c>
      <c r="M1122" s="1076"/>
      <c r="N1122" s="610">
        <v>46099.0</v>
      </c>
      <c r="O1122" s="945" t="s">
        <v>3177</v>
      </c>
      <c r="P1122" s="639">
        <v>46092.0</v>
      </c>
      <c r="Q1122" s="639">
        <v>46092.0</v>
      </c>
      <c r="R1122" s="636">
        <f t="shared" si="378"/>
        <v>0</v>
      </c>
      <c r="S1122" s="639">
        <v>46092.0</v>
      </c>
      <c r="T1122" s="980">
        <f t="shared" si="379"/>
        <v>0</v>
      </c>
      <c r="U1122" s="980">
        <f t="shared" si="380"/>
        <v>0</v>
      </c>
      <c r="V1122" s="638"/>
      <c r="W1122" s="982">
        <f t="shared" si="371"/>
        <v>-46092</v>
      </c>
      <c r="X1122" s="982">
        <f t="shared" si="372"/>
        <v>-46092</v>
      </c>
      <c r="Y1122" s="638"/>
      <c r="Z1122" s="656"/>
      <c r="AA1122" s="1077"/>
      <c r="AB1122" s="989"/>
      <c r="AC1122" s="216" t="s">
        <v>3178</v>
      </c>
      <c r="AD1122" s="994"/>
      <c r="AE1122" s="994"/>
      <c r="AF1122" s="994"/>
      <c r="AG1122" s="994"/>
    </row>
    <row r="1123" ht="13.5" hidden="1" customHeight="1">
      <c r="A1123" s="604" t="b">
        <v>0</v>
      </c>
      <c r="B1123" s="492" t="s">
        <v>34</v>
      </c>
      <c r="C1123" s="492" t="s">
        <v>134</v>
      </c>
      <c r="D1123" s="492" t="s">
        <v>408</v>
      </c>
      <c r="E1123" s="492" t="s">
        <v>1608</v>
      </c>
      <c r="F1123" s="606">
        <v>46174.0</v>
      </c>
      <c r="G1123" s="860" t="s">
        <v>1305</v>
      </c>
      <c r="H1123" s="924" t="s">
        <v>3179</v>
      </c>
      <c r="I1123" s="860" t="s">
        <v>2482</v>
      </c>
      <c r="J1123" s="492" t="s">
        <v>190</v>
      </c>
      <c r="K1123" s="643">
        <v>0.0</v>
      </c>
      <c r="L1123" s="643">
        <v>0.0</v>
      </c>
      <c r="M1123" s="692"/>
      <c r="N1123" s="610"/>
      <c r="O1123" s="860"/>
      <c r="P1123" s="673">
        <v>46171.0</v>
      </c>
      <c r="Q1123" s="673">
        <v>46175.0</v>
      </c>
      <c r="R1123" s="612">
        <f t="shared" si="378"/>
        <v>4</v>
      </c>
      <c r="S1123" s="613"/>
      <c r="T1123" s="612">
        <f t="shared" si="379"/>
        <v>-46171</v>
      </c>
      <c r="U1123" s="612">
        <f t="shared" si="380"/>
        <v>-46175</v>
      </c>
      <c r="V1123" s="613"/>
      <c r="W1123" s="982">
        <f t="shared" si="371"/>
        <v>0</v>
      </c>
      <c r="X1123" s="982">
        <f t="shared" si="372"/>
        <v>-46171</v>
      </c>
      <c r="Y1123" s="612">
        <f>V1123-P1123</f>
        <v>-46171</v>
      </c>
      <c r="Z1123" s="492"/>
      <c r="AA1123" s="878"/>
      <c r="AB1123" s="901"/>
      <c r="AC1123" s="1051" t="s">
        <v>3180</v>
      </c>
      <c r="AD1123" s="71"/>
      <c r="AE1123" s="71"/>
      <c r="AF1123" s="71"/>
      <c r="AG1123" s="59"/>
    </row>
    <row r="1124" ht="13.5" hidden="1" customHeight="1">
      <c r="A1124" s="1167" t="b">
        <v>0</v>
      </c>
      <c r="B1124" s="1112" t="s">
        <v>135</v>
      </c>
      <c r="C1124" s="1112" t="s">
        <v>114</v>
      </c>
      <c r="D1124" s="629" t="s">
        <v>368</v>
      </c>
      <c r="E1124" s="629" t="s">
        <v>1333</v>
      </c>
      <c r="F1124" s="606">
        <v>46082.0</v>
      </c>
      <c r="G1124" s="860" t="s">
        <v>1305</v>
      </c>
      <c r="H1124" s="649" t="s">
        <v>2707</v>
      </c>
      <c r="I1124" s="649" t="s">
        <v>2708</v>
      </c>
      <c r="J1124" s="649" t="s">
        <v>190</v>
      </c>
      <c r="K1124" s="1113">
        <v>0.0</v>
      </c>
      <c r="L1124" s="1113">
        <v>0.0</v>
      </c>
      <c r="M1124" s="1114"/>
      <c r="N1124" s="610">
        <v>46083.0</v>
      </c>
      <c r="O1124" s="809" t="s">
        <v>346</v>
      </c>
      <c r="P1124" s="1115">
        <v>46056.0</v>
      </c>
      <c r="Q1124" s="1115">
        <v>46058.0</v>
      </c>
      <c r="R1124" s="636">
        <f t="shared" si="378"/>
        <v>2</v>
      </c>
      <c r="S1124" s="1118"/>
      <c r="T1124" s="980">
        <f t="shared" si="379"/>
        <v>-46056</v>
      </c>
      <c r="U1124" s="980">
        <f t="shared" si="380"/>
        <v>-46058</v>
      </c>
      <c r="V1124" s="1118"/>
      <c r="W1124" s="982">
        <f t="shared" si="371"/>
        <v>0</v>
      </c>
      <c r="X1124" s="982">
        <f t="shared" si="372"/>
        <v>-46056</v>
      </c>
      <c r="Y1124" s="1118"/>
      <c r="Z1124" s="1117"/>
      <c r="AA1124" s="975"/>
      <c r="AB1124" s="1306"/>
      <c r="AC1124" s="706" t="s">
        <v>2709</v>
      </c>
      <c r="AD1124" s="895"/>
      <c r="AE1124" s="895"/>
      <c r="AF1124" s="895"/>
      <c r="AG1124" s="895"/>
    </row>
    <row r="1125" ht="13.5" hidden="1" customHeight="1">
      <c r="A1125" s="604" t="b">
        <v>0</v>
      </c>
      <c r="B1125" s="492" t="s">
        <v>135</v>
      </c>
      <c r="C1125" s="492" t="s">
        <v>114</v>
      </c>
      <c r="D1125" s="492" t="s">
        <v>408</v>
      </c>
      <c r="E1125" s="492" t="s">
        <v>1369</v>
      </c>
      <c r="F1125" s="606">
        <v>46174.0</v>
      </c>
      <c r="G1125" s="860" t="s">
        <v>1305</v>
      </c>
      <c r="H1125" s="902" t="s">
        <v>2046</v>
      </c>
      <c r="I1125" s="902" t="s">
        <v>2047</v>
      </c>
      <c r="J1125" s="629" t="s">
        <v>190</v>
      </c>
      <c r="K1125" s="643">
        <v>0.0</v>
      </c>
      <c r="L1125" s="643">
        <v>0.0</v>
      </c>
      <c r="M1125" s="622"/>
      <c r="N1125" s="610"/>
      <c r="O1125" s="860"/>
      <c r="P1125" s="610">
        <v>46174.0</v>
      </c>
      <c r="Q1125" s="610">
        <v>46175.0</v>
      </c>
      <c r="R1125" s="612">
        <f t="shared" si="378"/>
        <v>1</v>
      </c>
      <c r="S1125" s="613"/>
      <c r="T1125" s="612">
        <f t="shared" si="379"/>
        <v>-46174</v>
      </c>
      <c r="U1125" s="612">
        <f t="shared" si="380"/>
        <v>-46175</v>
      </c>
      <c r="V1125" s="613"/>
      <c r="W1125" s="982">
        <f t="shared" si="371"/>
        <v>0</v>
      </c>
      <c r="X1125" s="982">
        <f t="shared" si="372"/>
        <v>-46174</v>
      </c>
      <c r="Y1125" s="612">
        <f>V1125-P1125</f>
        <v>-46174</v>
      </c>
      <c r="Z1125" s="475"/>
      <c r="AA1125" s="124"/>
      <c r="AB1125" s="901" t="s">
        <v>2118</v>
      </c>
      <c r="AC1125" s="1051" t="s">
        <v>2048</v>
      </c>
      <c r="AD1125" s="71"/>
      <c r="AE1125" s="71"/>
      <c r="AF1125" s="71"/>
      <c r="AG1125" s="59"/>
    </row>
    <row r="1126" ht="13.5" hidden="1" customHeight="1">
      <c r="A1126" s="604" t="b">
        <v>0</v>
      </c>
      <c r="B1126" s="492" t="s">
        <v>114</v>
      </c>
      <c r="C1126" s="492" t="s">
        <v>114</v>
      </c>
      <c r="D1126" s="629" t="s">
        <v>368</v>
      </c>
      <c r="E1126" s="492" t="s">
        <v>1337</v>
      </c>
      <c r="F1126" s="606">
        <v>46023.0</v>
      </c>
      <c r="G1126" s="860" t="s">
        <v>1305</v>
      </c>
      <c r="H1126" s="617" t="s">
        <v>3181</v>
      </c>
      <c r="I1126" s="492" t="s">
        <v>1347</v>
      </c>
      <c r="J1126" s="492" t="s">
        <v>190</v>
      </c>
      <c r="K1126" s="618">
        <v>0.0</v>
      </c>
      <c r="L1126" s="618">
        <v>0.0</v>
      </c>
      <c r="M1126" s="622"/>
      <c r="N1126" s="610">
        <v>46016.0</v>
      </c>
      <c r="O1126" s="492" t="s">
        <v>3182</v>
      </c>
      <c r="P1126" s="610">
        <v>46010.0</v>
      </c>
      <c r="Q1126" s="610">
        <v>46013.0</v>
      </c>
      <c r="R1126" s="612">
        <f t="shared" si="378"/>
        <v>3</v>
      </c>
      <c r="S1126" s="610">
        <v>46013.0</v>
      </c>
      <c r="T1126" s="612">
        <f t="shared" si="379"/>
        <v>3</v>
      </c>
      <c r="U1126" s="612">
        <f t="shared" si="380"/>
        <v>0</v>
      </c>
      <c r="V1126" s="1080"/>
      <c r="W1126" s="982">
        <f t="shared" si="371"/>
        <v>-46013</v>
      </c>
      <c r="X1126" s="982">
        <f t="shared" si="372"/>
        <v>-46010</v>
      </c>
      <c r="Y1126" s="613"/>
      <c r="Z1126" s="612">
        <f>Y1126-P1126</f>
        <v>-46010</v>
      </c>
      <c r="AA1126" s="741"/>
      <c r="AB1126" s="901"/>
      <c r="AC1126" s="616" t="s">
        <v>3183</v>
      </c>
      <c r="AD1126" s="895"/>
      <c r="AE1126" s="895"/>
      <c r="AF1126" s="895"/>
      <c r="AG1126" s="895"/>
    </row>
    <row r="1127" ht="13.5" hidden="1" customHeight="1">
      <c r="A1127" s="604" t="b">
        <v>0</v>
      </c>
      <c r="B1127" s="492" t="s">
        <v>138</v>
      </c>
      <c r="C1127" s="492" t="s">
        <v>114</v>
      </c>
      <c r="D1127" s="492" t="s">
        <v>408</v>
      </c>
      <c r="E1127" s="605" t="s">
        <v>1369</v>
      </c>
      <c r="F1127" s="606">
        <v>46174.0</v>
      </c>
      <c r="G1127" s="860" t="s">
        <v>1305</v>
      </c>
      <c r="H1127" s="617" t="s">
        <v>2049</v>
      </c>
      <c r="I1127" s="704" t="s">
        <v>2050</v>
      </c>
      <c r="J1127" s="492" t="s">
        <v>190</v>
      </c>
      <c r="K1127" s="643">
        <v>0.0</v>
      </c>
      <c r="L1127" s="643">
        <v>0.0</v>
      </c>
      <c r="M1127" s="622"/>
      <c r="N1127" s="610"/>
      <c r="O1127" s="860"/>
      <c r="P1127" s="610">
        <v>46170.0</v>
      </c>
      <c r="Q1127" s="610">
        <v>46176.0</v>
      </c>
      <c r="R1127" s="612">
        <f t="shared" si="378"/>
        <v>6</v>
      </c>
      <c r="S1127" s="613"/>
      <c r="T1127" s="612">
        <f t="shared" si="379"/>
        <v>-46170</v>
      </c>
      <c r="U1127" s="612">
        <f t="shared" si="380"/>
        <v>-46176</v>
      </c>
      <c r="V1127" s="613"/>
      <c r="W1127" s="982">
        <f t="shared" si="371"/>
        <v>0</v>
      </c>
      <c r="X1127" s="982">
        <f t="shared" si="372"/>
        <v>-46170</v>
      </c>
      <c r="Y1127" s="612">
        <f t="shared" ref="Y1127:Y1141" si="386">V1127-P1127</f>
        <v>-46170</v>
      </c>
      <c r="Z1127" s="616"/>
      <c r="AA1127" s="878"/>
      <c r="AB1127" s="901" t="s">
        <v>2118</v>
      </c>
      <c r="AC1127" s="1051" t="s">
        <v>3184</v>
      </c>
      <c r="AD1127" s="71"/>
      <c r="AE1127" s="71"/>
      <c r="AF1127" s="71"/>
      <c r="AG1127" s="59"/>
    </row>
    <row r="1128" ht="13.5" hidden="1" customHeight="1">
      <c r="A1128" s="604" t="b">
        <v>0</v>
      </c>
      <c r="B1128" s="492" t="s">
        <v>135</v>
      </c>
      <c r="C1128" s="492" t="s">
        <v>134</v>
      </c>
      <c r="D1128" s="492" t="s">
        <v>408</v>
      </c>
      <c r="E1128" s="605" t="s">
        <v>1608</v>
      </c>
      <c r="F1128" s="606">
        <v>46174.0</v>
      </c>
      <c r="G1128" s="860" t="s">
        <v>1303</v>
      </c>
      <c r="H1128" s="924" t="s">
        <v>3185</v>
      </c>
      <c r="I1128" s="860" t="s">
        <v>3186</v>
      </c>
      <c r="J1128" s="492" t="s">
        <v>190</v>
      </c>
      <c r="K1128" s="643">
        <v>0.0</v>
      </c>
      <c r="L1128" s="643">
        <v>0.0</v>
      </c>
      <c r="M1128" s="622"/>
      <c r="N1128" s="610"/>
      <c r="O1128" s="860"/>
      <c r="P1128" s="610">
        <v>46171.0</v>
      </c>
      <c r="Q1128" s="610">
        <v>46176.0</v>
      </c>
      <c r="R1128" s="612">
        <f t="shared" si="378"/>
        <v>5</v>
      </c>
      <c r="S1128" s="613"/>
      <c r="T1128" s="612">
        <f t="shared" si="379"/>
        <v>-46171</v>
      </c>
      <c r="U1128" s="612">
        <f t="shared" si="380"/>
        <v>-46176</v>
      </c>
      <c r="V1128" s="613"/>
      <c r="W1128" s="982">
        <f t="shared" si="371"/>
        <v>0</v>
      </c>
      <c r="X1128" s="982">
        <f t="shared" si="372"/>
        <v>-46171</v>
      </c>
      <c r="Y1128" s="612">
        <f t="shared" si="386"/>
        <v>-46171</v>
      </c>
      <c r="Z1128" s="620"/>
      <c r="AA1128" s="124"/>
      <c r="AB1128" s="978"/>
      <c r="AC1128" s="1051" t="s">
        <v>3187</v>
      </c>
      <c r="AD1128" s="71"/>
      <c r="AE1128" s="71"/>
      <c r="AF1128" s="71"/>
      <c r="AG1128" s="59"/>
    </row>
    <row r="1129" ht="13.5" hidden="1" customHeight="1">
      <c r="A1129" s="604" t="b">
        <v>0</v>
      </c>
      <c r="B1129" s="492" t="s">
        <v>34</v>
      </c>
      <c r="C1129" s="492" t="s">
        <v>114</v>
      </c>
      <c r="D1129" s="492" t="s">
        <v>408</v>
      </c>
      <c r="E1129" s="605" t="s">
        <v>1369</v>
      </c>
      <c r="F1129" s="606">
        <v>46174.0</v>
      </c>
      <c r="G1129" s="860" t="s">
        <v>1305</v>
      </c>
      <c r="H1129" s="902" t="s">
        <v>3188</v>
      </c>
      <c r="I1129" s="902" t="s">
        <v>3189</v>
      </c>
      <c r="J1129" s="492" t="s">
        <v>190</v>
      </c>
      <c r="K1129" s="643">
        <v>0.0</v>
      </c>
      <c r="L1129" s="643">
        <v>0.0</v>
      </c>
      <c r="M1129" s="622"/>
      <c r="N1129" s="610">
        <v>46181.0</v>
      </c>
      <c r="O1129" s="860" t="s">
        <v>3190</v>
      </c>
      <c r="P1129" s="610">
        <v>46174.0</v>
      </c>
      <c r="Q1129" s="610">
        <v>46177.0</v>
      </c>
      <c r="R1129" s="612">
        <f t="shared" si="378"/>
        <v>3</v>
      </c>
      <c r="S1129" s="613"/>
      <c r="T1129" s="612">
        <f t="shared" si="379"/>
        <v>-46174</v>
      </c>
      <c r="U1129" s="612">
        <f t="shared" si="380"/>
        <v>-46177</v>
      </c>
      <c r="V1129" s="613"/>
      <c r="W1129" s="982">
        <f t="shared" si="371"/>
        <v>0</v>
      </c>
      <c r="X1129" s="982">
        <f t="shared" si="372"/>
        <v>-46174</v>
      </c>
      <c r="Y1129" s="612">
        <f t="shared" si="386"/>
        <v>-46174</v>
      </c>
      <c r="Z1129" s="620"/>
      <c r="AA1129" s="124"/>
      <c r="AB1129" s="978"/>
      <c r="AC1129" s="1051" t="s">
        <v>3191</v>
      </c>
      <c r="AD1129" s="71"/>
      <c r="AE1129" s="71"/>
      <c r="AF1129" s="71"/>
      <c r="AG1129" s="59"/>
    </row>
    <row r="1130" ht="13.5" hidden="1" customHeight="1">
      <c r="A1130" s="604" t="b">
        <v>0</v>
      </c>
      <c r="B1130" s="492" t="s">
        <v>135</v>
      </c>
      <c r="C1130" s="492" t="s">
        <v>114</v>
      </c>
      <c r="D1130" s="671" t="s">
        <v>408</v>
      </c>
      <c r="E1130" s="605" t="s">
        <v>1630</v>
      </c>
      <c r="F1130" s="606">
        <v>46174.0</v>
      </c>
      <c r="G1130" s="1072"/>
      <c r="H1130" s="617" t="s">
        <v>3192</v>
      </c>
      <c r="I1130" s="492" t="s">
        <v>3193</v>
      </c>
      <c r="J1130" s="492" t="s">
        <v>190</v>
      </c>
      <c r="K1130" s="643">
        <v>0.0</v>
      </c>
      <c r="L1130" s="643">
        <v>0.0</v>
      </c>
      <c r="M1130" s="622"/>
      <c r="N1130" s="674"/>
      <c r="O1130" s="1055"/>
      <c r="P1130" s="610">
        <v>46177.0</v>
      </c>
      <c r="Q1130" s="610">
        <v>46182.0</v>
      </c>
      <c r="R1130" s="612">
        <f t="shared" si="378"/>
        <v>5</v>
      </c>
      <c r="S1130" s="613"/>
      <c r="T1130" s="612">
        <f t="shared" si="379"/>
        <v>-46177</v>
      </c>
      <c r="U1130" s="612">
        <f t="shared" si="380"/>
        <v>-46182</v>
      </c>
      <c r="V1130" s="613"/>
      <c r="W1130" s="982">
        <f t="shared" si="371"/>
        <v>0</v>
      </c>
      <c r="X1130" s="982">
        <f t="shared" si="372"/>
        <v>-46177</v>
      </c>
      <c r="Y1130" s="612">
        <f t="shared" si="386"/>
        <v>-46177</v>
      </c>
      <c r="Z1130" s="616"/>
      <c r="AA1130" s="878"/>
      <c r="AB1130" s="901"/>
      <c r="AC1130" s="1051" t="s">
        <v>3194</v>
      </c>
      <c r="AD1130" s="71"/>
      <c r="AE1130" s="71"/>
      <c r="AF1130" s="71"/>
      <c r="AG1130" s="59"/>
    </row>
    <row r="1131" ht="13.5" hidden="1" customHeight="1">
      <c r="A1131" s="604" t="b">
        <v>0</v>
      </c>
      <c r="B1131" s="492" t="s">
        <v>135</v>
      </c>
      <c r="C1131" s="492" t="s">
        <v>114</v>
      </c>
      <c r="D1131" s="671" t="s">
        <v>408</v>
      </c>
      <c r="E1131" s="605" t="s">
        <v>1369</v>
      </c>
      <c r="F1131" s="606">
        <v>46174.0</v>
      </c>
      <c r="G1131" s="860" t="s">
        <v>1303</v>
      </c>
      <c r="H1131" s="929" t="s">
        <v>3195</v>
      </c>
      <c r="I1131" s="902" t="s">
        <v>3196</v>
      </c>
      <c r="J1131" s="492" t="s">
        <v>190</v>
      </c>
      <c r="K1131" s="643">
        <v>0.0</v>
      </c>
      <c r="L1131" s="643">
        <v>0.0</v>
      </c>
      <c r="M1131" s="622"/>
      <c r="N1131" s="610">
        <v>46183.0</v>
      </c>
      <c r="O1131" s="860" t="s">
        <v>2386</v>
      </c>
      <c r="P1131" s="610">
        <v>46182.0</v>
      </c>
      <c r="Q1131" s="610">
        <v>46183.0</v>
      </c>
      <c r="R1131" s="612">
        <f t="shared" si="378"/>
        <v>1</v>
      </c>
      <c r="S1131" s="613"/>
      <c r="T1131" s="612">
        <f t="shared" si="379"/>
        <v>-46182</v>
      </c>
      <c r="U1131" s="612">
        <f t="shared" si="380"/>
        <v>-46183</v>
      </c>
      <c r="V1131" s="613"/>
      <c r="W1131" s="982">
        <f t="shared" si="371"/>
        <v>0</v>
      </c>
      <c r="X1131" s="982">
        <f t="shared" si="372"/>
        <v>-46182</v>
      </c>
      <c r="Y1131" s="612">
        <f t="shared" si="386"/>
        <v>-46182</v>
      </c>
      <c r="Z1131" s="620"/>
      <c r="AA1131" s="124"/>
      <c r="AB1131" s="978"/>
      <c r="AC1131" s="1051" t="s">
        <v>3197</v>
      </c>
      <c r="AD1131" s="71"/>
      <c r="AE1131" s="71"/>
      <c r="AF1131" s="71"/>
      <c r="AG1131" s="59"/>
    </row>
    <row r="1132" ht="13.5" hidden="1" customHeight="1">
      <c r="A1132" s="604" t="b">
        <v>0</v>
      </c>
      <c r="B1132" s="492" t="s">
        <v>135</v>
      </c>
      <c r="C1132" s="492" t="s">
        <v>114</v>
      </c>
      <c r="D1132" s="671" t="s">
        <v>408</v>
      </c>
      <c r="E1132" s="605" t="s">
        <v>1369</v>
      </c>
      <c r="F1132" s="606">
        <v>46174.0</v>
      </c>
      <c r="G1132" s="860" t="s">
        <v>1305</v>
      </c>
      <c r="H1132" s="924" t="s">
        <v>3195</v>
      </c>
      <c r="I1132" s="860" t="s">
        <v>3196</v>
      </c>
      <c r="J1132" s="492" t="s">
        <v>190</v>
      </c>
      <c r="K1132" s="643">
        <v>0.0</v>
      </c>
      <c r="L1132" s="643">
        <v>0.0</v>
      </c>
      <c r="M1132" s="622"/>
      <c r="N1132" s="610">
        <v>46183.0</v>
      </c>
      <c r="O1132" s="860" t="s">
        <v>2386</v>
      </c>
      <c r="P1132" s="610">
        <v>46182.0</v>
      </c>
      <c r="Q1132" s="610">
        <v>46183.0</v>
      </c>
      <c r="R1132" s="612">
        <f t="shared" si="378"/>
        <v>1</v>
      </c>
      <c r="S1132" s="613"/>
      <c r="T1132" s="612">
        <f t="shared" si="379"/>
        <v>-46182</v>
      </c>
      <c r="U1132" s="612">
        <f t="shared" si="380"/>
        <v>-46183</v>
      </c>
      <c r="V1132" s="613"/>
      <c r="W1132" s="982">
        <f t="shared" si="371"/>
        <v>0</v>
      </c>
      <c r="X1132" s="982">
        <f t="shared" si="372"/>
        <v>-46182</v>
      </c>
      <c r="Y1132" s="612">
        <f t="shared" si="386"/>
        <v>-46182</v>
      </c>
      <c r="Z1132" s="620"/>
      <c r="AA1132" s="124"/>
      <c r="AB1132" s="978"/>
      <c r="AC1132" s="1051" t="s">
        <v>3197</v>
      </c>
      <c r="AD1132" s="71"/>
      <c r="AE1132" s="71"/>
      <c r="AF1132" s="71"/>
      <c r="AG1132" s="59"/>
    </row>
    <row r="1133" ht="13.5" hidden="1" customHeight="1">
      <c r="A1133" s="604" t="b">
        <v>0</v>
      </c>
      <c r="B1133" s="492" t="s">
        <v>138</v>
      </c>
      <c r="C1133" s="492" t="s">
        <v>134</v>
      </c>
      <c r="D1133" s="671" t="s">
        <v>408</v>
      </c>
      <c r="E1133" s="605" t="s">
        <v>1630</v>
      </c>
      <c r="F1133" s="606">
        <v>46174.0</v>
      </c>
      <c r="G1133" s="860" t="s">
        <v>1303</v>
      </c>
      <c r="H1133" s="929" t="s">
        <v>3198</v>
      </c>
      <c r="I1133" s="902" t="s">
        <v>3199</v>
      </c>
      <c r="J1133" s="629" t="s">
        <v>190</v>
      </c>
      <c r="K1133" s="643">
        <v>0.0</v>
      </c>
      <c r="L1133" s="643">
        <v>0.0</v>
      </c>
      <c r="M1133" s="622"/>
      <c r="N1133" s="610"/>
      <c r="O1133" s="860"/>
      <c r="P1133" s="610">
        <v>46182.0</v>
      </c>
      <c r="Q1133" s="610">
        <v>46183.0</v>
      </c>
      <c r="R1133" s="612">
        <f t="shared" si="378"/>
        <v>1</v>
      </c>
      <c r="S1133" s="613"/>
      <c r="T1133" s="612">
        <f t="shared" si="379"/>
        <v>-46182</v>
      </c>
      <c r="U1133" s="612">
        <f t="shared" si="380"/>
        <v>-46183</v>
      </c>
      <c r="V1133" s="613"/>
      <c r="W1133" s="982">
        <f t="shared" si="371"/>
        <v>0</v>
      </c>
      <c r="X1133" s="982">
        <f t="shared" si="372"/>
        <v>-46182</v>
      </c>
      <c r="Y1133" s="612">
        <f t="shared" si="386"/>
        <v>-46182</v>
      </c>
      <c r="Z1133" s="616"/>
      <c r="AA1133" s="878"/>
      <c r="AB1133" s="901"/>
      <c r="AC1133" s="1051" t="s">
        <v>3200</v>
      </c>
      <c r="AD1133" s="71"/>
      <c r="AE1133" s="71"/>
      <c r="AF1133" s="71"/>
      <c r="AG1133" s="59"/>
    </row>
    <row r="1134" ht="13.5" hidden="1" customHeight="1">
      <c r="A1134" s="604" t="b">
        <v>0</v>
      </c>
      <c r="B1134" s="492" t="s">
        <v>135</v>
      </c>
      <c r="C1134" s="492" t="s">
        <v>114</v>
      </c>
      <c r="D1134" s="492" t="s">
        <v>864</v>
      </c>
      <c r="E1134" s="605" t="s">
        <v>1369</v>
      </c>
      <c r="F1134" s="606">
        <v>46174.0</v>
      </c>
      <c r="G1134" s="1072"/>
      <c r="H1134" s="924" t="s">
        <v>3201</v>
      </c>
      <c r="I1134" s="860" t="s">
        <v>3202</v>
      </c>
      <c r="J1134" s="492" t="s">
        <v>190</v>
      </c>
      <c r="K1134" s="643">
        <v>0.0</v>
      </c>
      <c r="L1134" s="643">
        <v>0.0</v>
      </c>
      <c r="M1134" s="622"/>
      <c r="N1134" s="610"/>
      <c r="O1134" s="860" t="s">
        <v>3203</v>
      </c>
      <c r="P1134" s="610">
        <v>46174.0</v>
      </c>
      <c r="Q1134" s="610">
        <v>46175.0</v>
      </c>
      <c r="R1134" s="612">
        <f t="shared" si="378"/>
        <v>1</v>
      </c>
      <c r="S1134" s="613"/>
      <c r="T1134" s="612">
        <f t="shared" si="379"/>
        <v>-46174</v>
      </c>
      <c r="U1134" s="612">
        <f t="shared" si="380"/>
        <v>-46175</v>
      </c>
      <c r="V1134" s="613"/>
      <c r="W1134" s="982">
        <f t="shared" si="371"/>
        <v>0</v>
      </c>
      <c r="X1134" s="982">
        <f t="shared" si="372"/>
        <v>-46174</v>
      </c>
      <c r="Y1134" s="612">
        <f t="shared" si="386"/>
        <v>-46174</v>
      </c>
      <c r="Z1134" s="620"/>
      <c r="AA1134" s="124"/>
      <c r="AB1134" s="978"/>
      <c r="AC1134" s="1049"/>
      <c r="AD1134" s="71"/>
      <c r="AE1134" s="71"/>
      <c r="AF1134" s="71"/>
      <c r="AG1134" s="59"/>
    </row>
    <row r="1135" ht="13.5" hidden="1" customHeight="1">
      <c r="A1135" s="604" t="b">
        <v>0</v>
      </c>
      <c r="B1135" s="492" t="s">
        <v>138</v>
      </c>
      <c r="C1135" s="492" t="s">
        <v>114</v>
      </c>
      <c r="D1135" s="492" t="s">
        <v>864</v>
      </c>
      <c r="E1135" s="605" t="s">
        <v>1356</v>
      </c>
      <c r="F1135" s="606">
        <v>46174.0</v>
      </c>
      <c r="G1135" s="1072"/>
      <c r="H1135" s="929" t="s">
        <v>3204</v>
      </c>
      <c r="I1135" s="902" t="s">
        <v>3205</v>
      </c>
      <c r="J1135" s="492" t="s">
        <v>190</v>
      </c>
      <c r="K1135" s="643">
        <v>0.0</v>
      </c>
      <c r="L1135" s="643">
        <v>0.0</v>
      </c>
      <c r="M1135" s="659"/>
      <c r="N1135" s="610"/>
      <c r="O1135" s="860" t="s">
        <v>3206</v>
      </c>
      <c r="P1135" s="610">
        <v>46171.0</v>
      </c>
      <c r="Q1135" s="610">
        <v>46176.0</v>
      </c>
      <c r="R1135" s="612">
        <f t="shared" si="378"/>
        <v>5</v>
      </c>
      <c r="S1135" s="613"/>
      <c r="T1135" s="612">
        <f t="shared" si="379"/>
        <v>-46171</v>
      </c>
      <c r="U1135" s="612">
        <f t="shared" si="380"/>
        <v>-46176</v>
      </c>
      <c r="V1135" s="613"/>
      <c r="W1135" s="982">
        <f t="shared" si="371"/>
        <v>0</v>
      </c>
      <c r="X1135" s="982">
        <f t="shared" si="372"/>
        <v>-46171</v>
      </c>
      <c r="Y1135" s="612">
        <f t="shared" si="386"/>
        <v>-46171</v>
      </c>
      <c r="Z1135" s="475"/>
      <c r="AA1135" s="124"/>
      <c r="AB1135" s="978"/>
      <c r="AC1135" s="1049"/>
      <c r="AD1135" s="71"/>
      <c r="AE1135" s="71"/>
      <c r="AF1135" s="71"/>
      <c r="AG1135" s="59"/>
    </row>
    <row r="1136" ht="13.5" hidden="1" customHeight="1">
      <c r="A1136" s="604" t="b">
        <v>0</v>
      </c>
      <c r="B1136" s="492" t="s">
        <v>138</v>
      </c>
      <c r="C1136" s="492" t="s">
        <v>114</v>
      </c>
      <c r="D1136" s="671" t="s">
        <v>864</v>
      </c>
      <c r="E1136" s="605" t="s">
        <v>1382</v>
      </c>
      <c r="F1136" s="606">
        <v>46174.0</v>
      </c>
      <c r="G1136" s="1072"/>
      <c r="H1136" s="617" t="s">
        <v>3207</v>
      </c>
      <c r="I1136" s="492" t="s">
        <v>3208</v>
      </c>
      <c r="J1136" s="492" t="s">
        <v>190</v>
      </c>
      <c r="K1136" s="643">
        <v>0.0</v>
      </c>
      <c r="L1136" s="643">
        <v>0.0</v>
      </c>
      <c r="M1136" s="622"/>
      <c r="N1136" s="610"/>
      <c r="O1136" s="860"/>
      <c r="P1136" s="610">
        <v>46177.0</v>
      </c>
      <c r="Q1136" s="610">
        <v>46182.0</v>
      </c>
      <c r="R1136" s="612">
        <f t="shared" si="378"/>
        <v>5</v>
      </c>
      <c r="S1136" s="613"/>
      <c r="T1136" s="612">
        <f t="shared" si="379"/>
        <v>-46177</v>
      </c>
      <c r="U1136" s="612">
        <f t="shared" si="380"/>
        <v>-46182</v>
      </c>
      <c r="V1136" s="613"/>
      <c r="W1136" s="982">
        <f t="shared" si="371"/>
        <v>0</v>
      </c>
      <c r="X1136" s="982">
        <f t="shared" si="372"/>
        <v>-46177</v>
      </c>
      <c r="Y1136" s="612">
        <f t="shared" si="386"/>
        <v>-46177</v>
      </c>
      <c r="Z1136" s="620"/>
      <c r="AA1136" s="124"/>
      <c r="AB1136" s="978"/>
      <c r="AC1136" s="1049"/>
      <c r="AD1136" s="71"/>
      <c r="AE1136" s="71"/>
      <c r="AF1136" s="71"/>
      <c r="AG1136" s="59"/>
    </row>
    <row r="1137" ht="13.5" hidden="1" customHeight="1">
      <c r="A1137" s="604" t="b">
        <v>0</v>
      </c>
      <c r="B1137" s="492" t="s">
        <v>138</v>
      </c>
      <c r="C1137" s="492" t="s">
        <v>134</v>
      </c>
      <c r="D1137" s="492" t="s">
        <v>368</v>
      </c>
      <c r="E1137" s="605" t="s">
        <v>1608</v>
      </c>
      <c r="F1137" s="606">
        <v>46174.0</v>
      </c>
      <c r="G1137" s="1072"/>
      <c r="H1137" s="492" t="s">
        <v>3209</v>
      </c>
      <c r="I1137" s="492" t="s">
        <v>3210</v>
      </c>
      <c r="J1137" s="629" t="s">
        <v>190</v>
      </c>
      <c r="K1137" s="643">
        <v>0.0</v>
      </c>
      <c r="L1137" s="643">
        <v>0.0</v>
      </c>
      <c r="M1137" s="622"/>
      <c r="N1137" s="613"/>
      <c r="O1137" s="1072"/>
      <c r="P1137" s="610">
        <v>46171.0</v>
      </c>
      <c r="Q1137" s="610">
        <v>46174.0</v>
      </c>
      <c r="R1137" s="612">
        <f t="shared" si="378"/>
        <v>3</v>
      </c>
      <c r="S1137" s="613"/>
      <c r="T1137" s="612">
        <f t="shared" si="379"/>
        <v>-46171</v>
      </c>
      <c r="U1137" s="612">
        <f t="shared" si="380"/>
        <v>-46174</v>
      </c>
      <c r="V1137" s="613"/>
      <c r="W1137" s="982">
        <f t="shared" si="371"/>
        <v>0</v>
      </c>
      <c r="X1137" s="982">
        <f t="shared" si="372"/>
        <v>-46171</v>
      </c>
      <c r="Y1137" s="612">
        <f t="shared" si="386"/>
        <v>-46171</v>
      </c>
      <c r="Z1137" s="475"/>
      <c r="AA1137" s="124"/>
      <c r="AB1137" s="978"/>
      <c r="AC1137" s="1051" t="s">
        <v>3211</v>
      </c>
      <c r="AD1137" s="71"/>
      <c r="AE1137" s="71"/>
      <c r="AF1137" s="71"/>
      <c r="AG1137" s="59"/>
    </row>
    <row r="1138" ht="13.5" hidden="1" customHeight="1">
      <c r="A1138" s="604" t="b">
        <v>0</v>
      </c>
      <c r="B1138" s="492" t="s">
        <v>136</v>
      </c>
      <c r="C1138" s="492" t="s">
        <v>114</v>
      </c>
      <c r="D1138" s="671" t="s">
        <v>368</v>
      </c>
      <c r="E1138" s="605" t="s">
        <v>1369</v>
      </c>
      <c r="F1138" s="606">
        <v>46174.0</v>
      </c>
      <c r="G1138" s="1072"/>
      <c r="H1138" s="617" t="s">
        <v>3212</v>
      </c>
      <c r="I1138" s="492" t="s">
        <v>3213</v>
      </c>
      <c r="J1138" s="492" t="s">
        <v>190</v>
      </c>
      <c r="K1138" s="643">
        <v>0.0</v>
      </c>
      <c r="L1138" s="643">
        <v>0.0</v>
      </c>
      <c r="M1138" s="622"/>
      <c r="N1138" s="610"/>
      <c r="O1138" s="860"/>
      <c r="P1138" s="678">
        <v>46177.0</v>
      </c>
      <c r="Q1138" s="678">
        <v>46181.0</v>
      </c>
      <c r="R1138" s="612">
        <f t="shared" si="378"/>
        <v>4</v>
      </c>
      <c r="S1138" s="613"/>
      <c r="T1138" s="612">
        <f t="shared" si="379"/>
        <v>-46177</v>
      </c>
      <c r="U1138" s="612">
        <f t="shared" si="380"/>
        <v>-46181</v>
      </c>
      <c r="V1138" s="613"/>
      <c r="W1138" s="982">
        <f t="shared" si="371"/>
        <v>0</v>
      </c>
      <c r="X1138" s="982">
        <f t="shared" si="372"/>
        <v>-46177</v>
      </c>
      <c r="Y1138" s="612">
        <f t="shared" si="386"/>
        <v>-46177</v>
      </c>
      <c r="Z1138" s="620"/>
      <c r="AA1138" s="124"/>
      <c r="AB1138" s="978"/>
      <c r="AC1138" s="1051" t="s">
        <v>3214</v>
      </c>
      <c r="AD1138" s="71"/>
      <c r="AE1138" s="71"/>
      <c r="AF1138" s="71"/>
      <c r="AG1138" s="59"/>
    </row>
    <row r="1139" ht="13.5" hidden="1" customHeight="1">
      <c r="A1139" s="604" t="b">
        <v>0</v>
      </c>
      <c r="B1139" s="492" t="s">
        <v>34</v>
      </c>
      <c r="C1139" s="492" t="s">
        <v>134</v>
      </c>
      <c r="D1139" s="492" t="s">
        <v>368</v>
      </c>
      <c r="E1139" s="605" t="s">
        <v>1369</v>
      </c>
      <c r="F1139" s="606">
        <v>46174.0</v>
      </c>
      <c r="G1139" s="1072"/>
      <c r="H1139" s="1307" t="s">
        <v>3215</v>
      </c>
      <c r="I1139" s="902" t="s">
        <v>2703</v>
      </c>
      <c r="J1139" s="629" t="s">
        <v>190</v>
      </c>
      <c r="K1139" s="643">
        <v>0.0</v>
      </c>
      <c r="L1139" s="643">
        <v>0.0</v>
      </c>
      <c r="M1139" s="622"/>
      <c r="N1139" s="610"/>
      <c r="O1139" s="860"/>
      <c r="P1139" s="610">
        <v>46174.0</v>
      </c>
      <c r="Q1139" s="610">
        <v>46182.0</v>
      </c>
      <c r="R1139" s="612">
        <f t="shared" si="378"/>
        <v>8</v>
      </c>
      <c r="S1139" s="613"/>
      <c r="T1139" s="612">
        <f t="shared" si="379"/>
        <v>-46174</v>
      </c>
      <c r="U1139" s="612">
        <f t="shared" si="380"/>
        <v>-46182</v>
      </c>
      <c r="V1139" s="613"/>
      <c r="W1139" s="982">
        <f t="shared" si="371"/>
        <v>0</v>
      </c>
      <c r="X1139" s="982">
        <f t="shared" si="372"/>
        <v>-46174</v>
      </c>
      <c r="Y1139" s="612">
        <f t="shared" si="386"/>
        <v>-46174</v>
      </c>
      <c r="Z1139" s="620"/>
      <c r="AA1139" s="124"/>
      <c r="AB1139" s="978"/>
      <c r="AC1139" s="1051" t="s">
        <v>3216</v>
      </c>
      <c r="AD1139" s="71"/>
      <c r="AE1139" s="71"/>
      <c r="AF1139" s="71"/>
      <c r="AG1139" s="59"/>
    </row>
    <row r="1140" ht="13.5" hidden="1" customHeight="1">
      <c r="A1140" s="604" t="b">
        <v>0</v>
      </c>
      <c r="B1140" s="492" t="s">
        <v>135</v>
      </c>
      <c r="C1140" s="492" t="s">
        <v>134</v>
      </c>
      <c r="D1140" s="492" t="s">
        <v>408</v>
      </c>
      <c r="E1140" s="605" t="s">
        <v>1333</v>
      </c>
      <c r="F1140" s="606">
        <v>46174.0</v>
      </c>
      <c r="G1140" s="860" t="s">
        <v>1305</v>
      </c>
      <c r="H1140" s="924" t="s">
        <v>2139</v>
      </c>
      <c r="I1140" s="860" t="s">
        <v>2140</v>
      </c>
      <c r="J1140" s="492" t="s">
        <v>190</v>
      </c>
      <c r="K1140" s="643">
        <v>0.0</v>
      </c>
      <c r="L1140" s="643">
        <v>0.0</v>
      </c>
      <c r="M1140" s="622"/>
      <c r="N1140" s="610"/>
      <c r="O1140" s="860"/>
      <c r="P1140" s="610">
        <v>46183.0</v>
      </c>
      <c r="Q1140" s="610">
        <v>46190.0</v>
      </c>
      <c r="R1140" s="612">
        <f t="shared" si="378"/>
        <v>7</v>
      </c>
      <c r="S1140" s="613"/>
      <c r="T1140" s="612">
        <f t="shared" si="379"/>
        <v>-46183</v>
      </c>
      <c r="U1140" s="612">
        <f t="shared" si="380"/>
        <v>-46190</v>
      </c>
      <c r="V1140" s="613"/>
      <c r="W1140" s="982">
        <f t="shared" si="371"/>
        <v>0</v>
      </c>
      <c r="X1140" s="982">
        <f t="shared" si="372"/>
        <v>-46183</v>
      </c>
      <c r="Y1140" s="612">
        <f t="shared" si="386"/>
        <v>-46183</v>
      </c>
      <c r="Z1140" s="616"/>
      <c r="AA1140" s="878"/>
      <c r="AB1140" s="901" t="s">
        <v>2258</v>
      </c>
      <c r="AC1140" s="1051" t="s">
        <v>3032</v>
      </c>
      <c r="AD1140" s="71"/>
      <c r="AE1140" s="71"/>
      <c r="AF1140" s="71"/>
      <c r="AG1140" s="59"/>
    </row>
    <row r="1141" ht="13.5" hidden="1" customHeight="1">
      <c r="A1141" s="604" t="b">
        <v>0</v>
      </c>
      <c r="B1141" s="492" t="s">
        <v>138</v>
      </c>
      <c r="C1141" s="492" t="s">
        <v>114</v>
      </c>
      <c r="D1141" s="492" t="s">
        <v>408</v>
      </c>
      <c r="E1141" s="492" t="s">
        <v>1421</v>
      </c>
      <c r="F1141" s="606">
        <v>46174.0</v>
      </c>
      <c r="G1141" s="902" t="s">
        <v>1305</v>
      </c>
      <c r="H1141" s="929" t="s">
        <v>2142</v>
      </c>
      <c r="I1141" s="929" t="s">
        <v>2143</v>
      </c>
      <c r="J1141" s="629" t="s">
        <v>190</v>
      </c>
      <c r="K1141" s="643">
        <v>0.0</v>
      </c>
      <c r="L1141" s="643">
        <v>0.0</v>
      </c>
      <c r="M1141" s="622"/>
      <c r="N1141" s="613"/>
      <c r="O1141" s="1073"/>
      <c r="P1141" s="610">
        <v>46184.0</v>
      </c>
      <c r="Q1141" s="610">
        <v>46190.0</v>
      </c>
      <c r="R1141" s="612">
        <f t="shared" si="378"/>
        <v>6</v>
      </c>
      <c r="S1141" s="613"/>
      <c r="T1141" s="612">
        <f t="shared" si="379"/>
        <v>-46184</v>
      </c>
      <c r="U1141" s="612">
        <f t="shared" si="380"/>
        <v>-46190</v>
      </c>
      <c r="V1141" s="613"/>
      <c r="W1141" s="982">
        <f t="shared" si="371"/>
        <v>0</v>
      </c>
      <c r="X1141" s="982">
        <f t="shared" si="372"/>
        <v>-46184</v>
      </c>
      <c r="Y1141" s="612">
        <f t="shared" si="386"/>
        <v>-46184</v>
      </c>
      <c r="Z1141" s="620"/>
      <c r="AA1141" s="124"/>
      <c r="AB1141" s="901" t="s">
        <v>2530</v>
      </c>
      <c r="AC1141" s="1051" t="s">
        <v>3217</v>
      </c>
      <c r="AD1141" s="71"/>
      <c r="AE1141" s="71"/>
      <c r="AF1141" s="71"/>
      <c r="AG1141" s="59"/>
    </row>
    <row r="1142" ht="13.5" hidden="1" customHeight="1">
      <c r="A1142" s="667" t="b">
        <v>0</v>
      </c>
      <c r="B1142" s="635" t="s">
        <v>136</v>
      </c>
      <c r="C1142" s="635" t="s">
        <v>134</v>
      </c>
      <c r="D1142" s="629" t="s">
        <v>408</v>
      </c>
      <c r="E1142" s="629" t="s">
        <v>1333</v>
      </c>
      <c r="F1142" s="606">
        <v>46174.0</v>
      </c>
      <c r="G1142" s="860" t="s">
        <v>1304</v>
      </c>
      <c r="H1142" s="704" t="s">
        <v>1885</v>
      </c>
      <c r="I1142" s="492" t="s">
        <v>1886</v>
      </c>
      <c r="J1142" s="492" t="s">
        <v>190</v>
      </c>
      <c r="K1142" s="643">
        <v>0.0</v>
      </c>
      <c r="L1142" s="643">
        <v>0.0</v>
      </c>
      <c r="M1142" s="622"/>
      <c r="N1142" s="114"/>
      <c r="O1142" s="1308" t="s">
        <v>3218</v>
      </c>
      <c r="P1142" s="639">
        <v>46134.0</v>
      </c>
      <c r="Q1142" s="639">
        <v>46136.0</v>
      </c>
      <c r="R1142" s="636">
        <f t="shared" si="378"/>
        <v>2</v>
      </c>
      <c r="S1142" s="639">
        <v>46136.0</v>
      </c>
      <c r="T1142" s="980">
        <f t="shared" si="379"/>
        <v>2</v>
      </c>
      <c r="U1142" s="980">
        <f t="shared" si="380"/>
        <v>0</v>
      </c>
      <c r="V1142" s="639">
        <v>46136.0</v>
      </c>
      <c r="W1142" s="982">
        <f t="shared" si="371"/>
        <v>0</v>
      </c>
      <c r="X1142" s="982">
        <f t="shared" si="372"/>
        <v>2</v>
      </c>
      <c r="Y1142" s="638"/>
      <c r="Z1142" s="980">
        <f t="shared" ref="Z1142:Z1143" si="387">Y1142-P1142</f>
        <v>-46134</v>
      </c>
      <c r="AA1142" s="984">
        <f>Y1142-V1142</f>
        <v>-46136</v>
      </c>
      <c r="AB1142" s="989"/>
      <c r="AC1142" s="967" t="s">
        <v>1887</v>
      </c>
      <c r="AD1142" s="994"/>
      <c r="AE1142" s="994"/>
      <c r="AF1142" s="994"/>
      <c r="AG1142" s="994"/>
    </row>
    <row r="1143" ht="13.5" hidden="1" customHeight="1">
      <c r="A1143" s="604" t="b">
        <v>0</v>
      </c>
      <c r="B1143" s="492" t="s">
        <v>136</v>
      </c>
      <c r="C1143" s="492" t="s">
        <v>134</v>
      </c>
      <c r="D1143" s="492" t="s">
        <v>408</v>
      </c>
      <c r="E1143" s="492" t="s">
        <v>1333</v>
      </c>
      <c r="F1143" s="1057">
        <v>46174.0</v>
      </c>
      <c r="G1143" s="860" t="s">
        <v>1303</v>
      </c>
      <c r="H1143" s="617" t="s">
        <v>3219</v>
      </c>
      <c r="I1143" s="492" t="s">
        <v>2485</v>
      </c>
      <c r="J1143" s="492" t="s">
        <v>190</v>
      </c>
      <c r="K1143" s="643">
        <v>0.0</v>
      </c>
      <c r="L1143" s="643">
        <v>0.0</v>
      </c>
      <c r="M1143" s="622"/>
      <c r="N1143" s="610"/>
      <c r="O1143" s="860" t="s">
        <v>3220</v>
      </c>
      <c r="P1143" s="610">
        <v>46162.0</v>
      </c>
      <c r="Q1143" s="610">
        <v>46167.0</v>
      </c>
      <c r="R1143" s="612">
        <f t="shared" si="378"/>
        <v>5</v>
      </c>
      <c r="S1143" s="610">
        <v>46167.0</v>
      </c>
      <c r="T1143" s="612">
        <f t="shared" si="379"/>
        <v>5</v>
      </c>
      <c r="U1143" s="612">
        <f t="shared" si="380"/>
        <v>0</v>
      </c>
      <c r="V1143" s="610">
        <v>46167.0</v>
      </c>
      <c r="W1143" s="982">
        <f t="shared" si="371"/>
        <v>0</v>
      </c>
      <c r="X1143" s="982">
        <f t="shared" si="372"/>
        <v>5</v>
      </c>
      <c r="Y1143" s="612"/>
      <c r="Z1143" s="980">
        <f t="shared" si="387"/>
        <v>-46162</v>
      </c>
      <c r="AA1143" s="878"/>
      <c r="AB1143" s="901"/>
      <c r="AC1143" s="1051" t="s">
        <v>2486</v>
      </c>
      <c r="AD1143" s="71"/>
      <c r="AE1143" s="71"/>
      <c r="AF1143" s="71"/>
      <c r="AG1143" s="59"/>
    </row>
    <row r="1144" ht="13.5" hidden="1" customHeight="1">
      <c r="A1144" s="604" t="b">
        <v>0</v>
      </c>
      <c r="B1144" s="492" t="s">
        <v>136</v>
      </c>
      <c r="C1144" s="492" t="s">
        <v>114</v>
      </c>
      <c r="D1144" s="492" t="s">
        <v>408</v>
      </c>
      <c r="E1144" s="605" t="s">
        <v>1600</v>
      </c>
      <c r="F1144" s="606">
        <v>46174.0</v>
      </c>
      <c r="G1144" s="860" t="s">
        <v>1305</v>
      </c>
      <c r="H1144" s="617" t="s">
        <v>3221</v>
      </c>
      <c r="I1144" s="492" t="s">
        <v>2399</v>
      </c>
      <c r="J1144" s="649" t="s">
        <v>190</v>
      </c>
      <c r="K1144" s="643">
        <v>0.0</v>
      </c>
      <c r="L1144" s="643">
        <v>0.0</v>
      </c>
      <c r="M1144" s="622"/>
      <c r="N1144" s="610">
        <v>46190.0</v>
      </c>
      <c r="O1144" s="860" t="s">
        <v>3222</v>
      </c>
      <c r="P1144" s="610">
        <v>46178.0</v>
      </c>
      <c r="Q1144" s="610">
        <v>46183.0</v>
      </c>
      <c r="R1144" s="612">
        <f t="shared" si="378"/>
        <v>5</v>
      </c>
      <c r="S1144" s="613"/>
      <c r="T1144" s="612">
        <f t="shared" si="379"/>
        <v>-46178</v>
      </c>
      <c r="U1144" s="612">
        <f t="shared" si="380"/>
        <v>-46183</v>
      </c>
      <c r="V1144" s="613"/>
      <c r="W1144" s="982">
        <f t="shared" si="371"/>
        <v>0</v>
      </c>
      <c r="X1144" s="982">
        <f t="shared" si="372"/>
        <v>-46178</v>
      </c>
      <c r="Y1144" s="612">
        <f t="shared" ref="Y1144:Y1167" si="388">V1144-P1144</f>
        <v>-46178</v>
      </c>
      <c r="Z1144" s="616"/>
      <c r="AA1144" s="878"/>
      <c r="AB1144" s="901" t="s">
        <v>3223</v>
      </c>
      <c r="AC1144" s="1051" t="s">
        <v>3224</v>
      </c>
      <c r="AD1144" s="71"/>
      <c r="AE1144" s="71"/>
      <c r="AF1144" s="71"/>
      <c r="AG1144" s="59"/>
    </row>
    <row r="1145" ht="13.5" hidden="1" customHeight="1">
      <c r="A1145" s="604" t="b">
        <v>0</v>
      </c>
      <c r="B1145" s="492" t="s">
        <v>34</v>
      </c>
      <c r="C1145" s="492" t="s">
        <v>134</v>
      </c>
      <c r="D1145" s="671" t="s">
        <v>408</v>
      </c>
      <c r="E1145" s="605" t="s">
        <v>1333</v>
      </c>
      <c r="F1145" s="606">
        <v>46174.0</v>
      </c>
      <c r="G1145" s="860" t="s">
        <v>1305</v>
      </c>
      <c r="H1145" s="929" t="s">
        <v>2111</v>
      </c>
      <c r="I1145" s="902" t="s">
        <v>2112</v>
      </c>
      <c r="J1145" s="629" t="s">
        <v>190</v>
      </c>
      <c r="K1145" s="643">
        <v>0.0</v>
      </c>
      <c r="L1145" s="643">
        <v>0.0</v>
      </c>
      <c r="M1145" s="622"/>
      <c r="N1145" s="674"/>
      <c r="O1145" s="860"/>
      <c r="P1145" s="610">
        <v>46182.0</v>
      </c>
      <c r="Q1145" s="610">
        <v>46189.0</v>
      </c>
      <c r="R1145" s="612">
        <f t="shared" si="378"/>
        <v>7</v>
      </c>
      <c r="S1145" s="613"/>
      <c r="T1145" s="612">
        <f t="shared" si="379"/>
        <v>-46182</v>
      </c>
      <c r="U1145" s="612">
        <f t="shared" si="380"/>
        <v>-46189</v>
      </c>
      <c r="V1145" s="613"/>
      <c r="W1145" s="982">
        <f t="shared" si="371"/>
        <v>0</v>
      </c>
      <c r="X1145" s="982">
        <f t="shared" si="372"/>
        <v>-46182</v>
      </c>
      <c r="Y1145" s="612">
        <f t="shared" si="388"/>
        <v>-46182</v>
      </c>
      <c r="Z1145" s="616"/>
      <c r="AA1145" s="878"/>
      <c r="AB1145" s="901" t="s">
        <v>2118</v>
      </c>
      <c r="AC1145" s="1051" t="s">
        <v>3225</v>
      </c>
      <c r="AD1145" s="71"/>
      <c r="AE1145" s="71"/>
      <c r="AF1145" s="71"/>
      <c r="AG1145" s="59"/>
    </row>
    <row r="1146" ht="13.5" hidden="1" customHeight="1">
      <c r="A1146" s="604" t="b">
        <v>0</v>
      </c>
      <c r="B1146" s="492" t="s">
        <v>138</v>
      </c>
      <c r="C1146" s="492" t="s">
        <v>114</v>
      </c>
      <c r="D1146" s="492" t="s">
        <v>408</v>
      </c>
      <c r="E1146" s="629" t="s">
        <v>1369</v>
      </c>
      <c r="F1146" s="1057">
        <v>46174.0</v>
      </c>
      <c r="G1146" s="860" t="s">
        <v>1303</v>
      </c>
      <c r="H1146" s="860" t="s">
        <v>2090</v>
      </c>
      <c r="I1146" s="860" t="s">
        <v>2091</v>
      </c>
      <c r="J1146" s="492" t="s">
        <v>192</v>
      </c>
      <c r="K1146" s="643">
        <v>0.0</v>
      </c>
      <c r="L1146" s="643">
        <v>0.0</v>
      </c>
      <c r="M1146" s="622"/>
      <c r="N1146" s="610">
        <v>46189.0</v>
      </c>
      <c r="O1146" s="860" t="s">
        <v>3226</v>
      </c>
      <c r="P1146" s="610">
        <v>46174.0</v>
      </c>
      <c r="Q1146" s="610">
        <v>46177.0</v>
      </c>
      <c r="R1146" s="612">
        <f t="shared" si="378"/>
        <v>3</v>
      </c>
      <c r="S1146" s="613"/>
      <c r="T1146" s="612">
        <f t="shared" si="379"/>
        <v>-46174</v>
      </c>
      <c r="U1146" s="612">
        <f t="shared" si="380"/>
        <v>-46177</v>
      </c>
      <c r="V1146" s="613"/>
      <c r="W1146" s="982">
        <f t="shared" si="371"/>
        <v>0</v>
      </c>
      <c r="X1146" s="982">
        <f t="shared" si="372"/>
        <v>-46174</v>
      </c>
      <c r="Y1146" s="612">
        <f t="shared" si="388"/>
        <v>-46174</v>
      </c>
      <c r="Z1146" s="616"/>
      <c r="AA1146" s="878"/>
      <c r="AB1146" s="901"/>
      <c r="AC1146" s="1051" t="s">
        <v>2092</v>
      </c>
      <c r="AD1146" s="71"/>
      <c r="AE1146" s="71"/>
      <c r="AF1146" s="71"/>
      <c r="AG1146" s="59"/>
    </row>
    <row r="1147" ht="13.5" hidden="1" customHeight="1">
      <c r="A1147" s="604" t="b">
        <v>0</v>
      </c>
      <c r="B1147" s="492" t="s">
        <v>138</v>
      </c>
      <c r="C1147" s="492" t="s">
        <v>114</v>
      </c>
      <c r="D1147" s="492" t="s">
        <v>408</v>
      </c>
      <c r="E1147" s="492" t="s">
        <v>1784</v>
      </c>
      <c r="F1147" s="606">
        <v>46174.0</v>
      </c>
      <c r="G1147" s="902" t="s">
        <v>1303</v>
      </c>
      <c r="H1147" s="929" t="s">
        <v>3227</v>
      </c>
      <c r="I1147" s="929" t="s">
        <v>2047</v>
      </c>
      <c r="J1147" s="645" t="s">
        <v>190</v>
      </c>
      <c r="K1147" s="643">
        <v>0.0</v>
      </c>
      <c r="L1147" s="643">
        <v>0.0</v>
      </c>
      <c r="M1147" s="622"/>
      <c r="N1147" s="613"/>
      <c r="O1147" s="1073"/>
      <c r="P1147" s="610">
        <v>46188.0</v>
      </c>
      <c r="Q1147" s="610">
        <v>46189.0</v>
      </c>
      <c r="R1147" s="612">
        <f t="shared" si="378"/>
        <v>1</v>
      </c>
      <c r="S1147" s="613"/>
      <c r="T1147" s="612">
        <f t="shared" si="379"/>
        <v>-46188</v>
      </c>
      <c r="U1147" s="612">
        <f t="shared" si="380"/>
        <v>-46189</v>
      </c>
      <c r="V1147" s="613"/>
      <c r="W1147" s="982">
        <f t="shared" si="371"/>
        <v>0</v>
      </c>
      <c r="X1147" s="982">
        <f t="shared" si="372"/>
        <v>-46188</v>
      </c>
      <c r="Y1147" s="612">
        <f t="shared" si="388"/>
        <v>-46188</v>
      </c>
      <c r="Z1147" s="620"/>
      <c r="AA1147" s="124"/>
      <c r="AB1147" s="978"/>
      <c r="AC1147" s="1051" t="s">
        <v>3228</v>
      </c>
      <c r="AD1147" s="71"/>
      <c r="AE1147" s="71"/>
      <c r="AF1147" s="71"/>
      <c r="AG1147" s="59"/>
    </row>
    <row r="1148" ht="13.5" hidden="1" customHeight="1">
      <c r="A1148" s="604" t="b">
        <v>0</v>
      </c>
      <c r="B1148" s="492" t="s">
        <v>135</v>
      </c>
      <c r="C1148" s="492" t="s">
        <v>114</v>
      </c>
      <c r="D1148" s="629" t="s">
        <v>408</v>
      </c>
      <c r="E1148" s="629" t="s">
        <v>1630</v>
      </c>
      <c r="F1148" s="606">
        <v>46174.0</v>
      </c>
      <c r="G1148" s="860" t="s">
        <v>1305</v>
      </c>
      <c r="H1148" s="924" t="s">
        <v>2108</v>
      </c>
      <c r="I1148" s="924" t="s">
        <v>2109</v>
      </c>
      <c r="J1148" s="492" t="s">
        <v>190</v>
      </c>
      <c r="K1148" s="643">
        <v>0.0</v>
      </c>
      <c r="L1148" s="643">
        <v>0.0</v>
      </c>
      <c r="M1148" s="622"/>
      <c r="N1148" s="613"/>
      <c r="O1148" s="1073"/>
      <c r="P1148" s="610">
        <v>46188.0</v>
      </c>
      <c r="Q1148" s="610">
        <v>46189.0</v>
      </c>
      <c r="R1148" s="612">
        <f t="shared" si="378"/>
        <v>1</v>
      </c>
      <c r="S1148" s="613"/>
      <c r="T1148" s="612">
        <f t="shared" si="379"/>
        <v>-46188</v>
      </c>
      <c r="U1148" s="612">
        <f t="shared" si="380"/>
        <v>-46189</v>
      </c>
      <c r="V1148" s="613"/>
      <c r="W1148" s="982">
        <f t="shared" si="371"/>
        <v>0</v>
      </c>
      <c r="X1148" s="982">
        <f t="shared" si="372"/>
        <v>-46188</v>
      </c>
      <c r="Y1148" s="612">
        <f t="shared" si="388"/>
        <v>-46188</v>
      </c>
      <c r="Z1148" s="620"/>
      <c r="AA1148" s="124"/>
      <c r="AB1148" s="901" t="s">
        <v>2317</v>
      </c>
      <c r="AC1148" s="1051" t="s">
        <v>3229</v>
      </c>
      <c r="AD1148" s="71"/>
      <c r="AE1148" s="71"/>
      <c r="AF1148" s="71"/>
      <c r="AG1148" s="59"/>
    </row>
    <row r="1149" ht="13.5" hidden="1" customHeight="1">
      <c r="A1149" s="604" t="b">
        <v>0</v>
      </c>
      <c r="B1149" s="492" t="s">
        <v>138</v>
      </c>
      <c r="C1149" s="492" t="s">
        <v>134</v>
      </c>
      <c r="D1149" s="492" t="s">
        <v>408</v>
      </c>
      <c r="E1149" s="492" t="s">
        <v>1369</v>
      </c>
      <c r="F1149" s="1057">
        <v>46174.0</v>
      </c>
      <c r="G1149" s="860" t="s">
        <v>1303</v>
      </c>
      <c r="H1149" s="929" t="s">
        <v>3230</v>
      </c>
      <c r="I1149" s="902" t="s">
        <v>3231</v>
      </c>
      <c r="J1149" s="629" t="s">
        <v>190</v>
      </c>
      <c r="K1149" s="643">
        <v>0.0</v>
      </c>
      <c r="L1149" s="643">
        <v>0.0</v>
      </c>
      <c r="M1149" s="622"/>
      <c r="N1149" s="674"/>
      <c r="O1149" s="1073"/>
      <c r="P1149" s="610">
        <v>46183.0</v>
      </c>
      <c r="Q1149" s="610">
        <v>46188.0</v>
      </c>
      <c r="R1149" s="612">
        <f t="shared" si="378"/>
        <v>5</v>
      </c>
      <c r="S1149" s="613"/>
      <c r="T1149" s="612">
        <f t="shared" si="379"/>
        <v>-46183</v>
      </c>
      <c r="U1149" s="612">
        <f t="shared" si="380"/>
        <v>-46188</v>
      </c>
      <c r="V1149" s="613"/>
      <c r="W1149" s="982">
        <f t="shared" si="371"/>
        <v>0</v>
      </c>
      <c r="X1149" s="982">
        <f t="shared" si="372"/>
        <v>-46183</v>
      </c>
      <c r="Y1149" s="612">
        <f t="shared" si="388"/>
        <v>-46183</v>
      </c>
      <c r="Z1149" s="616"/>
      <c r="AA1149" s="878"/>
      <c r="AB1149" s="901"/>
      <c r="AC1149" s="1051" t="s">
        <v>3232</v>
      </c>
      <c r="AD1149" s="71"/>
      <c r="AE1149" s="71"/>
      <c r="AF1149" s="71"/>
      <c r="AG1149" s="59"/>
    </row>
    <row r="1150" ht="13.5" hidden="1" customHeight="1">
      <c r="A1150" s="604" t="b">
        <v>0</v>
      </c>
      <c r="B1150" s="492" t="s">
        <v>138</v>
      </c>
      <c r="C1150" s="492" t="s">
        <v>134</v>
      </c>
      <c r="D1150" s="492" t="s">
        <v>408</v>
      </c>
      <c r="E1150" s="629" t="s">
        <v>1369</v>
      </c>
      <c r="F1150" s="1057">
        <v>46174.0</v>
      </c>
      <c r="G1150" s="860" t="s">
        <v>1305</v>
      </c>
      <c r="H1150" s="924" t="s">
        <v>3230</v>
      </c>
      <c r="I1150" s="860" t="s">
        <v>3231</v>
      </c>
      <c r="J1150" s="492" t="s">
        <v>190</v>
      </c>
      <c r="K1150" s="643">
        <v>0.0</v>
      </c>
      <c r="L1150" s="643">
        <v>0.0</v>
      </c>
      <c r="M1150" s="622"/>
      <c r="N1150" s="674"/>
      <c r="O1150" s="1073"/>
      <c r="P1150" s="610">
        <v>46183.0</v>
      </c>
      <c r="Q1150" s="610">
        <v>46188.0</v>
      </c>
      <c r="R1150" s="612">
        <f t="shared" si="378"/>
        <v>5</v>
      </c>
      <c r="S1150" s="613"/>
      <c r="T1150" s="612">
        <f t="shared" si="379"/>
        <v>-46183</v>
      </c>
      <c r="U1150" s="612">
        <f t="shared" si="380"/>
        <v>-46188</v>
      </c>
      <c r="V1150" s="613"/>
      <c r="W1150" s="982">
        <f t="shared" si="371"/>
        <v>0</v>
      </c>
      <c r="X1150" s="982">
        <f t="shared" si="372"/>
        <v>-46183</v>
      </c>
      <c r="Y1150" s="612">
        <f t="shared" si="388"/>
        <v>-46183</v>
      </c>
      <c r="Z1150" s="616"/>
      <c r="AA1150" s="878"/>
      <c r="AB1150" s="901" t="s">
        <v>2118</v>
      </c>
      <c r="AC1150" s="1051" t="s">
        <v>3233</v>
      </c>
      <c r="AD1150" s="71"/>
      <c r="AE1150" s="71"/>
      <c r="AF1150" s="71"/>
      <c r="AG1150" s="59"/>
    </row>
    <row r="1151" ht="13.5" hidden="1" customHeight="1">
      <c r="A1151" s="604" t="b">
        <v>0</v>
      </c>
      <c r="B1151" s="492" t="s">
        <v>136</v>
      </c>
      <c r="C1151" s="492" t="s">
        <v>114</v>
      </c>
      <c r="D1151" s="492" t="s">
        <v>408</v>
      </c>
      <c r="E1151" s="492" t="s">
        <v>1333</v>
      </c>
      <c r="F1151" s="606">
        <v>46174.0</v>
      </c>
      <c r="G1151" s="902" t="s">
        <v>1303</v>
      </c>
      <c r="H1151" s="929" t="s">
        <v>3234</v>
      </c>
      <c r="I1151" s="929" t="s">
        <v>3235</v>
      </c>
      <c r="J1151" s="629" t="s">
        <v>190</v>
      </c>
      <c r="K1151" s="643">
        <v>0.0</v>
      </c>
      <c r="L1151" s="643">
        <v>0.0</v>
      </c>
      <c r="M1151" s="622"/>
      <c r="N1151" s="613"/>
      <c r="O1151" s="1073"/>
      <c r="P1151" s="610">
        <v>46185.0</v>
      </c>
      <c r="Q1151" s="610">
        <v>46188.0</v>
      </c>
      <c r="R1151" s="612">
        <f t="shared" si="378"/>
        <v>3</v>
      </c>
      <c r="S1151" s="613"/>
      <c r="T1151" s="612">
        <f t="shared" si="379"/>
        <v>-46185</v>
      </c>
      <c r="U1151" s="612">
        <f t="shared" si="380"/>
        <v>-46188</v>
      </c>
      <c r="V1151" s="613"/>
      <c r="W1151" s="982">
        <f t="shared" si="371"/>
        <v>0</v>
      </c>
      <c r="X1151" s="982">
        <f t="shared" si="372"/>
        <v>-46185</v>
      </c>
      <c r="Y1151" s="612">
        <f t="shared" si="388"/>
        <v>-46185</v>
      </c>
      <c r="Z1151" s="620"/>
      <c r="AA1151" s="124"/>
      <c r="AB1151" s="978"/>
      <c r="AC1151" s="1051" t="s">
        <v>3236</v>
      </c>
      <c r="AD1151" s="71"/>
      <c r="AE1151" s="71"/>
      <c r="AF1151" s="71"/>
      <c r="AG1151" s="59"/>
    </row>
    <row r="1152" ht="13.5" hidden="1" customHeight="1">
      <c r="A1152" s="604" t="b">
        <v>0</v>
      </c>
      <c r="B1152" s="492" t="s">
        <v>138</v>
      </c>
      <c r="C1152" s="492" t="s">
        <v>134</v>
      </c>
      <c r="D1152" s="492" t="s">
        <v>408</v>
      </c>
      <c r="E1152" s="492" t="s">
        <v>3237</v>
      </c>
      <c r="F1152" s="1057">
        <v>46174.0</v>
      </c>
      <c r="G1152" s="860" t="s">
        <v>1305</v>
      </c>
      <c r="H1152" s="924" t="s">
        <v>3238</v>
      </c>
      <c r="I1152" s="860" t="s">
        <v>3239</v>
      </c>
      <c r="J1152" s="492" t="s">
        <v>190</v>
      </c>
      <c r="K1152" s="643">
        <v>0.0</v>
      </c>
      <c r="L1152" s="643">
        <v>0.0</v>
      </c>
      <c r="M1152" s="622"/>
      <c r="N1152" s="674">
        <v>46186.0</v>
      </c>
      <c r="O1152" s="860" t="s">
        <v>2386</v>
      </c>
      <c r="P1152" s="610">
        <v>46183.0</v>
      </c>
      <c r="Q1152" s="610">
        <v>46185.0</v>
      </c>
      <c r="R1152" s="612">
        <f t="shared" si="378"/>
        <v>2</v>
      </c>
      <c r="S1152" s="613"/>
      <c r="T1152" s="612">
        <f t="shared" si="379"/>
        <v>-46183</v>
      </c>
      <c r="U1152" s="612">
        <f t="shared" si="380"/>
        <v>-46185</v>
      </c>
      <c r="V1152" s="613"/>
      <c r="W1152" s="982">
        <f t="shared" si="371"/>
        <v>0</v>
      </c>
      <c r="X1152" s="982">
        <f t="shared" si="372"/>
        <v>-46183</v>
      </c>
      <c r="Y1152" s="612">
        <f t="shared" si="388"/>
        <v>-46183</v>
      </c>
      <c r="Z1152" s="620"/>
      <c r="AA1152" s="124"/>
      <c r="AB1152" s="978"/>
      <c r="AC1152" s="1051" t="s">
        <v>3240</v>
      </c>
      <c r="AD1152" s="71"/>
      <c r="AE1152" s="71"/>
      <c r="AF1152" s="71"/>
      <c r="AG1152" s="59"/>
    </row>
    <row r="1153" ht="13.5" hidden="1" customHeight="1">
      <c r="A1153" s="604" t="b">
        <v>0</v>
      </c>
      <c r="B1153" s="492" t="s">
        <v>136</v>
      </c>
      <c r="C1153" s="492" t="s">
        <v>114</v>
      </c>
      <c r="D1153" s="492" t="s">
        <v>408</v>
      </c>
      <c r="E1153" s="492" t="s">
        <v>1600</v>
      </c>
      <c r="F1153" s="606">
        <v>46174.0</v>
      </c>
      <c r="G1153" s="860" t="s">
        <v>2087</v>
      </c>
      <c r="H1153" s="617" t="s">
        <v>3221</v>
      </c>
      <c r="I1153" s="492" t="s">
        <v>2399</v>
      </c>
      <c r="J1153" s="645" t="s">
        <v>190</v>
      </c>
      <c r="K1153" s="643">
        <v>0.0</v>
      </c>
      <c r="L1153" s="643">
        <v>0.0</v>
      </c>
      <c r="M1153" s="622"/>
      <c r="N1153" s="610">
        <v>46188.0</v>
      </c>
      <c r="O1153" s="860" t="s">
        <v>3241</v>
      </c>
      <c r="P1153" s="610">
        <v>46178.0</v>
      </c>
      <c r="Q1153" s="610">
        <v>46183.0</v>
      </c>
      <c r="R1153" s="612">
        <f t="shared" si="378"/>
        <v>5</v>
      </c>
      <c r="S1153" s="613"/>
      <c r="T1153" s="612">
        <f t="shared" si="379"/>
        <v>-46178</v>
      </c>
      <c r="U1153" s="612">
        <f t="shared" si="380"/>
        <v>-46183</v>
      </c>
      <c r="V1153" s="613"/>
      <c r="W1153" s="982">
        <f t="shared" si="371"/>
        <v>0</v>
      </c>
      <c r="X1153" s="982">
        <f t="shared" si="372"/>
        <v>-46178</v>
      </c>
      <c r="Y1153" s="612">
        <f t="shared" si="388"/>
        <v>-46178</v>
      </c>
      <c r="Z1153" s="616"/>
      <c r="AA1153" s="878"/>
      <c r="AB1153" s="901"/>
      <c r="AC1153" s="1051" t="s">
        <v>3224</v>
      </c>
      <c r="AD1153" s="71"/>
      <c r="AE1153" s="71"/>
      <c r="AF1153" s="71"/>
      <c r="AG1153" s="59"/>
    </row>
    <row r="1154" ht="13.5" hidden="1" customHeight="1">
      <c r="A1154" s="604" t="b">
        <v>0</v>
      </c>
      <c r="B1154" s="492" t="s">
        <v>138</v>
      </c>
      <c r="C1154" s="492" t="s">
        <v>134</v>
      </c>
      <c r="D1154" s="492" t="s">
        <v>408</v>
      </c>
      <c r="E1154" s="629" t="s">
        <v>1369</v>
      </c>
      <c r="F1154" s="606">
        <v>46174.0</v>
      </c>
      <c r="G1154" s="860" t="s">
        <v>1303</v>
      </c>
      <c r="H1154" s="924" t="s">
        <v>3242</v>
      </c>
      <c r="I1154" s="860" t="s">
        <v>3243</v>
      </c>
      <c r="J1154" s="492" t="s">
        <v>190</v>
      </c>
      <c r="K1154" s="643">
        <v>0.0</v>
      </c>
      <c r="L1154" s="643">
        <v>0.0</v>
      </c>
      <c r="M1154" s="622"/>
      <c r="N1154" s="610"/>
      <c r="O1154" s="860"/>
      <c r="P1154" s="610">
        <v>46183.0</v>
      </c>
      <c r="Q1154" s="610">
        <v>46185.0</v>
      </c>
      <c r="R1154" s="612">
        <f t="shared" si="378"/>
        <v>2</v>
      </c>
      <c r="S1154" s="613"/>
      <c r="T1154" s="612">
        <f t="shared" si="379"/>
        <v>-46183</v>
      </c>
      <c r="U1154" s="612">
        <f t="shared" si="380"/>
        <v>-46185</v>
      </c>
      <c r="V1154" s="613"/>
      <c r="W1154" s="982">
        <f t="shared" si="371"/>
        <v>0</v>
      </c>
      <c r="X1154" s="982">
        <f t="shared" si="372"/>
        <v>-46183</v>
      </c>
      <c r="Y1154" s="612">
        <f t="shared" si="388"/>
        <v>-46183</v>
      </c>
      <c r="Z1154" s="616"/>
      <c r="AA1154" s="878"/>
      <c r="AB1154" s="901"/>
      <c r="AC1154" s="1051" t="s">
        <v>3244</v>
      </c>
      <c r="AD1154" s="71"/>
      <c r="AE1154" s="71"/>
      <c r="AF1154" s="71"/>
      <c r="AG1154" s="59"/>
    </row>
    <row r="1155" ht="13.5" hidden="1" customHeight="1">
      <c r="A1155" s="604" t="b">
        <v>0</v>
      </c>
      <c r="B1155" s="492" t="s">
        <v>136</v>
      </c>
      <c r="C1155" s="492" t="s">
        <v>134</v>
      </c>
      <c r="D1155" s="492" t="s">
        <v>864</v>
      </c>
      <c r="E1155" s="492" t="s">
        <v>1421</v>
      </c>
      <c r="F1155" s="606">
        <v>46174.0</v>
      </c>
      <c r="G1155" s="1072"/>
      <c r="H1155" s="929" t="s">
        <v>3245</v>
      </c>
      <c r="I1155" s="902" t="s">
        <v>3246</v>
      </c>
      <c r="J1155" s="629" t="s">
        <v>190</v>
      </c>
      <c r="K1155" s="643">
        <v>0.0</v>
      </c>
      <c r="L1155" s="643">
        <v>0.0</v>
      </c>
      <c r="M1155" s="622"/>
      <c r="N1155" s="610"/>
      <c r="O1155" s="1055" t="s">
        <v>3247</v>
      </c>
      <c r="P1155" s="610">
        <v>46182.0</v>
      </c>
      <c r="Q1155" s="610">
        <v>46189.0</v>
      </c>
      <c r="R1155" s="612">
        <f t="shared" si="378"/>
        <v>7</v>
      </c>
      <c r="S1155" s="613"/>
      <c r="T1155" s="612">
        <f t="shared" si="379"/>
        <v>-46182</v>
      </c>
      <c r="U1155" s="612">
        <f t="shared" si="380"/>
        <v>-46189</v>
      </c>
      <c r="V1155" s="613"/>
      <c r="W1155" s="982">
        <f t="shared" si="371"/>
        <v>0</v>
      </c>
      <c r="X1155" s="982">
        <f t="shared" si="372"/>
        <v>-46182</v>
      </c>
      <c r="Y1155" s="612">
        <f t="shared" si="388"/>
        <v>-46182</v>
      </c>
      <c r="Z1155" s="616"/>
      <c r="AA1155" s="878"/>
      <c r="AB1155" s="901"/>
      <c r="AC1155" s="1049"/>
      <c r="AD1155" s="71"/>
      <c r="AE1155" s="71"/>
      <c r="AF1155" s="71"/>
      <c r="AG1155" s="59"/>
    </row>
    <row r="1156" ht="13.5" hidden="1" customHeight="1">
      <c r="A1156" s="604" t="b">
        <v>0</v>
      </c>
      <c r="B1156" s="492" t="s">
        <v>138</v>
      </c>
      <c r="C1156" s="492" t="s">
        <v>114</v>
      </c>
      <c r="D1156" s="492" t="s">
        <v>864</v>
      </c>
      <c r="E1156" s="629" t="s">
        <v>1369</v>
      </c>
      <c r="F1156" s="606">
        <v>46174.0</v>
      </c>
      <c r="G1156" s="1072"/>
      <c r="H1156" s="924" t="s">
        <v>3248</v>
      </c>
      <c r="I1156" s="924" t="s">
        <v>3249</v>
      </c>
      <c r="J1156" s="492" t="s">
        <v>190</v>
      </c>
      <c r="K1156" s="643">
        <v>0.0</v>
      </c>
      <c r="L1156" s="643">
        <v>0.0</v>
      </c>
      <c r="M1156" s="622"/>
      <c r="N1156" s="613"/>
      <c r="O1156" s="860" t="s">
        <v>3250</v>
      </c>
      <c r="P1156" s="610">
        <v>46188.0</v>
      </c>
      <c r="Q1156" s="610">
        <v>46190.0</v>
      </c>
      <c r="R1156" s="612">
        <f t="shared" si="378"/>
        <v>2</v>
      </c>
      <c r="S1156" s="613"/>
      <c r="T1156" s="612">
        <f t="shared" si="379"/>
        <v>-46188</v>
      </c>
      <c r="U1156" s="612">
        <f t="shared" si="380"/>
        <v>-46190</v>
      </c>
      <c r="V1156" s="613"/>
      <c r="W1156" s="982">
        <f t="shared" si="371"/>
        <v>0</v>
      </c>
      <c r="X1156" s="982">
        <f t="shared" si="372"/>
        <v>-46188</v>
      </c>
      <c r="Y1156" s="612">
        <f t="shared" si="388"/>
        <v>-46188</v>
      </c>
      <c r="Z1156" s="620"/>
      <c r="AA1156" s="124"/>
      <c r="AB1156" s="978"/>
      <c r="AC1156" s="1049"/>
      <c r="AD1156" s="71"/>
      <c r="AE1156" s="71"/>
      <c r="AF1156" s="71"/>
      <c r="AG1156" s="59"/>
    </row>
    <row r="1157" ht="13.5" hidden="1" customHeight="1">
      <c r="A1157" s="604" t="b">
        <v>0</v>
      </c>
      <c r="B1157" s="492" t="s">
        <v>34</v>
      </c>
      <c r="C1157" s="492" t="s">
        <v>134</v>
      </c>
      <c r="D1157" s="492" t="s">
        <v>864</v>
      </c>
      <c r="E1157" s="492" t="s">
        <v>2052</v>
      </c>
      <c r="F1157" s="606">
        <v>46174.0</v>
      </c>
      <c r="G1157" s="1072"/>
      <c r="H1157" s="929" t="s">
        <v>3251</v>
      </c>
      <c r="I1157" s="902" t="s">
        <v>1710</v>
      </c>
      <c r="J1157" s="629" t="s">
        <v>190</v>
      </c>
      <c r="K1157" s="643">
        <v>0.0</v>
      </c>
      <c r="L1157" s="643">
        <v>0.0</v>
      </c>
      <c r="M1157" s="622"/>
      <c r="N1157" s="711">
        <v>46189.0</v>
      </c>
      <c r="O1157" s="860" t="s">
        <v>3252</v>
      </c>
      <c r="P1157" s="610">
        <v>46183.0</v>
      </c>
      <c r="Q1157" s="610">
        <v>46184.0</v>
      </c>
      <c r="R1157" s="612">
        <f t="shared" si="378"/>
        <v>1</v>
      </c>
      <c r="S1157" s="613"/>
      <c r="T1157" s="612">
        <f t="shared" si="379"/>
        <v>-46183</v>
      </c>
      <c r="U1157" s="612">
        <f t="shared" si="380"/>
        <v>-46184</v>
      </c>
      <c r="V1157" s="613"/>
      <c r="W1157" s="982">
        <f t="shared" si="371"/>
        <v>0</v>
      </c>
      <c r="X1157" s="982">
        <f t="shared" si="372"/>
        <v>-46183</v>
      </c>
      <c r="Y1157" s="612">
        <f t="shared" si="388"/>
        <v>-46183</v>
      </c>
      <c r="Z1157" s="616"/>
      <c r="AA1157" s="878"/>
      <c r="AB1157" s="901"/>
      <c r="AC1157" s="1049"/>
      <c r="AD1157" s="71"/>
      <c r="AE1157" s="71"/>
      <c r="AF1157" s="71"/>
      <c r="AG1157" s="59"/>
    </row>
    <row r="1158" ht="13.5" hidden="1" customHeight="1">
      <c r="A1158" s="604" t="b">
        <v>0</v>
      </c>
      <c r="B1158" s="492" t="s">
        <v>136</v>
      </c>
      <c r="C1158" s="492" t="s">
        <v>114</v>
      </c>
      <c r="D1158" s="629" t="s">
        <v>864</v>
      </c>
      <c r="E1158" s="629" t="s">
        <v>1511</v>
      </c>
      <c r="F1158" s="1057">
        <v>46174.0</v>
      </c>
      <c r="G1158" s="1072"/>
      <c r="H1158" s="617" t="s">
        <v>3253</v>
      </c>
      <c r="I1158" s="492" t="s">
        <v>3254</v>
      </c>
      <c r="J1158" s="492" t="s">
        <v>190</v>
      </c>
      <c r="K1158" s="643">
        <v>0.0</v>
      </c>
      <c r="L1158" s="643">
        <v>0.0</v>
      </c>
      <c r="M1158" s="622"/>
      <c r="N1158" s="610"/>
      <c r="O1158" s="860" t="s">
        <v>3255</v>
      </c>
      <c r="P1158" s="610">
        <v>46181.0</v>
      </c>
      <c r="Q1158" s="610">
        <v>46191.0</v>
      </c>
      <c r="R1158" s="612">
        <f t="shared" si="378"/>
        <v>10</v>
      </c>
      <c r="S1158" s="613"/>
      <c r="T1158" s="612">
        <f t="shared" si="379"/>
        <v>-46181</v>
      </c>
      <c r="U1158" s="612">
        <f t="shared" si="380"/>
        <v>-46191</v>
      </c>
      <c r="V1158" s="613"/>
      <c r="W1158" s="982">
        <f t="shared" si="371"/>
        <v>0</v>
      </c>
      <c r="X1158" s="982">
        <f t="shared" si="372"/>
        <v>-46181</v>
      </c>
      <c r="Y1158" s="612">
        <f t="shared" si="388"/>
        <v>-46181</v>
      </c>
      <c r="Z1158" s="620"/>
      <c r="AA1158" s="124"/>
      <c r="AB1158" s="978"/>
      <c r="AC1158" s="1049"/>
      <c r="AD1158" s="71"/>
      <c r="AE1158" s="71"/>
      <c r="AF1158" s="71"/>
      <c r="AG1158" s="59"/>
    </row>
    <row r="1159" ht="13.5" hidden="1" customHeight="1">
      <c r="A1159" s="604" t="b">
        <v>0</v>
      </c>
      <c r="B1159" s="492" t="s">
        <v>135</v>
      </c>
      <c r="C1159" s="492" t="s">
        <v>134</v>
      </c>
      <c r="D1159" s="492" t="s">
        <v>864</v>
      </c>
      <c r="E1159" s="492" t="s">
        <v>1608</v>
      </c>
      <c r="F1159" s="606">
        <v>46174.0</v>
      </c>
      <c r="G1159" s="1072"/>
      <c r="H1159" s="929" t="s">
        <v>3256</v>
      </c>
      <c r="I1159" s="902" t="s">
        <v>2038</v>
      </c>
      <c r="J1159" s="492" t="s">
        <v>190</v>
      </c>
      <c r="K1159" s="643">
        <v>0.0</v>
      </c>
      <c r="L1159" s="643">
        <v>0.0</v>
      </c>
      <c r="M1159" s="622"/>
      <c r="N1159" s="610"/>
      <c r="O1159" s="860"/>
      <c r="P1159" s="610">
        <v>46184.0</v>
      </c>
      <c r="Q1159" s="610">
        <v>46185.0</v>
      </c>
      <c r="R1159" s="612">
        <f t="shared" si="378"/>
        <v>1</v>
      </c>
      <c r="S1159" s="613"/>
      <c r="T1159" s="612">
        <f t="shared" si="379"/>
        <v>-46184</v>
      </c>
      <c r="U1159" s="612">
        <f t="shared" si="380"/>
        <v>-46185</v>
      </c>
      <c r="V1159" s="613"/>
      <c r="W1159" s="982">
        <f t="shared" si="371"/>
        <v>0</v>
      </c>
      <c r="X1159" s="982">
        <f t="shared" si="372"/>
        <v>-46184</v>
      </c>
      <c r="Y1159" s="612">
        <f t="shared" si="388"/>
        <v>-46184</v>
      </c>
      <c r="Z1159" s="620"/>
      <c r="AA1159" s="124"/>
      <c r="AB1159" s="978"/>
      <c r="AC1159" s="1049"/>
      <c r="AD1159" s="71"/>
      <c r="AE1159" s="71"/>
      <c r="AF1159" s="71"/>
      <c r="AG1159" s="59"/>
    </row>
    <row r="1160" ht="13.5" hidden="1" customHeight="1">
      <c r="A1160" s="604" t="b">
        <v>0</v>
      </c>
      <c r="B1160" s="492" t="s">
        <v>135</v>
      </c>
      <c r="C1160" s="492" t="s">
        <v>134</v>
      </c>
      <c r="D1160" s="492" t="s">
        <v>864</v>
      </c>
      <c r="E1160" s="629" t="s">
        <v>3257</v>
      </c>
      <c r="F1160" s="606">
        <v>46174.0</v>
      </c>
      <c r="G1160" s="1072"/>
      <c r="H1160" s="617" t="s">
        <v>3258</v>
      </c>
      <c r="I1160" s="492" t="s">
        <v>3259</v>
      </c>
      <c r="J1160" s="492" t="s">
        <v>190</v>
      </c>
      <c r="K1160" s="643">
        <v>0.0</v>
      </c>
      <c r="L1160" s="643">
        <v>0.0</v>
      </c>
      <c r="M1160" s="622"/>
      <c r="N1160" s="613"/>
      <c r="O1160" s="1073"/>
      <c r="P1160" s="610">
        <v>46176.0</v>
      </c>
      <c r="Q1160" s="610">
        <v>46178.0</v>
      </c>
      <c r="R1160" s="612">
        <f t="shared" si="378"/>
        <v>2</v>
      </c>
      <c r="S1160" s="613"/>
      <c r="T1160" s="612">
        <f t="shared" si="379"/>
        <v>-46176</v>
      </c>
      <c r="U1160" s="612">
        <f t="shared" si="380"/>
        <v>-46178</v>
      </c>
      <c r="V1160" s="613"/>
      <c r="W1160" s="982">
        <f t="shared" si="371"/>
        <v>0</v>
      </c>
      <c r="X1160" s="982">
        <f t="shared" si="372"/>
        <v>-46176</v>
      </c>
      <c r="Y1160" s="612">
        <f t="shared" si="388"/>
        <v>-46176</v>
      </c>
      <c r="Z1160" s="616"/>
      <c r="AA1160" s="878"/>
      <c r="AB1160" s="901"/>
      <c r="AC1160" s="1049"/>
      <c r="AD1160" s="71"/>
      <c r="AE1160" s="71"/>
      <c r="AF1160" s="71"/>
      <c r="AG1160" s="59"/>
    </row>
    <row r="1161" ht="13.5" hidden="1" customHeight="1">
      <c r="A1161" s="604" t="b">
        <v>0</v>
      </c>
      <c r="B1161" s="492" t="s">
        <v>138</v>
      </c>
      <c r="C1161" s="492" t="s">
        <v>134</v>
      </c>
      <c r="D1161" s="492" t="s">
        <v>864</v>
      </c>
      <c r="E1161" s="492" t="s">
        <v>1333</v>
      </c>
      <c r="F1161" s="606">
        <v>46174.0</v>
      </c>
      <c r="G1161" s="1072"/>
      <c r="H1161" s="617" t="s">
        <v>3260</v>
      </c>
      <c r="I1161" s="492" t="s">
        <v>1520</v>
      </c>
      <c r="J1161" s="492" t="s">
        <v>190</v>
      </c>
      <c r="K1161" s="643">
        <v>0.0</v>
      </c>
      <c r="L1161" s="643">
        <v>0.0</v>
      </c>
      <c r="M1161" s="622"/>
      <c r="N1161" s="674"/>
      <c r="O1161" s="1055"/>
      <c r="P1161" s="610">
        <v>46176.0</v>
      </c>
      <c r="Q1161" s="610">
        <v>46178.0</v>
      </c>
      <c r="R1161" s="612">
        <f t="shared" si="378"/>
        <v>2</v>
      </c>
      <c r="S1161" s="613"/>
      <c r="T1161" s="612">
        <f t="shared" si="379"/>
        <v>-46176</v>
      </c>
      <c r="U1161" s="612">
        <f t="shared" si="380"/>
        <v>-46178</v>
      </c>
      <c r="V1161" s="613"/>
      <c r="W1161" s="982">
        <f t="shared" si="371"/>
        <v>0</v>
      </c>
      <c r="X1161" s="982">
        <f t="shared" si="372"/>
        <v>-46176</v>
      </c>
      <c r="Y1161" s="612">
        <f t="shared" si="388"/>
        <v>-46176</v>
      </c>
      <c r="Z1161" s="616"/>
      <c r="AA1161" s="878"/>
      <c r="AB1161" s="901"/>
      <c r="AC1161" s="1049"/>
      <c r="AD1161" s="71"/>
      <c r="AE1161" s="71"/>
      <c r="AF1161" s="71"/>
      <c r="AG1161" s="59"/>
    </row>
    <row r="1162" ht="13.5" hidden="1" customHeight="1">
      <c r="A1162" s="604" t="b">
        <v>0</v>
      </c>
      <c r="B1162" s="492" t="s">
        <v>135</v>
      </c>
      <c r="C1162" s="492" t="s">
        <v>114</v>
      </c>
      <c r="D1162" s="492" t="s">
        <v>368</v>
      </c>
      <c r="E1162" s="629" t="s">
        <v>1369</v>
      </c>
      <c r="F1162" s="1057">
        <v>46174.0</v>
      </c>
      <c r="G1162" s="1072"/>
      <c r="H1162" s="1136" t="s">
        <v>3261</v>
      </c>
      <c r="I1162" s="860" t="s">
        <v>3262</v>
      </c>
      <c r="J1162" s="492" t="s">
        <v>190</v>
      </c>
      <c r="K1162" s="643">
        <v>0.0</v>
      </c>
      <c r="L1162" s="643">
        <v>0.0</v>
      </c>
      <c r="M1162" s="622"/>
      <c r="N1162" s="610"/>
      <c r="O1162" s="860"/>
      <c r="P1162" s="610">
        <v>46183.0</v>
      </c>
      <c r="Q1162" s="610">
        <v>46185.0</v>
      </c>
      <c r="R1162" s="612">
        <f t="shared" si="378"/>
        <v>2</v>
      </c>
      <c r="S1162" s="613"/>
      <c r="T1162" s="612">
        <f t="shared" si="379"/>
        <v>-46183</v>
      </c>
      <c r="U1162" s="612">
        <f t="shared" si="380"/>
        <v>-46185</v>
      </c>
      <c r="V1162" s="613"/>
      <c r="W1162" s="982">
        <f t="shared" si="371"/>
        <v>0</v>
      </c>
      <c r="X1162" s="982">
        <f t="shared" si="372"/>
        <v>-46183</v>
      </c>
      <c r="Y1162" s="612">
        <f t="shared" si="388"/>
        <v>-46183</v>
      </c>
      <c r="Z1162" s="616"/>
      <c r="AA1162" s="878"/>
      <c r="AB1162" s="901"/>
      <c r="AC1162" s="1051" t="s">
        <v>3263</v>
      </c>
      <c r="AD1162" s="71"/>
      <c r="AE1162" s="71"/>
      <c r="AF1162" s="71"/>
      <c r="AG1162" s="59"/>
    </row>
    <row r="1163" ht="13.5" hidden="1" customHeight="1">
      <c r="A1163" s="604" t="b">
        <v>0</v>
      </c>
      <c r="B1163" s="492" t="s">
        <v>135</v>
      </c>
      <c r="C1163" s="492" t="s">
        <v>114</v>
      </c>
      <c r="D1163" s="492" t="s">
        <v>408</v>
      </c>
      <c r="E1163" s="492" t="s">
        <v>1369</v>
      </c>
      <c r="F1163" s="606">
        <v>46174.0</v>
      </c>
      <c r="G1163" s="860" t="s">
        <v>1305</v>
      </c>
      <c r="H1163" s="929" t="s">
        <v>2114</v>
      </c>
      <c r="I1163" s="902" t="s">
        <v>2115</v>
      </c>
      <c r="J1163" s="492" t="s">
        <v>190</v>
      </c>
      <c r="K1163" s="643">
        <v>0.0</v>
      </c>
      <c r="L1163" s="643">
        <v>0.0</v>
      </c>
      <c r="M1163" s="622"/>
      <c r="N1163" s="610"/>
      <c r="O1163" s="860"/>
      <c r="P1163" s="610">
        <v>46183.0</v>
      </c>
      <c r="Q1163" s="610">
        <v>46189.0</v>
      </c>
      <c r="R1163" s="612">
        <f t="shared" si="378"/>
        <v>6</v>
      </c>
      <c r="S1163" s="613"/>
      <c r="T1163" s="612">
        <f t="shared" si="379"/>
        <v>-46183</v>
      </c>
      <c r="U1163" s="612">
        <f t="shared" si="380"/>
        <v>-46189</v>
      </c>
      <c r="V1163" s="613"/>
      <c r="W1163" s="982">
        <f t="shared" si="371"/>
        <v>0</v>
      </c>
      <c r="X1163" s="982">
        <f t="shared" si="372"/>
        <v>-46183</v>
      </c>
      <c r="Y1163" s="612">
        <f t="shared" si="388"/>
        <v>-46183</v>
      </c>
      <c r="Z1163" s="620"/>
      <c r="AA1163" s="124"/>
      <c r="AB1163" s="901" t="s">
        <v>2317</v>
      </c>
      <c r="AC1163" s="1051" t="s">
        <v>3264</v>
      </c>
      <c r="AD1163" s="71"/>
      <c r="AE1163" s="71"/>
      <c r="AF1163" s="71"/>
      <c r="AG1163" s="59"/>
    </row>
    <row r="1164" ht="13.5" hidden="1" customHeight="1">
      <c r="A1164" s="604" t="b">
        <v>0</v>
      </c>
      <c r="B1164" s="492" t="s">
        <v>138</v>
      </c>
      <c r="C1164" s="492" t="s">
        <v>134</v>
      </c>
      <c r="D1164" s="629" t="s">
        <v>408</v>
      </c>
      <c r="E1164" s="629" t="s">
        <v>1511</v>
      </c>
      <c r="F1164" s="1057">
        <v>46174.0</v>
      </c>
      <c r="G1164" s="860" t="s">
        <v>1305</v>
      </c>
      <c r="H1164" s="924" t="s">
        <v>3265</v>
      </c>
      <c r="I1164" s="924" t="s">
        <v>2399</v>
      </c>
      <c r="J1164" s="492" t="s">
        <v>190</v>
      </c>
      <c r="K1164" s="643">
        <v>0.0</v>
      </c>
      <c r="L1164" s="643">
        <v>0.0</v>
      </c>
      <c r="M1164" s="622"/>
      <c r="N1164" s="610"/>
      <c r="O1164" s="860"/>
      <c r="P1164" s="610">
        <v>46184.0</v>
      </c>
      <c r="Q1164" s="610">
        <v>46189.0</v>
      </c>
      <c r="R1164" s="612">
        <f t="shared" si="378"/>
        <v>5</v>
      </c>
      <c r="S1164" s="613"/>
      <c r="T1164" s="612">
        <f t="shared" si="379"/>
        <v>-46184</v>
      </c>
      <c r="U1164" s="612">
        <f t="shared" si="380"/>
        <v>-46189</v>
      </c>
      <c r="V1164" s="613"/>
      <c r="W1164" s="982">
        <f t="shared" si="371"/>
        <v>0</v>
      </c>
      <c r="X1164" s="982">
        <f t="shared" si="372"/>
        <v>-46184</v>
      </c>
      <c r="Y1164" s="612">
        <f t="shared" si="388"/>
        <v>-46184</v>
      </c>
      <c r="Z1164" s="620"/>
      <c r="AA1164" s="124"/>
      <c r="AB1164" s="901" t="s">
        <v>2118</v>
      </c>
      <c r="AC1164" s="1051" t="s">
        <v>3266</v>
      </c>
      <c r="AD1164" s="71"/>
      <c r="AE1164" s="71"/>
      <c r="AF1164" s="71"/>
      <c r="AG1164" s="59"/>
    </row>
    <row r="1165" ht="13.5" hidden="1" customHeight="1">
      <c r="A1165" s="604" t="b">
        <v>0</v>
      </c>
      <c r="B1165" s="492" t="s">
        <v>138</v>
      </c>
      <c r="C1165" s="492" t="s">
        <v>134</v>
      </c>
      <c r="D1165" s="492" t="s">
        <v>408</v>
      </c>
      <c r="E1165" s="492" t="s">
        <v>1511</v>
      </c>
      <c r="F1165" s="1057">
        <v>46174.0</v>
      </c>
      <c r="G1165" s="860" t="s">
        <v>1303</v>
      </c>
      <c r="H1165" s="929" t="s">
        <v>3265</v>
      </c>
      <c r="I1165" s="929" t="s">
        <v>2399</v>
      </c>
      <c r="J1165" s="492" t="s">
        <v>190</v>
      </c>
      <c r="K1165" s="643">
        <v>0.0</v>
      </c>
      <c r="L1165" s="643">
        <v>0.0</v>
      </c>
      <c r="M1165" s="622"/>
      <c r="N1165" s="610"/>
      <c r="O1165" s="860"/>
      <c r="P1165" s="610">
        <v>46184.0</v>
      </c>
      <c r="Q1165" s="610">
        <v>46189.0</v>
      </c>
      <c r="R1165" s="612">
        <f t="shared" si="378"/>
        <v>5</v>
      </c>
      <c r="S1165" s="613"/>
      <c r="T1165" s="612">
        <f t="shared" si="379"/>
        <v>-46184</v>
      </c>
      <c r="U1165" s="612">
        <f t="shared" si="380"/>
        <v>-46189</v>
      </c>
      <c r="V1165" s="613"/>
      <c r="W1165" s="982">
        <f t="shared" si="371"/>
        <v>0</v>
      </c>
      <c r="X1165" s="982">
        <f t="shared" si="372"/>
        <v>-46184</v>
      </c>
      <c r="Y1165" s="612">
        <f t="shared" si="388"/>
        <v>-46184</v>
      </c>
      <c r="Z1165" s="620"/>
      <c r="AA1165" s="124"/>
      <c r="AB1165" s="978"/>
      <c r="AC1165" s="1051" t="s">
        <v>3266</v>
      </c>
      <c r="AD1165" s="71"/>
      <c r="AE1165" s="71"/>
      <c r="AF1165" s="71"/>
      <c r="AG1165" s="59"/>
    </row>
    <row r="1166" ht="13.5" hidden="1" customHeight="1">
      <c r="A1166" s="604" t="b">
        <v>0</v>
      </c>
      <c r="B1166" s="492" t="s">
        <v>136</v>
      </c>
      <c r="C1166" s="492" t="s">
        <v>114</v>
      </c>
      <c r="D1166" s="629" t="s">
        <v>368</v>
      </c>
      <c r="E1166" s="629" t="s">
        <v>1421</v>
      </c>
      <c r="F1166" s="1057">
        <v>46174.0</v>
      </c>
      <c r="G1166" s="1072"/>
      <c r="H1166" s="1136" t="s">
        <v>3267</v>
      </c>
      <c r="I1166" s="860" t="s">
        <v>3268</v>
      </c>
      <c r="J1166" s="492" t="s">
        <v>190</v>
      </c>
      <c r="K1166" s="643">
        <v>0.0</v>
      </c>
      <c r="L1166" s="643">
        <v>0.0</v>
      </c>
      <c r="M1166" s="622"/>
      <c r="N1166" s="610"/>
      <c r="O1166" s="860"/>
      <c r="P1166" s="610">
        <v>46184.0</v>
      </c>
      <c r="Q1166" s="610">
        <v>46189.0</v>
      </c>
      <c r="R1166" s="612">
        <f t="shared" si="378"/>
        <v>5</v>
      </c>
      <c r="S1166" s="613"/>
      <c r="T1166" s="612">
        <f t="shared" si="379"/>
        <v>-46184</v>
      </c>
      <c r="U1166" s="612">
        <f t="shared" si="380"/>
        <v>-46189</v>
      </c>
      <c r="V1166" s="613"/>
      <c r="W1166" s="982">
        <f t="shared" si="371"/>
        <v>0</v>
      </c>
      <c r="X1166" s="982">
        <f t="shared" si="372"/>
        <v>-46184</v>
      </c>
      <c r="Y1166" s="612">
        <f t="shared" si="388"/>
        <v>-46184</v>
      </c>
      <c r="Z1166" s="620"/>
      <c r="AA1166" s="124"/>
      <c r="AB1166" s="978"/>
      <c r="AC1166" s="1051" t="s">
        <v>3269</v>
      </c>
      <c r="AD1166" s="71"/>
      <c r="AE1166" s="71"/>
      <c r="AF1166" s="71"/>
      <c r="AG1166" s="59"/>
    </row>
    <row r="1167" ht="13.5" customHeight="1">
      <c r="A1167" s="604" t="b">
        <v>0</v>
      </c>
      <c r="B1167" s="492" t="s">
        <v>135</v>
      </c>
      <c r="C1167" s="492" t="s">
        <v>134</v>
      </c>
      <c r="D1167" s="492" t="s">
        <v>404</v>
      </c>
      <c r="E1167" s="492" t="s">
        <v>1333</v>
      </c>
      <c r="F1167" s="606">
        <v>46174.0</v>
      </c>
      <c r="G1167" s="1138"/>
      <c r="H1167" s="929" t="s">
        <v>3270</v>
      </c>
      <c r="I1167" s="929" t="s">
        <v>1939</v>
      </c>
      <c r="J1167" s="645" t="s">
        <v>190</v>
      </c>
      <c r="K1167" s="643">
        <v>0.0</v>
      </c>
      <c r="L1167" s="643">
        <v>0.0</v>
      </c>
      <c r="M1167" s="622"/>
      <c r="N1167" s="711">
        <v>46195.0</v>
      </c>
      <c r="O1167" s="860" t="s">
        <v>3271</v>
      </c>
      <c r="P1167" s="610">
        <v>46185.0</v>
      </c>
      <c r="Q1167" s="610">
        <v>46190.0</v>
      </c>
      <c r="R1167" s="612">
        <f t="shared" si="378"/>
        <v>5</v>
      </c>
      <c r="S1167" s="613"/>
      <c r="T1167" s="612">
        <f t="shared" si="379"/>
        <v>-46185</v>
      </c>
      <c r="U1167" s="612">
        <f t="shared" si="380"/>
        <v>-46190</v>
      </c>
      <c r="V1167" s="613"/>
      <c r="W1167" s="982">
        <f t="shared" si="371"/>
        <v>0</v>
      </c>
      <c r="X1167" s="982">
        <f t="shared" si="372"/>
        <v>-46185</v>
      </c>
      <c r="Y1167" s="612">
        <f t="shared" si="388"/>
        <v>-46185</v>
      </c>
      <c r="Z1167" s="620"/>
      <c r="AA1167" s="124"/>
      <c r="AB1167" s="978"/>
      <c r="AC1167" s="1049"/>
      <c r="AD1167" s="71"/>
      <c r="AE1167" s="71"/>
      <c r="AF1167" s="71"/>
      <c r="AG1167" s="59"/>
    </row>
    <row r="1168" ht="13.5" customHeight="1">
      <c r="A1168" s="604" t="b">
        <v>0</v>
      </c>
      <c r="B1168" s="492" t="s">
        <v>136</v>
      </c>
      <c r="C1168" s="492" t="s">
        <v>270</v>
      </c>
      <c r="D1168" s="629" t="s">
        <v>480</v>
      </c>
      <c r="E1168" s="629" t="s">
        <v>1630</v>
      </c>
      <c r="F1168" s="606">
        <v>46174.0</v>
      </c>
      <c r="G1168" s="860" t="s">
        <v>1303</v>
      </c>
      <c r="H1168" s="813" t="s">
        <v>3272</v>
      </c>
      <c r="I1168" s="492" t="s">
        <v>3273</v>
      </c>
      <c r="J1168" s="492" t="s">
        <v>190</v>
      </c>
      <c r="K1168" s="643">
        <v>0.0</v>
      </c>
      <c r="L1168" s="643">
        <v>0.0</v>
      </c>
      <c r="M1168" s="622">
        <v>76000.0</v>
      </c>
      <c r="N1168" s="610"/>
      <c r="O1168" s="809" t="s">
        <v>3252</v>
      </c>
      <c r="P1168" s="639">
        <v>46149.0</v>
      </c>
      <c r="Q1168" s="610">
        <v>46155.0</v>
      </c>
      <c r="R1168" s="636">
        <f t="shared" si="378"/>
        <v>6</v>
      </c>
      <c r="S1168" s="613"/>
      <c r="T1168" s="612">
        <f t="shared" si="379"/>
        <v>-46149</v>
      </c>
      <c r="U1168" s="612">
        <f t="shared" si="380"/>
        <v>-46155</v>
      </c>
      <c r="V1168" s="1080"/>
      <c r="W1168" s="982">
        <f t="shared" si="371"/>
        <v>0</v>
      </c>
      <c r="X1168" s="982">
        <f t="shared" si="372"/>
        <v>-46149</v>
      </c>
      <c r="Y1168" s="613"/>
      <c r="Z1168" s="980">
        <f t="shared" ref="Z1168:Z1169" si="389">Y1168-P1168</f>
        <v>-46149</v>
      </c>
      <c r="AA1168" s="984">
        <f t="shared" ref="AA1168:AA1169" si="390">Y1168-V1168</f>
        <v>0</v>
      </c>
      <c r="AB1168" s="901"/>
      <c r="AC1168" s="951"/>
      <c r="AD1168" s="878"/>
      <c r="AE1168" s="994"/>
      <c r="AF1168" s="878"/>
      <c r="AG1168" s="878"/>
    </row>
    <row r="1169" ht="13.5" customHeight="1">
      <c r="A1169" s="604" t="b">
        <v>0</v>
      </c>
      <c r="B1169" s="492" t="s">
        <v>136</v>
      </c>
      <c r="C1169" s="492" t="s">
        <v>270</v>
      </c>
      <c r="D1169" s="492" t="s">
        <v>480</v>
      </c>
      <c r="E1169" s="492" t="s">
        <v>1630</v>
      </c>
      <c r="F1169" s="628">
        <v>46174.0</v>
      </c>
      <c r="G1169" s="860" t="s">
        <v>1304</v>
      </c>
      <c r="H1169" s="931" t="s">
        <v>3272</v>
      </c>
      <c r="I1169" s="492" t="s">
        <v>3273</v>
      </c>
      <c r="J1169" s="492" t="s">
        <v>190</v>
      </c>
      <c r="K1169" s="643">
        <v>0.0</v>
      </c>
      <c r="L1169" s="643">
        <v>0.0</v>
      </c>
      <c r="M1169" s="622">
        <v>64000.0</v>
      </c>
      <c r="N1169" s="610"/>
      <c r="O1169" s="809" t="s">
        <v>3274</v>
      </c>
      <c r="P1169" s="639">
        <v>46149.0</v>
      </c>
      <c r="Q1169" s="610">
        <v>46155.0</v>
      </c>
      <c r="R1169" s="636">
        <f t="shared" si="378"/>
        <v>6</v>
      </c>
      <c r="S1169" s="610"/>
      <c r="T1169" s="612">
        <f t="shared" si="379"/>
        <v>-46149</v>
      </c>
      <c r="U1169" s="612">
        <f t="shared" si="380"/>
        <v>-46155</v>
      </c>
      <c r="V1169" s="1080"/>
      <c r="W1169" s="982">
        <f t="shared" si="371"/>
        <v>0</v>
      </c>
      <c r="X1169" s="982">
        <f t="shared" si="372"/>
        <v>-46149</v>
      </c>
      <c r="Y1169" s="613"/>
      <c r="Z1169" s="980">
        <f t="shared" si="389"/>
        <v>-46149</v>
      </c>
      <c r="AA1169" s="984">
        <f t="shared" si="390"/>
        <v>0</v>
      </c>
      <c r="AB1169" s="901"/>
      <c r="AC1169" s="951"/>
      <c r="AD1169" s="878"/>
      <c r="AE1169" s="994"/>
      <c r="AF1169" s="878"/>
      <c r="AG1169" s="878"/>
    </row>
    <row r="1170" ht="13.5" customHeight="1">
      <c r="A1170" s="604" t="b">
        <v>0</v>
      </c>
      <c r="B1170" s="492" t="s">
        <v>135</v>
      </c>
      <c r="C1170" s="492" t="s">
        <v>134</v>
      </c>
      <c r="D1170" s="492" t="s">
        <v>864</v>
      </c>
      <c r="E1170" s="629" t="s">
        <v>1333</v>
      </c>
      <c r="F1170" s="606">
        <v>46174.0</v>
      </c>
      <c r="G1170" s="1072"/>
      <c r="H1170" s="924" t="s">
        <v>3275</v>
      </c>
      <c r="I1170" s="924" t="s">
        <v>3276</v>
      </c>
      <c r="J1170" s="492" t="s">
        <v>190</v>
      </c>
      <c r="K1170" s="643">
        <v>0.0</v>
      </c>
      <c r="L1170" s="643">
        <v>0.0</v>
      </c>
      <c r="M1170" s="622"/>
      <c r="N1170" s="613"/>
      <c r="O1170" s="1073"/>
      <c r="P1170" s="610">
        <v>46191.0</v>
      </c>
      <c r="Q1170" s="610">
        <v>46198.0</v>
      </c>
      <c r="R1170" s="612">
        <f t="shared" si="378"/>
        <v>7</v>
      </c>
      <c r="S1170" s="613"/>
      <c r="T1170" s="612">
        <f t="shared" si="379"/>
        <v>-46191</v>
      </c>
      <c r="U1170" s="612">
        <f t="shared" si="380"/>
        <v>-46198</v>
      </c>
      <c r="V1170" s="613"/>
      <c r="W1170" s="982">
        <f t="shared" si="371"/>
        <v>0</v>
      </c>
      <c r="X1170" s="982">
        <f t="shared" si="372"/>
        <v>-46191</v>
      </c>
      <c r="Y1170" s="612">
        <f t="shared" ref="Y1170:Y1736" si="391">V1170-P1170</f>
        <v>-46191</v>
      </c>
      <c r="Z1170" s="620"/>
      <c r="AA1170" s="124"/>
      <c r="AB1170" s="978"/>
      <c r="AC1170" s="1049"/>
      <c r="AD1170" s="71"/>
      <c r="AE1170" s="71"/>
      <c r="AF1170" s="71"/>
      <c r="AG1170" s="59"/>
    </row>
    <row r="1171" ht="13.5" hidden="1" customHeight="1">
      <c r="A1171" s="604" t="b">
        <v>0</v>
      </c>
      <c r="B1171" s="492" t="s">
        <v>34</v>
      </c>
      <c r="C1171" s="492" t="s">
        <v>134</v>
      </c>
      <c r="D1171" s="671" t="s">
        <v>408</v>
      </c>
      <c r="E1171" s="605" t="s">
        <v>2388</v>
      </c>
      <c r="F1171" s="606">
        <v>46174.0</v>
      </c>
      <c r="G1171" s="902" t="s">
        <v>1305</v>
      </c>
      <c r="H1171" s="929" t="s">
        <v>2389</v>
      </c>
      <c r="I1171" s="929" t="s">
        <v>1619</v>
      </c>
      <c r="J1171" s="492" t="s">
        <v>190</v>
      </c>
      <c r="K1171" s="643">
        <v>0.0</v>
      </c>
      <c r="L1171" s="643">
        <v>0.0</v>
      </c>
      <c r="M1171" s="622"/>
      <c r="N1171" s="613"/>
      <c r="O1171" s="1073"/>
      <c r="P1171" s="610">
        <v>46184.0</v>
      </c>
      <c r="Q1171" s="610">
        <v>46191.0</v>
      </c>
      <c r="R1171" s="612">
        <f t="shared" si="378"/>
        <v>7</v>
      </c>
      <c r="S1171" s="613"/>
      <c r="T1171" s="612">
        <f t="shared" si="379"/>
        <v>-46184</v>
      </c>
      <c r="U1171" s="612">
        <f t="shared" si="380"/>
        <v>-46191</v>
      </c>
      <c r="V1171" s="613"/>
      <c r="W1171" s="982">
        <f t="shared" si="371"/>
        <v>0</v>
      </c>
      <c r="X1171" s="982">
        <f t="shared" si="372"/>
        <v>-46184</v>
      </c>
      <c r="Y1171" s="612">
        <f t="shared" si="391"/>
        <v>-46184</v>
      </c>
      <c r="Z1171" s="620"/>
      <c r="AA1171" s="124"/>
      <c r="AB1171" s="901" t="s">
        <v>2317</v>
      </c>
      <c r="AC1171" s="1051" t="s">
        <v>3277</v>
      </c>
      <c r="AD1171" s="71"/>
      <c r="AE1171" s="71"/>
      <c r="AF1171" s="71"/>
      <c r="AG1171" s="59"/>
    </row>
    <row r="1172" ht="13.5" customHeight="1">
      <c r="A1172" s="604" t="b">
        <v>0</v>
      </c>
      <c r="B1172" s="475"/>
      <c r="C1172" s="475"/>
      <c r="D1172" s="492"/>
      <c r="E1172" s="492"/>
      <c r="F1172" s="1057"/>
      <c r="G1172" s="1072"/>
      <c r="H1172" s="924"/>
      <c r="I1172" s="924"/>
      <c r="J1172" s="492"/>
      <c r="K1172" s="657"/>
      <c r="L1172" s="618"/>
      <c r="M1172" s="622"/>
      <c r="N1172" s="613"/>
      <c r="O1172" s="1073"/>
      <c r="P1172" s="610"/>
      <c r="Q1172" s="610"/>
      <c r="R1172" s="612">
        <f t="shared" si="378"/>
        <v>0</v>
      </c>
      <c r="S1172" s="613"/>
      <c r="T1172" s="612">
        <f t="shared" si="379"/>
        <v>0</v>
      </c>
      <c r="U1172" s="612">
        <f t="shared" si="380"/>
        <v>0</v>
      </c>
      <c r="V1172" s="613"/>
      <c r="W1172" s="982">
        <f t="shared" si="371"/>
        <v>0</v>
      </c>
      <c r="X1172" s="982">
        <f t="shared" si="372"/>
        <v>0</v>
      </c>
      <c r="Y1172" s="612">
        <f t="shared" si="391"/>
        <v>0</v>
      </c>
      <c r="Z1172" s="620"/>
      <c r="AA1172" s="124"/>
      <c r="AB1172" s="978"/>
      <c r="AC1172" s="1049"/>
      <c r="AD1172" s="71"/>
      <c r="AE1172" s="71"/>
      <c r="AF1172" s="71"/>
      <c r="AG1172" s="59"/>
    </row>
    <row r="1173" ht="13.5" customHeight="1">
      <c r="A1173" s="604" t="b">
        <v>0</v>
      </c>
      <c r="B1173" s="475"/>
      <c r="C1173" s="475"/>
      <c r="D1173" s="492"/>
      <c r="E1173" s="492"/>
      <c r="F1173" s="606"/>
      <c r="G1173" s="1072"/>
      <c r="H1173" s="617"/>
      <c r="I1173" s="492"/>
      <c r="J1173" s="492"/>
      <c r="K1173" s="657"/>
      <c r="L1173" s="618"/>
      <c r="M1173" s="622"/>
      <c r="N1173" s="613"/>
      <c r="O1173" s="1073"/>
      <c r="P1173" s="610"/>
      <c r="Q1173" s="610"/>
      <c r="R1173" s="612">
        <f t="shared" si="378"/>
        <v>0</v>
      </c>
      <c r="S1173" s="613"/>
      <c r="T1173" s="612">
        <f t="shared" si="379"/>
        <v>0</v>
      </c>
      <c r="U1173" s="612">
        <f t="shared" si="380"/>
        <v>0</v>
      </c>
      <c r="V1173" s="613"/>
      <c r="W1173" s="982">
        <f t="shared" si="371"/>
        <v>0</v>
      </c>
      <c r="X1173" s="982">
        <f t="shared" si="372"/>
        <v>0</v>
      </c>
      <c r="Y1173" s="612">
        <f t="shared" si="391"/>
        <v>0</v>
      </c>
      <c r="Z1173" s="620"/>
      <c r="AA1173" s="124"/>
      <c r="AB1173" s="978"/>
      <c r="AC1173" s="1049"/>
      <c r="AD1173" s="71"/>
      <c r="AE1173" s="71"/>
      <c r="AF1173" s="71"/>
      <c r="AG1173" s="59"/>
    </row>
    <row r="1174" ht="13.5" customHeight="1">
      <c r="A1174" s="604" t="b">
        <v>0</v>
      </c>
      <c r="B1174" s="475"/>
      <c r="C1174" s="475"/>
      <c r="D1174" s="492"/>
      <c r="E1174" s="492"/>
      <c r="F1174" s="606"/>
      <c r="G1174" s="1072"/>
      <c r="H1174" s="617"/>
      <c r="I1174" s="492"/>
      <c r="J1174" s="492"/>
      <c r="K1174" s="657"/>
      <c r="L1174" s="618"/>
      <c r="M1174" s="622"/>
      <c r="N1174" s="613"/>
      <c r="O1174" s="1073"/>
      <c r="P1174" s="610"/>
      <c r="Q1174" s="610"/>
      <c r="R1174" s="612">
        <f t="shared" si="378"/>
        <v>0</v>
      </c>
      <c r="S1174" s="613"/>
      <c r="T1174" s="612">
        <f t="shared" si="379"/>
        <v>0</v>
      </c>
      <c r="U1174" s="612">
        <f t="shared" si="380"/>
        <v>0</v>
      </c>
      <c r="V1174" s="613"/>
      <c r="W1174" s="982">
        <f t="shared" si="371"/>
        <v>0</v>
      </c>
      <c r="X1174" s="982">
        <f t="shared" si="372"/>
        <v>0</v>
      </c>
      <c r="Y1174" s="612">
        <f t="shared" si="391"/>
        <v>0</v>
      </c>
      <c r="Z1174" s="620"/>
      <c r="AA1174" s="124"/>
      <c r="AB1174" s="978"/>
      <c r="AC1174" s="1049"/>
      <c r="AD1174" s="71"/>
      <c r="AE1174" s="71"/>
      <c r="AF1174" s="71"/>
      <c r="AG1174" s="59"/>
    </row>
    <row r="1175" ht="13.5" customHeight="1">
      <c r="A1175" s="604" t="b">
        <v>0</v>
      </c>
      <c r="B1175" s="475"/>
      <c r="C1175" s="475"/>
      <c r="D1175" s="492"/>
      <c r="E1175" s="492"/>
      <c r="F1175" s="606"/>
      <c r="G1175" s="1072"/>
      <c r="H1175" s="617"/>
      <c r="I1175" s="492"/>
      <c r="J1175" s="492"/>
      <c r="K1175" s="657"/>
      <c r="L1175" s="618"/>
      <c r="M1175" s="622"/>
      <c r="N1175" s="613"/>
      <c r="O1175" s="1073"/>
      <c r="P1175" s="610"/>
      <c r="Q1175" s="610"/>
      <c r="R1175" s="612">
        <f t="shared" si="378"/>
        <v>0</v>
      </c>
      <c r="S1175" s="613"/>
      <c r="T1175" s="612">
        <f t="shared" si="379"/>
        <v>0</v>
      </c>
      <c r="U1175" s="612">
        <f t="shared" si="380"/>
        <v>0</v>
      </c>
      <c r="V1175" s="613"/>
      <c r="W1175" s="982">
        <f t="shared" si="371"/>
        <v>0</v>
      </c>
      <c r="X1175" s="982">
        <f t="shared" si="372"/>
        <v>0</v>
      </c>
      <c r="Y1175" s="612">
        <f t="shared" si="391"/>
        <v>0</v>
      </c>
      <c r="Z1175" s="620"/>
      <c r="AA1175" s="124"/>
      <c r="AB1175" s="978"/>
      <c r="AC1175" s="1049"/>
      <c r="AD1175" s="71"/>
      <c r="AE1175" s="71"/>
      <c r="AF1175" s="71"/>
      <c r="AG1175" s="59"/>
    </row>
    <row r="1176" ht="13.5" customHeight="1">
      <c r="A1176" s="604" t="b">
        <v>0</v>
      </c>
      <c r="B1176" s="475"/>
      <c r="C1176" s="475"/>
      <c r="D1176" s="492"/>
      <c r="E1176" s="492"/>
      <c r="F1176" s="606"/>
      <c r="G1176" s="1072"/>
      <c r="H1176" s="617"/>
      <c r="I1176" s="492"/>
      <c r="J1176" s="492"/>
      <c r="K1176" s="657"/>
      <c r="L1176" s="618"/>
      <c r="M1176" s="622"/>
      <c r="N1176" s="613"/>
      <c r="O1176" s="1073"/>
      <c r="P1176" s="610"/>
      <c r="Q1176" s="610"/>
      <c r="R1176" s="612">
        <f t="shared" si="378"/>
        <v>0</v>
      </c>
      <c r="S1176" s="613"/>
      <c r="T1176" s="612">
        <f t="shared" si="379"/>
        <v>0</v>
      </c>
      <c r="U1176" s="612">
        <f t="shared" si="380"/>
        <v>0</v>
      </c>
      <c r="V1176" s="613"/>
      <c r="W1176" s="982">
        <f t="shared" si="371"/>
        <v>0</v>
      </c>
      <c r="X1176" s="982">
        <f t="shared" si="372"/>
        <v>0</v>
      </c>
      <c r="Y1176" s="612">
        <f t="shared" si="391"/>
        <v>0</v>
      </c>
      <c r="Z1176" s="620"/>
      <c r="AA1176" s="124"/>
      <c r="AB1176" s="978"/>
      <c r="AC1176" s="1049"/>
      <c r="AD1176" s="71"/>
      <c r="AE1176" s="71"/>
      <c r="AF1176" s="71"/>
      <c r="AG1176" s="59"/>
    </row>
    <row r="1177" ht="13.5" customHeight="1">
      <c r="A1177" s="604" t="b">
        <v>0</v>
      </c>
      <c r="B1177" s="475"/>
      <c r="C1177" s="475"/>
      <c r="D1177" s="492"/>
      <c r="E1177" s="492"/>
      <c r="F1177" s="606"/>
      <c r="G1177" s="1072"/>
      <c r="H1177" s="617"/>
      <c r="I1177" s="492"/>
      <c r="J1177" s="492"/>
      <c r="K1177" s="657"/>
      <c r="L1177" s="618"/>
      <c r="M1177" s="622"/>
      <c r="N1177" s="613"/>
      <c r="O1177" s="1073"/>
      <c r="P1177" s="610"/>
      <c r="Q1177" s="610"/>
      <c r="R1177" s="612">
        <f t="shared" si="378"/>
        <v>0</v>
      </c>
      <c r="S1177" s="613"/>
      <c r="T1177" s="612">
        <f t="shared" si="379"/>
        <v>0</v>
      </c>
      <c r="U1177" s="612">
        <f t="shared" si="380"/>
        <v>0</v>
      </c>
      <c r="V1177" s="613"/>
      <c r="W1177" s="982">
        <f t="shared" si="371"/>
        <v>0</v>
      </c>
      <c r="X1177" s="982">
        <f t="shared" si="372"/>
        <v>0</v>
      </c>
      <c r="Y1177" s="612">
        <f t="shared" si="391"/>
        <v>0</v>
      </c>
      <c r="Z1177" s="620"/>
      <c r="AA1177" s="124"/>
      <c r="AB1177" s="978"/>
      <c r="AC1177" s="1049"/>
      <c r="AD1177" s="71"/>
      <c r="AE1177" s="71"/>
      <c r="AF1177" s="71"/>
      <c r="AG1177" s="59"/>
    </row>
    <row r="1178" ht="13.5" customHeight="1">
      <c r="A1178" s="604" t="b">
        <v>0</v>
      </c>
      <c r="B1178" s="475"/>
      <c r="C1178" s="475"/>
      <c r="D1178" s="492"/>
      <c r="E1178" s="492"/>
      <c r="F1178" s="606"/>
      <c r="G1178" s="1072"/>
      <c r="H1178" s="617"/>
      <c r="I1178" s="492"/>
      <c r="J1178" s="492"/>
      <c r="K1178" s="657"/>
      <c r="L1178" s="618"/>
      <c r="M1178" s="622"/>
      <c r="N1178" s="613"/>
      <c r="O1178" s="1073"/>
      <c r="P1178" s="610"/>
      <c r="Q1178" s="610"/>
      <c r="R1178" s="612">
        <f t="shared" si="378"/>
        <v>0</v>
      </c>
      <c r="S1178" s="613"/>
      <c r="T1178" s="612">
        <f t="shared" si="379"/>
        <v>0</v>
      </c>
      <c r="U1178" s="612">
        <f t="shared" si="380"/>
        <v>0</v>
      </c>
      <c r="V1178" s="613"/>
      <c r="W1178" s="982">
        <f t="shared" si="371"/>
        <v>0</v>
      </c>
      <c r="X1178" s="982">
        <f t="shared" si="372"/>
        <v>0</v>
      </c>
      <c r="Y1178" s="612">
        <f t="shared" si="391"/>
        <v>0</v>
      </c>
      <c r="Z1178" s="620"/>
      <c r="AA1178" s="124"/>
      <c r="AB1178" s="978"/>
      <c r="AC1178" s="1049"/>
      <c r="AD1178" s="71"/>
      <c r="AE1178" s="71"/>
      <c r="AF1178" s="71"/>
      <c r="AG1178" s="59"/>
    </row>
    <row r="1179" ht="13.5" customHeight="1">
      <c r="A1179" s="604" t="b">
        <v>0</v>
      </c>
      <c r="B1179" s="475"/>
      <c r="C1179" s="475"/>
      <c r="D1179" s="492"/>
      <c r="E1179" s="492"/>
      <c r="F1179" s="606"/>
      <c r="G1179" s="1072"/>
      <c r="H1179" s="617"/>
      <c r="I1179" s="492"/>
      <c r="J1179" s="492"/>
      <c r="K1179" s="657"/>
      <c r="L1179" s="618"/>
      <c r="M1179" s="622"/>
      <c r="N1179" s="613"/>
      <c r="O1179" s="1073"/>
      <c r="P1179" s="610"/>
      <c r="Q1179" s="610"/>
      <c r="R1179" s="612">
        <f t="shared" si="378"/>
        <v>0</v>
      </c>
      <c r="S1179" s="613"/>
      <c r="T1179" s="612">
        <f t="shared" si="379"/>
        <v>0</v>
      </c>
      <c r="U1179" s="612">
        <f t="shared" si="380"/>
        <v>0</v>
      </c>
      <c r="V1179" s="613"/>
      <c r="W1179" s="982">
        <f t="shared" si="371"/>
        <v>0</v>
      </c>
      <c r="X1179" s="982">
        <f t="shared" si="372"/>
        <v>0</v>
      </c>
      <c r="Y1179" s="612">
        <f t="shared" si="391"/>
        <v>0</v>
      </c>
      <c r="Z1179" s="620"/>
      <c r="AA1179" s="124"/>
      <c r="AB1179" s="978"/>
      <c r="AC1179" s="1049"/>
      <c r="AD1179" s="71"/>
      <c r="AE1179" s="71"/>
      <c r="AF1179" s="71"/>
      <c r="AG1179" s="59"/>
    </row>
    <row r="1180" ht="13.5" customHeight="1">
      <c r="A1180" s="604" t="b">
        <v>0</v>
      </c>
      <c r="B1180" s="475"/>
      <c r="C1180" s="475"/>
      <c r="D1180" s="492"/>
      <c r="E1180" s="492"/>
      <c r="F1180" s="606"/>
      <c r="G1180" s="1072"/>
      <c r="H1180" s="617"/>
      <c r="I1180" s="492"/>
      <c r="J1180" s="492"/>
      <c r="K1180" s="657"/>
      <c r="L1180" s="618"/>
      <c r="M1180" s="622"/>
      <c r="N1180" s="613"/>
      <c r="O1180" s="1073"/>
      <c r="P1180" s="610"/>
      <c r="Q1180" s="610"/>
      <c r="R1180" s="612">
        <f t="shared" si="378"/>
        <v>0</v>
      </c>
      <c r="S1180" s="613"/>
      <c r="T1180" s="612">
        <f t="shared" si="379"/>
        <v>0</v>
      </c>
      <c r="U1180" s="612">
        <f t="shared" si="380"/>
        <v>0</v>
      </c>
      <c r="V1180" s="613"/>
      <c r="W1180" s="982">
        <f t="shared" si="371"/>
        <v>0</v>
      </c>
      <c r="X1180" s="982">
        <f t="shared" si="372"/>
        <v>0</v>
      </c>
      <c r="Y1180" s="612">
        <f t="shared" si="391"/>
        <v>0</v>
      </c>
      <c r="Z1180" s="620"/>
      <c r="AA1180" s="124"/>
      <c r="AB1180" s="978"/>
      <c r="AC1180" s="1049"/>
      <c r="AD1180" s="71"/>
      <c r="AE1180" s="71"/>
      <c r="AF1180" s="71"/>
      <c r="AG1180" s="59"/>
    </row>
    <row r="1181" ht="13.5" customHeight="1">
      <c r="A1181" s="604" t="b">
        <v>0</v>
      </c>
      <c r="B1181" s="475"/>
      <c r="C1181" s="475"/>
      <c r="D1181" s="492"/>
      <c r="E1181" s="492"/>
      <c r="F1181" s="606"/>
      <c r="G1181" s="1072"/>
      <c r="H1181" s="617"/>
      <c r="I1181" s="492"/>
      <c r="J1181" s="492"/>
      <c r="K1181" s="657"/>
      <c r="L1181" s="618"/>
      <c r="M1181" s="622"/>
      <c r="N1181" s="613"/>
      <c r="O1181" s="1073"/>
      <c r="P1181" s="610"/>
      <c r="Q1181" s="610"/>
      <c r="R1181" s="612">
        <f t="shared" si="378"/>
        <v>0</v>
      </c>
      <c r="S1181" s="613"/>
      <c r="T1181" s="612">
        <f t="shared" si="379"/>
        <v>0</v>
      </c>
      <c r="U1181" s="612">
        <f t="shared" si="380"/>
        <v>0</v>
      </c>
      <c r="V1181" s="613"/>
      <c r="W1181" s="982">
        <f t="shared" si="371"/>
        <v>0</v>
      </c>
      <c r="X1181" s="982">
        <f t="shared" si="372"/>
        <v>0</v>
      </c>
      <c r="Y1181" s="612">
        <f t="shared" si="391"/>
        <v>0</v>
      </c>
      <c r="Z1181" s="620"/>
      <c r="AA1181" s="124"/>
      <c r="AB1181" s="978"/>
      <c r="AC1181" s="1049"/>
      <c r="AD1181" s="71"/>
      <c r="AE1181" s="71"/>
      <c r="AF1181" s="71"/>
      <c r="AG1181" s="59"/>
    </row>
    <row r="1182" ht="13.5" customHeight="1">
      <c r="A1182" s="604" t="b">
        <v>0</v>
      </c>
      <c r="B1182" s="475"/>
      <c r="C1182" s="475"/>
      <c r="D1182" s="492"/>
      <c r="E1182" s="492"/>
      <c r="F1182" s="606"/>
      <c r="G1182" s="1072"/>
      <c r="H1182" s="617"/>
      <c r="I1182" s="492"/>
      <c r="J1182" s="492"/>
      <c r="K1182" s="657"/>
      <c r="L1182" s="618"/>
      <c r="M1182" s="622"/>
      <c r="N1182" s="613"/>
      <c r="O1182" s="1073"/>
      <c r="P1182" s="610"/>
      <c r="Q1182" s="610"/>
      <c r="R1182" s="612">
        <f t="shared" si="378"/>
        <v>0</v>
      </c>
      <c r="S1182" s="613"/>
      <c r="T1182" s="612">
        <f t="shared" si="379"/>
        <v>0</v>
      </c>
      <c r="U1182" s="612">
        <f t="shared" si="380"/>
        <v>0</v>
      </c>
      <c r="V1182" s="613"/>
      <c r="W1182" s="982">
        <f t="shared" si="371"/>
        <v>0</v>
      </c>
      <c r="X1182" s="982">
        <f t="shared" si="372"/>
        <v>0</v>
      </c>
      <c r="Y1182" s="612">
        <f t="shared" si="391"/>
        <v>0</v>
      </c>
      <c r="Z1182" s="620"/>
      <c r="AA1182" s="124"/>
      <c r="AB1182" s="978"/>
      <c r="AC1182" s="1049"/>
      <c r="AD1182" s="71"/>
      <c r="AE1182" s="71"/>
      <c r="AF1182" s="71"/>
      <c r="AG1182" s="59"/>
    </row>
    <row r="1183" ht="13.5" customHeight="1">
      <c r="A1183" s="604" t="b">
        <v>0</v>
      </c>
      <c r="B1183" s="475"/>
      <c r="C1183" s="475"/>
      <c r="D1183" s="492"/>
      <c r="E1183" s="492"/>
      <c r="F1183" s="606"/>
      <c r="G1183" s="1072"/>
      <c r="H1183" s="617"/>
      <c r="I1183" s="492"/>
      <c r="J1183" s="492"/>
      <c r="K1183" s="657"/>
      <c r="L1183" s="618"/>
      <c r="M1183" s="622"/>
      <c r="N1183" s="613"/>
      <c r="O1183" s="1073"/>
      <c r="P1183" s="610"/>
      <c r="Q1183" s="610"/>
      <c r="R1183" s="612">
        <f t="shared" si="378"/>
        <v>0</v>
      </c>
      <c r="S1183" s="613"/>
      <c r="T1183" s="612">
        <f t="shared" si="379"/>
        <v>0</v>
      </c>
      <c r="U1183" s="612">
        <f t="shared" si="380"/>
        <v>0</v>
      </c>
      <c r="V1183" s="613"/>
      <c r="W1183" s="982">
        <f t="shared" si="371"/>
        <v>0</v>
      </c>
      <c r="X1183" s="982">
        <f t="shared" si="372"/>
        <v>0</v>
      </c>
      <c r="Y1183" s="612">
        <f t="shared" si="391"/>
        <v>0</v>
      </c>
      <c r="Z1183" s="620"/>
      <c r="AA1183" s="124"/>
      <c r="AB1183" s="978"/>
      <c r="AC1183" s="1049"/>
      <c r="AD1183" s="71"/>
      <c r="AE1183" s="71"/>
      <c r="AF1183" s="71"/>
      <c r="AG1183" s="59"/>
    </row>
    <row r="1184" ht="13.5" customHeight="1">
      <c r="A1184" s="604" t="b">
        <v>0</v>
      </c>
      <c r="B1184" s="475"/>
      <c r="C1184" s="475"/>
      <c r="D1184" s="492"/>
      <c r="E1184" s="492"/>
      <c r="F1184" s="606"/>
      <c r="G1184" s="1072"/>
      <c r="H1184" s="617"/>
      <c r="I1184" s="492"/>
      <c r="J1184" s="492"/>
      <c r="K1184" s="657"/>
      <c r="L1184" s="618"/>
      <c r="M1184" s="622"/>
      <c r="N1184" s="613"/>
      <c r="O1184" s="1073"/>
      <c r="P1184" s="610"/>
      <c r="Q1184" s="610"/>
      <c r="R1184" s="612">
        <f t="shared" si="378"/>
        <v>0</v>
      </c>
      <c r="S1184" s="613"/>
      <c r="T1184" s="612">
        <f t="shared" si="379"/>
        <v>0</v>
      </c>
      <c r="U1184" s="612">
        <f t="shared" si="380"/>
        <v>0</v>
      </c>
      <c r="V1184" s="613"/>
      <c r="W1184" s="982">
        <f t="shared" si="371"/>
        <v>0</v>
      </c>
      <c r="X1184" s="982">
        <f t="shared" si="372"/>
        <v>0</v>
      </c>
      <c r="Y1184" s="612">
        <f t="shared" si="391"/>
        <v>0</v>
      </c>
      <c r="Z1184" s="620"/>
      <c r="AA1184" s="124"/>
      <c r="AB1184" s="978"/>
      <c r="AC1184" s="1049"/>
      <c r="AD1184" s="71"/>
      <c r="AE1184" s="71"/>
      <c r="AF1184" s="71"/>
      <c r="AG1184" s="59"/>
    </row>
    <row r="1185" ht="13.5" customHeight="1">
      <c r="A1185" s="604" t="b">
        <v>0</v>
      </c>
      <c r="B1185" s="475"/>
      <c r="C1185" s="475"/>
      <c r="D1185" s="492"/>
      <c r="E1185" s="492"/>
      <c r="F1185" s="606"/>
      <c r="G1185" s="1072"/>
      <c r="H1185" s="617"/>
      <c r="I1185" s="492"/>
      <c r="J1185" s="492"/>
      <c r="K1185" s="657"/>
      <c r="L1185" s="618"/>
      <c r="M1185" s="622"/>
      <c r="N1185" s="613"/>
      <c r="O1185" s="1073"/>
      <c r="P1185" s="610"/>
      <c r="Q1185" s="610"/>
      <c r="R1185" s="612">
        <f t="shared" si="378"/>
        <v>0</v>
      </c>
      <c r="S1185" s="613"/>
      <c r="T1185" s="612">
        <f t="shared" si="379"/>
        <v>0</v>
      </c>
      <c r="U1185" s="612">
        <f t="shared" si="380"/>
        <v>0</v>
      </c>
      <c r="V1185" s="613"/>
      <c r="W1185" s="982">
        <f t="shared" si="371"/>
        <v>0</v>
      </c>
      <c r="X1185" s="982">
        <f t="shared" si="372"/>
        <v>0</v>
      </c>
      <c r="Y1185" s="612">
        <f t="shared" si="391"/>
        <v>0</v>
      </c>
      <c r="Z1185" s="620"/>
      <c r="AA1185" s="124"/>
      <c r="AB1185" s="978"/>
      <c r="AC1185" s="1049"/>
      <c r="AD1185" s="71"/>
      <c r="AE1185" s="71"/>
      <c r="AF1185" s="71"/>
      <c r="AG1185" s="59"/>
    </row>
    <row r="1186" ht="13.5" customHeight="1">
      <c r="A1186" s="604" t="b">
        <v>0</v>
      </c>
      <c r="B1186" s="475"/>
      <c r="C1186" s="475"/>
      <c r="D1186" s="492"/>
      <c r="E1186" s="492"/>
      <c r="F1186" s="606"/>
      <c r="G1186" s="1072"/>
      <c r="H1186" s="617"/>
      <c r="I1186" s="492"/>
      <c r="J1186" s="492"/>
      <c r="K1186" s="657"/>
      <c r="L1186" s="618"/>
      <c r="M1186" s="622"/>
      <c r="N1186" s="613"/>
      <c r="O1186" s="1073"/>
      <c r="P1186" s="610"/>
      <c r="Q1186" s="610"/>
      <c r="R1186" s="612">
        <f t="shared" si="378"/>
        <v>0</v>
      </c>
      <c r="S1186" s="613"/>
      <c r="T1186" s="612">
        <f t="shared" si="379"/>
        <v>0</v>
      </c>
      <c r="U1186" s="612">
        <f t="shared" si="380"/>
        <v>0</v>
      </c>
      <c r="V1186" s="613"/>
      <c r="W1186" s="982">
        <f t="shared" si="371"/>
        <v>0</v>
      </c>
      <c r="X1186" s="982">
        <f t="shared" si="372"/>
        <v>0</v>
      </c>
      <c r="Y1186" s="612">
        <f t="shared" si="391"/>
        <v>0</v>
      </c>
      <c r="Z1186" s="620"/>
      <c r="AA1186" s="124"/>
      <c r="AB1186" s="978"/>
      <c r="AC1186" s="1049"/>
      <c r="AD1186" s="71"/>
      <c r="AE1186" s="71"/>
      <c r="AF1186" s="71"/>
      <c r="AG1186" s="59"/>
    </row>
    <row r="1187" ht="13.5" customHeight="1">
      <c r="A1187" s="604" t="b">
        <v>0</v>
      </c>
      <c r="B1187" s="475"/>
      <c r="C1187" s="475"/>
      <c r="D1187" s="492"/>
      <c r="E1187" s="492"/>
      <c r="F1187" s="606"/>
      <c r="G1187" s="1072"/>
      <c r="H1187" s="617"/>
      <c r="I1187" s="492"/>
      <c r="J1187" s="492"/>
      <c r="K1187" s="657"/>
      <c r="L1187" s="618"/>
      <c r="M1187" s="622"/>
      <c r="N1187" s="613"/>
      <c r="O1187" s="1073"/>
      <c r="P1187" s="610"/>
      <c r="Q1187" s="610"/>
      <c r="R1187" s="612">
        <f t="shared" si="378"/>
        <v>0</v>
      </c>
      <c r="S1187" s="613"/>
      <c r="T1187" s="612">
        <f t="shared" si="379"/>
        <v>0</v>
      </c>
      <c r="U1187" s="612">
        <f t="shared" si="380"/>
        <v>0</v>
      </c>
      <c r="V1187" s="613"/>
      <c r="W1187" s="982">
        <f t="shared" si="371"/>
        <v>0</v>
      </c>
      <c r="X1187" s="982">
        <f t="shared" si="372"/>
        <v>0</v>
      </c>
      <c r="Y1187" s="612">
        <f t="shared" si="391"/>
        <v>0</v>
      </c>
      <c r="Z1187" s="620"/>
      <c r="AA1187" s="124"/>
      <c r="AB1187" s="978"/>
      <c r="AC1187" s="1049"/>
      <c r="AD1187" s="71"/>
      <c r="AE1187" s="71"/>
      <c r="AF1187" s="71"/>
      <c r="AG1187" s="59"/>
    </row>
    <row r="1188" ht="13.5" customHeight="1">
      <c r="A1188" s="604" t="b">
        <v>0</v>
      </c>
      <c r="B1188" s="475"/>
      <c r="C1188" s="475"/>
      <c r="D1188" s="492"/>
      <c r="E1188" s="492"/>
      <c r="F1188" s="606"/>
      <c r="G1188" s="1072"/>
      <c r="H1188" s="617"/>
      <c r="I1188" s="492"/>
      <c r="J1188" s="492"/>
      <c r="K1188" s="657"/>
      <c r="L1188" s="618"/>
      <c r="M1188" s="622"/>
      <c r="N1188" s="613"/>
      <c r="O1188" s="1073"/>
      <c r="P1188" s="610"/>
      <c r="Q1188" s="610"/>
      <c r="R1188" s="612">
        <f t="shared" si="378"/>
        <v>0</v>
      </c>
      <c r="S1188" s="613"/>
      <c r="T1188" s="612">
        <f t="shared" si="379"/>
        <v>0</v>
      </c>
      <c r="U1188" s="612">
        <f t="shared" si="380"/>
        <v>0</v>
      </c>
      <c r="V1188" s="613"/>
      <c r="W1188" s="982">
        <f t="shared" si="371"/>
        <v>0</v>
      </c>
      <c r="X1188" s="982">
        <f t="shared" si="372"/>
        <v>0</v>
      </c>
      <c r="Y1188" s="612">
        <f t="shared" si="391"/>
        <v>0</v>
      </c>
      <c r="Z1188" s="620"/>
      <c r="AA1188" s="124"/>
      <c r="AB1188" s="978"/>
      <c r="AC1188" s="1049"/>
      <c r="AD1188" s="71"/>
      <c r="AE1188" s="71"/>
      <c r="AF1188" s="71"/>
      <c r="AG1188" s="59"/>
    </row>
    <row r="1189" ht="13.5" customHeight="1">
      <c r="A1189" s="604" t="b">
        <v>0</v>
      </c>
      <c r="B1189" s="475"/>
      <c r="C1189" s="475"/>
      <c r="D1189" s="492"/>
      <c r="E1189" s="492"/>
      <c r="F1189" s="606"/>
      <c r="G1189" s="1072"/>
      <c r="H1189" s="617"/>
      <c r="I1189" s="492"/>
      <c r="J1189" s="492"/>
      <c r="K1189" s="657"/>
      <c r="L1189" s="618"/>
      <c r="M1189" s="622"/>
      <c r="N1189" s="613"/>
      <c r="O1189" s="1073"/>
      <c r="P1189" s="610"/>
      <c r="Q1189" s="610"/>
      <c r="R1189" s="612">
        <f t="shared" si="378"/>
        <v>0</v>
      </c>
      <c r="S1189" s="613"/>
      <c r="T1189" s="612">
        <f t="shared" si="379"/>
        <v>0</v>
      </c>
      <c r="U1189" s="612">
        <f t="shared" si="380"/>
        <v>0</v>
      </c>
      <c r="V1189" s="613"/>
      <c r="W1189" s="982">
        <f t="shared" si="371"/>
        <v>0</v>
      </c>
      <c r="X1189" s="982">
        <f t="shared" si="372"/>
        <v>0</v>
      </c>
      <c r="Y1189" s="612">
        <f t="shared" si="391"/>
        <v>0</v>
      </c>
      <c r="Z1189" s="620"/>
      <c r="AA1189" s="124"/>
      <c r="AB1189" s="978"/>
      <c r="AC1189" s="1049"/>
      <c r="AD1189" s="71"/>
      <c r="AE1189" s="71"/>
      <c r="AF1189" s="71"/>
      <c r="AG1189" s="59"/>
    </row>
    <row r="1190" ht="13.5" customHeight="1">
      <c r="A1190" s="604" t="b">
        <v>0</v>
      </c>
      <c r="B1190" s="475"/>
      <c r="C1190" s="475"/>
      <c r="D1190" s="492"/>
      <c r="E1190" s="492"/>
      <c r="F1190" s="606"/>
      <c r="G1190" s="1072"/>
      <c r="H1190" s="617"/>
      <c r="I1190" s="492"/>
      <c r="J1190" s="492"/>
      <c r="K1190" s="657"/>
      <c r="L1190" s="618"/>
      <c r="M1190" s="622"/>
      <c r="N1190" s="613"/>
      <c r="O1190" s="1073"/>
      <c r="P1190" s="610"/>
      <c r="Q1190" s="610"/>
      <c r="R1190" s="612">
        <f t="shared" si="378"/>
        <v>0</v>
      </c>
      <c r="S1190" s="613"/>
      <c r="T1190" s="612">
        <f t="shared" si="379"/>
        <v>0</v>
      </c>
      <c r="U1190" s="612">
        <f t="shared" si="380"/>
        <v>0</v>
      </c>
      <c r="V1190" s="613"/>
      <c r="W1190" s="982">
        <f t="shared" si="371"/>
        <v>0</v>
      </c>
      <c r="X1190" s="982">
        <f t="shared" si="372"/>
        <v>0</v>
      </c>
      <c r="Y1190" s="612">
        <f t="shared" si="391"/>
        <v>0</v>
      </c>
      <c r="Z1190" s="620"/>
      <c r="AA1190" s="124"/>
      <c r="AB1190" s="978"/>
      <c r="AC1190" s="1049"/>
      <c r="AD1190" s="71"/>
      <c r="AE1190" s="71"/>
      <c r="AF1190" s="71"/>
      <c r="AG1190" s="59"/>
    </row>
    <row r="1191" ht="13.5" customHeight="1">
      <c r="A1191" s="604" t="b">
        <v>0</v>
      </c>
      <c r="B1191" s="475"/>
      <c r="C1191" s="475"/>
      <c r="D1191" s="492"/>
      <c r="E1191" s="492"/>
      <c r="F1191" s="606"/>
      <c r="G1191" s="1072"/>
      <c r="H1191" s="617"/>
      <c r="I1191" s="492"/>
      <c r="J1191" s="492"/>
      <c r="K1191" s="657"/>
      <c r="L1191" s="618"/>
      <c r="M1191" s="622"/>
      <c r="N1191" s="613"/>
      <c r="O1191" s="1073"/>
      <c r="P1191" s="610"/>
      <c r="Q1191" s="610"/>
      <c r="R1191" s="612">
        <f t="shared" si="378"/>
        <v>0</v>
      </c>
      <c r="S1191" s="613"/>
      <c r="T1191" s="612">
        <f t="shared" si="379"/>
        <v>0</v>
      </c>
      <c r="U1191" s="612">
        <f t="shared" si="380"/>
        <v>0</v>
      </c>
      <c r="V1191" s="613"/>
      <c r="W1191" s="982">
        <f t="shared" si="371"/>
        <v>0</v>
      </c>
      <c r="X1191" s="982">
        <f t="shared" si="372"/>
        <v>0</v>
      </c>
      <c r="Y1191" s="612">
        <f t="shared" si="391"/>
        <v>0</v>
      </c>
      <c r="Z1191" s="620"/>
      <c r="AA1191" s="124"/>
      <c r="AB1191" s="978"/>
      <c r="AC1191" s="1049"/>
      <c r="AD1191" s="71"/>
      <c r="AE1191" s="71"/>
      <c r="AF1191" s="71"/>
      <c r="AG1191" s="59"/>
    </row>
    <row r="1192" ht="13.5" customHeight="1">
      <c r="A1192" s="604" t="b">
        <v>0</v>
      </c>
      <c r="B1192" s="475"/>
      <c r="C1192" s="475"/>
      <c r="D1192" s="492"/>
      <c r="E1192" s="492"/>
      <c r="F1192" s="606"/>
      <c r="G1192" s="1072"/>
      <c r="H1192" s="617"/>
      <c r="I1192" s="492"/>
      <c r="J1192" s="492"/>
      <c r="K1192" s="657"/>
      <c r="L1192" s="618"/>
      <c r="M1192" s="622"/>
      <c r="N1192" s="613"/>
      <c r="O1192" s="1073"/>
      <c r="P1192" s="610"/>
      <c r="Q1192" s="610"/>
      <c r="R1192" s="612">
        <f t="shared" si="378"/>
        <v>0</v>
      </c>
      <c r="S1192" s="613"/>
      <c r="T1192" s="612">
        <f t="shared" si="379"/>
        <v>0</v>
      </c>
      <c r="U1192" s="612">
        <f t="shared" si="380"/>
        <v>0</v>
      </c>
      <c r="V1192" s="613"/>
      <c r="W1192" s="982">
        <f t="shared" si="371"/>
        <v>0</v>
      </c>
      <c r="X1192" s="982">
        <f t="shared" si="372"/>
        <v>0</v>
      </c>
      <c r="Y1192" s="612">
        <f t="shared" si="391"/>
        <v>0</v>
      </c>
      <c r="Z1192" s="620"/>
      <c r="AA1192" s="124"/>
      <c r="AB1192" s="978"/>
      <c r="AC1192" s="1049"/>
      <c r="AD1192" s="71"/>
      <c r="AE1192" s="71"/>
      <c r="AF1192" s="71"/>
      <c r="AG1192" s="59"/>
    </row>
    <row r="1193" ht="13.5" customHeight="1">
      <c r="A1193" s="604" t="b">
        <v>0</v>
      </c>
      <c r="B1193" s="475"/>
      <c r="C1193" s="475"/>
      <c r="D1193" s="492"/>
      <c r="E1193" s="492"/>
      <c r="F1193" s="606"/>
      <c r="G1193" s="1072"/>
      <c r="H1193" s="617"/>
      <c r="I1193" s="492"/>
      <c r="J1193" s="492"/>
      <c r="K1193" s="657"/>
      <c r="L1193" s="618"/>
      <c r="M1193" s="622"/>
      <c r="N1193" s="613"/>
      <c r="O1193" s="1073"/>
      <c r="P1193" s="610"/>
      <c r="Q1193" s="610"/>
      <c r="R1193" s="612">
        <f t="shared" si="378"/>
        <v>0</v>
      </c>
      <c r="S1193" s="613"/>
      <c r="T1193" s="612">
        <f t="shared" si="379"/>
        <v>0</v>
      </c>
      <c r="U1193" s="612">
        <f t="shared" si="380"/>
        <v>0</v>
      </c>
      <c r="V1193" s="613"/>
      <c r="W1193" s="982">
        <f t="shared" si="371"/>
        <v>0</v>
      </c>
      <c r="X1193" s="982">
        <f t="shared" si="372"/>
        <v>0</v>
      </c>
      <c r="Y1193" s="612">
        <f t="shared" si="391"/>
        <v>0</v>
      </c>
      <c r="Z1193" s="620"/>
      <c r="AA1193" s="124"/>
      <c r="AB1193" s="978"/>
      <c r="AC1193" s="1049"/>
      <c r="AD1193" s="71"/>
      <c r="AE1193" s="71"/>
      <c r="AF1193" s="71"/>
      <c r="AG1193" s="59"/>
    </row>
    <row r="1194" ht="13.5" customHeight="1">
      <c r="A1194" s="604" t="b">
        <v>0</v>
      </c>
      <c r="B1194" s="475"/>
      <c r="C1194" s="475"/>
      <c r="D1194" s="492"/>
      <c r="E1194" s="492"/>
      <c r="F1194" s="606"/>
      <c r="G1194" s="1072"/>
      <c r="H1194" s="617"/>
      <c r="I1194" s="492"/>
      <c r="J1194" s="492"/>
      <c r="K1194" s="657"/>
      <c r="L1194" s="618"/>
      <c r="M1194" s="622"/>
      <c r="N1194" s="613"/>
      <c r="O1194" s="1073"/>
      <c r="P1194" s="610"/>
      <c r="Q1194" s="610"/>
      <c r="R1194" s="612">
        <f t="shared" si="378"/>
        <v>0</v>
      </c>
      <c r="S1194" s="613"/>
      <c r="T1194" s="612">
        <f t="shared" si="379"/>
        <v>0</v>
      </c>
      <c r="U1194" s="612">
        <f t="shared" si="380"/>
        <v>0</v>
      </c>
      <c r="V1194" s="613"/>
      <c r="W1194" s="982">
        <f t="shared" si="371"/>
        <v>0</v>
      </c>
      <c r="X1194" s="982">
        <f t="shared" si="372"/>
        <v>0</v>
      </c>
      <c r="Y1194" s="612">
        <f t="shared" si="391"/>
        <v>0</v>
      </c>
      <c r="Z1194" s="620"/>
      <c r="AA1194" s="124"/>
      <c r="AB1194" s="978"/>
      <c r="AC1194" s="1049"/>
      <c r="AD1194" s="71"/>
      <c r="AE1194" s="71"/>
      <c r="AF1194" s="71"/>
      <c r="AG1194" s="59"/>
    </row>
    <row r="1195" ht="13.5" customHeight="1">
      <c r="A1195" s="604" t="b">
        <v>0</v>
      </c>
      <c r="B1195" s="475"/>
      <c r="C1195" s="475"/>
      <c r="D1195" s="492"/>
      <c r="E1195" s="492"/>
      <c r="F1195" s="606"/>
      <c r="G1195" s="1072"/>
      <c r="H1195" s="617"/>
      <c r="I1195" s="492"/>
      <c r="J1195" s="492"/>
      <c r="K1195" s="657"/>
      <c r="L1195" s="618"/>
      <c r="M1195" s="622"/>
      <c r="N1195" s="613"/>
      <c r="O1195" s="1073"/>
      <c r="P1195" s="610"/>
      <c r="Q1195" s="610"/>
      <c r="R1195" s="612">
        <f t="shared" si="378"/>
        <v>0</v>
      </c>
      <c r="S1195" s="613"/>
      <c r="T1195" s="612">
        <f t="shared" si="379"/>
        <v>0</v>
      </c>
      <c r="U1195" s="612">
        <f t="shared" si="380"/>
        <v>0</v>
      </c>
      <c r="V1195" s="613"/>
      <c r="W1195" s="982">
        <f t="shared" si="371"/>
        <v>0</v>
      </c>
      <c r="X1195" s="982">
        <f t="shared" si="372"/>
        <v>0</v>
      </c>
      <c r="Y1195" s="612">
        <f t="shared" si="391"/>
        <v>0</v>
      </c>
      <c r="Z1195" s="620"/>
      <c r="AA1195" s="124"/>
      <c r="AB1195" s="978"/>
      <c r="AC1195" s="1049"/>
      <c r="AD1195" s="71"/>
      <c r="AE1195" s="71"/>
      <c r="AF1195" s="71"/>
      <c r="AG1195" s="59"/>
    </row>
    <row r="1196" ht="13.5" customHeight="1">
      <c r="A1196" s="604" t="b">
        <v>0</v>
      </c>
      <c r="B1196" s="475"/>
      <c r="C1196" s="475"/>
      <c r="D1196" s="492"/>
      <c r="E1196" s="492"/>
      <c r="F1196" s="606"/>
      <c r="G1196" s="1072"/>
      <c r="H1196" s="617"/>
      <c r="I1196" s="492"/>
      <c r="J1196" s="492"/>
      <c r="K1196" s="657"/>
      <c r="L1196" s="618"/>
      <c r="M1196" s="622"/>
      <c r="N1196" s="613"/>
      <c r="O1196" s="1073"/>
      <c r="P1196" s="610"/>
      <c r="Q1196" s="610"/>
      <c r="R1196" s="612">
        <f t="shared" si="378"/>
        <v>0</v>
      </c>
      <c r="S1196" s="613"/>
      <c r="T1196" s="612">
        <f t="shared" si="379"/>
        <v>0</v>
      </c>
      <c r="U1196" s="612">
        <f t="shared" si="380"/>
        <v>0</v>
      </c>
      <c r="V1196" s="613"/>
      <c r="W1196" s="982">
        <f t="shared" si="371"/>
        <v>0</v>
      </c>
      <c r="X1196" s="982">
        <f t="shared" si="372"/>
        <v>0</v>
      </c>
      <c r="Y1196" s="612">
        <f t="shared" si="391"/>
        <v>0</v>
      </c>
      <c r="Z1196" s="620"/>
      <c r="AA1196" s="124"/>
      <c r="AB1196" s="978"/>
      <c r="AC1196" s="1049"/>
      <c r="AD1196" s="71"/>
      <c r="AE1196" s="71"/>
      <c r="AF1196" s="71"/>
      <c r="AG1196" s="59"/>
    </row>
    <row r="1197" ht="13.5" customHeight="1">
      <c r="A1197" s="604" t="b">
        <v>0</v>
      </c>
      <c r="B1197" s="475"/>
      <c r="C1197" s="475"/>
      <c r="D1197" s="492"/>
      <c r="E1197" s="492"/>
      <c r="F1197" s="606"/>
      <c r="G1197" s="1072"/>
      <c r="H1197" s="617"/>
      <c r="I1197" s="492"/>
      <c r="J1197" s="492"/>
      <c r="K1197" s="657"/>
      <c r="L1197" s="618"/>
      <c r="M1197" s="622"/>
      <c r="N1197" s="613"/>
      <c r="O1197" s="1073"/>
      <c r="P1197" s="610"/>
      <c r="Q1197" s="610"/>
      <c r="R1197" s="612">
        <f t="shared" si="378"/>
        <v>0</v>
      </c>
      <c r="S1197" s="613"/>
      <c r="T1197" s="612">
        <f t="shared" si="379"/>
        <v>0</v>
      </c>
      <c r="U1197" s="612">
        <f t="shared" si="380"/>
        <v>0</v>
      </c>
      <c r="V1197" s="613"/>
      <c r="W1197" s="982">
        <f t="shared" si="371"/>
        <v>0</v>
      </c>
      <c r="X1197" s="982">
        <f t="shared" si="372"/>
        <v>0</v>
      </c>
      <c r="Y1197" s="612">
        <f t="shared" si="391"/>
        <v>0</v>
      </c>
      <c r="Z1197" s="620"/>
      <c r="AA1197" s="124"/>
      <c r="AB1197" s="978"/>
      <c r="AC1197" s="1049"/>
      <c r="AD1197" s="71"/>
      <c r="AE1197" s="71"/>
      <c r="AF1197" s="71"/>
      <c r="AG1197" s="59"/>
    </row>
    <row r="1198" ht="13.5" customHeight="1">
      <c r="A1198" s="604" t="b">
        <v>0</v>
      </c>
      <c r="B1198" s="475"/>
      <c r="C1198" s="475"/>
      <c r="D1198" s="492"/>
      <c r="E1198" s="492"/>
      <c r="F1198" s="606"/>
      <c r="G1198" s="1072"/>
      <c r="H1198" s="617"/>
      <c r="I1198" s="492"/>
      <c r="J1198" s="492"/>
      <c r="K1198" s="657"/>
      <c r="L1198" s="618"/>
      <c r="M1198" s="622"/>
      <c r="N1198" s="613"/>
      <c r="O1198" s="1073"/>
      <c r="P1198" s="610"/>
      <c r="Q1198" s="610"/>
      <c r="R1198" s="612">
        <f t="shared" si="378"/>
        <v>0</v>
      </c>
      <c r="S1198" s="613"/>
      <c r="T1198" s="612">
        <f t="shared" si="379"/>
        <v>0</v>
      </c>
      <c r="U1198" s="612">
        <f t="shared" si="380"/>
        <v>0</v>
      </c>
      <c r="V1198" s="613"/>
      <c r="W1198" s="982">
        <f t="shared" si="371"/>
        <v>0</v>
      </c>
      <c r="X1198" s="982">
        <f t="shared" si="372"/>
        <v>0</v>
      </c>
      <c r="Y1198" s="612">
        <f t="shared" si="391"/>
        <v>0</v>
      </c>
      <c r="Z1198" s="620"/>
      <c r="AA1198" s="124"/>
      <c r="AB1198" s="978"/>
      <c r="AC1198" s="1049"/>
      <c r="AD1198" s="71"/>
      <c r="AE1198" s="71"/>
      <c r="AF1198" s="71"/>
      <c r="AG1198" s="59"/>
    </row>
    <row r="1199" ht="13.5" customHeight="1">
      <c r="A1199" s="604" t="b">
        <v>0</v>
      </c>
      <c r="B1199" s="475"/>
      <c r="C1199" s="475"/>
      <c r="D1199" s="492"/>
      <c r="E1199" s="492"/>
      <c r="F1199" s="606"/>
      <c r="G1199" s="1072"/>
      <c r="H1199" s="617"/>
      <c r="I1199" s="492"/>
      <c r="J1199" s="492"/>
      <c r="K1199" s="657"/>
      <c r="L1199" s="618"/>
      <c r="M1199" s="622"/>
      <c r="N1199" s="613"/>
      <c r="O1199" s="1073"/>
      <c r="P1199" s="610"/>
      <c r="Q1199" s="610"/>
      <c r="R1199" s="612">
        <f t="shared" si="378"/>
        <v>0</v>
      </c>
      <c r="S1199" s="613"/>
      <c r="T1199" s="612">
        <f t="shared" si="379"/>
        <v>0</v>
      </c>
      <c r="U1199" s="612">
        <f t="shared" si="380"/>
        <v>0</v>
      </c>
      <c r="V1199" s="613"/>
      <c r="W1199" s="982">
        <f t="shared" si="371"/>
        <v>0</v>
      </c>
      <c r="X1199" s="982">
        <f t="shared" si="372"/>
        <v>0</v>
      </c>
      <c r="Y1199" s="612">
        <f t="shared" si="391"/>
        <v>0</v>
      </c>
      <c r="Z1199" s="620"/>
      <c r="AA1199" s="124"/>
      <c r="AB1199" s="978"/>
      <c r="AC1199" s="1049"/>
      <c r="AD1199" s="71"/>
      <c r="AE1199" s="71"/>
      <c r="AF1199" s="71"/>
      <c r="AG1199" s="59"/>
    </row>
    <row r="1200" ht="13.5" customHeight="1">
      <c r="A1200" s="604" t="b">
        <v>0</v>
      </c>
      <c r="B1200" s="475"/>
      <c r="C1200" s="475"/>
      <c r="D1200" s="492"/>
      <c r="E1200" s="492"/>
      <c r="F1200" s="606"/>
      <c r="G1200" s="1072"/>
      <c r="H1200" s="617"/>
      <c r="I1200" s="492"/>
      <c r="J1200" s="492"/>
      <c r="K1200" s="657"/>
      <c r="L1200" s="618"/>
      <c r="M1200" s="622"/>
      <c r="N1200" s="613"/>
      <c r="O1200" s="1073"/>
      <c r="P1200" s="610"/>
      <c r="Q1200" s="610"/>
      <c r="R1200" s="612">
        <f t="shared" si="378"/>
        <v>0</v>
      </c>
      <c r="S1200" s="613"/>
      <c r="T1200" s="612">
        <f t="shared" si="379"/>
        <v>0</v>
      </c>
      <c r="U1200" s="612">
        <f t="shared" si="380"/>
        <v>0</v>
      </c>
      <c r="V1200" s="613"/>
      <c r="W1200" s="982">
        <f t="shared" si="371"/>
        <v>0</v>
      </c>
      <c r="X1200" s="982">
        <f t="shared" si="372"/>
        <v>0</v>
      </c>
      <c r="Y1200" s="612">
        <f t="shared" si="391"/>
        <v>0</v>
      </c>
      <c r="Z1200" s="620"/>
      <c r="AA1200" s="124"/>
      <c r="AB1200" s="978"/>
      <c r="AC1200" s="1049"/>
      <c r="AD1200" s="71"/>
      <c r="AE1200" s="71"/>
      <c r="AF1200" s="71"/>
      <c r="AG1200" s="59"/>
    </row>
    <row r="1201" ht="13.5" customHeight="1">
      <c r="A1201" s="604" t="b">
        <v>0</v>
      </c>
      <c r="B1201" s="475"/>
      <c r="C1201" s="475"/>
      <c r="D1201" s="492"/>
      <c r="E1201" s="492"/>
      <c r="F1201" s="606"/>
      <c r="G1201" s="1072"/>
      <c r="H1201" s="617"/>
      <c r="I1201" s="492"/>
      <c r="J1201" s="492"/>
      <c r="K1201" s="657"/>
      <c r="L1201" s="618"/>
      <c r="M1201" s="622"/>
      <c r="N1201" s="613"/>
      <c r="O1201" s="1073"/>
      <c r="P1201" s="610"/>
      <c r="Q1201" s="610"/>
      <c r="R1201" s="612">
        <f t="shared" si="378"/>
        <v>0</v>
      </c>
      <c r="S1201" s="613"/>
      <c r="T1201" s="612">
        <f t="shared" si="379"/>
        <v>0</v>
      </c>
      <c r="U1201" s="612">
        <f t="shared" si="380"/>
        <v>0</v>
      </c>
      <c r="V1201" s="613"/>
      <c r="W1201" s="982">
        <f t="shared" si="371"/>
        <v>0</v>
      </c>
      <c r="X1201" s="982">
        <f t="shared" si="372"/>
        <v>0</v>
      </c>
      <c r="Y1201" s="612">
        <f t="shared" si="391"/>
        <v>0</v>
      </c>
      <c r="Z1201" s="620"/>
      <c r="AA1201" s="124"/>
      <c r="AB1201" s="978"/>
      <c r="AC1201" s="1049"/>
      <c r="AD1201" s="71"/>
      <c r="AE1201" s="71"/>
      <c r="AF1201" s="71"/>
      <c r="AG1201" s="59"/>
    </row>
    <row r="1202" ht="13.5" customHeight="1">
      <c r="A1202" s="604" t="b">
        <v>0</v>
      </c>
      <c r="B1202" s="475"/>
      <c r="C1202" s="475"/>
      <c r="D1202" s="492"/>
      <c r="E1202" s="492"/>
      <c r="F1202" s="606"/>
      <c r="G1202" s="1072"/>
      <c r="H1202" s="617"/>
      <c r="I1202" s="492"/>
      <c r="J1202" s="492"/>
      <c r="K1202" s="657"/>
      <c r="L1202" s="618"/>
      <c r="M1202" s="622"/>
      <c r="N1202" s="613"/>
      <c r="O1202" s="1073"/>
      <c r="P1202" s="610"/>
      <c r="Q1202" s="610"/>
      <c r="R1202" s="612">
        <f t="shared" si="378"/>
        <v>0</v>
      </c>
      <c r="S1202" s="613"/>
      <c r="T1202" s="612">
        <f t="shared" si="379"/>
        <v>0</v>
      </c>
      <c r="U1202" s="612">
        <f t="shared" si="380"/>
        <v>0</v>
      </c>
      <c r="V1202" s="613"/>
      <c r="W1202" s="982">
        <f t="shared" si="371"/>
        <v>0</v>
      </c>
      <c r="X1202" s="982">
        <f t="shared" si="372"/>
        <v>0</v>
      </c>
      <c r="Y1202" s="612">
        <f t="shared" si="391"/>
        <v>0</v>
      </c>
      <c r="Z1202" s="620"/>
      <c r="AA1202" s="124"/>
      <c r="AB1202" s="978"/>
      <c r="AC1202" s="1049"/>
      <c r="AD1202" s="71"/>
      <c r="AE1202" s="71"/>
      <c r="AF1202" s="71"/>
      <c r="AG1202" s="59"/>
    </row>
    <row r="1203" ht="13.5" customHeight="1">
      <c r="A1203" s="604" t="b">
        <v>0</v>
      </c>
      <c r="B1203" s="475"/>
      <c r="C1203" s="475"/>
      <c r="D1203" s="492"/>
      <c r="E1203" s="492"/>
      <c r="F1203" s="606"/>
      <c r="G1203" s="1072"/>
      <c r="H1203" s="617"/>
      <c r="I1203" s="492"/>
      <c r="J1203" s="492"/>
      <c r="K1203" s="657"/>
      <c r="L1203" s="618"/>
      <c r="M1203" s="622"/>
      <c r="N1203" s="613"/>
      <c r="O1203" s="1073"/>
      <c r="P1203" s="610"/>
      <c r="Q1203" s="610"/>
      <c r="R1203" s="612">
        <f t="shared" si="378"/>
        <v>0</v>
      </c>
      <c r="S1203" s="613"/>
      <c r="T1203" s="612">
        <f t="shared" si="379"/>
        <v>0</v>
      </c>
      <c r="U1203" s="612">
        <f t="shared" si="380"/>
        <v>0</v>
      </c>
      <c r="V1203" s="613"/>
      <c r="W1203" s="982">
        <f t="shared" si="371"/>
        <v>0</v>
      </c>
      <c r="X1203" s="982">
        <f t="shared" si="372"/>
        <v>0</v>
      </c>
      <c r="Y1203" s="612">
        <f t="shared" si="391"/>
        <v>0</v>
      </c>
      <c r="Z1203" s="620"/>
      <c r="AA1203" s="124"/>
      <c r="AB1203" s="978"/>
      <c r="AC1203" s="1049"/>
      <c r="AD1203" s="71"/>
      <c r="AE1203" s="71"/>
      <c r="AF1203" s="71"/>
      <c r="AG1203" s="59"/>
    </row>
    <row r="1204" ht="13.5" customHeight="1">
      <c r="A1204" s="604" t="b">
        <v>0</v>
      </c>
      <c r="B1204" s="475"/>
      <c r="C1204" s="475"/>
      <c r="D1204" s="492"/>
      <c r="E1204" s="492"/>
      <c r="F1204" s="606"/>
      <c r="G1204" s="1072"/>
      <c r="H1204" s="617"/>
      <c r="I1204" s="492"/>
      <c r="J1204" s="492"/>
      <c r="K1204" s="657"/>
      <c r="L1204" s="618"/>
      <c r="M1204" s="622"/>
      <c r="N1204" s="613"/>
      <c r="O1204" s="1073"/>
      <c r="P1204" s="610"/>
      <c r="Q1204" s="610"/>
      <c r="R1204" s="612">
        <f t="shared" si="378"/>
        <v>0</v>
      </c>
      <c r="S1204" s="613"/>
      <c r="T1204" s="612">
        <f t="shared" si="379"/>
        <v>0</v>
      </c>
      <c r="U1204" s="612">
        <f t="shared" si="380"/>
        <v>0</v>
      </c>
      <c r="V1204" s="613"/>
      <c r="W1204" s="982">
        <f t="shared" si="371"/>
        <v>0</v>
      </c>
      <c r="X1204" s="982">
        <f t="shared" si="372"/>
        <v>0</v>
      </c>
      <c r="Y1204" s="612">
        <f t="shared" si="391"/>
        <v>0</v>
      </c>
      <c r="Z1204" s="620"/>
      <c r="AA1204" s="124"/>
      <c r="AB1204" s="978"/>
      <c r="AC1204" s="1049"/>
      <c r="AD1204" s="71"/>
      <c r="AE1204" s="71"/>
      <c r="AF1204" s="71"/>
      <c r="AG1204" s="59"/>
    </row>
    <row r="1205" ht="13.5" customHeight="1">
      <c r="A1205" s="604" t="b">
        <v>0</v>
      </c>
      <c r="B1205" s="475"/>
      <c r="C1205" s="475"/>
      <c r="D1205" s="492"/>
      <c r="E1205" s="492"/>
      <c r="F1205" s="606"/>
      <c r="G1205" s="1072"/>
      <c r="H1205" s="617"/>
      <c r="I1205" s="492"/>
      <c r="J1205" s="492"/>
      <c r="K1205" s="657"/>
      <c r="L1205" s="618"/>
      <c r="M1205" s="622"/>
      <c r="N1205" s="613"/>
      <c r="O1205" s="1073"/>
      <c r="P1205" s="610"/>
      <c r="Q1205" s="610"/>
      <c r="R1205" s="612">
        <f t="shared" si="378"/>
        <v>0</v>
      </c>
      <c r="S1205" s="613"/>
      <c r="T1205" s="612">
        <f t="shared" si="379"/>
        <v>0</v>
      </c>
      <c r="U1205" s="612">
        <f t="shared" si="380"/>
        <v>0</v>
      </c>
      <c r="V1205" s="613"/>
      <c r="W1205" s="982">
        <f t="shared" si="371"/>
        <v>0</v>
      </c>
      <c r="X1205" s="982">
        <f t="shared" si="372"/>
        <v>0</v>
      </c>
      <c r="Y1205" s="612">
        <f t="shared" si="391"/>
        <v>0</v>
      </c>
      <c r="Z1205" s="620"/>
      <c r="AA1205" s="124"/>
      <c r="AB1205" s="978"/>
      <c r="AC1205" s="1049"/>
      <c r="AD1205" s="71"/>
      <c r="AE1205" s="71"/>
      <c r="AF1205" s="71"/>
      <c r="AG1205" s="59"/>
    </row>
    <row r="1206" ht="13.5" customHeight="1">
      <c r="A1206" s="604" t="b">
        <v>0</v>
      </c>
      <c r="B1206" s="475"/>
      <c r="C1206" s="475"/>
      <c r="D1206" s="492"/>
      <c r="E1206" s="492"/>
      <c r="F1206" s="606"/>
      <c r="G1206" s="1072"/>
      <c r="H1206" s="617"/>
      <c r="I1206" s="492"/>
      <c r="J1206" s="492"/>
      <c r="K1206" s="657"/>
      <c r="L1206" s="618"/>
      <c r="M1206" s="622"/>
      <c r="N1206" s="613"/>
      <c r="O1206" s="1073"/>
      <c r="P1206" s="610"/>
      <c r="Q1206" s="610"/>
      <c r="R1206" s="612">
        <f t="shared" si="378"/>
        <v>0</v>
      </c>
      <c r="S1206" s="613"/>
      <c r="T1206" s="612">
        <f t="shared" si="379"/>
        <v>0</v>
      </c>
      <c r="U1206" s="612">
        <f t="shared" si="380"/>
        <v>0</v>
      </c>
      <c r="V1206" s="613"/>
      <c r="W1206" s="982">
        <f t="shared" si="371"/>
        <v>0</v>
      </c>
      <c r="X1206" s="982">
        <f t="shared" si="372"/>
        <v>0</v>
      </c>
      <c r="Y1206" s="612">
        <f t="shared" si="391"/>
        <v>0</v>
      </c>
      <c r="Z1206" s="620"/>
      <c r="AA1206" s="124"/>
      <c r="AB1206" s="978"/>
      <c r="AC1206" s="1049"/>
      <c r="AD1206" s="71"/>
      <c r="AE1206" s="71"/>
      <c r="AF1206" s="71"/>
      <c r="AG1206" s="59"/>
    </row>
    <row r="1207" ht="13.5" customHeight="1">
      <c r="A1207" s="604" t="b">
        <v>0</v>
      </c>
      <c r="B1207" s="475"/>
      <c r="C1207" s="475"/>
      <c r="D1207" s="492"/>
      <c r="E1207" s="492"/>
      <c r="F1207" s="606"/>
      <c r="G1207" s="1072"/>
      <c r="H1207" s="617"/>
      <c r="I1207" s="492"/>
      <c r="J1207" s="492"/>
      <c r="K1207" s="657"/>
      <c r="L1207" s="618"/>
      <c r="M1207" s="622"/>
      <c r="N1207" s="613"/>
      <c r="O1207" s="1073"/>
      <c r="P1207" s="610"/>
      <c r="Q1207" s="610"/>
      <c r="R1207" s="612">
        <f t="shared" si="378"/>
        <v>0</v>
      </c>
      <c r="S1207" s="613"/>
      <c r="T1207" s="612">
        <f t="shared" si="379"/>
        <v>0</v>
      </c>
      <c r="U1207" s="612">
        <f t="shared" si="380"/>
        <v>0</v>
      </c>
      <c r="V1207" s="613"/>
      <c r="W1207" s="982">
        <f t="shared" si="371"/>
        <v>0</v>
      </c>
      <c r="X1207" s="982">
        <f t="shared" si="372"/>
        <v>0</v>
      </c>
      <c r="Y1207" s="612">
        <f t="shared" si="391"/>
        <v>0</v>
      </c>
      <c r="Z1207" s="620"/>
      <c r="AA1207" s="124"/>
      <c r="AB1207" s="978"/>
      <c r="AC1207" s="1049"/>
      <c r="AD1207" s="71"/>
      <c r="AE1207" s="71"/>
      <c r="AF1207" s="71"/>
      <c r="AG1207" s="59"/>
    </row>
    <row r="1208" ht="13.5" customHeight="1">
      <c r="A1208" s="604" t="b">
        <v>0</v>
      </c>
      <c r="B1208" s="475"/>
      <c r="C1208" s="475"/>
      <c r="D1208" s="492"/>
      <c r="E1208" s="492"/>
      <c r="F1208" s="606"/>
      <c r="G1208" s="1072"/>
      <c r="H1208" s="617"/>
      <c r="I1208" s="492"/>
      <c r="J1208" s="492"/>
      <c r="K1208" s="657"/>
      <c r="L1208" s="618"/>
      <c r="M1208" s="622"/>
      <c r="N1208" s="613"/>
      <c r="O1208" s="1073"/>
      <c r="P1208" s="610"/>
      <c r="Q1208" s="610"/>
      <c r="R1208" s="612">
        <f t="shared" si="378"/>
        <v>0</v>
      </c>
      <c r="S1208" s="613"/>
      <c r="T1208" s="612">
        <f t="shared" si="379"/>
        <v>0</v>
      </c>
      <c r="U1208" s="612">
        <f t="shared" si="380"/>
        <v>0</v>
      </c>
      <c r="V1208" s="613"/>
      <c r="W1208" s="982">
        <f t="shared" si="371"/>
        <v>0</v>
      </c>
      <c r="X1208" s="982">
        <f t="shared" si="372"/>
        <v>0</v>
      </c>
      <c r="Y1208" s="612">
        <f t="shared" si="391"/>
        <v>0</v>
      </c>
      <c r="Z1208" s="620"/>
      <c r="AA1208" s="124"/>
      <c r="AB1208" s="978"/>
      <c r="AC1208" s="1049"/>
      <c r="AD1208" s="71"/>
      <c r="AE1208" s="71"/>
      <c r="AF1208" s="71"/>
      <c r="AG1208" s="59"/>
    </row>
    <row r="1209" ht="13.5" customHeight="1">
      <c r="A1209" s="604" t="b">
        <v>0</v>
      </c>
      <c r="B1209" s="475"/>
      <c r="C1209" s="475"/>
      <c r="D1209" s="492"/>
      <c r="E1209" s="492"/>
      <c r="F1209" s="606"/>
      <c r="G1209" s="1072"/>
      <c r="H1209" s="617"/>
      <c r="I1209" s="492"/>
      <c r="J1209" s="492"/>
      <c r="K1209" s="657"/>
      <c r="L1209" s="618"/>
      <c r="M1209" s="622"/>
      <c r="N1209" s="613"/>
      <c r="O1209" s="1073"/>
      <c r="P1209" s="610"/>
      <c r="Q1209" s="610"/>
      <c r="R1209" s="612">
        <f t="shared" si="378"/>
        <v>0</v>
      </c>
      <c r="S1209" s="613"/>
      <c r="T1209" s="612">
        <f t="shared" si="379"/>
        <v>0</v>
      </c>
      <c r="U1209" s="612">
        <f t="shared" si="380"/>
        <v>0</v>
      </c>
      <c r="V1209" s="613"/>
      <c r="W1209" s="982">
        <f t="shared" si="371"/>
        <v>0</v>
      </c>
      <c r="X1209" s="982">
        <f t="shared" si="372"/>
        <v>0</v>
      </c>
      <c r="Y1209" s="612">
        <f t="shared" si="391"/>
        <v>0</v>
      </c>
      <c r="Z1209" s="620"/>
      <c r="AA1209" s="124"/>
      <c r="AB1209" s="978"/>
      <c r="AC1209" s="1049"/>
      <c r="AD1209" s="71"/>
      <c r="AE1209" s="71"/>
      <c r="AF1209" s="71"/>
      <c r="AG1209" s="59"/>
    </row>
    <row r="1210" ht="13.5" customHeight="1">
      <c r="A1210" s="604" t="b">
        <v>0</v>
      </c>
      <c r="B1210" s="475"/>
      <c r="C1210" s="475"/>
      <c r="D1210" s="492"/>
      <c r="E1210" s="492"/>
      <c r="F1210" s="606"/>
      <c r="G1210" s="1072"/>
      <c r="H1210" s="617"/>
      <c r="I1210" s="492"/>
      <c r="J1210" s="492"/>
      <c r="K1210" s="657"/>
      <c r="L1210" s="618"/>
      <c r="M1210" s="622"/>
      <c r="N1210" s="613"/>
      <c r="O1210" s="1073"/>
      <c r="P1210" s="610"/>
      <c r="Q1210" s="610"/>
      <c r="R1210" s="612">
        <f t="shared" si="378"/>
        <v>0</v>
      </c>
      <c r="S1210" s="613"/>
      <c r="T1210" s="612">
        <f t="shared" si="379"/>
        <v>0</v>
      </c>
      <c r="U1210" s="612">
        <f t="shared" si="380"/>
        <v>0</v>
      </c>
      <c r="V1210" s="613"/>
      <c r="W1210" s="982">
        <f t="shared" si="371"/>
        <v>0</v>
      </c>
      <c r="X1210" s="982">
        <f t="shared" si="372"/>
        <v>0</v>
      </c>
      <c r="Y1210" s="612">
        <f t="shared" si="391"/>
        <v>0</v>
      </c>
      <c r="Z1210" s="620"/>
      <c r="AA1210" s="124"/>
      <c r="AB1210" s="978"/>
      <c r="AC1210" s="1049"/>
      <c r="AD1210" s="71"/>
      <c r="AE1210" s="71"/>
      <c r="AF1210" s="71"/>
      <c r="AG1210" s="59"/>
    </row>
    <row r="1211" ht="13.5" customHeight="1">
      <c r="A1211" s="604" t="b">
        <v>0</v>
      </c>
      <c r="B1211" s="475"/>
      <c r="C1211" s="475"/>
      <c r="D1211" s="492"/>
      <c r="E1211" s="492"/>
      <c r="F1211" s="606"/>
      <c r="G1211" s="1072"/>
      <c r="H1211" s="617"/>
      <c r="I1211" s="492"/>
      <c r="J1211" s="492"/>
      <c r="K1211" s="657"/>
      <c r="L1211" s="618"/>
      <c r="M1211" s="622"/>
      <c r="N1211" s="613"/>
      <c r="O1211" s="1073"/>
      <c r="P1211" s="610"/>
      <c r="Q1211" s="610"/>
      <c r="R1211" s="612">
        <f t="shared" si="378"/>
        <v>0</v>
      </c>
      <c r="S1211" s="613"/>
      <c r="T1211" s="612">
        <f t="shared" si="379"/>
        <v>0</v>
      </c>
      <c r="U1211" s="612">
        <f t="shared" si="380"/>
        <v>0</v>
      </c>
      <c r="V1211" s="613"/>
      <c r="W1211" s="982">
        <f t="shared" si="371"/>
        <v>0</v>
      </c>
      <c r="X1211" s="982">
        <f t="shared" si="372"/>
        <v>0</v>
      </c>
      <c r="Y1211" s="612">
        <f t="shared" si="391"/>
        <v>0</v>
      </c>
      <c r="Z1211" s="620"/>
      <c r="AA1211" s="124"/>
      <c r="AB1211" s="978"/>
      <c r="AC1211" s="1049"/>
      <c r="AD1211" s="71"/>
      <c r="AE1211" s="71"/>
      <c r="AF1211" s="71"/>
      <c r="AG1211" s="59"/>
    </row>
    <row r="1212" ht="13.5" customHeight="1">
      <c r="A1212" s="604" t="b">
        <v>0</v>
      </c>
      <c r="B1212" s="475"/>
      <c r="C1212" s="475"/>
      <c r="D1212" s="492"/>
      <c r="E1212" s="492"/>
      <c r="F1212" s="606"/>
      <c r="G1212" s="1072"/>
      <c r="H1212" s="617"/>
      <c r="I1212" s="492"/>
      <c r="J1212" s="492"/>
      <c r="K1212" s="657"/>
      <c r="L1212" s="618"/>
      <c r="M1212" s="622"/>
      <c r="N1212" s="613"/>
      <c r="O1212" s="1073"/>
      <c r="P1212" s="610"/>
      <c r="Q1212" s="610"/>
      <c r="R1212" s="612">
        <f t="shared" si="378"/>
        <v>0</v>
      </c>
      <c r="S1212" s="613"/>
      <c r="T1212" s="612">
        <f t="shared" si="379"/>
        <v>0</v>
      </c>
      <c r="U1212" s="612">
        <f t="shared" si="380"/>
        <v>0</v>
      </c>
      <c r="V1212" s="613"/>
      <c r="W1212" s="982">
        <f t="shared" si="371"/>
        <v>0</v>
      </c>
      <c r="X1212" s="982">
        <f t="shared" si="372"/>
        <v>0</v>
      </c>
      <c r="Y1212" s="612">
        <f t="shared" si="391"/>
        <v>0</v>
      </c>
      <c r="Z1212" s="620"/>
      <c r="AA1212" s="124"/>
      <c r="AB1212" s="978"/>
      <c r="AC1212" s="1049"/>
      <c r="AD1212" s="71"/>
      <c r="AE1212" s="71"/>
      <c r="AF1212" s="71"/>
      <c r="AG1212" s="59"/>
    </row>
    <row r="1213" ht="13.5" customHeight="1">
      <c r="A1213" s="604" t="b">
        <v>0</v>
      </c>
      <c r="B1213" s="475"/>
      <c r="C1213" s="475"/>
      <c r="D1213" s="492"/>
      <c r="E1213" s="492"/>
      <c r="F1213" s="606"/>
      <c r="G1213" s="1072"/>
      <c r="H1213" s="617"/>
      <c r="I1213" s="492"/>
      <c r="J1213" s="492"/>
      <c r="K1213" s="657"/>
      <c r="L1213" s="618"/>
      <c r="M1213" s="622"/>
      <c r="N1213" s="613"/>
      <c r="O1213" s="1073"/>
      <c r="P1213" s="610"/>
      <c r="Q1213" s="610"/>
      <c r="R1213" s="612">
        <f t="shared" si="378"/>
        <v>0</v>
      </c>
      <c r="S1213" s="613"/>
      <c r="T1213" s="612">
        <f t="shared" si="379"/>
        <v>0</v>
      </c>
      <c r="U1213" s="612">
        <f t="shared" si="380"/>
        <v>0</v>
      </c>
      <c r="V1213" s="613"/>
      <c r="W1213" s="982">
        <f t="shared" si="371"/>
        <v>0</v>
      </c>
      <c r="X1213" s="982">
        <f t="shared" si="372"/>
        <v>0</v>
      </c>
      <c r="Y1213" s="612">
        <f t="shared" si="391"/>
        <v>0</v>
      </c>
      <c r="Z1213" s="620"/>
      <c r="AA1213" s="124"/>
      <c r="AB1213" s="978"/>
      <c r="AC1213" s="1049"/>
      <c r="AD1213" s="71"/>
      <c r="AE1213" s="71"/>
      <c r="AF1213" s="71"/>
      <c r="AG1213" s="59"/>
    </row>
    <row r="1214" ht="13.5" customHeight="1">
      <c r="A1214" s="604" t="b">
        <v>0</v>
      </c>
      <c r="B1214" s="475"/>
      <c r="C1214" s="475"/>
      <c r="D1214" s="492"/>
      <c r="E1214" s="492"/>
      <c r="F1214" s="606"/>
      <c r="G1214" s="1072"/>
      <c r="H1214" s="617"/>
      <c r="I1214" s="492"/>
      <c r="J1214" s="492"/>
      <c r="K1214" s="657"/>
      <c r="L1214" s="618"/>
      <c r="M1214" s="622"/>
      <c r="N1214" s="613"/>
      <c r="O1214" s="1073"/>
      <c r="P1214" s="610"/>
      <c r="Q1214" s="610"/>
      <c r="R1214" s="612">
        <f t="shared" si="378"/>
        <v>0</v>
      </c>
      <c r="S1214" s="613"/>
      <c r="T1214" s="612">
        <f t="shared" si="379"/>
        <v>0</v>
      </c>
      <c r="U1214" s="612">
        <f t="shared" si="380"/>
        <v>0</v>
      </c>
      <c r="V1214" s="613"/>
      <c r="W1214" s="982">
        <f t="shared" si="371"/>
        <v>0</v>
      </c>
      <c r="X1214" s="982">
        <f t="shared" si="372"/>
        <v>0</v>
      </c>
      <c r="Y1214" s="612">
        <f t="shared" si="391"/>
        <v>0</v>
      </c>
      <c r="Z1214" s="620"/>
      <c r="AA1214" s="124"/>
      <c r="AB1214" s="978"/>
      <c r="AC1214" s="1049"/>
      <c r="AD1214" s="71"/>
      <c r="AE1214" s="71"/>
      <c r="AF1214" s="71"/>
      <c r="AG1214" s="59"/>
    </row>
    <row r="1215" ht="13.5" customHeight="1">
      <c r="A1215" s="604" t="b">
        <v>0</v>
      </c>
      <c r="B1215" s="475"/>
      <c r="C1215" s="475"/>
      <c r="D1215" s="492"/>
      <c r="E1215" s="492"/>
      <c r="F1215" s="606"/>
      <c r="G1215" s="1072"/>
      <c r="H1215" s="617"/>
      <c r="I1215" s="492"/>
      <c r="J1215" s="492"/>
      <c r="K1215" s="657"/>
      <c r="L1215" s="618"/>
      <c r="M1215" s="622"/>
      <c r="N1215" s="613"/>
      <c r="O1215" s="1073"/>
      <c r="P1215" s="610"/>
      <c r="Q1215" s="610"/>
      <c r="R1215" s="612">
        <f t="shared" si="378"/>
        <v>0</v>
      </c>
      <c r="S1215" s="613"/>
      <c r="T1215" s="612">
        <f t="shared" si="379"/>
        <v>0</v>
      </c>
      <c r="U1215" s="612">
        <f t="shared" si="380"/>
        <v>0</v>
      </c>
      <c r="V1215" s="613"/>
      <c r="W1215" s="982">
        <f t="shared" si="371"/>
        <v>0</v>
      </c>
      <c r="X1215" s="982">
        <f t="shared" si="372"/>
        <v>0</v>
      </c>
      <c r="Y1215" s="612">
        <f t="shared" si="391"/>
        <v>0</v>
      </c>
      <c r="Z1215" s="620"/>
      <c r="AA1215" s="124"/>
      <c r="AB1215" s="978"/>
      <c r="AC1215" s="1049"/>
      <c r="AD1215" s="71"/>
      <c r="AE1215" s="71"/>
      <c r="AF1215" s="71"/>
      <c r="AG1215" s="59"/>
    </row>
    <row r="1216" ht="13.5" customHeight="1">
      <c r="A1216" s="604" t="b">
        <v>0</v>
      </c>
      <c r="B1216" s="475"/>
      <c r="C1216" s="475"/>
      <c r="D1216" s="492"/>
      <c r="E1216" s="492"/>
      <c r="F1216" s="606"/>
      <c r="G1216" s="1072"/>
      <c r="H1216" s="617"/>
      <c r="I1216" s="492"/>
      <c r="J1216" s="492"/>
      <c r="K1216" s="657"/>
      <c r="L1216" s="618"/>
      <c r="M1216" s="622"/>
      <c r="N1216" s="613"/>
      <c r="O1216" s="1073"/>
      <c r="P1216" s="610"/>
      <c r="Q1216" s="610"/>
      <c r="R1216" s="612">
        <f t="shared" si="378"/>
        <v>0</v>
      </c>
      <c r="S1216" s="613"/>
      <c r="T1216" s="612">
        <f t="shared" si="379"/>
        <v>0</v>
      </c>
      <c r="U1216" s="612">
        <f t="shared" si="380"/>
        <v>0</v>
      </c>
      <c r="V1216" s="613"/>
      <c r="W1216" s="982">
        <f t="shared" si="371"/>
        <v>0</v>
      </c>
      <c r="X1216" s="982">
        <f t="shared" si="372"/>
        <v>0</v>
      </c>
      <c r="Y1216" s="612">
        <f t="shared" si="391"/>
        <v>0</v>
      </c>
      <c r="Z1216" s="620"/>
      <c r="AA1216" s="124"/>
      <c r="AB1216" s="978"/>
      <c r="AC1216" s="1049"/>
      <c r="AD1216" s="71"/>
      <c r="AE1216" s="71"/>
      <c r="AF1216" s="71"/>
      <c r="AG1216" s="59"/>
    </row>
    <row r="1217" ht="13.5" customHeight="1">
      <c r="A1217" s="604" t="b">
        <v>0</v>
      </c>
      <c r="B1217" s="475"/>
      <c r="C1217" s="475"/>
      <c r="D1217" s="492"/>
      <c r="E1217" s="492"/>
      <c r="F1217" s="606"/>
      <c r="G1217" s="1072"/>
      <c r="H1217" s="617"/>
      <c r="I1217" s="492"/>
      <c r="J1217" s="492"/>
      <c r="K1217" s="657"/>
      <c r="L1217" s="618"/>
      <c r="M1217" s="622"/>
      <c r="N1217" s="613"/>
      <c r="O1217" s="1073"/>
      <c r="P1217" s="610"/>
      <c r="Q1217" s="610"/>
      <c r="R1217" s="612">
        <f t="shared" si="378"/>
        <v>0</v>
      </c>
      <c r="S1217" s="613"/>
      <c r="T1217" s="612">
        <f t="shared" si="379"/>
        <v>0</v>
      </c>
      <c r="U1217" s="612">
        <f t="shared" si="380"/>
        <v>0</v>
      </c>
      <c r="V1217" s="613"/>
      <c r="W1217" s="982">
        <f t="shared" si="371"/>
        <v>0</v>
      </c>
      <c r="X1217" s="982">
        <f t="shared" si="372"/>
        <v>0</v>
      </c>
      <c r="Y1217" s="612">
        <f t="shared" si="391"/>
        <v>0</v>
      </c>
      <c r="Z1217" s="620"/>
      <c r="AA1217" s="124"/>
      <c r="AB1217" s="978"/>
      <c r="AC1217" s="1049"/>
      <c r="AD1217" s="71"/>
      <c r="AE1217" s="71"/>
      <c r="AF1217" s="71"/>
      <c r="AG1217" s="59"/>
    </row>
    <row r="1218" ht="13.5" customHeight="1">
      <c r="A1218" s="604" t="b">
        <v>0</v>
      </c>
      <c r="B1218" s="475"/>
      <c r="C1218" s="475"/>
      <c r="D1218" s="492"/>
      <c r="E1218" s="492"/>
      <c r="F1218" s="606"/>
      <c r="G1218" s="1072"/>
      <c r="H1218" s="617"/>
      <c r="I1218" s="492"/>
      <c r="J1218" s="492"/>
      <c r="K1218" s="657"/>
      <c r="L1218" s="618"/>
      <c r="M1218" s="622"/>
      <c r="N1218" s="613"/>
      <c r="O1218" s="1073"/>
      <c r="P1218" s="610"/>
      <c r="Q1218" s="610"/>
      <c r="R1218" s="612">
        <f t="shared" si="378"/>
        <v>0</v>
      </c>
      <c r="S1218" s="613"/>
      <c r="T1218" s="612">
        <f t="shared" si="379"/>
        <v>0</v>
      </c>
      <c r="U1218" s="612">
        <f t="shared" si="380"/>
        <v>0</v>
      </c>
      <c r="V1218" s="613"/>
      <c r="W1218" s="982">
        <f t="shared" si="371"/>
        <v>0</v>
      </c>
      <c r="X1218" s="982">
        <f t="shared" si="372"/>
        <v>0</v>
      </c>
      <c r="Y1218" s="612">
        <f t="shared" si="391"/>
        <v>0</v>
      </c>
      <c r="Z1218" s="620"/>
      <c r="AA1218" s="124"/>
      <c r="AB1218" s="978"/>
      <c r="AC1218" s="1049"/>
      <c r="AD1218" s="71"/>
      <c r="AE1218" s="71"/>
      <c r="AF1218" s="71"/>
      <c r="AG1218" s="59"/>
    </row>
    <row r="1219" ht="13.5" customHeight="1">
      <c r="A1219" s="604" t="b">
        <v>0</v>
      </c>
      <c r="B1219" s="475"/>
      <c r="C1219" s="475"/>
      <c r="D1219" s="492"/>
      <c r="E1219" s="492"/>
      <c r="F1219" s="606"/>
      <c r="G1219" s="1072"/>
      <c r="H1219" s="617"/>
      <c r="I1219" s="492"/>
      <c r="J1219" s="492"/>
      <c r="K1219" s="657"/>
      <c r="L1219" s="618"/>
      <c r="M1219" s="622"/>
      <c r="N1219" s="613"/>
      <c r="O1219" s="1073"/>
      <c r="P1219" s="610"/>
      <c r="Q1219" s="610"/>
      <c r="R1219" s="612">
        <f t="shared" si="378"/>
        <v>0</v>
      </c>
      <c r="S1219" s="613"/>
      <c r="T1219" s="612">
        <f t="shared" si="379"/>
        <v>0</v>
      </c>
      <c r="U1219" s="612">
        <f t="shared" si="380"/>
        <v>0</v>
      </c>
      <c r="V1219" s="613"/>
      <c r="W1219" s="982">
        <f t="shared" si="371"/>
        <v>0</v>
      </c>
      <c r="X1219" s="982">
        <f t="shared" si="372"/>
        <v>0</v>
      </c>
      <c r="Y1219" s="612">
        <f t="shared" si="391"/>
        <v>0</v>
      </c>
      <c r="Z1219" s="620"/>
      <c r="AA1219" s="124"/>
      <c r="AB1219" s="978"/>
      <c r="AC1219" s="1049"/>
      <c r="AD1219" s="71"/>
      <c r="AE1219" s="71"/>
      <c r="AF1219" s="71"/>
      <c r="AG1219" s="59"/>
    </row>
    <row r="1220" ht="13.5" customHeight="1">
      <c r="A1220" s="604" t="b">
        <v>0</v>
      </c>
      <c r="B1220" s="475"/>
      <c r="C1220" s="475"/>
      <c r="D1220" s="492"/>
      <c r="E1220" s="492"/>
      <c r="F1220" s="606"/>
      <c r="G1220" s="1072"/>
      <c r="H1220" s="617"/>
      <c r="I1220" s="492"/>
      <c r="J1220" s="492"/>
      <c r="K1220" s="657"/>
      <c r="L1220" s="618"/>
      <c r="M1220" s="622"/>
      <c r="N1220" s="613"/>
      <c r="O1220" s="1073"/>
      <c r="P1220" s="610"/>
      <c r="Q1220" s="610"/>
      <c r="R1220" s="612">
        <f t="shared" si="378"/>
        <v>0</v>
      </c>
      <c r="S1220" s="613"/>
      <c r="T1220" s="612">
        <f t="shared" si="379"/>
        <v>0</v>
      </c>
      <c r="U1220" s="612">
        <f t="shared" si="380"/>
        <v>0</v>
      </c>
      <c r="V1220" s="613"/>
      <c r="W1220" s="982">
        <f t="shared" si="371"/>
        <v>0</v>
      </c>
      <c r="X1220" s="982">
        <f t="shared" si="372"/>
        <v>0</v>
      </c>
      <c r="Y1220" s="612">
        <f t="shared" si="391"/>
        <v>0</v>
      </c>
      <c r="Z1220" s="620"/>
      <c r="AA1220" s="124"/>
      <c r="AB1220" s="978"/>
      <c r="AC1220" s="1049"/>
      <c r="AD1220" s="71"/>
      <c r="AE1220" s="71"/>
      <c r="AF1220" s="71"/>
      <c r="AG1220" s="59"/>
    </row>
    <row r="1221" ht="13.5" customHeight="1">
      <c r="A1221" s="604" t="b">
        <v>0</v>
      </c>
      <c r="B1221" s="475"/>
      <c r="C1221" s="475"/>
      <c r="D1221" s="492"/>
      <c r="E1221" s="492"/>
      <c r="F1221" s="606"/>
      <c r="G1221" s="1072"/>
      <c r="H1221" s="617"/>
      <c r="I1221" s="492"/>
      <c r="J1221" s="492"/>
      <c r="K1221" s="657"/>
      <c r="L1221" s="618"/>
      <c r="M1221" s="622"/>
      <c r="N1221" s="613"/>
      <c r="O1221" s="1073"/>
      <c r="P1221" s="610"/>
      <c r="Q1221" s="610"/>
      <c r="R1221" s="612">
        <f t="shared" si="378"/>
        <v>0</v>
      </c>
      <c r="S1221" s="613"/>
      <c r="T1221" s="612">
        <f t="shared" si="379"/>
        <v>0</v>
      </c>
      <c r="U1221" s="612">
        <f t="shared" si="380"/>
        <v>0</v>
      </c>
      <c r="V1221" s="613"/>
      <c r="W1221" s="982">
        <f t="shared" si="371"/>
        <v>0</v>
      </c>
      <c r="X1221" s="982">
        <f t="shared" si="372"/>
        <v>0</v>
      </c>
      <c r="Y1221" s="612">
        <f t="shared" si="391"/>
        <v>0</v>
      </c>
      <c r="Z1221" s="620"/>
      <c r="AA1221" s="124"/>
      <c r="AB1221" s="978"/>
      <c r="AC1221" s="1049"/>
      <c r="AD1221" s="71"/>
      <c r="AE1221" s="71"/>
      <c r="AF1221" s="71"/>
      <c r="AG1221" s="59"/>
    </row>
    <row r="1222" ht="13.5" customHeight="1">
      <c r="A1222" s="604" t="b">
        <v>0</v>
      </c>
      <c r="B1222" s="475"/>
      <c r="C1222" s="475"/>
      <c r="D1222" s="492"/>
      <c r="E1222" s="492"/>
      <c r="F1222" s="606"/>
      <c r="G1222" s="1072"/>
      <c r="H1222" s="617"/>
      <c r="I1222" s="492"/>
      <c r="J1222" s="492"/>
      <c r="K1222" s="657"/>
      <c r="L1222" s="618"/>
      <c r="M1222" s="622"/>
      <c r="N1222" s="613"/>
      <c r="O1222" s="1073"/>
      <c r="P1222" s="610"/>
      <c r="Q1222" s="610"/>
      <c r="R1222" s="612">
        <f t="shared" si="378"/>
        <v>0</v>
      </c>
      <c r="S1222" s="613"/>
      <c r="T1222" s="612">
        <f t="shared" si="379"/>
        <v>0</v>
      </c>
      <c r="U1222" s="612">
        <f t="shared" si="380"/>
        <v>0</v>
      </c>
      <c r="V1222" s="613"/>
      <c r="W1222" s="982">
        <f t="shared" si="371"/>
        <v>0</v>
      </c>
      <c r="X1222" s="982">
        <f t="shared" si="372"/>
        <v>0</v>
      </c>
      <c r="Y1222" s="612">
        <f t="shared" si="391"/>
        <v>0</v>
      </c>
      <c r="Z1222" s="620"/>
      <c r="AA1222" s="124"/>
      <c r="AB1222" s="978"/>
      <c r="AC1222" s="1049"/>
      <c r="AD1222" s="71"/>
      <c r="AE1222" s="71"/>
      <c r="AF1222" s="71"/>
      <c r="AG1222" s="59"/>
    </row>
    <row r="1223" ht="13.5" customHeight="1">
      <c r="A1223" s="604" t="b">
        <v>0</v>
      </c>
      <c r="B1223" s="475"/>
      <c r="C1223" s="475"/>
      <c r="D1223" s="492"/>
      <c r="E1223" s="492"/>
      <c r="F1223" s="606"/>
      <c r="G1223" s="1072"/>
      <c r="H1223" s="617"/>
      <c r="I1223" s="492"/>
      <c r="J1223" s="492"/>
      <c r="K1223" s="657"/>
      <c r="L1223" s="618"/>
      <c r="M1223" s="622"/>
      <c r="N1223" s="613"/>
      <c r="O1223" s="1073"/>
      <c r="P1223" s="610"/>
      <c r="Q1223" s="610"/>
      <c r="R1223" s="612">
        <f t="shared" si="378"/>
        <v>0</v>
      </c>
      <c r="S1223" s="613"/>
      <c r="T1223" s="612">
        <f t="shared" si="379"/>
        <v>0</v>
      </c>
      <c r="U1223" s="612">
        <f t="shared" si="380"/>
        <v>0</v>
      </c>
      <c r="V1223" s="613"/>
      <c r="W1223" s="982">
        <f t="shared" si="371"/>
        <v>0</v>
      </c>
      <c r="X1223" s="982">
        <f t="shared" si="372"/>
        <v>0</v>
      </c>
      <c r="Y1223" s="612">
        <f t="shared" si="391"/>
        <v>0</v>
      </c>
      <c r="Z1223" s="620"/>
      <c r="AA1223" s="124"/>
      <c r="AB1223" s="978"/>
      <c r="AC1223" s="1049"/>
      <c r="AD1223" s="71"/>
      <c r="AE1223" s="71"/>
      <c r="AF1223" s="71"/>
      <c r="AG1223" s="59"/>
    </row>
    <row r="1224" ht="13.5" customHeight="1">
      <c r="A1224" s="604" t="b">
        <v>0</v>
      </c>
      <c r="B1224" s="475"/>
      <c r="C1224" s="475"/>
      <c r="D1224" s="492"/>
      <c r="E1224" s="492"/>
      <c r="F1224" s="606"/>
      <c r="G1224" s="1072"/>
      <c r="H1224" s="617"/>
      <c r="I1224" s="492"/>
      <c r="J1224" s="492"/>
      <c r="K1224" s="657"/>
      <c r="L1224" s="618"/>
      <c r="M1224" s="622"/>
      <c r="N1224" s="613"/>
      <c r="O1224" s="1073"/>
      <c r="P1224" s="610"/>
      <c r="Q1224" s="610"/>
      <c r="R1224" s="612">
        <f t="shared" si="378"/>
        <v>0</v>
      </c>
      <c r="S1224" s="613"/>
      <c r="T1224" s="612">
        <f t="shared" si="379"/>
        <v>0</v>
      </c>
      <c r="U1224" s="612">
        <f t="shared" si="380"/>
        <v>0</v>
      </c>
      <c r="V1224" s="613"/>
      <c r="W1224" s="982">
        <f t="shared" si="371"/>
        <v>0</v>
      </c>
      <c r="X1224" s="982">
        <f t="shared" si="372"/>
        <v>0</v>
      </c>
      <c r="Y1224" s="612">
        <f t="shared" si="391"/>
        <v>0</v>
      </c>
      <c r="Z1224" s="620"/>
      <c r="AA1224" s="124"/>
      <c r="AB1224" s="978"/>
      <c r="AC1224" s="1049"/>
      <c r="AD1224" s="71"/>
      <c r="AE1224" s="71"/>
      <c r="AF1224" s="71"/>
      <c r="AG1224" s="59"/>
    </row>
    <row r="1225" ht="13.5" customHeight="1">
      <c r="A1225" s="604" t="b">
        <v>0</v>
      </c>
      <c r="B1225" s="475"/>
      <c r="C1225" s="475"/>
      <c r="D1225" s="492"/>
      <c r="E1225" s="492"/>
      <c r="F1225" s="606"/>
      <c r="G1225" s="1072"/>
      <c r="H1225" s="617"/>
      <c r="I1225" s="492"/>
      <c r="J1225" s="492"/>
      <c r="K1225" s="657"/>
      <c r="L1225" s="618"/>
      <c r="M1225" s="622"/>
      <c r="N1225" s="613"/>
      <c r="O1225" s="1073"/>
      <c r="P1225" s="610"/>
      <c r="Q1225" s="610"/>
      <c r="R1225" s="612">
        <f t="shared" si="378"/>
        <v>0</v>
      </c>
      <c r="S1225" s="613"/>
      <c r="T1225" s="612">
        <f t="shared" si="379"/>
        <v>0</v>
      </c>
      <c r="U1225" s="612">
        <f t="shared" si="380"/>
        <v>0</v>
      </c>
      <c r="V1225" s="613"/>
      <c r="W1225" s="982">
        <f t="shared" si="371"/>
        <v>0</v>
      </c>
      <c r="X1225" s="982">
        <f t="shared" si="372"/>
        <v>0</v>
      </c>
      <c r="Y1225" s="612">
        <f t="shared" si="391"/>
        <v>0</v>
      </c>
      <c r="Z1225" s="620"/>
      <c r="AA1225" s="124"/>
      <c r="AB1225" s="978"/>
      <c r="AC1225" s="1049"/>
      <c r="AD1225" s="71"/>
      <c r="AE1225" s="71"/>
      <c r="AF1225" s="71"/>
      <c r="AG1225" s="59"/>
    </row>
    <row r="1226" ht="13.5" customHeight="1">
      <c r="A1226" s="604" t="b">
        <v>0</v>
      </c>
      <c r="B1226" s="475"/>
      <c r="C1226" s="475"/>
      <c r="D1226" s="492"/>
      <c r="E1226" s="492"/>
      <c r="F1226" s="606"/>
      <c r="G1226" s="1072"/>
      <c r="H1226" s="617"/>
      <c r="I1226" s="492"/>
      <c r="J1226" s="492"/>
      <c r="K1226" s="657"/>
      <c r="L1226" s="618"/>
      <c r="M1226" s="622"/>
      <c r="N1226" s="613"/>
      <c r="O1226" s="1073"/>
      <c r="P1226" s="610"/>
      <c r="Q1226" s="610"/>
      <c r="R1226" s="612">
        <f t="shared" si="378"/>
        <v>0</v>
      </c>
      <c r="S1226" s="613"/>
      <c r="T1226" s="612">
        <f t="shared" si="379"/>
        <v>0</v>
      </c>
      <c r="U1226" s="612">
        <f t="shared" si="380"/>
        <v>0</v>
      </c>
      <c r="V1226" s="613"/>
      <c r="W1226" s="982">
        <f t="shared" si="371"/>
        <v>0</v>
      </c>
      <c r="X1226" s="982">
        <f t="shared" si="372"/>
        <v>0</v>
      </c>
      <c r="Y1226" s="612">
        <f t="shared" si="391"/>
        <v>0</v>
      </c>
      <c r="Z1226" s="620"/>
      <c r="AA1226" s="124"/>
      <c r="AB1226" s="978"/>
      <c r="AC1226" s="1049"/>
      <c r="AD1226" s="71"/>
      <c r="AE1226" s="71"/>
      <c r="AF1226" s="71"/>
      <c r="AG1226" s="59"/>
    </row>
    <row r="1227" ht="13.5" customHeight="1">
      <c r="A1227" s="604" t="b">
        <v>0</v>
      </c>
      <c r="B1227" s="475"/>
      <c r="C1227" s="475"/>
      <c r="D1227" s="492"/>
      <c r="E1227" s="492"/>
      <c r="F1227" s="606"/>
      <c r="G1227" s="1072"/>
      <c r="H1227" s="617"/>
      <c r="I1227" s="492"/>
      <c r="J1227" s="492"/>
      <c r="K1227" s="657"/>
      <c r="L1227" s="618"/>
      <c r="M1227" s="622"/>
      <c r="N1227" s="613"/>
      <c r="O1227" s="1073"/>
      <c r="P1227" s="610"/>
      <c r="Q1227" s="610"/>
      <c r="R1227" s="612">
        <f t="shared" si="378"/>
        <v>0</v>
      </c>
      <c r="S1227" s="613"/>
      <c r="T1227" s="612">
        <f t="shared" si="379"/>
        <v>0</v>
      </c>
      <c r="U1227" s="612">
        <f t="shared" si="380"/>
        <v>0</v>
      </c>
      <c r="V1227" s="613"/>
      <c r="W1227" s="982">
        <f t="shared" si="371"/>
        <v>0</v>
      </c>
      <c r="X1227" s="982">
        <f t="shared" si="372"/>
        <v>0</v>
      </c>
      <c r="Y1227" s="612">
        <f t="shared" si="391"/>
        <v>0</v>
      </c>
      <c r="Z1227" s="620"/>
      <c r="AA1227" s="124"/>
      <c r="AB1227" s="978"/>
      <c r="AC1227" s="1049"/>
      <c r="AD1227" s="71"/>
      <c r="AE1227" s="71"/>
      <c r="AF1227" s="71"/>
      <c r="AG1227" s="59"/>
    </row>
    <row r="1228" ht="13.5" customHeight="1">
      <c r="A1228" s="604" t="b">
        <v>0</v>
      </c>
      <c r="B1228" s="475"/>
      <c r="C1228" s="475"/>
      <c r="D1228" s="492"/>
      <c r="E1228" s="492"/>
      <c r="F1228" s="606"/>
      <c r="G1228" s="1072"/>
      <c r="H1228" s="617"/>
      <c r="I1228" s="492"/>
      <c r="J1228" s="492"/>
      <c r="K1228" s="657"/>
      <c r="L1228" s="618"/>
      <c r="M1228" s="622"/>
      <c r="N1228" s="613"/>
      <c r="O1228" s="1073"/>
      <c r="P1228" s="610"/>
      <c r="Q1228" s="610"/>
      <c r="R1228" s="612">
        <f t="shared" si="378"/>
        <v>0</v>
      </c>
      <c r="S1228" s="613"/>
      <c r="T1228" s="612">
        <f t="shared" si="379"/>
        <v>0</v>
      </c>
      <c r="U1228" s="612">
        <f t="shared" si="380"/>
        <v>0</v>
      </c>
      <c r="V1228" s="613"/>
      <c r="W1228" s="982">
        <f t="shared" si="371"/>
        <v>0</v>
      </c>
      <c r="X1228" s="982">
        <f t="shared" si="372"/>
        <v>0</v>
      </c>
      <c r="Y1228" s="612">
        <f t="shared" si="391"/>
        <v>0</v>
      </c>
      <c r="Z1228" s="620"/>
      <c r="AA1228" s="124"/>
      <c r="AB1228" s="978"/>
      <c r="AC1228" s="1049"/>
      <c r="AD1228" s="71"/>
      <c r="AE1228" s="71"/>
      <c r="AF1228" s="71"/>
      <c r="AG1228" s="59"/>
    </row>
    <row r="1229" ht="13.5" customHeight="1">
      <c r="A1229" s="604" t="b">
        <v>0</v>
      </c>
      <c r="B1229" s="475"/>
      <c r="C1229" s="475"/>
      <c r="D1229" s="492"/>
      <c r="E1229" s="492"/>
      <c r="F1229" s="606"/>
      <c r="G1229" s="1072"/>
      <c r="H1229" s="617"/>
      <c r="I1229" s="492"/>
      <c r="J1229" s="492"/>
      <c r="K1229" s="657"/>
      <c r="L1229" s="618"/>
      <c r="M1229" s="622"/>
      <c r="N1229" s="613"/>
      <c r="O1229" s="1073"/>
      <c r="P1229" s="610"/>
      <c r="Q1229" s="610"/>
      <c r="R1229" s="612">
        <f t="shared" si="378"/>
        <v>0</v>
      </c>
      <c r="S1229" s="613"/>
      <c r="T1229" s="612">
        <f t="shared" si="379"/>
        <v>0</v>
      </c>
      <c r="U1229" s="612">
        <f t="shared" si="380"/>
        <v>0</v>
      </c>
      <c r="V1229" s="613"/>
      <c r="W1229" s="982">
        <f t="shared" si="371"/>
        <v>0</v>
      </c>
      <c r="X1229" s="982">
        <f t="shared" si="372"/>
        <v>0</v>
      </c>
      <c r="Y1229" s="612">
        <f t="shared" si="391"/>
        <v>0</v>
      </c>
      <c r="Z1229" s="620"/>
      <c r="AA1229" s="124"/>
      <c r="AB1229" s="978"/>
      <c r="AC1229" s="1049"/>
      <c r="AD1229" s="71"/>
      <c r="AE1229" s="71"/>
      <c r="AF1229" s="71"/>
      <c r="AG1229" s="59"/>
    </row>
    <row r="1230" ht="13.5" customHeight="1">
      <c r="A1230" s="604" t="b">
        <v>0</v>
      </c>
      <c r="B1230" s="475"/>
      <c r="C1230" s="475"/>
      <c r="D1230" s="492"/>
      <c r="E1230" s="492"/>
      <c r="F1230" s="606"/>
      <c r="G1230" s="1072"/>
      <c r="H1230" s="617"/>
      <c r="I1230" s="492"/>
      <c r="J1230" s="492"/>
      <c r="K1230" s="657"/>
      <c r="L1230" s="618"/>
      <c r="M1230" s="622"/>
      <c r="N1230" s="613"/>
      <c r="O1230" s="1073"/>
      <c r="P1230" s="610"/>
      <c r="Q1230" s="610"/>
      <c r="R1230" s="612">
        <f t="shared" si="378"/>
        <v>0</v>
      </c>
      <c r="S1230" s="613"/>
      <c r="T1230" s="612">
        <f t="shared" si="379"/>
        <v>0</v>
      </c>
      <c r="U1230" s="612">
        <f t="shared" si="380"/>
        <v>0</v>
      </c>
      <c r="V1230" s="613"/>
      <c r="W1230" s="982">
        <f t="shared" si="371"/>
        <v>0</v>
      </c>
      <c r="X1230" s="982">
        <f t="shared" si="372"/>
        <v>0</v>
      </c>
      <c r="Y1230" s="612">
        <f t="shared" si="391"/>
        <v>0</v>
      </c>
      <c r="Z1230" s="620"/>
      <c r="AA1230" s="124"/>
      <c r="AB1230" s="978"/>
      <c r="AC1230" s="1049"/>
      <c r="AD1230" s="71"/>
      <c r="AE1230" s="71"/>
      <c r="AF1230" s="71"/>
      <c r="AG1230" s="59"/>
    </row>
    <row r="1231" ht="13.5" customHeight="1">
      <c r="A1231" s="604" t="b">
        <v>0</v>
      </c>
      <c r="B1231" s="475"/>
      <c r="C1231" s="475"/>
      <c r="D1231" s="492"/>
      <c r="E1231" s="492"/>
      <c r="F1231" s="606"/>
      <c r="G1231" s="1072"/>
      <c r="H1231" s="617"/>
      <c r="I1231" s="492"/>
      <c r="J1231" s="492"/>
      <c r="K1231" s="657"/>
      <c r="L1231" s="618"/>
      <c r="M1231" s="622"/>
      <c r="N1231" s="613"/>
      <c r="O1231" s="1073"/>
      <c r="P1231" s="610"/>
      <c r="Q1231" s="610"/>
      <c r="R1231" s="612">
        <f t="shared" si="378"/>
        <v>0</v>
      </c>
      <c r="S1231" s="613"/>
      <c r="T1231" s="612">
        <f t="shared" si="379"/>
        <v>0</v>
      </c>
      <c r="U1231" s="612">
        <f t="shared" si="380"/>
        <v>0</v>
      </c>
      <c r="V1231" s="613"/>
      <c r="W1231" s="982">
        <f t="shared" si="371"/>
        <v>0</v>
      </c>
      <c r="X1231" s="982">
        <f t="shared" si="372"/>
        <v>0</v>
      </c>
      <c r="Y1231" s="612">
        <f t="shared" si="391"/>
        <v>0</v>
      </c>
      <c r="Z1231" s="620"/>
      <c r="AA1231" s="124"/>
      <c r="AB1231" s="978"/>
      <c r="AC1231" s="1049"/>
      <c r="AD1231" s="71"/>
      <c r="AE1231" s="71"/>
      <c r="AF1231" s="71"/>
      <c r="AG1231" s="59"/>
    </row>
    <row r="1232" ht="13.5" customHeight="1">
      <c r="A1232" s="604" t="b">
        <v>0</v>
      </c>
      <c r="B1232" s="475"/>
      <c r="C1232" s="475"/>
      <c r="D1232" s="492"/>
      <c r="E1232" s="492"/>
      <c r="F1232" s="606"/>
      <c r="G1232" s="1072"/>
      <c r="H1232" s="617"/>
      <c r="I1232" s="492"/>
      <c r="J1232" s="492"/>
      <c r="K1232" s="657"/>
      <c r="L1232" s="618"/>
      <c r="M1232" s="622"/>
      <c r="N1232" s="613"/>
      <c r="O1232" s="1073"/>
      <c r="P1232" s="610"/>
      <c r="Q1232" s="610"/>
      <c r="R1232" s="612">
        <f t="shared" si="378"/>
        <v>0</v>
      </c>
      <c r="S1232" s="613"/>
      <c r="T1232" s="612">
        <f t="shared" si="379"/>
        <v>0</v>
      </c>
      <c r="U1232" s="612">
        <f t="shared" si="380"/>
        <v>0</v>
      </c>
      <c r="V1232" s="613"/>
      <c r="W1232" s="982">
        <f t="shared" si="371"/>
        <v>0</v>
      </c>
      <c r="X1232" s="982">
        <f t="shared" si="372"/>
        <v>0</v>
      </c>
      <c r="Y1232" s="612">
        <f t="shared" si="391"/>
        <v>0</v>
      </c>
      <c r="Z1232" s="620"/>
      <c r="AA1232" s="124"/>
      <c r="AB1232" s="978"/>
      <c r="AC1232" s="1049"/>
      <c r="AD1232" s="71"/>
      <c r="AE1232" s="71"/>
      <c r="AF1232" s="71"/>
      <c r="AG1232" s="59"/>
    </row>
    <row r="1233" ht="13.5" customHeight="1">
      <c r="A1233" s="604" t="b">
        <v>0</v>
      </c>
      <c r="B1233" s="475"/>
      <c r="C1233" s="475"/>
      <c r="D1233" s="492"/>
      <c r="E1233" s="492"/>
      <c r="F1233" s="606"/>
      <c r="G1233" s="1072"/>
      <c r="H1233" s="617"/>
      <c r="I1233" s="492"/>
      <c r="J1233" s="492"/>
      <c r="K1233" s="657"/>
      <c r="L1233" s="618"/>
      <c r="M1233" s="622"/>
      <c r="N1233" s="613"/>
      <c r="O1233" s="1073"/>
      <c r="P1233" s="610"/>
      <c r="Q1233" s="610"/>
      <c r="R1233" s="612">
        <f t="shared" si="378"/>
        <v>0</v>
      </c>
      <c r="S1233" s="613"/>
      <c r="T1233" s="612">
        <f t="shared" si="379"/>
        <v>0</v>
      </c>
      <c r="U1233" s="612">
        <f t="shared" si="380"/>
        <v>0</v>
      </c>
      <c r="V1233" s="613"/>
      <c r="W1233" s="982">
        <f t="shared" si="371"/>
        <v>0</v>
      </c>
      <c r="X1233" s="982">
        <f t="shared" si="372"/>
        <v>0</v>
      </c>
      <c r="Y1233" s="612">
        <f t="shared" si="391"/>
        <v>0</v>
      </c>
      <c r="Z1233" s="620"/>
      <c r="AA1233" s="124"/>
      <c r="AB1233" s="978"/>
      <c r="AC1233" s="1049"/>
      <c r="AD1233" s="71"/>
      <c r="AE1233" s="71"/>
      <c r="AF1233" s="71"/>
      <c r="AG1233" s="59"/>
    </row>
    <row r="1234" ht="13.5" customHeight="1">
      <c r="A1234" s="604" t="b">
        <v>0</v>
      </c>
      <c r="B1234" s="475"/>
      <c r="C1234" s="475"/>
      <c r="D1234" s="492"/>
      <c r="E1234" s="492"/>
      <c r="F1234" s="606"/>
      <c r="G1234" s="1072"/>
      <c r="H1234" s="617"/>
      <c r="I1234" s="492"/>
      <c r="J1234" s="492"/>
      <c r="K1234" s="657"/>
      <c r="L1234" s="618"/>
      <c r="M1234" s="622"/>
      <c r="N1234" s="613"/>
      <c r="O1234" s="1073"/>
      <c r="P1234" s="610"/>
      <c r="Q1234" s="610"/>
      <c r="R1234" s="612">
        <f t="shared" si="378"/>
        <v>0</v>
      </c>
      <c r="S1234" s="613"/>
      <c r="T1234" s="612">
        <f t="shared" si="379"/>
        <v>0</v>
      </c>
      <c r="U1234" s="612">
        <f t="shared" si="380"/>
        <v>0</v>
      </c>
      <c r="V1234" s="613"/>
      <c r="W1234" s="982">
        <f t="shared" si="371"/>
        <v>0</v>
      </c>
      <c r="X1234" s="982">
        <f t="shared" si="372"/>
        <v>0</v>
      </c>
      <c r="Y1234" s="612">
        <f t="shared" si="391"/>
        <v>0</v>
      </c>
      <c r="Z1234" s="620"/>
      <c r="AA1234" s="124"/>
      <c r="AB1234" s="978"/>
      <c r="AC1234" s="1049"/>
      <c r="AD1234" s="71"/>
      <c r="AE1234" s="71"/>
      <c r="AF1234" s="71"/>
      <c r="AG1234" s="59"/>
    </row>
    <row r="1235" ht="13.5" customHeight="1">
      <c r="A1235" s="604" t="b">
        <v>0</v>
      </c>
      <c r="B1235" s="475"/>
      <c r="C1235" s="475"/>
      <c r="D1235" s="492"/>
      <c r="E1235" s="492"/>
      <c r="F1235" s="606"/>
      <c r="G1235" s="1072"/>
      <c r="H1235" s="617"/>
      <c r="I1235" s="492"/>
      <c r="J1235" s="492"/>
      <c r="K1235" s="657"/>
      <c r="L1235" s="618"/>
      <c r="M1235" s="622"/>
      <c r="N1235" s="613"/>
      <c r="O1235" s="1073"/>
      <c r="P1235" s="610"/>
      <c r="Q1235" s="610"/>
      <c r="R1235" s="612">
        <f t="shared" si="378"/>
        <v>0</v>
      </c>
      <c r="S1235" s="613"/>
      <c r="T1235" s="612">
        <f t="shared" si="379"/>
        <v>0</v>
      </c>
      <c r="U1235" s="612">
        <f t="shared" si="380"/>
        <v>0</v>
      </c>
      <c r="V1235" s="613"/>
      <c r="W1235" s="982">
        <f t="shared" si="371"/>
        <v>0</v>
      </c>
      <c r="X1235" s="982">
        <f t="shared" si="372"/>
        <v>0</v>
      </c>
      <c r="Y1235" s="612">
        <f t="shared" si="391"/>
        <v>0</v>
      </c>
      <c r="Z1235" s="620"/>
      <c r="AA1235" s="124"/>
      <c r="AB1235" s="978"/>
      <c r="AC1235" s="1049"/>
      <c r="AD1235" s="71"/>
      <c r="AE1235" s="71"/>
      <c r="AF1235" s="71"/>
      <c r="AG1235" s="59"/>
    </row>
    <row r="1236" ht="13.5" customHeight="1">
      <c r="A1236" s="604" t="b">
        <v>0</v>
      </c>
      <c r="B1236" s="475"/>
      <c r="C1236" s="475"/>
      <c r="D1236" s="492"/>
      <c r="E1236" s="492"/>
      <c r="F1236" s="606"/>
      <c r="G1236" s="1072"/>
      <c r="H1236" s="617"/>
      <c r="I1236" s="492"/>
      <c r="J1236" s="492"/>
      <c r="K1236" s="657"/>
      <c r="L1236" s="618"/>
      <c r="M1236" s="622"/>
      <c r="N1236" s="613"/>
      <c r="O1236" s="1073"/>
      <c r="P1236" s="610"/>
      <c r="Q1236" s="610"/>
      <c r="R1236" s="612">
        <f t="shared" si="378"/>
        <v>0</v>
      </c>
      <c r="S1236" s="613"/>
      <c r="T1236" s="612">
        <f t="shared" si="379"/>
        <v>0</v>
      </c>
      <c r="U1236" s="612">
        <f t="shared" si="380"/>
        <v>0</v>
      </c>
      <c r="V1236" s="613"/>
      <c r="W1236" s="982">
        <f t="shared" si="371"/>
        <v>0</v>
      </c>
      <c r="X1236" s="982">
        <f t="shared" si="372"/>
        <v>0</v>
      </c>
      <c r="Y1236" s="612">
        <f t="shared" si="391"/>
        <v>0</v>
      </c>
      <c r="Z1236" s="620"/>
      <c r="AA1236" s="124"/>
      <c r="AB1236" s="978"/>
      <c r="AC1236" s="1049"/>
      <c r="AD1236" s="71"/>
      <c r="AE1236" s="71"/>
      <c r="AF1236" s="71"/>
      <c r="AG1236" s="59"/>
    </row>
    <row r="1237" ht="13.5" customHeight="1">
      <c r="A1237" s="604" t="b">
        <v>0</v>
      </c>
      <c r="B1237" s="475"/>
      <c r="C1237" s="475"/>
      <c r="D1237" s="492"/>
      <c r="E1237" s="492"/>
      <c r="F1237" s="606"/>
      <c r="G1237" s="1072"/>
      <c r="H1237" s="617"/>
      <c r="I1237" s="492"/>
      <c r="J1237" s="492"/>
      <c r="K1237" s="657"/>
      <c r="L1237" s="618"/>
      <c r="M1237" s="622"/>
      <c r="N1237" s="613"/>
      <c r="O1237" s="1073"/>
      <c r="P1237" s="610"/>
      <c r="Q1237" s="610"/>
      <c r="R1237" s="612">
        <f t="shared" si="378"/>
        <v>0</v>
      </c>
      <c r="S1237" s="613"/>
      <c r="T1237" s="612">
        <f t="shared" si="379"/>
        <v>0</v>
      </c>
      <c r="U1237" s="612">
        <f t="shared" si="380"/>
        <v>0</v>
      </c>
      <c r="V1237" s="613"/>
      <c r="W1237" s="982">
        <f t="shared" si="371"/>
        <v>0</v>
      </c>
      <c r="X1237" s="982">
        <f t="shared" si="372"/>
        <v>0</v>
      </c>
      <c r="Y1237" s="612">
        <f t="shared" si="391"/>
        <v>0</v>
      </c>
      <c r="Z1237" s="620"/>
      <c r="AA1237" s="124"/>
      <c r="AB1237" s="978"/>
      <c r="AC1237" s="1049"/>
      <c r="AD1237" s="71"/>
      <c r="AE1237" s="71"/>
      <c r="AF1237" s="71"/>
      <c r="AG1237" s="59"/>
    </row>
    <row r="1238" ht="13.5" customHeight="1">
      <c r="A1238" s="604" t="b">
        <v>0</v>
      </c>
      <c r="B1238" s="475"/>
      <c r="C1238" s="475"/>
      <c r="D1238" s="492"/>
      <c r="E1238" s="492"/>
      <c r="F1238" s="606"/>
      <c r="G1238" s="1072"/>
      <c r="H1238" s="617"/>
      <c r="I1238" s="492"/>
      <c r="J1238" s="492"/>
      <c r="K1238" s="657"/>
      <c r="L1238" s="618"/>
      <c r="M1238" s="622"/>
      <c r="N1238" s="613"/>
      <c r="O1238" s="1073"/>
      <c r="P1238" s="610"/>
      <c r="Q1238" s="610"/>
      <c r="R1238" s="612">
        <f t="shared" si="378"/>
        <v>0</v>
      </c>
      <c r="S1238" s="613"/>
      <c r="T1238" s="612">
        <f t="shared" si="379"/>
        <v>0</v>
      </c>
      <c r="U1238" s="612">
        <f t="shared" si="380"/>
        <v>0</v>
      </c>
      <c r="V1238" s="613"/>
      <c r="W1238" s="982">
        <f t="shared" si="371"/>
        <v>0</v>
      </c>
      <c r="X1238" s="982">
        <f t="shared" si="372"/>
        <v>0</v>
      </c>
      <c r="Y1238" s="612">
        <f t="shared" si="391"/>
        <v>0</v>
      </c>
      <c r="Z1238" s="620"/>
      <c r="AA1238" s="124"/>
      <c r="AB1238" s="978"/>
      <c r="AC1238" s="1049"/>
      <c r="AD1238" s="71"/>
      <c r="AE1238" s="71"/>
      <c r="AF1238" s="71"/>
      <c r="AG1238" s="59"/>
    </row>
    <row r="1239" ht="13.5" customHeight="1">
      <c r="A1239" s="604" t="b">
        <v>0</v>
      </c>
      <c r="B1239" s="475"/>
      <c r="C1239" s="475"/>
      <c r="D1239" s="492"/>
      <c r="E1239" s="492"/>
      <c r="F1239" s="606"/>
      <c r="G1239" s="1072"/>
      <c r="H1239" s="617"/>
      <c r="I1239" s="492"/>
      <c r="J1239" s="492"/>
      <c r="K1239" s="657"/>
      <c r="L1239" s="618"/>
      <c r="M1239" s="622"/>
      <c r="N1239" s="613"/>
      <c r="O1239" s="1073"/>
      <c r="P1239" s="610"/>
      <c r="Q1239" s="610"/>
      <c r="R1239" s="612">
        <f t="shared" si="378"/>
        <v>0</v>
      </c>
      <c r="S1239" s="613"/>
      <c r="T1239" s="612">
        <f t="shared" si="379"/>
        <v>0</v>
      </c>
      <c r="U1239" s="612">
        <f t="shared" si="380"/>
        <v>0</v>
      </c>
      <c r="V1239" s="613"/>
      <c r="W1239" s="982">
        <f t="shared" si="371"/>
        <v>0</v>
      </c>
      <c r="X1239" s="982">
        <f t="shared" si="372"/>
        <v>0</v>
      </c>
      <c r="Y1239" s="612">
        <f t="shared" si="391"/>
        <v>0</v>
      </c>
      <c r="Z1239" s="620"/>
      <c r="AA1239" s="124"/>
      <c r="AB1239" s="978"/>
      <c r="AC1239" s="1049"/>
      <c r="AD1239" s="71"/>
      <c r="AE1239" s="71"/>
      <c r="AF1239" s="71"/>
      <c r="AG1239" s="59"/>
    </row>
    <row r="1240" ht="13.5" customHeight="1">
      <c r="A1240" s="604" t="b">
        <v>0</v>
      </c>
      <c r="B1240" s="475"/>
      <c r="C1240" s="475"/>
      <c r="D1240" s="492"/>
      <c r="E1240" s="492"/>
      <c r="F1240" s="606"/>
      <c r="G1240" s="1072"/>
      <c r="H1240" s="617"/>
      <c r="I1240" s="492"/>
      <c r="J1240" s="492"/>
      <c r="K1240" s="657"/>
      <c r="L1240" s="618"/>
      <c r="M1240" s="622"/>
      <c r="N1240" s="613"/>
      <c r="O1240" s="1073"/>
      <c r="P1240" s="610"/>
      <c r="Q1240" s="610"/>
      <c r="R1240" s="612">
        <f t="shared" si="378"/>
        <v>0</v>
      </c>
      <c r="S1240" s="613"/>
      <c r="T1240" s="612">
        <f t="shared" si="379"/>
        <v>0</v>
      </c>
      <c r="U1240" s="612">
        <f t="shared" si="380"/>
        <v>0</v>
      </c>
      <c r="V1240" s="613"/>
      <c r="W1240" s="982">
        <f t="shared" si="371"/>
        <v>0</v>
      </c>
      <c r="X1240" s="982">
        <f t="shared" si="372"/>
        <v>0</v>
      </c>
      <c r="Y1240" s="612">
        <f t="shared" si="391"/>
        <v>0</v>
      </c>
      <c r="Z1240" s="620"/>
      <c r="AA1240" s="124"/>
      <c r="AB1240" s="978"/>
      <c r="AC1240" s="1049"/>
      <c r="AD1240" s="71"/>
      <c r="AE1240" s="71"/>
      <c r="AF1240" s="71"/>
      <c r="AG1240" s="59"/>
    </row>
    <row r="1241" ht="13.5" customHeight="1">
      <c r="A1241" s="604" t="b">
        <v>0</v>
      </c>
      <c r="B1241" s="475"/>
      <c r="C1241" s="475"/>
      <c r="D1241" s="492"/>
      <c r="E1241" s="492"/>
      <c r="F1241" s="606"/>
      <c r="G1241" s="1072"/>
      <c r="H1241" s="617"/>
      <c r="I1241" s="492"/>
      <c r="J1241" s="492"/>
      <c r="K1241" s="657"/>
      <c r="L1241" s="618"/>
      <c r="M1241" s="622"/>
      <c r="N1241" s="613"/>
      <c r="O1241" s="1073"/>
      <c r="P1241" s="610"/>
      <c r="Q1241" s="610"/>
      <c r="R1241" s="612">
        <f t="shared" si="378"/>
        <v>0</v>
      </c>
      <c r="S1241" s="613"/>
      <c r="T1241" s="612">
        <f t="shared" si="379"/>
        <v>0</v>
      </c>
      <c r="U1241" s="612">
        <f t="shared" si="380"/>
        <v>0</v>
      </c>
      <c r="V1241" s="613"/>
      <c r="W1241" s="982">
        <f t="shared" si="371"/>
        <v>0</v>
      </c>
      <c r="X1241" s="982">
        <f t="shared" si="372"/>
        <v>0</v>
      </c>
      <c r="Y1241" s="612">
        <f t="shared" si="391"/>
        <v>0</v>
      </c>
      <c r="Z1241" s="620"/>
      <c r="AA1241" s="124"/>
      <c r="AB1241" s="978"/>
      <c r="AC1241" s="1049"/>
      <c r="AD1241" s="71"/>
      <c r="AE1241" s="71"/>
      <c r="AF1241" s="71"/>
      <c r="AG1241" s="59"/>
    </row>
    <row r="1242" ht="13.5" customHeight="1">
      <c r="A1242" s="604" t="b">
        <v>0</v>
      </c>
      <c r="B1242" s="475"/>
      <c r="C1242" s="475"/>
      <c r="D1242" s="492"/>
      <c r="E1242" s="492"/>
      <c r="F1242" s="606"/>
      <c r="G1242" s="1072"/>
      <c r="H1242" s="617"/>
      <c r="I1242" s="492"/>
      <c r="J1242" s="492"/>
      <c r="K1242" s="657"/>
      <c r="L1242" s="618"/>
      <c r="M1242" s="622"/>
      <c r="N1242" s="613"/>
      <c r="O1242" s="1073"/>
      <c r="P1242" s="610"/>
      <c r="Q1242" s="610"/>
      <c r="R1242" s="612">
        <f t="shared" si="378"/>
        <v>0</v>
      </c>
      <c r="S1242" s="613"/>
      <c r="T1242" s="612">
        <f t="shared" si="379"/>
        <v>0</v>
      </c>
      <c r="U1242" s="612">
        <f t="shared" si="380"/>
        <v>0</v>
      </c>
      <c r="V1242" s="613"/>
      <c r="W1242" s="982">
        <f t="shared" si="371"/>
        <v>0</v>
      </c>
      <c r="X1242" s="982">
        <f t="shared" si="372"/>
        <v>0</v>
      </c>
      <c r="Y1242" s="612">
        <f t="shared" si="391"/>
        <v>0</v>
      </c>
      <c r="Z1242" s="620"/>
      <c r="AA1242" s="124"/>
      <c r="AB1242" s="978"/>
      <c r="AC1242" s="1049"/>
      <c r="AD1242" s="71"/>
      <c r="AE1242" s="71"/>
      <c r="AF1242" s="71"/>
      <c r="AG1242" s="59"/>
    </row>
    <row r="1243" ht="13.5" customHeight="1">
      <c r="A1243" s="604" t="b">
        <v>0</v>
      </c>
      <c r="B1243" s="475"/>
      <c r="C1243" s="475"/>
      <c r="D1243" s="492"/>
      <c r="E1243" s="492"/>
      <c r="F1243" s="606"/>
      <c r="G1243" s="1072"/>
      <c r="H1243" s="617"/>
      <c r="I1243" s="492"/>
      <c r="J1243" s="492"/>
      <c r="K1243" s="657"/>
      <c r="L1243" s="618"/>
      <c r="M1243" s="622"/>
      <c r="N1243" s="613"/>
      <c r="O1243" s="1073"/>
      <c r="P1243" s="610"/>
      <c r="Q1243" s="610"/>
      <c r="R1243" s="612">
        <f t="shared" si="378"/>
        <v>0</v>
      </c>
      <c r="S1243" s="613"/>
      <c r="T1243" s="612">
        <f t="shared" si="379"/>
        <v>0</v>
      </c>
      <c r="U1243" s="612">
        <f t="shared" si="380"/>
        <v>0</v>
      </c>
      <c r="V1243" s="613"/>
      <c r="W1243" s="982">
        <f t="shared" si="371"/>
        <v>0</v>
      </c>
      <c r="X1243" s="982">
        <f t="shared" si="372"/>
        <v>0</v>
      </c>
      <c r="Y1243" s="612">
        <f t="shared" si="391"/>
        <v>0</v>
      </c>
      <c r="Z1243" s="620"/>
      <c r="AA1243" s="124"/>
      <c r="AB1243" s="978"/>
      <c r="AC1243" s="1049"/>
      <c r="AD1243" s="71"/>
      <c r="AE1243" s="71"/>
      <c r="AF1243" s="71"/>
      <c r="AG1243" s="59"/>
    </row>
    <row r="1244" ht="13.5" customHeight="1">
      <c r="A1244" s="604" t="b">
        <v>0</v>
      </c>
      <c r="B1244" s="475"/>
      <c r="C1244" s="475"/>
      <c r="D1244" s="492"/>
      <c r="E1244" s="492"/>
      <c r="F1244" s="606"/>
      <c r="G1244" s="1072"/>
      <c r="H1244" s="617"/>
      <c r="I1244" s="492"/>
      <c r="J1244" s="492"/>
      <c r="K1244" s="657"/>
      <c r="L1244" s="618"/>
      <c r="M1244" s="622"/>
      <c r="N1244" s="613"/>
      <c r="O1244" s="1073"/>
      <c r="P1244" s="610"/>
      <c r="Q1244" s="610"/>
      <c r="R1244" s="612">
        <f t="shared" si="378"/>
        <v>0</v>
      </c>
      <c r="S1244" s="613"/>
      <c r="T1244" s="612">
        <f t="shared" si="379"/>
        <v>0</v>
      </c>
      <c r="U1244" s="612">
        <f t="shared" si="380"/>
        <v>0</v>
      </c>
      <c r="V1244" s="613"/>
      <c r="W1244" s="982">
        <f t="shared" si="371"/>
        <v>0</v>
      </c>
      <c r="X1244" s="982">
        <f t="shared" si="372"/>
        <v>0</v>
      </c>
      <c r="Y1244" s="612">
        <f t="shared" si="391"/>
        <v>0</v>
      </c>
      <c r="Z1244" s="620"/>
      <c r="AA1244" s="124"/>
      <c r="AB1244" s="978"/>
      <c r="AC1244" s="1049"/>
      <c r="AD1244" s="71"/>
      <c r="AE1244" s="71"/>
      <c r="AF1244" s="71"/>
      <c r="AG1244" s="59"/>
    </row>
    <row r="1245" ht="13.5" customHeight="1">
      <c r="A1245" s="604" t="b">
        <v>0</v>
      </c>
      <c r="B1245" s="475"/>
      <c r="C1245" s="475"/>
      <c r="D1245" s="492"/>
      <c r="E1245" s="492"/>
      <c r="F1245" s="606"/>
      <c r="G1245" s="1072"/>
      <c r="H1245" s="617"/>
      <c r="I1245" s="492"/>
      <c r="J1245" s="492"/>
      <c r="K1245" s="657"/>
      <c r="L1245" s="618"/>
      <c r="M1245" s="622"/>
      <c r="N1245" s="613"/>
      <c r="O1245" s="1073"/>
      <c r="P1245" s="610"/>
      <c r="Q1245" s="610"/>
      <c r="R1245" s="612">
        <f t="shared" si="378"/>
        <v>0</v>
      </c>
      <c r="S1245" s="613"/>
      <c r="T1245" s="612">
        <f t="shared" si="379"/>
        <v>0</v>
      </c>
      <c r="U1245" s="612">
        <f t="shared" si="380"/>
        <v>0</v>
      </c>
      <c r="V1245" s="613"/>
      <c r="W1245" s="982">
        <f t="shared" si="371"/>
        <v>0</v>
      </c>
      <c r="X1245" s="982">
        <f t="shared" si="372"/>
        <v>0</v>
      </c>
      <c r="Y1245" s="612">
        <f t="shared" si="391"/>
        <v>0</v>
      </c>
      <c r="Z1245" s="620"/>
      <c r="AA1245" s="124"/>
      <c r="AB1245" s="978"/>
      <c r="AC1245" s="1049"/>
      <c r="AD1245" s="71"/>
      <c r="AE1245" s="71"/>
      <c r="AF1245" s="71"/>
      <c r="AG1245" s="59"/>
    </row>
    <row r="1246" ht="13.5" customHeight="1">
      <c r="A1246" s="604" t="b">
        <v>0</v>
      </c>
      <c r="B1246" s="475"/>
      <c r="C1246" s="475"/>
      <c r="D1246" s="492"/>
      <c r="E1246" s="492"/>
      <c r="F1246" s="606"/>
      <c r="G1246" s="1072"/>
      <c r="H1246" s="617"/>
      <c r="I1246" s="492"/>
      <c r="J1246" s="492"/>
      <c r="K1246" s="657"/>
      <c r="L1246" s="618"/>
      <c r="M1246" s="622"/>
      <c r="N1246" s="613"/>
      <c r="O1246" s="1073"/>
      <c r="P1246" s="610"/>
      <c r="Q1246" s="610"/>
      <c r="R1246" s="612">
        <f t="shared" si="378"/>
        <v>0</v>
      </c>
      <c r="S1246" s="613"/>
      <c r="T1246" s="612">
        <f t="shared" si="379"/>
        <v>0</v>
      </c>
      <c r="U1246" s="612">
        <f t="shared" si="380"/>
        <v>0</v>
      </c>
      <c r="V1246" s="613"/>
      <c r="W1246" s="982">
        <f t="shared" si="371"/>
        <v>0</v>
      </c>
      <c r="X1246" s="982">
        <f t="shared" si="372"/>
        <v>0</v>
      </c>
      <c r="Y1246" s="612">
        <f t="shared" si="391"/>
        <v>0</v>
      </c>
      <c r="Z1246" s="620"/>
      <c r="AA1246" s="124"/>
      <c r="AB1246" s="978"/>
      <c r="AC1246" s="1049"/>
      <c r="AD1246" s="71"/>
      <c r="AE1246" s="71"/>
      <c r="AF1246" s="71"/>
      <c r="AG1246" s="59"/>
    </row>
    <row r="1247" ht="13.5" customHeight="1">
      <c r="A1247" s="604" t="b">
        <v>0</v>
      </c>
      <c r="B1247" s="475"/>
      <c r="C1247" s="475"/>
      <c r="D1247" s="492"/>
      <c r="E1247" s="492"/>
      <c r="F1247" s="606"/>
      <c r="G1247" s="1072"/>
      <c r="H1247" s="617"/>
      <c r="I1247" s="492"/>
      <c r="J1247" s="492"/>
      <c r="K1247" s="657"/>
      <c r="L1247" s="618"/>
      <c r="M1247" s="622"/>
      <c r="N1247" s="613"/>
      <c r="O1247" s="1073"/>
      <c r="P1247" s="610"/>
      <c r="Q1247" s="610"/>
      <c r="R1247" s="612">
        <f t="shared" si="378"/>
        <v>0</v>
      </c>
      <c r="S1247" s="613"/>
      <c r="T1247" s="612">
        <f t="shared" si="379"/>
        <v>0</v>
      </c>
      <c r="U1247" s="612">
        <f t="shared" si="380"/>
        <v>0</v>
      </c>
      <c r="V1247" s="613"/>
      <c r="W1247" s="982">
        <f t="shared" si="371"/>
        <v>0</v>
      </c>
      <c r="X1247" s="982">
        <f t="shared" si="372"/>
        <v>0</v>
      </c>
      <c r="Y1247" s="612">
        <f t="shared" si="391"/>
        <v>0</v>
      </c>
      <c r="Z1247" s="620"/>
      <c r="AA1247" s="124"/>
      <c r="AB1247" s="978"/>
      <c r="AC1247" s="1049"/>
      <c r="AD1247" s="71"/>
      <c r="AE1247" s="71"/>
      <c r="AF1247" s="71"/>
      <c r="AG1247" s="59"/>
    </row>
    <row r="1248" ht="13.5" customHeight="1">
      <c r="A1248" s="604" t="b">
        <v>0</v>
      </c>
      <c r="B1248" s="475"/>
      <c r="C1248" s="475"/>
      <c r="D1248" s="492"/>
      <c r="E1248" s="492"/>
      <c r="F1248" s="606"/>
      <c r="G1248" s="1072"/>
      <c r="H1248" s="617"/>
      <c r="I1248" s="492"/>
      <c r="J1248" s="492"/>
      <c r="K1248" s="657"/>
      <c r="L1248" s="618"/>
      <c r="M1248" s="622"/>
      <c r="N1248" s="613"/>
      <c r="O1248" s="1073"/>
      <c r="P1248" s="610"/>
      <c r="Q1248" s="610"/>
      <c r="R1248" s="612">
        <f t="shared" si="378"/>
        <v>0</v>
      </c>
      <c r="S1248" s="613"/>
      <c r="T1248" s="612">
        <f t="shared" si="379"/>
        <v>0</v>
      </c>
      <c r="U1248" s="612">
        <f t="shared" si="380"/>
        <v>0</v>
      </c>
      <c r="V1248" s="613"/>
      <c r="W1248" s="982">
        <f t="shared" si="371"/>
        <v>0</v>
      </c>
      <c r="X1248" s="982">
        <f t="shared" si="372"/>
        <v>0</v>
      </c>
      <c r="Y1248" s="612">
        <f t="shared" si="391"/>
        <v>0</v>
      </c>
      <c r="Z1248" s="620"/>
      <c r="AA1248" s="124"/>
      <c r="AB1248" s="978"/>
      <c r="AC1248" s="1049"/>
      <c r="AD1248" s="71"/>
      <c r="AE1248" s="71"/>
      <c r="AF1248" s="71"/>
      <c r="AG1248" s="59"/>
    </row>
    <row r="1249" ht="13.5" customHeight="1">
      <c r="A1249" s="604" t="b">
        <v>0</v>
      </c>
      <c r="B1249" s="475"/>
      <c r="C1249" s="475"/>
      <c r="D1249" s="492"/>
      <c r="E1249" s="492"/>
      <c r="F1249" s="606"/>
      <c r="G1249" s="1072"/>
      <c r="H1249" s="617"/>
      <c r="I1249" s="492"/>
      <c r="J1249" s="492"/>
      <c r="K1249" s="657"/>
      <c r="L1249" s="618"/>
      <c r="M1249" s="622"/>
      <c r="N1249" s="613"/>
      <c r="O1249" s="1073"/>
      <c r="P1249" s="610"/>
      <c r="Q1249" s="610"/>
      <c r="R1249" s="612">
        <f t="shared" si="378"/>
        <v>0</v>
      </c>
      <c r="S1249" s="613"/>
      <c r="T1249" s="612">
        <f t="shared" si="379"/>
        <v>0</v>
      </c>
      <c r="U1249" s="612">
        <f t="shared" si="380"/>
        <v>0</v>
      </c>
      <c r="V1249" s="613"/>
      <c r="W1249" s="982">
        <f t="shared" si="371"/>
        <v>0</v>
      </c>
      <c r="X1249" s="982">
        <f t="shared" si="372"/>
        <v>0</v>
      </c>
      <c r="Y1249" s="612">
        <f t="shared" si="391"/>
        <v>0</v>
      </c>
      <c r="Z1249" s="620"/>
      <c r="AA1249" s="124"/>
      <c r="AB1249" s="978"/>
      <c r="AC1249" s="1049"/>
      <c r="AD1249" s="71"/>
      <c r="AE1249" s="71"/>
      <c r="AF1249" s="71"/>
      <c r="AG1249" s="59"/>
    </row>
    <row r="1250" ht="13.5" customHeight="1">
      <c r="A1250" s="604" t="b">
        <v>0</v>
      </c>
      <c r="B1250" s="475"/>
      <c r="C1250" s="475"/>
      <c r="D1250" s="492"/>
      <c r="E1250" s="492"/>
      <c r="F1250" s="606"/>
      <c r="G1250" s="1072"/>
      <c r="H1250" s="617"/>
      <c r="I1250" s="492"/>
      <c r="J1250" s="492"/>
      <c r="K1250" s="657"/>
      <c r="L1250" s="618"/>
      <c r="M1250" s="622"/>
      <c r="N1250" s="613"/>
      <c r="O1250" s="1073"/>
      <c r="P1250" s="610"/>
      <c r="Q1250" s="610"/>
      <c r="R1250" s="612">
        <f t="shared" si="378"/>
        <v>0</v>
      </c>
      <c r="S1250" s="613"/>
      <c r="T1250" s="612">
        <f t="shared" si="379"/>
        <v>0</v>
      </c>
      <c r="U1250" s="612">
        <f t="shared" si="380"/>
        <v>0</v>
      </c>
      <c r="V1250" s="613"/>
      <c r="W1250" s="982">
        <f t="shared" si="371"/>
        <v>0</v>
      </c>
      <c r="X1250" s="982">
        <f t="shared" si="372"/>
        <v>0</v>
      </c>
      <c r="Y1250" s="612">
        <f t="shared" si="391"/>
        <v>0</v>
      </c>
      <c r="Z1250" s="620"/>
      <c r="AA1250" s="124"/>
      <c r="AB1250" s="978"/>
      <c r="AC1250" s="1049"/>
      <c r="AD1250" s="71"/>
      <c r="AE1250" s="71"/>
      <c r="AF1250" s="71"/>
      <c r="AG1250" s="59"/>
    </row>
    <row r="1251" ht="13.5" customHeight="1">
      <c r="A1251" s="604" t="b">
        <v>0</v>
      </c>
      <c r="B1251" s="475"/>
      <c r="C1251" s="475"/>
      <c r="D1251" s="492"/>
      <c r="E1251" s="492"/>
      <c r="F1251" s="606"/>
      <c r="G1251" s="1072"/>
      <c r="H1251" s="617"/>
      <c r="I1251" s="492"/>
      <c r="J1251" s="492"/>
      <c r="K1251" s="657"/>
      <c r="L1251" s="618"/>
      <c r="M1251" s="622"/>
      <c r="N1251" s="613"/>
      <c r="O1251" s="1073"/>
      <c r="P1251" s="610"/>
      <c r="Q1251" s="610"/>
      <c r="R1251" s="612">
        <f t="shared" si="378"/>
        <v>0</v>
      </c>
      <c r="S1251" s="613"/>
      <c r="T1251" s="612">
        <f t="shared" si="379"/>
        <v>0</v>
      </c>
      <c r="U1251" s="612">
        <f t="shared" si="380"/>
        <v>0</v>
      </c>
      <c r="V1251" s="613"/>
      <c r="W1251" s="982">
        <f t="shared" si="371"/>
        <v>0</v>
      </c>
      <c r="X1251" s="982">
        <f t="shared" si="372"/>
        <v>0</v>
      </c>
      <c r="Y1251" s="612">
        <f t="shared" si="391"/>
        <v>0</v>
      </c>
      <c r="Z1251" s="620"/>
      <c r="AA1251" s="124"/>
      <c r="AB1251" s="978"/>
      <c r="AC1251" s="1049"/>
      <c r="AD1251" s="71"/>
      <c r="AE1251" s="71"/>
      <c r="AF1251" s="71"/>
      <c r="AG1251" s="59"/>
    </row>
    <row r="1252" ht="13.5" customHeight="1">
      <c r="A1252" s="604" t="b">
        <v>0</v>
      </c>
      <c r="B1252" s="475"/>
      <c r="C1252" s="475"/>
      <c r="D1252" s="492"/>
      <c r="E1252" s="492"/>
      <c r="F1252" s="606"/>
      <c r="G1252" s="1072"/>
      <c r="H1252" s="617"/>
      <c r="I1252" s="492"/>
      <c r="J1252" s="492"/>
      <c r="K1252" s="657"/>
      <c r="L1252" s="618"/>
      <c r="M1252" s="622"/>
      <c r="N1252" s="613"/>
      <c r="O1252" s="1073"/>
      <c r="P1252" s="610"/>
      <c r="Q1252" s="610"/>
      <c r="R1252" s="612">
        <f t="shared" si="378"/>
        <v>0</v>
      </c>
      <c r="S1252" s="613"/>
      <c r="T1252" s="612">
        <f t="shared" si="379"/>
        <v>0</v>
      </c>
      <c r="U1252" s="612">
        <f t="shared" si="380"/>
        <v>0</v>
      </c>
      <c r="V1252" s="613"/>
      <c r="W1252" s="982">
        <f t="shared" si="371"/>
        <v>0</v>
      </c>
      <c r="X1252" s="982">
        <f t="shared" si="372"/>
        <v>0</v>
      </c>
      <c r="Y1252" s="612">
        <f t="shared" si="391"/>
        <v>0</v>
      </c>
      <c r="Z1252" s="620"/>
      <c r="AA1252" s="124"/>
      <c r="AB1252" s="978"/>
      <c r="AC1252" s="1049"/>
      <c r="AD1252" s="71"/>
      <c r="AE1252" s="71"/>
      <c r="AF1252" s="71"/>
      <c r="AG1252" s="59"/>
    </row>
    <row r="1253" ht="13.5" customHeight="1">
      <c r="A1253" s="604" t="b">
        <v>0</v>
      </c>
      <c r="B1253" s="475"/>
      <c r="C1253" s="475"/>
      <c r="D1253" s="492"/>
      <c r="E1253" s="492"/>
      <c r="F1253" s="606"/>
      <c r="G1253" s="1072"/>
      <c r="H1253" s="617"/>
      <c r="I1253" s="492"/>
      <c r="J1253" s="492"/>
      <c r="K1253" s="657"/>
      <c r="L1253" s="618"/>
      <c r="M1253" s="622"/>
      <c r="N1253" s="613"/>
      <c r="O1253" s="1073"/>
      <c r="P1253" s="610"/>
      <c r="Q1253" s="610"/>
      <c r="R1253" s="612">
        <f t="shared" si="378"/>
        <v>0</v>
      </c>
      <c r="S1253" s="613"/>
      <c r="T1253" s="612">
        <f t="shared" si="379"/>
        <v>0</v>
      </c>
      <c r="U1253" s="612">
        <f t="shared" si="380"/>
        <v>0</v>
      </c>
      <c r="V1253" s="613"/>
      <c r="W1253" s="982">
        <f t="shared" si="371"/>
        <v>0</v>
      </c>
      <c r="X1253" s="982">
        <f t="shared" si="372"/>
        <v>0</v>
      </c>
      <c r="Y1253" s="612">
        <f t="shared" si="391"/>
        <v>0</v>
      </c>
      <c r="Z1253" s="620"/>
      <c r="AA1253" s="124"/>
      <c r="AB1253" s="978"/>
      <c r="AC1253" s="1049"/>
      <c r="AD1253" s="71"/>
      <c r="AE1253" s="71"/>
      <c r="AF1253" s="71"/>
      <c r="AG1253" s="59"/>
    </row>
    <row r="1254" ht="13.5" customHeight="1">
      <c r="A1254" s="604" t="b">
        <v>0</v>
      </c>
      <c r="B1254" s="475"/>
      <c r="C1254" s="475"/>
      <c r="D1254" s="492"/>
      <c r="E1254" s="492"/>
      <c r="F1254" s="606"/>
      <c r="G1254" s="1072"/>
      <c r="H1254" s="617"/>
      <c r="I1254" s="492"/>
      <c r="J1254" s="492"/>
      <c r="K1254" s="657"/>
      <c r="L1254" s="618"/>
      <c r="M1254" s="622"/>
      <c r="N1254" s="613"/>
      <c r="O1254" s="1073"/>
      <c r="P1254" s="610"/>
      <c r="Q1254" s="610"/>
      <c r="R1254" s="612">
        <f t="shared" si="378"/>
        <v>0</v>
      </c>
      <c r="S1254" s="613"/>
      <c r="T1254" s="612">
        <f t="shared" si="379"/>
        <v>0</v>
      </c>
      <c r="U1254" s="612">
        <f t="shared" si="380"/>
        <v>0</v>
      </c>
      <c r="V1254" s="613"/>
      <c r="W1254" s="982">
        <f t="shared" si="371"/>
        <v>0</v>
      </c>
      <c r="X1254" s="982">
        <f t="shared" si="372"/>
        <v>0</v>
      </c>
      <c r="Y1254" s="612">
        <f t="shared" si="391"/>
        <v>0</v>
      </c>
      <c r="Z1254" s="620"/>
      <c r="AA1254" s="124"/>
      <c r="AB1254" s="978"/>
      <c r="AC1254" s="1049"/>
      <c r="AD1254" s="71"/>
      <c r="AE1254" s="71"/>
      <c r="AF1254" s="71"/>
      <c r="AG1254" s="59"/>
    </row>
    <row r="1255" ht="13.5" customHeight="1">
      <c r="A1255" s="604" t="b">
        <v>0</v>
      </c>
      <c r="B1255" s="475"/>
      <c r="C1255" s="475"/>
      <c r="D1255" s="492"/>
      <c r="E1255" s="492"/>
      <c r="F1255" s="606"/>
      <c r="G1255" s="1072"/>
      <c r="H1255" s="617"/>
      <c r="I1255" s="492"/>
      <c r="J1255" s="492"/>
      <c r="K1255" s="657"/>
      <c r="L1255" s="618"/>
      <c r="M1255" s="622"/>
      <c r="N1255" s="613"/>
      <c r="O1255" s="1073"/>
      <c r="P1255" s="610"/>
      <c r="Q1255" s="610"/>
      <c r="R1255" s="612">
        <f t="shared" si="378"/>
        <v>0</v>
      </c>
      <c r="S1255" s="613"/>
      <c r="T1255" s="612">
        <f t="shared" si="379"/>
        <v>0</v>
      </c>
      <c r="U1255" s="612">
        <f t="shared" si="380"/>
        <v>0</v>
      </c>
      <c r="V1255" s="613"/>
      <c r="W1255" s="982">
        <f t="shared" si="371"/>
        <v>0</v>
      </c>
      <c r="X1255" s="982">
        <f t="shared" si="372"/>
        <v>0</v>
      </c>
      <c r="Y1255" s="612">
        <f t="shared" si="391"/>
        <v>0</v>
      </c>
      <c r="Z1255" s="620"/>
      <c r="AA1255" s="124"/>
      <c r="AB1255" s="978"/>
      <c r="AC1255" s="1049"/>
      <c r="AD1255" s="71"/>
      <c r="AE1255" s="71"/>
      <c r="AF1255" s="71"/>
      <c r="AG1255" s="59"/>
    </row>
    <row r="1256" ht="13.5" customHeight="1">
      <c r="A1256" s="604" t="b">
        <v>0</v>
      </c>
      <c r="B1256" s="475"/>
      <c r="C1256" s="475"/>
      <c r="D1256" s="492"/>
      <c r="E1256" s="492"/>
      <c r="F1256" s="606"/>
      <c r="G1256" s="1072"/>
      <c r="H1256" s="617"/>
      <c r="I1256" s="492"/>
      <c r="J1256" s="492"/>
      <c r="K1256" s="657"/>
      <c r="L1256" s="618"/>
      <c r="M1256" s="622"/>
      <c r="N1256" s="613"/>
      <c r="O1256" s="1073"/>
      <c r="P1256" s="610"/>
      <c r="Q1256" s="610"/>
      <c r="R1256" s="612">
        <f t="shared" si="378"/>
        <v>0</v>
      </c>
      <c r="S1256" s="613"/>
      <c r="T1256" s="612">
        <f t="shared" si="379"/>
        <v>0</v>
      </c>
      <c r="U1256" s="612">
        <f t="shared" si="380"/>
        <v>0</v>
      </c>
      <c r="V1256" s="613"/>
      <c r="W1256" s="982">
        <f t="shared" si="371"/>
        <v>0</v>
      </c>
      <c r="X1256" s="982">
        <f t="shared" si="372"/>
        <v>0</v>
      </c>
      <c r="Y1256" s="612">
        <f t="shared" si="391"/>
        <v>0</v>
      </c>
      <c r="Z1256" s="620"/>
      <c r="AA1256" s="124"/>
      <c r="AB1256" s="978"/>
      <c r="AC1256" s="1049"/>
      <c r="AD1256" s="71"/>
      <c r="AE1256" s="71"/>
      <c r="AF1256" s="71"/>
      <c r="AG1256" s="59"/>
    </row>
    <row r="1257" ht="13.5" customHeight="1">
      <c r="A1257" s="604" t="b">
        <v>0</v>
      </c>
      <c r="B1257" s="475"/>
      <c r="C1257" s="475"/>
      <c r="D1257" s="492"/>
      <c r="E1257" s="492"/>
      <c r="F1257" s="606"/>
      <c r="G1257" s="1072"/>
      <c r="H1257" s="617"/>
      <c r="I1257" s="492"/>
      <c r="J1257" s="492"/>
      <c r="K1257" s="657"/>
      <c r="L1257" s="618"/>
      <c r="M1257" s="622"/>
      <c r="N1257" s="613"/>
      <c r="O1257" s="1073"/>
      <c r="P1257" s="610"/>
      <c r="Q1257" s="610"/>
      <c r="R1257" s="612">
        <f t="shared" si="378"/>
        <v>0</v>
      </c>
      <c r="S1257" s="613"/>
      <c r="T1257" s="612">
        <f t="shared" si="379"/>
        <v>0</v>
      </c>
      <c r="U1257" s="612">
        <f t="shared" si="380"/>
        <v>0</v>
      </c>
      <c r="V1257" s="613"/>
      <c r="W1257" s="982">
        <f t="shared" si="371"/>
        <v>0</v>
      </c>
      <c r="X1257" s="982">
        <f t="shared" si="372"/>
        <v>0</v>
      </c>
      <c r="Y1257" s="612">
        <f t="shared" si="391"/>
        <v>0</v>
      </c>
      <c r="Z1257" s="620"/>
      <c r="AA1257" s="124"/>
      <c r="AB1257" s="978"/>
      <c r="AC1257" s="1049"/>
      <c r="AD1257" s="71"/>
      <c r="AE1257" s="71"/>
      <c r="AF1257" s="71"/>
      <c r="AG1257" s="59"/>
    </row>
    <row r="1258" ht="13.5" customHeight="1">
      <c r="A1258" s="604" t="b">
        <v>0</v>
      </c>
      <c r="B1258" s="475"/>
      <c r="C1258" s="475"/>
      <c r="D1258" s="492"/>
      <c r="E1258" s="492"/>
      <c r="F1258" s="606"/>
      <c r="G1258" s="1072"/>
      <c r="H1258" s="617"/>
      <c r="I1258" s="492"/>
      <c r="J1258" s="492"/>
      <c r="K1258" s="657"/>
      <c r="L1258" s="618"/>
      <c r="M1258" s="622"/>
      <c r="N1258" s="613"/>
      <c r="O1258" s="1073"/>
      <c r="P1258" s="610"/>
      <c r="Q1258" s="610"/>
      <c r="R1258" s="612">
        <f t="shared" si="378"/>
        <v>0</v>
      </c>
      <c r="S1258" s="613"/>
      <c r="T1258" s="612">
        <f t="shared" si="379"/>
        <v>0</v>
      </c>
      <c r="U1258" s="612">
        <f t="shared" si="380"/>
        <v>0</v>
      </c>
      <c r="V1258" s="613"/>
      <c r="W1258" s="982">
        <f t="shared" si="371"/>
        <v>0</v>
      </c>
      <c r="X1258" s="982">
        <f t="shared" si="372"/>
        <v>0</v>
      </c>
      <c r="Y1258" s="612">
        <f t="shared" si="391"/>
        <v>0</v>
      </c>
      <c r="Z1258" s="620"/>
      <c r="AA1258" s="124"/>
      <c r="AB1258" s="978"/>
      <c r="AC1258" s="1049"/>
      <c r="AD1258" s="71"/>
      <c r="AE1258" s="71"/>
      <c r="AF1258" s="71"/>
      <c r="AG1258" s="59"/>
    </row>
    <row r="1259" ht="13.5" customHeight="1">
      <c r="A1259" s="604" t="b">
        <v>0</v>
      </c>
      <c r="B1259" s="475"/>
      <c r="C1259" s="475"/>
      <c r="D1259" s="492"/>
      <c r="E1259" s="492"/>
      <c r="F1259" s="606"/>
      <c r="G1259" s="1072"/>
      <c r="H1259" s="617"/>
      <c r="I1259" s="492"/>
      <c r="J1259" s="492"/>
      <c r="K1259" s="657"/>
      <c r="L1259" s="618"/>
      <c r="M1259" s="622"/>
      <c r="N1259" s="613"/>
      <c r="O1259" s="1073"/>
      <c r="P1259" s="610"/>
      <c r="Q1259" s="610"/>
      <c r="R1259" s="612">
        <f t="shared" si="378"/>
        <v>0</v>
      </c>
      <c r="S1259" s="613"/>
      <c r="T1259" s="612">
        <f t="shared" si="379"/>
        <v>0</v>
      </c>
      <c r="U1259" s="612">
        <f t="shared" si="380"/>
        <v>0</v>
      </c>
      <c r="V1259" s="613"/>
      <c r="W1259" s="982">
        <f t="shared" si="371"/>
        <v>0</v>
      </c>
      <c r="X1259" s="982">
        <f t="shared" si="372"/>
        <v>0</v>
      </c>
      <c r="Y1259" s="612">
        <f t="shared" si="391"/>
        <v>0</v>
      </c>
      <c r="Z1259" s="620"/>
      <c r="AA1259" s="124"/>
      <c r="AB1259" s="978"/>
      <c r="AC1259" s="1049"/>
      <c r="AD1259" s="71"/>
      <c r="AE1259" s="71"/>
      <c r="AF1259" s="71"/>
      <c r="AG1259" s="59"/>
    </row>
    <row r="1260" ht="13.5" customHeight="1">
      <c r="A1260" s="604" t="b">
        <v>0</v>
      </c>
      <c r="B1260" s="475"/>
      <c r="C1260" s="475"/>
      <c r="D1260" s="492"/>
      <c r="E1260" s="492"/>
      <c r="F1260" s="606"/>
      <c r="G1260" s="1072"/>
      <c r="H1260" s="617"/>
      <c r="I1260" s="492"/>
      <c r="J1260" s="492"/>
      <c r="K1260" s="657"/>
      <c r="L1260" s="618"/>
      <c r="M1260" s="622"/>
      <c r="N1260" s="613"/>
      <c r="O1260" s="1073"/>
      <c r="P1260" s="610"/>
      <c r="Q1260" s="610"/>
      <c r="R1260" s="612">
        <f t="shared" si="378"/>
        <v>0</v>
      </c>
      <c r="S1260" s="613"/>
      <c r="T1260" s="612">
        <f t="shared" si="379"/>
        <v>0</v>
      </c>
      <c r="U1260" s="612">
        <f t="shared" si="380"/>
        <v>0</v>
      </c>
      <c r="V1260" s="613"/>
      <c r="W1260" s="982">
        <f t="shared" si="371"/>
        <v>0</v>
      </c>
      <c r="X1260" s="982">
        <f t="shared" si="372"/>
        <v>0</v>
      </c>
      <c r="Y1260" s="612">
        <f t="shared" si="391"/>
        <v>0</v>
      </c>
      <c r="Z1260" s="620"/>
      <c r="AA1260" s="124"/>
      <c r="AB1260" s="978"/>
      <c r="AC1260" s="1049"/>
      <c r="AD1260" s="71"/>
      <c r="AE1260" s="71"/>
      <c r="AF1260" s="71"/>
      <c r="AG1260" s="59"/>
    </row>
    <row r="1261" ht="13.5" customHeight="1">
      <c r="A1261" s="604" t="b">
        <v>0</v>
      </c>
      <c r="B1261" s="475"/>
      <c r="C1261" s="475"/>
      <c r="D1261" s="492"/>
      <c r="E1261" s="492"/>
      <c r="F1261" s="606"/>
      <c r="G1261" s="1072"/>
      <c r="H1261" s="617"/>
      <c r="I1261" s="492"/>
      <c r="J1261" s="492"/>
      <c r="K1261" s="657"/>
      <c r="L1261" s="618"/>
      <c r="M1261" s="622"/>
      <c r="N1261" s="613"/>
      <c r="O1261" s="1073"/>
      <c r="P1261" s="610"/>
      <c r="Q1261" s="610"/>
      <c r="R1261" s="612">
        <f t="shared" si="378"/>
        <v>0</v>
      </c>
      <c r="S1261" s="613"/>
      <c r="T1261" s="612">
        <f t="shared" si="379"/>
        <v>0</v>
      </c>
      <c r="U1261" s="612">
        <f t="shared" si="380"/>
        <v>0</v>
      </c>
      <c r="V1261" s="613"/>
      <c r="W1261" s="982">
        <f t="shared" si="371"/>
        <v>0</v>
      </c>
      <c r="X1261" s="982">
        <f t="shared" si="372"/>
        <v>0</v>
      </c>
      <c r="Y1261" s="612">
        <f t="shared" si="391"/>
        <v>0</v>
      </c>
      <c r="Z1261" s="620"/>
      <c r="AA1261" s="124"/>
      <c r="AB1261" s="978"/>
      <c r="AC1261" s="1049"/>
      <c r="AD1261" s="71"/>
      <c r="AE1261" s="71"/>
      <c r="AF1261" s="71"/>
      <c r="AG1261" s="59"/>
    </row>
    <row r="1262" ht="13.5" customHeight="1">
      <c r="A1262" s="604" t="b">
        <v>0</v>
      </c>
      <c r="B1262" s="475"/>
      <c r="C1262" s="475"/>
      <c r="D1262" s="492"/>
      <c r="E1262" s="492"/>
      <c r="F1262" s="606"/>
      <c r="G1262" s="1072"/>
      <c r="H1262" s="617"/>
      <c r="I1262" s="492"/>
      <c r="J1262" s="492"/>
      <c r="K1262" s="657"/>
      <c r="L1262" s="618"/>
      <c r="M1262" s="622"/>
      <c r="N1262" s="613"/>
      <c r="O1262" s="1073"/>
      <c r="P1262" s="610"/>
      <c r="Q1262" s="610"/>
      <c r="R1262" s="612">
        <f t="shared" si="378"/>
        <v>0</v>
      </c>
      <c r="S1262" s="613"/>
      <c r="T1262" s="612">
        <f t="shared" si="379"/>
        <v>0</v>
      </c>
      <c r="U1262" s="612">
        <f t="shared" si="380"/>
        <v>0</v>
      </c>
      <c r="V1262" s="613"/>
      <c r="W1262" s="982">
        <f t="shared" si="371"/>
        <v>0</v>
      </c>
      <c r="X1262" s="982">
        <f t="shared" si="372"/>
        <v>0</v>
      </c>
      <c r="Y1262" s="612">
        <f t="shared" si="391"/>
        <v>0</v>
      </c>
      <c r="Z1262" s="620"/>
      <c r="AA1262" s="124"/>
      <c r="AB1262" s="978"/>
      <c r="AC1262" s="1049"/>
      <c r="AD1262" s="71"/>
      <c r="AE1262" s="71"/>
      <c r="AF1262" s="71"/>
      <c r="AG1262" s="59"/>
    </row>
    <row r="1263" ht="13.5" customHeight="1">
      <c r="A1263" s="604" t="b">
        <v>0</v>
      </c>
      <c r="B1263" s="475"/>
      <c r="C1263" s="475"/>
      <c r="D1263" s="492"/>
      <c r="E1263" s="492"/>
      <c r="F1263" s="606"/>
      <c r="G1263" s="1072"/>
      <c r="H1263" s="617"/>
      <c r="I1263" s="492"/>
      <c r="J1263" s="492"/>
      <c r="K1263" s="657"/>
      <c r="L1263" s="618"/>
      <c r="M1263" s="622"/>
      <c r="N1263" s="613"/>
      <c r="O1263" s="1073"/>
      <c r="P1263" s="610"/>
      <c r="Q1263" s="610"/>
      <c r="R1263" s="612">
        <f t="shared" si="378"/>
        <v>0</v>
      </c>
      <c r="S1263" s="613"/>
      <c r="T1263" s="612">
        <f t="shared" si="379"/>
        <v>0</v>
      </c>
      <c r="U1263" s="612">
        <f t="shared" si="380"/>
        <v>0</v>
      </c>
      <c r="V1263" s="613"/>
      <c r="W1263" s="982">
        <f t="shared" si="371"/>
        <v>0</v>
      </c>
      <c r="X1263" s="982">
        <f t="shared" si="372"/>
        <v>0</v>
      </c>
      <c r="Y1263" s="612">
        <f t="shared" si="391"/>
        <v>0</v>
      </c>
      <c r="Z1263" s="620"/>
      <c r="AA1263" s="124"/>
      <c r="AB1263" s="978"/>
      <c r="AC1263" s="1049"/>
      <c r="AD1263" s="71"/>
      <c r="AE1263" s="71"/>
      <c r="AF1263" s="71"/>
      <c r="AG1263" s="59"/>
    </row>
    <row r="1264" ht="13.5" customHeight="1">
      <c r="A1264" s="604" t="b">
        <v>0</v>
      </c>
      <c r="B1264" s="475"/>
      <c r="C1264" s="475"/>
      <c r="D1264" s="492"/>
      <c r="E1264" s="492"/>
      <c r="F1264" s="606"/>
      <c r="G1264" s="1072"/>
      <c r="H1264" s="617"/>
      <c r="I1264" s="492"/>
      <c r="J1264" s="492"/>
      <c r="K1264" s="657"/>
      <c r="L1264" s="618"/>
      <c r="M1264" s="622"/>
      <c r="N1264" s="613"/>
      <c r="O1264" s="1073"/>
      <c r="P1264" s="610"/>
      <c r="Q1264" s="610"/>
      <c r="R1264" s="612">
        <f t="shared" si="378"/>
        <v>0</v>
      </c>
      <c r="S1264" s="613"/>
      <c r="T1264" s="612">
        <f t="shared" si="379"/>
        <v>0</v>
      </c>
      <c r="U1264" s="612">
        <f t="shared" si="380"/>
        <v>0</v>
      </c>
      <c r="V1264" s="613"/>
      <c r="W1264" s="982">
        <f t="shared" si="371"/>
        <v>0</v>
      </c>
      <c r="X1264" s="982">
        <f t="shared" si="372"/>
        <v>0</v>
      </c>
      <c r="Y1264" s="612">
        <f t="shared" si="391"/>
        <v>0</v>
      </c>
      <c r="Z1264" s="620"/>
      <c r="AA1264" s="124"/>
      <c r="AB1264" s="978"/>
      <c r="AC1264" s="1049"/>
      <c r="AD1264" s="71"/>
      <c r="AE1264" s="71"/>
      <c r="AF1264" s="71"/>
      <c r="AG1264" s="59"/>
    </row>
    <row r="1265" ht="13.5" customHeight="1">
      <c r="A1265" s="604" t="b">
        <v>0</v>
      </c>
      <c r="B1265" s="475"/>
      <c r="C1265" s="475"/>
      <c r="D1265" s="492"/>
      <c r="E1265" s="492"/>
      <c r="F1265" s="606"/>
      <c r="G1265" s="1072"/>
      <c r="H1265" s="617"/>
      <c r="I1265" s="492"/>
      <c r="J1265" s="492"/>
      <c r="K1265" s="657"/>
      <c r="L1265" s="618"/>
      <c r="M1265" s="622"/>
      <c r="N1265" s="613"/>
      <c r="O1265" s="1073"/>
      <c r="P1265" s="610"/>
      <c r="Q1265" s="610"/>
      <c r="R1265" s="612">
        <f t="shared" si="378"/>
        <v>0</v>
      </c>
      <c r="S1265" s="613"/>
      <c r="T1265" s="612">
        <f t="shared" si="379"/>
        <v>0</v>
      </c>
      <c r="U1265" s="612">
        <f t="shared" si="380"/>
        <v>0</v>
      </c>
      <c r="V1265" s="613"/>
      <c r="W1265" s="982">
        <f t="shared" si="371"/>
        <v>0</v>
      </c>
      <c r="X1265" s="982">
        <f t="shared" si="372"/>
        <v>0</v>
      </c>
      <c r="Y1265" s="612">
        <f t="shared" si="391"/>
        <v>0</v>
      </c>
      <c r="Z1265" s="620"/>
      <c r="AA1265" s="124"/>
      <c r="AB1265" s="978"/>
      <c r="AC1265" s="1049"/>
      <c r="AD1265" s="71"/>
      <c r="AE1265" s="71"/>
      <c r="AF1265" s="71"/>
      <c r="AG1265" s="59"/>
    </row>
    <row r="1266" ht="13.5" customHeight="1">
      <c r="A1266" s="604" t="b">
        <v>0</v>
      </c>
      <c r="B1266" s="475"/>
      <c r="C1266" s="475"/>
      <c r="D1266" s="492"/>
      <c r="E1266" s="492"/>
      <c r="F1266" s="606"/>
      <c r="G1266" s="1072"/>
      <c r="H1266" s="617"/>
      <c r="I1266" s="492"/>
      <c r="J1266" s="492"/>
      <c r="K1266" s="657"/>
      <c r="L1266" s="618"/>
      <c r="M1266" s="622"/>
      <c r="N1266" s="613"/>
      <c r="O1266" s="1073"/>
      <c r="P1266" s="610"/>
      <c r="Q1266" s="610"/>
      <c r="R1266" s="612">
        <f t="shared" si="378"/>
        <v>0</v>
      </c>
      <c r="S1266" s="613"/>
      <c r="T1266" s="612">
        <f t="shared" si="379"/>
        <v>0</v>
      </c>
      <c r="U1266" s="612">
        <f t="shared" si="380"/>
        <v>0</v>
      </c>
      <c r="V1266" s="613"/>
      <c r="W1266" s="982">
        <f t="shared" si="371"/>
        <v>0</v>
      </c>
      <c r="X1266" s="982">
        <f t="shared" si="372"/>
        <v>0</v>
      </c>
      <c r="Y1266" s="612">
        <f t="shared" si="391"/>
        <v>0</v>
      </c>
      <c r="Z1266" s="620"/>
      <c r="AA1266" s="124"/>
      <c r="AB1266" s="978"/>
      <c r="AC1266" s="1049"/>
      <c r="AD1266" s="71"/>
      <c r="AE1266" s="71"/>
      <c r="AF1266" s="71"/>
      <c r="AG1266" s="59"/>
    </row>
    <row r="1267" ht="13.5" customHeight="1">
      <c r="A1267" s="604" t="b">
        <v>0</v>
      </c>
      <c r="B1267" s="475"/>
      <c r="C1267" s="475"/>
      <c r="D1267" s="492"/>
      <c r="E1267" s="492"/>
      <c r="F1267" s="606"/>
      <c r="G1267" s="1072"/>
      <c r="H1267" s="617"/>
      <c r="I1267" s="492"/>
      <c r="J1267" s="492"/>
      <c r="K1267" s="657"/>
      <c r="L1267" s="618"/>
      <c r="M1267" s="622"/>
      <c r="N1267" s="613"/>
      <c r="O1267" s="1073"/>
      <c r="P1267" s="610"/>
      <c r="Q1267" s="610"/>
      <c r="R1267" s="612">
        <f t="shared" si="378"/>
        <v>0</v>
      </c>
      <c r="S1267" s="613"/>
      <c r="T1267" s="612">
        <f t="shared" si="379"/>
        <v>0</v>
      </c>
      <c r="U1267" s="612">
        <f t="shared" si="380"/>
        <v>0</v>
      </c>
      <c r="V1267" s="613"/>
      <c r="W1267" s="982">
        <f t="shared" si="371"/>
        <v>0</v>
      </c>
      <c r="X1267" s="982">
        <f t="shared" si="372"/>
        <v>0</v>
      </c>
      <c r="Y1267" s="612">
        <f t="shared" si="391"/>
        <v>0</v>
      </c>
      <c r="Z1267" s="620"/>
      <c r="AA1267" s="124"/>
      <c r="AB1267" s="978"/>
      <c r="AC1267" s="1049"/>
      <c r="AD1267" s="71"/>
      <c r="AE1267" s="71"/>
      <c r="AF1267" s="71"/>
      <c r="AG1267" s="59"/>
    </row>
    <row r="1268" ht="13.5" customHeight="1">
      <c r="A1268" s="604" t="b">
        <v>0</v>
      </c>
      <c r="B1268" s="475"/>
      <c r="C1268" s="475"/>
      <c r="D1268" s="492"/>
      <c r="E1268" s="492"/>
      <c r="F1268" s="606"/>
      <c r="G1268" s="1072"/>
      <c r="H1268" s="617"/>
      <c r="I1268" s="492"/>
      <c r="J1268" s="492"/>
      <c r="K1268" s="657"/>
      <c r="L1268" s="618"/>
      <c r="M1268" s="622"/>
      <c r="N1268" s="613"/>
      <c r="O1268" s="1073"/>
      <c r="P1268" s="610"/>
      <c r="Q1268" s="610"/>
      <c r="R1268" s="612">
        <f t="shared" si="378"/>
        <v>0</v>
      </c>
      <c r="S1268" s="613"/>
      <c r="T1268" s="612">
        <f t="shared" si="379"/>
        <v>0</v>
      </c>
      <c r="U1268" s="612">
        <f t="shared" si="380"/>
        <v>0</v>
      </c>
      <c r="V1268" s="613"/>
      <c r="W1268" s="982">
        <f t="shared" si="371"/>
        <v>0</v>
      </c>
      <c r="X1268" s="982">
        <f t="shared" si="372"/>
        <v>0</v>
      </c>
      <c r="Y1268" s="612">
        <f t="shared" si="391"/>
        <v>0</v>
      </c>
      <c r="Z1268" s="620"/>
      <c r="AA1268" s="124"/>
      <c r="AB1268" s="978"/>
      <c r="AC1268" s="1049"/>
      <c r="AD1268" s="71"/>
      <c r="AE1268" s="71"/>
      <c r="AF1268" s="71"/>
      <c r="AG1268" s="59"/>
    </row>
    <row r="1269" ht="13.5" customHeight="1">
      <c r="A1269" s="604" t="b">
        <v>0</v>
      </c>
      <c r="B1269" s="475"/>
      <c r="C1269" s="475"/>
      <c r="D1269" s="492"/>
      <c r="E1269" s="492"/>
      <c r="F1269" s="606"/>
      <c r="G1269" s="1072"/>
      <c r="H1269" s="617"/>
      <c r="I1269" s="492"/>
      <c r="J1269" s="492"/>
      <c r="K1269" s="657"/>
      <c r="L1269" s="618"/>
      <c r="M1269" s="622"/>
      <c r="N1269" s="613"/>
      <c r="O1269" s="1073"/>
      <c r="P1269" s="610"/>
      <c r="Q1269" s="610"/>
      <c r="R1269" s="612">
        <f t="shared" si="378"/>
        <v>0</v>
      </c>
      <c r="S1269" s="613"/>
      <c r="T1269" s="612">
        <f t="shared" si="379"/>
        <v>0</v>
      </c>
      <c r="U1269" s="612">
        <f t="shared" si="380"/>
        <v>0</v>
      </c>
      <c r="V1269" s="613"/>
      <c r="W1269" s="982">
        <f t="shared" si="371"/>
        <v>0</v>
      </c>
      <c r="X1269" s="982">
        <f t="shared" si="372"/>
        <v>0</v>
      </c>
      <c r="Y1269" s="612">
        <f t="shared" si="391"/>
        <v>0</v>
      </c>
      <c r="Z1269" s="620"/>
      <c r="AA1269" s="124"/>
      <c r="AB1269" s="978"/>
      <c r="AC1269" s="1049"/>
      <c r="AD1269" s="71"/>
      <c r="AE1269" s="71"/>
      <c r="AF1269" s="71"/>
      <c r="AG1269" s="59"/>
    </row>
    <row r="1270" ht="13.5" customHeight="1">
      <c r="A1270" s="604" t="b">
        <v>0</v>
      </c>
      <c r="B1270" s="475"/>
      <c r="C1270" s="475"/>
      <c r="D1270" s="492"/>
      <c r="E1270" s="492"/>
      <c r="F1270" s="606"/>
      <c r="G1270" s="1072"/>
      <c r="H1270" s="617"/>
      <c r="I1270" s="492"/>
      <c r="J1270" s="492"/>
      <c r="K1270" s="657"/>
      <c r="L1270" s="618"/>
      <c r="M1270" s="622"/>
      <c r="N1270" s="613"/>
      <c r="O1270" s="1073"/>
      <c r="P1270" s="610"/>
      <c r="Q1270" s="610"/>
      <c r="R1270" s="612">
        <f t="shared" si="378"/>
        <v>0</v>
      </c>
      <c r="S1270" s="613"/>
      <c r="T1270" s="612">
        <f t="shared" si="379"/>
        <v>0</v>
      </c>
      <c r="U1270" s="612">
        <f t="shared" si="380"/>
        <v>0</v>
      </c>
      <c r="V1270" s="613"/>
      <c r="W1270" s="982">
        <f t="shared" si="371"/>
        <v>0</v>
      </c>
      <c r="X1270" s="982">
        <f t="shared" si="372"/>
        <v>0</v>
      </c>
      <c r="Y1270" s="612">
        <f t="shared" si="391"/>
        <v>0</v>
      </c>
      <c r="Z1270" s="620"/>
      <c r="AA1270" s="124"/>
      <c r="AB1270" s="978"/>
      <c r="AC1270" s="1049"/>
      <c r="AD1270" s="71"/>
      <c r="AE1270" s="71"/>
      <c r="AF1270" s="71"/>
      <c r="AG1270" s="59"/>
    </row>
    <row r="1271" ht="13.5" customHeight="1">
      <c r="A1271" s="604" t="b">
        <v>0</v>
      </c>
      <c r="B1271" s="475"/>
      <c r="C1271" s="475"/>
      <c r="D1271" s="492"/>
      <c r="E1271" s="492"/>
      <c r="F1271" s="606"/>
      <c r="G1271" s="1072"/>
      <c r="H1271" s="617"/>
      <c r="I1271" s="492"/>
      <c r="J1271" s="492"/>
      <c r="K1271" s="657"/>
      <c r="L1271" s="618"/>
      <c r="M1271" s="622"/>
      <c r="N1271" s="613"/>
      <c r="O1271" s="1073"/>
      <c r="P1271" s="610"/>
      <c r="Q1271" s="610"/>
      <c r="R1271" s="612">
        <f t="shared" si="378"/>
        <v>0</v>
      </c>
      <c r="S1271" s="613"/>
      <c r="T1271" s="612">
        <f t="shared" si="379"/>
        <v>0</v>
      </c>
      <c r="U1271" s="612">
        <f t="shared" si="380"/>
        <v>0</v>
      </c>
      <c r="V1271" s="613"/>
      <c r="W1271" s="982">
        <f t="shared" si="371"/>
        <v>0</v>
      </c>
      <c r="X1271" s="982">
        <f t="shared" si="372"/>
        <v>0</v>
      </c>
      <c r="Y1271" s="612">
        <f t="shared" si="391"/>
        <v>0</v>
      </c>
      <c r="Z1271" s="620"/>
      <c r="AA1271" s="124"/>
      <c r="AB1271" s="978"/>
      <c r="AC1271" s="1049"/>
      <c r="AD1271" s="71"/>
      <c r="AE1271" s="71"/>
      <c r="AF1271" s="71"/>
      <c r="AG1271" s="59"/>
    </row>
    <row r="1272" ht="13.5" customHeight="1">
      <c r="A1272" s="604" t="b">
        <v>0</v>
      </c>
      <c r="B1272" s="475"/>
      <c r="C1272" s="475"/>
      <c r="D1272" s="492"/>
      <c r="E1272" s="492"/>
      <c r="F1272" s="606"/>
      <c r="G1272" s="1072"/>
      <c r="H1272" s="617"/>
      <c r="I1272" s="492"/>
      <c r="J1272" s="492"/>
      <c r="K1272" s="657"/>
      <c r="L1272" s="618"/>
      <c r="M1272" s="622"/>
      <c r="N1272" s="613"/>
      <c r="O1272" s="1073"/>
      <c r="P1272" s="610"/>
      <c r="Q1272" s="610"/>
      <c r="R1272" s="612">
        <f t="shared" si="378"/>
        <v>0</v>
      </c>
      <c r="S1272" s="613"/>
      <c r="T1272" s="612">
        <f t="shared" si="379"/>
        <v>0</v>
      </c>
      <c r="U1272" s="612">
        <f t="shared" si="380"/>
        <v>0</v>
      </c>
      <c r="V1272" s="613"/>
      <c r="W1272" s="982">
        <f t="shared" si="371"/>
        <v>0</v>
      </c>
      <c r="X1272" s="982">
        <f t="shared" si="372"/>
        <v>0</v>
      </c>
      <c r="Y1272" s="612">
        <f t="shared" si="391"/>
        <v>0</v>
      </c>
      <c r="Z1272" s="620"/>
      <c r="AA1272" s="124"/>
      <c r="AB1272" s="978"/>
      <c r="AC1272" s="1049"/>
      <c r="AD1272" s="71"/>
      <c r="AE1272" s="71"/>
      <c r="AF1272" s="71"/>
      <c r="AG1272" s="59"/>
    </row>
    <row r="1273" ht="13.5" customHeight="1">
      <c r="A1273" s="604" t="b">
        <v>0</v>
      </c>
      <c r="B1273" s="475"/>
      <c r="C1273" s="475"/>
      <c r="D1273" s="492"/>
      <c r="E1273" s="492"/>
      <c r="F1273" s="606"/>
      <c r="G1273" s="1072"/>
      <c r="H1273" s="617"/>
      <c r="I1273" s="492"/>
      <c r="J1273" s="492"/>
      <c r="K1273" s="657"/>
      <c r="L1273" s="618"/>
      <c r="M1273" s="622"/>
      <c r="N1273" s="613"/>
      <c r="O1273" s="1073"/>
      <c r="P1273" s="610"/>
      <c r="Q1273" s="610"/>
      <c r="R1273" s="612">
        <f t="shared" si="378"/>
        <v>0</v>
      </c>
      <c r="S1273" s="613"/>
      <c r="T1273" s="612">
        <f t="shared" si="379"/>
        <v>0</v>
      </c>
      <c r="U1273" s="612">
        <f t="shared" si="380"/>
        <v>0</v>
      </c>
      <c r="V1273" s="613"/>
      <c r="W1273" s="982">
        <f t="shared" si="371"/>
        <v>0</v>
      </c>
      <c r="X1273" s="982">
        <f t="shared" si="372"/>
        <v>0</v>
      </c>
      <c r="Y1273" s="612">
        <f t="shared" si="391"/>
        <v>0</v>
      </c>
      <c r="Z1273" s="620"/>
      <c r="AA1273" s="124"/>
      <c r="AB1273" s="978"/>
      <c r="AC1273" s="1049"/>
      <c r="AD1273" s="71"/>
      <c r="AE1273" s="71"/>
      <c r="AF1273" s="71"/>
      <c r="AG1273" s="59"/>
    </row>
    <row r="1274" ht="13.5" customHeight="1">
      <c r="A1274" s="604" t="b">
        <v>0</v>
      </c>
      <c r="B1274" s="475"/>
      <c r="C1274" s="475"/>
      <c r="D1274" s="492"/>
      <c r="E1274" s="492"/>
      <c r="F1274" s="606"/>
      <c r="G1274" s="1072"/>
      <c r="H1274" s="617"/>
      <c r="I1274" s="492"/>
      <c r="J1274" s="492"/>
      <c r="K1274" s="657"/>
      <c r="L1274" s="618"/>
      <c r="M1274" s="622"/>
      <c r="N1274" s="613"/>
      <c r="O1274" s="1073"/>
      <c r="P1274" s="610"/>
      <c r="Q1274" s="610"/>
      <c r="R1274" s="612">
        <f t="shared" si="378"/>
        <v>0</v>
      </c>
      <c r="S1274" s="613"/>
      <c r="T1274" s="612">
        <f t="shared" si="379"/>
        <v>0</v>
      </c>
      <c r="U1274" s="612">
        <f t="shared" si="380"/>
        <v>0</v>
      </c>
      <c r="V1274" s="613"/>
      <c r="W1274" s="982">
        <f t="shared" si="371"/>
        <v>0</v>
      </c>
      <c r="X1274" s="982">
        <f t="shared" si="372"/>
        <v>0</v>
      </c>
      <c r="Y1274" s="612">
        <f t="shared" si="391"/>
        <v>0</v>
      </c>
      <c r="Z1274" s="620"/>
      <c r="AA1274" s="124"/>
      <c r="AB1274" s="978"/>
      <c r="AC1274" s="1049"/>
      <c r="AD1274" s="71"/>
      <c r="AE1274" s="71"/>
      <c r="AF1274" s="71"/>
      <c r="AG1274" s="59"/>
    </row>
    <row r="1275" ht="13.5" customHeight="1">
      <c r="A1275" s="604" t="b">
        <v>0</v>
      </c>
      <c r="B1275" s="475"/>
      <c r="C1275" s="475"/>
      <c r="D1275" s="492"/>
      <c r="E1275" s="492"/>
      <c r="F1275" s="606"/>
      <c r="G1275" s="1072"/>
      <c r="H1275" s="617"/>
      <c r="I1275" s="492"/>
      <c r="J1275" s="492"/>
      <c r="K1275" s="657"/>
      <c r="L1275" s="618"/>
      <c r="M1275" s="622"/>
      <c r="N1275" s="613"/>
      <c r="O1275" s="1073"/>
      <c r="P1275" s="610"/>
      <c r="Q1275" s="610"/>
      <c r="R1275" s="612">
        <f t="shared" si="378"/>
        <v>0</v>
      </c>
      <c r="S1275" s="613"/>
      <c r="T1275" s="612">
        <f t="shared" si="379"/>
        <v>0</v>
      </c>
      <c r="U1275" s="612">
        <f t="shared" si="380"/>
        <v>0</v>
      </c>
      <c r="V1275" s="613"/>
      <c r="W1275" s="982">
        <f t="shared" si="371"/>
        <v>0</v>
      </c>
      <c r="X1275" s="982">
        <f t="shared" si="372"/>
        <v>0</v>
      </c>
      <c r="Y1275" s="612">
        <f t="shared" si="391"/>
        <v>0</v>
      </c>
      <c r="Z1275" s="620"/>
      <c r="AA1275" s="124"/>
      <c r="AB1275" s="978"/>
      <c r="AC1275" s="1049"/>
      <c r="AD1275" s="71"/>
      <c r="AE1275" s="71"/>
      <c r="AF1275" s="71"/>
      <c r="AG1275" s="59"/>
    </row>
    <row r="1276" ht="13.5" customHeight="1">
      <c r="A1276" s="604" t="b">
        <v>0</v>
      </c>
      <c r="B1276" s="475"/>
      <c r="C1276" s="475"/>
      <c r="D1276" s="492"/>
      <c r="E1276" s="492"/>
      <c r="F1276" s="606"/>
      <c r="G1276" s="1072"/>
      <c r="H1276" s="617"/>
      <c r="I1276" s="492"/>
      <c r="J1276" s="492"/>
      <c r="K1276" s="657"/>
      <c r="L1276" s="618"/>
      <c r="M1276" s="622"/>
      <c r="N1276" s="613"/>
      <c r="O1276" s="1073"/>
      <c r="P1276" s="610"/>
      <c r="Q1276" s="610"/>
      <c r="R1276" s="612">
        <f t="shared" si="378"/>
        <v>0</v>
      </c>
      <c r="S1276" s="613"/>
      <c r="T1276" s="612">
        <f t="shared" si="379"/>
        <v>0</v>
      </c>
      <c r="U1276" s="612">
        <f t="shared" si="380"/>
        <v>0</v>
      </c>
      <c r="V1276" s="613"/>
      <c r="W1276" s="982">
        <f t="shared" si="371"/>
        <v>0</v>
      </c>
      <c r="X1276" s="982">
        <f t="shared" si="372"/>
        <v>0</v>
      </c>
      <c r="Y1276" s="612">
        <f t="shared" si="391"/>
        <v>0</v>
      </c>
      <c r="Z1276" s="620"/>
      <c r="AA1276" s="124"/>
      <c r="AB1276" s="978"/>
      <c r="AC1276" s="1049"/>
      <c r="AD1276" s="71"/>
      <c r="AE1276" s="71"/>
      <c r="AF1276" s="71"/>
      <c r="AG1276" s="59"/>
    </row>
    <row r="1277" ht="13.5" customHeight="1">
      <c r="A1277" s="604" t="b">
        <v>0</v>
      </c>
      <c r="B1277" s="475"/>
      <c r="C1277" s="475"/>
      <c r="D1277" s="492"/>
      <c r="E1277" s="492"/>
      <c r="F1277" s="606"/>
      <c r="G1277" s="1072"/>
      <c r="H1277" s="617"/>
      <c r="I1277" s="492"/>
      <c r="J1277" s="492"/>
      <c r="K1277" s="657"/>
      <c r="L1277" s="618"/>
      <c r="M1277" s="622"/>
      <c r="N1277" s="613"/>
      <c r="O1277" s="1073"/>
      <c r="P1277" s="610"/>
      <c r="Q1277" s="610"/>
      <c r="R1277" s="612">
        <f t="shared" si="378"/>
        <v>0</v>
      </c>
      <c r="S1277" s="613"/>
      <c r="T1277" s="612">
        <f t="shared" si="379"/>
        <v>0</v>
      </c>
      <c r="U1277" s="612">
        <f t="shared" si="380"/>
        <v>0</v>
      </c>
      <c r="V1277" s="613"/>
      <c r="W1277" s="982">
        <f t="shared" si="371"/>
        <v>0</v>
      </c>
      <c r="X1277" s="982">
        <f t="shared" si="372"/>
        <v>0</v>
      </c>
      <c r="Y1277" s="612">
        <f t="shared" si="391"/>
        <v>0</v>
      </c>
      <c r="Z1277" s="620"/>
      <c r="AA1277" s="124"/>
      <c r="AB1277" s="978"/>
      <c r="AC1277" s="1049"/>
      <c r="AD1277" s="71"/>
      <c r="AE1277" s="71"/>
      <c r="AF1277" s="71"/>
      <c r="AG1277" s="59"/>
    </row>
    <row r="1278" ht="13.5" customHeight="1">
      <c r="A1278" s="604" t="b">
        <v>0</v>
      </c>
      <c r="B1278" s="475"/>
      <c r="C1278" s="475"/>
      <c r="D1278" s="492"/>
      <c r="E1278" s="492"/>
      <c r="F1278" s="606"/>
      <c r="G1278" s="1072"/>
      <c r="H1278" s="617"/>
      <c r="I1278" s="492"/>
      <c r="J1278" s="492"/>
      <c r="K1278" s="657"/>
      <c r="L1278" s="618"/>
      <c r="M1278" s="622"/>
      <c r="N1278" s="613"/>
      <c r="O1278" s="1073"/>
      <c r="P1278" s="610"/>
      <c r="Q1278" s="610"/>
      <c r="R1278" s="612">
        <f t="shared" si="378"/>
        <v>0</v>
      </c>
      <c r="S1278" s="613"/>
      <c r="T1278" s="612">
        <f t="shared" si="379"/>
        <v>0</v>
      </c>
      <c r="U1278" s="612">
        <f t="shared" si="380"/>
        <v>0</v>
      </c>
      <c r="V1278" s="613"/>
      <c r="W1278" s="982">
        <f t="shared" si="371"/>
        <v>0</v>
      </c>
      <c r="X1278" s="982">
        <f t="shared" si="372"/>
        <v>0</v>
      </c>
      <c r="Y1278" s="612">
        <f t="shared" si="391"/>
        <v>0</v>
      </c>
      <c r="Z1278" s="620"/>
      <c r="AA1278" s="124"/>
      <c r="AB1278" s="978"/>
      <c r="AC1278" s="1049"/>
      <c r="AD1278" s="71"/>
      <c r="AE1278" s="71"/>
      <c r="AF1278" s="71"/>
      <c r="AG1278" s="59"/>
    </row>
    <row r="1279" ht="13.5" customHeight="1">
      <c r="A1279" s="604" t="b">
        <v>0</v>
      </c>
      <c r="B1279" s="475"/>
      <c r="C1279" s="475"/>
      <c r="D1279" s="492"/>
      <c r="E1279" s="492"/>
      <c r="F1279" s="606"/>
      <c r="G1279" s="1072"/>
      <c r="H1279" s="617"/>
      <c r="I1279" s="492"/>
      <c r="J1279" s="492"/>
      <c r="K1279" s="657"/>
      <c r="L1279" s="618"/>
      <c r="M1279" s="622"/>
      <c r="N1279" s="613"/>
      <c r="O1279" s="1073"/>
      <c r="P1279" s="610"/>
      <c r="Q1279" s="610"/>
      <c r="R1279" s="612">
        <f t="shared" si="378"/>
        <v>0</v>
      </c>
      <c r="S1279" s="613"/>
      <c r="T1279" s="612">
        <f t="shared" si="379"/>
        <v>0</v>
      </c>
      <c r="U1279" s="612">
        <f t="shared" si="380"/>
        <v>0</v>
      </c>
      <c r="V1279" s="613"/>
      <c r="W1279" s="982">
        <f t="shared" si="371"/>
        <v>0</v>
      </c>
      <c r="X1279" s="982">
        <f t="shared" si="372"/>
        <v>0</v>
      </c>
      <c r="Y1279" s="612">
        <f t="shared" si="391"/>
        <v>0</v>
      </c>
      <c r="Z1279" s="620"/>
      <c r="AA1279" s="124"/>
      <c r="AB1279" s="978"/>
      <c r="AC1279" s="1049"/>
      <c r="AD1279" s="71"/>
      <c r="AE1279" s="71"/>
      <c r="AF1279" s="71"/>
      <c r="AG1279" s="59"/>
    </row>
    <row r="1280" ht="13.5" customHeight="1">
      <c r="A1280" s="604" t="b">
        <v>0</v>
      </c>
      <c r="B1280" s="475"/>
      <c r="C1280" s="475"/>
      <c r="D1280" s="492"/>
      <c r="E1280" s="492"/>
      <c r="F1280" s="606"/>
      <c r="G1280" s="1072"/>
      <c r="H1280" s="617"/>
      <c r="I1280" s="492"/>
      <c r="J1280" s="492"/>
      <c r="K1280" s="657"/>
      <c r="L1280" s="618"/>
      <c r="M1280" s="622"/>
      <c r="N1280" s="613"/>
      <c r="O1280" s="1073"/>
      <c r="P1280" s="610"/>
      <c r="Q1280" s="610"/>
      <c r="R1280" s="612">
        <f t="shared" si="378"/>
        <v>0</v>
      </c>
      <c r="S1280" s="613"/>
      <c r="T1280" s="612">
        <f t="shared" si="379"/>
        <v>0</v>
      </c>
      <c r="U1280" s="612">
        <f t="shared" si="380"/>
        <v>0</v>
      </c>
      <c r="V1280" s="613"/>
      <c r="W1280" s="982">
        <f t="shared" si="371"/>
        <v>0</v>
      </c>
      <c r="X1280" s="982">
        <f t="shared" si="372"/>
        <v>0</v>
      </c>
      <c r="Y1280" s="612">
        <f t="shared" si="391"/>
        <v>0</v>
      </c>
      <c r="Z1280" s="620"/>
      <c r="AA1280" s="124"/>
      <c r="AB1280" s="978"/>
      <c r="AC1280" s="1049"/>
      <c r="AD1280" s="71"/>
      <c r="AE1280" s="71"/>
      <c r="AF1280" s="71"/>
      <c r="AG1280" s="59"/>
    </row>
    <row r="1281" ht="13.5" customHeight="1">
      <c r="A1281" s="604" t="b">
        <v>0</v>
      </c>
      <c r="B1281" s="475"/>
      <c r="C1281" s="475"/>
      <c r="D1281" s="492"/>
      <c r="E1281" s="492"/>
      <c r="F1281" s="606"/>
      <c r="G1281" s="1072"/>
      <c r="H1281" s="617"/>
      <c r="I1281" s="492"/>
      <c r="J1281" s="492"/>
      <c r="K1281" s="657"/>
      <c r="L1281" s="618"/>
      <c r="M1281" s="622"/>
      <c r="N1281" s="613"/>
      <c r="O1281" s="1073"/>
      <c r="P1281" s="610"/>
      <c r="Q1281" s="610"/>
      <c r="R1281" s="612">
        <f t="shared" si="378"/>
        <v>0</v>
      </c>
      <c r="S1281" s="613"/>
      <c r="T1281" s="612">
        <f t="shared" si="379"/>
        <v>0</v>
      </c>
      <c r="U1281" s="612">
        <f t="shared" si="380"/>
        <v>0</v>
      </c>
      <c r="V1281" s="613"/>
      <c r="W1281" s="982">
        <f t="shared" si="371"/>
        <v>0</v>
      </c>
      <c r="X1281" s="982">
        <f t="shared" si="372"/>
        <v>0</v>
      </c>
      <c r="Y1281" s="612">
        <f t="shared" si="391"/>
        <v>0</v>
      </c>
      <c r="Z1281" s="620"/>
      <c r="AA1281" s="124"/>
      <c r="AB1281" s="978"/>
      <c r="AC1281" s="1049"/>
      <c r="AD1281" s="71"/>
      <c r="AE1281" s="71"/>
      <c r="AF1281" s="71"/>
      <c r="AG1281" s="59"/>
    </row>
    <row r="1282" ht="13.5" customHeight="1">
      <c r="A1282" s="604" t="b">
        <v>0</v>
      </c>
      <c r="B1282" s="475"/>
      <c r="C1282" s="475"/>
      <c r="D1282" s="492"/>
      <c r="E1282" s="492"/>
      <c r="F1282" s="606"/>
      <c r="G1282" s="1072"/>
      <c r="H1282" s="617"/>
      <c r="I1282" s="492"/>
      <c r="J1282" s="492"/>
      <c r="K1282" s="657"/>
      <c r="L1282" s="618"/>
      <c r="M1282" s="622"/>
      <c r="N1282" s="613"/>
      <c r="O1282" s="1073"/>
      <c r="P1282" s="610"/>
      <c r="Q1282" s="610"/>
      <c r="R1282" s="612">
        <f t="shared" si="378"/>
        <v>0</v>
      </c>
      <c r="S1282" s="613"/>
      <c r="T1282" s="612">
        <f t="shared" si="379"/>
        <v>0</v>
      </c>
      <c r="U1282" s="612">
        <f t="shared" si="380"/>
        <v>0</v>
      </c>
      <c r="V1282" s="613"/>
      <c r="W1282" s="982">
        <f t="shared" si="371"/>
        <v>0</v>
      </c>
      <c r="X1282" s="982">
        <f t="shared" si="372"/>
        <v>0</v>
      </c>
      <c r="Y1282" s="612">
        <f t="shared" si="391"/>
        <v>0</v>
      </c>
      <c r="Z1282" s="620"/>
      <c r="AA1282" s="124"/>
      <c r="AB1282" s="978"/>
      <c r="AC1282" s="1049"/>
      <c r="AD1282" s="71"/>
      <c r="AE1282" s="71"/>
      <c r="AF1282" s="71"/>
      <c r="AG1282" s="59"/>
    </row>
    <row r="1283" ht="13.5" customHeight="1">
      <c r="A1283" s="604" t="b">
        <v>0</v>
      </c>
      <c r="B1283" s="475"/>
      <c r="C1283" s="475"/>
      <c r="D1283" s="492"/>
      <c r="E1283" s="492"/>
      <c r="F1283" s="606"/>
      <c r="G1283" s="1072"/>
      <c r="H1283" s="617"/>
      <c r="I1283" s="492"/>
      <c r="J1283" s="492"/>
      <c r="K1283" s="657"/>
      <c r="L1283" s="618"/>
      <c r="M1283" s="622"/>
      <c r="N1283" s="613"/>
      <c r="O1283" s="1073"/>
      <c r="P1283" s="610"/>
      <c r="Q1283" s="610"/>
      <c r="R1283" s="612">
        <f t="shared" si="378"/>
        <v>0</v>
      </c>
      <c r="S1283" s="613"/>
      <c r="T1283" s="612">
        <f t="shared" si="379"/>
        <v>0</v>
      </c>
      <c r="U1283" s="612">
        <f t="shared" si="380"/>
        <v>0</v>
      </c>
      <c r="V1283" s="613"/>
      <c r="W1283" s="982">
        <f t="shared" si="371"/>
        <v>0</v>
      </c>
      <c r="X1283" s="982">
        <f t="shared" si="372"/>
        <v>0</v>
      </c>
      <c r="Y1283" s="612">
        <f t="shared" si="391"/>
        <v>0</v>
      </c>
      <c r="Z1283" s="620"/>
      <c r="AA1283" s="124"/>
      <c r="AB1283" s="978"/>
      <c r="AC1283" s="1049"/>
      <c r="AD1283" s="71"/>
      <c r="AE1283" s="71"/>
      <c r="AF1283" s="71"/>
      <c r="AG1283" s="59"/>
    </row>
    <row r="1284" ht="13.5" customHeight="1">
      <c r="A1284" s="604" t="b">
        <v>0</v>
      </c>
      <c r="B1284" s="475"/>
      <c r="C1284" s="475"/>
      <c r="D1284" s="492"/>
      <c r="E1284" s="492"/>
      <c r="F1284" s="606"/>
      <c r="G1284" s="1072"/>
      <c r="H1284" s="617"/>
      <c r="I1284" s="492"/>
      <c r="J1284" s="492"/>
      <c r="K1284" s="657"/>
      <c r="L1284" s="618"/>
      <c r="M1284" s="622"/>
      <c r="N1284" s="613"/>
      <c r="O1284" s="1073"/>
      <c r="P1284" s="610"/>
      <c r="Q1284" s="610"/>
      <c r="R1284" s="612">
        <f t="shared" si="378"/>
        <v>0</v>
      </c>
      <c r="S1284" s="613"/>
      <c r="T1284" s="612">
        <f t="shared" si="379"/>
        <v>0</v>
      </c>
      <c r="U1284" s="612">
        <f t="shared" si="380"/>
        <v>0</v>
      </c>
      <c r="V1284" s="613"/>
      <c r="W1284" s="982">
        <f t="shared" si="371"/>
        <v>0</v>
      </c>
      <c r="X1284" s="982">
        <f t="shared" si="372"/>
        <v>0</v>
      </c>
      <c r="Y1284" s="612">
        <f t="shared" si="391"/>
        <v>0</v>
      </c>
      <c r="Z1284" s="620"/>
      <c r="AA1284" s="124"/>
      <c r="AB1284" s="978"/>
      <c r="AC1284" s="1049"/>
      <c r="AD1284" s="71"/>
      <c r="AE1284" s="71"/>
      <c r="AF1284" s="71"/>
      <c r="AG1284" s="59"/>
    </row>
    <row r="1285" ht="13.5" customHeight="1">
      <c r="A1285" s="604" t="b">
        <v>0</v>
      </c>
      <c r="B1285" s="475"/>
      <c r="C1285" s="475"/>
      <c r="D1285" s="492"/>
      <c r="E1285" s="492"/>
      <c r="F1285" s="606"/>
      <c r="G1285" s="1072"/>
      <c r="H1285" s="617"/>
      <c r="I1285" s="492"/>
      <c r="J1285" s="492"/>
      <c r="K1285" s="657"/>
      <c r="L1285" s="618"/>
      <c r="M1285" s="622"/>
      <c r="N1285" s="613"/>
      <c r="O1285" s="1073"/>
      <c r="P1285" s="610"/>
      <c r="Q1285" s="610"/>
      <c r="R1285" s="612">
        <f t="shared" si="378"/>
        <v>0</v>
      </c>
      <c r="S1285" s="613"/>
      <c r="T1285" s="612">
        <f t="shared" si="379"/>
        <v>0</v>
      </c>
      <c r="U1285" s="612">
        <f t="shared" si="380"/>
        <v>0</v>
      </c>
      <c r="V1285" s="613"/>
      <c r="W1285" s="982">
        <f t="shared" si="371"/>
        <v>0</v>
      </c>
      <c r="X1285" s="982">
        <f t="shared" si="372"/>
        <v>0</v>
      </c>
      <c r="Y1285" s="612">
        <f t="shared" si="391"/>
        <v>0</v>
      </c>
      <c r="Z1285" s="620"/>
      <c r="AA1285" s="124"/>
      <c r="AB1285" s="978"/>
      <c r="AC1285" s="1049"/>
      <c r="AD1285" s="71"/>
      <c r="AE1285" s="71"/>
      <c r="AF1285" s="71"/>
      <c r="AG1285" s="59"/>
    </row>
    <row r="1286" ht="13.5" customHeight="1">
      <c r="A1286" s="604" t="b">
        <v>0</v>
      </c>
      <c r="B1286" s="475"/>
      <c r="C1286" s="475"/>
      <c r="D1286" s="492"/>
      <c r="E1286" s="492"/>
      <c r="F1286" s="606"/>
      <c r="G1286" s="1072"/>
      <c r="H1286" s="617"/>
      <c r="I1286" s="492"/>
      <c r="J1286" s="492"/>
      <c r="K1286" s="657"/>
      <c r="L1286" s="618"/>
      <c r="M1286" s="622"/>
      <c r="N1286" s="613"/>
      <c r="O1286" s="1073"/>
      <c r="P1286" s="610"/>
      <c r="Q1286" s="610"/>
      <c r="R1286" s="612">
        <f t="shared" si="378"/>
        <v>0</v>
      </c>
      <c r="S1286" s="613"/>
      <c r="T1286" s="612">
        <f t="shared" si="379"/>
        <v>0</v>
      </c>
      <c r="U1286" s="612">
        <f t="shared" si="380"/>
        <v>0</v>
      </c>
      <c r="V1286" s="613"/>
      <c r="W1286" s="982">
        <f t="shared" si="371"/>
        <v>0</v>
      </c>
      <c r="X1286" s="982">
        <f t="shared" si="372"/>
        <v>0</v>
      </c>
      <c r="Y1286" s="612">
        <f t="shared" si="391"/>
        <v>0</v>
      </c>
      <c r="Z1286" s="620"/>
      <c r="AA1286" s="124"/>
      <c r="AB1286" s="978"/>
      <c r="AC1286" s="1049"/>
      <c r="AD1286" s="71"/>
      <c r="AE1286" s="71"/>
      <c r="AF1286" s="71"/>
      <c r="AG1286" s="59"/>
    </row>
    <row r="1287" ht="13.5" customHeight="1">
      <c r="A1287" s="604" t="b">
        <v>0</v>
      </c>
      <c r="B1287" s="475"/>
      <c r="C1287" s="475"/>
      <c r="D1287" s="492"/>
      <c r="E1287" s="492"/>
      <c r="F1287" s="606"/>
      <c r="G1287" s="1072"/>
      <c r="H1287" s="617"/>
      <c r="I1287" s="492"/>
      <c r="J1287" s="492"/>
      <c r="K1287" s="657"/>
      <c r="L1287" s="618"/>
      <c r="M1287" s="622"/>
      <c r="N1287" s="613"/>
      <c r="O1287" s="1073"/>
      <c r="P1287" s="610"/>
      <c r="Q1287" s="610"/>
      <c r="R1287" s="612">
        <f t="shared" si="378"/>
        <v>0</v>
      </c>
      <c r="S1287" s="613"/>
      <c r="T1287" s="612">
        <f t="shared" si="379"/>
        <v>0</v>
      </c>
      <c r="U1287" s="612">
        <f t="shared" si="380"/>
        <v>0</v>
      </c>
      <c r="V1287" s="613"/>
      <c r="W1287" s="982">
        <f t="shared" si="371"/>
        <v>0</v>
      </c>
      <c r="X1287" s="982">
        <f t="shared" si="372"/>
        <v>0</v>
      </c>
      <c r="Y1287" s="612">
        <f t="shared" si="391"/>
        <v>0</v>
      </c>
      <c r="Z1287" s="620"/>
      <c r="AA1287" s="124"/>
      <c r="AB1287" s="978"/>
      <c r="AC1287" s="1049"/>
      <c r="AD1287" s="71"/>
      <c r="AE1287" s="71"/>
      <c r="AF1287" s="71"/>
      <c r="AG1287" s="59"/>
    </row>
    <row r="1288" ht="13.5" customHeight="1">
      <c r="A1288" s="604" t="b">
        <v>0</v>
      </c>
      <c r="B1288" s="475"/>
      <c r="C1288" s="475"/>
      <c r="D1288" s="492"/>
      <c r="E1288" s="492"/>
      <c r="F1288" s="606"/>
      <c r="G1288" s="1072"/>
      <c r="H1288" s="617"/>
      <c r="I1288" s="492"/>
      <c r="J1288" s="492"/>
      <c r="K1288" s="657"/>
      <c r="L1288" s="618"/>
      <c r="M1288" s="622"/>
      <c r="N1288" s="613"/>
      <c r="O1288" s="1073"/>
      <c r="P1288" s="610"/>
      <c r="Q1288" s="610"/>
      <c r="R1288" s="612">
        <f t="shared" si="378"/>
        <v>0</v>
      </c>
      <c r="S1288" s="613"/>
      <c r="T1288" s="612">
        <f t="shared" si="379"/>
        <v>0</v>
      </c>
      <c r="U1288" s="612">
        <f t="shared" si="380"/>
        <v>0</v>
      </c>
      <c r="V1288" s="613"/>
      <c r="W1288" s="982">
        <f t="shared" si="371"/>
        <v>0</v>
      </c>
      <c r="X1288" s="982">
        <f t="shared" si="372"/>
        <v>0</v>
      </c>
      <c r="Y1288" s="612">
        <f t="shared" si="391"/>
        <v>0</v>
      </c>
      <c r="Z1288" s="620"/>
      <c r="AA1288" s="124"/>
      <c r="AB1288" s="978"/>
      <c r="AC1288" s="1049"/>
      <c r="AD1288" s="71"/>
      <c r="AE1288" s="71"/>
      <c r="AF1288" s="71"/>
      <c r="AG1288" s="59"/>
    </row>
    <row r="1289" ht="13.5" customHeight="1">
      <c r="A1289" s="604" t="b">
        <v>0</v>
      </c>
      <c r="B1289" s="475"/>
      <c r="C1289" s="475"/>
      <c r="D1289" s="492"/>
      <c r="E1289" s="492"/>
      <c r="F1289" s="606"/>
      <c r="G1289" s="1072"/>
      <c r="H1289" s="617"/>
      <c r="I1289" s="492"/>
      <c r="J1289" s="492"/>
      <c r="K1289" s="657"/>
      <c r="L1289" s="618"/>
      <c r="M1289" s="622"/>
      <c r="N1289" s="613"/>
      <c r="O1289" s="1073"/>
      <c r="P1289" s="610"/>
      <c r="Q1289" s="610"/>
      <c r="R1289" s="612">
        <f t="shared" si="378"/>
        <v>0</v>
      </c>
      <c r="S1289" s="613"/>
      <c r="T1289" s="612">
        <f t="shared" si="379"/>
        <v>0</v>
      </c>
      <c r="U1289" s="612">
        <f t="shared" si="380"/>
        <v>0</v>
      </c>
      <c r="V1289" s="613"/>
      <c r="W1289" s="982">
        <f t="shared" si="371"/>
        <v>0</v>
      </c>
      <c r="X1289" s="982">
        <f t="shared" si="372"/>
        <v>0</v>
      </c>
      <c r="Y1289" s="612">
        <f t="shared" si="391"/>
        <v>0</v>
      </c>
      <c r="Z1289" s="620"/>
      <c r="AA1289" s="124"/>
      <c r="AB1289" s="978"/>
      <c r="AC1289" s="1049"/>
      <c r="AD1289" s="71"/>
      <c r="AE1289" s="71"/>
      <c r="AF1289" s="71"/>
      <c r="AG1289" s="59"/>
    </row>
    <row r="1290" ht="13.5" customHeight="1">
      <c r="A1290" s="604" t="b">
        <v>0</v>
      </c>
      <c r="B1290" s="475"/>
      <c r="C1290" s="475"/>
      <c r="D1290" s="492"/>
      <c r="E1290" s="492"/>
      <c r="F1290" s="606"/>
      <c r="G1290" s="1072"/>
      <c r="H1290" s="617"/>
      <c r="I1290" s="492"/>
      <c r="J1290" s="492"/>
      <c r="K1290" s="657"/>
      <c r="L1290" s="618"/>
      <c r="M1290" s="622"/>
      <c r="N1290" s="613"/>
      <c r="O1290" s="1073"/>
      <c r="P1290" s="610"/>
      <c r="Q1290" s="610"/>
      <c r="R1290" s="612">
        <f t="shared" si="378"/>
        <v>0</v>
      </c>
      <c r="S1290" s="613"/>
      <c r="T1290" s="612">
        <f t="shared" si="379"/>
        <v>0</v>
      </c>
      <c r="U1290" s="612">
        <f t="shared" si="380"/>
        <v>0</v>
      </c>
      <c r="V1290" s="613"/>
      <c r="W1290" s="982">
        <f t="shared" si="371"/>
        <v>0</v>
      </c>
      <c r="X1290" s="982">
        <f t="shared" si="372"/>
        <v>0</v>
      </c>
      <c r="Y1290" s="612">
        <f t="shared" si="391"/>
        <v>0</v>
      </c>
      <c r="Z1290" s="620"/>
      <c r="AA1290" s="124"/>
      <c r="AB1290" s="978"/>
      <c r="AC1290" s="1049"/>
      <c r="AD1290" s="71"/>
      <c r="AE1290" s="71"/>
      <c r="AF1290" s="71"/>
      <c r="AG1290" s="59"/>
    </row>
    <row r="1291" ht="13.5" customHeight="1">
      <c r="A1291" s="604" t="b">
        <v>0</v>
      </c>
      <c r="B1291" s="475"/>
      <c r="C1291" s="475"/>
      <c r="D1291" s="492"/>
      <c r="E1291" s="492"/>
      <c r="F1291" s="606"/>
      <c r="G1291" s="1072"/>
      <c r="H1291" s="617"/>
      <c r="I1291" s="492"/>
      <c r="J1291" s="492"/>
      <c r="K1291" s="657"/>
      <c r="L1291" s="618"/>
      <c r="M1291" s="622"/>
      <c r="N1291" s="613"/>
      <c r="O1291" s="1073"/>
      <c r="P1291" s="610"/>
      <c r="Q1291" s="610"/>
      <c r="R1291" s="612">
        <f t="shared" si="378"/>
        <v>0</v>
      </c>
      <c r="S1291" s="613"/>
      <c r="T1291" s="612">
        <f t="shared" si="379"/>
        <v>0</v>
      </c>
      <c r="U1291" s="612">
        <f t="shared" si="380"/>
        <v>0</v>
      </c>
      <c r="V1291" s="613"/>
      <c r="W1291" s="982">
        <f t="shared" si="371"/>
        <v>0</v>
      </c>
      <c r="X1291" s="982">
        <f t="shared" si="372"/>
        <v>0</v>
      </c>
      <c r="Y1291" s="612">
        <f t="shared" si="391"/>
        <v>0</v>
      </c>
      <c r="Z1291" s="620"/>
      <c r="AA1291" s="124"/>
      <c r="AB1291" s="978"/>
      <c r="AC1291" s="1049"/>
      <c r="AD1291" s="71"/>
      <c r="AE1291" s="71"/>
      <c r="AF1291" s="71"/>
      <c r="AG1291" s="59"/>
    </row>
    <row r="1292" ht="13.5" customHeight="1">
      <c r="A1292" s="604" t="b">
        <v>0</v>
      </c>
      <c r="B1292" s="475"/>
      <c r="C1292" s="475"/>
      <c r="D1292" s="492"/>
      <c r="E1292" s="492"/>
      <c r="F1292" s="606"/>
      <c r="G1292" s="1072"/>
      <c r="H1292" s="617"/>
      <c r="I1292" s="492"/>
      <c r="J1292" s="492"/>
      <c r="K1292" s="657"/>
      <c r="L1292" s="618"/>
      <c r="M1292" s="622"/>
      <c r="N1292" s="613"/>
      <c r="O1292" s="1073"/>
      <c r="P1292" s="610"/>
      <c r="Q1292" s="610"/>
      <c r="R1292" s="612">
        <f t="shared" si="378"/>
        <v>0</v>
      </c>
      <c r="S1292" s="613"/>
      <c r="T1292" s="612">
        <f t="shared" si="379"/>
        <v>0</v>
      </c>
      <c r="U1292" s="612">
        <f t="shared" si="380"/>
        <v>0</v>
      </c>
      <c r="V1292" s="613"/>
      <c r="W1292" s="982">
        <f t="shared" si="371"/>
        <v>0</v>
      </c>
      <c r="X1292" s="982">
        <f t="shared" si="372"/>
        <v>0</v>
      </c>
      <c r="Y1292" s="612">
        <f t="shared" si="391"/>
        <v>0</v>
      </c>
      <c r="Z1292" s="620"/>
      <c r="AA1292" s="124"/>
      <c r="AB1292" s="978"/>
      <c r="AC1292" s="1049"/>
      <c r="AD1292" s="71"/>
      <c r="AE1292" s="71"/>
      <c r="AF1292" s="71"/>
      <c r="AG1292" s="59"/>
    </row>
    <row r="1293" ht="13.5" customHeight="1">
      <c r="A1293" s="604" t="b">
        <v>0</v>
      </c>
      <c r="B1293" s="475"/>
      <c r="C1293" s="475"/>
      <c r="D1293" s="492"/>
      <c r="E1293" s="492"/>
      <c r="F1293" s="606"/>
      <c r="G1293" s="1072"/>
      <c r="H1293" s="617"/>
      <c r="I1293" s="492"/>
      <c r="J1293" s="492"/>
      <c r="K1293" s="657"/>
      <c r="L1293" s="618"/>
      <c r="M1293" s="622"/>
      <c r="N1293" s="613"/>
      <c r="O1293" s="1073"/>
      <c r="P1293" s="610"/>
      <c r="Q1293" s="610"/>
      <c r="R1293" s="612">
        <f t="shared" si="378"/>
        <v>0</v>
      </c>
      <c r="S1293" s="613"/>
      <c r="T1293" s="612">
        <f t="shared" si="379"/>
        <v>0</v>
      </c>
      <c r="U1293" s="612">
        <f t="shared" si="380"/>
        <v>0</v>
      </c>
      <c r="V1293" s="613"/>
      <c r="W1293" s="982">
        <f t="shared" si="371"/>
        <v>0</v>
      </c>
      <c r="X1293" s="982">
        <f t="shared" si="372"/>
        <v>0</v>
      </c>
      <c r="Y1293" s="612">
        <f t="shared" si="391"/>
        <v>0</v>
      </c>
      <c r="Z1293" s="620"/>
      <c r="AA1293" s="124"/>
      <c r="AB1293" s="978"/>
      <c r="AC1293" s="1049"/>
      <c r="AD1293" s="71"/>
      <c r="AE1293" s="71"/>
      <c r="AF1293" s="71"/>
      <c r="AG1293" s="59"/>
    </row>
    <row r="1294" ht="13.5" customHeight="1">
      <c r="A1294" s="604" t="b">
        <v>0</v>
      </c>
      <c r="B1294" s="475"/>
      <c r="C1294" s="475"/>
      <c r="D1294" s="492"/>
      <c r="E1294" s="492"/>
      <c r="F1294" s="606"/>
      <c r="G1294" s="1072"/>
      <c r="H1294" s="617"/>
      <c r="I1294" s="492"/>
      <c r="J1294" s="492"/>
      <c r="K1294" s="657"/>
      <c r="L1294" s="618"/>
      <c r="M1294" s="622"/>
      <c r="N1294" s="613"/>
      <c r="O1294" s="1073"/>
      <c r="P1294" s="610"/>
      <c r="Q1294" s="610"/>
      <c r="R1294" s="612">
        <f t="shared" si="378"/>
        <v>0</v>
      </c>
      <c r="S1294" s="613"/>
      <c r="T1294" s="612">
        <f t="shared" si="379"/>
        <v>0</v>
      </c>
      <c r="U1294" s="612">
        <f t="shared" si="380"/>
        <v>0</v>
      </c>
      <c r="V1294" s="613"/>
      <c r="W1294" s="982">
        <f t="shared" si="371"/>
        <v>0</v>
      </c>
      <c r="X1294" s="982">
        <f t="shared" si="372"/>
        <v>0</v>
      </c>
      <c r="Y1294" s="612">
        <f t="shared" si="391"/>
        <v>0</v>
      </c>
      <c r="Z1294" s="620"/>
      <c r="AA1294" s="124"/>
      <c r="AB1294" s="978"/>
      <c r="AC1294" s="1049"/>
      <c r="AD1294" s="71"/>
      <c r="AE1294" s="71"/>
      <c r="AF1294" s="71"/>
      <c r="AG1294" s="59"/>
    </row>
    <row r="1295" ht="13.5" customHeight="1">
      <c r="A1295" s="604" t="b">
        <v>0</v>
      </c>
      <c r="B1295" s="475"/>
      <c r="C1295" s="475"/>
      <c r="D1295" s="492"/>
      <c r="E1295" s="492"/>
      <c r="F1295" s="606"/>
      <c r="G1295" s="1072"/>
      <c r="H1295" s="617"/>
      <c r="I1295" s="492"/>
      <c r="J1295" s="492"/>
      <c r="K1295" s="657"/>
      <c r="L1295" s="618"/>
      <c r="M1295" s="622"/>
      <c r="N1295" s="613"/>
      <c r="O1295" s="1073"/>
      <c r="P1295" s="610"/>
      <c r="Q1295" s="610"/>
      <c r="R1295" s="612">
        <f t="shared" si="378"/>
        <v>0</v>
      </c>
      <c r="S1295" s="613"/>
      <c r="T1295" s="612">
        <f t="shared" si="379"/>
        <v>0</v>
      </c>
      <c r="U1295" s="612">
        <f t="shared" si="380"/>
        <v>0</v>
      </c>
      <c r="V1295" s="613"/>
      <c r="W1295" s="982">
        <f t="shared" si="371"/>
        <v>0</v>
      </c>
      <c r="X1295" s="982">
        <f t="shared" si="372"/>
        <v>0</v>
      </c>
      <c r="Y1295" s="612">
        <f t="shared" si="391"/>
        <v>0</v>
      </c>
      <c r="Z1295" s="620"/>
      <c r="AA1295" s="124"/>
      <c r="AB1295" s="978"/>
      <c r="AC1295" s="1049"/>
      <c r="AD1295" s="71"/>
      <c r="AE1295" s="71"/>
      <c r="AF1295" s="71"/>
      <c r="AG1295" s="59"/>
    </row>
    <row r="1296" ht="13.5" customHeight="1">
      <c r="A1296" s="604" t="b">
        <v>0</v>
      </c>
      <c r="B1296" s="475"/>
      <c r="C1296" s="475"/>
      <c r="D1296" s="492"/>
      <c r="E1296" s="492"/>
      <c r="F1296" s="606"/>
      <c r="G1296" s="1072"/>
      <c r="H1296" s="617"/>
      <c r="I1296" s="492"/>
      <c r="J1296" s="492"/>
      <c r="K1296" s="657"/>
      <c r="L1296" s="618"/>
      <c r="M1296" s="622"/>
      <c r="N1296" s="613"/>
      <c r="O1296" s="1073"/>
      <c r="P1296" s="610"/>
      <c r="Q1296" s="610"/>
      <c r="R1296" s="612">
        <f t="shared" si="378"/>
        <v>0</v>
      </c>
      <c r="S1296" s="613"/>
      <c r="T1296" s="612">
        <f t="shared" si="379"/>
        <v>0</v>
      </c>
      <c r="U1296" s="612">
        <f t="shared" si="380"/>
        <v>0</v>
      </c>
      <c r="V1296" s="613"/>
      <c r="W1296" s="982">
        <f t="shared" si="371"/>
        <v>0</v>
      </c>
      <c r="X1296" s="982">
        <f t="shared" si="372"/>
        <v>0</v>
      </c>
      <c r="Y1296" s="612">
        <f t="shared" si="391"/>
        <v>0</v>
      </c>
      <c r="Z1296" s="620"/>
      <c r="AA1296" s="124"/>
      <c r="AB1296" s="978"/>
      <c r="AC1296" s="1049"/>
      <c r="AD1296" s="71"/>
      <c r="AE1296" s="71"/>
      <c r="AF1296" s="71"/>
      <c r="AG1296" s="59"/>
    </row>
    <row r="1297" ht="13.5" customHeight="1">
      <c r="A1297" s="604" t="b">
        <v>0</v>
      </c>
      <c r="B1297" s="475"/>
      <c r="C1297" s="475"/>
      <c r="D1297" s="492"/>
      <c r="E1297" s="492"/>
      <c r="F1297" s="606"/>
      <c r="G1297" s="1072"/>
      <c r="H1297" s="617"/>
      <c r="I1297" s="492"/>
      <c r="J1297" s="492"/>
      <c r="K1297" s="657"/>
      <c r="L1297" s="618"/>
      <c r="M1297" s="622"/>
      <c r="N1297" s="613"/>
      <c r="O1297" s="1073"/>
      <c r="P1297" s="610"/>
      <c r="Q1297" s="610"/>
      <c r="R1297" s="612">
        <f t="shared" si="378"/>
        <v>0</v>
      </c>
      <c r="S1297" s="613"/>
      <c r="T1297" s="612">
        <f t="shared" si="379"/>
        <v>0</v>
      </c>
      <c r="U1297" s="612">
        <f t="shared" si="380"/>
        <v>0</v>
      </c>
      <c r="V1297" s="613"/>
      <c r="W1297" s="982">
        <f t="shared" si="371"/>
        <v>0</v>
      </c>
      <c r="X1297" s="982">
        <f t="shared" si="372"/>
        <v>0</v>
      </c>
      <c r="Y1297" s="612">
        <f t="shared" si="391"/>
        <v>0</v>
      </c>
      <c r="Z1297" s="620"/>
      <c r="AA1297" s="124"/>
      <c r="AB1297" s="978"/>
      <c r="AC1297" s="1049"/>
      <c r="AD1297" s="71"/>
      <c r="AE1297" s="71"/>
      <c r="AF1297" s="71"/>
      <c r="AG1297" s="59"/>
    </row>
    <row r="1298" ht="13.5" customHeight="1">
      <c r="A1298" s="604" t="b">
        <v>0</v>
      </c>
      <c r="B1298" s="475"/>
      <c r="C1298" s="475"/>
      <c r="D1298" s="492"/>
      <c r="E1298" s="492"/>
      <c r="F1298" s="606"/>
      <c r="G1298" s="1072"/>
      <c r="H1298" s="617"/>
      <c r="I1298" s="492"/>
      <c r="J1298" s="492"/>
      <c r="K1298" s="657"/>
      <c r="L1298" s="618"/>
      <c r="M1298" s="622"/>
      <c r="N1298" s="613"/>
      <c r="O1298" s="1073"/>
      <c r="P1298" s="610"/>
      <c r="Q1298" s="610"/>
      <c r="R1298" s="612">
        <f t="shared" si="378"/>
        <v>0</v>
      </c>
      <c r="S1298" s="613"/>
      <c r="T1298" s="612">
        <f t="shared" si="379"/>
        <v>0</v>
      </c>
      <c r="U1298" s="612">
        <f t="shared" si="380"/>
        <v>0</v>
      </c>
      <c r="V1298" s="613"/>
      <c r="W1298" s="982">
        <f t="shared" si="371"/>
        <v>0</v>
      </c>
      <c r="X1298" s="982">
        <f t="shared" si="372"/>
        <v>0</v>
      </c>
      <c r="Y1298" s="612">
        <f t="shared" si="391"/>
        <v>0</v>
      </c>
      <c r="Z1298" s="620"/>
      <c r="AA1298" s="124"/>
      <c r="AB1298" s="978"/>
      <c r="AC1298" s="1049"/>
      <c r="AD1298" s="71"/>
      <c r="AE1298" s="71"/>
      <c r="AF1298" s="71"/>
      <c r="AG1298" s="59"/>
    </row>
    <row r="1299" ht="13.5" customHeight="1">
      <c r="A1299" s="604" t="b">
        <v>0</v>
      </c>
      <c r="B1299" s="475"/>
      <c r="C1299" s="475"/>
      <c r="D1299" s="492"/>
      <c r="E1299" s="492"/>
      <c r="F1299" s="606"/>
      <c r="G1299" s="1072"/>
      <c r="H1299" s="617"/>
      <c r="I1299" s="492"/>
      <c r="J1299" s="492"/>
      <c r="K1299" s="657"/>
      <c r="L1299" s="618"/>
      <c r="M1299" s="622"/>
      <c r="N1299" s="613"/>
      <c r="O1299" s="1073"/>
      <c r="P1299" s="610"/>
      <c r="Q1299" s="610"/>
      <c r="R1299" s="612">
        <f t="shared" si="378"/>
        <v>0</v>
      </c>
      <c r="S1299" s="613"/>
      <c r="T1299" s="612">
        <f t="shared" si="379"/>
        <v>0</v>
      </c>
      <c r="U1299" s="612">
        <f t="shared" si="380"/>
        <v>0</v>
      </c>
      <c r="V1299" s="613"/>
      <c r="W1299" s="982">
        <f t="shared" si="371"/>
        <v>0</v>
      </c>
      <c r="X1299" s="982">
        <f t="shared" si="372"/>
        <v>0</v>
      </c>
      <c r="Y1299" s="612">
        <f t="shared" si="391"/>
        <v>0</v>
      </c>
      <c r="Z1299" s="620"/>
      <c r="AA1299" s="124"/>
      <c r="AB1299" s="978"/>
      <c r="AC1299" s="1049"/>
      <c r="AD1299" s="71"/>
      <c r="AE1299" s="71"/>
      <c r="AF1299" s="71"/>
      <c r="AG1299" s="59"/>
    </row>
    <row r="1300" ht="13.5" customHeight="1">
      <c r="A1300" s="604" t="b">
        <v>0</v>
      </c>
      <c r="B1300" s="475"/>
      <c r="C1300" s="475"/>
      <c r="D1300" s="492"/>
      <c r="E1300" s="492"/>
      <c r="F1300" s="606"/>
      <c r="G1300" s="1072"/>
      <c r="H1300" s="617"/>
      <c r="I1300" s="492"/>
      <c r="J1300" s="492"/>
      <c r="K1300" s="657"/>
      <c r="L1300" s="618"/>
      <c r="M1300" s="622"/>
      <c r="N1300" s="613"/>
      <c r="O1300" s="1073"/>
      <c r="P1300" s="610"/>
      <c r="Q1300" s="610"/>
      <c r="R1300" s="612">
        <f t="shared" si="378"/>
        <v>0</v>
      </c>
      <c r="S1300" s="613"/>
      <c r="T1300" s="612">
        <f t="shared" si="379"/>
        <v>0</v>
      </c>
      <c r="U1300" s="612">
        <f t="shared" si="380"/>
        <v>0</v>
      </c>
      <c r="V1300" s="613"/>
      <c r="W1300" s="982">
        <f t="shared" si="371"/>
        <v>0</v>
      </c>
      <c r="X1300" s="982">
        <f t="shared" si="372"/>
        <v>0</v>
      </c>
      <c r="Y1300" s="612">
        <f t="shared" si="391"/>
        <v>0</v>
      </c>
      <c r="Z1300" s="620"/>
      <c r="AA1300" s="124"/>
      <c r="AB1300" s="978"/>
      <c r="AC1300" s="1049"/>
      <c r="AD1300" s="71"/>
      <c r="AE1300" s="71"/>
      <c r="AF1300" s="71"/>
      <c r="AG1300" s="59"/>
    </row>
    <row r="1301" ht="13.5" customHeight="1">
      <c r="A1301" s="604" t="b">
        <v>0</v>
      </c>
      <c r="B1301" s="475"/>
      <c r="C1301" s="475"/>
      <c r="D1301" s="492"/>
      <c r="E1301" s="492"/>
      <c r="F1301" s="606"/>
      <c r="G1301" s="1072"/>
      <c r="H1301" s="617"/>
      <c r="I1301" s="492"/>
      <c r="J1301" s="492"/>
      <c r="K1301" s="657"/>
      <c r="L1301" s="618"/>
      <c r="M1301" s="622"/>
      <c r="N1301" s="613"/>
      <c r="O1301" s="1073"/>
      <c r="P1301" s="610"/>
      <c r="Q1301" s="610"/>
      <c r="R1301" s="612">
        <f t="shared" si="378"/>
        <v>0</v>
      </c>
      <c r="S1301" s="613"/>
      <c r="T1301" s="612">
        <f t="shared" si="379"/>
        <v>0</v>
      </c>
      <c r="U1301" s="612">
        <f t="shared" si="380"/>
        <v>0</v>
      </c>
      <c r="V1301" s="613"/>
      <c r="W1301" s="982">
        <f t="shared" si="371"/>
        <v>0</v>
      </c>
      <c r="X1301" s="982">
        <f t="shared" si="372"/>
        <v>0</v>
      </c>
      <c r="Y1301" s="612">
        <f t="shared" si="391"/>
        <v>0</v>
      </c>
      <c r="Z1301" s="620"/>
      <c r="AA1301" s="124"/>
      <c r="AB1301" s="978"/>
      <c r="AC1301" s="1049"/>
      <c r="AD1301" s="71"/>
      <c r="AE1301" s="71"/>
      <c r="AF1301" s="71"/>
      <c r="AG1301" s="59"/>
    </row>
    <row r="1302" ht="13.5" customHeight="1">
      <c r="A1302" s="604" t="b">
        <v>0</v>
      </c>
      <c r="B1302" s="475"/>
      <c r="C1302" s="475"/>
      <c r="D1302" s="492"/>
      <c r="E1302" s="492"/>
      <c r="F1302" s="606"/>
      <c r="G1302" s="1072"/>
      <c r="H1302" s="617"/>
      <c r="I1302" s="492"/>
      <c r="J1302" s="492"/>
      <c r="K1302" s="657"/>
      <c r="L1302" s="618"/>
      <c r="M1302" s="622"/>
      <c r="N1302" s="613"/>
      <c r="O1302" s="1073"/>
      <c r="P1302" s="610"/>
      <c r="Q1302" s="610"/>
      <c r="R1302" s="612">
        <f t="shared" si="378"/>
        <v>0</v>
      </c>
      <c r="S1302" s="613"/>
      <c r="T1302" s="612">
        <f t="shared" si="379"/>
        <v>0</v>
      </c>
      <c r="U1302" s="612">
        <f t="shared" si="380"/>
        <v>0</v>
      </c>
      <c r="V1302" s="613"/>
      <c r="W1302" s="982">
        <f t="shared" si="371"/>
        <v>0</v>
      </c>
      <c r="X1302" s="982">
        <f t="shared" si="372"/>
        <v>0</v>
      </c>
      <c r="Y1302" s="612">
        <f t="shared" si="391"/>
        <v>0</v>
      </c>
      <c r="Z1302" s="620"/>
      <c r="AA1302" s="124"/>
      <c r="AB1302" s="978"/>
      <c r="AC1302" s="1049"/>
      <c r="AD1302" s="71"/>
      <c r="AE1302" s="71"/>
      <c r="AF1302" s="71"/>
      <c r="AG1302" s="59"/>
    </row>
    <row r="1303" ht="13.5" customHeight="1">
      <c r="A1303" s="604" t="b">
        <v>0</v>
      </c>
      <c r="B1303" s="475"/>
      <c r="C1303" s="475"/>
      <c r="D1303" s="492"/>
      <c r="E1303" s="492"/>
      <c r="F1303" s="606"/>
      <c r="G1303" s="1072"/>
      <c r="H1303" s="617"/>
      <c r="I1303" s="492"/>
      <c r="J1303" s="492"/>
      <c r="K1303" s="657"/>
      <c r="L1303" s="618"/>
      <c r="M1303" s="622"/>
      <c r="N1303" s="613"/>
      <c r="O1303" s="1073"/>
      <c r="P1303" s="610"/>
      <c r="Q1303" s="610"/>
      <c r="R1303" s="612">
        <f t="shared" si="378"/>
        <v>0</v>
      </c>
      <c r="S1303" s="613"/>
      <c r="T1303" s="612">
        <f t="shared" si="379"/>
        <v>0</v>
      </c>
      <c r="U1303" s="612">
        <f t="shared" si="380"/>
        <v>0</v>
      </c>
      <c r="V1303" s="613"/>
      <c r="W1303" s="982">
        <f t="shared" si="371"/>
        <v>0</v>
      </c>
      <c r="X1303" s="982">
        <f t="shared" si="372"/>
        <v>0</v>
      </c>
      <c r="Y1303" s="612">
        <f t="shared" si="391"/>
        <v>0</v>
      </c>
      <c r="Z1303" s="620"/>
      <c r="AA1303" s="124"/>
      <c r="AB1303" s="978"/>
      <c r="AC1303" s="1049"/>
      <c r="AD1303" s="71"/>
      <c r="AE1303" s="71"/>
      <c r="AF1303" s="71"/>
      <c r="AG1303" s="59"/>
    </row>
    <row r="1304" ht="13.5" customHeight="1">
      <c r="A1304" s="604" t="b">
        <v>0</v>
      </c>
      <c r="B1304" s="475"/>
      <c r="C1304" s="475"/>
      <c r="D1304" s="492"/>
      <c r="E1304" s="492"/>
      <c r="F1304" s="606"/>
      <c r="G1304" s="1072"/>
      <c r="H1304" s="617"/>
      <c r="I1304" s="492"/>
      <c r="J1304" s="492"/>
      <c r="K1304" s="657"/>
      <c r="L1304" s="618"/>
      <c r="M1304" s="622"/>
      <c r="N1304" s="613"/>
      <c r="O1304" s="1073"/>
      <c r="P1304" s="610"/>
      <c r="Q1304" s="610"/>
      <c r="R1304" s="612">
        <f t="shared" si="378"/>
        <v>0</v>
      </c>
      <c r="S1304" s="613"/>
      <c r="T1304" s="612">
        <f t="shared" si="379"/>
        <v>0</v>
      </c>
      <c r="U1304" s="612">
        <f t="shared" si="380"/>
        <v>0</v>
      </c>
      <c r="V1304" s="613"/>
      <c r="W1304" s="982">
        <f t="shared" si="371"/>
        <v>0</v>
      </c>
      <c r="X1304" s="982">
        <f t="shared" si="372"/>
        <v>0</v>
      </c>
      <c r="Y1304" s="612">
        <f t="shared" si="391"/>
        <v>0</v>
      </c>
      <c r="Z1304" s="620"/>
      <c r="AA1304" s="124"/>
      <c r="AB1304" s="978"/>
      <c r="AC1304" s="1049"/>
      <c r="AD1304" s="71"/>
      <c r="AE1304" s="71"/>
      <c r="AF1304" s="71"/>
      <c r="AG1304" s="59"/>
    </row>
    <row r="1305" ht="13.5" customHeight="1">
      <c r="A1305" s="604" t="b">
        <v>0</v>
      </c>
      <c r="B1305" s="475"/>
      <c r="C1305" s="475"/>
      <c r="D1305" s="492"/>
      <c r="E1305" s="492"/>
      <c r="F1305" s="606"/>
      <c r="G1305" s="1072"/>
      <c r="H1305" s="617"/>
      <c r="I1305" s="492"/>
      <c r="J1305" s="492"/>
      <c r="K1305" s="657"/>
      <c r="L1305" s="618"/>
      <c r="M1305" s="622"/>
      <c r="N1305" s="613"/>
      <c r="O1305" s="1073"/>
      <c r="P1305" s="610"/>
      <c r="Q1305" s="610"/>
      <c r="R1305" s="612">
        <f t="shared" si="378"/>
        <v>0</v>
      </c>
      <c r="S1305" s="613"/>
      <c r="T1305" s="612">
        <f t="shared" si="379"/>
        <v>0</v>
      </c>
      <c r="U1305" s="612">
        <f t="shared" si="380"/>
        <v>0</v>
      </c>
      <c r="V1305" s="613"/>
      <c r="W1305" s="982">
        <f t="shared" si="371"/>
        <v>0</v>
      </c>
      <c r="X1305" s="982">
        <f t="shared" si="372"/>
        <v>0</v>
      </c>
      <c r="Y1305" s="612">
        <f t="shared" si="391"/>
        <v>0</v>
      </c>
      <c r="Z1305" s="620"/>
      <c r="AA1305" s="124"/>
      <c r="AB1305" s="978"/>
      <c r="AC1305" s="1049"/>
      <c r="AD1305" s="71"/>
      <c r="AE1305" s="71"/>
      <c r="AF1305" s="71"/>
      <c r="AG1305" s="59"/>
    </row>
    <row r="1306" ht="13.5" customHeight="1">
      <c r="A1306" s="604" t="b">
        <v>0</v>
      </c>
      <c r="B1306" s="475"/>
      <c r="C1306" s="475"/>
      <c r="D1306" s="492"/>
      <c r="E1306" s="492"/>
      <c r="F1306" s="606"/>
      <c r="G1306" s="1072"/>
      <c r="H1306" s="617"/>
      <c r="I1306" s="492"/>
      <c r="J1306" s="492"/>
      <c r="K1306" s="657"/>
      <c r="L1306" s="618"/>
      <c r="M1306" s="622"/>
      <c r="N1306" s="613"/>
      <c r="O1306" s="1073"/>
      <c r="P1306" s="610"/>
      <c r="Q1306" s="610"/>
      <c r="R1306" s="612">
        <f t="shared" si="378"/>
        <v>0</v>
      </c>
      <c r="S1306" s="613"/>
      <c r="T1306" s="612">
        <f t="shared" si="379"/>
        <v>0</v>
      </c>
      <c r="U1306" s="612">
        <f t="shared" si="380"/>
        <v>0</v>
      </c>
      <c r="V1306" s="613"/>
      <c r="W1306" s="982">
        <f t="shared" si="371"/>
        <v>0</v>
      </c>
      <c r="X1306" s="982">
        <f t="shared" si="372"/>
        <v>0</v>
      </c>
      <c r="Y1306" s="612">
        <f t="shared" si="391"/>
        <v>0</v>
      </c>
      <c r="Z1306" s="620"/>
      <c r="AA1306" s="124"/>
      <c r="AB1306" s="978"/>
      <c r="AC1306" s="1049"/>
      <c r="AD1306" s="71"/>
      <c r="AE1306" s="71"/>
      <c r="AF1306" s="71"/>
      <c r="AG1306" s="59"/>
    </row>
    <row r="1307" ht="13.5" customHeight="1">
      <c r="A1307" s="604" t="b">
        <v>0</v>
      </c>
      <c r="B1307" s="475"/>
      <c r="C1307" s="475"/>
      <c r="D1307" s="492"/>
      <c r="E1307" s="492"/>
      <c r="F1307" s="606"/>
      <c r="G1307" s="1072"/>
      <c r="H1307" s="617"/>
      <c r="I1307" s="492"/>
      <c r="J1307" s="492"/>
      <c r="K1307" s="657"/>
      <c r="L1307" s="618"/>
      <c r="M1307" s="622"/>
      <c r="N1307" s="613"/>
      <c r="O1307" s="1073"/>
      <c r="P1307" s="610"/>
      <c r="Q1307" s="610"/>
      <c r="R1307" s="612">
        <f t="shared" si="378"/>
        <v>0</v>
      </c>
      <c r="S1307" s="613"/>
      <c r="T1307" s="612">
        <f t="shared" si="379"/>
        <v>0</v>
      </c>
      <c r="U1307" s="612">
        <f t="shared" si="380"/>
        <v>0</v>
      </c>
      <c r="V1307" s="613"/>
      <c r="W1307" s="982">
        <f t="shared" si="371"/>
        <v>0</v>
      </c>
      <c r="X1307" s="982">
        <f t="shared" si="372"/>
        <v>0</v>
      </c>
      <c r="Y1307" s="612">
        <f t="shared" si="391"/>
        <v>0</v>
      </c>
      <c r="Z1307" s="620"/>
      <c r="AA1307" s="124"/>
      <c r="AB1307" s="978"/>
      <c r="AC1307" s="1049"/>
      <c r="AD1307" s="71"/>
      <c r="AE1307" s="71"/>
      <c r="AF1307" s="71"/>
      <c r="AG1307" s="59"/>
    </row>
    <row r="1308" ht="13.5" customHeight="1">
      <c r="A1308" s="604" t="b">
        <v>0</v>
      </c>
      <c r="B1308" s="475"/>
      <c r="C1308" s="475"/>
      <c r="D1308" s="492"/>
      <c r="E1308" s="492"/>
      <c r="F1308" s="606"/>
      <c r="G1308" s="1072"/>
      <c r="H1308" s="617"/>
      <c r="I1308" s="492"/>
      <c r="J1308" s="492"/>
      <c r="K1308" s="657"/>
      <c r="L1308" s="618"/>
      <c r="M1308" s="622"/>
      <c r="N1308" s="613"/>
      <c r="O1308" s="1073"/>
      <c r="P1308" s="610"/>
      <c r="Q1308" s="610"/>
      <c r="R1308" s="612">
        <f t="shared" si="378"/>
        <v>0</v>
      </c>
      <c r="S1308" s="613"/>
      <c r="T1308" s="612">
        <f t="shared" si="379"/>
        <v>0</v>
      </c>
      <c r="U1308" s="612">
        <f t="shared" si="380"/>
        <v>0</v>
      </c>
      <c r="V1308" s="613"/>
      <c r="W1308" s="982">
        <f t="shared" si="371"/>
        <v>0</v>
      </c>
      <c r="X1308" s="982">
        <f t="shared" si="372"/>
        <v>0</v>
      </c>
      <c r="Y1308" s="612">
        <f t="shared" si="391"/>
        <v>0</v>
      </c>
      <c r="Z1308" s="620"/>
      <c r="AA1308" s="124"/>
      <c r="AB1308" s="978"/>
      <c r="AC1308" s="1049"/>
      <c r="AD1308" s="71"/>
      <c r="AE1308" s="71"/>
      <c r="AF1308" s="71"/>
      <c r="AG1308" s="59"/>
    </row>
    <row r="1309" ht="13.5" customHeight="1">
      <c r="A1309" s="604" t="b">
        <v>0</v>
      </c>
      <c r="B1309" s="475"/>
      <c r="C1309" s="475"/>
      <c r="D1309" s="492"/>
      <c r="E1309" s="492"/>
      <c r="F1309" s="606"/>
      <c r="G1309" s="1072"/>
      <c r="H1309" s="617"/>
      <c r="I1309" s="492"/>
      <c r="J1309" s="492"/>
      <c r="K1309" s="657"/>
      <c r="L1309" s="618"/>
      <c r="M1309" s="622"/>
      <c r="N1309" s="613"/>
      <c r="O1309" s="1073"/>
      <c r="P1309" s="610"/>
      <c r="Q1309" s="610"/>
      <c r="R1309" s="612">
        <f t="shared" si="378"/>
        <v>0</v>
      </c>
      <c r="S1309" s="613"/>
      <c r="T1309" s="612">
        <f t="shared" si="379"/>
        <v>0</v>
      </c>
      <c r="U1309" s="612">
        <f t="shared" si="380"/>
        <v>0</v>
      </c>
      <c r="V1309" s="613"/>
      <c r="W1309" s="982">
        <f t="shared" si="371"/>
        <v>0</v>
      </c>
      <c r="X1309" s="982">
        <f t="shared" si="372"/>
        <v>0</v>
      </c>
      <c r="Y1309" s="612">
        <f t="shared" si="391"/>
        <v>0</v>
      </c>
      <c r="Z1309" s="620"/>
      <c r="AA1309" s="124"/>
      <c r="AB1309" s="978"/>
      <c r="AC1309" s="1049"/>
      <c r="AD1309" s="71"/>
      <c r="AE1309" s="71"/>
      <c r="AF1309" s="71"/>
      <c r="AG1309" s="59"/>
    </row>
    <row r="1310" ht="13.5" customHeight="1">
      <c r="A1310" s="604" t="b">
        <v>0</v>
      </c>
      <c r="B1310" s="475"/>
      <c r="C1310" s="475"/>
      <c r="D1310" s="492"/>
      <c r="E1310" s="492"/>
      <c r="F1310" s="606"/>
      <c r="G1310" s="1072"/>
      <c r="H1310" s="617"/>
      <c r="I1310" s="492"/>
      <c r="J1310" s="492"/>
      <c r="K1310" s="657"/>
      <c r="L1310" s="618"/>
      <c r="M1310" s="622"/>
      <c r="N1310" s="613"/>
      <c r="O1310" s="1073"/>
      <c r="P1310" s="610"/>
      <c r="Q1310" s="610"/>
      <c r="R1310" s="612">
        <f t="shared" si="378"/>
        <v>0</v>
      </c>
      <c r="S1310" s="613"/>
      <c r="T1310" s="612">
        <f t="shared" si="379"/>
        <v>0</v>
      </c>
      <c r="U1310" s="612">
        <f t="shared" si="380"/>
        <v>0</v>
      </c>
      <c r="V1310" s="613"/>
      <c r="W1310" s="982">
        <f t="shared" si="371"/>
        <v>0</v>
      </c>
      <c r="X1310" s="982">
        <f t="shared" si="372"/>
        <v>0</v>
      </c>
      <c r="Y1310" s="612">
        <f t="shared" si="391"/>
        <v>0</v>
      </c>
      <c r="Z1310" s="620"/>
      <c r="AA1310" s="124"/>
      <c r="AB1310" s="978"/>
      <c r="AC1310" s="1049"/>
      <c r="AD1310" s="71"/>
      <c r="AE1310" s="71"/>
      <c r="AF1310" s="71"/>
      <c r="AG1310" s="59"/>
    </row>
    <row r="1311" ht="13.5" customHeight="1">
      <c r="A1311" s="604" t="b">
        <v>0</v>
      </c>
      <c r="B1311" s="475"/>
      <c r="C1311" s="475"/>
      <c r="D1311" s="492"/>
      <c r="E1311" s="492"/>
      <c r="F1311" s="606"/>
      <c r="G1311" s="1072"/>
      <c r="H1311" s="617"/>
      <c r="I1311" s="492"/>
      <c r="J1311" s="492"/>
      <c r="K1311" s="657"/>
      <c r="L1311" s="618"/>
      <c r="M1311" s="622"/>
      <c r="N1311" s="613"/>
      <c r="O1311" s="1073"/>
      <c r="P1311" s="610"/>
      <c r="Q1311" s="610"/>
      <c r="R1311" s="612">
        <f t="shared" si="378"/>
        <v>0</v>
      </c>
      <c r="S1311" s="613"/>
      <c r="T1311" s="612">
        <f t="shared" si="379"/>
        <v>0</v>
      </c>
      <c r="U1311" s="612">
        <f t="shared" si="380"/>
        <v>0</v>
      </c>
      <c r="V1311" s="613"/>
      <c r="W1311" s="982">
        <f t="shared" si="371"/>
        <v>0</v>
      </c>
      <c r="X1311" s="982">
        <f t="shared" si="372"/>
        <v>0</v>
      </c>
      <c r="Y1311" s="612">
        <f t="shared" si="391"/>
        <v>0</v>
      </c>
      <c r="Z1311" s="620"/>
      <c r="AA1311" s="124"/>
      <c r="AB1311" s="978"/>
      <c r="AC1311" s="1049"/>
      <c r="AD1311" s="71"/>
      <c r="AE1311" s="71"/>
      <c r="AF1311" s="71"/>
      <c r="AG1311" s="59"/>
    </row>
    <row r="1312" ht="13.5" customHeight="1">
      <c r="A1312" s="604" t="b">
        <v>0</v>
      </c>
      <c r="B1312" s="475"/>
      <c r="C1312" s="475"/>
      <c r="D1312" s="492"/>
      <c r="E1312" s="492"/>
      <c r="F1312" s="606"/>
      <c r="G1312" s="1072"/>
      <c r="H1312" s="617"/>
      <c r="I1312" s="492"/>
      <c r="J1312" s="492"/>
      <c r="K1312" s="657"/>
      <c r="L1312" s="618"/>
      <c r="M1312" s="622"/>
      <c r="N1312" s="613"/>
      <c r="O1312" s="1073"/>
      <c r="P1312" s="610"/>
      <c r="Q1312" s="610"/>
      <c r="R1312" s="612">
        <f t="shared" si="378"/>
        <v>0</v>
      </c>
      <c r="S1312" s="613"/>
      <c r="T1312" s="612">
        <f t="shared" si="379"/>
        <v>0</v>
      </c>
      <c r="U1312" s="612">
        <f t="shared" si="380"/>
        <v>0</v>
      </c>
      <c r="V1312" s="613"/>
      <c r="W1312" s="982">
        <f t="shared" si="371"/>
        <v>0</v>
      </c>
      <c r="X1312" s="982">
        <f t="shared" si="372"/>
        <v>0</v>
      </c>
      <c r="Y1312" s="612">
        <f t="shared" si="391"/>
        <v>0</v>
      </c>
      <c r="Z1312" s="620"/>
      <c r="AA1312" s="124"/>
      <c r="AB1312" s="978"/>
      <c r="AC1312" s="1049"/>
      <c r="AD1312" s="71"/>
      <c r="AE1312" s="71"/>
      <c r="AF1312" s="71"/>
      <c r="AG1312" s="59"/>
    </row>
    <row r="1313" ht="13.5" customHeight="1">
      <c r="A1313" s="604" t="b">
        <v>0</v>
      </c>
      <c r="B1313" s="475"/>
      <c r="C1313" s="475"/>
      <c r="D1313" s="492"/>
      <c r="E1313" s="492"/>
      <c r="F1313" s="606"/>
      <c r="G1313" s="1072"/>
      <c r="H1313" s="617"/>
      <c r="I1313" s="492"/>
      <c r="J1313" s="492"/>
      <c r="K1313" s="657"/>
      <c r="L1313" s="618"/>
      <c r="M1313" s="622"/>
      <c r="N1313" s="613"/>
      <c r="O1313" s="1073"/>
      <c r="P1313" s="610"/>
      <c r="Q1313" s="610"/>
      <c r="R1313" s="612">
        <f t="shared" si="378"/>
        <v>0</v>
      </c>
      <c r="S1313" s="613"/>
      <c r="T1313" s="612">
        <f t="shared" si="379"/>
        <v>0</v>
      </c>
      <c r="U1313" s="612">
        <f t="shared" si="380"/>
        <v>0</v>
      </c>
      <c r="V1313" s="613"/>
      <c r="W1313" s="982">
        <f t="shared" si="371"/>
        <v>0</v>
      </c>
      <c r="X1313" s="982">
        <f t="shared" si="372"/>
        <v>0</v>
      </c>
      <c r="Y1313" s="612">
        <f t="shared" si="391"/>
        <v>0</v>
      </c>
      <c r="Z1313" s="620"/>
      <c r="AA1313" s="124"/>
      <c r="AB1313" s="978"/>
      <c r="AC1313" s="1049"/>
      <c r="AD1313" s="71"/>
      <c r="AE1313" s="71"/>
      <c r="AF1313" s="71"/>
      <c r="AG1313" s="59"/>
    </row>
    <row r="1314" ht="13.5" customHeight="1">
      <c r="A1314" s="604" t="b">
        <v>0</v>
      </c>
      <c r="B1314" s="475"/>
      <c r="C1314" s="475"/>
      <c r="D1314" s="492"/>
      <c r="E1314" s="492"/>
      <c r="F1314" s="606"/>
      <c r="G1314" s="1072"/>
      <c r="H1314" s="617"/>
      <c r="I1314" s="492"/>
      <c r="J1314" s="492"/>
      <c r="K1314" s="657"/>
      <c r="L1314" s="618"/>
      <c r="M1314" s="622"/>
      <c r="N1314" s="613"/>
      <c r="O1314" s="1073"/>
      <c r="P1314" s="610"/>
      <c r="Q1314" s="610"/>
      <c r="R1314" s="612">
        <f t="shared" si="378"/>
        <v>0</v>
      </c>
      <c r="S1314" s="613"/>
      <c r="T1314" s="612">
        <f t="shared" si="379"/>
        <v>0</v>
      </c>
      <c r="U1314" s="612">
        <f t="shared" si="380"/>
        <v>0</v>
      </c>
      <c r="V1314" s="613"/>
      <c r="W1314" s="982">
        <f t="shared" si="371"/>
        <v>0</v>
      </c>
      <c r="X1314" s="982">
        <f t="shared" si="372"/>
        <v>0</v>
      </c>
      <c r="Y1314" s="612">
        <f t="shared" si="391"/>
        <v>0</v>
      </c>
      <c r="Z1314" s="620"/>
      <c r="AA1314" s="124"/>
      <c r="AB1314" s="978"/>
      <c r="AC1314" s="1049"/>
      <c r="AD1314" s="71"/>
      <c r="AE1314" s="71"/>
      <c r="AF1314" s="71"/>
      <c r="AG1314" s="59"/>
    </row>
    <row r="1315" ht="13.5" customHeight="1">
      <c r="A1315" s="604" t="b">
        <v>0</v>
      </c>
      <c r="B1315" s="475"/>
      <c r="C1315" s="475"/>
      <c r="D1315" s="492"/>
      <c r="E1315" s="492"/>
      <c r="F1315" s="606"/>
      <c r="G1315" s="1072"/>
      <c r="H1315" s="617"/>
      <c r="I1315" s="492"/>
      <c r="J1315" s="492"/>
      <c r="K1315" s="657"/>
      <c r="L1315" s="618"/>
      <c r="M1315" s="622"/>
      <c r="N1315" s="613"/>
      <c r="O1315" s="1073"/>
      <c r="P1315" s="610"/>
      <c r="Q1315" s="610"/>
      <c r="R1315" s="612">
        <f t="shared" si="378"/>
        <v>0</v>
      </c>
      <c r="S1315" s="613"/>
      <c r="T1315" s="612">
        <f t="shared" si="379"/>
        <v>0</v>
      </c>
      <c r="U1315" s="612">
        <f t="shared" si="380"/>
        <v>0</v>
      </c>
      <c r="V1315" s="613"/>
      <c r="W1315" s="982">
        <f t="shared" si="371"/>
        <v>0</v>
      </c>
      <c r="X1315" s="982">
        <f t="shared" si="372"/>
        <v>0</v>
      </c>
      <c r="Y1315" s="612">
        <f t="shared" si="391"/>
        <v>0</v>
      </c>
      <c r="Z1315" s="620"/>
      <c r="AA1315" s="124"/>
      <c r="AB1315" s="978"/>
      <c r="AC1315" s="1049"/>
      <c r="AD1315" s="71"/>
      <c r="AE1315" s="71"/>
      <c r="AF1315" s="71"/>
      <c r="AG1315" s="59"/>
    </row>
    <row r="1316" ht="13.5" customHeight="1">
      <c r="A1316" s="604" t="b">
        <v>0</v>
      </c>
      <c r="B1316" s="475"/>
      <c r="C1316" s="475"/>
      <c r="D1316" s="492"/>
      <c r="E1316" s="492"/>
      <c r="F1316" s="606"/>
      <c r="G1316" s="1072"/>
      <c r="H1316" s="617"/>
      <c r="I1316" s="492"/>
      <c r="J1316" s="492"/>
      <c r="K1316" s="657"/>
      <c r="L1316" s="618"/>
      <c r="M1316" s="622"/>
      <c r="N1316" s="613"/>
      <c r="O1316" s="1073"/>
      <c r="P1316" s="610"/>
      <c r="Q1316" s="610"/>
      <c r="R1316" s="612">
        <f t="shared" si="378"/>
        <v>0</v>
      </c>
      <c r="S1316" s="613"/>
      <c r="T1316" s="612">
        <f t="shared" si="379"/>
        <v>0</v>
      </c>
      <c r="U1316" s="612">
        <f t="shared" si="380"/>
        <v>0</v>
      </c>
      <c r="V1316" s="613"/>
      <c r="W1316" s="982">
        <f t="shared" si="371"/>
        <v>0</v>
      </c>
      <c r="X1316" s="982">
        <f t="shared" si="372"/>
        <v>0</v>
      </c>
      <c r="Y1316" s="612">
        <f t="shared" si="391"/>
        <v>0</v>
      </c>
      <c r="Z1316" s="620"/>
      <c r="AA1316" s="124"/>
      <c r="AB1316" s="978"/>
      <c r="AC1316" s="1049"/>
      <c r="AD1316" s="71"/>
      <c r="AE1316" s="71"/>
      <c r="AF1316" s="71"/>
      <c r="AG1316" s="59"/>
    </row>
    <row r="1317" ht="13.5" customHeight="1">
      <c r="A1317" s="604" t="b">
        <v>0</v>
      </c>
      <c r="B1317" s="475"/>
      <c r="C1317" s="475"/>
      <c r="D1317" s="492"/>
      <c r="E1317" s="492"/>
      <c r="F1317" s="606"/>
      <c r="G1317" s="1072"/>
      <c r="H1317" s="617"/>
      <c r="I1317" s="492"/>
      <c r="J1317" s="492"/>
      <c r="K1317" s="657"/>
      <c r="L1317" s="618"/>
      <c r="M1317" s="622"/>
      <c r="N1317" s="613"/>
      <c r="O1317" s="1073"/>
      <c r="P1317" s="610"/>
      <c r="Q1317" s="610"/>
      <c r="R1317" s="612">
        <f t="shared" si="378"/>
        <v>0</v>
      </c>
      <c r="S1317" s="613"/>
      <c r="T1317" s="612">
        <f t="shared" si="379"/>
        <v>0</v>
      </c>
      <c r="U1317" s="612">
        <f t="shared" si="380"/>
        <v>0</v>
      </c>
      <c r="V1317" s="613"/>
      <c r="W1317" s="982">
        <f t="shared" si="371"/>
        <v>0</v>
      </c>
      <c r="X1317" s="982">
        <f t="shared" si="372"/>
        <v>0</v>
      </c>
      <c r="Y1317" s="612">
        <f t="shared" si="391"/>
        <v>0</v>
      </c>
      <c r="Z1317" s="620"/>
      <c r="AA1317" s="124"/>
      <c r="AB1317" s="978"/>
      <c r="AC1317" s="1049"/>
      <c r="AD1317" s="71"/>
      <c r="AE1317" s="71"/>
      <c r="AF1317" s="71"/>
      <c r="AG1317" s="59"/>
    </row>
    <row r="1318" ht="13.5" customHeight="1">
      <c r="A1318" s="604" t="b">
        <v>0</v>
      </c>
      <c r="B1318" s="475"/>
      <c r="C1318" s="475"/>
      <c r="D1318" s="492"/>
      <c r="E1318" s="492"/>
      <c r="F1318" s="606"/>
      <c r="G1318" s="1072"/>
      <c r="H1318" s="617"/>
      <c r="I1318" s="492"/>
      <c r="J1318" s="492"/>
      <c r="K1318" s="657"/>
      <c r="L1318" s="618"/>
      <c r="M1318" s="622"/>
      <c r="N1318" s="613"/>
      <c r="O1318" s="1073"/>
      <c r="P1318" s="610"/>
      <c r="Q1318" s="610"/>
      <c r="R1318" s="612">
        <f t="shared" si="378"/>
        <v>0</v>
      </c>
      <c r="S1318" s="613"/>
      <c r="T1318" s="612">
        <f t="shared" si="379"/>
        <v>0</v>
      </c>
      <c r="U1318" s="612">
        <f t="shared" si="380"/>
        <v>0</v>
      </c>
      <c r="V1318" s="613"/>
      <c r="W1318" s="982">
        <f t="shared" si="371"/>
        <v>0</v>
      </c>
      <c r="X1318" s="982">
        <f t="shared" si="372"/>
        <v>0</v>
      </c>
      <c r="Y1318" s="612">
        <f t="shared" si="391"/>
        <v>0</v>
      </c>
      <c r="Z1318" s="620"/>
      <c r="AA1318" s="124"/>
      <c r="AB1318" s="978"/>
      <c r="AC1318" s="1049"/>
      <c r="AD1318" s="71"/>
      <c r="AE1318" s="71"/>
      <c r="AF1318" s="71"/>
      <c r="AG1318" s="59"/>
    </row>
    <row r="1319" ht="13.5" customHeight="1">
      <c r="A1319" s="604" t="b">
        <v>0</v>
      </c>
      <c r="B1319" s="475"/>
      <c r="C1319" s="475"/>
      <c r="D1319" s="492"/>
      <c r="E1319" s="492"/>
      <c r="F1319" s="606"/>
      <c r="G1319" s="1072"/>
      <c r="H1319" s="617"/>
      <c r="I1319" s="492"/>
      <c r="J1319" s="492"/>
      <c r="K1319" s="657"/>
      <c r="L1319" s="618"/>
      <c r="M1319" s="622"/>
      <c r="N1319" s="613"/>
      <c r="O1319" s="1073"/>
      <c r="P1319" s="610"/>
      <c r="Q1319" s="610"/>
      <c r="R1319" s="612">
        <f t="shared" si="378"/>
        <v>0</v>
      </c>
      <c r="S1319" s="613"/>
      <c r="T1319" s="612">
        <f t="shared" si="379"/>
        <v>0</v>
      </c>
      <c r="U1319" s="612">
        <f t="shared" si="380"/>
        <v>0</v>
      </c>
      <c r="V1319" s="613"/>
      <c r="W1319" s="982">
        <f t="shared" si="371"/>
        <v>0</v>
      </c>
      <c r="X1319" s="982">
        <f t="shared" si="372"/>
        <v>0</v>
      </c>
      <c r="Y1319" s="612">
        <f t="shared" si="391"/>
        <v>0</v>
      </c>
      <c r="Z1319" s="620"/>
      <c r="AA1319" s="124"/>
      <c r="AB1319" s="978"/>
      <c r="AC1319" s="1049"/>
      <c r="AD1319" s="71"/>
      <c r="AE1319" s="71"/>
      <c r="AF1319" s="71"/>
      <c r="AG1319" s="59"/>
    </row>
    <row r="1320" ht="13.5" customHeight="1">
      <c r="A1320" s="604" t="b">
        <v>0</v>
      </c>
      <c r="B1320" s="475"/>
      <c r="C1320" s="475"/>
      <c r="D1320" s="492"/>
      <c r="E1320" s="492"/>
      <c r="F1320" s="606"/>
      <c r="G1320" s="1072"/>
      <c r="H1320" s="617"/>
      <c r="I1320" s="492"/>
      <c r="J1320" s="492"/>
      <c r="K1320" s="657"/>
      <c r="L1320" s="618"/>
      <c r="M1320" s="622"/>
      <c r="N1320" s="613"/>
      <c r="O1320" s="1073"/>
      <c r="P1320" s="610"/>
      <c r="Q1320" s="610"/>
      <c r="R1320" s="612">
        <f t="shared" si="378"/>
        <v>0</v>
      </c>
      <c r="S1320" s="613"/>
      <c r="T1320" s="612">
        <f t="shared" si="379"/>
        <v>0</v>
      </c>
      <c r="U1320" s="612">
        <f t="shared" si="380"/>
        <v>0</v>
      </c>
      <c r="V1320" s="613"/>
      <c r="W1320" s="982">
        <f t="shared" si="371"/>
        <v>0</v>
      </c>
      <c r="X1320" s="982">
        <f t="shared" si="372"/>
        <v>0</v>
      </c>
      <c r="Y1320" s="612">
        <f t="shared" si="391"/>
        <v>0</v>
      </c>
      <c r="Z1320" s="620"/>
      <c r="AA1320" s="124"/>
      <c r="AB1320" s="978"/>
      <c r="AC1320" s="1049"/>
      <c r="AD1320" s="71"/>
      <c r="AE1320" s="71"/>
      <c r="AF1320" s="71"/>
      <c r="AG1320" s="59"/>
    </row>
    <row r="1321" ht="13.5" customHeight="1">
      <c r="A1321" s="604" t="b">
        <v>0</v>
      </c>
      <c r="B1321" s="475"/>
      <c r="C1321" s="475"/>
      <c r="D1321" s="492"/>
      <c r="E1321" s="492"/>
      <c r="F1321" s="606"/>
      <c r="G1321" s="1072"/>
      <c r="H1321" s="617"/>
      <c r="I1321" s="492"/>
      <c r="J1321" s="492"/>
      <c r="K1321" s="657"/>
      <c r="L1321" s="618"/>
      <c r="M1321" s="622"/>
      <c r="N1321" s="613"/>
      <c r="O1321" s="1073"/>
      <c r="P1321" s="610"/>
      <c r="Q1321" s="610"/>
      <c r="R1321" s="612">
        <f t="shared" si="378"/>
        <v>0</v>
      </c>
      <c r="S1321" s="613"/>
      <c r="T1321" s="612">
        <f t="shared" si="379"/>
        <v>0</v>
      </c>
      <c r="U1321" s="612">
        <f t="shared" si="380"/>
        <v>0</v>
      </c>
      <c r="V1321" s="613"/>
      <c r="W1321" s="982">
        <f t="shared" si="371"/>
        <v>0</v>
      </c>
      <c r="X1321" s="982">
        <f t="shared" si="372"/>
        <v>0</v>
      </c>
      <c r="Y1321" s="612">
        <f t="shared" si="391"/>
        <v>0</v>
      </c>
      <c r="Z1321" s="620"/>
      <c r="AA1321" s="124"/>
      <c r="AB1321" s="978"/>
      <c r="AC1321" s="1049"/>
      <c r="AD1321" s="71"/>
      <c r="AE1321" s="71"/>
      <c r="AF1321" s="71"/>
      <c r="AG1321" s="59"/>
    </row>
    <row r="1322" ht="13.5" customHeight="1">
      <c r="A1322" s="604" t="b">
        <v>0</v>
      </c>
      <c r="B1322" s="475"/>
      <c r="C1322" s="475"/>
      <c r="D1322" s="492"/>
      <c r="E1322" s="492"/>
      <c r="F1322" s="606"/>
      <c r="G1322" s="1072"/>
      <c r="H1322" s="617"/>
      <c r="I1322" s="492"/>
      <c r="J1322" s="492"/>
      <c r="K1322" s="657"/>
      <c r="L1322" s="618"/>
      <c r="M1322" s="622"/>
      <c r="N1322" s="613"/>
      <c r="O1322" s="1073"/>
      <c r="P1322" s="610"/>
      <c r="Q1322" s="610"/>
      <c r="R1322" s="612">
        <f t="shared" si="378"/>
        <v>0</v>
      </c>
      <c r="S1322" s="613"/>
      <c r="T1322" s="612">
        <f t="shared" si="379"/>
        <v>0</v>
      </c>
      <c r="U1322" s="612">
        <f t="shared" si="380"/>
        <v>0</v>
      </c>
      <c r="V1322" s="613"/>
      <c r="W1322" s="982">
        <f t="shared" si="371"/>
        <v>0</v>
      </c>
      <c r="X1322" s="982">
        <f t="shared" si="372"/>
        <v>0</v>
      </c>
      <c r="Y1322" s="612">
        <f t="shared" si="391"/>
        <v>0</v>
      </c>
      <c r="Z1322" s="620"/>
      <c r="AA1322" s="124"/>
      <c r="AB1322" s="978"/>
      <c r="AC1322" s="1049"/>
      <c r="AD1322" s="71"/>
      <c r="AE1322" s="71"/>
      <c r="AF1322" s="71"/>
      <c r="AG1322" s="59"/>
    </row>
    <row r="1323" ht="13.5" customHeight="1">
      <c r="A1323" s="604" t="b">
        <v>0</v>
      </c>
      <c r="B1323" s="475"/>
      <c r="C1323" s="475"/>
      <c r="D1323" s="492"/>
      <c r="E1323" s="492"/>
      <c r="F1323" s="606"/>
      <c r="G1323" s="1072"/>
      <c r="H1323" s="617"/>
      <c r="I1323" s="492"/>
      <c r="J1323" s="492"/>
      <c r="K1323" s="657"/>
      <c r="L1323" s="618"/>
      <c r="M1323" s="622"/>
      <c r="N1323" s="613"/>
      <c r="O1323" s="1073"/>
      <c r="P1323" s="610"/>
      <c r="Q1323" s="610"/>
      <c r="R1323" s="612">
        <f t="shared" si="378"/>
        <v>0</v>
      </c>
      <c r="S1323" s="613"/>
      <c r="T1323" s="612">
        <f t="shared" si="379"/>
        <v>0</v>
      </c>
      <c r="U1323" s="612">
        <f t="shared" si="380"/>
        <v>0</v>
      </c>
      <c r="V1323" s="613"/>
      <c r="W1323" s="982">
        <f t="shared" si="371"/>
        <v>0</v>
      </c>
      <c r="X1323" s="982">
        <f t="shared" si="372"/>
        <v>0</v>
      </c>
      <c r="Y1323" s="612">
        <f t="shared" si="391"/>
        <v>0</v>
      </c>
      <c r="Z1323" s="620"/>
      <c r="AA1323" s="124"/>
      <c r="AB1323" s="978"/>
      <c r="AC1323" s="1049"/>
      <c r="AD1323" s="71"/>
      <c r="AE1323" s="71"/>
      <c r="AF1323" s="71"/>
      <c r="AG1323" s="59"/>
    </row>
    <row r="1324" ht="13.5" customHeight="1">
      <c r="A1324" s="604" t="b">
        <v>0</v>
      </c>
      <c r="B1324" s="475"/>
      <c r="C1324" s="475"/>
      <c r="D1324" s="492"/>
      <c r="E1324" s="492"/>
      <c r="F1324" s="606"/>
      <c r="G1324" s="1072"/>
      <c r="H1324" s="617"/>
      <c r="I1324" s="492"/>
      <c r="J1324" s="492"/>
      <c r="K1324" s="657"/>
      <c r="L1324" s="618"/>
      <c r="M1324" s="622"/>
      <c r="N1324" s="613"/>
      <c r="O1324" s="1073"/>
      <c r="P1324" s="610"/>
      <c r="Q1324" s="610"/>
      <c r="R1324" s="612">
        <f t="shared" si="378"/>
        <v>0</v>
      </c>
      <c r="S1324" s="613"/>
      <c r="T1324" s="612">
        <f t="shared" si="379"/>
        <v>0</v>
      </c>
      <c r="U1324" s="612">
        <f t="shared" si="380"/>
        <v>0</v>
      </c>
      <c r="V1324" s="613"/>
      <c r="W1324" s="982">
        <f t="shared" si="371"/>
        <v>0</v>
      </c>
      <c r="X1324" s="982">
        <f t="shared" si="372"/>
        <v>0</v>
      </c>
      <c r="Y1324" s="612">
        <f t="shared" si="391"/>
        <v>0</v>
      </c>
      <c r="Z1324" s="620"/>
      <c r="AA1324" s="124"/>
      <c r="AB1324" s="978"/>
      <c r="AC1324" s="1049"/>
      <c r="AD1324" s="71"/>
      <c r="AE1324" s="71"/>
      <c r="AF1324" s="71"/>
      <c r="AG1324" s="59"/>
    </row>
    <row r="1325" ht="13.5" customHeight="1">
      <c r="A1325" s="604" t="b">
        <v>0</v>
      </c>
      <c r="B1325" s="475"/>
      <c r="C1325" s="475"/>
      <c r="D1325" s="492"/>
      <c r="E1325" s="492"/>
      <c r="F1325" s="606"/>
      <c r="G1325" s="1072"/>
      <c r="H1325" s="617"/>
      <c r="I1325" s="492"/>
      <c r="J1325" s="492"/>
      <c r="K1325" s="657"/>
      <c r="L1325" s="618"/>
      <c r="M1325" s="622"/>
      <c r="N1325" s="613"/>
      <c r="O1325" s="1073"/>
      <c r="P1325" s="610"/>
      <c r="Q1325" s="610"/>
      <c r="R1325" s="612">
        <f t="shared" si="378"/>
        <v>0</v>
      </c>
      <c r="S1325" s="613"/>
      <c r="T1325" s="612">
        <f t="shared" si="379"/>
        <v>0</v>
      </c>
      <c r="U1325" s="612">
        <f t="shared" si="380"/>
        <v>0</v>
      </c>
      <c r="V1325" s="613"/>
      <c r="W1325" s="982">
        <f t="shared" si="371"/>
        <v>0</v>
      </c>
      <c r="X1325" s="982">
        <f t="shared" si="372"/>
        <v>0</v>
      </c>
      <c r="Y1325" s="612">
        <f t="shared" si="391"/>
        <v>0</v>
      </c>
      <c r="Z1325" s="620"/>
      <c r="AA1325" s="124"/>
      <c r="AB1325" s="978"/>
      <c r="AC1325" s="1049"/>
      <c r="AD1325" s="71"/>
      <c r="AE1325" s="71"/>
      <c r="AF1325" s="71"/>
      <c r="AG1325" s="59"/>
    </row>
    <row r="1326" ht="13.5" customHeight="1">
      <c r="A1326" s="604" t="b">
        <v>0</v>
      </c>
      <c r="B1326" s="475"/>
      <c r="C1326" s="475"/>
      <c r="D1326" s="492"/>
      <c r="E1326" s="492"/>
      <c r="F1326" s="606"/>
      <c r="G1326" s="1072"/>
      <c r="H1326" s="617"/>
      <c r="I1326" s="492"/>
      <c r="J1326" s="492"/>
      <c r="K1326" s="657"/>
      <c r="L1326" s="618"/>
      <c r="M1326" s="622"/>
      <c r="N1326" s="613"/>
      <c r="O1326" s="1073"/>
      <c r="P1326" s="610"/>
      <c r="Q1326" s="610"/>
      <c r="R1326" s="612">
        <f t="shared" si="378"/>
        <v>0</v>
      </c>
      <c r="S1326" s="613"/>
      <c r="T1326" s="612">
        <f t="shared" si="379"/>
        <v>0</v>
      </c>
      <c r="U1326" s="612">
        <f t="shared" si="380"/>
        <v>0</v>
      </c>
      <c r="V1326" s="613"/>
      <c r="W1326" s="982">
        <f t="shared" si="371"/>
        <v>0</v>
      </c>
      <c r="X1326" s="982">
        <f t="shared" si="372"/>
        <v>0</v>
      </c>
      <c r="Y1326" s="612">
        <f t="shared" si="391"/>
        <v>0</v>
      </c>
      <c r="Z1326" s="620"/>
      <c r="AA1326" s="124"/>
      <c r="AB1326" s="978"/>
      <c r="AC1326" s="1049"/>
      <c r="AD1326" s="71"/>
      <c r="AE1326" s="71"/>
      <c r="AF1326" s="71"/>
      <c r="AG1326" s="59"/>
    </row>
    <row r="1327" ht="13.5" customHeight="1">
      <c r="A1327" s="604" t="b">
        <v>0</v>
      </c>
      <c r="B1327" s="475"/>
      <c r="C1327" s="475"/>
      <c r="D1327" s="492"/>
      <c r="E1327" s="492"/>
      <c r="F1327" s="606"/>
      <c r="G1327" s="1072"/>
      <c r="H1327" s="617"/>
      <c r="I1327" s="492"/>
      <c r="J1327" s="492"/>
      <c r="K1327" s="657"/>
      <c r="L1327" s="618"/>
      <c r="M1327" s="622"/>
      <c r="N1327" s="613"/>
      <c r="O1327" s="1073"/>
      <c r="P1327" s="610"/>
      <c r="Q1327" s="610"/>
      <c r="R1327" s="612">
        <f t="shared" si="378"/>
        <v>0</v>
      </c>
      <c r="S1327" s="613"/>
      <c r="T1327" s="612">
        <f t="shared" si="379"/>
        <v>0</v>
      </c>
      <c r="U1327" s="612">
        <f t="shared" si="380"/>
        <v>0</v>
      </c>
      <c r="V1327" s="613"/>
      <c r="W1327" s="982">
        <f t="shared" si="371"/>
        <v>0</v>
      </c>
      <c r="X1327" s="982">
        <f t="shared" si="372"/>
        <v>0</v>
      </c>
      <c r="Y1327" s="612">
        <f t="shared" si="391"/>
        <v>0</v>
      </c>
      <c r="Z1327" s="620"/>
      <c r="AA1327" s="124"/>
      <c r="AB1327" s="978"/>
      <c r="AC1327" s="1049"/>
      <c r="AD1327" s="71"/>
      <c r="AE1327" s="71"/>
      <c r="AF1327" s="71"/>
      <c r="AG1327" s="59"/>
    </row>
    <row r="1328" ht="13.5" customHeight="1">
      <c r="A1328" s="604" t="b">
        <v>0</v>
      </c>
      <c r="B1328" s="475"/>
      <c r="C1328" s="475"/>
      <c r="D1328" s="492"/>
      <c r="E1328" s="492"/>
      <c r="F1328" s="606"/>
      <c r="G1328" s="1072"/>
      <c r="H1328" s="617"/>
      <c r="I1328" s="492"/>
      <c r="J1328" s="492"/>
      <c r="K1328" s="657"/>
      <c r="L1328" s="618"/>
      <c r="M1328" s="622"/>
      <c r="N1328" s="613"/>
      <c r="O1328" s="1073"/>
      <c r="P1328" s="610"/>
      <c r="Q1328" s="610"/>
      <c r="R1328" s="612">
        <f t="shared" si="378"/>
        <v>0</v>
      </c>
      <c r="S1328" s="613"/>
      <c r="T1328" s="612">
        <f t="shared" si="379"/>
        <v>0</v>
      </c>
      <c r="U1328" s="612">
        <f t="shared" si="380"/>
        <v>0</v>
      </c>
      <c r="V1328" s="613"/>
      <c r="W1328" s="982">
        <f t="shared" si="371"/>
        <v>0</v>
      </c>
      <c r="X1328" s="982">
        <f t="shared" si="372"/>
        <v>0</v>
      </c>
      <c r="Y1328" s="612">
        <f t="shared" si="391"/>
        <v>0</v>
      </c>
      <c r="Z1328" s="620"/>
      <c r="AA1328" s="124"/>
      <c r="AB1328" s="978"/>
      <c r="AC1328" s="1049"/>
      <c r="AD1328" s="71"/>
      <c r="AE1328" s="71"/>
      <c r="AF1328" s="71"/>
      <c r="AG1328" s="59"/>
    </row>
    <row r="1329" ht="13.5" customHeight="1">
      <c r="A1329" s="604" t="b">
        <v>0</v>
      </c>
      <c r="B1329" s="475"/>
      <c r="C1329" s="475"/>
      <c r="D1329" s="492"/>
      <c r="E1329" s="492"/>
      <c r="F1329" s="606"/>
      <c r="G1329" s="1072"/>
      <c r="H1329" s="617"/>
      <c r="I1329" s="492"/>
      <c r="J1329" s="492"/>
      <c r="K1329" s="657"/>
      <c r="L1329" s="618"/>
      <c r="M1329" s="622"/>
      <c r="N1329" s="613"/>
      <c r="O1329" s="1073"/>
      <c r="P1329" s="610"/>
      <c r="Q1329" s="610"/>
      <c r="R1329" s="612">
        <f t="shared" si="378"/>
        <v>0</v>
      </c>
      <c r="S1329" s="613"/>
      <c r="T1329" s="612">
        <f t="shared" si="379"/>
        <v>0</v>
      </c>
      <c r="U1329" s="612">
        <f t="shared" si="380"/>
        <v>0</v>
      </c>
      <c r="V1329" s="613"/>
      <c r="W1329" s="982">
        <f t="shared" si="371"/>
        <v>0</v>
      </c>
      <c r="X1329" s="982">
        <f t="shared" si="372"/>
        <v>0</v>
      </c>
      <c r="Y1329" s="612">
        <f t="shared" si="391"/>
        <v>0</v>
      </c>
      <c r="Z1329" s="620"/>
      <c r="AA1329" s="124"/>
      <c r="AB1329" s="978"/>
      <c r="AC1329" s="1049"/>
      <c r="AD1329" s="71"/>
      <c r="AE1329" s="71"/>
      <c r="AF1329" s="71"/>
      <c r="AG1329" s="59"/>
    </row>
    <row r="1330" ht="13.5" customHeight="1">
      <c r="A1330" s="604" t="b">
        <v>0</v>
      </c>
      <c r="B1330" s="475"/>
      <c r="C1330" s="475"/>
      <c r="D1330" s="492"/>
      <c r="E1330" s="492"/>
      <c r="F1330" s="606"/>
      <c r="G1330" s="1072"/>
      <c r="H1330" s="617"/>
      <c r="I1330" s="492"/>
      <c r="J1330" s="492"/>
      <c r="K1330" s="657"/>
      <c r="L1330" s="618"/>
      <c r="M1330" s="622"/>
      <c r="N1330" s="613"/>
      <c r="O1330" s="1073"/>
      <c r="P1330" s="610"/>
      <c r="Q1330" s="610"/>
      <c r="R1330" s="612">
        <f t="shared" si="378"/>
        <v>0</v>
      </c>
      <c r="S1330" s="613"/>
      <c r="T1330" s="612">
        <f t="shared" si="379"/>
        <v>0</v>
      </c>
      <c r="U1330" s="612">
        <f t="shared" si="380"/>
        <v>0</v>
      </c>
      <c r="V1330" s="613"/>
      <c r="W1330" s="982">
        <f t="shared" si="371"/>
        <v>0</v>
      </c>
      <c r="X1330" s="982">
        <f t="shared" si="372"/>
        <v>0</v>
      </c>
      <c r="Y1330" s="612">
        <f t="shared" si="391"/>
        <v>0</v>
      </c>
      <c r="Z1330" s="620"/>
      <c r="AA1330" s="124"/>
      <c r="AB1330" s="978"/>
      <c r="AC1330" s="1049"/>
      <c r="AD1330" s="71"/>
      <c r="AE1330" s="71"/>
      <c r="AF1330" s="71"/>
      <c r="AG1330" s="59"/>
    </row>
    <row r="1331" ht="13.5" customHeight="1">
      <c r="A1331" s="604" t="b">
        <v>0</v>
      </c>
      <c r="B1331" s="475"/>
      <c r="C1331" s="475"/>
      <c r="D1331" s="492"/>
      <c r="E1331" s="492"/>
      <c r="F1331" s="606"/>
      <c r="G1331" s="1072"/>
      <c r="H1331" s="617"/>
      <c r="I1331" s="492"/>
      <c r="J1331" s="492"/>
      <c r="K1331" s="657"/>
      <c r="L1331" s="618"/>
      <c r="M1331" s="622"/>
      <c r="N1331" s="613"/>
      <c r="O1331" s="1073"/>
      <c r="P1331" s="610"/>
      <c r="Q1331" s="610"/>
      <c r="R1331" s="612">
        <f t="shared" si="378"/>
        <v>0</v>
      </c>
      <c r="S1331" s="613"/>
      <c r="T1331" s="612">
        <f t="shared" si="379"/>
        <v>0</v>
      </c>
      <c r="U1331" s="612">
        <f t="shared" si="380"/>
        <v>0</v>
      </c>
      <c r="V1331" s="613"/>
      <c r="W1331" s="982">
        <f t="shared" si="371"/>
        <v>0</v>
      </c>
      <c r="X1331" s="982">
        <f t="shared" si="372"/>
        <v>0</v>
      </c>
      <c r="Y1331" s="612">
        <f t="shared" si="391"/>
        <v>0</v>
      </c>
      <c r="Z1331" s="620"/>
      <c r="AA1331" s="124"/>
      <c r="AB1331" s="978"/>
      <c r="AC1331" s="1049"/>
      <c r="AD1331" s="71"/>
      <c r="AE1331" s="71"/>
      <c r="AF1331" s="71"/>
      <c r="AG1331" s="59"/>
    </row>
    <row r="1332" ht="13.5" customHeight="1">
      <c r="A1332" s="604" t="b">
        <v>0</v>
      </c>
      <c r="B1332" s="475"/>
      <c r="C1332" s="475"/>
      <c r="D1332" s="492"/>
      <c r="E1332" s="492"/>
      <c r="F1332" s="606"/>
      <c r="G1332" s="1072"/>
      <c r="H1332" s="617"/>
      <c r="I1332" s="492"/>
      <c r="J1332" s="492"/>
      <c r="K1332" s="657"/>
      <c r="L1332" s="618"/>
      <c r="M1332" s="622"/>
      <c r="N1332" s="613"/>
      <c r="O1332" s="1073"/>
      <c r="P1332" s="610"/>
      <c r="Q1332" s="610"/>
      <c r="R1332" s="612">
        <f t="shared" si="378"/>
        <v>0</v>
      </c>
      <c r="S1332" s="613"/>
      <c r="T1332" s="612">
        <f t="shared" si="379"/>
        <v>0</v>
      </c>
      <c r="U1332" s="612">
        <f t="shared" si="380"/>
        <v>0</v>
      </c>
      <c r="V1332" s="613"/>
      <c r="W1332" s="982">
        <f t="shared" si="371"/>
        <v>0</v>
      </c>
      <c r="X1332" s="982">
        <f t="shared" si="372"/>
        <v>0</v>
      </c>
      <c r="Y1332" s="612">
        <f t="shared" si="391"/>
        <v>0</v>
      </c>
      <c r="Z1332" s="620"/>
      <c r="AA1332" s="124"/>
      <c r="AB1332" s="978"/>
      <c r="AC1332" s="1049"/>
      <c r="AD1332" s="71"/>
      <c r="AE1332" s="71"/>
      <c r="AF1332" s="71"/>
      <c r="AG1332" s="59"/>
    </row>
    <row r="1333" ht="13.5" customHeight="1">
      <c r="A1333" s="604" t="b">
        <v>0</v>
      </c>
      <c r="B1333" s="475"/>
      <c r="C1333" s="475"/>
      <c r="D1333" s="492"/>
      <c r="E1333" s="492"/>
      <c r="F1333" s="606"/>
      <c r="G1333" s="1072"/>
      <c r="H1333" s="617"/>
      <c r="I1333" s="492"/>
      <c r="J1333" s="492"/>
      <c r="K1333" s="657"/>
      <c r="L1333" s="618"/>
      <c r="M1333" s="622"/>
      <c r="N1333" s="613"/>
      <c r="O1333" s="1073"/>
      <c r="P1333" s="610"/>
      <c r="Q1333" s="610"/>
      <c r="R1333" s="612">
        <f t="shared" si="378"/>
        <v>0</v>
      </c>
      <c r="S1333" s="613"/>
      <c r="T1333" s="612">
        <f t="shared" si="379"/>
        <v>0</v>
      </c>
      <c r="U1333" s="612">
        <f t="shared" si="380"/>
        <v>0</v>
      </c>
      <c r="V1333" s="613"/>
      <c r="W1333" s="982">
        <f t="shared" si="371"/>
        <v>0</v>
      </c>
      <c r="X1333" s="982">
        <f t="shared" si="372"/>
        <v>0</v>
      </c>
      <c r="Y1333" s="612">
        <f t="shared" si="391"/>
        <v>0</v>
      </c>
      <c r="Z1333" s="620"/>
      <c r="AA1333" s="124"/>
      <c r="AB1333" s="978"/>
      <c r="AC1333" s="1049"/>
      <c r="AD1333" s="71"/>
      <c r="AE1333" s="71"/>
      <c r="AF1333" s="71"/>
      <c r="AG1333" s="59"/>
    </row>
    <row r="1334" ht="13.5" customHeight="1">
      <c r="A1334" s="604" t="b">
        <v>0</v>
      </c>
      <c r="B1334" s="475"/>
      <c r="C1334" s="475"/>
      <c r="D1334" s="492"/>
      <c r="E1334" s="492"/>
      <c r="F1334" s="606"/>
      <c r="G1334" s="1072"/>
      <c r="H1334" s="617"/>
      <c r="I1334" s="492"/>
      <c r="J1334" s="492"/>
      <c r="K1334" s="657"/>
      <c r="L1334" s="618"/>
      <c r="M1334" s="622"/>
      <c r="N1334" s="613"/>
      <c r="O1334" s="1073"/>
      <c r="P1334" s="610"/>
      <c r="Q1334" s="610"/>
      <c r="R1334" s="612">
        <f t="shared" si="378"/>
        <v>0</v>
      </c>
      <c r="S1334" s="613"/>
      <c r="T1334" s="612">
        <f t="shared" si="379"/>
        <v>0</v>
      </c>
      <c r="U1334" s="612">
        <f t="shared" si="380"/>
        <v>0</v>
      </c>
      <c r="V1334" s="613"/>
      <c r="W1334" s="982">
        <f t="shared" si="371"/>
        <v>0</v>
      </c>
      <c r="X1334" s="982">
        <f t="shared" si="372"/>
        <v>0</v>
      </c>
      <c r="Y1334" s="612">
        <f t="shared" si="391"/>
        <v>0</v>
      </c>
      <c r="Z1334" s="620"/>
      <c r="AA1334" s="124"/>
      <c r="AB1334" s="978"/>
      <c r="AC1334" s="1049"/>
      <c r="AD1334" s="71"/>
      <c r="AE1334" s="71"/>
      <c r="AF1334" s="71"/>
      <c r="AG1334" s="59"/>
    </row>
    <row r="1335" ht="13.5" customHeight="1">
      <c r="A1335" s="604" t="b">
        <v>0</v>
      </c>
      <c r="B1335" s="475"/>
      <c r="C1335" s="475"/>
      <c r="D1335" s="492"/>
      <c r="E1335" s="492"/>
      <c r="F1335" s="606"/>
      <c r="G1335" s="1072"/>
      <c r="H1335" s="617"/>
      <c r="I1335" s="492"/>
      <c r="J1335" s="492"/>
      <c r="K1335" s="657"/>
      <c r="L1335" s="618"/>
      <c r="M1335" s="622"/>
      <c r="N1335" s="613"/>
      <c r="O1335" s="1073"/>
      <c r="P1335" s="610"/>
      <c r="Q1335" s="610"/>
      <c r="R1335" s="612">
        <f t="shared" si="378"/>
        <v>0</v>
      </c>
      <c r="S1335" s="613"/>
      <c r="T1335" s="612">
        <f t="shared" si="379"/>
        <v>0</v>
      </c>
      <c r="U1335" s="612">
        <f t="shared" si="380"/>
        <v>0</v>
      </c>
      <c r="V1335" s="613"/>
      <c r="W1335" s="982">
        <f t="shared" si="371"/>
        <v>0</v>
      </c>
      <c r="X1335" s="982">
        <f t="shared" si="372"/>
        <v>0</v>
      </c>
      <c r="Y1335" s="612">
        <f t="shared" si="391"/>
        <v>0</v>
      </c>
      <c r="Z1335" s="620"/>
      <c r="AA1335" s="124"/>
      <c r="AB1335" s="978"/>
      <c r="AC1335" s="1049"/>
      <c r="AD1335" s="71"/>
      <c r="AE1335" s="71"/>
      <c r="AF1335" s="71"/>
      <c r="AG1335" s="59"/>
    </row>
    <row r="1336" ht="13.5" customHeight="1">
      <c r="A1336" s="604" t="b">
        <v>0</v>
      </c>
      <c r="B1336" s="475"/>
      <c r="C1336" s="475"/>
      <c r="D1336" s="492"/>
      <c r="E1336" s="492"/>
      <c r="F1336" s="606"/>
      <c r="G1336" s="1072"/>
      <c r="H1336" s="617"/>
      <c r="I1336" s="492"/>
      <c r="J1336" s="492"/>
      <c r="K1336" s="657"/>
      <c r="L1336" s="618"/>
      <c r="M1336" s="622"/>
      <c r="N1336" s="613"/>
      <c r="O1336" s="1073"/>
      <c r="P1336" s="610"/>
      <c r="Q1336" s="610"/>
      <c r="R1336" s="612">
        <f t="shared" si="378"/>
        <v>0</v>
      </c>
      <c r="S1336" s="613"/>
      <c r="T1336" s="612">
        <f t="shared" si="379"/>
        <v>0</v>
      </c>
      <c r="U1336" s="612">
        <f t="shared" si="380"/>
        <v>0</v>
      </c>
      <c r="V1336" s="613"/>
      <c r="W1336" s="982">
        <f t="shared" si="371"/>
        <v>0</v>
      </c>
      <c r="X1336" s="982">
        <f t="shared" si="372"/>
        <v>0</v>
      </c>
      <c r="Y1336" s="612">
        <f t="shared" si="391"/>
        <v>0</v>
      </c>
      <c r="Z1336" s="620"/>
      <c r="AA1336" s="124"/>
      <c r="AB1336" s="978"/>
      <c r="AC1336" s="1049"/>
      <c r="AD1336" s="71"/>
      <c r="AE1336" s="71"/>
      <c r="AF1336" s="71"/>
      <c r="AG1336" s="59"/>
    </row>
    <row r="1337" ht="13.5" customHeight="1">
      <c r="A1337" s="604" t="b">
        <v>0</v>
      </c>
      <c r="B1337" s="475"/>
      <c r="C1337" s="475"/>
      <c r="D1337" s="492"/>
      <c r="E1337" s="492"/>
      <c r="F1337" s="606"/>
      <c r="G1337" s="1072"/>
      <c r="H1337" s="617"/>
      <c r="I1337" s="492"/>
      <c r="J1337" s="492"/>
      <c r="K1337" s="657"/>
      <c r="L1337" s="618"/>
      <c r="M1337" s="622"/>
      <c r="N1337" s="613"/>
      <c r="O1337" s="1073"/>
      <c r="P1337" s="610"/>
      <c r="Q1337" s="610"/>
      <c r="R1337" s="612">
        <f t="shared" si="378"/>
        <v>0</v>
      </c>
      <c r="S1337" s="613"/>
      <c r="T1337" s="612">
        <f t="shared" si="379"/>
        <v>0</v>
      </c>
      <c r="U1337" s="612">
        <f t="shared" si="380"/>
        <v>0</v>
      </c>
      <c r="V1337" s="613"/>
      <c r="W1337" s="982">
        <f t="shared" si="371"/>
        <v>0</v>
      </c>
      <c r="X1337" s="982">
        <f t="shared" si="372"/>
        <v>0</v>
      </c>
      <c r="Y1337" s="612">
        <f t="shared" si="391"/>
        <v>0</v>
      </c>
      <c r="Z1337" s="620"/>
      <c r="AA1337" s="124"/>
      <c r="AB1337" s="978"/>
      <c r="AC1337" s="1049"/>
      <c r="AD1337" s="71"/>
      <c r="AE1337" s="71"/>
      <c r="AF1337" s="71"/>
      <c r="AG1337" s="59"/>
    </row>
    <row r="1338" ht="13.5" customHeight="1">
      <c r="A1338" s="604" t="b">
        <v>0</v>
      </c>
      <c r="B1338" s="475"/>
      <c r="C1338" s="475"/>
      <c r="D1338" s="492"/>
      <c r="E1338" s="492"/>
      <c r="F1338" s="606"/>
      <c r="G1338" s="1072"/>
      <c r="H1338" s="617"/>
      <c r="I1338" s="492"/>
      <c r="J1338" s="492"/>
      <c r="K1338" s="657"/>
      <c r="L1338" s="618"/>
      <c r="M1338" s="622"/>
      <c r="N1338" s="613"/>
      <c r="O1338" s="1073"/>
      <c r="P1338" s="610"/>
      <c r="Q1338" s="610"/>
      <c r="R1338" s="612">
        <f t="shared" si="378"/>
        <v>0</v>
      </c>
      <c r="S1338" s="613"/>
      <c r="T1338" s="612">
        <f t="shared" si="379"/>
        <v>0</v>
      </c>
      <c r="U1338" s="612">
        <f t="shared" si="380"/>
        <v>0</v>
      </c>
      <c r="V1338" s="613"/>
      <c r="W1338" s="982">
        <f t="shared" si="371"/>
        <v>0</v>
      </c>
      <c r="X1338" s="982">
        <f t="shared" si="372"/>
        <v>0</v>
      </c>
      <c r="Y1338" s="612">
        <f t="shared" si="391"/>
        <v>0</v>
      </c>
      <c r="Z1338" s="620"/>
      <c r="AA1338" s="124"/>
      <c r="AB1338" s="978"/>
      <c r="AC1338" s="1049"/>
      <c r="AD1338" s="71"/>
      <c r="AE1338" s="71"/>
      <c r="AF1338" s="71"/>
      <c r="AG1338" s="59"/>
    </row>
    <row r="1339" ht="13.5" customHeight="1">
      <c r="A1339" s="604" t="b">
        <v>0</v>
      </c>
      <c r="B1339" s="475"/>
      <c r="C1339" s="475"/>
      <c r="D1339" s="492"/>
      <c r="E1339" s="492"/>
      <c r="F1339" s="606"/>
      <c r="G1339" s="1072"/>
      <c r="H1339" s="617"/>
      <c r="I1339" s="492"/>
      <c r="J1339" s="492"/>
      <c r="K1339" s="657"/>
      <c r="L1339" s="618"/>
      <c r="M1339" s="622"/>
      <c r="N1339" s="613"/>
      <c r="O1339" s="1073"/>
      <c r="P1339" s="610"/>
      <c r="Q1339" s="610"/>
      <c r="R1339" s="612">
        <f t="shared" si="378"/>
        <v>0</v>
      </c>
      <c r="S1339" s="613"/>
      <c r="T1339" s="612">
        <f t="shared" si="379"/>
        <v>0</v>
      </c>
      <c r="U1339" s="612">
        <f t="shared" si="380"/>
        <v>0</v>
      </c>
      <c r="V1339" s="613"/>
      <c r="W1339" s="982">
        <f t="shared" si="371"/>
        <v>0</v>
      </c>
      <c r="X1339" s="982">
        <f t="shared" si="372"/>
        <v>0</v>
      </c>
      <c r="Y1339" s="612">
        <f t="shared" si="391"/>
        <v>0</v>
      </c>
      <c r="Z1339" s="620"/>
      <c r="AA1339" s="124"/>
      <c r="AB1339" s="978"/>
      <c r="AC1339" s="1049"/>
      <c r="AD1339" s="71"/>
      <c r="AE1339" s="71"/>
      <c r="AF1339" s="71"/>
      <c r="AG1339" s="59"/>
    </row>
    <row r="1340" ht="13.5" customHeight="1">
      <c r="A1340" s="604" t="b">
        <v>0</v>
      </c>
      <c r="B1340" s="475"/>
      <c r="C1340" s="475"/>
      <c r="D1340" s="492"/>
      <c r="E1340" s="492"/>
      <c r="F1340" s="606"/>
      <c r="G1340" s="1072"/>
      <c r="H1340" s="617"/>
      <c r="I1340" s="492"/>
      <c r="J1340" s="492"/>
      <c r="K1340" s="657"/>
      <c r="L1340" s="618"/>
      <c r="M1340" s="622"/>
      <c r="N1340" s="613"/>
      <c r="O1340" s="1073"/>
      <c r="P1340" s="610"/>
      <c r="Q1340" s="610"/>
      <c r="R1340" s="612">
        <f t="shared" si="378"/>
        <v>0</v>
      </c>
      <c r="S1340" s="613"/>
      <c r="T1340" s="612">
        <f t="shared" si="379"/>
        <v>0</v>
      </c>
      <c r="U1340" s="612">
        <f t="shared" si="380"/>
        <v>0</v>
      </c>
      <c r="V1340" s="613"/>
      <c r="W1340" s="982">
        <f t="shared" si="371"/>
        <v>0</v>
      </c>
      <c r="X1340" s="982">
        <f t="shared" si="372"/>
        <v>0</v>
      </c>
      <c r="Y1340" s="612">
        <f t="shared" si="391"/>
        <v>0</v>
      </c>
      <c r="Z1340" s="620"/>
      <c r="AA1340" s="124"/>
      <c r="AB1340" s="978"/>
      <c r="AC1340" s="1049"/>
      <c r="AD1340" s="71"/>
      <c r="AE1340" s="71"/>
      <c r="AF1340" s="71"/>
      <c r="AG1340" s="59"/>
    </row>
    <row r="1341" ht="13.5" customHeight="1">
      <c r="A1341" s="604" t="b">
        <v>0</v>
      </c>
      <c r="B1341" s="475"/>
      <c r="C1341" s="475"/>
      <c r="D1341" s="492"/>
      <c r="E1341" s="492"/>
      <c r="F1341" s="606"/>
      <c r="G1341" s="1072"/>
      <c r="H1341" s="617"/>
      <c r="I1341" s="492"/>
      <c r="J1341" s="492"/>
      <c r="K1341" s="657"/>
      <c r="L1341" s="618"/>
      <c r="M1341" s="622"/>
      <c r="N1341" s="613"/>
      <c r="O1341" s="1073"/>
      <c r="P1341" s="610"/>
      <c r="Q1341" s="610"/>
      <c r="R1341" s="612">
        <f t="shared" si="378"/>
        <v>0</v>
      </c>
      <c r="S1341" s="613"/>
      <c r="T1341" s="612">
        <f t="shared" si="379"/>
        <v>0</v>
      </c>
      <c r="U1341" s="612">
        <f t="shared" si="380"/>
        <v>0</v>
      </c>
      <c r="V1341" s="613"/>
      <c r="W1341" s="982">
        <f t="shared" si="371"/>
        <v>0</v>
      </c>
      <c r="X1341" s="982">
        <f t="shared" si="372"/>
        <v>0</v>
      </c>
      <c r="Y1341" s="612">
        <f t="shared" si="391"/>
        <v>0</v>
      </c>
      <c r="Z1341" s="620"/>
      <c r="AA1341" s="124"/>
      <c r="AB1341" s="978"/>
      <c r="AC1341" s="1049"/>
      <c r="AD1341" s="71"/>
      <c r="AE1341" s="71"/>
      <c r="AF1341" s="71"/>
      <c r="AG1341" s="59"/>
    </row>
    <row r="1342" ht="13.5" customHeight="1">
      <c r="A1342" s="604" t="b">
        <v>0</v>
      </c>
      <c r="B1342" s="475"/>
      <c r="C1342" s="475"/>
      <c r="D1342" s="492"/>
      <c r="E1342" s="492"/>
      <c r="F1342" s="606"/>
      <c r="G1342" s="1072"/>
      <c r="H1342" s="617"/>
      <c r="I1342" s="492"/>
      <c r="J1342" s="492"/>
      <c r="K1342" s="657"/>
      <c r="L1342" s="618"/>
      <c r="M1342" s="622"/>
      <c r="N1342" s="613"/>
      <c r="O1342" s="1073"/>
      <c r="P1342" s="610"/>
      <c r="Q1342" s="610"/>
      <c r="R1342" s="612">
        <f t="shared" si="378"/>
        <v>0</v>
      </c>
      <c r="S1342" s="613"/>
      <c r="T1342" s="612">
        <f t="shared" si="379"/>
        <v>0</v>
      </c>
      <c r="U1342" s="612">
        <f t="shared" si="380"/>
        <v>0</v>
      </c>
      <c r="V1342" s="613"/>
      <c r="W1342" s="982">
        <f t="shared" si="371"/>
        <v>0</v>
      </c>
      <c r="X1342" s="982">
        <f t="shared" si="372"/>
        <v>0</v>
      </c>
      <c r="Y1342" s="612">
        <f t="shared" si="391"/>
        <v>0</v>
      </c>
      <c r="Z1342" s="620"/>
      <c r="AA1342" s="124"/>
      <c r="AB1342" s="978"/>
      <c r="AC1342" s="1049"/>
      <c r="AD1342" s="71"/>
      <c r="AE1342" s="71"/>
      <c r="AF1342" s="71"/>
      <c r="AG1342" s="59"/>
    </row>
    <row r="1343" ht="13.5" customHeight="1">
      <c r="A1343" s="604" t="b">
        <v>0</v>
      </c>
      <c r="B1343" s="475"/>
      <c r="C1343" s="475"/>
      <c r="D1343" s="492"/>
      <c r="E1343" s="492"/>
      <c r="F1343" s="606"/>
      <c r="G1343" s="1072"/>
      <c r="H1343" s="617"/>
      <c r="I1343" s="492"/>
      <c r="J1343" s="492"/>
      <c r="K1343" s="657"/>
      <c r="L1343" s="618"/>
      <c r="M1343" s="622"/>
      <c r="N1343" s="613"/>
      <c r="O1343" s="1073"/>
      <c r="P1343" s="610"/>
      <c r="Q1343" s="610"/>
      <c r="R1343" s="612">
        <f t="shared" si="378"/>
        <v>0</v>
      </c>
      <c r="S1343" s="613"/>
      <c r="T1343" s="612">
        <f t="shared" si="379"/>
        <v>0</v>
      </c>
      <c r="U1343" s="612">
        <f t="shared" si="380"/>
        <v>0</v>
      </c>
      <c r="V1343" s="613"/>
      <c r="W1343" s="982">
        <f t="shared" si="371"/>
        <v>0</v>
      </c>
      <c r="X1343" s="982">
        <f t="shared" si="372"/>
        <v>0</v>
      </c>
      <c r="Y1343" s="612">
        <f t="shared" si="391"/>
        <v>0</v>
      </c>
      <c r="Z1343" s="620"/>
      <c r="AA1343" s="124"/>
      <c r="AB1343" s="978"/>
      <c r="AC1343" s="1049"/>
      <c r="AD1343" s="71"/>
      <c r="AE1343" s="71"/>
      <c r="AF1343" s="71"/>
      <c r="AG1343" s="59"/>
    </row>
    <row r="1344" ht="13.5" customHeight="1">
      <c r="A1344" s="604" t="b">
        <v>0</v>
      </c>
      <c r="B1344" s="475"/>
      <c r="C1344" s="475"/>
      <c r="D1344" s="492"/>
      <c r="E1344" s="492"/>
      <c r="F1344" s="606"/>
      <c r="G1344" s="1072"/>
      <c r="H1344" s="617"/>
      <c r="I1344" s="492"/>
      <c r="J1344" s="492"/>
      <c r="K1344" s="657"/>
      <c r="L1344" s="618"/>
      <c r="M1344" s="622"/>
      <c r="N1344" s="613"/>
      <c r="O1344" s="1073"/>
      <c r="P1344" s="610"/>
      <c r="Q1344" s="610"/>
      <c r="R1344" s="612">
        <f t="shared" si="378"/>
        <v>0</v>
      </c>
      <c r="S1344" s="613"/>
      <c r="T1344" s="612">
        <f t="shared" si="379"/>
        <v>0</v>
      </c>
      <c r="U1344" s="612">
        <f t="shared" si="380"/>
        <v>0</v>
      </c>
      <c r="V1344" s="613"/>
      <c r="W1344" s="982">
        <f t="shared" si="371"/>
        <v>0</v>
      </c>
      <c r="X1344" s="982">
        <f t="shared" si="372"/>
        <v>0</v>
      </c>
      <c r="Y1344" s="612">
        <f t="shared" si="391"/>
        <v>0</v>
      </c>
      <c r="Z1344" s="620"/>
      <c r="AA1344" s="124"/>
      <c r="AB1344" s="978"/>
      <c r="AC1344" s="1049"/>
      <c r="AD1344" s="71"/>
      <c r="AE1344" s="71"/>
      <c r="AF1344" s="71"/>
      <c r="AG1344" s="59"/>
    </row>
    <row r="1345" ht="13.5" customHeight="1">
      <c r="A1345" s="604" t="b">
        <v>0</v>
      </c>
      <c r="B1345" s="475"/>
      <c r="C1345" s="475"/>
      <c r="D1345" s="492"/>
      <c r="E1345" s="492"/>
      <c r="F1345" s="606"/>
      <c r="G1345" s="1072"/>
      <c r="H1345" s="617"/>
      <c r="I1345" s="492"/>
      <c r="J1345" s="492"/>
      <c r="K1345" s="657"/>
      <c r="L1345" s="618"/>
      <c r="M1345" s="622"/>
      <c r="N1345" s="613"/>
      <c r="O1345" s="1073"/>
      <c r="P1345" s="610"/>
      <c r="Q1345" s="610"/>
      <c r="R1345" s="612">
        <f t="shared" si="378"/>
        <v>0</v>
      </c>
      <c r="S1345" s="613"/>
      <c r="T1345" s="612">
        <f t="shared" si="379"/>
        <v>0</v>
      </c>
      <c r="U1345" s="612">
        <f t="shared" si="380"/>
        <v>0</v>
      </c>
      <c r="V1345" s="613"/>
      <c r="W1345" s="982">
        <f t="shared" si="371"/>
        <v>0</v>
      </c>
      <c r="X1345" s="982">
        <f t="shared" si="372"/>
        <v>0</v>
      </c>
      <c r="Y1345" s="612">
        <f t="shared" si="391"/>
        <v>0</v>
      </c>
      <c r="Z1345" s="620"/>
      <c r="AA1345" s="124"/>
      <c r="AB1345" s="978"/>
      <c r="AC1345" s="1049"/>
      <c r="AD1345" s="71"/>
      <c r="AE1345" s="71"/>
      <c r="AF1345" s="71"/>
      <c r="AG1345" s="59"/>
    </row>
    <row r="1346" ht="13.5" customHeight="1">
      <c r="A1346" s="604" t="b">
        <v>0</v>
      </c>
      <c r="B1346" s="475"/>
      <c r="C1346" s="475"/>
      <c r="D1346" s="492"/>
      <c r="E1346" s="492"/>
      <c r="F1346" s="606"/>
      <c r="G1346" s="1072"/>
      <c r="H1346" s="617"/>
      <c r="I1346" s="492"/>
      <c r="J1346" s="492"/>
      <c r="K1346" s="657"/>
      <c r="L1346" s="618"/>
      <c r="M1346" s="622"/>
      <c r="N1346" s="613"/>
      <c r="O1346" s="1073"/>
      <c r="P1346" s="610"/>
      <c r="Q1346" s="610"/>
      <c r="R1346" s="612">
        <f t="shared" si="378"/>
        <v>0</v>
      </c>
      <c r="S1346" s="613"/>
      <c r="T1346" s="612">
        <f t="shared" si="379"/>
        <v>0</v>
      </c>
      <c r="U1346" s="612">
        <f t="shared" si="380"/>
        <v>0</v>
      </c>
      <c r="V1346" s="613"/>
      <c r="W1346" s="982">
        <f t="shared" si="371"/>
        <v>0</v>
      </c>
      <c r="X1346" s="982">
        <f t="shared" si="372"/>
        <v>0</v>
      </c>
      <c r="Y1346" s="612">
        <f t="shared" si="391"/>
        <v>0</v>
      </c>
      <c r="Z1346" s="620"/>
      <c r="AA1346" s="124"/>
      <c r="AB1346" s="978"/>
      <c r="AC1346" s="1049"/>
      <c r="AD1346" s="71"/>
      <c r="AE1346" s="71"/>
      <c r="AF1346" s="71"/>
      <c r="AG1346" s="59"/>
    </row>
    <row r="1347" ht="13.5" customHeight="1">
      <c r="A1347" s="604" t="b">
        <v>0</v>
      </c>
      <c r="B1347" s="475"/>
      <c r="C1347" s="475"/>
      <c r="D1347" s="492"/>
      <c r="E1347" s="492"/>
      <c r="F1347" s="606"/>
      <c r="G1347" s="1072"/>
      <c r="H1347" s="617"/>
      <c r="I1347" s="492"/>
      <c r="J1347" s="492"/>
      <c r="K1347" s="657"/>
      <c r="L1347" s="618"/>
      <c r="M1347" s="622"/>
      <c r="N1347" s="613"/>
      <c r="O1347" s="1073"/>
      <c r="P1347" s="610"/>
      <c r="Q1347" s="610"/>
      <c r="R1347" s="612">
        <f t="shared" si="378"/>
        <v>0</v>
      </c>
      <c r="S1347" s="613"/>
      <c r="T1347" s="612">
        <f t="shared" si="379"/>
        <v>0</v>
      </c>
      <c r="U1347" s="612">
        <f t="shared" si="380"/>
        <v>0</v>
      </c>
      <c r="V1347" s="613"/>
      <c r="W1347" s="982">
        <f t="shared" si="371"/>
        <v>0</v>
      </c>
      <c r="X1347" s="982">
        <f t="shared" si="372"/>
        <v>0</v>
      </c>
      <c r="Y1347" s="612">
        <f t="shared" si="391"/>
        <v>0</v>
      </c>
      <c r="Z1347" s="620"/>
      <c r="AA1347" s="124"/>
      <c r="AB1347" s="978"/>
      <c r="AC1347" s="1049"/>
      <c r="AD1347" s="71"/>
      <c r="AE1347" s="71"/>
      <c r="AF1347" s="71"/>
      <c r="AG1347" s="59"/>
    </row>
    <row r="1348" ht="13.5" customHeight="1">
      <c r="A1348" s="604" t="b">
        <v>0</v>
      </c>
      <c r="B1348" s="475"/>
      <c r="C1348" s="475"/>
      <c r="D1348" s="492"/>
      <c r="E1348" s="492"/>
      <c r="F1348" s="606"/>
      <c r="G1348" s="1072"/>
      <c r="H1348" s="617"/>
      <c r="I1348" s="492"/>
      <c r="J1348" s="492"/>
      <c r="K1348" s="657"/>
      <c r="L1348" s="618"/>
      <c r="M1348" s="622"/>
      <c r="N1348" s="613"/>
      <c r="O1348" s="1073"/>
      <c r="P1348" s="610"/>
      <c r="Q1348" s="610"/>
      <c r="R1348" s="612">
        <f t="shared" si="378"/>
        <v>0</v>
      </c>
      <c r="S1348" s="613"/>
      <c r="T1348" s="612">
        <f t="shared" si="379"/>
        <v>0</v>
      </c>
      <c r="U1348" s="612">
        <f t="shared" si="380"/>
        <v>0</v>
      </c>
      <c r="V1348" s="613"/>
      <c r="W1348" s="982">
        <f t="shared" si="371"/>
        <v>0</v>
      </c>
      <c r="X1348" s="982">
        <f t="shared" si="372"/>
        <v>0</v>
      </c>
      <c r="Y1348" s="612">
        <f t="shared" si="391"/>
        <v>0</v>
      </c>
      <c r="Z1348" s="620"/>
      <c r="AA1348" s="124"/>
      <c r="AB1348" s="978"/>
      <c r="AC1348" s="1049"/>
      <c r="AD1348" s="71"/>
      <c r="AE1348" s="71"/>
      <c r="AF1348" s="71"/>
      <c r="AG1348" s="59"/>
    </row>
    <row r="1349" ht="13.5" customHeight="1">
      <c r="A1349" s="604" t="b">
        <v>0</v>
      </c>
      <c r="B1349" s="475"/>
      <c r="C1349" s="475"/>
      <c r="D1349" s="492"/>
      <c r="E1349" s="492"/>
      <c r="F1349" s="606"/>
      <c r="G1349" s="1072"/>
      <c r="H1349" s="617"/>
      <c r="I1349" s="492"/>
      <c r="J1349" s="492"/>
      <c r="K1349" s="657"/>
      <c r="L1349" s="618"/>
      <c r="M1349" s="622"/>
      <c r="N1349" s="613"/>
      <c r="O1349" s="1073"/>
      <c r="P1349" s="610"/>
      <c r="Q1349" s="610"/>
      <c r="R1349" s="612">
        <f t="shared" si="378"/>
        <v>0</v>
      </c>
      <c r="S1349" s="613"/>
      <c r="T1349" s="612">
        <f t="shared" si="379"/>
        <v>0</v>
      </c>
      <c r="U1349" s="612">
        <f t="shared" si="380"/>
        <v>0</v>
      </c>
      <c r="V1349" s="613"/>
      <c r="W1349" s="982">
        <f t="shared" si="371"/>
        <v>0</v>
      </c>
      <c r="X1349" s="982">
        <f t="shared" si="372"/>
        <v>0</v>
      </c>
      <c r="Y1349" s="612">
        <f t="shared" si="391"/>
        <v>0</v>
      </c>
      <c r="Z1349" s="620"/>
      <c r="AA1349" s="124"/>
      <c r="AB1349" s="978"/>
      <c r="AC1349" s="1049"/>
      <c r="AD1349" s="71"/>
      <c r="AE1349" s="71"/>
      <c r="AF1349" s="71"/>
      <c r="AG1349" s="59"/>
    </row>
    <row r="1350" ht="13.5" customHeight="1">
      <c r="A1350" s="604" t="b">
        <v>0</v>
      </c>
      <c r="B1350" s="475"/>
      <c r="C1350" s="475"/>
      <c r="D1350" s="492"/>
      <c r="E1350" s="492"/>
      <c r="F1350" s="606"/>
      <c r="G1350" s="1072"/>
      <c r="H1350" s="617"/>
      <c r="I1350" s="492"/>
      <c r="J1350" s="492"/>
      <c r="K1350" s="657"/>
      <c r="L1350" s="618"/>
      <c r="M1350" s="622"/>
      <c r="N1350" s="613"/>
      <c r="O1350" s="1073"/>
      <c r="P1350" s="610"/>
      <c r="Q1350" s="610"/>
      <c r="R1350" s="612">
        <f t="shared" si="378"/>
        <v>0</v>
      </c>
      <c r="S1350" s="613"/>
      <c r="T1350" s="612">
        <f t="shared" si="379"/>
        <v>0</v>
      </c>
      <c r="U1350" s="612">
        <f t="shared" si="380"/>
        <v>0</v>
      </c>
      <c r="V1350" s="613"/>
      <c r="W1350" s="982">
        <f t="shared" si="371"/>
        <v>0</v>
      </c>
      <c r="X1350" s="982">
        <f t="shared" si="372"/>
        <v>0</v>
      </c>
      <c r="Y1350" s="612">
        <f t="shared" si="391"/>
        <v>0</v>
      </c>
      <c r="Z1350" s="620"/>
      <c r="AA1350" s="124"/>
      <c r="AB1350" s="978"/>
      <c r="AC1350" s="1049"/>
      <c r="AD1350" s="71"/>
      <c r="AE1350" s="71"/>
      <c r="AF1350" s="71"/>
      <c r="AG1350" s="59"/>
    </row>
    <row r="1351" ht="13.5" customHeight="1">
      <c r="A1351" s="604" t="b">
        <v>0</v>
      </c>
      <c r="B1351" s="475"/>
      <c r="C1351" s="475"/>
      <c r="D1351" s="492"/>
      <c r="E1351" s="492"/>
      <c r="F1351" s="606"/>
      <c r="G1351" s="1072"/>
      <c r="H1351" s="617"/>
      <c r="I1351" s="492"/>
      <c r="J1351" s="492"/>
      <c r="K1351" s="657"/>
      <c r="L1351" s="618"/>
      <c r="M1351" s="622"/>
      <c r="N1351" s="613"/>
      <c r="O1351" s="1073"/>
      <c r="P1351" s="610"/>
      <c r="Q1351" s="610"/>
      <c r="R1351" s="612">
        <f t="shared" si="378"/>
        <v>0</v>
      </c>
      <c r="S1351" s="613"/>
      <c r="T1351" s="612">
        <f t="shared" si="379"/>
        <v>0</v>
      </c>
      <c r="U1351" s="612">
        <f t="shared" si="380"/>
        <v>0</v>
      </c>
      <c r="V1351" s="613"/>
      <c r="W1351" s="982">
        <f t="shared" si="371"/>
        <v>0</v>
      </c>
      <c r="X1351" s="982">
        <f t="shared" si="372"/>
        <v>0</v>
      </c>
      <c r="Y1351" s="612">
        <f t="shared" si="391"/>
        <v>0</v>
      </c>
      <c r="Z1351" s="620"/>
      <c r="AA1351" s="124"/>
      <c r="AB1351" s="978"/>
      <c r="AC1351" s="1049"/>
      <c r="AD1351" s="71"/>
      <c r="AE1351" s="71"/>
      <c r="AF1351" s="71"/>
      <c r="AG1351" s="59"/>
    </row>
    <row r="1352" ht="13.5" customHeight="1">
      <c r="A1352" s="604" t="b">
        <v>0</v>
      </c>
      <c r="B1352" s="475"/>
      <c r="C1352" s="475"/>
      <c r="D1352" s="492"/>
      <c r="E1352" s="492"/>
      <c r="F1352" s="606"/>
      <c r="G1352" s="1072"/>
      <c r="H1352" s="617"/>
      <c r="I1352" s="492"/>
      <c r="J1352" s="492"/>
      <c r="K1352" s="657"/>
      <c r="L1352" s="618"/>
      <c r="M1352" s="622"/>
      <c r="N1352" s="613"/>
      <c r="O1352" s="1073"/>
      <c r="P1352" s="610"/>
      <c r="Q1352" s="610"/>
      <c r="R1352" s="612">
        <f t="shared" si="378"/>
        <v>0</v>
      </c>
      <c r="S1352" s="613"/>
      <c r="T1352" s="612">
        <f t="shared" si="379"/>
        <v>0</v>
      </c>
      <c r="U1352" s="612">
        <f t="shared" si="380"/>
        <v>0</v>
      </c>
      <c r="V1352" s="613"/>
      <c r="W1352" s="982">
        <f t="shared" si="371"/>
        <v>0</v>
      </c>
      <c r="X1352" s="982">
        <f t="shared" si="372"/>
        <v>0</v>
      </c>
      <c r="Y1352" s="612">
        <f t="shared" si="391"/>
        <v>0</v>
      </c>
      <c r="Z1352" s="620"/>
      <c r="AA1352" s="124"/>
      <c r="AB1352" s="978"/>
      <c r="AC1352" s="1049"/>
      <c r="AD1352" s="71"/>
      <c r="AE1352" s="71"/>
      <c r="AF1352" s="71"/>
      <c r="AG1352" s="59"/>
    </row>
    <row r="1353" ht="13.5" customHeight="1">
      <c r="A1353" s="604" t="b">
        <v>0</v>
      </c>
      <c r="B1353" s="475"/>
      <c r="C1353" s="475"/>
      <c r="D1353" s="492"/>
      <c r="E1353" s="492"/>
      <c r="F1353" s="606"/>
      <c r="G1353" s="1072"/>
      <c r="H1353" s="617"/>
      <c r="I1353" s="492"/>
      <c r="J1353" s="492"/>
      <c r="K1353" s="657"/>
      <c r="L1353" s="618"/>
      <c r="M1353" s="622"/>
      <c r="N1353" s="613"/>
      <c r="O1353" s="1073"/>
      <c r="P1353" s="610"/>
      <c r="Q1353" s="610"/>
      <c r="R1353" s="612">
        <f t="shared" si="378"/>
        <v>0</v>
      </c>
      <c r="S1353" s="613"/>
      <c r="T1353" s="612">
        <f t="shared" si="379"/>
        <v>0</v>
      </c>
      <c r="U1353" s="612">
        <f t="shared" si="380"/>
        <v>0</v>
      </c>
      <c r="V1353" s="613"/>
      <c r="W1353" s="982">
        <f t="shared" si="371"/>
        <v>0</v>
      </c>
      <c r="X1353" s="982">
        <f t="shared" si="372"/>
        <v>0</v>
      </c>
      <c r="Y1353" s="612">
        <f t="shared" si="391"/>
        <v>0</v>
      </c>
      <c r="Z1353" s="620"/>
      <c r="AA1353" s="124"/>
      <c r="AB1353" s="978"/>
      <c r="AC1353" s="1049"/>
      <c r="AD1353" s="71"/>
      <c r="AE1353" s="71"/>
      <c r="AF1353" s="71"/>
      <c r="AG1353" s="59"/>
    </row>
    <row r="1354" ht="13.5" customHeight="1">
      <c r="A1354" s="604" t="b">
        <v>0</v>
      </c>
      <c r="B1354" s="475"/>
      <c r="C1354" s="475"/>
      <c r="D1354" s="492"/>
      <c r="E1354" s="492"/>
      <c r="F1354" s="606"/>
      <c r="G1354" s="1072"/>
      <c r="H1354" s="617"/>
      <c r="I1354" s="492"/>
      <c r="J1354" s="492"/>
      <c r="K1354" s="657"/>
      <c r="L1354" s="618"/>
      <c r="M1354" s="622"/>
      <c r="N1354" s="613"/>
      <c r="O1354" s="1073"/>
      <c r="P1354" s="610"/>
      <c r="Q1354" s="610"/>
      <c r="R1354" s="612">
        <f t="shared" si="378"/>
        <v>0</v>
      </c>
      <c r="S1354" s="613"/>
      <c r="T1354" s="612">
        <f t="shared" si="379"/>
        <v>0</v>
      </c>
      <c r="U1354" s="612">
        <f t="shared" si="380"/>
        <v>0</v>
      </c>
      <c r="V1354" s="613"/>
      <c r="W1354" s="982">
        <f t="shared" si="371"/>
        <v>0</v>
      </c>
      <c r="X1354" s="982">
        <f t="shared" si="372"/>
        <v>0</v>
      </c>
      <c r="Y1354" s="612">
        <f t="shared" si="391"/>
        <v>0</v>
      </c>
      <c r="Z1354" s="620"/>
      <c r="AA1354" s="124"/>
      <c r="AB1354" s="978"/>
      <c r="AC1354" s="1049"/>
      <c r="AD1354" s="71"/>
      <c r="AE1354" s="71"/>
      <c r="AF1354" s="71"/>
      <c r="AG1354" s="59"/>
    </row>
    <row r="1355" ht="13.5" customHeight="1">
      <c r="A1355" s="604" t="b">
        <v>0</v>
      </c>
      <c r="B1355" s="475"/>
      <c r="C1355" s="475"/>
      <c r="D1355" s="492"/>
      <c r="E1355" s="492"/>
      <c r="F1355" s="606"/>
      <c r="G1355" s="1072"/>
      <c r="H1355" s="617"/>
      <c r="I1355" s="492"/>
      <c r="J1355" s="492"/>
      <c r="K1355" s="657"/>
      <c r="L1355" s="618"/>
      <c r="M1355" s="622"/>
      <c r="N1355" s="613"/>
      <c r="O1355" s="1073"/>
      <c r="P1355" s="610"/>
      <c r="Q1355" s="610"/>
      <c r="R1355" s="612">
        <f t="shared" si="378"/>
        <v>0</v>
      </c>
      <c r="S1355" s="613"/>
      <c r="T1355" s="612">
        <f t="shared" si="379"/>
        <v>0</v>
      </c>
      <c r="U1355" s="612">
        <f t="shared" si="380"/>
        <v>0</v>
      </c>
      <c r="V1355" s="613"/>
      <c r="W1355" s="982">
        <f t="shared" si="371"/>
        <v>0</v>
      </c>
      <c r="X1355" s="982">
        <f t="shared" si="372"/>
        <v>0</v>
      </c>
      <c r="Y1355" s="612">
        <f t="shared" si="391"/>
        <v>0</v>
      </c>
      <c r="Z1355" s="620"/>
      <c r="AA1355" s="124"/>
      <c r="AB1355" s="978"/>
      <c r="AC1355" s="1049"/>
      <c r="AD1355" s="71"/>
      <c r="AE1355" s="71"/>
      <c r="AF1355" s="71"/>
      <c r="AG1355" s="59"/>
    </row>
    <row r="1356" ht="13.5" customHeight="1">
      <c r="A1356" s="604" t="b">
        <v>0</v>
      </c>
      <c r="B1356" s="475"/>
      <c r="C1356" s="475"/>
      <c r="D1356" s="492"/>
      <c r="E1356" s="492"/>
      <c r="F1356" s="606"/>
      <c r="G1356" s="1072"/>
      <c r="H1356" s="617"/>
      <c r="I1356" s="492"/>
      <c r="J1356" s="492"/>
      <c r="K1356" s="657"/>
      <c r="L1356" s="618"/>
      <c r="M1356" s="622"/>
      <c r="N1356" s="613"/>
      <c r="O1356" s="1073"/>
      <c r="P1356" s="610"/>
      <c r="Q1356" s="610"/>
      <c r="R1356" s="612">
        <f t="shared" si="378"/>
        <v>0</v>
      </c>
      <c r="S1356" s="613"/>
      <c r="T1356" s="612">
        <f t="shared" si="379"/>
        <v>0</v>
      </c>
      <c r="U1356" s="612">
        <f t="shared" si="380"/>
        <v>0</v>
      </c>
      <c r="V1356" s="613"/>
      <c r="W1356" s="982">
        <f t="shared" si="371"/>
        <v>0</v>
      </c>
      <c r="X1356" s="982">
        <f t="shared" si="372"/>
        <v>0</v>
      </c>
      <c r="Y1356" s="612">
        <f t="shared" si="391"/>
        <v>0</v>
      </c>
      <c r="Z1356" s="620"/>
      <c r="AA1356" s="124"/>
      <c r="AB1356" s="978"/>
      <c r="AC1356" s="1049"/>
      <c r="AD1356" s="71"/>
      <c r="AE1356" s="71"/>
      <c r="AF1356" s="71"/>
      <c r="AG1356" s="59"/>
    </row>
    <row r="1357" ht="13.5" customHeight="1">
      <c r="A1357" s="604" t="b">
        <v>0</v>
      </c>
      <c r="B1357" s="475"/>
      <c r="C1357" s="475"/>
      <c r="D1357" s="492"/>
      <c r="E1357" s="492"/>
      <c r="F1357" s="606"/>
      <c r="G1357" s="1072"/>
      <c r="H1357" s="617"/>
      <c r="I1357" s="492"/>
      <c r="J1357" s="492"/>
      <c r="K1357" s="657"/>
      <c r="L1357" s="618"/>
      <c r="M1357" s="622"/>
      <c r="N1357" s="613"/>
      <c r="O1357" s="1073"/>
      <c r="P1357" s="610"/>
      <c r="Q1357" s="610"/>
      <c r="R1357" s="612">
        <f t="shared" si="378"/>
        <v>0</v>
      </c>
      <c r="S1357" s="613"/>
      <c r="T1357" s="612">
        <f t="shared" si="379"/>
        <v>0</v>
      </c>
      <c r="U1357" s="612">
        <f t="shared" si="380"/>
        <v>0</v>
      </c>
      <c r="V1357" s="613"/>
      <c r="W1357" s="982">
        <f t="shared" si="371"/>
        <v>0</v>
      </c>
      <c r="X1357" s="982">
        <f t="shared" si="372"/>
        <v>0</v>
      </c>
      <c r="Y1357" s="612">
        <f t="shared" si="391"/>
        <v>0</v>
      </c>
      <c r="Z1357" s="620"/>
      <c r="AA1357" s="124"/>
      <c r="AB1357" s="978"/>
      <c r="AC1357" s="1049"/>
      <c r="AD1357" s="71"/>
      <c r="AE1357" s="71"/>
      <c r="AF1357" s="71"/>
      <c r="AG1357" s="59"/>
    </row>
    <row r="1358" ht="13.5" customHeight="1">
      <c r="A1358" s="604" t="b">
        <v>0</v>
      </c>
      <c r="B1358" s="475"/>
      <c r="C1358" s="475"/>
      <c r="D1358" s="492"/>
      <c r="E1358" s="492"/>
      <c r="F1358" s="606"/>
      <c r="G1358" s="1072"/>
      <c r="H1358" s="617"/>
      <c r="I1358" s="492"/>
      <c r="J1358" s="492"/>
      <c r="K1358" s="657"/>
      <c r="L1358" s="618"/>
      <c r="M1358" s="622"/>
      <c r="N1358" s="613"/>
      <c r="O1358" s="1073"/>
      <c r="P1358" s="610"/>
      <c r="Q1358" s="610"/>
      <c r="R1358" s="612">
        <f t="shared" si="378"/>
        <v>0</v>
      </c>
      <c r="S1358" s="613"/>
      <c r="T1358" s="612">
        <f t="shared" si="379"/>
        <v>0</v>
      </c>
      <c r="U1358" s="612">
        <f t="shared" si="380"/>
        <v>0</v>
      </c>
      <c r="V1358" s="613"/>
      <c r="W1358" s="982">
        <f t="shared" si="371"/>
        <v>0</v>
      </c>
      <c r="X1358" s="982">
        <f t="shared" si="372"/>
        <v>0</v>
      </c>
      <c r="Y1358" s="612">
        <f t="shared" si="391"/>
        <v>0</v>
      </c>
      <c r="Z1358" s="620"/>
      <c r="AA1358" s="124"/>
      <c r="AB1358" s="978"/>
      <c r="AC1358" s="1049"/>
      <c r="AD1358" s="71"/>
      <c r="AE1358" s="71"/>
      <c r="AF1358" s="71"/>
      <c r="AG1358" s="59"/>
    </row>
    <row r="1359" ht="13.5" customHeight="1">
      <c r="A1359" s="604" t="b">
        <v>0</v>
      </c>
      <c r="B1359" s="475"/>
      <c r="C1359" s="475"/>
      <c r="D1359" s="492"/>
      <c r="E1359" s="492"/>
      <c r="F1359" s="606"/>
      <c r="G1359" s="1072"/>
      <c r="H1359" s="617"/>
      <c r="I1359" s="492"/>
      <c r="J1359" s="492"/>
      <c r="K1359" s="657"/>
      <c r="L1359" s="618"/>
      <c r="M1359" s="622"/>
      <c r="N1359" s="613"/>
      <c r="O1359" s="1073"/>
      <c r="P1359" s="610"/>
      <c r="Q1359" s="610"/>
      <c r="R1359" s="612">
        <f t="shared" si="378"/>
        <v>0</v>
      </c>
      <c r="S1359" s="613"/>
      <c r="T1359" s="612">
        <f t="shared" si="379"/>
        <v>0</v>
      </c>
      <c r="U1359" s="612">
        <f t="shared" si="380"/>
        <v>0</v>
      </c>
      <c r="V1359" s="613"/>
      <c r="W1359" s="982">
        <f t="shared" si="371"/>
        <v>0</v>
      </c>
      <c r="X1359" s="982">
        <f t="shared" si="372"/>
        <v>0</v>
      </c>
      <c r="Y1359" s="612">
        <f t="shared" si="391"/>
        <v>0</v>
      </c>
      <c r="Z1359" s="620"/>
      <c r="AA1359" s="124"/>
      <c r="AB1359" s="978"/>
      <c r="AC1359" s="1049"/>
      <c r="AD1359" s="71"/>
      <c r="AE1359" s="71"/>
      <c r="AF1359" s="71"/>
      <c r="AG1359" s="59"/>
    </row>
    <row r="1360" ht="13.5" customHeight="1">
      <c r="A1360" s="604" t="b">
        <v>0</v>
      </c>
      <c r="B1360" s="475"/>
      <c r="C1360" s="475"/>
      <c r="D1360" s="492"/>
      <c r="E1360" s="492"/>
      <c r="F1360" s="606"/>
      <c r="G1360" s="1072"/>
      <c r="H1360" s="617"/>
      <c r="I1360" s="492"/>
      <c r="J1360" s="492"/>
      <c r="K1360" s="657"/>
      <c r="L1360" s="618"/>
      <c r="M1360" s="622"/>
      <c r="N1360" s="613"/>
      <c r="O1360" s="1073"/>
      <c r="P1360" s="610"/>
      <c r="Q1360" s="610"/>
      <c r="R1360" s="612">
        <f t="shared" si="378"/>
        <v>0</v>
      </c>
      <c r="S1360" s="613"/>
      <c r="T1360" s="612">
        <f t="shared" si="379"/>
        <v>0</v>
      </c>
      <c r="U1360" s="612">
        <f t="shared" si="380"/>
        <v>0</v>
      </c>
      <c r="V1360" s="613"/>
      <c r="W1360" s="982">
        <f t="shared" si="371"/>
        <v>0</v>
      </c>
      <c r="X1360" s="982">
        <f t="shared" si="372"/>
        <v>0</v>
      </c>
      <c r="Y1360" s="612">
        <f t="shared" si="391"/>
        <v>0</v>
      </c>
      <c r="Z1360" s="620"/>
      <c r="AA1360" s="124"/>
      <c r="AB1360" s="978"/>
      <c r="AC1360" s="1049"/>
      <c r="AD1360" s="71"/>
      <c r="AE1360" s="71"/>
      <c r="AF1360" s="71"/>
      <c r="AG1360" s="59"/>
    </row>
    <row r="1361" ht="13.5" customHeight="1">
      <c r="A1361" s="604" t="b">
        <v>0</v>
      </c>
      <c r="B1361" s="475"/>
      <c r="C1361" s="475"/>
      <c r="D1361" s="492"/>
      <c r="E1361" s="492"/>
      <c r="F1361" s="606"/>
      <c r="G1361" s="1072"/>
      <c r="H1361" s="617"/>
      <c r="I1361" s="492"/>
      <c r="J1361" s="492"/>
      <c r="K1361" s="657"/>
      <c r="L1361" s="618"/>
      <c r="M1361" s="622"/>
      <c r="N1361" s="613"/>
      <c r="O1361" s="1073"/>
      <c r="P1361" s="610"/>
      <c r="Q1361" s="610"/>
      <c r="R1361" s="612">
        <f t="shared" si="378"/>
        <v>0</v>
      </c>
      <c r="S1361" s="613"/>
      <c r="T1361" s="612">
        <f t="shared" si="379"/>
        <v>0</v>
      </c>
      <c r="U1361" s="612">
        <f t="shared" si="380"/>
        <v>0</v>
      </c>
      <c r="V1361" s="613"/>
      <c r="W1361" s="982">
        <f t="shared" si="371"/>
        <v>0</v>
      </c>
      <c r="X1361" s="982">
        <f t="shared" si="372"/>
        <v>0</v>
      </c>
      <c r="Y1361" s="612">
        <f t="shared" si="391"/>
        <v>0</v>
      </c>
      <c r="Z1361" s="620"/>
      <c r="AA1361" s="124"/>
      <c r="AB1361" s="978"/>
      <c r="AC1361" s="1049"/>
      <c r="AD1361" s="71"/>
      <c r="AE1361" s="71"/>
      <c r="AF1361" s="71"/>
      <c r="AG1361" s="59"/>
    </row>
    <row r="1362" ht="13.5" customHeight="1">
      <c r="A1362" s="604" t="b">
        <v>0</v>
      </c>
      <c r="B1362" s="475"/>
      <c r="C1362" s="475"/>
      <c r="D1362" s="492"/>
      <c r="E1362" s="492"/>
      <c r="F1362" s="606"/>
      <c r="G1362" s="1072"/>
      <c r="H1362" s="617"/>
      <c r="I1362" s="492"/>
      <c r="J1362" s="492"/>
      <c r="K1362" s="657"/>
      <c r="L1362" s="618"/>
      <c r="M1362" s="622"/>
      <c r="N1362" s="613"/>
      <c r="O1362" s="1073"/>
      <c r="P1362" s="610"/>
      <c r="Q1362" s="610"/>
      <c r="R1362" s="612">
        <f t="shared" si="378"/>
        <v>0</v>
      </c>
      <c r="S1362" s="613"/>
      <c r="T1362" s="612">
        <f t="shared" si="379"/>
        <v>0</v>
      </c>
      <c r="U1362" s="612">
        <f t="shared" si="380"/>
        <v>0</v>
      </c>
      <c r="V1362" s="613"/>
      <c r="W1362" s="982">
        <f t="shared" si="371"/>
        <v>0</v>
      </c>
      <c r="X1362" s="982">
        <f t="shared" si="372"/>
        <v>0</v>
      </c>
      <c r="Y1362" s="612">
        <f t="shared" si="391"/>
        <v>0</v>
      </c>
      <c r="Z1362" s="620"/>
      <c r="AA1362" s="124"/>
      <c r="AB1362" s="978"/>
      <c r="AC1362" s="1049"/>
      <c r="AD1362" s="71"/>
      <c r="AE1362" s="71"/>
      <c r="AF1362" s="71"/>
      <c r="AG1362" s="59"/>
    </row>
    <row r="1363" ht="13.5" customHeight="1">
      <c r="A1363" s="604" t="b">
        <v>0</v>
      </c>
      <c r="B1363" s="475"/>
      <c r="C1363" s="475"/>
      <c r="D1363" s="492"/>
      <c r="E1363" s="492"/>
      <c r="F1363" s="606"/>
      <c r="G1363" s="1072"/>
      <c r="H1363" s="617"/>
      <c r="I1363" s="492"/>
      <c r="J1363" s="492"/>
      <c r="K1363" s="657"/>
      <c r="L1363" s="618"/>
      <c r="M1363" s="622"/>
      <c r="N1363" s="613"/>
      <c r="O1363" s="1073"/>
      <c r="P1363" s="610"/>
      <c r="Q1363" s="610"/>
      <c r="R1363" s="612">
        <f t="shared" si="378"/>
        <v>0</v>
      </c>
      <c r="S1363" s="613"/>
      <c r="T1363" s="612">
        <f t="shared" si="379"/>
        <v>0</v>
      </c>
      <c r="U1363" s="612">
        <f t="shared" si="380"/>
        <v>0</v>
      </c>
      <c r="V1363" s="613"/>
      <c r="W1363" s="982">
        <f t="shared" si="371"/>
        <v>0</v>
      </c>
      <c r="X1363" s="982">
        <f t="shared" si="372"/>
        <v>0</v>
      </c>
      <c r="Y1363" s="612">
        <f t="shared" si="391"/>
        <v>0</v>
      </c>
      <c r="Z1363" s="620"/>
      <c r="AA1363" s="124"/>
      <c r="AB1363" s="978"/>
      <c r="AC1363" s="1049"/>
      <c r="AD1363" s="71"/>
      <c r="AE1363" s="71"/>
      <c r="AF1363" s="71"/>
      <c r="AG1363" s="59"/>
    </row>
    <row r="1364" ht="13.5" customHeight="1">
      <c r="A1364" s="604" t="b">
        <v>0</v>
      </c>
      <c r="B1364" s="475"/>
      <c r="C1364" s="475"/>
      <c r="D1364" s="492"/>
      <c r="E1364" s="492"/>
      <c r="F1364" s="606"/>
      <c r="G1364" s="1072"/>
      <c r="H1364" s="617"/>
      <c r="I1364" s="492"/>
      <c r="J1364" s="492"/>
      <c r="K1364" s="657"/>
      <c r="L1364" s="618"/>
      <c r="M1364" s="622"/>
      <c r="N1364" s="613"/>
      <c r="O1364" s="1073"/>
      <c r="P1364" s="610"/>
      <c r="Q1364" s="610"/>
      <c r="R1364" s="612">
        <f t="shared" si="378"/>
        <v>0</v>
      </c>
      <c r="S1364" s="613"/>
      <c r="T1364" s="612">
        <f t="shared" si="379"/>
        <v>0</v>
      </c>
      <c r="U1364" s="612">
        <f t="shared" si="380"/>
        <v>0</v>
      </c>
      <c r="V1364" s="613"/>
      <c r="W1364" s="982">
        <f t="shared" si="371"/>
        <v>0</v>
      </c>
      <c r="X1364" s="982">
        <f t="shared" si="372"/>
        <v>0</v>
      </c>
      <c r="Y1364" s="612">
        <f t="shared" si="391"/>
        <v>0</v>
      </c>
      <c r="Z1364" s="620"/>
      <c r="AA1364" s="124"/>
      <c r="AB1364" s="978"/>
      <c r="AC1364" s="1049"/>
      <c r="AD1364" s="71"/>
      <c r="AE1364" s="71"/>
      <c r="AF1364" s="71"/>
      <c r="AG1364" s="59"/>
    </row>
    <row r="1365" ht="13.5" customHeight="1">
      <c r="A1365" s="604" t="b">
        <v>0</v>
      </c>
      <c r="B1365" s="475"/>
      <c r="C1365" s="475"/>
      <c r="D1365" s="492"/>
      <c r="E1365" s="492"/>
      <c r="F1365" s="606"/>
      <c r="G1365" s="1072"/>
      <c r="H1365" s="617"/>
      <c r="I1365" s="492"/>
      <c r="J1365" s="492"/>
      <c r="K1365" s="657"/>
      <c r="L1365" s="618"/>
      <c r="M1365" s="622"/>
      <c r="N1365" s="613"/>
      <c r="O1365" s="1073"/>
      <c r="P1365" s="610"/>
      <c r="Q1365" s="610"/>
      <c r="R1365" s="612">
        <f t="shared" si="378"/>
        <v>0</v>
      </c>
      <c r="S1365" s="613"/>
      <c r="T1365" s="612">
        <f t="shared" si="379"/>
        <v>0</v>
      </c>
      <c r="U1365" s="612">
        <f t="shared" si="380"/>
        <v>0</v>
      </c>
      <c r="V1365" s="613"/>
      <c r="W1365" s="982">
        <f t="shared" si="371"/>
        <v>0</v>
      </c>
      <c r="X1365" s="982">
        <f t="shared" si="372"/>
        <v>0</v>
      </c>
      <c r="Y1365" s="612">
        <f t="shared" si="391"/>
        <v>0</v>
      </c>
      <c r="Z1365" s="620"/>
      <c r="AA1365" s="124"/>
      <c r="AB1365" s="978"/>
      <c r="AC1365" s="1049"/>
      <c r="AD1365" s="71"/>
      <c r="AE1365" s="71"/>
      <c r="AF1365" s="71"/>
      <c r="AG1365" s="59"/>
    </row>
    <row r="1366" ht="13.5" customHeight="1">
      <c r="A1366" s="604" t="b">
        <v>0</v>
      </c>
      <c r="B1366" s="475"/>
      <c r="C1366" s="475"/>
      <c r="D1366" s="492"/>
      <c r="E1366" s="492"/>
      <c r="F1366" s="606"/>
      <c r="G1366" s="1072"/>
      <c r="H1366" s="617"/>
      <c r="I1366" s="492"/>
      <c r="J1366" s="492"/>
      <c r="K1366" s="657"/>
      <c r="L1366" s="618"/>
      <c r="M1366" s="622"/>
      <c r="N1366" s="613"/>
      <c r="O1366" s="1073"/>
      <c r="P1366" s="610"/>
      <c r="Q1366" s="610"/>
      <c r="R1366" s="612">
        <f t="shared" si="378"/>
        <v>0</v>
      </c>
      <c r="S1366" s="613"/>
      <c r="T1366" s="612">
        <f t="shared" si="379"/>
        <v>0</v>
      </c>
      <c r="U1366" s="612">
        <f t="shared" si="380"/>
        <v>0</v>
      </c>
      <c r="V1366" s="613"/>
      <c r="W1366" s="982">
        <f t="shared" si="371"/>
        <v>0</v>
      </c>
      <c r="X1366" s="982">
        <f t="shared" si="372"/>
        <v>0</v>
      </c>
      <c r="Y1366" s="612">
        <f t="shared" si="391"/>
        <v>0</v>
      </c>
      <c r="Z1366" s="620"/>
      <c r="AA1366" s="124"/>
      <c r="AB1366" s="978"/>
      <c r="AC1366" s="1049"/>
      <c r="AD1366" s="71"/>
      <c r="AE1366" s="71"/>
      <c r="AF1366" s="71"/>
      <c r="AG1366" s="59"/>
    </row>
    <row r="1367" ht="13.5" customHeight="1">
      <c r="A1367" s="604" t="b">
        <v>0</v>
      </c>
      <c r="B1367" s="475"/>
      <c r="C1367" s="475"/>
      <c r="D1367" s="492"/>
      <c r="E1367" s="492"/>
      <c r="F1367" s="606"/>
      <c r="G1367" s="1072"/>
      <c r="H1367" s="617"/>
      <c r="I1367" s="492"/>
      <c r="J1367" s="492"/>
      <c r="K1367" s="657"/>
      <c r="L1367" s="618"/>
      <c r="M1367" s="622"/>
      <c r="N1367" s="613"/>
      <c r="O1367" s="1073"/>
      <c r="P1367" s="610"/>
      <c r="Q1367" s="610"/>
      <c r="R1367" s="612">
        <f t="shared" si="378"/>
        <v>0</v>
      </c>
      <c r="S1367" s="613"/>
      <c r="T1367" s="612">
        <f t="shared" si="379"/>
        <v>0</v>
      </c>
      <c r="U1367" s="612">
        <f t="shared" si="380"/>
        <v>0</v>
      </c>
      <c r="V1367" s="613"/>
      <c r="W1367" s="982">
        <f t="shared" si="371"/>
        <v>0</v>
      </c>
      <c r="X1367" s="982">
        <f t="shared" si="372"/>
        <v>0</v>
      </c>
      <c r="Y1367" s="612">
        <f t="shared" si="391"/>
        <v>0</v>
      </c>
      <c r="Z1367" s="620"/>
      <c r="AA1367" s="124"/>
      <c r="AB1367" s="978"/>
      <c r="AC1367" s="1049"/>
      <c r="AD1367" s="71"/>
      <c r="AE1367" s="71"/>
      <c r="AF1367" s="71"/>
      <c r="AG1367" s="59"/>
    </row>
    <row r="1368" ht="13.5" customHeight="1">
      <c r="A1368" s="604" t="b">
        <v>0</v>
      </c>
      <c r="B1368" s="475"/>
      <c r="C1368" s="475"/>
      <c r="D1368" s="492"/>
      <c r="E1368" s="492"/>
      <c r="F1368" s="606"/>
      <c r="G1368" s="1072"/>
      <c r="H1368" s="617"/>
      <c r="I1368" s="492"/>
      <c r="J1368" s="492"/>
      <c r="K1368" s="657"/>
      <c r="L1368" s="618"/>
      <c r="M1368" s="622"/>
      <c r="N1368" s="613"/>
      <c r="O1368" s="1073"/>
      <c r="P1368" s="610"/>
      <c r="Q1368" s="610"/>
      <c r="R1368" s="612">
        <f t="shared" si="378"/>
        <v>0</v>
      </c>
      <c r="S1368" s="613"/>
      <c r="T1368" s="612">
        <f t="shared" si="379"/>
        <v>0</v>
      </c>
      <c r="U1368" s="612">
        <f t="shared" si="380"/>
        <v>0</v>
      </c>
      <c r="V1368" s="613"/>
      <c r="W1368" s="982">
        <f t="shared" si="371"/>
        <v>0</v>
      </c>
      <c r="X1368" s="982">
        <f t="shared" si="372"/>
        <v>0</v>
      </c>
      <c r="Y1368" s="612">
        <f t="shared" si="391"/>
        <v>0</v>
      </c>
      <c r="Z1368" s="620"/>
      <c r="AA1368" s="124"/>
      <c r="AB1368" s="978"/>
      <c r="AC1368" s="1049"/>
      <c r="AD1368" s="71"/>
      <c r="AE1368" s="71"/>
      <c r="AF1368" s="71"/>
      <c r="AG1368" s="59"/>
    </row>
    <row r="1369" ht="13.5" customHeight="1">
      <c r="A1369" s="604" t="b">
        <v>0</v>
      </c>
      <c r="B1369" s="475"/>
      <c r="C1369" s="475"/>
      <c r="D1369" s="492"/>
      <c r="E1369" s="492"/>
      <c r="F1369" s="606"/>
      <c r="G1369" s="1072"/>
      <c r="H1369" s="617"/>
      <c r="I1369" s="492"/>
      <c r="J1369" s="492"/>
      <c r="K1369" s="657"/>
      <c r="L1369" s="618"/>
      <c r="M1369" s="622"/>
      <c r="N1369" s="613"/>
      <c r="O1369" s="1073"/>
      <c r="P1369" s="610"/>
      <c r="Q1369" s="610"/>
      <c r="R1369" s="612">
        <f t="shared" si="378"/>
        <v>0</v>
      </c>
      <c r="S1369" s="613"/>
      <c r="T1369" s="612">
        <f t="shared" si="379"/>
        <v>0</v>
      </c>
      <c r="U1369" s="612">
        <f t="shared" si="380"/>
        <v>0</v>
      </c>
      <c r="V1369" s="613"/>
      <c r="W1369" s="982">
        <f t="shared" si="371"/>
        <v>0</v>
      </c>
      <c r="X1369" s="982">
        <f t="shared" si="372"/>
        <v>0</v>
      </c>
      <c r="Y1369" s="612">
        <f t="shared" si="391"/>
        <v>0</v>
      </c>
      <c r="Z1369" s="620"/>
      <c r="AA1369" s="124"/>
      <c r="AB1369" s="978"/>
      <c r="AC1369" s="1049"/>
      <c r="AD1369" s="71"/>
      <c r="AE1369" s="71"/>
      <c r="AF1369" s="71"/>
      <c r="AG1369" s="59"/>
    </row>
    <row r="1370" ht="13.5" customHeight="1">
      <c r="A1370" s="604" t="b">
        <v>0</v>
      </c>
      <c r="B1370" s="475"/>
      <c r="C1370" s="475"/>
      <c r="D1370" s="492"/>
      <c r="E1370" s="492"/>
      <c r="F1370" s="606"/>
      <c r="G1370" s="1072"/>
      <c r="H1370" s="617"/>
      <c r="I1370" s="492"/>
      <c r="J1370" s="492"/>
      <c r="K1370" s="657"/>
      <c r="L1370" s="618"/>
      <c r="M1370" s="622"/>
      <c r="N1370" s="613"/>
      <c r="O1370" s="1073"/>
      <c r="P1370" s="610"/>
      <c r="Q1370" s="610"/>
      <c r="R1370" s="612">
        <f t="shared" si="378"/>
        <v>0</v>
      </c>
      <c r="S1370" s="613"/>
      <c r="T1370" s="612">
        <f t="shared" si="379"/>
        <v>0</v>
      </c>
      <c r="U1370" s="612">
        <f t="shared" si="380"/>
        <v>0</v>
      </c>
      <c r="V1370" s="613"/>
      <c r="W1370" s="982">
        <f t="shared" si="371"/>
        <v>0</v>
      </c>
      <c r="X1370" s="982">
        <f t="shared" si="372"/>
        <v>0</v>
      </c>
      <c r="Y1370" s="612">
        <f t="shared" si="391"/>
        <v>0</v>
      </c>
      <c r="Z1370" s="620"/>
      <c r="AA1370" s="124"/>
      <c r="AB1370" s="978"/>
      <c r="AC1370" s="1049"/>
      <c r="AD1370" s="71"/>
      <c r="AE1370" s="71"/>
      <c r="AF1370" s="71"/>
      <c r="AG1370" s="59"/>
    </row>
    <row r="1371" ht="13.5" customHeight="1">
      <c r="A1371" s="604" t="b">
        <v>0</v>
      </c>
      <c r="B1371" s="475"/>
      <c r="C1371" s="475"/>
      <c r="D1371" s="492"/>
      <c r="E1371" s="492"/>
      <c r="F1371" s="606"/>
      <c r="G1371" s="1072"/>
      <c r="H1371" s="617"/>
      <c r="I1371" s="492"/>
      <c r="J1371" s="492"/>
      <c r="K1371" s="657"/>
      <c r="L1371" s="618"/>
      <c r="M1371" s="622"/>
      <c r="N1371" s="613"/>
      <c r="O1371" s="1073"/>
      <c r="P1371" s="610"/>
      <c r="Q1371" s="610"/>
      <c r="R1371" s="612">
        <f t="shared" si="378"/>
        <v>0</v>
      </c>
      <c r="S1371" s="613"/>
      <c r="T1371" s="612">
        <f t="shared" si="379"/>
        <v>0</v>
      </c>
      <c r="U1371" s="612">
        <f t="shared" si="380"/>
        <v>0</v>
      </c>
      <c r="V1371" s="613"/>
      <c r="W1371" s="982">
        <f t="shared" si="371"/>
        <v>0</v>
      </c>
      <c r="X1371" s="982">
        <f t="shared" si="372"/>
        <v>0</v>
      </c>
      <c r="Y1371" s="612">
        <f t="shared" si="391"/>
        <v>0</v>
      </c>
      <c r="Z1371" s="620"/>
      <c r="AA1371" s="124"/>
      <c r="AB1371" s="978"/>
      <c r="AC1371" s="1049"/>
      <c r="AD1371" s="71"/>
      <c r="AE1371" s="71"/>
      <c r="AF1371" s="71"/>
      <c r="AG1371" s="59"/>
    </row>
    <row r="1372" ht="13.5" customHeight="1">
      <c r="A1372" s="604" t="b">
        <v>0</v>
      </c>
      <c r="B1372" s="475"/>
      <c r="C1372" s="475"/>
      <c r="D1372" s="492"/>
      <c r="E1372" s="492"/>
      <c r="F1372" s="606"/>
      <c r="G1372" s="1072"/>
      <c r="H1372" s="617"/>
      <c r="I1372" s="492"/>
      <c r="J1372" s="492"/>
      <c r="K1372" s="657"/>
      <c r="L1372" s="618"/>
      <c r="M1372" s="622"/>
      <c r="N1372" s="613"/>
      <c r="O1372" s="1073"/>
      <c r="P1372" s="610"/>
      <c r="Q1372" s="610"/>
      <c r="R1372" s="612">
        <f t="shared" si="378"/>
        <v>0</v>
      </c>
      <c r="S1372" s="613"/>
      <c r="T1372" s="612">
        <f t="shared" si="379"/>
        <v>0</v>
      </c>
      <c r="U1372" s="612">
        <f t="shared" si="380"/>
        <v>0</v>
      </c>
      <c r="V1372" s="613"/>
      <c r="W1372" s="982">
        <f t="shared" si="371"/>
        <v>0</v>
      </c>
      <c r="X1372" s="982">
        <f t="shared" si="372"/>
        <v>0</v>
      </c>
      <c r="Y1372" s="612">
        <f t="shared" si="391"/>
        <v>0</v>
      </c>
      <c r="Z1372" s="620"/>
      <c r="AA1372" s="124"/>
      <c r="AB1372" s="978"/>
      <c r="AC1372" s="1049"/>
      <c r="AD1372" s="71"/>
      <c r="AE1372" s="71"/>
      <c r="AF1372" s="71"/>
      <c r="AG1372" s="59"/>
    </row>
    <row r="1373" ht="13.5" customHeight="1">
      <c r="A1373" s="604" t="b">
        <v>0</v>
      </c>
      <c r="B1373" s="475"/>
      <c r="C1373" s="475"/>
      <c r="D1373" s="492"/>
      <c r="E1373" s="492"/>
      <c r="F1373" s="606"/>
      <c r="G1373" s="1072"/>
      <c r="H1373" s="617"/>
      <c r="I1373" s="492"/>
      <c r="J1373" s="492"/>
      <c r="K1373" s="657"/>
      <c r="L1373" s="618"/>
      <c r="M1373" s="622"/>
      <c r="N1373" s="613"/>
      <c r="O1373" s="1073"/>
      <c r="P1373" s="610"/>
      <c r="Q1373" s="610"/>
      <c r="R1373" s="612">
        <f t="shared" si="378"/>
        <v>0</v>
      </c>
      <c r="S1373" s="613"/>
      <c r="T1373" s="612">
        <f t="shared" si="379"/>
        <v>0</v>
      </c>
      <c r="U1373" s="612">
        <f t="shared" si="380"/>
        <v>0</v>
      </c>
      <c r="V1373" s="613"/>
      <c r="W1373" s="982">
        <f t="shared" si="371"/>
        <v>0</v>
      </c>
      <c r="X1373" s="982">
        <f t="shared" si="372"/>
        <v>0</v>
      </c>
      <c r="Y1373" s="612">
        <f t="shared" si="391"/>
        <v>0</v>
      </c>
      <c r="Z1373" s="620"/>
      <c r="AA1373" s="124"/>
      <c r="AB1373" s="978"/>
      <c r="AC1373" s="1049"/>
      <c r="AD1373" s="71"/>
      <c r="AE1373" s="71"/>
      <c r="AF1373" s="71"/>
      <c r="AG1373" s="59"/>
    </row>
    <row r="1374" ht="13.5" customHeight="1">
      <c r="A1374" s="604" t="b">
        <v>0</v>
      </c>
      <c r="B1374" s="475"/>
      <c r="C1374" s="475"/>
      <c r="D1374" s="492"/>
      <c r="E1374" s="492"/>
      <c r="F1374" s="606"/>
      <c r="G1374" s="1072"/>
      <c r="H1374" s="617"/>
      <c r="I1374" s="492"/>
      <c r="J1374" s="492"/>
      <c r="K1374" s="657"/>
      <c r="L1374" s="618"/>
      <c r="M1374" s="622"/>
      <c r="N1374" s="613"/>
      <c r="O1374" s="1073"/>
      <c r="P1374" s="610"/>
      <c r="Q1374" s="610"/>
      <c r="R1374" s="612">
        <f t="shared" si="378"/>
        <v>0</v>
      </c>
      <c r="S1374" s="613"/>
      <c r="T1374" s="612">
        <f t="shared" si="379"/>
        <v>0</v>
      </c>
      <c r="U1374" s="612">
        <f t="shared" si="380"/>
        <v>0</v>
      </c>
      <c r="V1374" s="613"/>
      <c r="W1374" s="982">
        <f t="shared" si="371"/>
        <v>0</v>
      </c>
      <c r="X1374" s="982">
        <f t="shared" si="372"/>
        <v>0</v>
      </c>
      <c r="Y1374" s="612">
        <f t="shared" si="391"/>
        <v>0</v>
      </c>
      <c r="Z1374" s="620"/>
      <c r="AA1374" s="124"/>
      <c r="AB1374" s="978"/>
      <c r="AC1374" s="1049"/>
      <c r="AD1374" s="71"/>
      <c r="AE1374" s="71"/>
      <c r="AF1374" s="71"/>
      <c r="AG1374" s="59"/>
    </row>
    <row r="1375" ht="13.5" customHeight="1">
      <c r="A1375" s="604" t="b">
        <v>0</v>
      </c>
      <c r="B1375" s="475"/>
      <c r="C1375" s="475"/>
      <c r="D1375" s="492"/>
      <c r="E1375" s="492"/>
      <c r="F1375" s="606"/>
      <c r="G1375" s="1072"/>
      <c r="H1375" s="617"/>
      <c r="I1375" s="492"/>
      <c r="J1375" s="492"/>
      <c r="K1375" s="657"/>
      <c r="L1375" s="618"/>
      <c r="M1375" s="622"/>
      <c r="N1375" s="613"/>
      <c r="O1375" s="1073"/>
      <c r="P1375" s="610"/>
      <c r="Q1375" s="610"/>
      <c r="R1375" s="612">
        <f t="shared" si="378"/>
        <v>0</v>
      </c>
      <c r="S1375" s="613"/>
      <c r="T1375" s="612">
        <f t="shared" si="379"/>
        <v>0</v>
      </c>
      <c r="U1375" s="612">
        <f t="shared" si="380"/>
        <v>0</v>
      </c>
      <c r="V1375" s="613"/>
      <c r="W1375" s="982">
        <f t="shared" si="371"/>
        <v>0</v>
      </c>
      <c r="X1375" s="982">
        <f t="shared" si="372"/>
        <v>0</v>
      </c>
      <c r="Y1375" s="612">
        <f t="shared" si="391"/>
        <v>0</v>
      </c>
      <c r="Z1375" s="620"/>
      <c r="AA1375" s="124"/>
      <c r="AB1375" s="978"/>
      <c r="AC1375" s="1049"/>
      <c r="AD1375" s="71"/>
      <c r="AE1375" s="71"/>
      <c r="AF1375" s="71"/>
      <c r="AG1375" s="59"/>
    </row>
    <row r="1376" ht="13.5" customHeight="1">
      <c r="A1376" s="604" t="b">
        <v>0</v>
      </c>
      <c r="B1376" s="475"/>
      <c r="C1376" s="475"/>
      <c r="D1376" s="492"/>
      <c r="E1376" s="492"/>
      <c r="F1376" s="606"/>
      <c r="G1376" s="1072"/>
      <c r="H1376" s="617"/>
      <c r="I1376" s="492"/>
      <c r="J1376" s="492"/>
      <c r="K1376" s="657"/>
      <c r="L1376" s="618"/>
      <c r="M1376" s="622"/>
      <c r="N1376" s="613"/>
      <c r="O1376" s="1073"/>
      <c r="P1376" s="610"/>
      <c r="Q1376" s="610"/>
      <c r="R1376" s="612">
        <f t="shared" si="378"/>
        <v>0</v>
      </c>
      <c r="S1376" s="613"/>
      <c r="T1376" s="612">
        <f t="shared" si="379"/>
        <v>0</v>
      </c>
      <c r="U1376" s="612">
        <f t="shared" si="380"/>
        <v>0</v>
      </c>
      <c r="V1376" s="613"/>
      <c r="W1376" s="982">
        <f t="shared" si="371"/>
        <v>0</v>
      </c>
      <c r="X1376" s="982">
        <f t="shared" si="372"/>
        <v>0</v>
      </c>
      <c r="Y1376" s="612">
        <f t="shared" si="391"/>
        <v>0</v>
      </c>
      <c r="Z1376" s="620"/>
      <c r="AA1376" s="124"/>
      <c r="AB1376" s="978"/>
      <c r="AC1376" s="1049"/>
      <c r="AD1376" s="71"/>
      <c r="AE1376" s="71"/>
      <c r="AF1376" s="71"/>
      <c r="AG1376" s="59"/>
    </row>
    <row r="1377" ht="13.5" customHeight="1">
      <c r="A1377" s="604" t="b">
        <v>0</v>
      </c>
      <c r="B1377" s="475"/>
      <c r="C1377" s="475"/>
      <c r="D1377" s="492"/>
      <c r="E1377" s="492"/>
      <c r="F1377" s="606"/>
      <c r="G1377" s="1072"/>
      <c r="H1377" s="617"/>
      <c r="I1377" s="492"/>
      <c r="J1377" s="492"/>
      <c r="K1377" s="657"/>
      <c r="L1377" s="618"/>
      <c r="M1377" s="622"/>
      <c r="N1377" s="613"/>
      <c r="O1377" s="1073"/>
      <c r="P1377" s="610"/>
      <c r="Q1377" s="610"/>
      <c r="R1377" s="612">
        <f t="shared" si="378"/>
        <v>0</v>
      </c>
      <c r="S1377" s="613"/>
      <c r="T1377" s="612">
        <f t="shared" si="379"/>
        <v>0</v>
      </c>
      <c r="U1377" s="612">
        <f t="shared" si="380"/>
        <v>0</v>
      </c>
      <c r="V1377" s="613"/>
      <c r="W1377" s="982">
        <f t="shared" si="371"/>
        <v>0</v>
      </c>
      <c r="X1377" s="982">
        <f t="shared" si="372"/>
        <v>0</v>
      </c>
      <c r="Y1377" s="612">
        <f t="shared" si="391"/>
        <v>0</v>
      </c>
      <c r="Z1377" s="620"/>
      <c r="AA1377" s="124"/>
      <c r="AB1377" s="978"/>
      <c r="AC1377" s="1049"/>
      <c r="AD1377" s="71"/>
      <c r="AE1377" s="71"/>
      <c r="AF1377" s="71"/>
      <c r="AG1377" s="59"/>
    </row>
    <row r="1378" ht="13.5" customHeight="1">
      <c r="A1378" s="604" t="b">
        <v>0</v>
      </c>
      <c r="B1378" s="475"/>
      <c r="C1378" s="475"/>
      <c r="D1378" s="492"/>
      <c r="E1378" s="492"/>
      <c r="F1378" s="606"/>
      <c r="G1378" s="1072"/>
      <c r="H1378" s="617"/>
      <c r="I1378" s="492"/>
      <c r="J1378" s="492"/>
      <c r="K1378" s="657"/>
      <c r="L1378" s="618"/>
      <c r="M1378" s="622"/>
      <c r="N1378" s="613"/>
      <c r="O1378" s="1073"/>
      <c r="P1378" s="610"/>
      <c r="Q1378" s="610"/>
      <c r="R1378" s="612">
        <f t="shared" si="378"/>
        <v>0</v>
      </c>
      <c r="S1378" s="613"/>
      <c r="T1378" s="612">
        <f t="shared" si="379"/>
        <v>0</v>
      </c>
      <c r="U1378" s="612">
        <f t="shared" si="380"/>
        <v>0</v>
      </c>
      <c r="V1378" s="613"/>
      <c r="W1378" s="982">
        <f t="shared" si="371"/>
        <v>0</v>
      </c>
      <c r="X1378" s="982">
        <f t="shared" si="372"/>
        <v>0</v>
      </c>
      <c r="Y1378" s="612">
        <f t="shared" si="391"/>
        <v>0</v>
      </c>
      <c r="Z1378" s="620"/>
      <c r="AA1378" s="124"/>
      <c r="AB1378" s="978"/>
      <c r="AC1378" s="1049"/>
      <c r="AD1378" s="71"/>
      <c r="AE1378" s="71"/>
      <c r="AF1378" s="71"/>
      <c r="AG1378" s="59"/>
    </row>
    <row r="1379" ht="13.5" customHeight="1">
      <c r="A1379" s="604" t="b">
        <v>0</v>
      </c>
      <c r="B1379" s="475"/>
      <c r="C1379" s="475"/>
      <c r="D1379" s="492"/>
      <c r="E1379" s="492"/>
      <c r="F1379" s="606"/>
      <c r="G1379" s="1072"/>
      <c r="H1379" s="617"/>
      <c r="I1379" s="492"/>
      <c r="J1379" s="492"/>
      <c r="K1379" s="657"/>
      <c r="L1379" s="618"/>
      <c r="M1379" s="622"/>
      <c r="N1379" s="613"/>
      <c r="O1379" s="1073"/>
      <c r="P1379" s="610"/>
      <c r="Q1379" s="610"/>
      <c r="R1379" s="612">
        <f t="shared" si="378"/>
        <v>0</v>
      </c>
      <c r="S1379" s="613"/>
      <c r="T1379" s="612">
        <f t="shared" si="379"/>
        <v>0</v>
      </c>
      <c r="U1379" s="612">
        <f t="shared" si="380"/>
        <v>0</v>
      </c>
      <c r="V1379" s="613"/>
      <c r="W1379" s="982">
        <f t="shared" si="371"/>
        <v>0</v>
      </c>
      <c r="X1379" s="982">
        <f t="shared" si="372"/>
        <v>0</v>
      </c>
      <c r="Y1379" s="612">
        <f t="shared" si="391"/>
        <v>0</v>
      </c>
      <c r="Z1379" s="620"/>
      <c r="AA1379" s="124"/>
      <c r="AB1379" s="978"/>
      <c r="AC1379" s="1049"/>
      <c r="AD1379" s="71"/>
      <c r="AE1379" s="71"/>
      <c r="AF1379" s="71"/>
      <c r="AG1379" s="59"/>
    </row>
    <row r="1380" ht="13.5" customHeight="1">
      <c r="A1380" s="604" t="b">
        <v>0</v>
      </c>
      <c r="B1380" s="475"/>
      <c r="C1380" s="475"/>
      <c r="D1380" s="492"/>
      <c r="E1380" s="492"/>
      <c r="F1380" s="606"/>
      <c r="G1380" s="1072"/>
      <c r="H1380" s="617"/>
      <c r="I1380" s="492"/>
      <c r="J1380" s="492"/>
      <c r="K1380" s="657"/>
      <c r="L1380" s="618"/>
      <c r="M1380" s="622"/>
      <c r="N1380" s="613"/>
      <c r="O1380" s="1073"/>
      <c r="P1380" s="610"/>
      <c r="Q1380" s="610"/>
      <c r="R1380" s="612">
        <f t="shared" si="378"/>
        <v>0</v>
      </c>
      <c r="S1380" s="613"/>
      <c r="T1380" s="612">
        <f t="shared" si="379"/>
        <v>0</v>
      </c>
      <c r="U1380" s="612">
        <f t="shared" si="380"/>
        <v>0</v>
      </c>
      <c r="V1380" s="613"/>
      <c r="W1380" s="982">
        <f t="shared" si="371"/>
        <v>0</v>
      </c>
      <c r="X1380" s="982">
        <f t="shared" si="372"/>
        <v>0</v>
      </c>
      <c r="Y1380" s="612">
        <f t="shared" si="391"/>
        <v>0</v>
      </c>
      <c r="Z1380" s="620"/>
      <c r="AA1380" s="124"/>
      <c r="AB1380" s="978"/>
      <c r="AC1380" s="1049"/>
      <c r="AD1380" s="71"/>
      <c r="AE1380" s="71"/>
      <c r="AF1380" s="71"/>
      <c r="AG1380" s="59"/>
    </row>
    <row r="1381" ht="13.5" customHeight="1">
      <c r="A1381" s="604" t="b">
        <v>0</v>
      </c>
      <c r="B1381" s="475"/>
      <c r="C1381" s="475"/>
      <c r="D1381" s="492"/>
      <c r="E1381" s="492"/>
      <c r="F1381" s="606"/>
      <c r="G1381" s="1072"/>
      <c r="H1381" s="617"/>
      <c r="I1381" s="492"/>
      <c r="J1381" s="492"/>
      <c r="K1381" s="657"/>
      <c r="L1381" s="618"/>
      <c r="M1381" s="622"/>
      <c r="N1381" s="613"/>
      <c r="O1381" s="1073"/>
      <c r="P1381" s="610"/>
      <c r="Q1381" s="610"/>
      <c r="R1381" s="612">
        <f t="shared" si="378"/>
        <v>0</v>
      </c>
      <c r="S1381" s="613"/>
      <c r="T1381" s="612">
        <f t="shared" si="379"/>
        <v>0</v>
      </c>
      <c r="U1381" s="612">
        <f t="shared" si="380"/>
        <v>0</v>
      </c>
      <c r="V1381" s="613"/>
      <c r="W1381" s="982">
        <f t="shared" si="371"/>
        <v>0</v>
      </c>
      <c r="X1381" s="982">
        <f t="shared" si="372"/>
        <v>0</v>
      </c>
      <c r="Y1381" s="612">
        <f t="shared" si="391"/>
        <v>0</v>
      </c>
      <c r="Z1381" s="620"/>
      <c r="AA1381" s="124"/>
      <c r="AB1381" s="978"/>
      <c r="AC1381" s="1049"/>
      <c r="AD1381" s="71"/>
      <c r="AE1381" s="71"/>
      <c r="AF1381" s="71"/>
      <c r="AG1381" s="59"/>
    </row>
    <row r="1382" ht="13.5" customHeight="1">
      <c r="A1382" s="604" t="b">
        <v>0</v>
      </c>
      <c r="B1382" s="475"/>
      <c r="C1382" s="475"/>
      <c r="D1382" s="492"/>
      <c r="E1382" s="492"/>
      <c r="F1382" s="606"/>
      <c r="G1382" s="1072"/>
      <c r="H1382" s="617"/>
      <c r="I1382" s="492"/>
      <c r="J1382" s="492"/>
      <c r="K1382" s="657"/>
      <c r="L1382" s="618"/>
      <c r="M1382" s="622"/>
      <c r="N1382" s="613"/>
      <c r="O1382" s="1073"/>
      <c r="P1382" s="610"/>
      <c r="Q1382" s="610"/>
      <c r="R1382" s="612">
        <f t="shared" si="378"/>
        <v>0</v>
      </c>
      <c r="S1382" s="613"/>
      <c r="T1382" s="612">
        <f t="shared" si="379"/>
        <v>0</v>
      </c>
      <c r="U1382" s="612">
        <f t="shared" si="380"/>
        <v>0</v>
      </c>
      <c r="V1382" s="613"/>
      <c r="W1382" s="982">
        <f t="shared" si="371"/>
        <v>0</v>
      </c>
      <c r="X1382" s="982">
        <f t="shared" si="372"/>
        <v>0</v>
      </c>
      <c r="Y1382" s="612">
        <f t="shared" si="391"/>
        <v>0</v>
      </c>
      <c r="Z1382" s="620"/>
      <c r="AA1382" s="124"/>
      <c r="AB1382" s="978"/>
      <c r="AC1382" s="1049"/>
      <c r="AD1382" s="71"/>
      <c r="AE1382" s="71"/>
      <c r="AF1382" s="71"/>
      <c r="AG1382" s="59"/>
    </row>
    <row r="1383" ht="13.5" customHeight="1">
      <c r="A1383" s="604" t="b">
        <v>0</v>
      </c>
      <c r="B1383" s="475"/>
      <c r="C1383" s="475"/>
      <c r="D1383" s="492"/>
      <c r="E1383" s="492"/>
      <c r="F1383" s="606"/>
      <c r="G1383" s="1072"/>
      <c r="H1383" s="617"/>
      <c r="I1383" s="492"/>
      <c r="J1383" s="492"/>
      <c r="K1383" s="657"/>
      <c r="L1383" s="618"/>
      <c r="M1383" s="622"/>
      <c r="N1383" s="613"/>
      <c r="O1383" s="1073"/>
      <c r="P1383" s="610"/>
      <c r="Q1383" s="610"/>
      <c r="R1383" s="612">
        <f t="shared" si="378"/>
        <v>0</v>
      </c>
      <c r="S1383" s="613"/>
      <c r="T1383" s="612">
        <f t="shared" si="379"/>
        <v>0</v>
      </c>
      <c r="U1383" s="612">
        <f t="shared" si="380"/>
        <v>0</v>
      </c>
      <c r="V1383" s="613"/>
      <c r="W1383" s="982">
        <f t="shared" si="371"/>
        <v>0</v>
      </c>
      <c r="X1383" s="982">
        <f t="shared" si="372"/>
        <v>0</v>
      </c>
      <c r="Y1383" s="612">
        <f t="shared" si="391"/>
        <v>0</v>
      </c>
      <c r="Z1383" s="620"/>
      <c r="AA1383" s="124"/>
      <c r="AB1383" s="978"/>
      <c r="AC1383" s="1049"/>
      <c r="AD1383" s="71"/>
      <c r="AE1383" s="71"/>
      <c r="AF1383" s="71"/>
      <c r="AG1383" s="59"/>
    </row>
    <row r="1384" ht="13.5" customHeight="1">
      <c r="A1384" s="604" t="b">
        <v>0</v>
      </c>
      <c r="B1384" s="475"/>
      <c r="C1384" s="475"/>
      <c r="D1384" s="492"/>
      <c r="E1384" s="492"/>
      <c r="F1384" s="606"/>
      <c r="G1384" s="1072"/>
      <c r="H1384" s="617"/>
      <c r="I1384" s="492"/>
      <c r="J1384" s="492"/>
      <c r="K1384" s="657"/>
      <c r="L1384" s="618"/>
      <c r="M1384" s="622"/>
      <c r="N1384" s="613"/>
      <c r="O1384" s="1073"/>
      <c r="P1384" s="610"/>
      <c r="Q1384" s="610"/>
      <c r="R1384" s="612">
        <f t="shared" si="378"/>
        <v>0</v>
      </c>
      <c r="S1384" s="613"/>
      <c r="T1384" s="612">
        <f t="shared" si="379"/>
        <v>0</v>
      </c>
      <c r="U1384" s="612">
        <f t="shared" si="380"/>
        <v>0</v>
      </c>
      <c r="V1384" s="613"/>
      <c r="W1384" s="982">
        <f t="shared" si="371"/>
        <v>0</v>
      </c>
      <c r="X1384" s="982">
        <f t="shared" si="372"/>
        <v>0</v>
      </c>
      <c r="Y1384" s="612">
        <f t="shared" si="391"/>
        <v>0</v>
      </c>
      <c r="Z1384" s="620"/>
      <c r="AA1384" s="124"/>
      <c r="AB1384" s="978"/>
      <c r="AC1384" s="1049"/>
      <c r="AD1384" s="71"/>
      <c r="AE1384" s="71"/>
      <c r="AF1384" s="71"/>
      <c r="AG1384" s="59"/>
    </row>
    <row r="1385" ht="13.5" customHeight="1">
      <c r="A1385" s="604" t="b">
        <v>0</v>
      </c>
      <c r="B1385" s="475"/>
      <c r="C1385" s="475"/>
      <c r="D1385" s="492"/>
      <c r="E1385" s="492"/>
      <c r="F1385" s="606"/>
      <c r="G1385" s="1072"/>
      <c r="H1385" s="617"/>
      <c r="I1385" s="492"/>
      <c r="J1385" s="492"/>
      <c r="K1385" s="657"/>
      <c r="L1385" s="618"/>
      <c r="M1385" s="622"/>
      <c r="N1385" s="613"/>
      <c r="O1385" s="1073"/>
      <c r="P1385" s="610"/>
      <c r="Q1385" s="610"/>
      <c r="R1385" s="612">
        <f t="shared" si="378"/>
        <v>0</v>
      </c>
      <c r="S1385" s="613"/>
      <c r="T1385" s="612">
        <f t="shared" si="379"/>
        <v>0</v>
      </c>
      <c r="U1385" s="612">
        <f t="shared" si="380"/>
        <v>0</v>
      </c>
      <c r="V1385" s="613"/>
      <c r="W1385" s="982">
        <f t="shared" si="371"/>
        <v>0</v>
      </c>
      <c r="X1385" s="982">
        <f t="shared" si="372"/>
        <v>0</v>
      </c>
      <c r="Y1385" s="612">
        <f t="shared" si="391"/>
        <v>0</v>
      </c>
      <c r="Z1385" s="620"/>
      <c r="AA1385" s="124"/>
      <c r="AB1385" s="978"/>
      <c r="AC1385" s="1049"/>
      <c r="AD1385" s="71"/>
      <c r="AE1385" s="71"/>
      <c r="AF1385" s="71"/>
      <c r="AG1385" s="59"/>
    </row>
    <row r="1386" ht="13.5" customHeight="1">
      <c r="A1386" s="604" t="b">
        <v>0</v>
      </c>
      <c r="B1386" s="475"/>
      <c r="C1386" s="475"/>
      <c r="D1386" s="492"/>
      <c r="E1386" s="492"/>
      <c r="F1386" s="606"/>
      <c r="G1386" s="1072"/>
      <c r="H1386" s="617"/>
      <c r="I1386" s="492"/>
      <c r="J1386" s="492"/>
      <c r="K1386" s="657"/>
      <c r="L1386" s="618"/>
      <c r="M1386" s="622"/>
      <c r="N1386" s="613"/>
      <c r="O1386" s="1073"/>
      <c r="P1386" s="610"/>
      <c r="Q1386" s="610"/>
      <c r="R1386" s="612">
        <f t="shared" si="378"/>
        <v>0</v>
      </c>
      <c r="S1386" s="613"/>
      <c r="T1386" s="612">
        <f t="shared" si="379"/>
        <v>0</v>
      </c>
      <c r="U1386" s="612">
        <f t="shared" si="380"/>
        <v>0</v>
      </c>
      <c r="V1386" s="613"/>
      <c r="W1386" s="982">
        <f t="shared" si="371"/>
        <v>0</v>
      </c>
      <c r="X1386" s="982">
        <f t="shared" si="372"/>
        <v>0</v>
      </c>
      <c r="Y1386" s="612">
        <f t="shared" si="391"/>
        <v>0</v>
      </c>
      <c r="Z1386" s="620"/>
      <c r="AA1386" s="124"/>
      <c r="AB1386" s="978"/>
      <c r="AC1386" s="1049"/>
      <c r="AD1386" s="71"/>
      <c r="AE1386" s="71"/>
      <c r="AF1386" s="71"/>
      <c r="AG1386" s="59"/>
    </row>
    <row r="1387" ht="13.5" customHeight="1">
      <c r="A1387" s="604" t="b">
        <v>0</v>
      </c>
      <c r="B1387" s="475"/>
      <c r="C1387" s="475"/>
      <c r="D1387" s="492"/>
      <c r="E1387" s="492"/>
      <c r="F1387" s="606"/>
      <c r="G1387" s="1072"/>
      <c r="H1387" s="617"/>
      <c r="I1387" s="492"/>
      <c r="J1387" s="492"/>
      <c r="K1387" s="657"/>
      <c r="L1387" s="618"/>
      <c r="M1387" s="622"/>
      <c r="N1387" s="613"/>
      <c r="O1387" s="1073"/>
      <c r="P1387" s="610"/>
      <c r="Q1387" s="610"/>
      <c r="R1387" s="612">
        <f t="shared" si="378"/>
        <v>0</v>
      </c>
      <c r="S1387" s="613"/>
      <c r="T1387" s="612">
        <f t="shared" si="379"/>
        <v>0</v>
      </c>
      <c r="U1387" s="612">
        <f t="shared" si="380"/>
        <v>0</v>
      </c>
      <c r="V1387" s="613"/>
      <c r="W1387" s="982">
        <f t="shared" si="371"/>
        <v>0</v>
      </c>
      <c r="X1387" s="982">
        <f t="shared" si="372"/>
        <v>0</v>
      </c>
      <c r="Y1387" s="612">
        <f t="shared" si="391"/>
        <v>0</v>
      </c>
      <c r="Z1387" s="620"/>
      <c r="AA1387" s="124"/>
      <c r="AB1387" s="978"/>
      <c r="AC1387" s="1049"/>
      <c r="AD1387" s="71"/>
      <c r="AE1387" s="71"/>
      <c r="AF1387" s="71"/>
      <c r="AG1387" s="59"/>
    </row>
    <row r="1388" ht="13.5" customHeight="1">
      <c r="A1388" s="604" t="b">
        <v>0</v>
      </c>
      <c r="B1388" s="475"/>
      <c r="C1388" s="475"/>
      <c r="D1388" s="492"/>
      <c r="E1388" s="492"/>
      <c r="F1388" s="606"/>
      <c r="G1388" s="1072"/>
      <c r="H1388" s="617"/>
      <c r="I1388" s="492"/>
      <c r="J1388" s="492"/>
      <c r="K1388" s="657"/>
      <c r="L1388" s="618"/>
      <c r="M1388" s="622"/>
      <c r="N1388" s="613"/>
      <c r="O1388" s="1073"/>
      <c r="P1388" s="610"/>
      <c r="Q1388" s="610"/>
      <c r="R1388" s="612">
        <f t="shared" si="378"/>
        <v>0</v>
      </c>
      <c r="S1388" s="613"/>
      <c r="T1388" s="612">
        <f t="shared" si="379"/>
        <v>0</v>
      </c>
      <c r="U1388" s="612">
        <f t="shared" si="380"/>
        <v>0</v>
      </c>
      <c r="V1388" s="613"/>
      <c r="W1388" s="982">
        <f t="shared" si="371"/>
        <v>0</v>
      </c>
      <c r="X1388" s="982">
        <f t="shared" si="372"/>
        <v>0</v>
      </c>
      <c r="Y1388" s="612">
        <f t="shared" si="391"/>
        <v>0</v>
      </c>
      <c r="Z1388" s="620"/>
      <c r="AA1388" s="124"/>
      <c r="AB1388" s="978"/>
      <c r="AC1388" s="1049"/>
      <c r="AD1388" s="71"/>
      <c r="AE1388" s="71"/>
      <c r="AF1388" s="71"/>
      <c r="AG1388" s="59"/>
    </row>
    <row r="1389" ht="13.5" customHeight="1">
      <c r="A1389" s="604" t="b">
        <v>0</v>
      </c>
      <c r="B1389" s="475"/>
      <c r="C1389" s="475"/>
      <c r="D1389" s="492"/>
      <c r="E1389" s="492"/>
      <c r="F1389" s="606"/>
      <c r="G1389" s="1072"/>
      <c r="H1389" s="617"/>
      <c r="I1389" s="492"/>
      <c r="J1389" s="492"/>
      <c r="K1389" s="657"/>
      <c r="L1389" s="618"/>
      <c r="M1389" s="622"/>
      <c r="N1389" s="613"/>
      <c r="O1389" s="1073"/>
      <c r="P1389" s="610"/>
      <c r="Q1389" s="610"/>
      <c r="R1389" s="612">
        <f t="shared" si="378"/>
        <v>0</v>
      </c>
      <c r="S1389" s="613"/>
      <c r="T1389" s="612">
        <f t="shared" si="379"/>
        <v>0</v>
      </c>
      <c r="U1389" s="612">
        <f t="shared" si="380"/>
        <v>0</v>
      </c>
      <c r="V1389" s="613"/>
      <c r="W1389" s="982">
        <f t="shared" si="371"/>
        <v>0</v>
      </c>
      <c r="X1389" s="982">
        <f t="shared" si="372"/>
        <v>0</v>
      </c>
      <c r="Y1389" s="612">
        <f t="shared" si="391"/>
        <v>0</v>
      </c>
      <c r="Z1389" s="620"/>
      <c r="AA1389" s="124"/>
      <c r="AB1389" s="978"/>
      <c r="AC1389" s="1049"/>
      <c r="AD1389" s="71"/>
      <c r="AE1389" s="71"/>
      <c r="AF1389" s="71"/>
      <c r="AG1389" s="59"/>
    </row>
    <row r="1390" ht="13.5" customHeight="1">
      <c r="A1390" s="604" t="b">
        <v>0</v>
      </c>
      <c r="B1390" s="475"/>
      <c r="C1390" s="475"/>
      <c r="D1390" s="492"/>
      <c r="E1390" s="492"/>
      <c r="F1390" s="606"/>
      <c r="G1390" s="1072"/>
      <c r="H1390" s="617"/>
      <c r="I1390" s="492"/>
      <c r="J1390" s="492"/>
      <c r="K1390" s="657"/>
      <c r="L1390" s="618"/>
      <c r="M1390" s="622"/>
      <c r="N1390" s="613"/>
      <c r="O1390" s="1073"/>
      <c r="P1390" s="610"/>
      <c r="Q1390" s="610"/>
      <c r="R1390" s="612">
        <f t="shared" si="378"/>
        <v>0</v>
      </c>
      <c r="S1390" s="613"/>
      <c r="T1390" s="612">
        <f t="shared" si="379"/>
        <v>0</v>
      </c>
      <c r="U1390" s="612">
        <f t="shared" si="380"/>
        <v>0</v>
      </c>
      <c r="V1390" s="613"/>
      <c r="W1390" s="982">
        <f t="shared" si="371"/>
        <v>0</v>
      </c>
      <c r="X1390" s="982">
        <f t="shared" si="372"/>
        <v>0</v>
      </c>
      <c r="Y1390" s="612">
        <f t="shared" si="391"/>
        <v>0</v>
      </c>
      <c r="Z1390" s="620"/>
      <c r="AA1390" s="124"/>
      <c r="AB1390" s="978"/>
      <c r="AC1390" s="1049"/>
      <c r="AD1390" s="71"/>
      <c r="AE1390" s="71"/>
      <c r="AF1390" s="71"/>
      <c r="AG1390" s="59"/>
    </row>
    <row r="1391" ht="13.5" customHeight="1">
      <c r="A1391" s="604" t="b">
        <v>0</v>
      </c>
      <c r="B1391" s="475"/>
      <c r="C1391" s="475"/>
      <c r="D1391" s="492"/>
      <c r="E1391" s="492"/>
      <c r="F1391" s="606"/>
      <c r="G1391" s="1072"/>
      <c r="H1391" s="617"/>
      <c r="I1391" s="492"/>
      <c r="J1391" s="492"/>
      <c r="K1391" s="657"/>
      <c r="L1391" s="618"/>
      <c r="M1391" s="622"/>
      <c r="N1391" s="613"/>
      <c r="O1391" s="1073"/>
      <c r="P1391" s="610"/>
      <c r="Q1391" s="610"/>
      <c r="R1391" s="612">
        <f t="shared" si="378"/>
        <v>0</v>
      </c>
      <c r="S1391" s="613"/>
      <c r="T1391" s="612">
        <f t="shared" si="379"/>
        <v>0</v>
      </c>
      <c r="U1391" s="612">
        <f t="shared" si="380"/>
        <v>0</v>
      </c>
      <c r="V1391" s="613"/>
      <c r="W1391" s="982">
        <f t="shared" si="371"/>
        <v>0</v>
      </c>
      <c r="X1391" s="982">
        <f t="shared" si="372"/>
        <v>0</v>
      </c>
      <c r="Y1391" s="612">
        <f t="shared" si="391"/>
        <v>0</v>
      </c>
      <c r="Z1391" s="620"/>
      <c r="AA1391" s="124"/>
      <c r="AB1391" s="978"/>
      <c r="AC1391" s="1049"/>
      <c r="AD1391" s="71"/>
      <c r="AE1391" s="71"/>
      <c r="AF1391" s="71"/>
      <c r="AG1391" s="59"/>
    </row>
    <row r="1392" ht="13.5" customHeight="1">
      <c r="A1392" s="604" t="b">
        <v>0</v>
      </c>
      <c r="B1392" s="475"/>
      <c r="C1392" s="475"/>
      <c r="D1392" s="492"/>
      <c r="E1392" s="492"/>
      <c r="F1392" s="606"/>
      <c r="G1392" s="1072"/>
      <c r="H1392" s="617"/>
      <c r="I1392" s="492"/>
      <c r="J1392" s="492"/>
      <c r="K1392" s="657"/>
      <c r="L1392" s="618"/>
      <c r="M1392" s="622"/>
      <c r="N1392" s="613"/>
      <c r="O1392" s="1073"/>
      <c r="P1392" s="610"/>
      <c r="Q1392" s="610"/>
      <c r="R1392" s="612">
        <f t="shared" si="378"/>
        <v>0</v>
      </c>
      <c r="S1392" s="613"/>
      <c r="T1392" s="612">
        <f t="shared" si="379"/>
        <v>0</v>
      </c>
      <c r="U1392" s="612">
        <f t="shared" si="380"/>
        <v>0</v>
      </c>
      <c r="V1392" s="613"/>
      <c r="W1392" s="982">
        <f t="shared" si="371"/>
        <v>0</v>
      </c>
      <c r="X1392" s="982">
        <f t="shared" si="372"/>
        <v>0</v>
      </c>
      <c r="Y1392" s="612">
        <f t="shared" si="391"/>
        <v>0</v>
      </c>
      <c r="Z1392" s="620"/>
      <c r="AA1392" s="124"/>
      <c r="AB1392" s="978"/>
      <c r="AC1392" s="1049"/>
      <c r="AD1392" s="71"/>
      <c r="AE1392" s="71"/>
      <c r="AF1392" s="71"/>
      <c r="AG1392" s="59"/>
    </row>
    <row r="1393" ht="13.5" customHeight="1">
      <c r="A1393" s="604" t="b">
        <v>0</v>
      </c>
      <c r="B1393" s="475"/>
      <c r="C1393" s="475"/>
      <c r="D1393" s="492"/>
      <c r="E1393" s="492"/>
      <c r="F1393" s="606"/>
      <c r="G1393" s="1072"/>
      <c r="H1393" s="617"/>
      <c r="I1393" s="492"/>
      <c r="J1393" s="492"/>
      <c r="K1393" s="657"/>
      <c r="L1393" s="618"/>
      <c r="M1393" s="622"/>
      <c r="N1393" s="613"/>
      <c r="O1393" s="1073"/>
      <c r="P1393" s="610"/>
      <c r="Q1393" s="610"/>
      <c r="R1393" s="612">
        <f t="shared" si="378"/>
        <v>0</v>
      </c>
      <c r="S1393" s="613"/>
      <c r="T1393" s="612">
        <f t="shared" si="379"/>
        <v>0</v>
      </c>
      <c r="U1393" s="612">
        <f t="shared" si="380"/>
        <v>0</v>
      </c>
      <c r="V1393" s="613"/>
      <c r="W1393" s="982">
        <f t="shared" si="371"/>
        <v>0</v>
      </c>
      <c r="X1393" s="982">
        <f t="shared" si="372"/>
        <v>0</v>
      </c>
      <c r="Y1393" s="612">
        <f t="shared" si="391"/>
        <v>0</v>
      </c>
      <c r="Z1393" s="620"/>
      <c r="AA1393" s="124"/>
      <c r="AB1393" s="978"/>
      <c r="AC1393" s="1049"/>
      <c r="AD1393" s="71"/>
      <c r="AE1393" s="71"/>
      <c r="AF1393" s="71"/>
      <c r="AG1393" s="59"/>
    </row>
    <row r="1394" ht="13.5" customHeight="1">
      <c r="A1394" s="604" t="b">
        <v>0</v>
      </c>
      <c r="B1394" s="475"/>
      <c r="C1394" s="475"/>
      <c r="D1394" s="492"/>
      <c r="E1394" s="492"/>
      <c r="F1394" s="606"/>
      <c r="G1394" s="1072"/>
      <c r="H1394" s="617"/>
      <c r="I1394" s="492"/>
      <c r="J1394" s="492"/>
      <c r="K1394" s="657"/>
      <c r="L1394" s="618"/>
      <c r="M1394" s="622"/>
      <c r="N1394" s="613"/>
      <c r="O1394" s="1073"/>
      <c r="P1394" s="610"/>
      <c r="Q1394" s="610"/>
      <c r="R1394" s="612">
        <f t="shared" si="378"/>
        <v>0</v>
      </c>
      <c r="S1394" s="613"/>
      <c r="T1394" s="612">
        <f t="shared" si="379"/>
        <v>0</v>
      </c>
      <c r="U1394" s="612">
        <f t="shared" si="380"/>
        <v>0</v>
      </c>
      <c r="V1394" s="613"/>
      <c r="W1394" s="982">
        <f t="shared" si="371"/>
        <v>0</v>
      </c>
      <c r="X1394" s="982">
        <f t="shared" si="372"/>
        <v>0</v>
      </c>
      <c r="Y1394" s="612">
        <f t="shared" si="391"/>
        <v>0</v>
      </c>
      <c r="Z1394" s="620"/>
      <c r="AA1394" s="124"/>
      <c r="AB1394" s="978"/>
      <c r="AC1394" s="1049"/>
      <c r="AD1394" s="71"/>
      <c r="AE1394" s="71"/>
      <c r="AF1394" s="71"/>
      <c r="AG1394" s="59"/>
    </row>
    <row r="1395" ht="13.5" customHeight="1">
      <c r="A1395" s="604" t="b">
        <v>0</v>
      </c>
      <c r="B1395" s="475"/>
      <c r="C1395" s="475"/>
      <c r="D1395" s="492"/>
      <c r="E1395" s="492"/>
      <c r="F1395" s="606"/>
      <c r="G1395" s="1072"/>
      <c r="H1395" s="617"/>
      <c r="I1395" s="492"/>
      <c r="J1395" s="492"/>
      <c r="K1395" s="657"/>
      <c r="L1395" s="618"/>
      <c r="M1395" s="622"/>
      <c r="N1395" s="613"/>
      <c r="O1395" s="1073"/>
      <c r="P1395" s="610"/>
      <c r="Q1395" s="610"/>
      <c r="R1395" s="612">
        <f t="shared" si="378"/>
        <v>0</v>
      </c>
      <c r="S1395" s="613"/>
      <c r="T1395" s="612">
        <f t="shared" si="379"/>
        <v>0</v>
      </c>
      <c r="U1395" s="612">
        <f t="shared" si="380"/>
        <v>0</v>
      </c>
      <c r="V1395" s="613"/>
      <c r="W1395" s="982">
        <f t="shared" si="371"/>
        <v>0</v>
      </c>
      <c r="X1395" s="982">
        <f t="shared" si="372"/>
        <v>0</v>
      </c>
      <c r="Y1395" s="612">
        <f t="shared" si="391"/>
        <v>0</v>
      </c>
      <c r="Z1395" s="620"/>
      <c r="AA1395" s="124"/>
      <c r="AB1395" s="978"/>
      <c r="AC1395" s="1049"/>
      <c r="AD1395" s="71"/>
      <c r="AE1395" s="71"/>
      <c r="AF1395" s="71"/>
      <c r="AG1395" s="59"/>
    </row>
    <row r="1396" ht="13.5" customHeight="1">
      <c r="A1396" s="604" t="b">
        <v>0</v>
      </c>
      <c r="B1396" s="475"/>
      <c r="C1396" s="475"/>
      <c r="D1396" s="492"/>
      <c r="E1396" s="492"/>
      <c r="F1396" s="606"/>
      <c r="G1396" s="1072"/>
      <c r="H1396" s="617"/>
      <c r="I1396" s="492"/>
      <c r="J1396" s="492"/>
      <c r="K1396" s="657"/>
      <c r="L1396" s="618"/>
      <c r="M1396" s="622"/>
      <c r="N1396" s="613"/>
      <c r="O1396" s="1073"/>
      <c r="P1396" s="610"/>
      <c r="Q1396" s="610"/>
      <c r="R1396" s="612">
        <f t="shared" si="378"/>
        <v>0</v>
      </c>
      <c r="S1396" s="613"/>
      <c r="T1396" s="612">
        <f t="shared" si="379"/>
        <v>0</v>
      </c>
      <c r="U1396" s="612">
        <f t="shared" si="380"/>
        <v>0</v>
      </c>
      <c r="V1396" s="613"/>
      <c r="W1396" s="982">
        <f t="shared" si="371"/>
        <v>0</v>
      </c>
      <c r="X1396" s="982">
        <f t="shared" si="372"/>
        <v>0</v>
      </c>
      <c r="Y1396" s="612">
        <f t="shared" si="391"/>
        <v>0</v>
      </c>
      <c r="Z1396" s="620"/>
      <c r="AA1396" s="124"/>
      <c r="AB1396" s="978"/>
      <c r="AC1396" s="1049"/>
      <c r="AD1396" s="71"/>
      <c r="AE1396" s="71"/>
      <c r="AF1396" s="71"/>
      <c r="AG1396" s="59"/>
    </row>
    <row r="1397" ht="13.5" customHeight="1">
      <c r="A1397" s="604" t="b">
        <v>0</v>
      </c>
      <c r="B1397" s="475"/>
      <c r="C1397" s="475"/>
      <c r="D1397" s="492"/>
      <c r="E1397" s="492"/>
      <c r="F1397" s="606"/>
      <c r="G1397" s="1072"/>
      <c r="H1397" s="617"/>
      <c r="I1397" s="492"/>
      <c r="J1397" s="492"/>
      <c r="K1397" s="657"/>
      <c r="L1397" s="618"/>
      <c r="M1397" s="622"/>
      <c r="N1397" s="613"/>
      <c r="O1397" s="1073"/>
      <c r="P1397" s="610"/>
      <c r="Q1397" s="610"/>
      <c r="R1397" s="612">
        <f t="shared" si="378"/>
        <v>0</v>
      </c>
      <c r="S1397" s="613"/>
      <c r="T1397" s="612">
        <f t="shared" si="379"/>
        <v>0</v>
      </c>
      <c r="U1397" s="612">
        <f t="shared" si="380"/>
        <v>0</v>
      </c>
      <c r="V1397" s="613"/>
      <c r="W1397" s="982">
        <f t="shared" si="371"/>
        <v>0</v>
      </c>
      <c r="X1397" s="982">
        <f t="shared" si="372"/>
        <v>0</v>
      </c>
      <c r="Y1397" s="612">
        <f t="shared" si="391"/>
        <v>0</v>
      </c>
      <c r="Z1397" s="620"/>
      <c r="AA1397" s="124"/>
      <c r="AB1397" s="978"/>
      <c r="AC1397" s="1049"/>
      <c r="AD1397" s="71"/>
      <c r="AE1397" s="71"/>
      <c r="AF1397" s="71"/>
      <c r="AG1397" s="59"/>
    </row>
    <row r="1398" ht="13.5" customHeight="1">
      <c r="A1398" s="604" t="b">
        <v>0</v>
      </c>
      <c r="B1398" s="475"/>
      <c r="C1398" s="475"/>
      <c r="D1398" s="492"/>
      <c r="E1398" s="492"/>
      <c r="F1398" s="606"/>
      <c r="G1398" s="1072"/>
      <c r="H1398" s="617"/>
      <c r="I1398" s="492"/>
      <c r="J1398" s="492"/>
      <c r="K1398" s="657"/>
      <c r="L1398" s="618"/>
      <c r="M1398" s="622"/>
      <c r="N1398" s="613"/>
      <c r="O1398" s="1073"/>
      <c r="P1398" s="610"/>
      <c r="Q1398" s="610"/>
      <c r="R1398" s="612">
        <f t="shared" si="378"/>
        <v>0</v>
      </c>
      <c r="S1398" s="613"/>
      <c r="T1398" s="612">
        <f t="shared" si="379"/>
        <v>0</v>
      </c>
      <c r="U1398" s="612">
        <f t="shared" si="380"/>
        <v>0</v>
      </c>
      <c r="V1398" s="613"/>
      <c r="W1398" s="982">
        <f t="shared" si="371"/>
        <v>0</v>
      </c>
      <c r="X1398" s="982">
        <f t="shared" si="372"/>
        <v>0</v>
      </c>
      <c r="Y1398" s="612">
        <f t="shared" si="391"/>
        <v>0</v>
      </c>
      <c r="Z1398" s="620"/>
      <c r="AA1398" s="124"/>
      <c r="AB1398" s="978"/>
      <c r="AC1398" s="1049"/>
      <c r="AD1398" s="71"/>
      <c r="AE1398" s="71"/>
      <c r="AF1398" s="71"/>
      <c r="AG1398" s="59"/>
    </row>
    <row r="1399" ht="13.5" customHeight="1">
      <c r="A1399" s="604" t="b">
        <v>0</v>
      </c>
      <c r="B1399" s="475"/>
      <c r="C1399" s="475"/>
      <c r="D1399" s="492"/>
      <c r="E1399" s="492"/>
      <c r="F1399" s="606"/>
      <c r="G1399" s="1072"/>
      <c r="H1399" s="617"/>
      <c r="I1399" s="492"/>
      <c r="J1399" s="492"/>
      <c r="K1399" s="657"/>
      <c r="L1399" s="618"/>
      <c r="M1399" s="622"/>
      <c r="N1399" s="613"/>
      <c r="O1399" s="1073"/>
      <c r="P1399" s="610"/>
      <c r="Q1399" s="610"/>
      <c r="R1399" s="612">
        <f t="shared" si="378"/>
        <v>0</v>
      </c>
      <c r="S1399" s="613"/>
      <c r="T1399" s="612">
        <f t="shared" si="379"/>
        <v>0</v>
      </c>
      <c r="U1399" s="612">
        <f t="shared" si="380"/>
        <v>0</v>
      </c>
      <c r="V1399" s="613"/>
      <c r="W1399" s="982">
        <f t="shared" si="371"/>
        <v>0</v>
      </c>
      <c r="X1399" s="982">
        <f t="shared" si="372"/>
        <v>0</v>
      </c>
      <c r="Y1399" s="612">
        <f t="shared" si="391"/>
        <v>0</v>
      </c>
      <c r="Z1399" s="620"/>
      <c r="AA1399" s="124"/>
      <c r="AB1399" s="978"/>
      <c r="AC1399" s="1049"/>
      <c r="AD1399" s="71"/>
      <c r="AE1399" s="71"/>
      <c r="AF1399" s="71"/>
      <c r="AG1399" s="59"/>
    </row>
    <row r="1400" ht="13.5" customHeight="1">
      <c r="A1400" s="604" t="b">
        <v>0</v>
      </c>
      <c r="B1400" s="475"/>
      <c r="C1400" s="475"/>
      <c r="D1400" s="492"/>
      <c r="E1400" s="492"/>
      <c r="F1400" s="606"/>
      <c r="G1400" s="1072"/>
      <c r="H1400" s="617"/>
      <c r="I1400" s="492"/>
      <c r="J1400" s="492"/>
      <c r="K1400" s="657"/>
      <c r="L1400" s="618"/>
      <c r="M1400" s="622"/>
      <c r="N1400" s="613"/>
      <c r="O1400" s="1073"/>
      <c r="P1400" s="610"/>
      <c r="Q1400" s="610"/>
      <c r="R1400" s="612">
        <f t="shared" si="378"/>
        <v>0</v>
      </c>
      <c r="S1400" s="613"/>
      <c r="T1400" s="612">
        <f t="shared" si="379"/>
        <v>0</v>
      </c>
      <c r="U1400" s="612">
        <f t="shared" si="380"/>
        <v>0</v>
      </c>
      <c r="V1400" s="613"/>
      <c r="W1400" s="982">
        <f t="shared" si="371"/>
        <v>0</v>
      </c>
      <c r="X1400" s="982">
        <f t="shared" si="372"/>
        <v>0</v>
      </c>
      <c r="Y1400" s="612">
        <f t="shared" si="391"/>
        <v>0</v>
      </c>
      <c r="Z1400" s="620"/>
      <c r="AA1400" s="124"/>
      <c r="AB1400" s="978"/>
      <c r="AC1400" s="1049"/>
      <c r="AD1400" s="71"/>
      <c r="AE1400" s="71"/>
      <c r="AF1400" s="71"/>
      <c r="AG1400" s="59"/>
    </row>
    <row r="1401" ht="13.5" customHeight="1">
      <c r="A1401" s="604" t="b">
        <v>0</v>
      </c>
      <c r="B1401" s="475"/>
      <c r="C1401" s="475"/>
      <c r="D1401" s="492"/>
      <c r="E1401" s="492"/>
      <c r="F1401" s="606"/>
      <c r="G1401" s="1072"/>
      <c r="H1401" s="617"/>
      <c r="I1401" s="492"/>
      <c r="J1401" s="492"/>
      <c r="K1401" s="657"/>
      <c r="L1401" s="618"/>
      <c r="M1401" s="622"/>
      <c r="N1401" s="613"/>
      <c r="O1401" s="1073"/>
      <c r="P1401" s="610"/>
      <c r="Q1401" s="610"/>
      <c r="R1401" s="612">
        <f t="shared" si="378"/>
        <v>0</v>
      </c>
      <c r="S1401" s="613"/>
      <c r="T1401" s="612">
        <f t="shared" si="379"/>
        <v>0</v>
      </c>
      <c r="U1401" s="612">
        <f t="shared" si="380"/>
        <v>0</v>
      </c>
      <c r="V1401" s="613"/>
      <c r="W1401" s="982">
        <f t="shared" si="371"/>
        <v>0</v>
      </c>
      <c r="X1401" s="982">
        <f t="shared" si="372"/>
        <v>0</v>
      </c>
      <c r="Y1401" s="612">
        <f t="shared" si="391"/>
        <v>0</v>
      </c>
      <c r="Z1401" s="620"/>
      <c r="AA1401" s="124"/>
      <c r="AB1401" s="978"/>
      <c r="AC1401" s="1049"/>
      <c r="AD1401" s="71"/>
      <c r="AE1401" s="71"/>
      <c r="AF1401" s="71"/>
      <c r="AG1401" s="59"/>
    </row>
    <row r="1402" ht="13.5" customHeight="1">
      <c r="A1402" s="604" t="b">
        <v>0</v>
      </c>
      <c r="B1402" s="475"/>
      <c r="C1402" s="475"/>
      <c r="D1402" s="492"/>
      <c r="E1402" s="492"/>
      <c r="F1402" s="606"/>
      <c r="G1402" s="1072"/>
      <c r="H1402" s="617"/>
      <c r="I1402" s="492"/>
      <c r="J1402" s="492"/>
      <c r="K1402" s="657"/>
      <c r="L1402" s="618"/>
      <c r="M1402" s="622"/>
      <c r="N1402" s="613"/>
      <c r="O1402" s="1073"/>
      <c r="P1402" s="610"/>
      <c r="Q1402" s="610"/>
      <c r="R1402" s="612">
        <f t="shared" si="378"/>
        <v>0</v>
      </c>
      <c r="S1402" s="613"/>
      <c r="T1402" s="612">
        <f t="shared" si="379"/>
        <v>0</v>
      </c>
      <c r="U1402" s="612">
        <f t="shared" si="380"/>
        <v>0</v>
      </c>
      <c r="V1402" s="613"/>
      <c r="W1402" s="982">
        <f t="shared" si="371"/>
        <v>0</v>
      </c>
      <c r="X1402" s="982">
        <f t="shared" si="372"/>
        <v>0</v>
      </c>
      <c r="Y1402" s="612">
        <f t="shared" si="391"/>
        <v>0</v>
      </c>
      <c r="Z1402" s="620"/>
      <c r="AA1402" s="124"/>
      <c r="AB1402" s="978"/>
      <c r="AC1402" s="1049"/>
      <c r="AD1402" s="71"/>
      <c r="AE1402" s="71"/>
      <c r="AF1402" s="71"/>
      <c r="AG1402" s="59"/>
    </row>
    <row r="1403" ht="13.5" customHeight="1">
      <c r="A1403" s="604" t="b">
        <v>0</v>
      </c>
      <c r="B1403" s="475"/>
      <c r="C1403" s="475"/>
      <c r="D1403" s="492"/>
      <c r="E1403" s="492"/>
      <c r="F1403" s="606"/>
      <c r="G1403" s="1072"/>
      <c r="H1403" s="617"/>
      <c r="I1403" s="492"/>
      <c r="J1403" s="492"/>
      <c r="K1403" s="657"/>
      <c r="L1403" s="618"/>
      <c r="M1403" s="622"/>
      <c r="N1403" s="613"/>
      <c r="O1403" s="1073"/>
      <c r="P1403" s="610"/>
      <c r="Q1403" s="610"/>
      <c r="R1403" s="612">
        <f t="shared" si="378"/>
        <v>0</v>
      </c>
      <c r="S1403" s="613"/>
      <c r="T1403" s="612">
        <f t="shared" si="379"/>
        <v>0</v>
      </c>
      <c r="U1403" s="612">
        <f t="shared" si="380"/>
        <v>0</v>
      </c>
      <c r="V1403" s="613"/>
      <c r="W1403" s="982">
        <f t="shared" si="371"/>
        <v>0</v>
      </c>
      <c r="X1403" s="982">
        <f t="shared" si="372"/>
        <v>0</v>
      </c>
      <c r="Y1403" s="612">
        <f t="shared" si="391"/>
        <v>0</v>
      </c>
      <c r="Z1403" s="620"/>
      <c r="AA1403" s="124"/>
      <c r="AB1403" s="978"/>
      <c r="AC1403" s="1049"/>
      <c r="AD1403" s="71"/>
      <c r="AE1403" s="71"/>
      <c r="AF1403" s="71"/>
      <c r="AG1403" s="59"/>
    </row>
    <row r="1404" ht="13.5" customHeight="1">
      <c r="A1404" s="604" t="b">
        <v>0</v>
      </c>
      <c r="B1404" s="475"/>
      <c r="C1404" s="475"/>
      <c r="D1404" s="492"/>
      <c r="E1404" s="492"/>
      <c r="F1404" s="606"/>
      <c r="G1404" s="1072"/>
      <c r="H1404" s="617"/>
      <c r="I1404" s="492"/>
      <c r="J1404" s="492"/>
      <c r="K1404" s="657"/>
      <c r="L1404" s="618"/>
      <c r="M1404" s="622"/>
      <c r="N1404" s="613"/>
      <c r="O1404" s="1073"/>
      <c r="P1404" s="610"/>
      <c r="Q1404" s="610"/>
      <c r="R1404" s="612">
        <f t="shared" si="378"/>
        <v>0</v>
      </c>
      <c r="S1404" s="613"/>
      <c r="T1404" s="612">
        <f t="shared" si="379"/>
        <v>0</v>
      </c>
      <c r="U1404" s="612">
        <f t="shared" si="380"/>
        <v>0</v>
      </c>
      <c r="V1404" s="613"/>
      <c r="W1404" s="982">
        <f t="shared" si="371"/>
        <v>0</v>
      </c>
      <c r="X1404" s="982">
        <f t="shared" si="372"/>
        <v>0</v>
      </c>
      <c r="Y1404" s="612">
        <f t="shared" si="391"/>
        <v>0</v>
      </c>
      <c r="Z1404" s="620"/>
      <c r="AA1404" s="124"/>
      <c r="AB1404" s="978"/>
      <c r="AC1404" s="1049"/>
      <c r="AD1404" s="71"/>
      <c r="AE1404" s="71"/>
      <c r="AF1404" s="71"/>
      <c r="AG1404" s="59"/>
    </row>
    <row r="1405" ht="13.5" customHeight="1">
      <c r="A1405" s="604" t="b">
        <v>0</v>
      </c>
      <c r="B1405" s="475"/>
      <c r="C1405" s="475"/>
      <c r="D1405" s="492"/>
      <c r="E1405" s="492"/>
      <c r="F1405" s="606"/>
      <c r="G1405" s="1072"/>
      <c r="H1405" s="617"/>
      <c r="I1405" s="492"/>
      <c r="J1405" s="492"/>
      <c r="K1405" s="657"/>
      <c r="L1405" s="618"/>
      <c r="M1405" s="622"/>
      <c r="N1405" s="613"/>
      <c r="O1405" s="1073"/>
      <c r="P1405" s="610"/>
      <c r="Q1405" s="610"/>
      <c r="R1405" s="612">
        <f t="shared" si="378"/>
        <v>0</v>
      </c>
      <c r="S1405" s="613"/>
      <c r="T1405" s="612">
        <f t="shared" si="379"/>
        <v>0</v>
      </c>
      <c r="U1405" s="612">
        <f t="shared" si="380"/>
        <v>0</v>
      </c>
      <c r="V1405" s="613"/>
      <c r="W1405" s="982">
        <f t="shared" si="371"/>
        <v>0</v>
      </c>
      <c r="X1405" s="982">
        <f t="shared" si="372"/>
        <v>0</v>
      </c>
      <c r="Y1405" s="612">
        <f t="shared" si="391"/>
        <v>0</v>
      </c>
      <c r="Z1405" s="620"/>
      <c r="AA1405" s="124"/>
      <c r="AB1405" s="978"/>
      <c r="AC1405" s="1049"/>
      <c r="AD1405" s="71"/>
      <c r="AE1405" s="71"/>
      <c r="AF1405" s="71"/>
      <c r="AG1405" s="59"/>
    </row>
    <row r="1406" ht="13.5" customHeight="1">
      <c r="A1406" s="604" t="b">
        <v>0</v>
      </c>
      <c r="B1406" s="475"/>
      <c r="C1406" s="475"/>
      <c r="D1406" s="492"/>
      <c r="E1406" s="492"/>
      <c r="F1406" s="606"/>
      <c r="G1406" s="1072"/>
      <c r="H1406" s="617"/>
      <c r="I1406" s="492"/>
      <c r="J1406" s="492"/>
      <c r="K1406" s="657"/>
      <c r="L1406" s="618"/>
      <c r="M1406" s="622"/>
      <c r="N1406" s="613"/>
      <c r="O1406" s="1073"/>
      <c r="P1406" s="610"/>
      <c r="Q1406" s="610"/>
      <c r="R1406" s="612">
        <f t="shared" si="378"/>
        <v>0</v>
      </c>
      <c r="S1406" s="613"/>
      <c r="T1406" s="612">
        <f t="shared" si="379"/>
        <v>0</v>
      </c>
      <c r="U1406" s="612">
        <f t="shared" si="380"/>
        <v>0</v>
      </c>
      <c r="V1406" s="613"/>
      <c r="W1406" s="982">
        <f t="shared" si="371"/>
        <v>0</v>
      </c>
      <c r="X1406" s="982">
        <f t="shared" si="372"/>
        <v>0</v>
      </c>
      <c r="Y1406" s="612">
        <f t="shared" si="391"/>
        <v>0</v>
      </c>
      <c r="Z1406" s="620"/>
      <c r="AA1406" s="124"/>
      <c r="AB1406" s="978"/>
      <c r="AC1406" s="1049"/>
      <c r="AD1406" s="71"/>
      <c r="AE1406" s="71"/>
      <c r="AF1406" s="71"/>
      <c r="AG1406" s="59"/>
    </row>
    <row r="1407" ht="13.5" customHeight="1">
      <c r="A1407" s="604" t="b">
        <v>0</v>
      </c>
      <c r="B1407" s="475"/>
      <c r="C1407" s="475"/>
      <c r="D1407" s="492"/>
      <c r="E1407" s="492"/>
      <c r="F1407" s="606"/>
      <c r="G1407" s="1072"/>
      <c r="H1407" s="617"/>
      <c r="I1407" s="492"/>
      <c r="J1407" s="492"/>
      <c r="K1407" s="657"/>
      <c r="L1407" s="618"/>
      <c r="M1407" s="622"/>
      <c r="N1407" s="613"/>
      <c r="O1407" s="1073"/>
      <c r="P1407" s="610"/>
      <c r="Q1407" s="610"/>
      <c r="R1407" s="612">
        <f t="shared" si="378"/>
        <v>0</v>
      </c>
      <c r="S1407" s="613"/>
      <c r="T1407" s="612">
        <f t="shared" si="379"/>
        <v>0</v>
      </c>
      <c r="U1407" s="612">
        <f t="shared" si="380"/>
        <v>0</v>
      </c>
      <c r="V1407" s="613"/>
      <c r="W1407" s="982">
        <f t="shared" si="371"/>
        <v>0</v>
      </c>
      <c r="X1407" s="982">
        <f t="shared" si="372"/>
        <v>0</v>
      </c>
      <c r="Y1407" s="612">
        <f t="shared" si="391"/>
        <v>0</v>
      </c>
      <c r="Z1407" s="620"/>
      <c r="AA1407" s="124"/>
      <c r="AB1407" s="978"/>
      <c r="AC1407" s="1049"/>
      <c r="AD1407" s="71"/>
      <c r="AE1407" s="71"/>
      <c r="AF1407" s="71"/>
      <c r="AG1407" s="59"/>
    </row>
    <row r="1408" ht="13.5" customHeight="1">
      <c r="A1408" s="604" t="b">
        <v>0</v>
      </c>
      <c r="B1408" s="475"/>
      <c r="C1408" s="475"/>
      <c r="D1408" s="492"/>
      <c r="E1408" s="492"/>
      <c r="F1408" s="606"/>
      <c r="G1408" s="1072"/>
      <c r="H1408" s="617"/>
      <c r="I1408" s="492"/>
      <c r="J1408" s="492"/>
      <c r="K1408" s="657"/>
      <c r="L1408" s="618"/>
      <c r="M1408" s="622"/>
      <c r="N1408" s="613"/>
      <c r="O1408" s="1073"/>
      <c r="P1408" s="610"/>
      <c r="Q1408" s="610"/>
      <c r="R1408" s="612">
        <f t="shared" si="378"/>
        <v>0</v>
      </c>
      <c r="S1408" s="613"/>
      <c r="T1408" s="612">
        <f t="shared" si="379"/>
        <v>0</v>
      </c>
      <c r="U1408" s="612">
        <f t="shared" si="380"/>
        <v>0</v>
      </c>
      <c r="V1408" s="613"/>
      <c r="W1408" s="982">
        <f t="shared" si="371"/>
        <v>0</v>
      </c>
      <c r="X1408" s="982">
        <f t="shared" si="372"/>
        <v>0</v>
      </c>
      <c r="Y1408" s="612">
        <f t="shared" si="391"/>
        <v>0</v>
      </c>
      <c r="Z1408" s="620"/>
      <c r="AA1408" s="124"/>
      <c r="AB1408" s="978"/>
      <c r="AC1408" s="1049"/>
      <c r="AD1408" s="71"/>
      <c r="AE1408" s="71"/>
      <c r="AF1408" s="71"/>
      <c r="AG1408" s="59"/>
    </row>
    <row r="1409" ht="13.5" customHeight="1">
      <c r="A1409" s="604" t="b">
        <v>0</v>
      </c>
      <c r="B1409" s="475"/>
      <c r="C1409" s="475"/>
      <c r="D1409" s="492"/>
      <c r="E1409" s="492"/>
      <c r="F1409" s="606"/>
      <c r="G1409" s="1072"/>
      <c r="H1409" s="617"/>
      <c r="I1409" s="492"/>
      <c r="J1409" s="492"/>
      <c r="K1409" s="657"/>
      <c r="L1409" s="618"/>
      <c r="M1409" s="622"/>
      <c r="N1409" s="613"/>
      <c r="O1409" s="1073"/>
      <c r="P1409" s="610"/>
      <c r="Q1409" s="610"/>
      <c r="R1409" s="612">
        <f t="shared" si="378"/>
        <v>0</v>
      </c>
      <c r="S1409" s="613"/>
      <c r="T1409" s="612">
        <f t="shared" si="379"/>
        <v>0</v>
      </c>
      <c r="U1409" s="612">
        <f t="shared" si="380"/>
        <v>0</v>
      </c>
      <c r="V1409" s="613"/>
      <c r="W1409" s="982">
        <f t="shared" si="371"/>
        <v>0</v>
      </c>
      <c r="X1409" s="982">
        <f t="shared" si="372"/>
        <v>0</v>
      </c>
      <c r="Y1409" s="612">
        <f t="shared" si="391"/>
        <v>0</v>
      </c>
      <c r="Z1409" s="620"/>
      <c r="AA1409" s="124"/>
      <c r="AB1409" s="978"/>
      <c r="AC1409" s="1049"/>
      <c r="AD1409" s="71"/>
      <c r="AE1409" s="71"/>
      <c r="AF1409" s="71"/>
      <c r="AG1409" s="59"/>
    </row>
    <row r="1410" ht="13.5" customHeight="1">
      <c r="A1410" s="604" t="b">
        <v>0</v>
      </c>
      <c r="B1410" s="475"/>
      <c r="C1410" s="475"/>
      <c r="D1410" s="492"/>
      <c r="E1410" s="492"/>
      <c r="F1410" s="606"/>
      <c r="G1410" s="1072"/>
      <c r="H1410" s="617"/>
      <c r="I1410" s="492"/>
      <c r="J1410" s="492"/>
      <c r="K1410" s="657"/>
      <c r="L1410" s="618"/>
      <c r="M1410" s="622"/>
      <c r="N1410" s="613"/>
      <c r="O1410" s="1073"/>
      <c r="P1410" s="610"/>
      <c r="Q1410" s="610"/>
      <c r="R1410" s="612">
        <f t="shared" si="378"/>
        <v>0</v>
      </c>
      <c r="S1410" s="613"/>
      <c r="T1410" s="612">
        <f t="shared" si="379"/>
        <v>0</v>
      </c>
      <c r="U1410" s="612">
        <f t="shared" si="380"/>
        <v>0</v>
      </c>
      <c r="V1410" s="613"/>
      <c r="W1410" s="982">
        <f t="shared" si="371"/>
        <v>0</v>
      </c>
      <c r="X1410" s="982">
        <f t="shared" si="372"/>
        <v>0</v>
      </c>
      <c r="Y1410" s="612">
        <f t="shared" si="391"/>
        <v>0</v>
      </c>
      <c r="Z1410" s="620"/>
      <c r="AA1410" s="124"/>
      <c r="AB1410" s="978"/>
      <c r="AC1410" s="1049"/>
      <c r="AD1410" s="71"/>
      <c r="AE1410" s="71"/>
      <c r="AF1410" s="71"/>
      <c r="AG1410" s="59"/>
    </row>
    <row r="1411" ht="13.5" customHeight="1">
      <c r="A1411" s="604" t="b">
        <v>0</v>
      </c>
      <c r="B1411" s="475"/>
      <c r="C1411" s="475"/>
      <c r="D1411" s="492"/>
      <c r="E1411" s="492"/>
      <c r="F1411" s="606"/>
      <c r="G1411" s="1072"/>
      <c r="H1411" s="617"/>
      <c r="I1411" s="492"/>
      <c r="J1411" s="492"/>
      <c r="K1411" s="657"/>
      <c r="L1411" s="618"/>
      <c r="M1411" s="622"/>
      <c r="N1411" s="613"/>
      <c r="O1411" s="1073"/>
      <c r="P1411" s="610"/>
      <c r="Q1411" s="610"/>
      <c r="R1411" s="612">
        <f t="shared" si="378"/>
        <v>0</v>
      </c>
      <c r="S1411" s="613"/>
      <c r="T1411" s="612">
        <f t="shared" si="379"/>
        <v>0</v>
      </c>
      <c r="U1411" s="612">
        <f t="shared" si="380"/>
        <v>0</v>
      </c>
      <c r="V1411" s="613"/>
      <c r="W1411" s="982">
        <f t="shared" si="371"/>
        <v>0</v>
      </c>
      <c r="X1411" s="982">
        <f t="shared" si="372"/>
        <v>0</v>
      </c>
      <c r="Y1411" s="612">
        <f t="shared" si="391"/>
        <v>0</v>
      </c>
      <c r="Z1411" s="620"/>
      <c r="AA1411" s="124"/>
      <c r="AB1411" s="978"/>
      <c r="AC1411" s="1049"/>
      <c r="AD1411" s="71"/>
      <c r="AE1411" s="71"/>
      <c r="AF1411" s="71"/>
      <c r="AG1411" s="59"/>
    </row>
    <row r="1412" ht="13.5" customHeight="1">
      <c r="A1412" s="604" t="b">
        <v>0</v>
      </c>
      <c r="B1412" s="475"/>
      <c r="C1412" s="475"/>
      <c r="D1412" s="492"/>
      <c r="E1412" s="492"/>
      <c r="F1412" s="606"/>
      <c r="G1412" s="1072"/>
      <c r="H1412" s="617"/>
      <c r="I1412" s="492"/>
      <c r="J1412" s="492"/>
      <c r="K1412" s="657"/>
      <c r="L1412" s="618"/>
      <c r="M1412" s="622"/>
      <c r="N1412" s="613"/>
      <c r="O1412" s="1073"/>
      <c r="P1412" s="610"/>
      <c r="Q1412" s="610"/>
      <c r="R1412" s="612">
        <f t="shared" si="378"/>
        <v>0</v>
      </c>
      <c r="S1412" s="613"/>
      <c r="T1412" s="612">
        <f t="shared" si="379"/>
        <v>0</v>
      </c>
      <c r="U1412" s="612">
        <f t="shared" si="380"/>
        <v>0</v>
      </c>
      <c r="V1412" s="613"/>
      <c r="W1412" s="982">
        <f t="shared" si="371"/>
        <v>0</v>
      </c>
      <c r="X1412" s="982">
        <f t="shared" si="372"/>
        <v>0</v>
      </c>
      <c r="Y1412" s="612">
        <f t="shared" si="391"/>
        <v>0</v>
      </c>
      <c r="Z1412" s="620"/>
      <c r="AA1412" s="124"/>
      <c r="AB1412" s="978"/>
      <c r="AC1412" s="1049"/>
      <c r="AD1412" s="71"/>
      <c r="AE1412" s="71"/>
      <c r="AF1412" s="71"/>
      <c r="AG1412" s="59"/>
    </row>
    <row r="1413" ht="13.5" customHeight="1">
      <c r="A1413" s="604" t="b">
        <v>0</v>
      </c>
      <c r="B1413" s="475"/>
      <c r="C1413" s="475"/>
      <c r="D1413" s="492"/>
      <c r="E1413" s="492"/>
      <c r="F1413" s="606"/>
      <c r="G1413" s="1072"/>
      <c r="H1413" s="617"/>
      <c r="I1413" s="492"/>
      <c r="J1413" s="492"/>
      <c r="K1413" s="657"/>
      <c r="L1413" s="618"/>
      <c r="M1413" s="622"/>
      <c r="N1413" s="613"/>
      <c r="O1413" s="1073"/>
      <c r="P1413" s="610"/>
      <c r="Q1413" s="610"/>
      <c r="R1413" s="612">
        <f t="shared" si="378"/>
        <v>0</v>
      </c>
      <c r="S1413" s="613"/>
      <c r="T1413" s="612">
        <f t="shared" si="379"/>
        <v>0</v>
      </c>
      <c r="U1413" s="612">
        <f t="shared" si="380"/>
        <v>0</v>
      </c>
      <c r="V1413" s="613"/>
      <c r="W1413" s="982">
        <f t="shared" si="371"/>
        <v>0</v>
      </c>
      <c r="X1413" s="982">
        <f t="shared" si="372"/>
        <v>0</v>
      </c>
      <c r="Y1413" s="612">
        <f t="shared" si="391"/>
        <v>0</v>
      </c>
      <c r="Z1413" s="620"/>
      <c r="AA1413" s="124"/>
      <c r="AB1413" s="978"/>
      <c r="AC1413" s="1049"/>
      <c r="AD1413" s="71"/>
      <c r="AE1413" s="71"/>
      <c r="AF1413" s="71"/>
      <c r="AG1413" s="59"/>
    </row>
    <row r="1414" ht="13.5" customHeight="1">
      <c r="A1414" s="604" t="b">
        <v>0</v>
      </c>
      <c r="B1414" s="475"/>
      <c r="C1414" s="475"/>
      <c r="D1414" s="492"/>
      <c r="E1414" s="492"/>
      <c r="F1414" s="606"/>
      <c r="G1414" s="1072"/>
      <c r="H1414" s="617"/>
      <c r="I1414" s="492"/>
      <c r="J1414" s="492"/>
      <c r="K1414" s="657"/>
      <c r="L1414" s="618"/>
      <c r="M1414" s="622"/>
      <c r="N1414" s="613"/>
      <c r="O1414" s="1073"/>
      <c r="P1414" s="610"/>
      <c r="Q1414" s="610"/>
      <c r="R1414" s="612">
        <f t="shared" si="378"/>
        <v>0</v>
      </c>
      <c r="S1414" s="613"/>
      <c r="T1414" s="612">
        <f t="shared" si="379"/>
        <v>0</v>
      </c>
      <c r="U1414" s="612">
        <f t="shared" si="380"/>
        <v>0</v>
      </c>
      <c r="V1414" s="613"/>
      <c r="W1414" s="982">
        <f t="shared" si="371"/>
        <v>0</v>
      </c>
      <c r="X1414" s="982">
        <f t="shared" si="372"/>
        <v>0</v>
      </c>
      <c r="Y1414" s="612">
        <f t="shared" si="391"/>
        <v>0</v>
      </c>
      <c r="Z1414" s="620"/>
      <c r="AA1414" s="124"/>
      <c r="AB1414" s="978"/>
      <c r="AC1414" s="1049"/>
      <c r="AD1414" s="71"/>
      <c r="AE1414" s="71"/>
      <c r="AF1414" s="71"/>
      <c r="AG1414" s="59"/>
    </row>
    <row r="1415" ht="13.5" customHeight="1">
      <c r="A1415" s="604" t="b">
        <v>0</v>
      </c>
      <c r="B1415" s="475"/>
      <c r="C1415" s="475"/>
      <c r="D1415" s="492"/>
      <c r="E1415" s="492"/>
      <c r="F1415" s="606"/>
      <c r="G1415" s="1072"/>
      <c r="H1415" s="617"/>
      <c r="I1415" s="492"/>
      <c r="J1415" s="492"/>
      <c r="K1415" s="657"/>
      <c r="L1415" s="618"/>
      <c r="M1415" s="622"/>
      <c r="N1415" s="613"/>
      <c r="O1415" s="1073"/>
      <c r="P1415" s="610"/>
      <c r="Q1415" s="610"/>
      <c r="R1415" s="612">
        <f t="shared" si="378"/>
        <v>0</v>
      </c>
      <c r="S1415" s="613"/>
      <c r="T1415" s="612">
        <f t="shared" si="379"/>
        <v>0</v>
      </c>
      <c r="U1415" s="612">
        <f t="shared" si="380"/>
        <v>0</v>
      </c>
      <c r="V1415" s="613"/>
      <c r="W1415" s="982">
        <f t="shared" si="371"/>
        <v>0</v>
      </c>
      <c r="X1415" s="982">
        <f t="shared" si="372"/>
        <v>0</v>
      </c>
      <c r="Y1415" s="612">
        <f t="shared" si="391"/>
        <v>0</v>
      </c>
      <c r="Z1415" s="620"/>
      <c r="AA1415" s="124"/>
      <c r="AB1415" s="978"/>
      <c r="AC1415" s="1049"/>
      <c r="AD1415" s="71"/>
      <c r="AE1415" s="71"/>
      <c r="AF1415" s="71"/>
      <c r="AG1415" s="59"/>
    </row>
    <row r="1416" ht="13.5" customHeight="1">
      <c r="A1416" s="604" t="b">
        <v>0</v>
      </c>
      <c r="B1416" s="475"/>
      <c r="C1416" s="475"/>
      <c r="D1416" s="492"/>
      <c r="E1416" s="492"/>
      <c r="F1416" s="606"/>
      <c r="G1416" s="1072"/>
      <c r="H1416" s="617"/>
      <c r="I1416" s="492"/>
      <c r="J1416" s="492"/>
      <c r="K1416" s="657"/>
      <c r="L1416" s="618"/>
      <c r="M1416" s="622"/>
      <c r="N1416" s="613"/>
      <c r="O1416" s="1073"/>
      <c r="P1416" s="610"/>
      <c r="Q1416" s="610"/>
      <c r="R1416" s="612">
        <f t="shared" si="378"/>
        <v>0</v>
      </c>
      <c r="S1416" s="613"/>
      <c r="T1416" s="612">
        <f t="shared" si="379"/>
        <v>0</v>
      </c>
      <c r="U1416" s="612">
        <f t="shared" si="380"/>
        <v>0</v>
      </c>
      <c r="V1416" s="613"/>
      <c r="W1416" s="982">
        <f t="shared" si="371"/>
        <v>0</v>
      </c>
      <c r="X1416" s="982">
        <f t="shared" si="372"/>
        <v>0</v>
      </c>
      <c r="Y1416" s="612">
        <f t="shared" si="391"/>
        <v>0</v>
      </c>
      <c r="Z1416" s="620"/>
      <c r="AA1416" s="124"/>
      <c r="AB1416" s="978"/>
      <c r="AC1416" s="1049"/>
      <c r="AD1416" s="71"/>
      <c r="AE1416" s="71"/>
      <c r="AF1416" s="71"/>
      <c r="AG1416" s="59"/>
    </row>
    <row r="1417" ht="13.5" customHeight="1">
      <c r="A1417" s="604" t="b">
        <v>0</v>
      </c>
      <c r="B1417" s="475"/>
      <c r="C1417" s="475"/>
      <c r="D1417" s="492"/>
      <c r="E1417" s="492"/>
      <c r="F1417" s="606"/>
      <c r="G1417" s="1072"/>
      <c r="H1417" s="617"/>
      <c r="I1417" s="492"/>
      <c r="J1417" s="492"/>
      <c r="K1417" s="657"/>
      <c r="L1417" s="618"/>
      <c r="M1417" s="622"/>
      <c r="N1417" s="613"/>
      <c r="O1417" s="1073"/>
      <c r="P1417" s="610"/>
      <c r="Q1417" s="610"/>
      <c r="R1417" s="612">
        <f t="shared" si="378"/>
        <v>0</v>
      </c>
      <c r="S1417" s="613"/>
      <c r="T1417" s="612">
        <f t="shared" si="379"/>
        <v>0</v>
      </c>
      <c r="U1417" s="612">
        <f t="shared" si="380"/>
        <v>0</v>
      </c>
      <c r="V1417" s="613"/>
      <c r="W1417" s="982">
        <f t="shared" si="371"/>
        <v>0</v>
      </c>
      <c r="X1417" s="982">
        <f t="shared" si="372"/>
        <v>0</v>
      </c>
      <c r="Y1417" s="612">
        <f t="shared" si="391"/>
        <v>0</v>
      </c>
      <c r="Z1417" s="620"/>
      <c r="AA1417" s="124"/>
      <c r="AB1417" s="978"/>
      <c r="AC1417" s="1049"/>
      <c r="AD1417" s="71"/>
      <c r="AE1417" s="71"/>
      <c r="AF1417" s="71"/>
      <c r="AG1417" s="59"/>
    </row>
    <row r="1418" ht="13.5" customHeight="1">
      <c r="A1418" s="604" t="b">
        <v>0</v>
      </c>
      <c r="B1418" s="475"/>
      <c r="C1418" s="475"/>
      <c r="D1418" s="492"/>
      <c r="E1418" s="492"/>
      <c r="F1418" s="606"/>
      <c r="G1418" s="1072"/>
      <c r="H1418" s="617"/>
      <c r="I1418" s="492"/>
      <c r="J1418" s="492"/>
      <c r="K1418" s="657"/>
      <c r="L1418" s="618"/>
      <c r="M1418" s="622"/>
      <c r="N1418" s="613"/>
      <c r="O1418" s="1073"/>
      <c r="P1418" s="610"/>
      <c r="Q1418" s="610"/>
      <c r="R1418" s="612">
        <f t="shared" si="378"/>
        <v>0</v>
      </c>
      <c r="S1418" s="613"/>
      <c r="T1418" s="612">
        <f t="shared" si="379"/>
        <v>0</v>
      </c>
      <c r="U1418" s="612">
        <f t="shared" si="380"/>
        <v>0</v>
      </c>
      <c r="V1418" s="613"/>
      <c r="W1418" s="982">
        <f t="shared" si="371"/>
        <v>0</v>
      </c>
      <c r="X1418" s="982">
        <f t="shared" si="372"/>
        <v>0</v>
      </c>
      <c r="Y1418" s="612">
        <f t="shared" si="391"/>
        <v>0</v>
      </c>
      <c r="Z1418" s="620"/>
      <c r="AA1418" s="124"/>
      <c r="AB1418" s="978"/>
      <c r="AC1418" s="1049"/>
      <c r="AD1418" s="71"/>
      <c r="AE1418" s="71"/>
      <c r="AF1418" s="71"/>
      <c r="AG1418" s="59"/>
    </row>
    <row r="1419" ht="13.5" customHeight="1">
      <c r="A1419" s="604" t="b">
        <v>0</v>
      </c>
      <c r="B1419" s="475"/>
      <c r="C1419" s="475"/>
      <c r="D1419" s="492"/>
      <c r="E1419" s="492"/>
      <c r="F1419" s="606"/>
      <c r="G1419" s="1072"/>
      <c r="H1419" s="617"/>
      <c r="I1419" s="492"/>
      <c r="J1419" s="492"/>
      <c r="K1419" s="657"/>
      <c r="L1419" s="618"/>
      <c r="M1419" s="622"/>
      <c r="N1419" s="613"/>
      <c r="O1419" s="1073"/>
      <c r="P1419" s="610"/>
      <c r="Q1419" s="610"/>
      <c r="R1419" s="612">
        <f t="shared" si="378"/>
        <v>0</v>
      </c>
      <c r="S1419" s="613"/>
      <c r="T1419" s="612">
        <f t="shared" si="379"/>
        <v>0</v>
      </c>
      <c r="U1419" s="612">
        <f t="shared" si="380"/>
        <v>0</v>
      </c>
      <c r="V1419" s="613"/>
      <c r="W1419" s="982">
        <f t="shared" si="371"/>
        <v>0</v>
      </c>
      <c r="X1419" s="982">
        <f t="shared" si="372"/>
        <v>0</v>
      </c>
      <c r="Y1419" s="612">
        <f t="shared" si="391"/>
        <v>0</v>
      </c>
      <c r="Z1419" s="620"/>
      <c r="AA1419" s="124"/>
      <c r="AB1419" s="978"/>
      <c r="AC1419" s="1049"/>
      <c r="AD1419" s="71"/>
      <c r="AE1419" s="71"/>
      <c r="AF1419" s="71"/>
      <c r="AG1419" s="59"/>
    </row>
    <row r="1420" ht="13.5" customHeight="1">
      <c r="A1420" s="604" t="b">
        <v>0</v>
      </c>
      <c r="B1420" s="475"/>
      <c r="C1420" s="475"/>
      <c r="D1420" s="492"/>
      <c r="E1420" s="492"/>
      <c r="F1420" s="606"/>
      <c r="G1420" s="1072"/>
      <c r="H1420" s="617"/>
      <c r="I1420" s="492"/>
      <c r="J1420" s="492"/>
      <c r="K1420" s="657"/>
      <c r="L1420" s="618"/>
      <c r="M1420" s="622"/>
      <c r="N1420" s="613"/>
      <c r="O1420" s="1073"/>
      <c r="P1420" s="610"/>
      <c r="Q1420" s="610"/>
      <c r="R1420" s="612">
        <f t="shared" si="378"/>
        <v>0</v>
      </c>
      <c r="S1420" s="613"/>
      <c r="T1420" s="612">
        <f t="shared" si="379"/>
        <v>0</v>
      </c>
      <c r="U1420" s="612">
        <f t="shared" si="380"/>
        <v>0</v>
      </c>
      <c r="V1420" s="613"/>
      <c r="W1420" s="982">
        <f t="shared" si="371"/>
        <v>0</v>
      </c>
      <c r="X1420" s="982">
        <f t="shared" si="372"/>
        <v>0</v>
      </c>
      <c r="Y1420" s="612">
        <f t="shared" si="391"/>
        <v>0</v>
      </c>
      <c r="Z1420" s="620"/>
      <c r="AA1420" s="124"/>
      <c r="AB1420" s="978"/>
      <c r="AC1420" s="1049"/>
      <c r="AD1420" s="71"/>
      <c r="AE1420" s="71"/>
      <c r="AF1420" s="71"/>
      <c r="AG1420" s="59"/>
    </row>
    <row r="1421" ht="13.5" customHeight="1">
      <c r="A1421" s="604" t="b">
        <v>0</v>
      </c>
      <c r="B1421" s="475"/>
      <c r="C1421" s="475"/>
      <c r="D1421" s="492"/>
      <c r="E1421" s="492"/>
      <c r="F1421" s="606"/>
      <c r="G1421" s="1072"/>
      <c r="H1421" s="617"/>
      <c r="I1421" s="492"/>
      <c r="J1421" s="492"/>
      <c r="K1421" s="657"/>
      <c r="L1421" s="618"/>
      <c r="M1421" s="622"/>
      <c r="N1421" s="613"/>
      <c r="O1421" s="1073"/>
      <c r="P1421" s="610"/>
      <c r="Q1421" s="610"/>
      <c r="R1421" s="612">
        <f t="shared" si="378"/>
        <v>0</v>
      </c>
      <c r="S1421" s="613"/>
      <c r="T1421" s="612">
        <f t="shared" si="379"/>
        <v>0</v>
      </c>
      <c r="U1421" s="612">
        <f t="shared" si="380"/>
        <v>0</v>
      </c>
      <c r="V1421" s="613"/>
      <c r="W1421" s="982">
        <f t="shared" si="371"/>
        <v>0</v>
      </c>
      <c r="X1421" s="982">
        <f t="shared" si="372"/>
        <v>0</v>
      </c>
      <c r="Y1421" s="612">
        <f t="shared" si="391"/>
        <v>0</v>
      </c>
      <c r="Z1421" s="620"/>
      <c r="AA1421" s="124"/>
      <c r="AB1421" s="978"/>
      <c r="AC1421" s="1049"/>
      <c r="AD1421" s="71"/>
      <c r="AE1421" s="71"/>
      <c r="AF1421" s="71"/>
      <c r="AG1421" s="59"/>
    </row>
    <row r="1422" ht="13.5" customHeight="1">
      <c r="A1422" s="604" t="b">
        <v>0</v>
      </c>
      <c r="B1422" s="475"/>
      <c r="C1422" s="475"/>
      <c r="D1422" s="492"/>
      <c r="E1422" s="492"/>
      <c r="F1422" s="606"/>
      <c r="G1422" s="1072"/>
      <c r="H1422" s="617"/>
      <c r="I1422" s="492"/>
      <c r="J1422" s="492"/>
      <c r="K1422" s="657"/>
      <c r="L1422" s="618"/>
      <c r="M1422" s="622"/>
      <c r="N1422" s="613"/>
      <c r="O1422" s="1073"/>
      <c r="P1422" s="610"/>
      <c r="Q1422" s="610"/>
      <c r="R1422" s="612">
        <f t="shared" si="378"/>
        <v>0</v>
      </c>
      <c r="S1422" s="613"/>
      <c r="T1422" s="612">
        <f t="shared" si="379"/>
        <v>0</v>
      </c>
      <c r="U1422" s="612">
        <f t="shared" si="380"/>
        <v>0</v>
      </c>
      <c r="V1422" s="613"/>
      <c r="W1422" s="982">
        <f t="shared" si="371"/>
        <v>0</v>
      </c>
      <c r="X1422" s="982">
        <f t="shared" si="372"/>
        <v>0</v>
      </c>
      <c r="Y1422" s="612">
        <f t="shared" si="391"/>
        <v>0</v>
      </c>
      <c r="Z1422" s="620"/>
      <c r="AA1422" s="124"/>
      <c r="AB1422" s="978"/>
      <c r="AC1422" s="1049"/>
      <c r="AD1422" s="71"/>
      <c r="AE1422" s="71"/>
      <c r="AF1422" s="71"/>
      <c r="AG1422" s="59"/>
    </row>
    <row r="1423" ht="13.5" customHeight="1">
      <c r="A1423" s="604" t="b">
        <v>0</v>
      </c>
      <c r="B1423" s="475"/>
      <c r="C1423" s="475"/>
      <c r="D1423" s="492"/>
      <c r="E1423" s="492"/>
      <c r="F1423" s="606"/>
      <c r="G1423" s="1072"/>
      <c r="H1423" s="617"/>
      <c r="I1423" s="492"/>
      <c r="J1423" s="492"/>
      <c r="K1423" s="657"/>
      <c r="L1423" s="618"/>
      <c r="M1423" s="622"/>
      <c r="N1423" s="613"/>
      <c r="O1423" s="1073"/>
      <c r="P1423" s="610"/>
      <c r="Q1423" s="610"/>
      <c r="R1423" s="612">
        <f t="shared" si="378"/>
        <v>0</v>
      </c>
      <c r="S1423" s="613"/>
      <c r="T1423" s="612">
        <f t="shared" si="379"/>
        <v>0</v>
      </c>
      <c r="U1423" s="612">
        <f t="shared" si="380"/>
        <v>0</v>
      </c>
      <c r="V1423" s="613"/>
      <c r="W1423" s="982">
        <f t="shared" si="371"/>
        <v>0</v>
      </c>
      <c r="X1423" s="982">
        <f t="shared" si="372"/>
        <v>0</v>
      </c>
      <c r="Y1423" s="612">
        <f t="shared" si="391"/>
        <v>0</v>
      </c>
      <c r="Z1423" s="620"/>
      <c r="AA1423" s="124"/>
      <c r="AB1423" s="978"/>
      <c r="AC1423" s="1049"/>
      <c r="AD1423" s="71"/>
      <c r="AE1423" s="71"/>
      <c r="AF1423" s="71"/>
      <c r="AG1423" s="59"/>
    </row>
    <row r="1424" ht="13.5" customHeight="1">
      <c r="A1424" s="604" t="b">
        <v>0</v>
      </c>
      <c r="B1424" s="475"/>
      <c r="C1424" s="475"/>
      <c r="D1424" s="492"/>
      <c r="E1424" s="492"/>
      <c r="F1424" s="606"/>
      <c r="G1424" s="1072"/>
      <c r="H1424" s="617"/>
      <c r="I1424" s="492"/>
      <c r="J1424" s="492"/>
      <c r="K1424" s="657"/>
      <c r="L1424" s="618"/>
      <c r="M1424" s="622"/>
      <c r="N1424" s="613"/>
      <c r="O1424" s="1073"/>
      <c r="P1424" s="610"/>
      <c r="Q1424" s="610"/>
      <c r="R1424" s="612">
        <f t="shared" si="378"/>
        <v>0</v>
      </c>
      <c r="S1424" s="613"/>
      <c r="T1424" s="612">
        <f t="shared" si="379"/>
        <v>0</v>
      </c>
      <c r="U1424" s="612">
        <f t="shared" si="380"/>
        <v>0</v>
      </c>
      <c r="V1424" s="613"/>
      <c r="W1424" s="982">
        <f t="shared" si="371"/>
        <v>0</v>
      </c>
      <c r="X1424" s="982">
        <f t="shared" si="372"/>
        <v>0</v>
      </c>
      <c r="Y1424" s="612">
        <f t="shared" si="391"/>
        <v>0</v>
      </c>
      <c r="Z1424" s="620"/>
      <c r="AA1424" s="124"/>
      <c r="AB1424" s="978"/>
      <c r="AC1424" s="1049"/>
      <c r="AD1424" s="71"/>
      <c r="AE1424" s="71"/>
      <c r="AF1424" s="71"/>
      <c r="AG1424" s="59"/>
    </row>
    <row r="1425" ht="13.5" customHeight="1">
      <c r="A1425" s="604" t="b">
        <v>0</v>
      </c>
      <c r="B1425" s="475"/>
      <c r="C1425" s="475"/>
      <c r="D1425" s="492"/>
      <c r="E1425" s="492"/>
      <c r="F1425" s="606"/>
      <c r="G1425" s="1072"/>
      <c r="H1425" s="617"/>
      <c r="I1425" s="492"/>
      <c r="J1425" s="492"/>
      <c r="K1425" s="657"/>
      <c r="L1425" s="618"/>
      <c r="M1425" s="622"/>
      <c r="N1425" s="613"/>
      <c r="O1425" s="1073"/>
      <c r="P1425" s="610"/>
      <c r="Q1425" s="610"/>
      <c r="R1425" s="612">
        <f t="shared" si="378"/>
        <v>0</v>
      </c>
      <c r="S1425" s="613"/>
      <c r="T1425" s="612">
        <f t="shared" si="379"/>
        <v>0</v>
      </c>
      <c r="U1425" s="612">
        <f t="shared" si="380"/>
        <v>0</v>
      </c>
      <c r="V1425" s="613"/>
      <c r="W1425" s="982">
        <f t="shared" si="371"/>
        <v>0</v>
      </c>
      <c r="X1425" s="982">
        <f t="shared" si="372"/>
        <v>0</v>
      </c>
      <c r="Y1425" s="612">
        <f t="shared" si="391"/>
        <v>0</v>
      </c>
      <c r="Z1425" s="620"/>
      <c r="AA1425" s="124"/>
      <c r="AB1425" s="978"/>
      <c r="AC1425" s="1049"/>
      <c r="AD1425" s="71"/>
      <c r="AE1425" s="71"/>
      <c r="AF1425" s="71"/>
      <c r="AG1425" s="59"/>
    </row>
    <row r="1426" ht="13.5" customHeight="1">
      <c r="A1426" s="604" t="b">
        <v>0</v>
      </c>
      <c r="B1426" s="475"/>
      <c r="C1426" s="475"/>
      <c r="D1426" s="492"/>
      <c r="E1426" s="492"/>
      <c r="F1426" s="606"/>
      <c r="G1426" s="1072"/>
      <c r="H1426" s="617"/>
      <c r="I1426" s="492"/>
      <c r="J1426" s="492"/>
      <c r="K1426" s="657"/>
      <c r="L1426" s="618"/>
      <c r="M1426" s="622"/>
      <c r="N1426" s="613"/>
      <c r="O1426" s="1073"/>
      <c r="P1426" s="610"/>
      <c r="Q1426" s="610"/>
      <c r="R1426" s="612">
        <f t="shared" si="378"/>
        <v>0</v>
      </c>
      <c r="S1426" s="613"/>
      <c r="T1426" s="612">
        <f t="shared" si="379"/>
        <v>0</v>
      </c>
      <c r="U1426" s="612">
        <f t="shared" si="380"/>
        <v>0</v>
      </c>
      <c r="V1426" s="613"/>
      <c r="W1426" s="982">
        <f t="shared" si="371"/>
        <v>0</v>
      </c>
      <c r="X1426" s="982">
        <f t="shared" si="372"/>
        <v>0</v>
      </c>
      <c r="Y1426" s="612">
        <f t="shared" si="391"/>
        <v>0</v>
      </c>
      <c r="Z1426" s="620"/>
      <c r="AA1426" s="124"/>
      <c r="AB1426" s="978"/>
      <c r="AC1426" s="1049"/>
      <c r="AD1426" s="71"/>
      <c r="AE1426" s="71"/>
      <c r="AF1426" s="71"/>
      <c r="AG1426" s="59"/>
    </row>
    <row r="1427" ht="13.5" customHeight="1">
      <c r="A1427" s="604" t="b">
        <v>0</v>
      </c>
      <c r="B1427" s="475"/>
      <c r="C1427" s="475"/>
      <c r="D1427" s="492"/>
      <c r="E1427" s="492"/>
      <c r="F1427" s="606"/>
      <c r="G1427" s="1072"/>
      <c r="H1427" s="617"/>
      <c r="I1427" s="492"/>
      <c r="J1427" s="492"/>
      <c r="K1427" s="657"/>
      <c r="L1427" s="618"/>
      <c r="M1427" s="622"/>
      <c r="N1427" s="613"/>
      <c r="O1427" s="1073"/>
      <c r="P1427" s="610"/>
      <c r="Q1427" s="610"/>
      <c r="R1427" s="612">
        <f t="shared" si="378"/>
        <v>0</v>
      </c>
      <c r="S1427" s="613"/>
      <c r="T1427" s="612">
        <f t="shared" si="379"/>
        <v>0</v>
      </c>
      <c r="U1427" s="612">
        <f t="shared" si="380"/>
        <v>0</v>
      </c>
      <c r="V1427" s="613"/>
      <c r="W1427" s="982">
        <f t="shared" si="371"/>
        <v>0</v>
      </c>
      <c r="X1427" s="982">
        <f t="shared" si="372"/>
        <v>0</v>
      </c>
      <c r="Y1427" s="612">
        <f t="shared" si="391"/>
        <v>0</v>
      </c>
      <c r="Z1427" s="620"/>
      <c r="AA1427" s="124"/>
      <c r="AB1427" s="978"/>
      <c r="AC1427" s="1049"/>
      <c r="AD1427" s="71"/>
      <c r="AE1427" s="71"/>
      <c r="AF1427" s="71"/>
      <c r="AG1427" s="59"/>
    </row>
    <row r="1428" ht="13.5" customHeight="1">
      <c r="A1428" s="604" t="b">
        <v>0</v>
      </c>
      <c r="B1428" s="475"/>
      <c r="C1428" s="475"/>
      <c r="D1428" s="492"/>
      <c r="E1428" s="492"/>
      <c r="F1428" s="606"/>
      <c r="G1428" s="1072"/>
      <c r="H1428" s="617"/>
      <c r="I1428" s="492"/>
      <c r="J1428" s="492"/>
      <c r="K1428" s="657"/>
      <c r="L1428" s="618"/>
      <c r="M1428" s="622"/>
      <c r="N1428" s="613"/>
      <c r="O1428" s="1073"/>
      <c r="P1428" s="610"/>
      <c r="Q1428" s="610"/>
      <c r="R1428" s="612">
        <f t="shared" si="378"/>
        <v>0</v>
      </c>
      <c r="S1428" s="613"/>
      <c r="T1428" s="612">
        <f t="shared" si="379"/>
        <v>0</v>
      </c>
      <c r="U1428" s="612">
        <f t="shared" si="380"/>
        <v>0</v>
      </c>
      <c r="V1428" s="613"/>
      <c r="W1428" s="982">
        <f t="shared" si="371"/>
        <v>0</v>
      </c>
      <c r="X1428" s="982">
        <f t="shared" si="372"/>
        <v>0</v>
      </c>
      <c r="Y1428" s="612">
        <f t="shared" si="391"/>
        <v>0</v>
      </c>
      <c r="Z1428" s="620"/>
      <c r="AA1428" s="124"/>
      <c r="AB1428" s="978"/>
      <c r="AC1428" s="1049"/>
      <c r="AD1428" s="71"/>
      <c r="AE1428" s="71"/>
      <c r="AF1428" s="71"/>
      <c r="AG1428" s="59"/>
    </row>
    <row r="1429" ht="13.5" customHeight="1">
      <c r="A1429" s="604" t="b">
        <v>0</v>
      </c>
      <c r="B1429" s="475"/>
      <c r="C1429" s="475"/>
      <c r="D1429" s="492"/>
      <c r="E1429" s="492"/>
      <c r="F1429" s="606"/>
      <c r="G1429" s="1072"/>
      <c r="H1429" s="617"/>
      <c r="I1429" s="492"/>
      <c r="J1429" s="492"/>
      <c r="K1429" s="657"/>
      <c r="L1429" s="618"/>
      <c r="M1429" s="622"/>
      <c r="N1429" s="613"/>
      <c r="O1429" s="1073"/>
      <c r="P1429" s="610"/>
      <c r="Q1429" s="610"/>
      <c r="R1429" s="612">
        <f t="shared" si="378"/>
        <v>0</v>
      </c>
      <c r="S1429" s="613"/>
      <c r="T1429" s="612">
        <f t="shared" si="379"/>
        <v>0</v>
      </c>
      <c r="U1429" s="612">
        <f t="shared" si="380"/>
        <v>0</v>
      </c>
      <c r="V1429" s="613"/>
      <c r="W1429" s="982">
        <f t="shared" si="371"/>
        <v>0</v>
      </c>
      <c r="X1429" s="982">
        <f t="shared" si="372"/>
        <v>0</v>
      </c>
      <c r="Y1429" s="612">
        <f t="shared" si="391"/>
        <v>0</v>
      </c>
      <c r="Z1429" s="620"/>
      <c r="AA1429" s="124"/>
      <c r="AB1429" s="978"/>
      <c r="AC1429" s="1049"/>
      <c r="AD1429" s="71"/>
      <c r="AE1429" s="71"/>
      <c r="AF1429" s="71"/>
      <c r="AG1429" s="59"/>
    </row>
    <row r="1430" ht="13.5" customHeight="1">
      <c r="A1430" s="604" t="b">
        <v>0</v>
      </c>
      <c r="B1430" s="475"/>
      <c r="C1430" s="475"/>
      <c r="D1430" s="492"/>
      <c r="E1430" s="492"/>
      <c r="F1430" s="606"/>
      <c r="G1430" s="1072"/>
      <c r="H1430" s="617"/>
      <c r="I1430" s="492"/>
      <c r="J1430" s="492"/>
      <c r="K1430" s="657"/>
      <c r="L1430" s="618"/>
      <c r="M1430" s="622"/>
      <c r="N1430" s="613"/>
      <c r="O1430" s="1073"/>
      <c r="P1430" s="610"/>
      <c r="Q1430" s="610"/>
      <c r="R1430" s="612">
        <f t="shared" si="378"/>
        <v>0</v>
      </c>
      <c r="S1430" s="613"/>
      <c r="T1430" s="612">
        <f t="shared" si="379"/>
        <v>0</v>
      </c>
      <c r="U1430" s="612">
        <f t="shared" si="380"/>
        <v>0</v>
      </c>
      <c r="V1430" s="613"/>
      <c r="W1430" s="982">
        <f t="shared" si="371"/>
        <v>0</v>
      </c>
      <c r="X1430" s="982">
        <f t="shared" si="372"/>
        <v>0</v>
      </c>
      <c r="Y1430" s="612">
        <f t="shared" si="391"/>
        <v>0</v>
      </c>
      <c r="Z1430" s="620"/>
      <c r="AA1430" s="124"/>
      <c r="AB1430" s="978"/>
      <c r="AC1430" s="1049"/>
      <c r="AD1430" s="71"/>
      <c r="AE1430" s="71"/>
      <c r="AF1430" s="71"/>
      <c r="AG1430" s="59"/>
    </row>
    <row r="1431" ht="13.5" customHeight="1">
      <c r="A1431" s="604" t="b">
        <v>0</v>
      </c>
      <c r="B1431" s="475"/>
      <c r="C1431" s="475"/>
      <c r="D1431" s="492"/>
      <c r="E1431" s="492"/>
      <c r="F1431" s="606"/>
      <c r="G1431" s="1072"/>
      <c r="H1431" s="617"/>
      <c r="I1431" s="492"/>
      <c r="J1431" s="492"/>
      <c r="K1431" s="657"/>
      <c r="L1431" s="618"/>
      <c r="M1431" s="622"/>
      <c r="N1431" s="613"/>
      <c r="O1431" s="1073"/>
      <c r="P1431" s="610"/>
      <c r="Q1431" s="610"/>
      <c r="R1431" s="612">
        <f t="shared" si="378"/>
        <v>0</v>
      </c>
      <c r="S1431" s="613"/>
      <c r="T1431" s="612">
        <f t="shared" si="379"/>
        <v>0</v>
      </c>
      <c r="U1431" s="612">
        <f t="shared" si="380"/>
        <v>0</v>
      </c>
      <c r="V1431" s="613"/>
      <c r="W1431" s="982">
        <f t="shared" si="371"/>
        <v>0</v>
      </c>
      <c r="X1431" s="982">
        <f t="shared" si="372"/>
        <v>0</v>
      </c>
      <c r="Y1431" s="612">
        <f t="shared" si="391"/>
        <v>0</v>
      </c>
      <c r="Z1431" s="620"/>
      <c r="AA1431" s="124"/>
      <c r="AB1431" s="978"/>
      <c r="AC1431" s="1049"/>
      <c r="AD1431" s="71"/>
      <c r="AE1431" s="71"/>
      <c r="AF1431" s="71"/>
      <c r="AG1431" s="59"/>
    </row>
    <row r="1432" ht="13.5" customHeight="1">
      <c r="A1432" s="604" t="b">
        <v>0</v>
      </c>
      <c r="B1432" s="475"/>
      <c r="C1432" s="475"/>
      <c r="D1432" s="492"/>
      <c r="E1432" s="492"/>
      <c r="F1432" s="606"/>
      <c r="G1432" s="1072"/>
      <c r="H1432" s="617"/>
      <c r="I1432" s="492"/>
      <c r="J1432" s="492"/>
      <c r="K1432" s="657"/>
      <c r="L1432" s="618"/>
      <c r="M1432" s="622"/>
      <c r="N1432" s="613"/>
      <c r="O1432" s="1073"/>
      <c r="P1432" s="610"/>
      <c r="Q1432" s="610"/>
      <c r="R1432" s="612">
        <f t="shared" si="378"/>
        <v>0</v>
      </c>
      <c r="S1432" s="613"/>
      <c r="T1432" s="612">
        <f t="shared" si="379"/>
        <v>0</v>
      </c>
      <c r="U1432" s="612">
        <f t="shared" si="380"/>
        <v>0</v>
      </c>
      <c r="V1432" s="613"/>
      <c r="W1432" s="982">
        <f t="shared" si="371"/>
        <v>0</v>
      </c>
      <c r="X1432" s="982">
        <f t="shared" si="372"/>
        <v>0</v>
      </c>
      <c r="Y1432" s="612">
        <f t="shared" si="391"/>
        <v>0</v>
      </c>
      <c r="Z1432" s="620"/>
      <c r="AA1432" s="124"/>
      <c r="AB1432" s="978"/>
      <c r="AC1432" s="1049"/>
      <c r="AD1432" s="71"/>
      <c r="AE1432" s="71"/>
      <c r="AF1432" s="71"/>
      <c r="AG1432" s="59"/>
    </row>
    <row r="1433" ht="13.5" customHeight="1">
      <c r="A1433" s="604" t="b">
        <v>0</v>
      </c>
      <c r="B1433" s="475"/>
      <c r="C1433" s="475"/>
      <c r="D1433" s="492"/>
      <c r="E1433" s="492"/>
      <c r="F1433" s="606"/>
      <c r="G1433" s="1072"/>
      <c r="H1433" s="617"/>
      <c r="I1433" s="492"/>
      <c r="J1433" s="492"/>
      <c r="K1433" s="657"/>
      <c r="L1433" s="618"/>
      <c r="M1433" s="622"/>
      <c r="N1433" s="613"/>
      <c r="O1433" s="1073"/>
      <c r="P1433" s="610"/>
      <c r="Q1433" s="610"/>
      <c r="R1433" s="612">
        <f t="shared" si="378"/>
        <v>0</v>
      </c>
      <c r="S1433" s="613"/>
      <c r="T1433" s="612">
        <f t="shared" si="379"/>
        <v>0</v>
      </c>
      <c r="U1433" s="612">
        <f t="shared" si="380"/>
        <v>0</v>
      </c>
      <c r="V1433" s="613"/>
      <c r="W1433" s="982">
        <f t="shared" si="371"/>
        <v>0</v>
      </c>
      <c r="X1433" s="982">
        <f t="shared" si="372"/>
        <v>0</v>
      </c>
      <c r="Y1433" s="612">
        <f t="shared" si="391"/>
        <v>0</v>
      </c>
      <c r="Z1433" s="620"/>
      <c r="AA1433" s="124"/>
      <c r="AB1433" s="978"/>
      <c r="AC1433" s="1049"/>
      <c r="AD1433" s="71"/>
      <c r="AE1433" s="71"/>
      <c r="AF1433" s="71"/>
      <c r="AG1433" s="59"/>
    </row>
    <row r="1434" ht="13.5" customHeight="1">
      <c r="A1434" s="604" t="b">
        <v>0</v>
      </c>
      <c r="B1434" s="475"/>
      <c r="C1434" s="475"/>
      <c r="D1434" s="492"/>
      <c r="E1434" s="492"/>
      <c r="F1434" s="606"/>
      <c r="G1434" s="1072"/>
      <c r="H1434" s="617"/>
      <c r="I1434" s="492"/>
      <c r="J1434" s="492"/>
      <c r="K1434" s="657"/>
      <c r="L1434" s="618"/>
      <c r="M1434" s="622"/>
      <c r="N1434" s="613"/>
      <c r="O1434" s="1073"/>
      <c r="P1434" s="610"/>
      <c r="Q1434" s="610"/>
      <c r="R1434" s="612">
        <f t="shared" si="378"/>
        <v>0</v>
      </c>
      <c r="S1434" s="613"/>
      <c r="T1434" s="612">
        <f t="shared" si="379"/>
        <v>0</v>
      </c>
      <c r="U1434" s="612">
        <f t="shared" si="380"/>
        <v>0</v>
      </c>
      <c r="V1434" s="613"/>
      <c r="W1434" s="982">
        <f t="shared" si="371"/>
        <v>0</v>
      </c>
      <c r="X1434" s="982">
        <f t="shared" si="372"/>
        <v>0</v>
      </c>
      <c r="Y1434" s="612">
        <f t="shared" si="391"/>
        <v>0</v>
      </c>
      <c r="Z1434" s="620"/>
      <c r="AA1434" s="124"/>
      <c r="AB1434" s="978"/>
      <c r="AC1434" s="1049"/>
      <c r="AD1434" s="71"/>
      <c r="AE1434" s="71"/>
      <c r="AF1434" s="71"/>
      <c r="AG1434" s="59"/>
    </row>
    <row r="1435" ht="13.5" customHeight="1">
      <c r="A1435" s="604" t="b">
        <v>0</v>
      </c>
      <c r="B1435" s="475"/>
      <c r="C1435" s="475"/>
      <c r="D1435" s="492"/>
      <c r="E1435" s="492"/>
      <c r="F1435" s="606"/>
      <c r="G1435" s="1072"/>
      <c r="H1435" s="617"/>
      <c r="I1435" s="492"/>
      <c r="J1435" s="492"/>
      <c r="K1435" s="657"/>
      <c r="L1435" s="618"/>
      <c r="M1435" s="622"/>
      <c r="N1435" s="613"/>
      <c r="O1435" s="1073"/>
      <c r="P1435" s="610"/>
      <c r="Q1435" s="610"/>
      <c r="R1435" s="612">
        <f t="shared" si="378"/>
        <v>0</v>
      </c>
      <c r="S1435" s="613"/>
      <c r="T1435" s="612">
        <f t="shared" si="379"/>
        <v>0</v>
      </c>
      <c r="U1435" s="612">
        <f t="shared" si="380"/>
        <v>0</v>
      </c>
      <c r="V1435" s="613"/>
      <c r="W1435" s="982">
        <f t="shared" si="371"/>
        <v>0</v>
      </c>
      <c r="X1435" s="982">
        <f t="shared" si="372"/>
        <v>0</v>
      </c>
      <c r="Y1435" s="612">
        <f t="shared" si="391"/>
        <v>0</v>
      </c>
      <c r="Z1435" s="620"/>
      <c r="AA1435" s="124"/>
      <c r="AB1435" s="978"/>
      <c r="AC1435" s="1049"/>
      <c r="AD1435" s="71"/>
      <c r="AE1435" s="71"/>
      <c r="AF1435" s="71"/>
      <c r="AG1435" s="59"/>
    </row>
    <row r="1436" ht="13.5" customHeight="1">
      <c r="A1436" s="604" t="b">
        <v>0</v>
      </c>
      <c r="B1436" s="475"/>
      <c r="C1436" s="475"/>
      <c r="D1436" s="492"/>
      <c r="E1436" s="492"/>
      <c r="F1436" s="606"/>
      <c r="G1436" s="1072"/>
      <c r="H1436" s="617"/>
      <c r="I1436" s="492"/>
      <c r="J1436" s="492"/>
      <c r="K1436" s="657"/>
      <c r="L1436" s="618"/>
      <c r="M1436" s="622"/>
      <c r="N1436" s="613"/>
      <c r="O1436" s="1073"/>
      <c r="P1436" s="610"/>
      <c r="Q1436" s="610"/>
      <c r="R1436" s="612">
        <f t="shared" si="378"/>
        <v>0</v>
      </c>
      <c r="S1436" s="613"/>
      <c r="T1436" s="612">
        <f t="shared" si="379"/>
        <v>0</v>
      </c>
      <c r="U1436" s="612">
        <f t="shared" si="380"/>
        <v>0</v>
      </c>
      <c r="V1436" s="613"/>
      <c r="W1436" s="982">
        <f t="shared" si="371"/>
        <v>0</v>
      </c>
      <c r="X1436" s="982">
        <f t="shared" si="372"/>
        <v>0</v>
      </c>
      <c r="Y1436" s="612">
        <f t="shared" si="391"/>
        <v>0</v>
      </c>
      <c r="Z1436" s="620"/>
      <c r="AA1436" s="124"/>
      <c r="AB1436" s="978"/>
      <c r="AC1436" s="1049"/>
      <c r="AD1436" s="71"/>
      <c r="AE1436" s="71"/>
      <c r="AF1436" s="71"/>
      <c r="AG1436" s="59"/>
    </row>
    <row r="1437" ht="13.5" customHeight="1">
      <c r="A1437" s="604" t="b">
        <v>0</v>
      </c>
      <c r="B1437" s="475"/>
      <c r="C1437" s="475"/>
      <c r="D1437" s="492"/>
      <c r="E1437" s="492"/>
      <c r="F1437" s="606"/>
      <c r="G1437" s="1072"/>
      <c r="H1437" s="617"/>
      <c r="I1437" s="492"/>
      <c r="J1437" s="492"/>
      <c r="K1437" s="657"/>
      <c r="L1437" s="618"/>
      <c r="M1437" s="622"/>
      <c r="N1437" s="613"/>
      <c r="O1437" s="1073"/>
      <c r="P1437" s="610"/>
      <c r="Q1437" s="610"/>
      <c r="R1437" s="612">
        <f t="shared" si="378"/>
        <v>0</v>
      </c>
      <c r="S1437" s="613"/>
      <c r="T1437" s="612">
        <f t="shared" si="379"/>
        <v>0</v>
      </c>
      <c r="U1437" s="612">
        <f t="shared" si="380"/>
        <v>0</v>
      </c>
      <c r="V1437" s="613"/>
      <c r="W1437" s="982">
        <f t="shared" si="371"/>
        <v>0</v>
      </c>
      <c r="X1437" s="982">
        <f t="shared" si="372"/>
        <v>0</v>
      </c>
      <c r="Y1437" s="612">
        <f t="shared" si="391"/>
        <v>0</v>
      </c>
      <c r="Z1437" s="620"/>
      <c r="AA1437" s="124"/>
      <c r="AB1437" s="978"/>
      <c r="AC1437" s="1049"/>
      <c r="AD1437" s="71"/>
      <c r="AE1437" s="71"/>
      <c r="AF1437" s="71"/>
      <c r="AG1437" s="59"/>
    </row>
    <row r="1438" ht="13.5" customHeight="1">
      <c r="A1438" s="604" t="b">
        <v>0</v>
      </c>
      <c r="B1438" s="475"/>
      <c r="C1438" s="475"/>
      <c r="D1438" s="492"/>
      <c r="E1438" s="492"/>
      <c r="F1438" s="606"/>
      <c r="G1438" s="1072"/>
      <c r="H1438" s="617"/>
      <c r="I1438" s="492"/>
      <c r="J1438" s="492"/>
      <c r="K1438" s="657"/>
      <c r="L1438" s="618"/>
      <c r="M1438" s="622"/>
      <c r="N1438" s="613"/>
      <c r="O1438" s="1073"/>
      <c r="P1438" s="610"/>
      <c r="Q1438" s="610"/>
      <c r="R1438" s="612">
        <f t="shared" si="378"/>
        <v>0</v>
      </c>
      <c r="S1438" s="613"/>
      <c r="T1438" s="612">
        <f t="shared" si="379"/>
        <v>0</v>
      </c>
      <c r="U1438" s="612">
        <f t="shared" si="380"/>
        <v>0</v>
      </c>
      <c r="V1438" s="613"/>
      <c r="W1438" s="982">
        <f t="shared" si="371"/>
        <v>0</v>
      </c>
      <c r="X1438" s="982">
        <f t="shared" si="372"/>
        <v>0</v>
      </c>
      <c r="Y1438" s="612">
        <f t="shared" si="391"/>
        <v>0</v>
      </c>
      <c r="Z1438" s="620"/>
      <c r="AA1438" s="124"/>
      <c r="AB1438" s="978"/>
      <c r="AC1438" s="1049"/>
      <c r="AD1438" s="71"/>
      <c r="AE1438" s="71"/>
      <c r="AF1438" s="71"/>
      <c r="AG1438" s="59"/>
    </row>
    <row r="1439" ht="13.5" customHeight="1">
      <c r="A1439" s="604" t="b">
        <v>0</v>
      </c>
      <c r="B1439" s="475"/>
      <c r="C1439" s="475"/>
      <c r="D1439" s="492"/>
      <c r="E1439" s="492"/>
      <c r="F1439" s="606"/>
      <c r="G1439" s="1072"/>
      <c r="H1439" s="617"/>
      <c r="I1439" s="492"/>
      <c r="J1439" s="492"/>
      <c r="K1439" s="657"/>
      <c r="L1439" s="618"/>
      <c r="M1439" s="622"/>
      <c r="N1439" s="613"/>
      <c r="O1439" s="1073"/>
      <c r="P1439" s="610"/>
      <c r="Q1439" s="610"/>
      <c r="R1439" s="612">
        <f t="shared" si="378"/>
        <v>0</v>
      </c>
      <c r="S1439" s="613"/>
      <c r="T1439" s="612">
        <f t="shared" si="379"/>
        <v>0</v>
      </c>
      <c r="U1439" s="612">
        <f t="shared" si="380"/>
        <v>0</v>
      </c>
      <c r="V1439" s="613"/>
      <c r="W1439" s="982">
        <f t="shared" si="371"/>
        <v>0</v>
      </c>
      <c r="X1439" s="982">
        <f t="shared" si="372"/>
        <v>0</v>
      </c>
      <c r="Y1439" s="612">
        <f t="shared" si="391"/>
        <v>0</v>
      </c>
      <c r="Z1439" s="620"/>
      <c r="AA1439" s="124"/>
      <c r="AB1439" s="978"/>
      <c r="AC1439" s="1049"/>
      <c r="AD1439" s="71"/>
      <c r="AE1439" s="71"/>
      <c r="AF1439" s="71"/>
      <c r="AG1439" s="59"/>
    </row>
    <row r="1440" ht="13.5" customHeight="1">
      <c r="A1440" s="604" t="b">
        <v>0</v>
      </c>
      <c r="B1440" s="475"/>
      <c r="C1440" s="475"/>
      <c r="D1440" s="492"/>
      <c r="E1440" s="492"/>
      <c r="F1440" s="606"/>
      <c r="G1440" s="1072"/>
      <c r="H1440" s="617"/>
      <c r="I1440" s="492"/>
      <c r="J1440" s="492"/>
      <c r="K1440" s="657"/>
      <c r="L1440" s="618"/>
      <c r="M1440" s="622"/>
      <c r="N1440" s="613"/>
      <c r="O1440" s="1073"/>
      <c r="P1440" s="610"/>
      <c r="Q1440" s="610"/>
      <c r="R1440" s="612">
        <f t="shared" si="378"/>
        <v>0</v>
      </c>
      <c r="S1440" s="613"/>
      <c r="T1440" s="612">
        <f t="shared" si="379"/>
        <v>0</v>
      </c>
      <c r="U1440" s="612">
        <f t="shared" si="380"/>
        <v>0</v>
      </c>
      <c r="V1440" s="613"/>
      <c r="W1440" s="982">
        <f t="shared" si="371"/>
        <v>0</v>
      </c>
      <c r="X1440" s="982">
        <f t="shared" si="372"/>
        <v>0</v>
      </c>
      <c r="Y1440" s="612">
        <f t="shared" si="391"/>
        <v>0</v>
      </c>
      <c r="Z1440" s="620"/>
      <c r="AA1440" s="124"/>
      <c r="AB1440" s="978"/>
      <c r="AC1440" s="1049"/>
      <c r="AD1440" s="71"/>
      <c r="AE1440" s="71"/>
      <c r="AF1440" s="71"/>
      <c r="AG1440" s="59"/>
    </row>
    <row r="1441" ht="13.5" customHeight="1">
      <c r="A1441" s="604" t="b">
        <v>0</v>
      </c>
      <c r="B1441" s="475"/>
      <c r="C1441" s="475"/>
      <c r="D1441" s="492"/>
      <c r="E1441" s="492"/>
      <c r="F1441" s="606"/>
      <c r="G1441" s="1072"/>
      <c r="H1441" s="617"/>
      <c r="I1441" s="492"/>
      <c r="J1441" s="492"/>
      <c r="K1441" s="657"/>
      <c r="L1441" s="618"/>
      <c r="M1441" s="622"/>
      <c r="N1441" s="613"/>
      <c r="O1441" s="1073"/>
      <c r="P1441" s="610"/>
      <c r="Q1441" s="610"/>
      <c r="R1441" s="612">
        <f t="shared" si="378"/>
        <v>0</v>
      </c>
      <c r="S1441" s="613"/>
      <c r="T1441" s="612">
        <f t="shared" si="379"/>
        <v>0</v>
      </c>
      <c r="U1441" s="612">
        <f t="shared" si="380"/>
        <v>0</v>
      </c>
      <c r="V1441" s="613"/>
      <c r="W1441" s="982">
        <f t="shared" si="371"/>
        <v>0</v>
      </c>
      <c r="X1441" s="982">
        <f t="shared" si="372"/>
        <v>0</v>
      </c>
      <c r="Y1441" s="612">
        <f t="shared" si="391"/>
        <v>0</v>
      </c>
      <c r="Z1441" s="620"/>
      <c r="AA1441" s="124"/>
      <c r="AB1441" s="978"/>
      <c r="AC1441" s="1049"/>
      <c r="AD1441" s="71"/>
      <c r="AE1441" s="71"/>
      <c r="AF1441" s="71"/>
      <c r="AG1441" s="59"/>
    </row>
    <row r="1442" ht="13.5" customHeight="1">
      <c r="A1442" s="604" t="b">
        <v>0</v>
      </c>
      <c r="B1442" s="475"/>
      <c r="C1442" s="475"/>
      <c r="D1442" s="492"/>
      <c r="E1442" s="492"/>
      <c r="F1442" s="606"/>
      <c r="G1442" s="1072"/>
      <c r="H1442" s="617"/>
      <c r="I1442" s="492"/>
      <c r="J1442" s="492"/>
      <c r="K1442" s="657"/>
      <c r="L1442" s="618"/>
      <c r="M1442" s="622"/>
      <c r="N1442" s="613"/>
      <c r="O1442" s="1073"/>
      <c r="P1442" s="610"/>
      <c r="Q1442" s="610"/>
      <c r="R1442" s="612">
        <f t="shared" si="378"/>
        <v>0</v>
      </c>
      <c r="S1442" s="613"/>
      <c r="T1442" s="612">
        <f t="shared" si="379"/>
        <v>0</v>
      </c>
      <c r="U1442" s="612">
        <f t="shared" si="380"/>
        <v>0</v>
      </c>
      <c r="V1442" s="613"/>
      <c r="W1442" s="982">
        <f t="shared" si="371"/>
        <v>0</v>
      </c>
      <c r="X1442" s="982">
        <f t="shared" si="372"/>
        <v>0</v>
      </c>
      <c r="Y1442" s="612">
        <f t="shared" si="391"/>
        <v>0</v>
      </c>
      <c r="Z1442" s="620"/>
      <c r="AA1442" s="124"/>
      <c r="AB1442" s="978"/>
      <c r="AC1442" s="1049"/>
      <c r="AD1442" s="71"/>
      <c r="AE1442" s="71"/>
      <c r="AF1442" s="71"/>
      <c r="AG1442" s="59"/>
    </row>
    <row r="1443" ht="13.5" customHeight="1">
      <c r="A1443" s="604" t="b">
        <v>0</v>
      </c>
      <c r="B1443" s="475"/>
      <c r="C1443" s="475"/>
      <c r="D1443" s="492"/>
      <c r="E1443" s="492"/>
      <c r="F1443" s="606"/>
      <c r="G1443" s="1072"/>
      <c r="H1443" s="617"/>
      <c r="I1443" s="492"/>
      <c r="J1443" s="492"/>
      <c r="K1443" s="657"/>
      <c r="L1443" s="618"/>
      <c r="M1443" s="622"/>
      <c r="N1443" s="613"/>
      <c r="O1443" s="1073"/>
      <c r="P1443" s="610"/>
      <c r="Q1443" s="610"/>
      <c r="R1443" s="612">
        <f t="shared" si="378"/>
        <v>0</v>
      </c>
      <c r="S1443" s="613"/>
      <c r="T1443" s="612">
        <f t="shared" si="379"/>
        <v>0</v>
      </c>
      <c r="U1443" s="612">
        <f t="shared" si="380"/>
        <v>0</v>
      </c>
      <c r="V1443" s="613"/>
      <c r="W1443" s="982">
        <f t="shared" si="371"/>
        <v>0</v>
      </c>
      <c r="X1443" s="982">
        <f t="shared" si="372"/>
        <v>0</v>
      </c>
      <c r="Y1443" s="612">
        <f t="shared" si="391"/>
        <v>0</v>
      </c>
      <c r="Z1443" s="620"/>
      <c r="AA1443" s="124"/>
      <c r="AB1443" s="978"/>
      <c r="AC1443" s="1049"/>
      <c r="AD1443" s="71"/>
      <c r="AE1443" s="71"/>
      <c r="AF1443" s="71"/>
      <c r="AG1443" s="59"/>
    </row>
    <row r="1444" ht="13.5" customHeight="1">
      <c r="A1444" s="604" t="b">
        <v>0</v>
      </c>
      <c r="B1444" s="475"/>
      <c r="C1444" s="475"/>
      <c r="D1444" s="492"/>
      <c r="E1444" s="492"/>
      <c r="F1444" s="606"/>
      <c r="G1444" s="1072"/>
      <c r="H1444" s="617"/>
      <c r="I1444" s="492"/>
      <c r="J1444" s="492"/>
      <c r="K1444" s="657"/>
      <c r="L1444" s="618"/>
      <c r="M1444" s="622"/>
      <c r="N1444" s="613"/>
      <c r="O1444" s="1073"/>
      <c r="P1444" s="610"/>
      <c r="Q1444" s="610"/>
      <c r="R1444" s="612">
        <f t="shared" si="378"/>
        <v>0</v>
      </c>
      <c r="S1444" s="613"/>
      <c r="T1444" s="612">
        <f t="shared" si="379"/>
        <v>0</v>
      </c>
      <c r="U1444" s="612">
        <f t="shared" si="380"/>
        <v>0</v>
      </c>
      <c r="V1444" s="613"/>
      <c r="W1444" s="982">
        <f t="shared" si="371"/>
        <v>0</v>
      </c>
      <c r="X1444" s="982">
        <f t="shared" si="372"/>
        <v>0</v>
      </c>
      <c r="Y1444" s="612">
        <f t="shared" si="391"/>
        <v>0</v>
      </c>
      <c r="Z1444" s="620"/>
      <c r="AA1444" s="124"/>
      <c r="AB1444" s="978"/>
      <c r="AC1444" s="1049"/>
      <c r="AD1444" s="71"/>
      <c r="AE1444" s="71"/>
      <c r="AF1444" s="71"/>
      <c r="AG1444" s="59"/>
    </row>
    <row r="1445" ht="13.5" customHeight="1">
      <c r="A1445" s="604" t="b">
        <v>0</v>
      </c>
      <c r="B1445" s="475"/>
      <c r="C1445" s="475"/>
      <c r="D1445" s="492"/>
      <c r="E1445" s="492"/>
      <c r="F1445" s="606"/>
      <c r="G1445" s="1072"/>
      <c r="H1445" s="617"/>
      <c r="I1445" s="492"/>
      <c r="J1445" s="492"/>
      <c r="K1445" s="657"/>
      <c r="L1445" s="618"/>
      <c r="M1445" s="622"/>
      <c r="N1445" s="613"/>
      <c r="O1445" s="1073"/>
      <c r="P1445" s="610"/>
      <c r="Q1445" s="610"/>
      <c r="R1445" s="612">
        <f t="shared" si="378"/>
        <v>0</v>
      </c>
      <c r="S1445" s="613"/>
      <c r="T1445" s="612">
        <f t="shared" si="379"/>
        <v>0</v>
      </c>
      <c r="U1445" s="612">
        <f t="shared" si="380"/>
        <v>0</v>
      </c>
      <c r="V1445" s="613"/>
      <c r="W1445" s="982">
        <f t="shared" si="371"/>
        <v>0</v>
      </c>
      <c r="X1445" s="982">
        <f t="shared" si="372"/>
        <v>0</v>
      </c>
      <c r="Y1445" s="612">
        <f t="shared" si="391"/>
        <v>0</v>
      </c>
      <c r="Z1445" s="620"/>
      <c r="AA1445" s="124"/>
      <c r="AB1445" s="978"/>
      <c r="AC1445" s="1049"/>
      <c r="AD1445" s="71"/>
      <c r="AE1445" s="71"/>
      <c r="AF1445" s="71"/>
      <c r="AG1445" s="59"/>
    </row>
    <row r="1446" ht="13.5" customHeight="1">
      <c r="A1446" s="604" t="b">
        <v>0</v>
      </c>
      <c r="B1446" s="475"/>
      <c r="C1446" s="475"/>
      <c r="D1446" s="492"/>
      <c r="E1446" s="492"/>
      <c r="F1446" s="606"/>
      <c r="G1446" s="1072"/>
      <c r="H1446" s="617"/>
      <c r="I1446" s="492"/>
      <c r="J1446" s="492"/>
      <c r="K1446" s="657"/>
      <c r="L1446" s="618"/>
      <c r="M1446" s="622"/>
      <c r="N1446" s="613"/>
      <c r="O1446" s="1073"/>
      <c r="P1446" s="610"/>
      <c r="Q1446" s="610"/>
      <c r="R1446" s="612">
        <f t="shared" si="378"/>
        <v>0</v>
      </c>
      <c r="S1446" s="613"/>
      <c r="T1446" s="612">
        <f t="shared" si="379"/>
        <v>0</v>
      </c>
      <c r="U1446" s="612">
        <f t="shared" si="380"/>
        <v>0</v>
      </c>
      <c r="V1446" s="613"/>
      <c r="W1446" s="982">
        <f t="shared" si="371"/>
        <v>0</v>
      </c>
      <c r="X1446" s="982">
        <f t="shared" si="372"/>
        <v>0</v>
      </c>
      <c r="Y1446" s="612">
        <f t="shared" si="391"/>
        <v>0</v>
      </c>
      <c r="Z1446" s="620"/>
      <c r="AA1446" s="124"/>
      <c r="AB1446" s="978"/>
      <c r="AC1446" s="1049"/>
      <c r="AD1446" s="71"/>
      <c r="AE1446" s="71"/>
      <c r="AF1446" s="71"/>
      <c r="AG1446" s="59"/>
    </row>
    <row r="1447" ht="13.5" customHeight="1">
      <c r="A1447" s="604" t="b">
        <v>0</v>
      </c>
      <c r="B1447" s="475"/>
      <c r="C1447" s="475"/>
      <c r="D1447" s="492"/>
      <c r="E1447" s="492"/>
      <c r="F1447" s="606"/>
      <c r="G1447" s="1072"/>
      <c r="H1447" s="617"/>
      <c r="I1447" s="492"/>
      <c r="J1447" s="492"/>
      <c r="K1447" s="657"/>
      <c r="L1447" s="618"/>
      <c r="M1447" s="622"/>
      <c r="N1447" s="613"/>
      <c r="O1447" s="1073"/>
      <c r="P1447" s="610"/>
      <c r="Q1447" s="610"/>
      <c r="R1447" s="612">
        <f t="shared" si="378"/>
        <v>0</v>
      </c>
      <c r="S1447" s="613"/>
      <c r="T1447" s="612">
        <f t="shared" si="379"/>
        <v>0</v>
      </c>
      <c r="U1447" s="612">
        <f t="shared" si="380"/>
        <v>0</v>
      </c>
      <c r="V1447" s="613"/>
      <c r="W1447" s="982">
        <f t="shared" si="371"/>
        <v>0</v>
      </c>
      <c r="X1447" s="982">
        <f t="shared" si="372"/>
        <v>0</v>
      </c>
      <c r="Y1447" s="612">
        <f t="shared" si="391"/>
        <v>0</v>
      </c>
      <c r="Z1447" s="620"/>
      <c r="AA1447" s="124"/>
      <c r="AB1447" s="978"/>
      <c r="AC1447" s="1049"/>
      <c r="AD1447" s="71"/>
      <c r="AE1447" s="71"/>
      <c r="AF1447" s="71"/>
      <c r="AG1447" s="59"/>
    </row>
    <row r="1448" ht="13.5" customHeight="1">
      <c r="A1448" s="604" t="b">
        <v>0</v>
      </c>
      <c r="B1448" s="475"/>
      <c r="C1448" s="475"/>
      <c r="D1448" s="492"/>
      <c r="E1448" s="492"/>
      <c r="F1448" s="606"/>
      <c r="G1448" s="1072"/>
      <c r="H1448" s="617"/>
      <c r="I1448" s="492"/>
      <c r="J1448" s="492"/>
      <c r="K1448" s="657"/>
      <c r="L1448" s="618"/>
      <c r="M1448" s="622"/>
      <c r="N1448" s="613"/>
      <c r="O1448" s="1073"/>
      <c r="P1448" s="610"/>
      <c r="Q1448" s="610"/>
      <c r="R1448" s="612">
        <f t="shared" si="378"/>
        <v>0</v>
      </c>
      <c r="S1448" s="613"/>
      <c r="T1448" s="612">
        <f t="shared" si="379"/>
        <v>0</v>
      </c>
      <c r="U1448" s="612">
        <f t="shared" si="380"/>
        <v>0</v>
      </c>
      <c r="V1448" s="613"/>
      <c r="W1448" s="982">
        <f t="shared" si="371"/>
        <v>0</v>
      </c>
      <c r="X1448" s="982">
        <f t="shared" si="372"/>
        <v>0</v>
      </c>
      <c r="Y1448" s="612">
        <f t="shared" si="391"/>
        <v>0</v>
      </c>
      <c r="Z1448" s="620"/>
      <c r="AA1448" s="124"/>
      <c r="AB1448" s="978"/>
      <c r="AC1448" s="1049"/>
      <c r="AD1448" s="71"/>
      <c r="AE1448" s="71"/>
      <c r="AF1448" s="71"/>
      <c r="AG1448" s="59"/>
    </row>
    <row r="1449" ht="13.5" customHeight="1">
      <c r="A1449" s="604" t="b">
        <v>0</v>
      </c>
      <c r="B1449" s="475"/>
      <c r="C1449" s="475"/>
      <c r="D1449" s="492"/>
      <c r="E1449" s="492"/>
      <c r="F1449" s="606"/>
      <c r="G1449" s="1072"/>
      <c r="H1449" s="617"/>
      <c r="I1449" s="492"/>
      <c r="J1449" s="492"/>
      <c r="K1449" s="657"/>
      <c r="L1449" s="618"/>
      <c r="M1449" s="622"/>
      <c r="N1449" s="613"/>
      <c r="O1449" s="1073"/>
      <c r="P1449" s="610"/>
      <c r="Q1449" s="610"/>
      <c r="R1449" s="612">
        <f t="shared" si="378"/>
        <v>0</v>
      </c>
      <c r="S1449" s="613"/>
      <c r="T1449" s="612">
        <f t="shared" si="379"/>
        <v>0</v>
      </c>
      <c r="U1449" s="612">
        <f t="shared" si="380"/>
        <v>0</v>
      </c>
      <c r="V1449" s="613"/>
      <c r="W1449" s="982">
        <f t="shared" si="371"/>
        <v>0</v>
      </c>
      <c r="X1449" s="982">
        <f t="shared" si="372"/>
        <v>0</v>
      </c>
      <c r="Y1449" s="612">
        <f t="shared" si="391"/>
        <v>0</v>
      </c>
      <c r="Z1449" s="620"/>
      <c r="AA1449" s="124"/>
      <c r="AB1449" s="978"/>
      <c r="AC1449" s="1049"/>
      <c r="AD1449" s="71"/>
      <c r="AE1449" s="71"/>
      <c r="AF1449" s="71"/>
      <c r="AG1449" s="59"/>
    </row>
    <row r="1450" ht="13.5" customHeight="1">
      <c r="A1450" s="604" t="b">
        <v>0</v>
      </c>
      <c r="B1450" s="475"/>
      <c r="C1450" s="475"/>
      <c r="D1450" s="492"/>
      <c r="E1450" s="492"/>
      <c r="F1450" s="606"/>
      <c r="G1450" s="1072"/>
      <c r="H1450" s="617"/>
      <c r="I1450" s="492"/>
      <c r="J1450" s="492"/>
      <c r="K1450" s="657"/>
      <c r="L1450" s="618"/>
      <c r="M1450" s="622"/>
      <c r="N1450" s="613"/>
      <c r="O1450" s="1073"/>
      <c r="P1450" s="610"/>
      <c r="Q1450" s="610"/>
      <c r="R1450" s="612">
        <f t="shared" si="378"/>
        <v>0</v>
      </c>
      <c r="S1450" s="613"/>
      <c r="T1450" s="612">
        <f t="shared" si="379"/>
        <v>0</v>
      </c>
      <c r="U1450" s="612">
        <f t="shared" si="380"/>
        <v>0</v>
      </c>
      <c r="V1450" s="613"/>
      <c r="W1450" s="982">
        <f t="shared" si="371"/>
        <v>0</v>
      </c>
      <c r="X1450" s="982">
        <f t="shared" si="372"/>
        <v>0</v>
      </c>
      <c r="Y1450" s="612">
        <f t="shared" si="391"/>
        <v>0</v>
      </c>
      <c r="Z1450" s="620"/>
      <c r="AA1450" s="124"/>
      <c r="AB1450" s="978"/>
      <c r="AC1450" s="1049"/>
      <c r="AD1450" s="71"/>
      <c r="AE1450" s="71"/>
      <c r="AF1450" s="71"/>
      <c r="AG1450" s="59"/>
    </row>
    <row r="1451" ht="13.5" customHeight="1">
      <c r="A1451" s="604" t="b">
        <v>0</v>
      </c>
      <c r="B1451" s="475"/>
      <c r="C1451" s="475"/>
      <c r="D1451" s="492"/>
      <c r="E1451" s="492"/>
      <c r="F1451" s="606"/>
      <c r="G1451" s="1072"/>
      <c r="H1451" s="617"/>
      <c r="I1451" s="492"/>
      <c r="J1451" s="492"/>
      <c r="K1451" s="657"/>
      <c r="L1451" s="618"/>
      <c r="M1451" s="622"/>
      <c r="N1451" s="613"/>
      <c r="O1451" s="1073"/>
      <c r="P1451" s="610"/>
      <c r="Q1451" s="610"/>
      <c r="R1451" s="612">
        <f t="shared" si="378"/>
        <v>0</v>
      </c>
      <c r="S1451" s="613"/>
      <c r="T1451" s="612">
        <f t="shared" si="379"/>
        <v>0</v>
      </c>
      <c r="U1451" s="612">
        <f t="shared" si="380"/>
        <v>0</v>
      </c>
      <c r="V1451" s="613"/>
      <c r="W1451" s="982">
        <f t="shared" si="371"/>
        <v>0</v>
      </c>
      <c r="X1451" s="982">
        <f t="shared" si="372"/>
        <v>0</v>
      </c>
      <c r="Y1451" s="612">
        <f t="shared" si="391"/>
        <v>0</v>
      </c>
      <c r="Z1451" s="620"/>
      <c r="AA1451" s="124"/>
      <c r="AB1451" s="978"/>
      <c r="AC1451" s="1049"/>
      <c r="AD1451" s="71"/>
      <c r="AE1451" s="71"/>
      <c r="AF1451" s="71"/>
      <c r="AG1451" s="59"/>
    </row>
    <row r="1452" ht="13.5" customHeight="1">
      <c r="A1452" s="604" t="b">
        <v>0</v>
      </c>
      <c r="B1452" s="475"/>
      <c r="C1452" s="475"/>
      <c r="D1452" s="492"/>
      <c r="E1452" s="492"/>
      <c r="F1452" s="606"/>
      <c r="G1452" s="1072"/>
      <c r="H1452" s="617"/>
      <c r="I1452" s="492"/>
      <c r="J1452" s="492"/>
      <c r="K1452" s="657"/>
      <c r="L1452" s="618"/>
      <c r="M1452" s="622"/>
      <c r="N1452" s="613"/>
      <c r="O1452" s="1073"/>
      <c r="P1452" s="610"/>
      <c r="Q1452" s="610"/>
      <c r="R1452" s="612">
        <f t="shared" si="378"/>
        <v>0</v>
      </c>
      <c r="S1452" s="613"/>
      <c r="T1452" s="612">
        <f t="shared" si="379"/>
        <v>0</v>
      </c>
      <c r="U1452" s="612">
        <f t="shared" si="380"/>
        <v>0</v>
      </c>
      <c r="V1452" s="613"/>
      <c r="W1452" s="982">
        <f t="shared" si="371"/>
        <v>0</v>
      </c>
      <c r="X1452" s="982">
        <f t="shared" si="372"/>
        <v>0</v>
      </c>
      <c r="Y1452" s="612">
        <f t="shared" si="391"/>
        <v>0</v>
      </c>
      <c r="Z1452" s="620"/>
      <c r="AA1452" s="124"/>
      <c r="AB1452" s="978"/>
      <c r="AC1452" s="1049"/>
      <c r="AD1452" s="71"/>
      <c r="AE1452" s="71"/>
      <c r="AF1452" s="71"/>
      <c r="AG1452" s="59"/>
    </row>
    <row r="1453" ht="13.5" customHeight="1">
      <c r="A1453" s="604" t="b">
        <v>0</v>
      </c>
      <c r="B1453" s="475"/>
      <c r="C1453" s="475"/>
      <c r="D1453" s="492"/>
      <c r="E1453" s="492"/>
      <c r="F1453" s="606"/>
      <c r="G1453" s="1072"/>
      <c r="H1453" s="617"/>
      <c r="I1453" s="492"/>
      <c r="J1453" s="492"/>
      <c r="K1453" s="657"/>
      <c r="L1453" s="618"/>
      <c r="M1453" s="622"/>
      <c r="N1453" s="613"/>
      <c r="O1453" s="1073"/>
      <c r="P1453" s="610"/>
      <c r="Q1453" s="610"/>
      <c r="R1453" s="612">
        <f t="shared" si="378"/>
        <v>0</v>
      </c>
      <c r="S1453" s="613"/>
      <c r="T1453" s="612">
        <f t="shared" si="379"/>
        <v>0</v>
      </c>
      <c r="U1453" s="612">
        <f t="shared" si="380"/>
        <v>0</v>
      </c>
      <c r="V1453" s="613"/>
      <c r="W1453" s="982">
        <f t="shared" si="371"/>
        <v>0</v>
      </c>
      <c r="X1453" s="982">
        <f t="shared" si="372"/>
        <v>0</v>
      </c>
      <c r="Y1453" s="612">
        <f t="shared" si="391"/>
        <v>0</v>
      </c>
      <c r="Z1453" s="620"/>
      <c r="AA1453" s="124"/>
      <c r="AB1453" s="978"/>
      <c r="AC1453" s="1049"/>
      <c r="AD1453" s="71"/>
      <c r="AE1453" s="71"/>
      <c r="AF1453" s="71"/>
      <c r="AG1453" s="59"/>
    </row>
    <row r="1454" ht="13.5" customHeight="1">
      <c r="A1454" s="604" t="b">
        <v>0</v>
      </c>
      <c r="B1454" s="475"/>
      <c r="C1454" s="475"/>
      <c r="D1454" s="492"/>
      <c r="E1454" s="492"/>
      <c r="F1454" s="606"/>
      <c r="G1454" s="1072"/>
      <c r="H1454" s="617"/>
      <c r="I1454" s="492"/>
      <c r="J1454" s="492"/>
      <c r="K1454" s="657"/>
      <c r="L1454" s="618"/>
      <c r="M1454" s="622"/>
      <c r="N1454" s="613"/>
      <c r="O1454" s="1073"/>
      <c r="P1454" s="610"/>
      <c r="Q1454" s="610"/>
      <c r="R1454" s="612">
        <f t="shared" si="378"/>
        <v>0</v>
      </c>
      <c r="S1454" s="613"/>
      <c r="T1454" s="612">
        <f t="shared" si="379"/>
        <v>0</v>
      </c>
      <c r="U1454" s="612">
        <f t="shared" si="380"/>
        <v>0</v>
      </c>
      <c r="V1454" s="613"/>
      <c r="W1454" s="982">
        <f t="shared" si="371"/>
        <v>0</v>
      </c>
      <c r="X1454" s="982">
        <f t="shared" si="372"/>
        <v>0</v>
      </c>
      <c r="Y1454" s="612">
        <f t="shared" si="391"/>
        <v>0</v>
      </c>
      <c r="Z1454" s="620"/>
      <c r="AA1454" s="124"/>
      <c r="AB1454" s="978"/>
      <c r="AC1454" s="1049"/>
      <c r="AD1454" s="71"/>
      <c r="AE1454" s="71"/>
      <c r="AF1454" s="71"/>
      <c r="AG1454" s="59"/>
    </row>
    <row r="1455" ht="13.5" customHeight="1">
      <c r="A1455" s="604" t="b">
        <v>0</v>
      </c>
      <c r="B1455" s="475"/>
      <c r="C1455" s="475"/>
      <c r="D1455" s="492"/>
      <c r="E1455" s="492"/>
      <c r="F1455" s="606"/>
      <c r="G1455" s="1072"/>
      <c r="H1455" s="617"/>
      <c r="I1455" s="492"/>
      <c r="J1455" s="492"/>
      <c r="K1455" s="657"/>
      <c r="L1455" s="618"/>
      <c r="M1455" s="622"/>
      <c r="N1455" s="613"/>
      <c r="O1455" s="1073"/>
      <c r="P1455" s="610"/>
      <c r="Q1455" s="610"/>
      <c r="R1455" s="612">
        <f t="shared" si="378"/>
        <v>0</v>
      </c>
      <c r="S1455" s="613"/>
      <c r="T1455" s="612">
        <f t="shared" si="379"/>
        <v>0</v>
      </c>
      <c r="U1455" s="612">
        <f t="shared" si="380"/>
        <v>0</v>
      </c>
      <c r="V1455" s="613"/>
      <c r="W1455" s="982">
        <f t="shared" si="371"/>
        <v>0</v>
      </c>
      <c r="X1455" s="982">
        <f t="shared" si="372"/>
        <v>0</v>
      </c>
      <c r="Y1455" s="612">
        <f t="shared" si="391"/>
        <v>0</v>
      </c>
      <c r="Z1455" s="620"/>
      <c r="AA1455" s="124"/>
      <c r="AB1455" s="978"/>
      <c r="AC1455" s="1049"/>
      <c r="AD1455" s="71"/>
      <c r="AE1455" s="71"/>
      <c r="AF1455" s="71"/>
      <c r="AG1455" s="59"/>
    </row>
    <row r="1456" ht="13.5" customHeight="1">
      <c r="A1456" s="604" t="b">
        <v>0</v>
      </c>
      <c r="B1456" s="475"/>
      <c r="C1456" s="475"/>
      <c r="D1456" s="492"/>
      <c r="E1456" s="492"/>
      <c r="F1456" s="606"/>
      <c r="G1456" s="1072"/>
      <c r="H1456" s="617"/>
      <c r="I1456" s="492"/>
      <c r="J1456" s="492"/>
      <c r="K1456" s="657"/>
      <c r="L1456" s="618"/>
      <c r="M1456" s="622"/>
      <c r="N1456" s="613"/>
      <c r="O1456" s="1073"/>
      <c r="P1456" s="610"/>
      <c r="Q1456" s="610"/>
      <c r="R1456" s="612">
        <f t="shared" si="378"/>
        <v>0</v>
      </c>
      <c r="S1456" s="613"/>
      <c r="T1456" s="612">
        <f t="shared" si="379"/>
        <v>0</v>
      </c>
      <c r="U1456" s="612">
        <f t="shared" si="380"/>
        <v>0</v>
      </c>
      <c r="V1456" s="613"/>
      <c r="W1456" s="982">
        <f t="shared" si="371"/>
        <v>0</v>
      </c>
      <c r="X1456" s="982">
        <f t="shared" si="372"/>
        <v>0</v>
      </c>
      <c r="Y1456" s="612">
        <f t="shared" si="391"/>
        <v>0</v>
      </c>
      <c r="Z1456" s="620"/>
      <c r="AA1456" s="124"/>
      <c r="AB1456" s="978"/>
      <c r="AC1456" s="1049"/>
      <c r="AD1456" s="71"/>
      <c r="AE1456" s="71"/>
      <c r="AF1456" s="71"/>
      <c r="AG1456" s="59"/>
    </row>
    <row r="1457" ht="13.5" customHeight="1">
      <c r="A1457" s="604" t="b">
        <v>0</v>
      </c>
      <c r="B1457" s="475"/>
      <c r="C1457" s="475"/>
      <c r="D1457" s="492"/>
      <c r="E1457" s="492"/>
      <c r="F1457" s="606"/>
      <c r="G1457" s="1072"/>
      <c r="H1457" s="617"/>
      <c r="I1457" s="492"/>
      <c r="J1457" s="492"/>
      <c r="K1457" s="657"/>
      <c r="L1457" s="618"/>
      <c r="M1457" s="622"/>
      <c r="N1457" s="613"/>
      <c r="O1457" s="1073"/>
      <c r="P1457" s="610"/>
      <c r="Q1457" s="610"/>
      <c r="R1457" s="612">
        <f t="shared" si="378"/>
        <v>0</v>
      </c>
      <c r="S1457" s="613"/>
      <c r="T1457" s="612">
        <f t="shared" si="379"/>
        <v>0</v>
      </c>
      <c r="U1457" s="612">
        <f t="shared" si="380"/>
        <v>0</v>
      </c>
      <c r="V1457" s="613"/>
      <c r="W1457" s="982">
        <f t="shared" si="371"/>
        <v>0</v>
      </c>
      <c r="X1457" s="982">
        <f t="shared" si="372"/>
        <v>0</v>
      </c>
      <c r="Y1457" s="612">
        <f t="shared" si="391"/>
        <v>0</v>
      </c>
      <c r="Z1457" s="620"/>
      <c r="AA1457" s="124"/>
      <c r="AB1457" s="978"/>
      <c r="AC1457" s="1049"/>
      <c r="AD1457" s="71"/>
      <c r="AE1457" s="71"/>
      <c r="AF1457" s="71"/>
      <c r="AG1457" s="59"/>
    </row>
    <row r="1458" ht="13.5" customHeight="1">
      <c r="A1458" s="604" t="b">
        <v>0</v>
      </c>
      <c r="B1458" s="475"/>
      <c r="C1458" s="475"/>
      <c r="D1458" s="492"/>
      <c r="E1458" s="492"/>
      <c r="F1458" s="606"/>
      <c r="G1458" s="1072"/>
      <c r="H1458" s="617"/>
      <c r="I1458" s="492"/>
      <c r="J1458" s="492"/>
      <c r="K1458" s="657"/>
      <c r="L1458" s="618"/>
      <c r="M1458" s="622"/>
      <c r="N1458" s="613"/>
      <c r="O1458" s="1073"/>
      <c r="P1458" s="610"/>
      <c r="Q1458" s="610"/>
      <c r="R1458" s="612">
        <f t="shared" si="378"/>
        <v>0</v>
      </c>
      <c r="S1458" s="613"/>
      <c r="T1458" s="612">
        <f t="shared" si="379"/>
        <v>0</v>
      </c>
      <c r="U1458" s="612">
        <f t="shared" si="380"/>
        <v>0</v>
      </c>
      <c r="V1458" s="613"/>
      <c r="W1458" s="982">
        <f t="shared" si="371"/>
        <v>0</v>
      </c>
      <c r="X1458" s="982">
        <f t="shared" si="372"/>
        <v>0</v>
      </c>
      <c r="Y1458" s="612">
        <f t="shared" si="391"/>
        <v>0</v>
      </c>
      <c r="Z1458" s="620"/>
      <c r="AA1458" s="124"/>
      <c r="AB1458" s="978"/>
      <c r="AC1458" s="1049"/>
      <c r="AD1458" s="71"/>
      <c r="AE1458" s="71"/>
      <c r="AF1458" s="71"/>
      <c r="AG1458" s="59"/>
    </row>
    <row r="1459" ht="13.5" customHeight="1">
      <c r="A1459" s="604" t="b">
        <v>0</v>
      </c>
      <c r="B1459" s="475"/>
      <c r="C1459" s="475"/>
      <c r="D1459" s="492"/>
      <c r="E1459" s="492"/>
      <c r="F1459" s="606"/>
      <c r="G1459" s="1072"/>
      <c r="H1459" s="617"/>
      <c r="I1459" s="492"/>
      <c r="J1459" s="492"/>
      <c r="K1459" s="657"/>
      <c r="L1459" s="618"/>
      <c r="M1459" s="622"/>
      <c r="N1459" s="613"/>
      <c r="O1459" s="1073"/>
      <c r="P1459" s="610"/>
      <c r="Q1459" s="610"/>
      <c r="R1459" s="612">
        <f t="shared" si="378"/>
        <v>0</v>
      </c>
      <c r="S1459" s="613"/>
      <c r="T1459" s="612">
        <f t="shared" si="379"/>
        <v>0</v>
      </c>
      <c r="U1459" s="612">
        <f t="shared" si="380"/>
        <v>0</v>
      </c>
      <c r="V1459" s="613"/>
      <c r="W1459" s="982">
        <f t="shared" si="371"/>
        <v>0</v>
      </c>
      <c r="X1459" s="982">
        <f t="shared" si="372"/>
        <v>0</v>
      </c>
      <c r="Y1459" s="612">
        <f t="shared" si="391"/>
        <v>0</v>
      </c>
      <c r="Z1459" s="620"/>
      <c r="AA1459" s="124"/>
      <c r="AB1459" s="978"/>
      <c r="AC1459" s="1049"/>
      <c r="AD1459" s="71"/>
      <c r="AE1459" s="71"/>
      <c r="AF1459" s="71"/>
      <c r="AG1459" s="59"/>
    </row>
    <row r="1460" ht="13.5" customHeight="1">
      <c r="A1460" s="604" t="b">
        <v>0</v>
      </c>
      <c r="B1460" s="475"/>
      <c r="C1460" s="475"/>
      <c r="D1460" s="492"/>
      <c r="E1460" s="492"/>
      <c r="F1460" s="606"/>
      <c r="G1460" s="1072"/>
      <c r="H1460" s="617"/>
      <c r="I1460" s="492"/>
      <c r="J1460" s="492"/>
      <c r="K1460" s="657"/>
      <c r="L1460" s="618"/>
      <c r="M1460" s="622"/>
      <c r="N1460" s="613"/>
      <c r="O1460" s="1073"/>
      <c r="P1460" s="610"/>
      <c r="Q1460" s="610"/>
      <c r="R1460" s="612">
        <f t="shared" si="378"/>
        <v>0</v>
      </c>
      <c r="S1460" s="613"/>
      <c r="T1460" s="612">
        <f t="shared" si="379"/>
        <v>0</v>
      </c>
      <c r="U1460" s="612">
        <f t="shared" si="380"/>
        <v>0</v>
      </c>
      <c r="V1460" s="613"/>
      <c r="W1460" s="982">
        <f t="shared" si="371"/>
        <v>0</v>
      </c>
      <c r="X1460" s="982">
        <f t="shared" si="372"/>
        <v>0</v>
      </c>
      <c r="Y1460" s="612">
        <f t="shared" si="391"/>
        <v>0</v>
      </c>
      <c r="Z1460" s="620"/>
      <c r="AA1460" s="124"/>
      <c r="AB1460" s="978"/>
      <c r="AC1460" s="1049"/>
      <c r="AD1460" s="71"/>
      <c r="AE1460" s="71"/>
      <c r="AF1460" s="71"/>
      <c r="AG1460" s="59"/>
    </row>
    <row r="1461" ht="13.5" customHeight="1">
      <c r="A1461" s="604" t="b">
        <v>0</v>
      </c>
      <c r="B1461" s="475"/>
      <c r="C1461" s="475"/>
      <c r="D1461" s="492"/>
      <c r="E1461" s="492"/>
      <c r="F1461" s="606"/>
      <c r="G1461" s="1072"/>
      <c r="H1461" s="617"/>
      <c r="I1461" s="492"/>
      <c r="J1461" s="492"/>
      <c r="K1461" s="657"/>
      <c r="L1461" s="618"/>
      <c r="M1461" s="622"/>
      <c r="N1461" s="613"/>
      <c r="O1461" s="1073"/>
      <c r="P1461" s="610"/>
      <c r="Q1461" s="610"/>
      <c r="R1461" s="612">
        <f t="shared" si="378"/>
        <v>0</v>
      </c>
      <c r="S1461" s="613"/>
      <c r="T1461" s="612">
        <f t="shared" si="379"/>
        <v>0</v>
      </c>
      <c r="U1461" s="612">
        <f t="shared" si="380"/>
        <v>0</v>
      </c>
      <c r="V1461" s="613"/>
      <c r="W1461" s="982">
        <f t="shared" si="371"/>
        <v>0</v>
      </c>
      <c r="X1461" s="982">
        <f t="shared" si="372"/>
        <v>0</v>
      </c>
      <c r="Y1461" s="612">
        <f t="shared" si="391"/>
        <v>0</v>
      </c>
      <c r="Z1461" s="620"/>
      <c r="AA1461" s="124"/>
      <c r="AB1461" s="978"/>
      <c r="AC1461" s="1049"/>
      <c r="AD1461" s="71"/>
      <c r="AE1461" s="71"/>
      <c r="AF1461" s="71"/>
      <c r="AG1461" s="59"/>
    </row>
    <row r="1462" ht="13.5" customHeight="1">
      <c r="A1462" s="604" t="b">
        <v>0</v>
      </c>
      <c r="B1462" s="475"/>
      <c r="C1462" s="475"/>
      <c r="D1462" s="492"/>
      <c r="E1462" s="492"/>
      <c r="F1462" s="606"/>
      <c r="G1462" s="1072"/>
      <c r="H1462" s="617"/>
      <c r="I1462" s="492"/>
      <c r="J1462" s="492"/>
      <c r="K1462" s="657"/>
      <c r="L1462" s="618"/>
      <c r="M1462" s="622"/>
      <c r="N1462" s="613"/>
      <c r="O1462" s="1073"/>
      <c r="P1462" s="610"/>
      <c r="Q1462" s="610"/>
      <c r="R1462" s="612">
        <f t="shared" si="378"/>
        <v>0</v>
      </c>
      <c r="S1462" s="613"/>
      <c r="T1462" s="612">
        <f t="shared" si="379"/>
        <v>0</v>
      </c>
      <c r="U1462" s="612">
        <f t="shared" si="380"/>
        <v>0</v>
      </c>
      <c r="V1462" s="613"/>
      <c r="W1462" s="982">
        <f t="shared" si="371"/>
        <v>0</v>
      </c>
      <c r="X1462" s="982">
        <f t="shared" si="372"/>
        <v>0</v>
      </c>
      <c r="Y1462" s="612">
        <f t="shared" si="391"/>
        <v>0</v>
      </c>
      <c r="Z1462" s="620"/>
      <c r="AA1462" s="124"/>
      <c r="AB1462" s="978"/>
      <c r="AC1462" s="1049"/>
      <c r="AD1462" s="71"/>
      <c r="AE1462" s="71"/>
      <c r="AF1462" s="71"/>
      <c r="AG1462" s="59"/>
    </row>
    <row r="1463" ht="13.5" customHeight="1">
      <c r="A1463" s="604" t="b">
        <v>0</v>
      </c>
      <c r="B1463" s="475"/>
      <c r="C1463" s="475"/>
      <c r="D1463" s="492"/>
      <c r="E1463" s="492"/>
      <c r="F1463" s="606"/>
      <c r="G1463" s="1072"/>
      <c r="H1463" s="617"/>
      <c r="I1463" s="492"/>
      <c r="J1463" s="492"/>
      <c r="K1463" s="657"/>
      <c r="L1463" s="618"/>
      <c r="M1463" s="622"/>
      <c r="N1463" s="613"/>
      <c r="O1463" s="1073"/>
      <c r="P1463" s="610"/>
      <c r="Q1463" s="610"/>
      <c r="R1463" s="612">
        <f t="shared" si="378"/>
        <v>0</v>
      </c>
      <c r="S1463" s="613"/>
      <c r="T1463" s="612">
        <f t="shared" si="379"/>
        <v>0</v>
      </c>
      <c r="U1463" s="612">
        <f t="shared" si="380"/>
        <v>0</v>
      </c>
      <c r="V1463" s="613"/>
      <c r="W1463" s="982">
        <f t="shared" si="371"/>
        <v>0</v>
      </c>
      <c r="X1463" s="982">
        <f t="shared" si="372"/>
        <v>0</v>
      </c>
      <c r="Y1463" s="612">
        <f t="shared" si="391"/>
        <v>0</v>
      </c>
      <c r="Z1463" s="620"/>
      <c r="AA1463" s="124"/>
      <c r="AB1463" s="978"/>
      <c r="AC1463" s="1049"/>
      <c r="AD1463" s="71"/>
      <c r="AE1463" s="71"/>
      <c r="AF1463" s="71"/>
      <c r="AG1463" s="59"/>
    </row>
    <row r="1464" ht="13.5" customHeight="1">
      <c r="A1464" s="604" t="b">
        <v>0</v>
      </c>
      <c r="B1464" s="475"/>
      <c r="C1464" s="475"/>
      <c r="D1464" s="492"/>
      <c r="E1464" s="492"/>
      <c r="F1464" s="606"/>
      <c r="G1464" s="1072"/>
      <c r="H1464" s="617"/>
      <c r="I1464" s="492"/>
      <c r="J1464" s="492"/>
      <c r="K1464" s="657"/>
      <c r="L1464" s="618"/>
      <c r="M1464" s="622"/>
      <c r="N1464" s="613"/>
      <c r="O1464" s="1073"/>
      <c r="P1464" s="610"/>
      <c r="Q1464" s="610"/>
      <c r="R1464" s="612">
        <f t="shared" si="378"/>
        <v>0</v>
      </c>
      <c r="S1464" s="613"/>
      <c r="T1464" s="612">
        <f t="shared" si="379"/>
        <v>0</v>
      </c>
      <c r="U1464" s="612">
        <f t="shared" si="380"/>
        <v>0</v>
      </c>
      <c r="V1464" s="613"/>
      <c r="W1464" s="982">
        <f t="shared" si="371"/>
        <v>0</v>
      </c>
      <c r="X1464" s="982">
        <f t="shared" si="372"/>
        <v>0</v>
      </c>
      <c r="Y1464" s="612">
        <f t="shared" si="391"/>
        <v>0</v>
      </c>
      <c r="Z1464" s="620"/>
      <c r="AA1464" s="124"/>
      <c r="AB1464" s="978"/>
      <c r="AC1464" s="1049"/>
      <c r="AD1464" s="71"/>
      <c r="AE1464" s="71"/>
      <c r="AF1464" s="71"/>
      <c r="AG1464" s="59"/>
    </row>
    <row r="1465" ht="13.5" customHeight="1">
      <c r="A1465" s="604" t="b">
        <v>0</v>
      </c>
      <c r="B1465" s="475"/>
      <c r="C1465" s="475"/>
      <c r="D1465" s="492"/>
      <c r="E1465" s="492"/>
      <c r="F1465" s="606"/>
      <c r="G1465" s="1072"/>
      <c r="H1465" s="617"/>
      <c r="I1465" s="492"/>
      <c r="J1465" s="492"/>
      <c r="K1465" s="657"/>
      <c r="L1465" s="618"/>
      <c r="M1465" s="622"/>
      <c r="N1465" s="613"/>
      <c r="O1465" s="1073"/>
      <c r="P1465" s="610"/>
      <c r="Q1465" s="610"/>
      <c r="R1465" s="612">
        <f t="shared" si="378"/>
        <v>0</v>
      </c>
      <c r="S1465" s="613"/>
      <c r="T1465" s="612">
        <f t="shared" si="379"/>
        <v>0</v>
      </c>
      <c r="U1465" s="612">
        <f t="shared" si="380"/>
        <v>0</v>
      </c>
      <c r="V1465" s="613"/>
      <c r="W1465" s="982">
        <f t="shared" si="371"/>
        <v>0</v>
      </c>
      <c r="X1465" s="982">
        <f t="shared" si="372"/>
        <v>0</v>
      </c>
      <c r="Y1465" s="612">
        <f t="shared" si="391"/>
        <v>0</v>
      </c>
      <c r="Z1465" s="620"/>
      <c r="AA1465" s="124"/>
      <c r="AB1465" s="978"/>
      <c r="AC1465" s="1049"/>
      <c r="AD1465" s="71"/>
      <c r="AE1465" s="71"/>
      <c r="AF1465" s="71"/>
      <c r="AG1465" s="59"/>
    </row>
    <row r="1466" ht="13.5" customHeight="1">
      <c r="A1466" s="604" t="b">
        <v>0</v>
      </c>
      <c r="B1466" s="475"/>
      <c r="C1466" s="475"/>
      <c r="D1466" s="492"/>
      <c r="E1466" s="492"/>
      <c r="F1466" s="606"/>
      <c r="G1466" s="1072"/>
      <c r="H1466" s="617"/>
      <c r="I1466" s="492"/>
      <c r="J1466" s="492"/>
      <c r="K1466" s="657"/>
      <c r="L1466" s="618"/>
      <c r="M1466" s="622"/>
      <c r="N1466" s="613"/>
      <c r="O1466" s="1073"/>
      <c r="P1466" s="610"/>
      <c r="Q1466" s="610"/>
      <c r="R1466" s="612">
        <f t="shared" si="378"/>
        <v>0</v>
      </c>
      <c r="S1466" s="613"/>
      <c r="T1466" s="612">
        <f t="shared" si="379"/>
        <v>0</v>
      </c>
      <c r="U1466" s="612">
        <f t="shared" si="380"/>
        <v>0</v>
      </c>
      <c r="V1466" s="613"/>
      <c r="W1466" s="982">
        <f t="shared" si="371"/>
        <v>0</v>
      </c>
      <c r="X1466" s="982">
        <f t="shared" si="372"/>
        <v>0</v>
      </c>
      <c r="Y1466" s="612">
        <f t="shared" si="391"/>
        <v>0</v>
      </c>
      <c r="Z1466" s="620"/>
      <c r="AA1466" s="124"/>
      <c r="AB1466" s="978"/>
      <c r="AC1466" s="1049"/>
      <c r="AD1466" s="71"/>
      <c r="AE1466" s="71"/>
      <c r="AF1466" s="71"/>
      <c r="AG1466" s="59"/>
    </row>
    <row r="1467" ht="13.5" customHeight="1">
      <c r="A1467" s="604" t="b">
        <v>0</v>
      </c>
      <c r="B1467" s="475"/>
      <c r="C1467" s="475"/>
      <c r="D1467" s="492"/>
      <c r="E1467" s="492"/>
      <c r="F1467" s="606"/>
      <c r="G1467" s="1072"/>
      <c r="H1467" s="617"/>
      <c r="I1467" s="492"/>
      <c r="J1467" s="492"/>
      <c r="K1467" s="657"/>
      <c r="L1467" s="618"/>
      <c r="M1467" s="622"/>
      <c r="N1467" s="613"/>
      <c r="O1467" s="1073"/>
      <c r="P1467" s="610"/>
      <c r="Q1467" s="610"/>
      <c r="R1467" s="612">
        <f t="shared" si="378"/>
        <v>0</v>
      </c>
      <c r="S1467" s="613"/>
      <c r="T1467" s="612">
        <f t="shared" si="379"/>
        <v>0</v>
      </c>
      <c r="U1467" s="612">
        <f t="shared" si="380"/>
        <v>0</v>
      </c>
      <c r="V1467" s="613"/>
      <c r="W1467" s="982">
        <f t="shared" si="371"/>
        <v>0</v>
      </c>
      <c r="X1467" s="982">
        <f t="shared" si="372"/>
        <v>0</v>
      </c>
      <c r="Y1467" s="612">
        <f t="shared" si="391"/>
        <v>0</v>
      </c>
      <c r="Z1467" s="620"/>
      <c r="AA1467" s="124"/>
      <c r="AB1467" s="978"/>
      <c r="AC1467" s="1049"/>
      <c r="AD1467" s="71"/>
      <c r="AE1467" s="71"/>
      <c r="AF1467" s="71"/>
      <c r="AG1467" s="59"/>
    </row>
    <row r="1468" ht="13.5" customHeight="1">
      <c r="A1468" s="604" t="b">
        <v>0</v>
      </c>
      <c r="B1468" s="475"/>
      <c r="C1468" s="475"/>
      <c r="D1468" s="492"/>
      <c r="E1468" s="492"/>
      <c r="F1468" s="606"/>
      <c r="G1468" s="1072"/>
      <c r="H1468" s="617"/>
      <c r="I1468" s="492"/>
      <c r="J1468" s="492"/>
      <c r="K1468" s="657"/>
      <c r="L1468" s="618"/>
      <c r="M1468" s="622"/>
      <c r="N1468" s="613"/>
      <c r="O1468" s="1073"/>
      <c r="P1468" s="610"/>
      <c r="Q1468" s="610"/>
      <c r="R1468" s="612">
        <f t="shared" si="378"/>
        <v>0</v>
      </c>
      <c r="S1468" s="613"/>
      <c r="T1468" s="612">
        <f t="shared" si="379"/>
        <v>0</v>
      </c>
      <c r="U1468" s="612">
        <f t="shared" si="380"/>
        <v>0</v>
      </c>
      <c r="V1468" s="613"/>
      <c r="W1468" s="982">
        <f t="shared" si="371"/>
        <v>0</v>
      </c>
      <c r="X1468" s="982">
        <f t="shared" si="372"/>
        <v>0</v>
      </c>
      <c r="Y1468" s="612">
        <f t="shared" si="391"/>
        <v>0</v>
      </c>
      <c r="Z1468" s="620"/>
      <c r="AA1468" s="124"/>
      <c r="AB1468" s="978"/>
      <c r="AC1468" s="1049"/>
      <c r="AD1468" s="71"/>
      <c r="AE1468" s="71"/>
      <c r="AF1468" s="71"/>
      <c r="AG1468" s="59"/>
    </row>
    <row r="1469" ht="13.5" customHeight="1">
      <c r="A1469" s="604" t="b">
        <v>0</v>
      </c>
      <c r="B1469" s="475"/>
      <c r="C1469" s="475"/>
      <c r="D1469" s="492"/>
      <c r="E1469" s="492"/>
      <c r="F1469" s="606"/>
      <c r="G1469" s="1072"/>
      <c r="H1469" s="617"/>
      <c r="I1469" s="492"/>
      <c r="J1469" s="492"/>
      <c r="K1469" s="657"/>
      <c r="L1469" s="618"/>
      <c r="M1469" s="622"/>
      <c r="N1469" s="613"/>
      <c r="O1469" s="1073"/>
      <c r="P1469" s="610"/>
      <c r="Q1469" s="610"/>
      <c r="R1469" s="612">
        <f t="shared" si="378"/>
        <v>0</v>
      </c>
      <c r="S1469" s="613"/>
      <c r="T1469" s="612">
        <f t="shared" si="379"/>
        <v>0</v>
      </c>
      <c r="U1469" s="612">
        <f t="shared" si="380"/>
        <v>0</v>
      </c>
      <c r="V1469" s="613"/>
      <c r="W1469" s="982">
        <f t="shared" si="371"/>
        <v>0</v>
      </c>
      <c r="X1469" s="982">
        <f t="shared" si="372"/>
        <v>0</v>
      </c>
      <c r="Y1469" s="612">
        <f t="shared" si="391"/>
        <v>0</v>
      </c>
      <c r="Z1469" s="620"/>
      <c r="AA1469" s="124"/>
      <c r="AB1469" s="978"/>
      <c r="AC1469" s="1049"/>
      <c r="AD1469" s="71"/>
      <c r="AE1469" s="71"/>
      <c r="AF1469" s="71"/>
      <c r="AG1469" s="59"/>
    </row>
    <row r="1470" ht="13.5" customHeight="1">
      <c r="A1470" s="604" t="b">
        <v>0</v>
      </c>
      <c r="B1470" s="475"/>
      <c r="C1470" s="475"/>
      <c r="D1470" s="492"/>
      <c r="E1470" s="492"/>
      <c r="F1470" s="606"/>
      <c r="G1470" s="1072"/>
      <c r="H1470" s="617"/>
      <c r="I1470" s="492"/>
      <c r="J1470" s="492"/>
      <c r="K1470" s="657"/>
      <c r="L1470" s="618"/>
      <c r="M1470" s="622"/>
      <c r="N1470" s="613"/>
      <c r="O1470" s="1073"/>
      <c r="P1470" s="610"/>
      <c r="Q1470" s="610"/>
      <c r="R1470" s="612">
        <f t="shared" si="378"/>
        <v>0</v>
      </c>
      <c r="S1470" s="613"/>
      <c r="T1470" s="612">
        <f t="shared" si="379"/>
        <v>0</v>
      </c>
      <c r="U1470" s="612">
        <f t="shared" si="380"/>
        <v>0</v>
      </c>
      <c r="V1470" s="613"/>
      <c r="W1470" s="982">
        <f t="shared" si="371"/>
        <v>0</v>
      </c>
      <c r="X1470" s="982">
        <f t="shared" si="372"/>
        <v>0</v>
      </c>
      <c r="Y1470" s="612">
        <f t="shared" si="391"/>
        <v>0</v>
      </c>
      <c r="Z1470" s="620"/>
      <c r="AA1470" s="124"/>
      <c r="AB1470" s="978"/>
      <c r="AC1470" s="1049"/>
      <c r="AD1470" s="71"/>
      <c r="AE1470" s="71"/>
      <c r="AF1470" s="71"/>
      <c r="AG1470" s="59"/>
    </row>
    <row r="1471" ht="13.5" customHeight="1">
      <c r="A1471" s="604" t="b">
        <v>0</v>
      </c>
      <c r="B1471" s="475"/>
      <c r="C1471" s="475"/>
      <c r="D1471" s="492"/>
      <c r="E1471" s="492"/>
      <c r="F1471" s="606"/>
      <c r="G1471" s="1072"/>
      <c r="H1471" s="617"/>
      <c r="I1471" s="492"/>
      <c r="J1471" s="492"/>
      <c r="K1471" s="657"/>
      <c r="L1471" s="618"/>
      <c r="M1471" s="622"/>
      <c r="N1471" s="613"/>
      <c r="O1471" s="1073"/>
      <c r="P1471" s="610"/>
      <c r="Q1471" s="610"/>
      <c r="R1471" s="612">
        <f t="shared" si="378"/>
        <v>0</v>
      </c>
      <c r="S1471" s="613"/>
      <c r="T1471" s="612">
        <f t="shared" si="379"/>
        <v>0</v>
      </c>
      <c r="U1471" s="612">
        <f t="shared" si="380"/>
        <v>0</v>
      </c>
      <c r="V1471" s="613"/>
      <c r="W1471" s="982">
        <f t="shared" si="371"/>
        <v>0</v>
      </c>
      <c r="X1471" s="982">
        <f t="shared" si="372"/>
        <v>0</v>
      </c>
      <c r="Y1471" s="612">
        <f t="shared" si="391"/>
        <v>0</v>
      </c>
      <c r="Z1471" s="620"/>
      <c r="AA1471" s="124"/>
      <c r="AB1471" s="978"/>
      <c r="AC1471" s="1049"/>
      <c r="AD1471" s="71"/>
      <c r="AE1471" s="71"/>
      <c r="AF1471" s="71"/>
      <c r="AG1471" s="59"/>
    </row>
    <row r="1472" ht="13.5" customHeight="1">
      <c r="A1472" s="604" t="b">
        <v>0</v>
      </c>
      <c r="B1472" s="475"/>
      <c r="C1472" s="475"/>
      <c r="D1472" s="492"/>
      <c r="E1472" s="492"/>
      <c r="F1472" s="606"/>
      <c r="G1472" s="1072"/>
      <c r="H1472" s="617"/>
      <c r="I1472" s="492"/>
      <c r="J1472" s="492"/>
      <c r="K1472" s="657"/>
      <c r="L1472" s="618"/>
      <c r="M1472" s="622"/>
      <c r="N1472" s="613"/>
      <c r="O1472" s="1073"/>
      <c r="P1472" s="610"/>
      <c r="Q1472" s="610"/>
      <c r="R1472" s="612">
        <f t="shared" si="378"/>
        <v>0</v>
      </c>
      <c r="S1472" s="613"/>
      <c r="T1472" s="612">
        <f t="shared" si="379"/>
        <v>0</v>
      </c>
      <c r="U1472" s="612">
        <f t="shared" si="380"/>
        <v>0</v>
      </c>
      <c r="V1472" s="613"/>
      <c r="W1472" s="982">
        <f t="shared" si="371"/>
        <v>0</v>
      </c>
      <c r="X1472" s="982">
        <f t="shared" si="372"/>
        <v>0</v>
      </c>
      <c r="Y1472" s="612">
        <f t="shared" si="391"/>
        <v>0</v>
      </c>
      <c r="Z1472" s="620"/>
      <c r="AA1472" s="124"/>
      <c r="AB1472" s="978"/>
      <c r="AC1472" s="1049"/>
      <c r="AD1472" s="71"/>
      <c r="AE1472" s="71"/>
      <c r="AF1472" s="71"/>
      <c r="AG1472" s="59"/>
    </row>
    <row r="1473" ht="13.5" customHeight="1">
      <c r="A1473" s="604" t="b">
        <v>0</v>
      </c>
      <c r="B1473" s="475"/>
      <c r="C1473" s="475"/>
      <c r="D1473" s="492"/>
      <c r="E1473" s="492"/>
      <c r="F1473" s="606"/>
      <c r="G1473" s="1072"/>
      <c r="H1473" s="617"/>
      <c r="I1473" s="492"/>
      <c r="J1473" s="492"/>
      <c r="K1473" s="657"/>
      <c r="L1473" s="618"/>
      <c r="M1473" s="622"/>
      <c r="N1473" s="613"/>
      <c r="O1473" s="1073"/>
      <c r="P1473" s="610"/>
      <c r="Q1473" s="610"/>
      <c r="R1473" s="612">
        <f t="shared" si="378"/>
        <v>0</v>
      </c>
      <c r="S1473" s="613"/>
      <c r="T1473" s="612">
        <f t="shared" si="379"/>
        <v>0</v>
      </c>
      <c r="U1473" s="612">
        <f t="shared" si="380"/>
        <v>0</v>
      </c>
      <c r="V1473" s="613"/>
      <c r="W1473" s="982">
        <f t="shared" si="371"/>
        <v>0</v>
      </c>
      <c r="X1473" s="982">
        <f t="shared" si="372"/>
        <v>0</v>
      </c>
      <c r="Y1473" s="612">
        <f t="shared" si="391"/>
        <v>0</v>
      </c>
      <c r="Z1473" s="620"/>
      <c r="AA1473" s="124"/>
      <c r="AB1473" s="978"/>
      <c r="AC1473" s="1049"/>
      <c r="AD1473" s="71"/>
      <c r="AE1473" s="71"/>
      <c r="AF1473" s="71"/>
      <c r="AG1473" s="59"/>
    </row>
    <row r="1474" ht="13.5" customHeight="1">
      <c r="A1474" s="604" t="b">
        <v>0</v>
      </c>
      <c r="B1474" s="475"/>
      <c r="C1474" s="475"/>
      <c r="D1474" s="492"/>
      <c r="E1474" s="492"/>
      <c r="F1474" s="606"/>
      <c r="G1474" s="1072"/>
      <c r="H1474" s="617"/>
      <c r="I1474" s="492"/>
      <c r="J1474" s="492"/>
      <c r="K1474" s="657"/>
      <c r="L1474" s="618"/>
      <c r="M1474" s="622"/>
      <c r="N1474" s="613"/>
      <c r="O1474" s="1073"/>
      <c r="P1474" s="610"/>
      <c r="Q1474" s="610"/>
      <c r="R1474" s="612">
        <f t="shared" si="378"/>
        <v>0</v>
      </c>
      <c r="S1474" s="613"/>
      <c r="T1474" s="612">
        <f t="shared" si="379"/>
        <v>0</v>
      </c>
      <c r="U1474" s="612">
        <f t="shared" si="380"/>
        <v>0</v>
      </c>
      <c r="V1474" s="613"/>
      <c r="W1474" s="982">
        <f t="shared" si="371"/>
        <v>0</v>
      </c>
      <c r="X1474" s="982">
        <f t="shared" si="372"/>
        <v>0</v>
      </c>
      <c r="Y1474" s="612">
        <f t="shared" si="391"/>
        <v>0</v>
      </c>
      <c r="Z1474" s="620"/>
      <c r="AA1474" s="124"/>
      <c r="AB1474" s="978"/>
      <c r="AC1474" s="1049"/>
      <c r="AD1474" s="71"/>
      <c r="AE1474" s="71"/>
      <c r="AF1474" s="71"/>
      <c r="AG1474" s="59"/>
    </row>
    <row r="1475" ht="13.5" customHeight="1">
      <c r="A1475" s="604" t="b">
        <v>0</v>
      </c>
      <c r="B1475" s="475"/>
      <c r="C1475" s="475"/>
      <c r="D1475" s="492"/>
      <c r="E1475" s="492"/>
      <c r="F1475" s="606"/>
      <c r="G1475" s="1072"/>
      <c r="H1475" s="617"/>
      <c r="I1475" s="492"/>
      <c r="J1475" s="492"/>
      <c r="K1475" s="657"/>
      <c r="L1475" s="618"/>
      <c r="M1475" s="622"/>
      <c r="N1475" s="613"/>
      <c r="O1475" s="1073"/>
      <c r="P1475" s="610"/>
      <c r="Q1475" s="610"/>
      <c r="R1475" s="612">
        <f t="shared" si="378"/>
        <v>0</v>
      </c>
      <c r="S1475" s="613"/>
      <c r="T1475" s="612">
        <f t="shared" si="379"/>
        <v>0</v>
      </c>
      <c r="U1475" s="612">
        <f t="shared" si="380"/>
        <v>0</v>
      </c>
      <c r="V1475" s="613"/>
      <c r="W1475" s="982">
        <f t="shared" si="371"/>
        <v>0</v>
      </c>
      <c r="X1475" s="982">
        <f t="shared" si="372"/>
        <v>0</v>
      </c>
      <c r="Y1475" s="612">
        <f t="shared" si="391"/>
        <v>0</v>
      </c>
      <c r="Z1475" s="620"/>
      <c r="AA1475" s="124"/>
      <c r="AB1475" s="978"/>
      <c r="AC1475" s="1049"/>
      <c r="AD1475" s="71"/>
      <c r="AE1475" s="71"/>
      <c r="AF1475" s="71"/>
      <c r="AG1475" s="59"/>
    </row>
    <row r="1476" ht="13.5" customHeight="1">
      <c r="A1476" s="604" t="b">
        <v>0</v>
      </c>
      <c r="B1476" s="475"/>
      <c r="C1476" s="475"/>
      <c r="D1476" s="492"/>
      <c r="E1476" s="492"/>
      <c r="F1476" s="606"/>
      <c r="G1476" s="1072"/>
      <c r="H1476" s="617"/>
      <c r="I1476" s="492"/>
      <c r="J1476" s="492"/>
      <c r="K1476" s="657"/>
      <c r="L1476" s="618"/>
      <c r="M1476" s="622"/>
      <c r="N1476" s="613"/>
      <c r="O1476" s="1073"/>
      <c r="P1476" s="610"/>
      <c r="Q1476" s="610"/>
      <c r="R1476" s="612">
        <f t="shared" si="378"/>
        <v>0</v>
      </c>
      <c r="S1476" s="613"/>
      <c r="T1476" s="612">
        <f t="shared" si="379"/>
        <v>0</v>
      </c>
      <c r="U1476" s="612">
        <f t="shared" si="380"/>
        <v>0</v>
      </c>
      <c r="V1476" s="613"/>
      <c r="W1476" s="982">
        <f t="shared" si="371"/>
        <v>0</v>
      </c>
      <c r="X1476" s="982">
        <f t="shared" si="372"/>
        <v>0</v>
      </c>
      <c r="Y1476" s="612">
        <f t="shared" si="391"/>
        <v>0</v>
      </c>
      <c r="Z1476" s="620"/>
      <c r="AA1476" s="124"/>
      <c r="AB1476" s="978"/>
      <c r="AC1476" s="1049"/>
      <c r="AD1476" s="71"/>
      <c r="AE1476" s="71"/>
      <c r="AF1476" s="71"/>
      <c r="AG1476" s="59"/>
    </row>
    <row r="1477" ht="13.5" customHeight="1">
      <c r="A1477" s="604" t="b">
        <v>0</v>
      </c>
      <c r="B1477" s="475"/>
      <c r="C1477" s="475"/>
      <c r="D1477" s="492"/>
      <c r="E1477" s="492"/>
      <c r="F1477" s="606"/>
      <c r="G1477" s="1072"/>
      <c r="H1477" s="617"/>
      <c r="I1477" s="492"/>
      <c r="J1477" s="492"/>
      <c r="K1477" s="657"/>
      <c r="L1477" s="618"/>
      <c r="M1477" s="622"/>
      <c r="N1477" s="613"/>
      <c r="O1477" s="1073"/>
      <c r="P1477" s="610"/>
      <c r="Q1477" s="610"/>
      <c r="R1477" s="612">
        <f t="shared" si="378"/>
        <v>0</v>
      </c>
      <c r="S1477" s="613"/>
      <c r="T1477" s="612">
        <f t="shared" si="379"/>
        <v>0</v>
      </c>
      <c r="U1477" s="612">
        <f t="shared" si="380"/>
        <v>0</v>
      </c>
      <c r="V1477" s="613"/>
      <c r="W1477" s="982">
        <f t="shared" si="371"/>
        <v>0</v>
      </c>
      <c r="X1477" s="982">
        <f t="shared" si="372"/>
        <v>0</v>
      </c>
      <c r="Y1477" s="612">
        <f t="shared" si="391"/>
        <v>0</v>
      </c>
      <c r="Z1477" s="620"/>
      <c r="AA1477" s="124"/>
      <c r="AB1477" s="978"/>
      <c r="AC1477" s="1049"/>
      <c r="AD1477" s="71"/>
      <c r="AE1477" s="71"/>
      <c r="AF1477" s="71"/>
      <c r="AG1477" s="59"/>
    </row>
    <row r="1478" ht="13.5" customHeight="1">
      <c r="A1478" s="604" t="b">
        <v>0</v>
      </c>
      <c r="B1478" s="475"/>
      <c r="C1478" s="475"/>
      <c r="D1478" s="492"/>
      <c r="E1478" s="492"/>
      <c r="F1478" s="606"/>
      <c r="G1478" s="1072"/>
      <c r="H1478" s="617"/>
      <c r="I1478" s="492"/>
      <c r="J1478" s="492"/>
      <c r="K1478" s="657"/>
      <c r="L1478" s="618"/>
      <c r="M1478" s="622"/>
      <c r="N1478" s="613"/>
      <c r="O1478" s="1073"/>
      <c r="P1478" s="610"/>
      <c r="Q1478" s="610"/>
      <c r="R1478" s="612">
        <f t="shared" si="378"/>
        <v>0</v>
      </c>
      <c r="S1478" s="613"/>
      <c r="T1478" s="612">
        <f t="shared" si="379"/>
        <v>0</v>
      </c>
      <c r="U1478" s="612">
        <f t="shared" si="380"/>
        <v>0</v>
      </c>
      <c r="V1478" s="613"/>
      <c r="W1478" s="982">
        <f t="shared" si="371"/>
        <v>0</v>
      </c>
      <c r="X1478" s="982">
        <f t="shared" si="372"/>
        <v>0</v>
      </c>
      <c r="Y1478" s="612">
        <f t="shared" si="391"/>
        <v>0</v>
      </c>
      <c r="Z1478" s="620"/>
      <c r="AA1478" s="124"/>
      <c r="AB1478" s="978"/>
      <c r="AC1478" s="1049"/>
      <c r="AD1478" s="71"/>
      <c r="AE1478" s="71"/>
      <c r="AF1478" s="71"/>
      <c r="AG1478" s="59"/>
    </row>
    <row r="1479" ht="13.5" customHeight="1">
      <c r="A1479" s="604" t="b">
        <v>0</v>
      </c>
      <c r="B1479" s="475"/>
      <c r="C1479" s="475"/>
      <c r="D1479" s="492"/>
      <c r="E1479" s="492"/>
      <c r="F1479" s="606"/>
      <c r="G1479" s="1072"/>
      <c r="H1479" s="617"/>
      <c r="I1479" s="492"/>
      <c r="J1479" s="492"/>
      <c r="K1479" s="657"/>
      <c r="L1479" s="618"/>
      <c r="M1479" s="622"/>
      <c r="N1479" s="613"/>
      <c r="O1479" s="1073"/>
      <c r="P1479" s="610"/>
      <c r="Q1479" s="610"/>
      <c r="R1479" s="612">
        <f t="shared" si="378"/>
        <v>0</v>
      </c>
      <c r="S1479" s="613"/>
      <c r="T1479" s="612">
        <f t="shared" si="379"/>
        <v>0</v>
      </c>
      <c r="U1479" s="612">
        <f t="shared" si="380"/>
        <v>0</v>
      </c>
      <c r="V1479" s="613"/>
      <c r="W1479" s="982">
        <f t="shared" si="371"/>
        <v>0</v>
      </c>
      <c r="X1479" s="982">
        <f t="shared" si="372"/>
        <v>0</v>
      </c>
      <c r="Y1479" s="612">
        <f t="shared" si="391"/>
        <v>0</v>
      </c>
      <c r="Z1479" s="620"/>
      <c r="AA1479" s="124"/>
      <c r="AB1479" s="978"/>
      <c r="AC1479" s="1049"/>
      <c r="AD1479" s="71"/>
      <c r="AE1479" s="71"/>
      <c r="AF1479" s="71"/>
      <c r="AG1479" s="59"/>
    </row>
    <row r="1480" ht="13.5" customHeight="1">
      <c r="A1480" s="604" t="b">
        <v>0</v>
      </c>
      <c r="B1480" s="475"/>
      <c r="C1480" s="475"/>
      <c r="D1480" s="492"/>
      <c r="E1480" s="492"/>
      <c r="F1480" s="606"/>
      <c r="G1480" s="1072"/>
      <c r="H1480" s="617"/>
      <c r="I1480" s="492"/>
      <c r="J1480" s="492"/>
      <c r="K1480" s="657"/>
      <c r="L1480" s="618"/>
      <c r="M1480" s="622"/>
      <c r="N1480" s="613"/>
      <c r="O1480" s="1073"/>
      <c r="P1480" s="610"/>
      <c r="Q1480" s="610"/>
      <c r="R1480" s="612">
        <f t="shared" si="378"/>
        <v>0</v>
      </c>
      <c r="S1480" s="613"/>
      <c r="T1480" s="612">
        <f t="shared" si="379"/>
        <v>0</v>
      </c>
      <c r="U1480" s="612">
        <f t="shared" si="380"/>
        <v>0</v>
      </c>
      <c r="V1480" s="613"/>
      <c r="W1480" s="982">
        <f t="shared" si="371"/>
        <v>0</v>
      </c>
      <c r="X1480" s="982">
        <f t="shared" si="372"/>
        <v>0</v>
      </c>
      <c r="Y1480" s="612">
        <f t="shared" si="391"/>
        <v>0</v>
      </c>
      <c r="Z1480" s="620"/>
      <c r="AA1480" s="124"/>
      <c r="AB1480" s="978"/>
      <c r="AC1480" s="1049"/>
      <c r="AD1480" s="71"/>
      <c r="AE1480" s="71"/>
      <c r="AF1480" s="71"/>
      <c r="AG1480" s="59"/>
    </row>
    <row r="1481" ht="13.5" customHeight="1">
      <c r="A1481" s="604" t="b">
        <v>0</v>
      </c>
      <c r="B1481" s="475"/>
      <c r="C1481" s="475"/>
      <c r="D1481" s="492"/>
      <c r="E1481" s="492"/>
      <c r="F1481" s="606"/>
      <c r="G1481" s="1072"/>
      <c r="H1481" s="617"/>
      <c r="I1481" s="492"/>
      <c r="J1481" s="492"/>
      <c r="K1481" s="657"/>
      <c r="L1481" s="618"/>
      <c r="M1481" s="622"/>
      <c r="N1481" s="613"/>
      <c r="O1481" s="1073"/>
      <c r="P1481" s="610"/>
      <c r="Q1481" s="610"/>
      <c r="R1481" s="612">
        <f t="shared" si="378"/>
        <v>0</v>
      </c>
      <c r="S1481" s="613"/>
      <c r="T1481" s="612">
        <f t="shared" si="379"/>
        <v>0</v>
      </c>
      <c r="U1481" s="612">
        <f t="shared" si="380"/>
        <v>0</v>
      </c>
      <c r="V1481" s="613"/>
      <c r="W1481" s="982">
        <f t="shared" si="371"/>
        <v>0</v>
      </c>
      <c r="X1481" s="982">
        <f t="shared" si="372"/>
        <v>0</v>
      </c>
      <c r="Y1481" s="612">
        <f t="shared" si="391"/>
        <v>0</v>
      </c>
      <c r="Z1481" s="620"/>
      <c r="AA1481" s="124"/>
      <c r="AB1481" s="978"/>
      <c r="AC1481" s="1049"/>
      <c r="AD1481" s="71"/>
      <c r="AE1481" s="71"/>
      <c r="AF1481" s="71"/>
      <c r="AG1481" s="59"/>
    </row>
    <row r="1482" ht="13.5" customHeight="1">
      <c r="A1482" s="604" t="b">
        <v>0</v>
      </c>
      <c r="B1482" s="475"/>
      <c r="C1482" s="475"/>
      <c r="D1482" s="492"/>
      <c r="E1482" s="492"/>
      <c r="F1482" s="606"/>
      <c r="G1482" s="1072"/>
      <c r="H1482" s="617"/>
      <c r="I1482" s="492"/>
      <c r="J1482" s="492"/>
      <c r="K1482" s="657"/>
      <c r="L1482" s="618"/>
      <c r="M1482" s="622"/>
      <c r="N1482" s="613"/>
      <c r="O1482" s="1073"/>
      <c r="P1482" s="610"/>
      <c r="Q1482" s="610"/>
      <c r="R1482" s="612">
        <f t="shared" si="378"/>
        <v>0</v>
      </c>
      <c r="S1482" s="613"/>
      <c r="T1482" s="612">
        <f t="shared" si="379"/>
        <v>0</v>
      </c>
      <c r="U1482" s="612">
        <f t="shared" si="380"/>
        <v>0</v>
      </c>
      <c r="V1482" s="613"/>
      <c r="W1482" s="982">
        <f t="shared" si="371"/>
        <v>0</v>
      </c>
      <c r="X1482" s="982">
        <f t="shared" si="372"/>
        <v>0</v>
      </c>
      <c r="Y1482" s="612">
        <f t="shared" si="391"/>
        <v>0</v>
      </c>
      <c r="Z1482" s="620"/>
      <c r="AA1482" s="124"/>
      <c r="AB1482" s="978"/>
      <c r="AC1482" s="1049"/>
      <c r="AD1482" s="71"/>
      <c r="AE1482" s="71"/>
      <c r="AF1482" s="71"/>
      <c r="AG1482" s="59"/>
    </row>
    <row r="1483" ht="13.5" customHeight="1">
      <c r="A1483" s="604" t="b">
        <v>0</v>
      </c>
      <c r="B1483" s="475"/>
      <c r="C1483" s="475"/>
      <c r="D1483" s="492"/>
      <c r="E1483" s="492"/>
      <c r="F1483" s="606"/>
      <c r="G1483" s="1072"/>
      <c r="H1483" s="617"/>
      <c r="I1483" s="492"/>
      <c r="J1483" s="492"/>
      <c r="K1483" s="657"/>
      <c r="L1483" s="618"/>
      <c r="M1483" s="622"/>
      <c r="N1483" s="613"/>
      <c r="O1483" s="1073"/>
      <c r="P1483" s="610"/>
      <c r="Q1483" s="610"/>
      <c r="R1483" s="612">
        <f t="shared" si="378"/>
        <v>0</v>
      </c>
      <c r="S1483" s="613"/>
      <c r="T1483" s="612">
        <f t="shared" si="379"/>
        <v>0</v>
      </c>
      <c r="U1483" s="612">
        <f t="shared" si="380"/>
        <v>0</v>
      </c>
      <c r="V1483" s="613"/>
      <c r="W1483" s="982">
        <f t="shared" si="371"/>
        <v>0</v>
      </c>
      <c r="X1483" s="982">
        <f t="shared" si="372"/>
        <v>0</v>
      </c>
      <c r="Y1483" s="612">
        <f t="shared" si="391"/>
        <v>0</v>
      </c>
      <c r="Z1483" s="620"/>
      <c r="AA1483" s="124"/>
      <c r="AB1483" s="978"/>
      <c r="AC1483" s="1049"/>
      <c r="AD1483" s="71"/>
      <c r="AE1483" s="71"/>
      <c r="AF1483" s="71"/>
      <c r="AG1483" s="59"/>
    </row>
    <row r="1484" ht="13.5" customHeight="1">
      <c r="A1484" s="604" t="b">
        <v>0</v>
      </c>
      <c r="B1484" s="475"/>
      <c r="C1484" s="475"/>
      <c r="D1484" s="492"/>
      <c r="E1484" s="492"/>
      <c r="F1484" s="606"/>
      <c r="G1484" s="1072"/>
      <c r="H1484" s="617"/>
      <c r="I1484" s="492"/>
      <c r="J1484" s="492"/>
      <c r="K1484" s="657"/>
      <c r="L1484" s="618"/>
      <c r="M1484" s="622"/>
      <c r="N1484" s="613"/>
      <c r="O1484" s="1073"/>
      <c r="P1484" s="610"/>
      <c r="Q1484" s="610"/>
      <c r="R1484" s="612">
        <f t="shared" si="378"/>
        <v>0</v>
      </c>
      <c r="S1484" s="613"/>
      <c r="T1484" s="612">
        <f t="shared" si="379"/>
        <v>0</v>
      </c>
      <c r="U1484" s="612">
        <f t="shared" si="380"/>
        <v>0</v>
      </c>
      <c r="V1484" s="613"/>
      <c r="W1484" s="982">
        <f t="shared" si="371"/>
        <v>0</v>
      </c>
      <c r="X1484" s="982">
        <f t="shared" si="372"/>
        <v>0</v>
      </c>
      <c r="Y1484" s="612">
        <f t="shared" si="391"/>
        <v>0</v>
      </c>
      <c r="Z1484" s="620"/>
      <c r="AA1484" s="124"/>
      <c r="AB1484" s="978"/>
      <c r="AC1484" s="1049"/>
      <c r="AD1484" s="71"/>
      <c r="AE1484" s="71"/>
      <c r="AF1484" s="71"/>
      <c r="AG1484" s="59"/>
    </row>
    <row r="1485" ht="13.5" customHeight="1">
      <c r="A1485" s="604" t="b">
        <v>0</v>
      </c>
      <c r="B1485" s="475"/>
      <c r="C1485" s="475"/>
      <c r="D1485" s="492"/>
      <c r="E1485" s="492"/>
      <c r="F1485" s="606"/>
      <c r="G1485" s="1072"/>
      <c r="H1485" s="617"/>
      <c r="I1485" s="492"/>
      <c r="J1485" s="492"/>
      <c r="K1485" s="657"/>
      <c r="L1485" s="618"/>
      <c r="M1485" s="622"/>
      <c r="N1485" s="613"/>
      <c r="O1485" s="1073"/>
      <c r="P1485" s="610"/>
      <c r="Q1485" s="610"/>
      <c r="R1485" s="612">
        <f t="shared" si="378"/>
        <v>0</v>
      </c>
      <c r="S1485" s="613"/>
      <c r="T1485" s="612">
        <f t="shared" si="379"/>
        <v>0</v>
      </c>
      <c r="U1485" s="612">
        <f t="shared" si="380"/>
        <v>0</v>
      </c>
      <c r="V1485" s="613"/>
      <c r="W1485" s="982">
        <f t="shared" si="371"/>
        <v>0</v>
      </c>
      <c r="X1485" s="982">
        <f t="shared" si="372"/>
        <v>0</v>
      </c>
      <c r="Y1485" s="612">
        <f t="shared" si="391"/>
        <v>0</v>
      </c>
      <c r="Z1485" s="620"/>
      <c r="AA1485" s="124"/>
      <c r="AB1485" s="978"/>
      <c r="AC1485" s="1049"/>
      <c r="AD1485" s="71"/>
      <c r="AE1485" s="71"/>
      <c r="AF1485" s="71"/>
      <c r="AG1485" s="59"/>
    </row>
    <row r="1486" ht="13.5" customHeight="1">
      <c r="A1486" s="604" t="b">
        <v>0</v>
      </c>
      <c r="B1486" s="475"/>
      <c r="C1486" s="475"/>
      <c r="D1486" s="492"/>
      <c r="E1486" s="492"/>
      <c r="F1486" s="606"/>
      <c r="G1486" s="1072"/>
      <c r="H1486" s="617"/>
      <c r="I1486" s="492"/>
      <c r="J1486" s="492"/>
      <c r="K1486" s="657"/>
      <c r="L1486" s="618"/>
      <c r="M1486" s="622"/>
      <c r="N1486" s="613"/>
      <c r="O1486" s="1073"/>
      <c r="P1486" s="610"/>
      <c r="Q1486" s="610"/>
      <c r="R1486" s="612">
        <f t="shared" si="378"/>
        <v>0</v>
      </c>
      <c r="S1486" s="613"/>
      <c r="T1486" s="612">
        <f t="shared" si="379"/>
        <v>0</v>
      </c>
      <c r="U1486" s="612">
        <f t="shared" si="380"/>
        <v>0</v>
      </c>
      <c r="V1486" s="613"/>
      <c r="W1486" s="982">
        <f t="shared" si="371"/>
        <v>0</v>
      </c>
      <c r="X1486" s="982">
        <f t="shared" si="372"/>
        <v>0</v>
      </c>
      <c r="Y1486" s="612">
        <f t="shared" si="391"/>
        <v>0</v>
      </c>
      <c r="Z1486" s="620"/>
      <c r="AA1486" s="124"/>
      <c r="AB1486" s="978"/>
      <c r="AC1486" s="1049"/>
      <c r="AD1486" s="71"/>
      <c r="AE1486" s="71"/>
      <c r="AF1486" s="71"/>
      <c r="AG1486" s="59"/>
    </row>
    <row r="1487" ht="13.5" customHeight="1">
      <c r="A1487" s="604" t="b">
        <v>0</v>
      </c>
      <c r="B1487" s="475"/>
      <c r="C1487" s="475"/>
      <c r="D1487" s="492"/>
      <c r="E1487" s="492"/>
      <c r="F1487" s="606"/>
      <c r="G1487" s="1072"/>
      <c r="H1487" s="617"/>
      <c r="I1487" s="492"/>
      <c r="J1487" s="492"/>
      <c r="K1487" s="657"/>
      <c r="L1487" s="618"/>
      <c r="M1487" s="622"/>
      <c r="N1487" s="613"/>
      <c r="O1487" s="1073"/>
      <c r="P1487" s="610"/>
      <c r="Q1487" s="610"/>
      <c r="R1487" s="612">
        <f t="shared" si="378"/>
        <v>0</v>
      </c>
      <c r="S1487" s="613"/>
      <c r="T1487" s="612">
        <f t="shared" si="379"/>
        <v>0</v>
      </c>
      <c r="U1487" s="612">
        <f t="shared" si="380"/>
        <v>0</v>
      </c>
      <c r="V1487" s="613"/>
      <c r="W1487" s="982">
        <f t="shared" si="371"/>
        <v>0</v>
      </c>
      <c r="X1487" s="982">
        <f t="shared" si="372"/>
        <v>0</v>
      </c>
      <c r="Y1487" s="612">
        <f t="shared" si="391"/>
        <v>0</v>
      </c>
      <c r="Z1487" s="620"/>
      <c r="AA1487" s="124"/>
      <c r="AB1487" s="978"/>
      <c r="AC1487" s="1049"/>
      <c r="AD1487" s="71"/>
      <c r="AE1487" s="71"/>
      <c r="AF1487" s="71"/>
      <c r="AG1487" s="59"/>
    </row>
    <row r="1488" ht="13.5" customHeight="1">
      <c r="A1488" s="604" t="b">
        <v>0</v>
      </c>
      <c r="B1488" s="475"/>
      <c r="C1488" s="475"/>
      <c r="D1488" s="492"/>
      <c r="E1488" s="492"/>
      <c r="F1488" s="606"/>
      <c r="G1488" s="1072"/>
      <c r="H1488" s="617"/>
      <c r="I1488" s="492"/>
      <c r="J1488" s="492"/>
      <c r="K1488" s="657"/>
      <c r="L1488" s="618"/>
      <c r="M1488" s="622"/>
      <c r="N1488" s="613"/>
      <c r="O1488" s="1073"/>
      <c r="P1488" s="610"/>
      <c r="Q1488" s="610"/>
      <c r="R1488" s="612">
        <f t="shared" si="378"/>
        <v>0</v>
      </c>
      <c r="S1488" s="613"/>
      <c r="T1488" s="612">
        <f t="shared" si="379"/>
        <v>0</v>
      </c>
      <c r="U1488" s="612">
        <f t="shared" si="380"/>
        <v>0</v>
      </c>
      <c r="V1488" s="613"/>
      <c r="W1488" s="982">
        <f t="shared" si="371"/>
        <v>0</v>
      </c>
      <c r="X1488" s="982">
        <f t="shared" si="372"/>
        <v>0</v>
      </c>
      <c r="Y1488" s="612">
        <f t="shared" si="391"/>
        <v>0</v>
      </c>
      <c r="Z1488" s="620"/>
      <c r="AA1488" s="124"/>
      <c r="AB1488" s="978"/>
      <c r="AC1488" s="1049"/>
      <c r="AD1488" s="71"/>
      <c r="AE1488" s="71"/>
      <c r="AF1488" s="71"/>
      <c r="AG1488" s="59"/>
    </row>
    <row r="1489" ht="13.5" customHeight="1">
      <c r="A1489" s="604" t="b">
        <v>0</v>
      </c>
      <c r="B1489" s="475"/>
      <c r="C1489" s="475"/>
      <c r="D1489" s="492"/>
      <c r="E1489" s="492"/>
      <c r="F1489" s="606"/>
      <c r="G1489" s="1072"/>
      <c r="H1489" s="617"/>
      <c r="I1489" s="492"/>
      <c r="J1489" s="492"/>
      <c r="K1489" s="657"/>
      <c r="L1489" s="618"/>
      <c r="M1489" s="622"/>
      <c r="N1489" s="613"/>
      <c r="O1489" s="1073"/>
      <c r="P1489" s="610"/>
      <c r="Q1489" s="610"/>
      <c r="R1489" s="612">
        <f t="shared" si="378"/>
        <v>0</v>
      </c>
      <c r="S1489" s="613"/>
      <c r="T1489" s="612">
        <f t="shared" si="379"/>
        <v>0</v>
      </c>
      <c r="U1489" s="612">
        <f t="shared" si="380"/>
        <v>0</v>
      </c>
      <c r="V1489" s="613"/>
      <c r="W1489" s="982">
        <f t="shared" si="371"/>
        <v>0</v>
      </c>
      <c r="X1489" s="982">
        <f t="shared" si="372"/>
        <v>0</v>
      </c>
      <c r="Y1489" s="612">
        <f t="shared" si="391"/>
        <v>0</v>
      </c>
      <c r="Z1489" s="620"/>
      <c r="AA1489" s="124"/>
      <c r="AB1489" s="978"/>
      <c r="AC1489" s="1049"/>
      <c r="AD1489" s="71"/>
      <c r="AE1489" s="71"/>
      <c r="AF1489" s="71"/>
      <c r="AG1489" s="59"/>
    </row>
    <row r="1490" ht="13.5" customHeight="1">
      <c r="A1490" s="604" t="b">
        <v>0</v>
      </c>
      <c r="B1490" s="475"/>
      <c r="C1490" s="475"/>
      <c r="D1490" s="492"/>
      <c r="E1490" s="492"/>
      <c r="F1490" s="606"/>
      <c r="G1490" s="1072"/>
      <c r="H1490" s="617"/>
      <c r="I1490" s="492"/>
      <c r="J1490" s="492"/>
      <c r="K1490" s="657"/>
      <c r="L1490" s="618"/>
      <c r="M1490" s="622"/>
      <c r="N1490" s="613"/>
      <c r="O1490" s="1073"/>
      <c r="P1490" s="610"/>
      <c r="Q1490" s="610"/>
      <c r="R1490" s="612">
        <f t="shared" si="378"/>
        <v>0</v>
      </c>
      <c r="S1490" s="613"/>
      <c r="T1490" s="612">
        <f t="shared" si="379"/>
        <v>0</v>
      </c>
      <c r="U1490" s="612">
        <f t="shared" si="380"/>
        <v>0</v>
      </c>
      <c r="V1490" s="613"/>
      <c r="W1490" s="982">
        <f t="shared" si="371"/>
        <v>0</v>
      </c>
      <c r="X1490" s="982">
        <f t="shared" si="372"/>
        <v>0</v>
      </c>
      <c r="Y1490" s="612">
        <f t="shared" si="391"/>
        <v>0</v>
      </c>
      <c r="Z1490" s="620"/>
      <c r="AA1490" s="124"/>
      <c r="AB1490" s="978"/>
      <c r="AC1490" s="1049"/>
      <c r="AD1490" s="71"/>
      <c r="AE1490" s="71"/>
      <c r="AF1490" s="71"/>
      <c r="AG1490" s="59"/>
    </row>
    <row r="1491" ht="13.5" customHeight="1">
      <c r="A1491" s="604" t="b">
        <v>0</v>
      </c>
      <c r="B1491" s="475"/>
      <c r="C1491" s="475"/>
      <c r="D1491" s="492"/>
      <c r="E1491" s="492"/>
      <c r="F1491" s="606"/>
      <c r="G1491" s="1072"/>
      <c r="H1491" s="617"/>
      <c r="I1491" s="492"/>
      <c r="J1491" s="492"/>
      <c r="K1491" s="657"/>
      <c r="L1491" s="618"/>
      <c r="M1491" s="622"/>
      <c r="N1491" s="613"/>
      <c r="O1491" s="1073"/>
      <c r="P1491" s="610"/>
      <c r="Q1491" s="610"/>
      <c r="R1491" s="612">
        <f t="shared" si="378"/>
        <v>0</v>
      </c>
      <c r="S1491" s="613"/>
      <c r="T1491" s="612">
        <f t="shared" si="379"/>
        <v>0</v>
      </c>
      <c r="U1491" s="612">
        <f t="shared" si="380"/>
        <v>0</v>
      </c>
      <c r="V1491" s="613"/>
      <c r="W1491" s="982">
        <f t="shared" si="371"/>
        <v>0</v>
      </c>
      <c r="X1491" s="982">
        <f t="shared" si="372"/>
        <v>0</v>
      </c>
      <c r="Y1491" s="612">
        <f t="shared" si="391"/>
        <v>0</v>
      </c>
      <c r="Z1491" s="620"/>
      <c r="AA1491" s="124"/>
      <c r="AB1491" s="978"/>
      <c r="AC1491" s="1049"/>
      <c r="AD1491" s="71"/>
      <c r="AE1491" s="71"/>
      <c r="AF1491" s="71"/>
      <c r="AG1491" s="59"/>
    </row>
    <row r="1492" ht="13.5" customHeight="1">
      <c r="A1492" s="604" t="b">
        <v>0</v>
      </c>
      <c r="B1492" s="475"/>
      <c r="C1492" s="475"/>
      <c r="D1492" s="492"/>
      <c r="E1492" s="492"/>
      <c r="F1492" s="606"/>
      <c r="G1492" s="1072"/>
      <c r="H1492" s="617"/>
      <c r="I1492" s="492"/>
      <c r="J1492" s="492"/>
      <c r="K1492" s="657"/>
      <c r="L1492" s="618"/>
      <c r="M1492" s="622"/>
      <c r="N1492" s="613"/>
      <c r="O1492" s="1073"/>
      <c r="P1492" s="610"/>
      <c r="Q1492" s="610"/>
      <c r="R1492" s="612">
        <f t="shared" si="378"/>
        <v>0</v>
      </c>
      <c r="S1492" s="613"/>
      <c r="T1492" s="612">
        <f t="shared" si="379"/>
        <v>0</v>
      </c>
      <c r="U1492" s="612">
        <f t="shared" si="380"/>
        <v>0</v>
      </c>
      <c r="V1492" s="613"/>
      <c r="W1492" s="982">
        <f t="shared" si="371"/>
        <v>0</v>
      </c>
      <c r="X1492" s="982">
        <f t="shared" si="372"/>
        <v>0</v>
      </c>
      <c r="Y1492" s="612">
        <f t="shared" si="391"/>
        <v>0</v>
      </c>
      <c r="Z1492" s="620"/>
      <c r="AA1492" s="124"/>
      <c r="AB1492" s="978"/>
      <c r="AC1492" s="1049"/>
      <c r="AD1492" s="71"/>
      <c r="AE1492" s="71"/>
      <c r="AF1492" s="71"/>
      <c r="AG1492" s="59"/>
    </row>
    <row r="1493" ht="13.5" customHeight="1">
      <c r="A1493" s="604" t="b">
        <v>0</v>
      </c>
      <c r="B1493" s="475"/>
      <c r="C1493" s="475"/>
      <c r="D1493" s="492"/>
      <c r="E1493" s="492"/>
      <c r="F1493" s="606"/>
      <c r="G1493" s="1072"/>
      <c r="H1493" s="617"/>
      <c r="I1493" s="492"/>
      <c r="J1493" s="492"/>
      <c r="K1493" s="657"/>
      <c r="L1493" s="618"/>
      <c r="M1493" s="622"/>
      <c r="N1493" s="613"/>
      <c r="O1493" s="1073"/>
      <c r="P1493" s="610"/>
      <c r="Q1493" s="610"/>
      <c r="R1493" s="612">
        <f t="shared" si="378"/>
        <v>0</v>
      </c>
      <c r="S1493" s="613"/>
      <c r="T1493" s="612">
        <f t="shared" si="379"/>
        <v>0</v>
      </c>
      <c r="U1493" s="612">
        <f t="shared" si="380"/>
        <v>0</v>
      </c>
      <c r="V1493" s="613"/>
      <c r="W1493" s="982">
        <f t="shared" si="371"/>
        <v>0</v>
      </c>
      <c r="X1493" s="982">
        <f t="shared" si="372"/>
        <v>0</v>
      </c>
      <c r="Y1493" s="612">
        <f t="shared" si="391"/>
        <v>0</v>
      </c>
      <c r="Z1493" s="620"/>
      <c r="AA1493" s="124"/>
      <c r="AB1493" s="978"/>
      <c r="AC1493" s="1049"/>
      <c r="AD1493" s="71"/>
      <c r="AE1493" s="71"/>
      <c r="AF1493" s="71"/>
      <c r="AG1493" s="59"/>
    </row>
    <row r="1494" ht="13.5" customHeight="1">
      <c r="A1494" s="604" t="b">
        <v>0</v>
      </c>
      <c r="B1494" s="475"/>
      <c r="C1494" s="475"/>
      <c r="D1494" s="492"/>
      <c r="E1494" s="492"/>
      <c r="F1494" s="606"/>
      <c r="G1494" s="1072"/>
      <c r="H1494" s="617"/>
      <c r="I1494" s="492"/>
      <c r="J1494" s="492"/>
      <c r="K1494" s="657"/>
      <c r="L1494" s="618"/>
      <c r="M1494" s="622"/>
      <c r="N1494" s="613"/>
      <c r="O1494" s="1073"/>
      <c r="P1494" s="610"/>
      <c r="Q1494" s="610"/>
      <c r="R1494" s="612">
        <f t="shared" si="378"/>
        <v>0</v>
      </c>
      <c r="S1494" s="613"/>
      <c r="T1494" s="612">
        <f t="shared" si="379"/>
        <v>0</v>
      </c>
      <c r="U1494" s="612">
        <f t="shared" si="380"/>
        <v>0</v>
      </c>
      <c r="V1494" s="613"/>
      <c r="W1494" s="982">
        <f t="shared" si="371"/>
        <v>0</v>
      </c>
      <c r="X1494" s="982">
        <f t="shared" si="372"/>
        <v>0</v>
      </c>
      <c r="Y1494" s="612">
        <f t="shared" si="391"/>
        <v>0</v>
      </c>
      <c r="Z1494" s="620"/>
      <c r="AA1494" s="124"/>
      <c r="AB1494" s="978"/>
      <c r="AC1494" s="1049"/>
      <c r="AD1494" s="71"/>
      <c r="AE1494" s="71"/>
      <c r="AF1494" s="71"/>
      <c r="AG1494" s="59"/>
    </row>
    <row r="1495" ht="13.5" customHeight="1">
      <c r="A1495" s="604" t="b">
        <v>0</v>
      </c>
      <c r="B1495" s="475"/>
      <c r="C1495" s="475"/>
      <c r="D1495" s="492"/>
      <c r="E1495" s="492"/>
      <c r="F1495" s="606"/>
      <c r="G1495" s="1072"/>
      <c r="H1495" s="617"/>
      <c r="I1495" s="492"/>
      <c r="J1495" s="492"/>
      <c r="K1495" s="657"/>
      <c r="L1495" s="618"/>
      <c r="M1495" s="622"/>
      <c r="N1495" s="613"/>
      <c r="O1495" s="1073"/>
      <c r="P1495" s="610"/>
      <c r="Q1495" s="610"/>
      <c r="R1495" s="612">
        <f t="shared" si="378"/>
        <v>0</v>
      </c>
      <c r="S1495" s="613"/>
      <c r="T1495" s="612">
        <f t="shared" si="379"/>
        <v>0</v>
      </c>
      <c r="U1495" s="612">
        <f t="shared" si="380"/>
        <v>0</v>
      </c>
      <c r="V1495" s="613"/>
      <c r="W1495" s="982">
        <f t="shared" si="371"/>
        <v>0</v>
      </c>
      <c r="X1495" s="982">
        <f t="shared" si="372"/>
        <v>0</v>
      </c>
      <c r="Y1495" s="612">
        <f t="shared" si="391"/>
        <v>0</v>
      </c>
      <c r="Z1495" s="620"/>
      <c r="AA1495" s="124"/>
      <c r="AB1495" s="978"/>
      <c r="AC1495" s="1049"/>
      <c r="AD1495" s="71"/>
      <c r="AE1495" s="71"/>
      <c r="AF1495" s="71"/>
      <c r="AG1495" s="59"/>
    </row>
    <row r="1496" ht="13.5" customHeight="1">
      <c r="A1496" s="604" t="b">
        <v>0</v>
      </c>
      <c r="B1496" s="475"/>
      <c r="C1496" s="475"/>
      <c r="D1496" s="492"/>
      <c r="E1496" s="492"/>
      <c r="F1496" s="606"/>
      <c r="G1496" s="1072"/>
      <c r="H1496" s="617"/>
      <c r="I1496" s="492"/>
      <c r="J1496" s="492"/>
      <c r="K1496" s="657"/>
      <c r="L1496" s="618"/>
      <c r="M1496" s="622"/>
      <c r="N1496" s="613"/>
      <c r="O1496" s="1073"/>
      <c r="P1496" s="610"/>
      <c r="Q1496" s="610"/>
      <c r="R1496" s="612">
        <f t="shared" si="378"/>
        <v>0</v>
      </c>
      <c r="S1496" s="613"/>
      <c r="T1496" s="612">
        <f t="shared" si="379"/>
        <v>0</v>
      </c>
      <c r="U1496" s="612">
        <f t="shared" si="380"/>
        <v>0</v>
      </c>
      <c r="V1496" s="613"/>
      <c r="W1496" s="982">
        <f t="shared" si="371"/>
        <v>0</v>
      </c>
      <c r="X1496" s="982">
        <f t="shared" si="372"/>
        <v>0</v>
      </c>
      <c r="Y1496" s="612">
        <f t="shared" si="391"/>
        <v>0</v>
      </c>
      <c r="Z1496" s="620"/>
      <c r="AA1496" s="124"/>
      <c r="AB1496" s="978"/>
      <c r="AC1496" s="1049"/>
      <c r="AD1496" s="71"/>
      <c r="AE1496" s="71"/>
      <c r="AF1496" s="71"/>
      <c r="AG1496" s="59"/>
    </row>
    <row r="1497" ht="13.5" customHeight="1">
      <c r="A1497" s="604" t="b">
        <v>0</v>
      </c>
      <c r="B1497" s="475"/>
      <c r="C1497" s="475"/>
      <c r="D1497" s="492"/>
      <c r="E1497" s="492"/>
      <c r="F1497" s="606"/>
      <c r="G1497" s="1072"/>
      <c r="H1497" s="617"/>
      <c r="I1497" s="492"/>
      <c r="J1497" s="492"/>
      <c r="K1497" s="657"/>
      <c r="L1497" s="618"/>
      <c r="M1497" s="622"/>
      <c r="N1497" s="613"/>
      <c r="O1497" s="1073"/>
      <c r="P1497" s="610"/>
      <c r="Q1497" s="610"/>
      <c r="R1497" s="612">
        <f t="shared" si="378"/>
        <v>0</v>
      </c>
      <c r="S1497" s="613"/>
      <c r="T1497" s="612">
        <f t="shared" si="379"/>
        <v>0</v>
      </c>
      <c r="U1497" s="612">
        <f t="shared" si="380"/>
        <v>0</v>
      </c>
      <c r="V1497" s="613"/>
      <c r="W1497" s="982">
        <f t="shared" si="371"/>
        <v>0</v>
      </c>
      <c r="X1497" s="982">
        <f t="shared" si="372"/>
        <v>0</v>
      </c>
      <c r="Y1497" s="612">
        <f t="shared" si="391"/>
        <v>0</v>
      </c>
      <c r="Z1497" s="620"/>
      <c r="AA1497" s="124"/>
      <c r="AB1497" s="978"/>
      <c r="AC1497" s="1049"/>
      <c r="AD1497" s="71"/>
      <c r="AE1497" s="71"/>
      <c r="AF1497" s="71"/>
      <c r="AG1497" s="59"/>
    </row>
    <row r="1498" ht="13.5" customHeight="1">
      <c r="A1498" s="604" t="b">
        <v>0</v>
      </c>
      <c r="B1498" s="475"/>
      <c r="C1498" s="475"/>
      <c r="D1498" s="492"/>
      <c r="E1498" s="492"/>
      <c r="F1498" s="606"/>
      <c r="G1498" s="1072"/>
      <c r="H1498" s="617"/>
      <c r="I1498" s="492"/>
      <c r="J1498" s="492"/>
      <c r="K1498" s="657"/>
      <c r="L1498" s="618"/>
      <c r="M1498" s="622"/>
      <c r="N1498" s="613"/>
      <c r="O1498" s="1073"/>
      <c r="P1498" s="610"/>
      <c r="Q1498" s="610"/>
      <c r="R1498" s="612">
        <f t="shared" si="378"/>
        <v>0</v>
      </c>
      <c r="S1498" s="613"/>
      <c r="T1498" s="612">
        <f t="shared" si="379"/>
        <v>0</v>
      </c>
      <c r="U1498" s="612">
        <f t="shared" si="380"/>
        <v>0</v>
      </c>
      <c r="V1498" s="613"/>
      <c r="W1498" s="982">
        <f t="shared" si="371"/>
        <v>0</v>
      </c>
      <c r="X1498" s="982">
        <f t="shared" si="372"/>
        <v>0</v>
      </c>
      <c r="Y1498" s="612">
        <f t="shared" si="391"/>
        <v>0</v>
      </c>
      <c r="Z1498" s="620"/>
      <c r="AA1498" s="124"/>
      <c r="AB1498" s="978"/>
      <c r="AC1498" s="1049"/>
      <c r="AD1498" s="71"/>
      <c r="AE1498" s="71"/>
      <c r="AF1498" s="71"/>
      <c r="AG1498" s="59"/>
    </row>
    <row r="1499" ht="13.5" customHeight="1">
      <c r="A1499" s="604" t="b">
        <v>0</v>
      </c>
      <c r="B1499" s="475"/>
      <c r="C1499" s="475"/>
      <c r="D1499" s="492"/>
      <c r="E1499" s="492"/>
      <c r="F1499" s="606"/>
      <c r="G1499" s="1072"/>
      <c r="H1499" s="617"/>
      <c r="I1499" s="492"/>
      <c r="J1499" s="492"/>
      <c r="K1499" s="657"/>
      <c r="L1499" s="618"/>
      <c r="M1499" s="622"/>
      <c r="N1499" s="613"/>
      <c r="O1499" s="1073"/>
      <c r="P1499" s="610"/>
      <c r="Q1499" s="610"/>
      <c r="R1499" s="612">
        <f t="shared" si="378"/>
        <v>0</v>
      </c>
      <c r="S1499" s="613"/>
      <c r="T1499" s="612">
        <f t="shared" si="379"/>
        <v>0</v>
      </c>
      <c r="U1499" s="612">
        <f t="shared" si="380"/>
        <v>0</v>
      </c>
      <c r="V1499" s="613"/>
      <c r="W1499" s="982">
        <f t="shared" si="371"/>
        <v>0</v>
      </c>
      <c r="X1499" s="982">
        <f t="shared" si="372"/>
        <v>0</v>
      </c>
      <c r="Y1499" s="612">
        <f t="shared" si="391"/>
        <v>0</v>
      </c>
      <c r="Z1499" s="620"/>
      <c r="AA1499" s="124"/>
      <c r="AB1499" s="978"/>
      <c r="AC1499" s="1049"/>
      <c r="AD1499" s="71"/>
      <c r="AE1499" s="71"/>
      <c r="AF1499" s="71"/>
      <c r="AG1499" s="59"/>
    </row>
    <row r="1500" ht="13.5" customHeight="1">
      <c r="A1500" s="604" t="b">
        <v>0</v>
      </c>
      <c r="B1500" s="475"/>
      <c r="C1500" s="475"/>
      <c r="D1500" s="492"/>
      <c r="E1500" s="492"/>
      <c r="F1500" s="606"/>
      <c r="G1500" s="1072"/>
      <c r="H1500" s="617"/>
      <c r="I1500" s="492"/>
      <c r="J1500" s="492"/>
      <c r="K1500" s="657"/>
      <c r="L1500" s="618"/>
      <c r="M1500" s="622"/>
      <c r="N1500" s="613"/>
      <c r="O1500" s="1073"/>
      <c r="P1500" s="610"/>
      <c r="Q1500" s="610"/>
      <c r="R1500" s="612">
        <f t="shared" si="378"/>
        <v>0</v>
      </c>
      <c r="S1500" s="613"/>
      <c r="T1500" s="612">
        <f t="shared" si="379"/>
        <v>0</v>
      </c>
      <c r="U1500" s="612">
        <f t="shared" si="380"/>
        <v>0</v>
      </c>
      <c r="V1500" s="613"/>
      <c r="W1500" s="982">
        <f t="shared" si="371"/>
        <v>0</v>
      </c>
      <c r="X1500" s="982">
        <f t="shared" si="372"/>
        <v>0</v>
      </c>
      <c r="Y1500" s="612">
        <f t="shared" si="391"/>
        <v>0</v>
      </c>
      <c r="Z1500" s="620"/>
      <c r="AA1500" s="124"/>
      <c r="AB1500" s="978"/>
      <c r="AC1500" s="1049"/>
      <c r="AD1500" s="71"/>
      <c r="AE1500" s="71"/>
      <c r="AF1500" s="71"/>
      <c r="AG1500" s="59"/>
    </row>
    <row r="1501" ht="13.5" customHeight="1">
      <c r="A1501" s="604" t="b">
        <v>0</v>
      </c>
      <c r="B1501" s="475"/>
      <c r="C1501" s="475"/>
      <c r="D1501" s="492"/>
      <c r="E1501" s="492"/>
      <c r="F1501" s="606"/>
      <c r="G1501" s="1072"/>
      <c r="H1501" s="617"/>
      <c r="I1501" s="492"/>
      <c r="J1501" s="492"/>
      <c r="K1501" s="657"/>
      <c r="L1501" s="618"/>
      <c r="M1501" s="622"/>
      <c r="N1501" s="613"/>
      <c r="O1501" s="1073"/>
      <c r="P1501" s="610"/>
      <c r="Q1501" s="610"/>
      <c r="R1501" s="612">
        <f t="shared" si="378"/>
        <v>0</v>
      </c>
      <c r="S1501" s="613"/>
      <c r="T1501" s="612">
        <f t="shared" si="379"/>
        <v>0</v>
      </c>
      <c r="U1501" s="612">
        <f t="shared" si="380"/>
        <v>0</v>
      </c>
      <c r="V1501" s="613"/>
      <c r="W1501" s="982">
        <f t="shared" si="371"/>
        <v>0</v>
      </c>
      <c r="X1501" s="982">
        <f t="shared" si="372"/>
        <v>0</v>
      </c>
      <c r="Y1501" s="612">
        <f t="shared" si="391"/>
        <v>0</v>
      </c>
      <c r="Z1501" s="620"/>
      <c r="AA1501" s="124"/>
      <c r="AB1501" s="978"/>
      <c r="AC1501" s="1049"/>
      <c r="AD1501" s="71"/>
      <c r="AE1501" s="71"/>
      <c r="AF1501" s="71"/>
      <c r="AG1501" s="59"/>
    </row>
    <row r="1502" ht="13.5" customHeight="1">
      <c r="A1502" s="604" t="b">
        <v>0</v>
      </c>
      <c r="B1502" s="475"/>
      <c r="C1502" s="475"/>
      <c r="D1502" s="492"/>
      <c r="E1502" s="492"/>
      <c r="F1502" s="606"/>
      <c r="G1502" s="1072"/>
      <c r="H1502" s="617"/>
      <c r="I1502" s="492"/>
      <c r="J1502" s="492"/>
      <c r="K1502" s="657"/>
      <c r="L1502" s="618"/>
      <c r="M1502" s="622"/>
      <c r="N1502" s="613"/>
      <c r="O1502" s="1073"/>
      <c r="P1502" s="610"/>
      <c r="Q1502" s="610"/>
      <c r="R1502" s="612">
        <f t="shared" si="378"/>
        <v>0</v>
      </c>
      <c r="S1502" s="613"/>
      <c r="T1502" s="612">
        <f t="shared" si="379"/>
        <v>0</v>
      </c>
      <c r="U1502" s="612">
        <f t="shared" si="380"/>
        <v>0</v>
      </c>
      <c r="V1502" s="613"/>
      <c r="W1502" s="982">
        <f t="shared" si="371"/>
        <v>0</v>
      </c>
      <c r="X1502" s="982">
        <f t="shared" si="372"/>
        <v>0</v>
      </c>
      <c r="Y1502" s="612">
        <f t="shared" si="391"/>
        <v>0</v>
      </c>
      <c r="Z1502" s="620"/>
      <c r="AA1502" s="124"/>
      <c r="AB1502" s="978"/>
      <c r="AC1502" s="1049"/>
      <c r="AD1502" s="71"/>
      <c r="AE1502" s="71"/>
      <c r="AF1502" s="71"/>
      <c r="AG1502" s="59"/>
    </row>
    <row r="1503" ht="13.5" customHeight="1">
      <c r="A1503" s="604" t="b">
        <v>0</v>
      </c>
      <c r="B1503" s="475"/>
      <c r="C1503" s="475"/>
      <c r="D1503" s="492"/>
      <c r="E1503" s="492"/>
      <c r="F1503" s="606"/>
      <c r="G1503" s="1072"/>
      <c r="H1503" s="617"/>
      <c r="I1503" s="492"/>
      <c r="J1503" s="492"/>
      <c r="K1503" s="657"/>
      <c r="L1503" s="618"/>
      <c r="M1503" s="622"/>
      <c r="N1503" s="613"/>
      <c r="O1503" s="1073"/>
      <c r="P1503" s="610"/>
      <c r="Q1503" s="610"/>
      <c r="R1503" s="612">
        <f t="shared" si="378"/>
        <v>0</v>
      </c>
      <c r="S1503" s="613"/>
      <c r="T1503" s="612">
        <f t="shared" si="379"/>
        <v>0</v>
      </c>
      <c r="U1503" s="612">
        <f t="shared" si="380"/>
        <v>0</v>
      </c>
      <c r="V1503" s="613"/>
      <c r="W1503" s="982">
        <f t="shared" si="371"/>
        <v>0</v>
      </c>
      <c r="X1503" s="982">
        <f t="shared" si="372"/>
        <v>0</v>
      </c>
      <c r="Y1503" s="612">
        <f t="shared" si="391"/>
        <v>0</v>
      </c>
      <c r="Z1503" s="620"/>
      <c r="AA1503" s="124"/>
      <c r="AB1503" s="978"/>
      <c r="AC1503" s="1049"/>
      <c r="AD1503" s="71"/>
      <c r="AE1503" s="71"/>
      <c r="AF1503" s="71"/>
      <c r="AG1503" s="59"/>
    </row>
    <row r="1504" ht="13.5" customHeight="1">
      <c r="A1504" s="604" t="b">
        <v>0</v>
      </c>
      <c r="B1504" s="475"/>
      <c r="C1504" s="475"/>
      <c r="D1504" s="492"/>
      <c r="E1504" s="492"/>
      <c r="F1504" s="606"/>
      <c r="G1504" s="1072"/>
      <c r="H1504" s="617"/>
      <c r="I1504" s="492"/>
      <c r="J1504" s="492"/>
      <c r="K1504" s="657"/>
      <c r="L1504" s="618"/>
      <c r="M1504" s="622"/>
      <c r="N1504" s="613"/>
      <c r="O1504" s="1073"/>
      <c r="P1504" s="610"/>
      <c r="Q1504" s="610"/>
      <c r="R1504" s="612">
        <f t="shared" si="378"/>
        <v>0</v>
      </c>
      <c r="S1504" s="613"/>
      <c r="T1504" s="612">
        <f t="shared" si="379"/>
        <v>0</v>
      </c>
      <c r="U1504" s="612">
        <f t="shared" si="380"/>
        <v>0</v>
      </c>
      <c r="V1504" s="613"/>
      <c r="W1504" s="982">
        <f t="shared" si="371"/>
        <v>0</v>
      </c>
      <c r="X1504" s="982">
        <f t="shared" si="372"/>
        <v>0</v>
      </c>
      <c r="Y1504" s="612">
        <f t="shared" si="391"/>
        <v>0</v>
      </c>
      <c r="Z1504" s="620"/>
      <c r="AA1504" s="124"/>
      <c r="AB1504" s="978"/>
      <c r="AC1504" s="1049"/>
      <c r="AD1504" s="71"/>
      <c r="AE1504" s="71"/>
      <c r="AF1504" s="71"/>
      <c r="AG1504" s="59"/>
    </row>
    <row r="1505" ht="13.5" customHeight="1">
      <c r="A1505" s="604" t="b">
        <v>0</v>
      </c>
      <c r="B1505" s="475"/>
      <c r="C1505" s="475"/>
      <c r="D1505" s="492"/>
      <c r="E1505" s="492"/>
      <c r="F1505" s="606"/>
      <c r="G1505" s="1072"/>
      <c r="H1505" s="617"/>
      <c r="I1505" s="492"/>
      <c r="J1505" s="492"/>
      <c r="K1505" s="657"/>
      <c r="L1505" s="618"/>
      <c r="M1505" s="622"/>
      <c r="N1505" s="613"/>
      <c r="O1505" s="1073"/>
      <c r="P1505" s="610"/>
      <c r="Q1505" s="610"/>
      <c r="R1505" s="612">
        <f t="shared" si="378"/>
        <v>0</v>
      </c>
      <c r="S1505" s="613"/>
      <c r="T1505" s="612">
        <f t="shared" si="379"/>
        <v>0</v>
      </c>
      <c r="U1505" s="612">
        <f t="shared" si="380"/>
        <v>0</v>
      </c>
      <c r="V1505" s="613"/>
      <c r="W1505" s="982">
        <f t="shared" si="371"/>
        <v>0</v>
      </c>
      <c r="X1505" s="982">
        <f t="shared" si="372"/>
        <v>0</v>
      </c>
      <c r="Y1505" s="612">
        <f t="shared" si="391"/>
        <v>0</v>
      </c>
      <c r="Z1505" s="620"/>
      <c r="AA1505" s="124"/>
      <c r="AB1505" s="978"/>
      <c r="AC1505" s="1049"/>
      <c r="AD1505" s="71"/>
      <c r="AE1505" s="71"/>
      <c r="AF1505" s="71"/>
      <c r="AG1505" s="59"/>
    </row>
    <row r="1506" ht="13.5" customHeight="1">
      <c r="A1506" s="604" t="b">
        <v>0</v>
      </c>
      <c r="B1506" s="475"/>
      <c r="C1506" s="475"/>
      <c r="D1506" s="492"/>
      <c r="E1506" s="492"/>
      <c r="F1506" s="606"/>
      <c r="G1506" s="1072"/>
      <c r="H1506" s="617"/>
      <c r="I1506" s="492"/>
      <c r="J1506" s="492"/>
      <c r="K1506" s="657"/>
      <c r="L1506" s="618"/>
      <c r="M1506" s="622"/>
      <c r="N1506" s="613"/>
      <c r="O1506" s="1073"/>
      <c r="P1506" s="610"/>
      <c r="Q1506" s="610"/>
      <c r="R1506" s="612">
        <f t="shared" si="378"/>
        <v>0</v>
      </c>
      <c r="S1506" s="613"/>
      <c r="T1506" s="612">
        <f t="shared" si="379"/>
        <v>0</v>
      </c>
      <c r="U1506" s="612">
        <f t="shared" si="380"/>
        <v>0</v>
      </c>
      <c r="V1506" s="613"/>
      <c r="W1506" s="982">
        <f t="shared" si="371"/>
        <v>0</v>
      </c>
      <c r="X1506" s="982">
        <f t="shared" si="372"/>
        <v>0</v>
      </c>
      <c r="Y1506" s="612">
        <f t="shared" si="391"/>
        <v>0</v>
      </c>
      <c r="Z1506" s="620"/>
      <c r="AA1506" s="124"/>
      <c r="AB1506" s="978"/>
      <c r="AC1506" s="1049"/>
      <c r="AD1506" s="71"/>
      <c r="AE1506" s="71"/>
      <c r="AF1506" s="71"/>
      <c r="AG1506" s="59"/>
    </row>
    <row r="1507" ht="13.5" customHeight="1">
      <c r="A1507" s="604" t="b">
        <v>0</v>
      </c>
      <c r="B1507" s="475"/>
      <c r="C1507" s="475"/>
      <c r="D1507" s="492"/>
      <c r="E1507" s="492"/>
      <c r="F1507" s="606"/>
      <c r="G1507" s="1072"/>
      <c r="H1507" s="617"/>
      <c r="I1507" s="492"/>
      <c r="J1507" s="492"/>
      <c r="K1507" s="657"/>
      <c r="L1507" s="618"/>
      <c r="M1507" s="622"/>
      <c r="N1507" s="613"/>
      <c r="O1507" s="1073"/>
      <c r="P1507" s="610"/>
      <c r="Q1507" s="610"/>
      <c r="R1507" s="612">
        <f t="shared" si="378"/>
        <v>0</v>
      </c>
      <c r="S1507" s="613"/>
      <c r="T1507" s="612">
        <f t="shared" si="379"/>
        <v>0</v>
      </c>
      <c r="U1507" s="612">
        <f t="shared" si="380"/>
        <v>0</v>
      </c>
      <c r="V1507" s="613"/>
      <c r="W1507" s="982">
        <f t="shared" si="371"/>
        <v>0</v>
      </c>
      <c r="X1507" s="982">
        <f t="shared" si="372"/>
        <v>0</v>
      </c>
      <c r="Y1507" s="612">
        <f t="shared" si="391"/>
        <v>0</v>
      </c>
      <c r="Z1507" s="620"/>
      <c r="AA1507" s="124"/>
      <c r="AB1507" s="978"/>
      <c r="AC1507" s="1049"/>
      <c r="AD1507" s="71"/>
      <c r="AE1507" s="71"/>
      <c r="AF1507" s="71"/>
      <c r="AG1507" s="59"/>
    </row>
    <row r="1508" ht="13.5" customHeight="1">
      <c r="A1508" s="604" t="b">
        <v>0</v>
      </c>
      <c r="B1508" s="475"/>
      <c r="C1508" s="475"/>
      <c r="D1508" s="492"/>
      <c r="E1508" s="492"/>
      <c r="F1508" s="606"/>
      <c r="G1508" s="1072"/>
      <c r="H1508" s="617"/>
      <c r="I1508" s="492"/>
      <c r="J1508" s="492"/>
      <c r="K1508" s="657"/>
      <c r="L1508" s="618"/>
      <c r="M1508" s="622"/>
      <c r="N1508" s="613"/>
      <c r="O1508" s="1073"/>
      <c r="P1508" s="610"/>
      <c r="Q1508" s="610"/>
      <c r="R1508" s="612">
        <f t="shared" si="378"/>
        <v>0</v>
      </c>
      <c r="S1508" s="613"/>
      <c r="T1508" s="612">
        <f t="shared" si="379"/>
        <v>0</v>
      </c>
      <c r="U1508" s="612">
        <f t="shared" si="380"/>
        <v>0</v>
      </c>
      <c r="V1508" s="613"/>
      <c r="W1508" s="982">
        <f t="shared" si="371"/>
        <v>0</v>
      </c>
      <c r="X1508" s="982">
        <f t="shared" si="372"/>
        <v>0</v>
      </c>
      <c r="Y1508" s="612">
        <f t="shared" si="391"/>
        <v>0</v>
      </c>
      <c r="Z1508" s="620"/>
      <c r="AA1508" s="124"/>
      <c r="AB1508" s="978"/>
      <c r="AC1508" s="1049"/>
      <c r="AD1508" s="71"/>
      <c r="AE1508" s="71"/>
      <c r="AF1508" s="71"/>
      <c r="AG1508" s="59"/>
    </row>
    <row r="1509" ht="13.5" customHeight="1">
      <c r="A1509" s="604" t="b">
        <v>0</v>
      </c>
      <c r="B1509" s="475"/>
      <c r="C1509" s="475"/>
      <c r="D1509" s="492"/>
      <c r="E1509" s="492"/>
      <c r="F1509" s="606"/>
      <c r="G1509" s="1072"/>
      <c r="H1509" s="617"/>
      <c r="I1509" s="492"/>
      <c r="J1509" s="492"/>
      <c r="K1509" s="657"/>
      <c r="L1509" s="618"/>
      <c r="M1509" s="622"/>
      <c r="N1509" s="613"/>
      <c r="O1509" s="1073"/>
      <c r="P1509" s="610"/>
      <c r="Q1509" s="610"/>
      <c r="R1509" s="612">
        <f t="shared" si="378"/>
        <v>0</v>
      </c>
      <c r="S1509" s="613"/>
      <c r="T1509" s="612">
        <f t="shared" si="379"/>
        <v>0</v>
      </c>
      <c r="U1509" s="612">
        <f t="shared" si="380"/>
        <v>0</v>
      </c>
      <c r="V1509" s="613"/>
      <c r="W1509" s="982">
        <f t="shared" si="371"/>
        <v>0</v>
      </c>
      <c r="X1509" s="982">
        <f t="shared" si="372"/>
        <v>0</v>
      </c>
      <c r="Y1509" s="612">
        <f t="shared" si="391"/>
        <v>0</v>
      </c>
      <c r="Z1509" s="620"/>
      <c r="AA1509" s="124"/>
      <c r="AB1509" s="978"/>
      <c r="AC1509" s="1049"/>
      <c r="AD1509" s="71"/>
      <c r="AE1509" s="71"/>
      <c r="AF1509" s="71"/>
      <c r="AG1509" s="59"/>
    </row>
    <row r="1510" ht="13.5" customHeight="1">
      <c r="A1510" s="604" t="b">
        <v>0</v>
      </c>
      <c r="B1510" s="475"/>
      <c r="C1510" s="475"/>
      <c r="D1510" s="492"/>
      <c r="E1510" s="492"/>
      <c r="F1510" s="606"/>
      <c r="G1510" s="1072"/>
      <c r="H1510" s="617"/>
      <c r="I1510" s="492"/>
      <c r="J1510" s="492"/>
      <c r="K1510" s="657"/>
      <c r="L1510" s="618"/>
      <c r="M1510" s="622"/>
      <c r="N1510" s="613"/>
      <c r="O1510" s="1073"/>
      <c r="P1510" s="610"/>
      <c r="Q1510" s="610"/>
      <c r="R1510" s="612">
        <f t="shared" si="378"/>
        <v>0</v>
      </c>
      <c r="S1510" s="613"/>
      <c r="T1510" s="612">
        <f t="shared" si="379"/>
        <v>0</v>
      </c>
      <c r="U1510" s="612">
        <f t="shared" si="380"/>
        <v>0</v>
      </c>
      <c r="V1510" s="613"/>
      <c r="W1510" s="982">
        <f t="shared" si="371"/>
        <v>0</v>
      </c>
      <c r="X1510" s="982">
        <f t="shared" si="372"/>
        <v>0</v>
      </c>
      <c r="Y1510" s="612">
        <f t="shared" si="391"/>
        <v>0</v>
      </c>
      <c r="Z1510" s="620"/>
      <c r="AA1510" s="124"/>
      <c r="AB1510" s="978"/>
      <c r="AC1510" s="1049"/>
      <c r="AD1510" s="71"/>
      <c r="AE1510" s="71"/>
      <c r="AF1510" s="71"/>
      <c r="AG1510" s="59"/>
    </row>
    <row r="1511" ht="13.5" customHeight="1">
      <c r="A1511" s="604" t="b">
        <v>0</v>
      </c>
      <c r="B1511" s="475"/>
      <c r="C1511" s="475"/>
      <c r="D1511" s="492"/>
      <c r="E1511" s="492"/>
      <c r="F1511" s="606"/>
      <c r="G1511" s="1072"/>
      <c r="H1511" s="617"/>
      <c r="I1511" s="492"/>
      <c r="J1511" s="492"/>
      <c r="K1511" s="657"/>
      <c r="L1511" s="618"/>
      <c r="M1511" s="622"/>
      <c r="N1511" s="613"/>
      <c r="O1511" s="1073"/>
      <c r="P1511" s="610"/>
      <c r="Q1511" s="610"/>
      <c r="R1511" s="612">
        <f t="shared" si="378"/>
        <v>0</v>
      </c>
      <c r="S1511" s="613"/>
      <c r="T1511" s="612">
        <f t="shared" si="379"/>
        <v>0</v>
      </c>
      <c r="U1511" s="612">
        <f t="shared" si="380"/>
        <v>0</v>
      </c>
      <c r="V1511" s="613"/>
      <c r="W1511" s="982">
        <f t="shared" si="371"/>
        <v>0</v>
      </c>
      <c r="X1511" s="982">
        <f t="shared" si="372"/>
        <v>0</v>
      </c>
      <c r="Y1511" s="612">
        <f t="shared" si="391"/>
        <v>0</v>
      </c>
      <c r="Z1511" s="620"/>
      <c r="AA1511" s="124"/>
      <c r="AB1511" s="978"/>
      <c r="AC1511" s="1049"/>
      <c r="AD1511" s="71"/>
      <c r="AE1511" s="71"/>
      <c r="AF1511" s="71"/>
      <c r="AG1511" s="59"/>
    </row>
    <row r="1512" ht="13.5" customHeight="1">
      <c r="A1512" s="604" t="b">
        <v>0</v>
      </c>
      <c r="B1512" s="475"/>
      <c r="C1512" s="475"/>
      <c r="D1512" s="492"/>
      <c r="E1512" s="492"/>
      <c r="F1512" s="606"/>
      <c r="G1512" s="1072"/>
      <c r="H1512" s="617"/>
      <c r="I1512" s="492"/>
      <c r="J1512" s="492"/>
      <c r="K1512" s="657"/>
      <c r="L1512" s="618"/>
      <c r="M1512" s="622"/>
      <c r="N1512" s="613"/>
      <c r="O1512" s="1073"/>
      <c r="P1512" s="610"/>
      <c r="Q1512" s="610"/>
      <c r="R1512" s="612">
        <f t="shared" si="378"/>
        <v>0</v>
      </c>
      <c r="S1512" s="613"/>
      <c r="T1512" s="612">
        <f t="shared" si="379"/>
        <v>0</v>
      </c>
      <c r="U1512" s="612">
        <f t="shared" si="380"/>
        <v>0</v>
      </c>
      <c r="V1512" s="613"/>
      <c r="W1512" s="982">
        <f t="shared" si="371"/>
        <v>0</v>
      </c>
      <c r="X1512" s="982">
        <f t="shared" si="372"/>
        <v>0</v>
      </c>
      <c r="Y1512" s="612">
        <f t="shared" si="391"/>
        <v>0</v>
      </c>
      <c r="Z1512" s="620"/>
      <c r="AA1512" s="124"/>
      <c r="AB1512" s="978"/>
      <c r="AC1512" s="1049"/>
      <c r="AD1512" s="71"/>
      <c r="AE1512" s="71"/>
      <c r="AF1512" s="71"/>
      <c r="AG1512" s="59"/>
    </row>
    <row r="1513" ht="13.5" customHeight="1">
      <c r="A1513" s="604" t="b">
        <v>0</v>
      </c>
      <c r="B1513" s="475"/>
      <c r="C1513" s="475"/>
      <c r="D1513" s="492"/>
      <c r="E1513" s="492"/>
      <c r="F1513" s="606"/>
      <c r="G1513" s="1072"/>
      <c r="H1513" s="617"/>
      <c r="I1513" s="492"/>
      <c r="J1513" s="492"/>
      <c r="K1513" s="657"/>
      <c r="L1513" s="618"/>
      <c r="M1513" s="622"/>
      <c r="N1513" s="613"/>
      <c r="O1513" s="1073"/>
      <c r="P1513" s="610"/>
      <c r="Q1513" s="610"/>
      <c r="R1513" s="612">
        <f t="shared" si="378"/>
        <v>0</v>
      </c>
      <c r="S1513" s="613"/>
      <c r="T1513" s="612">
        <f t="shared" si="379"/>
        <v>0</v>
      </c>
      <c r="U1513" s="612">
        <f t="shared" si="380"/>
        <v>0</v>
      </c>
      <c r="V1513" s="613"/>
      <c r="W1513" s="982">
        <f t="shared" si="371"/>
        <v>0</v>
      </c>
      <c r="X1513" s="982">
        <f t="shared" si="372"/>
        <v>0</v>
      </c>
      <c r="Y1513" s="612">
        <f t="shared" si="391"/>
        <v>0</v>
      </c>
      <c r="Z1513" s="620"/>
      <c r="AA1513" s="124"/>
      <c r="AB1513" s="978"/>
      <c r="AC1513" s="1049"/>
      <c r="AD1513" s="71"/>
      <c r="AE1513" s="71"/>
      <c r="AF1513" s="71"/>
      <c r="AG1513" s="59"/>
    </row>
    <row r="1514" ht="13.5" customHeight="1">
      <c r="A1514" s="604" t="b">
        <v>0</v>
      </c>
      <c r="B1514" s="475"/>
      <c r="C1514" s="475"/>
      <c r="D1514" s="492"/>
      <c r="E1514" s="492"/>
      <c r="F1514" s="606"/>
      <c r="G1514" s="1072"/>
      <c r="H1514" s="617"/>
      <c r="I1514" s="492"/>
      <c r="J1514" s="492"/>
      <c r="K1514" s="657"/>
      <c r="L1514" s="618"/>
      <c r="M1514" s="622"/>
      <c r="N1514" s="613"/>
      <c r="O1514" s="1073"/>
      <c r="P1514" s="610"/>
      <c r="Q1514" s="610"/>
      <c r="R1514" s="612">
        <f t="shared" si="378"/>
        <v>0</v>
      </c>
      <c r="S1514" s="613"/>
      <c r="T1514" s="612">
        <f t="shared" si="379"/>
        <v>0</v>
      </c>
      <c r="U1514" s="612">
        <f t="shared" si="380"/>
        <v>0</v>
      </c>
      <c r="V1514" s="613"/>
      <c r="W1514" s="982">
        <f t="shared" si="371"/>
        <v>0</v>
      </c>
      <c r="X1514" s="982">
        <f t="shared" si="372"/>
        <v>0</v>
      </c>
      <c r="Y1514" s="612">
        <f t="shared" si="391"/>
        <v>0</v>
      </c>
      <c r="Z1514" s="620"/>
      <c r="AA1514" s="124"/>
      <c r="AB1514" s="978"/>
      <c r="AC1514" s="1049"/>
      <c r="AD1514" s="71"/>
      <c r="AE1514" s="71"/>
      <c r="AF1514" s="71"/>
      <c r="AG1514" s="59"/>
    </row>
    <row r="1515" ht="13.5" customHeight="1">
      <c r="A1515" s="604" t="b">
        <v>0</v>
      </c>
      <c r="B1515" s="475"/>
      <c r="C1515" s="475"/>
      <c r="D1515" s="492"/>
      <c r="E1515" s="492"/>
      <c r="F1515" s="606"/>
      <c r="G1515" s="1072"/>
      <c r="H1515" s="617"/>
      <c r="I1515" s="492"/>
      <c r="J1515" s="492"/>
      <c r="K1515" s="657"/>
      <c r="L1515" s="618"/>
      <c r="M1515" s="622"/>
      <c r="N1515" s="613"/>
      <c r="O1515" s="1073"/>
      <c r="P1515" s="610"/>
      <c r="Q1515" s="610"/>
      <c r="R1515" s="612">
        <f t="shared" si="378"/>
        <v>0</v>
      </c>
      <c r="S1515" s="613"/>
      <c r="T1515" s="612">
        <f t="shared" si="379"/>
        <v>0</v>
      </c>
      <c r="U1515" s="612">
        <f t="shared" si="380"/>
        <v>0</v>
      </c>
      <c r="V1515" s="613"/>
      <c r="W1515" s="982">
        <f t="shared" si="371"/>
        <v>0</v>
      </c>
      <c r="X1515" s="982">
        <f t="shared" si="372"/>
        <v>0</v>
      </c>
      <c r="Y1515" s="612">
        <f t="shared" si="391"/>
        <v>0</v>
      </c>
      <c r="Z1515" s="620"/>
      <c r="AA1515" s="124"/>
      <c r="AB1515" s="978"/>
      <c r="AC1515" s="1049"/>
      <c r="AD1515" s="71"/>
      <c r="AE1515" s="71"/>
      <c r="AF1515" s="71"/>
      <c r="AG1515" s="59"/>
    </row>
    <row r="1516" ht="13.5" customHeight="1">
      <c r="A1516" s="604" t="b">
        <v>0</v>
      </c>
      <c r="B1516" s="475"/>
      <c r="C1516" s="475"/>
      <c r="D1516" s="492"/>
      <c r="E1516" s="492"/>
      <c r="F1516" s="606"/>
      <c r="G1516" s="1072"/>
      <c r="H1516" s="617"/>
      <c r="I1516" s="492"/>
      <c r="J1516" s="492"/>
      <c r="K1516" s="657"/>
      <c r="L1516" s="618"/>
      <c r="M1516" s="622"/>
      <c r="N1516" s="613"/>
      <c r="O1516" s="1073"/>
      <c r="P1516" s="610"/>
      <c r="Q1516" s="610"/>
      <c r="R1516" s="612">
        <f t="shared" si="378"/>
        <v>0</v>
      </c>
      <c r="S1516" s="613"/>
      <c r="T1516" s="612">
        <f t="shared" si="379"/>
        <v>0</v>
      </c>
      <c r="U1516" s="612">
        <f t="shared" si="380"/>
        <v>0</v>
      </c>
      <c r="V1516" s="613"/>
      <c r="W1516" s="982">
        <f t="shared" si="371"/>
        <v>0</v>
      </c>
      <c r="X1516" s="982">
        <f t="shared" si="372"/>
        <v>0</v>
      </c>
      <c r="Y1516" s="612">
        <f t="shared" si="391"/>
        <v>0</v>
      </c>
      <c r="Z1516" s="620"/>
      <c r="AA1516" s="124"/>
      <c r="AB1516" s="978"/>
      <c r="AC1516" s="1049"/>
      <c r="AD1516" s="71"/>
      <c r="AE1516" s="71"/>
      <c r="AF1516" s="71"/>
      <c r="AG1516" s="59"/>
    </row>
    <row r="1517" ht="13.5" customHeight="1">
      <c r="A1517" s="604" t="b">
        <v>0</v>
      </c>
      <c r="B1517" s="475"/>
      <c r="C1517" s="475"/>
      <c r="D1517" s="492"/>
      <c r="E1517" s="492"/>
      <c r="F1517" s="606"/>
      <c r="G1517" s="1072"/>
      <c r="H1517" s="617"/>
      <c r="I1517" s="492"/>
      <c r="J1517" s="492"/>
      <c r="K1517" s="657"/>
      <c r="L1517" s="618"/>
      <c r="M1517" s="622"/>
      <c r="N1517" s="613"/>
      <c r="O1517" s="1073"/>
      <c r="P1517" s="610"/>
      <c r="Q1517" s="610"/>
      <c r="R1517" s="612">
        <f t="shared" si="378"/>
        <v>0</v>
      </c>
      <c r="S1517" s="613"/>
      <c r="T1517" s="612">
        <f t="shared" si="379"/>
        <v>0</v>
      </c>
      <c r="U1517" s="612">
        <f t="shared" si="380"/>
        <v>0</v>
      </c>
      <c r="V1517" s="613"/>
      <c r="W1517" s="982">
        <f t="shared" si="371"/>
        <v>0</v>
      </c>
      <c r="X1517" s="982">
        <f t="shared" si="372"/>
        <v>0</v>
      </c>
      <c r="Y1517" s="612">
        <f t="shared" si="391"/>
        <v>0</v>
      </c>
      <c r="Z1517" s="620"/>
      <c r="AA1517" s="124"/>
      <c r="AB1517" s="978"/>
      <c r="AC1517" s="1049"/>
      <c r="AD1517" s="71"/>
      <c r="AE1517" s="71"/>
      <c r="AF1517" s="71"/>
      <c r="AG1517" s="59"/>
    </row>
    <row r="1518" ht="13.5" customHeight="1">
      <c r="A1518" s="604" t="b">
        <v>0</v>
      </c>
      <c r="B1518" s="475"/>
      <c r="C1518" s="475"/>
      <c r="D1518" s="492"/>
      <c r="E1518" s="492"/>
      <c r="F1518" s="606"/>
      <c r="G1518" s="1072"/>
      <c r="H1518" s="617"/>
      <c r="I1518" s="492"/>
      <c r="J1518" s="492"/>
      <c r="K1518" s="657"/>
      <c r="L1518" s="618"/>
      <c r="M1518" s="622"/>
      <c r="N1518" s="613"/>
      <c r="O1518" s="1073"/>
      <c r="P1518" s="610"/>
      <c r="Q1518" s="610"/>
      <c r="R1518" s="612">
        <f t="shared" si="378"/>
        <v>0</v>
      </c>
      <c r="S1518" s="613"/>
      <c r="T1518" s="612">
        <f t="shared" si="379"/>
        <v>0</v>
      </c>
      <c r="U1518" s="612">
        <f t="shared" si="380"/>
        <v>0</v>
      </c>
      <c r="V1518" s="613"/>
      <c r="W1518" s="982">
        <f t="shared" si="371"/>
        <v>0</v>
      </c>
      <c r="X1518" s="982">
        <f t="shared" si="372"/>
        <v>0</v>
      </c>
      <c r="Y1518" s="612">
        <f t="shared" si="391"/>
        <v>0</v>
      </c>
      <c r="Z1518" s="620"/>
      <c r="AA1518" s="124"/>
      <c r="AB1518" s="978"/>
      <c r="AC1518" s="1049"/>
      <c r="AD1518" s="71"/>
      <c r="AE1518" s="71"/>
      <c r="AF1518" s="71"/>
      <c r="AG1518" s="59"/>
    </row>
    <row r="1519" ht="13.5" customHeight="1">
      <c r="A1519" s="604" t="b">
        <v>0</v>
      </c>
      <c r="B1519" s="475"/>
      <c r="C1519" s="475"/>
      <c r="D1519" s="492"/>
      <c r="E1519" s="492"/>
      <c r="F1519" s="606"/>
      <c r="G1519" s="1072"/>
      <c r="H1519" s="617"/>
      <c r="I1519" s="492"/>
      <c r="J1519" s="492"/>
      <c r="K1519" s="657"/>
      <c r="L1519" s="618"/>
      <c r="M1519" s="622"/>
      <c r="N1519" s="613"/>
      <c r="O1519" s="1073"/>
      <c r="P1519" s="610"/>
      <c r="Q1519" s="610"/>
      <c r="R1519" s="612">
        <f t="shared" si="378"/>
        <v>0</v>
      </c>
      <c r="S1519" s="613"/>
      <c r="T1519" s="612">
        <f t="shared" si="379"/>
        <v>0</v>
      </c>
      <c r="U1519" s="612">
        <f t="shared" si="380"/>
        <v>0</v>
      </c>
      <c r="V1519" s="613"/>
      <c r="W1519" s="982">
        <f t="shared" si="371"/>
        <v>0</v>
      </c>
      <c r="X1519" s="982">
        <f t="shared" si="372"/>
        <v>0</v>
      </c>
      <c r="Y1519" s="612">
        <f t="shared" si="391"/>
        <v>0</v>
      </c>
      <c r="Z1519" s="620"/>
      <c r="AA1519" s="124"/>
      <c r="AB1519" s="978"/>
      <c r="AC1519" s="1049"/>
      <c r="AD1519" s="71"/>
      <c r="AE1519" s="71"/>
      <c r="AF1519" s="71"/>
      <c r="AG1519" s="59"/>
    </row>
    <row r="1520" ht="13.5" customHeight="1">
      <c r="A1520" s="604" t="b">
        <v>0</v>
      </c>
      <c r="B1520" s="475"/>
      <c r="C1520" s="475"/>
      <c r="D1520" s="492"/>
      <c r="E1520" s="492"/>
      <c r="F1520" s="606"/>
      <c r="G1520" s="1072"/>
      <c r="H1520" s="617"/>
      <c r="I1520" s="492"/>
      <c r="J1520" s="492"/>
      <c r="K1520" s="657"/>
      <c r="L1520" s="618"/>
      <c r="M1520" s="622"/>
      <c r="N1520" s="613"/>
      <c r="O1520" s="1073"/>
      <c r="P1520" s="610"/>
      <c r="Q1520" s="610"/>
      <c r="R1520" s="612">
        <f t="shared" si="378"/>
        <v>0</v>
      </c>
      <c r="S1520" s="613"/>
      <c r="T1520" s="612">
        <f t="shared" si="379"/>
        <v>0</v>
      </c>
      <c r="U1520" s="612">
        <f t="shared" si="380"/>
        <v>0</v>
      </c>
      <c r="V1520" s="613"/>
      <c r="W1520" s="982">
        <f t="shared" si="371"/>
        <v>0</v>
      </c>
      <c r="X1520" s="982">
        <f t="shared" si="372"/>
        <v>0</v>
      </c>
      <c r="Y1520" s="612">
        <f t="shared" si="391"/>
        <v>0</v>
      </c>
      <c r="Z1520" s="620"/>
      <c r="AA1520" s="124"/>
      <c r="AB1520" s="978"/>
      <c r="AC1520" s="1049"/>
      <c r="AD1520" s="71"/>
      <c r="AE1520" s="71"/>
      <c r="AF1520" s="71"/>
      <c r="AG1520" s="59"/>
    </row>
    <row r="1521" ht="13.5" customHeight="1">
      <c r="A1521" s="604" t="b">
        <v>0</v>
      </c>
      <c r="B1521" s="475"/>
      <c r="C1521" s="475"/>
      <c r="D1521" s="492"/>
      <c r="E1521" s="492"/>
      <c r="F1521" s="606"/>
      <c r="G1521" s="1072"/>
      <c r="H1521" s="617"/>
      <c r="I1521" s="492"/>
      <c r="J1521" s="492"/>
      <c r="K1521" s="657"/>
      <c r="L1521" s="618"/>
      <c r="M1521" s="622"/>
      <c r="N1521" s="613"/>
      <c r="O1521" s="1073"/>
      <c r="P1521" s="610"/>
      <c r="Q1521" s="610"/>
      <c r="R1521" s="612">
        <f t="shared" si="378"/>
        <v>0</v>
      </c>
      <c r="S1521" s="613"/>
      <c r="T1521" s="612">
        <f t="shared" si="379"/>
        <v>0</v>
      </c>
      <c r="U1521" s="612">
        <f t="shared" si="380"/>
        <v>0</v>
      </c>
      <c r="V1521" s="613"/>
      <c r="W1521" s="982">
        <f t="shared" si="371"/>
        <v>0</v>
      </c>
      <c r="X1521" s="982">
        <f t="shared" si="372"/>
        <v>0</v>
      </c>
      <c r="Y1521" s="612">
        <f t="shared" si="391"/>
        <v>0</v>
      </c>
      <c r="Z1521" s="620"/>
      <c r="AA1521" s="124"/>
      <c r="AB1521" s="978"/>
      <c r="AC1521" s="1049"/>
      <c r="AD1521" s="71"/>
      <c r="AE1521" s="71"/>
      <c r="AF1521" s="71"/>
      <c r="AG1521" s="59"/>
    </row>
    <row r="1522" ht="13.5" customHeight="1">
      <c r="A1522" s="604" t="b">
        <v>0</v>
      </c>
      <c r="B1522" s="475"/>
      <c r="C1522" s="475"/>
      <c r="D1522" s="492"/>
      <c r="E1522" s="492"/>
      <c r="F1522" s="606"/>
      <c r="G1522" s="1072"/>
      <c r="H1522" s="617"/>
      <c r="I1522" s="492"/>
      <c r="J1522" s="492"/>
      <c r="K1522" s="657"/>
      <c r="L1522" s="618"/>
      <c r="M1522" s="622"/>
      <c r="N1522" s="613"/>
      <c r="O1522" s="1073"/>
      <c r="P1522" s="610"/>
      <c r="Q1522" s="610"/>
      <c r="R1522" s="612">
        <f t="shared" si="378"/>
        <v>0</v>
      </c>
      <c r="S1522" s="613"/>
      <c r="T1522" s="612">
        <f t="shared" si="379"/>
        <v>0</v>
      </c>
      <c r="U1522" s="612">
        <f t="shared" si="380"/>
        <v>0</v>
      </c>
      <c r="V1522" s="613"/>
      <c r="W1522" s="982">
        <f t="shared" si="371"/>
        <v>0</v>
      </c>
      <c r="X1522" s="982">
        <f t="shared" si="372"/>
        <v>0</v>
      </c>
      <c r="Y1522" s="612">
        <f t="shared" si="391"/>
        <v>0</v>
      </c>
      <c r="Z1522" s="620"/>
      <c r="AA1522" s="124"/>
      <c r="AB1522" s="978"/>
      <c r="AC1522" s="1049"/>
      <c r="AD1522" s="71"/>
      <c r="AE1522" s="71"/>
      <c r="AF1522" s="71"/>
      <c r="AG1522" s="59"/>
    </row>
    <row r="1523" ht="13.5" customHeight="1">
      <c r="A1523" s="604" t="b">
        <v>0</v>
      </c>
      <c r="B1523" s="475"/>
      <c r="C1523" s="475"/>
      <c r="D1523" s="492"/>
      <c r="E1523" s="492"/>
      <c r="F1523" s="606"/>
      <c r="G1523" s="1072"/>
      <c r="H1523" s="617"/>
      <c r="I1523" s="492"/>
      <c r="J1523" s="492"/>
      <c r="K1523" s="657"/>
      <c r="L1523" s="618"/>
      <c r="M1523" s="622"/>
      <c r="N1523" s="613"/>
      <c r="O1523" s="1073"/>
      <c r="P1523" s="610"/>
      <c r="Q1523" s="610"/>
      <c r="R1523" s="612">
        <f t="shared" si="378"/>
        <v>0</v>
      </c>
      <c r="S1523" s="613"/>
      <c r="T1523" s="612">
        <f t="shared" si="379"/>
        <v>0</v>
      </c>
      <c r="U1523" s="612">
        <f t="shared" si="380"/>
        <v>0</v>
      </c>
      <c r="V1523" s="613"/>
      <c r="W1523" s="982">
        <f t="shared" si="371"/>
        <v>0</v>
      </c>
      <c r="X1523" s="982">
        <f t="shared" si="372"/>
        <v>0</v>
      </c>
      <c r="Y1523" s="612">
        <f t="shared" si="391"/>
        <v>0</v>
      </c>
      <c r="Z1523" s="620"/>
      <c r="AA1523" s="124"/>
      <c r="AB1523" s="978"/>
      <c r="AC1523" s="1049"/>
      <c r="AD1523" s="71"/>
      <c r="AE1523" s="71"/>
      <c r="AF1523" s="71"/>
      <c r="AG1523" s="59"/>
    </row>
    <row r="1524" ht="13.5" customHeight="1">
      <c r="A1524" s="604" t="b">
        <v>0</v>
      </c>
      <c r="B1524" s="475"/>
      <c r="C1524" s="475"/>
      <c r="D1524" s="492"/>
      <c r="E1524" s="492"/>
      <c r="F1524" s="606"/>
      <c r="G1524" s="1072"/>
      <c r="H1524" s="617"/>
      <c r="I1524" s="492"/>
      <c r="J1524" s="492"/>
      <c r="K1524" s="657"/>
      <c r="L1524" s="618"/>
      <c r="M1524" s="622"/>
      <c r="N1524" s="613"/>
      <c r="O1524" s="1073"/>
      <c r="P1524" s="610"/>
      <c r="Q1524" s="610"/>
      <c r="R1524" s="612">
        <f t="shared" si="378"/>
        <v>0</v>
      </c>
      <c r="S1524" s="613"/>
      <c r="T1524" s="612">
        <f t="shared" si="379"/>
        <v>0</v>
      </c>
      <c r="U1524" s="612">
        <f t="shared" si="380"/>
        <v>0</v>
      </c>
      <c r="V1524" s="613"/>
      <c r="W1524" s="982">
        <f t="shared" si="371"/>
        <v>0</v>
      </c>
      <c r="X1524" s="982">
        <f t="shared" si="372"/>
        <v>0</v>
      </c>
      <c r="Y1524" s="612">
        <f t="shared" si="391"/>
        <v>0</v>
      </c>
      <c r="Z1524" s="620"/>
      <c r="AA1524" s="124"/>
      <c r="AB1524" s="978"/>
      <c r="AC1524" s="1049"/>
      <c r="AD1524" s="71"/>
      <c r="AE1524" s="71"/>
      <c r="AF1524" s="71"/>
      <c r="AG1524" s="59"/>
    </row>
    <row r="1525" ht="13.5" customHeight="1">
      <c r="A1525" s="604" t="b">
        <v>0</v>
      </c>
      <c r="B1525" s="475"/>
      <c r="C1525" s="475"/>
      <c r="D1525" s="492"/>
      <c r="E1525" s="492"/>
      <c r="F1525" s="606"/>
      <c r="G1525" s="1072"/>
      <c r="H1525" s="617"/>
      <c r="I1525" s="492"/>
      <c r="J1525" s="492"/>
      <c r="K1525" s="657"/>
      <c r="L1525" s="618"/>
      <c r="M1525" s="622"/>
      <c r="N1525" s="613"/>
      <c r="O1525" s="1073"/>
      <c r="P1525" s="610"/>
      <c r="Q1525" s="610"/>
      <c r="R1525" s="612">
        <f t="shared" si="378"/>
        <v>0</v>
      </c>
      <c r="S1525" s="613"/>
      <c r="T1525" s="612">
        <f t="shared" si="379"/>
        <v>0</v>
      </c>
      <c r="U1525" s="612">
        <f t="shared" si="380"/>
        <v>0</v>
      </c>
      <c r="V1525" s="613"/>
      <c r="W1525" s="982">
        <f t="shared" si="371"/>
        <v>0</v>
      </c>
      <c r="X1525" s="982">
        <f t="shared" si="372"/>
        <v>0</v>
      </c>
      <c r="Y1525" s="612">
        <f t="shared" si="391"/>
        <v>0</v>
      </c>
      <c r="Z1525" s="620"/>
      <c r="AA1525" s="124"/>
      <c r="AB1525" s="978"/>
      <c r="AC1525" s="1049"/>
      <c r="AD1525" s="71"/>
      <c r="AE1525" s="71"/>
      <c r="AF1525" s="71"/>
      <c r="AG1525" s="59"/>
    </row>
    <row r="1526" ht="13.5" customHeight="1">
      <c r="A1526" s="604" t="b">
        <v>0</v>
      </c>
      <c r="B1526" s="475"/>
      <c r="C1526" s="475"/>
      <c r="D1526" s="492"/>
      <c r="E1526" s="492"/>
      <c r="F1526" s="606"/>
      <c r="G1526" s="1072"/>
      <c r="H1526" s="617"/>
      <c r="I1526" s="492"/>
      <c r="J1526" s="492"/>
      <c r="K1526" s="657"/>
      <c r="L1526" s="618"/>
      <c r="M1526" s="622"/>
      <c r="N1526" s="613"/>
      <c r="O1526" s="1073"/>
      <c r="P1526" s="610"/>
      <c r="Q1526" s="610"/>
      <c r="R1526" s="612">
        <f t="shared" si="378"/>
        <v>0</v>
      </c>
      <c r="S1526" s="613"/>
      <c r="T1526" s="612">
        <f t="shared" si="379"/>
        <v>0</v>
      </c>
      <c r="U1526" s="612">
        <f t="shared" si="380"/>
        <v>0</v>
      </c>
      <c r="V1526" s="613"/>
      <c r="W1526" s="982">
        <f t="shared" si="371"/>
        <v>0</v>
      </c>
      <c r="X1526" s="982">
        <f t="shared" si="372"/>
        <v>0</v>
      </c>
      <c r="Y1526" s="612">
        <f t="shared" si="391"/>
        <v>0</v>
      </c>
      <c r="Z1526" s="620"/>
      <c r="AA1526" s="124"/>
      <c r="AB1526" s="978"/>
      <c r="AC1526" s="1049"/>
      <c r="AD1526" s="71"/>
      <c r="AE1526" s="71"/>
      <c r="AF1526" s="71"/>
      <c r="AG1526" s="59"/>
    </row>
    <row r="1527" ht="13.5" customHeight="1">
      <c r="A1527" s="604" t="b">
        <v>0</v>
      </c>
      <c r="B1527" s="475"/>
      <c r="C1527" s="475"/>
      <c r="D1527" s="492"/>
      <c r="E1527" s="492"/>
      <c r="F1527" s="606"/>
      <c r="G1527" s="1072"/>
      <c r="H1527" s="617"/>
      <c r="I1527" s="492"/>
      <c r="J1527" s="492"/>
      <c r="K1527" s="657"/>
      <c r="L1527" s="618"/>
      <c r="M1527" s="622"/>
      <c r="N1527" s="613"/>
      <c r="O1527" s="1073"/>
      <c r="P1527" s="610"/>
      <c r="Q1527" s="610"/>
      <c r="R1527" s="612">
        <f t="shared" si="378"/>
        <v>0</v>
      </c>
      <c r="S1527" s="613"/>
      <c r="T1527" s="612">
        <f t="shared" si="379"/>
        <v>0</v>
      </c>
      <c r="U1527" s="612">
        <f t="shared" si="380"/>
        <v>0</v>
      </c>
      <c r="V1527" s="613"/>
      <c r="W1527" s="982">
        <f t="shared" si="371"/>
        <v>0</v>
      </c>
      <c r="X1527" s="982">
        <f t="shared" si="372"/>
        <v>0</v>
      </c>
      <c r="Y1527" s="612">
        <f t="shared" si="391"/>
        <v>0</v>
      </c>
      <c r="Z1527" s="620"/>
      <c r="AA1527" s="124"/>
      <c r="AB1527" s="978"/>
      <c r="AC1527" s="1049"/>
      <c r="AD1527" s="71"/>
      <c r="AE1527" s="71"/>
      <c r="AF1527" s="71"/>
      <c r="AG1527" s="59"/>
    </row>
    <row r="1528" ht="13.5" customHeight="1">
      <c r="A1528" s="604" t="b">
        <v>0</v>
      </c>
      <c r="B1528" s="475"/>
      <c r="C1528" s="475"/>
      <c r="D1528" s="492"/>
      <c r="E1528" s="492"/>
      <c r="F1528" s="606"/>
      <c r="G1528" s="1072"/>
      <c r="H1528" s="617"/>
      <c r="I1528" s="492"/>
      <c r="J1528" s="492"/>
      <c r="K1528" s="657"/>
      <c r="L1528" s="618"/>
      <c r="M1528" s="622"/>
      <c r="N1528" s="613"/>
      <c r="O1528" s="1073"/>
      <c r="P1528" s="610"/>
      <c r="Q1528" s="610"/>
      <c r="R1528" s="612">
        <f t="shared" si="378"/>
        <v>0</v>
      </c>
      <c r="S1528" s="613"/>
      <c r="T1528" s="612">
        <f t="shared" si="379"/>
        <v>0</v>
      </c>
      <c r="U1528" s="612">
        <f t="shared" si="380"/>
        <v>0</v>
      </c>
      <c r="V1528" s="613"/>
      <c r="W1528" s="982">
        <f t="shared" si="371"/>
        <v>0</v>
      </c>
      <c r="X1528" s="982">
        <f t="shared" si="372"/>
        <v>0</v>
      </c>
      <c r="Y1528" s="612">
        <f t="shared" si="391"/>
        <v>0</v>
      </c>
      <c r="Z1528" s="620"/>
      <c r="AA1528" s="124"/>
      <c r="AB1528" s="978"/>
      <c r="AC1528" s="1049"/>
      <c r="AD1528" s="71"/>
      <c r="AE1528" s="71"/>
      <c r="AF1528" s="71"/>
      <c r="AG1528" s="59"/>
    </row>
    <row r="1529" ht="13.5" customHeight="1">
      <c r="A1529" s="604" t="b">
        <v>0</v>
      </c>
      <c r="B1529" s="475"/>
      <c r="C1529" s="475"/>
      <c r="D1529" s="492"/>
      <c r="E1529" s="492"/>
      <c r="F1529" s="606"/>
      <c r="G1529" s="1072"/>
      <c r="H1529" s="617"/>
      <c r="I1529" s="492"/>
      <c r="J1529" s="492"/>
      <c r="K1529" s="657"/>
      <c r="L1529" s="618"/>
      <c r="M1529" s="622"/>
      <c r="N1529" s="613"/>
      <c r="O1529" s="1073"/>
      <c r="P1529" s="610"/>
      <c r="Q1529" s="610"/>
      <c r="R1529" s="612">
        <f t="shared" si="378"/>
        <v>0</v>
      </c>
      <c r="S1529" s="613"/>
      <c r="T1529" s="612">
        <f t="shared" si="379"/>
        <v>0</v>
      </c>
      <c r="U1529" s="612">
        <f t="shared" si="380"/>
        <v>0</v>
      </c>
      <c r="V1529" s="613"/>
      <c r="W1529" s="982">
        <f t="shared" si="371"/>
        <v>0</v>
      </c>
      <c r="X1529" s="982">
        <f t="shared" si="372"/>
        <v>0</v>
      </c>
      <c r="Y1529" s="612">
        <f t="shared" si="391"/>
        <v>0</v>
      </c>
      <c r="Z1529" s="620"/>
      <c r="AA1529" s="124"/>
      <c r="AB1529" s="978"/>
      <c r="AC1529" s="1049"/>
      <c r="AD1529" s="71"/>
      <c r="AE1529" s="71"/>
      <c r="AF1529" s="71"/>
      <c r="AG1529" s="59"/>
    </row>
    <row r="1530" ht="13.5" customHeight="1">
      <c r="A1530" s="604" t="b">
        <v>0</v>
      </c>
      <c r="B1530" s="475"/>
      <c r="C1530" s="475"/>
      <c r="D1530" s="492"/>
      <c r="E1530" s="492"/>
      <c r="F1530" s="606"/>
      <c r="G1530" s="1072"/>
      <c r="H1530" s="617"/>
      <c r="I1530" s="492"/>
      <c r="J1530" s="492"/>
      <c r="K1530" s="657"/>
      <c r="L1530" s="618"/>
      <c r="M1530" s="622"/>
      <c r="N1530" s="613"/>
      <c r="O1530" s="1073"/>
      <c r="P1530" s="610"/>
      <c r="Q1530" s="610"/>
      <c r="R1530" s="612">
        <f t="shared" si="378"/>
        <v>0</v>
      </c>
      <c r="S1530" s="613"/>
      <c r="T1530" s="612">
        <f t="shared" si="379"/>
        <v>0</v>
      </c>
      <c r="U1530" s="612">
        <f t="shared" si="380"/>
        <v>0</v>
      </c>
      <c r="V1530" s="613"/>
      <c r="W1530" s="982">
        <f t="shared" si="371"/>
        <v>0</v>
      </c>
      <c r="X1530" s="982">
        <f t="shared" si="372"/>
        <v>0</v>
      </c>
      <c r="Y1530" s="612">
        <f t="shared" si="391"/>
        <v>0</v>
      </c>
      <c r="Z1530" s="620"/>
      <c r="AA1530" s="124"/>
      <c r="AB1530" s="978"/>
      <c r="AC1530" s="1049"/>
      <c r="AD1530" s="71"/>
      <c r="AE1530" s="71"/>
      <c r="AF1530" s="71"/>
      <c r="AG1530" s="59"/>
    </row>
    <row r="1531" ht="13.5" customHeight="1">
      <c r="A1531" s="604" t="b">
        <v>0</v>
      </c>
      <c r="B1531" s="475"/>
      <c r="C1531" s="475"/>
      <c r="D1531" s="492"/>
      <c r="E1531" s="492"/>
      <c r="F1531" s="606"/>
      <c r="G1531" s="1072"/>
      <c r="H1531" s="617"/>
      <c r="I1531" s="492"/>
      <c r="J1531" s="492"/>
      <c r="K1531" s="657"/>
      <c r="L1531" s="618"/>
      <c r="M1531" s="622"/>
      <c r="N1531" s="613"/>
      <c r="O1531" s="1073"/>
      <c r="P1531" s="610"/>
      <c r="Q1531" s="610"/>
      <c r="R1531" s="612">
        <f t="shared" si="378"/>
        <v>0</v>
      </c>
      <c r="S1531" s="613"/>
      <c r="T1531" s="612">
        <f t="shared" si="379"/>
        <v>0</v>
      </c>
      <c r="U1531" s="612">
        <f t="shared" si="380"/>
        <v>0</v>
      </c>
      <c r="V1531" s="613"/>
      <c r="W1531" s="982">
        <f t="shared" si="371"/>
        <v>0</v>
      </c>
      <c r="X1531" s="982">
        <f t="shared" si="372"/>
        <v>0</v>
      </c>
      <c r="Y1531" s="612">
        <f t="shared" si="391"/>
        <v>0</v>
      </c>
      <c r="Z1531" s="620"/>
      <c r="AA1531" s="124"/>
      <c r="AB1531" s="978"/>
      <c r="AC1531" s="1049"/>
      <c r="AD1531" s="71"/>
      <c r="AE1531" s="71"/>
      <c r="AF1531" s="71"/>
      <c r="AG1531" s="59"/>
    </row>
    <row r="1532" ht="13.5" customHeight="1">
      <c r="A1532" s="604" t="b">
        <v>0</v>
      </c>
      <c r="B1532" s="475"/>
      <c r="C1532" s="475"/>
      <c r="D1532" s="492"/>
      <c r="E1532" s="492"/>
      <c r="F1532" s="606"/>
      <c r="G1532" s="1072"/>
      <c r="H1532" s="617"/>
      <c r="I1532" s="492"/>
      <c r="J1532" s="492"/>
      <c r="K1532" s="657"/>
      <c r="L1532" s="618"/>
      <c r="M1532" s="622"/>
      <c r="N1532" s="613"/>
      <c r="O1532" s="1073"/>
      <c r="P1532" s="610"/>
      <c r="Q1532" s="610"/>
      <c r="R1532" s="612">
        <f t="shared" si="378"/>
        <v>0</v>
      </c>
      <c r="S1532" s="613"/>
      <c r="T1532" s="612">
        <f t="shared" si="379"/>
        <v>0</v>
      </c>
      <c r="U1532" s="612">
        <f t="shared" si="380"/>
        <v>0</v>
      </c>
      <c r="V1532" s="613"/>
      <c r="W1532" s="982">
        <f t="shared" si="371"/>
        <v>0</v>
      </c>
      <c r="X1532" s="982">
        <f t="shared" si="372"/>
        <v>0</v>
      </c>
      <c r="Y1532" s="612">
        <f t="shared" si="391"/>
        <v>0</v>
      </c>
      <c r="Z1532" s="620"/>
      <c r="AA1532" s="124"/>
      <c r="AB1532" s="978"/>
      <c r="AC1532" s="1049"/>
      <c r="AD1532" s="71"/>
      <c r="AE1532" s="71"/>
      <c r="AF1532" s="71"/>
      <c r="AG1532" s="59"/>
    </row>
    <row r="1533" ht="13.5" customHeight="1">
      <c r="A1533" s="604" t="b">
        <v>0</v>
      </c>
      <c r="B1533" s="475"/>
      <c r="C1533" s="475"/>
      <c r="D1533" s="492"/>
      <c r="E1533" s="492"/>
      <c r="F1533" s="606"/>
      <c r="G1533" s="1072"/>
      <c r="H1533" s="617"/>
      <c r="I1533" s="492"/>
      <c r="J1533" s="492"/>
      <c r="K1533" s="657"/>
      <c r="L1533" s="618"/>
      <c r="M1533" s="622"/>
      <c r="N1533" s="613"/>
      <c r="O1533" s="1073"/>
      <c r="P1533" s="610"/>
      <c r="Q1533" s="610"/>
      <c r="R1533" s="612">
        <f t="shared" si="378"/>
        <v>0</v>
      </c>
      <c r="S1533" s="613"/>
      <c r="T1533" s="612">
        <f t="shared" si="379"/>
        <v>0</v>
      </c>
      <c r="U1533" s="612">
        <f t="shared" si="380"/>
        <v>0</v>
      </c>
      <c r="V1533" s="613"/>
      <c r="W1533" s="982">
        <f t="shared" si="371"/>
        <v>0</v>
      </c>
      <c r="X1533" s="982">
        <f t="shared" si="372"/>
        <v>0</v>
      </c>
      <c r="Y1533" s="612">
        <f t="shared" si="391"/>
        <v>0</v>
      </c>
      <c r="Z1533" s="620"/>
      <c r="AA1533" s="124"/>
      <c r="AB1533" s="978"/>
      <c r="AC1533" s="1049"/>
      <c r="AD1533" s="71"/>
      <c r="AE1533" s="71"/>
      <c r="AF1533" s="71"/>
      <c r="AG1533" s="59"/>
    </row>
    <row r="1534" ht="13.5" customHeight="1">
      <c r="A1534" s="604" t="b">
        <v>0</v>
      </c>
      <c r="B1534" s="475"/>
      <c r="C1534" s="475"/>
      <c r="D1534" s="492"/>
      <c r="E1534" s="492"/>
      <c r="F1534" s="606"/>
      <c r="G1534" s="1072"/>
      <c r="H1534" s="617"/>
      <c r="I1534" s="492"/>
      <c r="J1534" s="492"/>
      <c r="K1534" s="657"/>
      <c r="L1534" s="618"/>
      <c r="M1534" s="622"/>
      <c r="N1534" s="613"/>
      <c r="O1534" s="1073"/>
      <c r="P1534" s="610"/>
      <c r="Q1534" s="610"/>
      <c r="R1534" s="612">
        <f t="shared" si="378"/>
        <v>0</v>
      </c>
      <c r="S1534" s="613"/>
      <c r="T1534" s="612">
        <f t="shared" si="379"/>
        <v>0</v>
      </c>
      <c r="U1534" s="612">
        <f t="shared" si="380"/>
        <v>0</v>
      </c>
      <c r="V1534" s="613"/>
      <c r="W1534" s="982">
        <f t="shared" si="371"/>
        <v>0</v>
      </c>
      <c r="X1534" s="982">
        <f t="shared" si="372"/>
        <v>0</v>
      </c>
      <c r="Y1534" s="612">
        <f t="shared" si="391"/>
        <v>0</v>
      </c>
      <c r="Z1534" s="620"/>
      <c r="AA1534" s="124"/>
      <c r="AB1534" s="978"/>
      <c r="AC1534" s="1049"/>
      <c r="AD1534" s="71"/>
      <c r="AE1534" s="71"/>
      <c r="AF1534" s="71"/>
      <c r="AG1534" s="59"/>
    </row>
    <row r="1535" ht="13.5" customHeight="1">
      <c r="A1535" s="604" t="b">
        <v>0</v>
      </c>
      <c r="B1535" s="475"/>
      <c r="C1535" s="475"/>
      <c r="D1535" s="492"/>
      <c r="E1535" s="492"/>
      <c r="F1535" s="606"/>
      <c r="G1535" s="1072"/>
      <c r="H1535" s="617"/>
      <c r="I1535" s="492"/>
      <c r="J1535" s="492"/>
      <c r="K1535" s="657"/>
      <c r="L1535" s="618"/>
      <c r="M1535" s="622"/>
      <c r="N1535" s="613"/>
      <c r="O1535" s="1073"/>
      <c r="P1535" s="610"/>
      <c r="Q1535" s="610"/>
      <c r="R1535" s="612">
        <f t="shared" si="378"/>
        <v>0</v>
      </c>
      <c r="S1535" s="613"/>
      <c r="T1535" s="612">
        <f t="shared" si="379"/>
        <v>0</v>
      </c>
      <c r="U1535" s="612">
        <f t="shared" si="380"/>
        <v>0</v>
      </c>
      <c r="V1535" s="613"/>
      <c r="W1535" s="982">
        <f t="shared" si="371"/>
        <v>0</v>
      </c>
      <c r="X1535" s="982">
        <f t="shared" si="372"/>
        <v>0</v>
      </c>
      <c r="Y1535" s="612">
        <f t="shared" si="391"/>
        <v>0</v>
      </c>
      <c r="Z1535" s="620"/>
      <c r="AA1535" s="124"/>
      <c r="AB1535" s="978"/>
      <c r="AC1535" s="1049"/>
      <c r="AD1535" s="71"/>
      <c r="AE1535" s="71"/>
      <c r="AF1535" s="71"/>
      <c r="AG1535" s="59"/>
    </row>
    <row r="1536" ht="13.5" customHeight="1">
      <c r="A1536" s="604" t="b">
        <v>0</v>
      </c>
      <c r="B1536" s="475"/>
      <c r="C1536" s="475"/>
      <c r="D1536" s="492"/>
      <c r="E1536" s="492"/>
      <c r="F1536" s="606"/>
      <c r="G1536" s="1072"/>
      <c r="H1536" s="617"/>
      <c r="I1536" s="492"/>
      <c r="J1536" s="492"/>
      <c r="K1536" s="657"/>
      <c r="L1536" s="618"/>
      <c r="M1536" s="622"/>
      <c r="N1536" s="613"/>
      <c r="O1536" s="1073"/>
      <c r="P1536" s="610"/>
      <c r="Q1536" s="610"/>
      <c r="R1536" s="612">
        <f t="shared" si="378"/>
        <v>0</v>
      </c>
      <c r="S1536" s="613"/>
      <c r="T1536" s="612">
        <f t="shared" si="379"/>
        <v>0</v>
      </c>
      <c r="U1536" s="612">
        <f t="shared" si="380"/>
        <v>0</v>
      </c>
      <c r="V1536" s="613"/>
      <c r="W1536" s="982">
        <f t="shared" si="371"/>
        <v>0</v>
      </c>
      <c r="X1536" s="982">
        <f t="shared" si="372"/>
        <v>0</v>
      </c>
      <c r="Y1536" s="612">
        <f t="shared" si="391"/>
        <v>0</v>
      </c>
      <c r="Z1536" s="620"/>
      <c r="AA1536" s="124"/>
      <c r="AB1536" s="978"/>
      <c r="AC1536" s="1049"/>
      <c r="AD1536" s="71"/>
      <c r="AE1536" s="71"/>
      <c r="AF1536" s="71"/>
      <c r="AG1536" s="59"/>
    </row>
    <row r="1537" ht="13.5" customHeight="1">
      <c r="A1537" s="604" t="b">
        <v>0</v>
      </c>
      <c r="B1537" s="475"/>
      <c r="C1537" s="475"/>
      <c r="D1537" s="492"/>
      <c r="E1537" s="492"/>
      <c r="F1537" s="606"/>
      <c r="G1537" s="1072"/>
      <c r="H1537" s="617"/>
      <c r="I1537" s="492"/>
      <c r="J1537" s="492"/>
      <c r="K1537" s="657"/>
      <c r="L1537" s="618"/>
      <c r="M1537" s="622"/>
      <c r="N1537" s="613"/>
      <c r="O1537" s="1073"/>
      <c r="P1537" s="610"/>
      <c r="Q1537" s="610"/>
      <c r="R1537" s="612">
        <f t="shared" si="378"/>
        <v>0</v>
      </c>
      <c r="S1537" s="613"/>
      <c r="T1537" s="612">
        <f t="shared" si="379"/>
        <v>0</v>
      </c>
      <c r="U1537" s="612">
        <f t="shared" si="380"/>
        <v>0</v>
      </c>
      <c r="V1537" s="613"/>
      <c r="W1537" s="982">
        <f t="shared" si="371"/>
        <v>0</v>
      </c>
      <c r="X1537" s="982">
        <f t="shared" si="372"/>
        <v>0</v>
      </c>
      <c r="Y1537" s="612">
        <f t="shared" si="391"/>
        <v>0</v>
      </c>
      <c r="Z1537" s="620"/>
      <c r="AA1537" s="124"/>
      <c r="AB1537" s="978"/>
      <c r="AC1537" s="1049"/>
      <c r="AD1537" s="71"/>
      <c r="AE1537" s="71"/>
      <c r="AF1537" s="71"/>
      <c r="AG1537" s="59"/>
    </row>
    <row r="1538" ht="13.5" customHeight="1">
      <c r="A1538" s="604" t="b">
        <v>0</v>
      </c>
      <c r="B1538" s="475"/>
      <c r="C1538" s="475"/>
      <c r="D1538" s="492"/>
      <c r="E1538" s="492"/>
      <c r="F1538" s="606"/>
      <c r="G1538" s="1072"/>
      <c r="H1538" s="617"/>
      <c r="I1538" s="492"/>
      <c r="J1538" s="492"/>
      <c r="K1538" s="657"/>
      <c r="L1538" s="618"/>
      <c r="M1538" s="622"/>
      <c r="N1538" s="613"/>
      <c r="O1538" s="1073"/>
      <c r="P1538" s="610"/>
      <c r="Q1538" s="610"/>
      <c r="R1538" s="612">
        <f t="shared" si="378"/>
        <v>0</v>
      </c>
      <c r="S1538" s="613"/>
      <c r="T1538" s="612">
        <f t="shared" si="379"/>
        <v>0</v>
      </c>
      <c r="U1538" s="612">
        <f t="shared" si="380"/>
        <v>0</v>
      </c>
      <c r="V1538" s="613"/>
      <c r="W1538" s="982">
        <f t="shared" si="371"/>
        <v>0</v>
      </c>
      <c r="X1538" s="982">
        <f t="shared" si="372"/>
        <v>0</v>
      </c>
      <c r="Y1538" s="612">
        <f t="shared" si="391"/>
        <v>0</v>
      </c>
      <c r="Z1538" s="620"/>
      <c r="AA1538" s="124"/>
      <c r="AB1538" s="978"/>
      <c r="AC1538" s="1049"/>
      <c r="AD1538" s="71"/>
      <c r="AE1538" s="71"/>
      <c r="AF1538" s="71"/>
      <c r="AG1538" s="59"/>
    </row>
    <row r="1539" ht="13.5" customHeight="1">
      <c r="A1539" s="604" t="b">
        <v>0</v>
      </c>
      <c r="B1539" s="475"/>
      <c r="C1539" s="475"/>
      <c r="D1539" s="492"/>
      <c r="E1539" s="492"/>
      <c r="F1539" s="606"/>
      <c r="G1539" s="1072"/>
      <c r="H1539" s="617"/>
      <c r="I1539" s="492"/>
      <c r="J1539" s="492"/>
      <c r="K1539" s="657"/>
      <c r="L1539" s="618"/>
      <c r="M1539" s="622"/>
      <c r="N1539" s="613"/>
      <c r="O1539" s="1073"/>
      <c r="P1539" s="610"/>
      <c r="Q1539" s="610"/>
      <c r="R1539" s="612">
        <f t="shared" si="378"/>
        <v>0</v>
      </c>
      <c r="S1539" s="613"/>
      <c r="T1539" s="612">
        <f t="shared" si="379"/>
        <v>0</v>
      </c>
      <c r="U1539" s="612">
        <f t="shared" si="380"/>
        <v>0</v>
      </c>
      <c r="V1539" s="613"/>
      <c r="W1539" s="982">
        <f t="shared" si="371"/>
        <v>0</v>
      </c>
      <c r="X1539" s="982">
        <f t="shared" si="372"/>
        <v>0</v>
      </c>
      <c r="Y1539" s="612">
        <f t="shared" si="391"/>
        <v>0</v>
      </c>
      <c r="Z1539" s="620"/>
      <c r="AA1539" s="124"/>
      <c r="AB1539" s="978"/>
      <c r="AC1539" s="1049"/>
      <c r="AD1539" s="71"/>
      <c r="AE1539" s="71"/>
      <c r="AF1539" s="71"/>
      <c r="AG1539" s="59"/>
    </row>
    <row r="1540" ht="13.5" customHeight="1">
      <c r="A1540" s="604" t="b">
        <v>0</v>
      </c>
      <c r="B1540" s="475"/>
      <c r="C1540" s="475"/>
      <c r="D1540" s="492"/>
      <c r="E1540" s="492"/>
      <c r="F1540" s="606"/>
      <c r="G1540" s="1072"/>
      <c r="H1540" s="617"/>
      <c r="I1540" s="492"/>
      <c r="J1540" s="492"/>
      <c r="K1540" s="657"/>
      <c r="L1540" s="618"/>
      <c r="M1540" s="622"/>
      <c r="N1540" s="613"/>
      <c r="O1540" s="1073"/>
      <c r="P1540" s="610"/>
      <c r="Q1540" s="610"/>
      <c r="R1540" s="612">
        <f t="shared" si="378"/>
        <v>0</v>
      </c>
      <c r="S1540" s="613"/>
      <c r="T1540" s="612">
        <f t="shared" si="379"/>
        <v>0</v>
      </c>
      <c r="U1540" s="612">
        <f t="shared" si="380"/>
        <v>0</v>
      </c>
      <c r="V1540" s="613"/>
      <c r="W1540" s="982">
        <f t="shared" si="371"/>
        <v>0</v>
      </c>
      <c r="X1540" s="982">
        <f t="shared" si="372"/>
        <v>0</v>
      </c>
      <c r="Y1540" s="612">
        <f t="shared" si="391"/>
        <v>0</v>
      </c>
      <c r="Z1540" s="620"/>
      <c r="AA1540" s="124"/>
      <c r="AB1540" s="978"/>
      <c r="AC1540" s="1049"/>
      <c r="AD1540" s="71"/>
      <c r="AE1540" s="71"/>
      <c r="AF1540" s="71"/>
      <c r="AG1540" s="59"/>
    </row>
    <row r="1541" ht="13.5" customHeight="1">
      <c r="A1541" s="604" t="b">
        <v>0</v>
      </c>
      <c r="B1541" s="475"/>
      <c r="C1541" s="475"/>
      <c r="D1541" s="492"/>
      <c r="E1541" s="492"/>
      <c r="F1541" s="606"/>
      <c r="G1541" s="1072"/>
      <c r="H1541" s="617"/>
      <c r="I1541" s="492"/>
      <c r="J1541" s="492"/>
      <c r="K1541" s="657"/>
      <c r="L1541" s="618"/>
      <c r="M1541" s="622"/>
      <c r="N1541" s="613"/>
      <c r="O1541" s="1073"/>
      <c r="P1541" s="610"/>
      <c r="Q1541" s="610"/>
      <c r="R1541" s="612">
        <f t="shared" si="378"/>
        <v>0</v>
      </c>
      <c r="S1541" s="613"/>
      <c r="T1541" s="612">
        <f t="shared" si="379"/>
        <v>0</v>
      </c>
      <c r="U1541" s="612">
        <f t="shared" si="380"/>
        <v>0</v>
      </c>
      <c r="V1541" s="613"/>
      <c r="W1541" s="982">
        <f t="shared" si="371"/>
        <v>0</v>
      </c>
      <c r="X1541" s="982">
        <f t="shared" si="372"/>
        <v>0</v>
      </c>
      <c r="Y1541" s="612">
        <f t="shared" si="391"/>
        <v>0</v>
      </c>
      <c r="Z1541" s="620"/>
      <c r="AA1541" s="124"/>
      <c r="AB1541" s="978"/>
      <c r="AC1541" s="1049"/>
      <c r="AD1541" s="71"/>
      <c r="AE1541" s="71"/>
      <c r="AF1541" s="71"/>
      <c r="AG1541" s="59"/>
    </row>
    <row r="1542" ht="13.5" customHeight="1">
      <c r="A1542" s="604" t="b">
        <v>0</v>
      </c>
      <c r="B1542" s="475"/>
      <c r="C1542" s="475"/>
      <c r="D1542" s="492"/>
      <c r="E1542" s="492"/>
      <c r="F1542" s="606"/>
      <c r="G1542" s="1072"/>
      <c r="H1542" s="617"/>
      <c r="I1542" s="492"/>
      <c r="J1542" s="492"/>
      <c r="K1542" s="657"/>
      <c r="L1542" s="618"/>
      <c r="M1542" s="622"/>
      <c r="N1542" s="613"/>
      <c r="O1542" s="1073"/>
      <c r="P1542" s="610"/>
      <c r="Q1542" s="610"/>
      <c r="R1542" s="612">
        <f t="shared" si="378"/>
        <v>0</v>
      </c>
      <c r="S1542" s="613"/>
      <c r="T1542" s="612">
        <f t="shared" si="379"/>
        <v>0</v>
      </c>
      <c r="U1542" s="612">
        <f t="shared" si="380"/>
        <v>0</v>
      </c>
      <c r="V1542" s="613"/>
      <c r="W1542" s="982">
        <f t="shared" si="371"/>
        <v>0</v>
      </c>
      <c r="X1542" s="982">
        <f t="shared" si="372"/>
        <v>0</v>
      </c>
      <c r="Y1542" s="612">
        <f t="shared" si="391"/>
        <v>0</v>
      </c>
      <c r="Z1542" s="620"/>
      <c r="AA1542" s="124"/>
      <c r="AB1542" s="978"/>
      <c r="AC1542" s="1049"/>
      <c r="AD1542" s="71"/>
      <c r="AE1542" s="71"/>
      <c r="AF1542" s="71"/>
      <c r="AG1542" s="59"/>
    </row>
    <row r="1543" ht="13.5" customHeight="1">
      <c r="A1543" s="604" t="b">
        <v>0</v>
      </c>
      <c r="B1543" s="475"/>
      <c r="C1543" s="475"/>
      <c r="D1543" s="492"/>
      <c r="E1543" s="492"/>
      <c r="F1543" s="606"/>
      <c r="G1543" s="1072"/>
      <c r="H1543" s="617"/>
      <c r="I1543" s="492"/>
      <c r="J1543" s="492"/>
      <c r="K1543" s="657"/>
      <c r="L1543" s="618"/>
      <c r="M1543" s="622"/>
      <c r="N1543" s="613"/>
      <c r="O1543" s="1073"/>
      <c r="P1543" s="610"/>
      <c r="Q1543" s="610"/>
      <c r="R1543" s="612">
        <f t="shared" si="378"/>
        <v>0</v>
      </c>
      <c r="S1543" s="613"/>
      <c r="T1543" s="612">
        <f t="shared" si="379"/>
        <v>0</v>
      </c>
      <c r="U1543" s="612">
        <f t="shared" si="380"/>
        <v>0</v>
      </c>
      <c r="V1543" s="613"/>
      <c r="W1543" s="982">
        <f t="shared" si="371"/>
        <v>0</v>
      </c>
      <c r="X1543" s="982">
        <f t="shared" si="372"/>
        <v>0</v>
      </c>
      <c r="Y1543" s="612">
        <f t="shared" si="391"/>
        <v>0</v>
      </c>
      <c r="Z1543" s="620"/>
      <c r="AA1543" s="124"/>
      <c r="AB1543" s="978"/>
      <c r="AC1543" s="1049"/>
      <c r="AD1543" s="71"/>
      <c r="AE1543" s="71"/>
      <c r="AF1543" s="71"/>
      <c r="AG1543" s="59"/>
    </row>
    <row r="1544" ht="13.5" customHeight="1">
      <c r="A1544" s="604" t="b">
        <v>0</v>
      </c>
      <c r="B1544" s="475"/>
      <c r="C1544" s="475"/>
      <c r="D1544" s="492"/>
      <c r="E1544" s="492"/>
      <c r="F1544" s="606"/>
      <c r="G1544" s="1072"/>
      <c r="H1544" s="617"/>
      <c r="I1544" s="492"/>
      <c r="J1544" s="492"/>
      <c r="K1544" s="657"/>
      <c r="L1544" s="618"/>
      <c r="M1544" s="622"/>
      <c r="N1544" s="613"/>
      <c r="O1544" s="1073"/>
      <c r="P1544" s="610"/>
      <c r="Q1544" s="610"/>
      <c r="R1544" s="612">
        <f t="shared" si="378"/>
        <v>0</v>
      </c>
      <c r="S1544" s="613"/>
      <c r="T1544" s="612">
        <f t="shared" si="379"/>
        <v>0</v>
      </c>
      <c r="U1544" s="612">
        <f t="shared" si="380"/>
        <v>0</v>
      </c>
      <c r="V1544" s="613"/>
      <c r="W1544" s="982">
        <f t="shared" si="371"/>
        <v>0</v>
      </c>
      <c r="X1544" s="982">
        <f t="shared" si="372"/>
        <v>0</v>
      </c>
      <c r="Y1544" s="612">
        <f t="shared" si="391"/>
        <v>0</v>
      </c>
      <c r="Z1544" s="620"/>
      <c r="AA1544" s="124"/>
      <c r="AB1544" s="978"/>
      <c r="AC1544" s="1049"/>
      <c r="AD1544" s="71"/>
      <c r="AE1544" s="71"/>
      <c r="AF1544" s="71"/>
      <c r="AG1544" s="59"/>
    </row>
    <row r="1545" ht="13.5" customHeight="1">
      <c r="A1545" s="604" t="b">
        <v>0</v>
      </c>
      <c r="B1545" s="475"/>
      <c r="C1545" s="475"/>
      <c r="D1545" s="492"/>
      <c r="E1545" s="492"/>
      <c r="F1545" s="606"/>
      <c r="G1545" s="1072"/>
      <c r="H1545" s="617"/>
      <c r="I1545" s="492"/>
      <c r="J1545" s="492"/>
      <c r="K1545" s="657"/>
      <c r="L1545" s="618"/>
      <c r="M1545" s="622"/>
      <c r="N1545" s="613"/>
      <c r="O1545" s="1073"/>
      <c r="P1545" s="610"/>
      <c r="Q1545" s="610"/>
      <c r="R1545" s="612">
        <f t="shared" si="378"/>
        <v>0</v>
      </c>
      <c r="S1545" s="613"/>
      <c r="T1545" s="612">
        <f t="shared" si="379"/>
        <v>0</v>
      </c>
      <c r="U1545" s="612">
        <f t="shared" si="380"/>
        <v>0</v>
      </c>
      <c r="V1545" s="613"/>
      <c r="W1545" s="982">
        <f t="shared" si="371"/>
        <v>0</v>
      </c>
      <c r="X1545" s="982">
        <f t="shared" si="372"/>
        <v>0</v>
      </c>
      <c r="Y1545" s="612">
        <f t="shared" si="391"/>
        <v>0</v>
      </c>
      <c r="Z1545" s="620"/>
      <c r="AA1545" s="124"/>
      <c r="AB1545" s="978"/>
      <c r="AC1545" s="1049"/>
      <c r="AD1545" s="71"/>
      <c r="AE1545" s="71"/>
      <c r="AF1545" s="71"/>
      <c r="AG1545" s="59"/>
    </row>
    <row r="1546" ht="13.5" customHeight="1">
      <c r="A1546" s="604" t="b">
        <v>0</v>
      </c>
      <c r="B1546" s="475"/>
      <c r="C1546" s="475"/>
      <c r="D1546" s="492"/>
      <c r="E1546" s="492"/>
      <c r="F1546" s="606"/>
      <c r="G1546" s="1072"/>
      <c r="H1546" s="617"/>
      <c r="I1546" s="492"/>
      <c r="J1546" s="492"/>
      <c r="K1546" s="657"/>
      <c r="L1546" s="618"/>
      <c r="M1546" s="622"/>
      <c r="N1546" s="613"/>
      <c r="O1546" s="1073"/>
      <c r="P1546" s="610"/>
      <c r="Q1546" s="610"/>
      <c r="R1546" s="612">
        <f t="shared" si="378"/>
        <v>0</v>
      </c>
      <c r="S1546" s="613"/>
      <c r="T1546" s="612">
        <f t="shared" si="379"/>
        <v>0</v>
      </c>
      <c r="U1546" s="612">
        <f t="shared" si="380"/>
        <v>0</v>
      </c>
      <c r="V1546" s="613"/>
      <c r="W1546" s="982">
        <f t="shared" si="371"/>
        <v>0</v>
      </c>
      <c r="X1546" s="982">
        <f t="shared" si="372"/>
        <v>0</v>
      </c>
      <c r="Y1546" s="612">
        <f t="shared" si="391"/>
        <v>0</v>
      </c>
      <c r="Z1546" s="620"/>
      <c r="AA1546" s="124"/>
      <c r="AB1546" s="978"/>
      <c r="AC1546" s="1049"/>
      <c r="AD1546" s="71"/>
      <c r="AE1546" s="71"/>
      <c r="AF1546" s="71"/>
      <c r="AG1546" s="59"/>
    </row>
    <row r="1547" ht="13.5" customHeight="1">
      <c r="A1547" s="604" t="b">
        <v>0</v>
      </c>
      <c r="B1547" s="475"/>
      <c r="C1547" s="475"/>
      <c r="D1547" s="492"/>
      <c r="E1547" s="492"/>
      <c r="F1547" s="606"/>
      <c r="G1547" s="1072"/>
      <c r="H1547" s="617"/>
      <c r="I1547" s="492"/>
      <c r="J1547" s="492"/>
      <c r="K1547" s="657"/>
      <c r="L1547" s="618"/>
      <c r="M1547" s="622"/>
      <c r="N1547" s="613"/>
      <c r="O1547" s="1073"/>
      <c r="P1547" s="610"/>
      <c r="Q1547" s="610"/>
      <c r="R1547" s="612">
        <f t="shared" si="378"/>
        <v>0</v>
      </c>
      <c r="S1547" s="613"/>
      <c r="T1547" s="612">
        <f t="shared" si="379"/>
        <v>0</v>
      </c>
      <c r="U1547" s="612">
        <f t="shared" si="380"/>
        <v>0</v>
      </c>
      <c r="V1547" s="613"/>
      <c r="W1547" s="982">
        <f t="shared" si="371"/>
        <v>0</v>
      </c>
      <c r="X1547" s="982">
        <f t="shared" si="372"/>
        <v>0</v>
      </c>
      <c r="Y1547" s="612">
        <f t="shared" si="391"/>
        <v>0</v>
      </c>
      <c r="Z1547" s="620"/>
      <c r="AA1547" s="124"/>
      <c r="AB1547" s="978"/>
      <c r="AC1547" s="1049"/>
      <c r="AD1547" s="71"/>
      <c r="AE1547" s="71"/>
      <c r="AF1547" s="71"/>
      <c r="AG1547" s="59"/>
    </row>
    <row r="1548" ht="13.5" customHeight="1">
      <c r="A1548" s="604" t="b">
        <v>0</v>
      </c>
      <c r="B1548" s="475"/>
      <c r="C1548" s="475"/>
      <c r="D1548" s="492"/>
      <c r="E1548" s="492"/>
      <c r="F1548" s="606"/>
      <c r="G1548" s="1072"/>
      <c r="H1548" s="617"/>
      <c r="I1548" s="492"/>
      <c r="J1548" s="492"/>
      <c r="K1548" s="657"/>
      <c r="L1548" s="618"/>
      <c r="M1548" s="622"/>
      <c r="N1548" s="613"/>
      <c r="O1548" s="1073"/>
      <c r="P1548" s="610"/>
      <c r="Q1548" s="610"/>
      <c r="R1548" s="612">
        <f t="shared" si="378"/>
        <v>0</v>
      </c>
      <c r="S1548" s="613"/>
      <c r="T1548" s="612">
        <f t="shared" si="379"/>
        <v>0</v>
      </c>
      <c r="U1548" s="612">
        <f t="shared" si="380"/>
        <v>0</v>
      </c>
      <c r="V1548" s="613"/>
      <c r="W1548" s="982">
        <f t="shared" si="371"/>
        <v>0</v>
      </c>
      <c r="X1548" s="982">
        <f t="shared" si="372"/>
        <v>0</v>
      </c>
      <c r="Y1548" s="612">
        <f t="shared" si="391"/>
        <v>0</v>
      </c>
      <c r="Z1548" s="620"/>
      <c r="AA1548" s="124"/>
      <c r="AB1548" s="978"/>
      <c r="AC1548" s="1049"/>
      <c r="AD1548" s="71"/>
      <c r="AE1548" s="71"/>
      <c r="AF1548" s="71"/>
      <c r="AG1548" s="59"/>
    </row>
    <row r="1549" ht="13.5" customHeight="1">
      <c r="A1549" s="604" t="b">
        <v>0</v>
      </c>
      <c r="B1549" s="475"/>
      <c r="C1549" s="475"/>
      <c r="D1549" s="492"/>
      <c r="E1549" s="492"/>
      <c r="F1549" s="606"/>
      <c r="G1549" s="1072"/>
      <c r="H1549" s="617"/>
      <c r="I1549" s="492"/>
      <c r="J1549" s="492"/>
      <c r="K1549" s="657"/>
      <c r="L1549" s="618"/>
      <c r="M1549" s="622"/>
      <c r="N1549" s="613"/>
      <c r="O1549" s="1073"/>
      <c r="P1549" s="610"/>
      <c r="Q1549" s="610"/>
      <c r="R1549" s="612">
        <f t="shared" si="378"/>
        <v>0</v>
      </c>
      <c r="S1549" s="613"/>
      <c r="T1549" s="612">
        <f t="shared" si="379"/>
        <v>0</v>
      </c>
      <c r="U1549" s="612">
        <f t="shared" si="380"/>
        <v>0</v>
      </c>
      <c r="V1549" s="613"/>
      <c r="W1549" s="982">
        <f t="shared" si="371"/>
        <v>0</v>
      </c>
      <c r="X1549" s="982">
        <f t="shared" si="372"/>
        <v>0</v>
      </c>
      <c r="Y1549" s="612">
        <f t="shared" si="391"/>
        <v>0</v>
      </c>
      <c r="Z1549" s="620"/>
      <c r="AA1549" s="124"/>
      <c r="AB1549" s="978"/>
      <c r="AC1549" s="1049"/>
      <c r="AD1549" s="71"/>
      <c r="AE1549" s="71"/>
      <c r="AF1549" s="71"/>
      <c r="AG1549" s="59"/>
    </row>
    <row r="1550" ht="13.5" customHeight="1">
      <c r="A1550" s="604" t="b">
        <v>0</v>
      </c>
      <c r="B1550" s="475"/>
      <c r="C1550" s="475"/>
      <c r="D1550" s="492"/>
      <c r="E1550" s="492"/>
      <c r="F1550" s="606"/>
      <c r="G1550" s="1072"/>
      <c r="H1550" s="617"/>
      <c r="I1550" s="492"/>
      <c r="J1550" s="492"/>
      <c r="K1550" s="657"/>
      <c r="L1550" s="618"/>
      <c r="M1550" s="622"/>
      <c r="N1550" s="613"/>
      <c r="O1550" s="1073"/>
      <c r="P1550" s="610"/>
      <c r="Q1550" s="610"/>
      <c r="R1550" s="612">
        <f t="shared" si="378"/>
        <v>0</v>
      </c>
      <c r="S1550" s="613"/>
      <c r="T1550" s="612">
        <f t="shared" si="379"/>
        <v>0</v>
      </c>
      <c r="U1550" s="612">
        <f t="shared" si="380"/>
        <v>0</v>
      </c>
      <c r="V1550" s="613"/>
      <c r="W1550" s="982">
        <f t="shared" si="371"/>
        <v>0</v>
      </c>
      <c r="X1550" s="982">
        <f t="shared" si="372"/>
        <v>0</v>
      </c>
      <c r="Y1550" s="612">
        <f t="shared" si="391"/>
        <v>0</v>
      </c>
      <c r="Z1550" s="620"/>
      <c r="AA1550" s="124"/>
      <c r="AB1550" s="978"/>
      <c r="AC1550" s="1049"/>
      <c r="AD1550" s="71"/>
      <c r="AE1550" s="71"/>
      <c r="AF1550" s="71"/>
      <c r="AG1550" s="59"/>
    </row>
    <row r="1551" ht="13.5" customHeight="1">
      <c r="A1551" s="604" t="b">
        <v>0</v>
      </c>
      <c r="B1551" s="475"/>
      <c r="C1551" s="475"/>
      <c r="D1551" s="492"/>
      <c r="E1551" s="492"/>
      <c r="F1551" s="606"/>
      <c r="G1551" s="1072"/>
      <c r="H1551" s="617"/>
      <c r="I1551" s="492"/>
      <c r="J1551" s="492"/>
      <c r="K1551" s="657"/>
      <c r="L1551" s="618"/>
      <c r="M1551" s="622"/>
      <c r="N1551" s="613"/>
      <c r="O1551" s="1073"/>
      <c r="P1551" s="610"/>
      <c r="Q1551" s="610"/>
      <c r="R1551" s="612">
        <f t="shared" si="378"/>
        <v>0</v>
      </c>
      <c r="S1551" s="613"/>
      <c r="T1551" s="612">
        <f t="shared" si="379"/>
        <v>0</v>
      </c>
      <c r="U1551" s="612">
        <f t="shared" si="380"/>
        <v>0</v>
      </c>
      <c r="V1551" s="613"/>
      <c r="W1551" s="982">
        <f t="shared" si="371"/>
        <v>0</v>
      </c>
      <c r="X1551" s="982">
        <f t="shared" si="372"/>
        <v>0</v>
      </c>
      <c r="Y1551" s="612">
        <f t="shared" si="391"/>
        <v>0</v>
      </c>
      <c r="Z1551" s="620"/>
      <c r="AA1551" s="124"/>
      <c r="AB1551" s="978"/>
      <c r="AC1551" s="1049"/>
      <c r="AD1551" s="71"/>
      <c r="AE1551" s="71"/>
      <c r="AF1551" s="71"/>
      <c r="AG1551" s="59"/>
    </row>
    <row r="1552" ht="13.5" customHeight="1">
      <c r="A1552" s="604" t="b">
        <v>0</v>
      </c>
      <c r="B1552" s="475"/>
      <c r="C1552" s="475"/>
      <c r="D1552" s="492"/>
      <c r="E1552" s="492"/>
      <c r="F1552" s="606"/>
      <c r="G1552" s="1072"/>
      <c r="H1552" s="617"/>
      <c r="I1552" s="492"/>
      <c r="J1552" s="492"/>
      <c r="K1552" s="657"/>
      <c r="L1552" s="618"/>
      <c r="M1552" s="622"/>
      <c r="N1552" s="613"/>
      <c r="O1552" s="1073"/>
      <c r="P1552" s="610"/>
      <c r="Q1552" s="610"/>
      <c r="R1552" s="612">
        <f t="shared" si="378"/>
        <v>0</v>
      </c>
      <c r="S1552" s="613"/>
      <c r="T1552" s="612">
        <f t="shared" si="379"/>
        <v>0</v>
      </c>
      <c r="U1552" s="612">
        <f t="shared" si="380"/>
        <v>0</v>
      </c>
      <c r="V1552" s="613"/>
      <c r="W1552" s="982">
        <f t="shared" si="371"/>
        <v>0</v>
      </c>
      <c r="X1552" s="982">
        <f t="shared" si="372"/>
        <v>0</v>
      </c>
      <c r="Y1552" s="612">
        <f t="shared" si="391"/>
        <v>0</v>
      </c>
      <c r="Z1552" s="620"/>
      <c r="AA1552" s="124"/>
      <c r="AB1552" s="978"/>
      <c r="AC1552" s="1049"/>
      <c r="AD1552" s="71"/>
      <c r="AE1552" s="71"/>
      <c r="AF1552" s="71"/>
      <c r="AG1552" s="59"/>
    </row>
    <row r="1553" ht="13.5" customHeight="1">
      <c r="A1553" s="604" t="b">
        <v>0</v>
      </c>
      <c r="B1553" s="475"/>
      <c r="C1553" s="475"/>
      <c r="D1553" s="492"/>
      <c r="E1553" s="492"/>
      <c r="F1553" s="606"/>
      <c r="G1553" s="1072"/>
      <c r="H1553" s="617"/>
      <c r="I1553" s="492"/>
      <c r="J1553" s="492"/>
      <c r="K1553" s="657"/>
      <c r="L1553" s="618"/>
      <c r="M1553" s="622"/>
      <c r="N1553" s="613"/>
      <c r="O1553" s="1073"/>
      <c r="P1553" s="610"/>
      <c r="Q1553" s="610"/>
      <c r="R1553" s="612">
        <f t="shared" si="378"/>
        <v>0</v>
      </c>
      <c r="S1553" s="613"/>
      <c r="T1553" s="612">
        <f t="shared" si="379"/>
        <v>0</v>
      </c>
      <c r="U1553" s="612">
        <f t="shared" si="380"/>
        <v>0</v>
      </c>
      <c r="V1553" s="613"/>
      <c r="W1553" s="982">
        <f t="shared" si="371"/>
        <v>0</v>
      </c>
      <c r="X1553" s="982">
        <f t="shared" si="372"/>
        <v>0</v>
      </c>
      <c r="Y1553" s="612">
        <f t="shared" si="391"/>
        <v>0</v>
      </c>
      <c r="Z1553" s="620"/>
      <c r="AA1553" s="124"/>
      <c r="AB1553" s="978"/>
      <c r="AC1553" s="1049"/>
      <c r="AD1553" s="71"/>
      <c r="AE1553" s="71"/>
      <c r="AF1553" s="71"/>
      <c r="AG1553" s="59"/>
    </row>
    <row r="1554" ht="13.5" customHeight="1">
      <c r="A1554" s="604" t="b">
        <v>0</v>
      </c>
      <c r="B1554" s="475"/>
      <c r="C1554" s="475"/>
      <c r="D1554" s="492"/>
      <c r="E1554" s="492"/>
      <c r="F1554" s="606"/>
      <c r="G1554" s="1072"/>
      <c r="H1554" s="617"/>
      <c r="I1554" s="492"/>
      <c r="J1554" s="492"/>
      <c r="K1554" s="657"/>
      <c r="L1554" s="618"/>
      <c r="M1554" s="622"/>
      <c r="N1554" s="613"/>
      <c r="O1554" s="1073"/>
      <c r="P1554" s="610"/>
      <c r="Q1554" s="610"/>
      <c r="R1554" s="612">
        <f t="shared" si="378"/>
        <v>0</v>
      </c>
      <c r="S1554" s="613"/>
      <c r="T1554" s="612">
        <f t="shared" si="379"/>
        <v>0</v>
      </c>
      <c r="U1554" s="612">
        <f t="shared" si="380"/>
        <v>0</v>
      </c>
      <c r="V1554" s="613"/>
      <c r="W1554" s="982">
        <f t="shared" si="371"/>
        <v>0</v>
      </c>
      <c r="X1554" s="982">
        <f t="shared" si="372"/>
        <v>0</v>
      </c>
      <c r="Y1554" s="612">
        <f t="shared" si="391"/>
        <v>0</v>
      </c>
      <c r="Z1554" s="620"/>
      <c r="AA1554" s="124"/>
      <c r="AB1554" s="978"/>
      <c r="AC1554" s="1049"/>
      <c r="AD1554" s="71"/>
      <c r="AE1554" s="71"/>
      <c r="AF1554" s="71"/>
      <c r="AG1554" s="59"/>
    </row>
    <row r="1555" ht="13.5" customHeight="1">
      <c r="A1555" s="604" t="b">
        <v>0</v>
      </c>
      <c r="B1555" s="475"/>
      <c r="C1555" s="475"/>
      <c r="D1555" s="492"/>
      <c r="E1555" s="492"/>
      <c r="F1555" s="606"/>
      <c r="G1555" s="1072"/>
      <c r="H1555" s="617"/>
      <c r="I1555" s="492"/>
      <c r="J1555" s="492"/>
      <c r="K1555" s="657"/>
      <c r="L1555" s="618"/>
      <c r="M1555" s="622"/>
      <c r="N1555" s="613"/>
      <c r="O1555" s="1073"/>
      <c r="P1555" s="610"/>
      <c r="Q1555" s="610"/>
      <c r="R1555" s="612">
        <f t="shared" si="378"/>
        <v>0</v>
      </c>
      <c r="S1555" s="613"/>
      <c r="T1555" s="612">
        <f t="shared" si="379"/>
        <v>0</v>
      </c>
      <c r="U1555" s="612">
        <f t="shared" si="380"/>
        <v>0</v>
      </c>
      <c r="V1555" s="613"/>
      <c r="W1555" s="982">
        <f t="shared" si="371"/>
        <v>0</v>
      </c>
      <c r="X1555" s="982">
        <f t="shared" si="372"/>
        <v>0</v>
      </c>
      <c r="Y1555" s="612">
        <f t="shared" si="391"/>
        <v>0</v>
      </c>
      <c r="Z1555" s="620"/>
      <c r="AA1555" s="124"/>
      <c r="AB1555" s="978"/>
      <c r="AC1555" s="1049"/>
      <c r="AD1555" s="71"/>
      <c r="AE1555" s="71"/>
      <c r="AF1555" s="71"/>
      <c r="AG1555" s="59"/>
    </row>
    <row r="1556" ht="13.5" customHeight="1">
      <c r="A1556" s="604" t="b">
        <v>0</v>
      </c>
      <c r="B1556" s="475"/>
      <c r="C1556" s="475"/>
      <c r="D1556" s="492"/>
      <c r="E1556" s="492"/>
      <c r="F1556" s="606"/>
      <c r="G1556" s="1072"/>
      <c r="H1556" s="617"/>
      <c r="I1556" s="492"/>
      <c r="J1556" s="492"/>
      <c r="K1556" s="657"/>
      <c r="L1556" s="618"/>
      <c r="M1556" s="622"/>
      <c r="N1556" s="613"/>
      <c r="O1556" s="1073"/>
      <c r="P1556" s="610"/>
      <c r="Q1556" s="610"/>
      <c r="R1556" s="612">
        <f t="shared" si="378"/>
        <v>0</v>
      </c>
      <c r="S1556" s="613"/>
      <c r="T1556" s="612">
        <f t="shared" si="379"/>
        <v>0</v>
      </c>
      <c r="U1556" s="612">
        <f t="shared" si="380"/>
        <v>0</v>
      </c>
      <c r="V1556" s="613"/>
      <c r="W1556" s="982">
        <f t="shared" si="371"/>
        <v>0</v>
      </c>
      <c r="X1556" s="982">
        <f t="shared" si="372"/>
        <v>0</v>
      </c>
      <c r="Y1556" s="612">
        <f t="shared" si="391"/>
        <v>0</v>
      </c>
      <c r="Z1556" s="620"/>
      <c r="AA1556" s="124"/>
      <c r="AB1556" s="978"/>
      <c r="AC1556" s="1049"/>
      <c r="AD1556" s="71"/>
      <c r="AE1556" s="71"/>
      <c r="AF1556" s="71"/>
      <c r="AG1556" s="59"/>
    </row>
    <row r="1557" ht="13.5" customHeight="1">
      <c r="A1557" s="604" t="b">
        <v>0</v>
      </c>
      <c r="B1557" s="475"/>
      <c r="C1557" s="475"/>
      <c r="D1557" s="492"/>
      <c r="E1557" s="492"/>
      <c r="F1557" s="606"/>
      <c r="G1557" s="1072"/>
      <c r="H1557" s="617"/>
      <c r="I1557" s="492"/>
      <c r="J1557" s="492"/>
      <c r="K1557" s="657"/>
      <c r="L1557" s="618"/>
      <c r="M1557" s="622"/>
      <c r="N1557" s="613"/>
      <c r="O1557" s="1073"/>
      <c r="P1557" s="610"/>
      <c r="Q1557" s="610"/>
      <c r="R1557" s="612">
        <f t="shared" si="378"/>
        <v>0</v>
      </c>
      <c r="S1557" s="613"/>
      <c r="T1557" s="612">
        <f t="shared" si="379"/>
        <v>0</v>
      </c>
      <c r="U1557" s="612">
        <f t="shared" si="380"/>
        <v>0</v>
      </c>
      <c r="V1557" s="613"/>
      <c r="W1557" s="982">
        <f t="shared" si="371"/>
        <v>0</v>
      </c>
      <c r="X1557" s="982">
        <f t="shared" si="372"/>
        <v>0</v>
      </c>
      <c r="Y1557" s="612">
        <f t="shared" si="391"/>
        <v>0</v>
      </c>
      <c r="Z1557" s="620"/>
      <c r="AA1557" s="124"/>
      <c r="AB1557" s="978"/>
      <c r="AC1557" s="1049"/>
      <c r="AD1557" s="71"/>
      <c r="AE1557" s="71"/>
      <c r="AF1557" s="71"/>
      <c r="AG1557" s="59"/>
    </row>
    <row r="1558" ht="13.5" customHeight="1">
      <c r="A1558" s="604" t="b">
        <v>0</v>
      </c>
      <c r="B1558" s="475"/>
      <c r="C1558" s="475"/>
      <c r="D1558" s="492"/>
      <c r="E1558" s="492"/>
      <c r="F1558" s="606"/>
      <c r="G1558" s="1072"/>
      <c r="H1558" s="617"/>
      <c r="I1558" s="492"/>
      <c r="J1558" s="492"/>
      <c r="K1558" s="657"/>
      <c r="L1558" s="618"/>
      <c r="M1558" s="622"/>
      <c r="N1558" s="613"/>
      <c r="O1558" s="1073"/>
      <c r="P1558" s="610"/>
      <c r="Q1558" s="610"/>
      <c r="R1558" s="612">
        <f t="shared" si="378"/>
        <v>0</v>
      </c>
      <c r="S1558" s="613"/>
      <c r="T1558" s="612">
        <f t="shared" si="379"/>
        <v>0</v>
      </c>
      <c r="U1558" s="612">
        <f t="shared" si="380"/>
        <v>0</v>
      </c>
      <c r="V1558" s="613"/>
      <c r="W1558" s="982">
        <f t="shared" si="371"/>
        <v>0</v>
      </c>
      <c r="X1558" s="982">
        <f t="shared" si="372"/>
        <v>0</v>
      </c>
      <c r="Y1558" s="612">
        <f t="shared" si="391"/>
        <v>0</v>
      </c>
      <c r="Z1558" s="620"/>
      <c r="AA1558" s="124"/>
      <c r="AB1558" s="978"/>
      <c r="AC1558" s="1049"/>
      <c r="AD1558" s="71"/>
      <c r="AE1558" s="71"/>
      <c r="AF1558" s="71"/>
      <c r="AG1558" s="59"/>
    </row>
    <row r="1559" ht="13.5" customHeight="1">
      <c r="A1559" s="604" t="b">
        <v>0</v>
      </c>
      <c r="B1559" s="475"/>
      <c r="C1559" s="475"/>
      <c r="D1559" s="492"/>
      <c r="E1559" s="492"/>
      <c r="F1559" s="606"/>
      <c r="G1559" s="1072"/>
      <c r="H1559" s="617"/>
      <c r="I1559" s="492"/>
      <c r="J1559" s="492"/>
      <c r="K1559" s="657"/>
      <c r="L1559" s="618"/>
      <c r="M1559" s="622"/>
      <c r="N1559" s="613"/>
      <c r="O1559" s="1073"/>
      <c r="P1559" s="610"/>
      <c r="Q1559" s="610"/>
      <c r="R1559" s="612">
        <f t="shared" si="378"/>
        <v>0</v>
      </c>
      <c r="S1559" s="613"/>
      <c r="T1559" s="612">
        <f t="shared" si="379"/>
        <v>0</v>
      </c>
      <c r="U1559" s="612">
        <f t="shared" si="380"/>
        <v>0</v>
      </c>
      <c r="V1559" s="613"/>
      <c r="W1559" s="982">
        <f t="shared" si="371"/>
        <v>0</v>
      </c>
      <c r="X1559" s="982">
        <f t="shared" si="372"/>
        <v>0</v>
      </c>
      <c r="Y1559" s="612">
        <f t="shared" si="391"/>
        <v>0</v>
      </c>
      <c r="Z1559" s="620"/>
      <c r="AA1559" s="124"/>
      <c r="AB1559" s="978"/>
      <c r="AC1559" s="1049"/>
      <c r="AD1559" s="71"/>
      <c r="AE1559" s="71"/>
      <c r="AF1559" s="71"/>
      <c r="AG1559" s="59"/>
    </row>
    <row r="1560" ht="13.5" customHeight="1">
      <c r="A1560" s="604" t="b">
        <v>0</v>
      </c>
      <c r="B1560" s="475"/>
      <c r="C1560" s="475"/>
      <c r="D1560" s="492"/>
      <c r="E1560" s="492"/>
      <c r="F1560" s="606"/>
      <c r="G1560" s="1072"/>
      <c r="H1560" s="617"/>
      <c r="I1560" s="492"/>
      <c r="J1560" s="492"/>
      <c r="K1560" s="657"/>
      <c r="L1560" s="618"/>
      <c r="M1560" s="622"/>
      <c r="N1560" s="613"/>
      <c r="O1560" s="1073"/>
      <c r="P1560" s="610"/>
      <c r="Q1560" s="610"/>
      <c r="R1560" s="612">
        <f t="shared" si="378"/>
        <v>0</v>
      </c>
      <c r="S1560" s="613"/>
      <c r="T1560" s="612">
        <f t="shared" si="379"/>
        <v>0</v>
      </c>
      <c r="U1560" s="612">
        <f t="shared" si="380"/>
        <v>0</v>
      </c>
      <c r="V1560" s="613"/>
      <c r="W1560" s="982">
        <f t="shared" si="371"/>
        <v>0</v>
      </c>
      <c r="X1560" s="982">
        <f t="shared" si="372"/>
        <v>0</v>
      </c>
      <c r="Y1560" s="612">
        <f t="shared" si="391"/>
        <v>0</v>
      </c>
      <c r="Z1560" s="620"/>
      <c r="AA1560" s="124"/>
      <c r="AB1560" s="978"/>
      <c r="AC1560" s="1049"/>
      <c r="AD1560" s="71"/>
      <c r="AE1560" s="71"/>
      <c r="AF1560" s="71"/>
      <c r="AG1560" s="59"/>
    </row>
    <row r="1561" ht="13.5" customHeight="1">
      <c r="A1561" s="604" t="b">
        <v>0</v>
      </c>
      <c r="B1561" s="475"/>
      <c r="C1561" s="475"/>
      <c r="D1561" s="492"/>
      <c r="E1561" s="492"/>
      <c r="F1561" s="606"/>
      <c r="G1561" s="1072"/>
      <c r="H1561" s="617"/>
      <c r="I1561" s="492"/>
      <c r="J1561" s="492"/>
      <c r="K1561" s="657"/>
      <c r="L1561" s="618"/>
      <c r="M1561" s="622"/>
      <c r="N1561" s="613"/>
      <c r="O1561" s="1073"/>
      <c r="P1561" s="610"/>
      <c r="Q1561" s="610"/>
      <c r="R1561" s="612">
        <f t="shared" si="378"/>
        <v>0</v>
      </c>
      <c r="S1561" s="613"/>
      <c r="T1561" s="612">
        <f t="shared" si="379"/>
        <v>0</v>
      </c>
      <c r="U1561" s="612">
        <f t="shared" si="380"/>
        <v>0</v>
      </c>
      <c r="V1561" s="613"/>
      <c r="W1561" s="982">
        <f t="shared" si="371"/>
        <v>0</v>
      </c>
      <c r="X1561" s="982">
        <f t="shared" si="372"/>
        <v>0</v>
      </c>
      <c r="Y1561" s="612">
        <f t="shared" si="391"/>
        <v>0</v>
      </c>
      <c r="Z1561" s="620"/>
      <c r="AA1561" s="124"/>
      <c r="AB1561" s="978"/>
      <c r="AC1561" s="1049"/>
      <c r="AD1561" s="71"/>
      <c r="AE1561" s="71"/>
      <c r="AF1561" s="71"/>
      <c r="AG1561" s="59"/>
    </row>
    <row r="1562" ht="13.5" customHeight="1">
      <c r="A1562" s="604" t="b">
        <v>0</v>
      </c>
      <c r="B1562" s="475"/>
      <c r="C1562" s="475"/>
      <c r="D1562" s="492"/>
      <c r="E1562" s="492"/>
      <c r="F1562" s="606"/>
      <c r="G1562" s="1072"/>
      <c r="H1562" s="617"/>
      <c r="I1562" s="492"/>
      <c r="J1562" s="492"/>
      <c r="K1562" s="657"/>
      <c r="L1562" s="618"/>
      <c r="M1562" s="622"/>
      <c r="N1562" s="613"/>
      <c r="O1562" s="1073"/>
      <c r="P1562" s="610"/>
      <c r="Q1562" s="610"/>
      <c r="R1562" s="612">
        <f t="shared" si="378"/>
        <v>0</v>
      </c>
      <c r="S1562" s="613"/>
      <c r="T1562" s="612">
        <f t="shared" si="379"/>
        <v>0</v>
      </c>
      <c r="U1562" s="612">
        <f t="shared" si="380"/>
        <v>0</v>
      </c>
      <c r="V1562" s="613"/>
      <c r="W1562" s="982">
        <f t="shared" si="371"/>
        <v>0</v>
      </c>
      <c r="X1562" s="982">
        <f t="shared" si="372"/>
        <v>0</v>
      </c>
      <c r="Y1562" s="612">
        <f t="shared" si="391"/>
        <v>0</v>
      </c>
      <c r="Z1562" s="620"/>
      <c r="AA1562" s="124"/>
      <c r="AB1562" s="978"/>
      <c r="AC1562" s="1049"/>
      <c r="AD1562" s="71"/>
      <c r="AE1562" s="71"/>
      <c r="AF1562" s="71"/>
      <c r="AG1562" s="59"/>
    </row>
    <row r="1563" ht="13.5" customHeight="1">
      <c r="A1563" s="604" t="b">
        <v>0</v>
      </c>
      <c r="B1563" s="475"/>
      <c r="C1563" s="475"/>
      <c r="D1563" s="492"/>
      <c r="E1563" s="492"/>
      <c r="F1563" s="606"/>
      <c r="G1563" s="1072"/>
      <c r="H1563" s="617"/>
      <c r="I1563" s="492"/>
      <c r="J1563" s="492"/>
      <c r="K1563" s="657"/>
      <c r="L1563" s="618"/>
      <c r="M1563" s="622"/>
      <c r="N1563" s="613"/>
      <c r="O1563" s="1073"/>
      <c r="P1563" s="610"/>
      <c r="Q1563" s="610"/>
      <c r="R1563" s="612">
        <f t="shared" si="378"/>
        <v>0</v>
      </c>
      <c r="S1563" s="613"/>
      <c r="T1563" s="612">
        <f t="shared" si="379"/>
        <v>0</v>
      </c>
      <c r="U1563" s="612">
        <f t="shared" si="380"/>
        <v>0</v>
      </c>
      <c r="V1563" s="613"/>
      <c r="W1563" s="982">
        <f t="shared" si="371"/>
        <v>0</v>
      </c>
      <c r="X1563" s="982">
        <f t="shared" si="372"/>
        <v>0</v>
      </c>
      <c r="Y1563" s="612">
        <f t="shared" si="391"/>
        <v>0</v>
      </c>
      <c r="Z1563" s="620"/>
      <c r="AA1563" s="124"/>
      <c r="AB1563" s="978"/>
      <c r="AC1563" s="1049"/>
      <c r="AD1563" s="71"/>
      <c r="AE1563" s="71"/>
      <c r="AF1563" s="71"/>
      <c r="AG1563" s="59"/>
    </row>
    <row r="1564" ht="13.5" customHeight="1">
      <c r="A1564" s="604" t="b">
        <v>0</v>
      </c>
      <c r="B1564" s="475"/>
      <c r="C1564" s="475"/>
      <c r="D1564" s="492"/>
      <c r="E1564" s="492"/>
      <c r="F1564" s="606"/>
      <c r="G1564" s="1072"/>
      <c r="H1564" s="617"/>
      <c r="I1564" s="492"/>
      <c r="J1564" s="492"/>
      <c r="K1564" s="657"/>
      <c r="L1564" s="618"/>
      <c r="M1564" s="622"/>
      <c r="N1564" s="613"/>
      <c r="O1564" s="1073"/>
      <c r="P1564" s="610"/>
      <c r="Q1564" s="610"/>
      <c r="R1564" s="612">
        <f t="shared" si="378"/>
        <v>0</v>
      </c>
      <c r="S1564" s="613"/>
      <c r="T1564" s="612">
        <f t="shared" si="379"/>
        <v>0</v>
      </c>
      <c r="U1564" s="612">
        <f t="shared" si="380"/>
        <v>0</v>
      </c>
      <c r="V1564" s="613"/>
      <c r="W1564" s="982">
        <f t="shared" si="371"/>
        <v>0</v>
      </c>
      <c r="X1564" s="982">
        <f t="shared" si="372"/>
        <v>0</v>
      </c>
      <c r="Y1564" s="612">
        <f t="shared" si="391"/>
        <v>0</v>
      </c>
      <c r="Z1564" s="620"/>
      <c r="AA1564" s="124"/>
      <c r="AB1564" s="978"/>
      <c r="AC1564" s="1049"/>
      <c r="AD1564" s="71"/>
      <c r="AE1564" s="71"/>
      <c r="AF1564" s="71"/>
      <c r="AG1564" s="59"/>
    </row>
    <row r="1565" ht="13.5" customHeight="1">
      <c r="A1565" s="604" t="b">
        <v>0</v>
      </c>
      <c r="B1565" s="475"/>
      <c r="C1565" s="475"/>
      <c r="D1565" s="492"/>
      <c r="E1565" s="492"/>
      <c r="F1565" s="606"/>
      <c r="G1565" s="1072"/>
      <c r="H1565" s="617"/>
      <c r="I1565" s="492"/>
      <c r="J1565" s="492"/>
      <c r="K1565" s="657"/>
      <c r="L1565" s="618"/>
      <c r="M1565" s="622"/>
      <c r="N1565" s="613"/>
      <c r="O1565" s="1073"/>
      <c r="P1565" s="610"/>
      <c r="Q1565" s="610"/>
      <c r="R1565" s="612">
        <f t="shared" si="378"/>
        <v>0</v>
      </c>
      <c r="S1565" s="613"/>
      <c r="T1565" s="612">
        <f t="shared" si="379"/>
        <v>0</v>
      </c>
      <c r="U1565" s="612">
        <f t="shared" si="380"/>
        <v>0</v>
      </c>
      <c r="V1565" s="613"/>
      <c r="W1565" s="982">
        <f t="shared" si="371"/>
        <v>0</v>
      </c>
      <c r="X1565" s="982">
        <f t="shared" si="372"/>
        <v>0</v>
      </c>
      <c r="Y1565" s="612">
        <f t="shared" si="391"/>
        <v>0</v>
      </c>
      <c r="Z1565" s="620"/>
      <c r="AA1565" s="124"/>
      <c r="AB1565" s="978"/>
      <c r="AC1565" s="1049"/>
      <c r="AD1565" s="71"/>
      <c r="AE1565" s="71"/>
      <c r="AF1565" s="71"/>
      <c r="AG1565" s="59"/>
    </row>
    <row r="1566" ht="13.5" customHeight="1">
      <c r="A1566" s="604" t="b">
        <v>0</v>
      </c>
      <c r="B1566" s="475"/>
      <c r="C1566" s="475"/>
      <c r="D1566" s="492"/>
      <c r="E1566" s="492"/>
      <c r="F1566" s="606"/>
      <c r="G1566" s="1072"/>
      <c r="H1566" s="617"/>
      <c r="I1566" s="492"/>
      <c r="J1566" s="492"/>
      <c r="K1566" s="657"/>
      <c r="L1566" s="618"/>
      <c r="M1566" s="622"/>
      <c r="N1566" s="613"/>
      <c r="O1566" s="1073"/>
      <c r="P1566" s="610"/>
      <c r="Q1566" s="610"/>
      <c r="R1566" s="612">
        <f t="shared" si="378"/>
        <v>0</v>
      </c>
      <c r="S1566" s="613"/>
      <c r="T1566" s="612">
        <f t="shared" si="379"/>
        <v>0</v>
      </c>
      <c r="U1566" s="612">
        <f t="shared" si="380"/>
        <v>0</v>
      </c>
      <c r="V1566" s="613"/>
      <c r="W1566" s="982">
        <f t="shared" si="371"/>
        <v>0</v>
      </c>
      <c r="X1566" s="982">
        <f t="shared" si="372"/>
        <v>0</v>
      </c>
      <c r="Y1566" s="612">
        <f t="shared" si="391"/>
        <v>0</v>
      </c>
      <c r="Z1566" s="620"/>
      <c r="AA1566" s="124"/>
      <c r="AB1566" s="978"/>
      <c r="AC1566" s="1049"/>
      <c r="AD1566" s="71"/>
      <c r="AE1566" s="71"/>
      <c r="AF1566" s="71"/>
      <c r="AG1566" s="59"/>
    </row>
    <row r="1567" ht="13.5" customHeight="1">
      <c r="A1567" s="604" t="b">
        <v>0</v>
      </c>
      <c r="B1567" s="475"/>
      <c r="C1567" s="475"/>
      <c r="D1567" s="492"/>
      <c r="E1567" s="492"/>
      <c r="F1567" s="606"/>
      <c r="G1567" s="1072"/>
      <c r="H1567" s="617"/>
      <c r="I1567" s="492"/>
      <c r="J1567" s="492"/>
      <c r="K1567" s="657"/>
      <c r="L1567" s="618"/>
      <c r="M1567" s="622"/>
      <c r="N1567" s="613"/>
      <c r="O1567" s="1073"/>
      <c r="P1567" s="610"/>
      <c r="Q1567" s="610"/>
      <c r="R1567" s="612">
        <f t="shared" si="378"/>
        <v>0</v>
      </c>
      <c r="S1567" s="613"/>
      <c r="T1567" s="612">
        <f t="shared" si="379"/>
        <v>0</v>
      </c>
      <c r="U1567" s="612">
        <f t="shared" si="380"/>
        <v>0</v>
      </c>
      <c r="V1567" s="613"/>
      <c r="W1567" s="982">
        <f t="shared" si="371"/>
        <v>0</v>
      </c>
      <c r="X1567" s="982">
        <f t="shared" si="372"/>
        <v>0</v>
      </c>
      <c r="Y1567" s="612">
        <f t="shared" si="391"/>
        <v>0</v>
      </c>
      <c r="Z1567" s="620"/>
      <c r="AA1567" s="124"/>
      <c r="AB1567" s="978"/>
      <c r="AC1567" s="1049"/>
      <c r="AD1567" s="71"/>
      <c r="AE1567" s="71"/>
      <c r="AF1567" s="71"/>
      <c r="AG1567" s="59"/>
    </row>
    <row r="1568" ht="13.5" customHeight="1">
      <c r="A1568" s="604" t="b">
        <v>0</v>
      </c>
      <c r="B1568" s="475"/>
      <c r="C1568" s="475"/>
      <c r="D1568" s="492"/>
      <c r="E1568" s="492"/>
      <c r="F1568" s="606"/>
      <c r="G1568" s="1072"/>
      <c r="H1568" s="617"/>
      <c r="I1568" s="492"/>
      <c r="J1568" s="492"/>
      <c r="K1568" s="657"/>
      <c r="L1568" s="618"/>
      <c r="M1568" s="622"/>
      <c r="N1568" s="613"/>
      <c r="O1568" s="1073"/>
      <c r="P1568" s="610"/>
      <c r="Q1568" s="610"/>
      <c r="R1568" s="612">
        <f t="shared" si="378"/>
        <v>0</v>
      </c>
      <c r="S1568" s="613"/>
      <c r="T1568" s="612">
        <f t="shared" si="379"/>
        <v>0</v>
      </c>
      <c r="U1568" s="612">
        <f t="shared" si="380"/>
        <v>0</v>
      </c>
      <c r="V1568" s="613"/>
      <c r="W1568" s="982">
        <f t="shared" si="371"/>
        <v>0</v>
      </c>
      <c r="X1568" s="982">
        <f t="shared" si="372"/>
        <v>0</v>
      </c>
      <c r="Y1568" s="612">
        <f t="shared" si="391"/>
        <v>0</v>
      </c>
      <c r="Z1568" s="620"/>
      <c r="AA1568" s="124"/>
      <c r="AB1568" s="978"/>
      <c r="AC1568" s="1049"/>
      <c r="AD1568" s="71"/>
      <c r="AE1568" s="71"/>
      <c r="AF1568" s="71"/>
      <c r="AG1568" s="59"/>
    </row>
    <row r="1569" ht="13.5" customHeight="1">
      <c r="A1569" s="604" t="b">
        <v>0</v>
      </c>
      <c r="B1569" s="475"/>
      <c r="C1569" s="475"/>
      <c r="D1569" s="492"/>
      <c r="E1569" s="492"/>
      <c r="F1569" s="606"/>
      <c r="G1569" s="1072"/>
      <c r="H1569" s="617"/>
      <c r="I1569" s="492"/>
      <c r="J1569" s="492"/>
      <c r="K1569" s="657"/>
      <c r="L1569" s="618"/>
      <c r="M1569" s="622"/>
      <c r="N1569" s="613"/>
      <c r="O1569" s="1073"/>
      <c r="P1569" s="610"/>
      <c r="Q1569" s="610"/>
      <c r="R1569" s="612">
        <f t="shared" si="378"/>
        <v>0</v>
      </c>
      <c r="S1569" s="613"/>
      <c r="T1569" s="612">
        <f t="shared" si="379"/>
        <v>0</v>
      </c>
      <c r="U1569" s="612">
        <f t="shared" si="380"/>
        <v>0</v>
      </c>
      <c r="V1569" s="613"/>
      <c r="W1569" s="982">
        <f t="shared" si="371"/>
        <v>0</v>
      </c>
      <c r="X1569" s="982">
        <f t="shared" si="372"/>
        <v>0</v>
      </c>
      <c r="Y1569" s="612">
        <f t="shared" si="391"/>
        <v>0</v>
      </c>
      <c r="Z1569" s="620"/>
      <c r="AA1569" s="124"/>
      <c r="AB1569" s="978"/>
      <c r="AC1569" s="1049"/>
      <c r="AD1569" s="71"/>
      <c r="AE1569" s="71"/>
      <c r="AF1569" s="71"/>
      <c r="AG1569" s="59"/>
    </row>
    <row r="1570" ht="13.5" customHeight="1">
      <c r="A1570" s="604" t="b">
        <v>0</v>
      </c>
      <c r="B1570" s="475"/>
      <c r="C1570" s="475"/>
      <c r="D1570" s="492"/>
      <c r="E1570" s="492"/>
      <c r="F1570" s="606"/>
      <c r="G1570" s="1072"/>
      <c r="H1570" s="617"/>
      <c r="I1570" s="492"/>
      <c r="J1570" s="492"/>
      <c r="K1570" s="657"/>
      <c r="L1570" s="618"/>
      <c r="M1570" s="622"/>
      <c r="N1570" s="613"/>
      <c r="O1570" s="1073"/>
      <c r="P1570" s="610"/>
      <c r="Q1570" s="610"/>
      <c r="R1570" s="612">
        <f t="shared" si="378"/>
        <v>0</v>
      </c>
      <c r="S1570" s="613"/>
      <c r="T1570" s="612">
        <f t="shared" si="379"/>
        <v>0</v>
      </c>
      <c r="U1570" s="612">
        <f t="shared" si="380"/>
        <v>0</v>
      </c>
      <c r="V1570" s="613"/>
      <c r="W1570" s="982">
        <f t="shared" si="371"/>
        <v>0</v>
      </c>
      <c r="X1570" s="982">
        <f t="shared" si="372"/>
        <v>0</v>
      </c>
      <c r="Y1570" s="612">
        <f t="shared" si="391"/>
        <v>0</v>
      </c>
      <c r="Z1570" s="620"/>
      <c r="AA1570" s="124"/>
      <c r="AB1570" s="978"/>
      <c r="AC1570" s="1049"/>
      <c r="AD1570" s="71"/>
      <c r="AE1570" s="71"/>
      <c r="AF1570" s="71"/>
      <c r="AG1570" s="59"/>
    </row>
    <row r="1571" ht="13.5" customHeight="1">
      <c r="A1571" s="604" t="b">
        <v>0</v>
      </c>
      <c r="B1571" s="475"/>
      <c r="C1571" s="475"/>
      <c r="D1571" s="492"/>
      <c r="E1571" s="492"/>
      <c r="F1571" s="606"/>
      <c r="G1571" s="1072"/>
      <c r="H1571" s="617"/>
      <c r="I1571" s="492"/>
      <c r="J1571" s="492"/>
      <c r="K1571" s="657"/>
      <c r="L1571" s="618"/>
      <c r="M1571" s="622"/>
      <c r="N1571" s="613"/>
      <c r="O1571" s="1073"/>
      <c r="P1571" s="610"/>
      <c r="Q1571" s="610"/>
      <c r="R1571" s="612">
        <f t="shared" si="378"/>
        <v>0</v>
      </c>
      <c r="S1571" s="613"/>
      <c r="T1571" s="612">
        <f t="shared" si="379"/>
        <v>0</v>
      </c>
      <c r="U1571" s="612">
        <f t="shared" si="380"/>
        <v>0</v>
      </c>
      <c r="V1571" s="613"/>
      <c r="W1571" s="982">
        <f t="shared" si="371"/>
        <v>0</v>
      </c>
      <c r="X1571" s="982">
        <f t="shared" si="372"/>
        <v>0</v>
      </c>
      <c r="Y1571" s="612">
        <f t="shared" si="391"/>
        <v>0</v>
      </c>
      <c r="Z1571" s="620"/>
      <c r="AA1571" s="124"/>
      <c r="AB1571" s="978"/>
      <c r="AC1571" s="1049"/>
      <c r="AD1571" s="71"/>
      <c r="AE1571" s="71"/>
      <c r="AF1571" s="71"/>
      <c r="AG1571" s="59"/>
    </row>
    <row r="1572" ht="13.5" customHeight="1">
      <c r="A1572" s="604" t="b">
        <v>0</v>
      </c>
      <c r="B1572" s="475"/>
      <c r="C1572" s="475"/>
      <c r="D1572" s="492"/>
      <c r="E1572" s="492"/>
      <c r="F1572" s="606"/>
      <c r="G1572" s="1072"/>
      <c r="H1572" s="617"/>
      <c r="I1572" s="492"/>
      <c r="J1572" s="492"/>
      <c r="K1572" s="657"/>
      <c r="L1572" s="618"/>
      <c r="M1572" s="622"/>
      <c r="N1572" s="613"/>
      <c r="O1572" s="1073"/>
      <c r="P1572" s="610"/>
      <c r="Q1572" s="610"/>
      <c r="R1572" s="612">
        <f t="shared" si="378"/>
        <v>0</v>
      </c>
      <c r="S1572" s="613"/>
      <c r="T1572" s="612">
        <f t="shared" si="379"/>
        <v>0</v>
      </c>
      <c r="U1572" s="612">
        <f t="shared" si="380"/>
        <v>0</v>
      </c>
      <c r="V1572" s="613"/>
      <c r="W1572" s="982">
        <f t="shared" si="371"/>
        <v>0</v>
      </c>
      <c r="X1572" s="982">
        <f t="shared" si="372"/>
        <v>0</v>
      </c>
      <c r="Y1572" s="612">
        <f t="shared" si="391"/>
        <v>0</v>
      </c>
      <c r="Z1572" s="620"/>
      <c r="AA1572" s="124"/>
      <c r="AB1572" s="978"/>
      <c r="AC1572" s="1049"/>
      <c r="AD1572" s="71"/>
      <c r="AE1572" s="71"/>
      <c r="AF1572" s="71"/>
      <c r="AG1572" s="59"/>
    </row>
    <row r="1573" ht="13.5" customHeight="1">
      <c r="A1573" s="604" t="b">
        <v>0</v>
      </c>
      <c r="B1573" s="475"/>
      <c r="C1573" s="475"/>
      <c r="D1573" s="492"/>
      <c r="E1573" s="492"/>
      <c r="F1573" s="606"/>
      <c r="G1573" s="1072"/>
      <c r="H1573" s="617"/>
      <c r="I1573" s="492"/>
      <c r="J1573" s="492"/>
      <c r="K1573" s="657"/>
      <c r="L1573" s="618"/>
      <c r="M1573" s="622"/>
      <c r="N1573" s="613"/>
      <c r="O1573" s="1073"/>
      <c r="P1573" s="610"/>
      <c r="Q1573" s="610"/>
      <c r="R1573" s="612">
        <f t="shared" si="378"/>
        <v>0</v>
      </c>
      <c r="S1573" s="613"/>
      <c r="T1573" s="612">
        <f t="shared" si="379"/>
        <v>0</v>
      </c>
      <c r="U1573" s="612">
        <f t="shared" si="380"/>
        <v>0</v>
      </c>
      <c r="V1573" s="613"/>
      <c r="W1573" s="982">
        <f t="shared" si="371"/>
        <v>0</v>
      </c>
      <c r="X1573" s="982">
        <f t="shared" si="372"/>
        <v>0</v>
      </c>
      <c r="Y1573" s="612">
        <f t="shared" si="391"/>
        <v>0</v>
      </c>
      <c r="Z1573" s="620"/>
      <c r="AA1573" s="124"/>
      <c r="AB1573" s="978"/>
      <c r="AC1573" s="1049"/>
      <c r="AD1573" s="71"/>
      <c r="AE1573" s="71"/>
      <c r="AF1573" s="71"/>
      <c r="AG1573" s="59"/>
    </row>
    <row r="1574" ht="13.5" customHeight="1">
      <c r="A1574" s="604" t="b">
        <v>0</v>
      </c>
      <c r="B1574" s="475"/>
      <c r="C1574" s="475"/>
      <c r="D1574" s="492"/>
      <c r="E1574" s="492"/>
      <c r="F1574" s="606"/>
      <c r="G1574" s="1072"/>
      <c r="H1574" s="617"/>
      <c r="I1574" s="492"/>
      <c r="J1574" s="492"/>
      <c r="K1574" s="657"/>
      <c r="L1574" s="618"/>
      <c r="M1574" s="622"/>
      <c r="N1574" s="613"/>
      <c r="O1574" s="1073"/>
      <c r="P1574" s="610"/>
      <c r="Q1574" s="610"/>
      <c r="R1574" s="612">
        <f t="shared" si="378"/>
        <v>0</v>
      </c>
      <c r="S1574" s="613"/>
      <c r="T1574" s="612">
        <f t="shared" si="379"/>
        <v>0</v>
      </c>
      <c r="U1574" s="612">
        <f t="shared" si="380"/>
        <v>0</v>
      </c>
      <c r="V1574" s="613"/>
      <c r="W1574" s="982">
        <f t="shared" si="371"/>
        <v>0</v>
      </c>
      <c r="X1574" s="982">
        <f t="shared" si="372"/>
        <v>0</v>
      </c>
      <c r="Y1574" s="612">
        <f t="shared" si="391"/>
        <v>0</v>
      </c>
      <c r="Z1574" s="620"/>
      <c r="AA1574" s="124"/>
      <c r="AB1574" s="978"/>
      <c r="AC1574" s="1049"/>
      <c r="AD1574" s="71"/>
      <c r="AE1574" s="71"/>
      <c r="AF1574" s="71"/>
      <c r="AG1574" s="59"/>
    </row>
    <row r="1575" ht="13.5" customHeight="1">
      <c r="A1575" s="604" t="b">
        <v>0</v>
      </c>
      <c r="B1575" s="475"/>
      <c r="C1575" s="475"/>
      <c r="D1575" s="492"/>
      <c r="E1575" s="492"/>
      <c r="F1575" s="606"/>
      <c r="G1575" s="1072"/>
      <c r="H1575" s="617"/>
      <c r="I1575" s="492"/>
      <c r="J1575" s="492"/>
      <c r="K1575" s="657"/>
      <c r="L1575" s="618"/>
      <c r="M1575" s="622"/>
      <c r="N1575" s="613"/>
      <c r="O1575" s="1073"/>
      <c r="P1575" s="610"/>
      <c r="Q1575" s="610"/>
      <c r="R1575" s="612">
        <f t="shared" si="378"/>
        <v>0</v>
      </c>
      <c r="S1575" s="613"/>
      <c r="T1575" s="612">
        <f t="shared" si="379"/>
        <v>0</v>
      </c>
      <c r="U1575" s="612">
        <f t="shared" si="380"/>
        <v>0</v>
      </c>
      <c r="V1575" s="613"/>
      <c r="W1575" s="982">
        <f t="shared" si="371"/>
        <v>0</v>
      </c>
      <c r="X1575" s="982">
        <f t="shared" si="372"/>
        <v>0</v>
      </c>
      <c r="Y1575" s="612">
        <f t="shared" si="391"/>
        <v>0</v>
      </c>
      <c r="Z1575" s="620"/>
      <c r="AA1575" s="124"/>
      <c r="AB1575" s="978"/>
      <c r="AC1575" s="1049"/>
      <c r="AD1575" s="71"/>
      <c r="AE1575" s="71"/>
      <c r="AF1575" s="71"/>
      <c r="AG1575" s="59"/>
    </row>
    <row r="1576" ht="13.5" customHeight="1">
      <c r="A1576" s="604" t="b">
        <v>0</v>
      </c>
      <c r="B1576" s="475"/>
      <c r="C1576" s="475"/>
      <c r="D1576" s="492"/>
      <c r="E1576" s="492"/>
      <c r="F1576" s="606"/>
      <c r="G1576" s="1072"/>
      <c r="H1576" s="617"/>
      <c r="I1576" s="492"/>
      <c r="J1576" s="492"/>
      <c r="K1576" s="657"/>
      <c r="L1576" s="618"/>
      <c r="M1576" s="622"/>
      <c r="N1576" s="613"/>
      <c r="O1576" s="1073"/>
      <c r="P1576" s="610"/>
      <c r="Q1576" s="610"/>
      <c r="R1576" s="612">
        <f t="shared" si="378"/>
        <v>0</v>
      </c>
      <c r="S1576" s="613"/>
      <c r="T1576" s="612">
        <f t="shared" si="379"/>
        <v>0</v>
      </c>
      <c r="U1576" s="612">
        <f t="shared" si="380"/>
        <v>0</v>
      </c>
      <c r="V1576" s="613"/>
      <c r="W1576" s="982">
        <f t="shared" si="371"/>
        <v>0</v>
      </c>
      <c r="X1576" s="982">
        <f t="shared" si="372"/>
        <v>0</v>
      </c>
      <c r="Y1576" s="612">
        <f t="shared" si="391"/>
        <v>0</v>
      </c>
      <c r="Z1576" s="620"/>
      <c r="AA1576" s="124"/>
      <c r="AB1576" s="978"/>
      <c r="AC1576" s="1049"/>
      <c r="AD1576" s="71"/>
      <c r="AE1576" s="71"/>
      <c r="AF1576" s="71"/>
      <c r="AG1576" s="59"/>
    </row>
    <row r="1577" ht="13.5" customHeight="1">
      <c r="A1577" s="604" t="b">
        <v>0</v>
      </c>
      <c r="B1577" s="475"/>
      <c r="C1577" s="475"/>
      <c r="D1577" s="492"/>
      <c r="E1577" s="492"/>
      <c r="F1577" s="606"/>
      <c r="G1577" s="1072"/>
      <c r="H1577" s="617"/>
      <c r="I1577" s="492"/>
      <c r="J1577" s="492"/>
      <c r="K1577" s="657"/>
      <c r="L1577" s="618"/>
      <c r="M1577" s="622"/>
      <c r="N1577" s="613"/>
      <c r="O1577" s="1073"/>
      <c r="P1577" s="610"/>
      <c r="Q1577" s="610"/>
      <c r="R1577" s="612">
        <f t="shared" si="378"/>
        <v>0</v>
      </c>
      <c r="S1577" s="613"/>
      <c r="T1577" s="612">
        <f t="shared" si="379"/>
        <v>0</v>
      </c>
      <c r="U1577" s="612">
        <f t="shared" si="380"/>
        <v>0</v>
      </c>
      <c r="V1577" s="613"/>
      <c r="W1577" s="982">
        <f t="shared" si="371"/>
        <v>0</v>
      </c>
      <c r="X1577" s="982">
        <f t="shared" si="372"/>
        <v>0</v>
      </c>
      <c r="Y1577" s="612">
        <f t="shared" si="391"/>
        <v>0</v>
      </c>
      <c r="Z1577" s="620"/>
      <c r="AA1577" s="124"/>
      <c r="AB1577" s="978"/>
      <c r="AC1577" s="1049"/>
      <c r="AD1577" s="71"/>
      <c r="AE1577" s="71"/>
      <c r="AF1577" s="71"/>
      <c r="AG1577" s="59"/>
    </row>
    <row r="1578" ht="13.5" customHeight="1">
      <c r="A1578" s="604" t="b">
        <v>0</v>
      </c>
      <c r="B1578" s="475"/>
      <c r="C1578" s="475"/>
      <c r="D1578" s="492"/>
      <c r="E1578" s="492"/>
      <c r="F1578" s="606"/>
      <c r="G1578" s="1072"/>
      <c r="H1578" s="617"/>
      <c r="I1578" s="492"/>
      <c r="J1578" s="492"/>
      <c r="K1578" s="657"/>
      <c r="L1578" s="618"/>
      <c r="M1578" s="622"/>
      <c r="N1578" s="613"/>
      <c r="O1578" s="1073"/>
      <c r="P1578" s="610"/>
      <c r="Q1578" s="610"/>
      <c r="R1578" s="612">
        <f t="shared" si="378"/>
        <v>0</v>
      </c>
      <c r="S1578" s="613"/>
      <c r="T1578" s="612">
        <f t="shared" si="379"/>
        <v>0</v>
      </c>
      <c r="U1578" s="612">
        <f t="shared" si="380"/>
        <v>0</v>
      </c>
      <c r="V1578" s="613"/>
      <c r="W1578" s="982">
        <f t="shared" si="371"/>
        <v>0</v>
      </c>
      <c r="X1578" s="982">
        <f t="shared" si="372"/>
        <v>0</v>
      </c>
      <c r="Y1578" s="612">
        <f t="shared" si="391"/>
        <v>0</v>
      </c>
      <c r="Z1578" s="620"/>
      <c r="AA1578" s="124"/>
      <c r="AB1578" s="978"/>
      <c r="AC1578" s="1049"/>
      <c r="AD1578" s="71"/>
      <c r="AE1578" s="71"/>
      <c r="AF1578" s="71"/>
      <c r="AG1578" s="59"/>
    </row>
    <row r="1579" ht="13.5" customHeight="1">
      <c r="A1579" s="604" t="b">
        <v>0</v>
      </c>
      <c r="B1579" s="475"/>
      <c r="C1579" s="475"/>
      <c r="D1579" s="492"/>
      <c r="E1579" s="492"/>
      <c r="F1579" s="606"/>
      <c r="G1579" s="1072"/>
      <c r="H1579" s="617"/>
      <c r="I1579" s="492"/>
      <c r="J1579" s="492"/>
      <c r="K1579" s="657"/>
      <c r="L1579" s="618"/>
      <c r="M1579" s="622"/>
      <c r="N1579" s="613"/>
      <c r="O1579" s="1073"/>
      <c r="P1579" s="610"/>
      <c r="Q1579" s="610"/>
      <c r="R1579" s="612">
        <f t="shared" si="378"/>
        <v>0</v>
      </c>
      <c r="S1579" s="613"/>
      <c r="T1579" s="612">
        <f t="shared" si="379"/>
        <v>0</v>
      </c>
      <c r="U1579" s="612">
        <f t="shared" si="380"/>
        <v>0</v>
      </c>
      <c r="V1579" s="613"/>
      <c r="W1579" s="982">
        <f t="shared" si="371"/>
        <v>0</v>
      </c>
      <c r="X1579" s="982">
        <f t="shared" si="372"/>
        <v>0</v>
      </c>
      <c r="Y1579" s="612">
        <f t="shared" si="391"/>
        <v>0</v>
      </c>
      <c r="Z1579" s="620"/>
      <c r="AA1579" s="124"/>
      <c r="AB1579" s="978"/>
      <c r="AC1579" s="1049"/>
      <c r="AD1579" s="71"/>
      <c r="AE1579" s="71"/>
      <c r="AF1579" s="71"/>
      <c r="AG1579" s="59"/>
    </row>
    <row r="1580" ht="13.5" customHeight="1">
      <c r="A1580" s="604" t="b">
        <v>0</v>
      </c>
      <c r="B1580" s="475"/>
      <c r="C1580" s="475"/>
      <c r="D1580" s="492"/>
      <c r="E1580" s="492"/>
      <c r="F1580" s="606"/>
      <c r="G1580" s="1072"/>
      <c r="H1580" s="617"/>
      <c r="I1580" s="492"/>
      <c r="J1580" s="492"/>
      <c r="K1580" s="657"/>
      <c r="L1580" s="618"/>
      <c r="M1580" s="622"/>
      <c r="N1580" s="613"/>
      <c r="O1580" s="1073"/>
      <c r="P1580" s="610"/>
      <c r="Q1580" s="610"/>
      <c r="R1580" s="612">
        <f t="shared" si="378"/>
        <v>0</v>
      </c>
      <c r="S1580" s="613"/>
      <c r="T1580" s="612">
        <f t="shared" si="379"/>
        <v>0</v>
      </c>
      <c r="U1580" s="612">
        <f t="shared" si="380"/>
        <v>0</v>
      </c>
      <c r="V1580" s="613"/>
      <c r="W1580" s="982">
        <f t="shared" si="371"/>
        <v>0</v>
      </c>
      <c r="X1580" s="982">
        <f t="shared" si="372"/>
        <v>0</v>
      </c>
      <c r="Y1580" s="612">
        <f t="shared" si="391"/>
        <v>0</v>
      </c>
      <c r="Z1580" s="620"/>
      <c r="AA1580" s="124"/>
      <c r="AB1580" s="978"/>
      <c r="AC1580" s="1049"/>
      <c r="AD1580" s="71"/>
      <c r="AE1580" s="71"/>
      <c r="AF1580" s="71"/>
      <c r="AG1580" s="59"/>
    </row>
    <row r="1581" ht="13.5" customHeight="1">
      <c r="A1581" s="604" t="b">
        <v>0</v>
      </c>
      <c r="B1581" s="475"/>
      <c r="C1581" s="475"/>
      <c r="D1581" s="492"/>
      <c r="E1581" s="492"/>
      <c r="F1581" s="606"/>
      <c r="G1581" s="1072"/>
      <c r="H1581" s="617"/>
      <c r="I1581" s="492"/>
      <c r="J1581" s="492"/>
      <c r="K1581" s="657"/>
      <c r="L1581" s="618"/>
      <c r="M1581" s="622"/>
      <c r="N1581" s="613"/>
      <c r="O1581" s="1073"/>
      <c r="P1581" s="610"/>
      <c r="Q1581" s="610"/>
      <c r="R1581" s="612">
        <f t="shared" si="378"/>
        <v>0</v>
      </c>
      <c r="S1581" s="613"/>
      <c r="T1581" s="612">
        <f t="shared" si="379"/>
        <v>0</v>
      </c>
      <c r="U1581" s="612">
        <f t="shared" si="380"/>
        <v>0</v>
      </c>
      <c r="V1581" s="613"/>
      <c r="W1581" s="982">
        <f t="shared" si="371"/>
        <v>0</v>
      </c>
      <c r="X1581" s="982">
        <f t="shared" si="372"/>
        <v>0</v>
      </c>
      <c r="Y1581" s="612">
        <f t="shared" si="391"/>
        <v>0</v>
      </c>
      <c r="Z1581" s="620"/>
      <c r="AA1581" s="124"/>
      <c r="AB1581" s="978"/>
      <c r="AC1581" s="1049"/>
      <c r="AD1581" s="71"/>
      <c r="AE1581" s="71"/>
      <c r="AF1581" s="71"/>
      <c r="AG1581" s="59"/>
    </row>
    <row r="1582" ht="13.5" customHeight="1">
      <c r="A1582" s="604" t="b">
        <v>0</v>
      </c>
      <c r="B1582" s="475"/>
      <c r="C1582" s="475"/>
      <c r="D1582" s="492"/>
      <c r="E1582" s="492"/>
      <c r="F1582" s="606"/>
      <c r="G1582" s="1072"/>
      <c r="H1582" s="617"/>
      <c r="I1582" s="492"/>
      <c r="J1582" s="492"/>
      <c r="K1582" s="657"/>
      <c r="L1582" s="618"/>
      <c r="M1582" s="622"/>
      <c r="N1582" s="613"/>
      <c r="O1582" s="1073"/>
      <c r="P1582" s="610"/>
      <c r="Q1582" s="610"/>
      <c r="R1582" s="612">
        <f t="shared" si="378"/>
        <v>0</v>
      </c>
      <c r="S1582" s="613"/>
      <c r="T1582" s="612">
        <f t="shared" si="379"/>
        <v>0</v>
      </c>
      <c r="U1582" s="612">
        <f t="shared" si="380"/>
        <v>0</v>
      </c>
      <c r="V1582" s="613"/>
      <c r="W1582" s="982">
        <f t="shared" si="371"/>
        <v>0</v>
      </c>
      <c r="X1582" s="982">
        <f t="shared" si="372"/>
        <v>0</v>
      </c>
      <c r="Y1582" s="612">
        <f t="shared" si="391"/>
        <v>0</v>
      </c>
      <c r="Z1582" s="620"/>
      <c r="AA1582" s="124"/>
      <c r="AB1582" s="978"/>
      <c r="AC1582" s="1049"/>
      <c r="AD1582" s="71"/>
      <c r="AE1582" s="71"/>
      <c r="AF1582" s="71"/>
      <c r="AG1582" s="59"/>
    </row>
    <row r="1583" ht="13.5" customHeight="1">
      <c r="A1583" s="604" t="b">
        <v>0</v>
      </c>
      <c r="B1583" s="475"/>
      <c r="C1583" s="475"/>
      <c r="D1583" s="492"/>
      <c r="E1583" s="492"/>
      <c r="F1583" s="606"/>
      <c r="G1583" s="1072"/>
      <c r="H1583" s="617"/>
      <c r="I1583" s="492"/>
      <c r="J1583" s="492"/>
      <c r="K1583" s="657"/>
      <c r="L1583" s="618"/>
      <c r="M1583" s="622"/>
      <c r="N1583" s="613"/>
      <c r="O1583" s="1073"/>
      <c r="P1583" s="610"/>
      <c r="Q1583" s="610"/>
      <c r="R1583" s="612">
        <f t="shared" si="378"/>
        <v>0</v>
      </c>
      <c r="S1583" s="613"/>
      <c r="T1583" s="612">
        <f t="shared" si="379"/>
        <v>0</v>
      </c>
      <c r="U1583" s="612">
        <f t="shared" si="380"/>
        <v>0</v>
      </c>
      <c r="V1583" s="613"/>
      <c r="W1583" s="982">
        <f t="shared" si="371"/>
        <v>0</v>
      </c>
      <c r="X1583" s="982">
        <f t="shared" si="372"/>
        <v>0</v>
      </c>
      <c r="Y1583" s="612">
        <f t="shared" si="391"/>
        <v>0</v>
      </c>
      <c r="Z1583" s="620"/>
      <c r="AA1583" s="124"/>
      <c r="AB1583" s="978"/>
      <c r="AC1583" s="1049"/>
      <c r="AD1583" s="71"/>
      <c r="AE1583" s="71"/>
      <c r="AF1583" s="71"/>
      <c r="AG1583" s="59"/>
    </row>
    <row r="1584" ht="13.5" customHeight="1">
      <c r="A1584" s="604" t="b">
        <v>0</v>
      </c>
      <c r="B1584" s="475"/>
      <c r="C1584" s="475"/>
      <c r="D1584" s="492"/>
      <c r="E1584" s="492"/>
      <c r="F1584" s="606"/>
      <c r="G1584" s="1072"/>
      <c r="H1584" s="617"/>
      <c r="I1584" s="492"/>
      <c r="J1584" s="492"/>
      <c r="K1584" s="657"/>
      <c r="L1584" s="618"/>
      <c r="M1584" s="622"/>
      <c r="N1584" s="613"/>
      <c r="O1584" s="1073"/>
      <c r="P1584" s="610"/>
      <c r="Q1584" s="610"/>
      <c r="R1584" s="612">
        <f t="shared" si="378"/>
        <v>0</v>
      </c>
      <c r="S1584" s="613"/>
      <c r="T1584" s="612">
        <f t="shared" si="379"/>
        <v>0</v>
      </c>
      <c r="U1584" s="612">
        <f t="shared" si="380"/>
        <v>0</v>
      </c>
      <c r="V1584" s="613"/>
      <c r="W1584" s="982">
        <f t="shared" si="371"/>
        <v>0</v>
      </c>
      <c r="X1584" s="982">
        <f t="shared" si="372"/>
        <v>0</v>
      </c>
      <c r="Y1584" s="612">
        <f t="shared" si="391"/>
        <v>0</v>
      </c>
      <c r="Z1584" s="620"/>
      <c r="AA1584" s="124"/>
      <c r="AB1584" s="978"/>
      <c r="AC1584" s="1049"/>
      <c r="AD1584" s="71"/>
      <c r="AE1584" s="71"/>
      <c r="AF1584" s="71"/>
      <c r="AG1584" s="59"/>
    </row>
    <row r="1585" ht="13.5" customHeight="1">
      <c r="A1585" s="604" t="b">
        <v>0</v>
      </c>
      <c r="B1585" s="475"/>
      <c r="C1585" s="475"/>
      <c r="D1585" s="492"/>
      <c r="E1585" s="492"/>
      <c r="F1585" s="606"/>
      <c r="G1585" s="1072"/>
      <c r="H1585" s="617"/>
      <c r="I1585" s="492"/>
      <c r="J1585" s="492"/>
      <c r="K1585" s="657"/>
      <c r="L1585" s="618"/>
      <c r="M1585" s="622"/>
      <c r="N1585" s="613"/>
      <c r="O1585" s="1073"/>
      <c r="P1585" s="610"/>
      <c r="Q1585" s="610"/>
      <c r="R1585" s="612">
        <f t="shared" si="378"/>
        <v>0</v>
      </c>
      <c r="S1585" s="613"/>
      <c r="T1585" s="612">
        <f t="shared" si="379"/>
        <v>0</v>
      </c>
      <c r="U1585" s="612">
        <f t="shared" si="380"/>
        <v>0</v>
      </c>
      <c r="V1585" s="613"/>
      <c r="W1585" s="982">
        <f t="shared" si="371"/>
        <v>0</v>
      </c>
      <c r="X1585" s="982">
        <f t="shared" si="372"/>
        <v>0</v>
      </c>
      <c r="Y1585" s="612">
        <f t="shared" si="391"/>
        <v>0</v>
      </c>
      <c r="Z1585" s="620"/>
      <c r="AA1585" s="124"/>
      <c r="AB1585" s="978"/>
      <c r="AC1585" s="1049"/>
      <c r="AD1585" s="71"/>
      <c r="AE1585" s="71"/>
      <c r="AF1585" s="71"/>
      <c r="AG1585" s="59"/>
    </row>
    <row r="1586" ht="13.5" customHeight="1">
      <c r="A1586" s="604" t="b">
        <v>0</v>
      </c>
      <c r="B1586" s="475"/>
      <c r="C1586" s="475"/>
      <c r="D1586" s="492"/>
      <c r="E1586" s="492"/>
      <c r="F1586" s="606"/>
      <c r="G1586" s="1072"/>
      <c r="H1586" s="617"/>
      <c r="I1586" s="492"/>
      <c r="J1586" s="492"/>
      <c r="K1586" s="657"/>
      <c r="L1586" s="618"/>
      <c r="M1586" s="622"/>
      <c r="N1586" s="613"/>
      <c r="O1586" s="1073"/>
      <c r="P1586" s="610"/>
      <c r="Q1586" s="610"/>
      <c r="R1586" s="612">
        <f t="shared" si="378"/>
        <v>0</v>
      </c>
      <c r="S1586" s="613"/>
      <c r="T1586" s="612">
        <f t="shared" si="379"/>
        <v>0</v>
      </c>
      <c r="U1586" s="612">
        <f t="shared" si="380"/>
        <v>0</v>
      </c>
      <c r="V1586" s="613"/>
      <c r="W1586" s="982">
        <f t="shared" si="371"/>
        <v>0</v>
      </c>
      <c r="X1586" s="982">
        <f t="shared" si="372"/>
        <v>0</v>
      </c>
      <c r="Y1586" s="612">
        <f t="shared" si="391"/>
        <v>0</v>
      </c>
      <c r="Z1586" s="620"/>
      <c r="AA1586" s="124"/>
      <c r="AB1586" s="978"/>
      <c r="AC1586" s="1049"/>
      <c r="AD1586" s="71"/>
      <c r="AE1586" s="71"/>
      <c r="AF1586" s="71"/>
      <c r="AG1586" s="59"/>
    </row>
    <row r="1587" ht="13.5" customHeight="1">
      <c r="A1587" s="604" t="b">
        <v>0</v>
      </c>
      <c r="B1587" s="475"/>
      <c r="C1587" s="475"/>
      <c r="D1587" s="492"/>
      <c r="E1587" s="492"/>
      <c r="F1587" s="606"/>
      <c r="G1587" s="1072"/>
      <c r="H1587" s="617"/>
      <c r="I1587" s="492"/>
      <c r="J1587" s="492"/>
      <c r="K1587" s="657"/>
      <c r="L1587" s="618"/>
      <c r="M1587" s="622"/>
      <c r="N1587" s="613"/>
      <c r="O1587" s="1073"/>
      <c r="P1587" s="610"/>
      <c r="Q1587" s="610"/>
      <c r="R1587" s="612">
        <f t="shared" si="378"/>
        <v>0</v>
      </c>
      <c r="S1587" s="613"/>
      <c r="T1587" s="612">
        <f t="shared" si="379"/>
        <v>0</v>
      </c>
      <c r="U1587" s="612">
        <f t="shared" si="380"/>
        <v>0</v>
      </c>
      <c r="V1587" s="613"/>
      <c r="W1587" s="982">
        <f t="shared" si="371"/>
        <v>0</v>
      </c>
      <c r="X1587" s="982">
        <f t="shared" si="372"/>
        <v>0</v>
      </c>
      <c r="Y1587" s="612">
        <f t="shared" si="391"/>
        <v>0</v>
      </c>
      <c r="Z1587" s="620"/>
      <c r="AA1587" s="124"/>
      <c r="AB1587" s="978"/>
      <c r="AC1587" s="1049"/>
      <c r="AD1587" s="71"/>
      <c r="AE1587" s="71"/>
      <c r="AF1587" s="71"/>
      <c r="AG1587" s="59"/>
    </row>
    <row r="1588" ht="13.5" customHeight="1">
      <c r="A1588" s="604" t="b">
        <v>0</v>
      </c>
      <c r="B1588" s="475"/>
      <c r="C1588" s="475"/>
      <c r="D1588" s="492"/>
      <c r="E1588" s="492"/>
      <c r="F1588" s="606"/>
      <c r="G1588" s="1072"/>
      <c r="H1588" s="617"/>
      <c r="I1588" s="492"/>
      <c r="J1588" s="492"/>
      <c r="K1588" s="657"/>
      <c r="L1588" s="618"/>
      <c r="M1588" s="622"/>
      <c r="N1588" s="613"/>
      <c r="O1588" s="1073"/>
      <c r="P1588" s="610"/>
      <c r="Q1588" s="610"/>
      <c r="R1588" s="612">
        <f t="shared" si="378"/>
        <v>0</v>
      </c>
      <c r="S1588" s="613"/>
      <c r="T1588" s="612">
        <f t="shared" si="379"/>
        <v>0</v>
      </c>
      <c r="U1588" s="612">
        <f t="shared" si="380"/>
        <v>0</v>
      </c>
      <c r="V1588" s="613"/>
      <c r="W1588" s="982">
        <f t="shared" si="371"/>
        <v>0</v>
      </c>
      <c r="X1588" s="982">
        <f t="shared" si="372"/>
        <v>0</v>
      </c>
      <c r="Y1588" s="612">
        <f t="shared" si="391"/>
        <v>0</v>
      </c>
      <c r="Z1588" s="620"/>
      <c r="AA1588" s="124"/>
      <c r="AB1588" s="978"/>
      <c r="AC1588" s="1049"/>
      <c r="AD1588" s="71"/>
      <c r="AE1588" s="71"/>
      <c r="AF1588" s="71"/>
      <c r="AG1588" s="59"/>
    </row>
    <row r="1589" ht="13.5" customHeight="1">
      <c r="A1589" s="604" t="b">
        <v>0</v>
      </c>
      <c r="B1589" s="475"/>
      <c r="C1589" s="475"/>
      <c r="D1589" s="492"/>
      <c r="E1589" s="492"/>
      <c r="F1589" s="606"/>
      <c r="G1589" s="1072"/>
      <c r="H1589" s="617"/>
      <c r="I1589" s="492"/>
      <c r="J1589" s="492"/>
      <c r="K1589" s="657"/>
      <c r="L1589" s="618"/>
      <c r="M1589" s="622"/>
      <c r="N1589" s="613"/>
      <c r="O1589" s="1073"/>
      <c r="P1589" s="610"/>
      <c r="Q1589" s="610"/>
      <c r="R1589" s="612">
        <f t="shared" si="378"/>
        <v>0</v>
      </c>
      <c r="S1589" s="613"/>
      <c r="T1589" s="612">
        <f t="shared" si="379"/>
        <v>0</v>
      </c>
      <c r="U1589" s="612">
        <f t="shared" si="380"/>
        <v>0</v>
      </c>
      <c r="V1589" s="613"/>
      <c r="W1589" s="982">
        <f t="shared" si="371"/>
        <v>0</v>
      </c>
      <c r="X1589" s="982">
        <f t="shared" si="372"/>
        <v>0</v>
      </c>
      <c r="Y1589" s="612">
        <f t="shared" si="391"/>
        <v>0</v>
      </c>
      <c r="Z1589" s="620"/>
      <c r="AA1589" s="124"/>
      <c r="AB1589" s="978"/>
      <c r="AC1589" s="1049"/>
      <c r="AD1589" s="71"/>
      <c r="AE1589" s="71"/>
      <c r="AF1589" s="71"/>
      <c r="AG1589" s="59"/>
    </row>
    <row r="1590" ht="13.5" customHeight="1">
      <c r="A1590" s="604" t="b">
        <v>0</v>
      </c>
      <c r="B1590" s="475"/>
      <c r="C1590" s="475"/>
      <c r="D1590" s="492"/>
      <c r="E1590" s="492"/>
      <c r="F1590" s="606"/>
      <c r="G1590" s="1072"/>
      <c r="H1590" s="617"/>
      <c r="I1590" s="492"/>
      <c r="J1590" s="492"/>
      <c r="K1590" s="657"/>
      <c r="L1590" s="618"/>
      <c r="M1590" s="622"/>
      <c r="N1590" s="613"/>
      <c r="O1590" s="1073"/>
      <c r="P1590" s="610"/>
      <c r="Q1590" s="610"/>
      <c r="R1590" s="612">
        <f t="shared" si="378"/>
        <v>0</v>
      </c>
      <c r="S1590" s="613"/>
      <c r="T1590" s="612">
        <f t="shared" si="379"/>
        <v>0</v>
      </c>
      <c r="U1590" s="612">
        <f t="shared" si="380"/>
        <v>0</v>
      </c>
      <c r="V1590" s="613"/>
      <c r="W1590" s="982">
        <f t="shared" si="371"/>
        <v>0</v>
      </c>
      <c r="X1590" s="982">
        <f t="shared" si="372"/>
        <v>0</v>
      </c>
      <c r="Y1590" s="612">
        <f t="shared" si="391"/>
        <v>0</v>
      </c>
      <c r="Z1590" s="620"/>
      <c r="AA1590" s="124"/>
      <c r="AB1590" s="978"/>
      <c r="AC1590" s="1049"/>
      <c r="AD1590" s="71"/>
      <c r="AE1590" s="71"/>
      <c r="AF1590" s="71"/>
      <c r="AG1590" s="59"/>
    </row>
    <row r="1591" ht="13.5" customHeight="1">
      <c r="A1591" s="604" t="b">
        <v>0</v>
      </c>
      <c r="B1591" s="475"/>
      <c r="C1591" s="475"/>
      <c r="D1591" s="492"/>
      <c r="E1591" s="492"/>
      <c r="F1591" s="606"/>
      <c r="G1591" s="1072"/>
      <c r="H1591" s="617"/>
      <c r="I1591" s="492"/>
      <c r="J1591" s="492"/>
      <c r="K1591" s="657"/>
      <c r="L1591" s="618"/>
      <c r="M1591" s="622"/>
      <c r="N1591" s="613"/>
      <c r="O1591" s="1073"/>
      <c r="P1591" s="610"/>
      <c r="Q1591" s="610"/>
      <c r="R1591" s="612">
        <f t="shared" si="378"/>
        <v>0</v>
      </c>
      <c r="S1591" s="613"/>
      <c r="T1591" s="612">
        <f t="shared" si="379"/>
        <v>0</v>
      </c>
      <c r="U1591" s="612">
        <f t="shared" si="380"/>
        <v>0</v>
      </c>
      <c r="V1591" s="613"/>
      <c r="W1591" s="982">
        <f t="shared" si="371"/>
        <v>0</v>
      </c>
      <c r="X1591" s="982">
        <f t="shared" si="372"/>
        <v>0</v>
      </c>
      <c r="Y1591" s="612">
        <f t="shared" si="391"/>
        <v>0</v>
      </c>
      <c r="Z1591" s="620"/>
      <c r="AA1591" s="124"/>
      <c r="AB1591" s="978"/>
      <c r="AC1591" s="1049"/>
      <c r="AD1591" s="71"/>
      <c r="AE1591" s="71"/>
      <c r="AF1591" s="71"/>
      <c r="AG1591" s="59"/>
    </row>
    <row r="1592" ht="13.5" customHeight="1">
      <c r="A1592" s="604" t="b">
        <v>0</v>
      </c>
      <c r="B1592" s="475"/>
      <c r="C1592" s="475"/>
      <c r="D1592" s="492"/>
      <c r="E1592" s="492"/>
      <c r="F1592" s="606"/>
      <c r="G1592" s="1072"/>
      <c r="H1592" s="617"/>
      <c r="I1592" s="492"/>
      <c r="J1592" s="492"/>
      <c r="K1592" s="657"/>
      <c r="L1592" s="618"/>
      <c r="M1592" s="622"/>
      <c r="N1592" s="613"/>
      <c r="O1592" s="1073"/>
      <c r="P1592" s="610"/>
      <c r="Q1592" s="610"/>
      <c r="R1592" s="612">
        <f t="shared" si="378"/>
        <v>0</v>
      </c>
      <c r="S1592" s="613"/>
      <c r="T1592" s="612">
        <f t="shared" si="379"/>
        <v>0</v>
      </c>
      <c r="U1592" s="612">
        <f t="shared" si="380"/>
        <v>0</v>
      </c>
      <c r="V1592" s="613"/>
      <c r="W1592" s="982">
        <f t="shared" si="371"/>
        <v>0</v>
      </c>
      <c r="X1592" s="982">
        <f t="shared" si="372"/>
        <v>0</v>
      </c>
      <c r="Y1592" s="612">
        <f t="shared" si="391"/>
        <v>0</v>
      </c>
      <c r="Z1592" s="620"/>
      <c r="AA1592" s="124"/>
      <c r="AB1592" s="978"/>
      <c r="AC1592" s="1049"/>
      <c r="AD1592" s="71"/>
      <c r="AE1592" s="71"/>
      <c r="AF1592" s="71"/>
      <c r="AG1592" s="59"/>
    </row>
    <row r="1593" ht="13.5" customHeight="1">
      <c r="A1593" s="604" t="b">
        <v>0</v>
      </c>
      <c r="B1593" s="475"/>
      <c r="C1593" s="475"/>
      <c r="D1593" s="492"/>
      <c r="E1593" s="492"/>
      <c r="F1593" s="606"/>
      <c r="G1593" s="1072"/>
      <c r="H1593" s="617"/>
      <c r="I1593" s="492"/>
      <c r="J1593" s="492"/>
      <c r="K1593" s="657"/>
      <c r="L1593" s="618"/>
      <c r="M1593" s="622"/>
      <c r="N1593" s="613"/>
      <c r="O1593" s="1073"/>
      <c r="P1593" s="610"/>
      <c r="Q1593" s="610"/>
      <c r="R1593" s="612">
        <f t="shared" si="378"/>
        <v>0</v>
      </c>
      <c r="S1593" s="613"/>
      <c r="T1593" s="612">
        <f t="shared" si="379"/>
        <v>0</v>
      </c>
      <c r="U1593" s="612">
        <f t="shared" si="380"/>
        <v>0</v>
      </c>
      <c r="V1593" s="613"/>
      <c r="W1593" s="982">
        <f t="shared" si="371"/>
        <v>0</v>
      </c>
      <c r="X1593" s="982">
        <f t="shared" si="372"/>
        <v>0</v>
      </c>
      <c r="Y1593" s="612">
        <f t="shared" si="391"/>
        <v>0</v>
      </c>
      <c r="Z1593" s="620"/>
      <c r="AA1593" s="124"/>
      <c r="AB1593" s="978"/>
      <c r="AC1593" s="1049"/>
      <c r="AD1593" s="71"/>
      <c r="AE1593" s="71"/>
      <c r="AF1593" s="71"/>
      <c r="AG1593" s="59"/>
    </row>
    <row r="1594" ht="13.5" customHeight="1">
      <c r="A1594" s="604" t="b">
        <v>0</v>
      </c>
      <c r="B1594" s="475"/>
      <c r="C1594" s="475"/>
      <c r="D1594" s="492"/>
      <c r="E1594" s="492"/>
      <c r="F1594" s="606"/>
      <c r="G1594" s="1072"/>
      <c r="H1594" s="617"/>
      <c r="I1594" s="492"/>
      <c r="J1594" s="492"/>
      <c r="K1594" s="657"/>
      <c r="L1594" s="618"/>
      <c r="M1594" s="622"/>
      <c r="N1594" s="613"/>
      <c r="O1594" s="1073"/>
      <c r="P1594" s="610"/>
      <c r="Q1594" s="610"/>
      <c r="R1594" s="612">
        <f t="shared" si="378"/>
        <v>0</v>
      </c>
      <c r="S1594" s="613"/>
      <c r="T1594" s="612">
        <f t="shared" si="379"/>
        <v>0</v>
      </c>
      <c r="U1594" s="612">
        <f t="shared" si="380"/>
        <v>0</v>
      </c>
      <c r="V1594" s="613"/>
      <c r="W1594" s="982">
        <f t="shared" si="371"/>
        <v>0</v>
      </c>
      <c r="X1594" s="982">
        <f t="shared" si="372"/>
        <v>0</v>
      </c>
      <c r="Y1594" s="612">
        <f t="shared" si="391"/>
        <v>0</v>
      </c>
      <c r="Z1594" s="620"/>
      <c r="AA1594" s="124"/>
      <c r="AB1594" s="978"/>
      <c r="AC1594" s="1049"/>
      <c r="AD1594" s="71"/>
      <c r="AE1594" s="71"/>
      <c r="AF1594" s="71"/>
      <c r="AG1594" s="59"/>
    </row>
    <row r="1595" ht="13.5" customHeight="1">
      <c r="A1595" s="604" t="b">
        <v>0</v>
      </c>
      <c r="B1595" s="475"/>
      <c r="C1595" s="475"/>
      <c r="D1595" s="492"/>
      <c r="E1595" s="492"/>
      <c r="F1595" s="606"/>
      <c r="G1595" s="1072"/>
      <c r="H1595" s="617"/>
      <c r="I1595" s="492"/>
      <c r="J1595" s="492"/>
      <c r="K1595" s="657"/>
      <c r="L1595" s="618"/>
      <c r="M1595" s="622"/>
      <c r="N1595" s="613"/>
      <c r="O1595" s="1073"/>
      <c r="P1595" s="610"/>
      <c r="Q1595" s="610"/>
      <c r="R1595" s="612">
        <f t="shared" si="378"/>
        <v>0</v>
      </c>
      <c r="S1595" s="613"/>
      <c r="T1595" s="612">
        <f t="shared" si="379"/>
        <v>0</v>
      </c>
      <c r="U1595" s="612">
        <f t="shared" si="380"/>
        <v>0</v>
      </c>
      <c r="V1595" s="613"/>
      <c r="W1595" s="982">
        <f t="shared" si="371"/>
        <v>0</v>
      </c>
      <c r="X1595" s="982">
        <f t="shared" si="372"/>
        <v>0</v>
      </c>
      <c r="Y1595" s="612">
        <f t="shared" si="391"/>
        <v>0</v>
      </c>
      <c r="Z1595" s="620"/>
      <c r="AA1595" s="124"/>
      <c r="AB1595" s="978"/>
      <c r="AC1595" s="1049"/>
      <c r="AD1595" s="71"/>
      <c r="AE1595" s="71"/>
      <c r="AF1595" s="71"/>
      <c r="AG1595" s="59"/>
    </row>
    <row r="1596" ht="13.5" customHeight="1">
      <c r="A1596" s="604" t="b">
        <v>0</v>
      </c>
      <c r="B1596" s="475"/>
      <c r="C1596" s="475"/>
      <c r="D1596" s="492"/>
      <c r="E1596" s="492"/>
      <c r="F1596" s="606"/>
      <c r="G1596" s="1072"/>
      <c r="H1596" s="617"/>
      <c r="I1596" s="492"/>
      <c r="J1596" s="492"/>
      <c r="K1596" s="657"/>
      <c r="L1596" s="618"/>
      <c r="M1596" s="622"/>
      <c r="N1596" s="613"/>
      <c r="O1596" s="1073"/>
      <c r="P1596" s="610"/>
      <c r="Q1596" s="610"/>
      <c r="R1596" s="612">
        <f t="shared" si="378"/>
        <v>0</v>
      </c>
      <c r="S1596" s="613"/>
      <c r="T1596" s="612">
        <f t="shared" si="379"/>
        <v>0</v>
      </c>
      <c r="U1596" s="612">
        <f t="shared" si="380"/>
        <v>0</v>
      </c>
      <c r="V1596" s="613"/>
      <c r="W1596" s="982">
        <f t="shared" si="371"/>
        <v>0</v>
      </c>
      <c r="X1596" s="982">
        <f t="shared" si="372"/>
        <v>0</v>
      </c>
      <c r="Y1596" s="612">
        <f t="shared" si="391"/>
        <v>0</v>
      </c>
      <c r="Z1596" s="620"/>
      <c r="AA1596" s="124"/>
      <c r="AB1596" s="978"/>
      <c r="AC1596" s="1049"/>
      <c r="AD1596" s="71"/>
      <c r="AE1596" s="71"/>
      <c r="AF1596" s="71"/>
      <c r="AG1596" s="59"/>
    </row>
    <row r="1597" ht="13.5" customHeight="1">
      <c r="A1597" s="604" t="b">
        <v>0</v>
      </c>
      <c r="B1597" s="475"/>
      <c r="C1597" s="475"/>
      <c r="D1597" s="492"/>
      <c r="E1597" s="492"/>
      <c r="F1597" s="606"/>
      <c r="G1597" s="1072"/>
      <c r="H1597" s="617"/>
      <c r="I1597" s="492"/>
      <c r="J1597" s="492"/>
      <c r="K1597" s="657"/>
      <c r="L1597" s="618"/>
      <c r="M1597" s="622"/>
      <c r="N1597" s="613"/>
      <c r="O1597" s="1073"/>
      <c r="P1597" s="610"/>
      <c r="Q1597" s="610"/>
      <c r="R1597" s="612">
        <f t="shared" si="378"/>
        <v>0</v>
      </c>
      <c r="S1597" s="613"/>
      <c r="T1597" s="612">
        <f t="shared" si="379"/>
        <v>0</v>
      </c>
      <c r="U1597" s="612">
        <f t="shared" si="380"/>
        <v>0</v>
      </c>
      <c r="V1597" s="613"/>
      <c r="W1597" s="982">
        <f t="shared" si="371"/>
        <v>0</v>
      </c>
      <c r="X1597" s="982">
        <f t="shared" si="372"/>
        <v>0</v>
      </c>
      <c r="Y1597" s="612">
        <f t="shared" si="391"/>
        <v>0</v>
      </c>
      <c r="Z1597" s="620"/>
      <c r="AA1597" s="124"/>
      <c r="AB1597" s="978"/>
      <c r="AC1597" s="1049"/>
      <c r="AD1597" s="71"/>
      <c r="AE1597" s="71"/>
      <c r="AF1597" s="71"/>
      <c r="AG1597" s="59"/>
    </row>
    <row r="1598" ht="13.5" customHeight="1">
      <c r="A1598" s="604" t="b">
        <v>0</v>
      </c>
      <c r="B1598" s="475"/>
      <c r="C1598" s="475"/>
      <c r="D1598" s="492"/>
      <c r="E1598" s="492"/>
      <c r="F1598" s="606"/>
      <c r="G1598" s="1072"/>
      <c r="H1598" s="617"/>
      <c r="I1598" s="492"/>
      <c r="J1598" s="492"/>
      <c r="K1598" s="657"/>
      <c r="L1598" s="618"/>
      <c r="M1598" s="622"/>
      <c r="N1598" s="613"/>
      <c r="O1598" s="1073"/>
      <c r="P1598" s="610"/>
      <c r="Q1598" s="610"/>
      <c r="R1598" s="612">
        <f t="shared" si="378"/>
        <v>0</v>
      </c>
      <c r="S1598" s="613"/>
      <c r="T1598" s="612">
        <f t="shared" si="379"/>
        <v>0</v>
      </c>
      <c r="U1598" s="612">
        <f t="shared" si="380"/>
        <v>0</v>
      </c>
      <c r="V1598" s="613"/>
      <c r="W1598" s="982">
        <f t="shared" si="371"/>
        <v>0</v>
      </c>
      <c r="X1598" s="982">
        <f t="shared" si="372"/>
        <v>0</v>
      </c>
      <c r="Y1598" s="612">
        <f t="shared" si="391"/>
        <v>0</v>
      </c>
      <c r="Z1598" s="620"/>
      <c r="AA1598" s="124"/>
      <c r="AB1598" s="978"/>
      <c r="AC1598" s="1049"/>
      <c r="AD1598" s="71"/>
      <c r="AE1598" s="71"/>
      <c r="AF1598" s="71"/>
      <c r="AG1598" s="59"/>
    </row>
    <row r="1599" ht="13.5" customHeight="1">
      <c r="A1599" s="604" t="b">
        <v>0</v>
      </c>
      <c r="B1599" s="475"/>
      <c r="C1599" s="475"/>
      <c r="D1599" s="492"/>
      <c r="E1599" s="492"/>
      <c r="F1599" s="606"/>
      <c r="G1599" s="1072"/>
      <c r="H1599" s="617"/>
      <c r="I1599" s="492"/>
      <c r="J1599" s="492"/>
      <c r="K1599" s="657"/>
      <c r="L1599" s="618"/>
      <c r="M1599" s="622"/>
      <c r="N1599" s="613"/>
      <c r="O1599" s="1073"/>
      <c r="P1599" s="610"/>
      <c r="Q1599" s="610"/>
      <c r="R1599" s="612">
        <f t="shared" si="378"/>
        <v>0</v>
      </c>
      <c r="S1599" s="613"/>
      <c r="T1599" s="612">
        <f t="shared" si="379"/>
        <v>0</v>
      </c>
      <c r="U1599" s="612">
        <f t="shared" si="380"/>
        <v>0</v>
      </c>
      <c r="V1599" s="613"/>
      <c r="W1599" s="982">
        <f t="shared" si="371"/>
        <v>0</v>
      </c>
      <c r="X1599" s="982">
        <f t="shared" si="372"/>
        <v>0</v>
      </c>
      <c r="Y1599" s="612">
        <f t="shared" si="391"/>
        <v>0</v>
      </c>
      <c r="Z1599" s="620"/>
      <c r="AA1599" s="124"/>
      <c r="AB1599" s="978"/>
      <c r="AC1599" s="1049"/>
      <c r="AD1599" s="71"/>
      <c r="AE1599" s="71"/>
      <c r="AF1599" s="71"/>
      <c r="AG1599" s="59"/>
    </row>
    <row r="1600" ht="13.5" customHeight="1">
      <c r="A1600" s="604" t="b">
        <v>0</v>
      </c>
      <c r="B1600" s="475"/>
      <c r="C1600" s="475"/>
      <c r="D1600" s="492"/>
      <c r="E1600" s="492"/>
      <c r="F1600" s="606"/>
      <c r="G1600" s="1072"/>
      <c r="H1600" s="617"/>
      <c r="I1600" s="492"/>
      <c r="J1600" s="492"/>
      <c r="K1600" s="657"/>
      <c r="L1600" s="618"/>
      <c r="M1600" s="622"/>
      <c r="N1600" s="613"/>
      <c r="O1600" s="1073"/>
      <c r="P1600" s="610"/>
      <c r="Q1600" s="610"/>
      <c r="R1600" s="612">
        <f t="shared" si="378"/>
        <v>0</v>
      </c>
      <c r="S1600" s="613"/>
      <c r="T1600" s="612">
        <f t="shared" si="379"/>
        <v>0</v>
      </c>
      <c r="U1600" s="612">
        <f t="shared" si="380"/>
        <v>0</v>
      </c>
      <c r="V1600" s="613"/>
      <c r="W1600" s="982">
        <f t="shared" si="371"/>
        <v>0</v>
      </c>
      <c r="X1600" s="982">
        <f t="shared" si="372"/>
        <v>0</v>
      </c>
      <c r="Y1600" s="612">
        <f t="shared" si="391"/>
        <v>0</v>
      </c>
      <c r="Z1600" s="620"/>
      <c r="AA1600" s="124"/>
      <c r="AB1600" s="978"/>
      <c r="AC1600" s="1049"/>
      <c r="AD1600" s="71"/>
      <c r="AE1600" s="71"/>
      <c r="AF1600" s="71"/>
      <c r="AG1600" s="59"/>
    </row>
    <row r="1601" ht="13.5" customHeight="1">
      <c r="A1601" s="604" t="b">
        <v>0</v>
      </c>
      <c r="B1601" s="475"/>
      <c r="C1601" s="475"/>
      <c r="D1601" s="492"/>
      <c r="E1601" s="492"/>
      <c r="F1601" s="606"/>
      <c r="G1601" s="1072"/>
      <c r="H1601" s="617"/>
      <c r="I1601" s="492"/>
      <c r="J1601" s="492"/>
      <c r="K1601" s="657"/>
      <c r="L1601" s="618"/>
      <c r="M1601" s="622"/>
      <c r="N1601" s="613"/>
      <c r="O1601" s="1073"/>
      <c r="P1601" s="610"/>
      <c r="Q1601" s="610"/>
      <c r="R1601" s="612">
        <f t="shared" si="378"/>
        <v>0</v>
      </c>
      <c r="S1601" s="613"/>
      <c r="T1601" s="612">
        <f t="shared" si="379"/>
        <v>0</v>
      </c>
      <c r="U1601" s="612">
        <f t="shared" si="380"/>
        <v>0</v>
      </c>
      <c r="V1601" s="613"/>
      <c r="W1601" s="982">
        <f t="shared" si="371"/>
        <v>0</v>
      </c>
      <c r="X1601" s="982">
        <f t="shared" si="372"/>
        <v>0</v>
      </c>
      <c r="Y1601" s="612">
        <f t="shared" si="391"/>
        <v>0</v>
      </c>
      <c r="Z1601" s="620"/>
      <c r="AA1601" s="124"/>
      <c r="AB1601" s="978"/>
      <c r="AC1601" s="1049"/>
      <c r="AD1601" s="71"/>
      <c r="AE1601" s="71"/>
      <c r="AF1601" s="71"/>
      <c r="AG1601" s="59"/>
    </row>
    <row r="1602" ht="13.5" customHeight="1">
      <c r="A1602" s="604" t="b">
        <v>0</v>
      </c>
      <c r="B1602" s="475"/>
      <c r="C1602" s="475"/>
      <c r="D1602" s="492"/>
      <c r="E1602" s="492"/>
      <c r="F1602" s="606"/>
      <c r="G1602" s="1072"/>
      <c r="H1602" s="617"/>
      <c r="I1602" s="492"/>
      <c r="J1602" s="492"/>
      <c r="K1602" s="657"/>
      <c r="L1602" s="618"/>
      <c r="M1602" s="622"/>
      <c r="N1602" s="613"/>
      <c r="O1602" s="1073"/>
      <c r="P1602" s="610"/>
      <c r="Q1602" s="610"/>
      <c r="R1602" s="612">
        <f t="shared" si="378"/>
        <v>0</v>
      </c>
      <c r="S1602" s="613"/>
      <c r="T1602" s="612">
        <f t="shared" si="379"/>
        <v>0</v>
      </c>
      <c r="U1602" s="612">
        <f t="shared" si="380"/>
        <v>0</v>
      </c>
      <c r="V1602" s="613"/>
      <c r="W1602" s="982">
        <f t="shared" si="371"/>
        <v>0</v>
      </c>
      <c r="X1602" s="982">
        <f t="shared" si="372"/>
        <v>0</v>
      </c>
      <c r="Y1602" s="612">
        <f t="shared" si="391"/>
        <v>0</v>
      </c>
      <c r="Z1602" s="620"/>
      <c r="AA1602" s="124"/>
      <c r="AB1602" s="978"/>
      <c r="AC1602" s="1049"/>
      <c r="AD1602" s="71"/>
      <c r="AE1602" s="71"/>
      <c r="AF1602" s="71"/>
      <c r="AG1602" s="59"/>
    </row>
    <row r="1603" ht="13.5" customHeight="1">
      <c r="A1603" s="604" t="b">
        <v>0</v>
      </c>
      <c r="B1603" s="475"/>
      <c r="C1603" s="475"/>
      <c r="D1603" s="492"/>
      <c r="E1603" s="492"/>
      <c r="F1603" s="606"/>
      <c r="G1603" s="1072"/>
      <c r="H1603" s="617"/>
      <c r="I1603" s="492"/>
      <c r="J1603" s="492"/>
      <c r="K1603" s="657"/>
      <c r="L1603" s="618"/>
      <c r="M1603" s="622"/>
      <c r="N1603" s="613"/>
      <c r="O1603" s="1073"/>
      <c r="P1603" s="610"/>
      <c r="Q1603" s="610"/>
      <c r="R1603" s="612">
        <f t="shared" si="378"/>
        <v>0</v>
      </c>
      <c r="S1603" s="613"/>
      <c r="T1603" s="612">
        <f t="shared" si="379"/>
        <v>0</v>
      </c>
      <c r="U1603" s="612">
        <f t="shared" si="380"/>
        <v>0</v>
      </c>
      <c r="V1603" s="613"/>
      <c r="W1603" s="982">
        <f t="shared" si="371"/>
        <v>0</v>
      </c>
      <c r="X1603" s="982">
        <f t="shared" si="372"/>
        <v>0</v>
      </c>
      <c r="Y1603" s="612">
        <f t="shared" si="391"/>
        <v>0</v>
      </c>
      <c r="Z1603" s="620"/>
      <c r="AA1603" s="124"/>
      <c r="AB1603" s="978"/>
      <c r="AC1603" s="1049"/>
      <c r="AD1603" s="71"/>
      <c r="AE1603" s="71"/>
      <c r="AF1603" s="71"/>
      <c r="AG1603" s="59"/>
    </row>
    <row r="1604" ht="13.5" customHeight="1">
      <c r="A1604" s="604" t="b">
        <v>0</v>
      </c>
      <c r="B1604" s="475"/>
      <c r="C1604" s="475"/>
      <c r="D1604" s="492"/>
      <c r="E1604" s="492"/>
      <c r="F1604" s="606"/>
      <c r="G1604" s="1072"/>
      <c r="H1604" s="617"/>
      <c r="I1604" s="492"/>
      <c r="J1604" s="492"/>
      <c r="K1604" s="657"/>
      <c r="L1604" s="618"/>
      <c r="M1604" s="622"/>
      <c r="N1604" s="613"/>
      <c r="O1604" s="1073"/>
      <c r="P1604" s="610"/>
      <c r="Q1604" s="610"/>
      <c r="R1604" s="612">
        <f t="shared" si="378"/>
        <v>0</v>
      </c>
      <c r="S1604" s="613"/>
      <c r="T1604" s="612">
        <f t="shared" si="379"/>
        <v>0</v>
      </c>
      <c r="U1604" s="612">
        <f t="shared" si="380"/>
        <v>0</v>
      </c>
      <c r="V1604" s="613"/>
      <c r="W1604" s="982">
        <f t="shared" si="371"/>
        <v>0</v>
      </c>
      <c r="X1604" s="982">
        <f t="shared" si="372"/>
        <v>0</v>
      </c>
      <c r="Y1604" s="612">
        <f t="shared" si="391"/>
        <v>0</v>
      </c>
      <c r="Z1604" s="620"/>
      <c r="AA1604" s="124"/>
      <c r="AB1604" s="978"/>
      <c r="AC1604" s="1049"/>
      <c r="AD1604" s="71"/>
      <c r="AE1604" s="71"/>
      <c r="AF1604" s="71"/>
      <c r="AG1604" s="59"/>
    </row>
    <row r="1605" ht="13.5" customHeight="1">
      <c r="A1605" s="604" t="b">
        <v>0</v>
      </c>
      <c r="B1605" s="475"/>
      <c r="C1605" s="475"/>
      <c r="D1605" s="492"/>
      <c r="E1605" s="492"/>
      <c r="F1605" s="606"/>
      <c r="G1605" s="1072"/>
      <c r="H1605" s="617"/>
      <c r="I1605" s="492"/>
      <c r="J1605" s="492"/>
      <c r="K1605" s="657"/>
      <c r="L1605" s="618"/>
      <c r="M1605" s="622"/>
      <c r="N1605" s="613"/>
      <c r="O1605" s="1073"/>
      <c r="P1605" s="610"/>
      <c r="Q1605" s="610"/>
      <c r="R1605" s="612">
        <f t="shared" si="378"/>
        <v>0</v>
      </c>
      <c r="S1605" s="613"/>
      <c r="T1605" s="612">
        <f t="shared" si="379"/>
        <v>0</v>
      </c>
      <c r="U1605" s="612">
        <f t="shared" si="380"/>
        <v>0</v>
      </c>
      <c r="V1605" s="613"/>
      <c r="W1605" s="982">
        <f t="shared" si="371"/>
        <v>0</v>
      </c>
      <c r="X1605" s="982">
        <f t="shared" si="372"/>
        <v>0</v>
      </c>
      <c r="Y1605" s="612">
        <f t="shared" si="391"/>
        <v>0</v>
      </c>
      <c r="Z1605" s="620"/>
      <c r="AA1605" s="124"/>
      <c r="AB1605" s="978"/>
      <c r="AC1605" s="1049"/>
      <c r="AD1605" s="71"/>
      <c r="AE1605" s="71"/>
      <c r="AF1605" s="71"/>
      <c r="AG1605" s="59"/>
    </row>
    <row r="1606" ht="13.5" customHeight="1">
      <c r="A1606" s="604" t="b">
        <v>0</v>
      </c>
      <c r="B1606" s="475"/>
      <c r="C1606" s="475"/>
      <c r="D1606" s="492"/>
      <c r="E1606" s="492"/>
      <c r="F1606" s="606"/>
      <c r="G1606" s="1072"/>
      <c r="H1606" s="617"/>
      <c r="I1606" s="492"/>
      <c r="J1606" s="492"/>
      <c r="K1606" s="657"/>
      <c r="L1606" s="618"/>
      <c r="M1606" s="622"/>
      <c r="N1606" s="613"/>
      <c r="O1606" s="1073"/>
      <c r="P1606" s="610"/>
      <c r="Q1606" s="610"/>
      <c r="R1606" s="612">
        <f t="shared" si="378"/>
        <v>0</v>
      </c>
      <c r="S1606" s="613"/>
      <c r="T1606" s="612">
        <f t="shared" si="379"/>
        <v>0</v>
      </c>
      <c r="U1606" s="612">
        <f t="shared" si="380"/>
        <v>0</v>
      </c>
      <c r="V1606" s="613"/>
      <c r="W1606" s="982">
        <f t="shared" si="371"/>
        <v>0</v>
      </c>
      <c r="X1606" s="982">
        <f t="shared" si="372"/>
        <v>0</v>
      </c>
      <c r="Y1606" s="612">
        <f t="shared" si="391"/>
        <v>0</v>
      </c>
      <c r="Z1606" s="620"/>
      <c r="AA1606" s="124"/>
      <c r="AB1606" s="978"/>
      <c r="AC1606" s="1049"/>
      <c r="AD1606" s="71"/>
      <c r="AE1606" s="71"/>
      <c r="AF1606" s="71"/>
      <c r="AG1606" s="59"/>
    </row>
    <row r="1607" ht="13.5" customHeight="1">
      <c r="A1607" s="604" t="b">
        <v>0</v>
      </c>
      <c r="B1607" s="475"/>
      <c r="C1607" s="475"/>
      <c r="D1607" s="492"/>
      <c r="E1607" s="492"/>
      <c r="F1607" s="606"/>
      <c r="G1607" s="1072"/>
      <c r="H1607" s="617"/>
      <c r="I1607" s="492"/>
      <c r="J1607" s="492"/>
      <c r="K1607" s="657"/>
      <c r="L1607" s="618"/>
      <c r="M1607" s="622"/>
      <c r="N1607" s="613"/>
      <c r="O1607" s="1073"/>
      <c r="P1607" s="610"/>
      <c r="Q1607" s="610"/>
      <c r="R1607" s="612">
        <f t="shared" si="378"/>
        <v>0</v>
      </c>
      <c r="S1607" s="613"/>
      <c r="T1607" s="612">
        <f t="shared" si="379"/>
        <v>0</v>
      </c>
      <c r="U1607" s="612">
        <f t="shared" si="380"/>
        <v>0</v>
      </c>
      <c r="V1607" s="613"/>
      <c r="W1607" s="982">
        <f t="shared" si="371"/>
        <v>0</v>
      </c>
      <c r="X1607" s="982">
        <f t="shared" si="372"/>
        <v>0</v>
      </c>
      <c r="Y1607" s="612">
        <f t="shared" si="391"/>
        <v>0</v>
      </c>
      <c r="Z1607" s="620"/>
      <c r="AA1607" s="124"/>
      <c r="AB1607" s="978"/>
      <c r="AC1607" s="1049"/>
      <c r="AD1607" s="71"/>
      <c r="AE1607" s="71"/>
      <c r="AF1607" s="71"/>
      <c r="AG1607" s="59"/>
    </row>
    <row r="1608" ht="13.5" customHeight="1">
      <c r="A1608" s="604" t="b">
        <v>0</v>
      </c>
      <c r="B1608" s="475"/>
      <c r="C1608" s="475"/>
      <c r="D1608" s="492"/>
      <c r="E1608" s="492"/>
      <c r="F1608" s="606"/>
      <c r="G1608" s="1072"/>
      <c r="H1608" s="617"/>
      <c r="I1608" s="492"/>
      <c r="J1608" s="492"/>
      <c r="K1608" s="657"/>
      <c r="L1608" s="618"/>
      <c r="M1608" s="622"/>
      <c r="N1608" s="613"/>
      <c r="O1608" s="1073"/>
      <c r="P1608" s="610"/>
      <c r="Q1608" s="610"/>
      <c r="R1608" s="612">
        <f t="shared" si="378"/>
        <v>0</v>
      </c>
      <c r="S1608" s="613"/>
      <c r="T1608" s="612">
        <f t="shared" si="379"/>
        <v>0</v>
      </c>
      <c r="U1608" s="612">
        <f t="shared" si="380"/>
        <v>0</v>
      </c>
      <c r="V1608" s="613"/>
      <c r="W1608" s="982">
        <f t="shared" si="371"/>
        <v>0</v>
      </c>
      <c r="X1608" s="982">
        <f t="shared" si="372"/>
        <v>0</v>
      </c>
      <c r="Y1608" s="612">
        <f t="shared" si="391"/>
        <v>0</v>
      </c>
      <c r="Z1608" s="620"/>
      <c r="AA1608" s="124"/>
      <c r="AB1608" s="978"/>
      <c r="AC1608" s="1049"/>
      <c r="AD1608" s="71"/>
      <c r="AE1608" s="71"/>
      <c r="AF1608" s="71"/>
      <c r="AG1608" s="59"/>
    </row>
    <row r="1609" ht="13.5" customHeight="1">
      <c r="A1609" s="604" t="b">
        <v>0</v>
      </c>
      <c r="B1609" s="475"/>
      <c r="C1609" s="475"/>
      <c r="D1609" s="492"/>
      <c r="E1609" s="492"/>
      <c r="F1609" s="606"/>
      <c r="G1609" s="1072"/>
      <c r="H1609" s="617"/>
      <c r="I1609" s="492"/>
      <c r="J1609" s="492"/>
      <c r="K1609" s="657"/>
      <c r="L1609" s="618"/>
      <c r="M1609" s="622"/>
      <c r="N1609" s="613"/>
      <c r="O1609" s="1073"/>
      <c r="P1609" s="610"/>
      <c r="Q1609" s="610"/>
      <c r="R1609" s="612">
        <f t="shared" si="378"/>
        <v>0</v>
      </c>
      <c r="S1609" s="613"/>
      <c r="T1609" s="612">
        <f t="shared" si="379"/>
        <v>0</v>
      </c>
      <c r="U1609" s="612">
        <f t="shared" si="380"/>
        <v>0</v>
      </c>
      <c r="V1609" s="613"/>
      <c r="W1609" s="982">
        <f t="shared" si="371"/>
        <v>0</v>
      </c>
      <c r="X1609" s="982">
        <f t="shared" si="372"/>
        <v>0</v>
      </c>
      <c r="Y1609" s="612">
        <f t="shared" si="391"/>
        <v>0</v>
      </c>
      <c r="Z1609" s="620"/>
      <c r="AA1609" s="124"/>
      <c r="AB1609" s="978"/>
      <c r="AC1609" s="1049"/>
      <c r="AD1609" s="71"/>
      <c r="AE1609" s="71"/>
      <c r="AF1609" s="71"/>
      <c r="AG1609" s="59"/>
    </row>
    <row r="1610" ht="13.5" customHeight="1">
      <c r="A1610" s="604" t="b">
        <v>0</v>
      </c>
      <c r="B1610" s="475"/>
      <c r="C1610" s="475"/>
      <c r="D1610" s="492"/>
      <c r="E1610" s="492"/>
      <c r="F1610" s="606"/>
      <c r="G1610" s="1072"/>
      <c r="H1610" s="617"/>
      <c r="I1610" s="492"/>
      <c r="J1610" s="492"/>
      <c r="K1610" s="657"/>
      <c r="L1610" s="618"/>
      <c r="M1610" s="622"/>
      <c r="N1610" s="613"/>
      <c r="O1610" s="1073"/>
      <c r="P1610" s="610"/>
      <c r="Q1610" s="610"/>
      <c r="R1610" s="612">
        <f t="shared" si="378"/>
        <v>0</v>
      </c>
      <c r="S1610" s="613"/>
      <c r="T1610" s="612">
        <f t="shared" si="379"/>
        <v>0</v>
      </c>
      <c r="U1610" s="612">
        <f t="shared" si="380"/>
        <v>0</v>
      </c>
      <c r="V1610" s="613"/>
      <c r="W1610" s="982">
        <f t="shared" si="371"/>
        <v>0</v>
      </c>
      <c r="X1610" s="982">
        <f t="shared" si="372"/>
        <v>0</v>
      </c>
      <c r="Y1610" s="612">
        <f t="shared" si="391"/>
        <v>0</v>
      </c>
      <c r="Z1610" s="620"/>
      <c r="AA1610" s="124"/>
      <c r="AB1610" s="978"/>
      <c r="AC1610" s="1049"/>
      <c r="AD1610" s="71"/>
      <c r="AE1610" s="71"/>
      <c r="AF1610" s="71"/>
      <c r="AG1610" s="59"/>
    </row>
    <row r="1611" ht="13.5" customHeight="1">
      <c r="A1611" s="604" t="b">
        <v>0</v>
      </c>
      <c r="B1611" s="475"/>
      <c r="C1611" s="475"/>
      <c r="D1611" s="492"/>
      <c r="E1611" s="492"/>
      <c r="F1611" s="606"/>
      <c r="G1611" s="1072"/>
      <c r="H1611" s="617"/>
      <c r="I1611" s="492"/>
      <c r="J1611" s="492"/>
      <c r="K1611" s="657"/>
      <c r="L1611" s="618"/>
      <c r="M1611" s="622"/>
      <c r="N1611" s="613"/>
      <c r="O1611" s="1073"/>
      <c r="P1611" s="610"/>
      <c r="Q1611" s="610"/>
      <c r="R1611" s="612">
        <f t="shared" si="378"/>
        <v>0</v>
      </c>
      <c r="S1611" s="613"/>
      <c r="T1611" s="612">
        <f t="shared" si="379"/>
        <v>0</v>
      </c>
      <c r="U1611" s="612">
        <f t="shared" si="380"/>
        <v>0</v>
      </c>
      <c r="V1611" s="613"/>
      <c r="W1611" s="982">
        <f t="shared" si="371"/>
        <v>0</v>
      </c>
      <c r="X1611" s="982">
        <f t="shared" si="372"/>
        <v>0</v>
      </c>
      <c r="Y1611" s="612">
        <f t="shared" si="391"/>
        <v>0</v>
      </c>
      <c r="Z1611" s="620"/>
      <c r="AA1611" s="124"/>
      <c r="AB1611" s="978"/>
      <c r="AC1611" s="1049"/>
      <c r="AD1611" s="71"/>
      <c r="AE1611" s="71"/>
      <c r="AF1611" s="71"/>
      <c r="AG1611" s="59"/>
    </row>
    <row r="1612" ht="13.5" customHeight="1">
      <c r="A1612" s="604" t="b">
        <v>0</v>
      </c>
      <c r="B1612" s="475"/>
      <c r="C1612" s="475"/>
      <c r="D1612" s="492"/>
      <c r="E1612" s="492"/>
      <c r="F1612" s="606"/>
      <c r="G1612" s="1072"/>
      <c r="H1612" s="617"/>
      <c r="I1612" s="492"/>
      <c r="J1612" s="492"/>
      <c r="K1612" s="657"/>
      <c r="L1612" s="618"/>
      <c r="M1612" s="622"/>
      <c r="N1612" s="613"/>
      <c r="O1612" s="1073"/>
      <c r="P1612" s="610"/>
      <c r="Q1612" s="610"/>
      <c r="R1612" s="612">
        <f t="shared" si="378"/>
        <v>0</v>
      </c>
      <c r="S1612" s="613"/>
      <c r="T1612" s="612">
        <f t="shared" si="379"/>
        <v>0</v>
      </c>
      <c r="U1612" s="612">
        <f t="shared" si="380"/>
        <v>0</v>
      </c>
      <c r="V1612" s="613"/>
      <c r="W1612" s="982">
        <f t="shared" si="371"/>
        <v>0</v>
      </c>
      <c r="X1612" s="982">
        <f t="shared" si="372"/>
        <v>0</v>
      </c>
      <c r="Y1612" s="612">
        <f t="shared" si="391"/>
        <v>0</v>
      </c>
      <c r="Z1612" s="620"/>
      <c r="AA1612" s="124"/>
      <c r="AB1612" s="978"/>
      <c r="AC1612" s="1049"/>
      <c r="AD1612" s="71"/>
      <c r="AE1612" s="71"/>
      <c r="AF1612" s="71"/>
      <c r="AG1612" s="59"/>
    </row>
    <row r="1613" ht="13.5" customHeight="1">
      <c r="A1613" s="604" t="b">
        <v>0</v>
      </c>
      <c r="B1613" s="475"/>
      <c r="C1613" s="475"/>
      <c r="D1613" s="492"/>
      <c r="E1613" s="492"/>
      <c r="F1613" s="606"/>
      <c r="G1613" s="1072"/>
      <c r="H1613" s="617"/>
      <c r="I1613" s="492"/>
      <c r="J1613" s="492"/>
      <c r="K1613" s="657"/>
      <c r="L1613" s="618"/>
      <c r="M1613" s="622"/>
      <c r="N1613" s="613"/>
      <c r="O1613" s="1073"/>
      <c r="P1613" s="610"/>
      <c r="Q1613" s="610"/>
      <c r="R1613" s="612">
        <f t="shared" si="378"/>
        <v>0</v>
      </c>
      <c r="S1613" s="613"/>
      <c r="T1613" s="612">
        <f t="shared" si="379"/>
        <v>0</v>
      </c>
      <c r="U1613" s="612">
        <f t="shared" si="380"/>
        <v>0</v>
      </c>
      <c r="V1613" s="613"/>
      <c r="W1613" s="982">
        <f t="shared" si="371"/>
        <v>0</v>
      </c>
      <c r="X1613" s="982">
        <f t="shared" si="372"/>
        <v>0</v>
      </c>
      <c r="Y1613" s="612">
        <f t="shared" si="391"/>
        <v>0</v>
      </c>
      <c r="Z1613" s="620"/>
      <c r="AA1613" s="124"/>
      <c r="AB1613" s="978"/>
      <c r="AC1613" s="1049"/>
      <c r="AD1613" s="71"/>
      <c r="AE1613" s="71"/>
      <c r="AF1613" s="71"/>
      <c r="AG1613" s="59"/>
    </row>
    <row r="1614" ht="13.5" customHeight="1">
      <c r="A1614" s="604" t="b">
        <v>0</v>
      </c>
      <c r="B1614" s="475"/>
      <c r="C1614" s="475"/>
      <c r="D1614" s="492"/>
      <c r="E1614" s="492"/>
      <c r="F1614" s="606"/>
      <c r="G1614" s="1072"/>
      <c r="H1614" s="617"/>
      <c r="I1614" s="492"/>
      <c r="J1614" s="492"/>
      <c r="K1614" s="657"/>
      <c r="L1614" s="618"/>
      <c r="M1614" s="622"/>
      <c r="N1614" s="613"/>
      <c r="O1614" s="1073"/>
      <c r="P1614" s="610"/>
      <c r="Q1614" s="610"/>
      <c r="R1614" s="612">
        <f t="shared" si="378"/>
        <v>0</v>
      </c>
      <c r="S1614" s="613"/>
      <c r="T1614" s="612">
        <f t="shared" si="379"/>
        <v>0</v>
      </c>
      <c r="U1614" s="612">
        <f t="shared" si="380"/>
        <v>0</v>
      </c>
      <c r="V1614" s="613"/>
      <c r="W1614" s="982">
        <f t="shared" si="371"/>
        <v>0</v>
      </c>
      <c r="X1614" s="982">
        <f t="shared" si="372"/>
        <v>0</v>
      </c>
      <c r="Y1614" s="612">
        <f t="shared" si="391"/>
        <v>0</v>
      </c>
      <c r="Z1614" s="620"/>
      <c r="AA1614" s="124"/>
      <c r="AB1614" s="978"/>
      <c r="AC1614" s="1049"/>
      <c r="AD1614" s="71"/>
      <c r="AE1614" s="71"/>
      <c r="AF1614" s="71"/>
      <c r="AG1614" s="59"/>
    </row>
    <row r="1615" ht="13.5" customHeight="1">
      <c r="A1615" s="604" t="b">
        <v>0</v>
      </c>
      <c r="B1615" s="475"/>
      <c r="C1615" s="475"/>
      <c r="D1615" s="492"/>
      <c r="E1615" s="492"/>
      <c r="F1615" s="606"/>
      <c r="G1615" s="1072"/>
      <c r="H1615" s="617"/>
      <c r="I1615" s="492"/>
      <c r="J1615" s="492"/>
      <c r="K1615" s="657"/>
      <c r="L1615" s="618"/>
      <c r="M1615" s="622"/>
      <c r="N1615" s="613"/>
      <c r="O1615" s="1073"/>
      <c r="P1615" s="610"/>
      <c r="Q1615" s="610"/>
      <c r="R1615" s="612">
        <f t="shared" si="378"/>
        <v>0</v>
      </c>
      <c r="S1615" s="613"/>
      <c r="T1615" s="612">
        <f t="shared" si="379"/>
        <v>0</v>
      </c>
      <c r="U1615" s="612">
        <f t="shared" si="380"/>
        <v>0</v>
      </c>
      <c r="V1615" s="613"/>
      <c r="W1615" s="982">
        <f t="shared" si="371"/>
        <v>0</v>
      </c>
      <c r="X1615" s="982">
        <f t="shared" si="372"/>
        <v>0</v>
      </c>
      <c r="Y1615" s="612">
        <f t="shared" si="391"/>
        <v>0</v>
      </c>
      <c r="Z1615" s="620"/>
      <c r="AA1615" s="124"/>
      <c r="AB1615" s="978"/>
      <c r="AC1615" s="1049"/>
      <c r="AD1615" s="71"/>
      <c r="AE1615" s="71"/>
      <c r="AF1615" s="71"/>
      <c r="AG1615" s="59"/>
    </row>
    <row r="1616" ht="13.5" customHeight="1">
      <c r="A1616" s="604" t="b">
        <v>0</v>
      </c>
      <c r="B1616" s="475"/>
      <c r="C1616" s="475"/>
      <c r="D1616" s="492"/>
      <c r="E1616" s="492"/>
      <c r="F1616" s="606"/>
      <c r="G1616" s="1072"/>
      <c r="H1616" s="617"/>
      <c r="I1616" s="492"/>
      <c r="J1616" s="492"/>
      <c r="K1616" s="657"/>
      <c r="L1616" s="618"/>
      <c r="M1616" s="622"/>
      <c r="N1616" s="613"/>
      <c r="O1616" s="1073"/>
      <c r="P1616" s="610"/>
      <c r="Q1616" s="610"/>
      <c r="R1616" s="612">
        <f t="shared" si="378"/>
        <v>0</v>
      </c>
      <c r="S1616" s="613"/>
      <c r="T1616" s="612">
        <f t="shared" si="379"/>
        <v>0</v>
      </c>
      <c r="U1616" s="612">
        <f t="shared" si="380"/>
        <v>0</v>
      </c>
      <c r="V1616" s="613"/>
      <c r="W1616" s="982">
        <f t="shared" si="371"/>
        <v>0</v>
      </c>
      <c r="X1616" s="982">
        <f t="shared" si="372"/>
        <v>0</v>
      </c>
      <c r="Y1616" s="612">
        <f t="shared" si="391"/>
        <v>0</v>
      </c>
      <c r="Z1616" s="620"/>
      <c r="AA1616" s="124"/>
      <c r="AB1616" s="978"/>
      <c r="AC1616" s="1049"/>
      <c r="AD1616" s="71"/>
      <c r="AE1616" s="71"/>
      <c r="AF1616" s="71"/>
      <c r="AG1616" s="59"/>
    </row>
    <row r="1617" ht="13.5" customHeight="1">
      <c r="A1617" s="604" t="b">
        <v>0</v>
      </c>
      <c r="B1617" s="475"/>
      <c r="C1617" s="475"/>
      <c r="D1617" s="492"/>
      <c r="E1617" s="492"/>
      <c r="F1617" s="606"/>
      <c r="G1617" s="1072"/>
      <c r="H1617" s="617"/>
      <c r="I1617" s="492"/>
      <c r="J1617" s="492"/>
      <c r="K1617" s="657"/>
      <c r="L1617" s="618"/>
      <c r="M1617" s="622"/>
      <c r="N1617" s="613"/>
      <c r="O1617" s="1073"/>
      <c r="P1617" s="610"/>
      <c r="Q1617" s="610"/>
      <c r="R1617" s="612">
        <f t="shared" si="378"/>
        <v>0</v>
      </c>
      <c r="S1617" s="613"/>
      <c r="T1617" s="612">
        <f t="shared" si="379"/>
        <v>0</v>
      </c>
      <c r="U1617" s="612">
        <f t="shared" si="380"/>
        <v>0</v>
      </c>
      <c r="V1617" s="613"/>
      <c r="W1617" s="982">
        <f t="shared" si="371"/>
        <v>0</v>
      </c>
      <c r="X1617" s="982">
        <f t="shared" si="372"/>
        <v>0</v>
      </c>
      <c r="Y1617" s="612">
        <f t="shared" si="391"/>
        <v>0</v>
      </c>
      <c r="Z1617" s="620"/>
      <c r="AA1617" s="124"/>
      <c r="AB1617" s="978"/>
      <c r="AC1617" s="1049"/>
      <c r="AD1617" s="71"/>
      <c r="AE1617" s="71"/>
      <c r="AF1617" s="71"/>
      <c r="AG1617" s="59"/>
    </row>
    <row r="1618" ht="13.5" customHeight="1">
      <c r="A1618" s="604" t="b">
        <v>0</v>
      </c>
      <c r="B1618" s="475"/>
      <c r="C1618" s="475"/>
      <c r="D1618" s="492"/>
      <c r="E1618" s="492"/>
      <c r="F1618" s="606"/>
      <c r="G1618" s="1072"/>
      <c r="H1618" s="617"/>
      <c r="I1618" s="492"/>
      <c r="J1618" s="492"/>
      <c r="K1618" s="657"/>
      <c r="L1618" s="618"/>
      <c r="M1618" s="622"/>
      <c r="N1618" s="613"/>
      <c r="O1618" s="1073"/>
      <c r="P1618" s="610"/>
      <c r="Q1618" s="610"/>
      <c r="R1618" s="612">
        <f t="shared" si="378"/>
        <v>0</v>
      </c>
      <c r="S1618" s="613"/>
      <c r="T1618" s="612">
        <f t="shared" si="379"/>
        <v>0</v>
      </c>
      <c r="U1618" s="612">
        <f t="shared" si="380"/>
        <v>0</v>
      </c>
      <c r="V1618" s="613"/>
      <c r="W1618" s="982">
        <f t="shared" si="371"/>
        <v>0</v>
      </c>
      <c r="X1618" s="982">
        <f t="shared" si="372"/>
        <v>0</v>
      </c>
      <c r="Y1618" s="612">
        <f t="shared" si="391"/>
        <v>0</v>
      </c>
      <c r="Z1618" s="620"/>
      <c r="AA1618" s="124"/>
      <c r="AB1618" s="978"/>
      <c r="AC1618" s="1049"/>
      <c r="AD1618" s="71"/>
      <c r="AE1618" s="71"/>
      <c r="AF1618" s="71"/>
      <c r="AG1618" s="59"/>
    </row>
    <row r="1619" ht="13.5" customHeight="1">
      <c r="A1619" s="604" t="b">
        <v>0</v>
      </c>
      <c r="B1619" s="475"/>
      <c r="C1619" s="475"/>
      <c r="D1619" s="492"/>
      <c r="E1619" s="492"/>
      <c r="F1619" s="606"/>
      <c r="G1619" s="1072"/>
      <c r="H1619" s="617"/>
      <c r="I1619" s="492"/>
      <c r="J1619" s="492"/>
      <c r="K1619" s="657"/>
      <c r="L1619" s="618"/>
      <c r="M1619" s="622"/>
      <c r="N1619" s="613"/>
      <c r="O1619" s="1073"/>
      <c r="P1619" s="610"/>
      <c r="Q1619" s="610"/>
      <c r="R1619" s="612">
        <f t="shared" si="378"/>
        <v>0</v>
      </c>
      <c r="S1619" s="613"/>
      <c r="T1619" s="612">
        <f t="shared" si="379"/>
        <v>0</v>
      </c>
      <c r="U1619" s="612">
        <f t="shared" si="380"/>
        <v>0</v>
      </c>
      <c r="V1619" s="613"/>
      <c r="W1619" s="982">
        <f t="shared" si="371"/>
        <v>0</v>
      </c>
      <c r="X1619" s="982">
        <f t="shared" si="372"/>
        <v>0</v>
      </c>
      <c r="Y1619" s="612">
        <f t="shared" si="391"/>
        <v>0</v>
      </c>
      <c r="Z1619" s="620"/>
      <c r="AA1619" s="50"/>
      <c r="AB1619" s="978"/>
      <c r="AC1619" s="1049"/>
      <c r="AD1619" s="71"/>
      <c r="AE1619" s="71"/>
      <c r="AF1619" s="71"/>
      <c r="AG1619" s="59"/>
    </row>
    <row r="1620" ht="13.5" customHeight="1">
      <c r="A1620" s="604" t="b">
        <v>0</v>
      </c>
      <c r="B1620" s="475"/>
      <c r="C1620" s="475"/>
      <c r="D1620" s="492"/>
      <c r="E1620" s="492"/>
      <c r="F1620" s="606"/>
      <c r="G1620" s="1072"/>
      <c r="H1620" s="617"/>
      <c r="I1620" s="492"/>
      <c r="J1620" s="492"/>
      <c r="K1620" s="657"/>
      <c r="L1620" s="618"/>
      <c r="M1620" s="622"/>
      <c r="N1620" s="613"/>
      <c r="O1620" s="1073"/>
      <c r="P1620" s="610"/>
      <c r="Q1620" s="610"/>
      <c r="R1620" s="612">
        <f t="shared" si="378"/>
        <v>0</v>
      </c>
      <c r="S1620" s="613"/>
      <c r="T1620" s="612">
        <f t="shared" si="379"/>
        <v>0</v>
      </c>
      <c r="U1620" s="612">
        <f t="shared" si="380"/>
        <v>0</v>
      </c>
      <c r="V1620" s="613"/>
      <c r="W1620" s="982">
        <f t="shared" si="371"/>
        <v>0</v>
      </c>
      <c r="X1620" s="982">
        <f t="shared" si="372"/>
        <v>0</v>
      </c>
      <c r="Y1620" s="612">
        <f t="shared" si="391"/>
        <v>0</v>
      </c>
      <c r="Z1620" s="620"/>
      <c r="AA1620" s="50"/>
      <c r="AB1620" s="978"/>
      <c r="AC1620" s="1049"/>
      <c r="AD1620" s="71"/>
      <c r="AE1620" s="71"/>
      <c r="AF1620" s="71"/>
      <c r="AG1620" s="59"/>
    </row>
    <row r="1621" ht="13.5" customHeight="1">
      <c r="A1621" s="604" t="b">
        <v>0</v>
      </c>
      <c r="B1621" s="475"/>
      <c r="C1621" s="475"/>
      <c r="D1621" s="492"/>
      <c r="E1621" s="492"/>
      <c r="F1621" s="606"/>
      <c r="G1621" s="1072"/>
      <c r="H1621" s="617"/>
      <c r="I1621" s="492"/>
      <c r="J1621" s="492"/>
      <c r="K1621" s="657"/>
      <c r="L1621" s="618"/>
      <c r="M1621" s="622"/>
      <c r="N1621" s="613"/>
      <c r="O1621" s="1073"/>
      <c r="P1621" s="610"/>
      <c r="Q1621" s="610"/>
      <c r="R1621" s="612">
        <f t="shared" si="378"/>
        <v>0</v>
      </c>
      <c r="S1621" s="613"/>
      <c r="T1621" s="612">
        <f t="shared" si="379"/>
        <v>0</v>
      </c>
      <c r="U1621" s="612">
        <f t="shared" si="380"/>
        <v>0</v>
      </c>
      <c r="V1621" s="613"/>
      <c r="W1621" s="982">
        <f t="shared" si="371"/>
        <v>0</v>
      </c>
      <c r="X1621" s="982">
        <f t="shared" si="372"/>
        <v>0</v>
      </c>
      <c r="Y1621" s="612">
        <f t="shared" si="391"/>
        <v>0</v>
      </c>
      <c r="Z1621" s="620"/>
      <c r="AA1621" s="50"/>
      <c r="AB1621" s="978"/>
      <c r="AC1621" s="1049"/>
      <c r="AD1621" s="71"/>
      <c r="AE1621" s="71"/>
      <c r="AF1621" s="71"/>
      <c r="AG1621" s="59"/>
    </row>
    <row r="1622" ht="13.5" customHeight="1">
      <c r="A1622" s="604" t="b">
        <v>0</v>
      </c>
      <c r="B1622" s="475"/>
      <c r="C1622" s="475"/>
      <c r="D1622" s="492"/>
      <c r="E1622" s="492"/>
      <c r="F1622" s="606"/>
      <c r="G1622" s="1072"/>
      <c r="H1622" s="617"/>
      <c r="I1622" s="492"/>
      <c r="J1622" s="492"/>
      <c r="K1622" s="657"/>
      <c r="L1622" s="618"/>
      <c r="M1622" s="622"/>
      <c r="N1622" s="613"/>
      <c r="O1622" s="1073"/>
      <c r="P1622" s="610"/>
      <c r="Q1622" s="610"/>
      <c r="R1622" s="612">
        <f t="shared" si="378"/>
        <v>0</v>
      </c>
      <c r="S1622" s="613"/>
      <c r="T1622" s="612">
        <f t="shared" si="379"/>
        <v>0</v>
      </c>
      <c r="U1622" s="612">
        <f t="shared" si="380"/>
        <v>0</v>
      </c>
      <c r="V1622" s="613"/>
      <c r="W1622" s="982">
        <f t="shared" si="371"/>
        <v>0</v>
      </c>
      <c r="X1622" s="982">
        <f t="shared" si="372"/>
        <v>0</v>
      </c>
      <c r="Y1622" s="612">
        <f t="shared" si="391"/>
        <v>0</v>
      </c>
      <c r="Z1622" s="620"/>
      <c r="AA1622" s="50"/>
      <c r="AB1622" s="978"/>
      <c r="AC1622" s="1049"/>
      <c r="AD1622" s="71"/>
      <c r="AE1622" s="71"/>
      <c r="AF1622" s="71"/>
      <c r="AG1622" s="59"/>
    </row>
    <row r="1623" ht="13.5" customHeight="1">
      <c r="A1623" s="604" t="b">
        <v>0</v>
      </c>
      <c r="B1623" s="475"/>
      <c r="C1623" s="475"/>
      <c r="D1623" s="492"/>
      <c r="E1623" s="492"/>
      <c r="F1623" s="606"/>
      <c r="G1623" s="1072"/>
      <c r="H1623" s="617"/>
      <c r="I1623" s="492"/>
      <c r="J1623" s="492"/>
      <c r="K1623" s="657"/>
      <c r="L1623" s="618"/>
      <c r="M1623" s="622"/>
      <c r="N1623" s="613"/>
      <c r="O1623" s="1073"/>
      <c r="P1623" s="610"/>
      <c r="Q1623" s="610"/>
      <c r="R1623" s="612">
        <f t="shared" si="378"/>
        <v>0</v>
      </c>
      <c r="S1623" s="613"/>
      <c r="T1623" s="612">
        <f t="shared" si="379"/>
        <v>0</v>
      </c>
      <c r="U1623" s="612">
        <f t="shared" si="380"/>
        <v>0</v>
      </c>
      <c r="V1623" s="613"/>
      <c r="W1623" s="982">
        <f t="shared" si="371"/>
        <v>0</v>
      </c>
      <c r="X1623" s="982">
        <f t="shared" si="372"/>
        <v>0</v>
      </c>
      <c r="Y1623" s="612">
        <f t="shared" si="391"/>
        <v>0</v>
      </c>
      <c r="Z1623" s="620"/>
      <c r="AA1623" s="50"/>
      <c r="AB1623" s="978"/>
      <c r="AC1623" s="1049"/>
      <c r="AD1623" s="71"/>
      <c r="AE1623" s="71"/>
      <c r="AF1623" s="71"/>
      <c r="AG1623" s="59"/>
    </row>
    <row r="1624" ht="13.5" customHeight="1">
      <c r="A1624" s="604" t="b">
        <v>0</v>
      </c>
      <c r="B1624" s="475"/>
      <c r="C1624" s="475"/>
      <c r="D1624" s="492"/>
      <c r="E1624" s="492"/>
      <c r="F1624" s="606"/>
      <c r="G1624" s="1072"/>
      <c r="H1624" s="617"/>
      <c r="I1624" s="492"/>
      <c r="J1624" s="492"/>
      <c r="K1624" s="657"/>
      <c r="L1624" s="618"/>
      <c r="M1624" s="622"/>
      <c r="N1624" s="613"/>
      <c r="O1624" s="1073"/>
      <c r="P1624" s="610"/>
      <c r="Q1624" s="610"/>
      <c r="R1624" s="612">
        <f t="shared" si="378"/>
        <v>0</v>
      </c>
      <c r="S1624" s="613"/>
      <c r="T1624" s="612">
        <f t="shared" si="379"/>
        <v>0</v>
      </c>
      <c r="U1624" s="612">
        <f t="shared" si="380"/>
        <v>0</v>
      </c>
      <c r="V1624" s="613"/>
      <c r="W1624" s="982">
        <f t="shared" si="371"/>
        <v>0</v>
      </c>
      <c r="X1624" s="982">
        <f t="shared" si="372"/>
        <v>0</v>
      </c>
      <c r="Y1624" s="612">
        <f t="shared" si="391"/>
        <v>0</v>
      </c>
      <c r="Z1624" s="620"/>
      <c r="AA1624" s="50"/>
      <c r="AB1624" s="978"/>
      <c r="AC1624" s="1049"/>
      <c r="AD1624" s="71"/>
      <c r="AE1624" s="71"/>
      <c r="AF1624" s="71"/>
      <c r="AG1624" s="59"/>
    </row>
    <row r="1625" ht="13.5" customHeight="1">
      <c r="A1625" s="604" t="b">
        <v>0</v>
      </c>
      <c r="B1625" s="475"/>
      <c r="C1625" s="475"/>
      <c r="D1625" s="492"/>
      <c r="E1625" s="492"/>
      <c r="F1625" s="606"/>
      <c r="G1625" s="1072"/>
      <c r="H1625" s="617"/>
      <c r="I1625" s="492"/>
      <c r="J1625" s="492"/>
      <c r="K1625" s="657"/>
      <c r="L1625" s="618"/>
      <c r="M1625" s="622"/>
      <c r="N1625" s="613"/>
      <c r="O1625" s="1073"/>
      <c r="P1625" s="610"/>
      <c r="Q1625" s="610"/>
      <c r="R1625" s="612">
        <f t="shared" si="378"/>
        <v>0</v>
      </c>
      <c r="S1625" s="613"/>
      <c r="T1625" s="612">
        <f t="shared" si="379"/>
        <v>0</v>
      </c>
      <c r="U1625" s="612">
        <f t="shared" si="380"/>
        <v>0</v>
      </c>
      <c r="V1625" s="613"/>
      <c r="W1625" s="982">
        <f t="shared" si="371"/>
        <v>0</v>
      </c>
      <c r="X1625" s="982">
        <f t="shared" si="372"/>
        <v>0</v>
      </c>
      <c r="Y1625" s="612">
        <f t="shared" si="391"/>
        <v>0</v>
      </c>
      <c r="Z1625" s="620"/>
      <c r="AA1625" s="50"/>
      <c r="AB1625" s="978"/>
      <c r="AC1625" s="1049"/>
      <c r="AD1625" s="71"/>
      <c r="AE1625" s="71"/>
      <c r="AF1625" s="71"/>
      <c r="AG1625" s="59"/>
    </row>
    <row r="1626" ht="13.5" customHeight="1">
      <c r="A1626" s="604" t="b">
        <v>0</v>
      </c>
      <c r="B1626" s="475"/>
      <c r="C1626" s="475"/>
      <c r="D1626" s="492"/>
      <c r="E1626" s="492"/>
      <c r="F1626" s="606"/>
      <c r="G1626" s="1072"/>
      <c r="H1626" s="617"/>
      <c r="I1626" s="492"/>
      <c r="J1626" s="492"/>
      <c r="K1626" s="657"/>
      <c r="L1626" s="618"/>
      <c r="M1626" s="622"/>
      <c r="N1626" s="613"/>
      <c r="O1626" s="1073"/>
      <c r="P1626" s="610"/>
      <c r="Q1626" s="610"/>
      <c r="R1626" s="612">
        <f t="shared" si="378"/>
        <v>0</v>
      </c>
      <c r="S1626" s="613"/>
      <c r="T1626" s="612">
        <f t="shared" si="379"/>
        <v>0</v>
      </c>
      <c r="U1626" s="612">
        <f t="shared" si="380"/>
        <v>0</v>
      </c>
      <c r="V1626" s="613"/>
      <c r="W1626" s="982">
        <f t="shared" si="371"/>
        <v>0</v>
      </c>
      <c r="X1626" s="982">
        <f t="shared" si="372"/>
        <v>0</v>
      </c>
      <c r="Y1626" s="612">
        <f t="shared" si="391"/>
        <v>0</v>
      </c>
      <c r="Z1626" s="620"/>
      <c r="AA1626" s="50"/>
      <c r="AB1626" s="978"/>
      <c r="AC1626" s="1049"/>
      <c r="AD1626" s="71"/>
      <c r="AE1626" s="71"/>
      <c r="AF1626" s="71"/>
      <c r="AG1626" s="59"/>
    </row>
    <row r="1627" ht="13.5" customHeight="1">
      <c r="A1627" s="604" t="b">
        <v>0</v>
      </c>
      <c r="B1627" s="475"/>
      <c r="C1627" s="475"/>
      <c r="D1627" s="492"/>
      <c r="E1627" s="492"/>
      <c r="F1627" s="606"/>
      <c r="G1627" s="1072"/>
      <c r="H1627" s="617"/>
      <c r="I1627" s="492"/>
      <c r="J1627" s="492"/>
      <c r="K1627" s="657"/>
      <c r="L1627" s="618"/>
      <c r="M1627" s="622"/>
      <c r="N1627" s="613"/>
      <c r="O1627" s="1073"/>
      <c r="P1627" s="610"/>
      <c r="Q1627" s="610"/>
      <c r="R1627" s="612">
        <f t="shared" si="378"/>
        <v>0</v>
      </c>
      <c r="S1627" s="613"/>
      <c r="T1627" s="612">
        <f t="shared" si="379"/>
        <v>0</v>
      </c>
      <c r="U1627" s="612">
        <f t="shared" si="380"/>
        <v>0</v>
      </c>
      <c r="V1627" s="613"/>
      <c r="W1627" s="982">
        <f t="shared" si="371"/>
        <v>0</v>
      </c>
      <c r="X1627" s="982">
        <f t="shared" si="372"/>
        <v>0</v>
      </c>
      <c r="Y1627" s="612">
        <f t="shared" si="391"/>
        <v>0</v>
      </c>
      <c r="Z1627" s="620"/>
      <c r="AA1627" s="50"/>
      <c r="AB1627" s="978"/>
      <c r="AC1627" s="1049"/>
      <c r="AD1627" s="71"/>
      <c r="AE1627" s="71"/>
      <c r="AF1627" s="71"/>
      <c r="AG1627" s="59"/>
    </row>
    <row r="1628" ht="13.5" customHeight="1">
      <c r="A1628" s="604" t="b">
        <v>0</v>
      </c>
      <c r="B1628" s="475"/>
      <c r="C1628" s="475"/>
      <c r="D1628" s="492"/>
      <c r="E1628" s="492"/>
      <c r="F1628" s="606"/>
      <c r="G1628" s="1072"/>
      <c r="H1628" s="617"/>
      <c r="I1628" s="492"/>
      <c r="J1628" s="492"/>
      <c r="K1628" s="657"/>
      <c r="L1628" s="618"/>
      <c r="M1628" s="622"/>
      <c r="N1628" s="613"/>
      <c r="O1628" s="1073"/>
      <c r="P1628" s="610"/>
      <c r="Q1628" s="610"/>
      <c r="R1628" s="612">
        <f t="shared" si="378"/>
        <v>0</v>
      </c>
      <c r="S1628" s="613"/>
      <c r="T1628" s="612">
        <f t="shared" si="379"/>
        <v>0</v>
      </c>
      <c r="U1628" s="612">
        <f t="shared" si="380"/>
        <v>0</v>
      </c>
      <c r="V1628" s="613"/>
      <c r="W1628" s="982">
        <f t="shared" si="371"/>
        <v>0</v>
      </c>
      <c r="X1628" s="982">
        <f t="shared" si="372"/>
        <v>0</v>
      </c>
      <c r="Y1628" s="612">
        <f t="shared" si="391"/>
        <v>0</v>
      </c>
      <c r="Z1628" s="620"/>
      <c r="AA1628" s="50"/>
      <c r="AB1628" s="978"/>
      <c r="AC1628" s="1049"/>
      <c r="AD1628" s="71"/>
      <c r="AE1628" s="71"/>
      <c r="AF1628" s="71"/>
      <c r="AG1628" s="59"/>
    </row>
    <row r="1629" ht="13.5" customHeight="1">
      <c r="A1629" s="604" t="b">
        <v>0</v>
      </c>
      <c r="B1629" s="475"/>
      <c r="C1629" s="475"/>
      <c r="D1629" s="492"/>
      <c r="E1629" s="492"/>
      <c r="F1629" s="606"/>
      <c r="G1629" s="1072"/>
      <c r="H1629" s="617"/>
      <c r="I1629" s="492"/>
      <c r="J1629" s="492"/>
      <c r="K1629" s="657"/>
      <c r="L1629" s="618"/>
      <c r="M1629" s="622"/>
      <c r="N1629" s="613"/>
      <c r="O1629" s="1073"/>
      <c r="P1629" s="610"/>
      <c r="Q1629" s="610"/>
      <c r="R1629" s="612">
        <f t="shared" si="378"/>
        <v>0</v>
      </c>
      <c r="S1629" s="613"/>
      <c r="T1629" s="612">
        <f t="shared" si="379"/>
        <v>0</v>
      </c>
      <c r="U1629" s="612">
        <f t="shared" si="380"/>
        <v>0</v>
      </c>
      <c r="V1629" s="613"/>
      <c r="W1629" s="982">
        <f t="shared" si="371"/>
        <v>0</v>
      </c>
      <c r="X1629" s="982">
        <f t="shared" si="372"/>
        <v>0</v>
      </c>
      <c r="Y1629" s="612">
        <f t="shared" si="391"/>
        <v>0</v>
      </c>
      <c r="Z1629" s="620"/>
      <c r="AA1629" s="50"/>
      <c r="AB1629" s="978"/>
      <c r="AC1629" s="1049"/>
      <c r="AD1629" s="71"/>
      <c r="AE1629" s="71"/>
      <c r="AF1629" s="71"/>
      <c r="AG1629" s="59"/>
    </row>
    <row r="1630" ht="13.5" customHeight="1">
      <c r="A1630" s="604" t="b">
        <v>0</v>
      </c>
      <c r="B1630" s="475"/>
      <c r="C1630" s="475"/>
      <c r="D1630" s="492"/>
      <c r="E1630" s="492"/>
      <c r="F1630" s="606"/>
      <c r="G1630" s="1072"/>
      <c r="H1630" s="617"/>
      <c r="I1630" s="492"/>
      <c r="J1630" s="492"/>
      <c r="K1630" s="657"/>
      <c r="L1630" s="618"/>
      <c r="M1630" s="622"/>
      <c r="N1630" s="613"/>
      <c r="O1630" s="1073"/>
      <c r="P1630" s="610"/>
      <c r="Q1630" s="610"/>
      <c r="R1630" s="612">
        <f t="shared" si="378"/>
        <v>0</v>
      </c>
      <c r="S1630" s="613"/>
      <c r="T1630" s="612">
        <f t="shared" si="379"/>
        <v>0</v>
      </c>
      <c r="U1630" s="612">
        <f t="shared" si="380"/>
        <v>0</v>
      </c>
      <c r="V1630" s="613"/>
      <c r="W1630" s="982">
        <f t="shared" si="371"/>
        <v>0</v>
      </c>
      <c r="X1630" s="982">
        <f t="shared" si="372"/>
        <v>0</v>
      </c>
      <c r="Y1630" s="612">
        <f t="shared" si="391"/>
        <v>0</v>
      </c>
      <c r="Z1630" s="620"/>
      <c r="AA1630" s="50"/>
      <c r="AB1630" s="978"/>
      <c r="AC1630" s="1049"/>
      <c r="AD1630" s="71"/>
      <c r="AE1630" s="71"/>
      <c r="AF1630" s="71"/>
      <c r="AG1630" s="59"/>
    </row>
    <row r="1631" ht="13.5" customHeight="1">
      <c r="A1631" s="604" t="b">
        <v>0</v>
      </c>
      <c r="B1631" s="475"/>
      <c r="C1631" s="475"/>
      <c r="D1631" s="492"/>
      <c r="E1631" s="492"/>
      <c r="F1631" s="606"/>
      <c r="G1631" s="1072"/>
      <c r="H1631" s="617"/>
      <c r="I1631" s="492"/>
      <c r="J1631" s="492"/>
      <c r="K1631" s="657"/>
      <c r="L1631" s="618"/>
      <c r="M1631" s="622"/>
      <c r="N1631" s="613"/>
      <c r="O1631" s="1073"/>
      <c r="P1631" s="610"/>
      <c r="Q1631" s="610"/>
      <c r="R1631" s="612">
        <f t="shared" si="378"/>
        <v>0</v>
      </c>
      <c r="S1631" s="613"/>
      <c r="T1631" s="612">
        <f t="shared" si="379"/>
        <v>0</v>
      </c>
      <c r="U1631" s="612">
        <f t="shared" si="380"/>
        <v>0</v>
      </c>
      <c r="V1631" s="613"/>
      <c r="W1631" s="982">
        <f t="shared" si="371"/>
        <v>0</v>
      </c>
      <c r="X1631" s="982">
        <f t="shared" si="372"/>
        <v>0</v>
      </c>
      <c r="Y1631" s="612">
        <f t="shared" si="391"/>
        <v>0</v>
      </c>
      <c r="Z1631" s="620"/>
      <c r="AA1631" s="50"/>
      <c r="AB1631" s="978"/>
      <c r="AC1631" s="1049"/>
      <c r="AD1631" s="71"/>
      <c r="AE1631" s="71"/>
      <c r="AF1631" s="71"/>
      <c r="AG1631" s="59"/>
    </row>
    <row r="1632" ht="13.5" customHeight="1">
      <c r="A1632" s="604" t="b">
        <v>0</v>
      </c>
      <c r="B1632" s="475"/>
      <c r="C1632" s="475"/>
      <c r="D1632" s="492"/>
      <c r="E1632" s="492"/>
      <c r="F1632" s="606"/>
      <c r="G1632" s="1072"/>
      <c r="H1632" s="617"/>
      <c r="I1632" s="492"/>
      <c r="J1632" s="492"/>
      <c r="K1632" s="657"/>
      <c r="L1632" s="618"/>
      <c r="M1632" s="622"/>
      <c r="N1632" s="613"/>
      <c r="O1632" s="1073"/>
      <c r="P1632" s="610"/>
      <c r="Q1632" s="610"/>
      <c r="R1632" s="612">
        <f t="shared" si="378"/>
        <v>0</v>
      </c>
      <c r="S1632" s="613"/>
      <c r="T1632" s="612">
        <f t="shared" si="379"/>
        <v>0</v>
      </c>
      <c r="U1632" s="612">
        <f t="shared" si="380"/>
        <v>0</v>
      </c>
      <c r="V1632" s="613"/>
      <c r="W1632" s="982">
        <f t="shared" si="371"/>
        <v>0</v>
      </c>
      <c r="X1632" s="982">
        <f t="shared" si="372"/>
        <v>0</v>
      </c>
      <c r="Y1632" s="612">
        <f t="shared" si="391"/>
        <v>0</v>
      </c>
      <c r="Z1632" s="620"/>
      <c r="AA1632" s="50"/>
      <c r="AB1632" s="978"/>
      <c r="AC1632" s="1049"/>
      <c r="AD1632" s="71"/>
      <c r="AE1632" s="71"/>
      <c r="AF1632" s="71"/>
      <c r="AG1632" s="59"/>
    </row>
    <row r="1633" ht="13.5" customHeight="1">
      <c r="A1633" s="604" t="b">
        <v>0</v>
      </c>
      <c r="B1633" s="475"/>
      <c r="C1633" s="475"/>
      <c r="D1633" s="492"/>
      <c r="E1633" s="492"/>
      <c r="F1633" s="606"/>
      <c r="G1633" s="1072"/>
      <c r="H1633" s="617"/>
      <c r="I1633" s="492"/>
      <c r="J1633" s="492"/>
      <c r="K1633" s="657"/>
      <c r="L1633" s="618"/>
      <c r="M1633" s="622"/>
      <c r="N1633" s="613"/>
      <c r="O1633" s="1073"/>
      <c r="P1633" s="610"/>
      <c r="Q1633" s="610"/>
      <c r="R1633" s="612">
        <f t="shared" si="378"/>
        <v>0</v>
      </c>
      <c r="S1633" s="613"/>
      <c r="T1633" s="612">
        <f t="shared" si="379"/>
        <v>0</v>
      </c>
      <c r="U1633" s="612">
        <f t="shared" si="380"/>
        <v>0</v>
      </c>
      <c r="V1633" s="613"/>
      <c r="W1633" s="982">
        <f t="shared" si="371"/>
        <v>0</v>
      </c>
      <c r="X1633" s="982">
        <f t="shared" si="372"/>
        <v>0</v>
      </c>
      <c r="Y1633" s="612">
        <f t="shared" si="391"/>
        <v>0</v>
      </c>
      <c r="Z1633" s="620"/>
      <c r="AA1633" s="50"/>
      <c r="AB1633" s="978"/>
      <c r="AC1633" s="1049"/>
      <c r="AD1633" s="71"/>
      <c r="AE1633" s="71"/>
      <c r="AF1633" s="71"/>
      <c r="AG1633" s="59"/>
    </row>
    <row r="1634" ht="13.5" customHeight="1">
      <c r="A1634" s="604" t="b">
        <v>0</v>
      </c>
      <c r="B1634" s="475"/>
      <c r="C1634" s="475"/>
      <c r="D1634" s="492"/>
      <c r="E1634" s="492"/>
      <c r="F1634" s="606"/>
      <c r="G1634" s="1072"/>
      <c r="H1634" s="617"/>
      <c r="I1634" s="492"/>
      <c r="J1634" s="492"/>
      <c r="K1634" s="657"/>
      <c r="L1634" s="618"/>
      <c r="M1634" s="622"/>
      <c r="N1634" s="613"/>
      <c r="O1634" s="1073"/>
      <c r="P1634" s="610"/>
      <c r="Q1634" s="610"/>
      <c r="R1634" s="612">
        <f t="shared" si="378"/>
        <v>0</v>
      </c>
      <c r="S1634" s="613"/>
      <c r="T1634" s="612">
        <f t="shared" si="379"/>
        <v>0</v>
      </c>
      <c r="U1634" s="612">
        <f t="shared" si="380"/>
        <v>0</v>
      </c>
      <c r="V1634" s="613"/>
      <c r="W1634" s="982">
        <f t="shared" si="371"/>
        <v>0</v>
      </c>
      <c r="X1634" s="982">
        <f t="shared" si="372"/>
        <v>0</v>
      </c>
      <c r="Y1634" s="612">
        <f t="shared" si="391"/>
        <v>0</v>
      </c>
      <c r="Z1634" s="620"/>
      <c r="AA1634" s="50"/>
      <c r="AB1634" s="978"/>
      <c r="AC1634" s="1049"/>
      <c r="AD1634" s="71"/>
      <c r="AE1634" s="71"/>
      <c r="AF1634" s="71"/>
      <c r="AG1634" s="59"/>
    </row>
    <row r="1635" ht="13.5" customHeight="1">
      <c r="A1635" s="604" t="b">
        <v>0</v>
      </c>
      <c r="B1635" s="475"/>
      <c r="C1635" s="475"/>
      <c r="D1635" s="492"/>
      <c r="E1635" s="492"/>
      <c r="F1635" s="606"/>
      <c r="G1635" s="1072"/>
      <c r="H1635" s="617"/>
      <c r="I1635" s="492"/>
      <c r="J1635" s="492"/>
      <c r="K1635" s="657"/>
      <c r="L1635" s="618"/>
      <c r="M1635" s="622"/>
      <c r="N1635" s="613"/>
      <c r="O1635" s="1073"/>
      <c r="P1635" s="610"/>
      <c r="Q1635" s="610"/>
      <c r="R1635" s="612">
        <f t="shared" si="378"/>
        <v>0</v>
      </c>
      <c r="S1635" s="613"/>
      <c r="T1635" s="612">
        <f t="shared" si="379"/>
        <v>0</v>
      </c>
      <c r="U1635" s="612">
        <f t="shared" si="380"/>
        <v>0</v>
      </c>
      <c r="V1635" s="613"/>
      <c r="W1635" s="982">
        <f t="shared" si="371"/>
        <v>0</v>
      </c>
      <c r="X1635" s="982">
        <f t="shared" si="372"/>
        <v>0</v>
      </c>
      <c r="Y1635" s="612">
        <f t="shared" si="391"/>
        <v>0</v>
      </c>
      <c r="Z1635" s="620"/>
      <c r="AA1635" s="50"/>
      <c r="AB1635" s="978"/>
      <c r="AC1635" s="1049"/>
      <c r="AD1635" s="71"/>
      <c r="AE1635" s="71"/>
      <c r="AF1635" s="71"/>
      <c r="AG1635" s="59"/>
    </row>
    <row r="1636" ht="13.5" customHeight="1">
      <c r="A1636" s="604" t="b">
        <v>0</v>
      </c>
      <c r="B1636" s="475"/>
      <c r="C1636" s="475"/>
      <c r="D1636" s="492"/>
      <c r="E1636" s="492"/>
      <c r="F1636" s="606"/>
      <c r="G1636" s="1072"/>
      <c r="H1636" s="617"/>
      <c r="I1636" s="492"/>
      <c r="J1636" s="492"/>
      <c r="K1636" s="657"/>
      <c r="L1636" s="618"/>
      <c r="M1636" s="622"/>
      <c r="N1636" s="613"/>
      <c r="O1636" s="1073"/>
      <c r="P1636" s="610"/>
      <c r="Q1636" s="610"/>
      <c r="R1636" s="612">
        <f t="shared" si="378"/>
        <v>0</v>
      </c>
      <c r="S1636" s="613"/>
      <c r="T1636" s="612">
        <f t="shared" si="379"/>
        <v>0</v>
      </c>
      <c r="U1636" s="612">
        <f t="shared" si="380"/>
        <v>0</v>
      </c>
      <c r="V1636" s="613"/>
      <c r="W1636" s="982">
        <f t="shared" si="371"/>
        <v>0</v>
      </c>
      <c r="X1636" s="982">
        <f t="shared" si="372"/>
        <v>0</v>
      </c>
      <c r="Y1636" s="612">
        <f t="shared" si="391"/>
        <v>0</v>
      </c>
      <c r="Z1636" s="620"/>
      <c r="AA1636" s="50"/>
      <c r="AB1636" s="978"/>
      <c r="AC1636" s="1049"/>
      <c r="AD1636" s="71"/>
      <c r="AE1636" s="71"/>
      <c r="AF1636" s="71"/>
      <c r="AG1636" s="59"/>
    </row>
    <row r="1637" ht="13.5" customHeight="1">
      <c r="A1637" s="604" t="b">
        <v>0</v>
      </c>
      <c r="B1637" s="475"/>
      <c r="C1637" s="475"/>
      <c r="D1637" s="492"/>
      <c r="E1637" s="492"/>
      <c r="F1637" s="606"/>
      <c r="G1637" s="1072"/>
      <c r="H1637" s="617"/>
      <c r="I1637" s="492"/>
      <c r="J1637" s="492"/>
      <c r="K1637" s="657"/>
      <c r="L1637" s="618"/>
      <c r="M1637" s="622"/>
      <c r="N1637" s="613"/>
      <c r="O1637" s="1073"/>
      <c r="P1637" s="610"/>
      <c r="Q1637" s="610"/>
      <c r="R1637" s="612">
        <f t="shared" si="378"/>
        <v>0</v>
      </c>
      <c r="S1637" s="613"/>
      <c r="T1637" s="612">
        <f t="shared" si="379"/>
        <v>0</v>
      </c>
      <c r="U1637" s="612">
        <f t="shared" si="380"/>
        <v>0</v>
      </c>
      <c r="V1637" s="613"/>
      <c r="W1637" s="982">
        <f t="shared" si="371"/>
        <v>0</v>
      </c>
      <c r="X1637" s="982">
        <f t="shared" si="372"/>
        <v>0</v>
      </c>
      <c r="Y1637" s="612">
        <f t="shared" si="391"/>
        <v>0</v>
      </c>
      <c r="Z1637" s="620"/>
      <c r="AA1637" s="50"/>
      <c r="AB1637" s="978"/>
      <c r="AC1637" s="1049"/>
      <c r="AD1637" s="71"/>
      <c r="AE1637" s="71"/>
      <c r="AF1637" s="71"/>
      <c r="AG1637" s="59"/>
    </row>
    <row r="1638" ht="13.5" customHeight="1">
      <c r="A1638" s="604" t="b">
        <v>0</v>
      </c>
      <c r="B1638" s="475"/>
      <c r="C1638" s="475"/>
      <c r="D1638" s="492"/>
      <c r="E1638" s="492"/>
      <c r="F1638" s="606"/>
      <c r="G1638" s="1072"/>
      <c r="H1638" s="617"/>
      <c r="I1638" s="492"/>
      <c r="J1638" s="492"/>
      <c r="K1638" s="657"/>
      <c r="L1638" s="618"/>
      <c r="M1638" s="622"/>
      <c r="N1638" s="613"/>
      <c r="O1638" s="1073"/>
      <c r="P1638" s="610"/>
      <c r="Q1638" s="610"/>
      <c r="R1638" s="612">
        <f t="shared" si="378"/>
        <v>0</v>
      </c>
      <c r="S1638" s="613"/>
      <c r="T1638" s="612">
        <f t="shared" si="379"/>
        <v>0</v>
      </c>
      <c r="U1638" s="612">
        <f t="shared" si="380"/>
        <v>0</v>
      </c>
      <c r="V1638" s="613"/>
      <c r="W1638" s="982">
        <f t="shared" si="371"/>
        <v>0</v>
      </c>
      <c r="X1638" s="982">
        <f t="shared" si="372"/>
        <v>0</v>
      </c>
      <c r="Y1638" s="612">
        <f t="shared" si="391"/>
        <v>0</v>
      </c>
      <c r="Z1638" s="620"/>
      <c r="AA1638" s="50"/>
      <c r="AB1638" s="978"/>
      <c r="AC1638" s="1049"/>
      <c r="AD1638" s="71"/>
      <c r="AE1638" s="71"/>
      <c r="AF1638" s="71"/>
      <c r="AG1638" s="59"/>
    </row>
    <row r="1639" ht="13.5" customHeight="1">
      <c r="A1639" s="604" t="b">
        <v>0</v>
      </c>
      <c r="B1639" s="475"/>
      <c r="C1639" s="475"/>
      <c r="D1639" s="492"/>
      <c r="E1639" s="492"/>
      <c r="F1639" s="606"/>
      <c r="G1639" s="1072"/>
      <c r="H1639" s="617"/>
      <c r="I1639" s="492"/>
      <c r="J1639" s="492"/>
      <c r="K1639" s="657"/>
      <c r="L1639" s="618"/>
      <c r="M1639" s="622"/>
      <c r="N1639" s="613"/>
      <c r="O1639" s="1073"/>
      <c r="P1639" s="610"/>
      <c r="Q1639" s="610"/>
      <c r="R1639" s="612">
        <f t="shared" si="378"/>
        <v>0</v>
      </c>
      <c r="S1639" s="613"/>
      <c r="T1639" s="612">
        <f t="shared" si="379"/>
        <v>0</v>
      </c>
      <c r="U1639" s="612">
        <f t="shared" si="380"/>
        <v>0</v>
      </c>
      <c r="V1639" s="613"/>
      <c r="W1639" s="982">
        <f t="shared" si="371"/>
        <v>0</v>
      </c>
      <c r="X1639" s="982">
        <f t="shared" si="372"/>
        <v>0</v>
      </c>
      <c r="Y1639" s="612">
        <f t="shared" si="391"/>
        <v>0</v>
      </c>
      <c r="Z1639" s="620"/>
      <c r="AA1639" s="50"/>
      <c r="AB1639" s="978"/>
      <c r="AC1639" s="1049"/>
      <c r="AD1639" s="71"/>
      <c r="AE1639" s="71"/>
      <c r="AF1639" s="71"/>
      <c r="AG1639" s="59"/>
    </row>
    <row r="1640" ht="13.5" customHeight="1">
      <c r="A1640" s="604" t="b">
        <v>0</v>
      </c>
      <c r="B1640" s="475"/>
      <c r="C1640" s="475"/>
      <c r="D1640" s="492"/>
      <c r="E1640" s="492"/>
      <c r="F1640" s="606"/>
      <c r="G1640" s="1072"/>
      <c r="H1640" s="617"/>
      <c r="I1640" s="492"/>
      <c r="J1640" s="492"/>
      <c r="K1640" s="657"/>
      <c r="L1640" s="618"/>
      <c r="M1640" s="622"/>
      <c r="N1640" s="613"/>
      <c r="O1640" s="1073"/>
      <c r="P1640" s="610"/>
      <c r="Q1640" s="610"/>
      <c r="R1640" s="612">
        <f t="shared" si="378"/>
        <v>0</v>
      </c>
      <c r="S1640" s="613"/>
      <c r="T1640" s="612">
        <f t="shared" si="379"/>
        <v>0</v>
      </c>
      <c r="U1640" s="612">
        <f t="shared" si="380"/>
        <v>0</v>
      </c>
      <c r="V1640" s="613"/>
      <c r="W1640" s="982">
        <f t="shared" si="371"/>
        <v>0</v>
      </c>
      <c r="X1640" s="982">
        <f t="shared" si="372"/>
        <v>0</v>
      </c>
      <c r="Y1640" s="612">
        <f t="shared" si="391"/>
        <v>0</v>
      </c>
      <c r="Z1640" s="620"/>
      <c r="AA1640" s="50"/>
      <c r="AB1640" s="978"/>
      <c r="AC1640" s="1049"/>
      <c r="AD1640" s="71"/>
      <c r="AE1640" s="71"/>
      <c r="AF1640" s="71"/>
      <c r="AG1640" s="59"/>
    </row>
    <row r="1641" ht="13.5" customHeight="1">
      <c r="A1641" s="604" t="b">
        <v>0</v>
      </c>
      <c r="B1641" s="475"/>
      <c r="C1641" s="475"/>
      <c r="D1641" s="492"/>
      <c r="E1641" s="492"/>
      <c r="F1641" s="606"/>
      <c r="G1641" s="1072"/>
      <c r="H1641" s="617"/>
      <c r="I1641" s="492"/>
      <c r="J1641" s="492"/>
      <c r="K1641" s="657"/>
      <c r="L1641" s="618"/>
      <c r="M1641" s="622"/>
      <c r="N1641" s="613"/>
      <c r="O1641" s="1073"/>
      <c r="P1641" s="610"/>
      <c r="Q1641" s="610"/>
      <c r="R1641" s="612">
        <f t="shared" si="378"/>
        <v>0</v>
      </c>
      <c r="S1641" s="613"/>
      <c r="T1641" s="612">
        <f t="shared" si="379"/>
        <v>0</v>
      </c>
      <c r="U1641" s="612">
        <f t="shared" si="380"/>
        <v>0</v>
      </c>
      <c r="V1641" s="613"/>
      <c r="W1641" s="982">
        <f t="shared" si="371"/>
        <v>0</v>
      </c>
      <c r="X1641" s="982">
        <f t="shared" si="372"/>
        <v>0</v>
      </c>
      <c r="Y1641" s="612">
        <f t="shared" si="391"/>
        <v>0</v>
      </c>
      <c r="Z1641" s="620"/>
      <c r="AA1641" s="50"/>
      <c r="AB1641" s="978"/>
      <c r="AC1641" s="1049"/>
      <c r="AD1641" s="71"/>
      <c r="AE1641" s="71"/>
      <c r="AF1641" s="71"/>
      <c r="AG1641" s="59"/>
    </row>
    <row r="1642" ht="13.5" customHeight="1">
      <c r="A1642" s="604" t="b">
        <v>0</v>
      </c>
      <c r="B1642" s="475"/>
      <c r="C1642" s="475"/>
      <c r="D1642" s="492"/>
      <c r="E1642" s="492"/>
      <c r="F1642" s="606"/>
      <c r="G1642" s="1072"/>
      <c r="H1642" s="617"/>
      <c r="I1642" s="492"/>
      <c r="J1642" s="492"/>
      <c r="K1642" s="657"/>
      <c r="L1642" s="618"/>
      <c r="M1642" s="622"/>
      <c r="N1642" s="613"/>
      <c r="O1642" s="1073"/>
      <c r="P1642" s="610"/>
      <c r="Q1642" s="610"/>
      <c r="R1642" s="612">
        <f t="shared" si="378"/>
        <v>0</v>
      </c>
      <c r="S1642" s="613"/>
      <c r="T1642" s="612">
        <f t="shared" si="379"/>
        <v>0</v>
      </c>
      <c r="U1642" s="612">
        <f t="shared" si="380"/>
        <v>0</v>
      </c>
      <c r="V1642" s="613"/>
      <c r="W1642" s="982">
        <f t="shared" si="371"/>
        <v>0</v>
      </c>
      <c r="X1642" s="982">
        <f t="shared" si="372"/>
        <v>0</v>
      </c>
      <c r="Y1642" s="612">
        <f t="shared" si="391"/>
        <v>0</v>
      </c>
      <c r="Z1642" s="620"/>
      <c r="AA1642" s="50"/>
      <c r="AB1642" s="978"/>
      <c r="AC1642" s="1049"/>
      <c r="AD1642" s="71"/>
      <c r="AE1642" s="71"/>
      <c r="AF1642" s="71"/>
      <c r="AG1642" s="59"/>
    </row>
    <row r="1643" ht="13.5" customHeight="1">
      <c r="A1643" s="604" t="b">
        <v>0</v>
      </c>
      <c r="B1643" s="475"/>
      <c r="C1643" s="475"/>
      <c r="D1643" s="492"/>
      <c r="E1643" s="492"/>
      <c r="F1643" s="606"/>
      <c r="G1643" s="1072"/>
      <c r="H1643" s="617"/>
      <c r="I1643" s="492"/>
      <c r="J1643" s="492"/>
      <c r="K1643" s="657"/>
      <c r="L1643" s="618"/>
      <c r="M1643" s="622"/>
      <c r="N1643" s="613"/>
      <c r="O1643" s="1073"/>
      <c r="P1643" s="610"/>
      <c r="Q1643" s="610"/>
      <c r="R1643" s="612">
        <f t="shared" si="378"/>
        <v>0</v>
      </c>
      <c r="S1643" s="613"/>
      <c r="T1643" s="612">
        <f t="shared" si="379"/>
        <v>0</v>
      </c>
      <c r="U1643" s="612">
        <f t="shared" si="380"/>
        <v>0</v>
      </c>
      <c r="V1643" s="613"/>
      <c r="W1643" s="982">
        <f t="shared" si="371"/>
        <v>0</v>
      </c>
      <c r="X1643" s="982">
        <f t="shared" si="372"/>
        <v>0</v>
      </c>
      <c r="Y1643" s="612">
        <f t="shared" si="391"/>
        <v>0</v>
      </c>
      <c r="Z1643" s="620"/>
      <c r="AA1643" s="50"/>
      <c r="AB1643" s="978"/>
      <c r="AC1643" s="1049"/>
      <c r="AD1643" s="71"/>
      <c r="AE1643" s="71"/>
      <c r="AF1643" s="71"/>
      <c r="AG1643" s="59"/>
    </row>
    <row r="1644" ht="13.5" customHeight="1">
      <c r="A1644" s="604" t="b">
        <v>0</v>
      </c>
      <c r="B1644" s="475"/>
      <c r="C1644" s="475"/>
      <c r="D1644" s="492"/>
      <c r="E1644" s="492"/>
      <c r="F1644" s="606"/>
      <c r="G1644" s="1072"/>
      <c r="H1644" s="617"/>
      <c r="I1644" s="492"/>
      <c r="J1644" s="492"/>
      <c r="K1644" s="657"/>
      <c r="L1644" s="618"/>
      <c r="M1644" s="622"/>
      <c r="N1644" s="613"/>
      <c r="O1644" s="1073"/>
      <c r="P1644" s="610"/>
      <c r="Q1644" s="610"/>
      <c r="R1644" s="612">
        <f t="shared" si="378"/>
        <v>0</v>
      </c>
      <c r="S1644" s="613"/>
      <c r="T1644" s="612">
        <f t="shared" si="379"/>
        <v>0</v>
      </c>
      <c r="U1644" s="612">
        <f t="shared" si="380"/>
        <v>0</v>
      </c>
      <c r="V1644" s="613"/>
      <c r="W1644" s="982">
        <f t="shared" si="371"/>
        <v>0</v>
      </c>
      <c r="X1644" s="982">
        <f t="shared" si="372"/>
        <v>0</v>
      </c>
      <c r="Y1644" s="612">
        <f t="shared" si="391"/>
        <v>0</v>
      </c>
      <c r="Z1644" s="620"/>
      <c r="AA1644" s="50"/>
      <c r="AB1644" s="978"/>
      <c r="AC1644" s="1049"/>
      <c r="AD1644" s="71"/>
      <c r="AE1644" s="71"/>
      <c r="AF1644" s="71"/>
      <c r="AG1644" s="59"/>
    </row>
    <row r="1645" ht="13.5" customHeight="1">
      <c r="A1645" s="604" t="b">
        <v>0</v>
      </c>
      <c r="B1645" s="475"/>
      <c r="C1645" s="475"/>
      <c r="D1645" s="492"/>
      <c r="E1645" s="492"/>
      <c r="F1645" s="606"/>
      <c r="G1645" s="1072"/>
      <c r="H1645" s="617"/>
      <c r="I1645" s="492"/>
      <c r="J1645" s="492"/>
      <c r="K1645" s="657"/>
      <c r="L1645" s="618"/>
      <c r="M1645" s="622"/>
      <c r="N1645" s="613"/>
      <c r="O1645" s="1073"/>
      <c r="P1645" s="610"/>
      <c r="Q1645" s="610"/>
      <c r="R1645" s="612">
        <f t="shared" si="378"/>
        <v>0</v>
      </c>
      <c r="S1645" s="613"/>
      <c r="T1645" s="612">
        <f t="shared" si="379"/>
        <v>0</v>
      </c>
      <c r="U1645" s="612">
        <f t="shared" si="380"/>
        <v>0</v>
      </c>
      <c r="V1645" s="613"/>
      <c r="W1645" s="982">
        <f t="shared" si="371"/>
        <v>0</v>
      </c>
      <c r="X1645" s="982">
        <f t="shared" si="372"/>
        <v>0</v>
      </c>
      <c r="Y1645" s="612">
        <f t="shared" si="391"/>
        <v>0</v>
      </c>
      <c r="Z1645" s="620"/>
      <c r="AA1645" s="50"/>
      <c r="AB1645" s="978"/>
      <c r="AC1645" s="1049"/>
      <c r="AD1645" s="71"/>
      <c r="AE1645" s="71"/>
      <c r="AF1645" s="71"/>
      <c r="AG1645" s="59"/>
    </row>
    <row r="1646" ht="13.5" customHeight="1">
      <c r="A1646" s="604" t="b">
        <v>0</v>
      </c>
      <c r="B1646" s="475"/>
      <c r="C1646" s="475"/>
      <c r="D1646" s="492"/>
      <c r="E1646" s="492"/>
      <c r="F1646" s="606"/>
      <c r="G1646" s="1072"/>
      <c r="H1646" s="617"/>
      <c r="I1646" s="492"/>
      <c r="J1646" s="492"/>
      <c r="K1646" s="657"/>
      <c r="L1646" s="618"/>
      <c r="M1646" s="622"/>
      <c r="N1646" s="613"/>
      <c r="O1646" s="1073"/>
      <c r="P1646" s="610"/>
      <c r="Q1646" s="610"/>
      <c r="R1646" s="612">
        <f t="shared" si="378"/>
        <v>0</v>
      </c>
      <c r="S1646" s="613"/>
      <c r="T1646" s="612">
        <f t="shared" si="379"/>
        <v>0</v>
      </c>
      <c r="U1646" s="612">
        <f t="shared" si="380"/>
        <v>0</v>
      </c>
      <c r="V1646" s="613"/>
      <c r="W1646" s="982">
        <f t="shared" si="371"/>
        <v>0</v>
      </c>
      <c r="X1646" s="982">
        <f t="shared" si="372"/>
        <v>0</v>
      </c>
      <c r="Y1646" s="612">
        <f t="shared" si="391"/>
        <v>0</v>
      </c>
      <c r="Z1646" s="620"/>
      <c r="AA1646" s="50"/>
      <c r="AB1646" s="978"/>
      <c r="AC1646" s="1049"/>
      <c r="AD1646" s="71"/>
      <c r="AE1646" s="71"/>
      <c r="AF1646" s="71"/>
      <c r="AG1646" s="59"/>
    </row>
    <row r="1647" ht="13.5" customHeight="1">
      <c r="A1647" s="604" t="b">
        <v>0</v>
      </c>
      <c r="B1647" s="475"/>
      <c r="C1647" s="475"/>
      <c r="D1647" s="492"/>
      <c r="E1647" s="492"/>
      <c r="F1647" s="606"/>
      <c r="G1647" s="1072"/>
      <c r="H1647" s="617"/>
      <c r="I1647" s="492"/>
      <c r="J1647" s="492"/>
      <c r="K1647" s="657"/>
      <c r="L1647" s="618"/>
      <c r="M1647" s="622"/>
      <c r="N1647" s="613"/>
      <c r="O1647" s="1073"/>
      <c r="P1647" s="610"/>
      <c r="Q1647" s="610"/>
      <c r="R1647" s="612">
        <f t="shared" si="378"/>
        <v>0</v>
      </c>
      <c r="S1647" s="613"/>
      <c r="T1647" s="612">
        <f t="shared" si="379"/>
        <v>0</v>
      </c>
      <c r="U1647" s="612">
        <f t="shared" si="380"/>
        <v>0</v>
      </c>
      <c r="V1647" s="613"/>
      <c r="W1647" s="982">
        <f t="shared" si="371"/>
        <v>0</v>
      </c>
      <c r="X1647" s="982">
        <f t="shared" si="372"/>
        <v>0</v>
      </c>
      <c r="Y1647" s="612">
        <f t="shared" si="391"/>
        <v>0</v>
      </c>
      <c r="Z1647" s="620"/>
      <c r="AA1647" s="50"/>
      <c r="AB1647" s="978"/>
      <c r="AC1647" s="1049"/>
      <c r="AD1647" s="71"/>
      <c r="AE1647" s="71"/>
      <c r="AF1647" s="71"/>
      <c r="AG1647" s="59"/>
    </row>
    <row r="1648" ht="13.5" customHeight="1">
      <c r="A1648" s="604" t="b">
        <v>0</v>
      </c>
      <c r="B1648" s="475"/>
      <c r="C1648" s="475"/>
      <c r="D1648" s="492"/>
      <c r="E1648" s="492"/>
      <c r="F1648" s="606"/>
      <c r="G1648" s="1072"/>
      <c r="H1648" s="617"/>
      <c r="I1648" s="492"/>
      <c r="J1648" s="492"/>
      <c r="K1648" s="657"/>
      <c r="L1648" s="618"/>
      <c r="M1648" s="622"/>
      <c r="N1648" s="613"/>
      <c r="O1648" s="1073"/>
      <c r="P1648" s="610"/>
      <c r="Q1648" s="610"/>
      <c r="R1648" s="612">
        <f t="shared" si="378"/>
        <v>0</v>
      </c>
      <c r="S1648" s="613"/>
      <c r="T1648" s="612">
        <f t="shared" si="379"/>
        <v>0</v>
      </c>
      <c r="U1648" s="612">
        <f t="shared" si="380"/>
        <v>0</v>
      </c>
      <c r="V1648" s="613"/>
      <c r="W1648" s="982">
        <f t="shared" si="371"/>
        <v>0</v>
      </c>
      <c r="X1648" s="982">
        <f t="shared" si="372"/>
        <v>0</v>
      </c>
      <c r="Y1648" s="612">
        <f t="shared" si="391"/>
        <v>0</v>
      </c>
      <c r="Z1648" s="620"/>
      <c r="AA1648" s="50"/>
      <c r="AB1648" s="978"/>
      <c r="AC1648" s="1049"/>
      <c r="AD1648" s="71"/>
      <c r="AE1648" s="71"/>
      <c r="AF1648" s="71"/>
      <c r="AG1648" s="59"/>
    </row>
    <row r="1649" ht="13.5" customHeight="1">
      <c r="A1649" s="604" t="b">
        <v>0</v>
      </c>
      <c r="B1649" s="475"/>
      <c r="C1649" s="475"/>
      <c r="D1649" s="492"/>
      <c r="E1649" s="492"/>
      <c r="F1649" s="606"/>
      <c r="G1649" s="1072"/>
      <c r="H1649" s="617"/>
      <c r="I1649" s="492"/>
      <c r="J1649" s="492"/>
      <c r="K1649" s="657"/>
      <c r="L1649" s="618"/>
      <c r="M1649" s="622"/>
      <c r="N1649" s="613"/>
      <c r="O1649" s="1073"/>
      <c r="P1649" s="610"/>
      <c r="Q1649" s="610"/>
      <c r="R1649" s="612">
        <f t="shared" si="378"/>
        <v>0</v>
      </c>
      <c r="S1649" s="613"/>
      <c r="T1649" s="612">
        <f t="shared" si="379"/>
        <v>0</v>
      </c>
      <c r="U1649" s="612">
        <f t="shared" si="380"/>
        <v>0</v>
      </c>
      <c r="V1649" s="613"/>
      <c r="W1649" s="982">
        <f t="shared" si="371"/>
        <v>0</v>
      </c>
      <c r="X1649" s="982">
        <f t="shared" si="372"/>
        <v>0</v>
      </c>
      <c r="Y1649" s="612">
        <f t="shared" si="391"/>
        <v>0</v>
      </c>
      <c r="Z1649" s="620"/>
      <c r="AA1649" s="50"/>
      <c r="AB1649" s="978"/>
      <c r="AC1649" s="1049"/>
      <c r="AD1649" s="71"/>
      <c r="AE1649" s="71"/>
      <c r="AF1649" s="71"/>
      <c r="AG1649" s="59"/>
    </row>
    <row r="1650" ht="13.5" customHeight="1">
      <c r="A1650" s="604" t="b">
        <v>0</v>
      </c>
      <c r="B1650" s="475"/>
      <c r="C1650" s="475"/>
      <c r="D1650" s="492"/>
      <c r="E1650" s="492"/>
      <c r="F1650" s="606"/>
      <c r="G1650" s="1072"/>
      <c r="H1650" s="617"/>
      <c r="I1650" s="492"/>
      <c r="J1650" s="492"/>
      <c r="K1650" s="657"/>
      <c r="L1650" s="618"/>
      <c r="M1650" s="622"/>
      <c r="N1650" s="613"/>
      <c r="O1650" s="1073"/>
      <c r="P1650" s="610"/>
      <c r="Q1650" s="610"/>
      <c r="R1650" s="612">
        <f t="shared" si="378"/>
        <v>0</v>
      </c>
      <c r="S1650" s="613"/>
      <c r="T1650" s="612">
        <f t="shared" si="379"/>
        <v>0</v>
      </c>
      <c r="U1650" s="612">
        <f t="shared" si="380"/>
        <v>0</v>
      </c>
      <c r="V1650" s="613"/>
      <c r="W1650" s="982">
        <f t="shared" si="371"/>
        <v>0</v>
      </c>
      <c r="X1650" s="982">
        <f t="shared" si="372"/>
        <v>0</v>
      </c>
      <c r="Y1650" s="612">
        <f t="shared" si="391"/>
        <v>0</v>
      </c>
      <c r="Z1650" s="620"/>
      <c r="AA1650" s="50"/>
      <c r="AB1650" s="978"/>
      <c r="AC1650" s="1049"/>
      <c r="AD1650" s="71"/>
      <c r="AE1650" s="71"/>
      <c r="AF1650" s="71"/>
      <c r="AG1650" s="59"/>
    </row>
    <row r="1651" ht="13.5" customHeight="1">
      <c r="A1651" s="604" t="b">
        <v>0</v>
      </c>
      <c r="B1651" s="475"/>
      <c r="C1651" s="475"/>
      <c r="D1651" s="492"/>
      <c r="E1651" s="492"/>
      <c r="F1651" s="606"/>
      <c r="G1651" s="1072"/>
      <c r="H1651" s="617"/>
      <c r="I1651" s="492"/>
      <c r="J1651" s="492"/>
      <c r="K1651" s="657"/>
      <c r="L1651" s="618"/>
      <c r="M1651" s="622"/>
      <c r="N1651" s="613"/>
      <c r="O1651" s="1073"/>
      <c r="P1651" s="610"/>
      <c r="Q1651" s="610"/>
      <c r="R1651" s="612">
        <f t="shared" si="378"/>
        <v>0</v>
      </c>
      <c r="S1651" s="613"/>
      <c r="T1651" s="612">
        <f t="shared" si="379"/>
        <v>0</v>
      </c>
      <c r="U1651" s="612">
        <f t="shared" si="380"/>
        <v>0</v>
      </c>
      <c r="V1651" s="613"/>
      <c r="W1651" s="982">
        <f t="shared" si="371"/>
        <v>0</v>
      </c>
      <c r="X1651" s="982">
        <f t="shared" si="372"/>
        <v>0</v>
      </c>
      <c r="Y1651" s="612">
        <f t="shared" si="391"/>
        <v>0</v>
      </c>
      <c r="Z1651" s="620"/>
      <c r="AA1651" s="50"/>
      <c r="AB1651" s="978"/>
      <c r="AC1651" s="1049"/>
      <c r="AD1651" s="71"/>
      <c r="AE1651" s="71"/>
      <c r="AF1651" s="71"/>
      <c r="AG1651" s="59"/>
    </row>
    <row r="1652" ht="13.5" customHeight="1">
      <c r="A1652" s="604" t="b">
        <v>0</v>
      </c>
      <c r="B1652" s="475"/>
      <c r="C1652" s="475"/>
      <c r="D1652" s="492"/>
      <c r="E1652" s="492"/>
      <c r="F1652" s="606"/>
      <c r="G1652" s="1072"/>
      <c r="H1652" s="617"/>
      <c r="I1652" s="492"/>
      <c r="J1652" s="492"/>
      <c r="K1652" s="657"/>
      <c r="L1652" s="618"/>
      <c r="M1652" s="622"/>
      <c r="N1652" s="613"/>
      <c r="O1652" s="1073"/>
      <c r="P1652" s="610"/>
      <c r="Q1652" s="610"/>
      <c r="R1652" s="612">
        <f t="shared" si="378"/>
        <v>0</v>
      </c>
      <c r="S1652" s="613"/>
      <c r="T1652" s="612">
        <f t="shared" si="379"/>
        <v>0</v>
      </c>
      <c r="U1652" s="612">
        <f t="shared" si="380"/>
        <v>0</v>
      </c>
      <c r="V1652" s="613"/>
      <c r="W1652" s="982">
        <f t="shared" si="371"/>
        <v>0</v>
      </c>
      <c r="X1652" s="982">
        <f t="shared" si="372"/>
        <v>0</v>
      </c>
      <c r="Y1652" s="612">
        <f t="shared" si="391"/>
        <v>0</v>
      </c>
      <c r="Z1652" s="620"/>
      <c r="AA1652" s="50"/>
      <c r="AB1652" s="978"/>
      <c r="AC1652" s="1049"/>
      <c r="AD1652" s="71"/>
      <c r="AE1652" s="71"/>
      <c r="AF1652" s="71"/>
      <c r="AG1652" s="59"/>
    </row>
    <row r="1653" ht="13.5" customHeight="1">
      <c r="A1653" s="604" t="b">
        <v>0</v>
      </c>
      <c r="B1653" s="475"/>
      <c r="C1653" s="475"/>
      <c r="D1653" s="492"/>
      <c r="E1653" s="492"/>
      <c r="F1653" s="606"/>
      <c r="G1653" s="1072"/>
      <c r="H1653" s="617"/>
      <c r="I1653" s="492"/>
      <c r="J1653" s="492"/>
      <c r="K1653" s="657"/>
      <c r="L1653" s="618"/>
      <c r="M1653" s="622"/>
      <c r="N1653" s="613"/>
      <c r="O1653" s="1073"/>
      <c r="P1653" s="610"/>
      <c r="Q1653" s="610"/>
      <c r="R1653" s="612">
        <f t="shared" si="378"/>
        <v>0</v>
      </c>
      <c r="S1653" s="613"/>
      <c r="T1653" s="612">
        <f t="shared" si="379"/>
        <v>0</v>
      </c>
      <c r="U1653" s="612">
        <f t="shared" si="380"/>
        <v>0</v>
      </c>
      <c r="V1653" s="613"/>
      <c r="W1653" s="982">
        <f t="shared" si="371"/>
        <v>0</v>
      </c>
      <c r="X1653" s="982">
        <f t="shared" si="372"/>
        <v>0</v>
      </c>
      <c r="Y1653" s="612">
        <f t="shared" si="391"/>
        <v>0</v>
      </c>
      <c r="Z1653" s="620"/>
      <c r="AA1653" s="50"/>
      <c r="AB1653" s="978"/>
      <c r="AC1653" s="1049"/>
      <c r="AD1653" s="71"/>
      <c r="AE1653" s="71"/>
      <c r="AF1653" s="71"/>
      <c r="AG1653" s="59"/>
    </row>
    <row r="1654" ht="13.5" customHeight="1">
      <c r="A1654" s="604" t="b">
        <v>0</v>
      </c>
      <c r="B1654" s="475"/>
      <c r="C1654" s="475"/>
      <c r="D1654" s="492"/>
      <c r="E1654" s="492"/>
      <c r="F1654" s="606"/>
      <c r="G1654" s="1072"/>
      <c r="H1654" s="617"/>
      <c r="I1654" s="492"/>
      <c r="J1654" s="492"/>
      <c r="K1654" s="657"/>
      <c r="L1654" s="618"/>
      <c r="M1654" s="622"/>
      <c r="N1654" s="613"/>
      <c r="O1654" s="1073"/>
      <c r="P1654" s="610"/>
      <c r="Q1654" s="610"/>
      <c r="R1654" s="612">
        <f t="shared" si="378"/>
        <v>0</v>
      </c>
      <c r="S1654" s="613"/>
      <c r="T1654" s="612">
        <f t="shared" si="379"/>
        <v>0</v>
      </c>
      <c r="U1654" s="612">
        <f t="shared" si="380"/>
        <v>0</v>
      </c>
      <c r="V1654" s="613"/>
      <c r="W1654" s="982">
        <f t="shared" si="371"/>
        <v>0</v>
      </c>
      <c r="X1654" s="982">
        <f t="shared" si="372"/>
        <v>0</v>
      </c>
      <c r="Y1654" s="612">
        <f t="shared" si="391"/>
        <v>0</v>
      </c>
      <c r="Z1654" s="620"/>
      <c r="AA1654" s="50"/>
      <c r="AB1654" s="978"/>
      <c r="AC1654" s="1049"/>
      <c r="AD1654" s="71"/>
      <c r="AE1654" s="71"/>
      <c r="AF1654" s="71"/>
      <c r="AG1654" s="59"/>
    </row>
    <row r="1655" ht="13.5" customHeight="1">
      <c r="A1655" s="604" t="b">
        <v>0</v>
      </c>
      <c r="B1655" s="475"/>
      <c r="C1655" s="475"/>
      <c r="D1655" s="492"/>
      <c r="E1655" s="492"/>
      <c r="F1655" s="606"/>
      <c r="G1655" s="1072"/>
      <c r="H1655" s="617"/>
      <c r="I1655" s="492"/>
      <c r="J1655" s="492"/>
      <c r="K1655" s="657"/>
      <c r="L1655" s="618"/>
      <c r="M1655" s="622"/>
      <c r="N1655" s="613"/>
      <c r="O1655" s="1073"/>
      <c r="P1655" s="610"/>
      <c r="Q1655" s="610"/>
      <c r="R1655" s="612">
        <f t="shared" si="378"/>
        <v>0</v>
      </c>
      <c r="S1655" s="613"/>
      <c r="T1655" s="612">
        <f t="shared" si="379"/>
        <v>0</v>
      </c>
      <c r="U1655" s="612">
        <f t="shared" si="380"/>
        <v>0</v>
      </c>
      <c r="V1655" s="613"/>
      <c r="W1655" s="982">
        <f t="shared" si="371"/>
        <v>0</v>
      </c>
      <c r="X1655" s="982">
        <f t="shared" si="372"/>
        <v>0</v>
      </c>
      <c r="Y1655" s="612">
        <f t="shared" si="391"/>
        <v>0</v>
      </c>
      <c r="Z1655" s="620"/>
      <c r="AA1655" s="50"/>
      <c r="AB1655" s="978"/>
      <c r="AC1655" s="1049"/>
      <c r="AD1655" s="71"/>
      <c r="AE1655" s="71"/>
      <c r="AF1655" s="71"/>
      <c r="AG1655" s="59"/>
    </row>
    <row r="1656" ht="13.5" customHeight="1">
      <c r="A1656" s="604" t="b">
        <v>0</v>
      </c>
      <c r="B1656" s="475"/>
      <c r="C1656" s="475"/>
      <c r="D1656" s="492"/>
      <c r="E1656" s="492"/>
      <c r="F1656" s="606"/>
      <c r="G1656" s="1072"/>
      <c r="H1656" s="617"/>
      <c r="I1656" s="492"/>
      <c r="J1656" s="492"/>
      <c r="K1656" s="657"/>
      <c r="L1656" s="618"/>
      <c r="M1656" s="622"/>
      <c r="N1656" s="613"/>
      <c r="O1656" s="1073"/>
      <c r="P1656" s="610"/>
      <c r="Q1656" s="610"/>
      <c r="R1656" s="612">
        <f t="shared" si="378"/>
        <v>0</v>
      </c>
      <c r="S1656" s="613"/>
      <c r="T1656" s="612">
        <f t="shared" si="379"/>
        <v>0</v>
      </c>
      <c r="U1656" s="612">
        <f t="shared" si="380"/>
        <v>0</v>
      </c>
      <c r="V1656" s="613"/>
      <c r="W1656" s="982">
        <f t="shared" si="371"/>
        <v>0</v>
      </c>
      <c r="X1656" s="982">
        <f t="shared" si="372"/>
        <v>0</v>
      </c>
      <c r="Y1656" s="612">
        <f t="shared" si="391"/>
        <v>0</v>
      </c>
      <c r="Z1656" s="620"/>
      <c r="AA1656" s="50"/>
      <c r="AB1656" s="978"/>
      <c r="AC1656" s="1049"/>
      <c r="AD1656" s="71"/>
      <c r="AE1656" s="71"/>
      <c r="AF1656" s="71"/>
      <c r="AG1656" s="59"/>
    </row>
    <row r="1657" ht="13.5" customHeight="1">
      <c r="A1657" s="604" t="b">
        <v>0</v>
      </c>
      <c r="B1657" s="475"/>
      <c r="C1657" s="475"/>
      <c r="D1657" s="492"/>
      <c r="E1657" s="492"/>
      <c r="F1657" s="606"/>
      <c r="G1657" s="1072"/>
      <c r="H1657" s="617"/>
      <c r="I1657" s="492"/>
      <c r="J1657" s="492"/>
      <c r="K1657" s="657"/>
      <c r="L1657" s="618"/>
      <c r="M1657" s="622"/>
      <c r="N1657" s="613"/>
      <c r="O1657" s="1073"/>
      <c r="P1657" s="610"/>
      <c r="Q1657" s="610"/>
      <c r="R1657" s="612">
        <f t="shared" si="378"/>
        <v>0</v>
      </c>
      <c r="S1657" s="613"/>
      <c r="T1657" s="612">
        <f t="shared" si="379"/>
        <v>0</v>
      </c>
      <c r="U1657" s="612">
        <f t="shared" si="380"/>
        <v>0</v>
      </c>
      <c r="V1657" s="613"/>
      <c r="W1657" s="982">
        <f t="shared" si="371"/>
        <v>0</v>
      </c>
      <c r="X1657" s="982">
        <f t="shared" si="372"/>
        <v>0</v>
      </c>
      <c r="Y1657" s="612">
        <f t="shared" si="391"/>
        <v>0</v>
      </c>
      <c r="Z1657" s="620"/>
      <c r="AA1657" s="50"/>
      <c r="AB1657" s="978"/>
      <c r="AC1657" s="1049"/>
      <c r="AD1657" s="71"/>
      <c r="AE1657" s="71"/>
      <c r="AF1657" s="71"/>
      <c r="AG1657" s="59"/>
    </row>
    <row r="1658" ht="13.5" customHeight="1">
      <c r="A1658" s="604" t="b">
        <v>0</v>
      </c>
      <c r="B1658" s="475"/>
      <c r="C1658" s="475"/>
      <c r="D1658" s="492"/>
      <c r="E1658" s="492"/>
      <c r="F1658" s="606"/>
      <c r="G1658" s="1072"/>
      <c r="H1658" s="617"/>
      <c r="I1658" s="492"/>
      <c r="J1658" s="492"/>
      <c r="K1658" s="657"/>
      <c r="L1658" s="618"/>
      <c r="M1658" s="622"/>
      <c r="N1658" s="613"/>
      <c r="O1658" s="1073"/>
      <c r="P1658" s="610"/>
      <c r="Q1658" s="610"/>
      <c r="R1658" s="612">
        <f t="shared" si="378"/>
        <v>0</v>
      </c>
      <c r="S1658" s="613"/>
      <c r="T1658" s="612">
        <f t="shared" si="379"/>
        <v>0</v>
      </c>
      <c r="U1658" s="612">
        <f t="shared" si="380"/>
        <v>0</v>
      </c>
      <c r="V1658" s="613"/>
      <c r="W1658" s="982">
        <f t="shared" si="371"/>
        <v>0</v>
      </c>
      <c r="X1658" s="982">
        <f t="shared" si="372"/>
        <v>0</v>
      </c>
      <c r="Y1658" s="612">
        <f t="shared" si="391"/>
        <v>0</v>
      </c>
      <c r="Z1658" s="620"/>
      <c r="AA1658" s="50"/>
      <c r="AB1658" s="978"/>
      <c r="AC1658" s="1049"/>
      <c r="AD1658" s="71"/>
      <c r="AE1658" s="71"/>
      <c r="AF1658" s="71"/>
      <c r="AG1658" s="59"/>
    </row>
    <row r="1659" ht="13.5" customHeight="1">
      <c r="A1659" s="604" t="b">
        <v>0</v>
      </c>
      <c r="B1659" s="475"/>
      <c r="C1659" s="475"/>
      <c r="D1659" s="492"/>
      <c r="E1659" s="492"/>
      <c r="F1659" s="606"/>
      <c r="G1659" s="1072"/>
      <c r="H1659" s="617"/>
      <c r="I1659" s="492"/>
      <c r="J1659" s="492"/>
      <c r="K1659" s="657"/>
      <c r="L1659" s="618"/>
      <c r="M1659" s="622"/>
      <c r="N1659" s="613"/>
      <c r="O1659" s="1073"/>
      <c r="P1659" s="610"/>
      <c r="Q1659" s="610"/>
      <c r="R1659" s="612">
        <f t="shared" si="378"/>
        <v>0</v>
      </c>
      <c r="S1659" s="613"/>
      <c r="T1659" s="612">
        <f t="shared" si="379"/>
        <v>0</v>
      </c>
      <c r="U1659" s="612">
        <f t="shared" si="380"/>
        <v>0</v>
      </c>
      <c r="V1659" s="613"/>
      <c r="W1659" s="982">
        <f t="shared" si="371"/>
        <v>0</v>
      </c>
      <c r="X1659" s="982">
        <f t="shared" si="372"/>
        <v>0</v>
      </c>
      <c r="Y1659" s="612">
        <f t="shared" si="391"/>
        <v>0</v>
      </c>
      <c r="Z1659" s="620"/>
      <c r="AA1659" s="50"/>
      <c r="AB1659" s="978"/>
      <c r="AC1659" s="1049"/>
      <c r="AD1659" s="71"/>
      <c r="AE1659" s="71"/>
      <c r="AF1659" s="71"/>
      <c r="AG1659" s="59"/>
    </row>
    <row r="1660" ht="13.5" customHeight="1">
      <c r="A1660" s="604" t="b">
        <v>0</v>
      </c>
      <c r="B1660" s="475"/>
      <c r="C1660" s="475"/>
      <c r="D1660" s="492"/>
      <c r="E1660" s="492"/>
      <c r="F1660" s="606"/>
      <c r="G1660" s="1072"/>
      <c r="H1660" s="617"/>
      <c r="I1660" s="492"/>
      <c r="J1660" s="492"/>
      <c r="K1660" s="657"/>
      <c r="L1660" s="618"/>
      <c r="M1660" s="622"/>
      <c r="N1660" s="613"/>
      <c r="O1660" s="1073"/>
      <c r="P1660" s="610"/>
      <c r="Q1660" s="610"/>
      <c r="R1660" s="612">
        <f t="shared" si="378"/>
        <v>0</v>
      </c>
      <c r="S1660" s="613"/>
      <c r="T1660" s="612">
        <f t="shared" si="379"/>
        <v>0</v>
      </c>
      <c r="U1660" s="612">
        <f t="shared" si="380"/>
        <v>0</v>
      </c>
      <c r="V1660" s="613"/>
      <c r="W1660" s="982">
        <f t="shared" si="371"/>
        <v>0</v>
      </c>
      <c r="X1660" s="982">
        <f t="shared" si="372"/>
        <v>0</v>
      </c>
      <c r="Y1660" s="612">
        <f t="shared" si="391"/>
        <v>0</v>
      </c>
      <c r="Z1660" s="620"/>
      <c r="AA1660" s="50"/>
      <c r="AB1660" s="978"/>
      <c r="AC1660" s="1049"/>
      <c r="AD1660" s="71"/>
      <c r="AE1660" s="71"/>
      <c r="AF1660" s="71"/>
      <c r="AG1660" s="59"/>
    </row>
    <row r="1661" ht="13.5" customHeight="1">
      <c r="A1661" s="604" t="b">
        <v>0</v>
      </c>
      <c r="B1661" s="475"/>
      <c r="C1661" s="475"/>
      <c r="D1661" s="492"/>
      <c r="E1661" s="492"/>
      <c r="F1661" s="606"/>
      <c r="G1661" s="1072"/>
      <c r="H1661" s="617"/>
      <c r="I1661" s="492"/>
      <c r="J1661" s="492"/>
      <c r="K1661" s="657"/>
      <c r="L1661" s="618"/>
      <c r="M1661" s="622"/>
      <c r="N1661" s="613"/>
      <c r="O1661" s="1073"/>
      <c r="P1661" s="610"/>
      <c r="Q1661" s="610"/>
      <c r="R1661" s="612">
        <f t="shared" si="378"/>
        <v>0</v>
      </c>
      <c r="S1661" s="613"/>
      <c r="T1661" s="612">
        <f t="shared" si="379"/>
        <v>0</v>
      </c>
      <c r="U1661" s="612">
        <f t="shared" si="380"/>
        <v>0</v>
      </c>
      <c r="V1661" s="613"/>
      <c r="W1661" s="982">
        <f t="shared" si="371"/>
        <v>0</v>
      </c>
      <c r="X1661" s="982">
        <f t="shared" si="372"/>
        <v>0</v>
      </c>
      <c r="Y1661" s="612">
        <f t="shared" si="391"/>
        <v>0</v>
      </c>
      <c r="Z1661" s="620"/>
      <c r="AA1661" s="50"/>
      <c r="AB1661" s="978"/>
      <c r="AC1661" s="1049"/>
      <c r="AD1661" s="71"/>
      <c r="AE1661" s="71"/>
      <c r="AF1661" s="71"/>
      <c r="AG1661" s="59"/>
    </row>
    <row r="1662" ht="13.5" customHeight="1">
      <c r="A1662" s="604" t="b">
        <v>0</v>
      </c>
      <c r="B1662" s="475"/>
      <c r="C1662" s="475"/>
      <c r="D1662" s="492"/>
      <c r="E1662" s="492"/>
      <c r="F1662" s="606"/>
      <c r="G1662" s="1072"/>
      <c r="H1662" s="617"/>
      <c r="I1662" s="492"/>
      <c r="J1662" s="492"/>
      <c r="K1662" s="657"/>
      <c r="L1662" s="618"/>
      <c r="M1662" s="622"/>
      <c r="N1662" s="613"/>
      <c r="O1662" s="1073"/>
      <c r="P1662" s="610"/>
      <c r="Q1662" s="610"/>
      <c r="R1662" s="612">
        <f t="shared" si="378"/>
        <v>0</v>
      </c>
      <c r="S1662" s="613"/>
      <c r="T1662" s="612">
        <f t="shared" si="379"/>
        <v>0</v>
      </c>
      <c r="U1662" s="612">
        <f t="shared" si="380"/>
        <v>0</v>
      </c>
      <c r="V1662" s="613"/>
      <c r="W1662" s="982">
        <f t="shared" si="371"/>
        <v>0</v>
      </c>
      <c r="X1662" s="982">
        <f t="shared" si="372"/>
        <v>0</v>
      </c>
      <c r="Y1662" s="612">
        <f t="shared" si="391"/>
        <v>0</v>
      </c>
      <c r="Z1662" s="620"/>
      <c r="AA1662" s="50"/>
      <c r="AB1662" s="978"/>
      <c r="AC1662" s="1049"/>
      <c r="AD1662" s="71"/>
      <c r="AE1662" s="71"/>
      <c r="AF1662" s="71"/>
      <c r="AG1662" s="59"/>
    </row>
    <row r="1663" ht="13.5" customHeight="1">
      <c r="A1663" s="604" t="b">
        <v>0</v>
      </c>
      <c r="B1663" s="475"/>
      <c r="C1663" s="475"/>
      <c r="D1663" s="492"/>
      <c r="E1663" s="492"/>
      <c r="F1663" s="606"/>
      <c r="G1663" s="1072"/>
      <c r="H1663" s="617"/>
      <c r="I1663" s="492"/>
      <c r="J1663" s="492"/>
      <c r="K1663" s="657"/>
      <c r="L1663" s="618"/>
      <c r="M1663" s="622"/>
      <c r="N1663" s="613"/>
      <c r="O1663" s="1073"/>
      <c r="P1663" s="610"/>
      <c r="Q1663" s="610"/>
      <c r="R1663" s="612">
        <f t="shared" si="378"/>
        <v>0</v>
      </c>
      <c r="S1663" s="613"/>
      <c r="T1663" s="612">
        <f t="shared" si="379"/>
        <v>0</v>
      </c>
      <c r="U1663" s="612">
        <f t="shared" si="380"/>
        <v>0</v>
      </c>
      <c r="V1663" s="613"/>
      <c r="W1663" s="982">
        <f t="shared" si="371"/>
        <v>0</v>
      </c>
      <c r="X1663" s="982">
        <f t="shared" si="372"/>
        <v>0</v>
      </c>
      <c r="Y1663" s="612">
        <f t="shared" si="391"/>
        <v>0</v>
      </c>
      <c r="Z1663" s="620"/>
      <c r="AA1663" s="50"/>
      <c r="AB1663" s="978"/>
      <c r="AC1663" s="1049"/>
      <c r="AD1663" s="71"/>
      <c r="AE1663" s="71"/>
      <c r="AF1663" s="71"/>
      <c r="AG1663" s="59"/>
    </row>
    <row r="1664" ht="13.5" customHeight="1">
      <c r="A1664" s="604" t="b">
        <v>0</v>
      </c>
      <c r="B1664" s="475"/>
      <c r="C1664" s="475"/>
      <c r="D1664" s="492"/>
      <c r="E1664" s="492"/>
      <c r="F1664" s="606"/>
      <c r="G1664" s="1072"/>
      <c r="H1664" s="617"/>
      <c r="I1664" s="492"/>
      <c r="J1664" s="492"/>
      <c r="K1664" s="657"/>
      <c r="L1664" s="618"/>
      <c r="M1664" s="622"/>
      <c r="N1664" s="613"/>
      <c r="O1664" s="1073"/>
      <c r="P1664" s="610"/>
      <c r="Q1664" s="610"/>
      <c r="R1664" s="612">
        <f t="shared" si="378"/>
        <v>0</v>
      </c>
      <c r="S1664" s="613"/>
      <c r="T1664" s="612">
        <f t="shared" si="379"/>
        <v>0</v>
      </c>
      <c r="U1664" s="612">
        <f t="shared" si="380"/>
        <v>0</v>
      </c>
      <c r="V1664" s="613"/>
      <c r="W1664" s="982">
        <f t="shared" si="371"/>
        <v>0</v>
      </c>
      <c r="X1664" s="982">
        <f t="shared" si="372"/>
        <v>0</v>
      </c>
      <c r="Y1664" s="612">
        <f t="shared" si="391"/>
        <v>0</v>
      </c>
      <c r="Z1664" s="620"/>
      <c r="AA1664" s="50"/>
      <c r="AB1664" s="978"/>
      <c r="AC1664" s="1049"/>
      <c r="AD1664" s="71"/>
      <c r="AE1664" s="71"/>
      <c r="AF1664" s="71"/>
      <c r="AG1664" s="59"/>
    </row>
    <row r="1665" ht="13.5" customHeight="1">
      <c r="A1665" s="604" t="b">
        <v>0</v>
      </c>
      <c r="B1665" s="475"/>
      <c r="C1665" s="475"/>
      <c r="D1665" s="492"/>
      <c r="E1665" s="492"/>
      <c r="F1665" s="606"/>
      <c r="G1665" s="1072"/>
      <c r="H1665" s="617"/>
      <c r="I1665" s="492"/>
      <c r="J1665" s="492"/>
      <c r="K1665" s="657"/>
      <c r="L1665" s="618"/>
      <c r="M1665" s="622"/>
      <c r="N1665" s="613"/>
      <c r="O1665" s="1073"/>
      <c r="P1665" s="610"/>
      <c r="Q1665" s="610"/>
      <c r="R1665" s="612">
        <f t="shared" si="378"/>
        <v>0</v>
      </c>
      <c r="S1665" s="613"/>
      <c r="T1665" s="612">
        <f t="shared" si="379"/>
        <v>0</v>
      </c>
      <c r="U1665" s="612">
        <f t="shared" si="380"/>
        <v>0</v>
      </c>
      <c r="V1665" s="613"/>
      <c r="W1665" s="982">
        <f t="shared" si="371"/>
        <v>0</v>
      </c>
      <c r="X1665" s="982">
        <f t="shared" si="372"/>
        <v>0</v>
      </c>
      <c r="Y1665" s="612">
        <f t="shared" si="391"/>
        <v>0</v>
      </c>
      <c r="Z1665" s="620"/>
      <c r="AA1665" s="50"/>
      <c r="AB1665" s="978"/>
      <c r="AC1665" s="1049"/>
      <c r="AD1665" s="71"/>
      <c r="AE1665" s="71"/>
      <c r="AF1665" s="71"/>
      <c r="AG1665" s="59"/>
    </row>
    <row r="1666" ht="13.5" customHeight="1">
      <c r="A1666" s="604" t="b">
        <v>0</v>
      </c>
      <c r="B1666" s="475"/>
      <c r="C1666" s="475"/>
      <c r="D1666" s="492"/>
      <c r="E1666" s="492"/>
      <c r="F1666" s="606"/>
      <c r="G1666" s="1072"/>
      <c r="H1666" s="617"/>
      <c r="I1666" s="492"/>
      <c r="J1666" s="492"/>
      <c r="K1666" s="657"/>
      <c r="L1666" s="618"/>
      <c r="M1666" s="622"/>
      <c r="N1666" s="613"/>
      <c r="O1666" s="1073"/>
      <c r="P1666" s="610"/>
      <c r="Q1666" s="610"/>
      <c r="R1666" s="612">
        <f t="shared" si="378"/>
        <v>0</v>
      </c>
      <c r="S1666" s="613"/>
      <c r="T1666" s="612">
        <f t="shared" si="379"/>
        <v>0</v>
      </c>
      <c r="U1666" s="612">
        <f t="shared" si="380"/>
        <v>0</v>
      </c>
      <c r="V1666" s="613"/>
      <c r="W1666" s="982">
        <f t="shared" si="371"/>
        <v>0</v>
      </c>
      <c r="X1666" s="982">
        <f t="shared" si="372"/>
        <v>0</v>
      </c>
      <c r="Y1666" s="612">
        <f t="shared" si="391"/>
        <v>0</v>
      </c>
      <c r="Z1666" s="620"/>
      <c r="AA1666" s="50"/>
      <c r="AB1666" s="978"/>
      <c r="AC1666" s="1049"/>
      <c r="AD1666" s="71"/>
      <c r="AE1666" s="71"/>
      <c r="AF1666" s="71"/>
      <c r="AG1666" s="59"/>
    </row>
    <row r="1667" ht="13.5" customHeight="1">
      <c r="A1667" s="604" t="b">
        <v>0</v>
      </c>
      <c r="B1667" s="475"/>
      <c r="C1667" s="475"/>
      <c r="D1667" s="492"/>
      <c r="E1667" s="492"/>
      <c r="F1667" s="606"/>
      <c r="G1667" s="1072"/>
      <c r="H1667" s="617"/>
      <c r="I1667" s="492"/>
      <c r="J1667" s="492"/>
      <c r="K1667" s="657"/>
      <c r="L1667" s="618"/>
      <c r="M1667" s="622"/>
      <c r="N1667" s="613"/>
      <c r="O1667" s="1073"/>
      <c r="P1667" s="610"/>
      <c r="Q1667" s="610"/>
      <c r="R1667" s="612">
        <f t="shared" si="378"/>
        <v>0</v>
      </c>
      <c r="S1667" s="613"/>
      <c r="T1667" s="612">
        <f t="shared" si="379"/>
        <v>0</v>
      </c>
      <c r="U1667" s="612">
        <f t="shared" si="380"/>
        <v>0</v>
      </c>
      <c r="V1667" s="613"/>
      <c r="W1667" s="982">
        <f t="shared" si="371"/>
        <v>0</v>
      </c>
      <c r="X1667" s="982">
        <f t="shared" si="372"/>
        <v>0</v>
      </c>
      <c r="Y1667" s="612">
        <f t="shared" si="391"/>
        <v>0</v>
      </c>
      <c r="Z1667" s="620"/>
      <c r="AA1667" s="50"/>
      <c r="AB1667" s="978"/>
      <c r="AC1667" s="1049"/>
      <c r="AD1667" s="71"/>
      <c r="AE1667" s="71"/>
      <c r="AF1667" s="71"/>
      <c r="AG1667" s="59"/>
    </row>
    <row r="1668" ht="13.5" customHeight="1">
      <c r="A1668" s="604" t="b">
        <v>0</v>
      </c>
      <c r="B1668" s="475"/>
      <c r="C1668" s="475"/>
      <c r="D1668" s="492"/>
      <c r="E1668" s="492"/>
      <c r="F1668" s="606"/>
      <c r="G1668" s="1072"/>
      <c r="H1668" s="617"/>
      <c r="I1668" s="492"/>
      <c r="J1668" s="492"/>
      <c r="K1668" s="657"/>
      <c r="L1668" s="618"/>
      <c r="M1668" s="622"/>
      <c r="N1668" s="613"/>
      <c r="O1668" s="1073"/>
      <c r="P1668" s="610"/>
      <c r="Q1668" s="610"/>
      <c r="R1668" s="612">
        <f t="shared" si="378"/>
        <v>0</v>
      </c>
      <c r="S1668" s="613"/>
      <c r="T1668" s="612">
        <f t="shared" si="379"/>
        <v>0</v>
      </c>
      <c r="U1668" s="612">
        <f t="shared" si="380"/>
        <v>0</v>
      </c>
      <c r="V1668" s="613"/>
      <c r="W1668" s="982">
        <f t="shared" si="371"/>
        <v>0</v>
      </c>
      <c r="X1668" s="982">
        <f t="shared" si="372"/>
        <v>0</v>
      </c>
      <c r="Y1668" s="612">
        <f t="shared" si="391"/>
        <v>0</v>
      </c>
      <c r="Z1668" s="620"/>
      <c r="AA1668" s="50"/>
      <c r="AB1668" s="978"/>
      <c r="AC1668" s="1049"/>
      <c r="AD1668" s="71"/>
      <c r="AE1668" s="71"/>
      <c r="AF1668" s="71"/>
      <c r="AG1668" s="59"/>
    </row>
    <row r="1669" ht="13.5" customHeight="1">
      <c r="A1669" s="604" t="b">
        <v>0</v>
      </c>
      <c r="B1669" s="475"/>
      <c r="C1669" s="475"/>
      <c r="D1669" s="492"/>
      <c r="E1669" s="492"/>
      <c r="F1669" s="606"/>
      <c r="G1669" s="1072"/>
      <c r="H1669" s="617"/>
      <c r="I1669" s="492"/>
      <c r="J1669" s="492"/>
      <c r="K1669" s="657"/>
      <c r="L1669" s="618"/>
      <c r="M1669" s="622"/>
      <c r="N1669" s="613"/>
      <c r="O1669" s="1073"/>
      <c r="P1669" s="610"/>
      <c r="Q1669" s="610"/>
      <c r="R1669" s="612">
        <f t="shared" si="378"/>
        <v>0</v>
      </c>
      <c r="S1669" s="613"/>
      <c r="T1669" s="612">
        <f t="shared" si="379"/>
        <v>0</v>
      </c>
      <c r="U1669" s="612">
        <f t="shared" si="380"/>
        <v>0</v>
      </c>
      <c r="V1669" s="613"/>
      <c r="W1669" s="982">
        <f t="shared" si="371"/>
        <v>0</v>
      </c>
      <c r="X1669" s="982">
        <f t="shared" si="372"/>
        <v>0</v>
      </c>
      <c r="Y1669" s="612">
        <f t="shared" si="391"/>
        <v>0</v>
      </c>
      <c r="Z1669" s="620"/>
      <c r="AA1669" s="50"/>
      <c r="AB1669" s="978"/>
      <c r="AC1669" s="1049"/>
      <c r="AD1669" s="71"/>
      <c r="AE1669" s="71"/>
      <c r="AF1669" s="71"/>
      <c r="AG1669" s="59"/>
    </row>
    <row r="1670" ht="13.5" customHeight="1">
      <c r="A1670" s="604" t="b">
        <v>0</v>
      </c>
      <c r="B1670" s="475"/>
      <c r="C1670" s="475"/>
      <c r="D1670" s="492"/>
      <c r="E1670" s="492"/>
      <c r="F1670" s="606"/>
      <c r="G1670" s="1072"/>
      <c r="H1670" s="617"/>
      <c r="I1670" s="492"/>
      <c r="J1670" s="492"/>
      <c r="K1670" s="657"/>
      <c r="L1670" s="618"/>
      <c r="M1670" s="622"/>
      <c r="N1670" s="613"/>
      <c r="O1670" s="1073"/>
      <c r="P1670" s="610"/>
      <c r="Q1670" s="610"/>
      <c r="R1670" s="612">
        <f t="shared" si="378"/>
        <v>0</v>
      </c>
      <c r="S1670" s="613"/>
      <c r="T1670" s="612">
        <f t="shared" si="379"/>
        <v>0</v>
      </c>
      <c r="U1670" s="612">
        <f t="shared" si="380"/>
        <v>0</v>
      </c>
      <c r="V1670" s="613"/>
      <c r="W1670" s="982">
        <f t="shared" si="371"/>
        <v>0</v>
      </c>
      <c r="X1670" s="982">
        <f t="shared" si="372"/>
        <v>0</v>
      </c>
      <c r="Y1670" s="612">
        <f t="shared" si="391"/>
        <v>0</v>
      </c>
      <c r="Z1670" s="620"/>
      <c r="AA1670" s="50"/>
      <c r="AB1670" s="978"/>
      <c r="AC1670" s="1049"/>
      <c r="AD1670" s="71"/>
      <c r="AE1670" s="71"/>
      <c r="AF1670" s="71"/>
      <c r="AG1670" s="59"/>
    </row>
    <row r="1671" ht="13.5" customHeight="1">
      <c r="A1671" s="604" t="b">
        <v>0</v>
      </c>
      <c r="B1671" s="475"/>
      <c r="C1671" s="475"/>
      <c r="D1671" s="492"/>
      <c r="E1671" s="492"/>
      <c r="F1671" s="606"/>
      <c r="G1671" s="1072"/>
      <c r="H1671" s="617"/>
      <c r="I1671" s="492"/>
      <c r="J1671" s="492"/>
      <c r="K1671" s="657"/>
      <c r="L1671" s="618"/>
      <c r="M1671" s="622"/>
      <c r="N1671" s="613"/>
      <c r="O1671" s="1073"/>
      <c r="P1671" s="610"/>
      <c r="Q1671" s="610"/>
      <c r="R1671" s="612">
        <f t="shared" si="378"/>
        <v>0</v>
      </c>
      <c r="S1671" s="613"/>
      <c r="T1671" s="612">
        <f t="shared" si="379"/>
        <v>0</v>
      </c>
      <c r="U1671" s="612">
        <f t="shared" si="380"/>
        <v>0</v>
      </c>
      <c r="V1671" s="613"/>
      <c r="W1671" s="982">
        <f t="shared" si="371"/>
        <v>0</v>
      </c>
      <c r="X1671" s="982">
        <f t="shared" si="372"/>
        <v>0</v>
      </c>
      <c r="Y1671" s="612">
        <f t="shared" si="391"/>
        <v>0</v>
      </c>
      <c r="Z1671" s="620"/>
      <c r="AA1671" s="50"/>
      <c r="AB1671" s="978"/>
      <c r="AC1671" s="1049"/>
      <c r="AD1671" s="71"/>
      <c r="AE1671" s="71"/>
      <c r="AF1671" s="71"/>
      <c r="AG1671" s="59"/>
    </row>
    <row r="1672" ht="13.5" customHeight="1">
      <c r="A1672" s="604" t="b">
        <v>0</v>
      </c>
      <c r="B1672" s="475"/>
      <c r="C1672" s="475"/>
      <c r="D1672" s="492"/>
      <c r="E1672" s="492"/>
      <c r="F1672" s="606"/>
      <c r="G1672" s="1072"/>
      <c r="H1672" s="617"/>
      <c r="I1672" s="492"/>
      <c r="J1672" s="492"/>
      <c r="K1672" s="657"/>
      <c r="L1672" s="618"/>
      <c r="M1672" s="622"/>
      <c r="N1672" s="613"/>
      <c r="O1672" s="1073"/>
      <c r="P1672" s="610"/>
      <c r="Q1672" s="610"/>
      <c r="R1672" s="612">
        <f t="shared" si="378"/>
        <v>0</v>
      </c>
      <c r="S1672" s="613"/>
      <c r="T1672" s="612">
        <f t="shared" si="379"/>
        <v>0</v>
      </c>
      <c r="U1672" s="612">
        <f t="shared" si="380"/>
        <v>0</v>
      </c>
      <c r="V1672" s="613"/>
      <c r="W1672" s="982">
        <f t="shared" si="371"/>
        <v>0</v>
      </c>
      <c r="X1672" s="982">
        <f t="shared" si="372"/>
        <v>0</v>
      </c>
      <c r="Y1672" s="612">
        <f t="shared" si="391"/>
        <v>0</v>
      </c>
      <c r="Z1672" s="620"/>
      <c r="AA1672" s="50"/>
      <c r="AB1672" s="978"/>
      <c r="AC1672" s="1049"/>
      <c r="AD1672" s="71"/>
      <c r="AE1672" s="71"/>
      <c r="AF1672" s="71"/>
      <c r="AG1672" s="59"/>
    </row>
    <row r="1673" ht="13.5" customHeight="1">
      <c r="A1673" s="604" t="b">
        <v>0</v>
      </c>
      <c r="B1673" s="475"/>
      <c r="C1673" s="475"/>
      <c r="D1673" s="492"/>
      <c r="E1673" s="492"/>
      <c r="F1673" s="606"/>
      <c r="G1673" s="1072"/>
      <c r="H1673" s="617"/>
      <c r="I1673" s="492"/>
      <c r="J1673" s="492"/>
      <c r="K1673" s="657"/>
      <c r="L1673" s="618"/>
      <c r="M1673" s="622"/>
      <c r="N1673" s="613"/>
      <c r="O1673" s="1073"/>
      <c r="P1673" s="610"/>
      <c r="Q1673" s="610"/>
      <c r="R1673" s="612">
        <f t="shared" si="378"/>
        <v>0</v>
      </c>
      <c r="S1673" s="613"/>
      <c r="T1673" s="612">
        <f t="shared" si="379"/>
        <v>0</v>
      </c>
      <c r="U1673" s="612">
        <f t="shared" si="380"/>
        <v>0</v>
      </c>
      <c r="V1673" s="613"/>
      <c r="W1673" s="982">
        <f t="shared" si="371"/>
        <v>0</v>
      </c>
      <c r="X1673" s="982">
        <f t="shared" si="372"/>
        <v>0</v>
      </c>
      <c r="Y1673" s="612">
        <f t="shared" si="391"/>
        <v>0</v>
      </c>
      <c r="Z1673" s="620"/>
      <c r="AA1673" s="50"/>
      <c r="AB1673" s="978"/>
      <c r="AC1673" s="1049"/>
      <c r="AD1673" s="71"/>
      <c r="AE1673" s="71"/>
      <c r="AF1673" s="71"/>
      <c r="AG1673" s="59"/>
    </row>
    <row r="1674" ht="13.5" customHeight="1">
      <c r="A1674" s="604" t="b">
        <v>0</v>
      </c>
      <c r="B1674" s="475"/>
      <c r="C1674" s="475"/>
      <c r="D1674" s="492"/>
      <c r="E1674" s="492"/>
      <c r="F1674" s="606"/>
      <c r="G1674" s="1072"/>
      <c r="H1674" s="617"/>
      <c r="I1674" s="492"/>
      <c r="J1674" s="492"/>
      <c r="K1674" s="657"/>
      <c r="L1674" s="618"/>
      <c r="M1674" s="622"/>
      <c r="N1674" s="613"/>
      <c r="O1674" s="1073"/>
      <c r="P1674" s="610"/>
      <c r="Q1674" s="610"/>
      <c r="R1674" s="612">
        <f t="shared" si="378"/>
        <v>0</v>
      </c>
      <c r="S1674" s="613"/>
      <c r="T1674" s="612">
        <f t="shared" si="379"/>
        <v>0</v>
      </c>
      <c r="U1674" s="612">
        <f t="shared" si="380"/>
        <v>0</v>
      </c>
      <c r="V1674" s="613"/>
      <c r="W1674" s="982">
        <f t="shared" si="371"/>
        <v>0</v>
      </c>
      <c r="X1674" s="982">
        <f t="shared" si="372"/>
        <v>0</v>
      </c>
      <c r="Y1674" s="612">
        <f t="shared" si="391"/>
        <v>0</v>
      </c>
      <c r="Z1674" s="620"/>
      <c r="AA1674" s="50"/>
      <c r="AB1674" s="978"/>
      <c r="AC1674" s="1049"/>
      <c r="AD1674" s="71"/>
      <c r="AE1674" s="71"/>
      <c r="AF1674" s="71"/>
      <c r="AG1674" s="59"/>
    </row>
    <row r="1675" ht="13.5" customHeight="1">
      <c r="A1675" s="604" t="b">
        <v>0</v>
      </c>
      <c r="B1675" s="475"/>
      <c r="C1675" s="475"/>
      <c r="D1675" s="492"/>
      <c r="E1675" s="492"/>
      <c r="F1675" s="606"/>
      <c r="G1675" s="1072"/>
      <c r="H1675" s="617"/>
      <c r="I1675" s="492"/>
      <c r="J1675" s="492"/>
      <c r="K1675" s="657"/>
      <c r="L1675" s="618"/>
      <c r="M1675" s="622"/>
      <c r="N1675" s="613"/>
      <c r="O1675" s="1073"/>
      <c r="P1675" s="610"/>
      <c r="Q1675" s="610"/>
      <c r="R1675" s="612">
        <f t="shared" si="378"/>
        <v>0</v>
      </c>
      <c r="S1675" s="613"/>
      <c r="T1675" s="612">
        <f t="shared" si="379"/>
        <v>0</v>
      </c>
      <c r="U1675" s="612">
        <f t="shared" si="380"/>
        <v>0</v>
      </c>
      <c r="V1675" s="613"/>
      <c r="W1675" s="982">
        <f t="shared" si="371"/>
        <v>0</v>
      </c>
      <c r="X1675" s="982">
        <f t="shared" si="372"/>
        <v>0</v>
      </c>
      <c r="Y1675" s="612">
        <f t="shared" si="391"/>
        <v>0</v>
      </c>
      <c r="Z1675" s="620"/>
      <c r="AA1675" s="50"/>
      <c r="AB1675" s="978"/>
      <c r="AC1675" s="1049"/>
      <c r="AD1675" s="71"/>
      <c r="AE1675" s="71"/>
      <c r="AF1675" s="71"/>
      <c r="AG1675" s="59"/>
    </row>
    <row r="1676" ht="13.5" customHeight="1">
      <c r="A1676" s="604" t="b">
        <v>0</v>
      </c>
      <c r="B1676" s="475"/>
      <c r="C1676" s="475"/>
      <c r="D1676" s="492"/>
      <c r="E1676" s="492"/>
      <c r="F1676" s="606"/>
      <c r="G1676" s="1072"/>
      <c r="H1676" s="617"/>
      <c r="I1676" s="492"/>
      <c r="J1676" s="492"/>
      <c r="K1676" s="657"/>
      <c r="L1676" s="618"/>
      <c r="M1676" s="622"/>
      <c r="N1676" s="613"/>
      <c r="O1676" s="1073"/>
      <c r="P1676" s="610"/>
      <c r="Q1676" s="610"/>
      <c r="R1676" s="612">
        <f t="shared" si="378"/>
        <v>0</v>
      </c>
      <c r="S1676" s="613"/>
      <c r="T1676" s="612">
        <f t="shared" si="379"/>
        <v>0</v>
      </c>
      <c r="U1676" s="612">
        <f t="shared" si="380"/>
        <v>0</v>
      </c>
      <c r="V1676" s="613"/>
      <c r="W1676" s="982">
        <f t="shared" si="371"/>
        <v>0</v>
      </c>
      <c r="X1676" s="982">
        <f t="shared" si="372"/>
        <v>0</v>
      </c>
      <c r="Y1676" s="612">
        <f t="shared" si="391"/>
        <v>0</v>
      </c>
      <c r="Z1676" s="620"/>
      <c r="AA1676" s="50"/>
      <c r="AB1676" s="978"/>
      <c r="AC1676" s="1049"/>
      <c r="AD1676" s="71"/>
      <c r="AE1676" s="71"/>
      <c r="AF1676" s="71"/>
      <c r="AG1676" s="59"/>
    </row>
    <row r="1677" ht="13.5" customHeight="1">
      <c r="A1677" s="604" t="b">
        <v>0</v>
      </c>
      <c r="B1677" s="475"/>
      <c r="C1677" s="475"/>
      <c r="D1677" s="492"/>
      <c r="E1677" s="492"/>
      <c r="F1677" s="606"/>
      <c r="G1677" s="1072"/>
      <c r="H1677" s="617"/>
      <c r="I1677" s="492"/>
      <c r="J1677" s="492"/>
      <c r="K1677" s="657"/>
      <c r="L1677" s="618"/>
      <c r="M1677" s="622"/>
      <c r="N1677" s="613"/>
      <c r="O1677" s="1073"/>
      <c r="P1677" s="610"/>
      <c r="Q1677" s="610"/>
      <c r="R1677" s="612">
        <f t="shared" si="378"/>
        <v>0</v>
      </c>
      <c r="S1677" s="613"/>
      <c r="T1677" s="612">
        <f t="shared" si="379"/>
        <v>0</v>
      </c>
      <c r="U1677" s="612">
        <f t="shared" si="380"/>
        <v>0</v>
      </c>
      <c r="V1677" s="613"/>
      <c r="W1677" s="982">
        <f t="shared" si="371"/>
        <v>0</v>
      </c>
      <c r="X1677" s="982">
        <f t="shared" si="372"/>
        <v>0</v>
      </c>
      <c r="Y1677" s="612">
        <f t="shared" si="391"/>
        <v>0</v>
      </c>
      <c r="Z1677" s="620"/>
      <c r="AA1677" s="50"/>
      <c r="AB1677" s="978"/>
      <c r="AC1677" s="1049"/>
      <c r="AD1677" s="71"/>
      <c r="AE1677" s="71"/>
      <c r="AF1677" s="71"/>
      <c r="AG1677" s="59"/>
    </row>
    <row r="1678" ht="13.5" customHeight="1">
      <c r="A1678" s="604" t="b">
        <v>0</v>
      </c>
      <c r="B1678" s="475"/>
      <c r="C1678" s="475"/>
      <c r="D1678" s="492"/>
      <c r="E1678" s="492"/>
      <c r="F1678" s="606"/>
      <c r="G1678" s="1072"/>
      <c r="H1678" s="617"/>
      <c r="I1678" s="492"/>
      <c r="J1678" s="492"/>
      <c r="K1678" s="657"/>
      <c r="L1678" s="618"/>
      <c r="M1678" s="622"/>
      <c r="N1678" s="613"/>
      <c r="O1678" s="1073"/>
      <c r="P1678" s="610"/>
      <c r="Q1678" s="610"/>
      <c r="R1678" s="612">
        <f t="shared" si="378"/>
        <v>0</v>
      </c>
      <c r="S1678" s="613"/>
      <c r="T1678" s="612">
        <f t="shared" si="379"/>
        <v>0</v>
      </c>
      <c r="U1678" s="612">
        <f t="shared" si="380"/>
        <v>0</v>
      </c>
      <c r="V1678" s="613"/>
      <c r="W1678" s="982">
        <f t="shared" si="371"/>
        <v>0</v>
      </c>
      <c r="X1678" s="982">
        <f t="shared" si="372"/>
        <v>0</v>
      </c>
      <c r="Y1678" s="612">
        <f t="shared" si="391"/>
        <v>0</v>
      </c>
      <c r="Z1678" s="620"/>
      <c r="AA1678" s="50"/>
      <c r="AB1678" s="978"/>
      <c r="AC1678" s="1049"/>
      <c r="AD1678" s="71"/>
      <c r="AE1678" s="71"/>
      <c r="AF1678" s="71"/>
      <c r="AG1678" s="59"/>
    </row>
    <row r="1679" ht="13.5" customHeight="1">
      <c r="A1679" s="604" t="b">
        <v>0</v>
      </c>
      <c r="B1679" s="475"/>
      <c r="C1679" s="475"/>
      <c r="D1679" s="492"/>
      <c r="E1679" s="492"/>
      <c r="F1679" s="606"/>
      <c r="G1679" s="1072"/>
      <c r="H1679" s="617"/>
      <c r="I1679" s="492"/>
      <c r="J1679" s="492"/>
      <c r="K1679" s="657"/>
      <c r="L1679" s="618"/>
      <c r="M1679" s="622"/>
      <c r="N1679" s="613"/>
      <c r="O1679" s="1073"/>
      <c r="P1679" s="610"/>
      <c r="Q1679" s="610"/>
      <c r="R1679" s="612">
        <f t="shared" si="378"/>
        <v>0</v>
      </c>
      <c r="S1679" s="613"/>
      <c r="T1679" s="612">
        <f t="shared" si="379"/>
        <v>0</v>
      </c>
      <c r="U1679" s="612">
        <f t="shared" si="380"/>
        <v>0</v>
      </c>
      <c r="V1679" s="613"/>
      <c r="W1679" s="982">
        <f t="shared" si="371"/>
        <v>0</v>
      </c>
      <c r="X1679" s="982">
        <f t="shared" si="372"/>
        <v>0</v>
      </c>
      <c r="Y1679" s="612">
        <f t="shared" si="391"/>
        <v>0</v>
      </c>
      <c r="Z1679" s="620"/>
      <c r="AA1679" s="50"/>
      <c r="AB1679" s="978"/>
      <c r="AC1679" s="1049"/>
      <c r="AD1679" s="71"/>
      <c r="AE1679" s="71"/>
      <c r="AF1679" s="71"/>
      <c r="AG1679" s="59"/>
    </row>
    <row r="1680" ht="13.5" customHeight="1">
      <c r="A1680" s="604" t="b">
        <v>0</v>
      </c>
      <c r="B1680" s="475"/>
      <c r="C1680" s="475"/>
      <c r="D1680" s="492"/>
      <c r="E1680" s="492"/>
      <c r="F1680" s="606"/>
      <c r="G1680" s="1072"/>
      <c r="H1680" s="617"/>
      <c r="I1680" s="492"/>
      <c r="J1680" s="492"/>
      <c r="K1680" s="657"/>
      <c r="L1680" s="618"/>
      <c r="M1680" s="622"/>
      <c r="N1680" s="613"/>
      <c r="O1680" s="1073"/>
      <c r="P1680" s="610"/>
      <c r="Q1680" s="610"/>
      <c r="R1680" s="612">
        <f t="shared" si="378"/>
        <v>0</v>
      </c>
      <c r="S1680" s="613"/>
      <c r="T1680" s="612">
        <f t="shared" si="379"/>
        <v>0</v>
      </c>
      <c r="U1680" s="612">
        <f t="shared" si="380"/>
        <v>0</v>
      </c>
      <c r="V1680" s="613"/>
      <c r="W1680" s="982">
        <f t="shared" si="371"/>
        <v>0</v>
      </c>
      <c r="X1680" s="982">
        <f t="shared" si="372"/>
        <v>0</v>
      </c>
      <c r="Y1680" s="612">
        <f t="shared" si="391"/>
        <v>0</v>
      </c>
      <c r="Z1680" s="620"/>
      <c r="AA1680" s="50"/>
      <c r="AB1680" s="978"/>
      <c r="AC1680" s="1049"/>
      <c r="AD1680" s="71"/>
      <c r="AE1680" s="71"/>
      <c r="AF1680" s="71"/>
      <c r="AG1680" s="59"/>
    </row>
    <row r="1681" ht="13.5" customHeight="1">
      <c r="A1681" s="604" t="b">
        <v>0</v>
      </c>
      <c r="B1681" s="475"/>
      <c r="C1681" s="475"/>
      <c r="D1681" s="492"/>
      <c r="E1681" s="492"/>
      <c r="F1681" s="606"/>
      <c r="G1681" s="1072"/>
      <c r="H1681" s="617"/>
      <c r="I1681" s="492"/>
      <c r="J1681" s="492"/>
      <c r="K1681" s="657"/>
      <c r="L1681" s="618"/>
      <c r="M1681" s="622"/>
      <c r="N1681" s="613"/>
      <c r="O1681" s="1073"/>
      <c r="P1681" s="610"/>
      <c r="Q1681" s="610"/>
      <c r="R1681" s="612">
        <f t="shared" si="378"/>
        <v>0</v>
      </c>
      <c r="S1681" s="613"/>
      <c r="T1681" s="612">
        <f t="shared" si="379"/>
        <v>0</v>
      </c>
      <c r="U1681" s="612">
        <f t="shared" si="380"/>
        <v>0</v>
      </c>
      <c r="V1681" s="613"/>
      <c r="W1681" s="982">
        <f t="shared" si="371"/>
        <v>0</v>
      </c>
      <c r="X1681" s="982">
        <f t="shared" si="372"/>
        <v>0</v>
      </c>
      <c r="Y1681" s="612">
        <f t="shared" si="391"/>
        <v>0</v>
      </c>
      <c r="Z1681" s="620"/>
      <c r="AA1681" s="50"/>
      <c r="AB1681" s="978"/>
      <c r="AC1681" s="1049"/>
      <c r="AD1681" s="71"/>
      <c r="AE1681" s="71"/>
      <c r="AF1681" s="71"/>
      <c r="AG1681" s="59"/>
    </row>
    <row r="1682" ht="13.5" customHeight="1">
      <c r="A1682" s="604" t="b">
        <v>0</v>
      </c>
      <c r="B1682" s="475"/>
      <c r="C1682" s="475"/>
      <c r="D1682" s="492"/>
      <c r="E1682" s="492"/>
      <c r="F1682" s="606"/>
      <c r="G1682" s="1072"/>
      <c r="H1682" s="617"/>
      <c r="I1682" s="492"/>
      <c r="J1682" s="492"/>
      <c r="K1682" s="657"/>
      <c r="L1682" s="618"/>
      <c r="M1682" s="622"/>
      <c r="N1682" s="613"/>
      <c r="O1682" s="1073"/>
      <c r="P1682" s="610"/>
      <c r="Q1682" s="610"/>
      <c r="R1682" s="612">
        <f t="shared" si="378"/>
        <v>0</v>
      </c>
      <c r="S1682" s="613"/>
      <c r="T1682" s="612">
        <f t="shared" si="379"/>
        <v>0</v>
      </c>
      <c r="U1682" s="612">
        <f t="shared" si="380"/>
        <v>0</v>
      </c>
      <c r="V1682" s="613"/>
      <c r="W1682" s="982">
        <f t="shared" si="371"/>
        <v>0</v>
      </c>
      <c r="X1682" s="982">
        <f t="shared" si="372"/>
        <v>0</v>
      </c>
      <c r="Y1682" s="612">
        <f t="shared" si="391"/>
        <v>0</v>
      </c>
      <c r="Z1682" s="620"/>
      <c r="AA1682" s="50"/>
      <c r="AB1682" s="978"/>
      <c r="AC1682" s="1049"/>
      <c r="AD1682" s="71"/>
      <c r="AE1682" s="71"/>
      <c r="AF1682" s="71"/>
      <c r="AG1682" s="59"/>
    </row>
    <row r="1683" ht="13.5" customHeight="1">
      <c r="A1683" s="604" t="b">
        <v>0</v>
      </c>
      <c r="B1683" s="475"/>
      <c r="C1683" s="475"/>
      <c r="D1683" s="492"/>
      <c r="E1683" s="492"/>
      <c r="F1683" s="606"/>
      <c r="G1683" s="1072"/>
      <c r="H1683" s="617"/>
      <c r="I1683" s="492"/>
      <c r="J1683" s="492"/>
      <c r="K1683" s="657"/>
      <c r="L1683" s="618"/>
      <c r="M1683" s="622"/>
      <c r="N1683" s="613"/>
      <c r="O1683" s="1073"/>
      <c r="P1683" s="610"/>
      <c r="Q1683" s="610"/>
      <c r="R1683" s="612">
        <f t="shared" si="378"/>
        <v>0</v>
      </c>
      <c r="S1683" s="613"/>
      <c r="T1683" s="612">
        <f t="shared" si="379"/>
        <v>0</v>
      </c>
      <c r="U1683" s="612">
        <f t="shared" si="380"/>
        <v>0</v>
      </c>
      <c r="V1683" s="613"/>
      <c r="W1683" s="982">
        <f t="shared" si="371"/>
        <v>0</v>
      </c>
      <c r="X1683" s="982">
        <f t="shared" si="372"/>
        <v>0</v>
      </c>
      <c r="Y1683" s="612">
        <f t="shared" si="391"/>
        <v>0</v>
      </c>
      <c r="Z1683" s="620"/>
      <c r="AA1683" s="50"/>
      <c r="AB1683" s="978"/>
      <c r="AC1683" s="1049"/>
      <c r="AD1683" s="71"/>
      <c r="AE1683" s="71"/>
      <c r="AF1683" s="71"/>
      <c r="AG1683" s="59"/>
    </row>
    <row r="1684" ht="13.5" customHeight="1">
      <c r="A1684" s="604" t="b">
        <v>0</v>
      </c>
      <c r="B1684" s="475"/>
      <c r="C1684" s="475"/>
      <c r="D1684" s="492"/>
      <c r="E1684" s="492"/>
      <c r="F1684" s="606"/>
      <c r="G1684" s="1072"/>
      <c r="H1684" s="617"/>
      <c r="I1684" s="492"/>
      <c r="J1684" s="492"/>
      <c r="K1684" s="657"/>
      <c r="L1684" s="618"/>
      <c r="M1684" s="622"/>
      <c r="N1684" s="613"/>
      <c r="O1684" s="1073"/>
      <c r="P1684" s="610"/>
      <c r="Q1684" s="610"/>
      <c r="R1684" s="612">
        <f t="shared" si="378"/>
        <v>0</v>
      </c>
      <c r="S1684" s="613"/>
      <c r="T1684" s="612">
        <f t="shared" si="379"/>
        <v>0</v>
      </c>
      <c r="U1684" s="612">
        <f t="shared" si="380"/>
        <v>0</v>
      </c>
      <c r="V1684" s="613"/>
      <c r="W1684" s="982">
        <f t="shared" si="371"/>
        <v>0</v>
      </c>
      <c r="X1684" s="982">
        <f t="shared" si="372"/>
        <v>0</v>
      </c>
      <c r="Y1684" s="612">
        <f t="shared" si="391"/>
        <v>0</v>
      </c>
      <c r="Z1684" s="620"/>
      <c r="AA1684" s="50"/>
      <c r="AB1684" s="978"/>
      <c r="AC1684" s="1049"/>
      <c r="AD1684" s="71"/>
      <c r="AE1684" s="71"/>
      <c r="AF1684" s="71"/>
      <c r="AG1684" s="59"/>
    </row>
    <row r="1685" ht="13.5" customHeight="1">
      <c r="A1685" s="604" t="b">
        <v>0</v>
      </c>
      <c r="B1685" s="475"/>
      <c r="C1685" s="475"/>
      <c r="D1685" s="492"/>
      <c r="E1685" s="492"/>
      <c r="F1685" s="606"/>
      <c r="G1685" s="1072"/>
      <c r="H1685" s="617"/>
      <c r="I1685" s="492"/>
      <c r="J1685" s="492"/>
      <c r="K1685" s="657"/>
      <c r="L1685" s="618"/>
      <c r="M1685" s="622"/>
      <c r="N1685" s="613"/>
      <c r="O1685" s="1073"/>
      <c r="P1685" s="610"/>
      <c r="Q1685" s="610"/>
      <c r="R1685" s="612">
        <f t="shared" si="378"/>
        <v>0</v>
      </c>
      <c r="S1685" s="613"/>
      <c r="T1685" s="612">
        <f t="shared" si="379"/>
        <v>0</v>
      </c>
      <c r="U1685" s="612">
        <f t="shared" si="380"/>
        <v>0</v>
      </c>
      <c r="V1685" s="613"/>
      <c r="W1685" s="982">
        <f t="shared" si="371"/>
        <v>0</v>
      </c>
      <c r="X1685" s="982">
        <f t="shared" si="372"/>
        <v>0</v>
      </c>
      <c r="Y1685" s="612">
        <f t="shared" si="391"/>
        <v>0</v>
      </c>
      <c r="Z1685" s="620"/>
      <c r="AA1685" s="50"/>
      <c r="AB1685" s="978"/>
      <c r="AC1685" s="1049"/>
      <c r="AD1685" s="71"/>
      <c r="AE1685" s="71"/>
      <c r="AF1685" s="71"/>
      <c r="AG1685" s="59"/>
    </row>
    <row r="1686" ht="13.5" customHeight="1">
      <c r="A1686" s="604" t="b">
        <v>0</v>
      </c>
      <c r="B1686" s="475"/>
      <c r="C1686" s="475"/>
      <c r="D1686" s="492"/>
      <c r="E1686" s="492"/>
      <c r="F1686" s="606"/>
      <c r="G1686" s="1072"/>
      <c r="H1686" s="617"/>
      <c r="I1686" s="492"/>
      <c r="J1686" s="492"/>
      <c r="K1686" s="657"/>
      <c r="L1686" s="618"/>
      <c r="M1686" s="622"/>
      <c r="N1686" s="613"/>
      <c r="O1686" s="1073"/>
      <c r="P1686" s="610"/>
      <c r="Q1686" s="610"/>
      <c r="R1686" s="612">
        <f t="shared" si="378"/>
        <v>0</v>
      </c>
      <c r="S1686" s="613"/>
      <c r="T1686" s="612">
        <f t="shared" si="379"/>
        <v>0</v>
      </c>
      <c r="U1686" s="612">
        <f t="shared" si="380"/>
        <v>0</v>
      </c>
      <c r="V1686" s="613"/>
      <c r="W1686" s="982">
        <f t="shared" si="371"/>
        <v>0</v>
      </c>
      <c r="X1686" s="982">
        <f t="shared" si="372"/>
        <v>0</v>
      </c>
      <c r="Y1686" s="612">
        <f t="shared" si="391"/>
        <v>0</v>
      </c>
      <c r="Z1686" s="620"/>
      <c r="AA1686" s="50"/>
      <c r="AB1686" s="978"/>
      <c r="AC1686" s="1049"/>
      <c r="AD1686" s="71"/>
      <c r="AE1686" s="71"/>
      <c r="AF1686" s="71"/>
      <c r="AG1686" s="59"/>
    </row>
    <row r="1687" ht="13.5" customHeight="1">
      <c r="A1687" s="604" t="b">
        <v>0</v>
      </c>
      <c r="B1687" s="475"/>
      <c r="C1687" s="475"/>
      <c r="D1687" s="492"/>
      <c r="E1687" s="492"/>
      <c r="F1687" s="606"/>
      <c r="G1687" s="1072"/>
      <c r="H1687" s="617"/>
      <c r="I1687" s="492"/>
      <c r="J1687" s="492"/>
      <c r="K1687" s="657"/>
      <c r="L1687" s="618"/>
      <c r="M1687" s="622"/>
      <c r="N1687" s="613"/>
      <c r="O1687" s="1073"/>
      <c r="P1687" s="610"/>
      <c r="Q1687" s="610"/>
      <c r="R1687" s="612">
        <f t="shared" si="378"/>
        <v>0</v>
      </c>
      <c r="S1687" s="613"/>
      <c r="T1687" s="612">
        <f t="shared" si="379"/>
        <v>0</v>
      </c>
      <c r="U1687" s="612">
        <f t="shared" si="380"/>
        <v>0</v>
      </c>
      <c r="V1687" s="613"/>
      <c r="W1687" s="982">
        <f t="shared" si="371"/>
        <v>0</v>
      </c>
      <c r="X1687" s="982">
        <f t="shared" si="372"/>
        <v>0</v>
      </c>
      <c r="Y1687" s="612">
        <f t="shared" si="391"/>
        <v>0</v>
      </c>
      <c r="Z1687" s="620"/>
      <c r="AA1687" s="50"/>
      <c r="AB1687" s="978"/>
      <c r="AC1687" s="1049"/>
      <c r="AD1687" s="71"/>
      <c r="AE1687" s="71"/>
      <c r="AF1687" s="71"/>
      <c r="AG1687" s="59"/>
    </row>
    <row r="1688" ht="13.5" customHeight="1">
      <c r="A1688" s="604" t="b">
        <v>0</v>
      </c>
      <c r="B1688" s="475"/>
      <c r="C1688" s="475"/>
      <c r="D1688" s="492"/>
      <c r="E1688" s="492"/>
      <c r="F1688" s="606"/>
      <c r="G1688" s="1072"/>
      <c r="H1688" s="617"/>
      <c r="I1688" s="492"/>
      <c r="J1688" s="492"/>
      <c r="K1688" s="657"/>
      <c r="L1688" s="618"/>
      <c r="M1688" s="622"/>
      <c r="N1688" s="613"/>
      <c r="O1688" s="1073"/>
      <c r="P1688" s="610"/>
      <c r="Q1688" s="610"/>
      <c r="R1688" s="612">
        <f t="shared" si="378"/>
        <v>0</v>
      </c>
      <c r="S1688" s="613"/>
      <c r="T1688" s="612">
        <f t="shared" si="379"/>
        <v>0</v>
      </c>
      <c r="U1688" s="612">
        <f t="shared" si="380"/>
        <v>0</v>
      </c>
      <c r="V1688" s="613"/>
      <c r="W1688" s="982">
        <f t="shared" si="371"/>
        <v>0</v>
      </c>
      <c r="X1688" s="982">
        <f t="shared" si="372"/>
        <v>0</v>
      </c>
      <c r="Y1688" s="612">
        <f t="shared" si="391"/>
        <v>0</v>
      </c>
      <c r="Z1688" s="620"/>
      <c r="AA1688" s="50"/>
      <c r="AB1688" s="978"/>
      <c r="AC1688" s="1049"/>
      <c r="AD1688" s="71"/>
      <c r="AE1688" s="71"/>
      <c r="AF1688" s="71"/>
      <c r="AG1688" s="59"/>
    </row>
    <row r="1689" ht="13.5" customHeight="1">
      <c r="A1689" s="604" t="b">
        <v>0</v>
      </c>
      <c r="B1689" s="475"/>
      <c r="C1689" s="475"/>
      <c r="D1689" s="492"/>
      <c r="E1689" s="492"/>
      <c r="F1689" s="606"/>
      <c r="G1689" s="1072"/>
      <c r="H1689" s="617"/>
      <c r="I1689" s="492"/>
      <c r="J1689" s="492"/>
      <c r="K1689" s="657"/>
      <c r="L1689" s="618"/>
      <c r="M1689" s="622"/>
      <c r="N1689" s="613"/>
      <c r="O1689" s="1073"/>
      <c r="P1689" s="610"/>
      <c r="Q1689" s="610"/>
      <c r="R1689" s="612">
        <f t="shared" si="378"/>
        <v>0</v>
      </c>
      <c r="S1689" s="613"/>
      <c r="T1689" s="612">
        <f t="shared" si="379"/>
        <v>0</v>
      </c>
      <c r="U1689" s="612">
        <f t="shared" si="380"/>
        <v>0</v>
      </c>
      <c r="V1689" s="613"/>
      <c r="W1689" s="982">
        <f t="shared" si="371"/>
        <v>0</v>
      </c>
      <c r="X1689" s="982">
        <f t="shared" si="372"/>
        <v>0</v>
      </c>
      <c r="Y1689" s="612">
        <f t="shared" si="391"/>
        <v>0</v>
      </c>
      <c r="Z1689" s="620"/>
      <c r="AA1689" s="50"/>
      <c r="AB1689" s="978"/>
      <c r="AC1689" s="1049"/>
      <c r="AD1689" s="71"/>
      <c r="AE1689" s="71"/>
      <c r="AF1689" s="71"/>
      <c r="AG1689" s="59"/>
    </row>
    <row r="1690" ht="13.5" customHeight="1">
      <c r="A1690" s="604" t="b">
        <v>0</v>
      </c>
      <c r="B1690" s="475"/>
      <c r="C1690" s="475"/>
      <c r="D1690" s="492"/>
      <c r="E1690" s="492"/>
      <c r="F1690" s="606"/>
      <c r="G1690" s="1072"/>
      <c r="H1690" s="617"/>
      <c r="I1690" s="492"/>
      <c r="J1690" s="492"/>
      <c r="K1690" s="657"/>
      <c r="L1690" s="618"/>
      <c r="M1690" s="622"/>
      <c r="N1690" s="613"/>
      <c r="O1690" s="1073"/>
      <c r="P1690" s="610"/>
      <c r="Q1690" s="610"/>
      <c r="R1690" s="612">
        <f t="shared" si="378"/>
        <v>0</v>
      </c>
      <c r="S1690" s="613"/>
      <c r="T1690" s="612">
        <f t="shared" si="379"/>
        <v>0</v>
      </c>
      <c r="U1690" s="612">
        <f t="shared" si="380"/>
        <v>0</v>
      </c>
      <c r="V1690" s="613"/>
      <c r="W1690" s="982">
        <f t="shared" si="371"/>
        <v>0</v>
      </c>
      <c r="X1690" s="982">
        <f t="shared" si="372"/>
        <v>0</v>
      </c>
      <c r="Y1690" s="612">
        <f t="shared" si="391"/>
        <v>0</v>
      </c>
      <c r="Z1690" s="620"/>
      <c r="AA1690" s="50"/>
      <c r="AB1690" s="978"/>
      <c r="AC1690" s="1049"/>
      <c r="AD1690" s="71"/>
      <c r="AE1690" s="71"/>
      <c r="AF1690" s="71"/>
      <c r="AG1690" s="59"/>
    </row>
    <row r="1691" ht="13.5" customHeight="1">
      <c r="A1691" s="604" t="b">
        <v>0</v>
      </c>
      <c r="B1691" s="475"/>
      <c r="C1691" s="475"/>
      <c r="D1691" s="492"/>
      <c r="E1691" s="492"/>
      <c r="F1691" s="606"/>
      <c r="G1691" s="1072"/>
      <c r="H1691" s="617"/>
      <c r="I1691" s="492"/>
      <c r="J1691" s="492"/>
      <c r="K1691" s="657"/>
      <c r="L1691" s="618"/>
      <c r="M1691" s="622"/>
      <c r="N1691" s="613"/>
      <c r="O1691" s="1073"/>
      <c r="P1691" s="610"/>
      <c r="Q1691" s="610"/>
      <c r="R1691" s="612">
        <f t="shared" si="378"/>
        <v>0</v>
      </c>
      <c r="S1691" s="613"/>
      <c r="T1691" s="612">
        <f t="shared" si="379"/>
        <v>0</v>
      </c>
      <c r="U1691" s="612">
        <f t="shared" si="380"/>
        <v>0</v>
      </c>
      <c r="V1691" s="613"/>
      <c r="W1691" s="982">
        <f t="shared" si="371"/>
        <v>0</v>
      </c>
      <c r="X1691" s="982">
        <f t="shared" si="372"/>
        <v>0</v>
      </c>
      <c r="Y1691" s="612">
        <f t="shared" si="391"/>
        <v>0</v>
      </c>
      <c r="Z1691" s="620"/>
      <c r="AA1691" s="50"/>
      <c r="AB1691" s="978"/>
      <c r="AC1691" s="1049"/>
      <c r="AD1691" s="71"/>
      <c r="AE1691" s="71"/>
      <c r="AF1691" s="71"/>
      <c r="AG1691" s="59"/>
    </row>
    <row r="1692" ht="13.5" customHeight="1">
      <c r="A1692" s="604" t="b">
        <v>0</v>
      </c>
      <c r="B1692" s="475"/>
      <c r="C1692" s="475"/>
      <c r="D1692" s="492"/>
      <c r="E1692" s="492"/>
      <c r="F1692" s="606"/>
      <c r="G1692" s="1072"/>
      <c r="H1692" s="617"/>
      <c r="I1692" s="492"/>
      <c r="J1692" s="492"/>
      <c r="K1692" s="657"/>
      <c r="L1692" s="618"/>
      <c r="M1692" s="622"/>
      <c r="N1692" s="613"/>
      <c r="O1692" s="1073"/>
      <c r="P1692" s="610"/>
      <c r="Q1692" s="610"/>
      <c r="R1692" s="612">
        <f t="shared" si="378"/>
        <v>0</v>
      </c>
      <c r="S1692" s="613"/>
      <c r="T1692" s="612">
        <f t="shared" si="379"/>
        <v>0</v>
      </c>
      <c r="U1692" s="612">
        <f t="shared" si="380"/>
        <v>0</v>
      </c>
      <c r="V1692" s="613"/>
      <c r="W1692" s="982">
        <f t="shared" si="371"/>
        <v>0</v>
      </c>
      <c r="X1692" s="982">
        <f t="shared" si="372"/>
        <v>0</v>
      </c>
      <c r="Y1692" s="612">
        <f t="shared" si="391"/>
        <v>0</v>
      </c>
      <c r="Z1692" s="620"/>
      <c r="AA1692" s="50"/>
      <c r="AB1692" s="978"/>
      <c r="AC1692" s="1049"/>
      <c r="AD1692" s="71"/>
      <c r="AE1692" s="71"/>
      <c r="AF1692" s="71"/>
      <c r="AG1692" s="59"/>
    </row>
    <row r="1693" ht="13.5" customHeight="1">
      <c r="A1693" s="604" t="b">
        <v>0</v>
      </c>
      <c r="B1693" s="475"/>
      <c r="C1693" s="475"/>
      <c r="D1693" s="492"/>
      <c r="E1693" s="492"/>
      <c r="F1693" s="606"/>
      <c r="G1693" s="1072"/>
      <c r="H1693" s="617"/>
      <c r="I1693" s="492"/>
      <c r="J1693" s="492"/>
      <c r="K1693" s="657"/>
      <c r="L1693" s="618"/>
      <c r="M1693" s="622"/>
      <c r="N1693" s="613"/>
      <c r="O1693" s="1073"/>
      <c r="P1693" s="610"/>
      <c r="Q1693" s="610"/>
      <c r="R1693" s="612">
        <f t="shared" si="378"/>
        <v>0</v>
      </c>
      <c r="S1693" s="613"/>
      <c r="T1693" s="612">
        <f t="shared" si="379"/>
        <v>0</v>
      </c>
      <c r="U1693" s="612">
        <f t="shared" si="380"/>
        <v>0</v>
      </c>
      <c r="V1693" s="613"/>
      <c r="W1693" s="982">
        <f t="shared" si="371"/>
        <v>0</v>
      </c>
      <c r="X1693" s="982">
        <f t="shared" si="372"/>
        <v>0</v>
      </c>
      <c r="Y1693" s="612">
        <f t="shared" si="391"/>
        <v>0</v>
      </c>
      <c r="Z1693" s="620"/>
      <c r="AA1693" s="50"/>
      <c r="AB1693" s="978"/>
      <c r="AC1693" s="1049"/>
      <c r="AD1693" s="71"/>
      <c r="AE1693" s="71"/>
      <c r="AF1693" s="71"/>
      <c r="AG1693" s="59"/>
    </row>
    <row r="1694" ht="13.5" customHeight="1">
      <c r="A1694" s="604" t="b">
        <v>0</v>
      </c>
      <c r="B1694" s="475"/>
      <c r="C1694" s="475"/>
      <c r="D1694" s="492"/>
      <c r="E1694" s="492"/>
      <c r="F1694" s="606"/>
      <c r="G1694" s="1072"/>
      <c r="H1694" s="617"/>
      <c r="I1694" s="492"/>
      <c r="J1694" s="492"/>
      <c r="K1694" s="657"/>
      <c r="L1694" s="618"/>
      <c r="M1694" s="622"/>
      <c r="N1694" s="613"/>
      <c r="O1694" s="1073"/>
      <c r="P1694" s="610"/>
      <c r="Q1694" s="610"/>
      <c r="R1694" s="612">
        <f t="shared" si="378"/>
        <v>0</v>
      </c>
      <c r="S1694" s="613"/>
      <c r="T1694" s="612">
        <f t="shared" si="379"/>
        <v>0</v>
      </c>
      <c r="U1694" s="612">
        <f t="shared" si="380"/>
        <v>0</v>
      </c>
      <c r="V1694" s="613"/>
      <c r="W1694" s="982">
        <f t="shared" si="371"/>
        <v>0</v>
      </c>
      <c r="X1694" s="982">
        <f t="shared" si="372"/>
        <v>0</v>
      </c>
      <c r="Y1694" s="612">
        <f t="shared" si="391"/>
        <v>0</v>
      </c>
      <c r="Z1694" s="620"/>
      <c r="AA1694" s="50"/>
      <c r="AB1694" s="978"/>
      <c r="AC1694" s="1049"/>
      <c r="AD1694" s="71"/>
      <c r="AE1694" s="71"/>
      <c r="AF1694" s="71"/>
      <c r="AG1694" s="59"/>
    </row>
    <row r="1695" ht="13.5" customHeight="1">
      <c r="A1695" s="604" t="b">
        <v>0</v>
      </c>
      <c r="B1695" s="475"/>
      <c r="C1695" s="475"/>
      <c r="D1695" s="492"/>
      <c r="E1695" s="492"/>
      <c r="F1695" s="606"/>
      <c r="G1695" s="1072"/>
      <c r="H1695" s="617"/>
      <c r="I1695" s="492"/>
      <c r="J1695" s="492"/>
      <c r="K1695" s="657"/>
      <c r="L1695" s="618"/>
      <c r="M1695" s="622"/>
      <c r="N1695" s="613"/>
      <c r="O1695" s="1073"/>
      <c r="P1695" s="610"/>
      <c r="Q1695" s="610"/>
      <c r="R1695" s="612">
        <f t="shared" si="378"/>
        <v>0</v>
      </c>
      <c r="S1695" s="613"/>
      <c r="T1695" s="612">
        <f t="shared" si="379"/>
        <v>0</v>
      </c>
      <c r="U1695" s="612">
        <f t="shared" si="380"/>
        <v>0</v>
      </c>
      <c r="V1695" s="613"/>
      <c r="W1695" s="982">
        <f t="shared" si="371"/>
        <v>0</v>
      </c>
      <c r="X1695" s="982">
        <f t="shared" si="372"/>
        <v>0</v>
      </c>
      <c r="Y1695" s="612">
        <f t="shared" si="391"/>
        <v>0</v>
      </c>
      <c r="Z1695" s="620"/>
      <c r="AA1695" s="50"/>
      <c r="AB1695" s="978"/>
      <c r="AC1695" s="1049"/>
      <c r="AD1695" s="71"/>
      <c r="AE1695" s="71"/>
      <c r="AF1695" s="71"/>
      <c r="AG1695" s="59"/>
    </row>
    <row r="1696" ht="13.5" customHeight="1">
      <c r="A1696" s="604" t="b">
        <v>0</v>
      </c>
      <c r="B1696" s="475"/>
      <c r="C1696" s="475"/>
      <c r="D1696" s="492"/>
      <c r="E1696" s="492"/>
      <c r="F1696" s="606"/>
      <c r="G1696" s="1072"/>
      <c r="H1696" s="617"/>
      <c r="I1696" s="492"/>
      <c r="J1696" s="492"/>
      <c r="K1696" s="657"/>
      <c r="L1696" s="618"/>
      <c r="M1696" s="622"/>
      <c r="N1696" s="613"/>
      <c r="O1696" s="1073"/>
      <c r="P1696" s="610"/>
      <c r="Q1696" s="610"/>
      <c r="R1696" s="612">
        <f t="shared" si="378"/>
        <v>0</v>
      </c>
      <c r="S1696" s="613"/>
      <c r="T1696" s="612">
        <f t="shared" si="379"/>
        <v>0</v>
      </c>
      <c r="U1696" s="612">
        <f t="shared" si="380"/>
        <v>0</v>
      </c>
      <c r="V1696" s="613"/>
      <c r="W1696" s="982">
        <f t="shared" si="371"/>
        <v>0</v>
      </c>
      <c r="X1696" s="982">
        <f t="shared" si="372"/>
        <v>0</v>
      </c>
      <c r="Y1696" s="612">
        <f t="shared" si="391"/>
        <v>0</v>
      </c>
      <c r="Z1696" s="620"/>
      <c r="AA1696" s="50"/>
      <c r="AB1696" s="978"/>
      <c r="AC1696" s="1049"/>
      <c r="AD1696" s="71"/>
      <c r="AE1696" s="71"/>
      <c r="AF1696" s="71"/>
      <c r="AG1696" s="59"/>
    </row>
    <row r="1697" ht="13.5" customHeight="1">
      <c r="A1697" s="604" t="b">
        <v>0</v>
      </c>
      <c r="B1697" s="475"/>
      <c r="C1697" s="475"/>
      <c r="D1697" s="492"/>
      <c r="E1697" s="492"/>
      <c r="F1697" s="606"/>
      <c r="G1697" s="1072"/>
      <c r="H1697" s="617"/>
      <c r="I1697" s="492"/>
      <c r="J1697" s="492"/>
      <c r="K1697" s="657"/>
      <c r="L1697" s="618"/>
      <c r="M1697" s="622"/>
      <c r="N1697" s="613"/>
      <c r="O1697" s="1073"/>
      <c r="P1697" s="610"/>
      <c r="Q1697" s="610"/>
      <c r="R1697" s="612">
        <f t="shared" si="378"/>
        <v>0</v>
      </c>
      <c r="S1697" s="613"/>
      <c r="T1697" s="612">
        <f t="shared" si="379"/>
        <v>0</v>
      </c>
      <c r="U1697" s="612">
        <f t="shared" si="380"/>
        <v>0</v>
      </c>
      <c r="V1697" s="613"/>
      <c r="W1697" s="982">
        <f t="shared" si="371"/>
        <v>0</v>
      </c>
      <c r="X1697" s="982">
        <f t="shared" si="372"/>
        <v>0</v>
      </c>
      <c r="Y1697" s="612">
        <f t="shared" si="391"/>
        <v>0</v>
      </c>
      <c r="Z1697" s="620"/>
      <c r="AA1697" s="50"/>
      <c r="AB1697" s="978"/>
      <c r="AC1697" s="1049"/>
      <c r="AD1697" s="71"/>
      <c r="AE1697" s="71"/>
      <c r="AF1697" s="71"/>
      <c r="AG1697" s="59"/>
    </row>
    <row r="1698" ht="13.5" customHeight="1">
      <c r="A1698" s="604" t="b">
        <v>0</v>
      </c>
      <c r="B1698" s="475"/>
      <c r="C1698" s="475"/>
      <c r="D1698" s="492"/>
      <c r="E1698" s="492"/>
      <c r="F1698" s="606"/>
      <c r="G1698" s="1072"/>
      <c r="H1698" s="617"/>
      <c r="I1698" s="492"/>
      <c r="J1698" s="492"/>
      <c r="K1698" s="657"/>
      <c r="L1698" s="618"/>
      <c r="M1698" s="622"/>
      <c r="N1698" s="613"/>
      <c r="O1698" s="1073"/>
      <c r="P1698" s="610"/>
      <c r="Q1698" s="610"/>
      <c r="R1698" s="612">
        <f t="shared" si="378"/>
        <v>0</v>
      </c>
      <c r="S1698" s="613"/>
      <c r="T1698" s="612">
        <f t="shared" si="379"/>
        <v>0</v>
      </c>
      <c r="U1698" s="612">
        <f t="shared" si="380"/>
        <v>0</v>
      </c>
      <c r="V1698" s="613"/>
      <c r="W1698" s="982">
        <f t="shared" si="371"/>
        <v>0</v>
      </c>
      <c r="X1698" s="982">
        <f t="shared" si="372"/>
        <v>0</v>
      </c>
      <c r="Y1698" s="612">
        <f t="shared" si="391"/>
        <v>0</v>
      </c>
      <c r="Z1698" s="620"/>
      <c r="AA1698" s="50"/>
      <c r="AB1698" s="978"/>
      <c r="AC1698" s="1049"/>
      <c r="AD1698" s="71"/>
      <c r="AE1698" s="71"/>
      <c r="AF1698" s="71"/>
      <c r="AG1698" s="59"/>
    </row>
    <row r="1699" ht="13.5" customHeight="1">
      <c r="A1699" s="604" t="b">
        <v>0</v>
      </c>
      <c r="B1699" s="475"/>
      <c r="C1699" s="475"/>
      <c r="D1699" s="492"/>
      <c r="E1699" s="492"/>
      <c r="F1699" s="606"/>
      <c r="G1699" s="1072"/>
      <c r="H1699" s="617"/>
      <c r="I1699" s="492"/>
      <c r="J1699" s="492"/>
      <c r="K1699" s="657"/>
      <c r="L1699" s="618"/>
      <c r="M1699" s="622"/>
      <c r="N1699" s="613"/>
      <c r="O1699" s="1073"/>
      <c r="P1699" s="610"/>
      <c r="Q1699" s="610"/>
      <c r="R1699" s="612">
        <f t="shared" si="378"/>
        <v>0</v>
      </c>
      <c r="S1699" s="613"/>
      <c r="T1699" s="612">
        <f t="shared" si="379"/>
        <v>0</v>
      </c>
      <c r="U1699" s="612">
        <f t="shared" si="380"/>
        <v>0</v>
      </c>
      <c r="V1699" s="613"/>
      <c r="W1699" s="982">
        <f t="shared" si="371"/>
        <v>0</v>
      </c>
      <c r="X1699" s="982">
        <f t="shared" si="372"/>
        <v>0</v>
      </c>
      <c r="Y1699" s="612">
        <f t="shared" si="391"/>
        <v>0</v>
      </c>
      <c r="Z1699" s="620"/>
      <c r="AA1699" s="50"/>
      <c r="AB1699" s="978"/>
      <c r="AC1699" s="1049"/>
      <c r="AD1699" s="71"/>
      <c r="AE1699" s="71"/>
      <c r="AF1699" s="71"/>
      <c r="AG1699" s="59"/>
    </row>
    <row r="1700" ht="13.5" customHeight="1">
      <c r="A1700" s="604" t="b">
        <v>0</v>
      </c>
      <c r="B1700" s="475"/>
      <c r="C1700" s="475"/>
      <c r="D1700" s="492"/>
      <c r="E1700" s="492"/>
      <c r="F1700" s="606"/>
      <c r="G1700" s="1072"/>
      <c r="H1700" s="617"/>
      <c r="I1700" s="492"/>
      <c r="J1700" s="492"/>
      <c r="K1700" s="657"/>
      <c r="L1700" s="618"/>
      <c r="M1700" s="622"/>
      <c r="N1700" s="613"/>
      <c r="O1700" s="1073"/>
      <c r="P1700" s="610"/>
      <c r="Q1700" s="610"/>
      <c r="R1700" s="612">
        <f t="shared" si="378"/>
        <v>0</v>
      </c>
      <c r="S1700" s="613"/>
      <c r="T1700" s="612">
        <f t="shared" si="379"/>
        <v>0</v>
      </c>
      <c r="U1700" s="612">
        <f t="shared" si="380"/>
        <v>0</v>
      </c>
      <c r="V1700" s="613"/>
      <c r="W1700" s="982">
        <f t="shared" si="371"/>
        <v>0</v>
      </c>
      <c r="X1700" s="982">
        <f t="shared" si="372"/>
        <v>0</v>
      </c>
      <c r="Y1700" s="612">
        <f t="shared" si="391"/>
        <v>0</v>
      </c>
      <c r="Z1700" s="620"/>
      <c r="AA1700" s="50"/>
      <c r="AB1700" s="978"/>
      <c r="AC1700" s="1049"/>
      <c r="AD1700" s="71"/>
      <c r="AE1700" s="71"/>
      <c r="AF1700" s="71"/>
      <c r="AG1700" s="59"/>
    </row>
    <row r="1701" ht="13.5" customHeight="1">
      <c r="A1701" s="604" t="b">
        <v>0</v>
      </c>
      <c r="B1701" s="475"/>
      <c r="C1701" s="475"/>
      <c r="D1701" s="492"/>
      <c r="E1701" s="492"/>
      <c r="F1701" s="606"/>
      <c r="G1701" s="1072"/>
      <c r="H1701" s="617"/>
      <c r="I1701" s="492"/>
      <c r="J1701" s="492"/>
      <c r="K1701" s="657"/>
      <c r="L1701" s="618"/>
      <c r="M1701" s="622"/>
      <c r="N1701" s="613"/>
      <c r="O1701" s="1073"/>
      <c r="P1701" s="610"/>
      <c r="Q1701" s="610"/>
      <c r="R1701" s="612">
        <f t="shared" si="378"/>
        <v>0</v>
      </c>
      <c r="S1701" s="613"/>
      <c r="T1701" s="612">
        <f t="shared" si="379"/>
        <v>0</v>
      </c>
      <c r="U1701" s="612">
        <f t="shared" si="380"/>
        <v>0</v>
      </c>
      <c r="V1701" s="613"/>
      <c r="W1701" s="982">
        <f t="shared" si="371"/>
        <v>0</v>
      </c>
      <c r="X1701" s="982">
        <f t="shared" si="372"/>
        <v>0</v>
      </c>
      <c r="Y1701" s="612">
        <f t="shared" si="391"/>
        <v>0</v>
      </c>
      <c r="Z1701" s="620"/>
      <c r="AA1701" s="50"/>
      <c r="AB1701" s="978"/>
      <c r="AC1701" s="1049"/>
      <c r="AD1701" s="71"/>
      <c r="AE1701" s="71"/>
      <c r="AF1701" s="71"/>
      <c r="AG1701" s="59"/>
    </row>
    <row r="1702" ht="13.5" customHeight="1">
      <c r="A1702" s="604" t="b">
        <v>0</v>
      </c>
      <c r="B1702" s="475"/>
      <c r="C1702" s="475"/>
      <c r="D1702" s="492"/>
      <c r="E1702" s="492"/>
      <c r="F1702" s="606"/>
      <c r="G1702" s="1072"/>
      <c r="H1702" s="617"/>
      <c r="I1702" s="492"/>
      <c r="J1702" s="492"/>
      <c r="K1702" s="657"/>
      <c r="L1702" s="618"/>
      <c r="M1702" s="622"/>
      <c r="N1702" s="613"/>
      <c r="O1702" s="1073"/>
      <c r="P1702" s="610"/>
      <c r="Q1702" s="610"/>
      <c r="R1702" s="612">
        <f t="shared" si="378"/>
        <v>0</v>
      </c>
      <c r="S1702" s="613"/>
      <c r="T1702" s="612">
        <f t="shared" si="379"/>
        <v>0</v>
      </c>
      <c r="U1702" s="612">
        <f t="shared" si="380"/>
        <v>0</v>
      </c>
      <c r="V1702" s="613"/>
      <c r="W1702" s="982">
        <f t="shared" si="371"/>
        <v>0</v>
      </c>
      <c r="X1702" s="982">
        <f t="shared" si="372"/>
        <v>0</v>
      </c>
      <c r="Y1702" s="612">
        <f t="shared" si="391"/>
        <v>0</v>
      </c>
      <c r="Z1702" s="620"/>
      <c r="AA1702" s="50"/>
      <c r="AB1702" s="978"/>
      <c r="AC1702" s="1049"/>
      <c r="AD1702" s="71"/>
      <c r="AE1702" s="71"/>
      <c r="AF1702" s="71"/>
      <c r="AG1702" s="59"/>
    </row>
    <row r="1703" ht="13.5" customHeight="1">
      <c r="A1703" s="604" t="b">
        <v>0</v>
      </c>
      <c r="B1703" s="475"/>
      <c r="C1703" s="475"/>
      <c r="D1703" s="492"/>
      <c r="E1703" s="492"/>
      <c r="F1703" s="606"/>
      <c r="G1703" s="1072"/>
      <c r="H1703" s="617"/>
      <c r="I1703" s="492"/>
      <c r="J1703" s="492"/>
      <c r="K1703" s="657"/>
      <c r="L1703" s="618"/>
      <c r="M1703" s="622"/>
      <c r="N1703" s="613"/>
      <c r="O1703" s="1073"/>
      <c r="P1703" s="610"/>
      <c r="Q1703" s="610"/>
      <c r="R1703" s="612">
        <f t="shared" si="378"/>
        <v>0</v>
      </c>
      <c r="S1703" s="613"/>
      <c r="T1703" s="612">
        <f t="shared" si="379"/>
        <v>0</v>
      </c>
      <c r="U1703" s="612">
        <f t="shared" si="380"/>
        <v>0</v>
      </c>
      <c r="V1703" s="613"/>
      <c r="W1703" s="982">
        <f t="shared" si="371"/>
        <v>0</v>
      </c>
      <c r="X1703" s="982">
        <f t="shared" si="372"/>
        <v>0</v>
      </c>
      <c r="Y1703" s="612">
        <f t="shared" si="391"/>
        <v>0</v>
      </c>
      <c r="Z1703" s="620"/>
      <c r="AA1703" s="50"/>
      <c r="AB1703" s="978"/>
      <c r="AC1703" s="1049"/>
      <c r="AD1703" s="71"/>
      <c r="AE1703" s="71"/>
      <c r="AF1703" s="71"/>
      <c r="AG1703" s="59"/>
    </row>
    <row r="1704" ht="13.5" customHeight="1">
      <c r="A1704" s="604" t="b">
        <v>0</v>
      </c>
      <c r="B1704" s="475"/>
      <c r="C1704" s="475"/>
      <c r="D1704" s="492"/>
      <c r="E1704" s="492"/>
      <c r="F1704" s="606"/>
      <c r="G1704" s="1072"/>
      <c r="H1704" s="617"/>
      <c r="I1704" s="492"/>
      <c r="J1704" s="492"/>
      <c r="K1704" s="657"/>
      <c r="L1704" s="618"/>
      <c r="M1704" s="622"/>
      <c r="N1704" s="613"/>
      <c r="O1704" s="1073"/>
      <c r="P1704" s="610"/>
      <c r="Q1704" s="610"/>
      <c r="R1704" s="612">
        <f t="shared" si="378"/>
        <v>0</v>
      </c>
      <c r="S1704" s="613"/>
      <c r="T1704" s="612">
        <f t="shared" si="379"/>
        <v>0</v>
      </c>
      <c r="U1704" s="612">
        <f t="shared" si="380"/>
        <v>0</v>
      </c>
      <c r="V1704" s="613"/>
      <c r="W1704" s="982">
        <f t="shared" si="371"/>
        <v>0</v>
      </c>
      <c r="X1704" s="982">
        <f t="shared" si="372"/>
        <v>0</v>
      </c>
      <c r="Y1704" s="612">
        <f t="shared" si="391"/>
        <v>0</v>
      </c>
      <c r="Z1704" s="620"/>
      <c r="AA1704" s="50"/>
      <c r="AB1704" s="978"/>
      <c r="AC1704" s="1049"/>
      <c r="AD1704" s="71"/>
      <c r="AE1704" s="71"/>
      <c r="AF1704" s="71"/>
      <c r="AG1704" s="59"/>
    </row>
    <row r="1705" ht="13.5" customHeight="1">
      <c r="A1705" s="604" t="b">
        <v>0</v>
      </c>
      <c r="B1705" s="475"/>
      <c r="C1705" s="475"/>
      <c r="D1705" s="492"/>
      <c r="E1705" s="492"/>
      <c r="F1705" s="606"/>
      <c r="G1705" s="1072"/>
      <c r="H1705" s="617"/>
      <c r="I1705" s="492"/>
      <c r="J1705" s="492"/>
      <c r="K1705" s="657"/>
      <c r="L1705" s="618"/>
      <c r="M1705" s="622"/>
      <c r="N1705" s="613"/>
      <c r="O1705" s="1073"/>
      <c r="P1705" s="610"/>
      <c r="Q1705" s="610"/>
      <c r="R1705" s="612">
        <f t="shared" si="378"/>
        <v>0</v>
      </c>
      <c r="S1705" s="613"/>
      <c r="T1705" s="612">
        <f t="shared" si="379"/>
        <v>0</v>
      </c>
      <c r="U1705" s="612">
        <f t="shared" si="380"/>
        <v>0</v>
      </c>
      <c r="V1705" s="613"/>
      <c r="W1705" s="982">
        <f t="shared" si="371"/>
        <v>0</v>
      </c>
      <c r="X1705" s="982">
        <f t="shared" si="372"/>
        <v>0</v>
      </c>
      <c r="Y1705" s="612">
        <f t="shared" si="391"/>
        <v>0</v>
      </c>
      <c r="Z1705" s="620"/>
      <c r="AA1705" s="50"/>
      <c r="AB1705" s="978"/>
      <c r="AC1705" s="1049"/>
      <c r="AD1705" s="71"/>
      <c r="AE1705" s="71"/>
      <c r="AF1705" s="71"/>
      <c r="AG1705" s="59"/>
    </row>
    <row r="1706" ht="13.5" customHeight="1">
      <c r="A1706" s="604" t="b">
        <v>0</v>
      </c>
      <c r="B1706" s="475"/>
      <c r="C1706" s="475"/>
      <c r="D1706" s="492"/>
      <c r="E1706" s="492"/>
      <c r="F1706" s="606"/>
      <c r="G1706" s="1072"/>
      <c r="H1706" s="617"/>
      <c r="I1706" s="492"/>
      <c r="J1706" s="492"/>
      <c r="K1706" s="657"/>
      <c r="L1706" s="618"/>
      <c r="M1706" s="622"/>
      <c r="N1706" s="613"/>
      <c r="O1706" s="1073"/>
      <c r="P1706" s="610"/>
      <c r="Q1706" s="610"/>
      <c r="R1706" s="612">
        <f t="shared" si="378"/>
        <v>0</v>
      </c>
      <c r="S1706" s="613"/>
      <c r="T1706" s="612">
        <f t="shared" si="379"/>
        <v>0</v>
      </c>
      <c r="U1706" s="612">
        <f t="shared" si="380"/>
        <v>0</v>
      </c>
      <c r="V1706" s="613"/>
      <c r="W1706" s="982">
        <f t="shared" si="371"/>
        <v>0</v>
      </c>
      <c r="X1706" s="982">
        <f t="shared" si="372"/>
        <v>0</v>
      </c>
      <c r="Y1706" s="612">
        <f t="shared" si="391"/>
        <v>0</v>
      </c>
      <c r="Z1706" s="620"/>
      <c r="AA1706" s="50"/>
      <c r="AB1706" s="978"/>
      <c r="AC1706" s="1049"/>
      <c r="AD1706" s="71"/>
      <c r="AE1706" s="71"/>
      <c r="AF1706" s="71"/>
      <c r="AG1706" s="59"/>
    </row>
    <row r="1707" ht="13.5" customHeight="1">
      <c r="A1707" s="604" t="b">
        <v>0</v>
      </c>
      <c r="B1707" s="475"/>
      <c r="C1707" s="475"/>
      <c r="D1707" s="492"/>
      <c r="E1707" s="492"/>
      <c r="F1707" s="606"/>
      <c r="G1707" s="1072"/>
      <c r="H1707" s="617"/>
      <c r="I1707" s="492"/>
      <c r="J1707" s="492"/>
      <c r="K1707" s="657"/>
      <c r="L1707" s="618"/>
      <c r="M1707" s="622"/>
      <c r="N1707" s="613"/>
      <c r="O1707" s="1073"/>
      <c r="P1707" s="610"/>
      <c r="Q1707" s="610"/>
      <c r="R1707" s="612">
        <f t="shared" si="378"/>
        <v>0</v>
      </c>
      <c r="S1707" s="613"/>
      <c r="T1707" s="612">
        <f t="shared" si="379"/>
        <v>0</v>
      </c>
      <c r="U1707" s="612">
        <f t="shared" si="380"/>
        <v>0</v>
      </c>
      <c r="V1707" s="613"/>
      <c r="W1707" s="982">
        <f t="shared" si="371"/>
        <v>0</v>
      </c>
      <c r="X1707" s="982">
        <f t="shared" si="372"/>
        <v>0</v>
      </c>
      <c r="Y1707" s="612">
        <f t="shared" si="391"/>
        <v>0</v>
      </c>
      <c r="Z1707" s="620"/>
      <c r="AA1707" s="50"/>
      <c r="AB1707" s="978"/>
      <c r="AC1707" s="1049"/>
      <c r="AD1707" s="71"/>
      <c r="AE1707" s="71"/>
      <c r="AF1707" s="71"/>
      <c r="AG1707" s="59"/>
    </row>
    <row r="1708" ht="13.5" customHeight="1">
      <c r="A1708" s="604" t="b">
        <v>0</v>
      </c>
      <c r="B1708" s="475"/>
      <c r="C1708" s="475"/>
      <c r="D1708" s="492"/>
      <c r="E1708" s="492"/>
      <c r="F1708" s="606"/>
      <c r="G1708" s="1072"/>
      <c r="H1708" s="617"/>
      <c r="I1708" s="492"/>
      <c r="J1708" s="492"/>
      <c r="K1708" s="657"/>
      <c r="L1708" s="618"/>
      <c r="M1708" s="622"/>
      <c r="N1708" s="613"/>
      <c r="O1708" s="1073"/>
      <c r="P1708" s="610"/>
      <c r="Q1708" s="610"/>
      <c r="R1708" s="612">
        <f t="shared" si="378"/>
        <v>0</v>
      </c>
      <c r="S1708" s="613"/>
      <c r="T1708" s="612">
        <f t="shared" si="379"/>
        <v>0</v>
      </c>
      <c r="U1708" s="612">
        <f t="shared" si="380"/>
        <v>0</v>
      </c>
      <c r="V1708" s="613"/>
      <c r="W1708" s="982">
        <f t="shared" si="371"/>
        <v>0</v>
      </c>
      <c r="X1708" s="982">
        <f t="shared" si="372"/>
        <v>0</v>
      </c>
      <c r="Y1708" s="612">
        <f t="shared" si="391"/>
        <v>0</v>
      </c>
      <c r="Z1708" s="620"/>
      <c r="AA1708" s="50"/>
      <c r="AB1708" s="978"/>
      <c r="AC1708" s="1049"/>
      <c r="AD1708" s="71"/>
      <c r="AE1708" s="71"/>
      <c r="AF1708" s="71"/>
      <c r="AG1708" s="59"/>
    </row>
    <row r="1709" ht="13.5" customHeight="1">
      <c r="A1709" s="604" t="b">
        <v>0</v>
      </c>
      <c r="B1709" s="475"/>
      <c r="C1709" s="475"/>
      <c r="D1709" s="492"/>
      <c r="E1709" s="492"/>
      <c r="F1709" s="606"/>
      <c r="G1709" s="1072"/>
      <c r="H1709" s="617"/>
      <c r="I1709" s="492"/>
      <c r="J1709" s="492"/>
      <c r="K1709" s="657"/>
      <c r="L1709" s="618"/>
      <c r="M1709" s="622"/>
      <c r="N1709" s="613"/>
      <c r="O1709" s="1073"/>
      <c r="P1709" s="610"/>
      <c r="Q1709" s="610"/>
      <c r="R1709" s="612">
        <f t="shared" si="378"/>
        <v>0</v>
      </c>
      <c r="S1709" s="613"/>
      <c r="T1709" s="612">
        <f t="shared" si="379"/>
        <v>0</v>
      </c>
      <c r="U1709" s="612">
        <f t="shared" si="380"/>
        <v>0</v>
      </c>
      <c r="V1709" s="613"/>
      <c r="W1709" s="982">
        <f t="shared" si="371"/>
        <v>0</v>
      </c>
      <c r="X1709" s="982">
        <f t="shared" si="372"/>
        <v>0</v>
      </c>
      <c r="Y1709" s="612">
        <f t="shared" si="391"/>
        <v>0</v>
      </c>
      <c r="Z1709" s="620"/>
      <c r="AA1709" s="50"/>
      <c r="AB1709" s="978"/>
      <c r="AC1709" s="1049"/>
      <c r="AD1709" s="71"/>
      <c r="AE1709" s="71"/>
      <c r="AF1709" s="71"/>
      <c r="AG1709" s="59"/>
    </row>
    <row r="1710" ht="13.5" customHeight="1">
      <c r="A1710" s="604" t="b">
        <v>0</v>
      </c>
      <c r="B1710" s="475"/>
      <c r="C1710" s="475"/>
      <c r="D1710" s="492"/>
      <c r="E1710" s="492"/>
      <c r="F1710" s="606"/>
      <c r="G1710" s="1072"/>
      <c r="H1710" s="617"/>
      <c r="I1710" s="492"/>
      <c r="J1710" s="492"/>
      <c r="K1710" s="657"/>
      <c r="L1710" s="618"/>
      <c r="M1710" s="622"/>
      <c r="N1710" s="613"/>
      <c r="O1710" s="1073"/>
      <c r="P1710" s="610"/>
      <c r="Q1710" s="610"/>
      <c r="R1710" s="612">
        <f t="shared" si="378"/>
        <v>0</v>
      </c>
      <c r="S1710" s="613"/>
      <c r="T1710" s="612">
        <f t="shared" si="379"/>
        <v>0</v>
      </c>
      <c r="U1710" s="612">
        <f t="shared" si="380"/>
        <v>0</v>
      </c>
      <c r="V1710" s="613"/>
      <c r="W1710" s="982">
        <f t="shared" si="371"/>
        <v>0</v>
      </c>
      <c r="X1710" s="982">
        <f t="shared" si="372"/>
        <v>0</v>
      </c>
      <c r="Y1710" s="612">
        <f t="shared" si="391"/>
        <v>0</v>
      </c>
      <c r="Z1710" s="620"/>
      <c r="AA1710" s="50"/>
      <c r="AB1710" s="978"/>
      <c r="AC1710" s="1049"/>
      <c r="AD1710" s="71"/>
      <c r="AE1710" s="71"/>
      <c r="AF1710" s="71"/>
      <c r="AG1710" s="59"/>
    </row>
    <row r="1711" ht="13.5" customHeight="1">
      <c r="A1711" s="604" t="b">
        <v>0</v>
      </c>
      <c r="B1711" s="475"/>
      <c r="C1711" s="475"/>
      <c r="D1711" s="492"/>
      <c r="E1711" s="492"/>
      <c r="F1711" s="606"/>
      <c r="G1711" s="1072"/>
      <c r="H1711" s="617"/>
      <c r="I1711" s="492"/>
      <c r="J1711" s="492"/>
      <c r="K1711" s="657"/>
      <c r="L1711" s="618"/>
      <c r="M1711" s="622"/>
      <c r="N1711" s="613"/>
      <c r="O1711" s="1073"/>
      <c r="P1711" s="610"/>
      <c r="Q1711" s="610"/>
      <c r="R1711" s="612">
        <f t="shared" si="378"/>
        <v>0</v>
      </c>
      <c r="S1711" s="613"/>
      <c r="T1711" s="612">
        <f t="shared" si="379"/>
        <v>0</v>
      </c>
      <c r="U1711" s="612">
        <f t="shared" si="380"/>
        <v>0</v>
      </c>
      <c r="V1711" s="613"/>
      <c r="W1711" s="982">
        <f t="shared" si="371"/>
        <v>0</v>
      </c>
      <c r="X1711" s="982">
        <f t="shared" si="372"/>
        <v>0</v>
      </c>
      <c r="Y1711" s="612">
        <f t="shared" si="391"/>
        <v>0</v>
      </c>
      <c r="Z1711" s="620"/>
      <c r="AA1711" s="50"/>
      <c r="AB1711" s="978"/>
      <c r="AC1711" s="1049"/>
      <c r="AD1711" s="71"/>
      <c r="AE1711" s="71"/>
      <c r="AF1711" s="71"/>
      <c r="AG1711" s="59"/>
    </row>
    <row r="1712" ht="13.5" customHeight="1">
      <c r="A1712" s="604" t="b">
        <v>0</v>
      </c>
      <c r="B1712" s="475"/>
      <c r="C1712" s="475"/>
      <c r="D1712" s="492"/>
      <c r="E1712" s="492"/>
      <c r="F1712" s="606"/>
      <c r="G1712" s="1072"/>
      <c r="H1712" s="617"/>
      <c r="I1712" s="492"/>
      <c r="J1712" s="492"/>
      <c r="K1712" s="657"/>
      <c r="L1712" s="618"/>
      <c r="M1712" s="622"/>
      <c r="N1712" s="613"/>
      <c r="O1712" s="1073"/>
      <c r="P1712" s="610"/>
      <c r="Q1712" s="610"/>
      <c r="R1712" s="612">
        <f t="shared" si="378"/>
        <v>0</v>
      </c>
      <c r="S1712" s="613"/>
      <c r="T1712" s="612">
        <f t="shared" si="379"/>
        <v>0</v>
      </c>
      <c r="U1712" s="612">
        <f t="shared" si="380"/>
        <v>0</v>
      </c>
      <c r="V1712" s="613"/>
      <c r="W1712" s="982">
        <f t="shared" si="371"/>
        <v>0</v>
      </c>
      <c r="X1712" s="982">
        <f t="shared" si="372"/>
        <v>0</v>
      </c>
      <c r="Y1712" s="612">
        <f t="shared" si="391"/>
        <v>0</v>
      </c>
      <c r="Z1712" s="620"/>
      <c r="AA1712" s="50"/>
      <c r="AB1712" s="978"/>
      <c r="AC1712" s="1049"/>
      <c r="AD1712" s="71"/>
      <c r="AE1712" s="71"/>
      <c r="AF1712" s="71"/>
      <c r="AG1712" s="59"/>
    </row>
    <row r="1713" ht="13.5" customHeight="1">
      <c r="A1713" s="604" t="b">
        <v>0</v>
      </c>
      <c r="B1713" s="475"/>
      <c r="C1713" s="475"/>
      <c r="D1713" s="492"/>
      <c r="E1713" s="492"/>
      <c r="F1713" s="606"/>
      <c r="G1713" s="1072"/>
      <c r="H1713" s="617"/>
      <c r="I1713" s="492"/>
      <c r="J1713" s="492"/>
      <c r="K1713" s="657"/>
      <c r="L1713" s="618"/>
      <c r="M1713" s="622"/>
      <c r="N1713" s="613"/>
      <c r="O1713" s="1073"/>
      <c r="P1713" s="610"/>
      <c r="Q1713" s="610"/>
      <c r="R1713" s="612">
        <f t="shared" si="378"/>
        <v>0</v>
      </c>
      <c r="S1713" s="613"/>
      <c r="T1713" s="612">
        <f t="shared" si="379"/>
        <v>0</v>
      </c>
      <c r="U1713" s="612">
        <f t="shared" si="380"/>
        <v>0</v>
      </c>
      <c r="V1713" s="613"/>
      <c r="W1713" s="982">
        <f t="shared" si="371"/>
        <v>0</v>
      </c>
      <c r="X1713" s="982">
        <f t="shared" si="372"/>
        <v>0</v>
      </c>
      <c r="Y1713" s="612">
        <f t="shared" si="391"/>
        <v>0</v>
      </c>
      <c r="Z1713" s="620"/>
      <c r="AA1713" s="50"/>
      <c r="AB1713" s="978"/>
      <c r="AC1713" s="1049"/>
      <c r="AD1713" s="71"/>
      <c r="AE1713" s="71"/>
      <c r="AF1713" s="71"/>
      <c r="AG1713" s="59"/>
    </row>
    <row r="1714" ht="13.5" customHeight="1">
      <c r="A1714" s="604" t="b">
        <v>0</v>
      </c>
      <c r="B1714" s="475"/>
      <c r="C1714" s="475"/>
      <c r="D1714" s="492"/>
      <c r="E1714" s="492"/>
      <c r="F1714" s="606"/>
      <c r="G1714" s="1072"/>
      <c r="H1714" s="617"/>
      <c r="I1714" s="492"/>
      <c r="J1714" s="492"/>
      <c r="K1714" s="657"/>
      <c r="L1714" s="618"/>
      <c r="M1714" s="622"/>
      <c r="N1714" s="613"/>
      <c r="O1714" s="1073"/>
      <c r="P1714" s="610"/>
      <c r="Q1714" s="610"/>
      <c r="R1714" s="612">
        <f t="shared" si="378"/>
        <v>0</v>
      </c>
      <c r="S1714" s="613"/>
      <c r="T1714" s="612">
        <f t="shared" si="379"/>
        <v>0</v>
      </c>
      <c r="U1714" s="612">
        <f t="shared" si="380"/>
        <v>0</v>
      </c>
      <c r="V1714" s="613"/>
      <c r="W1714" s="982">
        <f t="shared" si="371"/>
        <v>0</v>
      </c>
      <c r="X1714" s="982">
        <f t="shared" si="372"/>
        <v>0</v>
      </c>
      <c r="Y1714" s="612">
        <f t="shared" si="391"/>
        <v>0</v>
      </c>
      <c r="Z1714" s="620"/>
      <c r="AA1714" s="50"/>
      <c r="AB1714" s="978"/>
      <c r="AC1714" s="1049"/>
      <c r="AD1714" s="71"/>
      <c r="AE1714" s="71"/>
      <c r="AF1714" s="71"/>
      <c r="AG1714" s="59"/>
    </row>
    <row r="1715" ht="13.5" customHeight="1">
      <c r="A1715" s="604" t="b">
        <v>0</v>
      </c>
      <c r="B1715" s="475"/>
      <c r="C1715" s="475"/>
      <c r="D1715" s="492"/>
      <c r="E1715" s="492"/>
      <c r="F1715" s="606"/>
      <c r="G1715" s="1072"/>
      <c r="H1715" s="617"/>
      <c r="I1715" s="492"/>
      <c r="J1715" s="492"/>
      <c r="K1715" s="657"/>
      <c r="L1715" s="618"/>
      <c r="M1715" s="622"/>
      <c r="N1715" s="613"/>
      <c r="O1715" s="1073"/>
      <c r="P1715" s="610"/>
      <c r="Q1715" s="610"/>
      <c r="R1715" s="612">
        <f t="shared" si="378"/>
        <v>0</v>
      </c>
      <c r="S1715" s="613"/>
      <c r="T1715" s="612">
        <f t="shared" si="379"/>
        <v>0</v>
      </c>
      <c r="U1715" s="612">
        <f t="shared" si="380"/>
        <v>0</v>
      </c>
      <c r="V1715" s="613"/>
      <c r="W1715" s="982">
        <f t="shared" si="371"/>
        <v>0</v>
      </c>
      <c r="X1715" s="982">
        <f t="shared" si="372"/>
        <v>0</v>
      </c>
      <c r="Y1715" s="612">
        <f t="shared" si="391"/>
        <v>0</v>
      </c>
      <c r="Z1715" s="620"/>
      <c r="AA1715" s="50"/>
      <c r="AB1715" s="978"/>
      <c r="AC1715" s="1049"/>
      <c r="AD1715" s="71"/>
      <c r="AE1715" s="71"/>
      <c r="AF1715" s="71"/>
      <c r="AG1715" s="59"/>
    </row>
    <row r="1716" ht="13.5" customHeight="1">
      <c r="A1716" s="604" t="b">
        <v>0</v>
      </c>
      <c r="B1716" s="475"/>
      <c r="C1716" s="475"/>
      <c r="D1716" s="492"/>
      <c r="E1716" s="492"/>
      <c r="F1716" s="606"/>
      <c r="G1716" s="1072"/>
      <c r="H1716" s="617"/>
      <c r="I1716" s="492"/>
      <c r="J1716" s="492"/>
      <c r="K1716" s="657"/>
      <c r="L1716" s="618"/>
      <c r="M1716" s="622"/>
      <c r="N1716" s="613"/>
      <c r="O1716" s="1073"/>
      <c r="P1716" s="610"/>
      <c r="Q1716" s="610"/>
      <c r="R1716" s="612">
        <f t="shared" si="378"/>
        <v>0</v>
      </c>
      <c r="S1716" s="613"/>
      <c r="T1716" s="612">
        <f t="shared" si="379"/>
        <v>0</v>
      </c>
      <c r="U1716" s="612">
        <f t="shared" si="380"/>
        <v>0</v>
      </c>
      <c r="V1716" s="613"/>
      <c r="W1716" s="982">
        <f t="shared" si="371"/>
        <v>0</v>
      </c>
      <c r="X1716" s="982">
        <f t="shared" si="372"/>
        <v>0</v>
      </c>
      <c r="Y1716" s="612">
        <f t="shared" si="391"/>
        <v>0</v>
      </c>
      <c r="Z1716" s="620"/>
      <c r="AA1716" s="50"/>
      <c r="AB1716" s="978"/>
      <c r="AC1716" s="1049"/>
      <c r="AD1716" s="71"/>
      <c r="AE1716" s="71"/>
      <c r="AF1716" s="71"/>
      <c r="AG1716" s="59"/>
    </row>
    <row r="1717" ht="13.5" customHeight="1">
      <c r="A1717" s="604" t="b">
        <v>0</v>
      </c>
      <c r="B1717" s="475"/>
      <c r="C1717" s="475"/>
      <c r="D1717" s="492"/>
      <c r="E1717" s="492"/>
      <c r="F1717" s="606"/>
      <c r="G1717" s="1072"/>
      <c r="H1717" s="617"/>
      <c r="I1717" s="492"/>
      <c r="J1717" s="492"/>
      <c r="K1717" s="657"/>
      <c r="L1717" s="618"/>
      <c r="M1717" s="622"/>
      <c r="N1717" s="613"/>
      <c r="O1717" s="1073"/>
      <c r="P1717" s="610"/>
      <c r="Q1717" s="610"/>
      <c r="R1717" s="612">
        <f t="shared" si="378"/>
        <v>0</v>
      </c>
      <c r="S1717" s="613"/>
      <c r="T1717" s="612">
        <f t="shared" si="379"/>
        <v>0</v>
      </c>
      <c r="U1717" s="612">
        <f t="shared" si="380"/>
        <v>0</v>
      </c>
      <c r="V1717" s="613"/>
      <c r="W1717" s="982">
        <f t="shared" si="371"/>
        <v>0</v>
      </c>
      <c r="X1717" s="982">
        <f t="shared" si="372"/>
        <v>0</v>
      </c>
      <c r="Y1717" s="612">
        <f t="shared" si="391"/>
        <v>0</v>
      </c>
      <c r="Z1717" s="620"/>
      <c r="AA1717" s="50"/>
      <c r="AB1717" s="978"/>
      <c r="AC1717" s="1049"/>
      <c r="AD1717" s="71"/>
      <c r="AE1717" s="71"/>
      <c r="AF1717" s="71"/>
      <c r="AG1717" s="59"/>
    </row>
    <row r="1718" ht="13.5" customHeight="1">
      <c r="A1718" s="604" t="b">
        <v>0</v>
      </c>
      <c r="B1718" s="475"/>
      <c r="C1718" s="475"/>
      <c r="D1718" s="492"/>
      <c r="E1718" s="492"/>
      <c r="F1718" s="606"/>
      <c r="G1718" s="1072"/>
      <c r="H1718" s="617"/>
      <c r="I1718" s="492"/>
      <c r="J1718" s="492"/>
      <c r="K1718" s="657"/>
      <c r="L1718" s="618"/>
      <c r="M1718" s="622"/>
      <c r="N1718" s="613"/>
      <c r="O1718" s="1073"/>
      <c r="P1718" s="610"/>
      <c r="Q1718" s="610"/>
      <c r="R1718" s="612">
        <f t="shared" si="378"/>
        <v>0</v>
      </c>
      <c r="S1718" s="613"/>
      <c r="T1718" s="612">
        <f t="shared" si="379"/>
        <v>0</v>
      </c>
      <c r="U1718" s="612">
        <f t="shared" si="380"/>
        <v>0</v>
      </c>
      <c r="V1718" s="613"/>
      <c r="W1718" s="982">
        <f t="shared" si="371"/>
        <v>0</v>
      </c>
      <c r="X1718" s="982">
        <f t="shared" si="372"/>
        <v>0</v>
      </c>
      <c r="Y1718" s="612">
        <f t="shared" si="391"/>
        <v>0</v>
      </c>
      <c r="Z1718" s="620"/>
      <c r="AA1718" s="50"/>
      <c r="AB1718" s="978"/>
      <c r="AC1718" s="1049"/>
      <c r="AD1718" s="71"/>
      <c r="AE1718" s="71"/>
      <c r="AF1718" s="71"/>
      <c r="AG1718" s="59"/>
    </row>
    <row r="1719" ht="13.5" customHeight="1">
      <c r="A1719" s="604" t="b">
        <v>0</v>
      </c>
      <c r="B1719" s="475"/>
      <c r="C1719" s="475"/>
      <c r="D1719" s="492"/>
      <c r="E1719" s="492"/>
      <c r="F1719" s="606"/>
      <c r="G1719" s="1072"/>
      <c r="H1719" s="617"/>
      <c r="I1719" s="492"/>
      <c r="J1719" s="492"/>
      <c r="K1719" s="657"/>
      <c r="L1719" s="618"/>
      <c r="M1719" s="622"/>
      <c r="N1719" s="613"/>
      <c r="O1719" s="1073"/>
      <c r="P1719" s="610"/>
      <c r="Q1719" s="610"/>
      <c r="R1719" s="612">
        <f t="shared" si="378"/>
        <v>0</v>
      </c>
      <c r="S1719" s="613"/>
      <c r="T1719" s="612">
        <f t="shared" si="379"/>
        <v>0</v>
      </c>
      <c r="U1719" s="612">
        <f t="shared" si="380"/>
        <v>0</v>
      </c>
      <c r="V1719" s="613"/>
      <c r="W1719" s="982">
        <f t="shared" si="371"/>
        <v>0</v>
      </c>
      <c r="X1719" s="982">
        <f t="shared" si="372"/>
        <v>0</v>
      </c>
      <c r="Y1719" s="612">
        <f t="shared" si="391"/>
        <v>0</v>
      </c>
      <c r="Z1719" s="620"/>
      <c r="AA1719" s="50"/>
      <c r="AB1719" s="978"/>
      <c r="AC1719" s="1049"/>
      <c r="AD1719" s="71"/>
      <c r="AE1719" s="71"/>
      <c r="AF1719" s="71"/>
      <c r="AG1719" s="59"/>
    </row>
    <row r="1720" ht="13.5" customHeight="1">
      <c r="A1720" s="604" t="b">
        <v>0</v>
      </c>
      <c r="B1720" s="475"/>
      <c r="C1720" s="475"/>
      <c r="D1720" s="492"/>
      <c r="E1720" s="492"/>
      <c r="F1720" s="606"/>
      <c r="G1720" s="1072"/>
      <c r="H1720" s="617"/>
      <c r="I1720" s="492"/>
      <c r="J1720" s="492"/>
      <c r="K1720" s="657"/>
      <c r="L1720" s="618"/>
      <c r="M1720" s="622"/>
      <c r="N1720" s="613"/>
      <c r="O1720" s="1073"/>
      <c r="P1720" s="610"/>
      <c r="Q1720" s="610"/>
      <c r="R1720" s="612">
        <f t="shared" si="378"/>
        <v>0</v>
      </c>
      <c r="S1720" s="613"/>
      <c r="T1720" s="612">
        <f t="shared" si="379"/>
        <v>0</v>
      </c>
      <c r="U1720" s="612">
        <f t="shared" si="380"/>
        <v>0</v>
      </c>
      <c r="V1720" s="613"/>
      <c r="W1720" s="982">
        <f t="shared" si="371"/>
        <v>0</v>
      </c>
      <c r="X1720" s="982">
        <f t="shared" si="372"/>
        <v>0</v>
      </c>
      <c r="Y1720" s="612">
        <f t="shared" si="391"/>
        <v>0</v>
      </c>
      <c r="Z1720" s="620"/>
      <c r="AA1720" s="50"/>
      <c r="AB1720" s="978"/>
      <c r="AC1720" s="1049"/>
      <c r="AD1720" s="71"/>
      <c r="AE1720" s="71"/>
      <c r="AF1720" s="71"/>
      <c r="AG1720" s="59"/>
    </row>
    <row r="1721" ht="13.5" customHeight="1">
      <c r="A1721" s="604" t="b">
        <v>0</v>
      </c>
      <c r="B1721" s="475"/>
      <c r="C1721" s="475"/>
      <c r="D1721" s="492"/>
      <c r="E1721" s="492"/>
      <c r="F1721" s="606"/>
      <c r="G1721" s="1072"/>
      <c r="H1721" s="617"/>
      <c r="I1721" s="492"/>
      <c r="J1721" s="492"/>
      <c r="K1721" s="657"/>
      <c r="L1721" s="618"/>
      <c r="M1721" s="622"/>
      <c r="N1721" s="613"/>
      <c r="O1721" s="1073"/>
      <c r="P1721" s="610"/>
      <c r="Q1721" s="610"/>
      <c r="R1721" s="612">
        <f t="shared" si="378"/>
        <v>0</v>
      </c>
      <c r="S1721" s="613"/>
      <c r="T1721" s="612">
        <f t="shared" si="379"/>
        <v>0</v>
      </c>
      <c r="U1721" s="612">
        <f t="shared" si="380"/>
        <v>0</v>
      </c>
      <c r="V1721" s="613"/>
      <c r="W1721" s="982">
        <f t="shared" si="371"/>
        <v>0</v>
      </c>
      <c r="X1721" s="982">
        <f t="shared" si="372"/>
        <v>0</v>
      </c>
      <c r="Y1721" s="612">
        <f t="shared" si="391"/>
        <v>0</v>
      </c>
      <c r="Z1721" s="620"/>
      <c r="AA1721" s="50"/>
      <c r="AB1721" s="978"/>
      <c r="AC1721" s="1049"/>
      <c r="AD1721" s="71"/>
      <c r="AE1721" s="71"/>
      <c r="AF1721" s="71"/>
      <c r="AG1721" s="59"/>
    </row>
    <row r="1722" ht="13.5" customHeight="1">
      <c r="A1722" s="604" t="b">
        <v>0</v>
      </c>
      <c r="B1722" s="475"/>
      <c r="C1722" s="475"/>
      <c r="D1722" s="492"/>
      <c r="E1722" s="492"/>
      <c r="F1722" s="606"/>
      <c r="G1722" s="1072"/>
      <c r="H1722" s="617"/>
      <c r="I1722" s="492"/>
      <c r="J1722" s="492"/>
      <c r="K1722" s="657"/>
      <c r="L1722" s="618"/>
      <c r="M1722" s="622"/>
      <c r="N1722" s="613"/>
      <c r="O1722" s="1073"/>
      <c r="P1722" s="610"/>
      <c r="Q1722" s="610"/>
      <c r="R1722" s="612">
        <f t="shared" si="378"/>
        <v>0</v>
      </c>
      <c r="S1722" s="613"/>
      <c r="T1722" s="612">
        <f t="shared" si="379"/>
        <v>0</v>
      </c>
      <c r="U1722" s="612">
        <f t="shared" si="380"/>
        <v>0</v>
      </c>
      <c r="V1722" s="613"/>
      <c r="W1722" s="982">
        <f t="shared" si="371"/>
        <v>0</v>
      </c>
      <c r="X1722" s="982">
        <f t="shared" si="372"/>
        <v>0</v>
      </c>
      <c r="Y1722" s="612">
        <f t="shared" si="391"/>
        <v>0</v>
      </c>
      <c r="Z1722" s="620"/>
      <c r="AA1722" s="50"/>
      <c r="AB1722" s="978"/>
      <c r="AC1722" s="1049"/>
      <c r="AD1722" s="71"/>
      <c r="AE1722" s="71"/>
      <c r="AF1722" s="71"/>
      <c r="AG1722" s="59"/>
    </row>
    <row r="1723" ht="13.5" customHeight="1">
      <c r="A1723" s="604" t="b">
        <v>0</v>
      </c>
      <c r="B1723" s="475"/>
      <c r="C1723" s="475"/>
      <c r="D1723" s="492"/>
      <c r="E1723" s="492"/>
      <c r="F1723" s="606"/>
      <c r="G1723" s="1072"/>
      <c r="H1723" s="617"/>
      <c r="I1723" s="492"/>
      <c r="J1723" s="492"/>
      <c r="K1723" s="657"/>
      <c r="L1723" s="618"/>
      <c r="M1723" s="622"/>
      <c r="N1723" s="613"/>
      <c r="O1723" s="1073"/>
      <c r="P1723" s="610"/>
      <c r="Q1723" s="610"/>
      <c r="R1723" s="612">
        <f t="shared" si="378"/>
        <v>0</v>
      </c>
      <c r="S1723" s="613"/>
      <c r="T1723" s="612">
        <f t="shared" si="379"/>
        <v>0</v>
      </c>
      <c r="U1723" s="612">
        <f t="shared" si="380"/>
        <v>0</v>
      </c>
      <c r="V1723" s="613"/>
      <c r="W1723" s="982">
        <f t="shared" si="371"/>
        <v>0</v>
      </c>
      <c r="X1723" s="982">
        <f t="shared" si="372"/>
        <v>0</v>
      </c>
      <c r="Y1723" s="612">
        <f t="shared" si="391"/>
        <v>0</v>
      </c>
      <c r="Z1723" s="620"/>
      <c r="AA1723" s="50"/>
      <c r="AB1723" s="978"/>
      <c r="AC1723" s="1049"/>
      <c r="AD1723" s="71"/>
      <c r="AE1723" s="71"/>
      <c r="AF1723" s="71"/>
      <c r="AG1723" s="59"/>
    </row>
    <row r="1724" ht="13.5" customHeight="1">
      <c r="A1724" s="604" t="b">
        <v>0</v>
      </c>
      <c r="B1724" s="475"/>
      <c r="C1724" s="475"/>
      <c r="D1724" s="492"/>
      <c r="E1724" s="492"/>
      <c r="F1724" s="606"/>
      <c r="G1724" s="1072"/>
      <c r="H1724" s="617"/>
      <c r="I1724" s="492"/>
      <c r="J1724" s="492"/>
      <c r="K1724" s="657"/>
      <c r="L1724" s="618"/>
      <c r="M1724" s="622"/>
      <c r="N1724" s="613"/>
      <c r="O1724" s="1073"/>
      <c r="P1724" s="610"/>
      <c r="Q1724" s="610"/>
      <c r="R1724" s="612">
        <f t="shared" si="378"/>
        <v>0</v>
      </c>
      <c r="S1724" s="613"/>
      <c r="T1724" s="612">
        <f t="shared" si="379"/>
        <v>0</v>
      </c>
      <c r="U1724" s="612">
        <f t="shared" si="380"/>
        <v>0</v>
      </c>
      <c r="V1724" s="613"/>
      <c r="W1724" s="982">
        <f t="shared" si="371"/>
        <v>0</v>
      </c>
      <c r="X1724" s="982">
        <f t="shared" si="372"/>
        <v>0</v>
      </c>
      <c r="Y1724" s="612">
        <f t="shared" si="391"/>
        <v>0</v>
      </c>
      <c r="Z1724" s="620"/>
      <c r="AA1724" s="50"/>
      <c r="AB1724" s="978"/>
      <c r="AC1724" s="1049"/>
      <c r="AD1724" s="71"/>
      <c r="AE1724" s="71"/>
      <c r="AF1724" s="71"/>
      <c r="AG1724" s="59"/>
    </row>
    <row r="1725" ht="13.5" customHeight="1">
      <c r="A1725" s="604" t="b">
        <v>0</v>
      </c>
      <c r="B1725" s="475"/>
      <c r="C1725" s="475"/>
      <c r="D1725" s="492"/>
      <c r="E1725" s="492"/>
      <c r="F1725" s="606"/>
      <c r="G1725" s="1072"/>
      <c r="H1725" s="617"/>
      <c r="I1725" s="492"/>
      <c r="J1725" s="492"/>
      <c r="K1725" s="657"/>
      <c r="L1725" s="618"/>
      <c r="M1725" s="622"/>
      <c r="N1725" s="613"/>
      <c r="O1725" s="1073"/>
      <c r="P1725" s="610"/>
      <c r="Q1725" s="610"/>
      <c r="R1725" s="612">
        <f t="shared" si="378"/>
        <v>0</v>
      </c>
      <c r="S1725" s="613"/>
      <c r="T1725" s="612">
        <f t="shared" si="379"/>
        <v>0</v>
      </c>
      <c r="U1725" s="612">
        <f t="shared" si="380"/>
        <v>0</v>
      </c>
      <c r="V1725" s="613"/>
      <c r="W1725" s="982">
        <f t="shared" si="371"/>
        <v>0</v>
      </c>
      <c r="X1725" s="982">
        <f t="shared" si="372"/>
        <v>0</v>
      </c>
      <c r="Y1725" s="612">
        <f t="shared" si="391"/>
        <v>0</v>
      </c>
      <c r="Z1725" s="620"/>
      <c r="AA1725" s="50"/>
      <c r="AB1725" s="978"/>
      <c r="AC1725" s="1049"/>
      <c r="AD1725" s="71"/>
      <c r="AE1725" s="71"/>
      <c r="AF1725" s="71"/>
      <c r="AG1725" s="59"/>
    </row>
    <row r="1726" ht="13.5" customHeight="1">
      <c r="A1726" s="604" t="b">
        <v>0</v>
      </c>
      <c r="B1726" s="475"/>
      <c r="C1726" s="475"/>
      <c r="D1726" s="492"/>
      <c r="E1726" s="492"/>
      <c r="F1726" s="606"/>
      <c r="G1726" s="1072"/>
      <c r="H1726" s="617"/>
      <c r="I1726" s="492"/>
      <c r="J1726" s="492"/>
      <c r="K1726" s="657"/>
      <c r="L1726" s="618"/>
      <c r="M1726" s="622"/>
      <c r="N1726" s="613"/>
      <c r="O1726" s="1073"/>
      <c r="P1726" s="610"/>
      <c r="Q1726" s="610"/>
      <c r="R1726" s="612">
        <f t="shared" si="378"/>
        <v>0</v>
      </c>
      <c r="S1726" s="613"/>
      <c r="T1726" s="612">
        <f t="shared" si="379"/>
        <v>0</v>
      </c>
      <c r="U1726" s="612">
        <f t="shared" si="380"/>
        <v>0</v>
      </c>
      <c r="V1726" s="613"/>
      <c r="W1726" s="982">
        <f t="shared" si="371"/>
        <v>0</v>
      </c>
      <c r="X1726" s="982">
        <f t="shared" si="372"/>
        <v>0</v>
      </c>
      <c r="Y1726" s="612">
        <f t="shared" si="391"/>
        <v>0</v>
      </c>
      <c r="Z1726" s="620"/>
      <c r="AA1726" s="50"/>
      <c r="AB1726" s="978"/>
      <c r="AC1726" s="1049"/>
      <c r="AD1726" s="71"/>
      <c r="AE1726" s="71"/>
      <c r="AF1726" s="71"/>
      <c r="AG1726" s="59"/>
    </row>
    <row r="1727" ht="13.5" customHeight="1">
      <c r="A1727" s="604" t="b">
        <v>0</v>
      </c>
      <c r="B1727" s="475"/>
      <c r="C1727" s="475"/>
      <c r="D1727" s="492"/>
      <c r="E1727" s="492"/>
      <c r="F1727" s="606"/>
      <c r="G1727" s="1072"/>
      <c r="H1727" s="617"/>
      <c r="I1727" s="492"/>
      <c r="J1727" s="492"/>
      <c r="K1727" s="657"/>
      <c r="L1727" s="618"/>
      <c r="M1727" s="622"/>
      <c r="N1727" s="613"/>
      <c r="O1727" s="1073"/>
      <c r="P1727" s="610"/>
      <c r="Q1727" s="610"/>
      <c r="R1727" s="612">
        <f t="shared" si="378"/>
        <v>0</v>
      </c>
      <c r="S1727" s="613"/>
      <c r="T1727" s="612">
        <f t="shared" si="379"/>
        <v>0</v>
      </c>
      <c r="U1727" s="612">
        <f t="shared" si="380"/>
        <v>0</v>
      </c>
      <c r="V1727" s="613"/>
      <c r="W1727" s="982">
        <f t="shared" si="371"/>
        <v>0</v>
      </c>
      <c r="X1727" s="982">
        <f t="shared" si="372"/>
        <v>0</v>
      </c>
      <c r="Y1727" s="612">
        <f t="shared" si="391"/>
        <v>0</v>
      </c>
      <c r="Z1727" s="620"/>
      <c r="AA1727" s="50"/>
      <c r="AB1727" s="978"/>
      <c r="AC1727" s="1049"/>
      <c r="AD1727" s="71"/>
      <c r="AE1727" s="71"/>
      <c r="AF1727" s="71"/>
      <c r="AG1727" s="59"/>
    </row>
    <row r="1728" ht="13.5" customHeight="1">
      <c r="A1728" s="604" t="b">
        <v>0</v>
      </c>
      <c r="B1728" s="475"/>
      <c r="C1728" s="475"/>
      <c r="D1728" s="492"/>
      <c r="E1728" s="492"/>
      <c r="F1728" s="606"/>
      <c r="G1728" s="1072"/>
      <c r="H1728" s="617"/>
      <c r="I1728" s="492"/>
      <c r="J1728" s="492"/>
      <c r="K1728" s="657"/>
      <c r="L1728" s="618"/>
      <c r="M1728" s="622"/>
      <c r="N1728" s="613"/>
      <c r="O1728" s="1073"/>
      <c r="P1728" s="610"/>
      <c r="Q1728" s="610"/>
      <c r="R1728" s="612">
        <f t="shared" si="378"/>
        <v>0</v>
      </c>
      <c r="S1728" s="613"/>
      <c r="T1728" s="612">
        <f t="shared" si="379"/>
        <v>0</v>
      </c>
      <c r="U1728" s="612">
        <f t="shared" si="380"/>
        <v>0</v>
      </c>
      <c r="V1728" s="613"/>
      <c r="W1728" s="982">
        <f t="shared" si="371"/>
        <v>0</v>
      </c>
      <c r="X1728" s="982">
        <f t="shared" si="372"/>
        <v>0</v>
      </c>
      <c r="Y1728" s="612">
        <f t="shared" si="391"/>
        <v>0</v>
      </c>
      <c r="Z1728" s="620"/>
      <c r="AA1728" s="50"/>
      <c r="AB1728" s="978"/>
      <c r="AC1728" s="1049"/>
      <c r="AD1728" s="71"/>
      <c r="AE1728" s="71"/>
      <c r="AF1728" s="71"/>
      <c r="AG1728" s="59"/>
    </row>
    <row r="1729" ht="13.5" customHeight="1">
      <c r="A1729" s="604" t="b">
        <v>0</v>
      </c>
      <c r="B1729" s="475"/>
      <c r="C1729" s="475"/>
      <c r="D1729" s="492"/>
      <c r="E1729" s="492"/>
      <c r="F1729" s="606"/>
      <c r="G1729" s="1072"/>
      <c r="H1729" s="617"/>
      <c r="I1729" s="492"/>
      <c r="J1729" s="492"/>
      <c r="K1729" s="657"/>
      <c r="L1729" s="618"/>
      <c r="M1729" s="622"/>
      <c r="N1729" s="613"/>
      <c r="O1729" s="1073"/>
      <c r="P1729" s="610"/>
      <c r="Q1729" s="610"/>
      <c r="R1729" s="612">
        <f t="shared" si="378"/>
        <v>0</v>
      </c>
      <c r="S1729" s="613"/>
      <c r="T1729" s="612">
        <f t="shared" si="379"/>
        <v>0</v>
      </c>
      <c r="U1729" s="612">
        <f t="shared" si="380"/>
        <v>0</v>
      </c>
      <c r="V1729" s="613"/>
      <c r="W1729" s="982">
        <f t="shared" si="371"/>
        <v>0</v>
      </c>
      <c r="X1729" s="982">
        <f t="shared" si="372"/>
        <v>0</v>
      </c>
      <c r="Y1729" s="612">
        <f t="shared" si="391"/>
        <v>0</v>
      </c>
      <c r="Z1729" s="620"/>
      <c r="AA1729" s="50"/>
      <c r="AB1729" s="978"/>
      <c r="AC1729" s="1049"/>
      <c r="AD1729" s="71"/>
      <c r="AE1729" s="71"/>
      <c r="AF1729" s="71"/>
      <c r="AG1729" s="59"/>
    </row>
    <row r="1730" ht="13.5" customHeight="1">
      <c r="A1730" s="604" t="b">
        <v>0</v>
      </c>
      <c r="B1730" s="475"/>
      <c r="C1730" s="475"/>
      <c r="D1730" s="492"/>
      <c r="E1730" s="492"/>
      <c r="F1730" s="606"/>
      <c r="G1730" s="1072"/>
      <c r="H1730" s="617"/>
      <c r="I1730" s="492"/>
      <c r="J1730" s="492"/>
      <c r="K1730" s="657"/>
      <c r="L1730" s="618"/>
      <c r="M1730" s="622"/>
      <c r="N1730" s="613"/>
      <c r="O1730" s="1073"/>
      <c r="P1730" s="610"/>
      <c r="Q1730" s="610"/>
      <c r="R1730" s="612">
        <f t="shared" si="378"/>
        <v>0</v>
      </c>
      <c r="S1730" s="613"/>
      <c r="T1730" s="612">
        <f t="shared" si="379"/>
        <v>0</v>
      </c>
      <c r="U1730" s="612">
        <f t="shared" si="380"/>
        <v>0</v>
      </c>
      <c r="V1730" s="613"/>
      <c r="W1730" s="982">
        <f t="shared" si="371"/>
        <v>0</v>
      </c>
      <c r="X1730" s="982">
        <f t="shared" si="372"/>
        <v>0</v>
      </c>
      <c r="Y1730" s="612">
        <f t="shared" si="391"/>
        <v>0</v>
      </c>
      <c r="Z1730" s="620"/>
      <c r="AA1730" s="50"/>
      <c r="AB1730" s="978"/>
      <c r="AC1730" s="1049"/>
      <c r="AD1730" s="71"/>
      <c r="AE1730" s="71"/>
      <c r="AF1730" s="71"/>
      <c r="AG1730" s="59"/>
    </row>
    <row r="1731" ht="13.5" customHeight="1">
      <c r="A1731" s="604" t="b">
        <v>0</v>
      </c>
      <c r="B1731" s="475"/>
      <c r="C1731" s="475"/>
      <c r="D1731" s="492"/>
      <c r="E1731" s="492"/>
      <c r="F1731" s="606"/>
      <c r="G1731" s="1072"/>
      <c r="H1731" s="617"/>
      <c r="I1731" s="492"/>
      <c r="J1731" s="492"/>
      <c r="K1731" s="657"/>
      <c r="L1731" s="618"/>
      <c r="M1731" s="622"/>
      <c r="N1731" s="613"/>
      <c r="O1731" s="1073"/>
      <c r="P1731" s="610"/>
      <c r="Q1731" s="610"/>
      <c r="R1731" s="612">
        <f t="shared" si="378"/>
        <v>0</v>
      </c>
      <c r="S1731" s="613"/>
      <c r="T1731" s="612">
        <f t="shared" si="379"/>
        <v>0</v>
      </c>
      <c r="U1731" s="612">
        <f t="shared" si="380"/>
        <v>0</v>
      </c>
      <c r="V1731" s="613"/>
      <c r="W1731" s="982">
        <f t="shared" si="371"/>
        <v>0</v>
      </c>
      <c r="X1731" s="982">
        <f t="shared" si="372"/>
        <v>0</v>
      </c>
      <c r="Y1731" s="612">
        <f t="shared" si="391"/>
        <v>0</v>
      </c>
      <c r="Z1731" s="620"/>
      <c r="AA1731" s="50"/>
      <c r="AB1731" s="978"/>
      <c r="AC1731" s="1049"/>
      <c r="AD1731" s="71"/>
      <c r="AE1731" s="71"/>
      <c r="AF1731" s="71"/>
      <c r="AG1731" s="59"/>
    </row>
    <row r="1732" ht="13.5" customHeight="1">
      <c r="A1732" s="604" t="b">
        <v>0</v>
      </c>
      <c r="B1732" s="475"/>
      <c r="C1732" s="475"/>
      <c r="D1732" s="492"/>
      <c r="E1732" s="492"/>
      <c r="F1732" s="606"/>
      <c r="G1732" s="1072"/>
      <c r="H1732" s="617"/>
      <c r="I1732" s="492"/>
      <c r="J1732" s="492"/>
      <c r="K1732" s="657"/>
      <c r="L1732" s="618"/>
      <c r="M1732" s="622"/>
      <c r="N1732" s="613"/>
      <c r="O1732" s="1073"/>
      <c r="P1732" s="610"/>
      <c r="Q1732" s="610"/>
      <c r="R1732" s="612">
        <f t="shared" si="378"/>
        <v>0</v>
      </c>
      <c r="S1732" s="613"/>
      <c r="T1732" s="612">
        <f t="shared" si="379"/>
        <v>0</v>
      </c>
      <c r="U1732" s="612">
        <f t="shared" si="380"/>
        <v>0</v>
      </c>
      <c r="V1732" s="613"/>
      <c r="W1732" s="982">
        <f t="shared" si="371"/>
        <v>0</v>
      </c>
      <c r="X1732" s="982">
        <f t="shared" si="372"/>
        <v>0</v>
      </c>
      <c r="Y1732" s="612">
        <f t="shared" si="391"/>
        <v>0</v>
      </c>
      <c r="Z1732" s="620"/>
      <c r="AA1732" s="50"/>
      <c r="AB1732" s="978"/>
      <c r="AC1732" s="1049"/>
      <c r="AD1732" s="71"/>
      <c r="AE1732" s="71"/>
      <c r="AF1732" s="71"/>
      <c r="AG1732" s="59"/>
    </row>
    <row r="1733" ht="13.5" customHeight="1">
      <c r="A1733" s="604" t="b">
        <v>0</v>
      </c>
      <c r="B1733" s="475"/>
      <c r="C1733" s="475"/>
      <c r="D1733" s="492"/>
      <c r="E1733" s="492"/>
      <c r="F1733" s="606"/>
      <c r="G1733" s="1072"/>
      <c r="H1733" s="617"/>
      <c r="I1733" s="492"/>
      <c r="J1733" s="492"/>
      <c r="K1733" s="657"/>
      <c r="L1733" s="618"/>
      <c r="M1733" s="622"/>
      <c r="N1733" s="613"/>
      <c r="O1733" s="1073"/>
      <c r="P1733" s="610"/>
      <c r="Q1733" s="610"/>
      <c r="R1733" s="612">
        <f t="shared" si="378"/>
        <v>0</v>
      </c>
      <c r="S1733" s="613"/>
      <c r="T1733" s="612">
        <f t="shared" si="379"/>
        <v>0</v>
      </c>
      <c r="U1733" s="612">
        <f t="shared" si="380"/>
        <v>0</v>
      </c>
      <c r="V1733" s="613"/>
      <c r="W1733" s="982">
        <f t="shared" si="371"/>
        <v>0</v>
      </c>
      <c r="X1733" s="982">
        <f t="shared" si="372"/>
        <v>0</v>
      </c>
      <c r="Y1733" s="612">
        <f t="shared" si="391"/>
        <v>0</v>
      </c>
      <c r="Z1733" s="620"/>
      <c r="AA1733" s="50"/>
      <c r="AB1733" s="978"/>
      <c r="AC1733" s="1049"/>
      <c r="AD1733" s="71"/>
      <c r="AE1733" s="71"/>
      <c r="AF1733" s="71"/>
      <c r="AG1733" s="59"/>
    </row>
    <row r="1734" ht="13.5" customHeight="1">
      <c r="A1734" s="604" t="b">
        <v>0</v>
      </c>
      <c r="B1734" s="475"/>
      <c r="C1734" s="475"/>
      <c r="D1734" s="492"/>
      <c r="E1734" s="492"/>
      <c r="F1734" s="606"/>
      <c r="G1734" s="1072"/>
      <c r="H1734" s="617"/>
      <c r="I1734" s="492"/>
      <c r="J1734" s="492"/>
      <c r="K1734" s="657"/>
      <c r="L1734" s="618"/>
      <c r="M1734" s="622"/>
      <c r="N1734" s="613"/>
      <c r="O1734" s="1073"/>
      <c r="P1734" s="610"/>
      <c r="Q1734" s="610"/>
      <c r="R1734" s="612">
        <f t="shared" si="378"/>
        <v>0</v>
      </c>
      <c r="S1734" s="613"/>
      <c r="T1734" s="612">
        <f t="shared" si="379"/>
        <v>0</v>
      </c>
      <c r="U1734" s="612">
        <f t="shared" si="380"/>
        <v>0</v>
      </c>
      <c r="V1734" s="613"/>
      <c r="W1734" s="982">
        <f t="shared" si="371"/>
        <v>0</v>
      </c>
      <c r="X1734" s="982">
        <f t="shared" si="372"/>
        <v>0</v>
      </c>
      <c r="Y1734" s="612">
        <f t="shared" si="391"/>
        <v>0</v>
      </c>
      <c r="Z1734" s="620"/>
      <c r="AA1734" s="50"/>
      <c r="AB1734" s="978"/>
      <c r="AC1734" s="1049"/>
      <c r="AD1734" s="71"/>
      <c r="AE1734" s="71"/>
      <c r="AF1734" s="71"/>
      <c r="AG1734" s="59"/>
    </row>
    <row r="1735" ht="13.5" customHeight="1">
      <c r="A1735" s="604" t="b">
        <v>0</v>
      </c>
      <c r="B1735" s="475"/>
      <c r="C1735" s="475"/>
      <c r="D1735" s="492"/>
      <c r="E1735" s="492"/>
      <c r="F1735" s="606"/>
      <c r="G1735" s="1072"/>
      <c r="H1735" s="617"/>
      <c r="I1735" s="492"/>
      <c r="J1735" s="492"/>
      <c r="K1735" s="657"/>
      <c r="L1735" s="618"/>
      <c r="M1735" s="622"/>
      <c r="N1735" s="613"/>
      <c r="O1735" s="1073"/>
      <c r="P1735" s="610"/>
      <c r="Q1735" s="610"/>
      <c r="R1735" s="612">
        <f t="shared" si="378"/>
        <v>0</v>
      </c>
      <c r="S1735" s="613"/>
      <c r="T1735" s="612">
        <f t="shared" si="379"/>
        <v>0</v>
      </c>
      <c r="U1735" s="612">
        <f t="shared" si="380"/>
        <v>0</v>
      </c>
      <c r="V1735" s="613"/>
      <c r="W1735" s="982">
        <f t="shared" si="371"/>
        <v>0</v>
      </c>
      <c r="X1735" s="982">
        <f t="shared" si="372"/>
        <v>0</v>
      </c>
      <c r="Y1735" s="612">
        <f t="shared" si="391"/>
        <v>0</v>
      </c>
      <c r="Z1735" s="620"/>
      <c r="AA1735" s="50"/>
      <c r="AB1735" s="978"/>
      <c r="AC1735" s="1049"/>
      <c r="AD1735" s="71"/>
      <c r="AE1735" s="71"/>
      <c r="AF1735" s="71"/>
      <c r="AG1735" s="59"/>
    </row>
    <row r="1736" ht="13.5" customHeight="1">
      <c r="A1736" s="604" t="b">
        <v>0</v>
      </c>
      <c r="B1736" s="475"/>
      <c r="C1736" s="475"/>
      <c r="D1736" s="492"/>
      <c r="E1736" s="492"/>
      <c r="F1736" s="606"/>
      <c r="G1736" s="1072"/>
      <c r="H1736" s="617"/>
      <c r="I1736" s="492"/>
      <c r="J1736" s="492"/>
      <c r="K1736" s="657"/>
      <c r="L1736" s="618"/>
      <c r="M1736" s="622"/>
      <c r="N1736" s="613"/>
      <c r="O1736" s="1073"/>
      <c r="P1736" s="610"/>
      <c r="Q1736" s="610"/>
      <c r="R1736" s="612">
        <f t="shared" si="378"/>
        <v>0</v>
      </c>
      <c r="S1736" s="613"/>
      <c r="T1736" s="612">
        <f t="shared" si="379"/>
        <v>0</v>
      </c>
      <c r="U1736" s="612">
        <f t="shared" si="380"/>
        <v>0</v>
      </c>
      <c r="V1736" s="613"/>
      <c r="W1736" s="982">
        <f t="shared" si="371"/>
        <v>0</v>
      </c>
      <c r="X1736" s="982">
        <f t="shared" si="372"/>
        <v>0</v>
      </c>
      <c r="Y1736" s="612">
        <f t="shared" si="391"/>
        <v>0</v>
      </c>
      <c r="Z1736" s="620"/>
      <c r="AA1736" s="50"/>
      <c r="AB1736" s="978"/>
      <c r="AC1736" s="1049"/>
      <c r="AD1736" s="71"/>
      <c r="AE1736" s="71"/>
      <c r="AF1736" s="71"/>
      <c r="AG1736" s="59"/>
    </row>
    <row r="1737" ht="13.5" customHeight="1">
      <c r="A1737" s="604" t="b">
        <v>0</v>
      </c>
      <c r="B1737" s="475"/>
      <c r="C1737" s="492"/>
      <c r="D1737" s="492"/>
      <c r="E1737" s="492"/>
      <c r="F1737" s="632"/>
      <c r="G1737" s="1072"/>
      <c r="H1737" s="682"/>
      <c r="I1737" s="492"/>
      <c r="J1737" s="492"/>
      <c r="K1737" s="618"/>
      <c r="L1737" s="618"/>
      <c r="M1737" s="622"/>
      <c r="N1737" s="610"/>
      <c r="O1737" s="860"/>
      <c r="P1737" s="610"/>
      <c r="Q1737" s="610"/>
      <c r="R1737" s="612"/>
      <c r="S1737" s="610"/>
      <c r="T1737" s="612"/>
      <c r="U1737" s="612"/>
      <c r="V1737" s="613"/>
      <c r="W1737" s="982">
        <f t="shared" si="371"/>
        <v>0</v>
      </c>
      <c r="X1737" s="982">
        <f t="shared" si="372"/>
        <v>0</v>
      </c>
      <c r="Y1737" s="612"/>
      <c r="Z1737" s="620"/>
      <c r="AA1737" s="50"/>
      <c r="AB1737" s="978"/>
      <c r="AC1737" s="1049"/>
      <c r="AD1737" s="71"/>
      <c r="AE1737" s="71"/>
      <c r="AF1737" s="71"/>
      <c r="AG1737" s="59"/>
    </row>
    <row r="1738" ht="13.5" customHeight="1">
      <c r="A1738" s="604" t="b">
        <v>0</v>
      </c>
      <c r="B1738" s="475"/>
      <c r="C1738" s="492"/>
      <c r="D1738" s="492"/>
      <c r="E1738" s="492"/>
      <c r="F1738" s="632"/>
      <c r="G1738" s="1072"/>
      <c r="H1738" s="682"/>
      <c r="I1738" s="492"/>
      <c r="J1738" s="492"/>
      <c r="K1738" s="618"/>
      <c r="L1738" s="618"/>
      <c r="M1738" s="622"/>
      <c r="N1738" s="610"/>
      <c r="O1738" s="860"/>
      <c r="P1738" s="610"/>
      <c r="Q1738" s="610"/>
      <c r="R1738" s="612"/>
      <c r="S1738" s="610"/>
      <c r="T1738" s="612"/>
      <c r="U1738" s="612"/>
      <c r="V1738" s="613"/>
      <c r="W1738" s="982">
        <f t="shared" si="371"/>
        <v>0</v>
      </c>
      <c r="X1738" s="982">
        <f t="shared" si="372"/>
        <v>0</v>
      </c>
      <c r="Y1738" s="612"/>
      <c r="Z1738" s="620"/>
      <c r="AA1738" s="50"/>
      <c r="AB1738" s="978"/>
      <c r="AC1738" s="1049"/>
      <c r="AD1738" s="71"/>
      <c r="AE1738" s="71"/>
      <c r="AF1738" s="71"/>
      <c r="AG1738" s="59"/>
    </row>
    <row r="1739">
      <c r="A1739" s="1309"/>
      <c r="B1739" s="1310"/>
      <c r="C1739" s="1310"/>
      <c r="D1739" s="1309"/>
      <c r="E1739" s="1309"/>
      <c r="F1739" s="1311"/>
      <c r="G1739" s="1072"/>
      <c r="H1739" s="1121"/>
      <c r="I1739" s="1309"/>
      <c r="J1739" s="1309"/>
      <c r="K1739" s="1309"/>
      <c r="L1739" s="1309"/>
      <c r="M1739" s="1311"/>
      <c r="N1739" s="1311"/>
      <c r="O1739" s="1312"/>
      <c r="P1739" s="1310"/>
      <c r="Q1739" s="1311"/>
      <c r="R1739" s="1311"/>
      <c r="S1739" s="1311"/>
      <c r="T1739" s="1313"/>
      <c r="U1739" s="1314"/>
      <c r="V1739" s="1309"/>
      <c r="W1739" s="1309"/>
      <c r="X1739" s="1309"/>
      <c r="Y1739" s="1309"/>
      <c r="Z1739" s="1309"/>
      <c r="AA1739" s="984"/>
      <c r="AB1739" s="1311"/>
      <c r="AC1739" s="1315"/>
      <c r="AD1739" s="1309"/>
      <c r="AE1739" s="1309"/>
      <c r="AF1739" s="1309"/>
      <c r="AG1739" s="1309"/>
    </row>
    <row r="1740">
      <c r="A1740" s="1309"/>
      <c r="B1740" s="1310"/>
      <c r="C1740" s="1310"/>
      <c r="D1740" s="1309"/>
      <c r="E1740" s="1309"/>
      <c r="F1740" s="1311"/>
      <c r="G1740" s="978"/>
      <c r="H1740" s="1121"/>
      <c r="I1740" s="1309"/>
      <c r="J1740" s="1309"/>
      <c r="K1740" s="1309"/>
      <c r="L1740" s="1309"/>
      <c r="M1740" s="1311"/>
      <c r="N1740" s="1311"/>
      <c r="O1740" s="1312"/>
      <c r="P1740" s="1310"/>
      <c r="Q1740" s="1311"/>
      <c r="R1740" s="1311"/>
      <c r="S1740" s="1311"/>
      <c r="T1740" s="1313"/>
      <c r="U1740" s="1314"/>
      <c r="V1740" s="1309"/>
      <c r="W1740" s="1309"/>
      <c r="X1740" s="1309"/>
      <c r="Y1740" s="1309"/>
      <c r="Z1740" s="1309"/>
      <c r="AA1740" s="984"/>
      <c r="AB1740" s="1311"/>
      <c r="AC1740" s="1315"/>
      <c r="AD1740" s="1309"/>
      <c r="AE1740" s="1309"/>
      <c r="AF1740" s="1309"/>
      <c r="AG1740" s="1309"/>
    </row>
    <row r="1741">
      <c r="A1741" s="1309"/>
      <c r="B1741" s="1310"/>
      <c r="C1741" s="1310"/>
      <c r="D1741" s="1309"/>
      <c r="E1741" s="1309"/>
      <c r="F1741" s="1311"/>
      <c r="G1741" s="978"/>
      <c r="H1741" s="1121"/>
      <c r="I1741" s="1309"/>
      <c r="J1741" s="1309"/>
      <c r="K1741" s="1309"/>
      <c r="L1741" s="1309"/>
      <c r="M1741" s="1311"/>
      <c r="N1741" s="1311"/>
      <c r="O1741" s="1312"/>
      <c r="P1741" s="1310"/>
      <c r="Q1741" s="1311"/>
      <c r="R1741" s="1311"/>
      <c r="S1741" s="1311"/>
      <c r="T1741" s="1313"/>
      <c r="U1741" s="1314"/>
      <c r="V1741" s="1309"/>
      <c r="W1741" s="1309"/>
      <c r="X1741" s="1309"/>
      <c r="Y1741" s="1309"/>
      <c r="Z1741" s="1309"/>
      <c r="AA1741" s="984"/>
      <c r="AB1741" s="1311"/>
      <c r="AC1741" s="1315"/>
      <c r="AD1741" s="1309"/>
      <c r="AE1741" s="1309"/>
      <c r="AF1741" s="1309"/>
      <c r="AG1741" s="1309"/>
    </row>
    <row r="1742">
      <c r="A1742" s="1309"/>
      <c r="B1742" s="1310"/>
      <c r="C1742" s="1310"/>
      <c r="D1742" s="1309"/>
      <c r="E1742" s="1309"/>
      <c r="F1742" s="1311"/>
      <c r="G1742" s="978"/>
      <c r="H1742" s="1121"/>
      <c r="I1742" s="1309"/>
      <c r="J1742" s="1309"/>
      <c r="K1742" s="1309"/>
      <c r="L1742" s="1309"/>
      <c r="M1742" s="1311"/>
      <c r="N1742" s="1311"/>
      <c r="O1742" s="1312"/>
      <c r="P1742" s="1310"/>
      <c r="Q1742" s="1311"/>
      <c r="R1742" s="1311"/>
      <c r="S1742" s="1311"/>
      <c r="T1742" s="1313"/>
      <c r="U1742" s="1314"/>
      <c r="V1742" s="1309"/>
      <c r="W1742" s="1309"/>
      <c r="X1742" s="1309"/>
      <c r="Y1742" s="1309"/>
      <c r="Z1742" s="1309"/>
      <c r="AA1742" s="984"/>
      <c r="AB1742" s="1311"/>
      <c r="AC1742" s="1315"/>
      <c r="AD1742" s="1309"/>
      <c r="AE1742" s="1309"/>
      <c r="AF1742" s="1309"/>
      <c r="AG1742" s="1309"/>
    </row>
    <row r="1743">
      <c r="A1743" s="1309"/>
      <c r="B1743" s="1310"/>
      <c r="C1743" s="1310"/>
      <c r="D1743" s="1309"/>
      <c r="E1743" s="1309"/>
      <c r="F1743" s="1311"/>
      <c r="G1743" s="978"/>
      <c r="H1743" s="1121"/>
      <c r="I1743" s="1309"/>
      <c r="J1743" s="1309"/>
      <c r="K1743" s="1309"/>
      <c r="L1743" s="1309"/>
      <c r="M1743" s="1311"/>
      <c r="N1743" s="1311"/>
      <c r="O1743" s="1312"/>
      <c r="P1743" s="1310"/>
      <c r="Q1743" s="1311"/>
      <c r="R1743" s="1311"/>
      <c r="S1743" s="1311"/>
      <c r="T1743" s="1313"/>
      <c r="U1743" s="1314"/>
      <c r="V1743" s="1309"/>
      <c r="W1743" s="1309"/>
      <c r="X1743" s="1309"/>
      <c r="Y1743" s="1309"/>
      <c r="Z1743" s="1309"/>
      <c r="AA1743" s="984"/>
      <c r="AB1743" s="1311"/>
      <c r="AC1743" s="1315"/>
      <c r="AD1743" s="1309"/>
      <c r="AE1743" s="1309"/>
      <c r="AF1743" s="1309"/>
      <c r="AG1743" s="1309"/>
    </row>
    <row r="1744">
      <c r="A1744" s="1309"/>
      <c r="B1744" s="1310"/>
      <c r="C1744" s="1310"/>
      <c r="D1744" s="1309"/>
      <c r="E1744" s="1309"/>
      <c r="F1744" s="1311"/>
      <c r="G1744" s="978"/>
      <c r="H1744" s="1121"/>
      <c r="I1744" s="1309"/>
      <c r="J1744" s="1309"/>
      <c r="K1744" s="1309"/>
      <c r="L1744" s="1309"/>
      <c r="M1744" s="1311"/>
      <c r="N1744" s="1311"/>
      <c r="O1744" s="1312"/>
      <c r="P1744" s="1310"/>
      <c r="Q1744" s="1311"/>
      <c r="R1744" s="1311"/>
      <c r="S1744" s="1311"/>
      <c r="T1744" s="1313"/>
      <c r="U1744" s="1314"/>
      <c r="V1744" s="1309"/>
      <c r="W1744" s="1309"/>
      <c r="X1744" s="1309"/>
      <c r="Y1744" s="1309"/>
      <c r="Z1744" s="1309"/>
      <c r="AA1744" s="984"/>
      <c r="AB1744" s="1311"/>
      <c r="AC1744" s="1315"/>
      <c r="AD1744" s="1309"/>
      <c r="AE1744" s="1309"/>
      <c r="AF1744" s="1309"/>
      <c r="AG1744" s="1309"/>
    </row>
    <row r="1745">
      <c r="A1745" s="1309"/>
      <c r="B1745" s="1310"/>
      <c r="C1745" s="1310"/>
      <c r="D1745" s="1309"/>
      <c r="E1745" s="1309"/>
      <c r="F1745" s="1311"/>
      <c r="G1745" s="978"/>
      <c r="H1745" s="1121"/>
      <c r="I1745" s="1309"/>
      <c r="J1745" s="1309"/>
      <c r="K1745" s="1309"/>
      <c r="L1745" s="1309"/>
      <c r="M1745" s="1311"/>
      <c r="N1745" s="1311"/>
      <c r="O1745" s="1312"/>
      <c r="P1745" s="1310"/>
      <c r="Q1745" s="1311"/>
      <c r="R1745" s="1311"/>
      <c r="S1745" s="1311"/>
      <c r="T1745" s="1313"/>
      <c r="U1745" s="1314"/>
      <c r="V1745" s="1309"/>
      <c r="W1745" s="1309"/>
      <c r="X1745" s="1309"/>
      <c r="Y1745" s="1309"/>
      <c r="Z1745" s="1309"/>
      <c r="AA1745" s="984"/>
      <c r="AB1745" s="1311"/>
      <c r="AC1745" s="1315"/>
      <c r="AD1745" s="1309"/>
      <c r="AE1745" s="1309"/>
      <c r="AF1745" s="1309"/>
      <c r="AG1745" s="1309"/>
    </row>
    <row r="1746">
      <c r="A1746" s="1309"/>
      <c r="B1746" s="1310"/>
      <c r="C1746" s="1310"/>
      <c r="D1746" s="1309"/>
      <c r="E1746" s="1309"/>
      <c r="F1746" s="1311"/>
      <c r="G1746" s="978"/>
      <c r="H1746" s="1121"/>
      <c r="I1746" s="1309"/>
      <c r="J1746" s="1309"/>
      <c r="K1746" s="1309"/>
      <c r="L1746" s="1309"/>
      <c r="M1746" s="1311"/>
      <c r="N1746" s="1311"/>
      <c r="O1746" s="1312"/>
      <c r="P1746" s="1310"/>
      <c r="Q1746" s="1311"/>
      <c r="R1746" s="1311"/>
      <c r="S1746" s="1311"/>
      <c r="T1746" s="1313"/>
      <c r="U1746" s="1314"/>
      <c r="V1746" s="1309"/>
      <c r="W1746" s="1309"/>
      <c r="X1746" s="1309"/>
      <c r="Y1746" s="1309"/>
      <c r="Z1746" s="1309"/>
      <c r="AA1746" s="984"/>
      <c r="AB1746" s="1311"/>
      <c r="AC1746" s="1315"/>
      <c r="AD1746" s="1309"/>
      <c r="AE1746" s="1309"/>
      <c r="AF1746" s="1309"/>
      <c r="AG1746" s="1309"/>
    </row>
    <row r="1747">
      <c r="A1747" s="1309"/>
      <c r="B1747" s="1310"/>
      <c r="C1747" s="1310"/>
      <c r="D1747" s="1309"/>
      <c r="E1747" s="1309"/>
      <c r="F1747" s="1311"/>
      <c r="G1747" s="978"/>
      <c r="H1747" s="1121"/>
      <c r="I1747" s="1309"/>
      <c r="J1747" s="1309"/>
      <c r="K1747" s="1309"/>
      <c r="L1747" s="1309"/>
      <c r="M1747" s="1311"/>
      <c r="N1747" s="1311"/>
      <c r="O1747" s="1312"/>
      <c r="P1747" s="1310"/>
      <c r="Q1747" s="1311"/>
      <c r="R1747" s="1311"/>
      <c r="S1747" s="1311"/>
      <c r="T1747" s="1313"/>
      <c r="U1747" s="1314"/>
      <c r="V1747" s="1309"/>
      <c r="W1747" s="1309"/>
      <c r="X1747" s="1309"/>
      <c r="Y1747" s="1309"/>
      <c r="Z1747" s="1309"/>
      <c r="AA1747" s="984"/>
      <c r="AB1747" s="1311"/>
      <c r="AC1747" s="1315"/>
      <c r="AD1747" s="1309"/>
      <c r="AE1747" s="1309"/>
      <c r="AF1747" s="1309"/>
      <c r="AG1747" s="1309"/>
    </row>
    <row r="1748">
      <c r="A1748" s="1309"/>
      <c r="B1748" s="1310"/>
      <c r="C1748" s="1310"/>
      <c r="D1748" s="1309"/>
      <c r="E1748" s="1309"/>
      <c r="F1748" s="1311"/>
      <c r="G1748" s="978"/>
      <c r="H1748" s="1121"/>
      <c r="I1748" s="1309"/>
      <c r="J1748" s="1309"/>
      <c r="K1748" s="1309"/>
      <c r="L1748" s="1309"/>
      <c r="M1748" s="1311"/>
      <c r="N1748" s="1311"/>
      <c r="O1748" s="1312"/>
      <c r="P1748" s="1310"/>
      <c r="Q1748" s="1311"/>
      <c r="R1748" s="1311"/>
      <c r="S1748" s="1311"/>
      <c r="T1748" s="1313"/>
      <c r="U1748" s="1314"/>
      <c r="V1748" s="1309"/>
      <c r="W1748" s="1309"/>
      <c r="X1748" s="1309"/>
      <c r="Y1748" s="1309"/>
      <c r="Z1748" s="1309"/>
      <c r="AA1748" s="984"/>
      <c r="AB1748" s="1311"/>
      <c r="AC1748" s="1315"/>
      <c r="AD1748" s="1309"/>
      <c r="AE1748" s="1309"/>
      <c r="AF1748" s="1309"/>
      <c r="AG1748" s="1309"/>
    </row>
    <row r="1749">
      <c r="A1749" s="1309"/>
      <c r="B1749" s="1310"/>
      <c r="C1749" s="1310"/>
      <c r="D1749" s="1309"/>
      <c r="E1749" s="1309"/>
      <c r="F1749" s="1311"/>
      <c r="G1749" s="978"/>
      <c r="H1749" s="1121"/>
      <c r="I1749" s="1309"/>
      <c r="J1749" s="1309"/>
      <c r="K1749" s="1309"/>
      <c r="L1749" s="1309"/>
      <c r="M1749" s="1311"/>
      <c r="N1749" s="1311"/>
      <c r="O1749" s="1312"/>
      <c r="P1749" s="1310"/>
      <c r="Q1749" s="1311"/>
      <c r="R1749" s="1311"/>
      <c r="S1749" s="1311"/>
      <c r="T1749" s="1313"/>
      <c r="U1749" s="1314"/>
      <c r="V1749" s="1309"/>
      <c r="W1749" s="1309"/>
      <c r="X1749" s="1309"/>
      <c r="Y1749" s="1309"/>
      <c r="Z1749" s="1309"/>
      <c r="AA1749" s="984"/>
      <c r="AB1749" s="1311"/>
      <c r="AC1749" s="1315"/>
      <c r="AD1749" s="1309"/>
      <c r="AE1749" s="1309"/>
      <c r="AF1749" s="1309"/>
      <c r="AG1749" s="1309"/>
    </row>
    <row r="1750">
      <c r="A1750" s="1309"/>
      <c r="B1750" s="1310"/>
      <c r="C1750" s="1310"/>
      <c r="D1750" s="1309"/>
      <c r="E1750" s="1309"/>
      <c r="F1750" s="1311"/>
      <c r="G1750" s="978"/>
      <c r="H1750" s="1121"/>
      <c r="I1750" s="1309"/>
      <c r="J1750" s="1309"/>
      <c r="K1750" s="1309"/>
      <c r="L1750" s="1309"/>
      <c r="M1750" s="1311"/>
      <c r="N1750" s="1311"/>
      <c r="O1750" s="1312"/>
      <c r="P1750" s="1310"/>
      <c r="Q1750" s="1311"/>
      <c r="R1750" s="1311"/>
      <c r="S1750" s="1311"/>
      <c r="T1750" s="1313"/>
      <c r="U1750" s="1314"/>
      <c r="V1750" s="1309"/>
      <c r="W1750" s="1309"/>
      <c r="X1750" s="1309"/>
      <c r="Y1750" s="1309"/>
      <c r="Z1750" s="1309"/>
      <c r="AA1750" s="984"/>
      <c r="AB1750" s="1311"/>
      <c r="AC1750" s="1315"/>
      <c r="AD1750" s="1309"/>
      <c r="AE1750" s="1309"/>
      <c r="AF1750" s="1309"/>
      <c r="AG1750" s="1309"/>
    </row>
    <row r="1751">
      <c r="A1751" s="1309"/>
      <c r="B1751" s="1310"/>
      <c r="C1751" s="1310"/>
      <c r="D1751" s="1309"/>
      <c r="E1751" s="1309"/>
      <c r="F1751" s="1311"/>
      <c r="G1751" s="978"/>
      <c r="H1751" s="1121"/>
      <c r="I1751" s="1309"/>
      <c r="J1751" s="1309"/>
      <c r="K1751" s="1309"/>
      <c r="L1751" s="1309"/>
      <c r="M1751" s="1311"/>
      <c r="N1751" s="1311"/>
      <c r="O1751" s="1312"/>
      <c r="P1751" s="1310"/>
      <c r="Q1751" s="1311"/>
      <c r="R1751" s="1311"/>
      <c r="S1751" s="1311"/>
      <c r="T1751" s="1313"/>
      <c r="U1751" s="1314"/>
      <c r="V1751" s="1309"/>
      <c r="W1751" s="1309"/>
      <c r="X1751" s="1309"/>
      <c r="Y1751" s="1309"/>
      <c r="Z1751" s="1309"/>
      <c r="AA1751" s="984"/>
      <c r="AB1751" s="1311"/>
      <c r="AC1751" s="1315"/>
      <c r="AD1751" s="1309"/>
      <c r="AE1751" s="1309"/>
      <c r="AF1751" s="1309"/>
      <c r="AG1751" s="1309"/>
    </row>
    <row r="1752">
      <c r="A1752" s="1309"/>
      <c r="B1752" s="1310"/>
      <c r="C1752" s="1310"/>
      <c r="D1752" s="1309"/>
      <c r="E1752" s="1309"/>
      <c r="F1752" s="1311"/>
      <c r="G1752" s="978"/>
      <c r="H1752" s="1121"/>
      <c r="I1752" s="1309"/>
      <c r="J1752" s="1309"/>
      <c r="K1752" s="1309"/>
      <c r="L1752" s="1309"/>
      <c r="M1752" s="1311"/>
      <c r="N1752" s="1311"/>
      <c r="O1752" s="1312"/>
      <c r="P1752" s="1310"/>
      <c r="Q1752" s="1311"/>
      <c r="R1752" s="1311"/>
      <c r="S1752" s="1311"/>
      <c r="T1752" s="1313"/>
      <c r="U1752" s="1314"/>
      <c r="V1752" s="1309"/>
      <c r="W1752" s="1309"/>
      <c r="X1752" s="1309"/>
      <c r="Y1752" s="1309"/>
      <c r="Z1752" s="1309"/>
      <c r="AA1752" s="984"/>
      <c r="AB1752" s="1311"/>
      <c r="AC1752" s="1315"/>
      <c r="AD1752" s="1309"/>
      <c r="AE1752" s="1309"/>
      <c r="AF1752" s="1309"/>
      <c r="AG1752" s="1309"/>
    </row>
    <row r="1753">
      <c r="A1753" s="1309"/>
      <c r="B1753" s="1310"/>
      <c r="C1753" s="1310"/>
      <c r="D1753" s="1309"/>
      <c r="E1753" s="1309"/>
      <c r="F1753" s="1311"/>
      <c r="G1753" s="978"/>
      <c r="H1753" s="1121"/>
      <c r="I1753" s="1309"/>
      <c r="J1753" s="1309"/>
      <c r="K1753" s="1309"/>
      <c r="L1753" s="1309"/>
      <c r="M1753" s="1311"/>
      <c r="N1753" s="1311"/>
      <c r="O1753" s="1312"/>
      <c r="P1753" s="1310"/>
      <c r="Q1753" s="1311"/>
      <c r="R1753" s="1311"/>
      <c r="S1753" s="1311"/>
      <c r="T1753" s="1313"/>
      <c r="U1753" s="1314"/>
      <c r="V1753" s="1309"/>
      <c r="W1753" s="1309"/>
      <c r="X1753" s="1309"/>
      <c r="Y1753" s="1309"/>
      <c r="Z1753" s="1309"/>
      <c r="AA1753" s="984"/>
      <c r="AB1753" s="1311"/>
      <c r="AC1753" s="1315"/>
      <c r="AD1753" s="1309"/>
      <c r="AE1753" s="1309"/>
      <c r="AF1753" s="1309"/>
      <c r="AG1753" s="1309"/>
    </row>
    <row r="1754">
      <c r="A1754" s="1309"/>
      <c r="B1754" s="1310"/>
      <c r="C1754" s="1310"/>
      <c r="D1754" s="1309"/>
      <c r="E1754" s="1309"/>
      <c r="F1754" s="1311"/>
      <c r="G1754" s="978"/>
      <c r="H1754" s="1121"/>
      <c r="I1754" s="1309"/>
      <c r="J1754" s="1309"/>
      <c r="K1754" s="1309"/>
      <c r="L1754" s="1309"/>
      <c r="M1754" s="1311"/>
      <c r="N1754" s="1311"/>
      <c r="O1754" s="1312"/>
      <c r="P1754" s="1310"/>
      <c r="Q1754" s="1311"/>
      <c r="R1754" s="1311"/>
      <c r="S1754" s="1311"/>
      <c r="T1754" s="1313"/>
      <c r="U1754" s="1314"/>
      <c r="V1754" s="1309"/>
      <c r="W1754" s="1309"/>
      <c r="X1754" s="1309"/>
      <c r="Y1754" s="1309"/>
      <c r="Z1754" s="1309"/>
      <c r="AA1754" s="984"/>
      <c r="AB1754" s="1311"/>
      <c r="AC1754" s="1315"/>
      <c r="AD1754" s="1309"/>
      <c r="AE1754" s="1309"/>
      <c r="AF1754" s="1309"/>
      <c r="AG1754" s="1309"/>
    </row>
    <row r="1755">
      <c r="A1755" s="1309"/>
      <c r="B1755" s="1310"/>
      <c r="C1755" s="1310"/>
      <c r="D1755" s="1309"/>
      <c r="E1755" s="1309"/>
      <c r="F1755" s="1311"/>
      <c r="G1755" s="978"/>
      <c r="H1755" s="1121"/>
      <c r="I1755" s="1309"/>
      <c r="J1755" s="1309"/>
      <c r="K1755" s="1309"/>
      <c r="L1755" s="1309"/>
      <c r="M1755" s="1311"/>
      <c r="N1755" s="1311"/>
      <c r="O1755" s="1312"/>
      <c r="P1755" s="1310"/>
      <c r="Q1755" s="1311"/>
      <c r="R1755" s="1311"/>
      <c r="S1755" s="1311"/>
      <c r="T1755" s="1313"/>
      <c r="U1755" s="1314"/>
      <c r="V1755" s="1309"/>
      <c r="W1755" s="1309"/>
      <c r="X1755" s="1309"/>
      <c r="Y1755" s="1309"/>
      <c r="Z1755" s="1309"/>
      <c r="AA1755" s="984"/>
      <c r="AB1755" s="1311"/>
      <c r="AC1755" s="1315"/>
      <c r="AD1755" s="1309"/>
      <c r="AE1755" s="1309"/>
      <c r="AF1755" s="1309"/>
      <c r="AG1755" s="1309"/>
    </row>
    <row r="1756">
      <c r="A1756" s="1309"/>
      <c r="B1756" s="1310"/>
      <c r="C1756" s="1310"/>
      <c r="D1756" s="1309"/>
      <c r="E1756" s="1309"/>
      <c r="F1756" s="1311"/>
      <c r="G1756" s="978"/>
      <c r="H1756" s="1121"/>
      <c r="I1756" s="1309"/>
      <c r="J1756" s="1309"/>
      <c r="K1756" s="1309"/>
      <c r="L1756" s="1309"/>
      <c r="M1756" s="1311"/>
      <c r="N1756" s="1311"/>
      <c r="O1756" s="1312"/>
      <c r="P1756" s="1310"/>
      <c r="Q1756" s="1311"/>
      <c r="R1756" s="1311"/>
      <c r="S1756" s="1311"/>
      <c r="T1756" s="1313"/>
      <c r="U1756" s="1314"/>
      <c r="V1756" s="1309"/>
      <c r="W1756" s="1309"/>
      <c r="X1756" s="1309"/>
      <c r="Y1756" s="1309"/>
      <c r="Z1756" s="1309"/>
      <c r="AA1756" s="984"/>
      <c r="AB1756" s="1311"/>
      <c r="AC1756" s="1315"/>
      <c r="AD1756" s="1309"/>
      <c r="AE1756" s="1309"/>
      <c r="AF1756" s="1309"/>
      <c r="AG1756" s="1309"/>
    </row>
    <row r="1757">
      <c r="A1757" s="1309"/>
      <c r="B1757" s="1310"/>
      <c r="C1757" s="1310"/>
      <c r="D1757" s="1309"/>
      <c r="E1757" s="1309"/>
      <c r="F1757" s="1311"/>
      <c r="G1757" s="978"/>
      <c r="H1757" s="1121"/>
      <c r="I1757" s="1309"/>
      <c r="J1757" s="1309"/>
      <c r="K1757" s="1309"/>
      <c r="L1757" s="1309"/>
      <c r="M1757" s="1311"/>
      <c r="N1757" s="1311"/>
      <c r="O1757" s="1312"/>
      <c r="P1757" s="1310"/>
      <c r="Q1757" s="1311"/>
      <c r="R1757" s="1311"/>
      <c r="S1757" s="1311"/>
      <c r="T1757" s="1313"/>
      <c r="U1757" s="1314"/>
      <c r="V1757" s="1309"/>
      <c r="W1757" s="1309"/>
      <c r="X1757" s="1309"/>
      <c r="Y1757" s="1309"/>
      <c r="Z1757" s="1309"/>
      <c r="AA1757" s="984"/>
      <c r="AB1757" s="1311"/>
      <c r="AC1757" s="1315"/>
      <c r="AD1757" s="1309"/>
      <c r="AE1757" s="1309"/>
      <c r="AF1757" s="1309"/>
      <c r="AG1757" s="1309"/>
    </row>
    <row r="1758">
      <c r="A1758" s="1309"/>
      <c r="B1758" s="1310"/>
      <c r="C1758" s="1310"/>
      <c r="D1758" s="1309"/>
      <c r="E1758" s="1309"/>
      <c r="F1758" s="1311"/>
      <c r="G1758" s="978"/>
      <c r="H1758" s="1121"/>
      <c r="I1758" s="1309"/>
      <c r="J1758" s="1309"/>
      <c r="K1758" s="1309"/>
      <c r="L1758" s="1309"/>
      <c r="M1758" s="1311"/>
      <c r="N1758" s="1311"/>
      <c r="O1758" s="1312"/>
      <c r="P1758" s="1310"/>
      <c r="Q1758" s="1311"/>
      <c r="R1758" s="1311"/>
      <c r="S1758" s="1311"/>
      <c r="T1758" s="1313"/>
      <c r="U1758" s="1314"/>
      <c r="V1758" s="1309"/>
      <c r="W1758" s="1309"/>
      <c r="X1758" s="1309"/>
      <c r="Y1758" s="1309"/>
      <c r="Z1758" s="1309"/>
      <c r="AA1758" s="984"/>
      <c r="AB1758" s="1311"/>
      <c r="AC1758" s="1315"/>
      <c r="AD1758" s="1309"/>
      <c r="AE1758" s="1309"/>
      <c r="AF1758" s="1309"/>
      <c r="AG1758" s="1309"/>
    </row>
    <row r="1759">
      <c r="A1759" s="1309"/>
      <c r="B1759" s="1310"/>
      <c r="C1759" s="1310"/>
      <c r="D1759" s="1309"/>
      <c r="E1759" s="1309"/>
      <c r="F1759" s="1311"/>
      <c r="G1759" s="978"/>
      <c r="H1759" s="1121"/>
      <c r="I1759" s="1309"/>
      <c r="J1759" s="1309"/>
      <c r="K1759" s="1309"/>
      <c r="L1759" s="1309"/>
      <c r="M1759" s="1311"/>
      <c r="N1759" s="1311"/>
      <c r="O1759" s="1312"/>
      <c r="P1759" s="1310"/>
      <c r="Q1759" s="1311"/>
      <c r="R1759" s="1311"/>
      <c r="S1759" s="1311"/>
      <c r="T1759" s="1313"/>
      <c r="U1759" s="1314"/>
      <c r="V1759" s="1309"/>
      <c r="W1759" s="1309"/>
      <c r="X1759" s="1309"/>
      <c r="Y1759" s="1309"/>
      <c r="Z1759" s="1309"/>
      <c r="AA1759" s="984"/>
      <c r="AB1759" s="1311"/>
      <c r="AC1759" s="1315"/>
      <c r="AD1759" s="1309"/>
      <c r="AE1759" s="1309"/>
      <c r="AF1759" s="1309"/>
      <c r="AG1759" s="1309"/>
    </row>
    <row r="1760">
      <c r="A1760" s="1309"/>
      <c r="B1760" s="1310"/>
      <c r="C1760" s="1310"/>
      <c r="D1760" s="1309"/>
      <c r="E1760" s="1309"/>
      <c r="F1760" s="1311"/>
      <c r="G1760" s="978"/>
      <c r="H1760" s="1121"/>
      <c r="I1760" s="1309"/>
      <c r="J1760" s="1309"/>
      <c r="K1760" s="1309"/>
      <c r="L1760" s="1309"/>
      <c r="M1760" s="1311"/>
      <c r="N1760" s="1311"/>
      <c r="O1760" s="1312"/>
      <c r="P1760" s="1310"/>
      <c r="Q1760" s="1311"/>
      <c r="R1760" s="1311"/>
      <c r="S1760" s="1311"/>
      <c r="T1760" s="1313"/>
      <c r="U1760" s="1314"/>
      <c r="V1760" s="1309"/>
      <c r="W1760" s="1309"/>
      <c r="X1760" s="1309"/>
      <c r="Y1760" s="1309"/>
      <c r="Z1760" s="1309"/>
      <c r="AA1760" s="984"/>
      <c r="AB1760" s="1311"/>
      <c r="AC1760" s="1315"/>
      <c r="AD1760" s="1309"/>
      <c r="AE1760" s="1309"/>
      <c r="AF1760" s="1309"/>
      <c r="AG1760" s="1309"/>
    </row>
    <row r="1761">
      <c r="A1761" s="1309"/>
      <c r="B1761" s="1310"/>
      <c r="C1761" s="1310"/>
      <c r="D1761" s="1309"/>
      <c r="E1761" s="1309"/>
      <c r="F1761" s="1311"/>
      <c r="G1761" s="978"/>
      <c r="H1761" s="1121"/>
      <c r="I1761" s="1309"/>
      <c r="J1761" s="1309"/>
      <c r="K1761" s="1309"/>
      <c r="L1761" s="1309"/>
      <c r="M1761" s="1311"/>
      <c r="N1761" s="1311"/>
      <c r="O1761" s="1312"/>
      <c r="P1761" s="1310"/>
      <c r="Q1761" s="1311"/>
      <c r="R1761" s="1311"/>
      <c r="S1761" s="1311"/>
      <c r="T1761" s="1313"/>
      <c r="U1761" s="1314"/>
      <c r="V1761" s="1309"/>
      <c r="W1761" s="1309"/>
      <c r="X1761" s="1309"/>
      <c r="Y1761" s="1309"/>
      <c r="Z1761" s="1309"/>
      <c r="AA1761" s="984"/>
      <c r="AB1761" s="1311"/>
      <c r="AC1761" s="1315"/>
      <c r="AD1761" s="1309"/>
      <c r="AE1761" s="1309"/>
      <c r="AF1761" s="1309"/>
      <c r="AG1761" s="1309"/>
    </row>
    <row r="1762">
      <c r="A1762" s="1309"/>
      <c r="B1762" s="1310"/>
      <c r="C1762" s="1310"/>
      <c r="D1762" s="1309"/>
      <c r="E1762" s="1309"/>
      <c r="F1762" s="1311"/>
      <c r="G1762" s="978"/>
      <c r="H1762" s="1121"/>
      <c r="I1762" s="1309"/>
      <c r="J1762" s="1309"/>
      <c r="K1762" s="1309"/>
      <c r="L1762" s="1309"/>
      <c r="M1762" s="1311"/>
      <c r="N1762" s="1311"/>
      <c r="O1762" s="1312"/>
      <c r="P1762" s="1310"/>
      <c r="Q1762" s="1311"/>
      <c r="R1762" s="1311"/>
      <c r="S1762" s="1311"/>
      <c r="T1762" s="1313"/>
      <c r="U1762" s="1314"/>
      <c r="V1762" s="1309"/>
      <c r="W1762" s="1309"/>
      <c r="X1762" s="1309"/>
      <c r="Y1762" s="1309"/>
      <c r="Z1762" s="1309"/>
      <c r="AA1762" s="984"/>
      <c r="AB1762" s="1311"/>
      <c r="AC1762" s="1315"/>
      <c r="AD1762" s="1309"/>
      <c r="AE1762" s="1309"/>
      <c r="AF1762" s="1309"/>
      <c r="AG1762" s="1309"/>
    </row>
    <row r="1763">
      <c r="A1763" s="1309"/>
      <c r="B1763" s="1310"/>
      <c r="C1763" s="1310"/>
      <c r="D1763" s="1309"/>
      <c r="E1763" s="1309"/>
      <c r="F1763" s="1311"/>
      <c r="G1763" s="978"/>
      <c r="H1763" s="1121"/>
      <c r="I1763" s="1309"/>
      <c r="J1763" s="1309"/>
      <c r="K1763" s="1309"/>
      <c r="L1763" s="1309"/>
      <c r="M1763" s="1311"/>
      <c r="N1763" s="1311"/>
      <c r="O1763" s="1312"/>
      <c r="P1763" s="1310"/>
      <c r="Q1763" s="1311"/>
      <c r="R1763" s="1311"/>
      <c r="S1763" s="1311"/>
      <c r="T1763" s="1313"/>
      <c r="U1763" s="1314"/>
      <c r="V1763" s="1309"/>
      <c r="W1763" s="1309"/>
      <c r="X1763" s="1309"/>
      <c r="Y1763" s="1309"/>
      <c r="Z1763" s="1309"/>
      <c r="AA1763" s="984"/>
      <c r="AB1763" s="1311"/>
      <c r="AC1763" s="1315"/>
      <c r="AD1763" s="1309"/>
      <c r="AE1763" s="1309"/>
      <c r="AF1763" s="1309"/>
      <c r="AG1763" s="1309"/>
    </row>
    <row r="1764">
      <c r="A1764" s="1309"/>
      <c r="B1764" s="1310"/>
      <c r="C1764" s="1310"/>
      <c r="D1764" s="1309"/>
      <c r="E1764" s="1309"/>
      <c r="F1764" s="1311"/>
      <c r="G1764" s="978"/>
      <c r="H1764" s="1121"/>
      <c r="I1764" s="1309"/>
      <c r="J1764" s="1309"/>
      <c r="K1764" s="1309"/>
      <c r="L1764" s="1309"/>
      <c r="M1764" s="1311"/>
      <c r="N1764" s="1311"/>
      <c r="O1764" s="1312"/>
      <c r="P1764" s="1310"/>
      <c r="Q1764" s="1311"/>
      <c r="R1764" s="1311"/>
      <c r="S1764" s="1311"/>
      <c r="T1764" s="1313"/>
      <c r="U1764" s="1314"/>
      <c r="V1764" s="1309"/>
      <c r="W1764" s="1309"/>
      <c r="X1764" s="1309"/>
      <c r="Y1764" s="1309"/>
      <c r="Z1764" s="1309"/>
      <c r="AA1764" s="984"/>
      <c r="AB1764" s="1311"/>
      <c r="AC1764" s="1315"/>
      <c r="AD1764" s="1309"/>
      <c r="AE1764" s="1309"/>
      <c r="AF1764" s="1309"/>
      <c r="AG1764" s="1309"/>
    </row>
    <row r="1765">
      <c r="A1765" s="1309"/>
      <c r="B1765" s="1310"/>
      <c r="C1765" s="1310"/>
      <c r="D1765" s="1309"/>
      <c r="E1765" s="1309"/>
      <c r="F1765" s="1311"/>
      <c r="G1765" s="978"/>
      <c r="H1765" s="1121"/>
      <c r="I1765" s="1309"/>
      <c r="J1765" s="1309"/>
      <c r="K1765" s="1309"/>
      <c r="L1765" s="1309"/>
      <c r="M1765" s="1311"/>
      <c r="N1765" s="1311"/>
      <c r="O1765" s="1312"/>
      <c r="P1765" s="1310"/>
      <c r="Q1765" s="1311"/>
      <c r="R1765" s="1311"/>
      <c r="S1765" s="1311"/>
      <c r="T1765" s="1313"/>
      <c r="U1765" s="1314"/>
      <c r="V1765" s="1309"/>
      <c r="W1765" s="1309"/>
      <c r="X1765" s="1309"/>
      <c r="Y1765" s="1309"/>
      <c r="Z1765" s="1309"/>
      <c r="AA1765" s="984"/>
      <c r="AB1765" s="1311"/>
      <c r="AC1765" s="1315"/>
      <c r="AD1765" s="1309"/>
      <c r="AE1765" s="1309"/>
      <c r="AF1765" s="1309"/>
      <c r="AG1765" s="1309"/>
    </row>
    <row r="1766">
      <c r="A1766" s="1309"/>
      <c r="B1766" s="1310"/>
      <c r="C1766" s="1310"/>
      <c r="D1766" s="1309"/>
      <c r="E1766" s="1309"/>
      <c r="F1766" s="1311"/>
      <c r="G1766" s="978"/>
      <c r="H1766" s="1121"/>
      <c r="I1766" s="1309"/>
      <c r="J1766" s="1309"/>
      <c r="K1766" s="1309"/>
      <c r="L1766" s="1309"/>
      <c r="M1766" s="1311"/>
      <c r="N1766" s="1311"/>
      <c r="O1766" s="1312"/>
      <c r="P1766" s="1310"/>
      <c r="Q1766" s="1311"/>
      <c r="R1766" s="1311"/>
      <c r="S1766" s="1311"/>
      <c r="T1766" s="1313"/>
      <c r="U1766" s="1314"/>
      <c r="V1766" s="1309"/>
      <c r="W1766" s="1309"/>
      <c r="X1766" s="1309"/>
      <c r="Y1766" s="1309"/>
      <c r="Z1766" s="1309"/>
      <c r="AA1766" s="984"/>
      <c r="AB1766" s="1311"/>
      <c r="AC1766" s="1315"/>
      <c r="AD1766" s="1309"/>
      <c r="AE1766" s="1309"/>
      <c r="AF1766" s="1309"/>
      <c r="AG1766" s="1309"/>
    </row>
    <row r="1767">
      <c r="A1767" s="1309"/>
      <c r="B1767" s="1310"/>
      <c r="C1767" s="1310"/>
      <c r="D1767" s="1309"/>
      <c r="E1767" s="1309"/>
      <c r="F1767" s="1311"/>
      <c r="G1767" s="978"/>
      <c r="H1767" s="1121"/>
      <c r="I1767" s="1309"/>
      <c r="J1767" s="1309"/>
      <c r="K1767" s="1309"/>
      <c r="L1767" s="1309"/>
      <c r="M1767" s="1311"/>
      <c r="N1767" s="1311"/>
      <c r="O1767" s="1312"/>
      <c r="P1767" s="1310"/>
      <c r="Q1767" s="1311"/>
      <c r="R1767" s="1311"/>
      <c r="S1767" s="1311"/>
      <c r="T1767" s="1313"/>
      <c r="U1767" s="1314"/>
      <c r="V1767" s="1309"/>
      <c r="W1767" s="1309"/>
      <c r="X1767" s="1309"/>
      <c r="Y1767" s="1309"/>
      <c r="Z1767" s="1309"/>
      <c r="AA1767" s="984"/>
      <c r="AB1767" s="1311"/>
      <c r="AC1767" s="1315"/>
      <c r="AD1767" s="1309"/>
      <c r="AE1767" s="1309"/>
      <c r="AF1767" s="1309"/>
      <c r="AG1767" s="1309"/>
    </row>
    <row r="1768">
      <c r="A1768" s="1309"/>
      <c r="B1768" s="1310"/>
      <c r="C1768" s="1310"/>
      <c r="D1768" s="1309"/>
      <c r="E1768" s="1309"/>
      <c r="F1768" s="1311"/>
      <c r="G1768" s="978"/>
      <c r="H1768" s="1121"/>
      <c r="I1768" s="1309"/>
      <c r="J1768" s="1309"/>
      <c r="K1768" s="1309"/>
      <c r="L1768" s="1309"/>
      <c r="M1768" s="1311"/>
      <c r="N1768" s="1311"/>
      <c r="O1768" s="1312"/>
      <c r="P1768" s="1310"/>
      <c r="Q1768" s="1311"/>
      <c r="R1768" s="1311"/>
      <c r="S1768" s="1311"/>
      <c r="T1768" s="1313"/>
      <c r="U1768" s="1314"/>
      <c r="V1768" s="1309"/>
      <c r="W1768" s="1309"/>
      <c r="X1768" s="1309"/>
      <c r="Y1768" s="1309"/>
      <c r="Z1768" s="1309"/>
      <c r="AA1768" s="984"/>
      <c r="AB1768" s="1311"/>
      <c r="AC1768" s="1315"/>
      <c r="AD1768" s="1309"/>
      <c r="AE1768" s="1309"/>
      <c r="AF1768" s="1309"/>
      <c r="AG1768" s="1309"/>
    </row>
    <row r="1769">
      <c r="A1769" s="1309"/>
      <c r="B1769" s="1310"/>
      <c r="C1769" s="1310"/>
      <c r="D1769" s="1309"/>
      <c r="E1769" s="1309"/>
      <c r="F1769" s="1311"/>
      <c r="G1769" s="978"/>
      <c r="H1769" s="1121"/>
      <c r="I1769" s="1309"/>
      <c r="J1769" s="1309"/>
      <c r="K1769" s="1309"/>
      <c r="L1769" s="1309"/>
      <c r="M1769" s="1311"/>
      <c r="N1769" s="1311"/>
      <c r="O1769" s="1312"/>
      <c r="P1769" s="1310"/>
      <c r="Q1769" s="1311"/>
      <c r="R1769" s="1311"/>
      <c r="S1769" s="1311"/>
      <c r="T1769" s="1313"/>
      <c r="U1769" s="1314"/>
      <c r="V1769" s="1309"/>
      <c r="W1769" s="1309"/>
      <c r="X1769" s="1309"/>
      <c r="Y1769" s="1309"/>
      <c r="Z1769" s="1309"/>
      <c r="AA1769" s="984"/>
      <c r="AB1769" s="1311"/>
      <c r="AC1769" s="1315"/>
      <c r="AD1769" s="1309"/>
      <c r="AE1769" s="1309"/>
      <c r="AF1769" s="1309"/>
      <c r="AG1769" s="1309"/>
    </row>
    <row r="1770">
      <c r="A1770" s="1309"/>
      <c r="B1770" s="1310"/>
      <c r="C1770" s="1310"/>
      <c r="D1770" s="1309"/>
      <c r="E1770" s="1309"/>
      <c r="F1770" s="1311"/>
      <c r="G1770" s="978"/>
      <c r="H1770" s="1121"/>
      <c r="I1770" s="1309"/>
      <c r="J1770" s="1309"/>
      <c r="K1770" s="1309"/>
      <c r="L1770" s="1309"/>
      <c r="M1770" s="1311"/>
      <c r="N1770" s="1311"/>
      <c r="O1770" s="1312"/>
      <c r="P1770" s="1310"/>
      <c r="Q1770" s="1311"/>
      <c r="R1770" s="1311"/>
      <c r="S1770" s="1311"/>
      <c r="T1770" s="1313"/>
      <c r="U1770" s="1314"/>
      <c r="V1770" s="1309"/>
      <c r="W1770" s="1309"/>
      <c r="X1770" s="1309"/>
      <c r="Y1770" s="1309"/>
      <c r="Z1770" s="1309"/>
      <c r="AA1770" s="984"/>
      <c r="AB1770" s="1311"/>
      <c r="AC1770" s="1315"/>
      <c r="AD1770" s="1309"/>
      <c r="AE1770" s="1309"/>
      <c r="AF1770" s="1309"/>
      <c r="AG1770" s="1309"/>
    </row>
    <row r="1771">
      <c r="A1771" s="1309"/>
      <c r="B1771" s="1310"/>
      <c r="C1771" s="1310"/>
      <c r="D1771" s="1309"/>
      <c r="E1771" s="1309"/>
      <c r="F1771" s="1311"/>
      <c r="G1771" s="978"/>
      <c r="H1771" s="1121"/>
      <c r="I1771" s="1309"/>
      <c r="J1771" s="1309"/>
      <c r="K1771" s="1309"/>
      <c r="L1771" s="1309"/>
      <c r="M1771" s="1311"/>
      <c r="N1771" s="1311"/>
      <c r="O1771" s="1312"/>
      <c r="P1771" s="1310"/>
      <c r="Q1771" s="1311"/>
      <c r="R1771" s="1311"/>
      <c r="S1771" s="1311"/>
      <c r="T1771" s="1313"/>
      <c r="U1771" s="1314"/>
      <c r="V1771" s="1309"/>
      <c r="W1771" s="1309"/>
      <c r="X1771" s="1309"/>
      <c r="Y1771" s="1309"/>
      <c r="Z1771" s="1309"/>
      <c r="AA1771" s="984"/>
      <c r="AB1771" s="1311"/>
      <c r="AC1771" s="1315"/>
      <c r="AD1771" s="1309"/>
      <c r="AE1771" s="1309"/>
      <c r="AF1771" s="1309"/>
      <c r="AG1771" s="1309"/>
    </row>
    <row r="1772">
      <c r="A1772" s="1309"/>
      <c r="B1772" s="1310"/>
      <c r="C1772" s="1310"/>
      <c r="D1772" s="1309"/>
      <c r="E1772" s="1309"/>
      <c r="F1772" s="1311"/>
      <c r="G1772" s="978"/>
      <c r="H1772" s="1121"/>
      <c r="I1772" s="1309"/>
      <c r="J1772" s="1309"/>
      <c r="K1772" s="1309"/>
      <c r="L1772" s="1309"/>
      <c r="M1772" s="1311"/>
      <c r="N1772" s="1311"/>
      <c r="O1772" s="1312"/>
      <c r="P1772" s="1310"/>
      <c r="Q1772" s="1311"/>
      <c r="R1772" s="1311"/>
      <c r="S1772" s="1311"/>
      <c r="T1772" s="1313"/>
      <c r="U1772" s="1314"/>
      <c r="V1772" s="1309"/>
      <c r="W1772" s="1309"/>
      <c r="X1772" s="1309"/>
      <c r="Y1772" s="1309"/>
      <c r="Z1772" s="1309"/>
      <c r="AA1772" s="984"/>
      <c r="AB1772" s="1311"/>
      <c r="AC1772" s="1315"/>
      <c r="AD1772" s="1309"/>
      <c r="AE1772" s="1309"/>
      <c r="AF1772" s="1309"/>
      <c r="AG1772" s="1309"/>
    </row>
    <row r="1773">
      <c r="A1773" s="1309"/>
      <c r="B1773" s="1310"/>
      <c r="C1773" s="1310"/>
      <c r="D1773" s="1309"/>
      <c r="E1773" s="1309"/>
      <c r="F1773" s="1311"/>
      <c r="G1773" s="978"/>
      <c r="H1773" s="1121"/>
      <c r="I1773" s="1309"/>
      <c r="J1773" s="1309"/>
      <c r="K1773" s="1309"/>
      <c r="L1773" s="1309"/>
      <c r="M1773" s="1311"/>
      <c r="N1773" s="1311"/>
      <c r="O1773" s="1312"/>
      <c r="P1773" s="1310"/>
      <c r="Q1773" s="1311"/>
      <c r="R1773" s="1311"/>
      <c r="S1773" s="1311"/>
      <c r="T1773" s="1313"/>
      <c r="U1773" s="1314"/>
      <c r="V1773" s="1309"/>
      <c r="W1773" s="1309"/>
      <c r="X1773" s="1309"/>
      <c r="Y1773" s="1309"/>
      <c r="Z1773" s="1309"/>
      <c r="AA1773" s="984"/>
      <c r="AB1773" s="1311"/>
      <c r="AC1773" s="1315"/>
      <c r="AD1773" s="1309"/>
      <c r="AE1773" s="1309"/>
      <c r="AF1773" s="1309"/>
      <c r="AG1773" s="1309"/>
    </row>
    <row r="1774">
      <c r="A1774" s="1309"/>
      <c r="B1774" s="1310"/>
      <c r="C1774" s="1310"/>
      <c r="D1774" s="1309"/>
      <c r="E1774" s="1309"/>
      <c r="F1774" s="1311"/>
      <c r="G1774" s="978"/>
      <c r="H1774" s="1121"/>
      <c r="I1774" s="1309"/>
      <c r="J1774" s="1309"/>
      <c r="K1774" s="1309"/>
      <c r="L1774" s="1309"/>
      <c r="M1774" s="1311"/>
      <c r="N1774" s="1311"/>
      <c r="O1774" s="1312"/>
      <c r="P1774" s="1310"/>
      <c r="Q1774" s="1311"/>
      <c r="R1774" s="1311"/>
      <c r="S1774" s="1311"/>
      <c r="T1774" s="1313"/>
      <c r="U1774" s="1314"/>
      <c r="V1774" s="1309"/>
      <c r="W1774" s="1309"/>
      <c r="X1774" s="1309"/>
      <c r="Y1774" s="1309"/>
      <c r="Z1774" s="1309"/>
      <c r="AA1774" s="984"/>
      <c r="AB1774" s="1311"/>
      <c r="AC1774" s="1315"/>
      <c r="AD1774" s="1309"/>
      <c r="AE1774" s="1309"/>
      <c r="AF1774" s="1309"/>
      <c r="AG1774" s="1309"/>
    </row>
    <row r="1775">
      <c r="A1775" s="1309"/>
      <c r="B1775" s="1310"/>
      <c r="C1775" s="1310"/>
      <c r="D1775" s="1309"/>
      <c r="E1775" s="1309"/>
      <c r="F1775" s="1311"/>
      <c r="G1775" s="978"/>
      <c r="H1775" s="1121"/>
      <c r="I1775" s="1309"/>
      <c r="J1775" s="1309"/>
      <c r="K1775" s="1309"/>
      <c r="L1775" s="1309"/>
      <c r="M1775" s="1311"/>
      <c r="N1775" s="1311"/>
      <c r="O1775" s="1312"/>
      <c r="P1775" s="1310"/>
      <c r="Q1775" s="1311"/>
      <c r="R1775" s="1311"/>
      <c r="S1775" s="1311"/>
      <c r="T1775" s="1313"/>
      <c r="U1775" s="1314"/>
      <c r="V1775" s="1309"/>
      <c r="W1775" s="1309"/>
      <c r="X1775" s="1309"/>
      <c r="Y1775" s="1309"/>
      <c r="Z1775" s="1309"/>
      <c r="AA1775" s="50"/>
      <c r="AB1775" s="1311"/>
      <c r="AC1775" s="1315"/>
      <c r="AD1775" s="1309"/>
      <c r="AE1775" s="1309"/>
      <c r="AF1775" s="1309"/>
      <c r="AG1775" s="1309"/>
    </row>
    <row r="1776">
      <c r="A1776" s="1309"/>
      <c r="B1776" s="1310"/>
      <c r="C1776" s="1310"/>
      <c r="D1776" s="1309"/>
      <c r="E1776" s="1309"/>
      <c r="F1776" s="1311"/>
      <c r="G1776" s="978"/>
      <c r="H1776" s="1121"/>
      <c r="I1776" s="1309"/>
      <c r="J1776" s="1309"/>
      <c r="K1776" s="1309"/>
      <c r="L1776" s="1309"/>
      <c r="M1776" s="1311"/>
      <c r="N1776" s="1311"/>
      <c r="O1776" s="1312"/>
      <c r="P1776" s="1310"/>
      <c r="Q1776" s="1311"/>
      <c r="R1776" s="1311"/>
      <c r="S1776" s="1311"/>
      <c r="T1776" s="1313"/>
      <c r="U1776" s="1314"/>
      <c r="V1776" s="1309"/>
      <c r="W1776" s="1309"/>
      <c r="X1776" s="1309"/>
      <c r="Y1776" s="1309"/>
      <c r="Z1776" s="1309"/>
      <c r="AA1776" s="50"/>
      <c r="AB1776" s="1311"/>
      <c r="AC1776" s="1315"/>
      <c r="AD1776" s="1309"/>
      <c r="AE1776" s="1309"/>
      <c r="AF1776" s="1309"/>
      <c r="AG1776" s="1309"/>
    </row>
    <row r="1777">
      <c r="A1777" s="1309"/>
      <c r="B1777" s="1310"/>
      <c r="C1777" s="1310"/>
      <c r="D1777" s="1309"/>
      <c r="E1777" s="1309"/>
      <c r="F1777" s="1311"/>
      <c r="G1777" s="978"/>
      <c r="H1777" s="1121"/>
      <c r="I1777" s="1309"/>
      <c r="J1777" s="1309"/>
      <c r="K1777" s="1309"/>
      <c r="L1777" s="1309"/>
      <c r="M1777" s="1311"/>
      <c r="N1777" s="1311"/>
      <c r="O1777" s="1312"/>
      <c r="P1777" s="1310"/>
      <c r="Q1777" s="1311"/>
      <c r="R1777" s="1311"/>
      <c r="S1777" s="1311"/>
      <c r="T1777" s="1313"/>
      <c r="U1777" s="1314"/>
      <c r="V1777" s="1309"/>
      <c r="W1777" s="1309"/>
      <c r="X1777" s="1309"/>
      <c r="Y1777" s="1309"/>
      <c r="Z1777" s="1309"/>
      <c r="AA1777" s="50"/>
      <c r="AB1777" s="1311"/>
      <c r="AC1777" s="1315"/>
      <c r="AD1777" s="1309"/>
      <c r="AE1777" s="1309"/>
      <c r="AF1777" s="1309"/>
      <c r="AG1777" s="1309"/>
    </row>
    <row r="1778">
      <c r="A1778" s="1309"/>
      <c r="B1778" s="1310"/>
      <c r="C1778" s="1310"/>
      <c r="D1778" s="1309"/>
      <c r="E1778" s="1309"/>
      <c r="F1778" s="1311"/>
      <c r="G1778" s="978"/>
      <c r="H1778" s="1121"/>
      <c r="I1778" s="1309"/>
      <c r="J1778" s="1309"/>
      <c r="K1778" s="1309"/>
      <c r="L1778" s="1309"/>
      <c r="M1778" s="1311"/>
      <c r="N1778" s="1311"/>
      <c r="O1778" s="1312"/>
      <c r="P1778" s="1310"/>
      <c r="Q1778" s="1311"/>
      <c r="R1778" s="1311"/>
      <c r="S1778" s="1311"/>
      <c r="T1778" s="1313"/>
      <c r="U1778" s="1314"/>
      <c r="V1778" s="1309"/>
      <c r="W1778" s="1309"/>
      <c r="X1778" s="1309"/>
      <c r="Y1778" s="1309"/>
      <c r="Z1778" s="1309"/>
      <c r="AA1778" s="50"/>
      <c r="AB1778" s="1311"/>
      <c r="AC1778" s="1315"/>
      <c r="AD1778" s="1309"/>
      <c r="AE1778" s="1309"/>
      <c r="AF1778" s="1309"/>
      <c r="AG1778" s="1309"/>
    </row>
    <row r="1779">
      <c r="A1779" s="1309"/>
      <c r="B1779" s="1310"/>
      <c r="C1779" s="1310"/>
      <c r="D1779" s="1309"/>
      <c r="E1779" s="1309"/>
      <c r="F1779" s="1311"/>
      <c r="G1779" s="978"/>
      <c r="H1779" s="1121"/>
      <c r="I1779" s="1309"/>
      <c r="J1779" s="1309"/>
      <c r="K1779" s="1309"/>
      <c r="L1779" s="1309"/>
      <c r="M1779" s="1311"/>
      <c r="N1779" s="1311"/>
      <c r="O1779" s="1312"/>
      <c r="P1779" s="1310"/>
      <c r="Q1779" s="1311"/>
      <c r="R1779" s="1311"/>
      <c r="S1779" s="1311"/>
      <c r="T1779" s="1313"/>
      <c r="U1779" s="1314"/>
      <c r="V1779" s="1309"/>
      <c r="W1779" s="1309"/>
      <c r="X1779" s="1309"/>
      <c r="Y1779" s="1309"/>
      <c r="Z1779" s="1309"/>
      <c r="AA1779" s="50"/>
      <c r="AB1779" s="1311"/>
      <c r="AC1779" s="1315"/>
      <c r="AD1779" s="1309"/>
      <c r="AE1779" s="1309"/>
      <c r="AF1779" s="1309"/>
      <c r="AG1779" s="1309"/>
    </row>
    <row r="1780">
      <c r="A1780" s="1309"/>
      <c r="B1780" s="1310"/>
      <c r="C1780" s="1310"/>
      <c r="D1780" s="1309"/>
      <c r="E1780" s="1309"/>
      <c r="F1780" s="1311"/>
      <c r="G1780" s="978"/>
      <c r="H1780" s="1121"/>
      <c r="I1780" s="1309"/>
      <c r="J1780" s="1309"/>
      <c r="K1780" s="1309"/>
      <c r="L1780" s="1309"/>
      <c r="M1780" s="1311"/>
      <c r="N1780" s="1311"/>
      <c r="O1780" s="1312"/>
      <c r="P1780" s="1310"/>
      <c r="Q1780" s="1311"/>
      <c r="R1780" s="1311"/>
      <c r="S1780" s="1311"/>
      <c r="T1780" s="1313"/>
      <c r="U1780" s="1314"/>
      <c r="V1780" s="1309"/>
      <c r="W1780" s="1309"/>
      <c r="X1780" s="1309"/>
      <c r="Y1780" s="1309"/>
      <c r="Z1780" s="1309"/>
      <c r="AA1780" s="50"/>
      <c r="AB1780" s="1311"/>
      <c r="AC1780" s="1315"/>
      <c r="AD1780" s="1309"/>
      <c r="AE1780" s="1309"/>
      <c r="AF1780" s="1309"/>
      <c r="AG1780" s="1309"/>
    </row>
    <row r="1781">
      <c r="A1781" s="1309"/>
      <c r="B1781" s="1310"/>
      <c r="C1781" s="1310"/>
      <c r="D1781" s="1309"/>
      <c r="E1781" s="1309"/>
      <c r="F1781" s="1311"/>
      <c r="G1781" s="978"/>
      <c r="H1781" s="1121"/>
      <c r="I1781" s="1309"/>
      <c r="J1781" s="1309"/>
      <c r="K1781" s="1309"/>
      <c r="L1781" s="1309"/>
      <c r="M1781" s="1311"/>
      <c r="N1781" s="1311"/>
      <c r="O1781" s="1312"/>
      <c r="P1781" s="1310"/>
      <c r="Q1781" s="1311"/>
      <c r="R1781" s="1311"/>
      <c r="S1781" s="1311"/>
      <c r="T1781" s="1313"/>
      <c r="U1781" s="1314"/>
      <c r="V1781" s="1309"/>
      <c r="W1781" s="1309"/>
      <c r="X1781" s="1309"/>
      <c r="Y1781" s="1309"/>
      <c r="Z1781" s="1309"/>
      <c r="AA1781" s="50"/>
      <c r="AB1781" s="1311"/>
      <c r="AC1781" s="1315"/>
      <c r="AD1781" s="1309"/>
      <c r="AE1781" s="1309"/>
      <c r="AF1781" s="1309"/>
      <c r="AG1781" s="1309"/>
    </row>
    <row r="1782">
      <c r="A1782" s="1309"/>
      <c r="B1782" s="1310"/>
      <c r="C1782" s="1310"/>
      <c r="D1782" s="1309"/>
      <c r="E1782" s="1309"/>
      <c r="F1782" s="1311"/>
      <c r="G1782" s="978"/>
      <c r="H1782" s="1121"/>
      <c r="I1782" s="1309"/>
      <c r="J1782" s="1309"/>
      <c r="K1782" s="1309"/>
      <c r="L1782" s="1309"/>
      <c r="M1782" s="1311"/>
      <c r="N1782" s="1311"/>
      <c r="O1782" s="1312"/>
      <c r="P1782" s="1310"/>
      <c r="Q1782" s="1311"/>
      <c r="R1782" s="1311"/>
      <c r="S1782" s="1311"/>
      <c r="T1782" s="1313"/>
      <c r="U1782" s="1314"/>
      <c r="V1782" s="1309"/>
      <c r="W1782" s="1309"/>
      <c r="X1782" s="1309"/>
      <c r="Y1782" s="1309"/>
      <c r="Z1782" s="1309"/>
      <c r="AA1782" s="50"/>
      <c r="AB1782" s="1311"/>
      <c r="AC1782" s="1315"/>
      <c r="AD1782" s="1309"/>
      <c r="AE1782" s="1309"/>
      <c r="AF1782" s="1309"/>
      <c r="AG1782" s="1309"/>
    </row>
    <row r="1783">
      <c r="A1783" s="1309"/>
      <c r="B1783" s="1310"/>
      <c r="C1783" s="1310"/>
      <c r="D1783" s="1309"/>
      <c r="E1783" s="1309"/>
      <c r="F1783" s="1311"/>
      <c r="G1783" s="978"/>
      <c r="H1783" s="1121"/>
      <c r="I1783" s="1309"/>
      <c r="J1783" s="1309"/>
      <c r="K1783" s="1309"/>
      <c r="L1783" s="1309"/>
      <c r="M1783" s="1311"/>
      <c r="N1783" s="1311"/>
      <c r="O1783" s="1312"/>
      <c r="P1783" s="1310"/>
      <c r="Q1783" s="1311"/>
      <c r="R1783" s="1311"/>
      <c r="S1783" s="1311"/>
      <c r="T1783" s="1313"/>
      <c r="U1783" s="1314"/>
      <c r="V1783" s="1309"/>
      <c r="W1783" s="1309"/>
      <c r="X1783" s="1309"/>
      <c r="Y1783" s="1309"/>
      <c r="Z1783" s="1309"/>
      <c r="AA1783" s="50"/>
      <c r="AB1783" s="1311"/>
      <c r="AC1783" s="1315"/>
      <c r="AD1783" s="1309"/>
      <c r="AE1783" s="1309"/>
      <c r="AF1783" s="1309"/>
      <c r="AG1783" s="1309"/>
    </row>
    <row r="1784">
      <c r="A1784" s="1309"/>
      <c r="B1784" s="1310"/>
      <c r="C1784" s="1310"/>
      <c r="D1784" s="1309"/>
      <c r="E1784" s="1309"/>
      <c r="F1784" s="1311"/>
      <c r="G1784" s="978"/>
      <c r="H1784" s="1121"/>
      <c r="I1784" s="1309"/>
      <c r="J1784" s="1309"/>
      <c r="K1784" s="1309"/>
      <c r="L1784" s="1309"/>
      <c r="M1784" s="1311"/>
      <c r="N1784" s="1311"/>
      <c r="O1784" s="1312"/>
      <c r="P1784" s="1310"/>
      <c r="Q1784" s="1311"/>
      <c r="R1784" s="1311"/>
      <c r="S1784" s="1311"/>
      <c r="T1784" s="1313"/>
      <c r="U1784" s="1314"/>
      <c r="V1784" s="1309"/>
      <c r="W1784" s="1309"/>
      <c r="X1784" s="1309"/>
      <c r="Y1784" s="1309"/>
      <c r="Z1784" s="1309"/>
      <c r="AA1784" s="50"/>
      <c r="AB1784" s="1311"/>
      <c r="AC1784" s="1315"/>
      <c r="AD1784" s="1309"/>
      <c r="AE1784" s="1309"/>
      <c r="AF1784" s="1309"/>
      <c r="AG1784" s="1309"/>
    </row>
    <row r="1785">
      <c r="A1785" s="1309"/>
      <c r="B1785" s="1310"/>
      <c r="C1785" s="1310"/>
      <c r="D1785" s="1309"/>
      <c r="E1785" s="1309"/>
      <c r="F1785" s="1311"/>
      <c r="G1785" s="978"/>
      <c r="H1785" s="1121"/>
      <c r="I1785" s="1309"/>
      <c r="J1785" s="1309"/>
      <c r="K1785" s="1309"/>
      <c r="L1785" s="1309"/>
      <c r="M1785" s="1311"/>
      <c r="N1785" s="1311"/>
      <c r="O1785" s="1312"/>
      <c r="P1785" s="1310"/>
      <c r="Q1785" s="1311"/>
      <c r="R1785" s="1311"/>
      <c r="S1785" s="1311"/>
      <c r="T1785" s="1313"/>
      <c r="U1785" s="1314"/>
      <c r="V1785" s="1309"/>
      <c r="W1785" s="1309"/>
      <c r="X1785" s="1309"/>
      <c r="Y1785" s="1309"/>
      <c r="Z1785" s="1309"/>
      <c r="AA1785" s="50"/>
      <c r="AB1785" s="1311"/>
      <c r="AC1785" s="1315"/>
      <c r="AD1785" s="1309"/>
      <c r="AE1785" s="1309"/>
      <c r="AF1785" s="1309"/>
      <c r="AG1785" s="1309"/>
    </row>
    <row r="1786">
      <c r="A1786" s="1309"/>
      <c r="B1786" s="1310"/>
      <c r="C1786" s="1310"/>
      <c r="D1786" s="1309"/>
      <c r="E1786" s="1309"/>
      <c r="F1786" s="1311"/>
      <c r="G1786" s="978"/>
      <c r="H1786" s="1121"/>
      <c r="I1786" s="1309"/>
      <c r="J1786" s="1309"/>
      <c r="K1786" s="1309"/>
      <c r="L1786" s="1309"/>
      <c r="M1786" s="1311"/>
      <c r="N1786" s="1311"/>
      <c r="O1786" s="1312"/>
      <c r="P1786" s="1310"/>
      <c r="Q1786" s="1311"/>
      <c r="R1786" s="1311"/>
      <c r="S1786" s="1311"/>
      <c r="T1786" s="1313"/>
      <c r="U1786" s="1314"/>
      <c r="V1786" s="1309"/>
      <c r="W1786" s="1309"/>
      <c r="X1786" s="1309"/>
      <c r="Y1786" s="1309"/>
      <c r="Z1786" s="1309"/>
      <c r="AA1786" s="50"/>
      <c r="AB1786" s="1311"/>
      <c r="AC1786" s="1315"/>
      <c r="AD1786" s="1309"/>
      <c r="AE1786" s="1309"/>
      <c r="AF1786" s="1309"/>
      <c r="AG1786" s="1309"/>
    </row>
    <row r="1787">
      <c r="A1787" s="1309"/>
      <c r="B1787" s="1310"/>
      <c r="C1787" s="1310"/>
      <c r="D1787" s="1309"/>
      <c r="E1787" s="1309"/>
      <c r="F1787" s="1311"/>
      <c r="G1787" s="978"/>
      <c r="H1787" s="1121"/>
      <c r="I1787" s="1309"/>
      <c r="J1787" s="1309"/>
      <c r="K1787" s="1309"/>
      <c r="L1787" s="1309"/>
      <c r="M1787" s="1311"/>
      <c r="N1787" s="1311"/>
      <c r="O1787" s="1312"/>
      <c r="P1787" s="1310"/>
      <c r="Q1787" s="1311"/>
      <c r="R1787" s="1311"/>
      <c r="S1787" s="1311"/>
      <c r="T1787" s="1313"/>
      <c r="U1787" s="1314"/>
      <c r="V1787" s="1309"/>
      <c r="W1787" s="1309"/>
      <c r="X1787" s="1309"/>
      <c r="Y1787" s="1309"/>
      <c r="Z1787" s="1309"/>
      <c r="AA1787" s="50"/>
      <c r="AB1787" s="1311"/>
      <c r="AC1787" s="1315"/>
      <c r="AD1787" s="1309"/>
      <c r="AE1787" s="1309"/>
      <c r="AF1787" s="1309"/>
      <c r="AG1787" s="1309"/>
    </row>
    <row r="1788">
      <c r="A1788" s="1309"/>
      <c r="B1788" s="1310"/>
      <c r="C1788" s="1310"/>
      <c r="D1788" s="1309"/>
      <c r="E1788" s="1309"/>
      <c r="F1788" s="1311"/>
      <c r="G1788" s="978"/>
      <c r="H1788" s="1121"/>
      <c r="I1788" s="1309"/>
      <c r="J1788" s="1309"/>
      <c r="K1788" s="1309"/>
      <c r="L1788" s="1309"/>
      <c r="M1788" s="1311"/>
      <c r="N1788" s="1311"/>
      <c r="O1788" s="1312"/>
      <c r="P1788" s="1310"/>
      <c r="Q1788" s="1311"/>
      <c r="R1788" s="1311"/>
      <c r="S1788" s="1311"/>
      <c r="T1788" s="1313"/>
      <c r="U1788" s="1314"/>
      <c r="V1788" s="1309"/>
      <c r="W1788" s="1309"/>
      <c r="X1788" s="1309"/>
      <c r="Y1788" s="1309"/>
      <c r="Z1788" s="1309"/>
      <c r="AA1788" s="50"/>
      <c r="AB1788" s="1311"/>
      <c r="AC1788" s="1315"/>
      <c r="AD1788" s="1309"/>
      <c r="AE1788" s="1309"/>
      <c r="AF1788" s="1309"/>
      <c r="AG1788" s="1309"/>
    </row>
    <row r="1789">
      <c r="A1789" s="1309"/>
      <c r="B1789" s="1310"/>
      <c r="C1789" s="1310"/>
      <c r="D1789" s="1309"/>
      <c r="E1789" s="1309"/>
      <c r="F1789" s="1311"/>
      <c r="G1789" s="978"/>
      <c r="H1789" s="1121"/>
      <c r="I1789" s="1309"/>
      <c r="J1789" s="1309"/>
      <c r="K1789" s="1309"/>
      <c r="L1789" s="1309"/>
      <c r="M1789" s="1311"/>
      <c r="N1789" s="1311"/>
      <c r="O1789" s="1312"/>
      <c r="P1789" s="1310"/>
      <c r="Q1789" s="1311"/>
      <c r="R1789" s="1311"/>
      <c r="S1789" s="1311"/>
      <c r="T1789" s="1313"/>
      <c r="U1789" s="1314"/>
      <c r="V1789" s="1309"/>
      <c r="W1789" s="1309"/>
      <c r="X1789" s="1309"/>
      <c r="Y1789" s="1309"/>
      <c r="Z1789" s="1309"/>
      <c r="AA1789" s="50"/>
      <c r="AB1789" s="1311"/>
      <c r="AC1789" s="1315"/>
      <c r="AD1789" s="1309"/>
      <c r="AE1789" s="1309"/>
      <c r="AF1789" s="1309"/>
      <c r="AG1789" s="1309"/>
    </row>
    <row r="1790">
      <c r="A1790" s="1309"/>
      <c r="B1790" s="1310"/>
      <c r="C1790" s="1310"/>
      <c r="D1790" s="1309"/>
      <c r="E1790" s="1309"/>
      <c r="F1790" s="1311"/>
      <c r="G1790" s="978"/>
      <c r="H1790" s="1121"/>
      <c r="I1790" s="1309"/>
      <c r="J1790" s="1309"/>
      <c r="K1790" s="1309"/>
      <c r="L1790" s="1309"/>
      <c r="M1790" s="1311"/>
      <c r="N1790" s="1311"/>
      <c r="O1790" s="1312"/>
      <c r="P1790" s="1310"/>
      <c r="Q1790" s="1311"/>
      <c r="R1790" s="1311"/>
      <c r="S1790" s="1311"/>
      <c r="T1790" s="1313"/>
      <c r="U1790" s="1314"/>
      <c r="V1790" s="1309"/>
      <c r="W1790" s="1309"/>
      <c r="X1790" s="1309"/>
      <c r="Y1790" s="1309"/>
      <c r="Z1790" s="1309"/>
      <c r="AA1790" s="50"/>
      <c r="AB1790" s="1311"/>
      <c r="AC1790" s="1315"/>
      <c r="AD1790" s="1309"/>
      <c r="AE1790" s="1309"/>
      <c r="AF1790" s="1309"/>
      <c r="AG1790" s="1309"/>
    </row>
    <row r="1791">
      <c r="A1791" s="1309"/>
      <c r="B1791" s="1310"/>
      <c r="C1791" s="1310"/>
      <c r="D1791" s="1309"/>
      <c r="E1791" s="1309"/>
      <c r="F1791" s="1311"/>
      <c r="G1791" s="978"/>
      <c r="H1791" s="1121"/>
      <c r="I1791" s="1309"/>
      <c r="J1791" s="1309"/>
      <c r="K1791" s="1309"/>
      <c r="L1791" s="1309"/>
      <c r="M1791" s="1311"/>
      <c r="N1791" s="1311"/>
      <c r="O1791" s="1312"/>
      <c r="P1791" s="1310"/>
      <c r="Q1791" s="1311"/>
      <c r="R1791" s="1311"/>
      <c r="S1791" s="1311"/>
      <c r="T1791" s="1313"/>
      <c r="U1791" s="1314"/>
      <c r="V1791" s="1309"/>
      <c r="W1791" s="1309"/>
      <c r="X1791" s="1309"/>
      <c r="Y1791" s="1309"/>
      <c r="Z1791" s="1309"/>
      <c r="AA1791" s="50"/>
      <c r="AB1791" s="1311"/>
      <c r="AC1791" s="1315"/>
      <c r="AD1791" s="1309"/>
      <c r="AE1791" s="1309"/>
      <c r="AF1791" s="1309"/>
      <c r="AG1791" s="1309"/>
    </row>
    <row r="1792">
      <c r="A1792" s="1309"/>
      <c r="B1792" s="1310"/>
      <c r="C1792" s="1310"/>
      <c r="D1792" s="1309"/>
      <c r="E1792" s="1309"/>
      <c r="F1792" s="1311"/>
      <c r="G1792" s="978"/>
      <c r="H1792" s="1121"/>
      <c r="I1792" s="1309"/>
      <c r="J1792" s="1309"/>
      <c r="K1792" s="1309"/>
      <c r="L1792" s="1309"/>
      <c r="M1792" s="1311"/>
      <c r="N1792" s="1311"/>
      <c r="O1792" s="1312"/>
      <c r="P1792" s="1310"/>
      <c r="Q1792" s="1311"/>
      <c r="R1792" s="1311"/>
      <c r="S1792" s="1311"/>
      <c r="T1792" s="1313"/>
      <c r="U1792" s="1314"/>
      <c r="V1792" s="1309"/>
      <c r="W1792" s="1309"/>
      <c r="X1792" s="1309"/>
      <c r="Y1792" s="1309"/>
      <c r="Z1792" s="1309"/>
      <c r="AA1792" s="50"/>
      <c r="AB1792" s="1311"/>
      <c r="AC1792" s="1315"/>
      <c r="AD1792" s="1309"/>
      <c r="AE1792" s="1309"/>
      <c r="AF1792" s="1309"/>
      <c r="AG1792" s="1309"/>
    </row>
    <row r="1793">
      <c r="A1793" s="1309"/>
      <c r="B1793" s="1310"/>
      <c r="C1793" s="1310"/>
      <c r="D1793" s="1309"/>
      <c r="E1793" s="1309"/>
      <c r="F1793" s="1311"/>
      <c r="G1793" s="978"/>
      <c r="H1793" s="1121"/>
      <c r="I1793" s="1309"/>
      <c r="J1793" s="1309"/>
      <c r="K1793" s="1309"/>
      <c r="L1793" s="1309"/>
      <c r="M1793" s="1311"/>
      <c r="N1793" s="1311"/>
      <c r="O1793" s="1312"/>
      <c r="P1793" s="1310"/>
      <c r="Q1793" s="1311"/>
      <c r="R1793" s="1311"/>
      <c r="S1793" s="1311"/>
      <c r="T1793" s="1313"/>
      <c r="U1793" s="1314"/>
      <c r="V1793" s="1309"/>
      <c r="W1793" s="1309"/>
      <c r="X1793" s="1309"/>
      <c r="Y1793" s="1309"/>
      <c r="Z1793" s="1309"/>
      <c r="AA1793" s="50"/>
      <c r="AB1793" s="1311"/>
      <c r="AC1793" s="1315"/>
      <c r="AD1793" s="1309"/>
      <c r="AE1793" s="1309"/>
      <c r="AF1793" s="1309"/>
      <c r="AG1793" s="1309"/>
    </row>
    <row r="1794">
      <c r="A1794" s="1309"/>
      <c r="B1794" s="1310"/>
      <c r="C1794" s="1310"/>
      <c r="D1794" s="1309"/>
      <c r="E1794" s="1309"/>
      <c r="F1794" s="1311"/>
      <c r="G1794" s="978"/>
      <c r="H1794" s="1121"/>
      <c r="I1794" s="1309"/>
      <c r="J1794" s="1309"/>
      <c r="K1794" s="1309"/>
      <c r="L1794" s="1309"/>
      <c r="M1794" s="1311"/>
      <c r="N1794" s="1311"/>
      <c r="O1794" s="1312"/>
      <c r="P1794" s="1310"/>
      <c r="Q1794" s="1311"/>
      <c r="R1794" s="1311"/>
      <c r="S1794" s="1311"/>
      <c r="T1794" s="1313"/>
      <c r="U1794" s="1314"/>
      <c r="V1794" s="1309"/>
      <c r="W1794" s="1309"/>
      <c r="X1794" s="1309"/>
      <c r="Y1794" s="1309"/>
      <c r="Z1794" s="1309"/>
      <c r="AA1794" s="50"/>
      <c r="AB1794" s="1311"/>
      <c r="AC1794" s="1315"/>
      <c r="AD1794" s="1309"/>
      <c r="AE1794" s="1309"/>
      <c r="AF1794" s="1309"/>
      <c r="AG1794" s="1309"/>
    </row>
    <row r="1795">
      <c r="A1795" s="1309"/>
      <c r="B1795" s="1310"/>
      <c r="C1795" s="1310"/>
      <c r="D1795" s="1309"/>
      <c r="E1795" s="1309"/>
      <c r="F1795" s="1311"/>
      <c r="G1795" s="978"/>
      <c r="H1795" s="1121"/>
      <c r="I1795" s="1309"/>
      <c r="J1795" s="1309"/>
      <c r="K1795" s="1309"/>
      <c r="L1795" s="1309"/>
      <c r="M1795" s="1311"/>
      <c r="N1795" s="1311"/>
      <c r="O1795" s="1312"/>
      <c r="P1795" s="1310"/>
      <c r="Q1795" s="1311"/>
      <c r="R1795" s="1311"/>
      <c r="S1795" s="1311"/>
      <c r="T1795" s="1313"/>
      <c r="U1795" s="1314"/>
      <c r="V1795" s="1309"/>
      <c r="W1795" s="1309"/>
      <c r="X1795" s="1309"/>
      <c r="Y1795" s="1309"/>
      <c r="Z1795" s="1309"/>
      <c r="AA1795" s="50"/>
      <c r="AB1795" s="1311"/>
      <c r="AC1795" s="1315"/>
      <c r="AD1795" s="1309"/>
      <c r="AE1795" s="1309"/>
      <c r="AF1795" s="1309"/>
      <c r="AG1795" s="1309"/>
    </row>
    <row r="1796">
      <c r="A1796" s="1309"/>
      <c r="B1796" s="1310"/>
      <c r="C1796" s="1310"/>
      <c r="D1796" s="1309"/>
      <c r="E1796" s="1309"/>
      <c r="F1796" s="1311"/>
      <c r="G1796" s="978"/>
      <c r="H1796" s="1121"/>
      <c r="I1796" s="1309"/>
      <c r="J1796" s="1309"/>
      <c r="K1796" s="1309"/>
      <c r="L1796" s="1309"/>
      <c r="M1796" s="1311"/>
      <c r="N1796" s="1311"/>
      <c r="O1796" s="1312"/>
      <c r="P1796" s="1310"/>
      <c r="Q1796" s="1311"/>
      <c r="R1796" s="1311"/>
      <c r="S1796" s="1311"/>
      <c r="T1796" s="1313"/>
      <c r="U1796" s="1314"/>
      <c r="V1796" s="1309"/>
      <c r="W1796" s="1309"/>
      <c r="X1796" s="1309"/>
      <c r="Y1796" s="1309"/>
      <c r="Z1796" s="1309"/>
      <c r="AA1796" s="50"/>
      <c r="AB1796" s="1311"/>
      <c r="AC1796" s="1315"/>
      <c r="AD1796" s="1309"/>
      <c r="AE1796" s="1309"/>
      <c r="AF1796" s="1309"/>
      <c r="AG1796" s="1309"/>
    </row>
    <row r="1797">
      <c r="A1797" s="1309"/>
      <c r="B1797" s="1310"/>
      <c r="C1797" s="1310"/>
      <c r="D1797" s="1309"/>
      <c r="E1797" s="1309"/>
      <c r="F1797" s="1311"/>
      <c r="G1797" s="978"/>
      <c r="H1797" s="1121"/>
      <c r="I1797" s="1309"/>
      <c r="J1797" s="1309"/>
      <c r="K1797" s="1309"/>
      <c r="L1797" s="1309"/>
      <c r="M1797" s="1311"/>
      <c r="N1797" s="1311"/>
      <c r="O1797" s="1312"/>
      <c r="P1797" s="1310"/>
      <c r="Q1797" s="1311"/>
      <c r="R1797" s="1311"/>
      <c r="S1797" s="1311"/>
      <c r="T1797" s="1313"/>
      <c r="U1797" s="1314"/>
      <c r="V1797" s="1309"/>
      <c r="W1797" s="1309"/>
      <c r="X1797" s="1309"/>
      <c r="Y1797" s="1309"/>
      <c r="Z1797" s="1309"/>
      <c r="AA1797" s="50"/>
      <c r="AB1797" s="1311"/>
      <c r="AC1797" s="1315"/>
      <c r="AD1797" s="1309"/>
      <c r="AE1797" s="1309"/>
      <c r="AF1797" s="1309"/>
      <c r="AG1797" s="1309"/>
    </row>
    <row r="1798">
      <c r="A1798" s="1309"/>
      <c r="B1798" s="1310"/>
      <c r="C1798" s="1310"/>
      <c r="D1798" s="1309"/>
      <c r="E1798" s="1309"/>
      <c r="F1798" s="1311"/>
      <c r="G1798" s="978"/>
      <c r="H1798" s="1121"/>
      <c r="I1798" s="1309"/>
      <c r="J1798" s="1309"/>
      <c r="K1798" s="1309"/>
      <c r="L1798" s="1309"/>
      <c r="M1798" s="1311"/>
      <c r="N1798" s="1311"/>
      <c r="O1798" s="1312"/>
      <c r="P1798" s="1310"/>
      <c r="Q1798" s="1311"/>
      <c r="R1798" s="1311"/>
      <c r="S1798" s="1311"/>
      <c r="T1798" s="1313"/>
      <c r="U1798" s="1314"/>
      <c r="V1798" s="1309"/>
      <c r="W1798" s="1309"/>
      <c r="X1798" s="1309"/>
      <c r="Y1798" s="1309"/>
      <c r="Z1798" s="1309"/>
      <c r="AA1798" s="50"/>
      <c r="AB1798" s="1311"/>
      <c r="AC1798" s="1315"/>
      <c r="AD1798" s="1309"/>
      <c r="AE1798" s="1309"/>
      <c r="AF1798" s="1309"/>
      <c r="AG1798" s="1309"/>
    </row>
    <row r="1799">
      <c r="A1799" s="1309"/>
      <c r="B1799" s="1310"/>
      <c r="C1799" s="1310"/>
      <c r="D1799" s="1309"/>
      <c r="E1799" s="1309"/>
      <c r="F1799" s="1311"/>
      <c r="G1799" s="978"/>
      <c r="H1799" s="1121"/>
      <c r="I1799" s="1309"/>
      <c r="J1799" s="1309"/>
      <c r="K1799" s="1309"/>
      <c r="L1799" s="1309"/>
      <c r="M1799" s="1311"/>
      <c r="N1799" s="1311"/>
      <c r="O1799" s="1312"/>
      <c r="P1799" s="1310"/>
      <c r="Q1799" s="1311"/>
      <c r="R1799" s="1311"/>
      <c r="S1799" s="1311"/>
      <c r="T1799" s="1313"/>
      <c r="U1799" s="1314"/>
      <c r="V1799" s="1309"/>
      <c r="W1799" s="1309"/>
      <c r="X1799" s="1309"/>
      <c r="Y1799" s="1309"/>
      <c r="Z1799" s="1309"/>
      <c r="AA1799" s="50"/>
      <c r="AB1799" s="1311"/>
      <c r="AC1799" s="1315"/>
      <c r="AD1799" s="1309"/>
      <c r="AE1799" s="1309"/>
      <c r="AF1799" s="1309"/>
      <c r="AG1799" s="1309"/>
    </row>
    <row r="1800">
      <c r="A1800" s="1309"/>
      <c r="B1800" s="1310"/>
      <c r="C1800" s="1310"/>
      <c r="D1800" s="1309"/>
      <c r="E1800" s="1309"/>
      <c r="F1800" s="1311"/>
      <c r="G1800" s="978"/>
      <c r="H1800" s="1121"/>
      <c r="I1800" s="1309"/>
      <c r="J1800" s="1309"/>
      <c r="K1800" s="1309"/>
      <c r="L1800" s="1309"/>
      <c r="M1800" s="1311"/>
      <c r="N1800" s="1311"/>
      <c r="O1800" s="1312"/>
      <c r="P1800" s="1310"/>
      <c r="Q1800" s="1311"/>
      <c r="R1800" s="1311"/>
      <c r="S1800" s="1311"/>
      <c r="T1800" s="1313"/>
      <c r="U1800" s="1314"/>
      <c r="V1800" s="1309"/>
      <c r="W1800" s="1309"/>
      <c r="X1800" s="1309"/>
      <c r="Y1800" s="1309"/>
      <c r="Z1800" s="1309"/>
      <c r="AA1800" s="50"/>
      <c r="AB1800" s="1311"/>
      <c r="AC1800" s="1315"/>
      <c r="AD1800" s="1309"/>
      <c r="AE1800" s="1309"/>
      <c r="AF1800" s="1309"/>
      <c r="AG1800" s="1309"/>
    </row>
    <row r="1801">
      <c r="A1801" s="1309"/>
      <c r="B1801" s="1310"/>
      <c r="C1801" s="1310"/>
      <c r="D1801" s="1309"/>
      <c r="E1801" s="1309"/>
      <c r="F1801" s="1311"/>
      <c r="G1801" s="978"/>
      <c r="H1801" s="1121"/>
      <c r="I1801" s="1309"/>
      <c r="J1801" s="1309"/>
      <c r="K1801" s="1309"/>
      <c r="L1801" s="1309"/>
      <c r="M1801" s="1311"/>
      <c r="N1801" s="1311"/>
      <c r="O1801" s="1312"/>
      <c r="P1801" s="1310"/>
      <c r="Q1801" s="1311"/>
      <c r="R1801" s="1311"/>
      <c r="S1801" s="1311"/>
      <c r="T1801" s="1313"/>
      <c r="U1801" s="1314"/>
      <c r="V1801" s="1309"/>
      <c r="W1801" s="1309"/>
      <c r="X1801" s="1309"/>
      <c r="Y1801" s="1309"/>
      <c r="Z1801" s="1309"/>
      <c r="AA1801" s="50"/>
      <c r="AB1801" s="1311"/>
      <c r="AC1801" s="1315"/>
      <c r="AD1801" s="1309"/>
      <c r="AE1801" s="1309"/>
      <c r="AF1801" s="1309"/>
      <c r="AG1801" s="1309"/>
    </row>
    <row r="1802">
      <c r="A1802" s="1309"/>
      <c r="B1802" s="1310"/>
      <c r="C1802" s="1310"/>
      <c r="D1802" s="1309"/>
      <c r="E1802" s="1309"/>
      <c r="F1802" s="1311"/>
      <c r="G1802" s="978"/>
      <c r="H1802" s="1121"/>
      <c r="I1802" s="1309"/>
      <c r="J1802" s="1309"/>
      <c r="K1802" s="1309"/>
      <c r="L1802" s="1309"/>
      <c r="M1802" s="1311"/>
      <c r="N1802" s="1311"/>
      <c r="O1802" s="1312"/>
      <c r="P1802" s="1310"/>
      <c r="Q1802" s="1311"/>
      <c r="R1802" s="1311"/>
      <c r="S1802" s="1311"/>
      <c r="T1802" s="1313"/>
      <c r="U1802" s="1314"/>
      <c r="V1802" s="1309"/>
      <c r="W1802" s="1309"/>
      <c r="X1802" s="1309"/>
      <c r="Y1802" s="1309"/>
      <c r="Z1802" s="1309"/>
      <c r="AA1802" s="50"/>
      <c r="AB1802" s="1311"/>
      <c r="AC1802" s="1315"/>
      <c r="AD1802" s="1309"/>
      <c r="AE1802" s="1309"/>
      <c r="AF1802" s="1309"/>
      <c r="AG1802" s="1309"/>
    </row>
    <row r="1803">
      <c r="A1803" s="1309"/>
      <c r="B1803" s="1310"/>
      <c r="C1803" s="1310"/>
      <c r="D1803" s="1309"/>
      <c r="E1803" s="1309"/>
      <c r="F1803" s="1311"/>
      <c r="G1803" s="978"/>
      <c r="H1803" s="1121"/>
      <c r="I1803" s="1309"/>
      <c r="J1803" s="1309"/>
      <c r="K1803" s="1309"/>
      <c r="L1803" s="1309"/>
      <c r="M1803" s="1311"/>
      <c r="N1803" s="1311"/>
      <c r="O1803" s="1312"/>
      <c r="P1803" s="1310"/>
      <c r="Q1803" s="1311"/>
      <c r="R1803" s="1311"/>
      <c r="S1803" s="1311"/>
      <c r="T1803" s="1313"/>
      <c r="U1803" s="1314"/>
      <c r="V1803" s="1309"/>
      <c r="W1803" s="1309"/>
      <c r="X1803" s="1309"/>
      <c r="Y1803" s="1309"/>
      <c r="Z1803" s="1309"/>
      <c r="AA1803" s="50"/>
      <c r="AB1803" s="1311"/>
      <c r="AC1803" s="1315"/>
      <c r="AD1803" s="1309"/>
      <c r="AE1803" s="1309"/>
      <c r="AF1803" s="1309"/>
      <c r="AG1803" s="1309"/>
    </row>
    <row r="1804">
      <c r="A1804" s="1309"/>
      <c r="B1804" s="1310"/>
      <c r="C1804" s="1310"/>
      <c r="D1804" s="1309"/>
      <c r="E1804" s="1309"/>
      <c r="F1804" s="1311"/>
      <c r="G1804" s="978"/>
      <c r="H1804" s="1121"/>
      <c r="I1804" s="1309"/>
      <c r="J1804" s="1309"/>
      <c r="K1804" s="1309"/>
      <c r="L1804" s="1309"/>
      <c r="M1804" s="1311"/>
      <c r="N1804" s="1311"/>
      <c r="O1804" s="1312"/>
      <c r="P1804" s="1310"/>
      <c r="Q1804" s="1311"/>
      <c r="R1804" s="1311"/>
      <c r="S1804" s="1311"/>
      <c r="T1804" s="1313"/>
      <c r="U1804" s="1314"/>
      <c r="V1804" s="1309"/>
      <c r="W1804" s="1309"/>
      <c r="X1804" s="1309"/>
      <c r="Y1804" s="1309"/>
      <c r="Z1804" s="1309"/>
      <c r="AA1804" s="50"/>
      <c r="AB1804" s="1311"/>
      <c r="AC1804" s="1315"/>
      <c r="AD1804" s="1309"/>
      <c r="AE1804" s="1309"/>
      <c r="AF1804" s="1309"/>
      <c r="AG1804" s="1309"/>
    </row>
    <row r="1805">
      <c r="A1805" s="1309"/>
      <c r="B1805" s="1310"/>
      <c r="C1805" s="1310"/>
      <c r="D1805" s="1309"/>
      <c r="E1805" s="1309"/>
      <c r="F1805" s="1311"/>
      <c r="G1805" s="978"/>
      <c r="H1805" s="1121"/>
      <c r="I1805" s="1309"/>
      <c r="J1805" s="1309"/>
      <c r="K1805" s="1309"/>
      <c r="L1805" s="1309"/>
      <c r="M1805" s="1311"/>
      <c r="N1805" s="1311"/>
      <c r="O1805" s="1312"/>
      <c r="P1805" s="1310"/>
      <c r="Q1805" s="1311"/>
      <c r="R1805" s="1311"/>
      <c r="S1805" s="1311"/>
      <c r="T1805" s="1313"/>
      <c r="U1805" s="1314"/>
      <c r="V1805" s="1309"/>
      <c r="W1805" s="1309"/>
      <c r="X1805" s="1309"/>
      <c r="Y1805" s="1309"/>
      <c r="Z1805" s="1309"/>
      <c r="AA1805" s="50"/>
      <c r="AB1805" s="1311"/>
      <c r="AC1805" s="1315"/>
      <c r="AD1805" s="1309"/>
      <c r="AE1805" s="1309"/>
      <c r="AF1805" s="1309"/>
      <c r="AG1805" s="1309"/>
    </row>
    <row r="1806">
      <c r="A1806" s="1309"/>
      <c r="B1806" s="1310"/>
      <c r="C1806" s="1310"/>
      <c r="D1806" s="1309"/>
      <c r="E1806" s="1309"/>
      <c r="F1806" s="1311"/>
      <c r="G1806" s="978"/>
      <c r="H1806" s="1121"/>
      <c r="I1806" s="1309"/>
      <c r="J1806" s="1309"/>
      <c r="K1806" s="1309"/>
      <c r="L1806" s="1309"/>
      <c r="M1806" s="1311"/>
      <c r="N1806" s="1311"/>
      <c r="O1806" s="1312"/>
      <c r="P1806" s="1310"/>
      <c r="Q1806" s="1311"/>
      <c r="R1806" s="1311"/>
      <c r="S1806" s="1311"/>
      <c r="T1806" s="1313"/>
      <c r="U1806" s="1314"/>
      <c r="V1806" s="1309"/>
      <c r="W1806" s="1309"/>
      <c r="X1806" s="1309"/>
      <c r="Y1806" s="1309"/>
      <c r="Z1806" s="1309"/>
      <c r="AA1806" s="50"/>
      <c r="AB1806" s="1311"/>
      <c r="AC1806" s="1315"/>
      <c r="AD1806" s="1309"/>
      <c r="AE1806" s="1309"/>
      <c r="AF1806" s="1309"/>
      <c r="AG1806" s="1309"/>
    </row>
    <row r="1807">
      <c r="A1807" s="1309"/>
      <c r="B1807" s="1310"/>
      <c r="C1807" s="1310"/>
      <c r="D1807" s="1309"/>
      <c r="E1807" s="1309"/>
      <c r="F1807" s="1311"/>
      <c r="G1807" s="978"/>
      <c r="H1807" s="1121"/>
      <c r="I1807" s="1309"/>
      <c r="J1807" s="1309"/>
      <c r="K1807" s="1309"/>
      <c r="L1807" s="1309"/>
      <c r="M1807" s="1311"/>
      <c r="N1807" s="1311"/>
      <c r="O1807" s="1312"/>
      <c r="P1807" s="1310"/>
      <c r="Q1807" s="1311"/>
      <c r="R1807" s="1311"/>
      <c r="S1807" s="1311"/>
      <c r="T1807" s="1313"/>
      <c r="U1807" s="1314"/>
      <c r="V1807" s="1309"/>
      <c r="W1807" s="1309"/>
      <c r="X1807" s="1309"/>
      <c r="Y1807" s="1309"/>
      <c r="Z1807" s="1309"/>
      <c r="AA1807" s="50"/>
      <c r="AB1807" s="1311"/>
      <c r="AC1807" s="1315"/>
      <c r="AD1807" s="1309"/>
      <c r="AE1807" s="1309"/>
      <c r="AF1807" s="1309"/>
      <c r="AG1807" s="1309"/>
    </row>
    <row r="1808">
      <c r="A1808" s="1309"/>
      <c r="B1808" s="1310"/>
      <c r="C1808" s="1310"/>
      <c r="D1808" s="1309"/>
      <c r="E1808" s="1309"/>
      <c r="F1808" s="1311"/>
      <c r="G1808" s="978"/>
      <c r="H1808" s="1121"/>
      <c r="I1808" s="1309"/>
      <c r="J1808" s="1309"/>
      <c r="K1808" s="1309"/>
      <c r="L1808" s="1309"/>
      <c r="M1808" s="1311"/>
      <c r="N1808" s="1311"/>
      <c r="O1808" s="1312"/>
      <c r="P1808" s="1310"/>
      <c r="Q1808" s="1311"/>
      <c r="R1808" s="1311"/>
      <c r="S1808" s="1311"/>
      <c r="T1808" s="1313"/>
      <c r="U1808" s="1314"/>
      <c r="V1808" s="1309"/>
      <c r="W1808" s="1309"/>
      <c r="X1808" s="1309"/>
      <c r="Y1808" s="1309"/>
      <c r="Z1808" s="1309"/>
      <c r="AA1808" s="50"/>
      <c r="AB1808" s="1311"/>
      <c r="AC1808" s="1315"/>
      <c r="AD1808" s="1309"/>
      <c r="AE1808" s="1309"/>
      <c r="AF1808" s="1309"/>
      <c r="AG1808" s="1309"/>
    </row>
    <row r="1809">
      <c r="A1809" s="1309"/>
      <c r="B1809" s="1310"/>
      <c r="C1809" s="1310"/>
      <c r="D1809" s="1309"/>
      <c r="E1809" s="1309"/>
      <c r="F1809" s="1311"/>
      <c r="G1809" s="978"/>
      <c r="H1809" s="1121"/>
      <c r="I1809" s="1309"/>
      <c r="J1809" s="1309"/>
      <c r="K1809" s="1309"/>
      <c r="L1809" s="1309"/>
      <c r="M1809" s="1311"/>
      <c r="N1809" s="1311"/>
      <c r="O1809" s="1312"/>
      <c r="P1809" s="1310"/>
      <c r="Q1809" s="1311"/>
      <c r="R1809" s="1311"/>
      <c r="S1809" s="1311"/>
      <c r="T1809" s="1313"/>
      <c r="U1809" s="1314"/>
      <c r="V1809" s="1309"/>
      <c r="W1809" s="1309"/>
      <c r="X1809" s="1309"/>
      <c r="Y1809" s="1309"/>
      <c r="Z1809" s="1309"/>
      <c r="AA1809" s="50"/>
      <c r="AB1809" s="1311"/>
      <c r="AC1809" s="1315"/>
      <c r="AD1809" s="1309"/>
      <c r="AE1809" s="1309"/>
      <c r="AF1809" s="1309"/>
      <c r="AG1809" s="1309"/>
    </row>
    <row r="1810">
      <c r="A1810" s="1309"/>
      <c r="B1810" s="1310"/>
      <c r="C1810" s="1310"/>
      <c r="D1810" s="1309"/>
      <c r="E1810" s="1309"/>
      <c r="F1810" s="1311"/>
      <c r="G1810" s="978"/>
      <c r="H1810" s="1121"/>
      <c r="I1810" s="1309"/>
      <c r="J1810" s="1309"/>
      <c r="K1810" s="1309"/>
      <c r="L1810" s="1309"/>
      <c r="M1810" s="1311"/>
      <c r="N1810" s="1311"/>
      <c r="O1810" s="1312"/>
      <c r="P1810" s="1310"/>
      <c r="Q1810" s="1311"/>
      <c r="R1810" s="1311"/>
      <c r="S1810" s="1311"/>
      <c r="T1810" s="1313"/>
      <c r="U1810" s="1314"/>
      <c r="V1810" s="1309"/>
      <c r="W1810" s="1309"/>
      <c r="X1810" s="1309"/>
      <c r="Y1810" s="1309"/>
      <c r="Z1810" s="1309"/>
      <c r="AA1810" s="50"/>
      <c r="AB1810" s="1311"/>
      <c r="AC1810" s="1315"/>
      <c r="AD1810" s="1309"/>
      <c r="AE1810" s="1309"/>
      <c r="AF1810" s="1309"/>
      <c r="AG1810" s="1309"/>
    </row>
    <row r="1811">
      <c r="A1811" s="1309"/>
      <c r="B1811" s="1310"/>
      <c r="C1811" s="1310"/>
      <c r="D1811" s="1309"/>
      <c r="E1811" s="1309"/>
      <c r="F1811" s="1311"/>
      <c r="G1811" s="978"/>
      <c r="H1811" s="1121"/>
      <c r="I1811" s="1309"/>
      <c r="J1811" s="1309"/>
      <c r="K1811" s="1309"/>
      <c r="L1811" s="1309"/>
      <c r="M1811" s="1311"/>
      <c r="N1811" s="1311"/>
      <c r="O1811" s="1312"/>
      <c r="P1811" s="1310"/>
      <c r="Q1811" s="1311"/>
      <c r="R1811" s="1311"/>
      <c r="S1811" s="1311"/>
      <c r="T1811" s="1313"/>
      <c r="U1811" s="1314"/>
      <c r="V1811" s="1309"/>
      <c r="W1811" s="1309"/>
      <c r="X1811" s="1309"/>
      <c r="Y1811" s="1309"/>
      <c r="Z1811" s="1309"/>
      <c r="AA1811" s="50"/>
      <c r="AB1811" s="1311"/>
      <c r="AC1811" s="1315"/>
      <c r="AD1811" s="1309"/>
      <c r="AE1811" s="1309"/>
      <c r="AF1811" s="1309"/>
      <c r="AG1811" s="1309"/>
    </row>
    <row r="1812">
      <c r="A1812" s="1309"/>
      <c r="B1812" s="1310"/>
      <c r="C1812" s="1310"/>
      <c r="D1812" s="1309"/>
      <c r="E1812" s="1309"/>
      <c r="F1812" s="1311"/>
      <c r="G1812" s="978"/>
      <c r="H1812" s="1121"/>
      <c r="I1812" s="1309"/>
      <c r="J1812" s="1309"/>
      <c r="K1812" s="1309"/>
      <c r="L1812" s="1309"/>
      <c r="M1812" s="1311"/>
      <c r="N1812" s="1311"/>
      <c r="O1812" s="1312"/>
      <c r="P1812" s="1310"/>
      <c r="Q1812" s="1311"/>
      <c r="R1812" s="1311"/>
      <c r="S1812" s="1311"/>
      <c r="T1812" s="1313"/>
      <c r="U1812" s="1314"/>
      <c r="V1812" s="1309"/>
      <c r="W1812" s="1309"/>
      <c r="X1812" s="1309"/>
      <c r="Y1812" s="1309"/>
      <c r="Z1812" s="1309"/>
      <c r="AA1812" s="50"/>
      <c r="AB1812" s="1311"/>
      <c r="AC1812" s="1315"/>
      <c r="AD1812" s="1309"/>
      <c r="AE1812" s="1309"/>
      <c r="AF1812" s="1309"/>
      <c r="AG1812" s="1309"/>
    </row>
    <row r="1813">
      <c r="A1813" s="1309"/>
      <c r="B1813" s="1310"/>
      <c r="C1813" s="1310"/>
      <c r="D1813" s="1309"/>
      <c r="E1813" s="1309"/>
      <c r="F1813" s="1311"/>
      <c r="G1813" s="978"/>
      <c r="H1813" s="1121"/>
      <c r="I1813" s="1309"/>
      <c r="J1813" s="1309"/>
      <c r="K1813" s="1309"/>
      <c r="L1813" s="1309"/>
      <c r="M1813" s="1311"/>
      <c r="N1813" s="1311"/>
      <c r="O1813" s="1312"/>
      <c r="P1813" s="1310"/>
      <c r="Q1813" s="1311"/>
      <c r="R1813" s="1311"/>
      <c r="S1813" s="1311"/>
      <c r="T1813" s="1313"/>
      <c r="U1813" s="1314"/>
      <c r="V1813" s="1309"/>
      <c r="W1813" s="1309"/>
      <c r="X1813" s="1309"/>
      <c r="Y1813" s="1309"/>
      <c r="Z1813" s="1309"/>
      <c r="AA1813" s="50"/>
      <c r="AB1813" s="1311"/>
      <c r="AC1813" s="1315"/>
      <c r="AD1813" s="1309"/>
      <c r="AE1813" s="1309"/>
      <c r="AF1813" s="1309"/>
      <c r="AG1813" s="1309"/>
    </row>
    <row r="1814">
      <c r="A1814" s="1309"/>
      <c r="B1814" s="1310"/>
      <c r="C1814" s="1310"/>
      <c r="D1814" s="1309"/>
      <c r="E1814" s="1309"/>
      <c r="F1814" s="1311"/>
      <c r="G1814" s="978"/>
      <c r="H1814" s="1121"/>
      <c r="I1814" s="1309"/>
      <c r="J1814" s="1309"/>
      <c r="K1814" s="1309"/>
      <c r="L1814" s="1309"/>
      <c r="M1814" s="1311"/>
      <c r="N1814" s="1311"/>
      <c r="O1814" s="1312"/>
      <c r="P1814" s="1310"/>
      <c r="Q1814" s="1311"/>
      <c r="R1814" s="1311"/>
      <c r="S1814" s="1311"/>
      <c r="T1814" s="1313"/>
      <c r="U1814" s="1314"/>
      <c r="V1814" s="1309"/>
      <c r="W1814" s="1309"/>
      <c r="X1814" s="1309"/>
      <c r="Y1814" s="1309"/>
      <c r="Z1814" s="1309"/>
      <c r="AA1814" s="50"/>
      <c r="AB1814" s="1311"/>
      <c r="AC1814" s="1315"/>
      <c r="AD1814" s="1309"/>
      <c r="AE1814" s="1309"/>
      <c r="AF1814" s="1309"/>
      <c r="AG1814" s="1309"/>
    </row>
    <row r="1815">
      <c r="A1815" s="1309"/>
      <c r="B1815" s="1310"/>
      <c r="C1815" s="1310"/>
      <c r="D1815" s="1309"/>
      <c r="E1815" s="1309"/>
      <c r="F1815" s="1311"/>
      <c r="G1815" s="978"/>
      <c r="H1815" s="1121"/>
      <c r="I1815" s="1309"/>
      <c r="J1815" s="1309"/>
      <c r="K1815" s="1309"/>
      <c r="L1815" s="1309"/>
      <c r="M1815" s="1311"/>
      <c r="N1815" s="1311"/>
      <c r="O1815" s="1312"/>
      <c r="P1815" s="1310"/>
      <c r="Q1815" s="1311"/>
      <c r="R1815" s="1311"/>
      <c r="S1815" s="1311"/>
      <c r="T1815" s="1313"/>
      <c r="U1815" s="1314"/>
      <c r="V1815" s="1309"/>
      <c r="W1815" s="1309"/>
      <c r="X1815" s="1309"/>
      <c r="Y1815" s="1309"/>
      <c r="Z1815" s="1309"/>
      <c r="AA1815" s="50"/>
      <c r="AB1815" s="1311"/>
      <c r="AC1815" s="1315"/>
      <c r="AD1815" s="1309"/>
      <c r="AE1815" s="1309"/>
      <c r="AF1815" s="1309"/>
      <c r="AG1815" s="1309"/>
    </row>
    <row r="1816">
      <c r="A1816" s="1309"/>
      <c r="B1816" s="1310"/>
      <c r="C1816" s="1310"/>
      <c r="D1816" s="1309"/>
      <c r="E1816" s="1309"/>
      <c r="F1816" s="1311"/>
      <c r="G1816" s="978"/>
      <c r="H1816" s="1121"/>
      <c r="I1816" s="1309"/>
      <c r="J1816" s="1309"/>
      <c r="K1816" s="1309"/>
      <c r="L1816" s="1309"/>
      <c r="M1816" s="1311"/>
      <c r="N1816" s="1311"/>
      <c r="O1816" s="1312"/>
      <c r="P1816" s="1310"/>
      <c r="Q1816" s="1311"/>
      <c r="R1816" s="1311"/>
      <c r="S1816" s="1311"/>
      <c r="T1816" s="1313"/>
      <c r="U1816" s="1314"/>
      <c r="V1816" s="1309"/>
      <c r="W1816" s="1309"/>
      <c r="X1816" s="1309"/>
      <c r="Y1816" s="1309"/>
      <c r="Z1816" s="1309"/>
      <c r="AA1816" s="50"/>
      <c r="AB1816" s="1311"/>
      <c r="AC1816" s="1315"/>
      <c r="AD1816" s="1309"/>
      <c r="AE1816" s="1309"/>
      <c r="AF1816" s="1309"/>
      <c r="AG1816" s="1309"/>
    </row>
    <row r="1817">
      <c r="A1817" s="1309"/>
      <c r="B1817" s="1310"/>
      <c r="C1817" s="1310"/>
      <c r="D1817" s="1309"/>
      <c r="E1817" s="1309"/>
      <c r="F1817" s="1311"/>
      <c r="G1817" s="978"/>
      <c r="H1817" s="1121"/>
      <c r="I1817" s="1309"/>
      <c r="J1817" s="1309"/>
      <c r="K1817" s="1309"/>
      <c r="L1817" s="1309"/>
      <c r="M1817" s="1311"/>
      <c r="N1817" s="1311"/>
      <c r="O1817" s="1312"/>
      <c r="P1817" s="1310"/>
      <c r="Q1817" s="1311"/>
      <c r="R1817" s="1311"/>
      <c r="S1817" s="1311"/>
      <c r="T1817" s="1313"/>
      <c r="U1817" s="1314"/>
      <c r="V1817" s="1309"/>
      <c r="W1817" s="1309"/>
      <c r="X1817" s="1309"/>
      <c r="Y1817" s="1309"/>
      <c r="Z1817" s="1309"/>
      <c r="AA1817" s="50"/>
      <c r="AB1817" s="1311"/>
      <c r="AC1817" s="1315"/>
      <c r="AD1817" s="1309"/>
      <c r="AE1817" s="1309"/>
      <c r="AF1817" s="1309"/>
      <c r="AG1817" s="1309"/>
    </row>
    <row r="1818">
      <c r="A1818" s="1309"/>
      <c r="B1818" s="1310"/>
      <c r="C1818" s="1310"/>
      <c r="D1818" s="1309"/>
      <c r="E1818" s="1309"/>
      <c r="F1818" s="1311"/>
      <c r="G1818" s="978"/>
      <c r="H1818" s="1121"/>
      <c r="I1818" s="1309"/>
      <c r="J1818" s="1309"/>
      <c r="K1818" s="1309"/>
      <c r="L1818" s="1309"/>
      <c r="M1818" s="1311"/>
      <c r="N1818" s="1311"/>
      <c r="O1818" s="1312"/>
      <c r="P1818" s="1310"/>
      <c r="Q1818" s="1311"/>
      <c r="R1818" s="1311"/>
      <c r="S1818" s="1311"/>
      <c r="T1818" s="1313"/>
      <c r="U1818" s="1314"/>
      <c r="V1818" s="1309"/>
      <c r="W1818" s="1309"/>
      <c r="X1818" s="1309"/>
      <c r="Y1818" s="1309"/>
      <c r="Z1818" s="1309"/>
      <c r="AA1818" s="50"/>
      <c r="AB1818" s="1311"/>
      <c r="AC1818" s="1315"/>
      <c r="AD1818" s="1309"/>
      <c r="AE1818" s="1309"/>
      <c r="AF1818" s="1309"/>
      <c r="AG1818" s="1309"/>
    </row>
    <row r="1819">
      <c r="A1819" s="1309"/>
      <c r="B1819" s="1310"/>
      <c r="C1819" s="1310"/>
      <c r="D1819" s="1309"/>
      <c r="E1819" s="1309"/>
      <c r="F1819" s="1311"/>
      <c r="G1819" s="978"/>
      <c r="H1819" s="1121"/>
      <c r="I1819" s="1309"/>
      <c r="J1819" s="1309"/>
      <c r="K1819" s="1309"/>
      <c r="L1819" s="1309"/>
      <c r="M1819" s="1311"/>
      <c r="N1819" s="1311"/>
      <c r="O1819" s="1312"/>
      <c r="P1819" s="1310"/>
      <c r="Q1819" s="1311"/>
      <c r="R1819" s="1311"/>
      <c r="S1819" s="1311"/>
      <c r="T1819" s="1313"/>
      <c r="U1819" s="1314"/>
      <c r="V1819" s="1309"/>
      <c r="W1819" s="1309"/>
      <c r="X1819" s="1309"/>
      <c r="Y1819" s="1309"/>
      <c r="Z1819" s="1309"/>
      <c r="AA1819" s="50"/>
      <c r="AB1819" s="1311"/>
      <c r="AC1819" s="1315"/>
      <c r="AD1819" s="1309"/>
      <c r="AE1819" s="1309"/>
      <c r="AF1819" s="1309"/>
      <c r="AG1819" s="1309"/>
    </row>
    <row r="1820">
      <c r="A1820" s="1309"/>
      <c r="B1820" s="1310"/>
      <c r="C1820" s="1310"/>
      <c r="D1820" s="1309"/>
      <c r="E1820" s="1309"/>
      <c r="F1820" s="1311"/>
      <c r="G1820" s="978"/>
      <c r="H1820" s="1121"/>
      <c r="I1820" s="1309"/>
      <c r="J1820" s="1309"/>
      <c r="K1820" s="1309"/>
      <c r="L1820" s="1309"/>
      <c r="M1820" s="1311"/>
      <c r="N1820" s="1311"/>
      <c r="O1820" s="1312"/>
      <c r="P1820" s="1310"/>
      <c r="Q1820" s="1311"/>
      <c r="R1820" s="1311"/>
      <c r="S1820" s="1311"/>
      <c r="T1820" s="1313"/>
      <c r="U1820" s="1314"/>
      <c r="V1820" s="1309"/>
      <c r="W1820" s="1309"/>
      <c r="X1820" s="1309"/>
      <c r="Y1820" s="1309"/>
      <c r="Z1820" s="1309"/>
      <c r="AA1820" s="50"/>
      <c r="AB1820" s="1311"/>
      <c r="AC1820" s="1315"/>
      <c r="AD1820" s="1309"/>
      <c r="AE1820" s="1309"/>
      <c r="AF1820" s="1309"/>
      <c r="AG1820" s="1309"/>
    </row>
    <row r="1821">
      <c r="A1821" s="1309"/>
      <c r="B1821" s="1310"/>
      <c r="C1821" s="1310"/>
      <c r="D1821" s="1309"/>
      <c r="E1821" s="1309"/>
      <c r="F1821" s="1311"/>
      <c r="G1821" s="978"/>
      <c r="H1821" s="1121"/>
      <c r="I1821" s="1309"/>
      <c r="J1821" s="1309"/>
      <c r="K1821" s="1309"/>
      <c r="L1821" s="1309"/>
      <c r="M1821" s="1311"/>
      <c r="N1821" s="1311"/>
      <c r="O1821" s="1312"/>
      <c r="P1821" s="1310"/>
      <c r="Q1821" s="1311"/>
      <c r="R1821" s="1311"/>
      <c r="S1821" s="1311"/>
      <c r="T1821" s="1313"/>
      <c r="U1821" s="1314"/>
      <c r="V1821" s="1309"/>
      <c r="W1821" s="1309"/>
      <c r="X1821" s="1309"/>
      <c r="Y1821" s="1309"/>
      <c r="Z1821" s="1309"/>
      <c r="AA1821" s="50"/>
      <c r="AB1821" s="1311"/>
      <c r="AC1821" s="1315"/>
      <c r="AD1821" s="1309"/>
      <c r="AE1821" s="1309"/>
      <c r="AF1821" s="1309"/>
      <c r="AG1821" s="1309"/>
    </row>
    <row r="1822">
      <c r="A1822" s="1309"/>
      <c r="B1822" s="1310"/>
      <c r="C1822" s="1310"/>
      <c r="D1822" s="1309"/>
      <c r="E1822" s="1309"/>
      <c r="F1822" s="1311"/>
      <c r="G1822" s="978"/>
      <c r="H1822" s="1121"/>
      <c r="I1822" s="1309"/>
      <c r="J1822" s="1309"/>
      <c r="K1822" s="1309"/>
      <c r="L1822" s="1309"/>
      <c r="M1822" s="1311"/>
      <c r="N1822" s="1311"/>
      <c r="O1822" s="1312"/>
      <c r="P1822" s="1310"/>
      <c r="Q1822" s="1311"/>
      <c r="R1822" s="1311"/>
      <c r="S1822" s="1311"/>
      <c r="T1822" s="1313"/>
      <c r="U1822" s="1314"/>
      <c r="V1822" s="1309"/>
      <c r="W1822" s="1309"/>
      <c r="X1822" s="1309"/>
      <c r="Y1822" s="1309"/>
      <c r="Z1822" s="1309"/>
      <c r="AA1822" s="50"/>
      <c r="AB1822" s="1311"/>
      <c r="AC1822" s="1315"/>
      <c r="AD1822" s="1309"/>
      <c r="AE1822" s="1309"/>
      <c r="AF1822" s="1309"/>
      <c r="AG1822" s="1309"/>
    </row>
    <row r="1823">
      <c r="A1823" s="1309"/>
      <c r="B1823" s="1310"/>
      <c r="C1823" s="1310"/>
      <c r="D1823" s="1309"/>
      <c r="E1823" s="1309"/>
      <c r="F1823" s="1311"/>
      <c r="G1823" s="978"/>
      <c r="H1823" s="1121"/>
      <c r="I1823" s="1309"/>
      <c r="J1823" s="1309"/>
      <c r="K1823" s="1309"/>
      <c r="L1823" s="1309"/>
      <c r="M1823" s="1311"/>
      <c r="N1823" s="1311"/>
      <c r="O1823" s="1312"/>
      <c r="P1823" s="1310"/>
      <c r="Q1823" s="1311"/>
      <c r="R1823" s="1311"/>
      <c r="S1823" s="1311"/>
      <c r="T1823" s="1313"/>
      <c r="U1823" s="1314"/>
      <c r="V1823" s="1309"/>
      <c r="W1823" s="1309"/>
      <c r="X1823" s="1309"/>
      <c r="Y1823" s="1309"/>
      <c r="Z1823" s="1309"/>
      <c r="AA1823" s="50"/>
      <c r="AB1823" s="1311"/>
      <c r="AC1823" s="1315"/>
      <c r="AD1823" s="1309"/>
      <c r="AE1823" s="1309"/>
      <c r="AF1823" s="1309"/>
      <c r="AG1823" s="1309"/>
    </row>
    <row r="1824">
      <c r="A1824" s="1309"/>
      <c r="B1824" s="1310"/>
      <c r="C1824" s="1310"/>
      <c r="D1824" s="1309"/>
      <c r="E1824" s="1309"/>
      <c r="F1824" s="1311"/>
      <c r="G1824" s="978"/>
      <c r="H1824" s="1121"/>
      <c r="I1824" s="1309"/>
      <c r="J1824" s="1309"/>
      <c r="K1824" s="1309"/>
      <c r="L1824" s="1309"/>
      <c r="M1824" s="1311"/>
      <c r="N1824" s="1311"/>
      <c r="O1824" s="1312"/>
      <c r="P1824" s="1310"/>
      <c r="Q1824" s="1311"/>
      <c r="R1824" s="1311"/>
      <c r="S1824" s="1311"/>
      <c r="T1824" s="1313"/>
      <c r="U1824" s="1314"/>
      <c r="V1824" s="1309"/>
      <c r="W1824" s="1309"/>
      <c r="X1824" s="1309"/>
      <c r="Y1824" s="1309"/>
      <c r="Z1824" s="1309"/>
      <c r="AA1824" s="50"/>
      <c r="AB1824" s="1311"/>
      <c r="AC1824" s="1315"/>
      <c r="AD1824" s="1309"/>
      <c r="AE1824" s="1309"/>
      <c r="AF1824" s="1309"/>
      <c r="AG1824" s="1309"/>
    </row>
    <row r="1825">
      <c r="A1825" s="1309"/>
      <c r="B1825" s="1310"/>
      <c r="C1825" s="1310"/>
      <c r="D1825" s="1309"/>
      <c r="E1825" s="1309"/>
      <c r="F1825" s="1311"/>
      <c r="G1825" s="978"/>
      <c r="H1825" s="1121"/>
      <c r="I1825" s="1309"/>
      <c r="J1825" s="1309"/>
      <c r="K1825" s="1309"/>
      <c r="L1825" s="1309"/>
      <c r="M1825" s="1311"/>
      <c r="N1825" s="1311"/>
      <c r="O1825" s="1312"/>
      <c r="P1825" s="1310"/>
      <c r="Q1825" s="1311"/>
      <c r="R1825" s="1311"/>
      <c r="S1825" s="1311"/>
      <c r="T1825" s="1313"/>
      <c r="U1825" s="1314"/>
      <c r="V1825" s="1309"/>
      <c r="W1825" s="1309"/>
      <c r="X1825" s="1309"/>
      <c r="Y1825" s="1309"/>
      <c r="Z1825" s="1309"/>
      <c r="AA1825" s="50"/>
      <c r="AB1825" s="1311"/>
      <c r="AC1825" s="1315"/>
      <c r="AD1825" s="1309"/>
      <c r="AE1825" s="1309"/>
      <c r="AF1825" s="1309"/>
      <c r="AG1825" s="1309"/>
    </row>
    <row r="1826">
      <c r="A1826" s="1309"/>
      <c r="B1826" s="1310"/>
      <c r="C1826" s="1310"/>
      <c r="D1826" s="1309"/>
      <c r="E1826" s="1309"/>
      <c r="F1826" s="1311"/>
      <c r="G1826" s="978"/>
      <c r="H1826" s="1121"/>
      <c r="I1826" s="1309"/>
      <c r="J1826" s="1309"/>
      <c r="K1826" s="1309"/>
      <c r="L1826" s="1309"/>
      <c r="M1826" s="1311"/>
      <c r="N1826" s="1311"/>
      <c r="O1826" s="1312"/>
      <c r="P1826" s="1310"/>
      <c r="Q1826" s="1311"/>
      <c r="R1826" s="1311"/>
      <c r="S1826" s="1311"/>
      <c r="T1826" s="1313"/>
      <c r="U1826" s="1314"/>
      <c r="V1826" s="1309"/>
      <c r="W1826" s="1309"/>
      <c r="X1826" s="1309"/>
      <c r="Y1826" s="1309"/>
      <c r="Z1826" s="1309"/>
      <c r="AA1826" s="50"/>
      <c r="AB1826" s="1311"/>
      <c r="AC1826" s="1315"/>
      <c r="AD1826" s="1309"/>
      <c r="AE1826" s="1309"/>
      <c r="AF1826" s="1309"/>
      <c r="AG1826" s="1309"/>
    </row>
    <row r="1827">
      <c r="A1827" s="1309"/>
      <c r="B1827" s="1310"/>
      <c r="C1827" s="1310"/>
      <c r="D1827" s="1309"/>
      <c r="E1827" s="1309"/>
      <c r="F1827" s="1311"/>
      <c r="G1827" s="978"/>
      <c r="H1827" s="1121"/>
      <c r="I1827" s="1309"/>
      <c r="J1827" s="1309"/>
      <c r="K1827" s="1309"/>
      <c r="L1827" s="1309"/>
      <c r="M1827" s="1311"/>
      <c r="N1827" s="1311"/>
      <c r="O1827" s="1312"/>
      <c r="P1827" s="1310"/>
      <c r="Q1827" s="1311"/>
      <c r="R1827" s="1311"/>
      <c r="S1827" s="1311"/>
      <c r="T1827" s="1313"/>
      <c r="U1827" s="1314"/>
      <c r="V1827" s="1309"/>
      <c r="W1827" s="1309"/>
      <c r="X1827" s="1309"/>
      <c r="Y1827" s="1309"/>
      <c r="Z1827" s="1309"/>
      <c r="AA1827" s="50"/>
      <c r="AB1827" s="1311"/>
      <c r="AC1827" s="1315"/>
      <c r="AD1827" s="1309"/>
      <c r="AE1827" s="1309"/>
      <c r="AF1827" s="1309"/>
      <c r="AG1827" s="1309"/>
    </row>
    <row r="1828">
      <c r="A1828" s="1309"/>
      <c r="B1828" s="1310"/>
      <c r="C1828" s="1310"/>
      <c r="D1828" s="1309"/>
      <c r="E1828" s="1309"/>
      <c r="F1828" s="1311"/>
      <c r="G1828" s="978"/>
      <c r="H1828" s="1121"/>
      <c r="I1828" s="1309"/>
      <c r="J1828" s="1309"/>
      <c r="K1828" s="1309"/>
      <c r="L1828" s="1309"/>
      <c r="M1828" s="1311"/>
      <c r="N1828" s="1311"/>
      <c r="O1828" s="1312"/>
      <c r="P1828" s="1310"/>
      <c r="Q1828" s="1311"/>
      <c r="R1828" s="1311"/>
      <c r="S1828" s="1311"/>
      <c r="T1828" s="1313"/>
      <c r="U1828" s="1314"/>
      <c r="V1828" s="1309"/>
      <c r="W1828" s="1309"/>
      <c r="X1828" s="1309"/>
      <c r="Y1828" s="1309"/>
      <c r="Z1828" s="1309"/>
      <c r="AA1828" s="50"/>
      <c r="AB1828" s="1311"/>
      <c r="AC1828" s="1315"/>
      <c r="AD1828" s="1309"/>
      <c r="AE1828" s="1309"/>
      <c r="AF1828" s="1309"/>
      <c r="AG1828" s="1309"/>
    </row>
    <row r="1829">
      <c r="A1829" s="1309"/>
      <c r="B1829" s="1310"/>
      <c r="C1829" s="1310"/>
      <c r="D1829" s="1309"/>
      <c r="E1829" s="1309"/>
      <c r="F1829" s="1311"/>
      <c r="G1829" s="978"/>
      <c r="H1829" s="1121"/>
      <c r="I1829" s="1309"/>
      <c r="J1829" s="1309"/>
      <c r="K1829" s="1309"/>
      <c r="L1829" s="1309"/>
      <c r="M1829" s="1311"/>
      <c r="N1829" s="1311"/>
      <c r="O1829" s="1312"/>
      <c r="P1829" s="1310"/>
      <c r="Q1829" s="1311"/>
      <c r="R1829" s="1311"/>
      <c r="S1829" s="1311"/>
      <c r="T1829" s="1313"/>
      <c r="U1829" s="1314"/>
      <c r="V1829" s="1309"/>
      <c r="W1829" s="1309"/>
      <c r="X1829" s="1309"/>
      <c r="Y1829" s="1309"/>
      <c r="Z1829" s="1309"/>
      <c r="AA1829" s="50"/>
      <c r="AB1829" s="1311"/>
      <c r="AC1829" s="1315"/>
      <c r="AD1829" s="1309"/>
      <c r="AE1829" s="1309"/>
      <c r="AF1829" s="1309"/>
      <c r="AG1829" s="1309"/>
    </row>
    <row r="1830">
      <c r="A1830" s="1309"/>
      <c r="B1830" s="1310"/>
      <c r="C1830" s="1310"/>
      <c r="D1830" s="1309"/>
      <c r="E1830" s="1309"/>
      <c r="F1830" s="1311"/>
      <c r="G1830" s="978"/>
      <c r="H1830" s="1121"/>
      <c r="I1830" s="1309"/>
      <c r="J1830" s="1309"/>
      <c r="K1830" s="1309"/>
      <c r="L1830" s="1309"/>
      <c r="M1830" s="1311"/>
      <c r="N1830" s="1311"/>
      <c r="O1830" s="1312"/>
      <c r="P1830" s="1310"/>
      <c r="Q1830" s="1311"/>
      <c r="R1830" s="1311"/>
      <c r="S1830" s="1311"/>
      <c r="T1830" s="1313"/>
      <c r="U1830" s="1314"/>
      <c r="V1830" s="1309"/>
      <c r="W1830" s="1309"/>
      <c r="X1830" s="1309"/>
      <c r="Y1830" s="1309"/>
      <c r="Z1830" s="1309"/>
      <c r="AA1830" s="50"/>
      <c r="AB1830" s="1311"/>
      <c r="AC1830" s="1315"/>
      <c r="AD1830" s="1309"/>
      <c r="AE1830" s="1309"/>
      <c r="AF1830" s="1309"/>
      <c r="AG1830" s="1309"/>
    </row>
    <row r="1831">
      <c r="A1831" s="1309"/>
      <c r="B1831" s="1310"/>
      <c r="C1831" s="1310"/>
      <c r="D1831" s="1309"/>
      <c r="E1831" s="1309"/>
      <c r="F1831" s="1311"/>
      <c r="G1831" s="978"/>
      <c r="H1831" s="1121"/>
      <c r="I1831" s="1309"/>
      <c r="J1831" s="1309"/>
      <c r="K1831" s="1309"/>
      <c r="L1831" s="1309"/>
      <c r="M1831" s="1311"/>
      <c r="N1831" s="1311"/>
      <c r="O1831" s="1312"/>
      <c r="P1831" s="1310"/>
      <c r="Q1831" s="1311"/>
      <c r="R1831" s="1311"/>
      <c r="S1831" s="1311"/>
      <c r="T1831" s="1313"/>
      <c r="U1831" s="1314"/>
      <c r="V1831" s="1309"/>
      <c r="W1831" s="1309"/>
      <c r="X1831" s="1309"/>
      <c r="Y1831" s="1309"/>
      <c r="Z1831" s="1309"/>
      <c r="AA1831" s="50"/>
      <c r="AB1831" s="1311"/>
      <c r="AC1831" s="1315"/>
      <c r="AD1831" s="1309"/>
      <c r="AE1831" s="1309"/>
      <c r="AF1831" s="1309"/>
      <c r="AG1831" s="1309"/>
    </row>
    <row r="1832">
      <c r="A1832" s="1309"/>
      <c r="B1832" s="1310"/>
      <c r="C1832" s="1310"/>
      <c r="D1832" s="1309"/>
      <c r="E1832" s="1309"/>
      <c r="F1832" s="1311"/>
      <c r="G1832" s="978"/>
      <c r="H1832" s="1121"/>
      <c r="I1832" s="1309"/>
      <c r="J1832" s="1309"/>
      <c r="K1832" s="1309"/>
      <c r="L1832" s="1309"/>
      <c r="M1832" s="1311"/>
      <c r="N1832" s="1311"/>
      <c r="O1832" s="1312"/>
      <c r="P1832" s="1310"/>
      <c r="Q1832" s="1311"/>
      <c r="R1832" s="1311"/>
      <c r="S1832" s="1311"/>
      <c r="T1832" s="1313"/>
      <c r="U1832" s="1314"/>
      <c r="V1832" s="1309"/>
      <c r="W1832" s="1309"/>
      <c r="X1832" s="1309"/>
      <c r="Y1832" s="1309"/>
      <c r="Z1832" s="1309"/>
      <c r="AA1832" s="50"/>
      <c r="AB1832" s="1311"/>
      <c r="AC1832" s="1315"/>
      <c r="AD1832" s="1309"/>
      <c r="AE1832" s="1309"/>
      <c r="AF1832" s="1309"/>
      <c r="AG1832" s="1309"/>
    </row>
    <row r="1833">
      <c r="A1833" s="1309"/>
      <c r="B1833" s="1310"/>
      <c r="C1833" s="1310"/>
      <c r="D1833" s="1309"/>
      <c r="E1833" s="1309"/>
      <c r="F1833" s="1311"/>
      <c r="G1833" s="978"/>
      <c r="H1833" s="1121"/>
      <c r="I1833" s="1309"/>
      <c r="J1833" s="1309"/>
      <c r="K1833" s="1309"/>
      <c r="L1833" s="1309"/>
      <c r="M1833" s="1311"/>
      <c r="N1833" s="1311"/>
      <c r="O1833" s="1312"/>
      <c r="P1833" s="1310"/>
      <c r="Q1833" s="1311"/>
      <c r="R1833" s="1311"/>
      <c r="S1833" s="1311"/>
      <c r="T1833" s="1313"/>
      <c r="U1833" s="1314"/>
      <c r="V1833" s="1309"/>
      <c r="W1833" s="1309"/>
      <c r="X1833" s="1309"/>
      <c r="Y1833" s="1309"/>
      <c r="Z1833" s="1309"/>
      <c r="AA1833" s="50"/>
      <c r="AB1833" s="1311"/>
      <c r="AC1833" s="1315"/>
      <c r="AD1833" s="1309"/>
      <c r="AE1833" s="1309"/>
      <c r="AF1833" s="1309"/>
      <c r="AG1833" s="1309"/>
    </row>
    <row r="1834">
      <c r="A1834" s="1309"/>
      <c r="B1834" s="1310"/>
      <c r="C1834" s="1310"/>
      <c r="D1834" s="1309"/>
      <c r="E1834" s="1309"/>
      <c r="F1834" s="1311"/>
      <c r="G1834" s="978"/>
      <c r="H1834" s="1121"/>
      <c r="I1834" s="1309"/>
      <c r="J1834" s="1309"/>
      <c r="K1834" s="1309"/>
      <c r="L1834" s="1309"/>
      <c r="M1834" s="1311"/>
      <c r="N1834" s="1311"/>
      <c r="O1834" s="1312"/>
      <c r="P1834" s="1310"/>
      <c r="Q1834" s="1311"/>
      <c r="R1834" s="1311"/>
      <c r="S1834" s="1311"/>
      <c r="T1834" s="1313"/>
      <c r="U1834" s="1314"/>
      <c r="V1834" s="1309"/>
      <c r="W1834" s="1309"/>
      <c r="X1834" s="1309"/>
      <c r="Y1834" s="1309"/>
      <c r="Z1834" s="1309"/>
      <c r="AA1834" s="50"/>
      <c r="AB1834" s="1311"/>
      <c r="AC1834" s="1315"/>
      <c r="AD1834" s="1309"/>
      <c r="AE1834" s="1309"/>
      <c r="AF1834" s="1309"/>
      <c r="AG1834" s="1309"/>
    </row>
    <row r="1835">
      <c r="A1835" s="1309"/>
      <c r="B1835" s="1310"/>
      <c r="C1835" s="1310"/>
      <c r="D1835" s="1309"/>
      <c r="E1835" s="1309"/>
      <c r="F1835" s="1311"/>
      <c r="G1835" s="978"/>
      <c r="H1835" s="1121"/>
      <c r="I1835" s="1309"/>
      <c r="J1835" s="1309"/>
      <c r="K1835" s="1309"/>
      <c r="L1835" s="1309"/>
      <c r="M1835" s="1311"/>
      <c r="N1835" s="1311"/>
      <c r="O1835" s="1312"/>
      <c r="P1835" s="1310"/>
      <c r="Q1835" s="1311"/>
      <c r="R1835" s="1311"/>
      <c r="S1835" s="1311"/>
      <c r="T1835" s="1313"/>
      <c r="U1835" s="1314"/>
      <c r="V1835" s="1309"/>
      <c r="W1835" s="1309"/>
      <c r="X1835" s="1309"/>
      <c r="Y1835" s="1309"/>
      <c r="Z1835" s="1309"/>
      <c r="AA1835" s="50"/>
      <c r="AB1835" s="1311"/>
      <c r="AC1835" s="1315"/>
      <c r="AD1835" s="1309"/>
      <c r="AE1835" s="1309"/>
      <c r="AF1835" s="1309"/>
      <c r="AG1835" s="1309"/>
    </row>
    <row r="1836">
      <c r="A1836" s="1309"/>
      <c r="B1836" s="1310"/>
      <c r="C1836" s="1310"/>
      <c r="D1836" s="1309"/>
      <c r="E1836" s="1309"/>
      <c r="F1836" s="1311"/>
      <c r="G1836" s="978"/>
      <c r="H1836" s="1121"/>
      <c r="I1836" s="1309"/>
      <c r="J1836" s="1309"/>
      <c r="K1836" s="1309"/>
      <c r="L1836" s="1309"/>
      <c r="M1836" s="1311"/>
      <c r="N1836" s="1311"/>
      <c r="O1836" s="1312"/>
      <c r="P1836" s="1310"/>
      <c r="Q1836" s="1311"/>
      <c r="R1836" s="1311"/>
      <c r="S1836" s="1311"/>
      <c r="T1836" s="1313"/>
      <c r="U1836" s="1314"/>
      <c r="V1836" s="1309"/>
      <c r="W1836" s="1309"/>
      <c r="X1836" s="1309"/>
      <c r="Y1836" s="1309"/>
      <c r="Z1836" s="1309"/>
      <c r="AA1836" s="50"/>
      <c r="AB1836" s="1311"/>
      <c r="AC1836" s="1315"/>
      <c r="AD1836" s="1309"/>
      <c r="AE1836" s="1309"/>
      <c r="AF1836" s="1309"/>
      <c r="AG1836" s="1309"/>
    </row>
    <row r="1837">
      <c r="A1837" s="1309"/>
      <c r="B1837" s="1310"/>
      <c r="C1837" s="1310"/>
      <c r="D1837" s="1309"/>
      <c r="E1837" s="1309"/>
      <c r="F1837" s="1311"/>
      <c r="G1837" s="978"/>
      <c r="H1837" s="1121"/>
      <c r="I1837" s="1309"/>
      <c r="J1837" s="1309"/>
      <c r="K1837" s="1309"/>
      <c r="L1837" s="1309"/>
      <c r="M1837" s="1311"/>
      <c r="N1837" s="1311"/>
      <c r="O1837" s="1312"/>
      <c r="P1837" s="1310"/>
      <c r="Q1837" s="1311"/>
      <c r="R1837" s="1311"/>
      <c r="S1837" s="1311"/>
      <c r="T1837" s="1313"/>
      <c r="U1837" s="1314"/>
      <c r="V1837" s="1309"/>
      <c r="W1837" s="1309"/>
      <c r="X1837" s="1309"/>
      <c r="Y1837" s="1309"/>
      <c r="Z1837" s="1309"/>
      <c r="AA1837" s="50"/>
      <c r="AB1837" s="1311"/>
      <c r="AC1837" s="1315"/>
      <c r="AD1837" s="1309"/>
      <c r="AE1837" s="1309"/>
      <c r="AF1837" s="1309"/>
      <c r="AG1837" s="1309"/>
    </row>
    <row r="1838">
      <c r="A1838" s="1309"/>
      <c r="B1838" s="1310"/>
      <c r="C1838" s="1310"/>
      <c r="D1838" s="1309"/>
      <c r="E1838" s="1309"/>
      <c r="F1838" s="1311"/>
      <c r="G1838" s="978"/>
      <c r="H1838" s="1121"/>
      <c r="I1838" s="1309"/>
      <c r="J1838" s="1309"/>
      <c r="K1838" s="1309"/>
      <c r="L1838" s="1309"/>
      <c r="M1838" s="1311"/>
      <c r="N1838" s="1311"/>
      <c r="O1838" s="1312"/>
      <c r="P1838" s="1310"/>
      <c r="Q1838" s="1311"/>
      <c r="R1838" s="1311"/>
      <c r="S1838" s="1311"/>
      <c r="T1838" s="1313"/>
      <c r="U1838" s="1314"/>
      <c r="V1838" s="1309"/>
      <c r="W1838" s="1309"/>
      <c r="X1838" s="1309"/>
      <c r="Y1838" s="1309"/>
      <c r="Z1838" s="1309"/>
      <c r="AA1838" s="50"/>
      <c r="AB1838" s="1311"/>
      <c r="AC1838" s="1315"/>
      <c r="AD1838" s="1309"/>
      <c r="AE1838" s="1309"/>
      <c r="AF1838" s="1309"/>
      <c r="AG1838" s="1309"/>
    </row>
    <row r="1839">
      <c r="A1839" s="1309"/>
      <c r="B1839" s="1310"/>
      <c r="C1839" s="1310"/>
      <c r="D1839" s="1309"/>
      <c r="E1839" s="1309"/>
      <c r="F1839" s="1311"/>
      <c r="G1839" s="978"/>
      <c r="H1839" s="1121"/>
      <c r="I1839" s="1309"/>
      <c r="J1839" s="1309"/>
      <c r="K1839" s="1309"/>
      <c r="L1839" s="1309"/>
      <c r="M1839" s="1311"/>
      <c r="N1839" s="1311"/>
      <c r="O1839" s="1312"/>
      <c r="P1839" s="1310"/>
      <c r="Q1839" s="1311"/>
      <c r="R1839" s="1311"/>
      <c r="S1839" s="1311"/>
      <c r="T1839" s="1313"/>
      <c r="U1839" s="1314"/>
      <c r="V1839" s="1309"/>
      <c r="W1839" s="1309"/>
      <c r="X1839" s="1309"/>
      <c r="Y1839" s="1309"/>
      <c r="Z1839" s="1309"/>
      <c r="AA1839" s="50"/>
      <c r="AB1839" s="1311"/>
      <c r="AC1839" s="1315"/>
      <c r="AD1839" s="1309"/>
      <c r="AE1839" s="1309"/>
      <c r="AF1839" s="1309"/>
      <c r="AG1839" s="1309"/>
    </row>
    <row r="1840">
      <c r="A1840" s="1309"/>
      <c r="B1840" s="1310"/>
      <c r="C1840" s="1310"/>
      <c r="D1840" s="1309"/>
      <c r="E1840" s="1309"/>
      <c r="F1840" s="1311"/>
      <c r="G1840" s="978"/>
      <c r="H1840" s="1121"/>
      <c r="I1840" s="1309"/>
      <c r="J1840" s="1309"/>
      <c r="K1840" s="1309"/>
      <c r="L1840" s="1309"/>
      <c r="M1840" s="1311"/>
      <c r="N1840" s="1311"/>
      <c r="O1840" s="1312"/>
      <c r="P1840" s="1310"/>
      <c r="Q1840" s="1311"/>
      <c r="R1840" s="1311"/>
      <c r="S1840" s="1311"/>
      <c r="T1840" s="1313"/>
      <c r="U1840" s="1314"/>
      <c r="V1840" s="1309"/>
      <c r="W1840" s="1309"/>
      <c r="X1840" s="1309"/>
      <c r="Y1840" s="1309"/>
      <c r="Z1840" s="1309"/>
      <c r="AA1840" s="50"/>
      <c r="AB1840" s="1311"/>
      <c r="AC1840" s="1315"/>
      <c r="AD1840" s="1309"/>
      <c r="AE1840" s="1309"/>
      <c r="AF1840" s="1309"/>
      <c r="AG1840" s="1309"/>
    </row>
    <row r="1841">
      <c r="A1841" s="1309"/>
      <c r="B1841" s="1310"/>
      <c r="C1841" s="1310"/>
      <c r="D1841" s="1309"/>
      <c r="E1841" s="1309"/>
      <c r="F1841" s="1311"/>
      <c r="G1841" s="978"/>
      <c r="H1841" s="1121"/>
      <c r="I1841" s="1309"/>
      <c r="J1841" s="1309"/>
      <c r="K1841" s="1309"/>
      <c r="L1841" s="1309"/>
      <c r="M1841" s="1311"/>
      <c r="N1841" s="1311"/>
      <c r="O1841" s="1312"/>
      <c r="P1841" s="1310"/>
      <c r="Q1841" s="1311"/>
      <c r="R1841" s="1311"/>
      <c r="S1841" s="1311"/>
      <c r="T1841" s="1313"/>
      <c r="U1841" s="1314"/>
      <c r="V1841" s="1309"/>
      <c r="W1841" s="1309"/>
      <c r="X1841" s="1309"/>
      <c r="Y1841" s="1309"/>
      <c r="Z1841" s="1309"/>
      <c r="AA1841" s="50"/>
      <c r="AB1841" s="1311"/>
      <c r="AC1841" s="1315"/>
      <c r="AD1841" s="1309"/>
      <c r="AE1841" s="1309"/>
      <c r="AF1841" s="1309"/>
      <c r="AG1841" s="1309"/>
    </row>
    <row r="1842">
      <c r="A1842" s="1309"/>
      <c r="B1842" s="1310"/>
      <c r="C1842" s="1310"/>
      <c r="D1842" s="1309"/>
      <c r="E1842" s="1309"/>
      <c r="F1842" s="1311"/>
      <c r="G1842" s="978"/>
      <c r="H1842" s="1121"/>
      <c r="I1842" s="1309"/>
      <c r="J1842" s="1309"/>
      <c r="K1842" s="1309"/>
      <c r="L1842" s="1309"/>
      <c r="M1842" s="1311"/>
      <c r="N1842" s="1311"/>
      <c r="O1842" s="1312"/>
      <c r="P1842" s="1310"/>
      <c r="Q1842" s="1311"/>
      <c r="R1842" s="1311"/>
      <c r="S1842" s="1311"/>
      <c r="T1842" s="1313"/>
      <c r="U1842" s="1314"/>
      <c r="V1842" s="1309"/>
      <c r="W1842" s="1309"/>
      <c r="X1842" s="1309"/>
      <c r="Y1842" s="1309"/>
      <c r="Z1842" s="1309"/>
      <c r="AA1842" s="50"/>
      <c r="AB1842" s="1311"/>
      <c r="AC1842" s="1315"/>
      <c r="AD1842" s="1309"/>
      <c r="AE1842" s="1309"/>
      <c r="AF1842" s="1309"/>
      <c r="AG1842" s="1309"/>
    </row>
    <row r="1843">
      <c r="A1843" s="1309"/>
      <c r="B1843" s="1310"/>
      <c r="C1843" s="1310"/>
      <c r="D1843" s="1309"/>
      <c r="E1843" s="1309"/>
      <c r="F1843" s="1311"/>
      <c r="G1843" s="978"/>
      <c r="H1843" s="1121"/>
      <c r="I1843" s="1309"/>
      <c r="J1843" s="1309"/>
      <c r="K1843" s="1309"/>
      <c r="L1843" s="1309"/>
      <c r="M1843" s="1311"/>
      <c r="N1843" s="1311"/>
      <c r="O1843" s="1312"/>
      <c r="P1843" s="1310"/>
      <c r="Q1843" s="1311"/>
      <c r="R1843" s="1311"/>
      <c r="S1843" s="1311"/>
      <c r="T1843" s="1313"/>
      <c r="U1843" s="1314"/>
      <c r="V1843" s="1309"/>
      <c r="W1843" s="1309"/>
      <c r="X1843" s="1309"/>
      <c r="Y1843" s="1309"/>
      <c r="Z1843" s="1309"/>
      <c r="AA1843" s="50"/>
      <c r="AB1843" s="1311"/>
      <c r="AC1843" s="1315"/>
      <c r="AD1843" s="1309"/>
      <c r="AE1843" s="1309"/>
      <c r="AF1843" s="1309"/>
      <c r="AG1843" s="1309"/>
    </row>
    <row r="1844">
      <c r="A1844" s="1309"/>
      <c r="B1844" s="1310"/>
      <c r="C1844" s="1310"/>
      <c r="D1844" s="1309"/>
      <c r="E1844" s="1309"/>
      <c r="F1844" s="1311"/>
      <c r="G1844" s="978"/>
      <c r="H1844" s="1121"/>
      <c r="I1844" s="1309"/>
      <c r="J1844" s="1309"/>
      <c r="K1844" s="1309"/>
      <c r="L1844" s="1309"/>
      <c r="M1844" s="1311"/>
      <c r="N1844" s="1311"/>
      <c r="O1844" s="1312"/>
      <c r="P1844" s="1310"/>
      <c r="Q1844" s="1311"/>
      <c r="R1844" s="1311"/>
      <c r="S1844" s="1311"/>
      <c r="T1844" s="1313"/>
      <c r="U1844" s="1314"/>
      <c r="V1844" s="1309"/>
      <c r="W1844" s="1309"/>
      <c r="X1844" s="1309"/>
      <c r="Y1844" s="1309"/>
      <c r="Z1844" s="1309"/>
      <c r="AA1844" s="50"/>
      <c r="AB1844" s="1311"/>
      <c r="AC1844" s="1315"/>
      <c r="AD1844" s="1309"/>
      <c r="AE1844" s="1309"/>
      <c r="AF1844" s="1309"/>
      <c r="AG1844" s="1309"/>
    </row>
    <row r="1845">
      <c r="A1845" s="1309"/>
      <c r="B1845" s="1310"/>
      <c r="C1845" s="1310"/>
      <c r="D1845" s="1309"/>
      <c r="E1845" s="1309"/>
      <c r="F1845" s="1311"/>
      <c r="G1845" s="978"/>
      <c r="H1845" s="1121"/>
      <c r="I1845" s="1309"/>
      <c r="J1845" s="1309"/>
      <c r="K1845" s="1309"/>
      <c r="L1845" s="1309"/>
      <c r="M1845" s="1311"/>
      <c r="N1845" s="1311"/>
      <c r="O1845" s="1312"/>
      <c r="P1845" s="1310"/>
      <c r="Q1845" s="1311"/>
      <c r="R1845" s="1311"/>
      <c r="S1845" s="1311"/>
      <c r="T1845" s="1313"/>
      <c r="U1845" s="1314"/>
      <c r="V1845" s="1309"/>
      <c r="W1845" s="1309"/>
      <c r="X1845" s="1309"/>
      <c r="Y1845" s="1309"/>
      <c r="Z1845" s="1309"/>
      <c r="AA1845" s="50"/>
      <c r="AB1845" s="1311"/>
      <c r="AC1845" s="1315"/>
      <c r="AD1845" s="1309"/>
      <c r="AE1845" s="1309"/>
      <c r="AF1845" s="1309"/>
      <c r="AG1845" s="1309"/>
    </row>
    <row r="1846">
      <c r="A1846" s="1309"/>
      <c r="B1846" s="1310"/>
      <c r="C1846" s="1310"/>
      <c r="D1846" s="1309"/>
      <c r="E1846" s="1309"/>
      <c r="F1846" s="1311"/>
      <c r="G1846" s="978"/>
      <c r="H1846" s="1121"/>
      <c r="I1846" s="1309"/>
      <c r="J1846" s="1309"/>
      <c r="K1846" s="1309"/>
      <c r="L1846" s="1309"/>
      <c r="M1846" s="1311"/>
      <c r="N1846" s="1311"/>
      <c r="O1846" s="1312"/>
      <c r="P1846" s="1310"/>
      <c r="Q1846" s="1311"/>
      <c r="R1846" s="1311"/>
      <c r="S1846" s="1311"/>
      <c r="T1846" s="1313"/>
      <c r="U1846" s="1314"/>
      <c r="V1846" s="1309"/>
      <c r="W1846" s="1309"/>
      <c r="X1846" s="1309"/>
      <c r="Y1846" s="1309"/>
      <c r="Z1846" s="1309"/>
      <c r="AA1846" s="50"/>
      <c r="AB1846" s="1311"/>
      <c r="AC1846" s="1315"/>
      <c r="AD1846" s="1309"/>
      <c r="AE1846" s="1309"/>
      <c r="AF1846" s="1309"/>
      <c r="AG1846" s="1309"/>
    </row>
    <row r="1847">
      <c r="A1847" s="1309"/>
      <c r="B1847" s="1310"/>
      <c r="C1847" s="1310"/>
      <c r="D1847" s="1309"/>
      <c r="E1847" s="1309"/>
      <c r="F1847" s="1311"/>
      <c r="G1847" s="978"/>
      <c r="H1847" s="1121"/>
      <c r="I1847" s="1309"/>
      <c r="J1847" s="1309"/>
      <c r="K1847" s="1309"/>
      <c r="L1847" s="1309"/>
      <c r="M1847" s="1311"/>
      <c r="N1847" s="1311"/>
      <c r="O1847" s="1312"/>
      <c r="P1847" s="1310"/>
      <c r="Q1847" s="1311"/>
      <c r="R1847" s="1311"/>
      <c r="S1847" s="1311"/>
      <c r="T1847" s="1313"/>
      <c r="U1847" s="1314"/>
      <c r="V1847" s="1309"/>
      <c r="W1847" s="1309"/>
      <c r="X1847" s="1309"/>
      <c r="Y1847" s="1309"/>
      <c r="Z1847" s="1309"/>
      <c r="AA1847" s="50"/>
      <c r="AB1847" s="1311"/>
      <c r="AC1847" s="1315"/>
      <c r="AD1847" s="1309"/>
      <c r="AE1847" s="1309"/>
      <c r="AF1847" s="1309"/>
      <c r="AG1847" s="1309"/>
    </row>
    <row r="1848">
      <c r="A1848" s="1309"/>
      <c r="B1848" s="1310"/>
      <c r="C1848" s="1310"/>
      <c r="D1848" s="1309"/>
      <c r="E1848" s="1309"/>
      <c r="F1848" s="1311"/>
      <c r="G1848" s="978"/>
      <c r="H1848" s="1121"/>
      <c r="I1848" s="1309"/>
      <c r="J1848" s="1309"/>
      <c r="K1848" s="1309"/>
      <c r="L1848" s="1309"/>
      <c r="M1848" s="1311"/>
      <c r="N1848" s="1311"/>
      <c r="O1848" s="1312"/>
      <c r="P1848" s="1310"/>
      <c r="Q1848" s="1311"/>
      <c r="R1848" s="1311"/>
      <c r="S1848" s="1311"/>
      <c r="T1848" s="1313"/>
      <c r="U1848" s="1314"/>
      <c r="V1848" s="1309"/>
      <c r="W1848" s="1309"/>
      <c r="X1848" s="1309"/>
      <c r="Y1848" s="1309"/>
      <c r="Z1848" s="1309"/>
      <c r="AA1848" s="50"/>
      <c r="AB1848" s="1311"/>
      <c r="AC1848" s="1315"/>
      <c r="AD1848" s="1309"/>
      <c r="AE1848" s="1309"/>
      <c r="AF1848" s="1309"/>
      <c r="AG1848" s="1309"/>
    </row>
    <row r="1849">
      <c r="A1849" s="1309"/>
      <c r="B1849" s="1310"/>
      <c r="C1849" s="1310"/>
      <c r="D1849" s="1309"/>
      <c r="E1849" s="1309"/>
      <c r="F1849" s="1311"/>
      <c r="G1849" s="978"/>
      <c r="H1849" s="1121"/>
      <c r="I1849" s="1309"/>
      <c r="J1849" s="1309"/>
      <c r="K1849" s="1309"/>
      <c r="L1849" s="1309"/>
      <c r="M1849" s="1311"/>
      <c r="N1849" s="1311"/>
      <c r="O1849" s="1312"/>
      <c r="P1849" s="1310"/>
      <c r="Q1849" s="1311"/>
      <c r="R1849" s="1311"/>
      <c r="S1849" s="1311"/>
      <c r="T1849" s="1313"/>
      <c r="U1849" s="1314"/>
      <c r="V1849" s="1309"/>
      <c r="W1849" s="1309"/>
      <c r="X1849" s="1309"/>
      <c r="Y1849" s="1309"/>
      <c r="Z1849" s="1309"/>
      <c r="AA1849" s="50"/>
      <c r="AB1849" s="1311"/>
      <c r="AC1849" s="1315"/>
      <c r="AD1849" s="1309"/>
      <c r="AE1849" s="1309"/>
      <c r="AF1849" s="1309"/>
      <c r="AG1849" s="1309"/>
    </row>
    <row r="1850">
      <c r="A1850" s="1309"/>
      <c r="B1850" s="1310"/>
      <c r="C1850" s="1310"/>
      <c r="D1850" s="1309"/>
      <c r="E1850" s="1309"/>
      <c r="F1850" s="1311"/>
      <c r="G1850" s="978"/>
      <c r="H1850" s="1121"/>
      <c r="I1850" s="1309"/>
      <c r="J1850" s="1309"/>
      <c r="K1850" s="1309"/>
      <c r="L1850" s="1309"/>
      <c r="M1850" s="1311"/>
      <c r="N1850" s="1311"/>
      <c r="O1850" s="1312"/>
      <c r="P1850" s="1310"/>
      <c r="Q1850" s="1311"/>
      <c r="R1850" s="1311"/>
      <c r="S1850" s="1311"/>
      <c r="T1850" s="1313"/>
      <c r="U1850" s="1314"/>
      <c r="V1850" s="1309"/>
      <c r="W1850" s="1309"/>
      <c r="X1850" s="1309"/>
      <c r="Y1850" s="1309"/>
      <c r="Z1850" s="1309"/>
      <c r="AA1850" s="50"/>
      <c r="AB1850" s="1311"/>
      <c r="AC1850" s="1315"/>
      <c r="AD1850" s="1309"/>
      <c r="AE1850" s="1309"/>
      <c r="AF1850" s="1309"/>
      <c r="AG1850" s="1309"/>
    </row>
    <row r="1851">
      <c r="A1851" s="1309"/>
      <c r="B1851" s="1310"/>
      <c r="C1851" s="1310"/>
      <c r="D1851" s="1309"/>
      <c r="E1851" s="1309"/>
      <c r="F1851" s="1311"/>
      <c r="G1851" s="978"/>
      <c r="H1851" s="1121"/>
      <c r="I1851" s="1309"/>
      <c r="J1851" s="1309"/>
      <c r="K1851" s="1309"/>
      <c r="L1851" s="1309"/>
      <c r="M1851" s="1311"/>
      <c r="N1851" s="1311"/>
      <c r="O1851" s="1312"/>
      <c r="P1851" s="1310"/>
      <c r="Q1851" s="1311"/>
      <c r="R1851" s="1311"/>
      <c r="S1851" s="1311"/>
      <c r="T1851" s="1313"/>
      <c r="U1851" s="1314"/>
      <c r="V1851" s="1309"/>
      <c r="W1851" s="1309"/>
      <c r="X1851" s="1309"/>
      <c r="Y1851" s="1309"/>
      <c r="Z1851" s="1309"/>
      <c r="AA1851" s="50"/>
      <c r="AB1851" s="1311"/>
      <c r="AC1851" s="1315"/>
      <c r="AD1851" s="1309"/>
      <c r="AE1851" s="1309"/>
      <c r="AF1851" s="1309"/>
      <c r="AG1851" s="1309"/>
    </row>
    <row r="1852">
      <c r="A1852" s="1309"/>
      <c r="B1852" s="1310"/>
      <c r="C1852" s="1310"/>
      <c r="D1852" s="1309"/>
      <c r="E1852" s="1309"/>
      <c r="F1852" s="1311"/>
      <c r="G1852" s="978"/>
      <c r="H1852" s="1121"/>
      <c r="I1852" s="1309"/>
      <c r="J1852" s="1309"/>
      <c r="K1852" s="1309"/>
      <c r="L1852" s="1309"/>
      <c r="M1852" s="1311"/>
      <c r="N1852" s="1311"/>
      <c r="O1852" s="1312"/>
      <c r="P1852" s="1310"/>
      <c r="Q1852" s="1311"/>
      <c r="R1852" s="1311"/>
      <c r="S1852" s="1311"/>
      <c r="T1852" s="1313"/>
      <c r="U1852" s="1314"/>
      <c r="V1852" s="1309"/>
      <c r="W1852" s="1309"/>
      <c r="X1852" s="1309"/>
      <c r="Y1852" s="1309"/>
      <c r="Z1852" s="1309"/>
      <c r="AA1852" s="50"/>
      <c r="AB1852" s="1311"/>
      <c r="AC1852" s="1315"/>
      <c r="AD1852" s="1309"/>
      <c r="AE1852" s="1309"/>
      <c r="AF1852" s="1309"/>
      <c r="AG1852" s="1309"/>
    </row>
    <row r="1853">
      <c r="A1853" s="1309"/>
      <c r="B1853" s="1310"/>
      <c r="C1853" s="1310"/>
      <c r="D1853" s="1309"/>
      <c r="E1853" s="1309"/>
      <c r="F1853" s="1311"/>
      <c r="G1853" s="978"/>
      <c r="H1853" s="1121"/>
      <c r="I1853" s="1309"/>
      <c r="J1853" s="1309"/>
      <c r="K1853" s="1309"/>
      <c r="L1853" s="1309"/>
      <c r="M1853" s="1311"/>
      <c r="N1853" s="1311"/>
      <c r="O1853" s="1312"/>
      <c r="P1853" s="1310"/>
      <c r="Q1853" s="1311"/>
      <c r="R1853" s="1311"/>
      <c r="S1853" s="1311"/>
      <c r="T1853" s="1313"/>
      <c r="U1853" s="1314"/>
      <c r="V1853" s="1309"/>
      <c r="W1853" s="1309"/>
      <c r="X1853" s="1309"/>
      <c r="Y1853" s="1309"/>
      <c r="Z1853" s="1309"/>
      <c r="AA1853" s="50"/>
      <c r="AB1853" s="1311"/>
      <c r="AC1853" s="1315"/>
      <c r="AD1853" s="1309"/>
      <c r="AE1853" s="1309"/>
      <c r="AF1853" s="1309"/>
      <c r="AG1853" s="1309"/>
    </row>
    <row r="1854">
      <c r="A1854" s="1309"/>
      <c r="B1854" s="1310"/>
      <c r="C1854" s="1310"/>
      <c r="D1854" s="1309"/>
      <c r="E1854" s="1309"/>
      <c r="F1854" s="1311"/>
      <c r="G1854" s="978"/>
      <c r="H1854" s="1121"/>
      <c r="I1854" s="1309"/>
      <c r="J1854" s="1309"/>
      <c r="K1854" s="1309"/>
      <c r="L1854" s="1309"/>
      <c r="M1854" s="1311"/>
      <c r="N1854" s="1311"/>
      <c r="O1854" s="1312"/>
      <c r="P1854" s="1310"/>
      <c r="Q1854" s="1311"/>
      <c r="R1854" s="1311"/>
      <c r="S1854" s="1311"/>
      <c r="T1854" s="1313"/>
      <c r="U1854" s="1314"/>
      <c r="V1854" s="1309"/>
      <c r="W1854" s="1309"/>
      <c r="X1854" s="1309"/>
      <c r="Y1854" s="1309"/>
      <c r="Z1854" s="1309"/>
      <c r="AA1854" s="50"/>
      <c r="AB1854" s="1311"/>
      <c r="AC1854" s="1315"/>
      <c r="AD1854" s="1309"/>
      <c r="AE1854" s="1309"/>
      <c r="AF1854" s="1309"/>
      <c r="AG1854" s="1309"/>
    </row>
    <row r="1855">
      <c r="A1855" s="1309"/>
      <c r="B1855" s="1310"/>
      <c r="C1855" s="1310"/>
      <c r="D1855" s="1309"/>
      <c r="E1855" s="1309"/>
      <c r="F1855" s="1311"/>
      <c r="G1855" s="978"/>
      <c r="H1855" s="1121"/>
      <c r="I1855" s="1309"/>
      <c r="J1855" s="1309"/>
      <c r="K1855" s="1309"/>
      <c r="L1855" s="1309"/>
      <c r="M1855" s="1311"/>
      <c r="N1855" s="1311"/>
      <c r="O1855" s="1312"/>
      <c r="P1855" s="1310"/>
      <c r="Q1855" s="1311"/>
      <c r="R1855" s="1311"/>
      <c r="S1855" s="1311"/>
      <c r="T1855" s="1313"/>
      <c r="U1855" s="1314"/>
      <c r="V1855" s="1309"/>
      <c r="W1855" s="1309"/>
      <c r="X1855" s="1309"/>
      <c r="Y1855" s="1309"/>
      <c r="Z1855" s="1309"/>
      <c r="AA1855" s="50"/>
      <c r="AB1855" s="1311"/>
      <c r="AC1855" s="1315"/>
      <c r="AD1855" s="1309"/>
      <c r="AE1855" s="1309"/>
      <c r="AF1855" s="1309"/>
      <c r="AG1855" s="1309"/>
    </row>
    <row r="1856">
      <c r="A1856" s="1309"/>
      <c r="B1856" s="1310"/>
      <c r="C1856" s="1310"/>
      <c r="D1856" s="1309"/>
      <c r="E1856" s="1309"/>
      <c r="F1856" s="1311"/>
      <c r="G1856" s="978"/>
      <c r="H1856" s="1121"/>
      <c r="I1856" s="1309"/>
      <c r="J1856" s="1309"/>
      <c r="K1856" s="1309"/>
      <c r="L1856" s="1309"/>
      <c r="M1856" s="1311"/>
      <c r="N1856" s="1311"/>
      <c r="O1856" s="1312"/>
      <c r="P1856" s="1310"/>
      <c r="Q1856" s="1311"/>
      <c r="R1856" s="1311"/>
      <c r="S1856" s="1311"/>
      <c r="T1856" s="1313"/>
      <c r="U1856" s="1314"/>
      <c r="V1856" s="1309"/>
      <c r="W1856" s="1309"/>
      <c r="X1856" s="1309"/>
      <c r="Y1856" s="1309"/>
      <c r="Z1856" s="1309"/>
      <c r="AA1856" s="50"/>
      <c r="AB1856" s="1311"/>
      <c r="AC1856" s="1315"/>
      <c r="AD1856" s="1309"/>
      <c r="AE1856" s="1309"/>
      <c r="AF1856" s="1309"/>
      <c r="AG1856" s="1309"/>
    </row>
    <row r="1857">
      <c r="A1857" s="1309"/>
      <c r="B1857" s="1310"/>
      <c r="C1857" s="1310"/>
      <c r="D1857" s="1309"/>
      <c r="E1857" s="1309"/>
      <c r="F1857" s="1311"/>
      <c r="G1857" s="978"/>
      <c r="H1857" s="1121"/>
      <c r="I1857" s="1309"/>
      <c r="J1857" s="1309"/>
      <c r="K1857" s="1309"/>
      <c r="L1857" s="1309"/>
      <c r="M1857" s="1311"/>
      <c r="N1857" s="1311"/>
      <c r="O1857" s="1312"/>
      <c r="P1857" s="1310"/>
      <c r="Q1857" s="1311"/>
      <c r="R1857" s="1311"/>
      <c r="S1857" s="1311"/>
      <c r="T1857" s="1313"/>
      <c r="U1857" s="1314"/>
      <c r="V1857" s="1309"/>
      <c r="W1857" s="1309"/>
      <c r="X1857" s="1309"/>
      <c r="Y1857" s="1309"/>
      <c r="Z1857" s="1309"/>
      <c r="AA1857" s="50"/>
      <c r="AB1857" s="1311"/>
      <c r="AC1857" s="1315"/>
      <c r="AD1857" s="1309"/>
      <c r="AE1857" s="1309"/>
      <c r="AF1857" s="1309"/>
      <c r="AG1857" s="1309"/>
    </row>
    <row r="1858">
      <c r="A1858" s="1309"/>
      <c r="B1858" s="1310"/>
      <c r="C1858" s="1310"/>
      <c r="D1858" s="1309"/>
      <c r="E1858" s="1309"/>
      <c r="F1858" s="1311"/>
      <c r="G1858" s="978"/>
      <c r="H1858" s="1121"/>
      <c r="I1858" s="1309"/>
      <c r="J1858" s="1309"/>
      <c r="K1858" s="1309"/>
      <c r="L1858" s="1309"/>
      <c r="M1858" s="1311"/>
      <c r="N1858" s="1311"/>
      <c r="O1858" s="1312"/>
      <c r="P1858" s="1310"/>
      <c r="Q1858" s="1311"/>
      <c r="R1858" s="1311"/>
      <c r="S1858" s="1311"/>
      <c r="T1858" s="1313"/>
      <c r="U1858" s="1314"/>
      <c r="V1858" s="1309"/>
      <c r="W1858" s="1309"/>
      <c r="X1858" s="1309"/>
      <c r="Y1858" s="1309"/>
      <c r="Z1858" s="1309"/>
      <c r="AA1858" s="50"/>
      <c r="AB1858" s="1311"/>
      <c r="AC1858" s="1315"/>
      <c r="AD1858" s="1309"/>
      <c r="AE1858" s="1309"/>
      <c r="AF1858" s="1309"/>
      <c r="AG1858" s="1309"/>
    </row>
    <row r="1859">
      <c r="A1859" s="1309"/>
      <c r="B1859" s="1310"/>
      <c r="C1859" s="1310"/>
      <c r="D1859" s="1309"/>
      <c r="E1859" s="1309"/>
      <c r="F1859" s="1311"/>
      <c r="G1859" s="978"/>
      <c r="H1859" s="1121"/>
      <c r="I1859" s="1309"/>
      <c r="J1859" s="1309"/>
      <c r="K1859" s="1309"/>
      <c r="L1859" s="1309"/>
      <c r="M1859" s="1311"/>
      <c r="N1859" s="1311"/>
      <c r="O1859" s="1312"/>
      <c r="P1859" s="1310"/>
      <c r="Q1859" s="1311"/>
      <c r="R1859" s="1311"/>
      <c r="S1859" s="1311"/>
      <c r="T1859" s="1313"/>
      <c r="U1859" s="1314"/>
      <c r="V1859" s="1309"/>
      <c r="W1859" s="1309"/>
      <c r="X1859" s="1309"/>
      <c r="Y1859" s="1309"/>
      <c r="Z1859" s="1309"/>
      <c r="AA1859" s="50"/>
      <c r="AB1859" s="1311"/>
      <c r="AC1859" s="1315"/>
      <c r="AD1859" s="1309"/>
      <c r="AE1859" s="1309"/>
      <c r="AF1859" s="1309"/>
      <c r="AG1859" s="1309"/>
    </row>
    <row r="1860">
      <c r="A1860" s="1309"/>
      <c r="B1860" s="1310"/>
      <c r="C1860" s="1310"/>
      <c r="D1860" s="1309"/>
      <c r="E1860" s="1309"/>
      <c r="F1860" s="1311"/>
      <c r="G1860" s="978"/>
      <c r="H1860" s="1121"/>
      <c r="I1860" s="1309"/>
      <c r="J1860" s="1309"/>
      <c r="K1860" s="1309"/>
      <c r="L1860" s="1309"/>
      <c r="M1860" s="1311"/>
      <c r="N1860" s="1311"/>
      <c r="O1860" s="1312"/>
      <c r="P1860" s="1310"/>
      <c r="Q1860" s="1311"/>
      <c r="R1860" s="1311"/>
      <c r="S1860" s="1311"/>
      <c r="T1860" s="1313"/>
      <c r="U1860" s="1314"/>
      <c r="V1860" s="1309"/>
      <c r="W1860" s="1309"/>
      <c r="X1860" s="1309"/>
      <c r="Y1860" s="1309"/>
      <c r="Z1860" s="1309"/>
      <c r="AA1860" s="50"/>
      <c r="AB1860" s="1311"/>
      <c r="AC1860" s="1315"/>
      <c r="AD1860" s="1309"/>
      <c r="AE1860" s="1309"/>
      <c r="AF1860" s="1309"/>
      <c r="AG1860" s="1309"/>
    </row>
    <row r="1861">
      <c r="A1861" s="1309"/>
      <c r="B1861" s="1310"/>
      <c r="C1861" s="1310"/>
      <c r="D1861" s="1309"/>
      <c r="E1861" s="1309"/>
      <c r="F1861" s="1311"/>
      <c r="G1861" s="978"/>
      <c r="H1861" s="1121"/>
      <c r="I1861" s="1309"/>
      <c r="J1861" s="1309"/>
      <c r="K1861" s="1309"/>
      <c r="L1861" s="1309"/>
      <c r="M1861" s="1311"/>
      <c r="N1861" s="1311"/>
      <c r="O1861" s="1312"/>
      <c r="P1861" s="1310"/>
      <c r="Q1861" s="1311"/>
      <c r="R1861" s="1311"/>
      <c r="S1861" s="1311"/>
      <c r="T1861" s="1313"/>
      <c r="U1861" s="1314"/>
      <c r="V1861" s="1309"/>
      <c r="W1861" s="1309"/>
      <c r="X1861" s="1309"/>
      <c r="Y1861" s="1309"/>
      <c r="Z1861" s="1309"/>
      <c r="AA1861" s="50"/>
      <c r="AB1861" s="1311"/>
      <c r="AC1861" s="1315"/>
      <c r="AD1861" s="1309"/>
      <c r="AE1861" s="1309"/>
      <c r="AF1861" s="1309"/>
      <c r="AG1861" s="1309"/>
    </row>
    <row r="1862">
      <c r="A1862" s="1309"/>
      <c r="B1862" s="1310"/>
      <c r="C1862" s="1310"/>
      <c r="D1862" s="1309"/>
      <c r="E1862" s="1309"/>
      <c r="F1862" s="1311"/>
      <c r="G1862" s="978"/>
      <c r="H1862" s="1121"/>
      <c r="I1862" s="1309"/>
      <c r="J1862" s="1309"/>
      <c r="K1862" s="1309"/>
      <c r="L1862" s="1309"/>
      <c r="M1862" s="1311"/>
      <c r="N1862" s="1311"/>
      <c r="O1862" s="1312"/>
      <c r="P1862" s="1310"/>
      <c r="Q1862" s="1311"/>
      <c r="R1862" s="1311"/>
      <c r="S1862" s="1311"/>
      <c r="T1862" s="1313"/>
      <c r="U1862" s="1314"/>
      <c r="V1862" s="1309"/>
      <c r="W1862" s="1309"/>
      <c r="X1862" s="1309"/>
      <c r="Y1862" s="1309"/>
      <c r="Z1862" s="1309"/>
      <c r="AA1862" s="50"/>
      <c r="AB1862" s="1311"/>
      <c r="AC1862" s="1315"/>
      <c r="AD1862" s="1309"/>
      <c r="AE1862" s="1309"/>
      <c r="AF1862" s="1309"/>
      <c r="AG1862" s="1309"/>
    </row>
    <row r="1863">
      <c r="A1863" s="1309"/>
      <c r="B1863" s="1310"/>
      <c r="C1863" s="1310"/>
      <c r="D1863" s="1309"/>
      <c r="E1863" s="1309"/>
      <c r="F1863" s="1311"/>
      <c r="G1863" s="978"/>
      <c r="H1863" s="1121"/>
      <c r="I1863" s="1309"/>
      <c r="J1863" s="1309"/>
      <c r="K1863" s="1309"/>
      <c r="L1863" s="1309"/>
      <c r="M1863" s="1311"/>
      <c r="N1863" s="1311"/>
      <c r="O1863" s="1312"/>
      <c r="P1863" s="1310"/>
      <c r="Q1863" s="1311"/>
      <c r="R1863" s="1311"/>
      <c r="S1863" s="1311"/>
      <c r="T1863" s="1313"/>
      <c r="U1863" s="1314"/>
      <c r="V1863" s="1309"/>
      <c r="W1863" s="1309"/>
      <c r="X1863" s="1309"/>
      <c r="Y1863" s="1309"/>
      <c r="Z1863" s="1309"/>
      <c r="AA1863" s="50"/>
      <c r="AB1863" s="1311"/>
      <c r="AC1863" s="1315"/>
      <c r="AD1863" s="1309"/>
      <c r="AE1863" s="1309"/>
      <c r="AF1863" s="1309"/>
      <c r="AG1863" s="1309"/>
    </row>
    <row r="1864">
      <c r="A1864" s="1309"/>
      <c r="B1864" s="1310"/>
      <c r="C1864" s="1310"/>
      <c r="D1864" s="1309"/>
      <c r="E1864" s="1309"/>
      <c r="F1864" s="1311"/>
      <c r="G1864" s="978"/>
      <c r="H1864" s="1121"/>
      <c r="I1864" s="1309"/>
      <c r="J1864" s="1309"/>
      <c r="K1864" s="1309"/>
      <c r="L1864" s="1309"/>
      <c r="M1864" s="1311"/>
      <c r="N1864" s="1311"/>
      <c r="O1864" s="1312"/>
      <c r="P1864" s="1310"/>
      <c r="Q1864" s="1311"/>
      <c r="R1864" s="1311"/>
      <c r="S1864" s="1311"/>
      <c r="T1864" s="1313"/>
      <c r="U1864" s="1314"/>
      <c r="V1864" s="1309"/>
      <c r="W1864" s="1309"/>
      <c r="X1864" s="1309"/>
      <c r="Y1864" s="1309"/>
      <c r="Z1864" s="1309"/>
      <c r="AA1864" s="50"/>
      <c r="AB1864" s="1311"/>
      <c r="AC1864" s="1315"/>
      <c r="AD1864" s="1309"/>
      <c r="AE1864" s="1309"/>
      <c r="AF1864" s="1309"/>
      <c r="AG1864" s="1309"/>
    </row>
    <row r="1865">
      <c r="A1865" s="1309"/>
      <c r="B1865" s="1310"/>
      <c r="C1865" s="1310"/>
      <c r="D1865" s="1309"/>
      <c r="E1865" s="1309"/>
      <c r="F1865" s="1311"/>
      <c r="G1865" s="978"/>
      <c r="H1865" s="1121"/>
      <c r="I1865" s="1309"/>
      <c r="J1865" s="1309"/>
      <c r="K1865" s="1309"/>
      <c r="L1865" s="1309"/>
      <c r="M1865" s="1311"/>
      <c r="N1865" s="1311"/>
      <c r="O1865" s="1312"/>
      <c r="P1865" s="1310"/>
      <c r="Q1865" s="1311"/>
      <c r="R1865" s="1311"/>
      <c r="S1865" s="1311"/>
      <c r="T1865" s="1313"/>
      <c r="U1865" s="1314"/>
      <c r="V1865" s="1309"/>
      <c r="W1865" s="1309"/>
      <c r="X1865" s="1309"/>
      <c r="Y1865" s="1309"/>
      <c r="Z1865" s="1309"/>
      <c r="AA1865" s="50"/>
      <c r="AB1865" s="1311"/>
      <c r="AC1865" s="1315"/>
      <c r="AD1865" s="1309"/>
      <c r="AE1865" s="1309"/>
      <c r="AF1865" s="1309"/>
      <c r="AG1865" s="1309"/>
    </row>
    <row r="1866">
      <c r="A1866" s="1309"/>
      <c r="B1866" s="1310"/>
      <c r="C1866" s="1310"/>
      <c r="D1866" s="1309"/>
      <c r="E1866" s="1309"/>
      <c r="F1866" s="1311"/>
      <c r="G1866" s="978"/>
      <c r="H1866" s="1121"/>
      <c r="I1866" s="1309"/>
      <c r="J1866" s="1309"/>
      <c r="K1866" s="1309"/>
      <c r="L1866" s="1309"/>
      <c r="M1866" s="1311"/>
      <c r="N1866" s="1311"/>
      <c r="O1866" s="1312"/>
      <c r="P1866" s="1310"/>
      <c r="Q1866" s="1311"/>
      <c r="R1866" s="1311"/>
      <c r="S1866" s="1311"/>
      <c r="T1866" s="1313"/>
      <c r="U1866" s="1314"/>
      <c r="V1866" s="1309"/>
      <c r="W1866" s="1309"/>
      <c r="X1866" s="1309"/>
      <c r="Y1866" s="1309"/>
      <c r="Z1866" s="1309"/>
      <c r="AA1866" s="50"/>
      <c r="AB1866" s="1311"/>
      <c r="AC1866" s="1315"/>
      <c r="AD1866" s="1309"/>
      <c r="AE1866" s="1309"/>
      <c r="AF1866" s="1309"/>
      <c r="AG1866" s="1309"/>
    </row>
    <row r="1867">
      <c r="A1867" s="1309"/>
      <c r="B1867" s="1310"/>
      <c r="C1867" s="1310"/>
      <c r="D1867" s="1309"/>
      <c r="E1867" s="1309"/>
      <c r="F1867" s="1311"/>
      <c r="G1867" s="978"/>
      <c r="H1867" s="1121"/>
      <c r="I1867" s="1309"/>
      <c r="J1867" s="1309"/>
      <c r="K1867" s="1309"/>
      <c r="L1867" s="1309"/>
      <c r="M1867" s="1311"/>
      <c r="N1867" s="1311"/>
      <c r="O1867" s="1312"/>
      <c r="P1867" s="1310"/>
      <c r="Q1867" s="1311"/>
      <c r="R1867" s="1311"/>
      <c r="S1867" s="1311"/>
      <c r="T1867" s="1313"/>
      <c r="U1867" s="1314"/>
      <c r="V1867" s="1309"/>
      <c r="W1867" s="1309"/>
      <c r="X1867" s="1309"/>
      <c r="Y1867" s="1309"/>
      <c r="Z1867" s="1309"/>
      <c r="AA1867" s="50"/>
      <c r="AB1867" s="1311"/>
      <c r="AC1867" s="1315"/>
      <c r="AD1867" s="1309"/>
      <c r="AE1867" s="1309"/>
      <c r="AF1867" s="1309"/>
      <c r="AG1867" s="1309"/>
    </row>
    <row r="1868">
      <c r="A1868" s="1309"/>
      <c r="B1868" s="1310"/>
      <c r="C1868" s="1310"/>
      <c r="D1868" s="1309"/>
      <c r="E1868" s="1309"/>
      <c r="F1868" s="1311"/>
      <c r="G1868" s="978"/>
      <c r="H1868" s="1121"/>
      <c r="I1868" s="1309"/>
      <c r="J1868" s="1309"/>
      <c r="K1868" s="1309"/>
      <c r="L1868" s="1309"/>
      <c r="M1868" s="1311"/>
      <c r="N1868" s="1311"/>
      <c r="O1868" s="1312"/>
      <c r="P1868" s="1310"/>
      <c r="Q1868" s="1311"/>
      <c r="R1868" s="1311"/>
      <c r="S1868" s="1311"/>
      <c r="T1868" s="1313"/>
      <c r="U1868" s="1314"/>
      <c r="V1868" s="1309"/>
      <c r="W1868" s="1309"/>
      <c r="X1868" s="1309"/>
      <c r="Y1868" s="1309"/>
      <c r="Z1868" s="1309"/>
      <c r="AA1868" s="50"/>
      <c r="AB1868" s="1311"/>
      <c r="AC1868" s="1315"/>
      <c r="AD1868" s="1309"/>
      <c r="AE1868" s="1309"/>
      <c r="AF1868" s="1309"/>
      <c r="AG1868" s="1309"/>
    </row>
    <row r="1869">
      <c r="A1869" s="1309"/>
      <c r="B1869" s="1310"/>
      <c r="C1869" s="1310"/>
      <c r="D1869" s="1309"/>
      <c r="E1869" s="1309"/>
      <c r="F1869" s="1311"/>
      <c r="G1869" s="978"/>
      <c r="H1869" s="1121"/>
      <c r="I1869" s="1309"/>
      <c r="J1869" s="1309"/>
      <c r="K1869" s="1309"/>
      <c r="L1869" s="1309"/>
      <c r="M1869" s="1311"/>
      <c r="N1869" s="1311"/>
      <c r="O1869" s="1312"/>
      <c r="P1869" s="1310"/>
      <c r="Q1869" s="1311"/>
      <c r="R1869" s="1311"/>
      <c r="S1869" s="1311"/>
      <c r="T1869" s="1313"/>
      <c r="U1869" s="1314"/>
      <c r="V1869" s="1309"/>
      <c r="W1869" s="1309"/>
      <c r="X1869" s="1309"/>
      <c r="Y1869" s="1309"/>
      <c r="Z1869" s="1309"/>
      <c r="AA1869" s="50"/>
      <c r="AB1869" s="1311"/>
      <c r="AC1869" s="1315"/>
      <c r="AD1869" s="1309"/>
      <c r="AE1869" s="1309"/>
      <c r="AF1869" s="1309"/>
      <c r="AG1869" s="1309"/>
    </row>
    <row r="1870">
      <c r="A1870" s="1309"/>
      <c r="B1870" s="1310"/>
      <c r="C1870" s="1310"/>
      <c r="D1870" s="1309"/>
      <c r="E1870" s="1309"/>
      <c r="F1870" s="1311"/>
      <c r="G1870" s="978"/>
      <c r="H1870" s="1121"/>
      <c r="I1870" s="1309"/>
      <c r="J1870" s="1309"/>
      <c r="K1870" s="1309"/>
      <c r="L1870" s="1309"/>
      <c r="M1870" s="1311"/>
      <c r="N1870" s="1311"/>
      <c r="O1870" s="1312"/>
      <c r="P1870" s="1310"/>
      <c r="Q1870" s="1311"/>
      <c r="R1870" s="1311"/>
      <c r="S1870" s="1311"/>
      <c r="T1870" s="1313"/>
      <c r="U1870" s="1314"/>
      <c r="V1870" s="1309"/>
      <c r="W1870" s="1309"/>
      <c r="X1870" s="1309"/>
      <c r="Y1870" s="1309"/>
      <c r="Z1870" s="1309"/>
      <c r="AA1870" s="50"/>
      <c r="AB1870" s="1311"/>
      <c r="AC1870" s="1315"/>
      <c r="AD1870" s="1309"/>
      <c r="AE1870" s="1309"/>
      <c r="AF1870" s="1309"/>
      <c r="AG1870" s="1309"/>
    </row>
    <row r="1871">
      <c r="A1871" s="1309"/>
      <c r="B1871" s="1310"/>
      <c r="C1871" s="1310"/>
      <c r="D1871" s="1309"/>
      <c r="E1871" s="1309"/>
      <c r="F1871" s="1311"/>
      <c r="G1871" s="978"/>
      <c r="H1871" s="1121"/>
      <c r="I1871" s="1309"/>
      <c r="J1871" s="1309"/>
      <c r="K1871" s="1309"/>
      <c r="L1871" s="1309"/>
      <c r="M1871" s="1311"/>
      <c r="N1871" s="1311"/>
      <c r="O1871" s="1312"/>
      <c r="P1871" s="1310"/>
      <c r="Q1871" s="1311"/>
      <c r="R1871" s="1311"/>
      <c r="S1871" s="1311"/>
      <c r="T1871" s="1313"/>
      <c r="U1871" s="1314"/>
      <c r="V1871" s="1309"/>
      <c r="W1871" s="1309"/>
      <c r="X1871" s="1309"/>
      <c r="Y1871" s="1309"/>
      <c r="Z1871" s="1309"/>
      <c r="AA1871" s="50"/>
      <c r="AB1871" s="1311"/>
      <c r="AC1871" s="1315"/>
      <c r="AD1871" s="1309"/>
      <c r="AE1871" s="1309"/>
      <c r="AF1871" s="1309"/>
      <c r="AG1871" s="1309"/>
    </row>
    <row r="1872">
      <c r="A1872" s="1309"/>
      <c r="B1872" s="1310"/>
      <c r="C1872" s="1310"/>
      <c r="D1872" s="1309"/>
      <c r="E1872" s="1309"/>
      <c r="F1872" s="1311"/>
      <c r="G1872" s="978"/>
      <c r="H1872" s="1121"/>
      <c r="I1872" s="1309"/>
      <c r="J1872" s="1309"/>
      <c r="K1872" s="1309"/>
      <c r="L1872" s="1309"/>
      <c r="M1872" s="1311"/>
      <c r="N1872" s="1311"/>
      <c r="O1872" s="1312"/>
      <c r="P1872" s="1310"/>
      <c r="Q1872" s="1311"/>
      <c r="R1872" s="1311"/>
      <c r="S1872" s="1311"/>
      <c r="T1872" s="1313"/>
      <c r="U1872" s="1314"/>
      <c r="V1872" s="1309"/>
      <c r="W1872" s="1309"/>
      <c r="X1872" s="1309"/>
      <c r="Y1872" s="1309"/>
      <c r="Z1872" s="1309"/>
      <c r="AA1872" s="50"/>
      <c r="AB1872" s="1311"/>
      <c r="AC1872" s="1315"/>
      <c r="AD1872" s="1309"/>
      <c r="AE1872" s="1309"/>
      <c r="AF1872" s="1309"/>
      <c r="AG1872" s="1309"/>
    </row>
    <row r="1873">
      <c r="A1873" s="1309"/>
      <c r="B1873" s="1310"/>
      <c r="C1873" s="1310"/>
      <c r="D1873" s="1309"/>
      <c r="E1873" s="1309"/>
      <c r="F1873" s="1311"/>
      <c r="G1873" s="978"/>
      <c r="H1873" s="1121"/>
      <c r="I1873" s="1309"/>
      <c r="J1873" s="1309"/>
      <c r="K1873" s="1309"/>
      <c r="L1873" s="1309"/>
      <c r="M1873" s="1311"/>
      <c r="N1873" s="1311"/>
      <c r="O1873" s="1312"/>
      <c r="P1873" s="1310"/>
      <c r="Q1873" s="1311"/>
      <c r="R1873" s="1311"/>
      <c r="S1873" s="1311"/>
      <c r="T1873" s="1313"/>
      <c r="U1873" s="1314"/>
      <c r="V1873" s="1309"/>
      <c r="W1873" s="1309"/>
      <c r="X1873" s="1309"/>
      <c r="Y1873" s="1309"/>
      <c r="Z1873" s="1309"/>
      <c r="AA1873" s="50"/>
      <c r="AB1873" s="1311"/>
      <c r="AC1873" s="1315"/>
      <c r="AD1873" s="1309"/>
      <c r="AE1873" s="1309"/>
      <c r="AF1873" s="1309"/>
      <c r="AG1873" s="1309"/>
    </row>
    <row r="1874">
      <c r="A1874" s="1309"/>
      <c r="B1874" s="1310"/>
      <c r="C1874" s="1310"/>
      <c r="D1874" s="1309"/>
      <c r="E1874" s="1309"/>
      <c r="F1874" s="1311"/>
      <c r="G1874" s="978"/>
      <c r="H1874" s="1121"/>
      <c r="I1874" s="1309"/>
      <c r="J1874" s="1309"/>
      <c r="K1874" s="1309"/>
      <c r="L1874" s="1309"/>
      <c r="M1874" s="1311"/>
      <c r="N1874" s="1311"/>
      <c r="O1874" s="1312"/>
      <c r="P1874" s="1310"/>
      <c r="Q1874" s="1311"/>
      <c r="R1874" s="1311"/>
      <c r="S1874" s="1311"/>
      <c r="T1874" s="1313"/>
      <c r="U1874" s="1314"/>
      <c r="V1874" s="1309"/>
      <c r="W1874" s="1309"/>
      <c r="X1874" s="1309"/>
      <c r="Y1874" s="1309"/>
      <c r="Z1874" s="1309"/>
      <c r="AA1874" s="50"/>
      <c r="AB1874" s="1311"/>
      <c r="AC1874" s="1315"/>
      <c r="AD1874" s="1309"/>
      <c r="AE1874" s="1309"/>
      <c r="AF1874" s="1309"/>
      <c r="AG1874" s="1309"/>
    </row>
    <row r="1875">
      <c r="A1875" s="1309"/>
      <c r="B1875" s="1310"/>
      <c r="C1875" s="1310"/>
      <c r="D1875" s="1309"/>
      <c r="E1875" s="1309"/>
      <c r="F1875" s="1311"/>
      <c r="G1875" s="978"/>
      <c r="H1875" s="1121"/>
      <c r="I1875" s="1309"/>
      <c r="J1875" s="1309"/>
      <c r="K1875" s="1309"/>
      <c r="L1875" s="1309"/>
      <c r="M1875" s="1311"/>
      <c r="N1875" s="1311"/>
      <c r="O1875" s="1312"/>
      <c r="P1875" s="1310"/>
      <c r="Q1875" s="1311"/>
      <c r="R1875" s="1311"/>
      <c r="S1875" s="1311"/>
      <c r="T1875" s="1313"/>
      <c r="U1875" s="1314"/>
      <c r="V1875" s="1309"/>
      <c r="W1875" s="1309"/>
      <c r="X1875" s="1309"/>
      <c r="Y1875" s="1309"/>
      <c r="Z1875" s="1309"/>
      <c r="AA1875" s="50"/>
      <c r="AB1875" s="1311"/>
      <c r="AC1875" s="1315"/>
      <c r="AD1875" s="1309"/>
      <c r="AE1875" s="1309"/>
      <c r="AF1875" s="1309"/>
      <c r="AG1875" s="1309"/>
    </row>
    <row r="1876">
      <c r="A1876" s="1309"/>
      <c r="B1876" s="1310"/>
      <c r="C1876" s="1310"/>
      <c r="D1876" s="1309"/>
      <c r="E1876" s="1309"/>
      <c r="F1876" s="1311"/>
      <c r="G1876" s="978"/>
      <c r="H1876" s="1121"/>
      <c r="I1876" s="1309"/>
      <c r="J1876" s="1309"/>
      <c r="K1876" s="1309"/>
      <c r="L1876" s="1309"/>
      <c r="M1876" s="1311"/>
      <c r="N1876" s="1311"/>
      <c r="O1876" s="1312"/>
      <c r="P1876" s="1310"/>
      <c r="Q1876" s="1311"/>
      <c r="R1876" s="1311"/>
      <c r="S1876" s="1311"/>
      <c r="T1876" s="1313"/>
      <c r="U1876" s="1314"/>
      <c r="V1876" s="1309"/>
      <c r="W1876" s="1309"/>
      <c r="X1876" s="1309"/>
      <c r="Y1876" s="1309"/>
      <c r="Z1876" s="1309"/>
      <c r="AA1876" s="50"/>
      <c r="AB1876" s="1311"/>
      <c r="AC1876" s="1315"/>
      <c r="AD1876" s="1309"/>
      <c r="AE1876" s="1309"/>
      <c r="AF1876" s="1309"/>
      <c r="AG1876" s="1309"/>
    </row>
    <row r="1877">
      <c r="A1877" s="1309"/>
      <c r="B1877" s="1310"/>
      <c r="C1877" s="1310"/>
      <c r="D1877" s="1309"/>
      <c r="E1877" s="1309"/>
      <c r="F1877" s="1311"/>
      <c r="G1877" s="978"/>
      <c r="H1877" s="1121"/>
      <c r="I1877" s="1309"/>
      <c r="J1877" s="1309"/>
      <c r="K1877" s="1309"/>
      <c r="L1877" s="1309"/>
      <c r="M1877" s="1311"/>
      <c r="N1877" s="1311"/>
      <c r="O1877" s="1312"/>
      <c r="P1877" s="1310"/>
      <c r="Q1877" s="1311"/>
      <c r="R1877" s="1311"/>
      <c r="S1877" s="1311"/>
      <c r="T1877" s="1313"/>
      <c r="U1877" s="1314"/>
      <c r="V1877" s="1309"/>
      <c r="W1877" s="1309"/>
      <c r="X1877" s="1309"/>
      <c r="Y1877" s="1309"/>
      <c r="Z1877" s="1309"/>
      <c r="AA1877" s="50"/>
      <c r="AB1877" s="1311"/>
      <c r="AC1877" s="1315"/>
      <c r="AD1877" s="1309"/>
      <c r="AE1877" s="1309"/>
      <c r="AF1877" s="1309"/>
      <c r="AG1877" s="1309"/>
    </row>
    <row r="1878">
      <c r="A1878" s="1309"/>
      <c r="B1878" s="1310"/>
      <c r="C1878" s="1310"/>
      <c r="D1878" s="1309"/>
      <c r="E1878" s="1309"/>
      <c r="F1878" s="1311"/>
      <c r="G1878" s="978"/>
      <c r="H1878" s="1121"/>
      <c r="I1878" s="1309"/>
      <c r="J1878" s="1309"/>
      <c r="K1878" s="1309"/>
      <c r="L1878" s="1309"/>
      <c r="M1878" s="1311"/>
      <c r="N1878" s="1311"/>
      <c r="O1878" s="1312"/>
      <c r="P1878" s="1310"/>
      <c r="Q1878" s="1311"/>
      <c r="R1878" s="1311"/>
      <c r="S1878" s="1311"/>
      <c r="T1878" s="1313"/>
      <c r="U1878" s="1314"/>
      <c r="V1878" s="1309"/>
      <c r="W1878" s="1309"/>
      <c r="X1878" s="1309"/>
      <c r="Y1878" s="1309"/>
      <c r="Z1878" s="1309"/>
      <c r="AA1878" s="50"/>
      <c r="AB1878" s="1311"/>
      <c r="AC1878" s="1315"/>
      <c r="AD1878" s="1309"/>
      <c r="AE1878" s="1309"/>
      <c r="AF1878" s="1309"/>
      <c r="AG1878" s="1309"/>
    </row>
    <row r="1879">
      <c r="A1879" s="1309"/>
      <c r="B1879" s="1310"/>
      <c r="C1879" s="1310"/>
      <c r="D1879" s="1309"/>
      <c r="E1879" s="1309"/>
      <c r="F1879" s="1311"/>
      <c r="G1879" s="978"/>
      <c r="H1879" s="1121"/>
      <c r="I1879" s="1309"/>
      <c r="J1879" s="1309"/>
      <c r="K1879" s="1309"/>
      <c r="L1879" s="1309"/>
      <c r="M1879" s="1311"/>
      <c r="N1879" s="1311"/>
      <c r="O1879" s="1312"/>
      <c r="P1879" s="1310"/>
      <c r="Q1879" s="1311"/>
      <c r="R1879" s="1311"/>
      <c r="S1879" s="1311"/>
      <c r="T1879" s="1313"/>
      <c r="U1879" s="1314"/>
      <c r="V1879" s="1309"/>
      <c r="W1879" s="1309"/>
      <c r="X1879" s="1309"/>
      <c r="Y1879" s="1309"/>
      <c r="Z1879" s="1309"/>
      <c r="AA1879" s="50"/>
      <c r="AB1879" s="1311"/>
      <c r="AC1879" s="1315"/>
      <c r="AD1879" s="1309"/>
      <c r="AE1879" s="1309"/>
      <c r="AF1879" s="1309"/>
      <c r="AG1879" s="1309"/>
    </row>
    <row r="1880">
      <c r="A1880" s="1309"/>
      <c r="B1880" s="1310"/>
      <c r="C1880" s="1310"/>
      <c r="D1880" s="1309"/>
      <c r="E1880" s="1309"/>
      <c r="F1880" s="1311"/>
      <c r="G1880" s="978"/>
      <c r="H1880" s="1121"/>
      <c r="I1880" s="1309"/>
      <c r="J1880" s="1309"/>
      <c r="K1880" s="1309"/>
      <c r="L1880" s="1309"/>
      <c r="M1880" s="1311"/>
      <c r="N1880" s="1311"/>
      <c r="O1880" s="1312"/>
      <c r="P1880" s="1310"/>
      <c r="Q1880" s="1311"/>
      <c r="R1880" s="1311"/>
      <c r="S1880" s="1311"/>
      <c r="T1880" s="1313"/>
      <c r="U1880" s="1314"/>
      <c r="V1880" s="1309"/>
      <c r="W1880" s="1309"/>
      <c r="X1880" s="1309"/>
      <c r="Y1880" s="1309"/>
      <c r="Z1880" s="1309"/>
      <c r="AA1880" s="50"/>
      <c r="AB1880" s="1311"/>
      <c r="AC1880" s="1315"/>
      <c r="AD1880" s="1309"/>
      <c r="AE1880" s="1309"/>
      <c r="AF1880" s="1309"/>
      <c r="AG1880" s="1309"/>
    </row>
    <row r="1881">
      <c r="A1881" s="1309"/>
      <c r="B1881" s="1310"/>
      <c r="C1881" s="1310"/>
      <c r="D1881" s="1309"/>
      <c r="E1881" s="1309"/>
      <c r="F1881" s="1311"/>
      <c r="G1881" s="978"/>
      <c r="H1881" s="1121"/>
      <c r="I1881" s="1309"/>
      <c r="J1881" s="1309"/>
      <c r="K1881" s="1309"/>
      <c r="L1881" s="1309"/>
      <c r="M1881" s="1311"/>
      <c r="N1881" s="1311"/>
      <c r="O1881" s="1312"/>
      <c r="P1881" s="1310"/>
      <c r="Q1881" s="1311"/>
      <c r="R1881" s="1311"/>
      <c r="S1881" s="1311"/>
      <c r="T1881" s="1313"/>
      <c r="U1881" s="1314"/>
      <c r="V1881" s="1309"/>
      <c r="W1881" s="1309"/>
      <c r="X1881" s="1309"/>
      <c r="Y1881" s="1309"/>
      <c r="Z1881" s="1309"/>
      <c r="AA1881" s="50"/>
      <c r="AB1881" s="1311"/>
      <c r="AC1881" s="1315"/>
      <c r="AD1881" s="1309"/>
      <c r="AE1881" s="1309"/>
      <c r="AF1881" s="1309"/>
      <c r="AG1881" s="1309"/>
    </row>
    <row r="1882">
      <c r="A1882" s="1309"/>
      <c r="B1882" s="1310"/>
      <c r="C1882" s="1310"/>
      <c r="D1882" s="1309"/>
      <c r="E1882" s="1309"/>
      <c r="F1882" s="1311"/>
      <c r="G1882" s="978"/>
      <c r="H1882" s="1121"/>
      <c r="I1882" s="1309"/>
      <c r="J1882" s="1309"/>
      <c r="K1882" s="1309"/>
      <c r="L1882" s="1309"/>
      <c r="M1882" s="1311"/>
      <c r="N1882" s="1311"/>
      <c r="O1882" s="1312"/>
      <c r="P1882" s="1310"/>
      <c r="Q1882" s="1311"/>
      <c r="R1882" s="1311"/>
      <c r="S1882" s="1311"/>
      <c r="T1882" s="1313"/>
      <c r="U1882" s="1314"/>
      <c r="V1882" s="1309"/>
      <c r="W1882" s="1309"/>
      <c r="X1882" s="1309"/>
      <c r="Y1882" s="1309"/>
      <c r="Z1882" s="1309"/>
      <c r="AA1882" s="50"/>
      <c r="AB1882" s="1311"/>
      <c r="AC1882" s="1315"/>
      <c r="AD1882" s="1309"/>
      <c r="AE1882" s="1309"/>
      <c r="AF1882" s="1309"/>
      <c r="AG1882" s="1309"/>
    </row>
    <row r="1883">
      <c r="A1883" s="1309"/>
      <c r="B1883" s="1310"/>
      <c r="C1883" s="1310"/>
      <c r="D1883" s="1309"/>
      <c r="E1883" s="1309"/>
      <c r="F1883" s="1311"/>
      <c r="G1883" s="978"/>
      <c r="H1883" s="1121"/>
      <c r="I1883" s="1309"/>
      <c r="J1883" s="1309"/>
      <c r="K1883" s="1309"/>
      <c r="L1883" s="1309"/>
      <c r="M1883" s="1311"/>
      <c r="N1883" s="1311"/>
      <c r="O1883" s="1312"/>
      <c r="P1883" s="1310"/>
      <c r="Q1883" s="1311"/>
      <c r="R1883" s="1311"/>
      <c r="S1883" s="1311"/>
      <c r="T1883" s="1313"/>
      <c r="U1883" s="1314"/>
      <c r="V1883" s="1309"/>
      <c r="W1883" s="1309"/>
      <c r="X1883" s="1309"/>
      <c r="Y1883" s="1309"/>
      <c r="Z1883" s="1309"/>
      <c r="AA1883" s="50"/>
      <c r="AB1883" s="1311"/>
      <c r="AC1883" s="1315"/>
      <c r="AD1883" s="1309"/>
      <c r="AE1883" s="1309"/>
      <c r="AF1883" s="1309"/>
      <c r="AG1883" s="1309"/>
    </row>
    <row r="1884">
      <c r="A1884" s="1309"/>
      <c r="B1884" s="1310"/>
      <c r="C1884" s="1310"/>
      <c r="D1884" s="1309"/>
      <c r="E1884" s="1309"/>
      <c r="F1884" s="1311"/>
      <c r="G1884" s="978"/>
      <c r="H1884" s="1121"/>
      <c r="I1884" s="1309"/>
      <c r="J1884" s="1309"/>
      <c r="K1884" s="1309"/>
      <c r="L1884" s="1309"/>
      <c r="M1884" s="1311"/>
      <c r="N1884" s="1311"/>
      <c r="O1884" s="1312"/>
      <c r="P1884" s="1310"/>
      <c r="Q1884" s="1311"/>
      <c r="R1884" s="1311"/>
      <c r="S1884" s="1311"/>
      <c r="T1884" s="1313"/>
      <c r="U1884" s="1314"/>
      <c r="V1884" s="1309"/>
      <c r="W1884" s="1309"/>
      <c r="X1884" s="1309"/>
      <c r="Y1884" s="1309"/>
      <c r="Z1884" s="1309"/>
      <c r="AA1884" s="50"/>
      <c r="AB1884" s="1311"/>
      <c r="AC1884" s="1315"/>
      <c r="AD1884" s="1309"/>
      <c r="AE1884" s="1309"/>
      <c r="AF1884" s="1309"/>
      <c r="AG1884" s="1309"/>
    </row>
    <row r="1885">
      <c r="A1885" s="1309"/>
      <c r="B1885" s="1310"/>
      <c r="C1885" s="1310"/>
      <c r="D1885" s="1309"/>
      <c r="E1885" s="1309"/>
      <c r="F1885" s="1311"/>
      <c r="G1885" s="978"/>
      <c r="H1885" s="1121"/>
      <c r="I1885" s="1309"/>
      <c r="J1885" s="1309"/>
      <c r="K1885" s="1309"/>
      <c r="L1885" s="1309"/>
      <c r="M1885" s="1311"/>
      <c r="N1885" s="1311"/>
      <c r="O1885" s="1312"/>
      <c r="P1885" s="1310"/>
      <c r="Q1885" s="1311"/>
      <c r="R1885" s="1311"/>
      <c r="S1885" s="1311"/>
      <c r="T1885" s="1313"/>
      <c r="U1885" s="1314"/>
      <c r="V1885" s="1309"/>
      <c r="W1885" s="1309"/>
      <c r="X1885" s="1309"/>
      <c r="Y1885" s="1309"/>
      <c r="Z1885" s="1309"/>
      <c r="AA1885" s="50"/>
      <c r="AB1885" s="1311"/>
      <c r="AC1885" s="1315"/>
      <c r="AD1885" s="1309"/>
      <c r="AE1885" s="1309"/>
      <c r="AF1885" s="1309"/>
      <c r="AG1885" s="1309"/>
    </row>
    <row r="1886">
      <c r="A1886" s="1309"/>
      <c r="B1886" s="1310"/>
      <c r="C1886" s="1310"/>
      <c r="D1886" s="1309"/>
      <c r="E1886" s="1309"/>
      <c r="F1886" s="1311"/>
      <c r="G1886" s="978"/>
      <c r="H1886" s="1121"/>
      <c r="I1886" s="1309"/>
      <c r="J1886" s="1309"/>
      <c r="K1886" s="1309"/>
      <c r="L1886" s="1309"/>
      <c r="M1886" s="1311"/>
      <c r="N1886" s="1311"/>
      <c r="O1886" s="1312"/>
      <c r="P1886" s="1310"/>
      <c r="Q1886" s="1311"/>
      <c r="R1886" s="1311"/>
      <c r="S1886" s="1311"/>
      <c r="T1886" s="1313"/>
      <c r="U1886" s="1314"/>
      <c r="V1886" s="1309"/>
      <c r="W1886" s="1309"/>
      <c r="X1886" s="1309"/>
      <c r="Y1886" s="1309"/>
      <c r="Z1886" s="1309"/>
      <c r="AA1886" s="50"/>
      <c r="AB1886" s="1311"/>
      <c r="AC1886" s="1315"/>
      <c r="AD1886" s="1309"/>
      <c r="AE1886" s="1309"/>
      <c r="AF1886" s="1309"/>
      <c r="AG1886" s="1309"/>
    </row>
    <row r="1887">
      <c r="A1887" s="1309"/>
      <c r="B1887" s="1310"/>
      <c r="C1887" s="1310"/>
      <c r="D1887" s="1309"/>
      <c r="E1887" s="1309"/>
      <c r="F1887" s="1311"/>
      <c r="G1887" s="978"/>
      <c r="H1887" s="1121"/>
      <c r="I1887" s="1309"/>
      <c r="J1887" s="1309"/>
      <c r="K1887" s="1309"/>
      <c r="L1887" s="1309"/>
      <c r="M1887" s="1311"/>
      <c r="N1887" s="1311"/>
      <c r="O1887" s="1312"/>
      <c r="P1887" s="1310"/>
      <c r="Q1887" s="1311"/>
      <c r="R1887" s="1311"/>
      <c r="S1887" s="1311"/>
      <c r="T1887" s="1313"/>
      <c r="U1887" s="1314"/>
      <c r="V1887" s="1309"/>
      <c r="W1887" s="1309"/>
      <c r="X1887" s="1309"/>
      <c r="Y1887" s="1309"/>
      <c r="Z1887" s="1309"/>
      <c r="AA1887" s="50"/>
      <c r="AB1887" s="1311"/>
      <c r="AC1887" s="1315"/>
      <c r="AD1887" s="1309"/>
      <c r="AE1887" s="1309"/>
      <c r="AF1887" s="1309"/>
      <c r="AG1887" s="1309"/>
    </row>
    <row r="1888">
      <c r="A1888" s="1309"/>
      <c r="B1888" s="1310"/>
      <c r="C1888" s="1310"/>
      <c r="D1888" s="1309"/>
      <c r="E1888" s="1309"/>
      <c r="F1888" s="1311"/>
      <c r="G1888" s="978"/>
      <c r="H1888" s="1121"/>
      <c r="I1888" s="1309"/>
      <c r="J1888" s="1309"/>
      <c r="K1888" s="1309"/>
      <c r="L1888" s="1309"/>
      <c r="M1888" s="1311"/>
      <c r="N1888" s="1311"/>
      <c r="O1888" s="1312"/>
      <c r="P1888" s="1310"/>
      <c r="Q1888" s="1311"/>
      <c r="R1888" s="1311"/>
      <c r="S1888" s="1311"/>
      <c r="T1888" s="1313"/>
      <c r="U1888" s="1314"/>
      <c r="V1888" s="1309"/>
      <c r="W1888" s="1309"/>
      <c r="X1888" s="1309"/>
      <c r="Y1888" s="1309"/>
      <c r="Z1888" s="1309"/>
      <c r="AA1888" s="50"/>
      <c r="AB1888" s="1311"/>
      <c r="AC1888" s="1315"/>
      <c r="AD1888" s="1309"/>
      <c r="AE1888" s="1309"/>
      <c r="AF1888" s="1309"/>
      <c r="AG1888" s="1309"/>
    </row>
    <row r="1889">
      <c r="A1889" s="1309"/>
      <c r="B1889" s="1310"/>
      <c r="C1889" s="1310"/>
      <c r="D1889" s="1309"/>
      <c r="E1889" s="1309"/>
      <c r="F1889" s="1311"/>
      <c r="G1889" s="978"/>
      <c r="H1889" s="1121"/>
      <c r="I1889" s="1309"/>
      <c r="J1889" s="1309"/>
      <c r="K1889" s="1309"/>
      <c r="L1889" s="1309"/>
      <c r="M1889" s="1311"/>
      <c r="N1889" s="1311"/>
      <c r="O1889" s="1312"/>
      <c r="P1889" s="1310"/>
      <c r="Q1889" s="1311"/>
      <c r="R1889" s="1311"/>
      <c r="S1889" s="1311"/>
      <c r="T1889" s="1313"/>
      <c r="U1889" s="1314"/>
      <c r="V1889" s="1309"/>
      <c r="W1889" s="1309"/>
      <c r="X1889" s="1309"/>
      <c r="Y1889" s="1309"/>
      <c r="Z1889" s="1309"/>
      <c r="AA1889" s="50"/>
      <c r="AB1889" s="1311"/>
      <c r="AC1889" s="1315"/>
      <c r="AD1889" s="1309"/>
      <c r="AE1889" s="1309"/>
      <c r="AF1889" s="1309"/>
      <c r="AG1889" s="1309"/>
    </row>
    <row r="1890">
      <c r="A1890" s="1309"/>
      <c r="B1890" s="1310"/>
      <c r="C1890" s="1310"/>
      <c r="D1890" s="1309"/>
      <c r="E1890" s="1309"/>
      <c r="F1890" s="1311"/>
      <c r="G1890" s="978"/>
      <c r="H1890" s="1121"/>
      <c r="I1890" s="1309"/>
      <c r="J1890" s="1309"/>
      <c r="K1890" s="1309"/>
      <c r="L1890" s="1309"/>
      <c r="M1890" s="1311"/>
      <c r="N1890" s="1311"/>
      <c r="O1890" s="1312"/>
      <c r="P1890" s="1310"/>
      <c r="Q1890" s="1311"/>
      <c r="R1890" s="1311"/>
      <c r="S1890" s="1311"/>
      <c r="T1890" s="1313"/>
      <c r="U1890" s="1314"/>
      <c r="V1890" s="1309"/>
      <c r="W1890" s="1309"/>
      <c r="X1890" s="1309"/>
      <c r="Y1890" s="1309"/>
      <c r="Z1890" s="1309"/>
      <c r="AA1890" s="50"/>
      <c r="AB1890" s="1311"/>
      <c r="AC1890" s="1315"/>
      <c r="AD1890" s="1309"/>
      <c r="AE1890" s="1309"/>
      <c r="AF1890" s="1309"/>
      <c r="AG1890" s="1309"/>
    </row>
    <row r="1891">
      <c r="A1891" s="1309"/>
      <c r="B1891" s="1310"/>
      <c r="C1891" s="1310"/>
      <c r="D1891" s="1309"/>
      <c r="E1891" s="1309"/>
      <c r="F1891" s="1311"/>
      <c r="G1891" s="978"/>
      <c r="H1891" s="1121"/>
      <c r="I1891" s="1309"/>
      <c r="J1891" s="1309"/>
      <c r="K1891" s="1309"/>
      <c r="L1891" s="1309"/>
      <c r="M1891" s="1311"/>
      <c r="N1891" s="1311"/>
      <c r="O1891" s="1312"/>
      <c r="P1891" s="1310"/>
      <c r="Q1891" s="1311"/>
      <c r="R1891" s="1311"/>
      <c r="S1891" s="1311"/>
      <c r="T1891" s="1313"/>
      <c r="U1891" s="1314"/>
      <c r="V1891" s="1309"/>
      <c r="W1891" s="1309"/>
      <c r="X1891" s="1309"/>
      <c r="Y1891" s="1309"/>
      <c r="Z1891" s="1309"/>
      <c r="AA1891" s="50"/>
      <c r="AB1891" s="1311"/>
      <c r="AC1891" s="1315"/>
      <c r="AD1891" s="1309"/>
      <c r="AE1891" s="1309"/>
      <c r="AF1891" s="1309"/>
      <c r="AG1891" s="1309"/>
    </row>
    <row r="1892">
      <c r="A1892" s="1309"/>
      <c r="B1892" s="1310"/>
      <c r="C1892" s="1310"/>
      <c r="D1892" s="1309"/>
      <c r="E1892" s="1309"/>
      <c r="F1892" s="1311"/>
      <c r="G1892" s="978"/>
      <c r="H1892" s="1121"/>
      <c r="I1892" s="1309"/>
      <c r="J1892" s="1309"/>
      <c r="K1892" s="1309"/>
      <c r="L1892" s="1309"/>
      <c r="M1892" s="1311"/>
      <c r="N1892" s="1311"/>
      <c r="O1892" s="1312"/>
      <c r="P1892" s="1310"/>
      <c r="Q1892" s="1311"/>
      <c r="R1892" s="1311"/>
      <c r="S1892" s="1311"/>
      <c r="T1892" s="1313"/>
      <c r="U1892" s="1314"/>
      <c r="V1892" s="1309"/>
      <c r="W1892" s="1309"/>
      <c r="X1892" s="1309"/>
      <c r="Y1892" s="1309"/>
      <c r="Z1892" s="1309"/>
      <c r="AA1892" s="50"/>
      <c r="AB1892" s="1311"/>
      <c r="AC1892" s="1315"/>
      <c r="AD1892" s="1309"/>
      <c r="AE1892" s="1309"/>
      <c r="AF1892" s="1309"/>
      <c r="AG1892" s="1309"/>
    </row>
    <row r="1893">
      <c r="A1893" s="1309"/>
      <c r="B1893" s="1310"/>
      <c r="C1893" s="1310"/>
      <c r="D1893" s="1309"/>
      <c r="E1893" s="1309"/>
      <c r="F1893" s="1311"/>
      <c r="G1893" s="978"/>
      <c r="H1893" s="1121"/>
      <c r="I1893" s="1309"/>
      <c r="J1893" s="1309"/>
      <c r="K1893" s="1309"/>
      <c r="L1893" s="1309"/>
      <c r="M1893" s="1311"/>
      <c r="N1893" s="1311"/>
      <c r="O1893" s="1312"/>
      <c r="P1893" s="1310"/>
      <c r="Q1893" s="1311"/>
      <c r="R1893" s="1311"/>
      <c r="S1893" s="1311"/>
      <c r="T1893" s="1313"/>
      <c r="U1893" s="1314"/>
      <c r="V1893" s="1309"/>
      <c r="W1893" s="1309"/>
      <c r="X1893" s="1309"/>
      <c r="Y1893" s="1309"/>
      <c r="Z1893" s="1309"/>
      <c r="AA1893" s="50"/>
      <c r="AB1893" s="1311"/>
      <c r="AC1893" s="1315"/>
      <c r="AD1893" s="1309"/>
      <c r="AE1893" s="1309"/>
      <c r="AF1893" s="1309"/>
      <c r="AG1893" s="1309"/>
    </row>
    <row r="1894">
      <c r="A1894" s="1309"/>
      <c r="B1894" s="1310"/>
      <c r="C1894" s="1310"/>
      <c r="D1894" s="1309"/>
      <c r="E1894" s="1309"/>
      <c r="F1894" s="1311"/>
      <c r="G1894" s="978"/>
      <c r="H1894" s="1121"/>
      <c r="I1894" s="1309"/>
      <c r="J1894" s="1309"/>
      <c r="K1894" s="1309"/>
      <c r="L1894" s="1309"/>
      <c r="M1894" s="1311"/>
      <c r="N1894" s="1311"/>
      <c r="O1894" s="1312"/>
      <c r="P1894" s="1310"/>
      <c r="Q1894" s="1311"/>
      <c r="R1894" s="1311"/>
      <c r="S1894" s="1311"/>
      <c r="T1894" s="1313"/>
      <c r="U1894" s="1314"/>
      <c r="V1894" s="1309"/>
      <c r="W1894" s="1309"/>
      <c r="X1894" s="1309"/>
      <c r="Y1894" s="1309"/>
      <c r="Z1894" s="1309"/>
      <c r="AA1894" s="50"/>
      <c r="AB1894" s="1311"/>
      <c r="AC1894" s="1315"/>
      <c r="AD1894" s="1309"/>
      <c r="AE1894" s="1309"/>
      <c r="AF1894" s="1309"/>
      <c r="AG1894" s="1309"/>
    </row>
    <row r="1895">
      <c r="A1895" s="1309"/>
      <c r="B1895" s="1310"/>
      <c r="C1895" s="1310"/>
      <c r="D1895" s="1309"/>
      <c r="E1895" s="1309"/>
      <c r="F1895" s="1311"/>
      <c r="G1895" s="978"/>
      <c r="H1895" s="1121"/>
      <c r="I1895" s="1309"/>
      <c r="J1895" s="1309"/>
      <c r="K1895" s="1309"/>
      <c r="L1895" s="1309"/>
      <c r="M1895" s="1311"/>
      <c r="N1895" s="1311"/>
      <c r="O1895" s="1312"/>
      <c r="P1895" s="1310"/>
      <c r="Q1895" s="1311"/>
      <c r="R1895" s="1311"/>
      <c r="S1895" s="1311"/>
      <c r="T1895" s="1313"/>
      <c r="U1895" s="1314"/>
      <c r="V1895" s="1309"/>
      <c r="W1895" s="1309"/>
      <c r="X1895" s="1309"/>
      <c r="Y1895" s="1309"/>
      <c r="Z1895" s="1309"/>
      <c r="AA1895" s="50"/>
      <c r="AB1895" s="1311"/>
      <c r="AC1895" s="1315"/>
      <c r="AD1895" s="1309"/>
      <c r="AE1895" s="1309"/>
      <c r="AF1895" s="1309"/>
      <c r="AG1895" s="1309"/>
    </row>
    <row r="1896">
      <c r="A1896" s="1309"/>
      <c r="B1896" s="1310"/>
      <c r="C1896" s="1310"/>
      <c r="D1896" s="1309"/>
      <c r="E1896" s="1309"/>
      <c r="F1896" s="1311"/>
      <c r="G1896" s="978"/>
      <c r="H1896" s="1121"/>
      <c r="I1896" s="1309"/>
      <c r="J1896" s="1309"/>
      <c r="K1896" s="1309"/>
      <c r="L1896" s="1309"/>
      <c r="M1896" s="1311"/>
      <c r="N1896" s="1311"/>
      <c r="O1896" s="1312"/>
      <c r="P1896" s="1310"/>
      <c r="Q1896" s="1311"/>
      <c r="R1896" s="1311"/>
      <c r="S1896" s="1311"/>
      <c r="T1896" s="1313"/>
      <c r="U1896" s="1314"/>
      <c r="V1896" s="1309"/>
      <c r="W1896" s="1309"/>
      <c r="X1896" s="1309"/>
      <c r="Y1896" s="1309"/>
      <c r="Z1896" s="1309"/>
      <c r="AA1896" s="50"/>
      <c r="AB1896" s="1311"/>
      <c r="AC1896" s="1315"/>
      <c r="AD1896" s="1309"/>
      <c r="AE1896" s="1309"/>
      <c r="AF1896" s="1309"/>
      <c r="AG1896" s="1309"/>
    </row>
    <row r="1897">
      <c r="A1897" s="1309"/>
      <c r="B1897" s="1310"/>
      <c r="C1897" s="1310"/>
      <c r="D1897" s="1309"/>
      <c r="E1897" s="1309"/>
      <c r="F1897" s="1311"/>
      <c r="G1897" s="978"/>
      <c r="H1897" s="1121"/>
      <c r="I1897" s="1309"/>
      <c r="J1897" s="1309"/>
      <c r="K1897" s="1309"/>
      <c r="L1897" s="1309"/>
      <c r="M1897" s="1311"/>
      <c r="N1897" s="1311"/>
      <c r="O1897" s="1312"/>
      <c r="P1897" s="1310"/>
      <c r="Q1897" s="1311"/>
      <c r="R1897" s="1311"/>
      <c r="S1897" s="1311"/>
      <c r="T1897" s="1313"/>
      <c r="U1897" s="1314"/>
      <c r="V1897" s="1309"/>
      <c r="W1897" s="1309"/>
      <c r="X1897" s="1309"/>
      <c r="Y1897" s="1309"/>
      <c r="Z1897" s="1309"/>
      <c r="AA1897" s="50"/>
      <c r="AB1897" s="1311"/>
      <c r="AC1897" s="1315"/>
      <c r="AD1897" s="1309"/>
      <c r="AE1897" s="1309"/>
      <c r="AF1897" s="1309"/>
      <c r="AG1897" s="1309"/>
    </row>
    <row r="1898">
      <c r="A1898" s="1309"/>
      <c r="B1898" s="1310"/>
      <c r="C1898" s="1310"/>
      <c r="D1898" s="1309"/>
      <c r="E1898" s="1309"/>
      <c r="F1898" s="1311"/>
      <c r="G1898" s="978"/>
      <c r="H1898" s="1121"/>
      <c r="I1898" s="1309"/>
      <c r="J1898" s="1309"/>
      <c r="K1898" s="1309"/>
      <c r="L1898" s="1309"/>
      <c r="M1898" s="1311"/>
      <c r="N1898" s="1311"/>
      <c r="O1898" s="1312"/>
      <c r="P1898" s="1310"/>
      <c r="Q1898" s="1311"/>
      <c r="R1898" s="1311"/>
      <c r="S1898" s="1311"/>
      <c r="T1898" s="1313"/>
      <c r="U1898" s="1314"/>
      <c r="V1898" s="1309"/>
      <c r="W1898" s="1309"/>
      <c r="X1898" s="1309"/>
      <c r="Y1898" s="1309"/>
      <c r="Z1898" s="1309"/>
      <c r="AA1898" s="50"/>
      <c r="AB1898" s="1311"/>
      <c r="AC1898" s="1315"/>
      <c r="AD1898" s="1309"/>
      <c r="AE1898" s="1309"/>
      <c r="AF1898" s="1309"/>
      <c r="AG1898" s="1309"/>
    </row>
    <row r="1899">
      <c r="A1899" s="1309"/>
      <c r="B1899" s="1310"/>
      <c r="C1899" s="1310"/>
      <c r="D1899" s="1309"/>
      <c r="E1899" s="1309"/>
      <c r="F1899" s="1311"/>
      <c r="G1899" s="978"/>
      <c r="H1899" s="1121"/>
      <c r="I1899" s="1309"/>
      <c r="J1899" s="1309"/>
      <c r="K1899" s="1309"/>
      <c r="L1899" s="1309"/>
      <c r="M1899" s="1311"/>
      <c r="N1899" s="1311"/>
      <c r="O1899" s="1312"/>
      <c r="P1899" s="1310"/>
      <c r="Q1899" s="1311"/>
      <c r="R1899" s="1311"/>
      <c r="S1899" s="1311"/>
      <c r="T1899" s="1313"/>
      <c r="U1899" s="1314"/>
      <c r="V1899" s="1309"/>
      <c r="W1899" s="1309"/>
      <c r="X1899" s="1309"/>
      <c r="Y1899" s="1309"/>
      <c r="Z1899" s="1309"/>
      <c r="AA1899" s="50"/>
      <c r="AB1899" s="1311"/>
      <c r="AC1899" s="1315"/>
      <c r="AD1899" s="1309"/>
      <c r="AE1899" s="1309"/>
      <c r="AF1899" s="1309"/>
      <c r="AG1899" s="1309"/>
    </row>
    <row r="1900">
      <c r="A1900" s="1309"/>
      <c r="B1900" s="1310"/>
      <c r="C1900" s="1310"/>
      <c r="D1900" s="1309"/>
      <c r="E1900" s="1309"/>
      <c r="F1900" s="1311"/>
      <c r="G1900" s="978"/>
      <c r="H1900" s="1121"/>
      <c r="I1900" s="1309"/>
      <c r="J1900" s="1309"/>
      <c r="K1900" s="1309"/>
      <c r="L1900" s="1309"/>
      <c r="M1900" s="1311"/>
      <c r="N1900" s="1311"/>
      <c r="O1900" s="1312"/>
      <c r="P1900" s="1310"/>
      <c r="Q1900" s="1311"/>
      <c r="R1900" s="1311"/>
      <c r="S1900" s="1311"/>
      <c r="T1900" s="1313"/>
      <c r="U1900" s="1314"/>
      <c r="V1900" s="1309"/>
      <c r="W1900" s="1309"/>
      <c r="X1900" s="1309"/>
      <c r="Y1900" s="1309"/>
      <c r="Z1900" s="1309"/>
      <c r="AA1900" s="50"/>
      <c r="AB1900" s="1311"/>
      <c r="AC1900" s="1315"/>
      <c r="AD1900" s="1309"/>
      <c r="AE1900" s="1309"/>
      <c r="AF1900" s="1309"/>
      <c r="AG1900" s="1309"/>
    </row>
    <row r="1901">
      <c r="A1901" s="1309"/>
      <c r="B1901" s="1310"/>
      <c r="C1901" s="1310"/>
      <c r="D1901" s="1309"/>
      <c r="E1901" s="1309"/>
      <c r="F1901" s="1311"/>
      <c r="G1901" s="978"/>
      <c r="H1901" s="1121"/>
      <c r="I1901" s="1309"/>
      <c r="J1901" s="1309"/>
      <c r="K1901" s="1309"/>
      <c r="L1901" s="1309"/>
      <c r="M1901" s="1311"/>
      <c r="N1901" s="1311"/>
      <c r="O1901" s="1312"/>
      <c r="P1901" s="1310"/>
      <c r="Q1901" s="1311"/>
      <c r="R1901" s="1311"/>
      <c r="S1901" s="1311"/>
      <c r="T1901" s="1313"/>
      <c r="U1901" s="1314"/>
      <c r="V1901" s="1309"/>
      <c r="W1901" s="1309"/>
      <c r="X1901" s="1309"/>
      <c r="Y1901" s="1309"/>
      <c r="Z1901" s="1309"/>
      <c r="AA1901" s="50"/>
      <c r="AB1901" s="1311"/>
      <c r="AC1901" s="1315"/>
      <c r="AD1901" s="1309"/>
      <c r="AE1901" s="1309"/>
      <c r="AF1901" s="1309"/>
      <c r="AG1901" s="1309"/>
    </row>
    <row r="1902">
      <c r="A1902" s="1309"/>
      <c r="B1902" s="1310"/>
      <c r="C1902" s="1310"/>
      <c r="D1902" s="1309"/>
      <c r="E1902" s="1309"/>
      <c r="F1902" s="1311"/>
      <c r="G1902" s="978"/>
      <c r="H1902" s="1121"/>
      <c r="I1902" s="1309"/>
      <c r="J1902" s="1309"/>
      <c r="K1902" s="1309"/>
      <c r="L1902" s="1309"/>
      <c r="M1902" s="1311"/>
      <c r="N1902" s="1311"/>
      <c r="O1902" s="1312"/>
      <c r="P1902" s="1310"/>
      <c r="Q1902" s="1311"/>
      <c r="R1902" s="1311"/>
      <c r="S1902" s="1311"/>
      <c r="T1902" s="1313"/>
      <c r="U1902" s="1314"/>
      <c r="V1902" s="1309"/>
      <c r="W1902" s="1309"/>
      <c r="X1902" s="1309"/>
      <c r="Y1902" s="1309"/>
      <c r="Z1902" s="1309"/>
      <c r="AA1902" s="50"/>
      <c r="AB1902" s="1311"/>
      <c r="AC1902" s="1315"/>
      <c r="AD1902" s="1309"/>
      <c r="AE1902" s="1309"/>
      <c r="AF1902" s="1309"/>
      <c r="AG1902" s="1309"/>
    </row>
    <row r="1903">
      <c r="A1903" s="1309"/>
      <c r="B1903" s="1310"/>
      <c r="C1903" s="1310"/>
      <c r="D1903" s="1309"/>
      <c r="E1903" s="1309"/>
      <c r="F1903" s="1311"/>
      <c r="G1903" s="978"/>
      <c r="H1903" s="1121"/>
      <c r="I1903" s="1309"/>
      <c r="J1903" s="1309"/>
      <c r="K1903" s="1309"/>
      <c r="L1903" s="1309"/>
      <c r="M1903" s="1311"/>
      <c r="N1903" s="1311"/>
      <c r="O1903" s="1312"/>
      <c r="P1903" s="1310"/>
      <c r="Q1903" s="1311"/>
      <c r="R1903" s="1311"/>
      <c r="S1903" s="1311"/>
      <c r="T1903" s="1313"/>
      <c r="U1903" s="1314"/>
      <c r="V1903" s="1309"/>
      <c r="W1903" s="1309"/>
      <c r="X1903" s="1309"/>
      <c r="Y1903" s="1309"/>
      <c r="Z1903" s="1309"/>
      <c r="AA1903" s="50"/>
      <c r="AB1903" s="1311"/>
      <c r="AC1903" s="1315"/>
      <c r="AD1903" s="1309"/>
      <c r="AE1903" s="1309"/>
      <c r="AF1903" s="1309"/>
      <c r="AG1903" s="1309"/>
    </row>
    <row r="1904">
      <c r="A1904" s="1309"/>
      <c r="B1904" s="1310"/>
      <c r="C1904" s="1310"/>
      <c r="D1904" s="1309"/>
      <c r="E1904" s="1309"/>
      <c r="F1904" s="1311"/>
      <c r="G1904" s="978"/>
      <c r="H1904" s="1121"/>
      <c r="I1904" s="1309"/>
      <c r="J1904" s="1309"/>
      <c r="K1904" s="1309"/>
      <c r="L1904" s="1309"/>
      <c r="M1904" s="1311"/>
      <c r="N1904" s="1311"/>
      <c r="O1904" s="1312"/>
      <c r="P1904" s="1310"/>
      <c r="Q1904" s="1311"/>
      <c r="R1904" s="1311"/>
      <c r="S1904" s="1311"/>
      <c r="T1904" s="1313"/>
      <c r="U1904" s="1314"/>
      <c r="V1904" s="1309"/>
      <c r="W1904" s="1309"/>
      <c r="X1904" s="1309"/>
      <c r="Y1904" s="1309"/>
      <c r="Z1904" s="1309"/>
      <c r="AA1904" s="50"/>
      <c r="AB1904" s="1311"/>
      <c r="AC1904" s="1315"/>
      <c r="AD1904" s="1309"/>
      <c r="AE1904" s="1309"/>
      <c r="AF1904" s="1309"/>
      <c r="AG1904" s="1309"/>
    </row>
    <row r="1905">
      <c r="A1905" s="1309"/>
      <c r="B1905" s="1310"/>
      <c r="C1905" s="1310"/>
      <c r="D1905" s="1309"/>
      <c r="E1905" s="1309"/>
      <c r="F1905" s="1311"/>
      <c r="G1905" s="978"/>
      <c r="H1905" s="1121"/>
      <c r="I1905" s="1309"/>
      <c r="J1905" s="1309"/>
      <c r="K1905" s="1309"/>
      <c r="L1905" s="1309"/>
      <c r="M1905" s="1311"/>
      <c r="N1905" s="1311"/>
      <c r="O1905" s="1312"/>
      <c r="P1905" s="1310"/>
      <c r="Q1905" s="1311"/>
      <c r="R1905" s="1311"/>
      <c r="S1905" s="1311"/>
      <c r="T1905" s="1313"/>
      <c r="U1905" s="1314"/>
      <c r="V1905" s="1309"/>
      <c r="W1905" s="1309"/>
      <c r="X1905" s="1309"/>
      <c r="Y1905" s="1309"/>
      <c r="Z1905" s="1309"/>
      <c r="AA1905" s="50"/>
      <c r="AB1905" s="1311"/>
      <c r="AC1905" s="1315"/>
      <c r="AD1905" s="1309"/>
      <c r="AE1905" s="1309"/>
      <c r="AF1905" s="1309"/>
      <c r="AG1905" s="1309"/>
    </row>
    <row r="1906">
      <c r="A1906" s="1309"/>
      <c r="B1906" s="1310"/>
      <c r="C1906" s="1310"/>
      <c r="D1906" s="1309"/>
      <c r="E1906" s="1309"/>
      <c r="F1906" s="1311"/>
      <c r="G1906" s="978"/>
      <c r="H1906" s="1121"/>
      <c r="I1906" s="1309"/>
      <c r="J1906" s="1309"/>
      <c r="K1906" s="1309"/>
      <c r="L1906" s="1309"/>
      <c r="M1906" s="1311"/>
      <c r="N1906" s="1311"/>
      <c r="O1906" s="1312"/>
      <c r="P1906" s="1310"/>
      <c r="Q1906" s="1311"/>
      <c r="R1906" s="1311"/>
      <c r="S1906" s="1311"/>
      <c r="T1906" s="1313"/>
      <c r="U1906" s="1314"/>
      <c r="V1906" s="1309"/>
      <c r="W1906" s="1309"/>
      <c r="X1906" s="1309"/>
      <c r="Y1906" s="1309"/>
      <c r="Z1906" s="1309"/>
      <c r="AA1906" s="50"/>
      <c r="AB1906" s="1311"/>
      <c r="AC1906" s="1315"/>
      <c r="AD1906" s="1309"/>
      <c r="AE1906" s="1309"/>
      <c r="AF1906" s="1309"/>
      <c r="AG1906" s="1309"/>
    </row>
    <row r="1907">
      <c r="A1907" s="1309"/>
      <c r="B1907" s="1310"/>
      <c r="C1907" s="1310"/>
      <c r="D1907" s="1309"/>
      <c r="E1907" s="1309"/>
      <c r="F1907" s="1311"/>
      <c r="G1907" s="978"/>
      <c r="H1907" s="1121"/>
      <c r="I1907" s="1309"/>
      <c r="J1907" s="1309"/>
      <c r="K1907" s="1309"/>
      <c r="L1907" s="1309"/>
      <c r="M1907" s="1311"/>
      <c r="N1907" s="1311"/>
      <c r="O1907" s="1312"/>
      <c r="P1907" s="1310"/>
      <c r="Q1907" s="1311"/>
      <c r="R1907" s="1311"/>
      <c r="S1907" s="1311"/>
      <c r="T1907" s="1313"/>
      <c r="U1907" s="1314"/>
      <c r="V1907" s="1309"/>
      <c r="W1907" s="1309"/>
      <c r="X1907" s="1309"/>
      <c r="Y1907" s="1309"/>
      <c r="Z1907" s="1309"/>
      <c r="AA1907" s="50"/>
      <c r="AB1907" s="1311"/>
      <c r="AC1907" s="1315"/>
      <c r="AD1907" s="1309"/>
      <c r="AE1907" s="1309"/>
      <c r="AF1907" s="1309"/>
      <c r="AG1907" s="1309"/>
    </row>
    <row r="1908">
      <c r="A1908" s="1309"/>
      <c r="B1908" s="1310"/>
      <c r="C1908" s="1310"/>
      <c r="D1908" s="1309"/>
      <c r="E1908" s="1309"/>
      <c r="F1908" s="1311"/>
      <c r="G1908" s="978"/>
      <c r="H1908" s="1121"/>
      <c r="I1908" s="1309"/>
      <c r="J1908" s="1309"/>
      <c r="K1908" s="1309"/>
      <c r="L1908" s="1309"/>
      <c r="M1908" s="1311"/>
      <c r="N1908" s="1311"/>
      <c r="O1908" s="1312"/>
      <c r="P1908" s="1310"/>
      <c r="Q1908" s="1311"/>
      <c r="R1908" s="1311"/>
      <c r="S1908" s="1311"/>
      <c r="T1908" s="1313"/>
      <c r="U1908" s="1314"/>
      <c r="V1908" s="1309"/>
      <c r="W1908" s="1309"/>
      <c r="X1908" s="1309"/>
      <c r="Y1908" s="1309"/>
      <c r="Z1908" s="1309"/>
      <c r="AA1908" s="50"/>
      <c r="AB1908" s="1311"/>
      <c r="AC1908" s="1315"/>
      <c r="AD1908" s="1309"/>
      <c r="AE1908" s="1309"/>
      <c r="AF1908" s="1309"/>
      <c r="AG1908" s="1309"/>
    </row>
    <row r="1909">
      <c r="A1909" s="1309"/>
      <c r="B1909" s="1310"/>
      <c r="C1909" s="1310"/>
      <c r="D1909" s="1309"/>
      <c r="E1909" s="1309"/>
      <c r="F1909" s="1311"/>
      <c r="G1909" s="978"/>
      <c r="H1909" s="1121"/>
      <c r="I1909" s="1309"/>
      <c r="J1909" s="1309"/>
      <c r="K1909" s="1309"/>
      <c r="L1909" s="1309"/>
      <c r="M1909" s="1311"/>
      <c r="N1909" s="1311"/>
      <c r="O1909" s="1312"/>
      <c r="P1909" s="1310"/>
      <c r="Q1909" s="1311"/>
      <c r="R1909" s="1311"/>
      <c r="S1909" s="1311"/>
      <c r="T1909" s="1313"/>
      <c r="U1909" s="1314"/>
      <c r="V1909" s="1309"/>
      <c r="W1909" s="1309"/>
      <c r="X1909" s="1309"/>
      <c r="Y1909" s="1309"/>
      <c r="Z1909" s="1309"/>
      <c r="AA1909" s="50"/>
      <c r="AB1909" s="1311"/>
      <c r="AC1909" s="1315"/>
      <c r="AD1909" s="1309"/>
      <c r="AE1909" s="1309"/>
      <c r="AF1909" s="1309"/>
      <c r="AG1909" s="1309"/>
    </row>
    <row r="1910">
      <c r="A1910" s="1309"/>
      <c r="B1910" s="1310"/>
      <c r="C1910" s="1310"/>
      <c r="D1910" s="1309"/>
      <c r="E1910" s="1309"/>
      <c r="F1910" s="1311"/>
      <c r="G1910" s="978"/>
      <c r="H1910" s="1121"/>
      <c r="I1910" s="1309"/>
      <c r="J1910" s="1309"/>
      <c r="K1910" s="1309"/>
      <c r="L1910" s="1309"/>
      <c r="M1910" s="1311"/>
      <c r="N1910" s="1311"/>
      <c r="O1910" s="1312"/>
      <c r="P1910" s="1310"/>
      <c r="Q1910" s="1311"/>
      <c r="R1910" s="1311"/>
      <c r="S1910" s="1311"/>
      <c r="T1910" s="1313"/>
      <c r="U1910" s="1314"/>
      <c r="V1910" s="1309"/>
      <c r="W1910" s="1309"/>
      <c r="X1910" s="1309"/>
      <c r="Y1910" s="1309"/>
      <c r="Z1910" s="1309"/>
      <c r="AA1910" s="50"/>
      <c r="AB1910" s="1311"/>
      <c r="AC1910" s="1315"/>
      <c r="AD1910" s="1309"/>
      <c r="AE1910" s="1309"/>
      <c r="AF1910" s="1309"/>
      <c r="AG1910" s="1309"/>
    </row>
    <row r="1911">
      <c r="A1911" s="1309"/>
      <c r="B1911" s="1310"/>
      <c r="C1911" s="1310"/>
      <c r="D1911" s="1309"/>
      <c r="E1911" s="1309"/>
      <c r="F1911" s="1311"/>
      <c r="G1911" s="978"/>
      <c r="H1911" s="1121"/>
      <c r="I1911" s="1309"/>
      <c r="J1911" s="1309"/>
      <c r="K1911" s="1309"/>
      <c r="L1911" s="1309"/>
      <c r="M1911" s="1311"/>
      <c r="N1911" s="1311"/>
      <c r="O1911" s="1312"/>
      <c r="P1911" s="1310"/>
      <c r="Q1911" s="1311"/>
      <c r="R1911" s="1311"/>
      <c r="S1911" s="1311"/>
      <c r="T1911" s="1313"/>
      <c r="U1911" s="1314"/>
      <c r="V1911" s="1309"/>
      <c r="W1911" s="1309"/>
      <c r="X1911" s="1309"/>
      <c r="Y1911" s="1309"/>
      <c r="Z1911" s="1309"/>
      <c r="AA1911" s="50"/>
      <c r="AB1911" s="1311"/>
      <c r="AC1911" s="1315"/>
      <c r="AD1911" s="1309"/>
      <c r="AE1911" s="1309"/>
      <c r="AF1911" s="1309"/>
      <c r="AG1911" s="1309"/>
    </row>
    <row r="1912">
      <c r="A1912" s="1309"/>
      <c r="B1912" s="1310"/>
      <c r="C1912" s="1310"/>
      <c r="D1912" s="1309"/>
      <c r="E1912" s="1309"/>
      <c r="F1912" s="1311"/>
      <c r="G1912" s="978"/>
      <c r="H1912" s="1121"/>
      <c r="I1912" s="1309"/>
      <c r="J1912" s="1309"/>
      <c r="K1912" s="1309"/>
      <c r="L1912" s="1309"/>
      <c r="M1912" s="1311"/>
      <c r="N1912" s="1311"/>
      <c r="O1912" s="1312"/>
      <c r="P1912" s="1310"/>
      <c r="Q1912" s="1311"/>
      <c r="R1912" s="1311"/>
      <c r="S1912" s="1311"/>
      <c r="T1912" s="1313"/>
      <c r="U1912" s="1314"/>
      <c r="V1912" s="1309"/>
      <c r="W1912" s="1309"/>
      <c r="X1912" s="1309"/>
      <c r="Y1912" s="1309"/>
      <c r="Z1912" s="1309"/>
      <c r="AA1912" s="50"/>
      <c r="AB1912" s="1311"/>
      <c r="AC1912" s="1315"/>
      <c r="AD1912" s="1309"/>
      <c r="AE1912" s="1309"/>
      <c r="AF1912" s="1309"/>
      <c r="AG1912" s="1309"/>
    </row>
    <row r="1913">
      <c r="A1913" s="1309"/>
      <c r="B1913" s="1310"/>
      <c r="C1913" s="1310"/>
      <c r="D1913" s="1309"/>
      <c r="E1913" s="1309"/>
      <c r="F1913" s="1311"/>
      <c r="G1913" s="978"/>
      <c r="H1913" s="1121"/>
      <c r="I1913" s="1309"/>
      <c r="J1913" s="1309"/>
      <c r="K1913" s="1309"/>
      <c r="L1913" s="1309"/>
      <c r="M1913" s="1311"/>
      <c r="N1913" s="1311"/>
      <c r="O1913" s="1312"/>
      <c r="P1913" s="1310"/>
      <c r="Q1913" s="1311"/>
      <c r="R1913" s="1311"/>
      <c r="S1913" s="1311"/>
      <c r="T1913" s="1313"/>
      <c r="U1913" s="1314"/>
      <c r="V1913" s="1309"/>
      <c r="W1913" s="1309"/>
      <c r="X1913" s="1309"/>
      <c r="Y1913" s="1309"/>
      <c r="Z1913" s="1309"/>
      <c r="AA1913" s="50"/>
      <c r="AB1913" s="1311"/>
      <c r="AC1913" s="1315"/>
      <c r="AD1913" s="1309"/>
      <c r="AE1913" s="1309"/>
      <c r="AF1913" s="1309"/>
      <c r="AG1913" s="1309"/>
    </row>
    <row r="1914">
      <c r="A1914" s="1309"/>
      <c r="B1914" s="1310"/>
      <c r="C1914" s="1310"/>
      <c r="D1914" s="1309"/>
      <c r="E1914" s="1309"/>
      <c r="F1914" s="1311"/>
      <c r="G1914" s="978"/>
      <c r="H1914" s="1121"/>
      <c r="I1914" s="1309"/>
      <c r="J1914" s="1309"/>
      <c r="K1914" s="1309"/>
      <c r="L1914" s="1309"/>
      <c r="M1914" s="1311"/>
      <c r="N1914" s="1311"/>
      <c r="O1914" s="1312"/>
      <c r="P1914" s="1310"/>
      <c r="Q1914" s="1311"/>
      <c r="R1914" s="1311"/>
      <c r="S1914" s="1311"/>
      <c r="T1914" s="1313"/>
      <c r="U1914" s="1314"/>
      <c r="V1914" s="1309"/>
      <c r="W1914" s="1309"/>
      <c r="X1914" s="1309"/>
      <c r="Y1914" s="1309"/>
      <c r="Z1914" s="1309"/>
      <c r="AA1914" s="50"/>
      <c r="AB1914" s="1311"/>
      <c r="AC1914" s="1315"/>
      <c r="AD1914" s="1309"/>
      <c r="AE1914" s="1309"/>
      <c r="AF1914" s="1309"/>
      <c r="AG1914" s="1309"/>
    </row>
    <row r="1915">
      <c r="A1915" s="1309"/>
      <c r="B1915" s="1310"/>
      <c r="C1915" s="1310"/>
      <c r="D1915" s="1309"/>
      <c r="E1915" s="1309"/>
      <c r="F1915" s="1311"/>
      <c r="G1915" s="978"/>
      <c r="H1915" s="1121"/>
      <c r="I1915" s="1309"/>
      <c r="J1915" s="1309"/>
      <c r="K1915" s="1309"/>
      <c r="L1915" s="1309"/>
      <c r="M1915" s="1311"/>
      <c r="N1915" s="1311"/>
      <c r="O1915" s="1312"/>
      <c r="P1915" s="1310"/>
      <c r="Q1915" s="1311"/>
      <c r="R1915" s="1311"/>
      <c r="S1915" s="1311"/>
      <c r="T1915" s="1313"/>
      <c r="U1915" s="1314"/>
      <c r="V1915" s="1309"/>
      <c r="W1915" s="1309"/>
      <c r="X1915" s="1309"/>
      <c r="Y1915" s="1309"/>
      <c r="Z1915" s="1309"/>
      <c r="AA1915" s="50"/>
      <c r="AB1915" s="1311"/>
      <c r="AC1915" s="1315"/>
      <c r="AD1915" s="1309"/>
      <c r="AE1915" s="1309"/>
      <c r="AF1915" s="1309"/>
      <c r="AG1915" s="1309"/>
    </row>
    <row r="1916">
      <c r="A1916" s="1309"/>
      <c r="B1916" s="1310"/>
      <c r="C1916" s="1310"/>
      <c r="D1916" s="1309"/>
      <c r="E1916" s="1309"/>
      <c r="F1916" s="1311"/>
      <c r="G1916" s="978"/>
      <c r="H1916" s="1121"/>
      <c r="I1916" s="1309"/>
      <c r="J1916" s="1309"/>
      <c r="K1916" s="1309"/>
      <c r="L1916" s="1309"/>
      <c r="M1916" s="1311"/>
      <c r="N1916" s="1311"/>
      <c r="O1916" s="1312"/>
      <c r="P1916" s="1310"/>
      <c r="Q1916" s="1311"/>
      <c r="R1916" s="1311"/>
      <c r="S1916" s="1311"/>
      <c r="T1916" s="1313"/>
      <c r="U1916" s="1314"/>
      <c r="V1916" s="1309"/>
      <c r="W1916" s="1309"/>
      <c r="X1916" s="1309"/>
      <c r="Y1916" s="1309"/>
      <c r="Z1916" s="1309"/>
      <c r="AA1916" s="50"/>
      <c r="AB1916" s="1311"/>
      <c r="AC1916" s="1315"/>
      <c r="AD1916" s="1309"/>
      <c r="AE1916" s="1309"/>
      <c r="AF1916" s="1309"/>
      <c r="AG1916" s="1309"/>
    </row>
    <row r="1917">
      <c r="A1917" s="1309"/>
      <c r="B1917" s="1310"/>
      <c r="C1917" s="1310"/>
      <c r="D1917" s="1309"/>
      <c r="E1917" s="1309"/>
      <c r="F1917" s="1311"/>
      <c r="G1917" s="978"/>
      <c r="H1917" s="1121"/>
      <c r="I1917" s="1309"/>
      <c r="J1917" s="1309"/>
      <c r="K1917" s="1309"/>
      <c r="L1917" s="1309"/>
      <c r="M1917" s="1311"/>
      <c r="N1917" s="1311"/>
      <c r="O1917" s="1312"/>
      <c r="P1917" s="1310"/>
      <c r="Q1917" s="1311"/>
      <c r="R1917" s="1311"/>
      <c r="S1917" s="1311"/>
      <c r="T1917" s="1313"/>
      <c r="U1917" s="1314"/>
      <c r="V1917" s="1309"/>
      <c r="W1917" s="1309"/>
      <c r="X1917" s="1309"/>
      <c r="Y1917" s="1309"/>
      <c r="Z1917" s="1309"/>
      <c r="AA1917" s="50"/>
      <c r="AB1917" s="1311"/>
      <c r="AC1917" s="1315"/>
      <c r="AD1917" s="1309"/>
      <c r="AE1917" s="1309"/>
      <c r="AF1917" s="1309"/>
      <c r="AG1917" s="1309"/>
    </row>
    <row r="1918">
      <c r="A1918" s="1309"/>
      <c r="B1918" s="1310"/>
      <c r="C1918" s="1310"/>
      <c r="D1918" s="1309"/>
      <c r="E1918" s="1309"/>
      <c r="F1918" s="1311"/>
      <c r="G1918" s="978"/>
      <c r="H1918" s="1121"/>
      <c r="I1918" s="1309"/>
      <c r="J1918" s="1309"/>
      <c r="K1918" s="1309"/>
      <c r="L1918" s="1309"/>
      <c r="M1918" s="1311"/>
      <c r="N1918" s="1311"/>
      <c r="O1918" s="1312"/>
      <c r="P1918" s="1310"/>
      <c r="Q1918" s="1311"/>
      <c r="R1918" s="1311"/>
      <c r="S1918" s="1311"/>
      <c r="T1918" s="1313"/>
      <c r="U1918" s="1314"/>
      <c r="V1918" s="1309"/>
      <c r="W1918" s="1309"/>
      <c r="X1918" s="1309"/>
      <c r="Y1918" s="1309"/>
      <c r="Z1918" s="1309"/>
      <c r="AA1918" s="50"/>
      <c r="AB1918" s="1311"/>
      <c r="AC1918" s="1315"/>
      <c r="AD1918" s="1309"/>
      <c r="AE1918" s="1309"/>
      <c r="AF1918" s="1309"/>
      <c r="AG1918" s="1309"/>
    </row>
    <row r="1919">
      <c r="A1919" s="1309"/>
      <c r="B1919" s="1310"/>
      <c r="C1919" s="1310"/>
      <c r="D1919" s="1309"/>
      <c r="E1919" s="1309"/>
      <c r="F1919" s="1311"/>
      <c r="G1919" s="978"/>
      <c r="H1919" s="1121"/>
      <c r="I1919" s="1309"/>
      <c r="J1919" s="1309"/>
      <c r="K1919" s="1309"/>
      <c r="L1919" s="1309"/>
      <c r="M1919" s="1311"/>
      <c r="N1919" s="1311"/>
      <c r="O1919" s="1312"/>
      <c r="P1919" s="1310"/>
      <c r="Q1919" s="1311"/>
      <c r="R1919" s="1311"/>
      <c r="S1919" s="1311"/>
      <c r="T1919" s="1313"/>
      <c r="U1919" s="1314"/>
      <c r="V1919" s="1309"/>
      <c r="W1919" s="1309"/>
      <c r="X1919" s="1309"/>
      <c r="Y1919" s="1309"/>
      <c r="Z1919" s="1309"/>
      <c r="AA1919" s="50"/>
      <c r="AB1919" s="1311"/>
      <c r="AC1919" s="1315"/>
      <c r="AD1919" s="1309"/>
      <c r="AE1919" s="1309"/>
      <c r="AF1919" s="1309"/>
      <c r="AG1919" s="1309"/>
    </row>
    <row r="1920">
      <c r="A1920" s="1309"/>
      <c r="B1920" s="1310"/>
      <c r="C1920" s="1310"/>
      <c r="D1920" s="1309"/>
      <c r="E1920" s="1309"/>
      <c r="F1920" s="1311"/>
      <c r="G1920" s="978"/>
      <c r="H1920" s="1121"/>
      <c r="I1920" s="1309"/>
      <c r="J1920" s="1309"/>
      <c r="K1920" s="1309"/>
      <c r="L1920" s="1309"/>
      <c r="M1920" s="1311"/>
      <c r="N1920" s="1311"/>
      <c r="O1920" s="1312"/>
      <c r="P1920" s="1310"/>
      <c r="Q1920" s="1311"/>
      <c r="R1920" s="1311"/>
      <c r="S1920" s="1311"/>
      <c r="T1920" s="1313"/>
      <c r="U1920" s="1314"/>
      <c r="V1920" s="1309"/>
      <c r="W1920" s="1309"/>
      <c r="X1920" s="1309"/>
      <c r="Y1920" s="1309"/>
      <c r="Z1920" s="1309"/>
      <c r="AA1920" s="50"/>
      <c r="AB1920" s="1311"/>
      <c r="AC1920" s="1315"/>
      <c r="AD1920" s="1309"/>
      <c r="AE1920" s="1309"/>
      <c r="AF1920" s="1309"/>
      <c r="AG1920" s="1309"/>
    </row>
    <row r="1921">
      <c r="A1921" s="1309"/>
      <c r="B1921" s="1310"/>
      <c r="C1921" s="1310"/>
      <c r="D1921" s="1309"/>
      <c r="E1921" s="1309"/>
      <c r="F1921" s="1311"/>
      <c r="G1921" s="978"/>
      <c r="H1921" s="1121"/>
      <c r="I1921" s="1309"/>
      <c r="J1921" s="1309"/>
      <c r="K1921" s="1309"/>
      <c r="L1921" s="1309"/>
      <c r="M1921" s="1311"/>
      <c r="N1921" s="1311"/>
      <c r="O1921" s="1312"/>
      <c r="P1921" s="1310"/>
      <c r="Q1921" s="1311"/>
      <c r="R1921" s="1311"/>
      <c r="S1921" s="1311"/>
      <c r="T1921" s="1313"/>
      <c r="U1921" s="1314"/>
      <c r="V1921" s="1309"/>
      <c r="W1921" s="1309"/>
      <c r="X1921" s="1309"/>
      <c r="Y1921" s="1309"/>
      <c r="Z1921" s="1309"/>
      <c r="AA1921" s="50"/>
      <c r="AB1921" s="1311"/>
      <c r="AC1921" s="1315"/>
      <c r="AD1921" s="1309"/>
      <c r="AE1921" s="1309"/>
      <c r="AF1921" s="1309"/>
      <c r="AG1921" s="1309"/>
    </row>
    <row r="1922">
      <c r="A1922" s="1309"/>
      <c r="B1922" s="1310"/>
      <c r="C1922" s="1310"/>
      <c r="D1922" s="1309"/>
      <c r="E1922" s="1309"/>
      <c r="F1922" s="1311"/>
      <c r="G1922" s="978"/>
      <c r="H1922" s="1121"/>
      <c r="I1922" s="1309"/>
      <c r="J1922" s="1309"/>
      <c r="K1922" s="1309"/>
      <c r="L1922" s="1309"/>
      <c r="M1922" s="1311"/>
      <c r="N1922" s="1311"/>
      <c r="O1922" s="1312"/>
      <c r="P1922" s="1310"/>
      <c r="Q1922" s="1311"/>
      <c r="R1922" s="1311"/>
      <c r="S1922" s="1311"/>
      <c r="T1922" s="1313"/>
      <c r="U1922" s="1314"/>
      <c r="V1922" s="1309"/>
      <c r="W1922" s="1309"/>
      <c r="X1922" s="1309"/>
      <c r="Y1922" s="1309"/>
      <c r="Z1922" s="1309"/>
      <c r="AA1922" s="50"/>
      <c r="AB1922" s="1311"/>
      <c r="AC1922" s="1315"/>
      <c r="AD1922" s="1309"/>
      <c r="AE1922" s="1309"/>
      <c r="AF1922" s="1309"/>
      <c r="AG1922" s="1309"/>
    </row>
    <row r="1923">
      <c r="A1923" s="1309"/>
      <c r="B1923" s="1310"/>
      <c r="C1923" s="1310"/>
      <c r="D1923" s="1309"/>
      <c r="E1923" s="1309"/>
      <c r="F1923" s="1311"/>
      <c r="G1923" s="978"/>
      <c r="H1923" s="1121"/>
      <c r="I1923" s="1309"/>
      <c r="J1923" s="1309"/>
      <c r="K1923" s="1309"/>
      <c r="L1923" s="1309"/>
      <c r="M1923" s="1311"/>
      <c r="N1923" s="1311"/>
      <c r="O1923" s="1312"/>
      <c r="P1923" s="1310"/>
      <c r="Q1923" s="1311"/>
      <c r="R1923" s="1311"/>
      <c r="S1923" s="1311"/>
      <c r="T1923" s="1313"/>
      <c r="U1923" s="1314"/>
      <c r="V1923" s="1309"/>
      <c r="W1923" s="1309"/>
      <c r="X1923" s="1309"/>
      <c r="Y1923" s="1309"/>
      <c r="Z1923" s="1309"/>
      <c r="AA1923" s="50"/>
      <c r="AB1923" s="1311"/>
      <c r="AC1923" s="1315"/>
      <c r="AD1923" s="1309"/>
      <c r="AE1923" s="1309"/>
      <c r="AF1923" s="1309"/>
      <c r="AG1923" s="1309"/>
    </row>
    <row r="1924">
      <c r="A1924" s="1309"/>
      <c r="B1924" s="1310"/>
      <c r="C1924" s="1310"/>
      <c r="D1924" s="1309"/>
      <c r="E1924" s="1309"/>
      <c r="F1924" s="1311"/>
      <c r="G1924" s="978"/>
      <c r="H1924" s="1121"/>
      <c r="I1924" s="1309"/>
      <c r="J1924" s="1309"/>
      <c r="K1924" s="1309"/>
      <c r="L1924" s="1309"/>
      <c r="M1924" s="1311"/>
      <c r="N1924" s="1311"/>
      <c r="O1924" s="1312"/>
      <c r="P1924" s="1310"/>
      <c r="Q1924" s="1311"/>
      <c r="R1924" s="1311"/>
      <c r="S1924" s="1311"/>
      <c r="T1924" s="1313"/>
      <c r="U1924" s="1314"/>
      <c r="V1924" s="1309"/>
      <c r="W1924" s="1309"/>
      <c r="X1924" s="1309"/>
      <c r="Y1924" s="1309"/>
      <c r="Z1924" s="1309"/>
      <c r="AA1924" s="50"/>
      <c r="AB1924" s="1311"/>
      <c r="AC1924" s="1315"/>
      <c r="AD1924" s="1309"/>
      <c r="AE1924" s="1309"/>
      <c r="AF1924" s="1309"/>
      <c r="AG1924" s="1309"/>
    </row>
    <row r="1925">
      <c r="A1925" s="1309"/>
      <c r="B1925" s="1310"/>
      <c r="C1925" s="1310"/>
      <c r="D1925" s="1309"/>
      <c r="E1925" s="1309"/>
      <c r="F1925" s="1311"/>
      <c r="G1925" s="978"/>
      <c r="H1925" s="1121"/>
      <c r="I1925" s="1309"/>
      <c r="J1925" s="1309"/>
      <c r="K1925" s="1309"/>
      <c r="L1925" s="1309"/>
      <c r="M1925" s="1311"/>
      <c r="N1925" s="1311"/>
      <c r="O1925" s="1312"/>
      <c r="P1925" s="1310"/>
      <c r="Q1925" s="1311"/>
      <c r="R1925" s="1311"/>
      <c r="S1925" s="1311"/>
      <c r="T1925" s="1313"/>
      <c r="U1925" s="1314"/>
      <c r="V1925" s="1309"/>
      <c r="W1925" s="1309"/>
      <c r="X1925" s="1309"/>
      <c r="Y1925" s="1309"/>
      <c r="Z1925" s="1309"/>
      <c r="AA1925" s="50"/>
      <c r="AB1925" s="1311"/>
      <c r="AC1925" s="1315"/>
      <c r="AD1925" s="1309"/>
      <c r="AE1925" s="1309"/>
      <c r="AF1925" s="1309"/>
      <c r="AG1925" s="1309"/>
    </row>
    <row r="1926">
      <c r="A1926" s="1309"/>
      <c r="B1926" s="1310"/>
      <c r="C1926" s="1310"/>
      <c r="D1926" s="1309"/>
      <c r="E1926" s="1309"/>
      <c r="F1926" s="1311"/>
      <c r="G1926" s="978"/>
      <c r="H1926" s="1121"/>
      <c r="I1926" s="1309"/>
      <c r="J1926" s="1309"/>
      <c r="K1926" s="1309"/>
      <c r="L1926" s="1309"/>
      <c r="M1926" s="1311"/>
      <c r="N1926" s="1311"/>
      <c r="O1926" s="1312"/>
      <c r="P1926" s="1310"/>
      <c r="Q1926" s="1311"/>
      <c r="R1926" s="1311"/>
      <c r="S1926" s="1311"/>
      <c r="T1926" s="1313"/>
      <c r="U1926" s="1314"/>
      <c r="V1926" s="1309"/>
      <c r="W1926" s="1309"/>
      <c r="X1926" s="1309"/>
      <c r="Y1926" s="1309"/>
      <c r="Z1926" s="1309"/>
      <c r="AA1926" s="50"/>
      <c r="AB1926" s="1311"/>
      <c r="AC1926" s="1315"/>
      <c r="AD1926" s="1309"/>
      <c r="AE1926" s="1309"/>
      <c r="AF1926" s="1309"/>
      <c r="AG1926" s="1309"/>
    </row>
    <row r="1927">
      <c r="A1927" s="1309"/>
      <c r="B1927" s="1310"/>
      <c r="C1927" s="1310"/>
      <c r="D1927" s="1309"/>
      <c r="E1927" s="1309"/>
      <c r="F1927" s="1311"/>
      <c r="G1927" s="978"/>
      <c r="H1927" s="1121"/>
      <c r="I1927" s="1309"/>
      <c r="J1927" s="1309"/>
      <c r="K1927" s="1309"/>
      <c r="L1927" s="1309"/>
      <c r="M1927" s="1311"/>
      <c r="N1927" s="1311"/>
      <c r="O1927" s="1312"/>
      <c r="P1927" s="1310"/>
      <c r="Q1927" s="1311"/>
      <c r="R1927" s="1311"/>
      <c r="S1927" s="1311"/>
      <c r="T1927" s="1313"/>
      <c r="U1927" s="1314"/>
      <c r="V1927" s="1309"/>
      <c r="W1927" s="1309"/>
      <c r="X1927" s="1309"/>
      <c r="Y1927" s="1309"/>
      <c r="Z1927" s="1309"/>
      <c r="AA1927" s="50"/>
      <c r="AB1927" s="1311"/>
      <c r="AC1927" s="1315"/>
      <c r="AD1927" s="1309"/>
      <c r="AE1927" s="1309"/>
      <c r="AF1927" s="1309"/>
      <c r="AG1927" s="1309"/>
    </row>
    <row r="1928">
      <c r="A1928" s="1309"/>
      <c r="B1928" s="1310"/>
      <c r="C1928" s="1310"/>
      <c r="D1928" s="1309"/>
      <c r="E1928" s="1309"/>
      <c r="F1928" s="1311"/>
      <c r="G1928" s="978"/>
      <c r="H1928" s="1121"/>
      <c r="I1928" s="1309"/>
      <c r="J1928" s="1309"/>
      <c r="K1928" s="1309"/>
      <c r="L1928" s="1309"/>
      <c r="M1928" s="1311"/>
      <c r="N1928" s="1311"/>
      <c r="O1928" s="1312"/>
      <c r="P1928" s="1310"/>
      <c r="Q1928" s="1311"/>
      <c r="R1928" s="1311"/>
      <c r="S1928" s="1311"/>
      <c r="T1928" s="1313"/>
      <c r="U1928" s="1314"/>
      <c r="V1928" s="1309"/>
      <c r="W1928" s="1309"/>
      <c r="X1928" s="1309"/>
      <c r="Y1928" s="1309"/>
      <c r="Z1928" s="1309"/>
      <c r="AA1928" s="50"/>
      <c r="AB1928" s="1311"/>
      <c r="AC1928" s="1315"/>
      <c r="AD1928" s="1309"/>
      <c r="AE1928" s="1309"/>
      <c r="AF1928" s="1309"/>
      <c r="AG1928" s="1309"/>
    </row>
    <row r="1929">
      <c r="A1929" s="1309"/>
      <c r="B1929" s="1310"/>
      <c r="C1929" s="1310"/>
      <c r="D1929" s="1309"/>
      <c r="E1929" s="1309"/>
      <c r="F1929" s="1311"/>
      <c r="G1929" s="978"/>
      <c r="H1929" s="1121"/>
      <c r="I1929" s="1309"/>
      <c r="J1929" s="1309"/>
      <c r="K1929" s="1309"/>
      <c r="L1929" s="1309"/>
      <c r="M1929" s="1311"/>
      <c r="N1929" s="1311"/>
      <c r="O1929" s="1312"/>
      <c r="P1929" s="1310"/>
      <c r="Q1929" s="1311"/>
      <c r="R1929" s="1311"/>
      <c r="S1929" s="1311"/>
      <c r="T1929" s="1313"/>
      <c r="U1929" s="1314"/>
      <c r="V1929" s="1309"/>
      <c r="W1929" s="1309"/>
      <c r="X1929" s="1309"/>
      <c r="Y1929" s="1309"/>
      <c r="Z1929" s="1309"/>
      <c r="AA1929" s="50"/>
      <c r="AB1929" s="1311"/>
      <c r="AC1929" s="1315"/>
      <c r="AD1929" s="1309"/>
      <c r="AE1929" s="1309"/>
      <c r="AF1929" s="1309"/>
      <c r="AG1929" s="1309"/>
    </row>
    <row r="1930">
      <c r="A1930" s="1309"/>
      <c r="B1930" s="1310"/>
      <c r="C1930" s="1310"/>
      <c r="D1930" s="1309"/>
      <c r="E1930" s="1309"/>
      <c r="F1930" s="1311"/>
      <c r="G1930" s="978"/>
      <c r="H1930" s="1121"/>
      <c r="I1930" s="1309"/>
      <c r="J1930" s="1309"/>
      <c r="K1930" s="1309"/>
      <c r="L1930" s="1309"/>
      <c r="M1930" s="1311"/>
      <c r="N1930" s="1311"/>
      <c r="O1930" s="1312"/>
      <c r="P1930" s="1310"/>
      <c r="Q1930" s="1311"/>
      <c r="R1930" s="1311"/>
      <c r="S1930" s="1311"/>
      <c r="T1930" s="1313"/>
      <c r="U1930" s="1314"/>
      <c r="V1930" s="1309"/>
      <c r="W1930" s="1309"/>
      <c r="X1930" s="1309"/>
      <c r="Y1930" s="1309"/>
      <c r="Z1930" s="1309"/>
      <c r="AA1930" s="50"/>
      <c r="AB1930" s="1311"/>
      <c r="AC1930" s="1315"/>
      <c r="AD1930" s="1309"/>
      <c r="AE1930" s="1309"/>
      <c r="AF1930" s="1309"/>
      <c r="AG1930" s="1309"/>
    </row>
    <row r="1931">
      <c r="A1931" s="1309"/>
      <c r="B1931" s="1310"/>
      <c r="C1931" s="1310"/>
      <c r="D1931" s="1309"/>
      <c r="E1931" s="1309"/>
      <c r="F1931" s="1311"/>
      <c r="G1931" s="978"/>
      <c r="H1931" s="1121"/>
      <c r="I1931" s="1309"/>
      <c r="J1931" s="1309"/>
      <c r="K1931" s="1309"/>
      <c r="L1931" s="1309"/>
      <c r="M1931" s="1311"/>
      <c r="N1931" s="1311"/>
      <c r="O1931" s="1312"/>
      <c r="P1931" s="1310"/>
      <c r="Q1931" s="1311"/>
      <c r="R1931" s="1311"/>
      <c r="S1931" s="1311"/>
      <c r="T1931" s="1313"/>
      <c r="U1931" s="1314"/>
      <c r="V1931" s="1309"/>
      <c r="W1931" s="1309"/>
      <c r="X1931" s="1309"/>
      <c r="Y1931" s="1309"/>
      <c r="Z1931" s="1309"/>
      <c r="AA1931" s="50"/>
      <c r="AB1931" s="1311"/>
      <c r="AC1931" s="1315"/>
      <c r="AD1931" s="1309"/>
      <c r="AE1931" s="1309"/>
      <c r="AF1931" s="1309"/>
      <c r="AG1931" s="1309"/>
    </row>
    <row r="1932">
      <c r="A1932" s="1309"/>
      <c r="B1932" s="1310"/>
      <c r="C1932" s="1310"/>
      <c r="D1932" s="1309"/>
      <c r="E1932" s="1309"/>
      <c r="F1932" s="1311"/>
      <c r="G1932" s="978"/>
      <c r="H1932" s="1121"/>
      <c r="I1932" s="1309"/>
      <c r="J1932" s="1309"/>
      <c r="K1932" s="1309"/>
      <c r="L1932" s="1309"/>
      <c r="M1932" s="1311"/>
      <c r="N1932" s="1311"/>
      <c r="O1932" s="1312"/>
      <c r="P1932" s="1310"/>
      <c r="Q1932" s="1311"/>
      <c r="R1932" s="1311"/>
      <c r="S1932" s="1311"/>
      <c r="T1932" s="1313"/>
      <c r="U1932" s="1314"/>
      <c r="V1932" s="1309"/>
      <c r="W1932" s="1309"/>
      <c r="X1932" s="1309"/>
      <c r="Y1932" s="1309"/>
      <c r="Z1932" s="1309"/>
      <c r="AA1932" s="50"/>
      <c r="AB1932" s="1311"/>
      <c r="AC1932" s="1315"/>
      <c r="AD1932" s="1309"/>
      <c r="AE1932" s="1309"/>
      <c r="AF1932" s="1309"/>
      <c r="AG1932" s="1309"/>
    </row>
    <row r="1933">
      <c r="A1933" s="1309"/>
      <c r="B1933" s="1310"/>
      <c r="C1933" s="1310"/>
      <c r="D1933" s="1309"/>
      <c r="E1933" s="1309"/>
      <c r="F1933" s="1311"/>
      <c r="G1933" s="978"/>
      <c r="H1933" s="1121"/>
      <c r="I1933" s="1309"/>
      <c r="J1933" s="1309"/>
      <c r="K1933" s="1309"/>
      <c r="L1933" s="1309"/>
      <c r="M1933" s="1311"/>
      <c r="N1933" s="1311"/>
      <c r="O1933" s="1312"/>
      <c r="P1933" s="1310"/>
      <c r="Q1933" s="1311"/>
      <c r="R1933" s="1311"/>
      <c r="S1933" s="1311"/>
      <c r="T1933" s="1313"/>
      <c r="U1933" s="1314"/>
      <c r="V1933" s="1309"/>
      <c r="W1933" s="1309"/>
      <c r="X1933" s="1309"/>
      <c r="Y1933" s="1309"/>
      <c r="Z1933" s="1309"/>
      <c r="AA1933" s="50"/>
      <c r="AB1933" s="1311"/>
      <c r="AC1933" s="1315"/>
      <c r="AD1933" s="1309"/>
      <c r="AE1933" s="1309"/>
      <c r="AF1933" s="1309"/>
      <c r="AG1933" s="1309"/>
    </row>
    <row r="1934">
      <c r="A1934" s="1309"/>
      <c r="B1934" s="1310"/>
      <c r="C1934" s="1310"/>
      <c r="D1934" s="1309"/>
      <c r="E1934" s="1309"/>
      <c r="F1934" s="1311"/>
      <c r="G1934" s="978"/>
      <c r="H1934" s="1121"/>
      <c r="I1934" s="1309"/>
      <c r="J1934" s="1309"/>
      <c r="K1934" s="1309"/>
      <c r="L1934" s="1309"/>
      <c r="M1934" s="1311"/>
      <c r="N1934" s="1311"/>
      <c r="O1934" s="1312"/>
      <c r="P1934" s="1310"/>
      <c r="Q1934" s="1311"/>
      <c r="R1934" s="1311"/>
      <c r="S1934" s="1311"/>
      <c r="T1934" s="1313"/>
      <c r="U1934" s="1314"/>
      <c r="V1934" s="1309"/>
      <c r="W1934" s="1309"/>
      <c r="X1934" s="1309"/>
      <c r="Y1934" s="1309"/>
      <c r="Z1934" s="1309"/>
      <c r="AA1934" s="50"/>
      <c r="AB1934" s="1311"/>
      <c r="AC1934" s="1315"/>
      <c r="AD1934" s="1309"/>
      <c r="AE1934" s="1309"/>
      <c r="AF1934" s="1309"/>
      <c r="AG1934" s="1309"/>
    </row>
    <row r="1935">
      <c r="A1935" s="1309"/>
      <c r="B1935" s="1310"/>
      <c r="C1935" s="1310"/>
      <c r="D1935" s="1309"/>
      <c r="E1935" s="1309"/>
      <c r="F1935" s="1311"/>
      <c r="G1935" s="978"/>
      <c r="H1935" s="1121"/>
      <c r="I1935" s="1309"/>
      <c r="J1935" s="1309"/>
      <c r="K1935" s="1309"/>
      <c r="L1935" s="1309"/>
      <c r="M1935" s="1311"/>
      <c r="N1935" s="1311"/>
      <c r="O1935" s="1312"/>
      <c r="P1935" s="1310"/>
      <c r="Q1935" s="1311"/>
      <c r="R1935" s="1311"/>
      <c r="S1935" s="1311"/>
      <c r="T1935" s="1313"/>
      <c r="U1935" s="1314"/>
      <c r="V1935" s="1309"/>
      <c r="W1935" s="1309"/>
      <c r="X1935" s="1309"/>
      <c r="Y1935" s="1309"/>
      <c r="Z1935" s="1309"/>
      <c r="AA1935" s="50"/>
      <c r="AB1935" s="1311"/>
      <c r="AC1935" s="1315"/>
      <c r="AD1935" s="1309"/>
      <c r="AE1935" s="1309"/>
      <c r="AF1935" s="1309"/>
      <c r="AG1935" s="1309"/>
    </row>
    <row r="1936">
      <c r="A1936" s="1309"/>
      <c r="B1936" s="1310"/>
      <c r="C1936" s="1310"/>
      <c r="D1936" s="1309"/>
      <c r="E1936" s="1309"/>
      <c r="F1936" s="1311"/>
      <c r="G1936" s="978"/>
      <c r="H1936" s="1121"/>
      <c r="I1936" s="1309"/>
      <c r="J1936" s="1309"/>
      <c r="K1936" s="1309"/>
      <c r="L1936" s="1309"/>
      <c r="M1936" s="1311"/>
      <c r="N1936" s="1311"/>
      <c r="O1936" s="1312"/>
      <c r="P1936" s="1310"/>
      <c r="Q1936" s="1311"/>
      <c r="R1936" s="1311"/>
      <c r="S1936" s="1311"/>
      <c r="T1936" s="1313"/>
      <c r="U1936" s="1314"/>
      <c r="V1936" s="1309"/>
      <c r="W1936" s="1309"/>
      <c r="X1936" s="1309"/>
      <c r="Y1936" s="1309"/>
      <c r="Z1936" s="1309"/>
      <c r="AA1936" s="50"/>
      <c r="AB1936" s="1311"/>
      <c r="AC1936" s="1315"/>
      <c r="AD1936" s="1309"/>
      <c r="AE1936" s="1309"/>
      <c r="AF1936" s="1309"/>
      <c r="AG1936" s="1309"/>
    </row>
    <row r="1937">
      <c r="A1937" s="1309"/>
      <c r="B1937" s="1310"/>
      <c r="C1937" s="1310"/>
      <c r="D1937" s="1309"/>
      <c r="E1937" s="1309"/>
      <c r="F1937" s="1311"/>
      <c r="G1937" s="978"/>
      <c r="H1937" s="1121"/>
      <c r="I1937" s="1309"/>
      <c r="J1937" s="1309"/>
      <c r="K1937" s="1309"/>
      <c r="L1937" s="1309"/>
      <c r="M1937" s="1311"/>
      <c r="N1937" s="1311"/>
      <c r="O1937" s="1312"/>
      <c r="P1937" s="1310"/>
      <c r="Q1937" s="1311"/>
      <c r="R1937" s="1311"/>
      <c r="S1937" s="1311"/>
      <c r="T1937" s="1313"/>
      <c r="U1937" s="1314"/>
      <c r="V1937" s="1309"/>
      <c r="W1937" s="1309"/>
      <c r="X1937" s="1309"/>
      <c r="Y1937" s="1309"/>
      <c r="Z1937" s="1309"/>
      <c r="AA1937" s="50"/>
      <c r="AB1937" s="1311"/>
      <c r="AC1937" s="1315"/>
      <c r="AD1937" s="1309"/>
      <c r="AE1937" s="1309"/>
      <c r="AF1937" s="1309"/>
      <c r="AG1937" s="1309"/>
    </row>
    <row r="1938">
      <c r="A1938" s="1309"/>
      <c r="B1938" s="1310"/>
      <c r="C1938" s="1310"/>
      <c r="D1938" s="1309"/>
      <c r="E1938" s="1309"/>
      <c r="F1938" s="1311"/>
      <c r="G1938" s="978"/>
      <c r="H1938" s="1121"/>
      <c r="I1938" s="1309"/>
      <c r="J1938" s="1309"/>
      <c r="K1938" s="1309"/>
      <c r="L1938" s="1309"/>
      <c r="M1938" s="1311"/>
      <c r="N1938" s="1311"/>
      <c r="O1938" s="1312"/>
      <c r="P1938" s="1310"/>
      <c r="Q1938" s="1311"/>
      <c r="R1938" s="1311"/>
      <c r="S1938" s="1311"/>
      <c r="T1938" s="1313"/>
      <c r="U1938" s="1314"/>
      <c r="V1938" s="1309"/>
      <c r="W1938" s="1309"/>
      <c r="X1938" s="1309"/>
      <c r="Y1938" s="1309"/>
      <c r="Z1938" s="1309"/>
      <c r="AA1938" s="50"/>
      <c r="AB1938" s="1311"/>
      <c r="AC1938" s="1315"/>
      <c r="AD1938" s="1309"/>
      <c r="AE1938" s="1309"/>
      <c r="AF1938" s="1309"/>
      <c r="AG1938" s="1309"/>
    </row>
    <row r="1939">
      <c r="A1939" s="1309"/>
      <c r="B1939" s="1310"/>
      <c r="C1939" s="1310"/>
      <c r="D1939" s="1309"/>
      <c r="E1939" s="1309"/>
      <c r="F1939" s="1311"/>
      <c r="G1939" s="978"/>
      <c r="H1939" s="1121"/>
      <c r="I1939" s="1309"/>
      <c r="J1939" s="1309"/>
      <c r="K1939" s="1309"/>
      <c r="L1939" s="1309"/>
      <c r="M1939" s="1311"/>
      <c r="N1939" s="1311"/>
      <c r="O1939" s="1312"/>
      <c r="P1939" s="1310"/>
      <c r="Q1939" s="1311"/>
      <c r="R1939" s="1311"/>
      <c r="S1939" s="1311"/>
      <c r="T1939" s="1313"/>
      <c r="U1939" s="1314"/>
      <c r="V1939" s="1309"/>
      <c r="W1939" s="1309"/>
      <c r="X1939" s="1309"/>
      <c r="Y1939" s="1309"/>
      <c r="Z1939" s="1309"/>
      <c r="AA1939" s="50"/>
      <c r="AB1939" s="1311"/>
      <c r="AC1939" s="1315"/>
      <c r="AD1939" s="1309"/>
      <c r="AE1939" s="1309"/>
      <c r="AF1939" s="1309"/>
      <c r="AG1939" s="1309"/>
    </row>
    <row r="1940">
      <c r="A1940" s="1309"/>
      <c r="B1940" s="1310"/>
      <c r="C1940" s="1310"/>
      <c r="D1940" s="1309"/>
      <c r="E1940" s="1309"/>
      <c r="F1940" s="1311"/>
      <c r="G1940" s="978"/>
      <c r="H1940" s="1121"/>
      <c r="I1940" s="1309"/>
      <c r="J1940" s="1309"/>
      <c r="K1940" s="1309"/>
      <c r="L1940" s="1309"/>
      <c r="M1940" s="1311"/>
      <c r="N1940" s="1311"/>
      <c r="O1940" s="1312"/>
      <c r="P1940" s="1310"/>
      <c r="Q1940" s="1311"/>
      <c r="R1940" s="1311"/>
      <c r="S1940" s="1311"/>
      <c r="T1940" s="1313"/>
      <c r="U1940" s="1314"/>
      <c r="V1940" s="1309"/>
      <c r="W1940" s="1309"/>
      <c r="X1940" s="1309"/>
      <c r="Y1940" s="1309"/>
      <c r="Z1940" s="1309"/>
      <c r="AA1940" s="50"/>
      <c r="AB1940" s="1311"/>
      <c r="AC1940" s="1315"/>
      <c r="AD1940" s="1309"/>
      <c r="AE1940" s="1309"/>
      <c r="AF1940" s="1309"/>
      <c r="AG1940" s="1309"/>
    </row>
    <row r="1941">
      <c r="A1941" s="1309"/>
      <c r="B1941" s="1310"/>
      <c r="C1941" s="1310"/>
      <c r="D1941" s="1309"/>
      <c r="E1941" s="1309"/>
      <c r="F1941" s="1311"/>
      <c r="G1941" s="978"/>
      <c r="H1941" s="1121"/>
      <c r="I1941" s="1309"/>
      <c r="J1941" s="1309"/>
      <c r="K1941" s="1309"/>
      <c r="L1941" s="1309"/>
      <c r="M1941" s="1311"/>
      <c r="N1941" s="1311"/>
      <c r="O1941" s="1312"/>
      <c r="P1941" s="1310"/>
      <c r="Q1941" s="1311"/>
      <c r="R1941" s="1311"/>
      <c r="S1941" s="1311"/>
      <c r="T1941" s="1313"/>
      <c r="U1941" s="1314"/>
      <c r="V1941" s="1309"/>
      <c r="W1941" s="1309"/>
      <c r="X1941" s="1309"/>
      <c r="Y1941" s="1309"/>
      <c r="Z1941" s="1309"/>
      <c r="AA1941" s="50"/>
      <c r="AB1941" s="1311"/>
      <c r="AC1941" s="1315"/>
      <c r="AD1941" s="1309"/>
      <c r="AE1941" s="1309"/>
      <c r="AF1941" s="1309"/>
      <c r="AG1941" s="1309"/>
    </row>
    <row r="1942">
      <c r="A1942" s="1309"/>
      <c r="B1942" s="1310"/>
      <c r="C1942" s="1310"/>
      <c r="D1942" s="1309"/>
      <c r="E1942" s="1309"/>
      <c r="F1942" s="1311"/>
      <c r="G1942" s="978"/>
      <c r="H1942" s="1121"/>
      <c r="I1942" s="1309"/>
      <c r="J1942" s="1309"/>
      <c r="K1942" s="1309"/>
      <c r="L1942" s="1309"/>
      <c r="M1942" s="1311"/>
      <c r="N1942" s="1311"/>
      <c r="O1942" s="1312"/>
      <c r="P1942" s="1310"/>
      <c r="Q1942" s="1311"/>
      <c r="R1942" s="1311"/>
      <c r="S1942" s="1311"/>
      <c r="T1942" s="1313"/>
      <c r="U1942" s="1314"/>
      <c r="V1942" s="1309"/>
      <c r="W1942" s="1309"/>
      <c r="X1942" s="1309"/>
      <c r="Y1942" s="1309"/>
      <c r="Z1942" s="1309"/>
      <c r="AA1942" s="50"/>
      <c r="AB1942" s="1311"/>
      <c r="AC1942" s="1315"/>
      <c r="AD1942" s="1309"/>
      <c r="AE1942" s="1309"/>
      <c r="AF1942" s="1309"/>
      <c r="AG1942" s="1309"/>
    </row>
    <row r="1943">
      <c r="A1943" s="1309"/>
      <c r="B1943" s="1310"/>
      <c r="C1943" s="1310"/>
      <c r="D1943" s="1309"/>
      <c r="E1943" s="1309"/>
      <c r="F1943" s="1311"/>
      <c r="G1943" s="978"/>
      <c r="H1943" s="1121"/>
      <c r="I1943" s="1309"/>
      <c r="J1943" s="1309"/>
      <c r="K1943" s="1309"/>
      <c r="L1943" s="1309"/>
      <c r="M1943" s="1311"/>
      <c r="N1943" s="1311"/>
      <c r="O1943" s="1312"/>
      <c r="P1943" s="1310"/>
      <c r="Q1943" s="1311"/>
      <c r="R1943" s="1311"/>
      <c r="S1943" s="1311"/>
      <c r="T1943" s="1313"/>
      <c r="U1943" s="1314"/>
      <c r="V1943" s="1309"/>
      <c r="W1943" s="1309"/>
      <c r="X1943" s="1309"/>
      <c r="Y1943" s="1309"/>
      <c r="Z1943" s="1309"/>
      <c r="AA1943" s="50"/>
      <c r="AB1943" s="1311"/>
      <c r="AC1943" s="1315"/>
      <c r="AD1943" s="1309"/>
      <c r="AE1943" s="1309"/>
      <c r="AF1943" s="1309"/>
      <c r="AG1943" s="1309"/>
    </row>
    <row r="1944">
      <c r="A1944" s="1309"/>
      <c r="B1944" s="1310"/>
      <c r="C1944" s="1310"/>
      <c r="D1944" s="1309"/>
      <c r="E1944" s="1309"/>
      <c r="F1944" s="1311"/>
      <c r="G1944" s="978"/>
      <c r="H1944" s="1121"/>
      <c r="I1944" s="1309"/>
      <c r="J1944" s="1309"/>
      <c r="K1944" s="1309"/>
      <c r="L1944" s="1309"/>
      <c r="M1944" s="1311"/>
      <c r="N1944" s="1311"/>
      <c r="O1944" s="1312"/>
      <c r="P1944" s="1310"/>
      <c r="Q1944" s="1311"/>
      <c r="R1944" s="1311"/>
      <c r="S1944" s="1311"/>
      <c r="T1944" s="1313"/>
      <c r="U1944" s="1314"/>
      <c r="V1944" s="1309"/>
      <c r="W1944" s="1309"/>
      <c r="X1944" s="1309"/>
      <c r="Y1944" s="1309"/>
      <c r="Z1944" s="1309"/>
      <c r="AA1944" s="50"/>
      <c r="AB1944" s="1311"/>
      <c r="AC1944" s="1315"/>
      <c r="AD1944" s="1309"/>
      <c r="AE1944" s="1309"/>
      <c r="AF1944" s="1309"/>
      <c r="AG1944" s="1309"/>
    </row>
    <row r="1945">
      <c r="A1945" s="1309"/>
      <c r="B1945" s="1310"/>
      <c r="C1945" s="1310"/>
      <c r="D1945" s="1309"/>
      <c r="E1945" s="1309"/>
      <c r="F1945" s="1311"/>
      <c r="G1945" s="978"/>
      <c r="H1945" s="1121"/>
      <c r="I1945" s="1309"/>
      <c r="J1945" s="1309"/>
      <c r="K1945" s="1309"/>
      <c r="L1945" s="1309"/>
      <c r="M1945" s="1311"/>
      <c r="N1945" s="1311"/>
      <c r="O1945" s="1312"/>
      <c r="P1945" s="1310"/>
      <c r="Q1945" s="1311"/>
      <c r="R1945" s="1311"/>
      <c r="S1945" s="1311"/>
      <c r="T1945" s="1313"/>
      <c r="U1945" s="1314"/>
      <c r="V1945" s="1309"/>
      <c r="W1945" s="1309"/>
      <c r="X1945" s="1309"/>
      <c r="Y1945" s="1309"/>
      <c r="Z1945" s="1309"/>
      <c r="AA1945" s="50"/>
      <c r="AB1945" s="1311"/>
      <c r="AC1945" s="1315"/>
      <c r="AD1945" s="1309"/>
      <c r="AE1945" s="1309"/>
      <c r="AF1945" s="1309"/>
      <c r="AG1945" s="1309"/>
    </row>
    <row r="1946">
      <c r="A1946" s="1309"/>
      <c r="B1946" s="1310"/>
      <c r="C1946" s="1310"/>
      <c r="D1946" s="1309"/>
      <c r="E1946" s="1309"/>
      <c r="F1946" s="1311"/>
      <c r="G1946" s="978"/>
      <c r="H1946" s="1121"/>
      <c r="I1946" s="1309"/>
      <c r="J1946" s="1309"/>
      <c r="K1946" s="1309"/>
      <c r="L1946" s="1309"/>
      <c r="M1946" s="1311"/>
      <c r="N1946" s="1311"/>
      <c r="O1946" s="1312"/>
      <c r="P1946" s="1310"/>
      <c r="Q1946" s="1311"/>
      <c r="R1946" s="1311"/>
      <c r="S1946" s="1311"/>
      <c r="T1946" s="1313"/>
      <c r="U1946" s="1314"/>
      <c r="V1946" s="1309"/>
      <c r="W1946" s="1309"/>
      <c r="X1946" s="1309"/>
      <c r="Y1946" s="1309"/>
      <c r="Z1946" s="1309"/>
      <c r="AA1946" s="50"/>
      <c r="AB1946" s="1311"/>
      <c r="AC1946" s="1315"/>
      <c r="AD1946" s="1309"/>
      <c r="AE1946" s="1309"/>
      <c r="AF1946" s="1309"/>
      <c r="AG1946" s="1309"/>
    </row>
    <row r="1947">
      <c r="A1947" s="1309"/>
      <c r="B1947" s="1310"/>
      <c r="C1947" s="1310"/>
      <c r="D1947" s="1309"/>
      <c r="E1947" s="1309"/>
      <c r="F1947" s="1311"/>
      <c r="G1947" s="978"/>
      <c r="H1947" s="1121"/>
      <c r="I1947" s="1309"/>
      <c r="J1947" s="1309"/>
      <c r="K1947" s="1309"/>
      <c r="L1947" s="1309"/>
      <c r="M1947" s="1311"/>
      <c r="N1947" s="1311"/>
      <c r="O1947" s="1312"/>
      <c r="P1947" s="1310"/>
      <c r="Q1947" s="1311"/>
      <c r="R1947" s="1311"/>
      <c r="S1947" s="1311"/>
      <c r="T1947" s="1313"/>
      <c r="U1947" s="1314"/>
      <c r="V1947" s="1309"/>
      <c r="W1947" s="1309"/>
      <c r="X1947" s="1309"/>
      <c r="Y1947" s="1309"/>
      <c r="Z1947" s="1309"/>
      <c r="AA1947" s="50"/>
      <c r="AB1947" s="1311"/>
      <c r="AC1947" s="1315"/>
      <c r="AD1947" s="1309"/>
      <c r="AE1947" s="1309"/>
      <c r="AF1947" s="1309"/>
      <c r="AG1947" s="1309"/>
    </row>
    <row r="1948">
      <c r="A1948" s="1309"/>
      <c r="B1948" s="1310"/>
      <c r="C1948" s="1310"/>
      <c r="D1948" s="1309"/>
      <c r="E1948" s="1309"/>
      <c r="F1948" s="1311"/>
      <c r="G1948" s="978"/>
      <c r="H1948" s="1121"/>
      <c r="I1948" s="1309"/>
      <c r="J1948" s="1309"/>
      <c r="K1948" s="1309"/>
      <c r="L1948" s="1309"/>
      <c r="M1948" s="1311"/>
      <c r="N1948" s="1311"/>
      <c r="O1948" s="1312"/>
      <c r="P1948" s="1310"/>
      <c r="Q1948" s="1311"/>
      <c r="R1948" s="1311"/>
      <c r="S1948" s="1311"/>
      <c r="T1948" s="1313"/>
      <c r="U1948" s="1314"/>
      <c r="V1948" s="1309"/>
      <c r="W1948" s="1309"/>
      <c r="X1948" s="1309"/>
      <c r="Y1948" s="1309"/>
      <c r="Z1948" s="1309"/>
      <c r="AA1948" s="50"/>
      <c r="AB1948" s="1311"/>
      <c r="AC1948" s="1315"/>
      <c r="AD1948" s="1309"/>
      <c r="AE1948" s="1309"/>
      <c r="AF1948" s="1309"/>
      <c r="AG1948" s="1309"/>
    </row>
    <row r="1949">
      <c r="A1949" s="1309"/>
      <c r="B1949" s="1310"/>
      <c r="C1949" s="1310"/>
      <c r="D1949" s="1309"/>
      <c r="E1949" s="1309"/>
      <c r="F1949" s="1311"/>
      <c r="G1949" s="978"/>
      <c r="H1949" s="1121"/>
      <c r="I1949" s="1309"/>
      <c r="J1949" s="1309"/>
      <c r="K1949" s="1309"/>
      <c r="L1949" s="1309"/>
      <c r="M1949" s="1311"/>
      <c r="N1949" s="1311"/>
      <c r="O1949" s="1312"/>
      <c r="P1949" s="1310"/>
      <c r="Q1949" s="1311"/>
      <c r="R1949" s="1311"/>
      <c r="S1949" s="1311"/>
      <c r="T1949" s="1313"/>
      <c r="U1949" s="1314"/>
      <c r="V1949" s="1309"/>
      <c r="W1949" s="1309"/>
      <c r="X1949" s="1309"/>
      <c r="Y1949" s="1309"/>
      <c r="Z1949" s="1309"/>
      <c r="AA1949" s="50"/>
      <c r="AB1949" s="1311"/>
      <c r="AC1949" s="1315"/>
      <c r="AD1949" s="1309"/>
      <c r="AE1949" s="1309"/>
      <c r="AF1949" s="1309"/>
      <c r="AG1949" s="1309"/>
    </row>
    <row r="1950">
      <c r="A1950" s="1309"/>
      <c r="B1950" s="1310"/>
      <c r="C1950" s="1310"/>
      <c r="D1950" s="1309"/>
      <c r="E1950" s="1309"/>
      <c r="F1950" s="1311"/>
      <c r="G1950" s="978"/>
      <c r="H1950" s="1121"/>
      <c r="I1950" s="1309"/>
      <c r="J1950" s="1309"/>
      <c r="K1950" s="1309"/>
      <c r="L1950" s="1309"/>
      <c r="M1950" s="1311"/>
      <c r="N1950" s="1311"/>
      <c r="O1950" s="1312"/>
      <c r="P1950" s="1310"/>
      <c r="Q1950" s="1311"/>
      <c r="R1950" s="1311"/>
      <c r="S1950" s="1311"/>
      <c r="T1950" s="1313"/>
      <c r="U1950" s="1314"/>
      <c r="V1950" s="1309"/>
      <c r="W1950" s="1309"/>
      <c r="X1950" s="1309"/>
      <c r="Y1950" s="1309"/>
      <c r="Z1950" s="1309"/>
      <c r="AA1950" s="50"/>
      <c r="AB1950" s="1311"/>
      <c r="AC1950" s="1315"/>
      <c r="AD1950" s="1309"/>
      <c r="AE1950" s="1309"/>
      <c r="AF1950" s="1309"/>
      <c r="AG1950" s="1309"/>
    </row>
    <row r="1951">
      <c r="A1951" s="1309"/>
      <c r="B1951" s="1310"/>
      <c r="C1951" s="1310"/>
      <c r="D1951" s="1309"/>
      <c r="E1951" s="1309"/>
      <c r="F1951" s="1311"/>
      <c r="G1951" s="978"/>
      <c r="H1951" s="1121"/>
      <c r="I1951" s="1309"/>
      <c r="J1951" s="1309"/>
      <c r="K1951" s="1309"/>
      <c r="L1951" s="1309"/>
      <c r="M1951" s="1311"/>
      <c r="N1951" s="1311"/>
      <c r="O1951" s="1312"/>
      <c r="P1951" s="1310"/>
      <c r="Q1951" s="1311"/>
      <c r="R1951" s="1311"/>
      <c r="S1951" s="1311"/>
      <c r="T1951" s="1313"/>
      <c r="U1951" s="1314"/>
      <c r="V1951" s="1309"/>
      <c r="W1951" s="1309"/>
      <c r="X1951" s="1309"/>
      <c r="Y1951" s="1309"/>
      <c r="Z1951" s="1309"/>
      <c r="AA1951" s="50"/>
      <c r="AB1951" s="1311"/>
      <c r="AC1951" s="1315"/>
      <c r="AD1951" s="1309"/>
      <c r="AE1951" s="1309"/>
      <c r="AF1951" s="1309"/>
      <c r="AG1951" s="1309"/>
    </row>
    <row r="1952">
      <c r="A1952" s="1309"/>
      <c r="B1952" s="1310"/>
      <c r="C1952" s="1310"/>
      <c r="D1952" s="1309"/>
      <c r="E1952" s="1309"/>
      <c r="F1952" s="1311"/>
      <c r="G1952" s="978"/>
      <c r="H1952" s="1121"/>
      <c r="I1952" s="1309"/>
      <c r="J1952" s="1309"/>
      <c r="K1952" s="1309"/>
      <c r="L1952" s="1309"/>
      <c r="M1952" s="1311"/>
      <c r="N1952" s="1311"/>
      <c r="O1952" s="1312"/>
      <c r="P1952" s="1310"/>
      <c r="Q1952" s="1311"/>
      <c r="R1952" s="1311"/>
      <c r="S1952" s="1311"/>
      <c r="T1952" s="1313"/>
      <c r="U1952" s="1314"/>
      <c r="V1952" s="1309"/>
      <c r="W1952" s="1309"/>
      <c r="X1952" s="1309"/>
      <c r="Y1952" s="1309"/>
      <c r="Z1952" s="1309"/>
      <c r="AA1952" s="50"/>
      <c r="AB1952" s="1311"/>
      <c r="AC1952" s="1315"/>
      <c r="AD1952" s="1309"/>
      <c r="AE1952" s="1309"/>
      <c r="AF1952" s="1309"/>
      <c r="AG1952" s="1309"/>
    </row>
    <row r="1953">
      <c r="A1953" s="1309"/>
      <c r="B1953" s="1310"/>
      <c r="C1953" s="1310"/>
      <c r="D1953" s="1309"/>
      <c r="E1953" s="1309"/>
      <c r="F1953" s="1311"/>
      <c r="G1953" s="978"/>
      <c r="H1953" s="1121"/>
      <c r="I1953" s="1309"/>
      <c r="J1953" s="1309"/>
      <c r="K1953" s="1309"/>
      <c r="L1953" s="1309"/>
      <c r="M1953" s="1311"/>
      <c r="N1953" s="1311"/>
      <c r="O1953" s="1312"/>
      <c r="P1953" s="1310"/>
      <c r="Q1953" s="1311"/>
      <c r="R1953" s="1311"/>
      <c r="S1953" s="1311"/>
      <c r="T1953" s="1313"/>
      <c r="U1953" s="1314"/>
      <c r="V1953" s="1309"/>
      <c r="W1953" s="1309"/>
      <c r="X1953" s="1309"/>
      <c r="Y1953" s="1309"/>
      <c r="Z1953" s="1309"/>
      <c r="AA1953" s="50"/>
      <c r="AB1953" s="1311"/>
      <c r="AC1953" s="1315"/>
      <c r="AD1953" s="1309"/>
      <c r="AE1953" s="1309"/>
      <c r="AF1953" s="1309"/>
      <c r="AG1953" s="1309"/>
    </row>
    <row r="1954">
      <c r="A1954" s="1309"/>
      <c r="B1954" s="1310"/>
      <c r="C1954" s="1310"/>
      <c r="D1954" s="1309"/>
      <c r="E1954" s="1309"/>
      <c r="F1954" s="1311"/>
      <c r="G1954" s="978"/>
      <c r="H1954" s="1121"/>
      <c r="I1954" s="1309"/>
      <c r="J1954" s="1309"/>
      <c r="K1954" s="1309"/>
      <c r="L1954" s="1309"/>
      <c r="M1954" s="1311"/>
      <c r="N1954" s="1311"/>
      <c r="O1954" s="1312"/>
      <c r="P1954" s="1310"/>
      <c r="Q1954" s="1311"/>
      <c r="R1954" s="1311"/>
      <c r="S1954" s="1311"/>
      <c r="T1954" s="1313"/>
      <c r="U1954" s="1314"/>
      <c r="V1954" s="1309"/>
      <c r="W1954" s="1309"/>
      <c r="X1954" s="1309"/>
      <c r="Y1954" s="1309"/>
      <c r="Z1954" s="1309"/>
      <c r="AA1954" s="50"/>
      <c r="AB1954" s="1311"/>
      <c r="AC1954" s="1315"/>
      <c r="AD1954" s="1309"/>
      <c r="AE1954" s="1309"/>
      <c r="AF1954" s="1309"/>
      <c r="AG1954" s="1309"/>
    </row>
    <row r="1955">
      <c r="A1955" s="1309"/>
      <c r="B1955" s="1310"/>
      <c r="C1955" s="1310"/>
      <c r="D1955" s="1309"/>
      <c r="E1955" s="1309"/>
      <c r="F1955" s="1311"/>
      <c r="G1955" s="978"/>
      <c r="H1955" s="1121"/>
      <c r="I1955" s="1309"/>
      <c r="J1955" s="1309"/>
      <c r="K1955" s="1309"/>
      <c r="L1955" s="1309"/>
      <c r="M1955" s="1311"/>
      <c r="N1955" s="1311"/>
      <c r="O1955" s="1312"/>
      <c r="P1955" s="1310"/>
      <c r="Q1955" s="1311"/>
      <c r="R1955" s="1311"/>
      <c r="S1955" s="1311"/>
      <c r="T1955" s="1313"/>
      <c r="U1955" s="1314"/>
      <c r="V1955" s="1309"/>
      <c r="W1955" s="1309"/>
      <c r="X1955" s="1309"/>
      <c r="Y1955" s="1309"/>
      <c r="Z1955" s="1309"/>
      <c r="AA1955" s="50"/>
      <c r="AB1955" s="1311"/>
      <c r="AC1955" s="1315"/>
      <c r="AD1955" s="1309"/>
      <c r="AE1955" s="1309"/>
      <c r="AF1955" s="1309"/>
      <c r="AG1955" s="1309"/>
    </row>
    <row r="1956">
      <c r="A1956" s="1309"/>
      <c r="B1956" s="1310"/>
      <c r="C1956" s="1310"/>
      <c r="D1956" s="1309"/>
      <c r="E1956" s="1309"/>
      <c r="F1956" s="1311"/>
      <c r="G1956" s="978"/>
      <c r="H1956" s="1121"/>
      <c r="I1956" s="1309"/>
      <c r="J1956" s="1309"/>
      <c r="K1956" s="1309"/>
      <c r="L1956" s="1309"/>
      <c r="M1956" s="1311"/>
      <c r="N1956" s="1311"/>
      <c r="O1956" s="1312"/>
      <c r="P1956" s="1310"/>
      <c r="Q1956" s="1311"/>
      <c r="R1956" s="1311"/>
      <c r="S1956" s="1311"/>
      <c r="T1956" s="1313"/>
      <c r="U1956" s="1314"/>
      <c r="V1956" s="1309"/>
      <c r="W1956" s="1309"/>
      <c r="X1956" s="1309"/>
      <c r="Y1956" s="1309"/>
      <c r="Z1956" s="1309"/>
      <c r="AA1956" s="50"/>
      <c r="AB1956" s="1311"/>
      <c r="AC1956" s="1315"/>
      <c r="AD1956" s="1309"/>
      <c r="AE1956" s="1309"/>
      <c r="AF1956" s="1309"/>
      <c r="AG1956" s="1309"/>
    </row>
    <row r="1957">
      <c r="A1957" s="1309"/>
      <c r="B1957" s="1310"/>
      <c r="C1957" s="1310"/>
      <c r="D1957" s="1309"/>
      <c r="E1957" s="1309"/>
      <c r="F1957" s="1311"/>
      <c r="G1957" s="978"/>
      <c r="H1957" s="1121"/>
      <c r="I1957" s="1309"/>
      <c r="J1957" s="1309"/>
      <c r="K1957" s="1309"/>
      <c r="L1957" s="1309"/>
      <c r="M1957" s="1311"/>
      <c r="N1957" s="1311"/>
      <c r="O1957" s="1312"/>
      <c r="P1957" s="1310"/>
      <c r="Q1957" s="1311"/>
      <c r="R1957" s="1311"/>
      <c r="S1957" s="1311"/>
      <c r="T1957" s="1313"/>
      <c r="U1957" s="1314"/>
      <c r="V1957" s="1309"/>
      <c r="W1957" s="1309"/>
      <c r="X1957" s="1309"/>
      <c r="Y1957" s="1309"/>
      <c r="Z1957" s="1309"/>
      <c r="AA1957" s="50"/>
      <c r="AB1957" s="1311"/>
      <c r="AC1957" s="1315"/>
      <c r="AD1957" s="1309"/>
      <c r="AE1957" s="1309"/>
      <c r="AF1957" s="1309"/>
      <c r="AG1957" s="1309"/>
    </row>
    <row r="1958">
      <c r="A1958" s="1309"/>
      <c r="B1958" s="1310"/>
      <c r="C1958" s="1310"/>
      <c r="D1958" s="1309"/>
      <c r="E1958" s="1309"/>
      <c r="F1958" s="1311"/>
      <c r="G1958" s="978"/>
      <c r="H1958" s="1121"/>
      <c r="I1958" s="1309"/>
      <c r="J1958" s="1309"/>
      <c r="K1958" s="1309"/>
      <c r="L1958" s="1309"/>
      <c r="M1958" s="1311"/>
      <c r="N1958" s="1311"/>
      <c r="O1958" s="1312"/>
      <c r="P1958" s="1310"/>
      <c r="Q1958" s="1311"/>
      <c r="R1958" s="1311"/>
      <c r="S1958" s="1311"/>
      <c r="T1958" s="1313"/>
      <c r="U1958" s="1314"/>
      <c r="V1958" s="1309"/>
      <c r="W1958" s="1309"/>
      <c r="X1958" s="1309"/>
      <c r="Y1958" s="1309"/>
      <c r="Z1958" s="1309"/>
      <c r="AA1958" s="50"/>
      <c r="AB1958" s="1311"/>
      <c r="AC1958" s="1315"/>
      <c r="AD1958" s="1309"/>
      <c r="AE1958" s="1309"/>
      <c r="AF1958" s="1309"/>
      <c r="AG1958" s="1309"/>
    </row>
    <row r="1959">
      <c r="A1959" s="1309"/>
      <c r="B1959" s="1310"/>
      <c r="C1959" s="1310"/>
      <c r="D1959" s="1309"/>
      <c r="E1959" s="1309"/>
      <c r="F1959" s="1311"/>
      <c r="G1959" s="978"/>
      <c r="H1959" s="1121"/>
      <c r="I1959" s="1309"/>
      <c r="J1959" s="1309"/>
      <c r="K1959" s="1309"/>
      <c r="L1959" s="1309"/>
      <c r="M1959" s="1311"/>
      <c r="N1959" s="1311"/>
      <c r="O1959" s="1312"/>
      <c r="P1959" s="1310"/>
      <c r="Q1959" s="1311"/>
      <c r="R1959" s="1311"/>
      <c r="S1959" s="1311"/>
      <c r="T1959" s="1313"/>
      <c r="U1959" s="1314"/>
      <c r="V1959" s="1309"/>
      <c r="W1959" s="1309"/>
      <c r="X1959" s="1309"/>
      <c r="Y1959" s="1309"/>
      <c r="Z1959" s="1309"/>
      <c r="AA1959" s="50"/>
      <c r="AB1959" s="1311"/>
      <c r="AC1959" s="1315"/>
      <c r="AD1959" s="1309"/>
      <c r="AE1959" s="1309"/>
      <c r="AF1959" s="1309"/>
      <c r="AG1959" s="1309"/>
    </row>
    <row r="1960">
      <c r="A1960" s="1309"/>
      <c r="B1960" s="1310"/>
      <c r="C1960" s="1310"/>
      <c r="D1960" s="1309"/>
      <c r="E1960" s="1309"/>
      <c r="F1960" s="1311"/>
      <c r="G1960" s="978"/>
      <c r="H1960" s="1121"/>
      <c r="I1960" s="1309"/>
      <c r="J1960" s="1309"/>
      <c r="K1960" s="1309"/>
      <c r="L1960" s="1309"/>
      <c r="M1960" s="1311"/>
      <c r="N1960" s="1311"/>
      <c r="O1960" s="1312"/>
      <c r="P1960" s="1310"/>
      <c r="Q1960" s="1311"/>
      <c r="R1960" s="1311"/>
      <c r="S1960" s="1311"/>
      <c r="T1960" s="1313"/>
      <c r="U1960" s="1314"/>
      <c r="V1960" s="1309"/>
      <c r="W1960" s="1309"/>
      <c r="X1960" s="1309"/>
      <c r="Y1960" s="1309"/>
      <c r="Z1960" s="1309"/>
      <c r="AA1960" s="50"/>
      <c r="AB1960" s="1311"/>
      <c r="AC1960" s="1315"/>
      <c r="AD1960" s="1309"/>
      <c r="AE1960" s="1309"/>
      <c r="AF1960" s="1309"/>
      <c r="AG1960" s="1309"/>
    </row>
    <row r="1961">
      <c r="A1961" s="1309"/>
      <c r="B1961" s="1310"/>
      <c r="C1961" s="1310"/>
      <c r="D1961" s="1309"/>
      <c r="E1961" s="1309"/>
      <c r="F1961" s="1311"/>
      <c r="G1961" s="978"/>
      <c r="H1961" s="1121"/>
      <c r="I1961" s="1309"/>
      <c r="J1961" s="1309"/>
      <c r="K1961" s="1309"/>
      <c r="L1961" s="1309"/>
      <c r="M1961" s="1311"/>
      <c r="N1961" s="1311"/>
      <c r="O1961" s="1312"/>
      <c r="P1961" s="1310"/>
      <c r="Q1961" s="1311"/>
      <c r="R1961" s="1311"/>
      <c r="S1961" s="1311"/>
      <c r="T1961" s="1313"/>
      <c r="U1961" s="1314"/>
      <c r="V1961" s="1309"/>
      <c r="W1961" s="1309"/>
      <c r="X1961" s="1309"/>
      <c r="Y1961" s="1309"/>
      <c r="Z1961" s="1309"/>
      <c r="AA1961" s="50"/>
      <c r="AB1961" s="1311"/>
      <c r="AC1961" s="1315"/>
      <c r="AD1961" s="1309"/>
      <c r="AE1961" s="1309"/>
      <c r="AF1961" s="1309"/>
      <c r="AG1961" s="1309"/>
    </row>
    <row r="1962">
      <c r="A1962" s="1309"/>
      <c r="B1962" s="1310"/>
      <c r="C1962" s="1310"/>
      <c r="D1962" s="1309"/>
      <c r="E1962" s="1309"/>
      <c r="F1962" s="1311"/>
      <c r="G1962" s="978"/>
      <c r="H1962" s="1121"/>
      <c r="I1962" s="1309"/>
      <c r="J1962" s="1309"/>
      <c r="K1962" s="1309"/>
      <c r="L1962" s="1309"/>
      <c r="M1962" s="1311"/>
      <c r="N1962" s="1311"/>
      <c r="O1962" s="1312"/>
      <c r="P1962" s="1310"/>
      <c r="Q1962" s="1311"/>
      <c r="R1962" s="1311"/>
      <c r="S1962" s="1311"/>
      <c r="T1962" s="1313"/>
      <c r="U1962" s="1314"/>
      <c r="V1962" s="1309"/>
      <c r="W1962" s="1309"/>
      <c r="X1962" s="1309"/>
      <c r="Y1962" s="1309"/>
      <c r="Z1962" s="1309"/>
      <c r="AA1962" s="50"/>
      <c r="AB1962" s="1311"/>
      <c r="AC1962" s="1315"/>
      <c r="AD1962" s="1309"/>
      <c r="AE1962" s="1309"/>
      <c r="AF1962" s="1309"/>
      <c r="AG1962" s="1309"/>
    </row>
    <row r="1963">
      <c r="A1963" s="1309"/>
      <c r="B1963" s="1310"/>
      <c r="C1963" s="1310"/>
      <c r="D1963" s="1309"/>
      <c r="E1963" s="1309"/>
      <c r="F1963" s="1311"/>
      <c r="G1963" s="978"/>
      <c r="H1963" s="1121"/>
      <c r="I1963" s="1309"/>
      <c r="J1963" s="1309"/>
      <c r="K1963" s="1309"/>
      <c r="L1963" s="1309"/>
      <c r="M1963" s="1311"/>
      <c r="N1963" s="1311"/>
      <c r="O1963" s="1312"/>
      <c r="P1963" s="1310"/>
      <c r="Q1963" s="1311"/>
      <c r="R1963" s="1311"/>
      <c r="S1963" s="1311"/>
      <c r="T1963" s="1313"/>
      <c r="U1963" s="1314"/>
      <c r="V1963" s="1309"/>
      <c r="W1963" s="1309"/>
      <c r="X1963" s="1309"/>
      <c r="Y1963" s="1309"/>
      <c r="Z1963" s="1309"/>
      <c r="AA1963" s="50"/>
      <c r="AB1963" s="1311"/>
      <c r="AC1963" s="1315"/>
      <c r="AD1963" s="1309"/>
      <c r="AE1963" s="1309"/>
      <c r="AF1963" s="1309"/>
      <c r="AG1963" s="1309"/>
    </row>
    <row r="1964">
      <c r="A1964" s="1309"/>
      <c r="B1964" s="1310"/>
      <c r="C1964" s="1310"/>
      <c r="D1964" s="1309"/>
      <c r="E1964" s="1309"/>
      <c r="F1964" s="1311"/>
      <c r="G1964" s="978"/>
      <c r="H1964" s="1121"/>
      <c r="I1964" s="1309"/>
      <c r="J1964" s="1309"/>
      <c r="K1964" s="1309"/>
      <c r="L1964" s="1309"/>
      <c r="M1964" s="1311"/>
      <c r="N1964" s="1311"/>
      <c r="O1964" s="1312"/>
      <c r="P1964" s="1310"/>
      <c r="Q1964" s="1311"/>
      <c r="R1964" s="1311"/>
      <c r="S1964" s="1311"/>
      <c r="T1964" s="1313"/>
      <c r="U1964" s="1314"/>
      <c r="V1964" s="1309"/>
      <c r="W1964" s="1309"/>
      <c r="X1964" s="1309"/>
      <c r="Y1964" s="1309"/>
      <c r="Z1964" s="1309"/>
      <c r="AA1964" s="50"/>
      <c r="AB1964" s="1311"/>
      <c r="AC1964" s="1315"/>
      <c r="AD1964" s="1309"/>
      <c r="AE1964" s="1309"/>
      <c r="AF1964" s="1309"/>
      <c r="AG1964" s="1309"/>
    </row>
    <row r="1965">
      <c r="A1965" s="1309"/>
      <c r="B1965" s="1310"/>
      <c r="C1965" s="1310"/>
      <c r="D1965" s="1309"/>
      <c r="E1965" s="1309"/>
      <c r="F1965" s="1311"/>
      <c r="G1965" s="978"/>
      <c r="H1965" s="1121"/>
      <c r="I1965" s="1309"/>
      <c r="J1965" s="1309"/>
      <c r="K1965" s="1309"/>
      <c r="L1965" s="1309"/>
      <c r="M1965" s="1311"/>
      <c r="N1965" s="1311"/>
      <c r="O1965" s="1312"/>
      <c r="P1965" s="1310"/>
      <c r="Q1965" s="1311"/>
      <c r="R1965" s="1311"/>
      <c r="S1965" s="1311"/>
      <c r="T1965" s="1313"/>
      <c r="U1965" s="1314"/>
      <c r="V1965" s="1309"/>
      <c r="W1965" s="1309"/>
      <c r="X1965" s="1309"/>
      <c r="Y1965" s="1309"/>
      <c r="Z1965" s="1309"/>
      <c r="AA1965" s="50"/>
      <c r="AB1965" s="1311"/>
      <c r="AC1965" s="1315"/>
      <c r="AD1965" s="1309"/>
      <c r="AE1965" s="1309"/>
      <c r="AF1965" s="1309"/>
      <c r="AG1965" s="1309"/>
    </row>
    <row r="1966">
      <c r="A1966" s="1309"/>
      <c r="B1966" s="1310"/>
      <c r="C1966" s="1310"/>
      <c r="D1966" s="1309"/>
      <c r="E1966" s="1309"/>
      <c r="F1966" s="1311"/>
      <c r="G1966" s="978"/>
      <c r="H1966" s="1121"/>
      <c r="I1966" s="1309"/>
      <c r="J1966" s="1309"/>
      <c r="K1966" s="1309"/>
      <c r="L1966" s="1309"/>
      <c r="M1966" s="1311"/>
      <c r="N1966" s="1311"/>
      <c r="O1966" s="1312"/>
      <c r="P1966" s="1310"/>
      <c r="Q1966" s="1311"/>
      <c r="R1966" s="1311"/>
      <c r="S1966" s="1311"/>
      <c r="T1966" s="1313"/>
      <c r="U1966" s="1314"/>
      <c r="V1966" s="1309"/>
      <c r="W1966" s="1309"/>
      <c r="X1966" s="1309"/>
      <c r="Y1966" s="1309"/>
      <c r="Z1966" s="1309"/>
      <c r="AA1966" s="50"/>
      <c r="AB1966" s="1311"/>
      <c r="AC1966" s="1315"/>
      <c r="AD1966" s="1309"/>
      <c r="AE1966" s="1309"/>
      <c r="AF1966" s="1309"/>
      <c r="AG1966" s="1309"/>
    </row>
    <row r="1967">
      <c r="A1967" s="1309"/>
      <c r="B1967" s="1310"/>
      <c r="C1967" s="1310"/>
      <c r="D1967" s="1309"/>
      <c r="E1967" s="1309"/>
      <c r="F1967" s="1311"/>
      <c r="G1967" s="978"/>
      <c r="H1967" s="1121"/>
      <c r="I1967" s="1309"/>
      <c r="J1967" s="1309"/>
      <c r="K1967" s="1309"/>
      <c r="L1967" s="1309"/>
      <c r="M1967" s="1311"/>
      <c r="N1967" s="1311"/>
      <c r="O1967" s="1312"/>
      <c r="P1967" s="1310"/>
      <c r="Q1967" s="1311"/>
      <c r="R1967" s="1311"/>
      <c r="S1967" s="1311"/>
      <c r="T1967" s="1313"/>
      <c r="U1967" s="1314"/>
      <c r="V1967" s="1309"/>
      <c r="W1967" s="1309"/>
      <c r="X1967" s="1309"/>
      <c r="Y1967" s="1309"/>
      <c r="Z1967" s="1309"/>
      <c r="AA1967" s="50"/>
      <c r="AB1967" s="1311"/>
      <c r="AC1967" s="1315"/>
      <c r="AD1967" s="1309"/>
      <c r="AE1967" s="1309"/>
      <c r="AF1967" s="1309"/>
      <c r="AG1967" s="1309"/>
    </row>
    <row r="1968">
      <c r="A1968" s="1309"/>
      <c r="B1968" s="1310"/>
      <c r="C1968" s="1310"/>
      <c r="D1968" s="1309"/>
      <c r="E1968" s="1309"/>
      <c r="F1968" s="1311"/>
      <c r="G1968" s="978"/>
      <c r="H1968" s="1121"/>
      <c r="I1968" s="1309"/>
      <c r="J1968" s="1309"/>
      <c r="K1968" s="1309"/>
      <c r="L1968" s="1309"/>
      <c r="M1968" s="1311"/>
      <c r="N1968" s="1311"/>
      <c r="O1968" s="1312"/>
      <c r="P1968" s="1310"/>
      <c r="Q1968" s="1311"/>
      <c r="R1968" s="1311"/>
      <c r="S1968" s="1311"/>
      <c r="T1968" s="1313"/>
      <c r="U1968" s="1314"/>
      <c r="V1968" s="1309"/>
      <c r="W1968" s="1309"/>
      <c r="X1968" s="1309"/>
      <c r="Y1968" s="1309"/>
      <c r="Z1968" s="1309"/>
      <c r="AA1968" s="50"/>
      <c r="AB1968" s="1311"/>
      <c r="AC1968" s="1315"/>
      <c r="AD1968" s="1309"/>
      <c r="AE1968" s="1309"/>
      <c r="AF1968" s="1309"/>
      <c r="AG1968" s="1309"/>
    </row>
    <row r="1969">
      <c r="A1969" s="1309"/>
      <c r="B1969" s="1310"/>
      <c r="C1969" s="1310"/>
      <c r="D1969" s="1309"/>
      <c r="E1969" s="1309"/>
      <c r="F1969" s="1311"/>
      <c r="G1969" s="978"/>
      <c r="H1969" s="1121"/>
      <c r="I1969" s="1309"/>
      <c r="J1969" s="1309"/>
      <c r="K1969" s="1309"/>
      <c r="L1969" s="1309"/>
      <c r="M1969" s="1311"/>
      <c r="N1969" s="1311"/>
      <c r="O1969" s="1312"/>
      <c r="P1969" s="1310"/>
      <c r="Q1969" s="1311"/>
      <c r="R1969" s="1311"/>
      <c r="S1969" s="1311"/>
      <c r="T1969" s="1313"/>
      <c r="U1969" s="1314"/>
      <c r="V1969" s="1309"/>
      <c r="W1969" s="1309"/>
      <c r="X1969" s="1309"/>
      <c r="Y1969" s="1309"/>
      <c r="Z1969" s="1309"/>
      <c r="AA1969" s="50"/>
      <c r="AB1969" s="1311"/>
      <c r="AC1969" s="1315"/>
      <c r="AD1969" s="1309"/>
      <c r="AE1969" s="1309"/>
      <c r="AF1969" s="1309"/>
      <c r="AG1969" s="1309"/>
    </row>
    <row r="1970">
      <c r="A1970" s="1309"/>
      <c r="B1970" s="1310"/>
      <c r="C1970" s="1310"/>
      <c r="D1970" s="1309"/>
      <c r="E1970" s="1309"/>
      <c r="F1970" s="1311"/>
      <c r="G1970" s="978"/>
      <c r="H1970" s="1121"/>
      <c r="I1970" s="1309"/>
      <c r="J1970" s="1309"/>
      <c r="K1970" s="1309"/>
      <c r="L1970" s="1309"/>
      <c r="M1970" s="1311"/>
      <c r="N1970" s="1311"/>
      <c r="O1970" s="1312"/>
      <c r="P1970" s="1310"/>
      <c r="Q1970" s="1311"/>
      <c r="R1970" s="1311"/>
      <c r="S1970" s="1311"/>
      <c r="T1970" s="1313"/>
      <c r="U1970" s="1314"/>
      <c r="V1970" s="1309"/>
      <c r="W1970" s="1309"/>
      <c r="X1970" s="1309"/>
      <c r="Y1970" s="1309"/>
      <c r="Z1970" s="1309"/>
      <c r="AA1970" s="50"/>
      <c r="AB1970" s="1311"/>
      <c r="AC1970" s="1315"/>
      <c r="AD1970" s="1309"/>
      <c r="AE1970" s="1309"/>
      <c r="AF1970" s="1309"/>
      <c r="AG1970" s="1309"/>
    </row>
    <row r="1971">
      <c r="A1971" s="1309"/>
      <c r="B1971" s="1310"/>
      <c r="C1971" s="1310"/>
      <c r="D1971" s="1309"/>
      <c r="E1971" s="1309"/>
      <c r="F1971" s="1311"/>
      <c r="G1971" s="978"/>
      <c r="H1971" s="1121"/>
      <c r="I1971" s="1309"/>
      <c r="J1971" s="1309"/>
      <c r="K1971" s="1309"/>
      <c r="L1971" s="1309"/>
      <c r="M1971" s="1311"/>
      <c r="N1971" s="1311"/>
      <c r="O1971" s="1312"/>
      <c r="P1971" s="1310"/>
      <c r="Q1971" s="1311"/>
      <c r="R1971" s="1311"/>
      <c r="S1971" s="1311"/>
      <c r="T1971" s="1313"/>
      <c r="U1971" s="1314"/>
      <c r="V1971" s="1309"/>
      <c r="W1971" s="1309"/>
      <c r="X1971" s="1309"/>
      <c r="Y1971" s="1309"/>
      <c r="Z1971" s="1309"/>
      <c r="AA1971" s="50"/>
      <c r="AB1971" s="1311"/>
      <c r="AC1971" s="1315"/>
      <c r="AD1971" s="1309"/>
      <c r="AE1971" s="1309"/>
      <c r="AF1971" s="1309"/>
      <c r="AG1971" s="1309"/>
    </row>
    <row r="1972">
      <c r="A1972" s="1309"/>
      <c r="B1972" s="1310"/>
      <c r="C1972" s="1310"/>
      <c r="D1972" s="1309"/>
      <c r="E1972" s="1309"/>
      <c r="F1972" s="1311"/>
      <c r="G1972" s="978"/>
      <c r="H1972" s="1121"/>
      <c r="I1972" s="1309"/>
      <c r="J1972" s="1309"/>
      <c r="K1972" s="1309"/>
      <c r="L1972" s="1309"/>
      <c r="M1972" s="1311"/>
      <c r="N1972" s="1311"/>
      <c r="O1972" s="1312"/>
      <c r="P1972" s="1310"/>
      <c r="Q1972" s="1311"/>
      <c r="R1972" s="1311"/>
      <c r="S1972" s="1311"/>
      <c r="T1972" s="1313"/>
      <c r="U1972" s="1314"/>
      <c r="V1972" s="1309"/>
      <c r="W1972" s="1309"/>
      <c r="X1972" s="1309"/>
      <c r="Y1972" s="1309"/>
      <c r="Z1972" s="1309"/>
      <c r="AA1972" s="50"/>
      <c r="AB1972" s="1311"/>
      <c r="AC1972" s="1315"/>
      <c r="AD1972" s="1309"/>
      <c r="AE1972" s="1309"/>
      <c r="AF1972" s="1309"/>
      <c r="AG1972" s="1309"/>
    </row>
    <row r="1973">
      <c r="A1973" s="1309"/>
      <c r="B1973" s="1310"/>
      <c r="C1973" s="1310"/>
      <c r="D1973" s="1309"/>
      <c r="E1973" s="1309"/>
      <c r="F1973" s="1311"/>
      <c r="G1973" s="978"/>
      <c r="H1973" s="1121"/>
      <c r="I1973" s="1309"/>
      <c r="J1973" s="1309"/>
      <c r="K1973" s="1309"/>
      <c r="L1973" s="1309"/>
      <c r="M1973" s="1311"/>
      <c r="N1973" s="1311"/>
      <c r="O1973" s="1312"/>
      <c r="P1973" s="1310"/>
      <c r="Q1973" s="1311"/>
      <c r="R1973" s="1311"/>
      <c r="S1973" s="1311"/>
      <c r="T1973" s="1313"/>
      <c r="U1973" s="1314"/>
      <c r="V1973" s="1309"/>
      <c r="W1973" s="1309"/>
      <c r="X1973" s="1309"/>
      <c r="Y1973" s="1309"/>
      <c r="Z1973" s="1309"/>
      <c r="AA1973" s="50"/>
      <c r="AB1973" s="1311"/>
      <c r="AC1973" s="1315"/>
      <c r="AD1973" s="1309"/>
      <c r="AE1973" s="1309"/>
      <c r="AF1973" s="1309"/>
      <c r="AG1973" s="1309"/>
    </row>
    <row r="1974">
      <c r="A1974" s="1309"/>
      <c r="B1974" s="1310"/>
      <c r="C1974" s="1310"/>
      <c r="D1974" s="1309"/>
      <c r="E1974" s="1309"/>
      <c r="F1974" s="1311"/>
      <c r="G1974" s="978"/>
      <c r="H1974" s="1121"/>
      <c r="I1974" s="1309"/>
      <c r="J1974" s="1309"/>
      <c r="K1974" s="1309"/>
      <c r="L1974" s="1309"/>
      <c r="M1974" s="1311"/>
      <c r="N1974" s="1311"/>
      <c r="O1974" s="1312"/>
      <c r="P1974" s="1310"/>
      <c r="Q1974" s="1311"/>
      <c r="R1974" s="1311"/>
      <c r="S1974" s="1311"/>
      <c r="T1974" s="1313"/>
      <c r="U1974" s="1314"/>
      <c r="V1974" s="1309"/>
      <c r="W1974" s="1309"/>
      <c r="X1974" s="1309"/>
      <c r="Y1974" s="1309"/>
      <c r="Z1974" s="1309"/>
      <c r="AA1974" s="50"/>
      <c r="AB1974" s="1311"/>
      <c r="AC1974" s="1315"/>
      <c r="AD1974" s="1309"/>
      <c r="AE1974" s="1309"/>
      <c r="AF1974" s="1309"/>
      <c r="AG1974" s="1309"/>
    </row>
    <row r="1975">
      <c r="A1975" s="1309"/>
      <c r="B1975" s="1310"/>
      <c r="C1975" s="1310"/>
      <c r="D1975" s="1309"/>
      <c r="E1975" s="1309"/>
      <c r="F1975" s="1311"/>
      <c r="G1975" s="978"/>
      <c r="H1975" s="1121"/>
      <c r="I1975" s="1309"/>
      <c r="J1975" s="1309"/>
      <c r="K1975" s="1309"/>
      <c r="L1975" s="1309"/>
      <c r="M1975" s="1311"/>
      <c r="N1975" s="1311"/>
      <c r="O1975" s="1312"/>
      <c r="P1975" s="1310"/>
      <c r="Q1975" s="1311"/>
      <c r="R1975" s="1311"/>
      <c r="S1975" s="1311"/>
      <c r="T1975" s="1313"/>
      <c r="U1975" s="1314"/>
      <c r="V1975" s="1309"/>
      <c r="W1975" s="1309"/>
      <c r="X1975" s="1309"/>
      <c r="Y1975" s="1309"/>
      <c r="Z1975" s="1309"/>
      <c r="AA1975" s="50"/>
      <c r="AB1975" s="1311"/>
      <c r="AC1975" s="1315"/>
      <c r="AD1975" s="1309"/>
      <c r="AE1975" s="1309"/>
      <c r="AF1975" s="1309"/>
      <c r="AG1975" s="1309"/>
    </row>
    <row r="1976">
      <c r="A1976" s="1309"/>
      <c r="B1976" s="1310"/>
      <c r="C1976" s="1310"/>
      <c r="D1976" s="1309"/>
      <c r="E1976" s="1309"/>
      <c r="F1976" s="1311"/>
      <c r="G1976" s="978"/>
      <c r="H1976" s="1121"/>
      <c r="I1976" s="1309"/>
      <c r="J1976" s="1309"/>
      <c r="K1976" s="1309"/>
      <c r="L1976" s="1309"/>
      <c r="M1976" s="1311"/>
      <c r="N1976" s="1311"/>
      <c r="O1976" s="1312"/>
      <c r="P1976" s="1310"/>
      <c r="Q1976" s="1311"/>
      <c r="R1976" s="1311"/>
      <c r="S1976" s="1311"/>
      <c r="T1976" s="1313"/>
      <c r="U1976" s="1314"/>
      <c r="V1976" s="1309"/>
      <c r="W1976" s="1309"/>
      <c r="X1976" s="1309"/>
      <c r="Y1976" s="1309"/>
      <c r="Z1976" s="1309"/>
      <c r="AA1976" s="50"/>
      <c r="AB1976" s="1311"/>
      <c r="AC1976" s="1315"/>
      <c r="AD1976" s="1309"/>
      <c r="AE1976" s="1309"/>
      <c r="AF1976" s="1309"/>
      <c r="AG1976" s="1309"/>
    </row>
    <row r="1977">
      <c r="A1977" s="1309"/>
      <c r="B1977" s="1310"/>
      <c r="C1977" s="1310"/>
      <c r="D1977" s="1309"/>
      <c r="E1977" s="1309"/>
      <c r="F1977" s="1311"/>
      <c r="G1977" s="978"/>
      <c r="H1977" s="1121"/>
      <c r="I1977" s="1309"/>
      <c r="J1977" s="1309"/>
      <c r="K1977" s="1309"/>
      <c r="L1977" s="1309"/>
      <c r="M1977" s="1311"/>
      <c r="N1977" s="1311"/>
      <c r="O1977" s="1312"/>
      <c r="P1977" s="1310"/>
      <c r="Q1977" s="1311"/>
      <c r="R1977" s="1311"/>
      <c r="S1977" s="1311"/>
      <c r="T1977" s="1313"/>
      <c r="U1977" s="1314"/>
      <c r="V1977" s="1309"/>
      <c r="W1977" s="1309"/>
      <c r="X1977" s="1309"/>
      <c r="Y1977" s="1309"/>
      <c r="Z1977" s="1309"/>
      <c r="AA1977" s="50"/>
      <c r="AB1977" s="1311"/>
      <c r="AC1977" s="1315"/>
      <c r="AD1977" s="1309"/>
      <c r="AE1977" s="1309"/>
      <c r="AF1977" s="1309"/>
      <c r="AG1977" s="1309"/>
    </row>
    <row r="1978">
      <c r="A1978" s="1309"/>
      <c r="B1978" s="1310"/>
      <c r="C1978" s="1310"/>
      <c r="D1978" s="1309"/>
      <c r="E1978" s="1309"/>
      <c r="F1978" s="1311"/>
      <c r="G1978" s="978"/>
      <c r="H1978" s="1121"/>
      <c r="I1978" s="1309"/>
      <c r="J1978" s="1309"/>
      <c r="K1978" s="1309"/>
      <c r="L1978" s="1309"/>
      <c r="M1978" s="1311"/>
      <c r="N1978" s="1311"/>
      <c r="O1978" s="1312"/>
      <c r="P1978" s="1310"/>
      <c r="Q1978" s="1311"/>
      <c r="R1978" s="1311"/>
      <c r="S1978" s="1311"/>
      <c r="T1978" s="1313"/>
      <c r="U1978" s="1314"/>
      <c r="V1978" s="1309"/>
      <c r="W1978" s="1309"/>
      <c r="X1978" s="1309"/>
      <c r="Y1978" s="1309"/>
      <c r="Z1978" s="1309"/>
      <c r="AA1978" s="50"/>
      <c r="AB1978" s="1311"/>
      <c r="AC1978" s="1315"/>
      <c r="AD1978" s="1309"/>
      <c r="AE1978" s="1309"/>
      <c r="AF1978" s="1309"/>
      <c r="AG1978" s="1309"/>
    </row>
    <row r="1979">
      <c r="A1979" s="1309"/>
      <c r="B1979" s="1310"/>
      <c r="C1979" s="1310"/>
      <c r="D1979" s="1309"/>
      <c r="E1979" s="1309"/>
      <c r="F1979" s="1311"/>
      <c r="G1979" s="978"/>
      <c r="H1979" s="1121"/>
      <c r="I1979" s="1309"/>
      <c r="J1979" s="1309"/>
      <c r="K1979" s="1309"/>
      <c r="L1979" s="1309"/>
      <c r="M1979" s="1311"/>
      <c r="N1979" s="1311"/>
      <c r="O1979" s="1312"/>
      <c r="P1979" s="1310"/>
      <c r="Q1979" s="1311"/>
      <c r="R1979" s="1311"/>
      <c r="S1979" s="1311"/>
      <c r="T1979" s="1313"/>
      <c r="U1979" s="1314"/>
      <c r="V1979" s="1309"/>
      <c r="W1979" s="1309"/>
      <c r="X1979" s="1309"/>
      <c r="Y1979" s="1309"/>
      <c r="Z1979" s="1309"/>
      <c r="AA1979" s="50"/>
      <c r="AB1979" s="1311"/>
      <c r="AC1979" s="1315"/>
      <c r="AD1979" s="1309"/>
      <c r="AE1979" s="1309"/>
      <c r="AF1979" s="1309"/>
      <c r="AG1979" s="1309"/>
    </row>
    <row r="1980">
      <c r="A1980" s="1309"/>
      <c r="B1980" s="1310"/>
      <c r="C1980" s="1310"/>
      <c r="D1980" s="1309"/>
      <c r="E1980" s="1309"/>
      <c r="F1980" s="1311"/>
      <c r="G1980" s="978"/>
      <c r="H1980" s="1121"/>
      <c r="I1980" s="1309"/>
      <c r="J1980" s="1309"/>
      <c r="K1980" s="1309"/>
      <c r="L1980" s="1309"/>
      <c r="M1980" s="1311"/>
      <c r="N1980" s="1311"/>
      <c r="O1980" s="1312"/>
      <c r="P1980" s="1310"/>
      <c r="Q1980" s="1311"/>
      <c r="R1980" s="1311"/>
      <c r="S1980" s="1311"/>
      <c r="T1980" s="1313"/>
      <c r="U1980" s="1314"/>
      <c r="V1980" s="1309"/>
      <c r="W1980" s="1309"/>
      <c r="X1980" s="1309"/>
      <c r="Y1980" s="1309"/>
      <c r="Z1980" s="1309"/>
      <c r="AA1980" s="50"/>
      <c r="AB1980" s="1311"/>
      <c r="AC1980" s="1315"/>
      <c r="AD1980" s="1309"/>
      <c r="AE1980" s="1309"/>
      <c r="AF1980" s="1309"/>
      <c r="AG1980" s="1309"/>
    </row>
    <row r="1981">
      <c r="A1981" s="1309"/>
      <c r="B1981" s="1310"/>
      <c r="C1981" s="1310"/>
      <c r="D1981" s="1309"/>
      <c r="E1981" s="1309"/>
      <c r="F1981" s="1311"/>
      <c r="G1981" s="978"/>
      <c r="H1981" s="1121"/>
      <c r="I1981" s="1309"/>
      <c r="J1981" s="1309"/>
      <c r="K1981" s="1309"/>
      <c r="L1981" s="1309"/>
      <c r="M1981" s="1311"/>
      <c r="N1981" s="1311"/>
      <c r="O1981" s="1312"/>
      <c r="P1981" s="1310"/>
      <c r="Q1981" s="1311"/>
      <c r="R1981" s="1311"/>
      <c r="S1981" s="1311"/>
      <c r="T1981" s="1313"/>
      <c r="U1981" s="1314"/>
      <c r="V1981" s="1309"/>
      <c r="W1981" s="1309"/>
      <c r="X1981" s="1309"/>
      <c r="Y1981" s="1309"/>
      <c r="Z1981" s="1309"/>
      <c r="AA1981" s="50"/>
      <c r="AB1981" s="1311"/>
      <c r="AC1981" s="1315"/>
      <c r="AD1981" s="1309"/>
      <c r="AE1981" s="1309"/>
      <c r="AF1981" s="1309"/>
      <c r="AG1981" s="1309"/>
    </row>
    <row r="1982">
      <c r="A1982" s="1309"/>
      <c r="B1982" s="1310"/>
      <c r="C1982" s="1310"/>
      <c r="D1982" s="1309"/>
      <c r="E1982" s="1309"/>
      <c r="F1982" s="1311"/>
      <c r="G1982" s="978"/>
      <c r="H1982" s="1121"/>
      <c r="I1982" s="1309"/>
      <c r="J1982" s="1309"/>
      <c r="K1982" s="1309"/>
      <c r="L1982" s="1309"/>
      <c r="M1982" s="1311"/>
      <c r="N1982" s="1311"/>
      <c r="O1982" s="1312"/>
      <c r="P1982" s="1310"/>
      <c r="Q1982" s="1311"/>
      <c r="R1982" s="1311"/>
      <c r="S1982" s="1311"/>
      <c r="T1982" s="1313"/>
      <c r="U1982" s="1314"/>
      <c r="V1982" s="1309"/>
      <c r="W1982" s="1309"/>
      <c r="X1982" s="1309"/>
      <c r="Y1982" s="1309"/>
      <c r="Z1982" s="1309"/>
      <c r="AA1982" s="50"/>
      <c r="AB1982" s="1311"/>
      <c r="AC1982" s="1315"/>
      <c r="AD1982" s="1309"/>
      <c r="AE1982" s="1309"/>
      <c r="AF1982" s="1309"/>
      <c r="AG1982" s="1309"/>
    </row>
    <row r="1983">
      <c r="A1983" s="1309"/>
      <c r="B1983" s="1310"/>
      <c r="C1983" s="1310"/>
      <c r="D1983" s="1309"/>
      <c r="E1983" s="1309"/>
      <c r="F1983" s="1311"/>
      <c r="G1983" s="978"/>
      <c r="H1983" s="1121"/>
      <c r="I1983" s="1309"/>
      <c r="J1983" s="1309"/>
      <c r="K1983" s="1309"/>
      <c r="L1983" s="1309"/>
      <c r="M1983" s="1311"/>
      <c r="N1983" s="1311"/>
      <c r="O1983" s="1312"/>
      <c r="P1983" s="1310"/>
      <c r="Q1983" s="1311"/>
      <c r="R1983" s="1311"/>
      <c r="S1983" s="1311"/>
      <c r="T1983" s="1313"/>
      <c r="U1983" s="1314"/>
      <c r="V1983" s="1309"/>
      <c r="W1983" s="1309"/>
      <c r="X1983" s="1309"/>
      <c r="Y1983" s="1309"/>
      <c r="Z1983" s="1309"/>
      <c r="AA1983" s="50"/>
      <c r="AB1983" s="1311"/>
      <c r="AC1983" s="1315"/>
      <c r="AD1983" s="1309"/>
      <c r="AE1983" s="1309"/>
      <c r="AF1983" s="1309"/>
      <c r="AG1983" s="1309"/>
    </row>
    <row r="1984">
      <c r="A1984" s="1309"/>
      <c r="B1984" s="1310"/>
      <c r="C1984" s="1310"/>
      <c r="D1984" s="1309"/>
      <c r="E1984" s="1309"/>
      <c r="F1984" s="1311"/>
      <c r="G1984" s="978"/>
      <c r="H1984" s="1121"/>
      <c r="I1984" s="1309"/>
      <c r="J1984" s="1309"/>
      <c r="K1984" s="1309"/>
      <c r="L1984" s="1309"/>
      <c r="M1984" s="1311"/>
      <c r="N1984" s="1311"/>
      <c r="O1984" s="1312"/>
      <c r="P1984" s="1310"/>
      <c r="Q1984" s="1311"/>
      <c r="R1984" s="1311"/>
      <c r="S1984" s="1311"/>
      <c r="T1984" s="1313"/>
      <c r="U1984" s="1314"/>
      <c r="V1984" s="1309"/>
      <c r="W1984" s="1309"/>
      <c r="X1984" s="1309"/>
      <c r="Y1984" s="1309"/>
      <c r="Z1984" s="1309"/>
      <c r="AA1984" s="50"/>
      <c r="AB1984" s="1311"/>
      <c r="AC1984" s="1315"/>
      <c r="AD1984" s="1309"/>
      <c r="AE1984" s="1309"/>
      <c r="AF1984" s="1309"/>
      <c r="AG1984" s="1309"/>
    </row>
    <row r="1985">
      <c r="A1985" s="1309"/>
      <c r="B1985" s="1310"/>
      <c r="C1985" s="1310"/>
      <c r="D1985" s="1309"/>
      <c r="E1985" s="1309"/>
      <c r="F1985" s="1311"/>
      <c r="G1985" s="978"/>
      <c r="H1985" s="1121"/>
      <c r="I1985" s="1309"/>
      <c r="J1985" s="1309"/>
      <c r="K1985" s="1309"/>
      <c r="L1985" s="1309"/>
      <c r="M1985" s="1311"/>
      <c r="N1985" s="1311"/>
      <c r="O1985" s="1312"/>
      <c r="P1985" s="1310"/>
      <c r="Q1985" s="1311"/>
      <c r="R1985" s="1311"/>
      <c r="S1985" s="1311"/>
      <c r="T1985" s="1313"/>
      <c r="U1985" s="1314"/>
      <c r="V1985" s="1309"/>
      <c r="W1985" s="1309"/>
      <c r="X1985" s="1309"/>
      <c r="Y1985" s="1309"/>
      <c r="Z1985" s="1309"/>
      <c r="AA1985" s="50"/>
      <c r="AB1985" s="1311"/>
      <c r="AC1985" s="1315"/>
      <c r="AD1985" s="1309"/>
      <c r="AE1985" s="1309"/>
      <c r="AF1985" s="1309"/>
      <c r="AG1985" s="1309"/>
    </row>
    <row r="1986">
      <c r="A1986" s="1309"/>
      <c r="B1986" s="1310"/>
      <c r="C1986" s="1310"/>
      <c r="D1986" s="1309"/>
      <c r="E1986" s="1309"/>
      <c r="F1986" s="1311"/>
      <c r="G1986" s="978"/>
      <c r="H1986" s="1121"/>
      <c r="I1986" s="1309"/>
      <c r="J1986" s="1309"/>
      <c r="K1986" s="1309"/>
      <c r="L1986" s="1309"/>
      <c r="M1986" s="1311"/>
      <c r="N1986" s="1311"/>
      <c r="O1986" s="1312"/>
      <c r="P1986" s="1310"/>
      <c r="Q1986" s="1311"/>
      <c r="R1986" s="1311"/>
      <c r="S1986" s="1311"/>
      <c r="T1986" s="1313"/>
      <c r="U1986" s="1314"/>
      <c r="V1986" s="1309"/>
      <c r="W1986" s="1309"/>
      <c r="X1986" s="1309"/>
      <c r="Y1986" s="1309"/>
      <c r="Z1986" s="1309"/>
      <c r="AA1986" s="50"/>
      <c r="AB1986" s="1311"/>
      <c r="AC1986" s="1315"/>
      <c r="AD1986" s="1309"/>
      <c r="AE1986" s="1309"/>
      <c r="AF1986" s="1309"/>
      <c r="AG1986" s="1309"/>
    </row>
    <row r="1987">
      <c r="A1987" s="1309"/>
      <c r="B1987" s="1310"/>
      <c r="C1987" s="1310"/>
      <c r="D1987" s="1309"/>
      <c r="E1987" s="1309"/>
      <c r="F1987" s="1311"/>
      <c r="G1987" s="978"/>
      <c r="H1987" s="1121"/>
      <c r="I1987" s="1309"/>
      <c r="J1987" s="1309"/>
      <c r="K1987" s="1309"/>
      <c r="L1987" s="1309"/>
      <c r="M1987" s="1311"/>
      <c r="N1987" s="1311"/>
      <c r="O1987" s="1312"/>
      <c r="P1987" s="1310"/>
      <c r="Q1987" s="1311"/>
      <c r="R1987" s="1311"/>
      <c r="S1987" s="1311"/>
      <c r="T1987" s="1313"/>
      <c r="U1987" s="1314"/>
      <c r="V1987" s="1309"/>
      <c r="W1987" s="1309"/>
      <c r="X1987" s="1309"/>
      <c r="Y1987" s="1309"/>
      <c r="Z1987" s="1309"/>
      <c r="AA1987" s="50"/>
      <c r="AB1987" s="1311"/>
      <c r="AC1987" s="1315"/>
      <c r="AD1987" s="1309"/>
      <c r="AE1987" s="1309"/>
      <c r="AF1987" s="1309"/>
      <c r="AG1987" s="1309"/>
    </row>
    <row r="1988">
      <c r="A1988" s="1309"/>
      <c r="B1988" s="1310"/>
      <c r="C1988" s="1310"/>
      <c r="D1988" s="1309"/>
      <c r="E1988" s="1309"/>
      <c r="F1988" s="1311"/>
      <c r="G1988" s="978"/>
      <c r="H1988" s="1121"/>
      <c r="I1988" s="1309"/>
      <c r="J1988" s="1309"/>
      <c r="K1988" s="1309"/>
      <c r="L1988" s="1309"/>
      <c r="M1988" s="1311"/>
      <c r="N1988" s="1311"/>
      <c r="O1988" s="1312"/>
      <c r="P1988" s="1310"/>
      <c r="Q1988" s="1311"/>
      <c r="R1988" s="1311"/>
      <c r="S1988" s="1311"/>
      <c r="T1988" s="1313"/>
      <c r="U1988" s="1314"/>
      <c r="V1988" s="1309"/>
      <c r="W1988" s="1309"/>
      <c r="X1988" s="1309"/>
      <c r="Y1988" s="1309"/>
      <c r="Z1988" s="1309"/>
      <c r="AA1988" s="50"/>
      <c r="AB1988" s="1311"/>
      <c r="AC1988" s="1315"/>
      <c r="AD1988" s="1309"/>
      <c r="AE1988" s="1309"/>
      <c r="AF1988" s="1309"/>
      <c r="AG1988" s="1309"/>
    </row>
    <row r="1989">
      <c r="A1989" s="1309"/>
      <c r="B1989" s="1310"/>
      <c r="C1989" s="1310"/>
      <c r="D1989" s="1309"/>
      <c r="E1989" s="1309"/>
      <c r="F1989" s="1311"/>
      <c r="G1989" s="978"/>
      <c r="H1989" s="1121"/>
      <c r="I1989" s="1309"/>
      <c r="J1989" s="1309"/>
      <c r="K1989" s="1309"/>
      <c r="L1989" s="1309"/>
      <c r="M1989" s="1311"/>
      <c r="N1989" s="1311"/>
      <c r="O1989" s="1312"/>
      <c r="P1989" s="1310"/>
      <c r="Q1989" s="1311"/>
      <c r="R1989" s="1311"/>
      <c r="S1989" s="1311"/>
      <c r="T1989" s="1313"/>
      <c r="U1989" s="1314"/>
      <c r="V1989" s="1309"/>
      <c r="W1989" s="1309"/>
      <c r="X1989" s="1309"/>
      <c r="Y1989" s="1309"/>
      <c r="Z1989" s="1309"/>
      <c r="AA1989" s="50"/>
      <c r="AB1989" s="1311"/>
      <c r="AC1989" s="1315"/>
      <c r="AD1989" s="1309"/>
      <c r="AE1989" s="1309"/>
      <c r="AF1989" s="1309"/>
      <c r="AG1989" s="1309"/>
    </row>
    <row r="1990">
      <c r="A1990" s="1309"/>
      <c r="B1990" s="1310"/>
      <c r="C1990" s="1310"/>
      <c r="D1990" s="1309"/>
      <c r="E1990" s="1309"/>
      <c r="F1990" s="1311"/>
      <c r="G1990" s="978"/>
      <c r="H1990" s="1121"/>
      <c r="I1990" s="1309"/>
      <c r="J1990" s="1309"/>
      <c r="K1990" s="1309"/>
      <c r="L1990" s="1309"/>
      <c r="M1990" s="1311"/>
      <c r="N1990" s="1311"/>
      <c r="O1990" s="1312"/>
      <c r="P1990" s="1310"/>
      <c r="Q1990" s="1311"/>
      <c r="R1990" s="1311"/>
      <c r="S1990" s="1311"/>
      <c r="T1990" s="1313"/>
      <c r="U1990" s="1314"/>
      <c r="V1990" s="1309"/>
      <c r="W1990" s="1309"/>
      <c r="X1990" s="1309"/>
      <c r="Y1990" s="1309"/>
      <c r="Z1990" s="1309"/>
      <c r="AA1990" s="50"/>
      <c r="AB1990" s="1311"/>
      <c r="AC1990" s="1315"/>
      <c r="AD1990" s="1309"/>
      <c r="AE1990" s="1309"/>
      <c r="AF1990" s="1309"/>
      <c r="AG1990" s="1309"/>
    </row>
    <row r="1991">
      <c r="A1991" s="1309"/>
      <c r="B1991" s="1310"/>
      <c r="C1991" s="1310"/>
      <c r="D1991" s="1309"/>
      <c r="E1991" s="1309"/>
      <c r="F1991" s="1311"/>
      <c r="G1991" s="978"/>
      <c r="H1991" s="1121"/>
      <c r="I1991" s="1309"/>
      <c r="J1991" s="1309"/>
      <c r="K1991" s="1309"/>
      <c r="L1991" s="1309"/>
      <c r="M1991" s="1311"/>
      <c r="N1991" s="1311"/>
      <c r="O1991" s="1312"/>
      <c r="P1991" s="1310"/>
      <c r="Q1991" s="1311"/>
      <c r="R1991" s="1311"/>
      <c r="S1991" s="1311"/>
      <c r="T1991" s="1313"/>
      <c r="U1991" s="1314"/>
      <c r="V1991" s="1309"/>
      <c r="W1991" s="1309"/>
      <c r="X1991" s="1309"/>
      <c r="Y1991" s="1309"/>
      <c r="Z1991" s="1309"/>
      <c r="AA1991" s="50"/>
      <c r="AB1991" s="1311"/>
      <c r="AC1991" s="1315"/>
      <c r="AD1991" s="1309"/>
      <c r="AE1991" s="1309"/>
      <c r="AF1991" s="1309"/>
      <c r="AG1991" s="1309"/>
    </row>
    <row r="1992">
      <c r="A1992" s="1309"/>
      <c r="B1992" s="1310"/>
      <c r="C1992" s="1310"/>
      <c r="D1992" s="1309"/>
      <c r="E1992" s="1309"/>
      <c r="F1992" s="1311"/>
      <c r="G1992" s="978"/>
      <c r="H1992" s="1121"/>
      <c r="I1992" s="1309"/>
      <c r="J1992" s="1309"/>
      <c r="K1992" s="1309"/>
      <c r="L1992" s="1309"/>
      <c r="M1992" s="1311"/>
      <c r="N1992" s="1311"/>
      <c r="O1992" s="1312"/>
      <c r="P1992" s="1310"/>
      <c r="Q1992" s="1311"/>
      <c r="R1992" s="1311"/>
      <c r="S1992" s="1311"/>
      <c r="T1992" s="1313"/>
      <c r="U1992" s="1314"/>
      <c r="V1992" s="1309"/>
      <c r="W1992" s="1309"/>
      <c r="X1992" s="1309"/>
      <c r="Y1992" s="1309"/>
      <c r="Z1992" s="1309"/>
      <c r="AA1992" s="50"/>
      <c r="AB1992" s="1311"/>
      <c r="AC1992" s="1315"/>
      <c r="AD1992" s="1309"/>
      <c r="AE1992" s="1309"/>
      <c r="AF1992" s="1309"/>
      <c r="AG1992" s="1309"/>
    </row>
    <row r="1993">
      <c r="A1993" s="1309"/>
      <c r="B1993" s="1310"/>
      <c r="C1993" s="1310"/>
      <c r="D1993" s="1309"/>
      <c r="E1993" s="1309"/>
      <c r="F1993" s="1311"/>
      <c r="G1993" s="978"/>
      <c r="H1993" s="1121"/>
      <c r="I1993" s="1309"/>
      <c r="J1993" s="1309"/>
      <c r="K1993" s="1309"/>
      <c r="L1993" s="1309"/>
      <c r="M1993" s="1311"/>
      <c r="N1993" s="1311"/>
      <c r="O1993" s="1312"/>
      <c r="P1993" s="1310"/>
      <c r="Q1993" s="1311"/>
      <c r="R1993" s="1311"/>
      <c r="S1993" s="1311"/>
      <c r="T1993" s="1313"/>
      <c r="U1993" s="1314"/>
      <c r="V1993" s="1309"/>
      <c r="W1993" s="1309"/>
      <c r="X1993" s="1309"/>
      <c r="Y1993" s="1309"/>
      <c r="Z1993" s="1309"/>
      <c r="AA1993" s="50"/>
      <c r="AB1993" s="1311"/>
      <c r="AC1993" s="1315"/>
      <c r="AD1993" s="1309"/>
      <c r="AE1993" s="1309"/>
      <c r="AF1993" s="1309"/>
      <c r="AG1993" s="1309"/>
    </row>
    <row r="1994">
      <c r="A1994" s="1309"/>
      <c r="B1994" s="1310"/>
      <c r="C1994" s="1310"/>
      <c r="D1994" s="1309"/>
      <c r="E1994" s="1309"/>
      <c r="F1994" s="1311"/>
      <c r="G1994" s="978"/>
      <c r="H1994" s="1121"/>
      <c r="I1994" s="1309"/>
      <c r="J1994" s="1309"/>
      <c r="K1994" s="1309"/>
      <c r="L1994" s="1309"/>
      <c r="M1994" s="1311"/>
      <c r="N1994" s="1311"/>
      <c r="O1994" s="1312"/>
      <c r="P1994" s="1310"/>
      <c r="Q1994" s="1311"/>
      <c r="R1994" s="1311"/>
      <c r="S1994" s="1311"/>
      <c r="T1994" s="1313"/>
      <c r="U1994" s="1314"/>
      <c r="V1994" s="1309"/>
      <c r="W1994" s="1309"/>
      <c r="X1994" s="1309"/>
      <c r="Y1994" s="1309"/>
      <c r="Z1994" s="1309"/>
      <c r="AA1994" s="50"/>
      <c r="AB1994" s="1311"/>
      <c r="AC1994" s="1315"/>
      <c r="AD1994" s="1309"/>
      <c r="AE1994" s="1309"/>
      <c r="AF1994" s="1309"/>
      <c r="AG1994" s="1309"/>
    </row>
    <row r="1995">
      <c r="A1995" s="1309"/>
      <c r="B1995" s="1310"/>
      <c r="C1995" s="1310"/>
      <c r="D1995" s="1309"/>
      <c r="E1995" s="1309"/>
      <c r="F1995" s="1311"/>
      <c r="G1995" s="978"/>
      <c r="H1995" s="1121"/>
      <c r="I1995" s="1309"/>
      <c r="J1995" s="1309"/>
      <c r="K1995" s="1309"/>
      <c r="L1995" s="1309"/>
      <c r="M1995" s="1311"/>
      <c r="N1995" s="1311"/>
      <c r="O1995" s="1312"/>
      <c r="P1995" s="1310"/>
      <c r="Q1995" s="1311"/>
      <c r="R1995" s="1311"/>
      <c r="S1995" s="1311"/>
      <c r="T1995" s="1313"/>
      <c r="U1995" s="1314"/>
      <c r="V1995" s="1309"/>
      <c r="W1995" s="1309"/>
      <c r="X1995" s="1309"/>
      <c r="Y1995" s="1309"/>
      <c r="Z1995" s="1309"/>
      <c r="AA1995" s="50"/>
      <c r="AB1995" s="1311"/>
      <c r="AC1995" s="1315"/>
      <c r="AD1995" s="1309"/>
      <c r="AE1995" s="1309"/>
      <c r="AF1995" s="1309"/>
      <c r="AG1995" s="1309"/>
    </row>
    <row r="1996">
      <c r="A1996" s="1309"/>
      <c r="B1996" s="1310"/>
      <c r="C1996" s="1310"/>
      <c r="D1996" s="1309"/>
      <c r="E1996" s="1309"/>
      <c r="F1996" s="1311"/>
      <c r="G1996" s="978"/>
      <c r="H1996" s="1121"/>
      <c r="I1996" s="1309"/>
      <c r="J1996" s="1309"/>
      <c r="K1996" s="1309"/>
      <c r="L1996" s="1309"/>
      <c r="M1996" s="1311"/>
      <c r="N1996" s="1311"/>
      <c r="O1996" s="1312"/>
      <c r="P1996" s="1310"/>
      <c r="Q1996" s="1311"/>
      <c r="R1996" s="1311"/>
      <c r="S1996" s="1311"/>
      <c r="T1996" s="1313"/>
      <c r="U1996" s="1314"/>
      <c r="V1996" s="1309"/>
      <c r="W1996" s="1309"/>
      <c r="X1996" s="1309"/>
      <c r="Y1996" s="1309"/>
      <c r="Z1996" s="1309"/>
      <c r="AA1996" s="50"/>
      <c r="AB1996" s="1311"/>
      <c r="AC1996" s="1315"/>
      <c r="AD1996" s="1309"/>
      <c r="AE1996" s="1309"/>
      <c r="AF1996" s="1309"/>
      <c r="AG1996" s="1309"/>
    </row>
    <row r="1997">
      <c r="A1997" s="1309"/>
      <c r="B1997" s="1310"/>
      <c r="C1997" s="1310"/>
      <c r="D1997" s="1309"/>
      <c r="E1997" s="1309"/>
      <c r="F1997" s="1311"/>
      <c r="G1997" s="978"/>
      <c r="H1997" s="1121"/>
      <c r="I1997" s="1309"/>
      <c r="J1997" s="1309"/>
      <c r="K1997" s="1309"/>
      <c r="L1997" s="1309"/>
      <c r="M1997" s="1311"/>
      <c r="N1997" s="1311"/>
      <c r="O1997" s="1312"/>
      <c r="P1997" s="1310"/>
      <c r="Q1997" s="1311"/>
      <c r="R1997" s="1311"/>
      <c r="S1997" s="1311"/>
      <c r="T1997" s="1313"/>
      <c r="U1997" s="1314"/>
      <c r="V1997" s="1309"/>
      <c r="W1997" s="1309"/>
      <c r="X1997" s="1309"/>
      <c r="Y1997" s="1309"/>
      <c r="Z1997" s="1309"/>
      <c r="AA1997" s="50"/>
      <c r="AB1997" s="1311"/>
      <c r="AC1997" s="1315"/>
      <c r="AD1997" s="1309"/>
      <c r="AE1997" s="1309"/>
      <c r="AF1997" s="1309"/>
      <c r="AG1997" s="1309"/>
    </row>
    <row r="1998">
      <c r="A1998" s="1309"/>
      <c r="B1998" s="1310"/>
      <c r="C1998" s="1310"/>
      <c r="D1998" s="1309"/>
      <c r="E1998" s="1309"/>
      <c r="F1998" s="1311"/>
      <c r="G1998" s="978"/>
      <c r="H1998" s="1121"/>
      <c r="I1998" s="1309"/>
      <c r="J1998" s="1309"/>
      <c r="K1998" s="1309"/>
      <c r="L1998" s="1309"/>
      <c r="M1998" s="1311"/>
      <c r="N1998" s="1311"/>
      <c r="O1998" s="1312"/>
      <c r="P1998" s="1310"/>
      <c r="Q1998" s="1311"/>
      <c r="R1998" s="1311"/>
      <c r="S1998" s="1311"/>
      <c r="T1998" s="1313"/>
      <c r="U1998" s="1314"/>
      <c r="V1998" s="1309"/>
      <c r="W1998" s="1309"/>
      <c r="X1998" s="1309"/>
      <c r="Y1998" s="1309"/>
      <c r="Z1998" s="1309"/>
      <c r="AA1998" s="50"/>
      <c r="AB1998" s="1311"/>
      <c r="AC1998" s="1315"/>
      <c r="AD1998" s="1309"/>
      <c r="AE1998" s="1309"/>
      <c r="AF1998" s="1309"/>
      <c r="AG1998" s="1309"/>
    </row>
    <row r="1999">
      <c r="A1999" s="1309"/>
      <c r="B1999" s="1310"/>
      <c r="C1999" s="1310"/>
      <c r="D1999" s="1309"/>
      <c r="E1999" s="1309"/>
      <c r="F1999" s="1311"/>
      <c r="G1999" s="978"/>
      <c r="H1999" s="1121"/>
      <c r="I1999" s="1309"/>
      <c r="J1999" s="1309"/>
      <c r="K1999" s="1309"/>
      <c r="L1999" s="1309"/>
      <c r="M1999" s="1311"/>
      <c r="N1999" s="1311"/>
      <c r="O1999" s="1312"/>
      <c r="P1999" s="1310"/>
      <c r="Q1999" s="1311"/>
      <c r="R1999" s="1311"/>
      <c r="S1999" s="1311"/>
      <c r="T1999" s="1313"/>
      <c r="U1999" s="1314"/>
      <c r="V1999" s="1309"/>
      <c r="W1999" s="1309"/>
      <c r="X1999" s="1309"/>
      <c r="Y1999" s="1309"/>
      <c r="Z1999" s="1309"/>
      <c r="AA1999" s="50"/>
      <c r="AB1999" s="1311"/>
      <c r="AC1999" s="1315"/>
      <c r="AD1999" s="1309"/>
      <c r="AE1999" s="1309"/>
      <c r="AF1999" s="1309"/>
      <c r="AG1999" s="1309"/>
    </row>
    <row r="2000">
      <c r="A2000" s="1309"/>
      <c r="B2000" s="1310"/>
      <c r="C2000" s="1310"/>
      <c r="D2000" s="1309"/>
      <c r="E2000" s="1309"/>
      <c r="F2000" s="1311"/>
      <c r="G2000" s="978"/>
      <c r="H2000" s="1121"/>
      <c r="I2000" s="1309"/>
      <c r="J2000" s="1309"/>
      <c r="K2000" s="1309"/>
      <c r="L2000" s="1309"/>
      <c r="M2000" s="1311"/>
      <c r="N2000" s="1311"/>
      <c r="O2000" s="1312"/>
      <c r="P2000" s="1310"/>
      <c r="Q2000" s="1311"/>
      <c r="R2000" s="1311"/>
      <c r="S2000" s="1311"/>
      <c r="T2000" s="1313"/>
      <c r="U2000" s="1314"/>
      <c r="V2000" s="1309"/>
      <c r="W2000" s="1309"/>
      <c r="X2000" s="1309"/>
      <c r="Y2000" s="1309"/>
      <c r="Z2000" s="1309"/>
      <c r="AA2000" s="50"/>
      <c r="AB2000" s="1311"/>
      <c r="AC2000" s="1315"/>
      <c r="AD2000" s="1309"/>
      <c r="AE2000" s="1309"/>
      <c r="AF2000" s="1309"/>
      <c r="AG2000" s="1309"/>
    </row>
    <row r="2001">
      <c r="A2001" s="1309"/>
      <c r="B2001" s="1310"/>
      <c r="C2001" s="1310"/>
      <c r="D2001" s="1309"/>
      <c r="E2001" s="1309"/>
      <c r="F2001" s="1311"/>
      <c r="G2001" s="978"/>
      <c r="H2001" s="1121"/>
      <c r="I2001" s="1309"/>
      <c r="J2001" s="1309"/>
      <c r="K2001" s="1309"/>
      <c r="L2001" s="1309"/>
      <c r="M2001" s="1311"/>
      <c r="N2001" s="1311"/>
      <c r="O2001" s="1312"/>
      <c r="P2001" s="1310"/>
      <c r="Q2001" s="1311"/>
      <c r="R2001" s="1311"/>
      <c r="S2001" s="1311"/>
      <c r="T2001" s="1313"/>
      <c r="U2001" s="1314"/>
      <c r="V2001" s="1309"/>
      <c r="W2001" s="1309"/>
      <c r="X2001" s="1309"/>
      <c r="Y2001" s="1309"/>
      <c r="Z2001" s="1309"/>
      <c r="AA2001" s="50"/>
      <c r="AB2001" s="1311"/>
      <c r="AC2001" s="1315"/>
      <c r="AD2001" s="1309"/>
      <c r="AE2001" s="1309"/>
      <c r="AF2001" s="1309"/>
      <c r="AG2001" s="1309"/>
    </row>
    <row r="2002">
      <c r="A2002" s="1309"/>
      <c r="B2002" s="1310"/>
      <c r="C2002" s="1310"/>
      <c r="D2002" s="1309"/>
      <c r="E2002" s="1309"/>
      <c r="F2002" s="1311"/>
      <c r="G2002" s="978"/>
      <c r="H2002" s="1121"/>
      <c r="I2002" s="1309"/>
      <c r="J2002" s="1309"/>
      <c r="K2002" s="1309"/>
      <c r="L2002" s="1309"/>
      <c r="M2002" s="1311"/>
      <c r="N2002" s="1311"/>
      <c r="O2002" s="1312"/>
      <c r="P2002" s="1310"/>
      <c r="Q2002" s="1311"/>
      <c r="R2002" s="1311"/>
      <c r="S2002" s="1311"/>
      <c r="T2002" s="1313"/>
      <c r="U2002" s="1314"/>
      <c r="V2002" s="1309"/>
      <c r="W2002" s="1309"/>
      <c r="X2002" s="1309"/>
      <c r="Y2002" s="1309"/>
      <c r="Z2002" s="1309"/>
      <c r="AA2002" s="50"/>
      <c r="AB2002" s="1311"/>
      <c r="AC2002" s="1315"/>
      <c r="AD2002" s="1309"/>
      <c r="AE2002" s="1309"/>
      <c r="AF2002" s="1309"/>
      <c r="AG2002" s="1309"/>
    </row>
    <row r="2003">
      <c r="A2003" s="1309"/>
      <c r="B2003" s="1310"/>
      <c r="C2003" s="1310"/>
      <c r="D2003" s="1309"/>
      <c r="E2003" s="1309"/>
      <c r="F2003" s="1311"/>
      <c r="G2003" s="978"/>
      <c r="H2003" s="1121"/>
      <c r="I2003" s="1309"/>
      <c r="J2003" s="1309"/>
      <c r="K2003" s="1309"/>
      <c r="L2003" s="1309"/>
      <c r="M2003" s="1311"/>
      <c r="N2003" s="1311"/>
      <c r="O2003" s="1312"/>
      <c r="P2003" s="1310"/>
      <c r="Q2003" s="1311"/>
      <c r="R2003" s="1311"/>
      <c r="S2003" s="1311"/>
      <c r="T2003" s="1313"/>
      <c r="U2003" s="1314"/>
      <c r="V2003" s="1309"/>
      <c r="W2003" s="1309"/>
      <c r="X2003" s="1309"/>
      <c r="Y2003" s="1309"/>
      <c r="Z2003" s="1309"/>
      <c r="AA2003" s="50"/>
      <c r="AB2003" s="1311"/>
      <c r="AC2003" s="1315"/>
      <c r="AD2003" s="1309"/>
      <c r="AE2003" s="1309"/>
      <c r="AF2003" s="1309"/>
      <c r="AG2003" s="1309"/>
    </row>
    <row r="2004">
      <c r="A2004" s="1309"/>
      <c r="B2004" s="1310"/>
      <c r="C2004" s="1310"/>
      <c r="D2004" s="1309"/>
      <c r="E2004" s="1309"/>
      <c r="F2004" s="1311"/>
      <c r="G2004" s="978"/>
      <c r="H2004" s="1121"/>
      <c r="I2004" s="1309"/>
      <c r="J2004" s="1309"/>
      <c r="K2004" s="1309"/>
      <c r="L2004" s="1309"/>
      <c r="M2004" s="1311"/>
      <c r="N2004" s="1311"/>
      <c r="O2004" s="1312"/>
      <c r="P2004" s="1310"/>
      <c r="Q2004" s="1311"/>
      <c r="R2004" s="1311"/>
      <c r="S2004" s="1311"/>
      <c r="T2004" s="1313"/>
      <c r="U2004" s="1314"/>
      <c r="V2004" s="1309"/>
      <c r="W2004" s="1309"/>
      <c r="X2004" s="1309"/>
      <c r="Y2004" s="1309"/>
      <c r="Z2004" s="1309"/>
      <c r="AA2004" s="50"/>
      <c r="AB2004" s="1311"/>
      <c r="AC2004" s="1315"/>
      <c r="AD2004" s="1309"/>
      <c r="AE2004" s="1309"/>
      <c r="AF2004" s="1309"/>
      <c r="AG2004" s="1309"/>
    </row>
    <row r="2005">
      <c r="A2005" s="1309"/>
      <c r="B2005" s="1310"/>
      <c r="C2005" s="1310"/>
      <c r="D2005" s="1309"/>
      <c r="E2005" s="1309"/>
      <c r="F2005" s="1311"/>
      <c r="G2005" s="978"/>
      <c r="H2005" s="1121"/>
      <c r="I2005" s="1309"/>
      <c r="J2005" s="1309"/>
      <c r="K2005" s="1309"/>
      <c r="L2005" s="1309"/>
      <c r="M2005" s="1311"/>
      <c r="N2005" s="1311"/>
      <c r="O2005" s="1312"/>
      <c r="P2005" s="1310"/>
      <c r="Q2005" s="1311"/>
      <c r="R2005" s="1311"/>
      <c r="S2005" s="1311"/>
      <c r="T2005" s="1313"/>
      <c r="U2005" s="1314"/>
      <c r="V2005" s="1309"/>
      <c r="W2005" s="1309"/>
      <c r="X2005" s="1309"/>
      <c r="Y2005" s="1309"/>
      <c r="Z2005" s="1309"/>
      <c r="AA2005" s="50"/>
      <c r="AB2005" s="1311"/>
      <c r="AC2005" s="1315"/>
      <c r="AD2005" s="1309"/>
      <c r="AE2005" s="1309"/>
      <c r="AF2005" s="1309"/>
      <c r="AG2005" s="1309"/>
    </row>
    <row r="2006">
      <c r="A2006" s="1309"/>
      <c r="B2006" s="1310"/>
      <c r="C2006" s="1310"/>
      <c r="D2006" s="1309"/>
      <c r="E2006" s="1309"/>
      <c r="F2006" s="1311"/>
      <c r="G2006" s="978"/>
      <c r="H2006" s="1121"/>
      <c r="I2006" s="1309"/>
      <c r="J2006" s="1309"/>
      <c r="K2006" s="1309"/>
      <c r="L2006" s="1309"/>
      <c r="M2006" s="1311"/>
      <c r="N2006" s="1311"/>
      <c r="O2006" s="1312"/>
      <c r="P2006" s="1310"/>
      <c r="Q2006" s="1311"/>
      <c r="R2006" s="1311"/>
      <c r="S2006" s="1311"/>
      <c r="T2006" s="1313"/>
      <c r="U2006" s="1314"/>
      <c r="V2006" s="1309"/>
      <c r="W2006" s="1309"/>
      <c r="X2006" s="1309"/>
      <c r="Y2006" s="1309"/>
      <c r="Z2006" s="1309"/>
      <c r="AA2006" s="50"/>
      <c r="AB2006" s="1311"/>
      <c r="AC2006" s="1315"/>
      <c r="AD2006" s="1309"/>
      <c r="AE2006" s="1309"/>
      <c r="AF2006" s="1309"/>
      <c r="AG2006" s="1309"/>
    </row>
    <row r="2007">
      <c r="A2007" s="1309"/>
      <c r="B2007" s="1310"/>
      <c r="C2007" s="1310"/>
      <c r="D2007" s="1309"/>
      <c r="E2007" s="1309"/>
      <c r="F2007" s="1311"/>
      <c r="G2007" s="978"/>
      <c r="H2007" s="1121"/>
      <c r="I2007" s="1309"/>
      <c r="J2007" s="1309"/>
      <c r="K2007" s="1309"/>
      <c r="L2007" s="1309"/>
      <c r="M2007" s="1311"/>
      <c r="N2007" s="1311"/>
      <c r="O2007" s="1312"/>
      <c r="P2007" s="1310"/>
      <c r="Q2007" s="1311"/>
      <c r="R2007" s="1311"/>
      <c r="S2007" s="1311"/>
      <c r="T2007" s="1313"/>
      <c r="U2007" s="1314"/>
      <c r="V2007" s="1309"/>
      <c r="W2007" s="1309"/>
      <c r="X2007" s="1309"/>
      <c r="Y2007" s="1309"/>
      <c r="Z2007" s="1309"/>
      <c r="AA2007" s="50"/>
      <c r="AB2007" s="1311"/>
      <c r="AC2007" s="1315"/>
      <c r="AD2007" s="1309"/>
      <c r="AE2007" s="1309"/>
      <c r="AF2007" s="1309"/>
      <c r="AG2007" s="1309"/>
    </row>
    <row r="2008">
      <c r="A2008" s="1309"/>
      <c r="B2008" s="1310"/>
      <c r="C2008" s="1310"/>
      <c r="D2008" s="1309"/>
      <c r="E2008" s="1309"/>
      <c r="F2008" s="1311"/>
      <c r="G2008" s="978"/>
      <c r="H2008" s="1121"/>
      <c r="I2008" s="1309"/>
      <c r="J2008" s="1309"/>
      <c r="K2008" s="1309"/>
      <c r="L2008" s="1309"/>
      <c r="M2008" s="1311"/>
      <c r="N2008" s="1311"/>
      <c r="O2008" s="1312"/>
      <c r="P2008" s="1310"/>
      <c r="Q2008" s="1311"/>
      <c r="R2008" s="1311"/>
      <c r="S2008" s="1311"/>
      <c r="T2008" s="1313"/>
      <c r="U2008" s="1314"/>
      <c r="V2008" s="1309"/>
      <c r="W2008" s="1309"/>
      <c r="X2008" s="1309"/>
      <c r="Y2008" s="1309"/>
      <c r="Z2008" s="1309"/>
      <c r="AA2008" s="50"/>
      <c r="AB2008" s="1311"/>
      <c r="AC2008" s="1315"/>
      <c r="AD2008" s="1309"/>
      <c r="AE2008" s="1309"/>
      <c r="AF2008" s="1309"/>
      <c r="AG2008" s="1309"/>
    </row>
    <row r="2009">
      <c r="A2009" s="1309"/>
      <c r="B2009" s="1310"/>
      <c r="C2009" s="1310"/>
      <c r="D2009" s="1309"/>
      <c r="E2009" s="1309"/>
      <c r="F2009" s="1311"/>
      <c r="G2009" s="978"/>
      <c r="H2009" s="1121"/>
      <c r="I2009" s="1309"/>
      <c r="J2009" s="1309"/>
      <c r="K2009" s="1309"/>
      <c r="L2009" s="1309"/>
      <c r="M2009" s="1311"/>
      <c r="N2009" s="1311"/>
      <c r="O2009" s="1312"/>
      <c r="P2009" s="1310"/>
      <c r="Q2009" s="1311"/>
      <c r="R2009" s="1311"/>
      <c r="S2009" s="1311"/>
      <c r="T2009" s="1313"/>
      <c r="U2009" s="1314"/>
      <c r="V2009" s="1309"/>
      <c r="W2009" s="1309"/>
      <c r="X2009" s="1309"/>
      <c r="Y2009" s="1309"/>
      <c r="Z2009" s="1309"/>
      <c r="AA2009" s="50"/>
      <c r="AB2009" s="1311"/>
      <c r="AC2009" s="1315"/>
      <c r="AD2009" s="1309"/>
      <c r="AE2009" s="1309"/>
      <c r="AF2009" s="1309"/>
      <c r="AG2009" s="1309"/>
    </row>
    <row r="2010">
      <c r="A2010" s="1309"/>
      <c r="B2010" s="1310"/>
      <c r="C2010" s="1310"/>
      <c r="D2010" s="1309"/>
      <c r="E2010" s="1309"/>
      <c r="F2010" s="1311"/>
      <c r="G2010" s="978"/>
      <c r="H2010" s="1121"/>
      <c r="I2010" s="1309"/>
      <c r="J2010" s="1309"/>
      <c r="K2010" s="1309"/>
      <c r="L2010" s="1309"/>
      <c r="M2010" s="1311"/>
      <c r="N2010" s="1311"/>
      <c r="O2010" s="1312"/>
      <c r="P2010" s="1310"/>
      <c r="Q2010" s="1311"/>
      <c r="R2010" s="1311"/>
      <c r="S2010" s="1311"/>
      <c r="T2010" s="1313"/>
      <c r="U2010" s="1314"/>
      <c r="V2010" s="1309"/>
      <c r="W2010" s="1309"/>
      <c r="X2010" s="1309"/>
      <c r="Y2010" s="1309"/>
      <c r="Z2010" s="1309"/>
      <c r="AA2010" s="50"/>
      <c r="AB2010" s="1311"/>
      <c r="AC2010" s="1315"/>
      <c r="AD2010" s="1309"/>
      <c r="AE2010" s="1309"/>
      <c r="AF2010" s="1309"/>
      <c r="AG2010" s="1309"/>
    </row>
    <row r="2011">
      <c r="A2011" s="1309"/>
      <c r="B2011" s="1310"/>
      <c r="C2011" s="1310"/>
      <c r="D2011" s="1309"/>
      <c r="E2011" s="1309"/>
      <c r="F2011" s="1311"/>
      <c r="G2011" s="978"/>
      <c r="H2011" s="1121"/>
      <c r="I2011" s="1309"/>
      <c r="J2011" s="1309"/>
      <c r="K2011" s="1309"/>
      <c r="L2011" s="1309"/>
      <c r="M2011" s="1311"/>
      <c r="N2011" s="1311"/>
      <c r="O2011" s="1312"/>
      <c r="P2011" s="1310"/>
      <c r="Q2011" s="1311"/>
      <c r="R2011" s="1311"/>
      <c r="S2011" s="1311"/>
      <c r="T2011" s="1313"/>
      <c r="U2011" s="1314"/>
      <c r="V2011" s="1309"/>
      <c r="W2011" s="1309"/>
      <c r="X2011" s="1309"/>
      <c r="Y2011" s="1309"/>
      <c r="Z2011" s="1309"/>
      <c r="AA2011" s="50"/>
      <c r="AB2011" s="1311"/>
      <c r="AC2011" s="1315"/>
      <c r="AD2011" s="1309"/>
      <c r="AE2011" s="1309"/>
      <c r="AF2011" s="1309"/>
      <c r="AG2011" s="1309"/>
    </row>
    <row r="2012">
      <c r="A2012" s="1309"/>
      <c r="B2012" s="1310"/>
      <c r="C2012" s="1310"/>
      <c r="D2012" s="1309"/>
      <c r="E2012" s="1309"/>
      <c r="F2012" s="1311"/>
      <c r="G2012" s="978"/>
      <c r="H2012" s="1121"/>
      <c r="I2012" s="1309"/>
      <c r="J2012" s="1309"/>
      <c r="K2012" s="1309"/>
      <c r="L2012" s="1309"/>
      <c r="M2012" s="1311"/>
      <c r="N2012" s="1311"/>
      <c r="O2012" s="1312"/>
      <c r="P2012" s="1310"/>
      <c r="Q2012" s="1311"/>
      <c r="R2012" s="1311"/>
      <c r="S2012" s="1311"/>
      <c r="T2012" s="1313"/>
      <c r="U2012" s="1314"/>
      <c r="V2012" s="1309"/>
      <c r="W2012" s="1309"/>
      <c r="X2012" s="1309"/>
      <c r="Y2012" s="1309"/>
      <c r="Z2012" s="1309"/>
      <c r="AA2012" s="50"/>
      <c r="AB2012" s="1311"/>
      <c r="AC2012" s="1315"/>
      <c r="AD2012" s="1309"/>
      <c r="AE2012" s="1309"/>
      <c r="AF2012" s="1309"/>
      <c r="AG2012" s="1309"/>
    </row>
    <row r="2013">
      <c r="A2013" s="1309"/>
      <c r="B2013" s="1310"/>
      <c r="C2013" s="1310"/>
      <c r="D2013" s="1309"/>
      <c r="E2013" s="1309"/>
      <c r="F2013" s="1311"/>
      <c r="G2013" s="978"/>
      <c r="H2013" s="1121"/>
      <c r="I2013" s="1309"/>
      <c r="J2013" s="1309"/>
      <c r="K2013" s="1309"/>
      <c r="L2013" s="1309"/>
      <c r="M2013" s="1311"/>
      <c r="N2013" s="1311"/>
      <c r="O2013" s="1312"/>
      <c r="P2013" s="1310"/>
      <c r="Q2013" s="1311"/>
      <c r="R2013" s="1311"/>
      <c r="S2013" s="1311"/>
      <c r="T2013" s="1313"/>
      <c r="U2013" s="1314"/>
      <c r="V2013" s="1309"/>
      <c r="W2013" s="1309"/>
      <c r="X2013" s="1309"/>
      <c r="Y2013" s="1309"/>
      <c r="Z2013" s="1309"/>
      <c r="AA2013" s="50"/>
      <c r="AB2013" s="1311"/>
      <c r="AC2013" s="1315"/>
      <c r="AD2013" s="1309"/>
      <c r="AE2013" s="1309"/>
      <c r="AF2013" s="1309"/>
      <c r="AG2013" s="1309"/>
    </row>
    <row r="2014">
      <c r="A2014" s="1309"/>
      <c r="B2014" s="1310"/>
      <c r="C2014" s="1310"/>
      <c r="D2014" s="1309"/>
      <c r="E2014" s="1309"/>
      <c r="F2014" s="1311"/>
      <c r="G2014" s="978"/>
      <c r="H2014" s="1121"/>
      <c r="I2014" s="1309"/>
      <c r="J2014" s="1309"/>
      <c r="K2014" s="1309"/>
      <c r="L2014" s="1309"/>
      <c r="M2014" s="1311"/>
      <c r="N2014" s="1311"/>
      <c r="O2014" s="1312"/>
      <c r="P2014" s="1310"/>
      <c r="Q2014" s="1311"/>
      <c r="R2014" s="1311"/>
      <c r="S2014" s="1311"/>
      <c r="T2014" s="1313"/>
      <c r="U2014" s="1314"/>
      <c r="V2014" s="1309"/>
      <c r="W2014" s="1309"/>
      <c r="X2014" s="1309"/>
      <c r="Y2014" s="1309"/>
      <c r="Z2014" s="1309"/>
      <c r="AA2014" s="50"/>
      <c r="AB2014" s="1311"/>
      <c r="AC2014" s="1315"/>
      <c r="AD2014" s="1309"/>
      <c r="AE2014" s="1309"/>
      <c r="AF2014" s="1309"/>
      <c r="AG2014" s="1309"/>
    </row>
    <row r="2015">
      <c r="A2015" s="1309"/>
      <c r="B2015" s="1310"/>
      <c r="C2015" s="1310"/>
      <c r="D2015" s="1309"/>
      <c r="E2015" s="1309"/>
      <c r="F2015" s="1311"/>
      <c r="G2015" s="978"/>
      <c r="H2015" s="1121"/>
      <c r="I2015" s="1309"/>
      <c r="J2015" s="1309"/>
      <c r="K2015" s="1309"/>
      <c r="L2015" s="1309"/>
      <c r="M2015" s="1311"/>
      <c r="N2015" s="1311"/>
      <c r="O2015" s="1312"/>
      <c r="P2015" s="1310"/>
      <c r="Q2015" s="1311"/>
      <c r="R2015" s="1311"/>
      <c r="S2015" s="1311"/>
      <c r="T2015" s="1313"/>
      <c r="U2015" s="1314"/>
      <c r="V2015" s="1309"/>
      <c r="W2015" s="1309"/>
      <c r="X2015" s="1309"/>
      <c r="Y2015" s="1309"/>
      <c r="Z2015" s="1309"/>
      <c r="AA2015" s="50"/>
      <c r="AB2015" s="1311"/>
      <c r="AC2015" s="1315"/>
      <c r="AD2015" s="1309"/>
      <c r="AE2015" s="1309"/>
      <c r="AF2015" s="1309"/>
      <c r="AG2015" s="1309"/>
    </row>
    <row r="2016">
      <c r="A2016" s="1309"/>
      <c r="B2016" s="1310"/>
      <c r="C2016" s="1310"/>
      <c r="D2016" s="1309"/>
      <c r="E2016" s="1309"/>
      <c r="F2016" s="1311"/>
      <c r="G2016" s="978"/>
      <c r="H2016" s="1121"/>
      <c r="I2016" s="1309"/>
      <c r="J2016" s="1309"/>
      <c r="K2016" s="1309"/>
      <c r="L2016" s="1309"/>
      <c r="M2016" s="1311"/>
      <c r="N2016" s="1311"/>
      <c r="O2016" s="1312"/>
      <c r="P2016" s="1310"/>
      <c r="Q2016" s="1311"/>
      <c r="R2016" s="1311"/>
      <c r="S2016" s="1311"/>
      <c r="T2016" s="1313"/>
      <c r="U2016" s="1314"/>
      <c r="V2016" s="1309"/>
      <c r="W2016" s="1309"/>
      <c r="X2016" s="1309"/>
      <c r="Y2016" s="1309"/>
      <c r="Z2016" s="1309"/>
      <c r="AA2016" s="50"/>
      <c r="AB2016" s="1311"/>
      <c r="AC2016" s="1315"/>
      <c r="AD2016" s="1309"/>
      <c r="AE2016" s="1309"/>
      <c r="AF2016" s="1309"/>
      <c r="AG2016" s="1309"/>
    </row>
    <row r="2017">
      <c r="A2017" s="1309"/>
      <c r="B2017" s="1310"/>
      <c r="C2017" s="1310"/>
      <c r="D2017" s="1309"/>
      <c r="E2017" s="1309"/>
      <c r="F2017" s="1311"/>
      <c r="G2017" s="978"/>
      <c r="H2017" s="1121"/>
      <c r="I2017" s="1309"/>
      <c r="J2017" s="1309"/>
      <c r="K2017" s="1309"/>
      <c r="L2017" s="1309"/>
      <c r="M2017" s="1311"/>
      <c r="N2017" s="1311"/>
      <c r="O2017" s="1312"/>
      <c r="P2017" s="1310"/>
      <c r="Q2017" s="1311"/>
      <c r="R2017" s="1311"/>
      <c r="S2017" s="1311"/>
      <c r="T2017" s="1313"/>
      <c r="U2017" s="1314"/>
      <c r="V2017" s="1309"/>
      <c r="W2017" s="1309"/>
      <c r="X2017" s="1309"/>
      <c r="Y2017" s="1309"/>
      <c r="Z2017" s="1309"/>
      <c r="AA2017" s="50"/>
      <c r="AB2017" s="1311"/>
      <c r="AC2017" s="1315"/>
      <c r="AD2017" s="1309"/>
      <c r="AE2017" s="1309"/>
      <c r="AF2017" s="1309"/>
      <c r="AG2017" s="1309"/>
    </row>
    <row r="2018">
      <c r="A2018" s="1309"/>
      <c r="B2018" s="1310"/>
      <c r="C2018" s="1310"/>
      <c r="D2018" s="1309"/>
      <c r="E2018" s="1309"/>
      <c r="F2018" s="1311"/>
      <c r="G2018" s="978"/>
      <c r="H2018" s="1121"/>
      <c r="I2018" s="1309"/>
      <c r="J2018" s="1309"/>
      <c r="K2018" s="1309"/>
      <c r="L2018" s="1309"/>
      <c r="M2018" s="1311"/>
      <c r="N2018" s="1311"/>
      <c r="O2018" s="1312"/>
      <c r="P2018" s="1310"/>
      <c r="Q2018" s="1311"/>
      <c r="R2018" s="1311"/>
      <c r="S2018" s="1311"/>
      <c r="T2018" s="1313"/>
      <c r="U2018" s="1314"/>
      <c r="V2018" s="1309"/>
      <c r="W2018" s="1309"/>
      <c r="X2018" s="1309"/>
      <c r="Y2018" s="1309"/>
      <c r="Z2018" s="1309"/>
      <c r="AA2018" s="50"/>
      <c r="AB2018" s="1311"/>
      <c r="AC2018" s="1315"/>
      <c r="AD2018" s="1309"/>
      <c r="AE2018" s="1309"/>
      <c r="AF2018" s="1309"/>
      <c r="AG2018" s="1309"/>
    </row>
    <row r="2019">
      <c r="A2019" s="1309"/>
      <c r="B2019" s="1310"/>
      <c r="C2019" s="1310"/>
      <c r="D2019" s="1309"/>
      <c r="E2019" s="1309"/>
      <c r="F2019" s="1311"/>
      <c r="G2019" s="978"/>
      <c r="H2019" s="1121"/>
      <c r="I2019" s="1309"/>
      <c r="J2019" s="1309"/>
      <c r="K2019" s="1309"/>
      <c r="L2019" s="1309"/>
      <c r="M2019" s="1311"/>
      <c r="N2019" s="1311"/>
      <c r="O2019" s="1312"/>
      <c r="P2019" s="1310"/>
      <c r="Q2019" s="1311"/>
      <c r="R2019" s="1311"/>
      <c r="S2019" s="1311"/>
      <c r="T2019" s="1313"/>
      <c r="U2019" s="1314"/>
      <c r="V2019" s="1309"/>
      <c r="W2019" s="1309"/>
      <c r="X2019" s="1309"/>
      <c r="Y2019" s="1309"/>
      <c r="Z2019" s="1309"/>
      <c r="AA2019" s="50"/>
      <c r="AB2019" s="1311"/>
      <c r="AC2019" s="1315"/>
      <c r="AD2019" s="1309"/>
      <c r="AE2019" s="1309"/>
      <c r="AF2019" s="1309"/>
      <c r="AG2019" s="1309"/>
    </row>
    <row r="2020">
      <c r="A2020" s="1309"/>
      <c r="B2020" s="1310"/>
      <c r="C2020" s="1310"/>
      <c r="D2020" s="1309"/>
      <c r="E2020" s="1309"/>
      <c r="F2020" s="1311"/>
      <c r="G2020" s="978"/>
      <c r="H2020" s="1121"/>
      <c r="I2020" s="1309"/>
      <c r="J2020" s="1309"/>
      <c r="K2020" s="1309"/>
      <c r="L2020" s="1309"/>
      <c r="M2020" s="1311"/>
      <c r="N2020" s="1311"/>
      <c r="O2020" s="1312"/>
      <c r="P2020" s="1310"/>
      <c r="Q2020" s="1311"/>
      <c r="R2020" s="1311"/>
      <c r="S2020" s="1311"/>
      <c r="T2020" s="1313"/>
      <c r="U2020" s="1314"/>
      <c r="V2020" s="1309"/>
      <c r="W2020" s="1309"/>
      <c r="X2020" s="1309"/>
      <c r="Y2020" s="1309"/>
      <c r="Z2020" s="1309"/>
      <c r="AA2020" s="50"/>
      <c r="AB2020" s="1311"/>
      <c r="AC2020" s="1315"/>
      <c r="AD2020" s="1309"/>
      <c r="AE2020" s="1309"/>
      <c r="AF2020" s="1309"/>
      <c r="AG2020" s="1309"/>
    </row>
    <row r="2021">
      <c r="A2021" s="1309"/>
      <c r="B2021" s="1310"/>
      <c r="C2021" s="1310"/>
      <c r="D2021" s="1309"/>
      <c r="E2021" s="1309"/>
      <c r="F2021" s="1311"/>
      <c r="G2021" s="978"/>
      <c r="H2021" s="1121"/>
      <c r="I2021" s="1309"/>
      <c r="J2021" s="1309"/>
      <c r="K2021" s="1309"/>
      <c r="L2021" s="1309"/>
      <c r="M2021" s="1311"/>
      <c r="N2021" s="1311"/>
      <c r="O2021" s="1312"/>
      <c r="P2021" s="1310"/>
      <c r="Q2021" s="1311"/>
      <c r="R2021" s="1311"/>
      <c r="S2021" s="1311"/>
      <c r="T2021" s="1313"/>
      <c r="U2021" s="1314"/>
      <c r="V2021" s="1309"/>
      <c r="W2021" s="1309"/>
      <c r="X2021" s="1309"/>
      <c r="Y2021" s="1309"/>
      <c r="Z2021" s="1309"/>
      <c r="AA2021" s="50"/>
      <c r="AB2021" s="1311"/>
      <c r="AC2021" s="1315"/>
      <c r="AD2021" s="1309"/>
      <c r="AE2021" s="1309"/>
      <c r="AF2021" s="1309"/>
      <c r="AG2021" s="1309"/>
    </row>
    <row r="2022">
      <c r="A2022" s="1309"/>
      <c r="B2022" s="1310"/>
      <c r="C2022" s="1310"/>
      <c r="D2022" s="1309"/>
      <c r="E2022" s="1309"/>
      <c r="F2022" s="1311"/>
      <c r="G2022" s="978"/>
      <c r="H2022" s="1121"/>
      <c r="I2022" s="1309"/>
      <c r="J2022" s="1309"/>
      <c r="K2022" s="1309"/>
      <c r="L2022" s="1309"/>
      <c r="M2022" s="1311"/>
      <c r="N2022" s="1311"/>
      <c r="O2022" s="1312"/>
      <c r="P2022" s="1310"/>
      <c r="Q2022" s="1311"/>
      <c r="R2022" s="1311"/>
      <c r="S2022" s="1311"/>
      <c r="T2022" s="1313"/>
      <c r="U2022" s="1314"/>
      <c r="V2022" s="1309"/>
      <c r="W2022" s="1309"/>
      <c r="X2022" s="1309"/>
      <c r="Y2022" s="1309"/>
      <c r="Z2022" s="1309"/>
      <c r="AA2022" s="50"/>
      <c r="AB2022" s="1311"/>
      <c r="AC2022" s="1315"/>
      <c r="AD2022" s="1309"/>
      <c r="AE2022" s="1309"/>
      <c r="AF2022" s="1309"/>
      <c r="AG2022" s="1309"/>
    </row>
    <row r="2023">
      <c r="A2023" s="1309"/>
      <c r="B2023" s="1310"/>
      <c r="C2023" s="1310"/>
      <c r="D2023" s="1309"/>
      <c r="E2023" s="1309"/>
      <c r="F2023" s="1311"/>
      <c r="G2023" s="978"/>
      <c r="H2023" s="1121"/>
      <c r="I2023" s="1309"/>
      <c r="J2023" s="1309"/>
      <c r="K2023" s="1309"/>
      <c r="L2023" s="1309"/>
      <c r="M2023" s="1311"/>
      <c r="N2023" s="1311"/>
      <c r="O2023" s="1312"/>
      <c r="P2023" s="1310"/>
      <c r="Q2023" s="1311"/>
      <c r="R2023" s="1311"/>
      <c r="S2023" s="1311"/>
      <c r="T2023" s="1313"/>
      <c r="U2023" s="1314"/>
      <c r="V2023" s="1309"/>
      <c r="W2023" s="1309"/>
      <c r="X2023" s="1309"/>
      <c r="Y2023" s="1309"/>
      <c r="Z2023" s="1309"/>
      <c r="AA2023" s="50"/>
      <c r="AB2023" s="1311"/>
      <c r="AC2023" s="1315"/>
      <c r="AD2023" s="1309"/>
      <c r="AE2023" s="1309"/>
      <c r="AF2023" s="1309"/>
      <c r="AG2023" s="1309"/>
    </row>
    <row r="2024">
      <c r="A2024" s="1309"/>
      <c r="B2024" s="1310"/>
      <c r="C2024" s="1310"/>
      <c r="D2024" s="1309"/>
      <c r="E2024" s="1309"/>
      <c r="F2024" s="1311"/>
      <c r="G2024" s="978"/>
      <c r="H2024" s="1121"/>
      <c r="I2024" s="1309"/>
      <c r="J2024" s="1309"/>
      <c r="K2024" s="1309"/>
      <c r="L2024" s="1309"/>
      <c r="M2024" s="1311"/>
      <c r="N2024" s="1311"/>
      <c r="O2024" s="1312"/>
      <c r="P2024" s="1310"/>
      <c r="Q2024" s="1311"/>
      <c r="R2024" s="1311"/>
      <c r="S2024" s="1311"/>
      <c r="T2024" s="1313"/>
      <c r="U2024" s="1314"/>
      <c r="V2024" s="1309"/>
      <c r="W2024" s="1309"/>
      <c r="X2024" s="1309"/>
      <c r="Y2024" s="1309"/>
      <c r="Z2024" s="1309"/>
      <c r="AA2024" s="50"/>
      <c r="AB2024" s="1311"/>
      <c r="AC2024" s="1315"/>
      <c r="AD2024" s="1309"/>
      <c r="AE2024" s="1309"/>
      <c r="AF2024" s="1309"/>
      <c r="AG2024" s="1309"/>
    </row>
    <row r="2025">
      <c r="A2025" s="1309"/>
      <c r="B2025" s="1310"/>
      <c r="C2025" s="1310"/>
      <c r="D2025" s="1309"/>
      <c r="E2025" s="1309"/>
      <c r="F2025" s="1311"/>
      <c r="G2025" s="978"/>
      <c r="H2025" s="1121"/>
      <c r="I2025" s="1309"/>
      <c r="J2025" s="1309"/>
      <c r="K2025" s="1309"/>
      <c r="L2025" s="1309"/>
      <c r="M2025" s="1311"/>
      <c r="N2025" s="1311"/>
      <c r="O2025" s="1312"/>
      <c r="P2025" s="1310"/>
      <c r="Q2025" s="1311"/>
      <c r="R2025" s="1311"/>
      <c r="S2025" s="1311"/>
      <c r="T2025" s="1313"/>
      <c r="U2025" s="1314"/>
      <c r="V2025" s="1309"/>
      <c r="W2025" s="1309"/>
      <c r="X2025" s="1309"/>
      <c r="Y2025" s="1309"/>
      <c r="Z2025" s="1309"/>
      <c r="AA2025" s="50"/>
      <c r="AB2025" s="1311"/>
      <c r="AC2025" s="1315"/>
      <c r="AD2025" s="1309"/>
      <c r="AE2025" s="1309"/>
      <c r="AF2025" s="1309"/>
      <c r="AG2025" s="1309"/>
    </row>
    <row r="2026">
      <c r="A2026" s="1309"/>
      <c r="B2026" s="1310"/>
      <c r="C2026" s="1310"/>
      <c r="D2026" s="1309"/>
      <c r="E2026" s="1309"/>
      <c r="F2026" s="1311"/>
      <c r="G2026" s="978"/>
      <c r="H2026" s="1121"/>
      <c r="I2026" s="1309"/>
      <c r="J2026" s="1309"/>
      <c r="K2026" s="1309"/>
      <c r="L2026" s="1309"/>
      <c r="M2026" s="1311"/>
      <c r="N2026" s="1311"/>
      <c r="O2026" s="1312"/>
      <c r="P2026" s="1310"/>
      <c r="Q2026" s="1311"/>
      <c r="R2026" s="1311"/>
      <c r="S2026" s="1311"/>
      <c r="T2026" s="1313"/>
      <c r="U2026" s="1314"/>
      <c r="V2026" s="1309"/>
      <c r="W2026" s="1309"/>
      <c r="X2026" s="1309"/>
      <c r="Y2026" s="1309"/>
      <c r="Z2026" s="1309"/>
      <c r="AA2026" s="50"/>
      <c r="AB2026" s="1311"/>
      <c r="AC2026" s="1315"/>
      <c r="AD2026" s="1309"/>
      <c r="AE2026" s="1309"/>
      <c r="AF2026" s="1309"/>
      <c r="AG2026" s="1309"/>
    </row>
    <row r="2027">
      <c r="A2027" s="1309"/>
      <c r="B2027" s="1310"/>
      <c r="C2027" s="1310"/>
      <c r="D2027" s="1309"/>
      <c r="E2027" s="1309"/>
      <c r="F2027" s="1311"/>
      <c r="G2027" s="978"/>
      <c r="H2027" s="1121"/>
      <c r="I2027" s="1309"/>
      <c r="J2027" s="1309"/>
      <c r="K2027" s="1309"/>
      <c r="L2027" s="1309"/>
      <c r="M2027" s="1311"/>
      <c r="N2027" s="1311"/>
      <c r="O2027" s="1312"/>
      <c r="P2027" s="1310"/>
      <c r="Q2027" s="1311"/>
      <c r="R2027" s="1311"/>
      <c r="S2027" s="1311"/>
      <c r="T2027" s="1313"/>
      <c r="U2027" s="1314"/>
      <c r="V2027" s="1309"/>
      <c r="W2027" s="1309"/>
      <c r="X2027" s="1309"/>
      <c r="Y2027" s="1309"/>
      <c r="Z2027" s="1309"/>
      <c r="AA2027" s="50"/>
      <c r="AB2027" s="1311"/>
      <c r="AC2027" s="1315"/>
      <c r="AD2027" s="1309"/>
      <c r="AE2027" s="1309"/>
      <c r="AF2027" s="1309"/>
      <c r="AG2027" s="1309"/>
    </row>
    <row r="2028">
      <c r="A2028" s="1309"/>
      <c r="B2028" s="1310"/>
      <c r="C2028" s="1310"/>
      <c r="D2028" s="1309"/>
      <c r="E2028" s="1309"/>
      <c r="F2028" s="1311"/>
      <c r="G2028" s="978"/>
      <c r="H2028" s="1121"/>
      <c r="I2028" s="1309"/>
      <c r="J2028" s="1309"/>
      <c r="K2028" s="1309"/>
      <c r="L2028" s="1309"/>
      <c r="M2028" s="1311"/>
      <c r="N2028" s="1311"/>
      <c r="O2028" s="1312"/>
      <c r="P2028" s="1310"/>
      <c r="Q2028" s="1311"/>
      <c r="R2028" s="1311"/>
      <c r="S2028" s="1311"/>
      <c r="T2028" s="1313"/>
      <c r="U2028" s="1314"/>
      <c r="V2028" s="1309"/>
      <c r="W2028" s="1309"/>
      <c r="X2028" s="1309"/>
      <c r="Y2028" s="1309"/>
      <c r="Z2028" s="1309"/>
      <c r="AA2028" s="50"/>
      <c r="AB2028" s="1311"/>
      <c r="AC2028" s="1315"/>
      <c r="AD2028" s="1309"/>
      <c r="AE2028" s="1309"/>
      <c r="AF2028" s="1309"/>
      <c r="AG2028" s="1309"/>
    </row>
    <row r="2029">
      <c r="A2029" s="1309"/>
      <c r="B2029" s="1310"/>
      <c r="C2029" s="1310"/>
      <c r="D2029" s="1309"/>
      <c r="E2029" s="1309"/>
      <c r="F2029" s="1311"/>
      <c r="G2029" s="978"/>
      <c r="H2029" s="1121"/>
      <c r="I2029" s="1309"/>
      <c r="J2029" s="1309"/>
      <c r="K2029" s="1309"/>
      <c r="L2029" s="1309"/>
      <c r="M2029" s="1311"/>
      <c r="N2029" s="1311"/>
      <c r="O2029" s="1312"/>
      <c r="P2029" s="1310"/>
      <c r="Q2029" s="1311"/>
      <c r="R2029" s="1311"/>
      <c r="S2029" s="1311"/>
      <c r="T2029" s="1313"/>
      <c r="U2029" s="1314"/>
      <c r="V2029" s="1309"/>
      <c r="W2029" s="1309"/>
      <c r="X2029" s="1309"/>
      <c r="Y2029" s="1309"/>
      <c r="Z2029" s="1309"/>
      <c r="AA2029" s="50"/>
      <c r="AB2029" s="1311"/>
      <c r="AC2029" s="1315"/>
      <c r="AD2029" s="1309"/>
      <c r="AE2029" s="1309"/>
      <c r="AF2029" s="1309"/>
      <c r="AG2029" s="1309"/>
    </row>
    <row r="2030">
      <c r="A2030" s="1309"/>
      <c r="B2030" s="1310"/>
      <c r="C2030" s="1310"/>
      <c r="D2030" s="1309"/>
      <c r="E2030" s="1309"/>
      <c r="F2030" s="1311"/>
      <c r="G2030" s="978"/>
      <c r="H2030" s="1121"/>
      <c r="I2030" s="1309"/>
      <c r="J2030" s="1309"/>
      <c r="K2030" s="1309"/>
      <c r="L2030" s="1309"/>
      <c r="M2030" s="1311"/>
      <c r="N2030" s="1311"/>
      <c r="O2030" s="1312"/>
      <c r="P2030" s="1310"/>
      <c r="Q2030" s="1311"/>
      <c r="R2030" s="1311"/>
      <c r="S2030" s="1311"/>
      <c r="T2030" s="1313"/>
      <c r="U2030" s="1314"/>
      <c r="V2030" s="1309"/>
      <c r="W2030" s="1309"/>
      <c r="X2030" s="1309"/>
      <c r="Y2030" s="1309"/>
      <c r="Z2030" s="1309"/>
      <c r="AA2030" s="50"/>
      <c r="AB2030" s="1311"/>
      <c r="AC2030" s="1315"/>
      <c r="AD2030" s="1309"/>
      <c r="AE2030" s="1309"/>
      <c r="AF2030" s="1309"/>
      <c r="AG2030" s="1309"/>
    </row>
    <row r="2031">
      <c r="A2031" s="1309"/>
      <c r="B2031" s="1310"/>
      <c r="C2031" s="1310"/>
      <c r="D2031" s="1309"/>
      <c r="E2031" s="1309"/>
      <c r="F2031" s="1311"/>
      <c r="G2031" s="978"/>
      <c r="H2031" s="1121"/>
      <c r="I2031" s="1309"/>
      <c r="J2031" s="1309"/>
      <c r="K2031" s="1309"/>
      <c r="L2031" s="1309"/>
      <c r="M2031" s="1311"/>
      <c r="N2031" s="1311"/>
      <c r="O2031" s="1312"/>
      <c r="P2031" s="1310"/>
      <c r="Q2031" s="1311"/>
      <c r="R2031" s="1311"/>
      <c r="S2031" s="1311"/>
      <c r="T2031" s="1313"/>
      <c r="U2031" s="1314"/>
      <c r="V2031" s="1309"/>
      <c r="W2031" s="1309"/>
      <c r="X2031" s="1309"/>
      <c r="Y2031" s="1309"/>
      <c r="Z2031" s="1309"/>
      <c r="AA2031" s="50"/>
      <c r="AB2031" s="1311"/>
      <c r="AC2031" s="1315"/>
      <c r="AD2031" s="1309"/>
      <c r="AE2031" s="1309"/>
      <c r="AF2031" s="1309"/>
      <c r="AG2031" s="1309"/>
    </row>
    <row r="2032">
      <c r="A2032" s="1309"/>
      <c r="B2032" s="1310"/>
      <c r="C2032" s="1310"/>
      <c r="D2032" s="1309"/>
      <c r="E2032" s="1309"/>
      <c r="F2032" s="1311"/>
      <c r="G2032" s="978"/>
      <c r="H2032" s="1121"/>
      <c r="I2032" s="1309"/>
      <c r="J2032" s="1309"/>
      <c r="K2032" s="1309"/>
      <c r="L2032" s="1309"/>
      <c r="M2032" s="1311"/>
      <c r="N2032" s="1311"/>
      <c r="O2032" s="1312"/>
      <c r="P2032" s="1310"/>
      <c r="Q2032" s="1311"/>
      <c r="R2032" s="1311"/>
      <c r="S2032" s="1311"/>
      <c r="T2032" s="1313"/>
      <c r="U2032" s="1314"/>
      <c r="V2032" s="1309"/>
      <c r="W2032" s="1309"/>
      <c r="X2032" s="1309"/>
      <c r="Y2032" s="1309"/>
      <c r="Z2032" s="1309"/>
      <c r="AA2032" s="50"/>
      <c r="AB2032" s="1311"/>
      <c r="AC2032" s="1315"/>
      <c r="AD2032" s="1309"/>
      <c r="AE2032" s="1309"/>
      <c r="AF2032" s="1309"/>
      <c r="AG2032" s="1309"/>
    </row>
    <row r="2033">
      <c r="A2033" s="1309"/>
      <c r="B2033" s="1310"/>
      <c r="C2033" s="1310"/>
      <c r="D2033" s="1309"/>
      <c r="E2033" s="1309"/>
      <c r="F2033" s="1311"/>
      <c r="G2033" s="978"/>
      <c r="H2033" s="1121"/>
      <c r="I2033" s="1309"/>
      <c r="J2033" s="1309"/>
      <c r="K2033" s="1309"/>
      <c r="L2033" s="1309"/>
      <c r="M2033" s="1311"/>
      <c r="N2033" s="1311"/>
      <c r="O2033" s="1312"/>
      <c r="P2033" s="1310"/>
      <c r="Q2033" s="1311"/>
      <c r="R2033" s="1311"/>
      <c r="S2033" s="1311"/>
      <c r="T2033" s="1313"/>
      <c r="U2033" s="1314"/>
      <c r="V2033" s="1309"/>
      <c r="W2033" s="1309"/>
      <c r="X2033" s="1309"/>
      <c r="Y2033" s="1309"/>
      <c r="Z2033" s="1309"/>
      <c r="AA2033" s="50"/>
      <c r="AB2033" s="1311"/>
      <c r="AC2033" s="1315"/>
      <c r="AD2033" s="1309"/>
      <c r="AE2033" s="1309"/>
      <c r="AF2033" s="1309"/>
      <c r="AG2033" s="1309"/>
    </row>
    <row r="2034">
      <c r="A2034" s="1309"/>
      <c r="B2034" s="1310"/>
      <c r="C2034" s="1310"/>
      <c r="D2034" s="1309"/>
      <c r="E2034" s="1309"/>
      <c r="F2034" s="1311"/>
      <c r="G2034" s="978"/>
      <c r="H2034" s="1121"/>
      <c r="I2034" s="1309"/>
      <c r="J2034" s="1309"/>
      <c r="K2034" s="1309"/>
      <c r="L2034" s="1309"/>
      <c r="M2034" s="1311"/>
      <c r="N2034" s="1311"/>
      <c r="O2034" s="1312"/>
      <c r="P2034" s="1310"/>
      <c r="Q2034" s="1311"/>
      <c r="R2034" s="1311"/>
      <c r="S2034" s="1311"/>
      <c r="T2034" s="1313"/>
      <c r="U2034" s="1314"/>
      <c r="V2034" s="1309"/>
      <c r="W2034" s="1309"/>
      <c r="X2034" s="1309"/>
      <c r="Y2034" s="1309"/>
      <c r="Z2034" s="1309"/>
      <c r="AA2034" s="50"/>
      <c r="AB2034" s="1311"/>
      <c r="AC2034" s="1315"/>
      <c r="AD2034" s="1309"/>
      <c r="AE2034" s="1309"/>
      <c r="AF2034" s="1309"/>
      <c r="AG2034" s="1309"/>
    </row>
    <row r="2035">
      <c r="A2035" s="1309"/>
      <c r="B2035" s="1310"/>
      <c r="C2035" s="1310"/>
      <c r="D2035" s="1309"/>
      <c r="E2035" s="1309"/>
      <c r="F2035" s="1311"/>
      <c r="G2035" s="978"/>
      <c r="H2035" s="1121"/>
      <c r="I2035" s="1309"/>
      <c r="J2035" s="1309"/>
      <c r="K2035" s="1309"/>
      <c r="L2035" s="1309"/>
      <c r="M2035" s="1311"/>
      <c r="N2035" s="1311"/>
      <c r="O2035" s="1312"/>
      <c r="P2035" s="1310"/>
      <c r="Q2035" s="1311"/>
      <c r="R2035" s="1311"/>
      <c r="S2035" s="1311"/>
      <c r="T2035" s="1313"/>
      <c r="U2035" s="1314"/>
      <c r="V2035" s="1309"/>
      <c r="W2035" s="1309"/>
      <c r="X2035" s="1309"/>
      <c r="Y2035" s="1309"/>
      <c r="Z2035" s="1309"/>
      <c r="AA2035" s="50"/>
      <c r="AB2035" s="1311"/>
      <c r="AC2035" s="1315"/>
      <c r="AD2035" s="1309"/>
      <c r="AE2035" s="1309"/>
      <c r="AF2035" s="1309"/>
      <c r="AG2035" s="1309"/>
    </row>
    <row r="2036">
      <c r="A2036" s="1309"/>
      <c r="B2036" s="1310"/>
      <c r="C2036" s="1310"/>
      <c r="D2036" s="1309"/>
      <c r="E2036" s="1309"/>
      <c r="F2036" s="1311"/>
      <c r="G2036" s="978"/>
      <c r="H2036" s="1121"/>
      <c r="I2036" s="1309"/>
      <c r="J2036" s="1309"/>
      <c r="K2036" s="1309"/>
      <c r="L2036" s="1309"/>
      <c r="M2036" s="1311"/>
      <c r="N2036" s="1311"/>
      <c r="O2036" s="1312"/>
      <c r="P2036" s="1310"/>
      <c r="Q2036" s="1311"/>
      <c r="R2036" s="1311"/>
      <c r="S2036" s="1311"/>
      <c r="T2036" s="1313"/>
      <c r="U2036" s="1314"/>
      <c r="V2036" s="1309"/>
      <c r="W2036" s="1309"/>
      <c r="X2036" s="1309"/>
      <c r="Y2036" s="1309"/>
      <c r="Z2036" s="1309"/>
      <c r="AA2036" s="50"/>
      <c r="AB2036" s="1311"/>
      <c r="AC2036" s="1315"/>
      <c r="AD2036" s="1309"/>
      <c r="AE2036" s="1309"/>
      <c r="AF2036" s="1309"/>
      <c r="AG2036" s="1309"/>
    </row>
    <row r="2037">
      <c r="A2037" s="1309"/>
      <c r="B2037" s="1310"/>
      <c r="C2037" s="1310"/>
      <c r="D2037" s="1309"/>
      <c r="E2037" s="1309"/>
      <c r="F2037" s="1311"/>
      <c r="G2037" s="978"/>
      <c r="H2037" s="1121"/>
      <c r="I2037" s="1309"/>
      <c r="J2037" s="1309"/>
      <c r="K2037" s="1309"/>
      <c r="L2037" s="1309"/>
      <c r="M2037" s="1311"/>
      <c r="N2037" s="1311"/>
      <c r="O2037" s="1312"/>
      <c r="P2037" s="1310"/>
      <c r="Q2037" s="1311"/>
      <c r="R2037" s="1311"/>
      <c r="S2037" s="1311"/>
      <c r="T2037" s="1313"/>
      <c r="U2037" s="1314"/>
      <c r="V2037" s="1309"/>
      <c r="W2037" s="1309"/>
      <c r="X2037" s="1309"/>
      <c r="Y2037" s="1309"/>
      <c r="Z2037" s="1309"/>
      <c r="AA2037" s="50"/>
      <c r="AB2037" s="1311"/>
      <c r="AC2037" s="1315"/>
      <c r="AD2037" s="1309"/>
      <c r="AE2037" s="1309"/>
      <c r="AF2037" s="1309"/>
      <c r="AG2037" s="1309"/>
    </row>
    <row r="2038">
      <c r="A2038" s="1309"/>
      <c r="B2038" s="1310"/>
      <c r="C2038" s="1310"/>
      <c r="D2038" s="1309"/>
      <c r="E2038" s="1309"/>
      <c r="F2038" s="1311"/>
      <c r="G2038" s="978"/>
      <c r="H2038" s="1121"/>
      <c r="I2038" s="1309"/>
      <c r="J2038" s="1309"/>
      <c r="K2038" s="1309"/>
      <c r="L2038" s="1309"/>
      <c r="M2038" s="1311"/>
      <c r="N2038" s="1311"/>
      <c r="O2038" s="1312"/>
      <c r="P2038" s="1310"/>
      <c r="Q2038" s="1311"/>
      <c r="R2038" s="1311"/>
      <c r="S2038" s="1311"/>
      <c r="T2038" s="1313"/>
      <c r="U2038" s="1314"/>
      <c r="V2038" s="1309"/>
      <c r="W2038" s="1309"/>
      <c r="X2038" s="1309"/>
      <c r="Y2038" s="1309"/>
      <c r="Z2038" s="1309"/>
      <c r="AA2038" s="50"/>
      <c r="AB2038" s="1311"/>
      <c r="AC2038" s="1315"/>
      <c r="AD2038" s="1309"/>
      <c r="AE2038" s="1309"/>
      <c r="AF2038" s="1309"/>
      <c r="AG2038" s="1309"/>
    </row>
    <row r="2039">
      <c r="A2039" s="1309"/>
      <c r="B2039" s="1310"/>
      <c r="C2039" s="1310"/>
      <c r="D2039" s="1309"/>
      <c r="E2039" s="1309"/>
      <c r="F2039" s="1311"/>
      <c r="G2039" s="978"/>
      <c r="H2039" s="1121"/>
      <c r="I2039" s="1309"/>
      <c r="J2039" s="1309"/>
      <c r="K2039" s="1309"/>
      <c r="L2039" s="1309"/>
      <c r="M2039" s="1311"/>
      <c r="N2039" s="1311"/>
      <c r="O2039" s="1312"/>
      <c r="P2039" s="1310"/>
      <c r="Q2039" s="1311"/>
      <c r="R2039" s="1311"/>
      <c r="S2039" s="1311"/>
      <c r="T2039" s="1313"/>
      <c r="U2039" s="1314"/>
      <c r="V2039" s="1309"/>
      <c r="W2039" s="1309"/>
      <c r="X2039" s="1309"/>
      <c r="Y2039" s="1309"/>
      <c r="Z2039" s="1309"/>
      <c r="AA2039" s="50"/>
      <c r="AB2039" s="1311"/>
      <c r="AC2039" s="1315"/>
      <c r="AD2039" s="1309"/>
      <c r="AE2039" s="1309"/>
      <c r="AF2039" s="1309"/>
      <c r="AG2039" s="1309"/>
    </row>
    <row r="2040">
      <c r="A2040" s="1309"/>
      <c r="B2040" s="1310"/>
      <c r="C2040" s="1310"/>
      <c r="D2040" s="1309"/>
      <c r="E2040" s="1309"/>
      <c r="F2040" s="1311"/>
      <c r="G2040" s="978"/>
      <c r="H2040" s="1121"/>
      <c r="I2040" s="1309"/>
      <c r="J2040" s="1309"/>
      <c r="K2040" s="1309"/>
      <c r="L2040" s="1309"/>
      <c r="M2040" s="1311"/>
      <c r="N2040" s="1311"/>
      <c r="O2040" s="1312"/>
      <c r="P2040" s="1310"/>
      <c r="Q2040" s="1311"/>
      <c r="R2040" s="1311"/>
      <c r="S2040" s="1311"/>
      <c r="T2040" s="1313"/>
      <c r="U2040" s="1314"/>
      <c r="V2040" s="1309"/>
      <c r="W2040" s="1309"/>
      <c r="X2040" s="1309"/>
      <c r="Y2040" s="1309"/>
      <c r="Z2040" s="1309"/>
      <c r="AA2040" s="50"/>
      <c r="AB2040" s="1311"/>
      <c r="AC2040" s="1315"/>
      <c r="AD2040" s="1309"/>
      <c r="AE2040" s="1309"/>
      <c r="AF2040" s="1309"/>
      <c r="AG2040" s="1309"/>
    </row>
    <row r="2041">
      <c r="A2041" s="1309"/>
      <c r="B2041" s="1310"/>
      <c r="C2041" s="1310"/>
      <c r="D2041" s="1309"/>
      <c r="E2041" s="1309"/>
      <c r="F2041" s="1311"/>
      <c r="G2041" s="978"/>
      <c r="H2041" s="1121"/>
      <c r="I2041" s="1309"/>
      <c r="J2041" s="1309"/>
      <c r="K2041" s="1309"/>
      <c r="L2041" s="1309"/>
      <c r="M2041" s="1311"/>
      <c r="N2041" s="1311"/>
      <c r="O2041" s="1312"/>
      <c r="P2041" s="1310"/>
      <c r="Q2041" s="1311"/>
      <c r="R2041" s="1311"/>
      <c r="S2041" s="1311"/>
      <c r="T2041" s="1313"/>
      <c r="U2041" s="1314"/>
      <c r="V2041" s="1309"/>
      <c r="W2041" s="1309"/>
      <c r="X2041" s="1309"/>
      <c r="Y2041" s="1309"/>
      <c r="Z2041" s="1309"/>
      <c r="AA2041" s="50"/>
      <c r="AB2041" s="1311"/>
      <c r="AC2041" s="1315"/>
      <c r="AD2041" s="1309"/>
      <c r="AE2041" s="1309"/>
      <c r="AF2041" s="1309"/>
      <c r="AG2041" s="1309"/>
    </row>
    <row r="2042">
      <c r="A2042" s="1309"/>
      <c r="B2042" s="1310"/>
      <c r="C2042" s="1310"/>
      <c r="D2042" s="1309"/>
      <c r="E2042" s="1309"/>
      <c r="F2042" s="1311"/>
      <c r="G2042" s="978"/>
      <c r="H2042" s="1121"/>
      <c r="I2042" s="1309"/>
      <c r="J2042" s="1309"/>
      <c r="K2042" s="1309"/>
      <c r="L2042" s="1309"/>
      <c r="M2042" s="1311"/>
      <c r="N2042" s="1311"/>
      <c r="O2042" s="1312"/>
      <c r="P2042" s="1310"/>
      <c r="Q2042" s="1311"/>
      <c r="R2042" s="1311"/>
      <c r="S2042" s="1311"/>
      <c r="T2042" s="1313"/>
      <c r="U2042" s="1314"/>
      <c r="V2042" s="1309"/>
      <c r="W2042" s="1309"/>
      <c r="X2042" s="1309"/>
      <c r="Y2042" s="1309"/>
      <c r="Z2042" s="1309"/>
      <c r="AA2042" s="50"/>
      <c r="AB2042" s="1311"/>
      <c r="AC2042" s="1315"/>
      <c r="AD2042" s="1309"/>
      <c r="AE2042" s="1309"/>
      <c r="AF2042" s="1309"/>
      <c r="AG2042" s="1309"/>
    </row>
    <row r="2043">
      <c r="A2043" s="1309"/>
      <c r="B2043" s="1310"/>
      <c r="C2043" s="1310"/>
      <c r="D2043" s="1309"/>
      <c r="E2043" s="1309"/>
      <c r="F2043" s="1311"/>
      <c r="G2043" s="978"/>
      <c r="H2043" s="1121"/>
      <c r="I2043" s="1309"/>
      <c r="J2043" s="1309"/>
      <c r="K2043" s="1309"/>
      <c r="L2043" s="1309"/>
      <c r="M2043" s="1311"/>
      <c r="N2043" s="1311"/>
      <c r="O2043" s="1312"/>
      <c r="P2043" s="1310"/>
      <c r="Q2043" s="1311"/>
      <c r="R2043" s="1311"/>
      <c r="S2043" s="1311"/>
      <c r="T2043" s="1313"/>
      <c r="U2043" s="1314"/>
      <c r="V2043" s="1309"/>
      <c r="W2043" s="1309"/>
      <c r="X2043" s="1309"/>
      <c r="Y2043" s="1309"/>
      <c r="Z2043" s="1309"/>
      <c r="AA2043" s="50"/>
      <c r="AB2043" s="1311"/>
      <c r="AC2043" s="1315"/>
      <c r="AD2043" s="1309"/>
      <c r="AE2043" s="1309"/>
      <c r="AF2043" s="1309"/>
      <c r="AG2043" s="1309"/>
    </row>
    <row r="2044">
      <c r="A2044" s="1309"/>
      <c r="B2044" s="1310"/>
      <c r="C2044" s="1310"/>
      <c r="D2044" s="1309"/>
      <c r="E2044" s="1309"/>
      <c r="F2044" s="1311"/>
      <c r="G2044" s="978"/>
      <c r="H2044" s="1121"/>
      <c r="I2044" s="1309"/>
      <c r="J2044" s="1309"/>
      <c r="K2044" s="1309"/>
      <c r="L2044" s="1309"/>
      <c r="M2044" s="1311"/>
      <c r="N2044" s="1311"/>
      <c r="O2044" s="1312"/>
      <c r="P2044" s="1310"/>
      <c r="Q2044" s="1311"/>
      <c r="R2044" s="1311"/>
      <c r="S2044" s="1311"/>
      <c r="T2044" s="1313"/>
      <c r="U2044" s="1314"/>
      <c r="V2044" s="1309"/>
      <c r="W2044" s="1309"/>
      <c r="X2044" s="1309"/>
      <c r="Y2044" s="1309"/>
      <c r="Z2044" s="1309"/>
      <c r="AA2044" s="50"/>
      <c r="AB2044" s="1311"/>
      <c r="AC2044" s="1315"/>
      <c r="AD2044" s="1309"/>
      <c r="AE2044" s="1309"/>
      <c r="AF2044" s="1309"/>
      <c r="AG2044" s="1309"/>
    </row>
    <row r="2045">
      <c r="A2045" s="1309"/>
      <c r="B2045" s="1310"/>
      <c r="C2045" s="1310"/>
      <c r="D2045" s="1309"/>
      <c r="E2045" s="1309"/>
      <c r="F2045" s="1311"/>
      <c r="G2045" s="978"/>
      <c r="H2045" s="1121"/>
      <c r="I2045" s="1309"/>
      <c r="J2045" s="1309"/>
      <c r="K2045" s="1309"/>
      <c r="L2045" s="1309"/>
      <c r="M2045" s="1311"/>
      <c r="N2045" s="1311"/>
      <c r="O2045" s="1312"/>
      <c r="P2045" s="1310"/>
      <c r="Q2045" s="1311"/>
      <c r="R2045" s="1311"/>
      <c r="S2045" s="1311"/>
      <c r="T2045" s="1313"/>
      <c r="U2045" s="1314"/>
      <c r="V2045" s="1309"/>
      <c r="W2045" s="1309"/>
      <c r="X2045" s="1309"/>
      <c r="Y2045" s="1309"/>
      <c r="Z2045" s="1309"/>
      <c r="AA2045" s="50"/>
      <c r="AB2045" s="1311"/>
      <c r="AC2045" s="1315"/>
      <c r="AD2045" s="1309"/>
      <c r="AE2045" s="1309"/>
      <c r="AF2045" s="1309"/>
      <c r="AG2045" s="1309"/>
    </row>
    <row r="2046">
      <c r="A2046" s="1309"/>
      <c r="B2046" s="1310"/>
      <c r="C2046" s="1310"/>
      <c r="D2046" s="1309"/>
      <c r="E2046" s="1309"/>
      <c r="F2046" s="1311"/>
      <c r="G2046" s="978"/>
      <c r="H2046" s="1121"/>
      <c r="I2046" s="1309"/>
      <c r="J2046" s="1309"/>
      <c r="K2046" s="1309"/>
      <c r="L2046" s="1309"/>
      <c r="M2046" s="1311"/>
      <c r="N2046" s="1311"/>
      <c r="O2046" s="1312"/>
      <c r="P2046" s="1310"/>
      <c r="Q2046" s="1311"/>
      <c r="R2046" s="1311"/>
      <c r="S2046" s="1311"/>
      <c r="T2046" s="1313"/>
      <c r="U2046" s="1314"/>
      <c r="V2046" s="1309"/>
      <c r="W2046" s="1309"/>
      <c r="X2046" s="1309"/>
      <c r="Y2046" s="1309"/>
      <c r="Z2046" s="1309"/>
      <c r="AA2046" s="50"/>
      <c r="AB2046" s="1311"/>
      <c r="AC2046" s="1315"/>
      <c r="AD2046" s="1309"/>
      <c r="AE2046" s="1309"/>
      <c r="AF2046" s="1309"/>
      <c r="AG2046" s="1309"/>
    </row>
    <row r="2047">
      <c r="A2047" s="1309"/>
      <c r="B2047" s="1310"/>
      <c r="C2047" s="1310"/>
      <c r="D2047" s="1309"/>
      <c r="E2047" s="1309"/>
      <c r="F2047" s="1311"/>
      <c r="G2047" s="978"/>
      <c r="H2047" s="1121"/>
      <c r="I2047" s="1309"/>
      <c r="J2047" s="1309"/>
      <c r="K2047" s="1309"/>
      <c r="L2047" s="1309"/>
      <c r="M2047" s="1311"/>
      <c r="N2047" s="1311"/>
      <c r="O2047" s="1312"/>
      <c r="P2047" s="1310"/>
      <c r="Q2047" s="1311"/>
      <c r="R2047" s="1311"/>
      <c r="S2047" s="1311"/>
      <c r="T2047" s="1313"/>
      <c r="U2047" s="1314"/>
      <c r="V2047" s="1309"/>
      <c r="W2047" s="1309"/>
      <c r="X2047" s="1309"/>
      <c r="Y2047" s="1309"/>
      <c r="Z2047" s="1309"/>
      <c r="AA2047" s="50"/>
      <c r="AB2047" s="1311"/>
      <c r="AC2047" s="1315"/>
      <c r="AD2047" s="1309"/>
      <c r="AE2047" s="1309"/>
      <c r="AF2047" s="1309"/>
      <c r="AG2047" s="1309"/>
    </row>
    <row r="2048">
      <c r="A2048" s="1309"/>
      <c r="B2048" s="1310"/>
      <c r="C2048" s="1310"/>
      <c r="D2048" s="1309"/>
      <c r="E2048" s="1309"/>
      <c r="F2048" s="1311"/>
      <c r="G2048" s="978"/>
      <c r="H2048" s="1121"/>
      <c r="I2048" s="1309"/>
      <c r="J2048" s="1309"/>
      <c r="K2048" s="1309"/>
      <c r="L2048" s="1309"/>
      <c r="M2048" s="1311"/>
      <c r="N2048" s="1311"/>
      <c r="O2048" s="1312"/>
      <c r="P2048" s="1310"/>
      <c r="Q2048" s="1311"/>
      <c r="R2048" s="1311"/>
      <c r="S2048" s="1311"/>
      <c r="T2048" s="1313"/>
      <c r="U2048" s="1314"/>
      <c r="V2048" s="1309"/>
      <c r="W2048" s="1309"/>
      <c r="X2048" s="1309"/>
      <c r="Y2048" s="1309"/>
      <c r="Z2048" s="1309"/>
      <c r="AA2048" s="50"/>
      <c r="AB2048" s="1311"/>
      <c r="AC2048" s="1315"/>
      <c r="AD2048" s="1309"/>
      <c r="AE2048" s="1309"/>
      <c r="AF2048" s="1309"/>
      <c r="AG2048" s="1309"/>
    </row>
    <row r="2049">
      <c r="A2049" s="1309"/>
      <c r="B2049" s="1310"/>
      <c r="C2049" s="1310"/>
      <c r="D2049" s="1309"/>
      <c r="E2049" s="1309"/>
      <c r="F2049" s="1311"/>
      <c r="G2049" s="978"/>
      <c r="H2049" s="1121"/>
      <c r="I2049" s="1309"/>
      <c r="J2049" s="1309"/>
      <c r="K2049" s="1309"/>
      <c r="L2049" s="1309"/>
      <c r="M2049" s="1311"/>
      <c r="N2049" s="1311"/>
      <c r="O2049" s="1312"/>
      <c r="P2049" s="1310"/>
      <c r="Q2049" s="1311"/>
      <c r="R2049" s="1311"/>
      <c r="S2049" s="1311"/>
      <c r="T2049" s="1313"/>
      <c r="U2049" s="1314"/>
      <c r="V2049" s="1309"/>
      <c r="W2049" s="1309"/>
      <c r="X2049" s="1309"/>
      <c r="Y2049" s="1309"/>
      <c r="Z2049" s="1309"/>
      <c r="AA2049" s="50"/>
      <c r="AB2049" s="1311"/>
      <c r="AC2049" s="1315"/>
      <c r="AD2049" s="1309"/>
      <c r="AE2049" s="1309"/>
      <c r="AF2049" s="1309"/>
      <c r="AG2049" s="1309"/>
    </row>
    <row r="2050">
      <c r="A2050" s="1309"/>
      <c r="B2050" s="1310"/>
      <c r="C2050" s="1310"/>
      <c r="D2050" s="1309"/>
      <c r="E2050" s="1309"/>
      <c r="F2050" s="1311"/>
      <c r="G2050" s="978"/>
      <c r="H2050" s="1121"/>
      <c r="I2050" s="1309"/>
      <c r="J2050" s="1309"/>
      <c r="K2050" s="1309"/>
      <c r="L2050" s="1309"/>
      <c r="M2050" s="1311"/>
      <c r="N2050" s="1311"/>
      <c r="O2050" s="1312"/>
      <c r="P2050" s="1310"/>
      <c r="Q2050" s="1311"/>
      <c r="R2050" s="1311"/>
      <c r="S2050" s="1311"/>
      <c r="T2050" s="1313"/>
      <c r="U2050" s="1314"/>
      <c r="V2050" s="1309"/>
      <c r="W2050" s="1309"/>
      <c r="X2050" s="1309"/>
      <c r="Y2050" s="1309"/>
      <c r="Z2050" s="1309"/>
      <c r="AA2050" s="50"/>
      <c r="AB2050" s="1311"/>
      <c r="AC2050" s="1315"/>
      <c r="AD2050" s="1309"/>
      <c r="AE2050" s="1309"/>
      <c r="AF2050" s="1309"/>
      <c r="AG2050" s="1309"/>
    </row>
    <row r="2051">
      <c r="A2051" s="1309"/>
      <c r="B2051" s="1310"/>
      <c r="C2051" s="1310"/>
      <c r="D2051" s="1309"/>
      <c r="E2051" s="1309"/>
      <c r="F2051" s="1311"/>
      <c r="G2051" s="978"/>
      <c r="H2051" s="1121"/>
      <c r="I2051" s="1309"/>
      <c r="J2051" s="1309"/>
      <c r="K2051" s="1309"/>
      <c r="L2051" s="1309"/>
      <c r="M2051" s="1311"/>
      <c r="N2051" s="1311"/>
      <c r="O2051" s="1312"/>
      <c r="P2051" s="1310"/>
      <c r="Q2051" s="1311"/>
      <c r="R2051" s="1311"/>
      <c r="S2051" s="1311"/>
      <c r="T2051" s="1313"/>
      <c r="U2051" s="1314"/>
      <c r="V2051" s="1309"/>
      <c r="W2051" s="1309"/>
      <c r="X2051" s="1309"/>
      <c r="Y2051" s="1309"/>
      <c r="Z2051" s="1309"/>
      <c r="AA2051" s="50"/>
      <c r="AB2051" s="1311"/>
      <c r="AC2051" s="1315"/>
      <c r="AD2051" s="1309"/>
      <c r="AE2051" s="1309"/>
      <c r="AF2051" s="1309"/>
      <c r="AG2051" s="1309"/>
    </row>
    <row r="2052">
      <c r="A2052" s="1309"/>
      <c r="B2052" s="1310"/>
      <c r="C2052" s="1310"/>
      <c r="D2052" s="1309"/>
      <c r="E2052" s="1309"/>
      <c r="F2052" s="1311"/>
      <c r="G2052" s="978"/>
      <c r="H2052" s="1121"/>
      <c r="I2052" s="1309"/>
      <c r="J2052" s="1309"/>
      <c r="K2052" s="1309"/>
      <c r="L2052" s="1309"/>
      <c r="M2052" s="1311"/>
      <c r="N2052" s="1311"/>
      <c r="O2052" s="1312"/>
      <c r="P2052" s="1310"/>
      <c r="Q2052" s="1311"/>
      <c r="R2052" s="1311"/>
      <c r="S2052" s="1311"/>
      <c r="T2052" s="1313"/>
      <c r="U2052" s="1314"/>
      <c r="V2052" s="1309"/>
      <c r="W2052" s="1309"/>
      <c r="X2052" s="1309"/>
      <c r="Y2052" s="1309"/>
      <c r="Z2052" s="1309"/>
      <c r="AA2052" s="50"/>
      <c r="AB2052" s="1311"/>
      <c r="AC2052" s="1315"/>
      <c r="AD2052" s="1309"/>
      <c r="AE2052" s="1309"/>
      <c r="AF2052" s="1309"/>
      <c r="AG2052" s="1309"/>
    </row>
    <row r="2053">
      <c r="A2053" s="1309"/>
      <c r="B2053" s="1310"/>
      <c r="C2053" s="1310"/>
      <c r="D2053" s="1309"/>
      <c r="E2053" s="1309"/>
      <c r="F2053" s="1311"/>
      <c r="G2053" s="978"/>
      <c r="H2053" s="1121"/>
      <c r="I2053" s="1309"/>
      <c r="J2053" s="1309"/>
      <c r="K2053" s="1309"/>
      <c r="L2053" s="1309"/>
      <c r="M2053" s="1311"/>
      <c r="N2053" s="1311"/>
      <c r="O2053" s="1312"/>
      <c r="P2053" s="1310"/>
      <c r="Q2053" s="1311"/>
      <c r="R2053" s="1311"/>
      <c r="S2053" s="1311"/>
      <c r="T2053" s="1313"/>
      <c r="U2053" s="1314"/>
      <c r="V2053" s="1309"/>
      <c r="W2053" s="1309"/>
      <c r="X2053" s="1309"/>
      <c r="Y2053" s="1309"/>
      <c r="Z2053" s="1309"/>
      <c r="AA2053" s="50"/>
      <c r="AB2053" s="1311"/>
      <c r="AC2053" s="1315"/>
      <c r="AD2053" s="1309"/>
      <c r="AE2053" s="1309"/>
      <c r="AF2053" s="1309"/>
      <c r="AG2053" s="1309"/>
    </row>
    <row r="2054">
      <c r="A2054" s="1309"/>
      <c r="B2054" s="1310"/>
      <c r="C2054" s="1310"/>
      <c r="D2054" s="1309"/>
      <c r="E2054" s="1309"/>
      <c r="F2054" s="1311"/>
      <c r="G2054" s="978"/>
      <c r="H2054" s="1121"/>
      <c r="I2054" s="1309"/>
      <c r="J2054" s="1309"/>
      <c r="K2054" s="1309"/>
      <c r="L2054" s="1309"/>
      <c r="M2054" s="1311"/>
      <c r="N2054" s="1311"/>
      <c r="O2054" s="1312"/>
      <c r="P2054" s="1310"/>
      <c r="Q2054" s="1311"/>
      <c r="R2054" s="1311"/>
      <c r="S2054" s="1311"/>
      <c r="T2054" s="1313"/>
      <c r="U2054" s="1314"/>
      <c r="V2054" s="1309"/>
      <c r="W2054" s="1309"/>
      <c r="X2054" s="1309"/>
      <c r="Y2054" s="1309"/>
      <c r="Z2054" s="1309"/>
      <c r="AA2054" s="50"/>
      <c r="AB2054" s="1311"/>
      <c r="AC2054" s="1315"/>
      <c r="AD2054" s="1309"/>
      <c r="AE2054" s="1309"/>
      <c r="AF2054" s="1309"/>
      <c r="AG2054" s="1309"/>
    </row>
    <row r="2055">
      <c r="A2055" s="1309"/>
      <c r="B2055" s="1310"/>
      <c r="C2055" s="1310"/>
      <c r="D2055" s="1309"/>
      <c r="E2055" s="1309"/>
      <c r="F2055" s="1311"/>
      <c r="G2055" s="978"/>
      <c r="H2055" s="1121"/>
      <c r="I2055" s="1309"/>
      <c r="J2055" s="1309"/>
      <c r="K2055" s="1309"/>
      <c r="L2055" s="1309"/>
      <c r="M2055" s="1311"/>
      <c r="N2055" s="1311"/>
      <c r="O2055" s="1312"/>
      <c r="P2055" s="1310"/>
      <c r="Q2055" s="1311"/>
      <c r="R2055" s="1311"/>
      <c r="S2055" s="1311"/>
      <c r="T2055" s="1313"/>
      <c r="U2055" s="1314"/>
      <c r="V2055" s="1309"/>
      <c r="W2055" s="1309"/>
      <c r="X2055" s="1309"/>
      <c r="Y2055" s="1309"/>
      <c r="Z2055" s="1309"/>
      <c r="AA2055" s="50"/>
      <c r="AB2055" s="1311"/>
      <c r="AC2055" s="1315"/>
      <c r="AD2055" s="1309"/>
      <c r="AE2055" s="1309"/>
      <c r="AF2055" s="1309"/>
      <c r="AG2055" s="1309"/>
    </row>
    <row r="2056">
      <c r="A2056" s="1309"/>
      <c r="B2056" s="1310"/>
      <c r="C2056" s="1310"/>
      <c r="D2056" s="1309"/>
      <c r="E2056" s="1309"/>
      <c r="F2056" s="1311"/>
      <c r="G2056" s="978"/>
      <c r="H2056" s="1121"/>
      <c r="I2056" s="1309"/>
      <c r="J2056" s="1309"/>
      <c r="K2056" s="1309"/>
      <c r="L2056" s="1309"/>
      <c r="M2056" s="1311"/>
      <c r="N2056" s="1311"/>
      <c r="O2056" s="1312"/>
      <c r="P2056" s="1310"/>
      <c r="Q2056" s="1311"/>
      <c r="R2056" s="1311"/>
      <c r="S2056" s="1311"/>
      <c r="T2056" s="1313"/>
      <c r="U2056" s="1314"/>
      <c r="V2056" s="1309"/>
      <c r="W2056" s="1309"/>
      <c r="X2056" s="1309"/>
      <c r="Y2056" s="1309"/>
      <c r="Z2056" s="1309"/>
      <c r="AA2056" s="50"/>
      <c r="AB2056" s="1311"/>
      <c r="AC2056" s="1315"/>
      <c r="AD2056" s="1309"/>
      <c r="AE2056" s="1309"/>
      <c r="AF2056" s="1309"/>
      <c r="AG2056" s="1309"/>
    </row>
    <row r="2057">
      <c r="A2057" s="1309"/>
      <c r="B2057" s="1310"/>
      <c r="C2057" s="1310"/>
      <c r="D2057" s="1309"/>
      <c r="E2057" s="1309"/>
      <c r="F2057" s="1311"/>
      <c r="G2057" s="978"/>
      <c r="H2057" s="1121"/>
      <c r="I2057" s="1309"/>
      <c r="J2057" s="1309"/>
      <c r="K2057" s="1309"/>
      <c r="L2057" s="1309"/>
      <c r="M2057" s="1311"/>
      <c r="N2057" s="1311"/>
      <c r="O2057" s="1312"/>
      <c r="P2057" s="1310"/>
      <c r="Q2057" s="1311"/>
      <c r="R2057" s="1311"/>
      <c r="S2057" s="1311"/>
      <c r="T2057" s="1313"/>
      <c r="U2057" s="1314"/>
      <c r="V2057" s="1309"/>
      <c r="W2057" s="1309"/>
      <c r="X2057" s="1309"/>
      <c r="Y2057" s="1309"/>
      <c r="Z2057" s="1309"/>
      <c r="AA2057" s="50"/>
      <c r="AB2057" s="1311"/>
      <c r="AC2057" s="1315"/>
      <c r="AD2057" s="1309"/>
      <c r="AE2057" s="1309"/>
      <c r="AF2057" s="1309"/>
      <c r="AG2057" s="1309"/>
    </row>
    <row r="2058">
      <c r="A2058" s="1309"/>
      <c r="B2058" s="1310"/>
      <c r="C2058" s="1310"/>
      <c r="D2058" s="1309"/>
      <c r="E2058" s="1309"/>
      <c r="F2058" s="1311"/>
      <c r="G2058" s="978"/>
      <c r="H2058" s="1121"/>
      <c r="I2058" s="1309"/>
      <c r="J2058" s="1309"/>
      <c r="K2058" s="1309"/>
      <c r="L2058" s="1309"/>
      <c r="M2058" s="1311"/>
      <c r="N2058" s="1311"/>
      <c r="O2058" s="1312"/>
      <c r="P2058" s="1310"/>
      <c r="Q2058" s="1311"/>
      <c r="R2058" s="1311"/>
      <c r="S2058" s="1311"/>
      <c r="T2058" s="1313"/>
      <c r="U2058" s="1314"/>
      <c r="V2058" s="1309"/>
      <c r="W2058" s="1309"/>
      <c r="X2058" s="1309"/>
      <c r="Y2058" s="1309"/>
      <c r="Z2058" s="1309"/>
      <c r="AA2058" s="50"/>
      <c r="AB2058" s="1311"/>
      <c r="AC2058" s="1315"/>
      <c r="AD2058" s="1309"/>
      <c r="AE2058" s="1309"/>
      <c r="AF2058" s="1309"/>
      <c r="AG2058" s="1309"/>
    </row>
    <row r="2059">
      <c r="A2059" s="1309"/>
      <c r="B2059" s="1310"/>
      <c r="C2059" s="1310"/>
      <c r="D2059" s="1309"/>
      <c r="E2059" s="1309"/>
      <c r="F2059" s="1311"/>
      <c r="G2059" s="978"/>
      <c r="H2059" s="1121"/>
      <c r="I2059" s="1309"/>
      <c r="J2059" s="1309"/>
      <c r="K2059" s="1309"/>
      <c r="L2059" s="1309"/>
      <c r="M2059" s="1311"/>
      <c r="N2059" s="1311"/>
      <c r="O2059" s="1312"/>
      <c r="P2059" s="1310"/>
      <c r="Q2059" s="1311"/>
      <c r="R2059" s="1311"/>
      <c r="S2059" s="1311"/>
      <c r="T2059" s="1313"/>
      <c r="U2059" s="1314"/>
      <c r="V2059" s="1309"/>
      <c r="W2059" s="1309"/>
      <c r="X2059" s="1309"/>
      <c r="Y2059" s="1309"/>
      <c r="Z2059" s="1309"/>
      <c r="AA2059" s="50"/>
      <c r="AB2059" s="1311"/>
      <c r="AC2059" s="1315"/>
      <c r="AD2059" s="1309"/>
      <c r="AE2059" s="1309"/>
      <c r="AF2059" s="1309"/>
      <c r="AG2059" s="1309"/>
    </row>
    <row r="2060">
      <c r="A2060" s="1309"/>
      <c r="B2060" s="1310"/>
      <c r="C2060" s="1310"/>
      <c r="D2060" s="1309"/>
      <c r="E2060" s="1309"/>
      <c r="F2060" s="1311"/>
      <c r="G2060" s="978"/>
      <c r="H2060" s="1121"/>
      <c r="I2060" s="1309"/>
      <c r="J2060" s="1309"/>
      <c r="K2060" s="1309"/>
      <c r="L2060" s="1309"/>
      <c r="M2060" s="1311"/>
      <c r="N2060" s="1311"/>
      <c r="O2060" s="1312"/>
      <c r="P2060" s="1310"/>
      <c r="Q2060" s="1311"/>
      <c r="R2060" s="1311"/>
      <c r="S2060" s="1311"/>
      <c r="T2060" s="1313"/>
      <c r="U2060" s="1314"/>
      <c r="V2060" s="1309"/>
      <c r="W2060" s="1309"/>
      <c r="X2060" s="1309"/>
      <c r="Y2060" s="1309"/>
      <c r="Z2060" s="1309"/>
      <c r="AA2060" s="50"/>
      <c r="AB2060" s="1311"/>
      <c r="AC2060" s="1315"/>
      <c r="AD2060" s="1309"/>
      <c r="AE2060" s="1309"/>
      <c r="AF2060" s="1309"/>
      <c r="AG2060" s="1309"/>
    </row>
    <row r="2061">
      <c r="A2061" s="1309"/>
      <c r="B2061" s="1310"/>
      <c r="C2061" s="1310"/>
      <c r="D2061" s="1309"/>
      <c r="E2061" s="1309"/>
      <c r="F2061" s="1311"/>
      <c r="G2061" s="978"/>
      <c r="H2061" s="1121"/>
      <c r="I2061" s="1309"/>
      <c r="J2061" s="1309"/>
      <c r="K2061" s="1309"/>
      <c r="L2061" s="1309"/>
      <c r="M2061" s="1311"/>
      <c r="N2061" s="1311"/>
      <c r="O2061" s="1312"/>
      <c r="P2061" s="1310"/>
      <c r="Q2061" s="1311"/>
      <c r="R2061" s="1311"/>
      <c r="S2061" s="1311"/>
      <c r="T2061" s="1313"/>
      <c r="U2061" s="1314"/>
      <c r="V2061" s="1309"/>
      <c r="W2061" s="1309"/>
      <c r="X2061" s="1309"/>
      <c r="Y2061" s="1309"/>
      <c r="Z2061" s="1309"/>
      <c r="AA2061" s="50"/>
      <c r="AB2061" s="1311"/>
      <c r="AC2061" s="1315"/>
      <c r="AD2061" s="1309"/>
      <c r="AE2061" s="1309"/>
      <c r="AF2061" s="1309"/>
      <c r="AG2061" s="1309"/>
    </row>
    <row r="2062">
      <c r="A2062" s="1309"/>
      <c r="B2062" s="1310"/>
      <c r="C2062" s="1310"/>
      <c r="D2062" s="1309"/>
      <c r="E2062" s="1309"/>
      <c r="F2062" s="1311"/>
      <c r="G2062" s="978"/>
      <c r="H2062" s="1121"/>
      <c r="I2062" s="1309"/>
      <c r="J2062" s="1309"/>
      <c r="K2062" s="1309"/>
      <c r="L2062" s="1309"/>
      <c r="M2062" s="1311"/>
      <c r="N2062" s="1311"/>
      <c r="O2062" s="1312"/>
      <c r="P2062" s="1310"/>
      <c r="Q2062" s="1311"/>
      <c r="R2062" s="1311"/>
      <c r="S2062" s="1311"/>
      <c r="T2062" s="1313"/>
      <c r="U2062" s="1314"/>
      <c r="V2062" s="1309"/>
      <c r="W2062" s="1309"/>
      <c r="X2062" s="1309"/>
      <c r="Y2062" s="1309"/>
      <c r="Z2062" s="1309"/>
      <c r="AA2062" s="50"/>
      <c r="AB2062" s="1311"/>
      <c r="AC2062" s="1315"/>
      <c r="AD2062" s="1309"/>
      <c r="AE2062" s="1309"/>
      <c r="AF2062" s="1309"/>
      <c r="AG2062" s="1309"/>
    </row>
    <row r="2063">
      <c r="A2063" s="1309"/>
      <c r="B2063" s="1310"/>
      <c r="C2063" s="1310"/>
      <c r="D2063" s="1309"/>
      <c r="E2063" s="1309"/>
      <c r="F2063" s="1311"/>
      <c r="G2063" s="978"/>
      <c r="H2063" s="1121"/>
      <c r="I2063" s="1309"/>
      <c r="J2063" s="1309"/>
      <c r="K2063" s="1309"/>
      <c r="L2063" s="1309"/>
      <c r="M2063" s="1311"/>
      <c r="N2063" s="1311"/>
      <c r="O2063" s="1312"/>
      <c r="P2063" s="1310"/>
      <c r="Q2063" s="1311"/>
      <c r="R2063" s="1311"/>
      <c r="S2063" s="1311"/>
      <c r="T2063" s="1313"/>
      <c r="U2063" s="1314"/>
      <c r="V2063" s="1309"/>
      <c r="W2063" s="1309"/>
      <c r="X2063" s="1309"/>
      <c r="Y2063" s="1309"/>
      <c r="Z2063" s="1309"/>
      <c r="AA2063" s="50"/>
      <c r="AB2063" s="1311"/>
      <c r="AC2063" s="1315"/>
      <c r="AD2063" s="1309"/>
      <c r="AE2063" s="1309"/>
      <c r="AF2063" s="1309"/>
      <c r="AG2063" s="1309"/>
    </row>
    <row r="2064">
      <c r="A2064" s="1309"/>
      <c r="B2064" s="1310"/>
      <c r="C2064" s="1310"/>
      <c r="D2064" s="1309"/>
      <c r="E2064" s="1309"/>
      <c r="F2064" s="1311"/>
      <c r="G2064" s="978"/>
      <c r="H2064" s="1121"/>
      <c r="I2064" s="1309"/>
      <c r="J2064" s="1309"/>
      <c r="K2064" s="1309"/>
      <c r="L2064" s="1309"/>
      <c r="M2064" s="1311"/>
      <c r="N2064" s="1311"/>
      <c r="O2064" s="1312"/>
      <c r="P2064" s="1310"/>
      <c r="Q2064" s="1311"/>
      <c r="R2064" s="1311"/>
      <c r="S2064" s="1311"/>
      <c r="T2064" s="1313"/>
      <c r="U2064" s="1314"/>
      <c r="V2064" s="1309"/>
      <c r="W2064" s="1309"/>
      <c r="X2064" s="1309"/>
      <c r="Y2064" s="1309"/>
      <c r="Z2064" s="1309"/>
      <c r="AA2064" s="50"/>
      <c r="AB2064" s="1311"/>
      <c r="AC2064" s="1315"/>
      <c r="AD2064" s="1309"/>
      <c r="AE2064" s="1309"/>
      <c r="AF2064" s="1309"/>
      <c r="AG2064" s="1309"/>
    </row>
    <row r="2065">
      <c r="A2065" s="1309"/>
      <c r="B2065" s="1310"/>
      <c r="C2065" s="1310"/>
      <c r="D2065" s="1309"/>
      <c r="E2065" s="1309"/>
      <c r="F2065" s="1311"/>
      <c r="G2065" s="978"/>
      <c r="H2065" s="1121"/>
      <c r="I2065" s="1309"/>
      <c r="J2065" s="1309"/>
      <c r="K2065" s="1309"/>
      <c r="L2065" s="1309"/>
      <c r="M2065" s="1311"/>
      <c r="N2065" s="1311"/>
      <c r="O2065" s="1312"/>
      <c r="P2065" s="1310"/>
      <c r="Q2065" s="1311"/>
      <c r="R2065" s="1311"/>
      <c r="S2065" s="1311"/>
      <c r="T2065" s="1313"/>
      <c r="U2065" s="1314"/>
      <c r="V2065" s="1309"/>
      <c r="W2065" s="1309"/>
      <c r="X2065" s="1309"/>
      <c r="Y2065" s="1309"/>
      <c r="Z2065" s="1309"/>
      <c r="AA2065" s="50"/>
      <c r="AB2065" s="1311"/>
      <c r="AC2065" s="1315"/>
      <c r="AD2065" s="1309"/>
      <c r="AE2065" s="1309"/>
      <c r="AF2065" s="1309"/>
      <c r="AG2065" s="1309"/>
    </row>
    <row r="2066">
      <c r="A2066" s="1309"/>
      <c r="B2066" s="1310"/>
      <c r="C2066" s="1310"/>
      <c r="D2066" s="1309"/>
      <c r="E2066" s="1309"/>
      <c r="F2066" s="1311"/>
      <c r="G2066" s="978"/>
      <c r="H2066" s="1121"/>
      <c r="I2066" s="1309"/>
      <c r="J2066" s="1309"/>
      <c r="K2066" s="1309"/>
      <c r="L2066" s="1309"/>
      <c r="M2066" s="1311"/>
      <c r="N2066" s="1311"/>
      <c r="O2066" s="1312"/>
      <c r="P2066" s="1310"/>
      <c r="Q2066" s="1311"/>
      <c r="R2066" s="1311"/>
      <c r="S2066" s="1311"/>
      <c r="T2066" s="1313"/>
      <c r="U2066" s="1314"/>
      <c r="V2066" s="1309"/>
      <c r="W2066" s="1309"/>
      <c r="X2066" s="1309"/>
      <c r="Y2066" s="1309"/>
      <c r="Z2066" s="1309"/>
      <c r="AA2066" s="50"/>
      <c r="AB2066" s="1311"/>
      <c r="AC2066" s="1315"/>
      <c r="AD2066" s="1309"/>
      <c r="AE2066" s="1309"/>
      <c r="AF2066" s="1309"/>
      <c r="AG2066" s="1309"/>
    </row>
    <row r="2067">
      <c r="A2067" s="1309"/>
      <c r="B2067" s="1310"/>
      <c r="C2067" s="1310"/>
      <c r="D2067" s="1309"/>
      <c r="E2067" s="1309"/>
      <c r="F2067" s="1311"/>
      <c r="G2067" s="978"/>
      <c r="H2067" s="1121"/>
      <c r="I2067" s="1309"/>
      <c r="J2067" s="1309"/>
      <c r="K2067" s="1309"/>
      <c r="L2067" s="1309"/>
      <c r="M2067" s="1311"/>
      <c r="N2067" s="1311"/>
      <c r="O2067" s="1312"/>
      <c r="P2067" s="1310"/>
      <c r="Q2067" s="1311"/>
      <c r="R2067" s="1311"/>
      <c r="S2067" s="1311"/>
      <c r="T2067" s="1313"/>
      <c r="U2067" s="1314"/>
      <c r="V2067" s="1309"/>
      <c r="W2067" s="1309"/>
      <c r="X2067" s="1309"/>
      <c r="Y2067" s="1309"/>
      <c r="Z2067" s="1309"/>
      <c r="AA2067" s="50"/>
      <c r="AB2067" s="1311"/>
      <c r="AC2067" s="1315"/>
      <c r="AD2067" s="1309"/>
      <c r="AE2067" s="1309"/>
      <c r="AF2067" s="1309"/>
      <c r="AG2067" s="1309"/>
    </row>
    <row r="2068">
      <c r="A2068" s="1309"/>
      <c r="B2068" s="1310"/>
      <c r="C2068" s="1310"/>
      <c r="D2068" s="1309"/>
      <c r="E2068" s="1309"/>
      <c r="F2068" s="1311"/>
      <c r="G2068" s="978"/>
      <c r="H2068" s="1121"/>
      <c r="I2068" s="1309"/>
      <c r="J2068" s="1309"/>
      <c r="K2068" s="1309"/>
      <c r="L2068" s="1309"/>
      <c r="M2068" s="1311"/>
      <c r="N2068" s="1311"/>
      <c r="O2068" s="1312"/>
      <c r="P2068" s="1310"/>
      <c r="Q2068" s="1311"/>
      <c r="R2068" s="1311"/>
      <c r="S2068" s="1311"/>
      <c r="T2068" s="1313"/>
      <c r="U2068" s="1314"/>
      <c r="V2068" s="1309"/>
      <c r="W2068" s="1309"/>
      <c r="X2068" s="1309"/>
      <c r="Y2068" s="1309"/>
      <c r="Z2068" s="1309"/>
      <c r="AA2068" s="50"/>
      <c r="AB2068" s="1311"/>
      <c r="AC2068" s="1315"/>
      <c r="AD2068" s="1309"/>
      <c r="AE2068" s="1309"/>
      <c r="AF2068" s="1309"/>
      <c r="AG2068" s="1309"/>
    </row>
    <row r="2069">
      <c r="A2069" s="1309"/>
      <c r="B2069" s="1310"/>
      <c r="C2069" s="1310"/>
      <c r="D2069" s="1309"/>
      <c r="E2069" s="1309"/>
      <c r="F2069" s="1311"/>
      <c r="G2069" s="978"/>
      <c r="H2069" s="1121"/>
      <c r="I2069" s="1309"/>
      <c r="J2069" s="1309"/>
      <c r="K2069" s="1309"/>
      <c r="L2069" s="1309"/>
      <c r="M2069" s="1311"/>
      <c r="N2069" s="1311"/>
      <c r="O2069" s="1312"/>
      <c r="P2069" s="1310"/>
      <c r="Q2069" s="1311"/>
      <c r="R2069" s="1311"/>
      <c r="S2069" s="1311"/>
      <c r="T2069" s="1313"/>
      <c r="U2069" s="1314"/>
      <c r="V2069" s="1309"/>
      <c r="W2069" s="1309"/>
      <c r="X2069" s="1309"/>
      <c r="Y2069" s="1309"/>
      <c r="Z2069" s="1309"/>
      <c r="AA2069" s="50"/>
      <c r="AB2069" s="1311"/>
      <c r="AC2069" s="1315"/>
      <c r="AD2069" s="1309"/>
      <c r="AE2069" s="1309"/>
      <c r="AF2069" s="1309"/>
      <c r="AG2069" s="1309"/>
    </row>
    <row r="2070">
      <c r="A2070" s="1309"/>
      <c r="B2070" s="1310"/>
      <c r="C2070" s="1310"/>
      <c r="D2070" s="1309"/>
      <c r="E2070" s="1309"/>
      <c r="F2070" s="1311"/>
      <c r="G2070" s="978"/>
      <c r="H2070" s="1121"/>
      <c r="I2070" s="1309"/>
      <c r="J2070" s="1309"/>
      <c r="K2070" s="1309"/>
      <c r="L2070" s="1309"/>
      <c r="M2070" s="1311"/>
      <c r="N2070" s="1311"/>
      <c r="O2070" s="1312"/>
      <c r="P2070" s="1310"/>
      <c r="Q2070" s="1311"/>
      <c r="R2070" s="1311"/>
      <c r="S2070" s="1311"/>
      <c r="T2070" s="1313"/>
      <c r="U2070" s="1314"/>
      <c r="V2070" s="1309"/>
      <c r="W2070" s="1309"/>
      <c r="X2070" s="1309"/>
      <c r="Y2070" s="1309"/>
      <c r="Z2070" s="1309"/>
      <c r="AA2070" s="50"/>
      <c r="AB2070" s="1311"/>
      <c r="AC2070" s="1315"/>
      <c r="AD2070" s="1309"/>
      <c r="AE2070" s="1309"/>
      <c r="AF2070" s="1309"/>
      <c r="AG2070" s="1309"/>
    </row>
    <row r="2071">
      <c r="A2071" s="1309"/>
      <c r="B2071" s="1310"/>
      <c r="C2071" s="1310"/>
      <c r="D2071" s="1309"/>
      <c r="E2071" s="1309"/>
      <c r="F2071" s="1311"/>
      <c r="G2071" s="978"/>
      <c r="H2071" s="1121"/>
      <c r="I2071" s="1309"/>
      <c r="J2071" s="1309"/>
      <c r="K2071" s="1309"/>
      <c r="L2071" s="1309"/>
      <c r="M2071" s="1311"/>
      <c r="N2071" s="1311"/>
      <c r="O2071" s="1312"/>
      <c r="P2071" s="1310"/>
      <c r="Q2071" s="1311"/>
      <c r="R2071" s="1311"/>
      <c r="S2071" s="1311"/>
      <c r="T2071" s="1313"/>
      <c r="U2071" s="1314"/>
      <c r="V2071" s="1309"/>
      <c r="W2071" s="1309"/>
      <c r="X2071" s="1309"/>
      <c r="Y2071" s="1309"/>
      <c r="Z2071" s="1309"/>
      <c r="AA2071" s="50"/>
      <c r="AB2071" s="1311"/>
      <c r="AC2071" s="1315"/>
      <c r="AD2071" s="1309"/>
      <c r="AE2071" s="1309"/>
      <c r="AF2071" s="1309"/>
      <c r="AG2071" s="1309"/>
    </row>
    <row r="2072">
      <c r="A2072" s="1309"/>
      <c r="B2072" s="1310"/>
      <c r="C2072" s="1310"/>
      <c r="D2072" s="1309"/>
      <c r="E2072" s="1309"/>
      <c r="F2072" s="1311"/>
      <c r="G2072" s="978"/>
      <c r="H2072" s="1121"/>
      <c r="I2072" s="1309"/>
      <c r="J2072" s="1309"/>
      <c r="K2072" s="1309"/>
      <c r="L2072" s="1309"/>
      <c r="M2072" s="1311"/>
      <c r="N2072" s="1311"/>
      <c r="O2072" s="1312"/>
      <c r="P2072" s="1310"/>
      <c r="Q2072" s="1311"/>
      <c r="R2072" s="1311"/>
      <c r="S2072" s="1311"/>
      <c r="T2072" s="1313"/>
      <c r="U2072" s="1314"/>
      <c r="V2072" s="1309"/>
      <c r="W2072" s="1309"/>
      <c r="X2072" s="1309"/>
      <c r="Y2072" s="1309"/>
      <c r="Z2072" s="1309"/>
      <c r="AA2072" s="50"/>
      <c r="AB2072" s="1311"/>
      <c r="AC2072" s="1315"/>
      <c r="AD2072" s="1309"/>
      <c r="AE2072" s="1309"/>
      <c r="AF2072" s="1309"/>
      <c r="AG2072" s="1309"/>
    </row>
    <row r="2073">
      <c r="A2073" s="1309"/>
      <c r="B2073" s="1310"/>
      <c r="C2073" s="1310"/>
      <c r="D2073" s="1309"/>
      <c r="E2073" s="1309"/>
      <c r="F2073" s="1311"/>
      <c r="G2073" s="978"/>
      <c r="H2073" s="1121"/>
      <c r="I2073" s="1309"/>
      <c r="J2073" s="1309"/>
      <c r="K2073" s="1309"/>
      <c r="L2073" s="1309"/>
      <c r="M2073" s="1311"/>
      <c r="N2073" s="1311"/>
      <c r="O2073" s="1312"/>
      <c r="P2073" s="1310"/>
      <c r="Q2073" s="1311"/>
      <c r="R2073" s="1311"/>
      <c r="S2073" s="1311"/>
      <c r="T2073" s="1313"/>
      <c r="U2073" s="1314"/>
      <c r="V2073" s="1309"/>
      <c r="W2073" s="1309"/>
      <c r="X2073" s="1309"/>
      <c r="Y2073" s="1309"/>
      <c r="Z2073" s="1309"/>
      <c r="AA2073" s="50"/>
      <c r="AB2073" s="1311"/>
      <c r="AC2073" s="1315"/>
      <c r="AD2073" s="1309"/>
      <c r="AE2073" s="1309"/>
      <c r="AF2073" s="1309"/>
      <c r="AG2073" s="1309"/>
    </row>
    <row r="2074">
      <c r="A2074" s="1309"/>
      <c r="B2074" s="1310"/>
      <c r="C2074" s="1310"/>
      <c r="D2074" s="1309"/>
      <c r="E2074" s="1309"/>
      <c r="F2074" s="1311"/>
      <c r="G2074" s="978"/>
      <c r="H2074" s="1121"/>
      <c r="I2074" s="1309"/>
      <c r="J2074" s="1309"/>
      <c r="K2074" s="1309"/>
      <c r="L2074" s="1309"/>
      <c r="M2074" s="1311"/>
      <c r="N2074" s="1311"/>
      <c r="O2074" s="1312"/>
      <c r="P2074" s="1310"/>
      <c r="Q2074" s="1311"/>
      <c r="R2074" s="1311"/>
      <c r="S2074" s="1311"/>
      <c r="T2074" s="1313"/>
      <c r="U2074" s="1314"/>
      <c r="V2074" s="1309"/>
      <c r="W2074" s="1309"/>
      <c r="X2074" s="1309"/>
      <c r="Y2074" s="1309"/>
      <c r="Z2074" s="1309"/>
      <c r="AA2074" s="50"/>
      <c r="AB2074" s="1311"/>
      <c r="AC2074" s="1315"/>
      <c r="AD2074" s="1309"/>
      <c r="AE2074" s="1309"/>
      <c r="AF2074" s="1309"/>
      <c r="AG2074" s="1309"/>
    </row>
    <row r="2075">
      <c r="A2075" s="1309"/>
      <c r="B2075" s="1310"/>
      <c r="C2075" s="1310"/>
      <c r="D2075" s="1309"/>
      <c r="E2075" s="1309"/>
      <c r="F2075" s="1311"/>
      <c r="G2075" s="978"/>
      <c r="H2075" s="1121"/>
      <c r="I2075" s="1309"/>
      <c r="J2075" s="1309"/>
      <c r="K2075" s="1309"/>
      <c r="L2075" s="1309"/>
      <c r="M2075" s="1311"/>
      <c r="N2075" s="1311"/>
      <c r="O2075" s="1312"/>
      <c r="P2075" s="1310"/>
      <c r="Q2075" s="1311"/>
      <c r="R2075" s="1311"/>
      <c r="S2075" s="1311"/>
      <c r="T2075" s="1313"/>
      <c r="U2075" s="1314"/>
      <c r="V2075" s="1309"/>
      <c r="W2075" s="1309"/>
      <c r="X2075" s="1309"/>
      <c r="Y2075" s="1309"/>
      <c r="Z2075" s="1309"/>
      <c r="AA2075" s="50"/>
      <c r="AB2075" s="1311"/>
      <c r="AC2075" s="1315"/>
      <c r="AD2075" s="1309"/>
      <c r="AE2075" s="1309"/>
      <c r="AF2075" s="1309"/>
      <c r="AG2075" s="1309"/>
    </row>
    <row r="2076">
      <c r="A2076" s="1309"/>
      <c r="B2076" s="1310"/>
      <c r="C2076" s="1310"/>
      <c r="D2076" s="1309"/>
      <c r="E2076" s="1309"/>
      <c r="F2076" s="1311"/>
      <c r="G2076" s="978"/>
      <c r="H2076" s="1121"/>
      <c r="I2076" s="1309"/>
      <c r="J2076" s="1309"/>
      <c r="K2076" s="1309"/>
      <c r="L2076" s="1309"/>
      <c r="M2076" s="1311"/>
      <c r="N2076" s="1311"/>
      <c r="O2076" s="1312"/>
      <c r="P2076" s="1310"/>
      <c r="Q2076" s="1311"/>
      <c r="R2076" s="1311"/>
      <c r="S2076" s="1311"/>
      <c r="T2076" s="1313"/>
      <c r="U2076" s="1314"/>
      <c r="V2076" s="1309"/>
      <c r="W2076" s="1309"/>
      <c r="X2076" s="1309"/>
      <c r="Y2076" s="1309"/>
      <c r="Z2076" s="1309"/>
      <c r="AA2076" s="50"/>
      <c r="AB2076" s="1311"/>
      <c r="AC2076" s="1315"/>
      <c r="AD2076" s="1309"/>
      <c r="AE2076" s="1309"/>
      <c r="AF2076" s="1309"/>
      <c r="AG2076" s="1309"/>
    </row>
    <row r="2077">
      <c r="A2077" s="1309"/>
      <c r="B2077" s="1310"/>
      <c r="C2077" s="1310"/>
      <c r="D2077" s="1309"/>
      <c r="E2077" s="1309"/>
      <c r="F2077" s="1311"/>
      <c r="G2077" s="978"/>
      <c r="H2077" s="1121"/>
      <c r="I2077" s="1309"/>
      <c r="J2077" s="1309"/>
      <c r="K2077" s="1309"/>
      <c r="L2077" s="1309"/>
      <c r="M2077" s="1311"/>
      <c r="N2077" s="1311"/>
      <c r="O2077" s="1312"/>
      <c r="P2077" s="1310"/>
      <c r="Q2077" s="1311"/>
      <c r="R2077" s="1311"/>
      <c r="S2077" s="1311"/>
      <c r="T2077" s="1313"/>
      <c r="U2077" s="1314"/>
      <c r="V2077" s="1309"/>
      <c r="W2077" s="1309"/>
      <c r="X2077" s="1309"/>
      <c r="Y2077" s="1309"/>
      <c r="Z2077" s="1309"/>
      <c r="AA2077" s="50"/>
      <c r="AB2077" s="1311"/>
      <c r="AC2077" s="1315"/>
      <c r="AD2077" s="1309"/>
      <c r="AE2077" s="1309"/>
      <c r="AF2077" s="1309"/>
      <c r="AG2077" s="1309"/>
    </row>
    <row r="2078">
      <c r="A2078" s="1309"/>
      <c r="B2078" s="1310"/>
      <c r="C2078" s="1310"/>
      <c r="D2078" s="1309"/>
      <c r="E2078" s="1309"/>
      <c r="F2078" s="1311"/>
      <c r="G2078" s="978"/>
      <c r="H2078" s="1121"/>
      <c r="I2078" s="1309"/>
      <c r="J2078" s="1309"/>
      <c r="K2078" s="1309"/>
      <c r="L2078" s="1309"/>
      <c r="M2078" s="1311"/>
      <c r="N2078" s="1311"/>
      <c r="O2078" s="1312"/>
      <c r="P2078" s="1310"/>
      <c r="Q2078" s="1311"/>
      <c r="R2078" s="1311"/>
      <c r="S2078" s="1311"/>
      <c r="T2078" s="1313"/>
      <c r="U2078" s="1314"/>
      <c r="V2078" s="1309"/>
      <c r="W2078" s="1309"/>
      <c r="X2078" s="1309"/>
      <c r="Y2078" s="1309"/>
      <c r="Z2078" s="1309"/>
      <c r="AA2078" s="50"/>
      <c r="AB2078" s="1311"/>
      <c r="AC2078" s="1315"/>
      <c r="AD2078" s="1309"/>
      <c r="AE2078" s="1309"/>
      <c r="AF2078" s="1309"/>
      <c r="AG2078" s="1309"/>
    </row>
    <row r="2079">
      <c r="A2079" s="1309"/>
      <c r="B2079" s="1310"/>
      <c r="C2079" s="1310"/>
      <c r="D2079" s="1309"/>
      <c r="E2079" s="1309"/>
      <c r="F2079" s="1311"/>
      <c r="G2079" s="978"/>
      <c r="H2079" s="1121"/>
      <c r="I2079" s="1309"/>
      <c r="J2079" s="1309"/>
      <c r="K2079" s="1309"/>
      <c r="L2079" s="1309"/>
      <c r="M2079" s="1311"/>
      <c r="N2079" s="1311"/>
      <c r="O2079" s="1312"/>
      <c r="P2079" s="1310"/>
      <c r="Q2079" s="1311"/>
      <c r="R2079" s="1311"/>
      <c r="S2079" s="1311"/>
      <c r="T2079" s="1313"/>
      <c r="U2079" s="1314"/>
      <c r="V2079" s="1309"/>
      <c r="W2079" s="1309"/>
      <c r="X2079" s="1309"/>
      <c r="Y2079" s="1309"/>
      <c r="Z2079" s="1309"/>
      <c r="AA2079" s="50"/>
      <c r="AB2079" s="1311"/>
      <c r="AC2079" s="1315"/>
      <c r="AD2079" s="1309"/>
      <c r="AE2079" s="1309"/>
      <c r="AF2079" s="1309"/>
      <c r="AG2079" s="1309"/>
    </row>
    <row r="2080">
      <c r="A2080" s="1309"/>
      <c r="B2080" s="1310"/>
      <c r="C2080" s="1310"/>
      <c r="D2080" s="1309"/>
      <c r="E2080" s="1309"/>
      <c r="F2080" s="1311"/>
      <c r="G2080" s="978"/>
      <c r="H2080" s="1121"/>
      <c r="I2080" s="1309"/>
      <c r="J2080" s="1309"/>
      <c r="K2080" s="1309"/>
      <c r="L2080" s="1309"/>
      <c r="M2080" s="1311"/>
      <c r="N2080" s="1311"/>
      <c r="O2080" s="1312"/>
      <c r="P2080" s="1310"/>
      <c r="Q2080" s="1311"/>
      <c r="R2080" s="1311"/>
      <c r="S2080" s="1311"/>
      <c r="T2080" s="1313"/>
      <c r="U2080" s="1314"/>
      <c r="V2080" s="1309"/>
      <c r="W2080" s="1309"/>
      <c r="X2080" s="1309"/>
      <c r="Y2080" s="1309"/>
      <c r="Z2080" s="1309"/>
      <c r="AA2080" s="50"/>
      <c r="AB2080" s="1311"/>
      <c r="AC2080" s="1315"/>
      <c r="AD2080" s="1309"/>
      <c r="AE2080" s="1309"/>
      <c r="AF2080" s="1309"/>
      <c r="AG2080" s="1309"/>
    </row>
    <row r="2081">
      <c r="A2081" s="1309"/>
      <c r="B2081" s="1310"/>
      <c r="C2081" s="1310"/>
      <c r="D2081" s="1309"/>
      <c r="E2081" s="1309"/>
      <c r="F2081" s="1311"/>
      <c r="G2081" s="978"/>
      <c r="H2081" s="1121"/>
      <c r="I2081" s="1309"/>
      <c r="J2081" s="1309"/>
      <c r="K2081" s="1309"/>
      <c r="L2081" s="1309"/>
      <c r="M2081" s="1311"/>
      <c r="N2081" s="1311"/>
      <c r="O2081" s="1312"/>
      <c r="P2081" s="1310"/>
      <c r="Q2081" s="1311"/>
      <c r="R2081" s="1311"/>
      <c r="S2081" s="1311"/>
      <c r="T2081" s="1313"/>
      <c r="U2081" s="1314"/>
      <c r="V2081" s="1309"/>
      <c r="W2081" s="1309"/>
      <c r="X2081" s="1309"/>
      <c r="Y2081" s="1309"/>
      <c r="Z2081" s="1309"/>
      <c r="AA2081" s="50"/>
      <c r="AB2081" s="1311"/>
      <c r="AC2081" s="1315"/>
      <c r="AD2081" s="1309"/>
      <c r="AE2081" s="1309"/>
      <c r="AF2081" s="1309"/>
      <c r="AG2081" s="1309"/>
    </row>
    <row r="2082">
      <c r="A2082" s="1309"/>
      <c r="B2082" s="1310"/>
      <c r="C2082" s="1310"/>
      <c r="D2082" s="1309"/>
      <c r="E2082" s="1309"/>
      <c r="F2082" s="1311"/>
      <c r="G2082" s="978"/>
      <c r="H2082" s="1121"/>
      <c r="I2082" s="1309"/>
      <c r="J2082" s="1309"/>
      <c r="K2082" s="1309"/>
      <c r="L2082" s="1309"/>
      <c r="M2082" s="1311"/>
      <c r="N2082" s="1311"/>
      <c r="O2082" s="1312"/>
      <c r="P2082" s="1310"/>
      <c r="Q2082" s="1311"/>
      <c r="R2082" s="1311"/>
      <c r="S2082" s="1311"/>
      <c r="T2082" s="1313"/>
      <c r="U2082" s="1314"/>
      <c r="V2082" s="1309"/>
      <c r="W2082" s="1309"/>
      <c r="X2082" s="1309"/>
      <c r="Y2082" s="1309"/>
      <c r="Z2082" s="1309"/>
      <c r="AA2082" s="50"/>
      <c r="AB2082" s="1311"/>
      <c r="AC2082" s="1315"/>
      <c r="AD2082" s="1309"/>
      <c r="AE2082" s="1309"/>
      <c r="AF2082" s="1309"/>
      <c r="AG2082" s="1309"/>
    </row>
    <row r="2083">
      <c r="A2083" s="1309"/>
      <c r="B2083" s="1310"/>
      <c r="C2083" s="1310"/>
      <c r="D2083" s="1309"/>
      <c r="E2083" s="1309"/>
      <c r="F2083" s="1311"/>
      <c r="G2083" s="978"/>
      <c r="H2083" s="1121"/>
      <c r="I2083" s="1309"/>
      <c r="J2083" s="1309"/>
      <c r="K2083" s="1309"/>
      <c r="L2083" s="1309"/>
      <c r="M2083" s="1311"/>
      <c r="N2083" s="1311"/>
      <c r="O2083" s="1312"/>
      <c r="P2083" s="1310"/>
      <c r="Q2083" s="1311"/>
      <c r="R2083" s="1311"/>
      <c r="S2083" s="1311"/>
      <c r="T2083" s="1313"/>
      <c r="U2083" s="1314"/>
      <c r="V2083" s="1309"/>
      <c r="W2083" s="1309"/>
      <c r="X2083" s="1309"/>
      <c r="Y2083" s="1309"/>
      <c r="Z2083" s="1309"/>
      <c r="AA2083" s="50"/>
      <c r="AB2083" s="1311"/>
      <c r="AC2083" s="1315"/>
      <c r="AD2083" s="1309"/>
      <c r="AE2083" s="1309"/>
      <c r="AF2083" s="1309"/>
      <c r="AG2083" s="1309"/>
    </row>
    <row r="2084">
      <c r="A2084" s="1309"/>
      <c r="B2084" s="1310"/>
      <c r="C2084" s="1310"/>
      <c r="D2084" s="1309"/>
      <c r="E2084" s="1309"/>
      <c r="F2084" s="1311"/>
      <c r="G2084" s="978"/>
      <c r="H2084" s="1121"/>
      <c r="I2084" s="1309"/>
      <c r="J2084" s="1309"/>
      <c r="K2084" s="1309"/>
      <c r="L2084" s="1309"/>
      <c r="M2084" s="1311"/>
      <c r="N2084" s="1311"/>
      <c r="O2084" s="1312"/>
      <c r="P2084" s="1310"/>
      <c r="Q2084" s="1311"/>
      <c r="R2084" s="1311"/>
      <c r="S2084" s="1311"/>
      <c r="T2084" s="1313"/>
      <c r="U2084" s="1314"/>
      <c r="V2084" s="1309"/>
      <c r="W2084" s="1309"/>
      <c r="X2084" s="1309"/>
      <c r="Y2084" s="1309"/>
      <c r="Z2084" s="1309"/>
      <c r="AA2084" s="50"/>
      <c r="AB2084" s="1311"/>
      <c r="AC2084" s="1315"/>
      <c r="AD2084" s="1309"/>
      <c r="AE2084" s="1309"/>
      <c r="AF2084" s="1309"/>
      <c r="AG2084" s="1309"/>
    </row>
    <row r="2085">
      <c r="A2085" s="1309"/>
      <c r="B2085" s="1310"/>
      <c r="C2085" s="1310"/>
      <c r="D2085" s="1309"/>
      <c r="E2085" s="1309"/>
      <c r="F2085" s="1311"/>
      <c r="G2085" s="978"/>
      <c r="H2085" s="1121"/>
      <c r="I2085" s="1309"/>
      <c r="J2085" s="1309"/>
      <c r="K2085" s="1309"/>
      <c r="L2085" s="1309"/>
      <c r="M2085" s="1311"/>
      <c r="N2085" s="1311"/>
      <c r="O2085" s="1312"/>
      <c r="P2085" s="1310"/>
      <c r="Q2085" s="1311"/>
      <c r="R2085" s="1311"/>
      <c r="S2085" s="1311"/>
      <c r="T2085" s="1313"/>
      <c r="U2085" s="1314"/>
      <c r="V2085" s="1309"/>
      <c r="W2085" s="1309"/>
      <c r="X2085" s="1309"/>
      <c r="Y2085" s="1309"/>
      <c r="Z2085" s="1309"/>
      <c r="AA2085" s="50"/>
      <c r="AB2085" s="1311"/>
      <c r="AC2085" s="1315"/>
      <c r="AD2085" s="1309"/>
      <c r="AE2085" s="1309"/>
      <c r="AF2085" s="1309"/>
      <c r="AG2085" s="1309"/>
    </row>
    <row r="2086">
      <c r="A2086" s="1309"/>
      <c r="B2086" s="1310"/>
      <c r="C2086" s="1310"/>
      <c r="D2086" s="1309"/>
      <c r="E2086" s="1309"/>
      <c r="F2086" s="1311"/>
      <c r="G2086" s="978"/>
      <c r="H2086" s="1121"/>
      <c r="I2086" s="1309"/>
      <c r="J2086" s="1309"/>
      <c r="K2086" s="1309"/>
      <c r="L2086" s="1309"/>
      <c r="M2086" s="1311"/>
      <c r="N2086" s="1311"/>
      <c r="O2086" s="1312"/>
      <c r="P2086" s="1310"/>
      <c r="Q2086" s="1311"/>
      <c r="R2086" s="1311"/>
      <c r="S2086" s="1311"/>
      <c r="T2086" s="1313"/>
      <c r="U2086" s="1314"/>
      <c r="V2086" s="1309"/>
      <c r="W2086" s="1309"/>
      <c r="X2086" s="1309"/>
      <c r="Y2086" s="1309"/>
      <c r="Z2086" s="1309"/>
      <c r="AA2086" s="50"/>
      <c r="AB2086" s="1311"/>
      <c r="AC2086" s="1315"/>
      <c r="AD2086" s="1309"/>
      <c r="AE2086" s="1309"/>
      <c r="AF2086" s="1309"/>
      <c r="AG2086" s="1309"/>
    </row>
    <row r="2087">
      <c r="A2087" s="1309"/>
      <c r="B2087" s="1310"/>
      <c r="C2087" s="1310"/>
      <c r="D2087" s="1309"/>
      <c r="E2087" s="1309"/>
      <c r="F2087" s="1311"/>
      <c r="G2087" s="978"/>
      <c r="H2087" s="1121"/>
      <c r="I2087" s="1309"/>
      <c r="J2087" s="1309"/>
      <c r="K2087" s="1309"/>
      <c r="L2087" s="1309"/>
      <c r="M2087" s="1311"/>
      <c r="N2087" s="1311"/>
      <c r="O2087" s="1312"/>
      <c r="P2087" s="1310"/>
      <c r="Q2087" s="1311"/>
      <c r="R2087" s="1311"/>
      <c r="S2087" s="1311"/>
      <c r="T2087" s="1313"/>
      <c r="U2087" s="1314"/>
      <c r="V2087" s="1309"/>
      <c r="W2087" s="1309"/>
      <c r="X2087" s="1309"/>
      <c r="Y2087" s="1309"/>
      <c r="Z2087" s="1309"/>
      <c r="AA2087" s="50"/>
      <c r="AB2087" s="1311"/>
      <c r="AC2087" s="1315"/>
      <c r="AD2087" s="1309"/>
      <c r="AE2087" s="1309"/>
      <c r="AF2087" s="1309"/>
      <c r="AG2087" s="1309"/>
    </row>
    <row r="2088">
      <c r="A2088" s="1309"/>
      <c r="B2088" s="1310"/>
      <c r="C2088" s="1310"/>
      <c r="D2088" s="1309"/>
      <c r="E2088" s="1309"/>
      <c r="F2088" s="1311"/>
      <c r="G2088" s="978"/>
      <c r="H2088" s="1121"/>
      <c r="I2088" s="1309"/>
      <c r="J2088" s="1309"/>
      <c r="K2088" s="1309"/>
      <c r="L2088" s="1309"/>
      <c r="M2088" s="1311"/>
      <c r="N2088" s="1311"/>
      <c r="O2088" s="1312"/>
      <c r="P2088" s="1310"/>
      <c r="Q2088" s="1311"/>
      <c r="R2088" s="1311"/>
      <c r="S2088" s="1311"/>
      <c r="T2088" s="1313"/>
      <c r="U2088" s="1314"/>
      <c r="V2088" s="1309"/>
      <c r="W2088" s="1309"/>
      <c r="X2088" s="1309"/>
      <c r="Y2088" s="1309"/>
      <c r="Z2088" s="1309"/>
      <c r="AA2088" s="50"/>
      <c r="AB2088" s="1311"/>
      <c r="AC2088" s="1315"/>
      <c r="AD2088" s="1309"/>
      <c r="AE2088" s="1309"/>
      <c r="AF2088" s="1309"/>
      <c r="AG2088" s="1309"/>
    </row>
    <row r="2089">
      <c r="A2089" s="1309"/>
      <c r="B2089" s="1310"/>
      <c r="C2089" s="1310"/>
      <c r="D2089" s="1309"/>
      <c r="E2089" s="1309"/>
      <c r="F2089" s="1311"/>
      <c r="G2089" s="978"/>
      <c r="H2089" s="1121"/>
      <c r="I2089" s="1309"/>
      <c r="J2089" s="1309"/>
      <c r="K2089" s="1309"/>
      <c r="L2089" s="1309"/>
      <c r="M2089" s="1311"/>
      <c r="N2089" s="1311"/>
      <c r="O2089" s="1312"/>
      <c r="P2089" s="1310"/>
      <c r="Q2089" s="1311"/>
      <c r="R2089" s="1311"/>
      <c r="S2089" s="1311"/>
      <c r="T2089" s="1313"/>
      <c r="U2089" s="1314"/>
      <c r="V2089" s="1309"/>
      <c r="W2089" s="1309"/>
      <c r="X2089" s="1309"/>
      <c r="Y2089" s="1309"/>
      <c r="Z2089" s="1309"/>
      <c r="AA2089" s="50"/>
      <c r="AB2089" s="1311"/>
      <c r="AC2089" s="1315"/>
      <c r="AD2089" s="1309"/>
      <c r="AE2089" s="1309"/>
      <c r="AF2089" s="1309"/>
      <c r="AG2089" s="1309"/>
    </row>
    <row r="2090">
      <c r="A2090" s="1309"/>
      <c r="B2090" s="1310"/>
      <c r="C2090" s="1310"/>
      <c r="D2090" s="1309"/>
      <c r="E2090" s="1309"/>
      <c r="F2090" s="1311"/>
      <c r="G2090" s="978"/>
      <c r="H2090" s="1121"/>
      <c r="I2090" s="1309"/>
      <c r="J2090" s="1309"/>
      <c r="K2090" s="1309"/>
      <c r="L2090" s="1309"/>
      <c r="M2090" s="1311"/>
      <c r="N2090" s="1311"/>
      <c r="O2090" s="1312"/>
      <c r="P2090" s="1310"/>
      <c r="Q2090" s="1311"/>
      <c r="R2090" s="1311"/>
      <c r="S2090" s="1311"/>
      <c r="T2090" s="1313"/>
      <c r="U2090" s="1314"/>
      <c r="V2090" s="1309"/>
      <c r="W2090" s="1309"/>
      <c r="X2090" s="1309"/>
      <c r="Y2090" s="1309"/>
      <c r="Z2090" s="1309"/>
      <c r="AA2090" s="50"/>
      <c r="AB2090" s="1311"/>
      <c r="AC2090" s="1315"/>
      <c r="AD2090" s="1309"/>
      <c r="AE2090" s="1309"/>
      <c r="AF2090" s="1309"/>
      <c r="AG2090" s="1309"/>
    </row>
    <row r="2091">
      <c r="A2091" s="1309"/>
      <c r="B2091" s="1310"/>
      <c r="C2091" s="1310"/>
      <c r="D2091" s="1309"/>
      <c r="E2091" s="1309"/>
      <c r="F2091" s="1311"/>
      <c r="G2091" s="978"/>
      <c r="H2091" s="1121"/>
      <c r="I2091" s="1309"/>
      <c r="J2091" s="1309"/>
      <c r="K2091" s="1309"/>
      <c r="L2091" s="1309"/>
      <c r="M2091" s="1311"/>
      <c r="N2091" s="1311"/>
      <c r="O2091" s="1312"/>
      <c r="P2091" s="1310"/>
      <c r="Q2091" s="1311"/>
      <c r="R2091" s="1311"/>
      <c r="S2091" s="1311"/>
      <c r="T2091" s="1313"/>
      <c r="U2091" s="1314"/>
      <c r="V2091" s="1309"/>
      <c r="W2091" s="1309"/>
      <c r="X2091" s="1309"/>
      <c r="Y2091" s="1309"/>
      <c r="Z2091" s="1309"/>
      <c r="AA2091" s="50"/>
      <c r="AB2091" s="1311"/>
      <c r="AC2091" s="1315"/>
      <c r="AD2091" s="1309"/>
      <c r="AE2091" s="1309"/>
      <c r="AF2091" s="1309"/>
      <c r="AG2091" s="1309"/>
    </row>
    <row r="2092">
      <c r="A2092" s="1309"/>
      <c r="B2092" s="1310"/>
      <c r="C2092" s="1310"/>
      <c r="D2092" s="1309"/>
      <c r="E2092" s="1309"/>
      <c r="F2092" s="1311"/>
      <c r="G2092" s="978"/>
      <c r="H2092" s="1121"/>
      <c r="I2092" s="1309"/>
      <c r="J2092" s="1309"/>
      <c r="K2092" s="1309"/>
      <c r="L2092" s="1309"/>
      <c r="M2092" s="1311"/>
      <c r="N2092" s="1311"/>
      <c r="O2092" s="1312"/>
      <c r="P2092" s="1310"/>
      <c r="Q2092" s="1311"/>
      <c r="R2092" s="1311"/>
      <c r="S2092" s="1311"/>
      <c r="T2092" s="1313"/>
      <c r="U2092" s="1314"/>
      <c r="V2092" s="1309"/>
      <c r="W2092" s="1309"/>
      <c r="X2092" s="1309"/>
      <c r="Y2092" s="1309"/>
      <c r="Z2092" s="1309"/>
      <c r="AA2092" s="50"/>
      <c r="AB2092" s="1311"/>
      <c r="AC2092" s="1315"/>
      <c r="AD2092" s="1309"/>
      <c r="AE2092" s="1309"/>
      <c r="AF2092" s="1309"/>
      <c r="AG2092" s="1309"/>
    </row>
    <row r="2093">
      <c r="A2093" s="1309"/>
      <c r="B2093" s="1310"/>
      <c r="C2093" s="1310"/>
      <c r="D2093" s="1309"/>
      <c r="E2093" s="1309"/>
      <c r="F2093" s="1311"/>
      <c r="G2093" s="978"/>
      <c r="H2093" s="1121"/>
      <c r="I2093" s="1309"/>
      <c r="J2093" s="1309"/>
      <c r="K2093" s="1309"/>
      <c r="L2093" s="1309"/>
      <c r="M2093" s="1311"/>
      <c r="N2093" s="1311"/>
      <c r="O2093" s="1312"/>
      <c r="P2093" s="1310"/>
      <c r="Q2093" s="1311"/>
      <c r="R2093" s="1311"/>
      <c r="S2093" s="1311"/>
      <c r="T2093" s="1313"/>
      <c r="U2093" s="1314"/>
      <c r="V2093" s="1309"/>
      <c r="W2093" s="1309"/>
      <c r="X2093" s="1309"/>
      <c r="Y2093" s="1309"/>
      <c r="Z2093" s="1309"/>
      <c r="AA2093" s="50"/>
      <c r="AB2093" s="1311"/>
      <c r="AC2093" s="1315"/>
      <c r="AD2093" s="1309"/>
      <c r="AE2093" s="1309"/>
      <c r="AF2093" s="1309"/>
      <c r="AG2093" s="1309"/>
    </row>
    <row r="2094">
      <c r="A2094" s="1309"/>
      <c r="B2094" s="1310"/>
      <c r="C2094" s="1310"/>
      <c r="D2094" s="1309"/>
      <c r="E2094" s="1309"/>
      <c r="F2094" s="1311"/>
      <c r="G2094" s="978"/>
      <c r="H2094" s="1121"/>
      <c r="I2094" s="1309"/>
      <c r="J2094" s="1309"/>
      <c r="K2094" s="1309"/>
      <c r="L2094" s="1309"/>
      <c r="M2094" s="1311"/>
      <c r="N2094" s="1311"/>
      <c r="O2094" s="1312"/>
      <c r="P2094" s="1310"/>
      <c r="Q2094" s="1311"/>
      <c r="R2094" s="1311"/>
      <c r="S2094" s="1311"/>
      <c r="T2094" s="1313"/>
      <c r="U2094" s="1314"/>
      <c r="V2094" s="1309"/>
      <c r="W2094" s="1309"/>
      <c r="X2094" s="1309"/>
      <c r="Y2094" s="1309"/>
      <c r="Z2094" s="1309"/>
      <c r="AA2094" s="50"/>
      <c r="AB2094" s="1311"/>
      <c r="AC2094" s="1315"/>
      <c r="AD2094" s="1309"/>
      <c r="AE2094" s="1309"/>
      <c r="AF2094" s="1309"/>
      <c r="AG2094" s="1309"/>
    </row>
    <row r="2095">
      <c r="A2095" s="1309"/>
      <c r="B2095" s="1310"/>
      <c r="C2095" s="1310"/>
      <c r="D2095" s="1309"/>
      <c r="E2095" s="1309"/>
      <c r="F2095" s="1311"/>
      <c r="G2095" s="978"/>
      <c r="H2095" s="1121"/>
      <c r="I2095" s="1309"/>
      <c r="J2095" s="1309"/>
      <c r="K2095" s="1309"/>
      <c r="L2095" s="1309"/>
      <c r="M2095" s="1311"/>
      <c r="N2095" s="1311"/>
      <c r="O2095" s="1312"/>
      <c r="P2095" s="1310"/>
      <c r="Q2095" s="1311"/>
      <c r="R2095" s="1311"/>
      <c r="S2095" s="1311"/>
      <c r="T2095" s="1313"/>
      <c r="U2095" s="1314"/>
      <c r="V2095" s="1309"/>
      <c r="W2095" s="1309"/>
      <c r="X2095" s="1309"/>
      <c r="Y2095" s="1309"/>
      <c r="Z2095" s="1309"/>
      <c r="AA2095" s="50"/>
      <c r="AB2095" s="1311"/>
      <c r="AC2095" s="1315"/>
      <c r="AD2095" s="1309"/>
      <c r="AE2095" s="1309"/>
      <c r="AF2095" s="1309"/>
      <c r="AG2095" s="1309"/>
    </row>
    <row r="2096">
      <c r="A2096" s="1309"/>
      <c r="B2096" s="1310"/>
      <c r="C2096" s="1310"/>
      <c r="D2096" s="1309"/>
      <c r="E2096" s="1309"/>
      <c r="F2096" s="1311"/>
      <c r="G2096" s="978"/>
      <c r="H2096" s="1121"/>
      <c r="I2096" s="1309"/>
      <c r="J2096" s="1309"/>
      <c r="K2096" s="1309"/>
      <c r="L2096" s="1309"/>
      <c r="M2096" s="1311"/>
      <c r="N2096" s="1311"/>
      <c r="O2096" s="1312"/>
      <c r="P2096" s="1310"/>
      <c r="Q2096" s="1311"/>
      <c r="R2096" s="1311"/>
      <c r="S2096" s="1311"/>
      <c r="T2096" s="1313"/>
      <c r="U2096" s="1314"/>
      <c r="V2096" s="1309"/>
      <c r="W2096" s="1309"/>
      <c r="X2096" s="1309"/>
      <c r="Y2096" s="1309"/>
      <c r="Z2096" s="1309"/>
      <c r="AA2096" s="50"/>
      <c r="AB2096" s="1311"/>
      <c r="AC2096" s="1315"/>
      <c r="AD2096" s="1309"/>
      <c r="AE2096" s="1309"/>
      <c r="AF2096" s="1309"/>
      <c r="AG2096" s="1309"/>
    </row>
    <row r="2097">
      <c r="A2097" s="1309"/>
      <c r="B2097" s="1310"/>
      <c r="C2097" s="1310"/>
      <c r="D2097" s="1309"/>
      <c r="E2097" s="1309"/>
      <c r="F2097" s="1311"/>
      <c r="G2097" s="978"/>
      <c r="H2097" s="1121"/>
      <c r="I2097" s="1309"/>
      <c r="J2097" s="1309"/>
      <c r="K2097" s="1309"/>
      <c r="L2097" s="1309"/>
      <c r="M2097" s="1311"/>
      <c r="N2097" s="1311"/>
      <c r="O2097" s="1312"/>
      <c r="P2097" s="1310"/>
      <c r="Q2097" s="1311"/>
      <c r="R2097" s="1311"/>
      <c r="S2097" s="1311"/>
      <c r="T2097" s="1313"/>
      <c r="U2097" s="1314"/>
      <c r="V2097" s="1309"/>
      <c r="W2097" s="1309"/>
      <c r="X2097" s="1309"/>
      <c r="Y2097" s="1309"/>
      <c r="Z2097" s="1309"/>
      <c r="AA2097" s="50"/>
      <c r="AB2097" s="1311"/>
      <c r="AC2097" s="1315"/>
      <c r="AD2097" s="1309"/>
      <c r="AE2097" s="1309"/>
      <c r="AF2097" s="1309"/>
      <c r="AG2097" s="1309"/>
    </row>
    <row r="2098">
      <c r="A2098" s="1309"/>
      <c r="B2098" s="1310"/>
      <c r="C2098" s="1310"/>
      <c r="D2098" s="1309"/>
      <c r="E2098" s="1309"/>
      <c r="F2098" s="1311"/>
      <c r="G2098" s="978"/>
      <c r="H2098" s="1121"/>
      <c r="I2098" s="1309"/>
      <c r="J2098" s="1309"/>
      <c r="K2098" s="1309"/>
      <c r="L2098" s="1309"/>
      <c r="M2098" s="1311"/>
      <c r="N2098" s="1311"/>
      <c r="O2098" s="1312"/>
      <c r="P2098" s="1310"/>
      <c r="Q2098" s="1311"/>
      <c r="R2098" s="1311"/>
      <c r="S2098" s="1311"/>
      <c r="T2098" s="1313"/>
      <c r="U2098" s="1314"/>
      <c r="V2098" s="1309"/>
      <c r="W2098" s="1309"/>
      <c r="X2098" s="1309"/>
      <c r="Y2098" s="1309"/>
      <c r="Z2098" s="1309"/>
      <c r="AA2098" s="50"/>
      <c r="AB2098" s="1311"/>
      <c r="AC2098" s="1315"/>
      <c r="AD2098" s="1309"/>
      <c r="AE2098" s="1309"/>
      <c r="AF2098" s="1309"/>
      <c r="AG2098" s="1309"/>
    </row>
    <row r="2099">
      <c r="A2099" s="1309"/>
      <c r="B2099" s="1310"/>
      <c r="C2099" s="1310"/>
      <c r="D2099" s="1309"/>
      <c r="E2099" s="1309"/>
      <c r="F2099" s="1311"/>
      <c r="G2099" s="978"/>
      <c r="H2099" s="1121"/>
      <c r="I2099" s="1309"/>
      <c r="J2099" s="1309"/>
      <c r="K2099" s="1309"/>
      <c r="L2099" s="1309"/>
      <c r="M2099" s="1311"/>
      <c r="N2099" s="1311"/>
      <c r="O2099" s="1312"/>
      <c r="P2099" s="1310"/>
      <c r="Q2099" s="1311"/>
      <c r="R2099" s="1311"/>
      <c r="S2099" s="1311"/>
      <c r="T2099" s="1313"/>
      <c r="U2099" s="1314"/>
      <c r="V2099" s="1309"/>
      <c r="W2099" s="1309"/>
      <c r="X2099" s="1309"/>
      <c r="Y2099" s="1309"/>
      <c r="Z2099" s="1309"/>
      <c r="AA2099" s="50"/>
      <c r="AB2099" s="1311"/>
      <c r="AC2099" s="1315"/>
      <c r="AD2099" s="1309"/>
      <c r="AE2099" s="1309"/>
      <c r="AF2099" s="1309"/>
      <c r="AG2099" s="1309"/>
    </row>
    <row r="2100">
      <c r="A2100" s="1309"/>
      <c r="B2100" s="1310"/>
      <c r="C2100" s="1310"/>
      <c r="D2100" s="1309"/>
      <c r="E2100" s="1309"/>
      <c r="F2100" s="1311"/>
      <c r="G2100" s="978"/>
      <c r="H2100" s="1121"/>
      <c r="I2100" s="1309"/>
      <c r="J2100" s="1309"/>
      <c r="K2100" s="1309"/>
      <c r="L2100" s="1309"/>
      <c r="M2100" s="1311"/>
      <c r="N2100" s="1311"/>
      <c r="O2100" s="1312"/>
      <c r="P2100" s="1310"/>
      <c r="Q2100" s="1311"/>
      <c r="R2100" s="1311"/>
      <c r="S2100" s="1311"/>
      <c r="T2100" s="1313"/>
      <c r="U2100" s="1314"/>
      <c r="V2100" s="1309"/>
      <c r="W2100" s="1309"/>
      <c r="X2100" s="1309"/>
      <c r="Y2100" s="1309"/>
      <c r="Z2100" s="1309"/>
      <c r="AA2100" s="50"/>
      <c r="AB2100" s="1311"/>
      <c r="AC2100" s="1315"/>
      <c r="AD2100" s="1309"/>
      <c r="AE2100" s="1309"/>
      <c r="AF2100" s="1309"/>
      <c r="AG2100" s="1309"/>
    </row>
    <row r="2101">
      <c r="A2101" s="1309"/>
      <c r="B2101" s="1310"/>
      <c r="C2101" s="1310"/>
      <c r="D2101" s="1309"/>
      <c r="E2101" s="1309"/>
      <c r="F2101" s="1311"/>
      <c r="G2101" s="978"/>
      <c r="H2101" s="1121"/>
      <c r="I2101" s="1309"/>
      <c r="J2101" s="1309"/>
      <c r="K2101" s="1309"/>
      <c r="L2101" s="1309"/>
      <c r="M2101" s="1311"/>
      <c r="N2101" s="1311"/>
      <c r="O2101" s="1312"/>
      <c r="P2101" s="1310"/>
      <c r="Q2101" s="1311"/>
      <c r="R2101" s="1311"/>
      <c r="S2101" s="1311"/>
      <c r="T2101" s="1313"/>
      <c r="U2101" s="1314"/>
      <c r="V2101" s="1309"/>
      <c r="W2101" s="1309"/>
      <c r="X2101" s="1309"/>
      <c r="Y2101" s="1309"/>
      <c r="Z2101" s="1309"/>
      <c r="AA2101" s="50"/>
      <c r="AB2101" s="1311"/>
      <c r="AC2101" s="1315"/>
      <c r="AD2101" s="1309"/>
      <c r="AE2101" s="1309"/>
      <c r="AF2101" s="1309"/>
      <c r="AG2101" s="1309"/>
    </row>
    <row r="2102">
      <c r="A2102" s="1309"/>
      <c r="B2102" s="1310"/>
      <c r="C2102" s="1310"/>
      <c r="D2102" s="1309"/>
      <c r="E2102" s="1309"/>
      <c r="F2102" s="1311"/>
      <c r="G2102" s="978"/>
      <c r="H2102" s="1121"/>
      <c r="I2102" s="1309"/>
      <c r="J2102" s="1309"/>
      <c r="K2102" s="1309"/>
      <c r="L2102" s="1309"/>
      <c r="M2102" s="1311"/>
      <c r="N2102" s="1311"/>
      <c r="O2102" s="1312"/>
      <c r="P2102" s="1310"/>
      <c r="Q2102" s="1311"/>
      <c r="R2102" s="1311"/>
      <c r="S2102" s="1311"/>
      <c r="T2102" s="1313"/>
      <c r="U2102" s="1314"/>
      <c r="V2102" s="1309"/>
      <c r="W2102" s="1309"/>
      <c r="X2102" s="1309"/>
      <c r="Y2102" s="1309"/>
      <c r="Z2102" s="1309"/>
      <c r="AA2102" s="50"/>
      <c r="AB2102" s="1311"/>
      <c r="AC2102" s="1315"/>
      <c r="AD2102" s="1309"/>
      <c r="AE2102" s="1309"/>
      <c r="AF2102" s="1309"/>
      <c r="AG2102" s="1309"/>
    </row>
    <row r="2103">
      <c r="A2103" s="1309"/>
      <c r="B2103" s="1310"/>
      <c r="C2103" s="1310"/>
      <c r="D2103" s="1309"/>
      <c r="E2103" s="1309"/>
      <c r="F2103" s="1311"/>
      <c r="G2103" s="978"/>
      <c r="H2103" s="1121"/>
      <c r="I2103" s="1309"/>
      <c r="J2103" s="1309"/>
      <c r="K2103" s="1309"/>
      <c r="L2103" s="1309"/>
      <c r="M2103" s="1311"/>
      <c r="N2103" s="1311"/>
      <c r="O2103" s="1312"/>
      <c r="P2103" s="1310"/>
      <c r="Q2103" s="1311"/>
      <c r="R2103" s="1311"/>
      <c r="S2103" s="1311"/>
      <c r="T2103" s="1313"/>
      <c r="U2103" s="1314"/>
      <c r="V2103" s="1309"/>
      <c r="W2103" s="1309"/>
      <c r="X2103" s="1309"/>
      <c r="Y2103" s="1309"/>
      <c r="Z2103" s="1309"/>
      <c r="AA2103" s="50"/>
      <c r="AB2103" s="1311"/>
      <c r="AC2103" s="1315"/>
      <c r="AD2103" s="1309"/>
      <c r="AE2103" s="1309"/>
      <c r="AF2103" s="1309"/>
      <c r="AG2103" s="1309"/>
    </row>
    <row r="2104">
      <c r="A2104" s="1309"/>
      <c r="B2104" s="1310"/>
      <c r="C2104" s="1310"/>
      <c r="D2104" s="1309"/>
      <c r="E2104" s="1309"/>
      <c r="F2104" s="1311"/>
      <c r="G2104" s="978"/>
      <c r="H2104" s="1121"/>
      <c r="I2104" s="1309"/>
      <c r="J2104" s="1309"/>
      <c r="K2104" s="1309"/>
      <c r="L2104" s="1309"/>
      <c r="M2104" s="1311"/>
      <c r="N2104" s="1311"/>
      <c r="O2104" s="1312"/>
      <c r="P2104" s="1310"/>
      <c r="Q2104" s="1311"/>
      <c r="R2104" s="1311"/>
      <c r="S2104" s="1311"/>
      <c r="T2104" s="1313"/>
      <c r="U2104" s="1314"/>
      <c r="V2104" s="1309"/>
      <c r="W2104" s="1309"/>
      <c r="X2104" s="1309"/>
      <c r="Y2104" s="1309"/>
      <c r="Z2104" s="1309"/>
      <c r="AA2104" s="50"/>
      <c r="AB2104" s="1311"/>
      <c r="AC2104" s="1315"/>
      <c r="AD2104" s="1309"/>
      <c r="AE2104" s="1309"/>
      <c r="AF2104" s="1309"/>
      <c r="AG2104" s="1309"/>
    </row>
    <row r="2105">
      <c r="A2105" s="1309"/>
      <c r="B2105" s="1310"/>
      <c r="C2105" s="1310"/>
      <c r="D2105" s="1309"/>
      <c r="E2105" s="1309"/>
      <c r="F2105" s="1311"/>
      <c r="G2105" s="978"/>
      <c r="H2105" s="1121"/>
      <c r="I2105" s="1309"/>
      <c r="J2105" s="1309"/>
      <c r="K2105" s="1309"/>
      <c r="L2105" s="1309"/>
      <c r="M2105" s="1311"/>
      <c r="N2105" s="1311"/>
      <c r="O2105" s="1312"/>
      <c r="P2105" s="1310"/>
      <c r="Q2105" s="1311"/>
      <c r="R2105" s="1311"/>
      <c r="S2105" s="1311"/>
      <c r="T2105" s="1313"/>
      <c r="U2105" s="1314"/>
      <c r="V2105" s="1309"/>
      <c r="W2105" s="1309"/>
      <c r="X2105" s="1309"/>
      <c r="Y2105" s="1309"/>
      <c r="Z2105" s="1309"/>
      <c r="AA2105" s="50"/>
      <c r="AB2105" s="1311"/>
      <c r="AC2105" s="1315"/>
      <c r="AD2105" s="1309"/>
      <c r="AE2105" s="1309"/>
      <c r="AF2105" s="1309"/>
      <c r="AG2105" s="1309"/>
    </row>
    <row r="2106">
      <c r="A2106" s="1309"/>
      <c r="B2106" s="1310"/>
      <c r="C2106" s="1310"/>
      <c r="D2106" s="1309"/>
      <c r="E2106" s="1309"/>
      <c r="F2106" s="1311"/>
      <c r="G2106" s="978"/>
      <c r="H2106" s="1121"/>
      <c r="I2106" s="1309"/>
      <c r="J2106" s="1309"/>
      <c r="K2106" s="1309"/>
      <c r="L2106" s="1309"/>
      <c r="M2106" s="1311"/>
      <c r="N2106" s="1311"/>
      <c r="O2106" s="1312"/>
      <c r="P2106" s="1310"/>
      <c r="Q2106" s="1311"/>
      <c r="R2106" s="1311"/>
      <c r="S2106" s="1311"/>
      <c r="T2106" s="1313"/>
      <c r="U2106" s="1314"/>
      <c r="V2106" s="1309"/>
      <c r="W2106" s="1309"/>
      <c r="X2106" s="1309"/>
      <c r="Y2106" s="1309"/>
      <c r="Z2106" s="1309"/>
      <c r="AA2106" s="50"/>
      <c r="AB2106" s="1311"/>
      <c r="AC2106" s="1315"/>
      <c r="AD2106" s="1309"/>
      <c r="AE2106" s="1309"/>
      <c r="AF2106" s="1309"/>
      <c r="AG2106" s="1309"/>
    </row>
    <row r="2107">
      <c r="A2107" s="1309"/>
      <c r="B2107" s="1310"/>
      <c r="C2107" s="1310"/>
      <c r="D2107" s="1309"/>
      <c r="E2107" s="1309"/>
      <c r="F2107" s="1311"/>
      <c r="G2107" s="978"/>
      <c r="H2107" s="1121"/>
      <c r="I2107" s="1309"/>
      <c r="J2107" s="1309"/>
      <c r="K2107" s="1309"/>
      <c r="L2107" s="1309"/>
      <c r="M2107" s="1311"/>
      <c r="N2107" s="1311"/>
      <c r="O2107" s="1312"/>
      <c r="P2107" s="1310"/>
      <c r="Q2107" s="1311"/>
      <c r="R2107" s="1311"/>
      <c r="S2107" s="1311"/>
      <c r="T2107" s="1313"/>
      <c r="U2107" s="1314"/>
      <c r="V2107" s="1309"/>
      <c r="W2107" s="1309"/>
      <c r="X2107" s="1309"/>
      <c r="Y2107" s="1309"/>
      <c r="Z2107" s="1309"/>
      <c r="AA2107" s="50"/>
      <c r="AB2107" s="1311"/>
      <c r="AC2107" s="1315"/>
      <c r="AD2107" s="1309"/>
      <c r="AE2107" s="1309"/>
      <c r="AF2107" s="1309"/>
      <c r="AG2107" s="1309"/>
    </row>
    <row r="2108">
      <c r="A2108" s="1309"/>
      <c r="B2108" s="1310"/>
      <c r="C2108" s="1310"/>
      <c r="D2108" s="1309"/>
      <c r="E2108" s="1309"/>
      <c r="F2108" s="1311"/>
      <c r="G2108" s="978"/>
      <c r="H2108" s="1121"/>
      <c r="I2108" s="1309"/>
      <c r="J2108" s="1309"/>
      <c r="K2108" s="1309"/>
      <c r="L2108" s="1309"/>
      <c r="M2108" s="1311"/>
      <c r="N2108" s="1311"/>
      <c r="O2108" s="1312"/>
      <c r="P2108" s="1310"/>
      <c r="Q2108" s="1311"/>
      <c r="R2108" s="1311"/>
      <c r="S2108" s="1311"/>
      <c r="T2108" s="1313"/>
      <c r="U2108" s="1314"/>
      <c r="V2108" s="1309"/>
      <c r="W2108" s="1309"/>
      <c r="X2108" s="1309"/>
      <c r="Y2108" s="1309"/>
      <c r="Z2108" s="1309"/>
      <c r="AA2108" s="50"/>
      <c r="AB2108" s="1311"/>
      <c r="AC2108" s="1315"/>
      <c r="AD2108" s="1309"/>
      <c r="AE2108" s="1309"/>
      <c r="AF2108" s="1309"/>
      <c r="AG2108" s="1309"/>
    </row>
    <row r="2109">
      <c r="A2109" s="1309"/>
      <c r="B2109" s="1310"/>
      <c r="C2109" s="1310"/>
      <c r="D2109" s="1309"/>
      <c r="E2109" s="1309"/>
      <c r="F2109" s="1311"/>
      <c r="G2109" s="978"/>
      <c r="H2109" s="1121"/>
      <c r="I2109" s="1309"/>
      <c r="J2109" s="1309"/>
      <c r="K2109" s="1309"/>
      <c r="L2109" s="1309"/>
      <c r="M2109" s="1311"/>
      <c r="N2109" s="1311"/>
      <c r="O2109" s="1312"/>
      <c r="P2109" s="1310"/>
      <c r="Q2109" s="1311"/>
      <c r="R2109" s="1311"/>
      <c r="S2109" s="1311"/>
      <c r="T2109" s="1313"/>
      <c r="U2109" s="1314"/>
      <c r="V2109" s="1309"/>
      <c r="W2109" s="1309"/>
      <c r="X2109" s="1309"/>
      <c r="Y2109" s="1309"/>
      <c r="Z2109" s="1309"/>
      <c r="AA2109" s="50"/>
      <c r="AB2109" s="1311"/>
      <c r="AC2109" s="1315"/>
      <c r="AD2109" s="1309"/>
      <c r="AE2109" s="1309"/>
      <c r="AF2109" s="1309"/>
      <c r="AG2109" s="1309"/>
    </row>
    <row r="2110">
      <c r="A2110" s="1309"/>
      <c r="B2110" s="1310"/>
      <c r="C2110" s="1310"/>
      <c r="D2110" s="1309"/>
      <c r="E2110" s="1309"/>
      <c r="F2110" s="1311"/>
      <c r="G2110" s="978"/>
      <c r="H2110" s="1121"/>
      <c r="I2110" s="1309"/>
      <c r="J2110" s="1309"/>
      <c r="K2110" s="1309"/>
      <c r="L2110" s="1309"/>
      <c r="M2110" s="1311"/>
      <c r="N2110" s="1311"/>
      <c r="O2110" s="1312"/>
      <c r="P2110" s="1310"/>
      <c r="Q2110" s="1311"/>
      <c r="R2110" s="1311"/>
      <c r="S2110" s="1311"/>
      <c r="T2110" s="1313"/>
      <c r="U2110" s="1314"/>
      <c r="V2110" s="1309"/>
      <c r="W2110" s="1309"/>
      <c r="X2110" s="1309"/>
      <c r="Y2110" s="1309"/>
      <c r="Z2110" s="1309"/>
      <c r="AA2110" s="50"/>
      <c r="AB2110" s="1311"/>
      <c r="AC2110" s="1315"/>
      <c r="AD2110" s="1309"/>
      <c r="AE2110" s="1309"/>
      <c r="AF2110" s="1309"/>
      <c r="AG2110" s="1309"/>
    </row>
    <row r="2111">
      <c r="A2111" s="1309"/>
      <c r="B2111" s="1310"/>
      <c r="C2111" s="1310"/>
      <c r="D2111" s="1309"/>
      <c r="E2111" s="1309"/>
      <c r="F2111" s="1311"/>
      <c r="G2111" s="978"/>
      <c r="H2111" s="1121"/>
      <c r="I2111" s="1309"/>
      <c r="J2111" s="1309"/>
      <c r="K2111" s="1309"/>
      <c r="L2111" s="1309"/>
      <c r="M2111" s="1311"/>
      <c r="N2111" s="1311"/>
      <c r="O2111" s="1312"/>
      <c r="P2111" s="1310"/>
      <c r="Q2111" s="1311"/>
      <c r="R2111" s="1311"/>
      <c r="S2111" s="1311"/>
      <c r="T2111" s="1313"/>
      <c r="U2111" s="1314"/>
      <c r="V2111" s="1309"/>
      <c r="W2111" s="1309"/>
      <c r="X2111" s="1309"/>
      <c r="Y2111" s="1309"/>
      <c r="Z2111" s="1309"/>
      <c r="AA2111" s="50"/>
      <c r="AB2111" s="1311"/>
      <c r="AC2111" s="1315"/>
      <c r="AD2111" s="1309"/>
      <c r="AE2111" s="1309"/>
      <c r="AF2111" s="1309"/>
      <c r="AG2111" s="1309"/>
    </row>
    <row r="2112">
      <c r="A2112" s="1309"/>
      <c r="B2112" s="1310"/>
      <c r="C2112" s="1310"/>
      <c r="D2112" s="1309"/>
      <c r="E2112" s="1309"/>
      <c r="F2112" s="1311"/>
      <c r="G2112" s="978"/>
      <c r="H2112" s="1121"/>
      <c r="I2112" s="1309"/>
      <c r="J2112" s="1309"/>
      <c r="K2112" s="1309"/>
      <c r="L2112" s="1309"/>
      <c r="M2112" s="1311"/>
      <c r="N2112" s="1311"/>
      <c r="O2112" s="1312"/>
      <c r="P2112" s="1310"/>
      <c r="Q2112" s="1311"/>
      <c r="R2112" s="1311"/>
      <c r="S2112" s="1311"/>
      <c r="T2112" s="1313"/>
      <c r="U2112" s="1314"/>
      <c r="V2112" s="1309"/>
      <c r="W2112" s="1309"/>
      <c r="X2112" s="1309"/>
      <c r="Y2112" s="1309"/>
      <c r="Z2112" s="1309"/>
      <c r="AA2112" s="50"/>
      <c r="AB2112" s="1311"/>
      <c r="AC2112" s="1315"/>
      <c r="AD2112" s="1309"/>
      <c r="AE2112" s="1309"/>
      <c r="AF2112" s="1309"/>
      <c r="AG2112" s="1309"/>
    </row>
    <row r="2113">
      <c r="A2113" s="1309"/>
      <c r="B2113" s="1310"/>
      <c r="C2113" s="1310"/>
      <c r="D2113" s="1309"/>
      <c r="E2113" s="1309"/>
      <c r="F2113" s="1311"/>
      <c r="G2113" s="978"/>
      <c r="H2113" s="1121"/>
      <c r="I2113" s="1309"/>
      <c r="J2113" s="1309"/>
      <c r="K2113" s="1309"/>
      <c r="L2113" s="1309"/>
      <c r="M2113" s="1311"/>
      <c r="N2113" s="1311"/>
      <c r="O2113" s="1312"/>
      <c r="P2113" s="1310"/>
      <c r="Q2113" s="1311"/>
      <c r="R2113" s="1311"/>
      <c r="S2113" s="1311"/>
      <c r="T2113" s="1313"/>
      <c r="U2113" s="1314"/>
      <c r="V2113" s="1309"/>
      <c r="W2113" s="1309"/>
      <c r="X2113" s="1309"/>
      <c r="Y2113" s="1309"/>
      <c r="Z2113" s="1309"/>
      <c r="AA2113" s="50"/>
      <c r="AB2113" s="1311"/>
      <c r="AC2113" s="1315"/>
      <c r="AD2113" s="1309"/>
      <c r="AE2113" s="1309"/>
      <c r="AF2113" s="1309"/>
      <c r="AG2113" s="1309"/>
    </row>
    <row r="2114">
      <c r="A2114" s="1309"/>
      <c r="B2114" s="1310"/>
      <c r="C2114" s="1310"/>
      <c r="D2114" s="1309"/>
      <c r="E2114" s="1309"/>
      <c r="F2114" s="1311"/>
      <c r="G2114" s="978"/>
      <c r="H2114" s="1121"/>
      <c r="I2114" s="1309"/>
      <c r="J2114" s="1309"/>
      <c r="K2114" s="1309"/>
      <c r="L2114" s="1309"/>
      <c r="M2114" s="1311"/>
      <c r="N2114" s="1311"/>
      <c r="O2114" s="1312"/>
      <c r="P2114" s="1310"/>
      <c r="Q2114" s="1311"/>
      <c r="R2114" s="1311"/>
      <c r="S2114" s="1311"/>
      <c r="T2114" s="1313"/>
      <c r="U2114" s="1314"/>
      <c r="V2114" s="1309"/>
      <c r="W2114" s="1309"/>
      <c r="X2114" s="1309"/>
      <c r="Y2114" s="1309"/>
      <c r="Z2114" s="1309"/>
      <c r="AA2114" s="50"/>
      <c r="AB2114" s="1311"/>
      <c r="AC2114" s="1315"/>
      <c r="AD2114" s="1309"/>
      <c r="AE2114" s="1309"/>
      <c r="AF2114" s="1309"/>
      <c r="AG2114" s="1309"/>
    </row>
    <row r="2115">
      <c r="A2115" s="1309"/>
      <c r="B2115" s="1310"/>
      <c r="C2115" s="1310"/>
      <c r="D2115" s="1309"/>
      <c r="E2115" s="1309"/>
      <c r="F2115" s="1311"/>
      <c r="G2115" s="978"/>
      <c r="H2115" s="1121"/>
      <c r="I2115" s="1309"/>
      <c r="J2115" s="1309"/>
      <c r="K2115" s="1309"/>
      <c r="L2115" s="1309"/>
      <c r="M2115" s="1311"/>
      <c r="N2115" s="1311"/>
      <c r="O2115" s="1312"/>
      <c r="P2115" s="1310"/>
      <c r="Q2115" s="1311"/>
      <c r="R2115" s="1311"/>
      <c r="S2115" s="1311"/>
      <c r="T2115" s="1313"/>
      <c r="U2115" s="1314"/>
      <c r="V2115" s="1309"/>
      <c r="W2115" s="1309"/>
      <c r="X2115" s="1309"/>
      <c r="Y2115" s="1309"/>
      <c r="Z2115" s="1309"/>
      <c r="AA2115" s="50"/>
      <c r="AB2115" s="1311"/>
      <c r="AC2115" s="1315"/>
      <c r="AD2115" s="1309"/>
      <c r="AE2115" s="1309"/>
      <c r="AF2115" s="1309"/>
      <c r="AG2115" s="1309"/>
    </row>
    <row r="2116">
      <c r="A2116" s="1309"/>
      <c r="B2116" s="1310"/>
      <c r="C2116" s="1310"/>
      <c r="D2116" s="1309"/>
      <c r="E2116" s="1309"/>
      <c r="F2116" s="1311"/>
      <c r="G2116" s="978"/>
      <c r="H2116" s="1121"/>
      <c r="I2116" s="1309"/>
      <c r="J2116" s="1309"/>
      <c r="K2116" s="1309"/>
      <c r="L2116" s="1309"/>
      <c r="M2116" s="1311"/>
      <c r="N2116" s="1311"/>
      <c r="O2116" s="1312"/>
      <c r="P2116" s="1310"/>
      <c r="Q2116" s="1311"/>
      <c r="R2116" s="1311"/>
      <c r="S2116" s="1311"/>
      <c r="T2116" s="1313"/>
      <c r="U2116" s="1314"/>
      <c r="V2116" s="1309"/>
      <c r="W2116" s="1309"/>
      <c r="X2116" s="1309"/>
      <c r="Y2116" s="1309"/>
      <c r="Z2116" s="1309"/>
      <c r="AA2116" s="50"/>
      <c r="AB2116" s="1311"/>
      <c r="AC2116" s="1315"/>
      <c r="AD2116" s="1309"/>
      <c r="AE2116" s="1309"/>
      <c r="AF2116" s="1309"/>
      <c r="AG2116" s="1309"/>
    </row>
    <row r="2117">
      <c r="A2117" s="1309"/>
      <c r="B2117" s="1310"/>
      <c r="C2117" s="1310"/>
      <c r="D2117" s="1309"/>
      <c r="E2117" s="1309"/>
      <c r="F2117" s="1311"/>
      <c r="G2117" s="978"/>
      <c r="H2117" s="1121"/>
      <c r="I2117" s="1309"/>
      <c r="J2117" s="1309"/>
      <c r="K2117" s="1309"/>
      <c r="L2117" s="1309"/>
      <c r="M2117" s="1311"/>
      <c r="N2117" s="1311"/>
      <c r="O2117" s="1312"/>
      <c r="P2117" s="1310"/>
      <c r="Q2117" s="1311"/>
      <c r="R2117" s="1311"/>
      <c r="S2117" s="1311"/>
      <c r="T2117" s="1313"/>
      <c r="U2117" s="1314"/>
      <c r="V2117" s="1309"/>
      <c r="W2117" s="1309"/>
      <c r="X2117" s="1309"/>
      <c r="Y2117" s="1309"/>
      <c r="Z2117" s="1309"/>
      <c r="AA2117" s="50"/>
      <c r="AB2117" s="1311"/>
      <c r="AC2117" s="1315"/>
      <c r="AD2117" s="1309"/>
      <c r="AE2117" s="1309"/>
      <c r="AF2117" s="1309"/>
      <c r="AG2117" s="1309"/>
    </row>
    <row r="2118">
      <c r="A2118" s="1309"/>
      <c r="B2118" s="1310"/>
      <c r="C2118" s="1310"/>
      <c r="D2118" s="1309"/>
      <c r="E2118" s="1309"/>
      <c r="F2118" s="1311"/>
      <c r="G2118" s="978"/>
      <c r="H2118" s="1121"/>
      <c r="I2118" s="1309"/>
      <c r="J2118" s="1309"/>
      <c r="K2118" s="1309"/>
      <c r="L2118" s="1309"/>
      <c r="M2118" s="1311"/>
      <c r="N2118" s="1311"/>
      <c r="O2118" s="1312"/>
      <c r="P2118" s="1310"/>
      <c r="Q2118" s="1311"/>
      <c r="R2118" s="1311"/>
      <c r="S2118" s="1311"/>
      <c r="T2118" s="1313"/>
      <c r="U2118" s="1314"/>
      <c r="V2118" s="1309"/>
      <c r="W2118" s="1309"/>
      <c r="X2118" s="1309"/>
      <c r="Y2118" s="1309"/>
      <c r="Z2118" s="1309"/>
      <c r="AA2118" s="50"/>
      <c r="AB2118" s="1311"/>
      <c r="AC2118" s="1315"/>
      <c r="AD2118" s="1309"/>
      <c r="AE2118" s="1309"/>
      <c r="AF2118" s="1309"/>
      <c r="AG2118" s="1309"/>
    </row>
    <row r="2119">
      <c r="A2119" s="1309"/>
      <c r="B2119" s="1310"/>
      <c r="C2119" s="1310"/>
      <c r="D2119" s="1309"/>
      <c r="E2119" s="1309"/>
      <c r="F2119" s="1311"/>
      <c r="G2119" s="978"/>
      <c r="H2119" s="1121"/>
      <c r="I2119" s="1309"/>
      <c r="J2119" s="1309"/>
      <c r="K2119" s="1309"/>
      <c r="L2119" s="1309"/>
      <c r="M2119" s="1311"/>
      <c r="N2119" s="1311"/>
      <c r="O2119" s="1312"/>
      <c r="P2119" s="1310"/>
      <c r="Q2119" s="1311"/>
      <c r="R2119" s="1311"/>
      <c r="S2119" s="1311"/>
      <c r="T2119" s="1313"/>
      <c r="U2119" s="1314"/>
      <c r="V2119" s="1309"/>
      <c r="W2119" s="1309"/>
      <c r="X2119" s="1309"/>
      <c r="Y2119" s="1309"/>
      <c r="Z2119" s="1309"/>
      <c r="AA2119" s="50"/>
      <c r="AB2119" s="1311"/>
      <c r="AC2119" s="1315"/>
      <c r="AD2119" s="1309"/>
      <c r="AE2119" s="1309"/>
      <c r="AF2119" s="1309"/>
      <c r="AG2119" s="1309"/>
    </row>
    <row r="2120">
      <c r="A2120" s="1309"/>
      <c r="B2120" s="1310"/>
      <c r="C2120" s="1310"/>
      <c r="D2120" s="1309"/>
      <c r="E2120" s="1309"/>
      <c r="F2120" s="1311"/>
      <c r="G2120" s="978"/>
      <c r="H2120" s="1121"/>
      <c r="I2120" s="1309"/>
      <c r="J2120" s="1309"/>
      <c r="K2120" s="1309"/>
      <c r="L2120" s="1309"/>
      <c r="M2120" s="1311"/>
      <c r="N2120" s="1311"/>
      <c r="O2120" s="1312"/>
      <c r="P2120" s="1310"/>
      <c r="Q2120" s="1311"/>
      <c r="R2120" s="1311"/>
      <c r="S2120" s="1311"/>
      <c r="T2120" s="1313"/>
      <c r="U2120" s="1314"/>
      <c r="V2120" s="1309"/>
      <c r="W2120" s="1309"/>
      <c r="X2120" s="1309"/>
      <c r="Y2120" s="1309"/>
      <c r="Z2120" s="1309"/>
      <c r="AA2120" s="50"/>
      <c r="AB2120" s="1311"/>
      <c r="AC2120" s="1315"/>
      <c r="AD2120" s="1309"/>
      <c r="AE2120" s="1309"/>
      <c r="AF2120" s="1309"/>
      <c r="AG2120" s="1309"/>
    </row>
    <row r="2121">
      <c r="A2121" s="1309"/>
      <c r="B2121" s="1310"/>
      <c r="C2121" s="1310"/>
      <c r="D2121" s="1309"/>
      <c r="E2121" s="1309"/>
      <c r="F2121" s="1311"/>
      <c r="G2121" s="978"/>
      <c r="H2121" s="1121"/>
      <c r="I2121" s="1309"/>
      <c r="J2121" s="1309"/>
      <c r="K2121" s="1309"/>
      <c r="L2121" s="1309"/>
      <c r="M2121" s="1311"/>
      <c r="N2121" s="1311"/>
      <c r="O2121" s="1312"/>
      <c r="P2121" s="1310"/>
      <c r="Q2121" s="1311"/>
      <c r="R2121" s="1311"/>
      <c r="S2121" s="1311"/>
      <c r="T2121" s="1313"/>
      <c r="U2121" s="1314"/>
      <c r="V2121" s="1309"/>
      <c r="W2121" s="1309"/>
      <c r="X2121" s="1309"/>
      <c r="Y2121" s="1309"/>
      <c r="Z2121" s="1309"/>
      <c r="AA2121" s="50"/>
      <c r="AB2121" s="1311"/>
      <c r="AC2121" s="1315"/>
      <c r="AD2121" s="1309"/>
      <c r="AE2121" s="1309"/>
      <c r="AF2121" s="1309"/>
      <c r="AG2121" s="1309"/>
    </row>
    <row r="2122">
      <c r="A2122" s="1309"/>
      <c r="B2122" s="1310"/>
      <c r="C2122" s="1310"/>
      <c r="D2122" s="1309"/>
      <c r="E2122" s="1309"/>
      <c r="F2122" s="1311"/>
      <c r="G2122" s="978"/>
      <c r="H2122" s="1121"/>
      <c r="I2122" s="1309"/>
      <c r="J2122" s="1309"/>
      <c r="K2122" s="1309"/>
      <c r="L2122" s="1309"/>
      <c r="M2122" s="1311"/>
      <c r="N2122" s="1311"/>
      <c r="O2122" s="1312"/>
      <c r="P2122" s="1310"/>
      <c r="Q2122" s="1311"/>
      <c r="R2122" s="1311"/>
      <c r="S2122" s="1311"/>
      <c r="T2122" s="1313"/>
      <c r="U2122" s="1314"/>
      <c r="V2122" s="1309"/>
      <c r="W2122" s="1309"/>
      <c r="X2122" s="1309"/>
      <c r="Y2122" s="1309"/>
      <c r="Z2122" s="1309"/>
      <c r="AA2122" s="50"/>
      <c r="AB2122" s="1311"/>
      <c r="AC2122" s="1315"/>
      <c r="AD2122" s="1309"/>
      <c r="AE2122" s="1309"/>
      <c r="AF2122" s="1309"/>
      <c r="AG2122" s="1309"/>
    </row>
    <row r="2123">
      <c r="A2123" s="1309"/>
      <c r="B2123" s="1310"/>
      <c r="C2123" s="1310"/>
      <c r="D2123" s="1309"/>
      <c r="E2123" s="1309"/>
      <c r="F2123" s="1311"/>
      <c r="G2123" s="978"/>
      <c r="H2123" s="1121"/>
      <c r="I2123" s="1309"/>
      <c r="J2123" s="1309"/>
      <c r="K2123" s="1309"/>
      <c r="L2123" s="1309"/>
      <c r="M2123" s="1311"/>
      <c r="N2123" s="1311"/>
      <c r="O2123" s="1312"/>
      <c r="P2123" s="1310"/>
      <c r="Q2123" s="1311"/>
      <c r="R2123" s="1311"/>
      <c r="S2123" s="1311"/>
      <c r="T2123" s="1313"/>
      <c r="U2123" s="1314"/>
      <c r="V2123" s="1309"/>
      <c r="W2123" s="1309"/>
      <c r="X2123" s="1309"/>
      <c r="Y2123" s="1309"/>
      <c r="Z2123" s="1309"/>
      <c r="AA2123" s="50"/>
      <c r="AB2123" s="1311"/>
      <c r="AC2123" s="1315"/>
      <c r="AD2123" s="1309"/>
      <c r="AE2123" s="1309"/>
      <c r="AF2123" s="1309"/>
      <c r="AG2123" s="1309"/>
    </row>
    <row r="2124">
      <c r="A2124" s="1309"/>
      <c r="B2124" s="1310"/>
      <c r="C2124" s="1310"/>
      <c r="D2124" s="1309"/>
      <c r="E2124" s="1309"/>
      <c r="F2124" s="1311"/>
      <c r="G2124" s="978"/>
      <c r="H2124" s="1121"/>
      <c r="I2124" s="1309"/>
      <c r="J2124" s="1309"/>
      <c r="K2124" s="1309"/>
      <c r="L2124" s="1309"/>
      <c r="M2124" s="1311"/>
      <c r="N2124" s="1311"/>
      <c r="O2124" s="1312"/>
      <c r="P2124" s="1310"/>
      <c r="Q2124" s="1311"/>
      <c r="R2124" s="1311"/>
      <c r="S2124" s="1311"/>
      <c r="T2124" s="1313"/>
      <c r="U2124" s="1314"/>
      <c r="V2124" s="1309"/>
      <c r="W2124" s="1309"/>
      <c r="X2124" s="1309"/>
      <c r="Y2124" s="1309"/>
      <c r="Z2124" s="1309"/>
      <c r="AA2124" s="50"/>
      <c r="AB2124" s="1311"/>
      <c r="AC2124" s="1315"/>
      <c r="AD2124" s="1309"/>
      <c r="AE2124" s="1309"/>
      <c r="AF2124" s="1309"/>
      <c r="AG2124" s="1309"/>
    </row>
    <row r="2125">
      <c r="A2125" s="1309"/>
      <c r="B2125" s="1310"/>
      <c r="C2125" s="1310"/>
      <c r="D2125" s="1309"/>
      <c r="E2125" s="1309"/>
      <c r="F2125" s="1311"/>
      <c r="G2125" s="978"/>
      <c r="H2125" s="1121"/>
      <c r="I2125" s="1309"/>
      <c r="J2125" s="1309"/>
      <c r="K2125" s="1309"/>
      <c r="L2125" s="1309"/>
      <c r="M2125" s="1311"/>
      <c r="N2125" s="1311"/>
      <c r="O2125" s="1312"/>
      <c r="P2125" s="1310"/>
      <c r="Q2125" s="1311"/>
      <c r="R2125" s="1311"/>
      <c r="S2125" s="1311"/>
      <c r="T2125" s="1313"/>
      <c r="U2125" s="1314"/>
      <c r="V2125" s="1309"/>
      <c r="W2125" s="1309"/>
      <c r="X2125" s="1309"/>
      <c r="Y2125" s="1309"/>
      <c r="Z2125" s="1309"/>
      <c r="AA2125" s="50"/>
      <c r="AB2125" s="1311"/>
      <c r="AC2125" s="1315"/>
      <c r="AD2125" s="1309"/>
      <c r="AE2125" s="1309"/>
      <c r="AF2125" s="1309"/>
      <c r="AG2125" s="1309"/>
    </row>
    <row r="2126">
      <c r="A2126" s="1309"/>
      <c r="B2126" s="1310"/>
      <c r="C2126" s="1310"/>
      <c r="D2126" s="1309"/>
      <c r="E2126" s="1309"/>
      <c r="F2126" s="1311"/>
      <c r="G2126" s="978"/>
      <c r="H2126" s="1121"/>
      <c r="I2126" s="1309"/>
      <c r="J2126" s="1309"/>
      <c r="K2126" s="1309"/>
      <c r="L2126" s="1309"/>
      <c r="M2126" s="1311"/>
      <c r="N2126" s="1311"/>
      <c r="O2126" s="1312"/>
      <c r="P2126" s="1310"/>
      <c r="Q2126" s="1311"/>
      <c r="R2126" s="1311"/>
      <c r="S2126" s="1311"/>
      <c r="T2126" s="1313"/>
      <c r="U2126" s="1314"/>
      <c r="V2126" s="1309"/>
      <c r="W2126" s="1309"/>
      <c r="X2126" s="1309"/>
      <c r="Y2126" s="1309"/>
      <c r="Z2126" s="1309"/>
      <c r="AA2126" s="50"/>
      <c r="AB2126" s="1311"/>
      <c r="AC2126" s="1315"/>
      <c r="AD2126" s="1309"/>
      <c r="AE2126" s="1309"/>
      <c r="AF2126" s="1309"/>
      <c r="AG2126" s="1309"/>
    </row>
    <row r="2127">
      <c r="A2127" s="1309"/>
      <c r="B2127" s="1310"/>
      <c r="C2127" s="1310"/>
      <c r="D2127" s="1309"/>
      <c r="E2127" s="1309"/>
      <c r="F2127" s="1311"/>
      <c r="G2127" s="978"/>
      <c r="H2127" s="1121"/>
      <c r="I2127" s="1309"/>
      <c r="J2127" s="1309"/>
      <c r="K2127" s="1309"/>
      <c r="L2127" s="1309"/>
      <c r="M2127" s="1311"/>
      <c r="N2127" s="1311"/>
      <c r="O2127" s="1312"/>
      <c r="P2127" s="1310"/>
      <c r="Q2127" s="1311"/>
      <c r="R2127" s="1311"/>
      <c r="S2127" s="1311"/>
      <c r="T2127" s="1313"/>
      <c r="U2127" s="1314"/>
      <c r="V2127" s="1309"/>
      <c r="W2127" s="1309"/>
      <c r="X2127" s="1309"/>
      <c r="Y2127" s="1309"/>
      <c r="Z2127" s="1309"/>
      <c r="AA2127" s="50"/>
      <c r="AB2127" s="1311"/>
      <c r="AC2127" s="1315"/>
      <c r="AD2127" s="1309"/>
      <c r="AE2127" s="1309"/>
      <c r="AF2127" s="1309"/>
      <c r="AG2127" s="1309"/>
    </row>
    <row r="2128">
      <c r="A2128" s="1309"/>
      <c r="B2128" s="1310"/>
      <c r="C2128" s="1310"/>
      <c r="D2128" s="1309"/>
      <c r="E2128" s="1309"/>
      <c r="F2128" s="1311"/>
      <c r="G2128" s="978"/>
      <c r="H2128" s="1121"/>
      <c r="I2128" s="1309"/>
      <c r="J2128" s="1309"/>
      <c r="K2128" s="1309"/>
      <c r="L2128" s="1309"/>
      <c r="M2128" s="1311"/>
      <c r="N2128" s="1311"/>
      <c r="O2128" s="1312"/>
      <c r="P2128" s="1310"/>
      <c r="Q2128" s="1311"/>
      <c r="R2128" s="1311"/>
      <c r="S2128" s="1311"/>
      <c r="T2128" s="1313"/>
      <c r="U2128" s="1314"/>
      <c r="V2128" s="1309"/>
      <c r="W2128" s="1309"/>
      <c r="X2128" s="1309"/>
      <c r="Y2128" s="1309"/>
      <c r="Z2128" s="1309"/>
      <c r="AA2128" s="50"/>
      <c r="AB2128" s="1311"/>
      <c r="AC2128" s="1315"/>
      <c r="AD2128" s="1309"/>
      <c r="AE2128" s="1309"/>
      <c r="AF2128" s="1309"/>
      <c r="AG2128" s="1309"/>
    </row>
    <row r="2129">
      <c r="A2129" s="1309"/>
      <c r="B2129" s="1310"/>
      <c r="C2129" s="1310"/>
      <c r="D2129" s="1309"/>
      <c r="E2129" s="1309"/>
      <c r="F2129" s="1311"/>
      <c r="G2129" s="978"/>
      <c r="H2129" s="1121"/>
      <c r="I2129" s="1309"/>
      <c r="J2129" s="1309"/>
      <c r="K2129" s="1309"/>
      <c r="L2129" s="1309"/>
      <c r="M2129" s="1311"/>
      <c r="N2129" s="1311"/>
      <c r="O2129" s="1312"/>
      <c r="P2129" s="1310"/>
      <c r="Q2129" s="1311"/>
      <c r="R2129" s="1311"/>
      <c r="S2129" s="1311"/>
      <c r="T2129" s="1313"/>
      <c r="U2129" s="1314"/>
      <c r="V2129" s="1309"/>
      <c r="W2129" s="1309"/>
      <c r="X2129" s="1309"/>
      <c r="Y2129" s="1309"/>
      <c r="Z2129" s="1309"/>
      <c r="AA2129" s="50"/>
      <c r="AB2129" s="1311"/>
      <c r="AC2129" s="1315"/>
      <c r="AD2129" s="1309"/>
      <c r="AE2129" s="1309"/>
      <c r="AF2129" s="1309"/>
      <c r="AG2129" s="1309"/>
    </row>
    <row r="2130">
      <c r="A2130" s="1309"/>
      <c r="B2130" s="1310"/>
      <c r="C2130" s="1310"/>
      <c r="D2130" s="1309"/>
      <c r="E2130" s="1309"/>
      <c r="F2130" s="1311"/>
      <c r="G2130" s="978"/>
      <c r="H2130" s="1121"/>
      <c r="I2130" s="1309"/>
      <c r="J2130" s="1309"/>
      <c r="K2130" s="1309"/>
      <c r="L2130" s="1309"/>
      <c r="M2130" s="1311"/>
      <c r="N2130" s="1311"/>
      <c r="O2130" s="1312"/>
      <c r="P2130" s="1310"/>
      <c r="Q2130" s="1311"/>
      <c r="R2130" s="1311"/>
      <c r="S2130" s="1311"/>
      <c r="T2130" s="1313"/>
      <c r="U2130" s="1314"/>
      <c r="V2130" s="1309"/>
      <c r="W2130" s="1309"/>
      <c r="X2130" s="1309"/>
      <c r="Y2130" s="1309"/>
      <c r="Z2130" s="1309"/>
      <c r="AA2130" s="50"/>
      <c r="AB2130" s="1311"/>
      <c r="AC2130" s="1315"/>
      <c r="AD2130" s="1309"/>
      <c r="AE2130" s="1309"/>
      <c r="AF2130" s="1309"/>
      <c r="AG2130" s="1309"/>
    </row>
    <row r="2131">
      <c r="A2131" s="1309"/>
      <c r="B2131" s="1310"/>
      <c r="C2131" s="1310"/>
      <c r="D2131" s="1309"/>
      <c r="E2131" s="1309"/>
      <c r="F2131" s="1311"/>
      <c r="G2131" s="978"/>
      <c r="H2131" s="1121"/>
      <c r="I2131" s="1309"/>
      <c r="J2131" s="1309"/>
      <c r="K2131" s="1309"/>
      <c r="L2131" s="1309"/>
      <c r="M2131" s="1311"/>
      <c r="N2131" s="1311"/>
      <c r="O2131" s="1312"/>
      <c r="P2131" s="1310"/>
      <c r="Q2131" s="1311"/>
      <c r="R2131" s="1311"/>
      <c r="S2131" s="1311"/>
      <c r="T2131" s="1313"/>
      <c r="U2131" s="1314"/>
      <c r="V2131" s="1309"/>
      <c r="W2131" s="1309"/>
      <c r="X2131" s="1309"/>
      <c r="Y2131" s="1309"/>
      <c r="Z2131" s="1309"/>
      <c r="AA2131" s="50"/>
      <c r="AB2131" s="1311"/>
      <c r="AC2131" s="1315"/>
      <c r="AD2131" s="1309"/>
      <c r="AE2131" s="1309"/>
      <c r="AF2131" s="1309"/>
      <c r="AG2131" s="1309"/>
    </row>
    <row r="2132">
      <c r="A2132" s="1309"/>
      <c r="B2132" s="1310"/>
      <c r="C2132" s="1310"/>
      <c r="D2132" s="1309"/>
      <c r="E2132" s="1309"/>
      <c r="F2132" s="1311"/>
      <c r="G2132" s="978"/>
      <c r="H2132" s="1121"/>
      <c r="I2132" s="1309"/>
      <c r="J2132" s="1309"/>
      <c r="K2132" s="1309"/>
      <c r="L2132" s="1309"/>
      <c r="M2132" s="1311"/>
      <c r="N2132" s="1311"/>
      <c r="O2132" s="1312"/>
      <c r="P2132" s="1310"/>
      <c r="Q2132" s="1311"/>
      <c r="R2132" s="1311"/>
      <c r="S2132" s="1311"/>
      <c r="T2132" s="1313"/>
      <c r="U2132" s="1314"/>
      <c r="V2132" s="1309"/>
      <c r="W2132" s="1309"/>
      <c r="X2132" s="1309"/>
      <c r="Y2132" s="1309"/>
      <c r="Z2132" s="1309"/>
      <c r="AA2132" s="50"/>
      <c r="AB2132" s="1311"/>
      <c r="AC2132" s="1315"/>
      <c r="AD2132" s="1309"/>
      <c r="AE2132" s="1309"/>
      <c r="AF2132" s="1309"/>
      <c r="AG2132" s="1309"/>
    </row>
    <row r="2133">
      <c r="A2133" s="1309"/>
      <c r="B2133" s="1310"/>
      <c r="C2133" s="1310"/>
      <c r="D2133" s="1309"/>
      <c r="E2133" s="1309"/>
      <c r="F2133" s="1311"/>
      <c r="G2133" s="978"/>
      <c r="H2133" s="1121"/>
      <c r="I2133" s="1309"/>
      <c r="J2133" s="1309"/>
      <c r="K2133" s="1309"/>
      <c r="L2133" s="1309"/>
      <c r="M2133" s="1311"/>
      <c r="N2133" s="1311"/>
      <c r="O2133" s="1312"/>
      <c r="P2133" s="1310"/>
      <c r="Q2133" s="1311"/>
      <c r="R2133" s="1311"/>
      <c r="S2133" s="1311"/>
      <c r="T2133" s="1313"/>
      <c r="U2133" s="1314"/>
      <c r="V2133" s="1309"/>
      <c r="W2133" s="1309"/>
      <c r="X2133" s="1309"/>
      <c r="Y2133" s="1309"/>
      <c r="Z2133" s="1309"/>
      <c r="AA2133" s="50"/>
      <c r="AB2133" s="1311"/>
      <c r="AC2133" s="1315"/>
      <c r="AD2133" s="1309"/>
      <c r="AE2133" s="1309"/>
      <c r="AF2133" s="1309"/>
      <c r="AG2133" s="1309"/>
    </row>
    <row r="2134">
      <c r="A2134" s="1309"/>
      <c r="B2134" s="1310"/>
      <c r="C2134" s="1310"/>
      <c r="D2134" s="1309"/>
      <c r="E2134" s="1309"/>
      <c r="F2134" s="1311"/>
      <c r="G2134" s="978"/>
      <c r="H2134" s="1121"/>
      <c r="I2134" s="1309"/>
      <c r="J2134" s="1309"/>
      <c r="K2134" s="1309"/>
      <c r="L2134" s="1309"/>
      <c r="M2134" s="1311"/>
      <c r="N2134" s="1311"/>
      <c r="O2134" s="1312"/>
      <c r="P2134" s="1310"/>
      <c r="Q2134" s="1311"/>
      <c r="R2134" s="1311"/>
      <c r="S2134" s="1311"/>
      <c r="T2134" s="1313"/>
      <c r="U2134" s="1314"/>
      <c r="V2134" s="1309"/>
      <c r="W2134" s="1309"/>
      <c r="X2134" s="1309"/>
      <c r="Y2134" s="1309"/>
      <c r="Z2134" s="1309"/>
      <c r="AA2134" s="50"/>
      <c r="AB2134" s="1311"/>
      <c r="AC2134" s="1315"/>
      <c r="AD2134" s="1309"/>
      <c r="AE2134" s="1309"/>
      <c r="AF2134" s="1309"/>
      <c r="AG2134" s="1309"/>
    </row>
    <row r="2135">
      <c r="A2135" s="1309"/>
      <c r="B2135" s="1310"/>
      <c r="C2135" s="1310"/>
      <c r="D2135" s="1309"/>
      <c r="E2135" s="1309"/>
      <c r="F2135" s="1311"/>
      <c r="G2135" s="978"/>
      <c r="H2135" s="1121"/>
      <c r="I2135" s="1309"/>
      <c r="J2135" s="1309"/>
      <c r="K2135" s="1309"/>
      <c r="L2135" s="1309"/>
      <c r="M2135" s="1311"/>
      <c r="N2135" s="1311"/>
      <c r="O2135" s="1312"/>
      <c r="P2135" s="1310"/>
      <c r="Q2135" s="1311"/>
      <c r="R2135" s="1311"/>
      <c r="S2135" s="1311"/>
      <c r="T2135" s="1313"/>
      <c r="U2135" s="1314"/>
      <c r="V2135" s="1309"/>
      <c r="W2135" s="1309"/>
      <c r="X2135" s="1309"/>
      <c r="Y2135" s="1309"/>
      <c r="Z2135" s="1309"/>
      <c r="AA2135" s="50"/>
      <c r="AB2135" s="1311"/>
      <c r="AC2135" s="1315"/>
      <c r="AD2135" s="1309"/>
      <c r="AE2135" s="1309"/>
      <c r="AF2135" s="1309"/>
      <c r="AG2135" s="1309"/>
    </row>
    <row r="2136">
      <c r="A2136" s="1309"/>
      <c r="B2136" s="1310"/>
      <c r="C2136" s="1310"/>
      <c r="D2136" s="1309"/>
      <c r="E2136" s="1309"/>
      <c r="F2136" s="1311"/>
      <c r="G2136" s="978"/>
      <c r="H2136" s="1121"/>
      <c r="I2136" s="1309"/>
      <c r="J2136" s="1309"/>
      <c r="K2136" s="1309"/>
      <c r="L2136" s="1309"/>
      <c r="M2136" s="1311"/>
      <c r="N2136" s="1311"/>
      <c r="O2136" s="1312"/>
      <c r="P2136" s="1310"/>
      <c r="Q2136" s="1311"/>
      <c r="R2136" s="1311"/>
      <c r="S2136" s="1311"/>
      <c r="T2136" s="1313"/>
      <c r="U2136" s="1314"/>
      <c r="V2136" s="1309"/>
      <c r="W2136" s="1309"/>
      <c r="X2136" s="1309"/>
      <c r="Y2136" s="1309"/>
      <c r="Z2136" s="1309"/>
      <c r="AA2136" s="50"/>
      <c r="AB2136" s="1311"/>
      <c r="AC2136" s="1315"/>
      <c r="AD2136" s="1309"/>
      <c r="AE2136" s="1309"/>
      <c r="AF2136" s="1309"/>
      <c r="AG2136" s="1309"/>
    </row>
    <row r="2137">
      <c r="A2137" s="1309"/>
      <c r="B2137" s="1310"/>
      <c r="C2137" s="1310"/>
      <c r="D2137" s="1309"/>
      <c r="E2137" s="1309"/>
      <c r="F2137" s="1311"/>
      <c r="G2137" s="978"/>
      <c r="H2137" s="1121"/>
      <c r="I2137" s="1309"/>
      <c r="J2137" s="1309"/>
      <c r="K2137" s="1309"/>
      <c r="L2137" s="1309"/>
      <c r="M2137" s="1311"/>
      <c r="N2137" s="1311"/>
      <c r="O2137" s="1312"/>
      <c r="P2137" s="1310"/>
      <c r="Q2137" s="1311"/>
      <c r="R2137" s="1311"/>
      <c r="S2137" s="1311"/>
      <c r="T2137" s="1313"/>
      <c r="U2137" s="1314"/>
      <c r="V2137" s="1309"/>
      <c r="W2137" s="1309"/>
      <c r="X2137" s="1309"/>
      <c r="Y2137" s="1309"/>
      <c r="Z2137" s="1309"/>
      <c r="AA2137" s="50"/>
      <c r="AB2137" s="1311"/>
      <c r="AC2137" s="1315"/>
      <c r="AD2137" s="1309"/>
      <c r="AE2137" s="1309"/>
      <c r="AF2137" s="1309"/>
      <c r="AG2137" s="1309"/>
    </row>
    <row r="2138">
      <c r="A2138" s="1309"/>
      <c r="B2138" s="1310"/>
      <c r="C2138" s="1310"/>
      <c r="D2138" s="1309"/>
      <c r="E2138" s="1309"/>
      <c r="F2138" s="1311"/>
      <c r="G2138" s="978"/>
      <c r="H2138" s="1121"/>
      <c r="I2138" s="1309"/>
      <c r="J2138" s="1309"/>
      <c r="K2138" s="1309"/>
      <c r="L2138" s="1309"/>
      <c r="M2138" s="1311"/>
      <c r="N2138" s="1311"/>
      <c r="O2138" s="1312"/>
      <c r="P2138" s="1310"/>
      <c r="Q2138" s="1311"/>
      <c r="R2138" s="1311"/>
      <c r="S2138" s="1311"/>
      <c r="T2138" s="1313"/>
      <c r="U2138" s="1314"/>
      <c r="V2138" s="1309"/>
      <c r="W2138" s="1309"/>
      <c r="X2138" s="1309"/>
      <c r="Y2138" s="1309"/>
      <c r="Z2138" s="1309"/>
      <c r="AA2138" s="50"/>
      <c r="AB2138" s="1311"/>
      <c r="AC2138" s="1315"/>
      <c r="AD2138" s="1309"/>
      <c r="AE2138" s="1309"/>
      <c r="AF2138" s="1309"/>
      <c r="AG2138" s="1309"/>
    </row>
    <row r="2139">
      <c r="A2139" s="1309"/>
      <c r="B2139" s="1310"/>
      <c r="C2139" s="1310"/>
      <c r="D2139" s="1309"/>
      <c r="E2139" s="1309"/>
      <c r="F2139" s="1311"/>
      <c r="G2139" s="978"/>
      <c r="H2139" s="1121"/>
      <c r="I2139" s="1309"/>
      <c r="J2139" s="1309"/>
      <c r="K2139" s="1309"/>
      <c r="L2139" s="1309"/>
      <c r="M2139" s="1311"/>
      <c r="N2139" s="1311"/>
      <c r="O2139" s="1312"/>
      <c r="P2139" s="1310"/>
      <c r="Q2139" s="1311"/>
      <c r="R2139" s="1311"/>
      <c r="S2139" s="1311"/>
      <c r="T2139" s="1313"/>
      <c r="U2139" s="1314"/>
      <c r="V2139" s="1309"/>
      <c r="W2139" s="1309"/>
      <c r="X2139" s="1309"/>
      <c r="Y2139" s="1309"/>
      <c r="Z2139" s="1309"/>
      <c r="AA2139" s="50"/>
      <c r="AB2139" s="1311"/>
      <c r="AC2139" s="1315"/>
      <c r="AD2139" s="1309"/>
      <c r="AE2139" s="1309"/>
      <c r="AF2139" s="1309"/>
      <c r="AG2139" s="1309"/>
    </row>
    <row r="2140">
      <c r="A2140" s="1309"/>
      <c r="B2140" s="1310"/>
      <c r="C2140" s="1310"/>
      <c r="D2140" s="1309"/>
      <c r="E2140" s="1309"/>
      <c r="F2140" s="1311"/>
      <c r="G2140" s="978"/>
      <c r="H2140" s="1121"/>
      <c r="I2140" s="1309"/>
      <c r="J2140" s="1309"/>
      <c r="K2140" s="1309"/>
      <c r="L2140" s="1309"/>
      <c r="M2140" s="1311"/>
      <c r="N2140" s="1311"/>
      <c r="O2140" s="1312"/>
      <c r="P2140" s="1310"/>
      <c r="Q2140" s="1311"/>
      <c r="R2140" s="1311"/>
      <c r="S2140" s="1311"/>
      <c r="T2140" s="1313"/>
      <c r="U2140" s="1314"/>
      <c r="V2140" s="1309"/>
      <c r="W2140" s="1309"/>
      <c r="X2140" s="1309"/>
      <c r="Y2140" s="1309"/>
      <c r="Z2140" s="1309"/>
      <c r="AA2140" s="50"/>
      <c r="AB2140" s="1311"/>
      <c r="AC2140" s="1315"/>
      <c r="AD2140" s="1309"/>
      <c r="AE2140" s="1309"/>
      <c r="AF2140" s="1309"/>
      <c r="AG2140" s="1309"/>
    </row>
    <row r="2141">
      <c r="A2141" s="1309"/>
      <c r="B2141" s="1310"/>
      <c r="C2141" s="1310"/>
      <c r="D2141" s="1309"/>
      <c r="E2141" s="1309"/>
      <c r="F2141" s="1311"/>
      <c r="G2141" s="978"/>
      <c r="H2141" s="1121"/>
      <c r="I2141" s="1309"/>
      <c r="J2141" s="1309"/>
      <c r="K2141" s="1309"/>
      <c r="L2141" s="1309"/>
      <c r="M2141" s="1311"/>
      <c r="N2141" s="1311"/>
      <c r="O2141" s="1312"/>
      <c r="P2141" s="1310"/>
      <c r="Q2141" s="1311"/>
      <c r="R2141" s="1311"/>
      <c r="S2141" s="1311"/>
      <c r="T2141" s="1313"/>
      <c r="U2141" s="1314"/>
      <c r="V2141" s="1309"/>
      <c r="W2141" s="1309"/>
      <c r="X2141" s="1309"/>
      <c r="Y2141" s="1309"/>
      <c r="Z2141" s="1309"/>
      <c r="AA2141" s="50"/>
      <c r="AB2141" s="1311"/>
      <c r="AC2141" s="1315"/>
      <c r="AD2141" s="1309"/>
      <c r="AE2141" s="1309"/>
      <c r="AF2141" s="1309"/>
      <c r="AG2141" s="1309"/>
    </row>
    <row r="2142">
      <c r="A2142" s="1309"/>
      <c r="B2142" s="1310"/>
      <c r="C2142" s="1310"/>
      <c r="D2142" s="1309"/>
      <c r="E2142" s="1309"/>
      <c r="F2142" s="1311"/>
      <c r="G2142" s="978"/>
      <c r="H2142" s="1121"/>
      <c r="I2142" s="1309"/>
      <c r="J2142" s="1309"/>
      <c r="K2142" s="1309"/>
      <c r="L2142" s="1309"/>
      <c r="M2142" s="1311"/>
      <c r="N2142" s="1311"/>
      <c r="O2142" s="1312"/>
      <c r="P2142" s="1310"/>
      <c r="Q2142" s="1311"/>
      <c r="R2142" s="1311"/>
      <c r="S2142" s="1311"/>
      <c r="T2142" s="1313"/>
      <c r="U2142" s="1314"/>
      <c r="V2142" s="1309"/>
      <c r="W2142" s="1309"/>
      <c r="X2142" s="1309"/>
      <c r="Y2142" s="1309"/>
      <c r="Z2142" s="1309"/>
      <c r="AA2142" s="50"/>
      <c r="AB2142" s="1311"/>
      <c r="AC2142" s="1315"/>
      <c r="AD2142" s="1309"/>
      <c r="AE2142" s="1309"/>
      <c r="AF2142" s="1309"/>
      <c r="AG2142" s="1309"/>
    </row>
    <row r="2143">
      <c r="A2143" s="1309"/>
      <c r="B2143" s="1310"/>
      <c r="C2143" s="1310"/>
      <c r="D2143" s="1309"/>
      <c r="E2143" s="1309"/>
      <c r="F2143" s="1311"/>
      <c r="G2143" s="978"/>
      <c r="H2143" s="1121"/>
      <c r="I2143" s="1309"/>
      <c r="J2143" s="1309"/>
      <c r="K2143" s="1309"/>
      <c r="L2143" s="1309"/>
      <c r="M2143" s="1311"/>
      <c r="N2143" s="1311"/>
      <c r="O2143" s="1312"/>
      <c r="P2143" s="1310"/>
      <c r="Q2143" s="1311"/>
      <c r="R2143" s="1311"/>
      <c r="S2143" s="1311"/>
      <c r="T2143" s="1313"/>
      <c r="U2143" s="1314"/>
      <c r="V2143" s="1309"/>
      <c r="W2143" s="1309"/>
      <c r="X2143" s="1309"/>
      <c r="Y2143" s="1309"/>
      <c r="Z2143" s="1309"/>
      <c r="AA2143" s="50"/>
      <c r="AB2143" s="1311"/>
      <c r="AC2143" s="1315"/>
      <c r="AD2143" s="1309"/>
      <c r="AE2143" s="1309"/>
      <c r="AF2143" s="1309"/>
      <c r="AG2143" s="1309"/>
    </row>
    <row r="2144">
      <c r="A2144" s="1309"/>
      <c r="B2144" s="1310"/>
      <c r="C2144" s="1310"/>
      <c r="D2144" s="1309"/>
      <c r="E2144" s="1309"/>
      <c r="F2144" s="1311"/>
      <c r="G2144" s="978"/>
      <c r="H2144" s="1121"/>
      <c r="I2144" s="1309"/>
      <c r="J2144" s="1309"/>
      <c r="K2144" s="1309"/>
      <c r="L2144" s="1309"/>
      <c r="M2144" s="1311"/>
      <c r="N2144" s="1311"/>
      <c r="O2144" s="1312"/>
      <c r="P2144" s="1310"/>
      <c r="Q2144" s="1311"/>
      <c r="R2144" s="1311"/>
      <c r="S2144" s="1311"/>
      <c r="T2144" s="1313"/>
      <c r="U2144" s="1314"/>
      <c r="V2144" s="1309"/>
      <c r="W2144" s="1309"/>
      <c r="X2144" s="1309"/>
      <c r="Y2144" s="1309"/>
      <c r="Z2144" s="1309"/>
      <c r="AA2144" s="50"/>
      <c r="AB2144" s="1311"/>
      <c r="AC2144" s="1315"/>
      <c r="AD2144" s="1309"/>
      <c r="AE2144" s="1309"/>
      <c r="AF2144" s="1309"/>
      <c r="AG2144" s="1309"/>
    </row>
    <row r="2145">
      <c r="A2145" s="1309"/>
      <c r="B2145" s="1310"/>
      <c r="C2145" s="1310"/>
      <c r="D2145" s="1309"/>
      <c r="E2145" s="1309"/>
      <c r="F2145" s="1311"/>
      <c r="G2145" s="978"/>
      <c r="H2145" s="1121"/>
      <c r="I2145" s="1309"/>
      <c r="J2145" s="1309"/>
      <c r="K2145" s="1309"/>
      <c r="L2145" s="1309"/>
      <c r="M2145" s="1311"/>
      <c r="N2145" s="1311"/>
      <c r="O2145" s="1312"/>
      <c r="P2145" s="1310"/>
      <c r="Q2145" s="1311"/>
      <c r="R2145" s="1311"/>
      <c r="S2145" s="1311"/>
      <c r="T2145" s="1313"/>
      <c r="U2145" s="1314"/>
      <c r="V2145" s="1309"/>
      <c r="W2145" s="1309"/>
      <c r="X2145" s="1309"/>
      <c r="Y2145" s="1309"/>
      <c r="Z2145" s="1309"/>
      <c r="AA2145" s="50"/>
      <c r="AB2145" s="1311"/>
      <c r="AC2145" s="1315"/>
      <c r="AD2145" s="1309"/>
      <c r="AE2145" s="1309"/>
      <c r="AF2145" s="1309"/>
      <c r="AG2145" s="1309"/>
    </row>
    <row r="2146">
      <c r="A2146" s="1309"/>
      <c r="B2146" s="1310"/>
      <c r="C2146" s="1310"/>
      <c r="D2146" s="1309"/>
      <c r="E2146" s="1309"/>
      <c r="F2146" s="1311"/>
      <c r="G2146" s="978"/>
      <c r="H2146" s="1121"/>
      <c r="I2146" s="1309"/>
      <c r="J2146" s="1309"/>
      <c r="K2146" s="1309"/>
      <c r="L2146" s="1309"/>
      <c r="M2146" s="1311"/>
      <c r="N2146" s="1311"/>
      <c r="O2146" s="1312"/>
      <c r="P2146" s="1310"/>
      <c r="Q2146" s="1311"/>
      <c r="R2146" s="1311"/>
      <c r="S2146" s="1311"/>
      <c r="T2146" s="1313"/>
      <c r="U2146" s="1314"/>
      <c r="V2146" s="1309"/>
      <c r="W2146" s="1309"/>
      <c r="X2146" s="1309"/>
      <c r="Y2146" s="1309"/>
      <c r="Z2146" s="1309"/>
      <c r="AA2146" s="50"/>
      <c r="AB2146" s="1311"/>
      <c r="AC2146" s="1315"/>
      <c r="AD2146" s="1309"/>
      <c r="AE2146" s="1309"/>
      <c r="AF2146" s="1309"/>
      <c r="AG2146" s="1309"/>
    </row>
    <row r="2147">
      <c r="A2147" s="1309"/>
      <c r="B2147" s="1310"/>
      <c r="C2147" s="1310"/>
      <c r="D2147" s="1309"/>
      <c r="E2147" s="1309"/>
      <c r="F2147" s="1311"/>
      <c r="G2147" s="978"/>
      <c r="H2147" s="1121"/>
      <c r="I2147" s="1309"/>
      <c r="J2147" s="1309"/>
      <c r="K2147" s="1309"/>
      <c r="L2147" s="1309"/>
      <c r="M2147" s="1311"/>
      <c r="N2147" s="1311"/>
      <c r="O2147" s="1312"/>
      <c r="P2147" s="1310"/>
      <c r="Q2147" s="1311"/>
      <c r="R2147" s="1311"/>
      <c r="S2147" s="1311"/>
      <c r="T2147" s="1313"/>
      <c r="U2147" s="1314"/>
      <c r="V2147" s="1309"/>
      <c r="W2147" s="1309"/>
      <c r="X2147" s="1309"/>
      <c r="Y2147" s="1309"/>
      <c r="Z2147" s="1309"/>
      <c r="AA2147" s="50"/>
      <c r="AB2147" s="1311"/>
      <c r="AC2147" s="1315"/>
      <c r="AD2147" s="1309"/>
      <c r="AE2147" s="1309"/>
      <c r="AF2147" s="1309"/>
      <c r="AG2147" s="1309"/>
    </row>
    <row r="2148">
      <c r="A2148" s="1309"/>
      <c r="B2148" s="1310"/>
      <c r="C2148" s="1310"/>
      <c r="D2148" s="1309"/>
      <c r="E2148" s="1309"/>
      <c r="F2148" s="1311"/>
      <c r="G2148" s="978"/>
      <c r="H2148" s="1121"/>
      <c r="I2148" s="1309"/>
      <c r="J2148" s="1309"/>
      <c r="K2148" s="1309"/>
      <c r="L2148" s="1309"/>
      <c r="M2148" s="1311"/>
      <c r="N2148" s="1311"/>
      <c r="O2148" s="1312"/>
      <c r="P2148" s="1310"/>
      <c r="Q2148" s="1311"/>
      <c r="R2148" s="1311"/>
      <c r="S2148" s="1311"/>
      <c r="T2148" s="1313"/>
      <c r="U2148" s="1314"/>
      <c r="V2148" s="1309"/>
      <c r="W2148" s="1309"/>
      <c r="X2148" s="1309"/>
      <c r="Y2148" s="1309"/>
      <c r="Z2148" s="1309"/>
      <c r="AA2148" s="50"/>
      <c r="AB2148" s="1311"/>
      <c r="AC2148" s="1315"/>
      <c r="AD2148" s="1309"/>
      <c r="AE2148" s="1309"/>
      <c r="AF2148" s="1309"/>
      <c r="AG2148" s="1309"/>
    </row>
    <row r="2149">
      <c r="A2149" s="1309"/>
      <c r="B2149" s="1310"/>
      <c r="C2149" s="1310"/>
      <c r="D2149" s="1309"/>
      <c r="E2149" s="1309"/>
      <c r="F2149" s="1311"/>
      <c r="G2149" s="978"/>
      <c r="H2149" s="1121"/>
      <c r="I2149" s="1309"/>
      <c r="J2149" s="1309"/>
      <c r="K2149" s="1309"/>
      <c r="L2149" s="1309"/>
      <c r="M2149" s="1311"/>
      <c r="N2149" s="1311"/>
      <c r="O2149" s="1312"/>
      <c r="P2149" s="1310"/>
      <c r="Q2149" s="1311"/>
      <c r="R2149" s="1311"/>
      <c r="S2149" s="1311"/>
      <c r="T2149" s="1313"/>
      <c r="U2149" s="1314"/>
      <c r="V2149" s="1309"/>
      <c r="W2149" s="1309"/>
      <c r="X2149" s="1309"/>
      <c r="Y2149" s="1309"/>
      <c r="Z2149" s="1309"/>
      <c r="AA2149" s="50"/>
      <c r="AB2149" s="1311"/>
      <c r="AC2149" s="1315"/>
      <c r="AD2149" s="1309"/>
      <c r="AE2149" s="1309"/>
      <c r="AF2149" s="1309"/>
      <c r="AG2149" s="1309"/>
    </row>
    <row r="2150">
      <c r="A2150" s="1309"/>
      <c r="B2150" s="1310"/>
      <c r="C2150" s="1310"/>
      <c r="D2150" s="1309"/>
      <c r="E2150" s="1309"/>
      <c r="F2150" s="1311"/>
      <c r="G2150" s="978"/>
      <c r="H2150" s="1121"/>
      <c r="I2150" s="1309"/>
      <c r="J2150" s="1309"/>
      <c r="K2150" s="1309"/>
      <c r="L2150" s="1309"/>
      <c r="M2150" s="1311"/>
      <c r="N2150" s="1311"/>
      <c r="O2150" s="1312"/>
      <c r="P2150" s="1310"/>
      <c r="Q2150" s="1311"/>
      <c r="R2150" s="1311"/>
      <c r="S2150" s="1311"/>
      <c r="T2150" s="1313"/>
      <c r="U2150" s="1314"/>
      <c r="V2150" s="1309"/>
      <c r="W2150" s="1309"/>
      <c r="X2150" s="1309"/>
      <c r="Y2150" s="1309"/>
      <c r="Z2150" s="1309"/>
      <c r="AA2150" s="50"/>
      <c r="AB2150" s="1311"/>
      <c r="AC2150" s="1315"/>
      <c r="AD2150" s="1309"/>
      <c r="AE2150" s="1309"/>
      <c r="AF2150" s="1309"/>
      <c r="AG2150" s="1309"/>
    </row>
    <row r="2151">
      <c r="A2151" s="1309"/>
      <c r="B2151" s="1310"/>
      <c r="C2151" s="1310"/>
      <c r="D2151" s="1309"/>
      <c r="E2151" s="1309"/>
      <c r="F2151" s="1311"/>
      <c r="G2151" s="978"/>
      <c r="H2151" s="1121"/>
      <c r="I2151" s="1309"/>
      <c r="J2151" s="1309"/>
      <c r="K2151" s="1309"/>
      <c r="L2151" s="1309"/>
      <c r="M2151" s="1311"/>
      <c r="N2151" s="1311"/>
      <c r="O2151" s="1312"/>
      <c r="P2151" s="1310"/>
      <c r="Q2151" s="1311"/>
      <c r="R2151" s="1311"/>
      <c r="S2151" s="1311"/>
      <c r="T2151" s="1313"/>
      <c r="U2151" s="1314"/>
      <c r="V2151" s="1309"/>
      <c r="W2151" s="1309"/>
      <c r="X2151" s="1309"/>
      <c r="Y2151" s="1309"/>
      <c r="Z2151" s="1309"/>
      <c r="AA2151" s="50"/>
      <c r="AB2151" s="1311"/>
      <c r="AC2151" s="1315"/>
      <c r="AD2151" s="1309"/>
      <c r="AE2151" s="1309"/>
      <c r="AF2151" s="1309"/>
      <c r="AG2151" s="1309"/>
    </row>
    <row r="2152">
      <c r="A2152" s="1309"/>
      <c r="B2152" s="1310"/>
      <c r="C2152" s="1310"/>
      <c r="D2152" s="1309"/>
      <c r="E2152" s="1309"/>
      <c r="F2152" s="1311"/>
      <c r="G2152" s="978"/>
      <c r="H2152" s="1121"/>
      <c r="I2152" s="1309"/>
      <c r="J2152" s="1309"/>
      <c r="K2152" s="1309"/>
      <c r="L2152" s="1309"/>
      <c r="M2152" s="1311"/>
      <c r="N2152" s="1311"/>
      <c r="O2152" s="1312"/>
      <c r="P2152" s="1310"/>
      <c r="Q2152" s="1311"/>
      <c r="R2152" s="1311"/>
      <c r="S2152" s="1311"/>
      <c r="T2152" s="1313"/>
      <c r="U2152" s="1314"/>
      <c r="V2152" s="1309"/>
      <c r="W2152" s="1309"/>
      <c r="X2152" s="1309"/>
      <c r="Y2152" s="1309"/>
      <c r="Z2152" s="1309"/>
      <c r="AA2152" s="50"/>
      <c r="AB2152" s="1311"/>
      <c r="AC2152" s="1315"/>
      <c r="AD2152" s="1309"/>
      <c r="AE2152" s="1309"/>
      <c r="AF2152" s="1309"/>
      <c r="AG2152" s="1309"/>
    </row>
    <row r="2153">
      <c r="A2153" s="1309"/>
      <c r="B2153" s="1310"/>
      <c r="C2153" s="1310"/>
      <c r="D2153" s="1309"/>
      <c r="E2153" s="1309"/>
      <c r="F2153" s="1311"/>
      <c r="G2153" s="978"/>
      <c r="H2153" s="1121"/>
      <c r="I2153" s="1309"/>
      <c r="J2153" s="1309"/>
      <c r="K2153" s="1309"/>
      <c r="L2153" s="1309"/>
      <c r="M2153" s="1311"/>
      <c r="N2153" s="1311"/>
      <c r="O2153" s="1312"/>
      <c r="P2153" s="1310"/>
      <c r="Q2153" s="1311"/>
      <c r="R2153" s="1311"/>
      <c r="S2153" s="1311"/>
      <c r="T2153" s="1313"/>
      <c r="U2153" s="1314"/>
      <c r="V2153" s="1309"/>
      <c r="W2153" s="1309"/>
      <c r="X2153" s="1309"/>
      <c r="Y2153" s="1309"/>
      <c r="Z2153" s="1309"/>
      <c r="AA2153" s="50"/>
      <c r="AB2153" s="1311"/>
      <c r="AC2153" s="1315"/>
      <c r="AD2153" s="1309"/>
      <c r="AE2153" s="1309"/>
      <c r="AF2153" s="1309"/>
      <c r="AG2153" s="1309"/>
    </row>
    <row r="2154">
      <c r="A2154" s="1309"/>
      <c r="B2154" s="1310"/>
      <c r="C2154" s="1310"/>
      <c r="D2154" s="1309"/>
      <c r="E2154" s="1309"/>
      <c r="F2154" s="1311"/>
      <c r="G2154" s="978"/>
      <c r="H2154" s="1121"/>
      <c r="I2154" s="1309"/>
      <c r="J2154" s="1309"/>
      <c r="K2154" s="1309"/>
      <c r="L2154" s="1309"/>
      <c r="M2154" s="1311"/>
      <c r="N2154" s="1311"/>
      <c r="O2154" s="1312"/>
      <c r="P2154" s="1310"/>
      <c r="Q2154" s="1311"/>
      <c r="R2154" s="1311"/>
      <c r="S2154" s="1311"/>
      <c r="T2154" s="1313"/>
      <c r="U2154" s="1314"/>
      <c r="V2154" s="1309"/>
      <c r="W2154" s="1309"/>
      <c r="X2154" s="1309"/>
      <c r="Y2154" s="1309"/>
      <c r="Z2154" s="1309"/>
      <c r="AA2154" s="50"/>
      <c r="AB2154" s="1311"/>
      <c r="AC2154" s="1315"/>
      <c r="AD2154" s="1309"/>
      <c r="AE2154" s="1309"/>
      <c r="AF2154" s="1309"/>
      <c r="AG2154" s="1309"/>
    </row>
    <row r="2155">
      <c r="A2155" s="1309"/>
      <c r="B2155" s="1310"/>
      <c r="C2155" s="1310"/>
      <c r="D2155" s="1309"/>
      <c r="E2155" s="1309"/>
      <c r="F2155" s="1311"/>
      <c r="G2155" s="978"/>
      <c r="H2155" s="1121"/>
      <c r="I2155" s="1309"/>
      <c r="J2155" s="1309"/>
      <c r="K2155" s="1309"/>
      <c r="L2155" s="1309"/>
      <c r="M2155" s="1311"/>
      <c r="N2155" s="1311"/>
      <c r="O2155" s="1312"/>
      <c r="P2155" s="1310"/>
      <c r="Q2155" s="1311"/>
      <c r="R2155" s="1311"/>
      <c r="S2155" s="1311"/>
      <c r="T2155" s="1313"/>
      <c r="U2155" s="1314"/>
      <c r="V2155" s="1309"/>
      <c r="W2155" s="1309"/>
      <c r="X2155" s="1309"/>
      <c r="Y2155" s="1309"/>
      <c r="Z2155" s="1309"/>
      <c r="AA2155" s="50"/>
      <c r="AB2155" s="1311"/>
      <c r="AC2155" s="1315"/>
      <c r="AD2155" s="1309"/>
      <c r="AE2155" s="1309"/>
      <c r="AF2155" s="1309"/>
      <c r="AG2155" s="1309"/>
    </row>
    <row r="2156">
      <c r="A2156" s="1309"/>
      <c r="B2156" s="1310"/>
      <c r="C2156" s="1310"/>
      <c r="D2156" s="1309"/>
      <c r="E2156" s="1309"/>
      <c r="F2156" s="1311"/>
      <c r="G2156" s="978"/>
      <c r="H2156" s="1121"/>
      <c r="I2156" s="1309"/>
      <c r="J2156" s="1309"/>
      <c r="K2156" s="1309"/>
      <c r="L2156" s="1309"/>
      <c r="M2156" s="1311"/>
      <c r="N2156" s="1311"/>
      <c r="O2156" s="1312"/>
      <c r="P2156" s="1310"/>
      <c r="Q2156" s="1311"/>
      <c r="R2156" s="1311"/>
      <c r="S2156" s="1311"/>
      <c r="T2156" s="1313"/>
      <c r="U2156" s="1314"/>
      <c r="V2156" s="1309"/>
      <c r="W2156" s="1309"/>
      <c r="X2156" s="1309"/>
      <c r="Y2156" s="1309"/>
      <c r="Z2156" s="1309"/>
      <c r="AA2156" s="50"/>
      <c r="AB2156" s="1311"/>
      <c r="AC2156" s="1315"/>
      <c r="AD2156" s="1309"/>
      <c r="AE2156" s="1309"/>
      <c r="AF2156" s="1309"/>
      <c r="AG2156" s="1309"/>
    </row>
    <row r="2157">
      <c r="A2157" s="1309"/>
      <c r="B2157" s="1310"/>
      <c r="C2157" s="1310"/>
      <c r="D2157" s="1309"/>
      <c r="E2157" s="1309"/>
      <c r="F2157" s="1311"/>
      <c r="G2157" s="978"/>
      <c r="H2157" s="1121"/>
      <c r="I2157" s="1309"/>
      <c r="J2157" s="1309"/>
      <c r="K2157" s="1309"/>
      <c r="L2157" s="1309"/>
      <c r="M2157" s="1311"/>
      <c r="N2157" s="1311"/>
      <c r="O2157" s="1312"/>
      <c r="P2157" s="1310"/>
      <c r="Q2157" s="1311"/>
      <c r="R2157" s="1311"/>
      <c r="S2157" s="1311"/>
      <c r="T2157" s="1313"/>
      <c r="U2157" s="1314"/>
      <c r="V2157" s="1309"/>
      <c r="W2157" s="1309"/>
      <c r="X2157" s="1309"/>
      <c r="Y2157" s="1309"/>
      <c r="Z2157" s="1309"/>
      <c r="AA2157" s="50"/>
      <c r="AB2157" s="1311"/>
      <c r="AC2157" s="1315"/>
      <c r="AD2157" s="1309"/>
      <c r="AE2157" s="1309"/>
      <c r="AF2157" s="1309"/>
      <c r="AG2157" s="1309"/>
    </row>
    <row r="2158">
      <c r="A2158" s="1309"/>
      <c r="B2158" s="1310"/>
      <c r="C2158" s="1310"/>
      <c r="D2158" s="1309"/>
      <c r="E2158" s="1309"/>
      <c r="F2158" s="1311"/>
      <c r="G2158" s="978"/>
      <c r="H2158" s="1121"/>
      <c r="I2158" s="1309"/>
      <c r="J2158" s="1309"/>
      <c r="K2158" s="1309"/>
      <c r="L2158" s="1309"/>
      <c r="M2158" s="1311"/>
      <c r="N2158" s="1311"/>
      <c r="O2158" s="1312"/>
      <c r="P2158" s="1310"/>
      <c r="Q2158" s="1311"/>
      <c r="R2158" s="1311"/>
      <c r="S2158" s="1311"/>
      <c r="T2158" s="1313"/>
      <c r="U2158" s="1314"/>
      <c r="V2158" s="1309"/>
      <c r="W2158" s="1309"/>
      <c r="X2158" s="1309"/>
      <c r="Y2158" s="1309"/>
      <c r="Z2158" s="1309"/>
      <c r="AA2158" s="50"/>
      <c r="AB2158" s="1311"/>
      <c r="AC2158" s="1315"/>
      <c r="AD2158" s="1309"/>
      <c r="AE2158" s="1309"/>
      <c r="AF2158" s="1309"/>
      <c r="AG2158" s="1309"/>
    </row>
    <row r="2159">
      <c r="A2159" s="1309"/>
      <c r="B2159" s="1310"/>
      <c r="C2159" s="1310"/>
      <c r="D2159" s="1309"/>
      <c r="E2159" s="1309"/>
      <c r="F2159" s="1311"/>
      <c r="G2159" s="978"/>
      <c r="H2159" s="1121"/>
      <c r="I2159" s="1309"/>
      <c r="J2159" s="1309"/>
      <c r="K2159" s="1309"/>
      <c r="L2159" s="1309"/>
      <c r="M2159" s="1311"/>
      <c r="N2159" s="1311"/>
      <c r="O2159" s="1312"/>
      <c r="P2159" s="1310"/>
      <c r="Q2159" s="1311"/>
      <c r="R2159" s="1311"/>
      <c r="S2159" s="1311"/>
      <c r="T2159" s="1313"/>
      <c r="U2159" s="1314"/>
      <c r="V2159" s="1309"/>
      <c r="W2159" s="1309"/>
      <c r="X2159" s="1309"/>
      <c r="Y2159" s="1309"/>
      <c r="Z2159" s="1309"/>
      <c r="AA2159" s="50"/>
      <c r="AB2159" s="1311"/>
      <c r="AC2159" s="1315"/>
      <c r="AD2159" s="1309"/>
      <c r="AE2159" s="1309"/>
      <c r="AF2159" s="1309"/>
      <c r="AG2159" s="1309"/>
    </row>
    <row r="2160">
      <c r="A2160" s="1309"/>
      <c r="B2160" s="1310"/>
      <c r="C2160" s="1310"/>
      <c r="D2160" s="1309"/>
      <c r="E2160" s="1309"/>
      <c r="F2160" s="1311"/>
      <c r="G2160" s="978"/>
      <c r="H2160" s="1121"/>
      <c r="I2160" s="1309"/>
      <c r="J2160" s="1309"/>
      <c r="K2160" s="1309"/>
      <c r="L2160" s="1309"/>
      <c r="M2160" s="1311"/>
      <c r="N2160" s="1311"/>
      <c r="O2160" s="1312"/>
      <c r="P2160" s="1310"/>
      <c r="Q2160" s="1311"/>
      <c r="R2160" s="1311"/>
      <c r="S2160" s="1311"/>
      <c r="T2160" s="1313"/>
      <c r="U2160" s="1314"/>
      <c r="V2160" s="1309"/>
      <c r="W2160" s="1309"/>
      <c r="X2160" s="1309"/>
      <c r="Y2160" s="1309"/>
      <c r="Z2160" s="1309"/>
      <c r="AA2160" s="50"/>
      <c r="AB2160" s="1311"/>
      <c r="AC2160" s="1315"/>
      <c r="AD2160" s="1309"/>
      <c r="AE2160" s="1309"/>
      <c r="AF2160" s="1309"/>
      <c r="AG2160" s="1309"/>
    </row>
    <row r="2161">
      <c r="A2161" s="1309"/>
      <c r="B2161" s="1310"/>
      <c r="C2161" s="1310"/>
      <c r="D2161" s="1309"/>
      <c r="E2161" s="1309"/>
      <c r="F2161" s="1311"/>
      <c r="G2161" s="978"/>
      <c r="H2161" s="1121"/>
      <c r="I2161" s="1309"/>
      <c r="J2161" s="1309"/>
      <c r="K2161" s="1309"/>
      <c r="L2161" s="1309"/>
      <c r="M2161" s="1311"/>
      <c r="N2161" s="1311"/>
      <c r="O2161" s="1312"/>
      <c r="P2161" s="1310"/>
      <c r="Q2161" s="1311"/>
      <c r="R2161" s="1311"/>
      <c r="S2161" s="1311"/>
      <c r="T2161" s="1313"/>
      <c r="U2161" s="1314"/>
      <c r="V2161" s="1309"/>
      <c r="W2161" s="1309"/>
      <c r="X2161" s="1309"/>
      <c r="Y2161" s="1309"/>
      <c r="Z2161" s="1309"/>
      <c r="AA2161" s="50"/>
      <c r="AB2161" s="1311"/>
      <c r="AC2161" s="1315"/>
      <c r="AD2161" s="1309"/>
      <c r="AE2161" s="1309"/>
      <c r="AF2161" s="1309"/>
      <c r="AG2161" s="1309"/>
    </row>
    <row r="2162">
      <c r="A2162" s="1309"/>
      <c r="B2162" s="1310"/>
      <c r="C2162" s="1310"/>
      <c r="D2162" s="1309"/>
      <c r="E2162" s="1309"/>
      <c r="F2162" s="1311"/>
      <c r="G2162" s="978"/>
      <c r="H2162" s="1121"/>
      <c r="I2162" s="1309"/>
      <c r="J2162" s="1309"/>
      <c r="K2162" s="1309"/>
      <c r="L2162" s="1309"/>
      <c r="M2162" s="1311"/>
      <c r="N2162" s="1311"/>
      <c r="O2162" s="1312"/>
      <c r="P2162" s="1310"/>
      <c r="Q2162" s="1311"/>
      <c r="R2162" s="1311"/>
      <c r="S2162" s="1311"/>
      <c r="T2162" s="1313"/>
      <c r="U2162" s="1314"/>
      <c r="V2162" s="1309"/>
      <c r="W2162" s="1309"/>
      <c r="X2162" s="1309"/>
      <c r="Y2162" s="1309"/>
      <c r="Z2162" s="1309"/>
      <c r="AA2162" s="50"/>
      <c r="AB2162" s="1311"/>
      <c r="AC2162" s="1315"/>
      <c r="AD2162" s="1309"/>
      <c r="AE2162" s="1309"/>
      <c r="AF2162" s="1309"/>
      <c r="AG2162" s="1309"/>
    </row>
    <row r="2163">
      <c r="A2163" s="1309"/>
      <c r="B2163" s="1310"/>
      <c r="C2163" s="1310"/>
      <c r="D2163" s="1309"/>
      <c r="E2163" s="1309"/>
      <c r="F2163" s="1311"/>
      <c r="G2163" s="978"/>
      <c r="H2163" s="1121"/>
      <c r="I2163" s="1309"/>
      <c r="J2163" s="1309"/>
      <c r="K2163" s="1309"/>
      <c r="L2163" s="1309"/>
      <c r="M2163" s="1311"/>
      <c r="N2163" s="1311"/>
      <c r="O2163" s="1312"/>
      <c r="P2163" s="1310"/>
      <c r="Q2163" s="1311"/>
      <c r="R2163" s="1311"/>
      <c r="S2163" s="1311"/>
      <c r="T2163" s="1313"/>
      <c r="U2163" s="1314"/>
      <c r="V2163" s="1309"/>
      <c r="W2163" s="1309"/>
      <c r="X2163" s="1309"/>
      <c r="Y2163" s="1309"/>
      <c r="Z2163" s="1309"/>
      <c r="AA2163" s="50"/>
      <c r="AB2163" s="1311"/>
      <c r="AC2163" s="1315"/>
      <c r="AD2163" s="1309"/>
      <c r="AE2163" s="1309"/>
      <c r="AF2163" s="1309"/>
      <c r="AG2163" s="1309"/>
    </row>
    <row r="2164">
      <c r="A2164" s="1309"/>
      <c r="B2164" s="1310"/>
      <c r="C2164" s="1310"/>
      <c r="D2164" s="1309"/>
      <c r="E2164" s="1309"/>
      <c r="F2164" s="1311"/>
      <c r="G2164" s="978"/>
      <c r="H2164" s="1121"/>
      <c r="I2164" s="1309"/>
      <c r="J2164" s="1309"/>
      <c r="K2164" s="1309"/>
      <c r="L2164" s="1309"/>
      <c r="M2164" s="1311"/>
      <c r="N2164" s="1311"/>
      <c r="O2164" s="1312"/>
      <c r="P2164" s="1310"/>
      <c r="Q2164" s="1311"/>
      <c r="R2164" s="1311"/>
      <c r="S2164" s="1311"/>
      <c r="T2164" s="1313"/>
      <c r="U2164" s="1314"/>
      <c r="V2164" s="1309"/>
      <c r="W2164" s="1309"/>
      <c r="X2164" s="1309"/>
      <c r="Y2164" s="1309"/>
      <c r="Z2164" s="1309"/>
      <c r="AA2164" s="50"/>
      <c r="AB2164" s="1311"/>
      <c r="AC2164" s="1315"/>
      <c r="AD2164" s="1309"/>
      <c r="AE2164" s="1309"/>
      <c r="AF2164" s="1309"/>
      <c r="AG2164" s="1309"/>
    </row>
    <row r="2165">
      <c r="A2165" s="1309"/>
      <c r="B2165" s="1310"/>
      <c r="C2165" s="1310"/>
      <c r="D2165" s="1309"/>
      <c r="E2165" s="1309"/>
      <c r="F2165" s="1311"/>
      <c r="G2165" s="978"/>
      <c r="H2165" s="1121"/>
      <c r="I2165" s="1309"/>
      <c r="J2165" s="1309"/>
      <c r="K2165" s="1309"/>
      <c r="L2165" s="1309"/>
      <c r="M2165" s="1311"/>
      <c r="N2165" s="1311"/>
      <c r="O2165" s="1312"/>
      <c r="P2165" s="1310"/>
      <c r="Q2165" s="1311"/>
      <c r="R2165" s="1311"/>
      <c r="S2165" s="1311"/>
      <c r="T2165" s="1313"/>
      <c r="U2165" s="1314"/>
      <c r="V2165" s="1309"/>
      <c r="W2165" s="1309"/>
      <c r="X2165" s="1309"/>
      <c r="Y2165" s="1309"/>
      <c r="Z2165" s="1309"/>
      <c r="AA2165" s="50"/>
      <c r="AB2165" s="1311"/>
      <c r="AC2165" s="1315"/>
      <c r="AD2165" s="1309"/>
      <c r="AE2165" s="1309"/>
      <c r="AF2165" s="1309"/>
      <c r="AG2165" s="1309"/>
    </row>
    <row r="2166">
      <c r="A2166" s="1309"/>
      <c r="B2166" s="1310"/>
      <c r="C2166" s="1310"/>
      <c r="D2166" s="1309"/>
      <c r="E2166" s="1309"/>
      <c r="F2166" s="1311"/>
      <c r="G2166" s="978"/>
      <c r="H2166" s="1121"/>
      <c r="I2166" s="1309"/>
      <c r="J2166" s="1309"/>
      <c r="K2166" s="1309"/>
      <c r="L2166" s="1309"/>
      <c r="M2166" s="1311"/>
      <c r="N2166" s="1311"/>
      <c r="O2166" s="1312"/>
      <c r="P2166" s="1310"/>
      <c r="Q2166" s="1311"/>
      <c r="R2166" s="1311"/>
      <c r="S2166" s="1311"/>
      <c r="T2166" s="1313"/>
      <c r="U2166" s="1314"/>
      <c r="V2166" s="1309"/>
      <c r="W2166" s="1309"/>
      <c r="X2166" s="1309"/>
      <c r="Y2166" s="1309"/>
      <c r="Z2166" s="1309"/>
      <c r="AA2166" s="50"/>
      <c r="AB2166" s="1311"/>
      <c r="AC2166" s="1315"/>
      <c r="AD2166" s="1309"/>
      <c r="AE2166" s="1309"/>
      <c r="AF2166" s="1309"/>
      <c r="AG2166" s="1309"/>
    </row>
    <row r="2167">
      <c r="A2167" s="1309"/>
      <c r="B2167" s="1310"/>
      <c r="C2167" s="1310"/>
      <c r="D2167" s="1309"/>
      <c r="E2167" s="1309"/>
      <c r="F2167" s="1311"/>
      <c r="G2167" s="978"/>
      <c r="H2167" s="1121"/>
      <c r="I2167" s="1309"/>
      <c r="J2167" s="1309"/>
      <c r="K2167" s="1309"/>
      <c r="L2167" s="1309"/>
      <c r="M2167" s="1311"/>
      <c r="N2167" s="1311"/>
      <c r="O2167" s="1312"/>
      <c r="P2167" s="1310"/>
      <c r="Q2167" s="1311"/>
      <c r="R2167" s="1311"/>
      <c r="S2167" s="1311"/>
      <c r="T2167" s="1313"/>
      <c r="U2167" s="1314"/>
      <c r="V2167" s="1309"/>
      <c r="W2167" s="1309"/>
      <c r="X2167" s="1309"/>
      <c r="Y2167" s="1309"/>
      <c r="Z2167" s="1309"/>
      <c r="AA2167" s="50"/>
      <c r="AB2167" s="1311"/>
      <c r="AC2167" s="1315"/>
      <c r="AD2167" s="1309"/>
      <c r="AE2167" s="1309"/>
      <c r="AF2167" s="1309"/>
      <c r="AG2167" s="1309"/>
    </row>
    <row r="2168">
      <c r="A2168" s="1309"/>
      <c r="B2168" s="1310"/>
      <c r="C2168" s="1310"/>
      <c r="D2168" s="1309"/>
      <c r="E2168" s="1309"/>
      <c r="F2168" s="1311"/>
      <c r="G2168" s="978"/>
      <c r="H2168" s="1121"/>
      <c r="I2168" s="1309"/>
      <c r="J2168" s="1309"/>
      <c r="K2168" s="1309"/>
      <c r="L2168" s="1309"/>
      <c r="M2168" s="1311"/>
      <c r="N2168" s="1311"/>
      <c r="O2168" s="1312"/>
      <c r="P2168" s="1310"/>
      <c r="Q2168" s="1311"/>
      <c r="R2168" s="1311"/>
      <c r="S2168" s="1311"/>
      <c r="T2168" s="1313"/>
      <c r="U2168" s="1314"/>
      <c r="V2168" s="1309"/>
      <c r="W2168" s="1309"/>
      <c r="X2168" s="1309"/>
      <c r="Y2168" s="1309"/>
      <c r="Z2168" s="1309"/>
      <c r="AA2168" s="50"/>
      <c r="AB2168" s="1311"/>
      <c r="AC2168" s="1315"/>
      <c r="AD2168" s="1309"/>
      <c r="AE2168" s="1309"/>
      <c r="AF2168" s="1309"/>
      <c r="AG2168" s="1309"/>
    </row>
    <row r="2169">
      <c r="A2169" s="1309"/>
      <c r="B2169" s="1310"/>
      <c r="C2169" s="1310"/>
      <c r="D2169" s="1309"/>
      <c r="E2169" s="1309"/>
      <c r="F2169" s="1311"/>
      <c r="G2169" s="978"/>
      <c r="H2169" s="1121"/>
      <c r="I2169" s="1309"/>
      <c r="J2169" s="1309"/>
      <c r="K2169" s="1309"/>
      <c r="L2169" s="1309"/>
      <c r="M2169" s="1311"/>
      <c r="N2169" s="1311"/>
      <c r="O2169" s="1312"/>
      <c r="P2169" s="1310"/>
      <c r="Q2169" s="1311"/>
      <c r="R2169" s="1311"/>
      <c r="S2169" s="1311"/>
      <c r="T2169" s="1313"/>
      <c r="U2169" s="1314"/>
      <c r="V2169" s="1309"/>
      <c r="W2169" s="1309"/>
      <c r="X2169" s="1309"/>
      <c r="Y2169" s="1309"/>
      <c r="Z2169" s="1309"/>
      <c r="AA2169" s="50"/>
      <c r="AB2169" s="1311"/>
      <c r="AC2169" s="1315"/>
      <c r="AD2169" s="1309"/>
      <c r="AE2169" s="1309"/>
      <c r="AF2169" s="1309"/>
      <c r="AG2169" s="1309"/>
    </row>
    <row r="2170">
      <c r="A2170" s="1309"/>
      <c r="B2170" s="1310"/>
      <c r="C2170" s="1310"/>
      <c r="D2170" s="1309"/>
      <c r="E2170" s="1309"/>
      <c r="F2170" s="1311"/>
      <c r="G2170" s="978"/>
      <c r="H2170" s="1121"/>
      <c r="I2170" s="1309"/>
      <c r="J2170" s="1309"/>
      <c r="K2170" s="1309"/>
      <c r="L2170" s="1309"/>
      <c r="M2170" s="1311"/>
      <c r="N2170" s="1311"/>
      <c r="O2170" s="1312"/>
      <c r="P2170" s="1310"/>
      <c r="Q2170" s="1311"/>
      <c r="R2170" s="1311"/>
      <c r="S2170" s="1311"/>
      <c r="T2170" s="1313"/>
      <c r="U2170" s="1314"/>
      <c r="V2170" s="1309"/>
      <c r="W2170" s="1309"/>
      <c r="X2170" s="1309"/>
      <c r="Y2170" s="1309"/>
      <c r="Z2170" s="1309"/>
      <c r="AA2170" s="50"/>
      <c r="AB2170" s="1311"/>
      <c r="AC2170" s="1315"/>
      <c r="AD2170" s="1309"/>
      <c r="AE2170" s="1309"/>
      <c r="AF2170" s="1309"/>
      <c r="AG2170" s="1309"/>
    </row>
    <row r="2171">
      <c r="A2171" s="1309"/>
      <c r="B2171" s="1310"/>
      <c r="C2171" s="1310"/>
      <c r="D2171" s="1309"/>
      <c r="E2171" s="1309"/>
      <c r="F2171" s="1311"/>
      <c r="G2171" s="978"/>
      <c r="H2171" s="1121"/>
      <c r="I2171" s="1309"/>
      <c r="J2171" s="1309"/>
      <c r="K2171" s="1309"/>
      <c r="L2171" s="1309"/>
      <c r="M2171" s="1311"/>
      <c r="N2171" s="1311"/>
      <c r="O2171" s="1312"/>
      <c r="P2171" s="1310"/>
      <c r="Q2171" s="1311"/>
      <c r="R2171" s="1311"/>
      <c r="S2171" s="1311"/>
      <c r="T2171" s="1313"/>
      <c r="U2171" s="1314"/>
      <c r="V2171" s="1309"/>
      <c r="W2171" s="1309"/>
      <c r="X2171" s="1309"/>
      <c r="Y2171" s="1309"/>
      <c r="Z2171" s="1309"/>
      <c r="AA2171" s="50"/>
      <c r="AB2171" s="1311"/>
      <c r="AC2171" s="1315"/>
      <c r="AD2171" s="1309"/>
      <c r="AE2171" s="1309"/>
      <c r="AF2171" s="1309"/>
      <c r="AG2171" s="1309"/>
    </row>
    <row r="2172">
      <c r="A2172" s="1309"/>
      <c r="B2172" s="1310"/>
      <c r="C2172" s="1310"/>
      <c r="D2172" s="1309"/>
      <c r="E2172" s="1309"/>
      <c r="F2172" s="1311"/>
      <c r="G2172" s="978"/>
      <c r="H2172" s="1121"/>
      <c r="I2172" s="1309"/>
      <c r="J2172" s="1309"/>
      <c r="K2172" s="1309"/>
      <c r="L2172" s="1309"/>
      <c r="M2172" s="1311"/>
      <c r="N2172" s="1311"/>
      <c r="O2172" s="1312"/>
      <c r="P2172" s="1310"/>
      <c r="Q2172" s="1311"/>
      <c r="R2172" s="1311"/>
      <c r="S2172" s="1311"/>
      <c r="T2172" s="1313"/>
      <c r="U2172" s="1314"/>
      <c r="V2172" s="1309"/>
      <c r="W2172" s="1309"/>
      <c r="X2172" s="1309"/>
      <c r="Y2172" s="1309"/>
      <c r="Z2172" s="1309"/>
      <c r="AA2172" s="50"/>
      <c r="AB2172" s="1311"/>
      <c r="AC2172" s="1315"/>
      <c r="AD2172" s="1309"/>
      <c r="AE2172" s="1309"/>
      <c r="AF2172" s="1309"/>
      <c r="AG2172" s="1309"/>
    </row>
    <row r="2173">
      <c r="A2173" s="1309"/>
      <c r="B2173" s="1310"/>
      <c r="C2173" s="1310"/>
      <c r="D2173" s="1309"/>
      <c r="E2173" s="1309"/>
      <c r="F2173" s="1311"/>
      <c r="G2173" s="978"/>
      <c r="H2173" s="1121"/>
      <c r="I2173" s="1309"/>
      <c r="J2173" s="1309"/>
      <c r="K2173" s="1309"/>
      <c r="L2173" s="1309"/>
      <c r="M2173" s="1311"/>
      <c r="N2173" s="1311"/>
      <c r="O2173" s="1312"/>
      <c r="P2173" s="1310"/>
      <c r="Q2173" s="1311"/>
      <c r="R2173" s="1311"/>
      <c r="S2173" s="1311"/>
      <c r="T2173" s="1313"/>
      <c r="U2173" s="1314"/>
      <c r="V2173" s="1309"/>
      <c r="W2173" s="1309"/>
      <c r="X2173" s="1309"/>
      <c r="Y2173" s="1309"/>
      <c r="Z2173" s="1309"/>
      <c r="AA2173" s="50"/>
      <c r="AB2173" s="1311"/>
      <c r="AC2173" s="1315"/>
      <c r="AD2173" s="1309"/>
      <c r="AE2173" s="1309"/>
      <c r="AF2173" s="1309"/>
      <c r="AG2173" s="1309"/>
    </row>
    <row r="2174">
      <c r="A2174" s="1309"/>
      <c r="B2174" s="1310"/>
      <c r="C2174" s="1310"/>
      <c r="D2174" s="1309"/>
      <c r="E2174" s="1309"/>
      <c r="F2174" s="1311"/>
      <c r="G2174" s="978"/>
      <c r="H2174" s="1121"/>
      <c r="I2174" s="1309"/>
      <c r="J2174" s="1309"/>
      <c r="K2174" s="1309"/>
      <c r="L2174" s="1309"/>
      <c r="M2174" s="1311"/>
      <c r="N2174" s="1311"/>
      <c r="O2174" s="1312"/>
      <c r="P2174" s="1310"/>
      <c r="Q2174" s="1311"/>
      <c r="R2174" s="1311"/>
      <c r="S2174" s="1311"/>
      <c r="T2174" s="1313"/>
      <c r="U2174" s="1314"/>
      <c r="V2174" s="1309"/>
      <c r="W2174" s="1309"/>
      <c r="X2174" s="1309"/>
      <c r="Y2174" s="1309"/>
      <c r="Z2174" s="1309"/>
      <c r="AA2174" s="50"/>
      <c r="AB2174" s="1311"/>
      <c r="AC2174" s="1315"/>
      <c r="AD2174" s="1309"/>
      <c r="AE2174" s="1309"/>
      <c r="AF2174" s="1309"/>
      <c r="AG2174" s="1309"/>
    </row>
    <row r="2175">
      <c r="A2175" s="1309"/>
      <c r="B2175" s="1310"/>
      <c r="C2175" s="1310"/>
      <c r="D2175" s="1309"/>
      <c r="E2175" s="1309"/>
      <c r="F2175" s="1311"/>
      <c r="G2175" s="978"/>
      <c r="H2175" s="1121"/>
      <c r="I2175" s="1309"/>
      <c r="J2175" s="1309"/>
      <c r="K2175" s="1309"/>
      <c r="L2175" s="1309"/>
      <c r="M2175" s="1311"/>
      <c r="N2175" s="1311"/>
      <c r="O2175" s="1312"/>
      <c r="P2175" s="1310"/>
      <c r="Q2175" s="1311"/>
      <c r="R2175" s="1311"/>
      <c r="S2175" s="1311"/>
      <c r="T2175" s="1313"/>
      <c r="U2175" s="1314"/>
      <c r="V2175" s="1309"/>
      <c r="W2175" s="1309"/>
      <c r="X2175" s="1309"/>
      <c r="Y2175" s="1309"/>
      <c r="Z2175" s="1309"/>
      <c r="AA2175" s="50"/>
      <c r="AB2175" s="1311"/>
      <c r="AC2175" s="1315"/>
      <c r="AD2175" s="1309"/>
      <c r="AE2175" s="1309"/>
      <c r="AF2175" s="1309"/>
      <c r="AG2175" s="1309"/>
    </row>
    <row r="2176">
      <c r="A2176" s="1309"/>
      <c r="B2176" s="1310"/>
      <c r="C2176" s="1310"/>
      <c r="D2176" s="1309"/>
      <c r="E2176" s="1309"/>
      <c r="F2176" s="1311"/>
      <c r="G2176" s="978"/>
      <c r="H2176" s="1121"/>
      <c r="I2176" s="1309"/>
      <c r="J2176" s="1309"/>
      <c r="K2176" s="1309"/>
      <c r="L2176" s="1309"/>
      <c r="M2176" s="1311"/>
      <c r="N2176" s="1311"/>
      <c r="O2176" s="1312"/>
      <c r="P2176" s="1310"/>
      <c r="Q2176" s="1311"/>
      <c r="R2176" s="1311"/>
      <c r="S2176" s="1311"/>
      <c r="T2176" s="1313"/>
      <c r="U2176" s="1314"/>
      <c r="V2176" s="1309"/>
      <c r="W2176" s="1309"/>
      <c r="X2176" s="1309"/>
      <c r="Y2176" s="1309"/>
      <c r="Z2176" s="1309"/>
      <c r="AA2176" s="50"/>
      <c r="AB2176" s="1311"/>
      <c r="AC2176" s="1315"/>
      <c r="AD2176" s="1309"/>
      <c r="AE2176" s="1309"/>
      <c r="AF2176" s="1309"/>
      <c r="AG2176" s="1309"/>
    </row>
    <row r="2177">
      <c r="A2177" s="1309"/>
      <c r="B2177" s="1310"/>
      <c r="C2177" s="1310"/>
      <c r="D2177" s="1309"/>
      <c r="E2177" s="1309"/>
      <c r="F2177" s="1311"/>
      <c r="G2177" s="978"/>
      <c r="H2177" s="1121"/>
      <c r="I2177" s="1309"/>
      <c r="J2177" s="1309"/>
      <c r="K2177" s="1309"/>
      <c r="L2177" s="1309"/>
      <c r="M2177" s="1311"/>
      <c r="N2177" s="1311"/>
      <c r="O2177" s="1312"/>
      <c r="P2177" s="1310"/>
      <c r="Q2177" s="1311"/>
      <c r="R2177" s="1311"/>
      <c r="S2177" s="1311"/>
      <c r="T2177" s="1313"/>
      <c r="U2177" s="1314"/>
      <c r="V2177" s="1309"/>
      <c r="W2177" s="1309"/>
      <c r="X2177" s="1309"/>
      <c r="Y2177" s="1309"/>
      <c r="Z2177" s="1309"/>
      <c r="AA2177" s="50"/>
      <c r="AB2177" s="1311"/>
      <c r="AC2177" s="1315"/>
      <c r="AD2177" s="1309"/>
      <c r="AE2177" s="1309"/>
      <c r="AF2177" s="1309"/>
      <c r="AG2177" s="1309"/>
    </row>
    <row r="2178">
      <c r="A2178" s="1309"/>
      <c r="B2178" s="1310"/>
      <c r="C2178" s="1310"/>
      <c r="D2178" s="1309"/>
      <c r="E2178" s="1309"/>
      <c r="F2178" s="1311"/>
      <c r="G2178" s="978"/>
      <c r="H2178" s="1121"/>
      <c r="I2178" s="1309"/>
      <c r="J2178" s="1309"/>
      <c r="K2178" s="1309"/>
      <c r="L2178" s="1309"/>
      <c r="M2178" s="1311"/>
      <c r="N2178" s="1311"/>
      <c r="O2178" s="1312"/>
      <c r="P2178" s="1310"/>
      <c r="Q2178" s="1311"/>
      <c r="R2178" s="1311"/>
      <c r="S2178" s="1311"/>
      <c r="T2178" s="1313"/>
      <c r="U2178" s="1314"/>
      <c r="V2178" s="1309"/>
      <c r="W2178" s="1309"/>
      <c r="X2178" s="1309"/>
      <c r="Y2178" s="1309"/>
      <c r="Z2178" s="1309"/>
      <c r="AA2178" s="50"/>
      <c r="AB2178" s="1311"/>
      <c r="AC2178" s="1315"/>
      <c r="AD2178" s="1309"/>
      <c r="AE2178" s="1309"/>
      <c r="AF2178" s="1309"/>
      <c r="AG2178" s="1309"/>
    </row>
    <row r="2179">
      <c r="A2179" s="1309"/>
      <c r="B2179" s="1310"/>
      <c r="C2179" s="1310"/>
      <c r="D2179" s="1309"/>
      <c r="E2179" s="1309"/>
      <c r="F2179" s="1311"/>
      <c r="G2179" s="978"/>
      <c r="H2179" s="1121"/>
      <c r="I2179" s="1309"/>
      <c r="J2179" s="1309"/>
      <c r="K2179" s="1309"/>
      <c r="L2179" s="1309"/>
      <c r="M2179" s="1311"/>
      <c r="N2179" s="1311"/>
      <c r="O2179" s="1312"/>
      <c r="P2179" s="1310"/>
      <c r="Q2179" s="1311"/>
      <c r="R2179" s="1311"/>
      <c r="S2179" s="1311"/>
      <c r="T2179" s="1313"/>
      <c r="U2179" s="1314"/>
      <c r="V2179" s="1309"/>
      <c r="W2179" s="1309"/>
      <c r="X2179" s="1309"/>
      <c r="Y2179" s="1309"/>
      <c r="Z2179" s="1309"/>
      <c r="AA2179" s="50"/>
      <c r="AB2179" s="1311"/>
      <c r="AC2179" s="1315"/>
      <c r="AD2179" s="1309"/>
      <c r="AE2179" s="1309"/>
      <c r="AF2179" s="1309"/>
      <c r="AG2179" s="1309"/>
    </row>
    <row r="2180">
      <c r="A2180" s="1309"/>
      <c r="B2180" s="1310"/>
      <c r="C2180" s="1310"/>
      <c r="D2180" s="1309"/>
      <c r="E2180" s="1309"/>
      <c r="F2180" s="1311"/>
      <c r="G2180" s="978"/>
      <c r="H2180" s="1121"/>
      <c r="I2180" s="1309"/>
      <c r="J2180" s="1309"/>
      <c r="K2180" s="1309"/>
      <c r="L2180" s="1309"/>
      <c r="M2180" s="1311"/>
      <c r="N2180" s="1311"/>
      <c r="O2180" s="1312"/>
      <c r="P2180" s="1310"/>
      <c r="Q2180" s="1311"/>
      <c r="R2180" s="1311"/>
      <c r="S2180" s="1311"/>
      <c r="T2180" s="1313"/>
      <c r="U2180" s="1314"/>
      <c r="V2180" s="1309"/>
      <c r="W2180" s="1309"/>
      <c r="X2180" s="1309"/>
      <c r="Y2180" s="1309"/>
      <c r="Z2180" s="1309"/>
      <c r="AA2180" s="50"/>
      <c r="AB2180" s="1311"/>
      <c r="AC2180" s="1315"/>
      <c r="AD2180" s="1309"/>
      <c r="AE2180" s="1309"/>
      <c r="AF2180" s="1309"/>
      <c r="AG2180" s="1309"/>
    </row>
    <row r="2181">
      <c r="A2181" s="1309"/>
      <c r="B2181" s="1310"/>
      <c r="C2181" s="1310"/>
      <c r="D2181" s="1309"/>
      <c r="E2181" s="1309"/>
      <c r="F2181" s="1311"/>
      <c r="G2181" s="978"/>
      <c r="H2181" s="1121"/>
      <c r="I2181" s="1309"/>
      <c r="J2181" s="1309"/>
      <c r="K2181" s="1309"/>
      <c r="L2181" s="1309"/>
      <c r="M2181" s="1311"/>
      <c r="N2181" s="1311"/>
      <c r="O2181" s="1312"/>
      <c r="P2181" s="1310"/>
      <c r="Q2181" s="1311"/>
      <c r="R2181" s="1311"/>
      <c r="S2181" s="1311"/>
      <c r="T2181" s="1313"/>
      <c r="U2181" s="1314"/>
      <c r="V2181" s="1309"/>
      <c r="W2181" s="1309"/>
      <c r="X2181" s="1309"/>
      <c r="Y2181" s="1309"/>
      <c r="Z2181" s="1309"/>
      <c r="AA2181" s="50"/>
      <c r="AB2181" s="1311"/>
      <c r="AC2181" s="1315"/>
      <c r="AD2181" s="1309"/>
      <c r="AE2181" s="1309"/>
      <c r="AF2181" s="1309"/>
      <c r="AG2181" s="1309"/>
    </row>
    <row r="2182">
      <c r="A2182" s="1309"/>
      <c r="B2182" s="1310"/>
      <c r="C2182" s="1310"/>
      <c r="D2182" s="1309"/>
      <c r="E2182" s="1309"/>
      <c r="F2182" s="1311"/>
      <c r="G2182" s="978"/>
      <c r="H2182" s="1121"/>
      <c r="I2182" s="1309"/>
      <c r="J2182" s="1309"/>
      <c r="K2182" s="1309"/>
      <c r="L2182" s="1309"/>
      <c r="M2182" s="1311"/>
      <c r="N2182" s="1311"/>
      <c r="O2182" s="1312"/>
      <c r="P2182" s="1310"/>
      <c r="Q2182" s="1311"/>
      <c r="R2182" s="1311"/>
      <c r="S2182" s="1311"/>
      <c r="T2182" s="1313"/>
      <c r="U2182" s="1314"/>
      <c r="V2182" s="1309"/>
      <c r="W2182" s="1309"/>
      <c r="X2182" s="1309"/>
      <c r="Y2182" s="1309"/>
      <c r="Z2182" s="1309"/>
      <c r="AA2182" s="50"/>
      <c r="AB2182" s="1311"/>
      <c r="AC2182" s="1315"/>
      <c r="AD2182" s="1309"/>
      <c r="AE2182" s="1309"/>
      <c r="AF2182" s="1309"/>
      <c r="AG2182" s="1309"/>
    </row>
    <row r="2183">
      <c r="A2183" s="1309"/>
      <c r="B2183" s="1310"/>
      <c r="C2183" s="1310"/>
      <c r="D2183" s="1309"/>
      <c r="E2183" s="1309"/>
      <c r="F2183" s="1311"/>
      <c r="G2183" s="978"/>
      <c r="H2183" s="1121"/>
      <c r="I2183" s="1309"/>
      <c r="J2183" s="1309"/>
      <c r="K2183" s="1309"/>
      <c r="L2183" s="1309"/>
      <c r="M2183" s="1311"/>
      <c r="N2183" s="1311"/>
      <c r="O2183" s="1312"/>
      <c r="P2183" s="1310"/>
      <c r="Q2183" s="1311"/>
      <c r="R2183" s="1311"/>
      <c r="S2183" s="1311"/>
      <c r="T2183" s="1313"/>
      <c r="U2183" s="1314"/>
      <c r="V2183" s="1309"/>
      <c r="W2183" s="1309"/>
      <c r="X2183" s="1309"/>
      <c r="Y2183" s="1309"/>
      <c r="Z2183" s="1309"/>
      <c r="AA2183" s="50"/>
      <c r="AB2183" s="1311"/>
      <c r="AC2183" s="1315"/>
      <c r="AD2183" s="1309"/>
      <c r="AE2183" s="1309"/>
      <c r="AF2183" s="1309"/>
      <c r="AG2183" s="1309"/>
    </row>
    <row r="2184">
      <c r="A2184" s="1309"/>
      <c r="B2184" s="1310"/>
      <c r="C2184" s="1310"/>
      <c r="D2184" s="1309"/>
      <c r="E2184" s="1309"/>
      <c r="F2184" s="1311"/>
      <c r="G2184" s="978"/>
      <c r="H2184" s="1121"/>
      <c r="I2184" s="1309"/>
      <c r="J2184" s="1309"/>
      <c r="K2184" s="1309"/>
      <c r="L2184" s="1309"/>
      <c r="M2184" s="1311"/>
      <c r="N2184" s="1311"/>
      <c r="O2184" s="1312"/>
      <c r="P2184" s="1310"/>
      <c r="Q2184" s="1311"/>
      <c r="R2184" s="1311"/>
      <c r="S2184" s="1311"/>
      <c r="T2184" s="1313"/>
      <c r="U2184" s="1314"/>
      <c r="V2184" s="1309"/>
      <c r="W2184" s="1309"/>
      <c r="X2184" s="1309"/>
      <c r="Y2184" s="1309"/>
      <c r="Z2184" s="1309"/>
      <c r="AA2184" s="50"/>
      <c r="AB2184" s="1311"/>
      <c r="AC2184" s="1315"/>
      <c r="AD2184" s="1309"/>
      <c r="AE2184" s="1309"/>
      <c r="AF2184" s="1309"/>
      <c r="AG2184" s="1309"/>
    </row>
    <row r="2185">
      <c r="A2185" s="1309"/>
      <c r="B2185" s="1310"/>
      <c r="C2185" s="1310"/>
      <c r="D2185" s="1309"/>
      <c r="E2185" s="1309"/>
      <c r="F2185" s="1311"/>
      <c r="G2185" s="978"/>
      <c r="H2185" s="1121"/>
      <c r="I2185" s="1309"/>
      <c r="J2185" s="1309"/>
      <c r="K2185" s="1309"/>
      <c r="L2185" s="1309"/>
      <c r="M2185" s="1311"/>
      <c r="N2185" s="1311"/>
      <c r="O2185" s="1312"/>
      <c r="P2185" s="1310"/>
      <c r="Q2185" s="1311"/>
      <c r="R2185" s="1311"/>
      <c r="S2185" s="1311"/>
      <c r="T2185" s="1313"/>
      <c r="U2185" s="1314"/>
      <c r="V2185" s="1309"/>
      <c r="W2185" s="1309"/>
      <c r="X2185" s="1309"/>
      <c r="Y2185" s="1309"/>
      <c r="Z2185" s="1309"/>
      <c r="AA2185" s="50"/>
      <c r="AB2185" s="1311"/>
      <c r="AC2185" s="1315"/>
      <c r="AD2185" s="1309"/>
      <c r="AE2185" s="1309"/>
      <c r="AF2185" s="1309"/>
      <c r="AG2185" s="1309"/>
    </row>
    <row r="2186">
      <c r="A2186" s="1309"/>
      <c r="B2186" s="1310"/>
      <c r="C2186" s="1310"/>
      <c r="D2186" s="1309"/>
      <c r="E2186" s="1309"/>
      <c r="F2186" s="1311"/>
      <c r="G2186" s="978"/>
      <c r="H2186" s="1121"/>
      <c r="I2186" s="1309"/>
      <c r="J2186" s="1309"/>
      <c r="K2186" s="1309"/>
      <c r="L2186" s="1309"/>
      <c r="M2186" s="1311"/>
      <c r="N2186" s="1311"/>
      <c r="O2186" s="1312"/>
      <c r="P2186" s="1310"/>
      <c r="Q2186" s="1311"/>
      <c r="R2186" s="1311"/>
      <c r="S2186" s="1311"/>
      <c r="T2186" s="1313"/>
      <c r="U2186" s="1314"/>
      <c r="V2186" s="1309"/>
      <c r="W2186" s="1309"/>
      <c r="X2186" s="1309"/>
      <c r="Y2186" s="1309"/>
      <c r="Z2186" s="1309"/>
      <c r="AA2186" s="50"/>
      <c r="AB2186" s="1311"/>
      <c r="AC2186" s="1315"/>
      <c r="AD2186" s="1309"/>
      <c r="AE2186" s="1309"/>
      <c r="AF2186" s="1309"/>
      <c r="AG2186" s="1309"/>
    </row>
    <row r="2187">
      <c r="A2187" s="1309"/>
      <c r="B2187" s="1310"/>
      <c r="C2187" s="1310"/>
      <c r="D2187" s="1309"/>
      <c r="E2187" s="1309"/>
      <c r="F2187" s="1311"/>
      <c r="G2187" s="978"/>
      <c r="H2187" s="1121"/>
      <c r="I2187" s="1309"/>
      <c r="J2187" s="1309"/>
      <c r="K2187" s="1309"/>
      <c r="L2187" s="1309"/>
      <c r="M2187" s="1311"/>
      <c r="N2187" s="1311"/>
      <c r="O2187" s="1312"/>
      <c r="P2187" s="1310"/>
      <c r="Q2187" s="1311"/>
      <c r="R2187" s="1311"/>
      <c r="S2187" s="1311"/>
      <c r="T2187" s="1313"/>
      <c r="U2187" s="1314"/>
      <c r="V2187" s="1309"/>
      <c r="W2187" s="1309"/>
      <c r="X2187" s="1309"/>
      <c r="Y2187" s="1309"/>
      <c r="Z2187" s="1309"/>
      <c r="AA2187" s="50"/>
      <c r="AB2187" s="1311"/>
      <c r="AC2187" s="1315"/>
      <c r="AD2187" s="1309"/>
      <c r="AE2187" s="1309"/>
      <c r="AF2187" s="1309"/>
      <c r="AG2187" s="1309"/>
    </row>
    <row r="2188">
      <c r="A2188" s="1309"/>
      <c r="B2188" s="1310"/>
      <c r="C2188" s="1310"/>
      <c r="D2188" s="1309"/>
      <c r="E2188" s="1309"/>
      <c r="F2188" s="1311"/>
      <c r="G2188" s="978"/>
      <c r="H2188" s="1121"/>
      <c r="I2188" s="1309"/>
      <c r="J2188" s="1309"/>
      <c r="K2188" s="1309"/>
      <c r="L2188" s="1309"/>
      <c r="M2188" s="1311"/>
      <c r="N2188" s="1311"/>
      <c r="O2188" s="1312"/>
      <c r="P2188" s="1310"/>
      <c r="Q2188" s="1311"/>
      <c r="R2188" s="1311"/>
      <c r="S2188" s="1311"/>
      <c r="T2188" s="1313"/>
      <c r="U2188" s="1314"/>
      <c r="V2188" s="1309"/>
      <c r="W2188" s="1309"/>
      <c r="X2188" s="1309"/>
      <c r="Y2188" s="1309"/>
      <c r="Z2188" s="1309"/>
      <c r="AA2188" s="50"/>
      <c r="AB2188" s="1311"/>
      <c r="AC2188" s="1315"/>
      <c r="AD2188" s="1309"/>
      <c r="AE2188" s="1309"/>
      <c r="AF2188" s="1309"/>
      <c r="AG2188" s="1309"/>
    </row>
    <row r="2189">
      <c r="A2189" s="1309"/>
      <c r="B2189" s="1310"/>
      <c r="C2189" s="1310"/>
      <c r="D2189" s="1309"/>
      <c r="E2189" s="1309"/>
      <c r="F2189" s="1311"/>
      <c r="G2189" s="978"/>
      <c r="H2189" s="1121"/>
      <c r="I2189" s="1309"/>
      <c r="J2189" s="1309"/>
      <c r="K2189" s="1309"/>
      <c r="L2189" s="1309"/>
      <c r="M2189" s="1311"/>
      <c r="N2189" s="1311"/>
      <c r="O2189" s="1312"/>
      <c r="P2189" s="1310"/>
      <c r="Q2189" s="1311"/>
      <c r="R2189" s="1311"/>
      <c r="S2189" s="1311"/>
      <c r="T2189" s="1313"/>
      <c r="U2189" s="1314"/>
      <c r="V2189" s="1309"/>
      <c r="W2189" s="1309"/>
      <c r="X2189" s="1309"/>
      <c r="Y2189" s="1309"/>
      <c r="Z2189" s="1309"/>
      <c r="AA2189" s="50"/>
      <c r="AB2189" s="1311"/>
      <c r="AC2189" s="1315"/>
      <c r="AD2189" s="1309"/>
      <c r="AE2189" s="1309"/>
      <c r="AF2189" s="1309"/>
      <c r="AG2189" s="1309"/>
    </row>
    <row r="2190">
      <c r="A2190" s="1309"/>
      <c r="B2190" s="1310"/>
      <c r="C2190" s="1310"/>
      <c r="D2190" s="1309"/>
      <c r="E2190" s="1309"/>
      <c r="F2190" s="1311"/>
      <c r="G2190" s="978"/>
      <c r="H2190" s="1121"/>
      <c r="I2190" s="1309"/>
      <c r="J2190" s="1309"/>
      <c r="K2190" s="1309"/>
      <c r="L2190" s="1309"/>
      <c r="M2190" s="1311"/>
      <c r="N2190" s="1311"/>
      <c r="O2190" s="1312"/>
      <c r="P2190" s="1310"/>
      <c r="Q2190" s="1311"/>
      <c r="R2190" s="1311"/>
      <c r="S2190" s="1311"/>
      <c r="T2190" s="1313"/>
      <c r="U2190" s="1314"/>
      <c r="V2190" s="1309"/>
      <c r="W2190" s="1309"/>
      <c r="X2190" s="1309"/>
      <c r="Y2190" s="1309"/>
      <c r="Z2190" s="1309"/>
      <c r="AA2190" s="50"/>
      <c r="AB2190" s="1311"/>
      <c r="AC2190" s="1315"/>
      <c r="AD2190" s="1309"/>
      <c r="AE2190" s="1309"/>
      <c r="AF2190" s="1309"/>
      <c r="AG2190" s="1309"/>
    </row>
    <row r="2191">
      <c r="A2191" s="1309"/>
      <c r="B2191" s="1310"/>
      <c r="C2191" s="1310"/>
      <c r="D2191" s="1309"/>
      <c r="E2191" s="1309"/>
      <c r="F2191" s="1311"/>
      <c r="G2191" s="978"/>
      <c r="H2191" s="1121"/>
      <c r="I2191" s="1309"/>
      <c r="J2191" s="1309"/>
      <c r="K2191" s="1309"/>
      <c r="L2191" s="1309"/>
      <c r="M2191" s="1311"/>
      <c r="N2191" s="1311"/>
      <c r="O2191" s="1312"/>
      <c r="P2191" s="1310"/>
      <c r="Q2191" s="1311"/>
      <c r="R2191" s="1311"/>
      <c r="S2191" s="1311"/>
      <c r="T2191" s="1313"/>
      <c r="U2191" s="1314"/>
      <c r="V2191" s="1309"/>
      <c r="W2191" s="1309"/>
      <c r="X2191" s="1309"/>
      <c r="Y2191" s="1309"/>
      <c r="Z2191" s="1309"/>
      <c r="AA2191" s="50"/>
      <c r="AB2191" s="1311"/>
      <c r="AC2191" s="1315"/>
      <c r="AD2191" s="1309"/>
      <c r="AE2191" s="1309"/>
      <c r="AF2191" s="1309"/>
      <c r="AG2191" s="1309"/>
    </row>
    <row r="2192">
      <c r="A2192" s="1309"/>
      <c r="B2192" s="1310"/>
      <c r="C2192" s="1310"/>
      <c r="D2192" s="1309"/>
      <c r="E2192" s="1309"/>
      <c r="F2192" s="1311"/>
      <c r="G2192" s="978"/>
      <c r="H2192" s="1121"/>
      <c r="I2192" s="1309"/>
      <c r="J2192" s="1309"/>
      <c r="K2192" s="1309"/>
      <c r="L2192" s="1309"/>
      <c r="M2192" s="1311"/>
      <c r="N2192" s="1311"/>
      <c r="O2192" s="1312"/>
      <c r="P2192" s="1310"/>
      <c r="Q2192" s="1311"/>
      <c r="R2192" s="1311"/>
      <c r="S2192" s="1311"/>
      <c r="T2192" s="1313"/>
      <c r="U2192" s="1314"/>
      <c r="V2192" s="1309"/>
      <c r="W2192" s="1309"/>
      <c r="X2192" s="1309"/>
      <c r="Y2192" s="1309"/>
      <c r="Z2192" s="1309"/>
      <c r="AA2192" s="50"/>
      <c r="AB2192" s="1311"/>
      <c r="AC2192" s="1315"/>
      <c r="AD2192" s="1309"/>
      <c r="AE2192" s="1309"/>
      <c r="AF2192" s="1309"/>
      <c r="AG2192" s="1309"/>
    </row>
    <row r="2193">
      <c r="A2193" s="1309"/>
      <c r="B2193" s="1310"/>
      <c r="C2193" s="1310"/>
      <c r="D2193" s="1309"/>
      <c r="E2193" s="1309"/>
      <c r="F2193" s="1311"/>
      <c r="G2193" s="978"/>
      <c r="H2193" s="1121"/>
      <c r="I2193" s="1309"/>
      <c r="J2193" s="1309"/>
      <c r="K2193" s="1309"/>
      <c r="L2193" s="1309"/>
      <c r="M2193" s="1311"/>
      <c r="N2193" s="1311"/>
      <c r="O2193" s="1312"/>
      <c r="P2193" s="1310"/>
      <c r="Q2193" s="1311"/>
      <c r="R2193" s="1311"/>
      <c r="S2193" s="1311"/>
      <c r="T2193" s="1313"/>
      <c r="U2193" s="1314"/>
      <c r="V2193" s="1309"/>
      <c r="W2193" s="1309"/>
      <c r="X2193" s="1309"/>
      <c r="Y2193" s="1309"/>
      <c r="Z2193" s="1309"/>
      <c r="AA2193" s="50"/>
      <c r="AB2193" s="1311"/>
      <c r="AC2193" s="1315"/>
      <c r="AD2193" s="1309"/>
      <c r="AE2193" s="1309"/>
      <c r="AF2193" s="1309"/>
      <c r="AG2193" s="1309"/>
    </row>
    <row r="2194">
      <c r="A2194" s="1309"/>
      <c r="B2194" s="1310"/>
      <c r="C2194" s="1310"/>
      <c r="D2194" s="1309"/>
      <c r="E2194" s="1309"/>
      <c r="F2194" s="1311"/>
      <c r="G2194" s="978"/>
      <c r="H2194" s="1121"/>
      <c r="I2194" s="1309"/>
      <c r="J2194" s="1309"/>
      <c r="K2194" s="1309"/>
      <c r="L2194" s="1309"/>
      <c r="M2194" s="1311"/>
      <c r="N2194" s="1311"/>
      <c r="O2194" s="1312"/>
      <c r="P2194" s="1310"/>
      <c r="Q2194" s="1311"/>
      <c r="R2194" s="1311"/>
      <c r="S2194" s="1311"/>
      <c r="T2194" s="1313"/>
      <c r="U2194" s="1314"/>
      <c r="V2194" s="1309"/>
      <c r="W2194" s="1309"/>
      <c r="X2194" s="1309"/>
      <c r="Y2194" s="1309"/>
      <c r="Z2194" s="1309"/>
      <c r="AA2194" s="50"/>
      <c r="AB2194" s="1311"/>
      <c r="AC2194" s="1315"/>
      <c r="AD2194" s="1309"/>
      <c r="AE2194" s="1309"/>
      <c r="AF2194" s="1309"/>
      <c r="AG2194" s="1309"/>
    </row>
    <row r="2195">
      <c r="A2195" s="1309"/>
      <c r="B2195" s="1310"/>
      <c r="C2195" s="1310"/>
      <c r="D2195" s="1309"/>
      <c r="E2195" s="1309"/>
      <c r="F2195" s="1311"/>
      <c r="G2195" s="978"/>
      <c r="H2195" s="1121"/>
      <c r="I2195" s="1309"/>
      <c r="J2195" s="1309"/>
      <c r="K2195" s="1309"/>
      <c r="L2195" s="1309"/>
      <c r="M2195" s="1311"/>
      <c r="N2195" s="1311"/>
      <c r="O2195" s="1312"/>
      <c r="P2195" s="1310"/>
      <c r="Q2195" s="1311"/>
      <c r="R2195" s="1311"/>
      <c r="S2195" s="1311"/>
      <c r="T2195" s="1313"/>
      <c r="U2195" s="1314"/>
      <c r="V2195" s="1309"/>
      <c r="W2195" s="1309"/>
      <c r="X2195" s="1309"/>
      <c r="Y2195" s="1309"/>
      <c r="Z2195" s="1309"/>
      <c r="AA2195" s="50"/>
      <c r="AB2195" s="1311"/>
      <c r="AC2195" s="1315"/>
      <c r="AD2195" s="1309"/>
      <c r="AE2195" s="1309"/>
      <c r="AF2195" s="1309"/>
      <c r="AG2195" s="1309"/>
    </row>
    <row r="2196">
      <c r="A2196" s="1309"/>
      <c r="B2196" s="1310"/>
      <c r="C2196" s="1310"/>
      <c r="D2196" s="1309"/>
      <c r="E2196" s="1309"/>
      <c r="F2196" s="1311"/>
      <c r="G2196" s="978"/>
      <c r="H2196" s="1121"/>
      <c r="I2196" s="1309"/>
      <c r="J2196" s="1309"/>
      <c r="K2196" s="1309"/>
      <c r="L2196" s="1309"/>
      <c r="M2196" s="1311"/>
      <c r="N2196" s="1311"/>
      <c r="O2196" s="1312"/>
      <c r="P2196" s="1310"/>
      <c r="Q2196" s="1311"/>
      <c r="R2196" s="1311"/>
      <c r="S2196" s="1311"/>
      <c r="T2196" s="1313"/>
      <c r="U2196" s="1314"/>
      <c r="V2196" s="1309"/>
      <c r="W2196" s="1309"/>
      <c r="X2196" s="1309"/>
      <c r="Y2196" s="1309"/>
      <c r="Z2196" s="1309"/>
      <c r="AA2196" s="50"/>
      <c r="AB2196" s="1311"/>
      <c r="AC2196" s="1315"/>
      <c r="AD2196" s="1309"/>
      <c r="AE2196" s="1309"/>
      <c r="AF2196" s="1309"/>
      <c r="AG2196" s="1309"/>
    </row>
    <row r="2197">
      <c r="A2197" s="1309"/>
      <c r="B2197" s="1310"/>
      <c r="C2197" s="1310"/>
      <c r="D2197" s="1309"/>
      <c r="E2197" s="1309"/>
      <c r="F2197" s="1311"/>
      <c r="G2197" s="978"/>
      <c r="H2197" s="1121"/>
      <c r="I2197" s="1309"/>
      <c r="J2197" s="1309"/>
      <c r="K2197" s="1309"/>
      <c r="L2197" s="1309"/>
      <c r="M2197" s="1311"/>
      <c r="N2197" s="1311"/>
      <c r="O2197" s="1312"/>
      <c r="P2197" s="1310"/>
      <c r="Q2197" s="1311"/>
      <c r="R2197" s="1311"/>
      <c r="S2197" s="1311"/>
      <c r="T2197" s="1313"/>
      <c r="U2197" s="1314"/>
      <c r="V2197" s="1309"/>
      <c r="W2197" s="1309"/>
      <c r="X2197" s="1309"/>
      <c r="Y2197" s="1309"/>
      <c r="Z2197" s="1309"/>
      <c r="AA2197" s="50"/>
      <c r="AB2197" s="1311"/>
      <c r="AC2197" s="1315"/>
      <c r="AD2197" s="1309"/>
      <c r="AE2197" s="1309"/>
      <c r="AF2197" s="1309"/>
      <c r="AG2197" s="1309"/>
    </row>
    <row r="2198">
      <c r="A2198" s="1309"/>
      <c r="B2198" s="1310"/>
      <c r="C2198" s="1310"/>
      <c r="D2198" s="1309"/>
      <c r="E2198" s="1309"/>
      <c r="F2198" s="1311"/>
      <c r="G2198" s="978"/>
      <c r="H2198" s="1121"/>
      <c r="I2198" s="1309"/>
      <c r="J2198" s="1309"/>
      <c r="K2198" s="1309"/>
      <c r="L2198" s="1309"/>
      <c r="M2198" s="1311"/>
      <c r="N2198" s="1311"/>
      <c r="O2198" s="1312"/>
      <c r="P2198" s="1310"/>
      <c r="Q2198" s="1311"/>
      <c r="R2198" s="1311"/>
      <c r="S2198" s="1311"/>
      <c r="T2198" s="1313"/>
      <c r="U2198" s="1314"/>
      <c r="V2198" s="1309"/>
      <c r="W2198" s="1309"/>
      <c r="X2198" s="1309"/>
      <c r="Y2198" s="1309"/>
      <c r="Z2198" s="1309"/>
      <c r="AA2198" s="50"/>
      <c r="AB2198" s="1311"/>
      <c r="AC2198" s="1315"/>
      <c r="AD2198" s="1309"/>
      <c r="AE2198" s="1309"/>
      <c r="AF2198" s="1309"/>
      <c r="AG2198" s="1309"/>
    </row>
    <row r="2199">
      <c r="A2199" s="1309"/>
      <c r="B2199" s="1310"/>
      <c r="C2199" s="1310"/>
      <c r="D2199" s="1309"/>
      <c r="E2199" s="1309"/>
      <c r="F2199" s="1311"/>
      <c r="G2199" s="978"/>
      <c r="H2199" s="1121"/>
      <c r="I2199" s="1309"/>
      <c r="J2199" s="1309"/>
      <c r="K2199" s="1309"/>
      <c r="L2199" s="1309"/>
      <c r="M2199" s="1311"/>
      <c r="N2199" s="1311"/>
      <c r="O2199" s="1312"/>
      <c r="P2199" s="1310"/>
      <c r="Q2199" s="1311"/>
      <c r="R2199" s="1311"/>
      <c r="S2199" s="1311"/>
      <c r="T2199" s="1313"/>
      <c r="U2199" s="1314"/>
      <c r="V2199" s="1309"/>
      <c r="W2199" s="1309"/>
      <c r="X2199" s="1309"/>
      <c r="Y2199" s="1309"/>
      <c r="Z2199" s="1309"/>
      <c r="AA2199" s="50"/>
      <c r="AB2199" s="1311"/>
      <c r="AC2199" s="1315"/>
      <c r="AD2199" s="1309"/>
      <c r="AE2199" s="1309"/>
      <c r="AF2199" s="1309"/>
      <c r="AG2199" s="1309"/>
    </row>
    <row r="2200">
      <c r="A2200" s="1309"/>
      <c r="B2200" s="1310"/>
      <c r="C2200" s="1310"/>
      <c r="D2200" s="1309"/>
      <c r="E2200" s="1309"/>
      <c r="F2200" s="1311"/>
      <c r="G2200" s="978"/>
      <c r="H2200" s="1121"/>
      <c r="I2200" s="1309"/>
      <c r="J2200" s="1309"/>
      <c r="K2200" s="1309"/>
      <c r="L2200" s="1309"/>
      <c r="M2200" s="1311"/>
      <c r="N2200" s="1311"/>
      <c r="O2200" s="1312"/>
      <c r="P2200" s="1310"/>
      <c r="Q2200" s="1311"/>
      <c r="R2200" s="1311"/>
      <c r="S2200" s="1311"/>
      <c r="T2200" s="1313"/>
      <c r="U2200" s="1314"/>
      <c r="V2200" s="1309"/>
      <c r="W2200" s="1309"/>
      <c r="X2200" s="1309"/>
      <c r="Y2200" s="1309"/>
      <c r="Z2200" s="1309"/>
      <c r="AA2200" s="50"/>
      <c r="AB2200" s="1311"/>
      <c r="AC2200" s="1315"/>
      <c r="AD2200" s="1309"/>
      <c r="AE2200" s="1309"/>
      <c r="AF2200" s="1309"/>
      <c r="AG2200" s="1309"/>
    </row>
    <row r="2201">
      <c r="A2201" s="1309"/>
      <c r="B2201" s="1310"/>
      <c r="C2201" s="1310"/>
      <c r="D2201" s="1309"/>
      <c r="E2201" s="1309"/>
      <c r="F2201" s="1311"/>
      <c r="G2201" s="978"/>
      <c r="H2201" s="1121"/>
      <c r="I2201" s="1309"/>
      <c r="J2201" s="1309"/>
      <c r="K2201" s="1309"/>
      <c r="L2201" s="1309"/>
      <c r="M2201" s="1311"/>
      <c r="N2201" s="1311"/>
      <c r="O2201" s="1312"/>
      <c r="P2201" s="1310"/>
      <c r="Q2201" s="1311"/>
      <c r="R2201" s="1311"/>
      <c r="S2201" s="1311"/>
      <c r="T2201" s="1313"/>
      <c r="U2201" s="1314"/>
      <c r="V2201" s="1309"/>
      <c r="W2201" s="1309"/>
      <c r="X2201" s="1309"/>
      <c r="Y2201" s="1309"/>
      <c r="Z2201" s="1309"/>
      <c r="AA2201" s="50"/>
      <c r="AB2201" s="1311"/>
      <c r="AC2201" s="1315"/>
      <c r="AD2201" s="1309"/>
      <c r="AE2201" s="1309"/>
      <c r="AF2201" s="1309"/>
      <c r="AG2201" s="1309"/>
    </row>
    <row r="2202">
      <c r="A2202" s="1309"/>
      <c r="B2202" s="1310"/>
      <c r="C2202" s="1310"/>
      <c r="D2202" s="1309"/>
      <c r="E2202" s="1309"/>
      <c r="F2202" s="1311"/>
      <c r="G2202" s="978"/>
      <c r="H2202" s="1121"/>
      <c r="I2202" s="1309"/>
      <c r="J2202" s="1309"/>
      <c r="K2202" s="1309"/>
      <c r="L2202" s="1309"/>
      <c r="M2202" s="1311"/>
      <c r="N2202" s="1311"/>
      <c r="O2202" s="1312"/>
      <c r="P2202" s="1310"/>
      <c r="Q2202" s="1311"/>
      <c r="R2202" s="1311"/>
      <c r="S2202" s="1311"/>
      <c r="T2202" s="1313"/>
      <c r="U2202" s="1314"/>
      <c r="V2202" s="1309"/>
      <c r="W2202" s="1309"/>
      <c r="X2202" s="1309"/>
      <c r="Y2202" s="1309"/>
      <c r="Z2202" s="1309"/>
      <c r="AA2202" s="50"/>
      <c r="AB2202" s="1311"/>
      <c r="AC2202" s="1315"/>
      <c r="AD2202" s="1309"/>
      <c r="AE2202" s="1309"/>
      <c r="AF2202" s="1309"/>
      <c r="AG2202" s="1309"/>
    </row>
    <row r="2203">
      <c r="A2203" s="1309"/>
      <c r="B2203" s="1310"/>
      <c r="C2203" s="1310"/>
      <c r="D2203" s="1309"/>
      <c r="E2203" s="1309"/>
      <c r="F2203" s="1311"/>
      <c r="G2203" s="978"/>
      <c r="H2203" s="1121"/>
      <c r="I2203" s="1309"/>
      <c r="J2203" s="1309"/>
      <c r="K2203" s="1309"/>
      <c r="L2203" s="1309"/>
      <c r="M2203" s="1311"/>
      <c r="N2203" s="1311"/>
      <c r="O2203" s="1312"/>
      <c r="P2203" s="1310"/>
      <c r="Q2203" s="1311"/>
      <c r="R2203" s="1311"/>
      <c r="S2203" s="1311"/>
      <c r="T2203" s="1313"/>
      <c r="U2203" s="1314"/>
      <c r="V2203" s="1309"/>
      <c r="W2203" s="1309"/>
      <c r="X2203" s="1309"/>
      <c r="Y2203" s="1309"/>
      <c r="Z2203" s="1309"/>
      <c r="AA2203" s="50"/>
      <c r="AB2203" s="1311"/>
      <c r="AC2203" s="1315"/>
      <c r="AD2203" s="1309"/>
      <c r="AE2203" s="1309"/>
      <c r="AF2203" s="1309"/>
      <c r="AG2203" s="1309"/>
    </row>
    <row r="2204">
      <c r="A2204" s="1309"/>
      <c r="B2204" s="1310"/>
      <c r="C2204" s="1310"/>
      <c r="D2204" s="1309"/>
      <c r="E2204" s="1309"/>
      <c r="F2204" s="1311"/>
      <c r="G2204" s="978"/>
      <c r="H2204" s="1121"/>
      <c r="I2204" s="1309"/>
      <c r="J2204" s="1309"/>
      <c r="K2204" s="1309"/>
      <c r="L2204" s="1309"/>
      <c r="M2204" s="1311"/>
      <c r="N2204" s="1311"/>
      <c r="O2204" s="1312"/>
      <c r="P2204" s="1310"/>
      <c r="Q2204" s="1311"/>
      <c r="R2204" s="1311"/>
      <c r="S2204" s="1311"/>
      <c r="T2204" s="1313"/>
      <c r="U2204" s="1314"/>
      <c r="V2204" s="1309"/>
      <c r="W2204" s="1309"/>
      <c r="X2204" s="1309"/>
      <c r="Y2204" s="1309"/>
      <c r="Z2204" s="1309"/>
      <c r="AA2204" s="50"/>
      <c r="AB2204" s="1311"/>
      <c r="AC2204" s="1315"/>
      <c r="AD2204" s="1309"/>
      <c r="AE2204" s="1309"/>
      <c r="AF2204" s="1309"/>
      <c r="AG2204" s="1309"/>
    </row>
    <row r="2205">
      <c r="A2205" s="1309"/>
      <c r="B2205" s="1310"/>
      <c r="C2205" s="1310"/>
      <c r="D2205" s="1309"/>
      <c r="E2205" s="1309"/>
      <c r="F2205" s="1311"/>
      <c r="G2205" s="978"/>
      <c r="H2205" s="1121"/>
      <c r="I2205" s="1309"/>
      <c r="J2205" s="1309"/>
      <c r="K2205" s="1309"/>
      <c r="L2205" s="1309"/>
      <c r="M2205" s="1311"/>
      <c r="N2205" s="1311"/>
      <c r="O2205" s="1312"/>
      <c r="P2205" s="1310"/>
      <c r="Q2205" s="1311"/>
      <c r="R2205" s="1311"/>
      <c r="S2205" s="1311"/>
      <c r="T2205" s="1313"/>
      <c r="U2205" s="1314"/>
      <c r="V2205" s="1309"/>
      <c r="W2205" s="1309"/>
      <c r="X2205" s="1309"/>
      <c r="Y2205" s="1309"/>
      <c r="Z2205" s="1309"/>
      <c r="AA2205" s="50"/>
      <c r="AB2205" s="1311"/>
      <c r="AC2205" s="1315"/>
      <c r="AD2205" s="1309"/>
      <c r="AE2205" s="1309"/>
      <c r="AF2205" s="1309"/>
      <c r="AG2205" s="1309"/>
    </row>
    <row r="2206">
      <c r="A2206" s="1309"/>
      <c r="B2206" s="1310"/>
      <c r="C2206" s="1310"/>
      <c r="D2206" s="1309"/>
      <c r="E2206" s="1309"/>
      <c r="F2206" s="1311"/>
      <c r="G2206" s="978"/>
      <c r="H2206" s="1121"/>
      <c r="I2206" s="1309"/>
      <c r="J2206" s="1309"/>
      <c r="K2206" s="1309"/>
      <c r="L2206" s="1309"/>
      <c r="M2206" s="1311"/>
      <c r="N2206" s="1311"/>
      <c r="O2206" s="1312"/>
      <c r="P2206" s="1310"/>
      <c r="Q2206" s="1311"/>
      <c r="R2206" s="1311"/>
      <c r="S2206" s="1311"/>
      <c r="T2206" s="1313"/>
      <c r="U2206" s="1314"/>
      <c r="V2206" s="1309"/>
      <c r="W2206" s="1309"/>
      <c r="X2206" s="1309"/>
      <c r="Y2206" s="1309"/>
      <c r="Z2206" s="1309"/>
      <c r="AA2206" s="50"/>
      <c r="AB2206" s="1311"/>
      <c r="AC2206" s="1315"/>
      <c r="AD2206" s="1309"/>
      <c r="AE2206" s="1309"/>
      <c r="AF2206" s="1309"/>
      <c r="AG2206" s="1309"/>
    </row>
    <row r="2207">
      <c r="A2207" s="1309"/>
      <c r="B2207" s="1310"/>
      <c r="C2207" s="1310"/>
      <c r="D2207" s="1309"/>
      <c r="E2207" s="1309"/>
      <c r="F2207" s="1311"/>
      <c r="G2207" s="978"/>
      <c r="H2207" s="1121"/>
      <c r="I2207" s="1309"/>
      <c r="J2207" s="1309"/>
      <c r="K2207" s="1309"/>
      <c r="L2207" s="1309"/>
      <c r="M2207" s="1311"/>
      <c r="N2207" s="1311"/>
      <c r="O2207" s="1312"/>
      <c r="P2207" s="1310"/>
      <c r="Q2207" s="1311"/>
      <c r="R2207" s="1311"/>
      <c r="S2207" s="1311"/>
      <c r="T2207" s="1313"/>
      <c r="U2207" s="1314"/>
      <c r="V2207" s="1309"/>
      <c r="W2207" s="1309"/>
      <c r="X2207" s="1309"/>
      <c r="Y2207" s="1309"/>
      <c r="Z2207" s="1309"/>
      <c r="AA2207" s="50"/>
      <c r="AB2207" s="1311"/>
      <c r="AC2207" s="1315"/>
      <c r="AD2207" s="1309"/>
      <c r="AE2207" s="1309"/>
      <c r="AF2207" s="1309"/>
      <c r="AG2207" s="1309"/>
    </row>
    <row r="2208">
      <c r="A2208" s="1309"/>
      <c r="B2208" s="1310"/>
      <c r="C2208" s="1310"/>
      <c r="D2208" s="1309"/>
      <c r="E2208" s="1309"/>
      <c r="F2208" s="1311"/>
      <c r="G2208" s="978"/>
      <c r="H2208" s="1121"/>
      <c r="I2208" s="1309"/>
      <c r="J2208" s="1309"/>
      <c r="K2208" s="1309"/>
      <c r="L2208" s="1309"/>
      <c r="M2208" s="1311"/>
      <c r="N2208" s="1311"/>
      <c r="O2208" s="1312"/>
      <c r="P2208" s="1310"/>
      <c r="Q2208" s="1311"/>
      <c r="R2208" s="1311"/>
      <c r="S2208" s="1311"/>
      <c r="T2208" s="1313"/>
      <c r="U2208" s="1314"/>
      <c r="V2208" s="1309"/>
      <c r="W2208" s="1309"/>
      <c r="X2208" s="1309"/>
      <c r="Y2208" s="1309"/>
      <c r="Z2208" s="1309"/>
      <c r="AA2208" s="50"/>
      <c r="AB2208" s="1311"/>
      <c r="AC2208" s="1315"/>
      <c r="AD2208" s="1309"/>
      <c r="AE2208" s="1309"/>
      <c r="AF2208" s="1309"/>
      <c r="AG2208" s="1309"/>
    </row>
    <row r="2209">
      <c r="A2209" s="1309"/>
      <c r="B2209" s="1310"/>
      <c r="C2209" s="1310"/>
      <c r="D2209" s="1309"/>
      <c r="E2209" s="1309"/>
      <c r="F2209" s="1311"/>
      <c r="G2209" s="978"/>
      <c r="H2209" s="1121"/>
      <c r="I2209" s="1309"/>
      <c r="J2209" s="1309"/>
      <c r="K2209" s="1309"/>
      <c r="L2209" s="1309"/>
      <c r="M2209" s="1311"/>
      <c r="N2209" s="1311"/>
      <c r="O2209" s="1312"/>
      <c r="P2209" s="1310"/>
      <c r="Q2209" s="1311"/>
      <c r="R2209" s="1311"/>
      <c r="S2209" s="1311"/>
      <c r="T2209" s="1313"/>
      <c r="U2209" s="1314"/>
      <c r="V2209" s="1309"/>
      <c r="W2209" s="1309"/>
      <c r="X2209" s="1309"/>
      <c r="Y2209" s="1309"/>
      <c r="Z2209" s="1309"/>
      <c r="AA2209" s="50"/>
      <c r="AB2209" s="1311"/>
      <c r="AC2209" s="1315"/>
      <c r="AD2209" s="1309"/>
      <c r="AE2209" s="1309"/>
      <c r="AF2209" s="1309"/>
      <c r="AG2209" s="1309"/>
    </row>
    <row r="2210">
      <c r="A2210" s="1309"/>
      <c r="B2210" s="1310"/>
      <c r="C2210" s="1310"/>
      <c r="D2210" s="1309"/>
      <c r="E2210" s="1309"/>
      <c r="F2210" s="1311"/>
      <c r="G2210" s="978"/>
      <c r="H2210" s="1121"/>
      <c r="I2210" s="1309"/>
      <c r="J2210" s="1309"/>
      <c r="K2210" s="1309"/>
      <c r="L2210" s="1309"/>
      <c r="M2210" s="1311"/>
      <c r="N2210" s="1311"/>
      <c r="O2210" s="1312"/>
      <c r="P2210" s="1310"/>
      <c r="Q2210" s="1311"/>
      <c r="R2210" s="1311"/>
      <c r="S2210" s="1311"/>
      <c r="T2210" s="1313"/>
      <c r="U2210" s="1314"/>
      <c r="V2210" s="1309"/>
      <c r="W2210" s="1309"/>
      <c r="X2210" s="1309"/>
      <c r="Y2210" s="1309"/>
      <c r="Z2210" s="1309"/>
      <c r="AA2210" s="50"/>
      <c r="AB2210" s="1311"/>
      <c r="AC2210" s="1315"/>
      <c r="AD2210" s="1309"/>
      <c r="AE2210" s="1309"/>
      <c r="AF2210" s="1309"/>
      <c r="AG2210" s="1309"/>
    </row>
    <row r="2211">
      <c r="A2211" s="1309"/>
      <c r="B2211" s="1310"/>
      <c r="C2211" s="1310"/>
      <c r="D2211" s="1309"/>
      <c r="E2211" s="1309"/>
      <c r="F2211" s="1311"/>
      <c r="G2211" s="978"/>
      <c r="H2211" s="1121"/>
      <c r="I2211" s="1309"/>
      <c r="J2211" s="1309"/>
      <c r="K2211" s="1309"/>
      <c r="L2211" s="1309"/>
      <c r="M2211" s="1311"/>
      <c r="N2211" s="1311"/>
      <c r="O2211" s="1312"/>
      <c r="P2211" s="1310"/>
      <c r="Q2211" s="1311"/>
      <c r="R2211" s="1311"/>
      <c r="S2211" s="1311"/>
      <c r="T2211" s="1313"/>
      <c r="U2211" s="1314"/>
      <c r="V2211" s="1309"/>
      <c r="W2211" s="1309"/>
      <c r="X2211" s="1309"/>
      <c r="Y2211" s="1309"/>
      <c r="Z2211" s="1309"/>
      <c r="AA2211" s="50"/>
      <c r="AB2211" s="1311"/>
      <c r="AC2211" s="1315"/>
      <c r="AD2211" s="1309"/>
      <c r="AE2211" s="1309"/>
      <c r="AF2211" s="1309"/>
      <c r="AG2211" s="1309"/>
    </row>
    <row r="2212">
      <c r="A2212" s="1309"/>
      <c r="B2212" s="1310"/>
      <c r="C2212" s="1310"/>
      <c r="D2212" s="1309"/>
      <c r="E2212" s="1309"/>
      <c r="F2212" s="1311"/>
      <c r="G2212" s="978"/>
      <c r="H2212" s="1121"/>
      <c r="I2212" s="1309"/>
      <c r="J2212" s="1309"/>
      <c r="K2212" s="1309"/>
      <c r="L2212" s="1309"/>
      <c r="M2212" s="1311"/>
      <c r="N2212" s="1311"/>
      <c r="O2212" s="1312"/>
      <c r="P2212" s="1310"/>
      <c r="Q2212" s="1311"/>
      <c r="R2212" s="1311"/>
      <c r="S2212" s="1311"/>
      <c r="T2212" s="1313"/>
      <c r="U2212" s="1314"/>
      <c r="V2212" s="1309"/>
      <c r="W2212" s="1309"/>
      <c r="X2212" s="1309"/>
      <c r="Y2212" s="1309"/>
      <c r="Z2212" s="1309"/>
      <c r="AA2212" s="50"/>
      <c r="AB2212" s="1311"/>
      <c r="AC2212" s="1315"/>
      <c r="AD2212" s="1309"/>
      <c r="AE2212" s="1309"/>
      <c r="AF2212" s="1309"/>
      <c r="AG2212" s="1309"/>
    </row>
    <row r="2213">
      <c r="A2213" s="1309"/>
      <c r="B2213" s="1310"/>
      <c r="C2213" s="1310"/>
      <c r="D2213" s="1309"/>
      <c r="E2213" s="1309"/>
      <c r="F2213" s="1311"/>
      <c r="G2213" s="978"/>
      <c r="H2213" s="1121"/>
      <c r="I2213" s="1309"/>
      <c r="J2213" s="1309"/>
      <c r="K2213" s="1309"/>
      <c r="L2213" s="1309"/>
      <c r="M2213" s="1311"/>
      <c r="N2213" s="1311"/>
      <c r="O2213" s="1312"/>
      <c r="P2213" s="1310"/>
      <c r="Q2213" s="1311"/>
      <c r="R2213" s="1311"/>
      <c r="S2213" s="1311"/>
      <c r="T2213" s="1313"/>
      <c r="U2213" s="1314"/>
      <c r="V2213" s="1309"/>
      <c r="W2213" s="1309"/>
      <c r="X2213" s="1309"/>
      <c r="Y2213" s="1309"/>
      <c r="Z2213" s="1309"/>
      <c r="AA2213" s="50"/>
      <c r="AB2213" s="1311"/>
      <c r="AC2213" s="1315"/>
      <c r="AD2213" s="1309"/>
      <c r="AE2213" s="1309"/>
      <c r="AF2213" s="1309"/>
      <c r="AG2213" s="1309"/>
    </row>
    <row r="2214">
      <c r="A2214" s="1309"/>
      <c r="B2214" s="1310"/>
      <c r="C2214" s="1310"/>
      <c r="D2214" s="1309"/>
      <c r="E2214" s="1309"/>
      <c r="F2214" s="1311"/>
      <c r="G2214" s="978"/>
      <c r="H2214" s="1121"/>
      <c r="I2214" s="1309"/>
      <c r="J2214" s="1309"/>
      <c r="K2214" s="1309"/>
      <c r="L2214" s="1309"/>
      <c r="M2214" s="1311"/>
      <c r="N2214" s="1311"/>
      <c r="O2214" s="1312"/>
      <c r="P2214" s="1310"/>
      <c r="Q2214" s="1311"/>
      <c r="R2214" s="1311"/>
      <c r="S2214" s="1311"/>
      <c r="T2214" s="1313"/>
      <c r="U2214" s="1314"/>
      <c r="V2214" s="1309"/>
      <c r="W2214" s="1309"/>
      <c r="X2214" s="1309"/>
      <c r="Y2214" s="1309"/>
      <c r="Z2214" s="1309"/>
      <c r="AA2214" s="50"/>
      <c r="AB2214" s="1311"/>
      <c r="AC2214" s="1315"/>
      <c r="AD2214" s="1309"/>
      <c r="AE2214" s="1309"/>
      <c r="AF2214" s="1309"/>
      <c r="AG2214" s="1309"/>
    </row>
    <row r="2215">
      <c r="A2215" s="1309"/>
      <c r="B2215" s="1310"/>
      <c r="C2215" s="1310"/>
      <c r="D2215" s="1309"/>
      <c r="E2215" s="1309"/>
      <c r="F2215" s="1311"/>
      <c r="G2215" s="978"/>
      <c r="H2215" s="1121"/>
      <c r="I2215" s="1309"/>
      <c r="J2215" s="1309"/>
      <c r="K2215" s="1309"/>
      <c r="L2215" s="1309"/>
      <c r="M2215" s="1311"/>
      <c r="N2215" s="1311"/>
      <c r="O2215" s="1312"/>
      <c r="P2215" s="1310"/>
      <c r="Q2215" s="1311"/>
      <c r="R2215" s="1311"/>
      <c r="S2215" s="1311"/>
      <c r="T2215" s="1313"/>
      <c r="U2215" s="1314"/>
      <c r="V2215" s="1309"/>
      <c r="W2215" s="1309"/>
      <c r="X2215" s="1309"/>
      <c r="Y2215" s="1309"/>
      <c r="Z2215" s="1309"/>
      <c r="AA2215" s="50"/>
      <c r="AB2215" s="1311"/>
      <c r="AC2215" s="1315"/>
      <c r="AD2215" s="1309"/>
      <c r="AE2215" s="1309"/>
      <c r="AF2215" s="1309"/>
      <c r="AG2215" s="1309"/>
    </row>
    <row r="2216">
      <c r="A2216" s="1309"/>
      <c r="B2216" s="1310"/>
      <c r="C2216" s="1310"/>
      <c r="D2216" s="1309"/>
      <c r="E2216" s="1309"/>
      <c r="F2216" s="1311"/>
      <c r="G2216" s="978"/>
      <c r="H2216" s="1121"/>
      <c r="I2216" s="1309"/>
      <c r="J2216" s="1309"/>
      <c r="K2216" s="1309"/>
      <c r="L2216" s="1309"/>
      <c r="M2216" s="1311"/>
      <c r="N2216" s="1311"/>
      <c r="O2216" s="1312"/>
      <c r="P2216" s="1310"/>
      <c r="Q2216" s="1311"/>
      <c r="R2216" s="1311"/>
      <c r="S2216" s="1311"/>
      <c r="T2216" s="1313"/>
      <c r="U2216" s="1314"/>
      <c r="V2216" s="1309"/>
      <c r="W2216" s="1309"/>
      <c r="X2216" s="1309"/>
      <c r="Y2216" s="1309"/>
      <c r="Z2216" s="1309"/>
      <c r="AA2216" s="50"/>
      <c r="AB2216" s="1311"/>
      <c r="AC2216" s="1315"/>
      <c r="AD2216" s="1309"/>
      <c r="AE2216" s="1309"/>
      <c r="AF2216" s="1309"/>
      <c r="AG2216" s="1309"/>
    </row>
    <row r="2217">
      <c r="A2217" s="1309"/>
      <c r="B2217" s="1310"/>
      <c r="C2217" s="1310"/>
      <c r="D2217" s="1309"/>
      <c r="E2217" s="1309"/>
      <c r="F2217" s="1311"/>
      <c r="G2217" s="978"/>
      <c r="H2217" s="1121"/>
      <c r="I2217" s="1309"/>
      <c r="J2217" s="1309"/>
      <c r="K2217" s="1309"/>
      <c r="L2217" s="1309"/>
      <c r="M2217" s="1311"/>
      <c r="N2217" s="1311"/>
      <c r="O2217" s="1312"/>
      <c r="P2217" s="1310"/>
      <c r="Q2217" s="1311"/>
      <c r="R2217" s="1311"/>
      <c r="S2217" s="1311"/>
      <c r="T2217" s="1313"/>
      <c r="U2217" s="1314"/>
      <c r="V2217" s="1309"/>
      <c r="W2217" s="1309"/>
      <c r="X2217" s="1309"/>
      <c r="Y2217" s="1309"/>
      <c r="Z2217" s="1309"/>
      <c r="AA2217" s="50"/>
      <c r="AB2217" s="1311"/>
      <c r="AC2217" s="1315"/>
      <c r="AD2217" s="1309"/>
      <c r="AE2217" s="1309"/>
      <c r="AF2217" s="1309"/>
      <c r="AG2217" s="1309"/>
    </row>
    <row r="2218">
      <c r="A2218" s="1309"/>
      <c r="B2218" s="1310"/>
      <c r="C2218" s="1310"/>
      <c r="D2218" s="1309"/>
      <c r="E2218" s="1309"/>
      <c r="F2218" s="1311"/>
      <c r="G2218" s="978"/>
      <c r="H2218" s="1121"/>
      <c r="I2218" s="1309"/>
      <c r="J2218" s="1309"/>
      <c r="K2218" s="1309"/>
      <c r="L2218" s="1309"/>
      <c r="M2218" s="1311"/>
      <c r="N2218" s="1311"/>
      <c r="O2218" s="1312"/>
      <c r="P2218" s="1310"/>
      <c r="Q2218" s="1311"/>
      <c r="R2218" s="1311"/>
      <c r="S2218" s="1311"/>
      <c r="T2218" s="1313"/>
      <c r="U2218" s="1314"/>
      <c r="V2218" s="1309"/>
      <c r="W2218" s="1309"/>
      <c r="X2218" s="1309"/>
      <c r="Y2218" s="1309"/>
      <c r="Z2218" s="1309"/>
      <c r="AA2218" s="50"/>
      <c r="AB2218" s="1311"/>
      <c r="AC2218" s="1315"/>
      <c r="AD2218" s="1309"/>
      <c r="AE2218" s="1309"/>
      <c r="AF2218" s="1309"/>
      <c r="AG2218" s="1309"/>
    </row>
    <row r="2219">
      <c r="A2219" s="1309"/>
      <c r="B2219" s="1310"/>
      <c r="C2219" s="1310"/>
      <c r="D2219" s="1309"/>
      <c r="E2219" s="1309"/>
      <c r="F2219" s="1311"/>
      <c r="G2219" s="978"/>
      <c r="H2219" s="1121"/>
      <c r="I2219" s="1309"/>
      <c r="J2219" s="1309"/>
      <c r="K2219" s="1309"/>
      <c r="L2219" s="1309"/>
      <c r="M2219" s="1311"/>
      <c r="N2219" s="1311"/>
      <c r="O2219" s="1312"/>
      <c r="P2219" s="1310"/>
      <c r="Q2219" s="1311"/>
      <c r="R2219" s="1311"/>
      <c r="S2219" s="1311"/>
      <c r="T2219" s="1313"/>
      <c r="U2219" s="1314"/>
      <c r="V2219" s="1309"/>
      <c r="W2219" s="1309"/>
      <c r="X2219" s="1309"/>
      <c r="Y2219" s="1309"/>
      <c r="Z2219" s="1309"/>
      <c r="AA2219" s="50"/>
      <c r="AB2219" s="1311"/>
      <c r="AC2219" s="1315"/>
      <c r="AD2219" s="1309"/>
      <c r="AE2219" s="1309"/>
      <c r="AF2219" s="1309"/>
      <c r="AG2219" s="1309"/>
    </row>
    <row r="2220">
      <c r="A2220" s="1309"/>
      <c r="B2220" s="1310"/>
      <c r="C2220" s="1310"/>
      <c r="D2220" s="1309"/>
      <c r="E2220" s="1309"/>
      <c r="F2220" s="1311"/>
      <c r="G2220" s="978"/>
      <c r="H2220" s="1121"/>
      <c r="I2220" s="1309"/>
      <c r="J2220" s="1309"/>
      <c r="K2220" s="1309"/>
      <c r="L2220" s="1309"/>
      <c r="M2220" s="1311"/>
      <c r="N2220" s="1311"/>
      <c r="O2220" s="1312"/>
      <c r="P2220" s="1310"/>
      <c r="Q2220" s="1311"/>
      <c r="R2220" s="1311"/>
      <c r="S2220" s="1311"/>
      <c r="T2220" s="1313"/>
      <c r="U2220" s="1314"/>
      <c r="V2220" s="1309"/>
      <c r="W2220" s="1309"/>
      <c r="X2220" s="1309"/>
      <c r="Y2220" s="1309"/>
      <c r="Z2220" s="1309"/>
      <c r="AA2220" s="50"/>
      <c r="AB2220" s="1311"/>
      <c r="AC2220" s="1315"/>
      <c r="AD2220" s="1309"/>
      <c r="AE2220" s="1309"/>
      <c r="AF2220" s="1309"/>
      <c r="AG2220" s="1309"/>
    </row>
    <row r="2221">
      <c r="A2221" s="1309"/>
      <c r="B2221" s="1310"/>
      <c r="C2221" s="1310"/>
      <c r="D2221" s="1309"/>
      <c r="E2221" s="1309"/>
      <c r="F2221" s="1311"/>
      <c r="G2221" s="978"/>
      <c r="H2221" s="1121"/>
      <c r="I2221" s="1309"/>
      <c r="J2221" s="1309"/>
      <c r="K2221" s="1309"/>
      <c r="L2221" s="1309"/>
      <c r="M2221" s="1311"/>
      <c r="N2221" s="1311"/>
      <c r="O2221" s="1312"/>
      <c r="P2221" s="1310"/>
      <c r="Q2221" s="1311"/>
      <c r="R2221" s="1311"/>
      <c r="S2221" s="1311"/>
      <c r="T2221" s="1313"/>
      <c r="U2221" s="1314"/>
      <c r="V2221" s="1309"/>
      <c r="W2221" s="1309"/>
      <c r="X2221" s="1309"/>
      <c r="Y2221" s="1309"/>
      <c r="Z2221" s="1309"/>
      <c r="AA2221" s="50"/>
      <c r="AB2221" s="1311"/>
      <c r="AC2221" s="1315"/>
      <c r="AD2221" s="1309"/>
      <c r="AE2221" s="1309"/>
      <c r="AF2221" s="1309"/>
      <c r="AG2221" s="1309"/>
    </row>
    <row r="2222">
      <c r="A2222" s="1309"/>
      <c r="B2222" s="1310"/>
      <c r="C2222" s="1310"/>
      <c r="D2222" s="1309"/>
      <c r="E2222" s="1309"/>
      <c r="F2222" s="1311"/>
      <c r="G2222" s="978"/>
      <c r="H2222" s="1121"/>
      <c r="I2222" s="1309"/>
      <c r="J2222" s="1309"/>
      <c r="K2222" s="1309"/>
      <c r="L2222" s="1309"/>
      <c r="M2222" s="1311"/>
      <c r="N2222" s="1311"/>
      <c r="O2222" s="1312"/>
      <c r="P2222" s="1310"/>
      <c r="Q2222" s="1311"/>
      <c r="R2222" s="1311"/>
      <c r="S2222" s="1311"/>
      <c r="T2222" s="1313"/>
      <c r="U2222" s="1314"/>
      <c r="V2222" s="1309"/>
      <c r="W2222" s="1309"/>
      <c r="X2222" s="1309"/>
      <c r="Y2222" s="1309"/>
      <c r="Z2222" s="1309"/>
      <c r="AA2222" s="50"/>
      <c r="AB2222" s="1311"/>
      <c r="AC2222" s="1315"/>
      <c r="AD2222" s="1309"/>
      <c r="AE2222" s="1309"/>
      <c r="AF2222" s="1309"/>
      <c r="AG2222" s="1309"/>
    </row>
    <row r="2223">
      <c r="A2223" s="1309"/>
      <c r="B2223" s="1310"/>
      <c r="C2223" s="1310"/>
      <c r="D2223" s="1309"/>
      <c r="E2223" s="1309"/>
      <c r="F2223" s="1311"/>
      <c r="G2223" s="978"/>
      <c r="H2223" s="1121"/>
      <c r="I2223" s="1309"/>
      <c r="J2223" s="1309"/>
      <c r="K2223" s="1309"/>
      <c r="L2223" s="1309"/>
      <c r="M2223" s="1311"/>
      <c r="N2223" s="1311"/>
      <c r="O2223" s="1312"/>
      <c r="P2223" s="1310"/>
      <c r="Q2223" s="1311"/>
      <c r="R2223" s="1311"/>
      <c r="S2223" s="1311"/>
      <c r="T2223" s="1313"/>
      <c r="U2223" s="1314"/>
      <c r="V2223" s="1309"/>
      <c r="W2223" s="1309"/>
      <c r="X2223" s="1309"/>
      <c r="Y2223" s="1309"/>
      <c r="Z2223" s="1309"/>
      <c r="AA2223" s="50"/>
      <c r="AB2223" s="1311"/>
      <c r="AC2223" s="1315"/>
      <c r="AD2223" s="1309"/>
      <c r="AE2223" s="1309"/>
      <c r="AF2223" s="1309"/>
      <c r="AG2223" s="1309"/>
    </row>
    <row r="2224">
      <c r="A2224" s="1309"/>
      <c r="B2224" s="1310"/>
      <c r="C2224" s="1310"/>
      <c r="D2224" s="1309"/>
      <c r="E2224" s="1309"/>
      <c r="F2224" s="1311"/>
      <c r="G2224" s="978"/>
      <c r="H2224" s="1121"/>
      <c r="I2224" s="1309"/>
      <c r="J2224" s="1309"/>
      <c r="K2224" s="1309"/>
      <c r="L2224" s="1309"/>
      <c r="M2224" s="1311"/>
      <c r="N2224" s="1311"/>
      <c r="O2224" s="1312"/>
      <c r="P2224" s="1310"/>
      <c r="Q2224" s="1311"/>
      <c r="R2224" s="1311"/>
      <c r="S2224" s="1311"/>
      <c r="T2224" s="1313"/>
      <c r="U2224" s="1314"/>
      <c r="V2224" s="1309"/>
      <c r="W2224" s="1309"/>
      <c r="X2224" s="1309"/>
      <c r="Y2224" s="1309"/>
      <c r="Z2224" s="1309"/>
      <c r="AA2224" s="50"/>
      <c r="AB2224" s="1311"/>
      <c r="AC2224" s="1315"/>
      <c r="AD2224" s="1309"/>
      <c r="AE2224" s="1309"/>
      <c r="AF2224" s="1309"/>
      <c r="AG2224" s="1309"/>
    </row>
    <row r="2225">
      <c r="A2225" s="1309"/>
      <c r="B2225" s="1310"/>
      <c r="C2225" s="1310"/>
      <c r="D2225" s="1309"/>
      <c r="E2225" s="1309"/>
      <c r="F2225" s="1311"/>
      <c r="G2225" s="978"/>
      <c r="H2225" s="1121"/>
      <c r="I2225" s="1309"/>
      <c r="J2225" s="1309"/>
      <c r="K2225" s="1309"/>
      <c r="L2225" s="1309"/>
      <c r="M2225" s="1311"/>
      <c r="N2225" s="1311"/>
      <c r="O2225" s="1312"/>
      <c r="P2225" s="1310"/>
      <c r="Q2225" s="1311"/>
      <c r="R2225" s="1311"/>
      <c r="S2225" s="1311"/>
      <c r="T2225" s="1313"/>
      <c r="U2225" s="1314"/>
      <c r="V2225" s="1309"/>
      <c r="W2225" s="1309"/>
      <c r="X2225" s="1309"/>
      <c r="Y2225" s="1309"/>
      <c r="Z2225" s="1309"/>
      <c r="AA2225" s="50"/>
      <c r="AB2225" s="1311"/>
      <c r="AC2225" s="1315"/>
      <c r="AD2225" s="1309"/>
      <c r="AE2225" s="1309"/>
      <c r="AF2225" s="1309"/>
      <c r="AG2225" s="1309"/>
    </row>
    <row r="2226">
      <c r="A2226" s="1309"/>
      <c r="B2226" s="1310"/>
      <c r="C2226" s="1310"/>
      <c r="D2226" s="1309"/>
      <c r="E2226" s="1309"/>
      <c r="F2226" s="1311"/>
      <c r="G2226" s="978"/>
      <c r="H2226" s="1121"/>
      <c r="I2226" s="1309"/>
      <c r="J2226" s="1309"/>
      <c r="K2226" s="1309"/>
      <c r="L2226" s="1309"/>
      <c r="M2226" s="1311"/>
      <c r="N2226" s="1311"/>
      <c r="O2226" s="1312"/>
      <c r="P2226" s="1310"/>
      <c r="Q2226" s="1311"/>
      <c r="R2226" s="1311"/>
      <c r="S2226" s="1311"/>
      <c r="T2226" s="1313"/>
      <c r="U2226" s="1314"/>
      <c r="V2226" s="1309"/>
      <c r="W2226" s="1309"/>
      <c r="X2226" s="1309"/>
      <c r="Y2226" s="1309"/>
      <c r="Z2226" s="1309"/>
      <c r="AA2226" s="50"/>
      <c r="AB2226" s="1311"/>
      <c r="AC2226" s="1315"/>
      <c r="AD2226" s="1309"/>
      <c r="AE2226" s="1309"/>
      <c r="AF2226" s="1309"/>
      <c r="AG2226" s="1309"/>
    </row>
    <row r="2227">
      <c r="A2227" s="1309"/>
      <c r="B2227" s="1310"/>
      <c r="C2227" s="1310"/>
      <c r="D2227" s="1309"/>
      <c r="E2227" s="1309"/>
      <c r="F2227" s="1311"/>
      <c r="G2227" s="978"/>
      <c r="H2227" s="1121"/>
      <c r="I2227" s="1309"/>
      <c r="J2227" s="1309"/>
      <c r="K2227" s="1309"/>
      <c r="L2227" s="1309"/>
      <c r="M2227" s="1311"/>
      <c r="N2227" s="1311"/>
      <c r="O2227" s="1312"/>
      <c r="P2227" s="1310"/>
      <c r="Q2227" s="1311"/>
      <c r="R2227" s="1311"/>
      <c r="S2227" s="1311"/>
      <c r="T2227" s="1313"/>
      <c r="U2227" s="1314"/>
      <c r="V2227" s="1309"/>
      <c r="W2227" s="1309"/>
      <c r="X2227" s="1309"/>
      <c r="Y2227" s="1309"/>
      <c r="Z2227" s="1309"/>
      <c r="AA2227" s="50"/>
      <c r="AB2227" s="1311"/>
      <c r="AC2227" s="1315"/>
      <c r="AD2227" s="1309"/>
      <c r="AE2227" s="1309"/>
      <c r="AF2227" s="1309"/>
      <c r="AG2227" s="1309"/>
    </row>
    <row r="2228">
      <c r="A2228" s="1309"/>
      <c r="B2228" s="1310"/>
      <c r="C2228" s="1310"/>
      <c r="D2228" s="1309"/>
      <c r="E2228" s="1309"/>
      <c r="F2228" s="1311"/>
      <c r="G2228" s="978"/>
      <c r="H2228" s="1121"/>
      <c r="I2228" s="1309"/>
      <c r="J2228" s="1309"/>
      <c r="K2228" s="1309"/>
      <c r="L2228" s="1309"/>
      <c r="M2228" s="1311"/>
      <c r="N2228" s="1311"/>
      <c r="O2228" s="1312"/>
      <c r="P2228" s="1310"/>
      <c r="Q2228" s="1311"/>
      <c r="R2228" s="1311"/>
      <c r="S2228" s="1311"/>
      <c r="T2228" s="1313"/>
      <c r="U2228" s="1314"/>
      <c r="V2228" s="1309"/>
      <c r="W2228" s="1309"/>
      <c r="X2228" s="1309"/>
      <c r="Y2228" s="1309"/>
      <c r="Z2228" s="1309"/>
      <c r="AA2228" s="50"/>
      <c r="AB2228" s="1311"/>
      <c r="AC2228" s="1315"/>
      <c r="AD2228" s="1309"/>
      <c r="AE2228" s="1309"/>
      <c r="AF2228" s="1309"/>
      <c r="AG2228" s="1309"/>
    </row>
    <row r="2229">
      <c r="A2229" s="1309"/>
      <c r="B2229" s="1310"/>
      <c r="C2229" s="1310"/>
      <c r="D2229" s="1309"/>
      <c r="E2229" s="1309"/>
      <c r="F2229" s="1311"/>
      <c r="G2229" s="978"/>
      <c r="H2229" s="1121"/>
      <c r="I2229" s="1309"/>
      <c r="J2229" s="1309"/>
      <c r="K2229" s="1309"/>
      <c r="L2229" s="1309"/>
      <c r="M2229" s="1311"/>
      <c r="N2229" s="1311"/>
      <c r="O2229" s="1312"/>
      <c r="P2229" s="1310"/>
      <c r="Q2229" s="1311"/>
      <c r="R2229" s="1311"/>
      <c r="S2229" s="1311"/>
      <c r="T2229" s="1313"/>
      <c r="U2229" s="1314"/>
      <c r="V2229" s="1309"/>
      <c r="W2229" s="1309"/>
      <c r="X2229" s="1309"/>
      <c r="Y2229" s="1309"/>
      <c r="Z2229" s="1309"/>
      <c r="AA2229" s="50"/>
      <c r="AB2229" s="1311"/>
      <c r="AC2229" s="1315"/>
      <c r="AD2229" s="1309"/>
      <c r="AE2229" s="1309"/>
      <c r="AF2229" s="1309"/>
      <c r="AG2229" s="1309"/>
    </row>
    <row r="2230">
      <c r="A2230" s="1309"/>
      <c r="B2230" s="1310"/>
      <c r="C2230" s="1310"/>
      <c r="D2230" s="1309"/>
      <c r="E2230" s="1309"/>
      <c r="F2230" s="1311"/>
      <c r="G2230" s="978"/>
      <c r="H2230" s="1121"/>
      <c r="I2230" s="1309"/>
      <c r="J2230" s="1309"/>
      <c r="K2230" s="1309"/>
      <c r="L2230" s="1309"/>
      <c r="M2230" s="1311"/>
      <c r="N2230" s="1311"/>
      <c r="O2230" s="1312"/>
      <c r="P2230" s="1310"/>
      <c r="Q2230" s="1311"/>
      <c r="R2230" s="1311"/>
      <c r="S2230" s="1311"/>
      <c r="T2230" s="1313"/>
      <c r="U2230" s="1314"/>
      <c r="V2230" s="1309"/>
      <c r="W2230" s="1309"/>
      <c r="X2230" s="1309"/>
      <c r="Y2230" s="1309"/>
      <c r="Z2230" s="1309"/>
      <c r="AA2230" s="50"/>
      <c r="AB2230" s="1311"/>
      <c r="AC2230" s="1315"/>
      <c r="AD2230" s="1309"/>
      <c r="AE2230" s="1309"/>
      <c r="AF2230" s="1309"/>
      <c r="AG2230" s="1309"/>
    </row>
    <row r="2231">
      <c r="A2231" s="1309"/>
      <c r="B2231" s="1310"/>
      <c r="C2231" s="1310"/>
      <c r="D2231" s="1309"/>
      <c r="E2231" s="1309"/>
      <c r="F2231" s="1311"/>
      <c r="G2231" s="978"/>
      <c r="H2231" s="1121"/>
      <c r="I2231" s="1309"/>
      <c r="J2231" s="1309"/>
      <c r="K2231" s="1309"/>
      <c r="L2231" s="1309"/>
      <c r="M2231" s="1311"/>
      <c r="N2231" s="1311"/>
      <c r="O2231" s="1312"/>
      <c r="P2231" s="1310"/>
      <c r="Q2231" s="1311"/>
      <c r="R2231" s="1311"/>
      <c r="S2231" s="1311"/>
      <c r="T2231" s="1313"/>
      <c r="U2231" s="1314"/>
      <c r="V2231" s="1309"/>
      <c r="W2231" s="1309"/>
      <c r="X2231" s="1309"/>
      <c r="Y2231" s="1309"/>
      <c r="Z2231" s="1309"/>
      <c r="AA2231" s="50"/>
      <c r="AB2231" s="1311"/>
      <c r="AC2231" s="1315"/>
      <c r="AD2231" s="1309"/>
      <c r="AE2231" s="1309"/>
      <c r="AF2231" s="1309"/>
      <c r="AG2231" s="1309"/>
    </row>
    <row r="2232">
      <c r="A2232" s="1309"/>
      <c r="B2232" s="1310"/>
      <c r="C2232" s="1310"/>
      <c r="D2232" s="1309"/>
      <c r="E2232" s="1309"/>
      <c r="F2232" s="1311"/>
      <c r="G2232" s="978"/>
      <c r="H2232" s="1121"/>
      <c r="I2232" s="1309"/>
      <c r="J2232" s="1309"/>
      <c r="K2232" s="1309"/>
      <c r="L2232" s="1309"/>
      <c r="M2232" s="1311"/>
      <c r="N2232" s="1311"/>
      <c r="O2232" s="1312"/>
      <c r="P2232" s="1310"/>
      <c r="Q2232" s="1311"/>
      <c r="R2232" s="1311"/>
      <c r="S2232" s="1311"/>
      <c r="T2232" s="1313"/>
      <c r="U2232" s="1314"/>
      <c r="V2232" s="1309"/>
      <c r="W2232" s="1309"/>
      <c r="X2232" s="1309"/>
      <c r="Y2232" s="1309"/>
      <c r="Z2232" s="1309"/>
      <c r="AA2232" s="50"/>
      <c r="AB2232" s="1311"/>
      <c r="AC2232" s="1315"/>
      <c r="AD2232" s="1309"/>
      <c r="AE2232" s="1309"/>
      <c r="AF2232" s="1309"/>
      <c r="AG2232" s="1309"/>
    </row>
    <row r="2233">
      <c r="A2233" s="1309"/>
      <c r="B2233" s="1310"/>
      <c r="C2233" s="1310"/>
      <c r="D2233" s="1309"/>
      <c r="E2233" s="1309"/>
      <c r="F2233" s="1311"/>
      <c r="G2233" s="978"/>
      <c r="H2233" s="1121"/>
      <c r="I2233" s="1309"/>
      <c r="J2233" s="1309"/>
      <c r="K2233" s="1309"/>
      <c r="L2233" s="1309"/>
      <c r="M2233" s="1311"/>
      <c r="N2233" s="1311"/>
      <c r="O2233" s="1312"/>
      <c r="P2233" s="1310"/>
      <c r="Q2233" s="1311"/>
      <c r="R2233" s="1311"/>
      <c r="S2233" s="1311"/>
      <c r="T2233" s="1313"/>
      <c r="U2233" s="1314"/>
      <c r="V2233" s="1309"/>
      <c r="W2233" s="1309"/>
      <c r="X2233" s="1309"/>
      <c r="Y2233" s="1309"/>
      <c r="Z2233" s="1309"/>
      <c r="AA2233" s="50"/>
      <c r="AB2233" s="1311"/>
      <c r="AC2233" s="1315"/>
      <c r="AD2233" s="1309"/>
      <c r="AE2233" s="1309"/>
      <c r="AF2233" s="1309"/>
      <c r="AG2233" s="1309"/>
    </row>
    <row r="2234">
      <c r="A2234" s="1309"/>
      <c r="B2234" s="1310"/>
      <c r="C2234" s="1310"/>
      <c r="D2234" s="1309"/>
      <c r="E2234" s="1309"/>
      <c r="F2234" s="1311"/>
      <c r="G2234" s="978"/>
      <c r="H2234" s="1121"/>
      <c r="I2234" s="1309"/>
      <c r="J2234" s="1309"/>
      <c r="K2234" s="1309"/>
      <c r="L2234" s="1309"/>
      <c r="M2234" s="1311"/>
      <c r="N2234" s="1311"/>
      <c r="O2234" s="1312"/>
      <c r="P2234" s="1310"/>
      <c r="Q2234" s="1311"/>
      <c r="R2234" s="1311"/>
      <c r="S2234" s="1311"/>
      <c r="T2234" s="1313"/>
      <c r="U2234" s="1314"/>
      <c r="V2234" s="1309"/>
      <c r="W2234" s="1309"/>
      <c r="X2234" s="1309"/>
      <c r="Y2234" s="1309"/>
      <c r="Z2234" s="1309"/>
      <c r="AA2234" s="50"/>
      <c r="AB2234" s="1311"/>
      <c r="AC2234" s="1315"/>
      <c r="AD2234" s="1309"/>
      <c r="AE2234" s="1309"/>
      <c r="AF2234" s="1309"/>
      <c r="AG2234" s="1309"/>
    </row>
    <row r="2235">
      <c r="A2235" s="1309"/>
      <c r="B2235" s="1310"/>
      <c r="C2235" s="1310"/>
      <c r="D2235" s="1309"/>
      <c r="E2235" s="1309"/>
      <c r="F2235" s="1311"/>
      <c r="G2235" s="978"/>
      <c r="H2235" s="1121"/>
      <c r="I2235" s="1309"/>
      <c r="J2235" s="1309"/>
      <c r="K2235" s="1309"/>
      <c r="L2235" s="1309"/>
      <c r="M2235" s="1311"/>
      <c r="N2235" s="1311"/>
      <c r="O2235" s="1312"/>
      <c r="P2235" s="1310"/>
      <c r="Q2235" s="1311"/>
      <c r="R2235" s="1311"/>
      <c r="S2235" s="1311"/>
      <c r="T2235" s="1313"/>
      <c r="U2235" s="1314"/>
      <c r="V2235" s="1309"/>
      <c r="W2235" s="1309"/>
      <c r="X2235" s="1309"/>
      <c r="Y2235" s="1309"/>
      <c r="Z2235" s="1309"/>
      <c r="AA2235" s="50"/>
      <c r="AB2235" s="1311"/>
      <c r="AC2235" s="1315"/>
      <c r="AD2235" s="1309"/>
      <c r="AE2235" s="1309"/>
      <c r="AF2235" s="1309"/>
      <c r="AG2235" s="1309"/>
    </row>
    <row r="2236">
      <c r="A2236" s="1309"/>
      <c r="B2236" s="1310"/>
      <c r="C2236" s="1310"/>
      <c r="D2236" s="1309"/>
      <c r="E2236" s="1309"/>
      <c r="F2236" s="1311"/>
      <c r="G2236" s="978"/>
      <c r="H2236" s="1121"/>
      <c r="I2236" s="1309"/>
      <c r="J2236" s="1309"/>
      <c r="K2236" s="1309"/>
      <c r="L2236" s="1309"/>
      <c r="M2236" s="1311"/>
      <c r="N2236" s="1311"/>
      <c r="O2236" s="1312"/>
      <c r="P2236" s="1310"/>
      <c r="Q2236" s="1311"/>
      <c r="R2236" s="1311"/>
      <c r="S2236" s="1311"/>
      <c r="T2236" s="1313"/>
      <c r="U2236" s="1314"/>
      <c r="V2236" s="1309"/>
      <c r="W2236" s="1309"/>
      <c r="X2236" s="1309"/>
      <c r="Y2236" s="1309"/>
      <c r="Z2236" s="1309"/>
      <c r="AA2236" s="50"/>
      <c r="AB2236" s="1311"/>
      <c r="AC2236" s="1315"/>
      <c r="AD2236" s="1309"/>
      <c r="AE2236" s="1309"/>
      <c r="AF2236" s="1309"/>
      <c r="AG2236" s="1309"/>
    </row>
    <row r="2237">
      <c r="A2237" s="1309"/>
      <c r="B2237" s="1310"/>
      <c r="C2237" s="1310"/>
      <c r="D2237" s="1309"/>
      <c r="E2237" s="1309"/>
      <c r="F2237" s="1311"/>
      <c r="G2237" s="978"/>
      <c r="H2237" s="1121"/>
      <c r="I2237" s="1309"/>
      <c r="J2237" s="1309"/>
      <c r="K2237" s="1309"/>
      <c r="L2237" s="1309"/>
      <c r="M2237" s="1311"/>
      <c r="N2237" s="1311"/>
      <c r="O2237" s="1312"/>
      <c r="P2237" s="1310"/>
      <c r="Q2237" s="1311"/>
      <c r="R2237" s="1311"/>
      <c r="S2237" s="1311"/>
      <c r="T2237" s="1313"/>
      <c r="U2237" s="1314"/>
      <c r="V2237" s="1309"/>
      <c r="W2237" s="1309"/>
      <c r="X2237" s="1309"/>
      <c r="Y2237" s="1309"/>
      <c r="Z2237" s="1309"/>
      <c r="AA2237" s="50"/>
      <c r="AB2237" s="1311"/>
      <c r="AC2237" s="1315"/>
      <c r="AD2237" s="1309"/>
      <c r="AE2237" s="1309"/>
      <c r="AF2237" s="1309"/>
      <c r="AG2237" s="1309"/>
    </row>
    <row r="2238">
      <c r="A2238" s="1309"/>
      <c r="B2238" s="1310"/>
      <c r="C2238" s="1310"/>
      <c r="D2238" s="1309"/>
      <c r="E2238" s="1309"/>
      <c r="F2238" s="1311"/>
      <c r="G2238" s="978"/>
      <c r="H2238" s="1121"/>
      <c r="I2238" s="1309"/>
      <c r="J2238" s="1309"/>
      <c r="K2238" s="1309"/>
      <c r="L2238" s="1309"/>
      <c r="M2238" s="1311"/>
      <c r="N2238" s="1311"/>
      <c r="O2238" s="1312"/>
      <c r="P2238" s="1310"/>
      <c r="Q2238" s="1311"/>
      <c r="R2238" s="1311"/>
      <c r="S2238" s="1311"/>
      <c r="T2238" s="1313"/>
      <c r="U2238" s="1314"/>
      <c r="V2238" s="1309"/>
      <c r="W2238" s="1309"/>
      <c r="X2238" s="1309"/>
      <c r="Y2238" s="1309"/>
      <c r="Z2238" s="1309"/>
      <c r="AA2238" s="50"/>
      <c r="AB2238" s="1311"/>
      <c r="AC2238" s="1315"/>
      <c r="AD2238" s="1309"/>
      <c r="AE2238" s="1309"/>
      <c r="AF2238" s="1309"/>
      <c r="AG2238" s="1309"/>
    </row>
    <row r="2239">
      <c r="A2239" s="1309"/>
      <c r="B2239" s="1310"/>
      <c r="C2239" s="1310"/>
      <c r="D2239" s="1309"/>
      <c r="E2239" s="1309"/>
      <c r="F2239" s="1311"/>
      <c r="G2239" s="978"/>
      <c r="H2239" s="1121"/>
      <c r="I2239" s="1309"/>
      <c r="J2239" s="1309"/>
      <c r="K2239" s="1309"/>
      <c r="L2239" s="1309"/>
      <c r="M2239" s="1311"/>
      <c r="N2239" s="1311"/>
      <c r="O2239" s="1312"/>
      <c r="P2239" s="1310"/>
      <c r="Q2239" s="1311"/>
      <c r="R2239" s="1311"/>
      <c r="S2239" s="1311"/>
      <c r="T2239" s="1313"/>
      <c r="U2239" s="1314"/>
      <c r="V2239" s="1309"/>
      <c r="W2239" s="1309"/>
      <c r="X2239" s="1309"/>
      <c r="Y2239" s="1309"/>
      <c r="Z2239" s="1309"/>
      <c r="AA2239" s="50"/>
      <c r="AB2239" s="1311"/>
      <c r="AC2239" s="1315"/>
      <c r="AD2239" s="1309"/>
      <c r="AE2239" s="1309"/>
      <c r="AF2239" s="1309"/>
      <c r="AG2239" s="1309"/>
    </row>
    <row r="2240">
      <c r="A2240" s="1309"/>
      <c r="B2240" s="1310"/>
      <c r="C2240" s="1310"/>
      <c r="D2240" s="1309"/>
      <c r="E2240" s="1309"/>
      <c r="F2240" s="1311"/>
      <c r="G2240" s="978"/>
      <c r="H2240" s="1121"/>
      <c r="I2240" s="1309"/>
      <c r="J2240" s="1309"/>
      <c r="K2240" s="1309"/>
      <c r="L2240" s="1309"/>
      <c r="M2240" s="1311"/>
      <c r="N2240" s="1311"/>
      <c r="O2240" s="1312"/>
      <c r="P2240" s="1310"/>
      <c r="Q2240" s="1311"/>
      <c r="R2240" s="1311"/>
      <c r="S2240" s="1311"/>
      <c r="T2240" s="1313"/>
      <c r="U2240" s="1314"/>
      <c r="V2240" s="1309"/>
      <c r="W2240" s="1309"/>
      <c r="X2240" s="1309"/>
      <c r="Y2240" s="1309"/>
      <c r="Z2240" s="1309"/>
      <c r="AA2240" s="50"/>
      <c r="AB2240" s="1311"/>
      <c r="AC2240" s="1315"/>
      <c r="AD2240" s="1309"/>
      <c r="AE2240" s="1309"/>
      <c r="AF2240" s="1309"/>
      <c r="AG2240" s="1309"/>
    </row>
    <row r="2241">
      <c r="A2241" s="1309"/>
      <c r="B2241" s="1310"/>
      <c r="C2241" s="1310"/>
      <c r="D2241" s="1309"/>
      <c r="E2241" s="1309"/>
      <c r="F2241" s="1311"/>
      <c r="G2241" s="978"/>
      <c r="H2241" s="1121"/>
      <c r="I2241" s="1309"/>
      <c r="J2241" s="1309"/>
      <c r="K2241" s="1309"/>
      <c r="L2241" s="1309"/>
      <c r="M2241" s="1311"/>
      <c r="N2241" s="1311"/>
      <c r="O2241" s="1312"/>
      <c r="P2241" s="1310"/>
      <c r="Q2241" s="1311"/>
      <c r="R2241" s="1311"/>
      <c r="S2241" s="1311"/>
      <c r="T2241" s="1313"/>
      <c r="U2241" s="1314"/>
      <c r="V2241" s="1309"/>
      <c r="W2241" s="1309"/>
      <c r="X2241" s="1309"/>
      <c r="Y2241" s="1309"/>
      <c r="Z2241" s="1309"/>
      <c r="AA2241" s="50"/>
      <c r="AB2241" s="1311"/>
      <c r="AC2241" s="1315"/>
      <c r="AD2241" s="1309"/>
      <c r="AE2241" s="1309"/>
      <c r="AF2241" s="1309"/>
      <c r="AG2241" s="1309"/>
    </row>
    <row r="2242">
      <c r="A2242" s="1309"/>
      <c r="B2242" s="1310"/>
      <c r="C2242" s="1310"/>
      <c r="D2242" s="1309"/>
      <c r="E2242" s="1309"/>
      <c r="F2242" s="1311"/>
      <c r="G2242" s="978"/>
      <c r="H2242" s="1121"/>
      <c r="I2242" s="1309"/>
      <c r="J2242" s="1309"/>
      <c r="K2242" s="1309"/>
      <c r="L2242" s="1309"/>
      <c r="M2242" s="1311"/>
      <c r="N2242" s="1311"/>
      <c r="O2242" s="1312"/>
      <c r="P2242" s="1310"/>
      <c r="Q2242" s="1311"/>
      <c r="R2242" s="1311"/>
      <c r="S2242" s="1311"/>
      <c r="T2242" s="1313"/>
      <c r="U2242" s="1314"/>
      <c r="V2242" s="1309"/>
      <c r="W2242" s="1309"/>
      <c r="X2242" s="1309"/>
      <c r="Y2242" s="1309"/>
      <c r="Z2242" s="1309"/>
      <c r="AA2242" s="50"/>
      <c r="AB2242" s="1311"/>
      <c r="AC2242" s="1315"/>
      <c r="AD2242" s="1309"/>
      <c r="AE2242" s="1309"/>
      <c r="AF2242" s="1309"/>
      <c r="AG2242" s="1309"/>
    </row>
    <row r="2243">
      <c r="A2243" s="1309"/>
      <c r="B2243" s="1310"/>
      <c r="C2243" s="1310"/>
      <c r="D2243" s="1309"/>
      <c r="E2243" s="1309"/>
      <c r="F2243" s="1311"/>
      <c r="G2243" s="978"/>
      <c r="H2243" s="1121"/>
      <c r="I2243" s="1309"/>
      <c r="J2243" s="1309"/>
      <c r="K2243" s="1309"/>
      <c r="L2243" s="1309"/>
      <c r="M2243" s="1311"/>
      <c r="N2243" s="1311"/>
      <c r="O2243" s="1312"/>
      <c r="P2243" s="1310"/>
      <c r="Q2243" s="1311"/>
      <c r="R2243" s="1311"/>
      <c r="S2243" s="1311"/>
      <c r="T2243" s="1313"/>
      <c r="U2243" s="1314"/>
      <c r="V2243" s="1309"/>
      <c r="W2243" s="1309"/>
      <c r="X2243" s="1309"/>
      <c r="Y2243" s="1309"/>
      <c r="Z2243" s="1309"/>
      <c r="AA2243" s="50"/>
      <c r="AB2243" s="1311"/>
      <c r="AC2243" s="1315"/>
      <c r="AD2243" s="1309"/>
      <c r="AE2243" s="1309"/>
      <c r="AF2243" s="1309"/>
      <c r="AG2243" s="1309"/>
    </row>
    <row r="2244">
      <c r="A2244" s="1309"/>
      <c r="B2244" s="1310"/>
      <c r="C2244" s="1310"/>
      <c r="D2244" s="1309"/>
      <c r="E2244" s="1309"/>
      <c r="F2244" s="1311"/>
      <c r="G2244" s="978"/>
      <c r="H2244" s="1121"/>
      <c r="I2244" s="1309"/>
      <c r="J2244" s="1309"/>
      <c r="K2244" s="1309"/>
      <c r="L2244" s="1309"/>
      <c r="M2244" s="1311"/>
      <c r="N2244" s="1311"/>
      <c r="O2244" s="1312"/>
      <c r="P2244" s="1310"/>
      <c r="Q2244" s="1311"/>
      <c r="R2244" s="1311"/>
      <c r="S2244" s="1311"/>
      <c r="T2244" s="1313"/>
      <c r="U2244" s="1314"/>
      <c r="V2244" s="1309"/>
      <c r="W2244" s="1309"/>
      <c r="X2244" s="1309"/>
      <c r="Y2244" s="1309"/>
      <c r="Z2244" s="1309"/>
      <c r="AA2244" s="50"/>
      <c r="AB2244" s="1311"/>
      <c r="AC2244" s="1315"/>
      <c r="AD2244" s="1309"/>
      <c r="AE2244" s="1309"/>
      <c r="AF2244" s="1309"/>
      <c r="AG2244" s="1309"/>
    </row>
    <row r="2245">
      <c r="A2245" s="1309"/>
      <c r="B2245" s="1310"/>
      <c r="C2245" s="1310"/>
      <c r="D2245" s="1309"/>
      <c r="E2245" s="1309"/>
      <c r="F2245" s="1311"/>
      <c r="G2245" s="978"/>
      <c r="H2245" s="1121"/>
      <c r="I2245" s="1309"/>
      <c r="J2245" s="1309"/>
      <c r="K2245" s="1309"/>
      <c r="L2245" s="1309"/>
      <c r="M2245" s="1311"/>
      <c r="N2245" s="1311"/>
      <c r="O2245" s="1312"/>
      <c r="P2245" s="1310"/>
      <c r="Q2245" s="1311"/>
      <c r="R2245" s="1311"/>
      <c r="S2245" s="1311"/>
      <c r="T2245" s="1313"/>
      <c r="U2245" s="1314"/>
      <c r="V2245" s="1309"/>
      <c r="W2245" s="1309"/>
      <c r="X2245" s="1309"/>
      <c r="Y2245" s="1309"/>
      <c r="Z2245" s="1309"/>
      <c r="AA2245" s="50"/>
      <c r="AB2245" s="1311"/>
      <c r="AC2245" s="1315"/>
      <c r="AD2245" s="1309"/>
      <c r="AE2245" s="1309"/>
      <c r="AF2245" s="1309"/>
      <c r="AG2245" s="1309"/>
    </row>
    <row r="2246">
      <c r="A2246" s="1309"/>
      <c r="B2246" s="1310"/>
      <c r="C2246" s="1310"/>
      <c r="D2246" s="1309"/>
      <c r="E2246" s="1309"/>
      <c r="F2246" s="1311"/>
      <c r="G2246" s="978"/>
      <c r="H2246" s="1121"/>
      <c r="I2246" s="1309"/>
      <c r="J2246" s="1309"/>
      <c r="K2246" s="1309"/>
      <c r="L2246" s="1309"/>
      <c r="M2246" s="1311"/>
      <c r="N2246" s="1311"/>
      <c r="O2246" s="1312"/>
      <c r="P2246" s="1310"/>
      <c r="Q2246" s="1311"/>
      <c r="R2246" s="1311"/>
      <c r="S2246" s="1311"/>
      <c r="T2246" s="1313"/>
      <c r="U2246" s="1314"/>
      <c r="V2246" s="1309"/>
      <c r="W2246" s="1309"/>
      <c r="X2246" s="1309"/>
      <c r="Y2246" s="1309"/>
      <c r="Z2246" s="1309"/>
      <c r="AA2246" s="50"/>
      <c r="AB2246" s="1311"/>
      <c r="AC2246" s="1315"/>
      <c r="AD2246" s="1309"/>
      <c r="AE2246" s="1309"/>
      <c r="AF2246" s="1309"/>
      <c r="AG2246" s="1309"/>
    </row>
    <row r="2247">
      <c r="A2247" s="1309"/>
      <c r="B2247" s="1310"/>
      <c r="C2247" s="1310"/>
      <c r="D2247" s="1309"/>
      <c r="E2247" s="1309"/>
      <c r="F2247" s="1311"/>
      <c r="G2247" s="978"/>
      <c r="H2247" s="1121"/>
      <c r="I2247" s="1309"/>
      <c r="J2247" s="1309"/>
      <c r="K2247" s="1309"/>
      <c r="L2247" s="1309"/>
      <c r="M2247" s="1311"/>
      <c r="N2247" s="1311"/>
      <c r="O2247" s="1312"/>
      <c r="P2247" s="1310"/>
      <c r="Q2247" s="1311"/>
      <c r="R2247" s="1311"/>
      <c r="S2247" s="1311"/>
      <c r="T2247" s="1313"/>
      <c r="U2247" s="1314"/>
      <c r="V2247" s="1309"/>
      <c r="W2247" s="1309"/>
      <c r="X2247" s="1309"/>
      <c r="Y2247" s="1309"/>
      <c r="Z2247" s="1309"/>
      <c r="AA2247" s="50"/>
      <c r="AB2247" s="1311"/>
      <c r="AC2247" s="1315"/>
      <c r="AD2247" s="1309"/>
      <c r="AE2247" s="1309"/>
      <c r="AF2247" s="1309"/>
      <c r="AG2247" s="1309"/>
    </row>
    <row r="2248">
      <c r="A2248" s="1309"/>
      <c r="B2248" s="1310"/>
      <c r="C2248" s="1310"/>
      <c r="D2248" s="1309"/>
      <c r="E2248" s="1309"/>
      <c r="F2248" s="1311"/>
      <c r="G2248" s="978"/>
      <c r="H2248" s="1121"/>
      <c r="I2248" s="1309"/>
      <c r="J2248" s="1309"/>
      <c r="K2248" s="1309"/>
      <c r="L2248" s="1309"/>
      <c r="M2248" s="1311"/>
      <c r="N2248" s="1311"/>
      <c r="O2248" s="1312"/>
      <c r="P2248" s="1310"/>
      <c r="Q2248" s="1311"/>
      <c r="R2248" s="1311"/>
      <c r="S2248" s="1311"/>
      <c r="T2248" s="1313"/>
      <c r="U2248" s="1314"/>
      <c r="V2248" s="1309"/>
      <c r="W2248" s="1309"/>
      <c r="X2248" s="1309"/>
      <c r="Y2248" s="1309"/>
      <c r="Z2248" s="1309"/>
      <c r="AA2248" s="50"/>
      <c r="AB2248" s="1311"/>
      <c r="AC2248" s="1315"/>
      <c r="AD2248" s="1309"/>
      <c r="AE2248" s="1309"/>
      <c r="AF2248" s="1309"/>
      <c r="AG2248" s="1309"/>
    </row>
    <row r="2249">
      <c r="A2249" s="1309"/>
      <c r="B2249" s="1310"/>
      <c r="C2249" s="1310"/>
      <c r="D2249" s="1309"/>
      <c r="E2249" s="1309"/>
      <c r="F2249" s="1311"/>
      <c r="G2249" s="978"/>
      <c r="H2249" s="1121"/>
      <c r="I2249" s="1309"/>
      <c r="J2249" s="1309"/>
      <c r="K2249" s="1309"/>
      <c r="L2249" s="1309"/>
      <c r="M2249" s="1311"/>
      <c r="N2249" s="1311"/>
      <c r="O2249" s="1312"/>
      <c r="P2249" s="1310"/>
      <c r="Q2249" s="1311"/>
      <c r="R2249" s="1311"/>
      <c r="S2249" s="1311"/>
      <c r="T2249" s="1313"/>
      <c r="U2249" s="1314"/>
      <c r="V2249" s="1309"/>
      <c r="W2249" s="1309"/>
      <c r="X2249" s="1309"/>
      <c r="Y2249" s="1309"/>
      <c r="Z2249" s="1309"/>
      <c r="AA2249" s="50"/>
      <c r="AB2249" s="1311"/>
      <c r="AC2249" s="1315"/>
      <c r="AD2249" s="1309"/>
      <c r="AE2249" s="1309"/>
      <c r="AF2249" s="1309"/>
      <c r="AG2249" s="1309"/>
    </row>
    <row r="2250">
      <c r="A2250" s="1309"/>
      <c r="B2250" s="1310"/>
      <c r="C2250" s="1310"/>
      <c r="D2250" s="1309"/>
      <c r="E2250" s="1309"/>
      <c r="F2250" s="1311"/>
      <c r="G2250" s="978"/>
      <c r="H2250" s="1121"/>
      <c r="I2250" s="1309"/>
      <c r="J2250" s="1309"/>
      <c r="K2250" s="1309"/>
      <c r="L2250" s="1309"/>
      <c r="M2250" s="1311"/>
      <c r="N2250" s="1311"/>
      <c r="O2250" s="1312"/>
      <c r="P2250" s="1310"/>
      <c r="Q2250" s="1311"/>
      <c r="R2250" s="1311"/>
      <c r="S2250" s="1311"/>
      <c r="T2250" s="1313"/>
      <c r="U2250" s="1314"/>
      <c r="V2250" s="1309"/>
      <c r="W2250" s="1309"/>
      <c r="X2250" s="1309"/>
      <c r="Y2250" s="1309"/>
      <c r="Z2250" s="1309"/>
      <c r="AA2250" s="50"/>
      <c r="AB2250" s="1311"/>
      <c r="AC2250" s="1315"/>
      <c r="AD2250" s="1309"/>
      <c r="AE2250" s="1309"/>
      <c r="AF2250" s="1309"/>
      <c r="AG2250" s="1309"/>
    </row>
    <row r="2251">
      <c r="A2251" s="1309"/>
      <c r="B2251" s="1310"/>
      <c r="C2251" s="1310"/>
      <c r="D2251" s="1309"/>
      <c r="E2251" s="1309"/>
      <c r="F2251" s="1311"/>
      <c r="G2251" s="978"/>
      <c r="H2251" s="1121"/>
      <c r="I2251" s="1309"/>
      <c r="J2251" s="1309"/>
      <c r="K2251" s="1309"/>
      <c r="L2251" s="1309"/>
      <c r="M2251" s="1311"/>
      <c r="N2251" s="1311"/>
      <c r="O2251" s="1312"/>
      <c r="P2251" s="1310"/>
      <c r="Q2251" s="1311"/>
      <c r="R2251" s="1311"/>
      <c r="S2251" s="1311"/>
      <c r="T2251" s="1313"/>
      <c r="U2251" s="1314"/>
      <c r="V2251" s="1309"/>
      <c r="W2251" s="1309"/>
      <c r="X2251" s="1309"/>
      <c r="Y2251" s="1309"/>
      <c r="Z2251" s="1309"/>
      <c r="AA2251" s="50"/>
      <c r="AB2251" s="1311"/>
      <c r="AC2251" s="1315"/>
      <c r="AD2251" s="1309"/>
      <c r="AE2251" s="1309"/>
      <c r="AF2251" s="1309"/>
      <c r="AG2251" s="1309"/>
    </row>
    <row r="2252">
      <c r="A2252" s="1309"/>
      <c r="B2252" s="1310"/>
      <c r="C2252" s="1310"/>
      <c r="D2252" s="1309"/>
      <c r="E2252" s="1309"/>
      <c r="F2252" s="1311"/>
      <c r="G2252" s="978"/>
      <c r="H2252" s="1121"/>
      <c r="I2252" s="1309"/>
      <c r="J2252" s="1309"/>
      <c r="K2252" s="1309"/>
      <c r="L2252" s="1309"/>
      <c r="M2252" s="1311"/>
      <c r="N2252" s="1311"/>
      <c r="O2252" s="1312"/>
      <c r="P2252" s="1310"/>
      <c r="Q2252" s="1311"/>
      <c r="R2252" s="1311"/>
      <c r="S2252" s="1311"/>
      <c r="T2252" s="1313"/>
      <c r="U2252" s="1314"/>
      <c r="V2252" s="1309"/>
      <c r="W2252" s="1309"/>
      <c r="X2252" s="1309"/>
      <c r="Y2252" s="1309"/>
      <c r="Z2252" s="1309"/>
      <c r="AA2252" s="50"/>
      <c r="AB2252" s="1311"/>
      <c r="AC2252" s="1315"/>
      <c r="AD2252" s="1309"/>
      <c r="AE2252" s="1309"/>
      <c r="AF2252" s="1309"/>
      <c r="AG2252" s="1309"/>
    </row>
    <row r="2253">
      <c r="A2253" s="1309"/>
      <c r="B2253" s="1310"/>
      <c r="C2253" s="1310"/>
      <c r="D2253" s="1309"/>
      <c r="E2253" s="1309"/>
      <c r="F2253" s="1311"/>
      <c r="G2253" s="978"/>
      <c r="H2253" s="1121"/>
      <c r="I2253" s="1309"/>
      <c r="J2253" s="1309"/>
      <c r="K2253" s="1309"/>
      <c r="L2253" s="1309"/>
      <c r="M2253" s="1311"/>
      <c r="N2253" s="1311"/>
      <c r="O2253" s="1312"/>
      <c r="P2253" s="1310"/>
      <c r="Q2253" s="1311"/>
      <c r="R2253" s="1311"/>
      <c r="S2253" s="1311"/>
      <c r="T2253" s="1313"/>
      <c r="U2253" s="1314"/>
      <c r="V2253" s="1309"/>
      <c r="W2253" s="1309"/>
      <c r="X2253" s="1309"/>
      <c r="Y2253" s="1309"/>
      <c r="Z2253" s="1309"/>
      <c r="AA2253" s="50"/>
      <c r="AB2253" s="1311"/>
      <c r="AC2253" s="1315"/>
      <c r="AD2253" s="1309"/>
      <c r="AE2253" s="1309"/>
      <c r="AF2253" s="1309"/>
      <c r="AG2253" s="1309"/>
    </row>
    <row r="2254">
      <c r="A2254" s="1309"/>
      <c r="B2254" s="1310"/>
      <c r="C2254" s="1310"/>
      <c r="D2254" s="1309"/>
      <c r="E2254" s="1309"/>
      <c r="F2254" s="1311"/>
      <c r="G2254" s="978"/>
      <c r="H2254" s="1121"/>
      <c r="I2254" s="1309"/>
      <c r="J2254" s="1309"/>
      <c r="K2254" s="1309"/>
      <c r="L2254" s="1309"/>
      <c r="M2254" s="1311"/>
      <c r="N2254" s="1311"/>
      <c r="O2254" s="1312"/>
      <c r="P2254" s="1310"/>
      <c r="Q2254" s="1311"/>
      <c r="R2254" s="1311"/>
      <c r="S2254" s="1311"/>
      <c r="T2254" s="1313"/>
      <c r="U2254" s="1314"/>
      <c r="V2254" s="1309"/>
      <c r="W2254" s="1309"/>
      <c r="X2254" s="1309"/>
      <c r="Y2254" s="1309"/>
      <c r="Z2254" s="1309"/>
      <c r="AA2254" s="50"/>
      <c r="AB2254" s="1311"/>
      <c r="AC2254" s="1315"/>
      <c r="AD2254" s="1309"/>
      <c r="AE2254" s="1309"/>
      <c r="AF2254" s="1309"/>
      <c r="AG2254" s="1309"/>
    </row>
    <row r="2255">
      <c r="A2255" s="1309"/>
      <c r="B2255" s="1310"/>
      <c r="C2255" s="1310"/>
      <c r="D2255" s="1309"/>
      <c r="E2255" s="1309"/>
      <c r="F2255" s="1311"/>
      <c r="G2255" s="978"/>
      <c r="H2255" s="1121"/>
      <c r="I2255" s="1309"/>
      <c r="J2255" s="1309"/>
      <c r="K2255" s="1309"/>
      <c r="L2255" s="1309"/>
      <c r="M2255" s="1311"/>
      <c r="N2255" s="1311"/>
      <c r="O2255" s="1312"/>
      <c r="P2255" s="1310"/>
      <c r="Q2255" s="1311"/>
      <c r="R2255" s="1311"/>
      <c r="S2255" s="1311"/>
      <c r="T2255" s="1313"/>
      <c r="U2255" s="1314"/>
      <c r="V2255" s="1309"/>
      <c r="W2255" s="1309"/>
      <c r="X2255" s="1309"/>
      <c r="Y2255" s="1309"/>
      <c r="Z2255" s="1309"/>
      <c r="AA2255" s="50"/>
      <c r="AB2255" s="1311"/>
      <c r="AC2255" s="1315"/>
      <c r="AD2255" s="1309"/>
      <c r="AE2255" s="1309"/>
      <c r="AF2255" s="1309"/>
      <c r="AG2255" s="1309"/>
    </row>
    <row r="2256">
      <c r="A2256" s="1309"/>
      <c r="B2256" s="1310"/>
      <c r="C2256" s="1310"/>
      <c r="D2256" s="1309"/>
      <c r="E2256" s="1309"/>
      <c r="F2256" s="1311"/>
      <c r="G2256" s="978"/>
      <c r="H2256" s="1121"/>
      <c r="I2256" s="1309"/>
      <c r="J2256" s="1309"/>
      <c r="K2256" s="1309"/>
      <c r="L2256" s="1309"/>
      <c r="M2256" s="1311"/>
      <c r="N2256" s="1311"/>
      <c r="O2256" s="1312"/>
      <c r="P2256" s="1310"/>
      <c r="Q2256" s="1311"/>
      <c r="R2256" s="1311"/>
      <c r="S2256" s="1311"/>
      <c r="T2256" s="1313"/>
      <c r="U2256" s="1314"/>
      <c r="V2256" s="1309"/>
      <c r="W2256" s="1309"/>
      <c r="X2256" s="1309"/>
      <c r="Y2256" s="1309"/>
      <c r="Z2256" s="1309"/>
      <c r="AA2256" s="50"/>
      <c r="AB2256" s="1311"/>
      <c r="AC2256" s="1315"/>
      <c r="AD2256" s="1309"/>
      <c r="AE2256" s="1309"/>
      <c r="AF2256" s="1309"/>
      <c r="AG2256" s="1309"/>
    </row>
    <row r="2257">
      <c r="A2257" s="1309"/>
      <c r="B2257" s="1310"/>
      <c r="C2257" s="1310"/>
      <c r="D2257" s="1309"/>
      <c r="E2257" s="1309"/>
      <c r="F2257" s="1311"/>
      <c r="G2257" s="978"/>
      <c r="H2257" s="1121"/>
      <c r="I2257" s="1309"/>
      <c r="J2257" s="1309"/>
      <c r="K2257" s="1309"/>
      <c r="L2257" s="1309"/>
      <c r="M2257" s="1311"/>
      <c r="N2257" s="1311"/>
      <c r="O2257" s="1312"/>
      <c r="P2257" s="1310"/>
      <c r="Q2257" s="1311"/>
      <c r="R2257" s="1311"/>
      <c r="S2257" s="1311"/>
      <c r="T2257" s="1313"/>
      <c r="U2257" s="1314"/>
      <c r="V2257" s="1309"/>
      <c r="W2257" s="1309"/>
      <c r="X2257" s="1309"/>
      <c r="Y2257" s="1309"/>
      <c r="Z2257" s="1309"/>
      <c r="AA2257" s="50"/>
      <c r="AB2257" s="1311"/>
      <c r="AC2257" s="1315"/>
      <c r="AD2257" s="1309"/>
      <c r="AE2257" s="1309"/>
      <c r="AF2257" s="1309"/>
      <c r="AG2257" s="1309"/>
    </row>
    <row r="2258">
      <c r="A2258" s="1309"/>
      <c r="B2258" s="1310"/>
      <c r="C2258" s="1310"/>
      <c r="D2258" s="1309"/>
      <c r="E2258" s="1309"/>
      <c r="F2258" s="1311"/>
      <c r="G2258" s="978"/>
      <c r="H2258" s="1121"/>
      <c r="I2258" s="1309"/>
      <c r="J2258" s="1309"/>
      <c r="K2258" s="1309"/>
      <c r="L2258" s="1309"/>
      <c r="M2258" s="1311"/>
      <c r="N2258" s="1311"/>
      <c r="O2258" s="1312"/>
      <c r="P2258" s="1310"/>
      <c r="Q2258" s="1311"/>
      <c r="R2258" s="1311"/>
      <c r="S2258" s="1311"/>
      <c r="T2258" s="1313"/>
      <c r="U2258" s="1314"/>
      <c r="V2258" s="1309"/>
      <c r="W2258" s="1309"/>
      <c r="X2258" s="1309"/>
      <c r="Y2258" s="1309"/>
      <c r="Z2258" s="1309"/>
      <c r="AA2258" s="50"/>
      <c r="AB2258" s="1311"/>
      <c r="AC2258" s="1315"/>
      <c r="AD2258" s="1309"/>
      <c r="AE2258" s="1309"/>
      <c r="AF2258" s="1309"/>
      <c r="AG2258" s="1309"/>
    </row>
    <row r="2259">
      <c r="A2259" s="1309"/>
      <c r="B2259" s="1310"/>
      <c r="C2259" s="1310"/>
      <c r="D2259" s="1309"/>
      <c r="E2259" s="1309"/>
      <c r="F2259" s="1311"/>
      <c r="G2259" s="978"/>
      <c r="H2259" s="1121"/>
      <c r="I2259" s="1309"/>
      <c r="J2259" s="1309"/>
      <c r="K2259" s="1309"/>
      <c r="L2259" s="1309"/>
      <c r="M2259" s="1311"/>
      <c r="N2259" s="1311"/>
      <c r="O2259" s="1312"/>
      <c r="P2259" s="1310"/>
      <c r="Q2259" s="1311"/>
      <c r="R2259" s="1311"/>
      <c r="S2259" s="1311"/>
      <c r="T2259" s="1313"/>
      <c r="U2259" s="1314"/>
      <c r="V2259" s="1309"/>
      <c r="W2259" s="1309"/>
      <c r="X2259" s="1309"/>
      <c r="Y2259" s="1309"/>
      <c r="Z2259" s="1309"/>
      <c r="AA2259" s="50"/>
      <c r="AB2259" s="1311"/>
      <c r="AC2259" s="1315"/>
      <c r="AD2259" s="1309"/>
      <c r="AE2259" s="1309"/>
      <c r="AF2259" s="1309"/>
      <c r="AG2259" s="1309"/>
    </row>
    <row r="2260">
      <c r="A2260" s="1309"/>
      <c r="B2260" s="1310"/>
      <c r="C2260" s="1310"/>
      <c r="D2260" s="1309"/>
      <c r="E2260" s="1309"/>
      <c r="F2260" s="1311"/>
      <c r="G2260" s="978"/>
      <c r="H2260" s="1121"/>
      <c r="I2260" s="1309"/>
      <c r="J2260" s="1309"/>
      <c r="K2260" s="1309"/>
      <c r="L2260" s="1309"/>
      <c r="M2260" s="1311"/>
      <c r="N2260" s="1311"/>
      <c r="O2260" s="1312"/>
      <c r="P2260" s="1310"/>
      <c r="Q2260" s="1311"/>
      <c r="R2260" s="1311"/>
      <c r="S2260" s="1311"/>
      <c r="T2260" s="1313"/>
      <c r="U2260" s="1314"/>
      <c r="V2260" s="1309"/>
      <c r="W2260" s="1309"/>
      <c r="X2260" s="1309"/>
      <c r="Y2260" s="1309"/>
      <c r="Z2260" s="1309"/>
      <c r="AA2260" s="50"/>
      <c r="AB2260" s="1311"/>
      <c r="AC2260" s="1315"/>
      <c r="AD2260" s="1309"/>
      <c r="AE2260" s="1309"/>
      <c r="AF2260" s="1309"/>
      <c r="AG2260" s="1309"/>
    </row>
    <row r="2261">
      <c r="A2261" s="1309"/>
      <c r="B2261" s="1310"/>
      <c r="C2261" s="1310"/>
      <c r="D2261" s="1309"/>
      <c r="E2261" s="1309"/>
      <c r="F2261" s="1311"/>
      <c r="G2261" s="978"/>
      <c r="H2261" s="1121"/>
      <c r="I2261" s="1309"/>
      <c r="J2261" s="1309"/>
      <c r="K2261" s="1309"/>
      <c r="L2261" s="1309"/>
      <c r="M2261" s="1311"/>
      <c r="N2261" s="1311"/>
      <c r="O2261" s="1312"/>
      <c r="P2261" s="1310"/>
      <c r="Q2261" s="1311"/>
      <c r="R2261" s="1311"/>
      <c r="S2261" s="1311"/>
      <c r="T2261" s="1313"/>
      <c r="U2261" s="1314"/>
      <c r="V2261" s="1309"/>
      <c r="W2261" s="1309"/>
      <c r="X2261" s="1309"/>
      <c r="Y2261" s="1309"/>
      <c r="Z2261" s="1309"/>
      <c r="AA2261" s="50"/>
      <c r="AB2261" s="1311"/>
      <c r="AC2261" s="1315"/>
      <c r="AD2261" s="1309"/>
      <c r="AE2261" s="1309"/>
      <c r="AF2261" s="1309"/>
      <c r="AG2261" s="1309"/>
    </row>
    <row r="2262">
      <c r="A2262" s="1309"/>
      <c r="B2262" s="1310"/>
      <c r="C2262" s="1310"/>
      <c r="D2262" s="1309"/>
      <c r="E2262" s="1309"/>
      <c r="F2262" s="1311"/>
      <c r="G2262" s="978"/>
      <c r="H2262" s="1121"/>
      <c r="I2262" s="1309"/>
      <c r="J2262" s="1309"/>
      <c r="K2262" s="1309"/>
      <c r="L2262" s="1309"/>
      <c r="M2262" s="1311"/>
      <c r="N2262" s="1311"/>
      <c r="O2262" s="1312"/>
      <c r="P2262" s="1310"/>
      <c r="Q2262" s="1311"/>
      <c r="R2262" s="1311"/>
      <c r="S2262" s="1311"/>
      <c r="T2262" s="1313"/>
      <c r="U2262" s="1314"/>
      <c r="V2262" s="1309"/>
      <c r="W2262" s="1309"/>
      <c r="X2262" s="1309"/>
      <c r="Y2262" s="1309"/>
      <c r="Z2262" s="1309"/>
      <c r="AA2262" s="50"/>
      <c r="AB2262" s="1311"/>
      <c r="AC2262" s="1315"/>
      <c r="AD2262" s="1309"/>
      <c r="AE2262" s="1309"/>
      <c r="AF2262" s="1309"/>
      <c r="AG2262" s="1309"/>
    </row>
    <row r="2263">
      <c r="A2263" s="1309"/>
      <c r="B2263" s="1310"/>
      <c r="C2263" s="1310"/>
      <c r="D2263" s="1309"/>
      <c r="E2263" s="1309"/>
      <c r="F2263" s="1311"/>
      <c r="G2263" s="978"/>
      <c r="H2263" s="1121"/>
      <c r="I2263" s="1309"/>
      <c r="J2263" s="1309"/>
      <c r="K2263" s="1309"/>
      <c r="L2263" s="1309"/>
      <c r="M2263" s="1311"/>
      <c r="N2263" s="1311"/>
      <c r="O2263" s="1312"/>
      <c r="P2263" s="1310"/>
      <c r="Q2263" s="1311"/>
      <c r="R2263" s="1311"/>
      <c r="S2263" s="1311"/>
      <c r="T2263" s="1313"/>
      <c r="U2263" s="1314"/>
      <c r="V2263" s="1309"/>
      <c r="W2263" s="1309"/>
      <c r="X2263" s="1309"/>
      <c r="Y2263" s="1309"/>
      <c r="Z2263" s="1309"/>
      <c r="AA2263" s="50"/>
      <c r="AB2263" s="1311"/>
      <c r="AC2263" s="1315"/>
      <c r="AD2263" s="1309"/>
      <c r="AE2263" s="1309"/>
      <c r="AF2263" s="1309"/>
      <c r="AG2263" s="1309"/>
    </row>
    <row r="2264">
      <c r="A2264" s="1309"/>
      <c r="B2264" s="1310"/>
      <c r="C2264" s="1310"/>
      <c r="D2264" s="1309"/>
      <c r="E2264" s="1309"/>
      <c r="F2264" s="1311"/>
      <c r="G2264" s="978"/>
      <c r="H2264" s="1121"/>
      <c r="I2264" s="1309"/>
      <c r="J2264" s="1309"/>
      <c r="K2264" s="1309"/>
      <c r="L2264" s="1309"/>
      <c r="M2264" s="1311"/>
      <c r="N2264" s="1311"/>
      <c r="O2264" s="1312"/>
      <c r="P2264" s="1310"/>
      <c r="Q2264" s="1311"/>
      <c r="R2264" s="1311"/>
      <c r="S2264" s="1311"/>
      <c r="T2264" s="1313"/>
      <c r="U2264" s="1314"/>
      <c r="V2264" s="1309"/>
      <c r="W2264" s="1309"/>
      <c r="X2264" s="1309"/>
      <c r="Y2264" s="1309"/>
      <c r="Z2264" s="1309"/>
      <c r="AA2264" s="50"/>
      <c r="AB2264" s="1311"/>
      <c r="AC2264" s="1315"/>
      <c r="AD2264" s="1309"/>
      <c r="AE2264" s="1309"/>
      <c r="AF2264" s="1309"/>
      <c r="AG2264" s="1309"/>
    </row>
    <row r="2265">
      <c r="A2265" s="1309"/>
      <c r="B2265" s="1310"/>
      <c r="C2265" s="1310"/>
      <c r="D2265" s="1309"/>
      <c r="E2265" s="1309"/>
      <c r="F2265" s="1311"/>
      <c r="G2265" s="978"/>
      <c r="H2265" s="1121"/>
      <c r="I2265" s="1309"/>
      <c r="J2265" s="1309"/>
      <c r="K2265" s="1309"/>
      <c r="L2265" s="1309"/>
      <c r="M2265" s="1311"/>
      <c r="N2265" s="1311"/>
      <c r="O2265" s="1312"/>
      <c r="P2265" s="1310"/>
      <c r="Q2265" s="1311"/>
      <c r="R2265" s="1311"/>
      <c r="S2265" s="1311"/>
      <c r="T2265" s="1313"/>
      <c r="U2265" s="1314"/>
      <c r="V2265" s="1309"/>
      <c r="W2265" s="1309"/>
      <c r="X2265" s="1309"/>
      <c r="Y2265" s="1309"/>
      <c r="Z2265" s="1309"/>
      <c r="AA2265" s="50"/>
      <c r="AB2265" s="1311"/>
      <c r="AC2265" s="1315"/>
      <c r="AD2265" s="1309"/>
      <c r="AE2265" s="1309"/>
      <c r="AF2265" s="1309"/>
      <c r="AG2265" s="1309"/>
    </row>
    <row r="2266">
      <c r="A2266" s="1309"/>
      <c r="B2266" s="1310"/>
      <c r="C2266" s="1310"/>
      <c r="D2266" s="1309"/>
      <c r="E2266" s="1309"/>
      <c r="F2266" s="1311"/>
      <c r="G2266" s="978"/>
      <c r="H2266" s="1121"/>
      <c r="I2266" s="1309"/>
      <c r="J2266" s="1309"/>
      <c r="K2266" s="1309"/>
      <c r="L2266" s="1309"/>
      <c r="M2266" s="1311"/>
      <c r="N2266" s="1311"/>
      <c r="O2266" s="1312"/>
      <c r="P2266" s="1310"/>
      <c r="Q2266" s="1311"/>
      <c r="R2266" s="1311"/>
      <c r="S2266" s="1311"/>
      <c r="T2266" s="1313"/>
      <c r="U2266" s="1314"/>
      <c r="V2266" s="1309"/>
      <c r="W2266" s="1309"/>
      <c r="X2266" s="1309"/>
      <c r="Y2266" s="1309"/>
      <c r="Z2266" s="1309"/>
      <c r="AA2266" s="50"/>
      <c r="AB2266" s="1311"/>
      <c r="AC2266" s="1315"/>
      <c r="AD2266" s="1309"/>
      <c r="AE2266" s="1309"/>
      <c r="AF2266" s="1309"/>
      <c r="AG2266" s="1309"/>
    </row>
    <row r="2267">
      <c r="A2267" s="1309"/>
      <c r="B2267" s="1310"/>
      <c r="C2267" s="1310"/>
      <c r="D2267" s="1309"/>
      <c r="E2267" s="1309"/>
      <c r="F2267" s="1311"/>
      <c r="G2267" s="978"/>
      <c r="H2267" s="1121"/>
      <c r="I2267" s="1309"/>
      <c r="J2267" s="1309"/>
      <c r="K2267" s="1309"/>
      <c r="L2267" s="1309"/>
      <c r="M2267" s="1311"/>
      <c r="N2267" s="1311"/>
      <c r="O2267" s="1312"/>
      <c r="P2267" s="1310"/>
      <c r="Q2267" s="1311"/>
      <c r="R2267" s="1311"/>
      <c r="S2267" s="1311"/>
      <c r="T2267" s="1313"/>
      <c r="U2267" s="1314"/>
      <c r="V2267" s="1309"/>
      <c r="W2267" s="1309"/>
      <c r="X2267" s="1309"/>
      <c r="Y2267" s="1309"/>
      <c r="Z2267" s="1309"/>
      <c r="AA2267" s="50"/>
      <c r="AB2267" s="1311"/>
      <c r="AC2267" s="1315"/>
      <c r="AD2267" s="1309"/>
      <c r="AE2267" s="1309"/>
      <c r="AF2267" s="1309"/>
      <c r="AG2267" s="1309"/>
    </row>
    <row r="2268">
      <c r="A2268" s="1309"/>
      <c r="B2268" s="1310"/>
      <c r="C2268" s="1310"/>
      <c r="D2268" s="1309"/>
      <c r="E2268" s="1309"/>
      <c r="F2268" s="1311"/>
      <c r="G2268" s="978"/>
      <c r="H2268" s="1121"/>
      <c r="I2268" s="1309"/>
      <c r="J2268" s="1309"/>
      <c r="K2268" s="1309"/>
      <c r="L2268" s="1309"/>
      <c r="M2268" s="1311"/>
      <c r="N2268" s="1311"/>
      <c r="O2268" s="1312"/>
      <c r="P2268" s="1310"/>
      <c r="Q2268" s="1311"/>
      <c r="R2268" s="1311"/>
      <c r="S2268" s="1311"/>
      <c r="T2268" s="1313"/>
      <c r="U2268" s="1314"/>
      <c r="V2268" s="1309"/>
      <c r="W2268" s="1309"/>
      <c r="X2268" s="1309"/>
      <c r="Y2268" s="1309"/>
      <c r="Z2268" s="1309"/>
      <c r="AA2268" s="50"/>
      <c r="AB2268" s="1311"/>
      <c r="AC2268" s="1315"/>
      <c r="AD2268" s="1309"/>
      <c r="AE2268" s="1309"/>
      <c r="AF2268" s="1309"/>
      <c r="AG2268" s="1309"/>
    </row>
    <row r="2269">
      <c r="A2269" s="1309"/>
      <c r="B2269" s="1310"/>
      <c r="C2269" s="1310"/>
      <c r="D2269" s="1309"/>
      <c r="E2269" s="1309"/>
      <c r="F2269" s="1311"/>
      <c r="G2269" s="978"/>
      <c r="H2269" s="1121"/>
      <c r="I2269" s="1309"/>
      <c r="J2269" s="1309"/>
      <c r="K2269" s="1309"/>
      <c r="L2269" s="1309"/>
      <c r="M2269" s="1311"/>
      <c r="N2269" s="1311"/>
      <c r="O2269" s="1312"/>
      <c r="P2269" s="1310"/>
      <c r="Q2269" s="1311"/>
      <c r="R2269" s="1311"/>
      <c r="S2269" s="1311"/>
      <c r="T2269" s="1313"/>
      <c r="U2269" s="1314"/>
      <c r="V2269" s="1309"/>
      <c r="W2269" s="1309"/>
      <c r="X2269" s="1309"/>
      <c r="Y2269" s="1309"/>
      <c r="Z2269" s="1309"/>
      <c r="AA2269" s="50"/>
      <c r="AB2269" s="1311"/>
      <c r="AC2269" s="1315"/>
      <c r="AD2269" s="1309"/>
      <c r="AE2269" s="1309"/>
      <c r="AF2269" s="1309"/>
      <c r="AG2269" s="1309"/>
    </row>
    <row r="2270">
      <c r="A2270" s="1309"/>
      <c r="B2270" s="1310"/>
      <c r="C2270" s="1310"/>
      <c r="D2270" s="1309"/>
      <c r="E2270" s="1309"/>
      <c r="F2270" s="1311"/>
      <c r="G2270" s="978"/>
      <c r="H2270" s="1121"/>
      <c r="I2270" s="1309"/>
      <c r="J2270" s="1309"/>
      <c r="K2270" s="1309"/>
      <c r="L2270" s="1309"/>
      <c r="M2270" s="1311"/>
      <c r="N2270" s="1311"/>
      <c r="O2270" s="1312"/>
      <c r="P2270" s="1310"/>
      <c r="Q2270" s="1311"/>
      <c r="R2270" s="1311"/>
      <c r="S2270" s="1311"/>
      <c r="T2270" s="1313"/>
      <c r="U2270" s="1314"/>
      <c r="V2270" s="1309"/>
      <c r="W2270" s="1309"/>
      <c r="X2270" s="1309"/>
      <c r="Y2270" s="1309"/>
      <c r="Z2270" s="1309"/>
      <c r="AA2270" s="50"/>
      <c r="AB2270" s="1311"/>
      <c r="AC2270" s="1315"/>
      <c r="AD2270" s="1309"/>
      <c r="AE2270" s="1309"/>
      <c r="AF2270" s="1309"/>
      <c r="AG2270" s="1309"/>
    </row>
    <row r="2271">
      <c r="A2271" s="1309"/>
      <c r="B2271" s="1310"/>
      <c r="C2271" s="1310"/>
      <c r="D2271" s="1309"/>
      <c r="E2271" s="1309"/>
      <c r="F2271" s="1311"/>
      <c r="G2271" s="978"/>
      <c r="H2271" s="1121"/>
      <c r="I2271" s="1309"/>
      <c r="J2271" s="1309"/>
      <c r="K2271" s="1309"/>
      <c r="L2271" s="1309"/>
      <c r="M2271" s="1311"/>
      <c r="N2271" s="1311"/>
      <c r="O2271" s="1312"/>
      <c r="P2271" s="1310"/>
      <c r="Q2271" s="1311"/>
      <c r="R2271" s="1311"/>
      <c r="S2271" s="1311"/>
      <c r="T2271" s="1313"/>
      <c r="U2271" s="1314"/>
      <c r="V2271" s="1309"/>
      <c r="W2271" s="1309"/>
      <c r="X2271" s="1309"/>
      <c r="Y2271" s="1309"/>
      <c r="Z2271" s="1309"/>
      <c r="AA2271" s="50"/>
      <c r="AB2271" s="1311"/>
      <c r="AC2271" s="1315"/>
      <c r="AD2271" s="1309"/>
      <c r="AE2271" s="1309"/>
      <c r="AF2271" s="1309"/>
      <c r="AG2271" s="1309"/>
    </row>
    <row r="2272">
      <c r="A2272" s="1309"/>
      <c r="B2272" s="1310"/>
      <c r="C2272" s="1310"/>
      <c r="D2272" s="1309"/>
      <c r="E2272" s="1309"/>
      <c r="F2272" s="1311"/>
      <c r="G2272" s="978"/>
      <c r="H2272" s="1121"/>
      <c r="I2272" s="1309"/>
      <c r="J2272" s="1309"/>
      <c r="K2272" s="1309"/>
      <c r="L2272" s="1309"/>
      <c r="M2272" s="1311"/>
      <c r="N2272" s="1311"/>
      <c r="O2272" s="1312"/>
      <c r="P2272" s="1310"/>
      <c r="Q2272" s="1311"/>
      <c r="R2272" s="1311"/>
      <c r="S2272" s="1311"/>
      <c r="T2272" s="1313"/>
      <c r="U2272" s="1314"/>
      <c r="V2272" s="1309"/>
      <c r="W2272" s="1309"/>
      <c r="X2272" s="1309"/>
      <c r="Y2272" s="1309"/>
      <c r="Z2272" s="1309"/>
      <c r="AA2272" s="50"/>
      <c r="AB2272" s="1311"/>
      <c r="AC2272" s="1315"/>
      <c r="AD2272" s="1309"/>
      <c r="AE2272" s="1309"/>
      <c r="AF2272" s="1309"/>
      <c r="AG2272" s="1309"/>
    </row>
    <row r="2273">
      <c r="A2273" s="1309"/>
      <c r="B2273" s="1310"/>
      <c r="C2273" s="1310"/>
      <c r="D2273" s="1309"/>
      <c r="E2273" s="1309"/>
      <c r="F2273" s="1311"/>
      <c r="G2273" s="978"/>
      <c r="H2273" s="1121"/>
      <c r="I2273" s="1309"/>
      <c r="J2273" s="1309"/>
      <c r="K2273" s="1309"/>
      <c r="L2273" s="1309"/>
      <c r="M2273" s="1311"/>
      <c r="N2273" s="1311"/>
      <c r="O2273" s="1312"/>
      <c r="P2273" s="1310"/>
      <c r="Q2273" s="1311"/>
      <c r="R2273" s="1311"/>
      <c r="S2273" s="1311"/>
      <c r="T2273" s="1313"/>
      <c r="U2273" s="1314"/>
      <c r="V2273" s="1309"/>
      <c r="W2273" s="1309"/>
      <c r="X2273" s="1309"/>
      <c r="Y2273" s="1309"/>
      <c r="Z2273" s="1309"/>
      <c r="AA2273" s="50"/>
      <c r="AB2273" s="1311"/>
      <c r="AC2273" s="1315"/>
      <c r="AD2273" s="1309"/>
      <c r="AE2273" s="1309"/>
      <c r="AF2273" s="1309"/>
      <c r="AG2273" s="1309"/>
    </row>
    <row r="2274">
      <c r="A2274" s="1309"/>
      <c r="B2274" s="1310"/>
      <c r="C2274" s="1310"/>
      <c r="D2274" s="1309"/>
      <c r="E2274" s="1309"/>
      <c r="F2274" s="1311"/>
      <c r="G2274" s="978"/>
      <c r="H2274" s="1121"/>
      <c r="I2274" s="1309"/>
      <c r="J2274" s="1309"/>
      <c r="K2274" s="1309"/>
      <c r="L2274" s="1309"/>
      <c r="M2274" s="1311"/>
      <c r="N2274" s="1311"/>
      <c r="O2274" s="1312"/>
      <c r="P2274" s="1310"/>
      <c r="Q2274" s="1311"/>
      <c r="R2274" s="1311"/>
      <c r="S2274" s="1311"/>
      <c r="T2274" s="1313"/>
      <c r="U2274" s="1314"/>
      <c r="V2274" s="1309"/>
      <c r="W2274" s="1309"/>
      <c r="X2274" s="1309"/>
      <c r="Y2274" s="1309"/>
      <c r="Z2274" s="1309"/>
      <c r="AA2274" s="50"/>
      <c r="AB2274" s="1311"/>
      <c r="AC2274" s="1315"/>
      <c r="AD2274" s="1309"/>
      <c r="AE2274" s="1309"/>
      <c r="AF2274" s="1309"/>
      <c r="AG2274" s="1309"/>
    </row>
    <row r="2275">
      <c r="A2275" s="1309"/>
      <c r="B2275" s="1310"/>
      <c r="C2275" s="1310"/>
      <c r="D2275" s="1309"/>
      <c r="E2275" s="1309"/>
      <c r="F2275" s="1311"/>
      <c r="G2275" s="978"/>
      <c r="H2275" s="1121"/>
      <c r="I2275" s="1309"/>
      <c r="J2275" s="1309"/>
      <c r="K2275" s="1309"/>
      <c r="L2275" s="1309"/>
      <c r="M2275" s="1311"/>
      <c r="N2275" s="1311"/>
      <c r="O2275" s="1312"/>
      <c r="P2275" s="1310"/>
      <c r="Q2275" s="1311"/>
      <c r="R2275" s="1311"/>
      <c r="S2275" s="1311"/>
      <c r="T2275" s="1313"/>
      <c r="U2275" s="1314"/>
      <c r="V2275" s="1309"/>
      <c r="W2275" s="1309"/>
      <c r="X2275" s="1309"/>
      <c r="Y2275" s="1309"/>
      <c r="Z2275" s="1309"/>
      <c r="AA2275" s="50"/>
      <c r="AB2275" s="1311"/>
      <c r="AC2275" s="1315"/>
      <c r="AD2275" s="1309"/>
      <c r="AE2275" s="1309"/>
      <c r="AF2275" s="1309"/>
      <c r="AG2275" s="1309"/>
    </row>
    <row r="2276">
      <c r="A2276" s="1309"/>
      <c r="B2276" s="1310"/>
      <c r="C2276" s="1310"/>
      <c r="D2276" s="1309"/>
      <c r="E2276" s="1309"/>
      <c r="F2276" s="1311"/>
      <c r="G2276" s="978"/>
      <c r="H2276" s="1121"/>
      <c r="I2276" s="1309"/>
      <c r="J2276" s="1309"/>
      <c r="K2276" s="1309"/>
      <c r="L2276" s="1309"/>
      <c r="M2276" s="1311"/>
      <c r="N2276" s="1311"/>
      <c r="O2276" s="1312"/>
      <c r="P2276" s="1310"/>
      <c r="Q2276" s="1311"/>
      <c r="R2276" s="1311"/>
      <c r="S2276" s="1311"/>
      <c r="T2276" s="1313"/>
      <c r="U2276" s="1314"/>
      <c r="V2276" s="1309"/>
      <c r="W2276" s="1309"/>
      <c r="X2276" s="1309"/>
      <c r="Y2276" s="1309"/>
      <c r="Z2276" s="1309"/>
      <c r="AA2276" s="50"/>
      <c r="AB2276" s="1311"/>
      <c r="AC2276" s="1315"/>
      <c r="AD2276" s="1309"/>
      <c r="AE2276" s="1309"/>
      <c r="AF2276" s="1309"/>
      <c r="AG2276" s="1309"/>
    </row>
    <row r="2277">
      <c r="A2277" s="1309"/>
      <c r="B2277" s="1310"/>
      <c r="C2277" s="1310"/>
      <c r="D2277" s="1309"/>
      <c r="E2277" s="1309"/>
      <c r="F2277" s="1311"/>
      <c r="G2277" s="978"/>
      <c r="H2277" s="1121"/>
      <c r="I2277" s="1309"/>
      <c r="J2277" s="1309"/>
      <c r="K2277" s="1309"/>
      <c r="L2277" s="1309"/>
      <c r="M2277" s="1311"/>
      <c r="N2277" s="1311"/>
      <c r="O2277" s="1312"/>
      <c r="P2277" s="1310"/>
      <c r="Q2277" s="1311"/>
      <c r="R2277" s="1311"/>
      <c r="S2277" s="1311"/>
      <c r="T2277" s="1313"/>
      <c r="U2277" s="1314"/>
      <c r="V2277" s="1309"/>
      <c r="W2277" s="1309"/>
      <c r="X2277" s="1309"/>
      <c r="Y2277" s="1309"/>
      <c r="Z2277" s="1309"/>
      <c r="AA2277" s="50"/>
      <c r="AB2277" s="1311"/>
      <c r="AC2277" s="1315"/>
      <c r="AD2277" s="1309"/>
      <c r="AE2277" s="1309"/>
      <c r="AF2277" s="1309"/>
      <c r="AG2277" s="1309"/>
    </row>
    <row r="2278">
      <c r="A2278" s="1309"/>
      <c r="B2278" s="1310"/>
      <c r="C2278" s="1310"/>
      <c r="D2278" s="1309"/>
      <c r="E2278" s="1309"/>
      <c r="F2278" s="1311"/>
      <c r="G2278" s="978"/>
      <c r="H2278" s="1121"/>
      <c r="I2278" s="1309"/>
      <c r="J2278" s="1309"/>
      <c r="K2278" s="1309"/>
      <c r="L2278" s="1309"/>
      <c r="M2278" s="1311"/>
      <c r="N2278" s="1311"/>
      <c r="O2278" s="1312"/>
      <c r="P2278" s="1310"/>
      <c r="Q2278" s="1311"/>
      <c r="R2278" s="1311"/>
      <c r="S2278" s="1311"/>
      <c r="T2278" s="1313"/>
      <c r="U2278" s="1314"/>
      <c r="V2278" s="1309"/>
      <c r="W2278" s="1309"/>
      <c r="X2278" s="1309"/>
      <c r="Y2278" s="1309"/>
      <c r="Z2278" s="1309"/>
      <c r="AA2278" s="50"/>
      <c r="AB2278" s="1311"/>
      <c r="AC2278" s="1315"/>
      <c r="AD2278" s="1309"/>
      <c r="AE2278" s="1309"/>
      <c r="AF2278" s="1309"/>
      <c r="AG2278" s="1309"/>
    </row>
    <row r="2279">
      <c r="A2279" s="1309"/>
      <c r="B2279" s="1310"/>
      <c r="C2279" s="1310"/>
      <c r="D2279" s="1309"/>
      <c r="E2279" s="1309"/>
      <c r="F2279" s="1311"/>
      <c r="G2279" s="978"/>
      <c r="H2279" s="1121"/>
      <c r="I2279" s="1309"/>
      <c r="J2279" s="1309"/>
      <c r="K2279" s="1309"/>
      <c r="L2279" s="1309"/>
      <c r="M2279" s="1311"/>
      <c r="N2279" s="1311"/>
      <c r="O2279" s="1312"/>
      <c r="P2279" s="1310"/>
      <c r="Q2279" s="1311"/>
      <c r="R2279" s="1311"/>
      <c r="S2279" s="1311"/>
      <c r="T2279" s="1313"/>
      <c r="U2279" s="1314"/>
      <c r="V2279" s="1309"/>
      <c r="W2279" s="1309"/>
      <c r="X2279" s="1309"/>
      <c r="Y2279" s="1309"/>
      <c r="Z2279" s="1309"/>
      <c r="AA2279" s="50"/>
      <c r="AB2279" s="1311"/>
      <c r="AC2279" s="1315"/>
      <c r="AD2279" s="1309"/>
      <c r="AE2279" s="1309"/>
      <c r="AF2279" s="1309"/>
      <c r="AG2279" s="1309"/>
    </row>
    <row r="2280">
      <c r="A2280" s="1309"/>
      <c r="B2280" s="1310"/>
      <c r="C2280" s="1310"/>
      <c r="D2280" s="1309"/>
      <c r="E2280" s="1309"/>
      <c r="F2280" s="1311"/>
      <c r="G2280" s="978"/>
      <c r="H2280" s="1121"/>
      <c r="I2280" s="1309"/>
      <c r="J2280" s="1309"/>
      <c r="K2280" s="1309"/>
      <c r="L2280" s="1309"/>
      <c r="M2280" s="1311"/>
      <c r="N2280" s="1311"/>
      <c r="O2280" s="1312"/>
      <c r="P2280" s="1310"/>
      <c r="Q2280" s="1311"/>
      <c r="R2280" s="1311"/>
      <c r="S2280" s="1311"/>
      <c r="T2280" s="1313"/>
      <c r="U2280" s="1314"/>
      <c r="V2280" s="1309"/>
      <c r="W2280" s="1309"/>
      <c r="X2280" s="1309"/>
      <c r="Y2280" s="1309"/>
      <c r="Z2280" s="1309"/>
      <c r="AA2280" s="50"/>
      <c r="AB2280" s="1311"/>
      <c r="AC2280" s="1315"/>
      <c r="AD2280" s="1309"/>
      <c r="AE2280" s="1309"/>
      <c r="AF2280" s="1309"/>
      <c r="AG2280" s="1309"/>
    </row>
    <row r="2281">
      <c r="A2281" s="1309"/>
      <c r="B2281" s="1310"/>
      <c r="C2281" s="1310"/>
      <c r="D2281" s="1309"/>
      <c r="E2281" s="1309"/>
      <c r="F2281" s="1311"/>
      <c r="G2281" s="978"/>
      <c r="H2281" s="1121"/>
      <c r="I2281" s="1309"/>
      <c r="J2281" s="1309"/>
      <c r="K2281" s="1309"/>
      <c r="L2281" s="1309"/>
      <c r="M2281" s="1311"/>
      <c r="N2281" s="1311"/>
      <c r="O2281" s="1312"/>
      <c r="P2281" s="1310"/>
      <c r="Q2281" s="1311"/>
      <c r="R2281" s="1311"/>
      <c r="S2281" s="1311"/>
      <c r="T2281" s="1313"/>
      <c r="U2281" s="1314"/>
      <c r="V2281" s="1309"/>
      <c r="W2281" s="1309"/>
      <c r="X2281" s="1309"/>
      <c r="Y2281" s="1309"/>
      <c r="Z2281" s="1309"/>
      <c r="AA2281" s="50"/>
      <c r="AB2281" s="1311"/>
      <c r="AC2281" s="1315"/>
      <c r="AD2281" s="1309"/>
      <c r="AE2281" s="1309"/>
      <c r="AF2281" s="1309"/>
      <c r="AG2281" s="1309"/>
    </row>
    <row r="2282">
      <c r="A2282" s="1309"/>
      <c r="B2282" s="1310"/>
      <c r="C2282" s="1310"/>
      <c r="D2282" s="1309"/>
      <c r="E2282" s="1309"/>
      <c r="F2282" s="1311"/>
      <c r="G2282" s="978"/>
      <c r="H2282" s="1121"/>
      <c r="I2282" s="1309"/>
      <c r="J2282" s="1309"/>
      <c r="K2282" s="1309"/>
      <c r="L2282" s="1309"/>
      <c r="M2282" s="1311"/>
      <c r="N2282" s="1311"/>
      <c r="O2282" s="1312"/>
      <c r="P2282" s="1310"/>
      <c r="Q2282" s="1311"/>
      <c r="R2282" s="1311"/>
      <c r="S2282" s="1311"/>
      <c r="T2282" s="1313"/>
      <c r="U2282" s="1314"/>
      <c r="V2282" s="1309"/>
      <c r="W2282" s="1309"/>
      <c r="X2282" s="1309"/>
      <c r="Y2282" s="1309"/>
      <c r="Z2282" s="1309"/>
      <c r="AA2282" s="50"/>
      <c r="AB2282" s="1311"/>
      <c r="AC2282" s="1315"/>
      <c r="AD2282" s="1309"/>
      <c r="AE2282" s="1309"/>
      <c r="AF2282" s="1309"/>
      <c r="AG2282" s="1309"/>
    </row>
    <row r="2283">
      <c r="A2283" s="1309"/>
      <c r="B2283" s="1310"/>
      <c r="C2283" s="1310"/>
      <c r="D2283" s="1309"/>
      <c r="E2283" s="1309"/>
      <c r="F2283" s="1311"/>
      <c r="G2283" s="978"/>
      <c r="H2283" s="1121"/>
      <c r="I2283" s="1309"/>
      <c r="J2283" s="1309"/>
      <c r="K2283" s="1309"/>
      <c r="L2283" s="1309"/>
      <c r="M2283" s="1311"/>
      <c r="N2283" s="1311"/>
      <c r="O2283" s="1312"/>
      <c r="P2283" s="1310"/>
      <c r="Q2283" s="1311"/>
      <c r="R2283" s="1311"/>
      <c r="S2283" s="1311"/>
      <c r="T2283" s="1313"/>
      <c r="U2283" s="1314"/>
      <c r="V2283" s="1309"/>
      <c r="W2283" s="1309"/>
      <c r="X2283" s="1309"/>
      <c r="Y2283" s="1309"/>
      <c r="Z2283" s="1309"/>
      <c r="AA2283" s="50"/>
      <c r="AB2283" s="1311"/>
      <c r="AC2283" s="1315"/>
      <c r="AD2283" s="1309"/>
      <c r="AE2283" s="1309"/>
      <c r="AF2283" s="1309"/>
      <c r="AG2283" s="1309"/>
    </row>
    <row r="2284">
      <c r="A2284" s="1309"/>
      <c r="B2284" s="1310"/>
      <c r="C2284" s="1310"/>
      <c r="D2284" s="1309"/>
      <c r="E2284" s="1309"/>
      <c r="F2284" s="1311"/>
      <c r="G2284" s="978"/>
      <c r="H2284" s="1121"/>
      <c r="I2284" s="1309"/>
      <c r="J2284" s="1309"/>
      <c r="K2284" s="1309"/>
      <c r="L2284" s="1309"/>
      <c r="M2284" s="1311"/>
      <c r="N2284" s="1311"/>
      <c r="O2284" s="1312"/>
      <c r="P2284" s="1310"/>
      <c r="Q2284" s="1311"/>
      <c r="R2284" s="1311"/>
      <c r="S2284" s="1311"/>
      <c r="T2284" s="1313"/>
      <c r="U2284" s="1314"/>
      <c r="V2284" s="1309"/>
      <c r="W2284" s="1309"/>
      <c r="X2284" s="1309"/>
      <c r="Y2284" s="1309"/>
      <c r="Z2284" s="1309"/>
      <c r="AA2284" s="50"/>
      <c r="AB2284" s="1311"/>
      <c r="AC2284" s="1315"/>
      <c r="AD2284" s="1309"/>
      <c r="AE2284" s="1309"/>
      <c r="AF2284" s="1309"/>
      <c r="AG2284" s="1309"/>
    </row>
    <row r="2285">
      <c r="A2285" s="1309"/>
      <c r="B2285" s="1310"/>
      <c r="C2285" s="1310"/>
      <c r="D2285" s="1309"/>
      <c r="E2285" s="1309"/>
      <c r="F2285" s="1311"/>
      <c r="G2285" s="978"/>
      <c r="H2285" s="1121"/>
      <c r="I2285" s="1309"/>
      <c r="J2285" s="1309"/>
      <c r="K2285" s="1309"/>
      <c r="L2285" s="1309"/>
      <c r="M2285" s="1311"/>
      <c r="N2285" s="1311"/>
      <c r="O2285" s="1312"/>
      <c r="P2285" s="1310"/>
      <c r="Q2285" s="1311"/>
      <c r="R2285" s="1311"/>
      <c r="S2285" s="1311"/>
      <c r="T2285" s="1313"/>
      <c r="U2285" s="1314"/>
      <c r="V2285" s="1309"/>
      <c r="W2285" s="1309"/>
      <c r="X2285" s="1309"/>
      <c r="Y2285" s="1309"/>
      <c r="Z2285" s="1309"/>
      <c r="AA2285" s="50"/>
      <c r="AB2285" s="1311"/>
      <c r="AC2285" s="1315"/>
      <c r="AD2285" s="1309"/>
      <c r="AE2285" s="1309"/>
      <c r="AF2285" s="1309"/>
      <c r="AG2285" s="1309"/>
    </row>
    <row r="2286">
      <c r="A2286" s="1309"/>
      <c r="B2286" s="1310"/>
      <c r="C2286" s="1310"/>
      <c r="D2286" s="1309"/>
      <c r="E2286" s="1309"/>
      <c r="F2286" s="1311"/>
      <c r="G2286" s="978"/>
      <c r="H2286" s="1121"/>
      <c r="I2286" s="1309"/>
      <c r="J2286" s="1309"/>
      <c r="K2286" s="1309"/>
      <c r="L2286" s="1309"/>
      <c r="M2286" s="1311"/>
      <c r="N2286" s="1311"/>
      <c r="O2286" s="1312"/>
      <c r="P2286" s="1310"/>
      <c r="Q2286" s="1311"/>
      <c r="R2286" s="1311"/>
      <c r="S2286" s="1311"/>
      <c r="T2286" s="1313"/>
      <c r="U2286" s="1314"/>
      <c r="V2286" s="1309"/>
      <c r="W2286" s="1309"/>
      <c r="X2286" s="1309"/>
      <c r="Y2286" s="1309"/>
      <c r="Z2286" s="1309"/>
      <c r="AA2286" s="50"/>
      <c r="AB2286" s="1311"/>
      <c r="AC2286" s="1315"/>
      <c r="AD2286" s="1309"/>
      <c r="AE2286" s="1309"/>
      <c r="AF2286" s="1309"/>
      <c r="AG2286" s="1309"/>
    </row>
    <row r="2287">
      <c r="A2287" s="1309"/>
      <c r="B2287" s="1310"/>
      <c r="C2287" s="1310"/>
      <c r="D2287" s="1309"/>
      <c r="E2287" s="1309"/>
      <c r="F2287" s="1311"/>
      <c r="G2287" s="978"/>
      <c r="H2287" s="1121"/>
      <c r="I2287" s="1309"/>
      <c r="J2287" s="1309"/>
      <c r="K2287" s="1309"/>
      <c r="L2287" s="1309"/>
      <c r="M2287" s="1311"/>
      <c r="N2287" s="1311"/>
      <c r="O2287" s="1312"/>
      <c r="P2287" s="1310"/>
      <c r="Q2287" s="1311"/>
      <c r="R2287" s="1311"/>
      <c r="S2287" s="1311"/>
      <c r="T2287" s="1313"/>
      <c r="U2287" s="1314"/>
      <c r="V2287" s="1309"/>
      <c r="W2287" s="1309"/>
      <c r="X2287" s="1309"/>
      <c r="Y2287" s="1309"/>
      <c r="Z2287" s="1309"/>
      <c r="AA2287" s="50"/>
      <c r="AB2287" s="1311"/>
      <c r="AC2287" s="1315"/>
      <c r="AD2287" s="1309"/>
      <c r="AE2287" s="1309"/>
      <c r="AF2287" s="1309"/>
      <c r="AG2287" s="1309"/>
    </row>
    <row r="2288">
      <c r="A2288" s="1309"/>
      <c r="B2288" s="1310"/>
      <c r="C2288" s="1310"/>
      <c r="D2288" s="1309"/>
      <c r="E2288" s="1309"/>
      <c r="F2288" s="1311"/>
      <c r="G2288" s="978"/>
      <c r="H2288" s="1121"/>
      <c r="I2288" s="1309"/>
      <c r="J2288" s="1309"/>
      <c r="K2288" s="1309"/>
      <c r="L2288" s="1309"/>
      <c r="M2288" s="1311"/>
      <c r="N2288" s="1311"/>
      <c r="O2288" s="1312"/>
      <c r="P2288" s="1310"/>
      <c r="Q2288" s="1311"/>
      <c r="R2288" s="1311"/>
      <c r="S2288" s="1311"/>
      <c r="T2288" s="1313"/>
      <c r="U2288" s="1314"/>
      <c r="V2288" s="1309"/>
      <c r="W2288" s="1309"/>
      <c r="X2288" s="1309"/>
      <c r="Y2288" s="1309"/>
      <c r="Z2288" s="1309"/>
      <c r="AA2288" s="50"/>
      <c r="AB2288" s="1311"/>
      <c r="AC2288" s="1315"/>
      <c r="AD2288" s="1309"/>
      <c r="AE2288" s="1309"/>
      <c r="AF2288" s="1309"/>
      <c r="AG2288" s="1309"/>
    </row>
    <row r="2289">
      <c r="A2289" s="1309"/>
      <c r="B2289" s="1310"/>
      <c r="C2289" s="1310"/>
      <c r="D2289" s="1309"/>
      <c r="E2289" s="1309"/>
      <c r="F2289" s="1311"/>
      <c r="G2289" s="978"/>
      <c r="H2289" s="1121"/>
      <c r="I2289" s="1309"/>
      <c r="J2289" s="1309"/>
      <c r="K2289" s="1309"/>
      <c r="L2289" s="1309"/>
      <c r="M2289" s="1311"/>
      <c r="N2289" s="1311"/>
      <c r="O2289" s="1312"/>
      <c r="P2289" s="1310"/>
      <c r="Q2289" s="1311"/>
      <c r="R2289" s="1311"/>
      <c r="S2289" s="1311"/>
      <c r="T2289" s="1313"/>
      <c r="U2289" s="1314"/>
      <c r="V2289" s="1309"/>
      <c r="W2289" s="1309"/>
      <c r="X2289" s="1309"/>
      <c r="Y2289" s="1309"/>
      <c r="Z2289" s="1309"/>
      <c r="AA2289" s="50"/>
      <c r="AB2289" s="1311"/>
      <c r="AC2289" s="1315"/>
      <c r="AD2289" s="1309"/>
      <c r="AE2289" s="1309"/>
      <c r="AF2289" s="1309"/>
      <c r="AG2289" s="1309"/>
    </row>
    <row r="2290">
      <c r="A2290" s="1309"/>
      <c r="B2290" s="1310"/>
      <c r="C2290" s="1310"/>
      <c r="D2290" s="1309"/>
      <c r="E2290" s="1309"/>
      <c r="F2290" s="1311"/>
      <c r="G2290" s="978"/>
      <c r="H2290" s="1121"/>
      <c r="I2290" s="1309"/>
      <c r="J2290" s="1309"/>
      <c r="K2290" s="1309"/>
      <c r="L2290" s="1309"/>
      <c r="M2290" s="1311"/>
      <c r="N2290" s="1311"/>
      <c r="O2290" s="1312"/>
      <c r="P2290" s="1310"/>
      <c r="Q2290" s="1311"/>
      <c r="R2290" s="1311"/>
      <c r="S2290" s="1311"/>
      <c r="T2290" s="1313"/>
      <c r="U2290" s="1314"/>
      <c r="V2290" s="1309"/>
      <c r="W2290" s="1309"/>
      <c r="X2290" s="1309"/>
      <c r="Y2290" s="1309"/>
      <c r="Z2290" s="1309"/>
      <c r="AA2290" s="50"/>
      <c r="AB2290" s="1311"/>
      <c r="AC2290" s="1315"/>
      <c r="AD2290" s="1309"/>
      <c r="AE2290" s="1309"/>
      <c r="AF2290" s="1309"/>
      <c r="AG2290" s="1309"/>
    </row>
    <row r="2291">
      <c r="A2291" s="1309"/>
      <c r="B2291" s="1310"/>
      <c r="C2291" s="1310"/>
      <c r="D2291" s="1309"/>
      <c r="E2291" s="1309"/>
      <c r="F2291" s="1311"/>
      <c r="G2291" s="978"/>
      <c r="H2291" s="1121"/>
      <c r="I2291" s="1309"/>
      <c r="J2291" s="1309"/>
      <c r="K2291" s="1309"/>
      <c r="L2291" s="1309"/>
      <c r="M2291" s="1311"/>
      <c r="N2291" s="1311"/>
      <c r="O2291" s="1312"/>
      <c r="P2291" s="1310"/>
      <c r="Q2291" s="1311"/>
      <c r="R2291" s="1311"/>
      <c r="S2291" s="1311"/>
      <c r="T2291" s="1313"/>
      <c r="U2291" s="1314"/>
      <c r="V2291" s="1309"/>
      <c r="W2291" s="1309"/>
      <c r="X2291" s="1309"/>
      <c r="Y2291" s="1309"/>
      <c r="Z2291" s="1309"/>
      <c r="AA2291" s="50"/>
      <c r="AB2291" s="1311"/>
      <c r="AC2291" s="1315"/>
      <c r="AD2291" s="1309"/>
      <c r="AE2291" s="1309"/>
      <c r="AF2291" s="1309"/>
      <c r="AG2291" s="1309"/>
    </row>
    <row r="2292">
      <c r="A2292" s="1309"/>
      <c r="B2292" s="1310"/>
      <c r="C2292" s="1310"/>
      <c r="D2292" s="1309"/>
      <c r="E2292" s="1309"/>
      <c r="F2292" s="1311"/>
      <c r="G2292" s="978"/>
      <c r="H2292" s="1121"/>
      <c r="I2292" s="1309"/>
      <c r="J2292" s="1309"/>
      <c r="K2292" s="1309"/>
      <c r="L2292" s="1309"/>
      <c r="M2292" s="1311"/>
      <c r="N2292" s="1311"/>
      <c r="O2292" s="1312"/>
      <c r="P2292" s="1310"/>
      <c r="Q2292" s="1311"/>
      <c r="R2292" s="1311"/>
      <c r="S2292" s="1311"/>
      <c r="T2292" s="1313"/>
      <c r="U2292" s="1314"/>
      <c r="V2292" s="1309"/>
      <c r="W2292" s="1309"/>
      <c r="X2292" s="1309"/>
      <c r="Y2292" s="1309"/>
      <c r="Z2292" s="1309"/>
      <c r="AA2292" s="50"/>
      <c r="AB2292" s="1311"/>
      <c r="AC2292" s="1315"/>
      <c r="AD2292" s="1309"/>
      <c r="AE2292" s="1309"/>
      <c r="AF2292" s="1309"/>
      <c r="AG2292" s="1309"/>
    </row>
    <row r="2293">
      <c r="A2293" s="1309"/>
      <c r="B2293" s="1310"/>
      <c r="C2293" s="1310"/>
      <c r="D2293" s="1309"/>
      <c r="E2293" s="1309"/>
      <c r="F2293" s="1311"/>
      <c r="G2293" s="978"/>
      <c r="H2293" s="1121"/>
      <c r="I2293" s="1309"/>
      <c r="J2293" s="1309"/>
      <c r="K2293" s="1309"/>
      <c r="L2293" s="1309"/>
      <c r="M2293" s="1311"/>
      <c r="N2293" s="1311"/>
      <c r="O2293" s="1312"/>
      <c r="P2293" s="1310"/>
      <c r="Q2293" s="1311"/>
      <c r="R2293" s="1311"/>
      <c r="S2293" s="1311"/>
      <c r="T2293" s="1313"/>
      <c r="U2293" s="1314"/>
      <c r="V2293" s="1309"/>
      <c r="W2293" s="1309"/>
      <c r="X2293" s="1309"/>
      <c r="Y2293" s="1309"/>
      <c r="Z2293" s="1309"/>
      <c r="AA2293" s="50"/>
      <c r="AB2293" s="1311"/>
      <c r="AC2293" s="1315"/>
      <c r="AD2293" s="1309"/>
      <c r="AE2293" s="1309"/>
      <c r="AF2293" s="1309"/>
      <c r="AG2293" s="1309"/>
    </row>
    <row r="2294">
      <c r="A2294" s="1309"/>
      <c r="B2294" s="1310"/>
      <c r="C2294" s="1310"/>
      <c r="D2294" s="1309"/>
      <c r="E2294" s="1309"/>
      <c r="F2294" s="1311"/>
      <c r="G2294" s="978"/>
      <c r="H2294" s="1121"/>
      <c r="I2294" s="1309"/>
      <c r="J2294" s="1309"/>
      <c r="K2294" s="1309"/>
      <c r="L2294" s="1309"/>
      <c r="M2294" s="1311"/>
      <c r="N2294" s="1311"/>
      <c r="O2294" s="1312"/>
      <c r="P2294" s="1310"/>
      <c r="Q2294" s="1311"/>
      <c r="R2294" s="1311"/>
      <c r="S2294" s="1311"/>
      <c r="T2294" s="1313"/>
      <c r="U2294" s="1314"/>
      <c r="V2294" s="1309"/>
      <c r="W2294" s="1309"/>
      <c r="X2294" s="1309"/>
      <c r="Y2294" s="1309"/>
      <c r="Z2294" s="1309"/>
      <c r="AA2294" s="50"/>
      <c r="AB2294" s="1311"/>
      <c r="AC2294" s="1315"/>
      <c r="AD2294" s="1309"/>
      <c r="AE2294" s="1309"/>
      <c r="AF2294" s="1309"/>
      <c r="AG2294" s="1309"/>
    </row>
    <row r="2295">
      <c r="A2295" s="1309"/>
      <c r="B2295" s="1310"/>
      <c r="C2295" s="1310"/>
      <c r="D2295" s="1309"/>
      <c r="E2295" s="1309"/>
      <c r="F2295" s="1311"/>
      <c r="G2295" s="978"/>
      <c r="H2295" s="1121"/>
      <c r="I2295" s="1309"/>
      <c r="J2295" s="1309"/>
      <c r="K2295" s="1309"/>
      <c r="L2295" s="1309"/>
      <c r="M2295" s="1311"/>
      <c r="N2295" s="1311"/>
      <c r="O2295" s="1312"/>
      <c r="P2295" s="1310"/>
      <c r="Q2295" s="1311"/>
      <c r="R2295" s="1311"/>
      <c r="S2295" s="1311"/>
      <c r="T2295" s="1313"/>
      <c r="U2295" s="1314"/>
      <c r="V2295" s="1309"/>
      <c r="W2295" s="1309"/>
      <c r="X2295" s="1309"/>
      <c r="Y2295" s="1309"/>
      <c r="Z2295" s="1309"/>
      <c r="AA2295" s="50"/>
      <c r="AB2295" s="1311"/>
      <c r="AC2295" s="1315"/>
      <c r="AD2295" s="1309"/>
      <c r="AE2295" s="1309"/>
      <c r="AF2295" s="1309"/>
      <c r="AG2295" s="1309"/>
    </row>
    <row r="2296">
      <c r="A2296" s="1309"/>
      <c r="B2296" s="1310"/>
      <c r="C2296" s="1310"/>
      <c r="D2296" s="1309"/>
      <c r="E2296" s="1309"/>
      <c r="F2296" s="1311"/>
      <c r="G2296" s="978"/>
      <c r="H2296" s="1121"/>
      <c r="I2296" s="1309"/>
      <c r="J2296" s="1309"/>
      <c r="K2296" s="1309"/>
      <c r="L2296" s="1309"/>
      <c r="M2296" s="1311"/>
      <c r="N2296" s="1311"/>
      <c r="O2296" s="1312"/>
      <c r="P2296" s="1310"/>
      <c r="Q2296" s="1311"/>
      <c r="R2296" s="1311"/>
      <c r="S2296" s="1311"/>
      <c r="T2296" s="1313"/>
      <c r="U2296" s="1314"/>
      <c r="V2296" s="1309"/>
      <c r="W2296" s="1309"/>
      <c r="X2296" s="1309"/>
      <c r="Y2296" s="1309"/>
      <c r="Z2296" s="1309"/>
      <c r="AA2296" s="50"/>
      <c r="AB2296" s="1311"/>
      <c r="AC2296" s="1315"/>
      <c r="AD2296" s="1309"/>
      <c r="AE2296" s="1309"/>
      <c r="AF2296" s="1309"/>
      <c r="AG2296" s="1309"/>
    </row>
    <row r="2297">
      <c r="A2297" s="1309"/>
      <c r="B2297" s="1310"/>
      <c r="C2297" s="1310"/>
      <c r="D2297" s="1309"/>
      <c r="E2297" s="1309"/>
      <c r="F2297" s="1311"/>
      <c r="G2297" s="978"/>
      <c r="H2297" s="1121"/>
      <c r="I2297" s="1309"/>
      <c r="J2297" s="1309"/>
      <c r="K2297" s="1309"/>
      <c r="L2297" s="1309"/>
      <c r="M2297" s="1311"/>
      <c r="N2297" s="1311"/>
      <c r="O2297" s="1312"/>
      <c r="P2297" s="1310"/>
      <c r="Q2297" s="1311"/>
      <c r="R2297" s="1311"/>
      <c r="S2297" s="1311"/>
      <c r="T2297" s="1313"/>
      <c r="U2297" s="1314"/>
      <c r="V2297" s="1309"/>
      <c r="W2297" s="1309"/>
      <c r="X2297" s="1309"/>
      <c r="Y2297" s="1309"/>
      <c r="Z2297" s="1309"/>
      <c r="AA2297" s="50"/>
      <c r="AB2297" s="1311"/>
      <c r="AC2297" s="1315"/>
      <c r="AD2297" s="1309"/>
      <c r="AE2297" s="1309"/>
      <c r="AF2297" s="1309"/>
      <c r="AG2297" s="1309"/>
    </row>
    <row r="2298">
      <c r="A2298" s="1309"/>
      <c r="B2298" s="1310"/>
      <c r="C2298" s="1310"/>
      <c r="D2298" s="1309"/>
      <c r="E2298" s="1309"/>
      <c r="F2298" s="1311"/>
      <c r="G2298" s="978"/>
      <c r="H2298" s="1121"/>
      <c r="I2298" s="1309"/>
      <c r="J2298" s="1309"/>
      <c r="K2298" s="1309"/>
      <c r="L2298" s="1309"/>
      <c r="M2298" s="1311"/>
      <c r="N2298" s="1311"/>
      <c r="O2298" s="1312"/>
      <c r="P2298" s="1310"/>
      <c r="Q2298" s="1311"/>
      <c r="R2298" s="1311"/>
      <c r="S2298" s="1311"/>
      <c r="T2298" s="1313"/>
      <c r="U2298" s="1314"/>
      <c r="V2298" s="1309"/>
      <c r="W2298" s="1309"/>
      <c r="X2298" s="1309"/>
      <c r="Y2298" s="1309"/>
      <c r="Z2298" s="1309"/>
      <c r="AA2298" s="50"/>
      <c r="AB2298" s="1311"/>
      <c r="AC2298" s="1315"/>
      <c r="AD2298" s="1309"/>
      <c r="AE2298" s="1309"/>
      <c r="AF2298" s="1309"/>
      <c r="AG2298" s="1309"/>
    </row>
    <row r="2299">
      <c r="A2299" s="1309"/>
      <c r="B2299" s="1310"/>
      <c r="C2299" s="1310"/>
      <c r="D2299" s="1309"/>
      <c r="E2299" s="1309"/>
      <c r="F2299" s="1311"/>
      <c r="G2299" s="978"/>
      <c r="H2299" s="1121"/>
      <c r="I2299" s="1309"/>
      <c r="J2299" s="1309"/>
      <c r="K2299" s="1309"/>
      <c r="L2299" s="1309"/>
      <c r="M2299" s="1311"/>
      <c r="N2299" s="1311"/>
      <c r="O2299" s="1312"/>
      <c r="P2299" s="1310"/>
      <c r="Q2299" s="1311"/>
      <c r="R2299" s="1311"/>
      <c r="S2299" s="1311"/>
      <c r="T2299" s="1313"/>
      <c r="U2299" s="1314"/>
      <c r="V2299" s="1309"/>
      <c r="W2299" s="1309"/>
      <c r="X2299" s="1309"/>
      <c r="Y2299" s="1309"/>
      <c r="Z2299" s="1309"/>
      <c r="AA2299" s="50"/>
      <c r="AB2299" s="1311"/>
      <c r="AC2299" s="1315"/>
      <c r="AD2299" s="1309"/>
      <c r="AE2299" s="1309"/>
      <c r="AF2299" s="1309"/>
      <c r="AG2299" s="1309"/>
    </row>
    <row r="2300">
      <c r="A2300" s="1309"/>
      <c r="B2300" s="1310"/>
      <c r="C2300" s="1310"/>
      <c r="D2300" s="1309"/>
      <c r="E2300" s="1309"/>
      <c r="F2300" s="1311"/>
      <c r="G2300" s="978"/>
      <c r="H2300" s="1121"/>
      <c r="I2300" s="1309"/>
      <c r="J2300" s="1309"/>
      <c r="K2300" s="1309"/>
      <c r="L2300" s="1309"/>
      <c r="M2300" s="1311"/>
      <c r="N2300" s="1311"/>
      <c r="O2300" s="1312"/>
      <c r="P2300" s="1310"/>
      <c r="Q2300" s="1311"/>
      <c r="R2300" s="1311"/>
      <c r="S2300" s="1311"/>
      <c r="T2300" s="1313"/>
      <c r="U2300" s="1314"/>
      <c r="V2300" s="1309"/>
      <c r="W2300" s="1309"/>
      <c r="X2300" s="1309"/>
      <c r="Y2300" s="1309"/>
      <c r="Z2300" s="1309"/>
      <c r="AA2300" s="50"/>
      <c r="AB2300" s="1311"/>
      <c r="AC2300" s="1315"/>
      <c r="AD2300" s="1309"/>
      <c r="AE2300" s="1309"/>
      <c r="AF2300" s="1309"/>
      <c r="AG2300" s="1309"/>
    </row>
    <row r="2301">
      <c r="A2301" s="1309"/>
      <c r="B2301" s="1310"/>
      <c r="C2301" s="1310"/>
      <c r="D2301" s="1309"/>
      <c r="E2301" s="1309"/>
      <c r="F2301" s="1311"/>
      <c r="G2301" s="978"/>
      <c r="H2301" s="1121"/>
      <c r="I2301" s="1309"/>
      <c r="J2301" s="1309"/>
      <c r="K2301" s="1309"/>
      <c r="L2301" s="1309"/>
      <c r="M2301" s="1311"/>
      <c r="N2301" s="1311"/>
      <c r="O2301" s="1312"/>
      <c r="P2301" s="1310"/>
      <c r="Q2301" s="1311"/>
      <c r="R2301" s="1311"/>
      <c r="S2301" s="1311"/>
      <c r="T2301" s="1313"/>
      <c r="U2301" s="1314"/>
      <c r="V2301" s="1309"/>
      <c r="W2301" s="1309"/>
      <c r="X2301" s="1309"/>
      <c r="Y2301" s="1309"/>
      <c r="Z2301" s="1309"/>
      <c r="AA2301" s="50"/>
      <c r="AB2301" s="1311"/>
      <c r="AC2301" s="1315"/>
      <c r="AD2301" s="1309"/>
      <c r="AE2301" s="1309"/>
      <c r="AF2301" s="1309"/>
      <c r="AG2301" s="1309"/>
    </row>
    <row r="2302">
      <c r="A2302" s="1309"/>
      <c r="B2302" s="1310"/>
      <c r="C2302" s="1310"/>
      <c r="D2302" s="1309"/>
      <c r="E2302" s="1309"/>
      <c r="F2302" s="1311"/>
      <c r="G2302" s="978"/>
      <c r="H2302" s="1121"/>
      <c r="I2302" s="1309"/>
      <c r="J2302" s="1309"/>
      <c r="K2302" s="1309"/>
      <c r="L2302" s="1309"/>
      <c r="M2302" s="1311"/>
      <c r="N2302" s="1311"/>
      <c r="O2302" s="1312"/>
      <c r="P2302" s="1310"/>
      <c r="Q2302" s="1311"/>
      <c r="R2302" s="1311"/>
      <c r="S2302" s="1311"/>
      <c r="T2302" s="1313"/>
      <c r="U2302" s="1314"/>
      <c r="V2302" s="1309"/>
      <c r="W2302" s="1309"/>
      <c r="X2302" s="1309"/>
      <c r="Y2302" s="1309"/>
      <c r="Z2302" s="1309"/>
      <c r="AA2302" s="50"/>
      <c r="AB2302" s="1311"/>
      <c r="AC2302" s="1315"/>
      <c r="AD2302" s="1309"/>
      <c r="AE2302" s="1309"/>
      <c r="AF2302" s="1309"/>
      <c r="AG2302" s="1309"/>
    </row>
    <row r="2303">
      <c r="A2303" s="1309"/>
      <c r="B2303" s="1310"/>
      <c r="C2303" s="1310"/>
      <c r="D2303" s="1309"/>
      <c r="E2303" s="1309"/>
      <c r="F2303" s="1311"/>
      <c r="G2303" s="978"/>
      <c r="H2303" s="1121"/>
      <c r="I2303" s="1309"/>
      <c r="J2303" s="1309"/>
      <c r="K2303" s="1309"/>
      <c r="L2303" s="1309"/>
      <c r="M2303" s="1311"/>
      <c r="N2303" s="1311"/>
      <c r="O2303" s="1312"/>
      <c r="P2303" s="1310"/>
      <c r="Q2303" s="1311"/>
      <c r="R2303" s="1311"/>
      <c r="S2303" s="1311"/>
      <c r="T2303" s="1313"/>
      <c r="U2303" s="1314"/>
      <c r="V2303" s="1309"/>
      <c r="W2303" s="1309"/>
      <c r="X2303" s="1309"/>
      <c r="Y2303" s="1309"/>
      <c r="Z2303" s="1309"/>
      <c r="AA2303" s="50"/>
      <c r="AB2303" s="1311"/>
      <c r="AC2303" s="1315"/>
      <c r="AD2303" s="1309"/>
      <c r="AE2303" s="1309"/>
      <c r="AF2303" s="1309"/>
      <c r="AG2303" s="1309"/>
    </row>
    <row r="2304">
      <c r="A2304" s="1309"/>
      <c r="B2304" s="1310"/>
      <c r="C2304" s="1310"/>
      <c r="D2304" s="1309"/>
      <c r="E2304" s="1309"/>
      <c r="F2304" s="1311"/>
      <c r="G2304" s="978"/>
      <c r="H2304" s="1121"/>
      <c r="I2304" s="1309"/>
      <c r="J2304" s="1309"/>
      <c r="K2304" s="1309"/>
      <c r="L2304" s="1309"/>
      <c r="M2304" s="1311"/>
      <c r="N2304" s="1311"/>
      <c r="O2304" s="1312"/>
      <c r="P2304" s="1310"/>
      <c r="Q2304" s="1311"/>
      <c r="R2304" s="1311"/>
      <c r="S2304" s="1311"/>
      <c r="T2304" s="1313"/>
      <c r="U2304" s="1314"/>
      <c r="V2304" s="1309"/>
      <c r="W2304" s="1309"/>
      <c r="X2304" s="1309"/>
      <c r="Y2304" s="1309"/>
      <c r="Z2304" s="1309"/>
      <c r="AA2304" s="50"/>
      <c r="AB2304" s="1311"/>
      <c r="AC2304" s="1315"/>
      <c r="AD2304" s="1309"/>
      <c r="AE2304" s="1309"/>
      <c r="AF2304" s="1309"/>
      <c r="AG2304" s="1309"/>
    </row>
    <row r="2305">
      <c r="A2305" s="1309"/>
      <c r="B2305" s="1310"/>
      <c r="C2305" s="1310"/>
      <c r="D2305" s="1309"/>
      <c r="E2305" s="1309"/>
      <c r="F2305" s="1311"/>
      <c r="G2305" s="978"/>
      <c r="H2305" s="1121"/>
      <c r="I2305" s="1309"/>
      <c r="J2305" s="1309"/>
      <c r="K2305" s="1309"/>
      <c r="L2305" s="1309"/>
      <c r="M2305" s="1311"/>
      <c r="N2305" s="1311"/>
      <c r="O2305" s="1312"/>
      <c r="P2305" s="1310"/>
      <c r="Q2305" s="1311"/>
      <c r="R2305" s="1311"/>
      <c r="S2305" s="1311"/>
      <c r="T2305" s="1313"/>
      <c r="U2305" s="1314"/>
      <c r="V2305" s="1309"/>
      <c r="W2305" s="1309"/>
      <c r="X2305" s="1309"/>
      <c r="Y2305" s="1309"/>
      <c r="Z2305" s="1309"/>
      <c r="AA2305" s="50"/>
      <c r="AB2305" s="1311"/>
      <c r="AC2305" s="1315"/>
      <c r="AD2305" s="1309"/>
      <c r="AE2305" s="1309"/>
      <c r="AF2305" s="1309"/>
      <c r="AG2305" s="1309"/>
    </row>
    <row r="2306">
      <c r="A2306" s="1309"/>
      <c r="B2306" s="1310"/>
      <c r="C2306" s="1310"/>
      <c r="D2306" s="1309"/>
      <c r="E2306" s="1309"/>
      <c r="F2306" s="1311"/>
      <c r="G2306" s="978"/>
      <c r="H2306" s="1121"/>
      <c r="I2306" s="1309"/>
      <c r="J2306" s="1309"/>
      <c r="K2306" s="1309"/>
      <c r="L2306" s="1309"/>
      <c r="M2306" s="1311"/>
      <c r="N2306" s="1311"/>
      <c r="O2306" s="1312"/>
      <c r="P2306" s="1310"/>
      <c r="Q2306" s="1311"/>
      <c r="R2306" s="1311"/>
      <c r="S2306" s="1311"/>
      <c r="T2306" s="1313"/>
      <c r="U2306" s="1314"/>
      <c r="V2306" s="1309"/>
      <c r="W2306" s="1309"/>
      <c r="X2306" s="1309"/>
      <c r="Y2306" s="1309"/>
      <c r="Z2306" s="1309"/>
      <c r="AA2306" s="50"/>
      <c r="AB2306" s="1311"/>
      <c r="AC2306" s="1315"/>
      <c r="AD2306" s="1309"/>
      <c r="AE2306" s="1309"/>
      <c r="AF2306" s="1309"/>
      <c r="AG2306" s="1309"/>
    </row>
    <row r="2307">
      <c r="A2307" s="1309"/>
      <c r="B2307" s="1310"/>
      <c r="C2307" s="1310"/>
      <c r="D2307" s="1309"/>
      <c r="E2307" s="1309"/>
      <c r="F2307" s="1311"/>
      <c r="G2307" s="978"/>
      <c r="H2307" s="1121"/>
      <c r="I2307" s="1309"/>
      <c r="J2307" s="1309"/>
      <c r="K2307" s="1309"/>
      <c r="L2307" s="1309"/>
      <c r="M2307" s="1311"/>
      <c r="N2307" s="1311"/>
      <c r="O2307" s="1312"/>
      <c r="P2307" s="1310"/>
      <c r="Q2307" s="1311"/>
      <c r="R2307" s="1311"/>
      <c r="S2307" s="1311"/>
      <c r="T2307" s="1313"/>
      <c r="U2307" s="1314"/>
      <c r="V2307" s="1309"/>
      <c r="W2307" s="1309"/>
      <c r="X2307" s="1309"/>
      <c r="Y2307" s="1309"/>
      <c r="Z2307" s="1309"/>
      <c r="AA2307" s="50"/>
      <c r="AB2307" s="1311"/>
      <c r="AC2307" s="1315"/>
      <c r="AD2307" s="1309"/>
      <c r="AE2307" s="1309"/>
      <c r="AF2307" s="1309"/>
      <c r="AG2307" s="1309"/>
    </row>
    <row r="2308">
      <c r="A2308" s="1309"/>
      <c r="B2308" s="1310"/>
      <c r="C2308" s="1310"/>
      <c r="D2308" s="1309"/>
      <c r="E2308" s="1309"/>
      <c r="F2308" s="1311"/>
      <c r="G2308" s="978"/>
      <c r="H2308" s="1121"/>
      <c r="I2308" s="1309"/>
      <c r="J2308" s="1309"/>
      <c r="K2308" s="1309"/>
      <c r="L2308" s="1309"/>
      <c r="M2308" s="1311"/>
      <c r="N2308" s="1311"/>
      <c r="O2308" s="1312"/>
      <c r="P2308" s="1310"/>
      <c r="Q2308" s="1311"/>
      <c r="R2308" s="1311"/>
      <c r="S2308" s="1311"/>
      <c r="T2308" s="1313"/>
      <c r="U2308" s="1314"/>
      <c r="V2308" s="1309"/>
      <c r="W2308" s="1309"/>
      <c r="X2308" s="1309"/>
      <c r="Y2308" s="1309"/>
      <c r="Z2308" s="1309"/>
      <c r="AA2308" s="50"/>
      <c r="AB2308" s="1311"/>
      <c r="AC2308" s="1315"/>
      <c r="AD2308" s="1309"/>
      <c r="AE2308" s="1309"/>
      <c r="AF2308" s="1309"/>
      <c r="AG2308" s="1309"/>
    </row>
    <row r="2309">
      <c r="A2309" s="1309"/>
      <c r="B2309" s="1310"/>
      <c r="C2309" s="1310"/>
      <c r="D2309" s="1309"/>
      <c r="E2309" s="1309"/>
      <c r="F2309" s="1311"/>
      <c r="G2309" s="978"/>
      <c r="H2309" s="1121"/>
      <c r="I2309" s="1309"/>
      <c r="J2309" s="1309"/>
      <c r="K2309" s="1309"/>
      <c r="L2309" s="1309"/>
      <c r="M2309" s="1311"/>
      <c r="N2309" s="1311"/>
      <c r="O2309" s="1312"/>
      <c r="P2309" s="1310"/>
      <c r="Q2309" s="1311"/>
      <c r="R2309" s="1311"/>
      <c r="S2309" s="1311"/>
      <c r="T2309" s="1313"/>
      <c r="U2309" s="1314"/>
      <c r="V2309" s="1309"/>
      <c r="W2309" s="1309"/>
      <c r="X2309" s="1309"/>
      <c r="Y2309" s="1309"/>
      <c r="Z2309" s="1309"/>
      <c r="AA2309" s="50"/>
      <c r="AB2309" s="1311"/>
      <c r="AC2309" s="1315"/>
      <c r="AD2309" s="1309"/>
      <c r="AE2309" s="1309"/>
      <c r="AF2309" s="1309"/>
      <c r="AG2309" s="1309"/>
    </row>
    <row r="2310">
      <c r="A2310" s="1309"/>
      <c r="B2310" s="1310"/>
      <c r="C2310" s="1310"/>
      <c r="D2310" s="1309"/>
      <c r="E2310" s="1309"/>
      <c r="F2310" s="1311"/>
      <c r="G2310" s="978"/>
      <c r="H2310" s="1121"/>
      <c r="I2310" s="1309"/>
      <c r="J2310" s="1309"/>
      <c r="K2310" s="1309"/>
      <c r="L2310" s="1309"/>
      <c r="M2310" s="1311"/>
      <c r="N2310" s="1311"/>
      <c r="O2310" s="1312"/>
      <c r="P2310" s="1310"/>
      <c r="Q2310" s="1311"/>
      <c r="R2310" s="1311"/>
      <c r="S2310" s="1311"/>
      <c r="T2310" s="1313"/>
      <c r="U2310" s="1314"/>
      <c r="V2310" s="1309"/>
      <c r="W2310" s="1309"/>
      <c r="X2310" s="1309"/>
      <c r="Y2310" s="1309"/>
      <c r="Z2310" s="1309"/>
      <c r="AA2310" s="50"/>
      <c r="AB2310" s="1311"/>
      <c r="AC2310" s="1315"/>
      <c r="AD2310" s="1309"/>
      <c r="AE2310" s="1309"/>
      <c r="AF2310" s="1309"/>
      <c r="AG2310" s="1309"/>
    </row>
    <row r="2311">
      <c r="A2311" s="1309"/>
      <c r="B2311" s="1310"/>
      <c r="C2311" s="1310"/>
      <c r="D2311" s="1309"/>
      <c r="E2311" s="1309"/>
      <c r="F2311" s="1311"/>
      <c r="G2311" s="978"/>
      <c r="H2311" s="1121"/>
      <c r="I2311" s="1309"/>
      <c r="J2311" s="1309"/>
      <c r="K2311" s="1309"/>
      <c r="L2311" s="1309"/>
      <c r="M2311" s="1311"/>
      <c r="N2311" s="1311"/>
      <c r="O2311" s="1312"/>
      <c r="P2311" s="1310"/>
      <c r="Q2311" s="1311"/>
      <c r="R2311" s="1311"/>
      <c r="S2311" s="1311"/>
      <c r="T2311" s="1313"/>
      <c r="U2311" s="1314"/>
      <c r="V2311" s="1309"/>
      <c r="W2311" s="1309"/>
      <c r="X2311" s="1309"/>
      <c r="Y2311" s="1309"/>
      <c r="Z2311" s="1309"/>
      <c r="AA2311" s="50"/>
      <c r="AB2311" s="1311"/>
      <c r="AC2311" s="1315"/>
      <c r="AD2311" s="1309"/>
      <c r="AE2311" s="1309"/>
      <c r="AF2311" s="1309"/>
      <c r="AG2311" s="1309"/>
    </row>
    <row r="2312">
      <c r="A2312" s="1309"/>
      <c r="B2312" s="1310"/>
      <c r="C2312" s="1310"/>
      <c r="D2312" s="1309"/>
      <c r="E2312" s="1309"/>
      <c r="F2312" s="1311"/>
      <c r="G2312" s="978"/>
      <c r="H2312" s="1121"/>
      <c r="I2312" s="1309"/>
      <c r="J2312" s="1309"/>
      <c r="K2312" s="1309"/>
      <c r="L2312" s="1309"/>
      <c r="M2312" s="1311"/>
      <c r="N2312" s="1311"/>
      <c r="O2312" s="1312"/>
      <c r="P2312" s="1310"/>
      <c r="Q2312" s="1311"/>
      <c r="R2312" s="1311"/>
      <c r="S2312" s="1311"/>
      <c r="T2312" s="1313"/>
      <c r="U2312" s="1314"/>
      <c r="V2312" s="1309"/>
      <c r="W2312" s="1309"/>
      <c r="X2312" s="1309"/>
      <c r="Y2312" s="1309"/>
      <c r="Z2312" s="1309"/>
      <c r="AA2312" s="50"/>
      <c r="AB2312" s="1311"/>
      <c r="AC2312" s="1315"/>
      <c r="AD2312" s="1309"/>
      <c r="AE2312" s="1309"/>
      <c r="AF2312" s="1309"/>
      <c r="AG2312" s="1309"/>
    </row>
    <row r="2313">
      <c r="A2313" s="1309"/>
      <c r="B2313" s="1310"/>
      <c r="C2313" s="1310"/>
      <c r="D2313" s="1309"/>
      <c r="E2313" s="1309"/>
      <c r="F2313" s="1311"/>
      <c r="G2313" s="978"/>
      <c r="H2313" s="1121"/>
      <c r="I2313" s="1309"/>
      <c r="J2313" s="1309"/>
      <c r="K2313" s="1309"/>
      <c r="L2313" s="1309"/>
      <c r="M2313" s="1311"/>
      <c r="N2313" s="1311"/>
      <c r="O2313" s="1312"/>
      <c r="P2313" s="1310"/>
      <c r="Q2313" s="1311"/>
      <c r="R2313" s="1311"/>
      <c r="S2313" s="1311"/>
      <c r="T2313" s="1313"/>
      <c r="U2313" s="1314"/>
      <c r="V2313" s="1309"/>
      <c r="W2313" s="1309"/>
      <c r="X2313" s="1309"/>
      <c r="Y2313" s="1309"/>
      <c r="Z2313" s="1309"/>
      <c r="AA2313" s="50"/>
      <c r="AB2313" s="1311"/>
      <c r="AC2313" s="1315"/>
      <c r="AD2313" s="1309"/>
      <c r="AE2313" s="1309"/>
      <c r="AF2313" s="1309"/>
      <c r="AG2313" s="1309"/>
    </row>
    <row r="2314">
      <c r="A2314" s="1309"/>
      <c r="B2314" s="1310"/>
      <c r="C2314" s="1310"/>
      <c r="D2314" s="1309"/>
      <c r="E2314" s="1309"/>
      <c r="F2314" s="1311"/>
      <c r="G2314" s="978"/>
      <c r="H2314" s="1121"/>
      <c r="I2314" s="1309"/>
      <c r="J2314" s="1309"/>
      <c r="K2314" s="1309"/>
      <c r="L2314" s="1309"/>
      <c r="M2314" s="1311"/>
      <c r="N2314" s="1311"/>
      <c r="O2314" s="1312"/>
      <c r="P2314" s="1310"/>
      <c r="Q2314" s="1311"/>
      <c r="R2314" s="1311"/>
      <c r="S2314" s="1311"/>
      <c r="T2314" s="1313"/>
      <c r="U2314" s="1314"/>
      <c r="V2314" s="1309"/>
      <c r="W2314" s="1309"/>
      <c r="X2314" s="1309"/>
      <c r="Y2314" s="1309"/>
      <c r="Z2314" s="1309"/>
      <c r="AA2314" s="50"/>
      <c r="AB2314" s="1311"/>
      <c r="AC2314" s="1315"/>
      <c r="AD2314" s="1309"/>
      <c r="AE2314" s="1309"/>
      <c r="AF2314" s="1309"/>
      <c r="AG2314" s="1309"/>
    </row>
    <row r="2315">
      <c r="A2315" s="1309"/>
      <c r="B2315" s="1310"/>
      <c r="C2315" s="1310"/>
      <c r="D2315" s="1309"/>
      <c r="E2315" s="1309"/>
      <c r="F2315" s="1311"/>
      <c r="G2315" s="978"/>
      <c r="H2315" s="1121"/>
      <c r="I2315" s="1309"/>
      <c r="J2315" s="1309"/>
      <c r="K2315" s="1309"/>
      <c r="L2315" s="1309"/>
      <c r="M2315" s="1311"/>
      <c r="N2315" s="1311"/>
      <c r="O2315" s="1312"/>
      <c r="P2315" s="1310"/>
      <c r="Q2315" s="1311"/>
      <c r="R2315" s="1311"/>
      <c r="S2315" s="1311"/>
      <c r="T2315" s="1313"/>
      <c r="U2315" s="1314"/>
      <c r="V2315" s="1309"/>
      <c r="W2315" s="1309"/>
      <c r="X2315" s="1309"/>
      <c r="Y2315" s="1309"/>
      <c r="Z2315" s="1309"/>
      <c r="AA2315" s="50"/>
      <c r="AB2315" s="1311"/>
      <c r="AC2315" s="1315"/>
      <c r="AD2315" s="1309"/>
      <c r="AE2315" s="1309"/>
      <c r="AF2315" s="1309"/>
      <c r="AG2315" s="1309"/>
    </row>
    <row r="2316">
      <c r="A2316" s="1309"/>
      <c r="B2316" s="1310"/>
      <c r="C2316" s="1310"/>
      <c r="D2316" s="1309"/>
      <c r="E2316" s="1309"/>
      <c r="F2316" s="1311"/>
      <c r="G2316" s="978"/>
      <c r="H2316" s="1121"/>
      <c r="I2316" s="1309"/>
      <c r="J2316" s="1309"/>
      <c r="K2316" s="1309"/>
      <c r="L2316" s="1309"/>
      <c r="M2316" s="1311"/>
      <c r="N2316" s="1311"/>
      <c r="O2316" s="1312"/>
      <c r="P2316" s="1310"/>
      <c r="Q2316" s="1311"/>
      <c r="R2316" s="1311"/>
      <c r="S2316" s="1311"/>
      <c r="T2316" s="1313"/>
      <c r="U2316" s="1314"/>
      <c r="V2316" s="1309"/>
      <c r="W2316" s="1309"/>
      <c r="X2316" s="1309"/>
      <c r="Y2316" s="1309"/>
      <c r="Z2316" s="1309"/>
      <c r="AA2316" s="50"/>
      <c r="AB2316" s="1311"/>
      <c r="AC2316" s="1315"/>
      <c r="AD2316" s="1309"/>
      <c r="AE2316" s="1309"/>
      <c r="AF2316" s="1309"/>
      <c r="AG2316" s="1309"/>
    </row>
    <row r="2317">
      <c r="A2317" s="1309"/>
      <c r="B2317" s="1310"/>
      <c r="C2317" s="1310"/>
      <c r="D2317" s="1309"/>
      <c r="E2317" s="1309"/>
      <c r="F2317" s="1311"/>
      <c r="G2317" s="978"/>
      <c r="H2317" s="1121"/>
      <c r="I2317" s="1309"/>
      <c r="J2317" s="1309"/>
      <c r="K2317" s="1309"/>
      <c r="L2317" s="1309"/>
      <c r="M2317" s="1311"/>
      <c r="N2317" s="1311"/>
      <c r="O2317" s="1312"/>
      <c r="P2317" s="1310"/>
      <c r="Q2317" s="1311"/>
      <c r="R2317" s="1311"/>
      <c r="S2317" s="1311"/>
      <c r="T2317" s="1313"/>
      <c r="U2317" s="1314"/>
      <c r="V2317" s="1309"/>
      <c r="W2317" s="1309"/>
      <c r="X2317" s="1309"/>
      <c r="Y2317" s="1309"/>
      <c r="Z2317" s="1309"/>
      <c r="AA2317" s="50"/>
      <c r="AB2317" s="1311"/>
      <c r="AC2317" s="1315"/>
      <c r="AD2317" s="1309"/>
      <c r="AE2317" s="1309"/>
      <c r="AF2317" s="1309"/>
      <c r="AG2317" s="1309"/>
    </row>
    <row r="2318">
      <c r="A2318" s="1309"/>
      <c r="B2318" s="1310"/>
      <c r="C2318" s="1310"/>
      <c r="D2318" s="1309"/>
      <c r="E2318" s="1309"/>
      <c r="F2318" s="1311"/>
      <c r="G2318" s="978"/>
      <c r="H2318" s="1121"/>
      <c r="I2318" s="1309"/>
      <c r="J2318" s="1309"/>
      <c r="K2318" s="1309"/>
      <c r="L2318" s="1309"/>
      <c r="M2318" s="1311"/>
      <c r="N2318" s="1311"/>
      <c r="O2318" s="1312"/>
      <c r="P2318" s="1310"/>
      <c r="Q2318" s="1311"/>
      <c r="R2318" s="1311"/>
      <c r="S2318" s="1311"/>
      <c r="T2318" s="1313"/>
      <c r="U2318" s="1314"/>
      <c r="V2318" s="1309"/>
      <c r="W2318" s="1309"/>
      <c r="X2318" s="1309"/>
      <c r="Y2318" s="1309"/>
      <c r="Z2318" s="1309"/>
      <c r="AA2318" s="50"/>
      <c r="AB2318" s="1311"/>
      <c r="AC2318" s="1315"/>
      <c r="AD2318" s="1309"/>
      <c r="AE2318" s="1309"/>
      <c r="AF2318" s="1309"/>
      <c r="AG2318" s="1309"/>
    </row>
    <row r="2319">
      <c r="A2319" s="1309"/>
      <c r="B2319" s="1310"/>
      <c r="C2319" s="1310"/>
      <c r="D2319" s="1309"/>
      <c r="E2319" s="1309"/>
      <c r="F2319" s="1311"/>
      <c r="G2319" s="978"/>
      <c r="H2319" s="1121"/>
      <c r="I2319" s="1309"/>
      <c r="J2319" s="1309"/>
      <c r="K2319" s="1309"/>
      <c r="L2319" s="1309"/>
      <c r="M2319" s="1311"/>
      <c r="N2319" s="1311"/>
      <c r="O2319" s="1312"/>
      <c r="P2319" s="1310"/>
      <c r="Q2319" s="1311"/>
      <c r="R2319" s="1311"/>
      <c r="S2319" s="1311"/>
      <c r="T2319" s="1313"/>
      <c r="U2319" s="1314"/>
      <c r="V2319" s="1309"/>
      <c r="W2319" s="1309"/>
      <c r="X2319" s="1309"/>
      <c r="Y2319" s="1309"/>
      <c r="Z2319" s="1309"/>
      <c r="AA2319" s="50"/>
      <c r="AB2319" s="1311"/>
      <c r="AC2319" s="1315"/>
      <c r="AD2319" s="1309"/>
      <c r="AE2319" s="1309"/>
      <c r="AF2319" s="1309"/>
      <c r="AG2319" s="1309"/>
    </row>
    <row r="2320">
      <c r="A2320" s="1309"/>
      <c r="B2320" s="1310"/>
      <c r="C2320" s="1310"/>
      <c r="D2320" s="1309"/>
      <c r="E2320" s="1309"/>
      <c r="F2320" s="1311"/>
      <c r="G2320" s="978"/>
      <c r="H2320" s="1121"/>
      <c r="I2320" s="1309"/>
      <c r="J2320" s="1309"/>
      <c r="K2320" s="1309"/>
      <c r="L2320" s="1309"/>
      <c r="M2320" s="1311"/>
      <c r="N2320" s="1311"/>
      <c r="O2320" s="1312"/>
      <c r="P2320" s="1310"/>
      <c r="Q2320" s="1311"/>
      <c r="R2320" s="1311"/>
      <c r="S2320" s="1311"/>
      <c r="T2320" s="1313"/>
      <c r="U2320" s="1314"/>
      <c r="V2320" s="1309"/>
      <c r="W2320" s="1309"/>
      <c r="X2320" s="1309"/>
      <c r="Y2320" s="1309"/>
      <c r="Z2320" s="1309"/>
      <c r="AA2320" s="50"/>
      <c r="AB2320" s="1311"/>
      <c r="AC2320" s="1315"/>
      <c r="AD2320" s="1309"/>
      <c r="AE2320" s="1309"/>
      <c r="AF2320" s="1309"/>
      <c r="AG2320" s="1309"/>
    </row>
    <row r="2321">
      <c r="A2321" s="1309"/>
      <c r="B2321" s="1310"/>
      <c r="C2321" s="1310"/>
      <c r="D2321" s="1309"/>
      <c r="E2321" s="1309"/>
      <c r="F2321" s="1311"/>
      <c r="G2321" s="978"/>
      <c r="H2321" s="1121"/>
      <c r="I2321" s="1309"/>
      <c r="J2321" s="1309"/>
      <c r="K2321" s="1309"/>
      <c r="L2321" s="1309"/>
      <c r="M2321" s="1311"/>
      <c r="N2321" s="1311"/>
      <c r="O2321" s="1312"/>
      <c r="P2321" s="1310"/>
      <c r="Q2321" s="1311"/>
      <c r="R2321" s="1311"/>
      <c r="S2321" s="1311"/>
      <c r="T2321" s="1313"/>
      <c r="U2321" s="1314"/>
      <c r="V2321" s="1309"/>
      <c r="W2321" s="1309"/>
      <c r="X2321" s="1309"/>
      <c r="Y2321" s="1309"/>
      <c r="Z2321" s="1309"/>
      <c r="AA2321" s="50"/>
      <c r="AB2321" s="1311"/>
      <c r="AC2321" s="1315"/>
      <c r="AD2321" s="1309"/>
      <c r="AE2321" s="1309"/>
      <c r="AF2321" s="1309"/>
      <c r="AG2321" s="1309"/>
    </row>
    <row r="2322">
      <c r="A2322" s="1309"/>
      <c r="B2322" s="1310"/>
      <c r="C2322" s="1310"/>
      <c r="D2322" s="1309"/>
      <c r="E2322" s="1309"/>
      <c r="F2322" s="1311"/>
      <c r="G2322" s="978"/>
      <c r="H2322" s="1121"/>
      <c r="I2322" s="1309"/>
      <c r="J2322" s="1309"/>
      <c r="K2322" s="1309"/>
      <c r="L2322" s="1309"/>
      <c r="M2322" s="1311"/>
      <c r="N2322" s="1311"/>
      <c r="O2322" s="1312"/>
      <c r="P2322" s="1310"/>
      <c r="Q2322" s="1311"/>
      <c r="R2322" s="1311"/>
      <c r="S2322" s="1311"/>
      <c r="T2322" s="1313"/>
      <c r="U2322" s="1314"/>
      <c r="V2322" s="1309"/>
      <c r="W2322" s="1309"/>
      <c r="X2322" s="1309"/>
      <c r="Y2322" s="1309"/>
      <c r="Z2322" s="1309"/>
      <c r="AA2322" s="50"/>
      <c r="AB2322" s="1311"/>
      <c r="AC2322" s="1315"/>
      <c r="AD2322" s="1309"/>
      <c r="AE2322" s="1309"/>
      <c r="AF2322" s="1309"/>
      <c r="AG2322" s="1309"/>
    </row>
    <row r="2323">
      <c r="A2323" s="1309"/>
      <c r="B2323" s="1310"/>
      <c r="C2323" s="1310"/>
      <c r="D2323" s="1309"/>
      <c r="E2323" s="1309"/>
      <c r="F2323" s="1311"/>
      <c r="G2323" s="978"/>
      <c r="H2323" s="1121"/>
      <c r="I2323" s="1309"/>
      <c r="J2323" s="1309"/>
      <c r="K2323" s="1309"/>
      <c r="L2323" s="1309"/>
      <c r="M2323" s="1311"/>
      <c r="N2323" s="1311"/>
      <c r="O2323" s="1312"/>
      <c r="P2323" s="1310"/>
      <c r="Q2323" s="1311"/>
      <c r="R2323" s="1311"/>
      <c r="S2323" s="1311"/>
      <c r="T2323" s="1313"/>
      <c r="U2323" s="1314"/>
      <c r="V2323" s="1309"/>
      <c r="W2323" s="1309"/>
      <c r="X2323" s="1309"/>
      <c r="Y2323" s="1309"/>
      <c r="Z2323" s="1309"/>
      <c r="AA2323" s="50"/>
      <c r="AB2323" s="1311"/>
      <c r="AC2323" s="1315"/>
      <c r="AD2323" s="1309"/>
      <c r="AE2323" s="1309"/>
      <c r="AF2323" s="1309"/>
      <c r="AG2323" s="1309"/>
    </row>
    <row r="2324">
      <c r="A2324" s="1309"/>
      <c r="B2324" s="1310"/>
      <c r="C2324" s="1310"/>
      <c r="D2324" s="1309"/>
      <c r="E2324" s="1309"/>
      <c r="F2324" s="1311"/>
      <c r="G2324" s="978"/>
      <c r="H2324" s="1121"/>
      <c r="I2324" s="1309"/>
      <c r="J2324" s="1309"/>
      <c r="K2324" s="1309"/>
      <c r="L2324" s="1309"/>
      <c r="M2324" s="1311"/>
      <c r="N2324" s="1311"/>
      <c r="O2324" s="1312"/>
      <c r="P2324" s="1310"/>
      <c r="Q2324" s="1311"/>
      <c r="R2324" s="1311"/>
      <c r="S2324" s="1311"/>
      <c r="T2324" s="1313"/>
      <c r="U2324" s="1314"/>
      <c r="V2324" s="1309"/>
      <c r="W2324" s="1309"/>
      <c r="X2324" s="1309"/>
      <c r="Y2324" s="1309"/>
      <c r="Z2324" s="1309"/>
      <c r="AA2324" s="50"/>
      <c r="AB2324" s="1311"/>
      <c r="AC2324" s="1315"/>
      <c r="AD2324" s="1309"/>
      <c r="AE2324" s="1309"/>
      <c r="AF2324" s="1309"/>
      <c r="AG2324" s="1309"/>
    </row>
    <row r="2325">
      <c r="A2325" s="1309"/>
      <c r="B2325" s="1310"/>
      <c r="C2325" s="1310"/>
      <c r="D2325" s="1309"/>
      <c r="E2325" s="1309"/>
      <c r="F2325" s="1311"/>
      <c r="G2325" s="978"/>
      <c r="H2325" s="1121"/>
      <c r="I2325" s="1309"/>
      <c r="J2325" s="1309"/>
      <c r="K2325" s="1309"/>
      <c r="L2325" s="1309"/>
      <c r="M2325" s="1311"/>
      <c r="N2325" s="1311"/>
      <c r="O2325" s="1312"/>
      <c r="P2325" s="1310"/>
      <c r="Q2325" s="1311"/>
      <c r="R2325" s="1311"/>
      <c r="S2325" s="1311"/>
      <c r="T2325" s="1313"/>
      <c r="U2325" s="1314"/>
      <c r="V2325" s="1309"/>
      <c r="W2325" s="1309"/>
      <c r="X2325" s="1309"/>
      <c r="Y2325" s="1309"/>
      <c r="Z2325" s="1309"/>
      <c r="AA2325" s="50"/>
      <c r="AB2325" s="1311"/>
      <c r="AC2325" s="1315"/>
      <c r="AD2325" s="1309"/>
      <c r="AE2325" s="1309"/>
      <c r="AF2325" s="1309"/>
      <c r="AG2325" s="1309"/>
    </row>
    <row r="2326">
      <c r="A2326" s="1309"/>
      <c r="B2326" s="1310"/>
      <c r="C2326" s="1310"/>
      <c r="D2326" s="1309"/>
      <c r="E2326" s="1309"/>
      <c r="F2326" s="1311"/>
      <c r="G2326" s="978"/>
      <c r="H2326" s="1121"/>
      <c r="I2326" s="1309"/>
      <c r="J2326" s="1309"/>
      <c r="K2326" s="1309"/>
      <c r="L2326" s="1309"/>
      <c r="M2326" s="1311"/>
      <c r="N2326" s="1311"/>
      <c r="O2326" s="1312"/>
      <c r="P2326" s="1310"/>
      <c r="Q2326" s="1311"/>
      <c r="R2326" s="1311"/>
      <c r="S2326" s="1311"/>
      <c r="T2326" s="1313"/>
      <c r="U2326" s="1314"/>
      <c r="V2326" s="1309"/>
      <c r="W2326" s="1309"/>
      <c r="X2326" s="1309"/>
      <c r="Y2326" s="1309"/>
      <c r="Z2326" s="1309"/>
      <c r="AA2326" s="50"/>
      <c r="AB2326" s="1311"/>
      <c r="AC2326" s="1315"/>
      <c r="AD2326" s="1309"/>
      <c r="AE2326" s="1309"/>
      <c r="AF2326" s="1309"/>
      <c r="AG2326" s="1309"/>
    </row>
    <row r="2327">
      <c r="A2327" s="1309"/>
      <c r="B2327" s="1310"/>
      <c r="C2327" s="1310"/>
      <c r="D2327" s="1309"/>
      <c r="E2327" s="1309"/>
      <c r="F2327" s="1311"/>
      <c r="G2327" s="978"/>
      <c r="H2327" s="1121"/>
      <c r="I2327" s="1309"/>
      <c r="J2327" s="1309"/>
      <c r="K2327" s="1309"/>
      <c r="L2327" s="1309"/>
      <c r="M2327" s="1311"/>
      <c r="N2327" s="1311"/>
      <c r="O2327" s="1312"/>
      <c r="P2327" s="1310"/>
      <c r="Q2327" s="1311"/>
      <c r="R2327" s="1311"/>
      <c r="S2327" s="1311"/>
      <c r="T2327" s="1313"/>
      <c r="U2327" s="1314"/>
      <c r="V2327" s="1309"/>
      <c r="W2327" s="1309"/>
      <c r="X2327" s="1309"/>
      <c r="Y2327" s="1309"/>
      <c r="Z2327" s="1309"/>
      <c r="AA2327" s="50"/>
      <c r="AB2327" s="1311"/>
      <c r="AC2327" s="1315"/>
      <c r="AD2327" s="1309"/>
      <c r="AE2327" s="1309"/>
      <c r="AF2327" s="1309"/>
      <c r="AG2327" s="1309"/>
    </row>
    <row r="2328">
      <c r="A2328" s="1309"/>
      <c r="B2328" s="1310"/>
      <c r="C2328" s="1310"/>
      <c r="D2328" s="1309"/>
      <c r="E2328" s="1309"/>
      <c r="F2328" s="1311"/>
      <c r="G2328" s="978"/>
      <c r="H2328" s="1121"/>
      <c r="I2328" s="1309"/>
      <c r="J2328" s="1309"/>
      <c r="K2328" s="1309"/>
      <c r="L2328" s="1309"/>
      <c r="M2328" s="1311"/>
      <c r="N2328" s="1311"/>
      <c r="O2328" s="1312"/>
      <c r="P2328" s="1310"/>
      <c r="Q2328" s="1311"/>
      <c r="R2328" s="1311"/>
      <c r="S2328" s="1311"/>
      <c r="T2328" s="1313"/>
      <c r="U2328" s="1314"/>
      <c r="V2328" s="1309"/>
      <c r="W2328" s="1309"/>
      <c r="X2328" s="1309"/>
      <c r="Y2328" s="1309"/>
      <c r="Z2328" s="1309"/>
      <c r="AA2328" s="50"/>
      <c r="AB2328" s="1311"/>
      <c r="AC2328" s="1315"/>
      <c r="AD2328" s="1309"/>
      <c r="AE2328" s="1309"/>
      <c r="AF2328" s="1309"/>
      <c r="AG2328" s="1309"/>
    </row>
    <row r="2329">
      <c r="A2329" s="1309"/>
      <c r="B2329" s="1310"/>
      <c r="C2329" s="1310"/>
      <c r="D2329" s="1309"/>
      <c r="E2329" s="1309"/>
      <c r="F2329" s="1311"/>
      <c r="G2329" s="978"/>
      <c r="H2329" s="1121"/>
      <c r="I2329" s="1309"/>
      <c r="J2329" s="1309"/>
      <c r="K2329" s="1309"/>
      <c r="L2329" s="1309"/>
      <c r="M2329" s="1311"/>
      <c r="N2329" s="1311"/>
      <c r="O2329" s="1312"/>
      <c r="P2329" s="1310"/>
      <c r="Q2329" s="1311"/>
      <c r="R2329" s="1311"/>
      <c r="S2329" s="1311"/>
      <c r="T2329" s="1313"/>
      <c r="U2329" s="1314"/>
      <c r="V2329" s="1309"/>
      <c r="W2329" s="1309"/>
      <c r="X2329" s="1309"/>
      <c r="Y2329" s="1309"/>
      <c r="Z2329" s="1309"/>
      <c r="AA2329" s="50"/>
      <c r="AB2329" s="1311"/>
      <c r="AC2329" s="1315"/>
      <c r="AD2329" s="1309"/>
      <c r="AE2329" s="1309"/>
      <c r="AF2329" s="1309"/>
      <c r="AG2329" s="1309"/>
    </row>
    <row r="2330">
      <c r="A2330" s="1309"/>
      <c r="B2330" s="1310"/>
      <c r="C2330" s="1310"/>
      <c r="D2330" s="1309"/>
      <c r="E2330" s="1309"/>
      <c r="F2330" s="1311"/>
      <c r="G2330" s="978"/>
      <c r="H2330" s="1121"/>
      <c r="I2330" s="1309"/>
      <c r="J2330" s="1309"/>
      <c r="K2330" s="1309"/>
      <c r="L2330" s="1309"/>
      <c r="M2330" s="1311"/>
      <c r="N2330" s="1311"/>
      <c r="O2330" s="1312"/>
      <c r="P2330" s="1310"/>
      <c r="Q2330" s="1311"/>
      <c r="R2330" s="1311"/>
      <c r="S2330" s="1311"/>
      <c r="T2330" s="1313"/>
      <c r="U2330" s="1314"/>
      <c r="V2330" s="1309"/>
      <c r="W2330" s="1309"/>
      <c r="X2330" s="1309"/>
      <c r="Y2330" s="1309"/>
      <c r="Z2330" s="1309"/>
      <c r="AA2330" s="50"/>
      <c r="AB2330" s="1311"/>
      <c r="AC2330" s="1315"/>
      <c r="AD2330" s="1309"/>
      <c r="AE2330" s="1309"/>
      <c r="AF2330" s="1309"/>
      <c r="AG2330" s="1309"/>
    </row>
    <row r="2331">
      <c r="A2331" s="1309"/>
      <c r="B2331" s="1310"/>
      <c r="C2331" s="1310"/>
      <c r="D2331" s="1309"/>
      <c r="E2331" s="1309"/>
      <c r="F2331" s="1311"/>
      <c r="G2331" s="978"/>
      <c r="H2331" s="1121"/>
      <c r="I2331" s="1309"/>
      <c r="J2331" s="1309"/>
      <c r="K2331" s="1309"/>
      <c r="L2331" s="1309"/>
      <c r="M2331" s="1311"/>
      <c r="N2331" s="1311"/>
      <c r="O2331" s="1312"/>
      <c r="P2331" s="1310"/>
      <c r="Q2331" s="1311"/>
      <c r="R2331" s="1311"/>
      <c r="S2331" s="1311"/>
      <c r="T2331" s="1313"/>
      <c r="U2331" s="1314"/>
      <c r="V2331" s="1309"/>
      <c r="W2331" s="1309"/>
      <c r="X2331" s="1309"/>
      <c r="Y2331" s="1309"/>
      <c r="Z2331" s="1309"/>
      <c r="AA2331" s="50"/>
      <c r="AB2331" s="1311"/>
      <c r="AC2331" s="1315"/>
      <c r="AD2331" s="1309"/>
      <c r="AE2331" s="1309"/>
      <c r="AF2331" s="1309"/>
      <c r="AG2331" s="1309"/>
    </row>
    <row r="2332">
      <c r="A2332" s="1309"/>
      <c r="B2332" s="1310"/>
      <c r="C2332" s="1310"/>
      <c r="D2332" s="1309"/>
      <c r="E2332" s="1309"/>
      <c r="F2332" s="1311"/>
      <c r="G2332" s="978"/>
      <c r="H2332" s="1121"/>
      <c r="I2332" s="1309"/>
      <c r="J2332" s="1309"/>
      <c r="K2332" s="1309"/>
      <c r="L2332" s="1309"/>
      <c r="M2332" s="1311"/>
      <c r="N2332" s="1311"/>
      <c r="O2332" s="1312"/>
      <c r="P2332" s="1310"/>
      <c r="Q2332" s="1311"/>
      <c r="R2332" s="1311"/>
      <c r="S2332" s="1311"/>
      <c r="T2332" s="1313"/>
      <c r="U2332" s="1314"/>
      <c r="V2332" s="1309"/>
      <c r="W2332" s="1309"/>
      <c r="X2332" s="1309"/>
      <c r="Y2332" s="1309"/>
      <c r="Z2332" s="1309"/>
      <c r="AA2332" s="50"/>
      <c r="AB2332" s="1311"/>
      <c r="AC2332" s="1315"/>
      <c r="AD2332" s="1309"/>
      <c r="AE2332" s="1309"/>
      <c r="AF2332" s="1309"/>
      <c r="AG2332" s="1309"/>
    </row>
    <row r="2333">
      <c r="A2333" s="1309"/>
      <c r="B2333" s="1310"/>
      <c r="C2333" s="1310"/>
      <c r="D2333" s="1309"/>
      <c r="E2333" s="1309"/>
      <c r="F2333" s="1311"/>
      <c r="G2333" s="978"/>
      <c r="H2333" s="1121"/>
      <c r="I2333" s="1309"/>
      <c r="J2333" s="1309"/>
      <c r="K2333" s="1309"/>
      <c r="L2333" s="1309"/>
      <c r="M2333" s="1311"/>
      <c r="N2333" s="1311"/>
      <c r="O2333" s="1312"/>
      <c r="P2333" s="1310"/>
      <c r="Q2333" s="1311"/>
      <c r="R2333" s="1311"/>
      <c r="S2333" s="1311"/>
      <c r="T2333" s="1313"/>
      <c r="U2333" s="1314"/>
      <c r="V2333" s="1309"/>
      <c r="W2333" s="1309"/>
      <c r="X2333" s="1309"/>
      <c r="Y2333" s="1309"/>
      <c r="Z2333" s="1309"/>
      <c r="AA2333" s="50"/>
      <c r="AB2333" s="1311"/>
      <c r="AC2333" s="1315"/>
      <c r="AD2333" s="1309"/>
      <c r="AE2333" s="1309"/>
      <c r="AF2333" s="1309"/>
      <c r="AG2333" s="1309"/>
    </row>
    <row r="2334">
      <c r="A2334" s="1309"/>
      <c r="B2334" s="1310"/>
      <c r="C2334" s="1310"/>
      <c r="D2334" s="1309"/>
      <c r="E2334" s="1309"/>
      <c r="F2334" s="1311"/>
      <c r="G2334" s="978"/>
      <c r="H2334" s="1121"/>
      <c r="I2334" s="1309"/>
      <c r="J2334" s="1309"/>
      <c r="K2334" s="1309"/>
      <c r="L2334" s="1309"/>
      <c r="M2334" s="1311"/>
      <c r="N2334" s="1311"/>
      <c r="O2334" s="1312"/>
      <c r="P2334" s="1310"/>
      <c r="Q2334" s="1311"/>
      <c r="R2334" s="1311"/>
      <c r="S2334" s="1311"/>
      <c r="T2334" s="1313"/>
      <c r="U2334" s="1314"/>
      <c r="V2334" s="1309"/>
      <c r="W2334" s="1309"/>
      <c r="X2334" s="1309"/>
      <c r="Y2334" s="1309"/>
      <c r="Z2334" s="1309"/>
      <c r="AA2334" s="50"/>
      <c r="AB2334" s="1311"/>
      <c r="AC2334" s="1315"/>
      <c r="AD2334" s="1309"/>
      <c r="AE2334" s="1309"/>
      <c r="AF2334" s="1309"/>
      <c r="AG2334" s="1309"/>
    </row>
    <row r="2335">
      <c r="A2335" s="1309"/>
      <c r="B2335" s="1310"/>
      <c r="C2335" s="1310"/>
      <c r="D2335" s="1309"/>
      <c r="E2335" s="1309"/>
      <c r="F2335" s="1311"/>
      <c r="G2335" s="978"/>
      <c r="H2335" s="1121"/>
      <c r="I2335" s="1309"/>
      <c r="J2335" s="1309"/>
      <c r="K2335" s="1309"/>
      <c r="L2335" s="1309"/>
      <c r="M2335" s="1311"/>
      <c r="N2335" s="1311"/>
      <c r="O2335" s="1312"/>
      <c r="P2335" s="1310"/>
      <c r="Q2335" s="1311"/>
      <c r="R2335" s="1311"/>
      <c r="S2335" s="1311"/>
      <c r="T2335" s="1313"/>
      <c r="U2335" s="1314"/>
      <c r="V2335" s="1309"/>
      <c r="W2335" s="1309"/>
      <c r="X2335" s="1309"/>
      <c r="Y2335" s="1309"/>
      <c r="Z2335" s="1309"/>
      <c r="AA2335" s="50"/>
      <c r="AB2335" s="1311"/>
      <c r="AC2335" s="1315"/>
      <c r="AD2335" s="1309"/>
      <c r="AE2335" s="1309"/>
      <c r="AF2335" s="1309"/>
      <c r="AG2335" s="1309"/>
    </row>
    <row r="2336">
      <c r="A2336" s="1309"/>
      <c r="B2336" s="1310"/>
      <c r="C2336" s="1310"/>
      <c r="D2336" s="1309"/>
      <c r="E2336" s="1309"/>
      <c r="F2336" s="1311"/>
      <c r="G2336" s="978"/>
      <c r="H2336" s="1121"/>
      <c r="I2336" s="1309"/>
      <c r="J2336" s="1309"/>
      <c r="K2336" s="1309"/>
      <c r="L2336" s="1309"/>
      <c r="M2336" s="1311"/>
      <c r="N2336" s="1311"/>
      <c r="O2336" s="1312"/>
      <c r="P2336" s="1310"/>
      <c r="Q2336" s="1311"/>
      <c r="R2336" s="1311"/>
      <c r="S2336" s="1311"/>
      <c r="T2336" s="1313"/>
      <c r="U2336" s="1314"/>
      <c r="V2336" s="1309"/>
      <c r="W2336" s="1309"/>
      <c r="X2336" s="1309"/>
      <c r="Y2336" s="1309"/>
      <c r="Z2336" s="1309"/>
      <c r="AA2336" s="50"/>
      <c r="AB2336" s="1311"/>
      <c r="AC2336" s="1315"/>
      <c r="AD2336" s="1309"/>
      <c r="AE2336" s="1309"/>
      <c r="AF2336" s="1309"/>
      <c r="AG2336" s="1309"/>
    </row>
    <row r="2337">
      <c r="A2337" s="1309"/>
      <c r="B2337" s="1310"/>
      <c r="C2337" s="1310"/>
      <c r="D2337" s="1309"/>
      <c r="E2337" s="1309"/>
      <c r="F2337" s="1311"/>
      <c r="G2337" s="978"/>
      <c r="H2337" s="1121"/>
      <c r="I2337" s="1309"/>
      <c r="J2337" s="1309"/>
      <c r="K2337" s="1309"/>
      <c r="L2337" s="1309"/>
      <c r="M2337" s="1311"/>
      <c r="N2337" s="1311"/>
      <c r="O2337" s="1312"/>
      <c r="P2337" s="1310"/>
      <c r="Q2337" s="1311"/>
      <c r="R2337" s="1311"/>
      <c r="S2337" s="1311"/>
      <c r="T2337" s="1313"/>
      <c r="U2337" s="1314"/>
      <c r="V2337" s="1309"/>
      <c r="W2337" s="1309"/>
      <c r="X2337" s="1309"/>
      <c r="Y2337" s="1309"/>
      <c r="Z2337" s="1309"/>
      <c r="AA2337" s="50"/>
      <c r="AB2337" s="1311"/>
      <c r="AC2337" s="1315"/>
      <c r="AD2337" s="1309"/>
      <c r="AE2337" s="1309"/>
      <c r="AF2337" s="1309"/>
      <c r="AG2337" s="1309"/>
    </row>
    <row r="2338">
      <c r="A2338" s="1309"/>
      <c r="B2338" s="1310"/>
      <c r="C2338" s="1310"/>
      <c r="D2338" s="1309"/>
      <c r="E2338" s="1309"/>
      <c r="F2338" s="1311"/>
      <c r="G2338" s="978"/>
      <c r="H2338" s="1121"/>
      <c r="I2338" s="1309"/>
      <c r="J2338" s="1309"/>
      <c r="K2338" s="1309"/>
      <c r="L2338" s="1309"/>
      <c r="M2338" s="1311"/>
      <c r="N2338" s="1311"/>
      <c r="O2338" s="1312"/>
      <c r="P2338" s="1310"/>
      <c r="Q2338" s="1311"/>
      <c r="R2338" s="1311"/>
      <c r="S2338" s="1311"/>
      <c r="T2338" s="1313"/>
      <c r="U2338" s="1314"/>
      <c r="V2338" s="1309"/>
      <c r="W2338" s="1309"/>
      <c r="X2338" s="1309"/>
      <c r="Y2338" s="1309"/>
      <c r="Z2338" s="1309"/>
      <c r="AA2338" s="50"/>
      <c r="AB2338" s="1311"/>
      <c r="AC2338" s="1315"/>
      <c r="AD2338" s="1309"/>
      <c r="AE2338" s="1309"/>
      <c r="AF2338" s="1309"/>
      <c r="AG2338" s="1309"/>
    </row>
    <row r="2339">
      <c r="A2339" s="1309"/>
      <c r="B2339" s="1310"/>
      <c r="C2339" s="1310"/>
      <c r="D2339" s="1309"/>
      <c r="E2339" s="1309"/>
      <c r="F2339" s="1311"/>
      <c r="G2339" s="978"/>
      <c r="H2339" s="1121"/>
      <c r="I2339" s="1309"/>
      <c r="J2339" s="1309"/>
      <c r="K2339" s="1309"/>
      <c r="L2339" s="1309"/>
      <c r="M2339" s="1311"/>
      <c r="N2339" s="1311"/>
      <c r="O2339" s="1312"/>
      <c r="P2339" s="1310"/>
      <c r="Q2339" s="1311"/>
      <c r="R2339" s="1311"/>
      <c r="S2339" s="1311"/>
      <c r="T2339" s="1313"/>
      <c r="U2339" s="1314"/>
      <c r="V2339" s="1309"/>
      <c r="W2339" s="1309"/>
      <c r="X2339" s="1309"/>
      <c r="Y2339" s="1309"/>
      <c r="Z2339" s="1309"/>
      <c r="AA2339" s="50"/>
      <c r="AB2339" s="1311"/>
      <c r="AC2339" s="1315"/>
      <c r="AD2339" s="1309"/>
      <c r="AE2339" s="1309"/>
      <c r="AF2339" s="1309"/>
      <c r="AG2339" s="1309"/>
    </row>
    <row r="2340">
      <c r="A2340" s="1309"/>
      <c r="B2340" s="1310"/>
      <c r="C2340" s="1310"/>
      <c r="D2340" s="1309"/>
      <c r="E2340" s="1309"/>
      <c r="F2340" s="1311"/>
      <c r="G2340" s="978"/>
      <c r="H2340" s="1121"/>
      <c r="I2340" s="1309"/>
      <c r="J2340" s="1309"/>
      <c r="K2340" s="1309"/>
      <c r="L2340" s="1309"/>
      <c r="M2340" s="1311"/>
      <c r="N2340" s="1311"/>
      <c r="O2340" s="1312"/>
      <c r="P2340" s="1310"/>
      <c r="Q2340" s="1311"/>
      <c r="R2340" s="1311"/>
      <c r="S2340" s="1311"/>
      <c r="T2340" s="1313"/>
      <c r="U2340" s="1314"/>
      <c r="V2340" s="1309"/>
      <c r="W2340" s="1309"/>
      <c r="X2340" s="1309"/>
      <c r="Y2340" s="1309"/>
      <c r="Z2340" s="1309"/>
      <c r="AA2340" s="50"/>
      <c r="AB2340" s="1311"/>
      <c r="AC2340" s="1315"/>
      <c r="AD2340" s="1309"/>
      <c r="AE2340" s="1309"/>
      <c r="AF2340" s="1309"/>
      <c r="AG2340" s="1309"/>
    </row>
    <row r="2341">
      <c r="A2341" s="1309"/>
      <c r="B2341" s="1310"/>
      <c r="C2341" s="1310"/>
      <c r="D2341" s="1309"/>
      <c r="E2341" s="1309"/>
      <c r="F2341" s="1311"/>
      <c r="G2341" s="978"/>
      <c r="H2341" s="1121"/>
      <c r="I2341" s="1309"/>
      <c r="J2341" s="1309"/>
      <c r="K2341" s="1309"/>
      <c r="L2341" s="1309"/>
      <c r="M2341" s="1311"/>
      <c r="N2341" s="1311"/>
      <c r="O2341" s="1312"/>
      <c r="P2341" s="1310"/>
      <c r="Q2341" s="1311"/>
      <c r="R2341" s="1311"/>
      <c r="S2341" s="1311"/>
      <c r="T2341" s="1313"/>
      <c r="U2341" s="1314"/>
      <c r="V2341" s="1309"/>
      <c r="W2341" s="1309"/>
      <c r="X2341" s="1309"/>
      <c r="Y2341" s="1309"/>
      <c r="Z2341" s="1309"/>
      <c r="AA2341" s="50"/>
      <c r="AB2341" s="1311"/>
      <c r="AC2341" s="1315"/>
      <c r="AD2341" s="1309"/>
      <c r="AE2341" s="1309"/>
      <c r="AF2341" s="1309"/>
      <c r="AG2341" s="1309"/>
    </row>
    <row r="2342">
      <c r="A2342" s="1309"/>
      <c r="B2342" s="1310"/>
      <c r="C2342" s="1310"/>
      <c r="D2342" s="1309"/>
      <c r="E2342" s="1309"/>
      <c r="F2342" s="1311"/>
      <c r="G2342" s="978"/>
      <c r="H2342" s="1121"/>
      <c r="I2342" s="1309"/>
      <c r="J2342" s="1309"/>
      <c r="K2342" s="1309"/>
      <c r="L2342" s="1309"/>
      <c r="M2342" s="1311"/>
      <c r="N2342" s="1311"/>
      <c r="O2342" s="1312"/>
      <c r="P2342" s="1310"/>
      <c r="Q2342" s="1311"/>
      <c r="R2342" s="1311"/>
      <c r="S2342" s="1311"/>
      <c r="T2342" s="1313"/>
      <c r="U2342" s="1314"/>
      <c r="V2342" s="1309"/>
      <c r="W2342" s="1309"/>
      <c r="X2342" s="1309"/>
      <c r="Y2342" s="1309"/>
      <c r="Z2342" s="1309"/>
      <c r="AA2342" s="50"/>
      <c r="AB2342" s="1311"/>
      <c r="AC2342" s="1315"/>
      <c r="AD2342" s="1309"/>
      <c r="AE2342" s="1309"/>
      <c r="AF2342" s="1309"/>
      <c r="AG2342" s="1309"/>
    </row>
    <row r="2343">
      <c r="A2343" s="1309"/>
      <c r="B2343" s="1310"/>
      <c r="C2343" s="1310"/>
      <c r="D2343" s="1309"/>
      <c r="E2343" s="1309"/>
      <c r="F2343" s="1311"/>
      <c r="G2343" s="978"/>
      <c r="H2343" s="1121"/>
      <c r="I2343" s="1309"/>
      <c r="J2343" s="1309"/>
      <c r="K2343" s="1309"/>
      <c r="L2343" s="1309"/>
      <c r="M2343" s="1311"/>
      <c r="N2343" s="1311"/>
      <c r="O2343" s="1312"/>
      <c r="P2343" s="1310"/>
      <c r="Q2343" s="1311"/>
      <c r="R2343" s="1311"/>
      <c r="S2343" s="1311"/>
      <c r="T2343" s="1313"/>
      <c r="U2343" s="1314"/>
      <c r="V2343" s="1309"/>
      <c r="W2343" s="1309"/>
      <c r="X2343" s="1309"/>
      <c r="Y2343" s="1309"/>
      <c r="Z2343" s="1309"/>
      <c r="AA2343" s="50"/>
      <c r="AB2343" s="1311"/>
      <c r="AC2343" s="1315"/>
      <c r="AD2343" s="1309"/>
      <c r="AE2343" s="1309"/>
      <c r="AF2343" s="1309"/>
      <c r="AG2343" s="1309"/>
    </row>
    <row r="2344">
      <c r="A2344" s="1309"/>
      <c r="B2344" s="1310"/>
      <c r="C2344" s="1310"/>
      <c r="D2344" s="1309"/>
      <c r="E2344" s="1309"/>
      <c r="F2344" s="1311"/>
      <c r="G2344" s="978"/>
      <c r="H2344" s="1121"/>
      <c r="I2344" s="1309"/>
      <c r="J2344" s="1309"/>
      <c r="K2344" s="1309"/>
      <c r="L2344" s="1309"/>
      <c r="M2344" s="1311"/>
      <c r="N2344" s="1311"/>
      <c r="O2344" s="1312"/>
      <c r="P2344" s="1310"/>
      <c r="Q2344" s="1311"/>
      <c r="R2344" s="1311"/>
      <c r="S2344" s="1311"/>
      <c r="T2344" s="1313"/>
      <c r="U2344" s="1314"/>
      <c r="V2344" s="1309"/>
      <c r="W2344" s="1309"/>
      <c r="X2344" s="1309"/>
      <c r="Y2344" s="1309"/>
      <c r="Z2344" s="1309"/>
      <c r="AA2344" s="50"/>
      <c r="AB2344" s="1311"/>
      <c r="AC2344" s="1315"/>
      <c r="AD2344" s="1309"/>
      <c r="AE2344" s="1309"/>
      <c r="AF2344" s="1309"/>
      <c r="AG2344" s="1309"/>
    </row>
    <row r="2345">
      <c r="A2345" s="1309"/>
      <c r="B2345" s="1310"/>
      <c r="C2345" s="1310"/>
      <c r="D2345" s="1309"/>
      <c r="E2345" s="1309"/>
      <c r="F2345" s="1311"/>
      <c r="G2345" s="978"/>
      <c r="H2345" s="1121"/>
      <c r="I2345" s="1309"/>
      <c r="J2345" s="1309"/>
      <c r="K2345" s="1309"/>
      <c r="L2345" s="1309"/>
      <c r="M2345" s="1311"/>
      <c r="N2345" s="1311"/>
      <c r="O2345" s="1312"/>
      <c r="P2345" s="1310"/>
      <c r="Q2345" s="1311"/>
      <c r="R2345" s="1311"/>
      <c r="S2345" s="1311"/>
      <c r="T2345" s="1313"/>
      <c r="U2345" s="1314"/>
      <c r="V2345" s="1309"/>
      <c r="W2345" s="1309"/>
      <c r="X2345" s="1309"/>
      <c r="Y2345" s="1309"/>
      <c r="Z2345" s="1309"/>
      <c r="AA2345" s="50"/>
      <c r="AB2345" s="1311"/>
      <c r="AC2345" s="1315"/>
      <c r="AD2345" s="1309"/>
      <c r="AE2345" s="1309"/>
      <c r="AF2345" s="1309"/>
      <c r="AG2345" s="1309"/>
    </row>
    <row r="2346">
      <c r="A2346" s="1309"/>
      <c r="B2346" s="1310"/>
      <c r="C2346" s="1310"/>
      <c r="D2346" s="1309"/>
      <c r="E2346" s="1309"/>
      <c r="F2346" s="1311"/>
      <c r="G2346" s="978"/>
      <c r="H2346" s="1121"/>
      <c r="I2346" s="1309"/>
      <c r="J2346" s="1309"/>
      <c r="K2346" s="1309"/>
      <c r="L2346" s="1309"/>
      <c r="M2346" s="1311"/>
      <c r="N2346" s="1311"/>
      <c r="O2346" s="1312"/>
      <c r="P2346" s="1310"/>
      <c r="Q2346" s="1311"/>
      <c r="R2346" s="1311"/>
      <c r="S2346" s="1311"/>
      <c r="T2346" s="1313"/>
      <c r="U2346" s="1314"/>
      <c r="V2346" s="1309"/>
      <c r="W2346" s="1309"/>
      <c r="X2346" s="1309"/>
      <c r="Y2346" s="1309"/>
      <c r="Z2346" s="1309"/>
      <c r="AA2346" s="50"/>
      <c r="AB2346" s="1311"/>
      <c r="AC2346" s="1315"/>
      <c r="AD2346" s="1309"/>
      <c r="AE2346" s="1309"/>
      <c r="AF2346" s="1309"/>
      <c r="AG2346" s="1309"/>
    </row>
    <row r="2347">
      <c r="A2347" s="1309"/>
      <c r="B2347" s="1310"/>
      <c r="C2347" s="1310"/>
      <c r="D2347" s="1309"/>
      <c r="E2347" s="1309"/>
      <c r="F2347" s="1311"/>
      <c r="G2347" s="978"/>
      <c r="H2347" s="1121"/>
      <c r="I2347" s="1309"/>
      <c r="J2347" s="1309"/>
      <c r="K2347" s="1309"/>
      <c r="L2347" s="1309"/>
      <c r="M2347" s="1311"/>
      <c r="N2347" s="1311"/>
      <c r="O2347" s="1312"/>
      <c r="P2347" s="1310"/>
      <c r="Q2347" s="1311"/>
      <c r="R2347" s="1311"/>
      <c r="S2347" s="1311"/>
      <c r="T2347" s="1313"/>
      <c r="U2347" s="1314"/>
      <c r="V2347" s="1309"/>
      <c r="W2347" s="1309"/>
      <c r="X2347" s="1309"/>
      <c r="Y2347" s="1309"/>
      <c r="Z2347" s="1309"/>
      <c r="AA2347" s="50"/>
      <c r="AB2347" s="1311"/>
      <c r="AC2347" s="1315"/>
      <c r="AD2347" s="1309"/>
      <c r="AE2347" s="1309"/>
      <c r="AF2347" s="1309"/>
      <c r="AG2347" s="1309"/>
    </row>
    <row r="2348">
      <c r="A2348" s="1309"/>
      <c r="B2348" s="1310"/>
      <c r="C2348" s="1310"/>
      <c r="D2348" s="1309"/>
      <c r="E2348" s="1309"/>
      <c r="F2348" s="1311"/>
      <c r="G2348" s="978"/>
      <c r="H2348" s="1121"/>
      <c r="I2348" s="1309"/>
      <c r="J2348" s="1309"/>
      <c r="K2348" s="1309"/>
      <c r="L2348" s="1309"/>
      <c r="M2348" s="1311"/>
      <c r="N2348" s="1311"/>
      <c r="O2348" s="1312"/>
      <c r="P2348" s="1310"/>
      <c r="Q2348" s="1311"/>
      <c r="R2348" s="1311"/>
      <c r="S2348" s="1311"/>
      <c r="T2348" s="1313"/>
      <c r="U2348" s="1314"/>
      <c r="V2348" s="1309"/>
      <c r="W2348" s="1309"/>
      <c r="X2348" s="1309"/>
      <c r="Y2348" s="1309"/>
      <c r="Z2348" s="1309"/>
      <c r="AA2348" s="50"/>
      <c r="AB2348" s="1311"/>
      <c r="AC2348" s="1315"/>
      <c r="AD2348" s="1309"/>
      <c r="AE2348" s="1309"/>
      <c r="AF2348" s="1309"/>
      <c r="AG2348" s="1309"/>
    </row>
    <row r="2349">
      <c r="A2349" s="1309"/>
      <c r="B2349" s="1310"/>
      <c r="C2349" s="1310"/>
      <c r="D2349" s="1309"/>
      <c r="E2349" s="1309"/>
      <c r="F2349" s="1311"/>
      <c r="G2349" s="978"/>
      <c r="H2349" s="1121"/>
      <c r="I2349" s="1309"/>
      <c r="J2349" s="1309"/>
      <c r="K2349" s="1309"/>
      <c r="L2349" s="1309"/>
      <c r="M2349" s="1311"/>
      <c r="N2349" s="1311"/>
      <c r="O2349" s="1312"/>
      <c r="P2349" s="1310"/>
      <c r="Q2349" s="1311"/>
      <c r="R2349" s="1311"/>
      <c r="S2349" s="1311"/>
      <c r="T2349" s="1313"/>
      <c r="U2349" s="1314"/>
      <c r="V2349" s="1309"/>
      <c r="W2349" s="1309"/>
      <c r="X2349" s="1309"/>
      <c r="Y2349" s="1309"/>
      <c r="Z2349" s="1309"/>
      <c r="AA2349" s="50"/>
      <c r="AB2349" s="1311"/>
      <c r="AC2349" s="1315"/>
      <c r="AD2349" s="1309"/>
      <c r="AE2349" s="1309"/>
      <c r="AF2349" s="1309"/>
      <c r="AG2349" s="1309"/>
    </row>
    <row r="2350">
      <c r="A2350" s="1309"/>
      <c r="B2350" s="1310"/>
      <c r="C2350" s="1310"/>
      <c r="D2350" s="1309"/>
      <c r="E2350" s="1309"/>
      <c r="F2350" s="1311"/>
      <c r="G2350" s="978"/>
      <c r="H2350" s="1121"/>
      <c r="I2350" s="1309"/>
      <c r="J2350" s="1309"/>
      <c r="K2350" s="1309"/>
      <c r="L2350" s="1309"/>
      <c r="M2350" s="1311"/>
      <c r="N2350" s="1311"/>
      <c r="O2350" s="1312"/>
      <c r="P2350" s="1310"/>
      <c r="Q2350" s="1311"/>
      <c r="R2350" s="1311"/>
      <c r="S2350" s="1311"/>
      <c r="T2350" s="1313"/>
      <c r="U2350" s="1314"/>
      <c r="V2350" s="1309"/>
      <c r="W2350" s="1309"/>
      <c r="X2350" s="1309"/>
      <c r="Y2350" s="1309"/>
      <c r="Z2350" s="1309"/>
      <c r="AA2350" s="50"/>
      <c r="AB2350" s="1311"/>
      <c r="AC2350" s="1315"/>
      <c r="AD2350" s="1309"/>
      <c r="AE2350" s="1309"/>
      <c r="AF2350" s="1309"/>
      <c r="AG2350" s="1309"/>
    </row>
    <row r="2351">
      <c r="A2351" s="1309"/>
      <c r="B2351" s="1310"/>
      <c r="C2351" s="1310"/>
      <c r="D2351" s="1309"/>
      <c r="E2351" s="1309"/>
      <c r="F2351" s="1311"/>
      <c r="G2351" s="978"/>
      <c r="H2351" s="1121"/>
      <c r="I2351" s="1309"/>
      <c r="J2351" s="1309"/>
      <c r="K2351" s="1309"/>
      <c r="L2351" s="1309"/>
      <c r="M2351" s="1311"/>
      <c r="N2351" s="1311"/>
      <c r="O2351" s="1312"/>
      <c r="P2351" s="1310"/>
      <c r="Q2351" s="1311"/>
      <c r="R2351" s="1311"/>
      <c r="S2351" s="1311"/>
      <c r="T2351" s="1313"/>
      <c r="U2351" s="1314"/>
      <c r="V2351" s="1309"/>
      <c r="W2351" s="1309"/>
      <c r="X2351" s="1309"/>
      <c r="Y2351" s="1309"/>
      <c r="Z2351" s="1309"/>
      <c r="AA2351" s="50"/>
      <c r="AB2351" s="1311"/>
      <c r="AC2351" s="1315"/>
      <c r="AD2351" s="1309"/>
      <c r="AE2351" s="1309"/>
      <c r="AF2351" s="1309"/>
      <c r="AG2351" s="1309"/>
    </row>
    <row r="2352">
      <c r="A2352" s="1309"/>
      <c r="B2352" s="1310"/>
      <c r="C2352" s="1310"/>
      <c r="D2352" s="1309"/>
      <c r="E2352" s="1309"/>
      <c r="F2352" s="1311"/>
      <c r="G2352" s="978"/>
      <c r="H2352" s="1121"/>
      <c r="I2352" s="1309"/>
      <c r="J2352" s="1309"/>
      <c r="K2352" s="1309"/>
      <c r="L2352" s="1309"/>
      <c r="M2352" s="1311"/>
      <c r="N2352" s="1311"/>
      <c r="O2352" s="1312"/>
      <c r="P2352" s="1310"/>
      <c r="Q2352" s="1311"/>
      <c r="R2352" s="1311"/>
      <c r="S2352" s="1311"/>
      <c r="T2352" s="1313"/>
      <c r="U2352" s="1314"/>
      <c r="V2352" s="1309"/>
      <c r="W2352" s="1309"/>
      <c r="X2352" s="1309"/>
      <c r="Y2352" s="1309"/>
      <c r="Z2352" s="1309"/>
      <c r="AA2352" s="50"/>
      <c r="AB2352" s="1311"/>
      <c r="AC2352" s="1315"/>
      <c r="AD2352" s="1309"/>
      <c r="AE2352" s="1309"/>
      <c r="AF2352" s="1309"/>
      <c r="AG2352" s="1309"/>
    </row>
    <row r="2353">
      <c r="A2353" s="1309"/>
      <c r="B2353" s="1310"/>
      <c r="C2353" s="1310"/>
      <c r="D2353" s="1309"/>
      <c r="E2353" s="1309"/>
      <c r="F2353" s="1311"/>
      <c r="G2353" s="978"/>
      <c r="H2353" s="1121"/>
      <c r="I2353" s="1309"/>
      <c r="J2353" s="1309"/>
      <c r="K2353" s="1309"/>
      <c r="L2353" s="1309"/>
      <c r="M2353" s="1311"/>
      <c r="N2353" s="1311"/>
      <c r="O2353" s="1312"/>
      <c r="P2353" s="1310"/>
      <c r="Q2353" s="1311"/>
      <c r="R2353" s="1311"/>
      <c r="S2353" s="1311"/>
      <c r="T2353" s="1313"/>
      <c r="U2353" s="1314"/>
      <c r="V2353" s="1309"/>
      <c r="W2353" s="1309"/>
      <c r="X2353" s="1309"/>
      <c r="Y2353" s="1309"/>
      <c r="Z2353" s="1309"/>
      <c r="AA2353" s="50"/>
      <c r="AB2353" s="1311"/>
      <c r="AC2353" s="1315"/>
      <c r="AD2353" s="1309"/>
      <c r="AE2353" s="1309"/>
      <c r="AF2353" s="1309"/>
      <c r="AG2353" s="1309"/>
    </row>
    <row r="2354">
      <c r="A2354" s="1309"/>
      <c r="B2354" s="1310"/>
      <c r="C2354" s="1310"/>
      <c r="D2354" s="1309"/>
      <c r="E2354" s="1309"/>
      <c r="F2354" s="1311"/>
      <c r="G2354" s="978"/>
      <c r="H2354" s="1121"/>
      <c r="I2354" s="1309"/>
      <c r="J2354" s="1309"/>
      <c r="K2354" s="1309"/>
      <c r="L2354" s="1309"/>
      <c r="M2354" s="1311"/>
      <c r="N2354" s="1311"/>
      <c r="O2354" s="1312"/>
      <c r="P2354" s="1310"/>
      <c r="Q2354" s="1311"/>
      <c r="R2354" s="1311"/>
      <c r="S2354" s="1311"/>
      <c r="T2354" s="1313"/>
      <c r="U2354" s="1314"/>
      <c r="V2354" s="1309"/>
      <c r="W2354" s="1309"/>
      <c r="X2354" s="1309"/>
      <c r="Y2354" s="1309"/>
      <c r="Z2354" s="1309"/>
      <c r="AA2354" s="50"/>
      <c r="AB2354" s="1311"/>
      <c r="AC2354" s="1315"/>
      <c r="AD2354" s="1309"/>
      <c r="AE2354" s="1309"/>
      <c r="AF2354" s="1309"/>
      <c r="AG2354" s="1309"/>
    </row>
    <row r="2355">
      <c r="A2355" s="1309"/>
      <c r="B2355" s="1310"/>
      <c r="C2355" s="1310"/>
      <c r="D2355" s="1309"/>
      <c r="E2355" s="1309"/>
      <c r="F2355" s="1311"/>
      <c r="G2355" s="978"/>
      <c r="H2355" s="1121"/>
      <c r="I2355" s="1309"/>
      <c r="J2355" s="1309"/>
      <c r="K2355" s="1309"/>
      <c r="L2355" s="1309"/>
      <c r="M2355" s="1311"/>
      <c r="N2355" s="1311"/>
      <c r="O2355" s="1312"/>
      <c r="P2355" s="1310"/>
      <c r="Q2355" s="1311"/>
      <c r="R2355" s="1311"/>
      <c r="S2355" s="1311"/>
      <c r="T2355" s="1313"/>
      <c r="U2355" s="1314"/>
      <c r="V2355" s="1309"/>
      <c r="W2355" s="1309"/>
      <c r="X2355" s="1309"/>
      <c r="Y2355" s="1309"/>
      <c r="Z2355" s="1309"/>
      <c r="AA2355" s="50"/>
      <c r="AB2355" s="1311"/>
      <c r="AC2355" s="1315"/>
      <c r="AD2355" s="1309"/>
      <c r="AE2355" s="1309"/>
      <c r="AF2355" s="1309"/>
      <c r="AG2355" s="1309"/>
    </row>
    <row r="2356">
      <c r="A2356" s="1309"/>
      <c r="B2356" s="1310"/>
      <c r="C2356" s="1310"/>
      <c r="D2356" s="1309"/>
      <c r="E2356" s="1309"/>
      <c r="F2356" s="1311"/>
      <c r="G2356" s="978"/>
      <c r="H2356" s="1121"/>
      <c r="I2356" s="1309"/>
      <c r="J2356" s="1309"/>
      <c r="K2356" s="1309"/>
      <c r="L2356" s="1309"/>
      <c r="M2356" s="1311"/>
      <c r="N2356" s="1311"/>
      <c r="O2356" s="1312"/>
      <c r="P2356" s="1310"/>
      <c r="Q2356" s="1311"/>
      <c r="R2356" s="1311"/>
      <c r="S2356" s="1311"/>
      <c r="T2356" s="1313"/>
      <c r="U2356" s="1314"/>
      <c r="V2356" s="1309"/>
      <c r="W2356" s="1309"/>
      <c r="X2356" s="1309"/>
      <c r="Y2356" s="1309"/>
      <c r="Z2356" s="1309"/>
      <c r="AA2356" s="50"/>
      <c r="AB2356" s="1311"/>
      <c r="AC2356" s="1315"/>
      <c r="AD2356" s="1309"/>
      <c r="AE2356" s="1309"/>
      <c r="AF2356" s="1309"/>
      <c r="AG2356" s="1309"/>
    </row>
    <row r="2357">
      <c r="A2357" s="1309"/>
      <c r="B2357" s="1310"/>
      <c r="C2357" s="1310"/>
      <c r="D2357" s="1309"/>
      <c r="E2357" s="1309"/>
      <c r="F2357" s="1311"/>
      <c r="G2357" s="978"/>
      <c r="H2357" s="1121"/>
      <c r="I2357" s="1309"/>
      <c r="J2357" s="1309"/>
      <c r="K2357" s="1309"/>
      <c r="L2357" s="1309"/>
      <c r="M2357" s="1311"/>
      <c r="N2357" s="1311"/>
      <c r="O2357" s="1312"/>
      <c r="P2357" s="1310"/>
      <c r="Q2357" s="1311"/>
      <c r="R2357" s="1311"/>
      <c r="S2357" s="1311"/>
      <c r="T2357" s="1313"/>
      <c r="U2357" s="1314"/>
      <c r="V2357" s="1309"/>
      <c r="W2357" s="1309"/>
      <c r="X2357" s="1309"/>
      <c r="Y2357" s="1309"/>
      <c r="Z2357" s="1309"/>
      <c r="AA2357" s="50"/>
      <c r="AB2357" s="1311"/>
      <c r="AC2357" s="1315"/>
      <c r="AD2357" s="1309"/>
      <c r="AE2357" s="1309"/>
      <c r="AF2357" s="1309"/>
      <c r="AG2357" s="1309"/>
    </row>
    <row r="2358">
      <c r="A2358" s="1309"/>
      <c r="B2358" s="1310"/>
      <c r="C2358" s="1310"/>
      <c r="D2358" s="1309"/>
      <c r="E2358" s="1309"/>
      <c r="F2358" s="1311"/>
      <c r="G2358" s="978"/>
      <c r="H2358" s="1121"/>
      <c r="I2358" s="1309"/>
      <c r="J2358" s="1309"/>
      <c r="K2358" s="1309"/>
      <c r="L2358" s="1309"/>
      <c r="M2358" s="1311"/>
      <c r="N2358" s="1311"/>
      <c r="O2358" s="1312"/>
      <c r="P2358" s="1310"/>
      <c r="Q2358" s="1311"/>
      <c r="R2358" s="1311"/>
      <c r="S2358" s="1311"/>
      <c r="T2358" s="1313"/>
      <c r="U2358" s="1314"/>
      <c r="V2358" s="1309"/>
      <c r="W2358" s="1309"/>
      <c r="X2358" s="1309"/>
      <c r="Y2358" s="1309"/>
      <c r="Z2358" s="1309"/>
      <c r="AA2358" s="50"/>
      <c r="AB2358" s="1311"/>
      <c r="AC2358" s="1315"/>
      <c r="AD2358" s="1309"/>
      <c r="AE2358" s="1309"/>
      <c r="AF2358" s="1309"/>
      <c r="AG2358" s="1309"/>
    </row>
    <row r="2359">
      <c r="A2359" s="1309"/>
      <c r="B2359" s="1310"/>
      <c r="C2359" s="1310"/>
      <c r="D2359" s="1309"/>
      <c r="E2359" s="1309"/>
      <c r="F2359" s="1311"/>
      <c r="G2359" s="978"/>
      <c r="H2359" s="1121"/>
      <c r="I2359" s="1309"/>
      <c r="J2359" s="1309"/>
      <c r="K2359" s="1309"/>
      <c r="L2359" s="1309"/>
      <c r="M2359" s="1311"/>
      <c r="N2359" s="1311"/>
      <c r="O2359" s="1312"/>
      <c r="P2359" s="1310"/>
      <c r="Q2359" s="1311"/>
      <c r="R2359" s="1311"/>
      <c r="S2359" s="1311"/>
      <c r="T2359" s="1313"/>
      <c r="U2359" s="1314"/>
      <c r="V2359" s="1309"/>
      <c r="W2359" s="1309"/>
      <c r="X2359" s="1309"/>
      <c r="Y2359" s="1309"/>
      <c r="Z2359" s="1309"/>
      <c r="AA2359" s="50"/>
      <c r="AB2359" s="1311"/>
      <c r="AC2359" s="1315"/>
      <c r="AD2359" s="1309"/>
      <c r="AE2359" s="1309"/>
      <c r="AF2359" s="1309"/>
      <c r="AG2359" s="1309"/>
    </row>
    <row r="2360">
      <c r="A2360" s="1309"/>
      <c r="B2360" s="1310"/>
      <c r="C2360" s="1310"/>
      <c r="D2360" s="1309"/>
      <c r="E2360" s="1309"/>
      <c r="F2360" s="1311"/>
      <c r="G2360" s="978"/>
      <c r="H2360" s="1121"/>
      <c r="I2360" s="1309"/>
      <c r="J2360" s="1309"/>
      <c r="K2360" s="1309"/>
      <c r="L2360" s="1309"/>
      <c r="M2360" s="1311"/>
      <c r="N2360" s="1311"/>
      <c r="O2360" s="1312"/>
      <c r="P2360" s="1310"/>
      <c r="Q2360" s="1311"/>
      <c r="R2360" s="1311"/>
      <c r="S2360" s="1311"/>
      <c r="T2360" s="1313"/>
      <c r="U2360" s="1314"/>
      <c r="V2360" s="1309"/>
      <c r="W2360" s="1309"/>
      <c r="X2360" s="1309"/>
      <c r="Y2360" s="1309"/>
      <c r="Z2360" s="1309"/>
      <c r="AA2360" s="50"/>
      <c r="AB2360" s="1311"/>
      <c r="AC2360" s="1315"/>
      <c r="AD2360" s="1309"/>
      <c r="AE2360" s="1309"/>
      <c r="AF2360" s="1309"/>
      <c r="AG2360" s="1309"/>
    </row>
    <row r="2361">
      <c r="A2361" s="1309"/>
      <c r="B2361" s="1310"/>
      <c r="C2361" s="1310"/>
      <c r="D2361" s="1309"/>
      <c r="E2361" s="1309"/>
      <c r="F2361" s="1311"/>
      <c r="G2361" s="978"/>
      <c r="H2361" s="1121"/>
      <c r="I2361" s="1309"/>
      <c r="J2361" s="1309"/>
      <c r="K2361" s="1309"/>
      <c r="L2361" s="1309"/>
      <c r="M2361" s="1311"/>
      <c r="N2361" s="1311"/>
      <c r="O2361" s="1312"/>
      <c r="P2361" s="1310"/>
      <c r="Q2361" s="1311"/>
      <c r="R2361" s="1311"/>
      <c r="S2361" s="1311"/>
      <c r="T2361" s="1313"/>
      <c r="U2361" s="1314"/>
      <c r="V2361" s="1309"/>
      <c r="W2361" s="1309"/>
      <c r="X2361" s="1309"/>
      <c r="Y2361" s="1309"/>
      <c r="Z2361" s="1309"/>
      <c r="AA2361" s="50"/>
      <c r="AB2361" s="1311"/>
      <c r="AC2361" s="1315"/>
      <c r="AD2361" s="1309"/>
      <c r="AE2361" s="1309"/>
      <c r="AF2361" s="1309"/>
      <c r="AG2361" s="1309"/>
    </row>
    <row r="2362">
      <c r="A2362" s="1309"/>
      <c r="B2362" s="1310"/>
      <c r="C2362" s="1310"/>
      <c r="D2362" s="1309"/>
      <c r="E2362" s="1309"/>
      <c r="F2362" s="1311"/>
      <c r="G2362" s="978"/>
      <c r="H2362" s="1121"/>
      <c r="I2362" s="1309"/>
      <c r="J2362" s="1309"/>
      <c r="K2362" s="1309"/>
      <c r="L2362" s="1309"/>
      <c r="M2362" s="1311"/>
      <c r="N2362" s="1311"/>
      <c r="O2362" s="1312"/>
      <c r="P2362" s="1310"/>
      <c r="Q2362" s="1311"/>
      <c r="R2362" s="1311"/>
      <c r="S2362" s="1311"/>
      <c r="T2362" s="1313"/>
      <c r="U2362" s="1314"/>
      <c r="V2362" s="1309"/>
      <c r="W2362" s="1309"/>
      <c r="X2362" s="1309"/>
      <c r="Y2362" s="1309"/>
      <c r="Z2362" s="1309"/>
      <c r="AA2362" s="50"/>
      <c r="AB2362" s="1311"/>
      <c r="AC2362" s="1315"/>
      <c r="AD2362" s="1309"/>
      <c r="AE2362" s="1309"/>
      <c r="AF2362" s="1309"/>
      <c r="AG2362" s="1309"/>
    </row>
    <row r="2363">
      <c r="A2363" s="1309"/>
      <c r="B2363" s="1310"/>
      <c r="C2363" s="1310"/>
      <c r="D2363" s="1309"/>
      <c r="E2363" s="1309"/>
      <c r="F2363" s="1311"/>
      <c r="G2363" s="978"/>
      <c r="H2363" s="1121"/>
      <c r="I2363" s="1309"/>
      <c r="J2363" s="1309"/>
      <c r="K2363" s="1309"/>
      <c r="L2363" s="1309"/>
      <c r="M2363" s="1311"/>
      <c r="N2363" s="1311"/>
      <c r="O2363" s="1312"/>
      <c r="P2363" s="1310"/>
      <c r="Q2363" s="1311"/>
      <c r="R2363" s="1311"/>
      <c r="S2363" s="1311"/>
      <c r="T2363" s="1313"/>
      <c r="U2363" s="1314"/>
      <c r="V2363" s="1309"/>
      <c r="W2363" s="1309"/>
      <c r="X2363" s="1309"/>
      <c r="Y2363" s="1309"/>
      <c r="Z2363" s="1309"/>
      <c r="AA2363" s="50"/>
      <c r="AB2363" s="1311"/>
      <c r="AC2363" s="1315"/>
      <c r="AD2363" s="1309"/>
      <c r="AE2363" s="1309"/>
      <c r="AF2363" s="1309"/>
      <c r="AG2363" s="1309"/>
    </row>
    <row r="2364">
      <c r="A2364" s="1309"/>
      <c r="B2364" s="1310"/>
      <c r="C2364" s="1310"/>
      <c r="D2364" s="1309"/>
      <c r="E2364" s="1309"/>
      <c r="F2364" s="1311"/>
      <c r="G2364" s="978"/>
      <c r="H2364" s="1121"/>
      <c r="I2364" s="1309"/>
      <c r="J2364" s="1309"/>
      <c r="K2364" s="1309"/>
      <c r="L2364" s="1309"/>
      <c r="M2364" s="1311"/>
      <c r="N2364" s="1311"/>
      <c r="O2364" s="1312"/>
      <c r="P2364" s="1310"/>
      <c r="Q2364" s="1311"/>
      <c r="R2364" s="1311"/>
      <c r="S2364" s="1311"/>
      <c r="T2364" s="1313"/>
      <c r="U2364" s="1314"/>
      <c r="V2364" s="1309"/>
      <c r="W2364" s="1309"/>
      <c r="X2364" s="1309"/>
      <c r="Y2364" s="1309"/>
      <c r="Z2364" s="1309"/>
      <c r="AA2364" s="50"/>
      <c r="AB2364" s="1311"/>
      <c r="AC2364" s="1315"/>
      <c r="AD2364" s="1309"/>
      <c r="AE2364" s="1309"/>
      <c r="AF2364" s="1309"/>
      <c r="AG2364" s="1309"/>
    </row>
    <row r="2365">
      <c r="A2365" s="1309"/>
      <c r="B2365" s="1310"/>
      <c r="C2365" s="1310"/>
      <c r="D2365" s="1309"/>
      <c r="E2365" s="1309"/>
      <c r="F2365" s="1311"/>
      <c r="G2365" s="978"/>
      <c r="H2365" s="1121"/>
      <c r="I2365" s="1309"/>
      <c r="J2365" s="1309"/>
      <c r="K2365" s="1309"/>
      <c r="L2365" s="1309"/>
      <c r="M2365" s="1311"/>
      <c r="N2365" s="1311"/>
      <c r="O2365" s="1312"/>
      <c r="P2365" s="1310"/>
      <c r="Q2365" s="1311"/>
      <c r="R2365" s="1311"/>
      <c r="S2365" s="1311"/>
      <c r="T2365" s="1313"/>
      <c r="U2365" s="1314"/>
      <c r="V2365" s="1309"/>
      <c r="W2365" s="1309"/>
      <c r="X2365" s="1309"/>
      <c r="Y2365" s="1309"/>
      <c r="Z2365" s="1309"/>
      <c r="AA2365" s="50"/>
      <c r="AB2365" s="1311"/>
      <c r="AC2365" s="1315"/>
      <c r="AD2365" s="1309"/>
      <c r="AE2365" s="1309"/>
      <c r="AF2365" s="1309"/>
      <c r="AG2365" s="1309"/>
    </row>
    <row r="2366">
      <c r="A2366" s="1309"/>
      <c r="B2366" s="1310"/>
      <c r="C2366" s="1310"/>
      <c r="D2366" s="1309"/>
      <c r="E2366" s="1309"/>
      <c r="F2366" s="1311"/>
      <c r="G2366" s="978"/>
      <c r="H2366" s="1121"/>
      <c r="I2366" s="1309"/>
      <c r="J2366" s="1309"/>
      <c r="K2366" s="1309"/>
      <c r="L2366" s="1309"/>
      <c r="M2366" s="1311"/>
      <c r="N2366" s="1311"/>
      <c r="O2366" s="1312"/>
      <c r="P2366" s="1310"/>
      <c r="Q2366" s="1311"/>
      <c r="R2366" s="1311"/>
      <c r="S2366" s="1311"/>
      <c r="T2366" s="1313"/>
      <c r="U2366" s="1314"/>
      <c r="V2366" s="1309"/>
      <c r="W2366" s="1309"/>
      <c r="X2366" s="1309"/>
      <c r="Y2366" s="1309"/>
      <c r="Z2366" s="1309"/>
      <c r="AA2366" s="50"/>
      <c r="AB2366" s="1311"/>
      <c r="AC2366" s="1315"/>
      <c r="AD2366" s="1309"/>
      <c r="AE2366" s="1309"/>
      <c r="AF2366" s="1309"/>
      <c r="AG2366" s="1309"/>
    </row>
    <row r="2367">
      <c r="A2367" s="1309"/>
      <c r="B2367" s="1310"/>
      <c r="C2367" s="1310"/>
      <c r="D2367" s="1309"/>
      <c r="E2367" s="1309"/>
      <c r="F2367" s="1311"/>
      <c r="G2367" s="978"/>
      <c r="H2367" s="1121"/>
      <c r="I2367" s="1309"/>
      <c r="J2367" s="1309"/>
      <c r="K2367" s="1309"/>
      <c r="L2367" s="1309"/>
      <c r="M2367" s="1311"/>
      <c r="N2367" s="1311"/>
      <c r="O2367" s="1312"/>
      <c r="P2367" s="1310"/>
      <c r="Q2367" s="1311"/>
      <c r="R2367" s="1311"/>
      <c r="S2367" s="1311"/>
      <c r="T2367" s="1313"/>
      <c r="U2367" s="1314"/>
      <c r="V2367" s="1309"/>
      <c r="W2367" s="1309"/>
      <c r="X2367" s="1309"/>
      <c r="Y2367" s="1309"/>
      <c r="Z2367" s="1309"/>
      <c r="AA2367" s="50"/>
      <c r="AB2367" s="1311"/>
      <c r="AC2367" s="1315"/>
      <c r="AD2367" s="1309"/>
      <c r="AE2367" s="1309"/>
      <c r="AF2367" s="1309"/>
      <c r="AG2367" s="1309"/>
    </row>
    <row r="2368">
      <c r="A2368" s="1309"/>
      <c r="B2368" s="1310"/>
      <c r="C2368" s="1310"/>
      <c r="D2368" s="1309"/>
      <c r="E2368" s="1309"/>
      <c r="F2368" s="1311"/>
      <c r="G2368" s="978"/>
      <c r="H2368" s="1121"/>
      <c r="I2368" s="1309"/>
      <c r="J2368" s="1309"/>
      <c r="K2368" s="1309"/>
      <c r="L2368" s="1309"/>
      <c r="M2368" s="1311"/>
      <c r="N2368" s="1311"/>
      <c r="O2368" s="1312"/>
      <c r="P2368" s="1310"/>
      <c r="Q2368" s="1311"/>
      <c r="R2368" s="1311"/>
      <c r="S2368" s="1311"/>
      <c r="T2368" s="1313"/>
      <c r="U2368" s="1314"/>
      <c r="V2368" s="1309"/>
      <c r="W2368" s="1309"/>
      <c r="X2368" s="1309"/>
      <c r="Y2368" s="1309"/>
      <c r="Z2368" s="1309"/>
      <c r="AA2368" s="50"/>
      <c r="AB2368" s="1311"/>
      <c r="AC2368" s="1315"/>
      <c r="AD2368" s="1309"/>
      <c r="AE2368" s="1309"/>
      <c r="AF2368" s="1309"/>
      <c r="AG2368" s="1309"/>
    </row>
    <row r="2369">
      <c r="A2369" s="1309"/>
      <c r="B2369" s="1310"/>
      <c r="C2369" s="1310"/>
      <c r="D2369" s="1309"/>
      <c r="E2369" s="1309"/>
      <c r="F2369" s="1311"/>
      <c r="G2369" s="978"/>
      <c r="H2369" s="1121"/>
      <c r="I2369" s="1309"/>
      <c r="J2369" s="1309"/>
      <c r="K2369" s="1309"/>
      <c r="L2369" s="1309"/>
      <c r="M2369" s="1311"/>
      <c r="N2369" s="1311"/>
      <c r="O2369" s="1312"/>
      <c r="P2369" s="1310"/>
      <c r="Q2369" s="1311"/>
      <c r="R2369" s="1311"/>
      <c r="S2369" s="1311"/>
      <c r="T2369" s="1313"/>
      <c r="U2369" s="1314"/>
      <c r="V2369" s="1309"/>
      <c r="W2369" s="1309"/>
      <c r="X2369" s="1309"/>
      <c r="Y2369" s="1309"/>
      <c r="Z2369" s="1309"/>
      <c r="AA2369" s="50"/>
      <c r="AB2369" s="1311"/>
      <c r="AC2369" s="1315"/>
      <c r="AD2369" s="1309"/>
      <c r="AE2369" s="1309"/>
      <c r="AF2369" s="1309"/>
      <c r="AG2369" s="1309"/>
    </row>
    <row r="2370">
      <c r="A2370" s="1309"/>
      <c r="B2370" s="1310"/>
      <c r="C2370" s="1310"/>
      <c r="D2370" s="1309"/>
      <c r="E2370" s="1309"/>
      <c r="F2370" s="1311"/>
      <c r="G2370" s="978"/>
      <c r="H2370" s="1121"/>
      <c r="I2370" s="1309"/>
      <c r="J2370" s="1309"/>
      <c r="K2370" s="1309"/>
      <c r="L2370" s="1309"/>
      <c r="M2370" s="1311"/>
      <c r="N2370" s="1311"/>
      <c r="O2370" s="1312"/>
      <c r="P2370" s="1310"/>
      <c r="Q2370" s="1311"/>
      <c r="R2370" s="1311"/>
      <c r="S2370" s="1311"/>
      <c r="T2370" s="1313"/>
      <c r="U2370" s="1314"/>
      <c r="V2370" s="1309"/>
      <c r="W2370" s="1309"/>
      <c r="X2370" s="1309"/>
      <c r="Y2370" s="1309"/>
      <c r="Z2370" s="1309"/>
      <c r="AA2370" s="50"/>
      <c r="AB2370" s="1311"/>
      <c r="AC2370" s="1315"/>
      <c r="AD2370" s="1309"/>
      <c r="AE2370" s="1309"/>
      <c r="AF2370" s="1309"/>
      <c r="AG2370" s="1309"/>
    </row>
    <row r="2371">
      <c r="A2371" s="1309"/>
      <c r="B2371" s="1310"/>
      <c r="C2371" s="1310"/>
      <c r="D2371" s="1309"/>
      <c r="E2371" s="1309"/>
      <c r="F2371" s="1311"/>
      <c r="G2371" s="978"/>
      <c r="H2371" s="1121"/>
      <c r="I2371" s="1309"/>
      <c r="J2371" s="1309"/>
      <c r="K2371" s="1309"/>
      <c r="L2371" s="1309"/>
      <c r="M2371" s="1311"/>
      <c r="N2371" s="1311"/>
      <c r="O2371" s="1312"/>
      <c r="P2371" s="1310"/>
      <c r="Q2371" s="1311"/>
      <c r="R2371" s="1311"/>
      <c r="S2371" s="1311"/>
      <c r="T2371" s="1313"/>
      <c r="U2371" s="1314"/>
      <c r="V2371" s="1309"/>
      <c r="W2371" s="1309"/>
      <c r="X2371" s="1309"/>
      <c r="Y2371" s="1309"/>
      <c r="Z2371" s="1309"/>
      <c r="AA2371" s="50"/>
      <c r="AB2371" s="1311"/>
      <c r="AC2371" s="1315"/>
      <c r="AD2371" s="1309"/>
      <c r="AE2371" s="1309"/>
      <c r="AF2371" s="1309"/>
      <c r="AG2371" s="1309"/>
    </row>
    <row r="2372">
      <c r="A2372" s="1309"/>
      <c r="B2372" s="1310"/>
      <c r="C2372" s="1310"/>
      <c r="D2372" s="1309"/>
      <c r="E2372" s="1309"/>
      <c r="F2372" s="1311"/>
      <c r="G2372" s="978"/>
      <c r="H2372" s="1121"/>
      <c r="I2372" s="1309"/>
      <c r="J2372" s="1309"/>
      <c r="K2372" s="1309"/>
      <c r="L2372" s="1309"/>
      <c r="M2372" s="1311"/>
      <c r="N2372" s="1311"/>
      <c r="O2372" s="1312"/>
      <c r="P2372" s="1310"/>
      <c r="Q2372" s="1311"/>
      <c r="R2372" s="1311"/>
      <c r="S2372" s="1311"/>
      <c r="T2372" s="1313"/>
      <c r="U2372" s="1314"/>
      <c r="V2372" s="1309"/>
      <c r="W2372" s="1309"/>
      <c r="X2372" s="1309"/>
      <c r="Y2372" s="1309"/>
      <c r="Z2372" s="1309"/>
      <c r="AA2372" s="50"/>
      <c r="AB2372" s="1311"/>
      <c r="AC2372" s="1315"/>
      <c r="AD2372" s="1309"/>
      <c r="AE2372" s="1309"/>
      <c r="AF2372" s="1309"/>
      <c r="AG2372" s="1309"/>
    </row>
    <row r="2373">
      <c r="A2373" s="1309"/>
      <c r="B2373" s="1310"/>
      <c r="C2373" s="1310"/>
      <c r="D2373" s="1309"/>
      <c r="E2373" s="1309"/>
      <c r="F2373" s="1311"/>
      <c r="G2373" s="978"/>
      <c r="H2373" s="1121"/>
      <c r="I2373" s="1309"/>
      <c r="J2373" s="1309"/>
      <c r="K2373" s="1309"/>
      <c r="L2373" s="1309"/>
      <c r="M2373" s="1311"/>
      <c r="N2373" s="1311"/>
      <c r="O2373" s="1312"/>
      <c r="P2373" s="1310"/>
      <c r="Q2373" s="1311"/>
      <c r="R2373" s="1311"/>
      <c r="S2373" s="1311"/>
      <c r="T2373" s="1313"/>
      <c r="U2373" s="1314"/>
      <c r="V2373" s="1309"/>
      <c r="W2373" s="1309"/>
      <c r="X2373" s="1309"/>
      <c r="Y2373" s="1309"/>
      <c r="Z2373" s="1309"/>
      <c r="AA2373" s="50"/>
      <c r="AB2373" s="1311"/>
      <c r="AC2373" s="1315"/>
      <c r="AD2373" s="1309"/>
      <c r="AE2373" s="1309"/>
      <c r="AF2373" s="1309"/>
      <c r="AG2373" s="1309"/>
    </row>
    <row r="2374">
      <c r="A2374" s="1309"/>
      <c r="B2374" s="1310"/>
      <c r="C2374" s="1310"/>
      <c r="D2374" s="1309"/>
      <c r="E2374" s="1309"/>
      <c r="F2374" s="1311"/>
      <c r="G2374" s="978"/>
      <c r="H2374" s="1121"/>
      <c r="I2374" s="1309"/>
      <c r="J2374" s="1309"/>
      <c r="K2374" s="1309"/>
      <c r="L2374" s="1309"/>
      <c r="M2374" s="1311"/>
      <c r="N2374" s="1311"/>
      <c r="O2374" s="1312"/>
      <c r="P2374" s="1310"/>
      <c r="Q2374" s="1311"/>
      <c r="R2374" s="1311"/>
      <c r="S2374" s="1311"/>
      <c r="T2374" s="1313"/>
      <c r="U2374" s="1314"/>
      <c r="V2374" s="1309"/>
      <c r="W2374" s="1309"/>
      <c r="X2374" s="1309"/>
      <c r="Y2374" s="1309"/>
      <c r="Z2374" s="1309"/>
      <c r="AA2374" s="50"/>
      <c r="AB2374" s="1311"/>
      <c r="AC2374" s="1315"/>
      <c r="AD2374" s="1309"/>
      <c r="AE2374" s="1309"/>
      <c r="AF2374" s="1309"/>
      <c r="AG2374" s="1309"/>
    </row>
    <row r="2375">
      <c r="A2375" s="1309"/>
      <c r="B2375" s="1310"/>
      <c r="C2375" s="1310"/>
      <c r="D2375" s="1309"/>
      <c r="E2375" s="1309"/>
      <c r="F2375" s="1311"/>
      <c r="G2375" s="978"/>
      <c r="H2375" s="1121"/>
      <c r="I2375" s="1309"/>
      <c r="J2375" s="1309"/>
      <c r="K2375" s="1309"/>
      <c r="L2375" s="1309"/>
      <c r="M2375" s="1311"/>
      <c r="N2375" s="1311"/>
      <c r="O2375" s="1312"/>
      <c r="P2375" s="1310"/>
      <c r="Q2375" s="1311"/>
      <c r="R2375" s="1311"/>
      <c r="S2375" s="1311"/>
      <c r="T2375" s="1313"/>
      <c r="U2375" s="1314"/>
      <c r="V2375" s="1309"/>
      <c r="W2375" s="1309"/>
      <c r="X2375" s="1309"/>
      <c r="Y2375" s="1309"/>
      <c r="Z2375" s="1309"/>
      <c r="AA2375" s="50"/>
      <c r="AB2375" s="1311"/>
      <c r="AC2375" s="1315"/>
      <c r="AD2375" s="1309"/>
      <c r="AE2375" s="1309"/>
      <c r="AF2375" s="1309"/>
      <c r="AG2375" s="1309"/>
    </row>
    <row r="2376">
      <c r="A2376" s="1309"/>
      <c r="B2376" s="1310"/>
      <c r="C2376" s="1310"/>
      <c r="D2376" s="1309"/>
      <c r="E2376" s="1309"/>
      <c r="F2376" s="1311"/>
      <c r="G2376" s="978"/>
      <c r="H2376" s="1121"/>
      <c r="I2376" s="1309"/>
      <c r="J2376" s="1309"/>
      <c r="K2376" s="1309"/>
      <c r="L2376" s="1309"/>
      <c r="M2376" s="1311"/>
      <c r="N2376" s="1311"/>
      <c r="O2376" s="1312"/>
      <c r="P2376" s="1310"/>
      <c r="Q2376" s="1311"/>
      <c r="R2376" s="1311"/>
      <c r="S2376" s="1311"/>
      <c r="T2376" s="1313"/>
      <c r="U2376" s="1314"/>
      <c r="V2376" s="1309"/>
      <c r="W2376" s="1309"/>
      <c r="X2376" s="1309"/>
      <c r="Y2376" s="1309"/>
      <c r="Z2376" s="1309"/>
      <c r="AA2376" s="50"/>
      <c r="AB2376" s="1311"/>
      <c r="AC2376" s="1315"/>
      <c r="AD2376" s="1309"/>
      <c r="AE2376" s="1309"/>
      <c r="AF2376" s="1309"/>
      <c r="AG2376" s="1309"/>
    </row>
    <row r="2377">
      <c r="A2377" s="1309"/>
      <c r="B2377" s="1310"/>
      <c r="C2377" s="1310"/>
      <c r="D2377" s="1309"/>
      <c r="E2377" s="1309"/>
      <c r="F2377" s="1311"/>
      <c r="G2377" s="978"/>
      <c r="H2377" s="1121"/>
      <c r="I2377" s="1309"/>
      <c r="J2377" s="1309"/>
      <c r="K2377" s="1309"/>
      <c r="L2377" s="1309"/>
      <c r="M2377" s="1311"/>
      <c r="N2377" s="1311"/>
      <c r="O2377" s="1312"/>
      <c r="P2377" s="1310"/>
      <c r="Q2377" s="1311"/>
      <c r="R2377" s="1311"/>
      <c r="S2377" s="1311"/>
      <c r="T2377" s="1313"/>
      <c r="U2377" s="1314"/>
      <c r="V2377" s="1309"/>
      <c r="W2377" s="1309"/>
      <c r="X2377" s="1309"/>
      <c r="Y2377" s="1309"/>
      <c r="Z2377" s="1309"/>
      <c r="AA2377" s="50"/>
      <c r="AB2377" s="1311"/>
      <c r="AC2377" s="1315"/>
      <c r="AD2377" s="1309"/>
      <c r="AE2377" s="1309"/>
      <c r="AF2377" s="1309"/>
      <c r="AG2377" s="1309"/>
    </row>
    <row r="2378">
      <c r="A2378" s="1309"/>
      <c r="B2378" s="1310"/>
      <c r="C2378" s="1310"/>
      <c r="D2378" s="1309"/>
      <c r="E2378" s="1309"/>
      <c r="F2378" s="1311"/>
      <c r="G2378" s="978"/>
      <c r="H2378" s="1121"/>
      <c r="I2378" s="1309"/>
      <c r="J2378" s="1309"/>
      <c r="K2378" s="1309"/>
      <c r="L2378" s="1309"/>
      <c r="M2378" s="1311"/>
      <c r="N2378" s="1311"/>
      <c r="O2378" s="1312"/>
      <c r="P2378" s="1310"/>
      <c r="Q2378" s="1311"/>
      <c r="R2378" s="1311"/>
      <c r="S2378" s="1311"/>
      <c r="T2378" s="1313"/>
      <c r="U2378" s="1314"/>
      <c r="V2378" s="1309"/>
      <c r="W2378" s="1309"/>
      <c r="X2378" s="1309"/>
      <c r="Y2378" s="1309"/>
      <c r="Z2378" s="1309"/>
      <c r="AA2378" s="50"/>
      <c r="AB2378" s="1311"/>
      <c r="AC2378" s="1315"/>
      <c r="AD2378" s="1309"/>
      <c r="AE2378" s="1309"/>
      <c r="AF2378" s="1309"/>
      <c r="AG2378" s="1309"/>
    </row>
    <row r="2379">
      <c r="A2379" s="1309"/>
      <c r="B2379" s="1310"/>
      <c r="C2379" s="1310"/>
      <c r="D2379" s="1309"/>
      <c r="E2379" s="1309"/>
      <c r="F2379" s="1311"/>
      <c r="G2379" s="978"/>
      <c r="H2379" s="1121"/>
      <c r="I2379" s="1309"/>
      <c r="J2379" s="1309"/>
      <c r="K2379" s="1309"/>
      <c r="L2379" s="1309"/>
      <c r="M2379" s="1311"/>
      <c r="N2379" s="1311"/>
      <c r="O2379" s="1312"/>
      <c r="P2379" s="1310"/>
      <c r="Q2379" s="1311"/>
      <c r="R2379" s="1311"/>
      <c r="S2379" s="1311"/>
      <c r="T2379" s="1313"/>
      <c r="U2379" s="1314"/>
      <c r="V2379" s="1309"/>
      <c r="W2379" s="1309"/>
      <c r="X2379" s="1309"/>
      <c r="Y2379" s="1309"/>
      <c r="Z2379" s="1309"/>
      <c r="AA2379" s="50"/>
      <c r="AB2379" s="1311"/>
      <c r="AC2379" s="1315"/>
      <c r="AD2379" s="1309"/>
      <c r="AE2379" s="1309"/>
      <c r="AF2379" s="1309"/>
      <c r="AG2379" s="1309"/>
    </row>
    <row r="2380">
      <c r="A2380" s="1309"/>
      <c r="B2380" s="1310"/>
      <c r="C2380" s="1310"/>
      <c r="D2380" s="1309"/>
      <c r="E2380" s="1309"/>
      <c r="F2380" s="1311"/>
      <c r="G2380" s="978"/>
      <c r="H2380" s="1121"/>
      <c r="I2380" s="1309"/>
      <c r="J2380" s="1309"/>
      <c r="K2380" s="1309"/>
      <c r="L2380" s="1309"/>
      <c r="M2380" s="1311"/>
      <c r="N2380" s="1311"/>
      <c r="O2380" s="1312"/>
      <c r="P2380" s="1310"/>
      <c r="Q2380" s="1311"/>
      <c r="R2380" s="1311"/>
      <c r="S2380" s="1311"/>
      <c r="T2380" s="1313"/>
      <c r="U2380" s="1314"/>
      <c r="V2380" s="1309"/>
      <c r="W2380" s="1309"/>
      <c r="X2380" s="1309"/>
      <c r="Y2380" s="1309"/>
      <c r="Z2380" s="1309"/>
      <c r="AA2380" s="50"/>
      <c r="AB2380" s="1311"/>
      <c r="AC2380" s="1315"/>
      <c r="AD2380" s="1309"/>
      <c r="AE2380" s="1309"/>
      <c r="AF2380" s="1309"/>
      <c r="AG2380" s="1309"/>
    </row>
    <row r="2381">
      <c r="A2381" s="1309"/>
      <c r="B2381" s="1310"/>
      <c r="C2381" s="1310"/>
      <c r="D2381" s="1309"/>
      <c r="E2381" s="1309"/>
      <c r="F2381" s="1311"/>
      <c r="G2381" s="978"/>
      <c r="H2381" s="1121"/>
      <c r="I2381" s="1309"/>
      <c r="J2381" s="1309"/>
      <c r="K2381" s="1309"/>
      <c r="L2381" s="1309"/>
      <c r="M2381" s="1311"/>
      <c r="N2381" s="1311"/>
      <c r="O2381" s="1312"/>
      <c r="P2381" s="1310"/>
      <c r="Q2381" s="1311"/>
      <c r="R2381" s="1311"/>
      <c r="S2381" s="1311"/>
      <c r="T2381" s="1313"/>
      <c r="U2381" s="1314"/>
      <c r="V2381" s="1309"/>
      <c r="W2381" s="1309"/>
      <c r="X2381" s="1309"/>
      <c r="Y2381" s="1309"/>
      <c r="Z2381" s="1309"/>
      <c r="AA2381" s="50"/>
      <c r="AB2381" s="1311"/>
      <c r="AC2381" s="1315"/>
      <c r="AD2381" s="1309"/>
      <c r="AE2381" s="1309"/>
      <c r="AF2381" s="1309"/>
      <c r="AG2381" s="1309"/>
    </row>
    <row r="2382">
      <c r="A2382" s="1309"/>
      <c r="B2382" s="1310"/>
      <c r="C2382" s="1310"/>
      <c r="D2382" s="1309"/>
      <c r="E2382" s="1309"/>
      <c r="F2382" s="1311"/>
      <c r="G2382" s="978"/>
      <c r="H2382" s="1121"/>
      <c r="I2382" s="1309"/>
      <c r="J2382" s="1309"/>
      <c r="K2382" s="1309"/>
      <c r="L2382" s="1309"/>
      <c r="M2382" s="1311"/>
      <c r="N2382" s="1311"/>
      <c r="O2382" s="1312"/>
      <c r="P2382" s="1310"/>
      <c r="Q2382" s="1311"/>
      <c r="R2382" s="1311"/>
      <c r="S2382" s="1311"/>
      <c r="T2382" s="1313"/>
      <c r="U2382" s="1314"/>
      <c r="V2382" s="1309"/>
      <c r="W2382" s="1309"/>
      <c r="X2382" s="1309"/>
      <c r="Y2382" s="1309"/>
      <c r="Z2382" s="1309"/>
      <c r="AA2382" s="50"/>
      <c r="AB2382" s="1311"/>
      <c r="AC2382" s="1315"/>
      <c r="AD2382" s="1309"/>
      <c r="AE2382" s="1309"/>
      <c r="AF2382" s="1309"/>
      <c r="AG2382" s="1309"/>
    </row>
    <row r="2383">
      <c r="A2383" s="1309"/>
      <c r="B2383" s="1310"/>
      <c r="C2383" s="1310"/>
      <c r="D2383" s="1309"/>
      <c r="E2383" s="1309"/>
      <c r="F2383" s="1311"/>
      <c r="G2383" s="978"/>
      <c r="H2383" s="1121"/>
      <c r="I2383" s="1309"/>
      <c r="J2383" s="1309"/>
      <c r="K2383" s="1309"/>
      <c r="L2383" s="1309"/>
      <c r="M2383" s="1311"/>
      <c r="N2383" s="1311"/>
      <c r="O2383" s="1312"/>
      <c r="P2383" s="1310"/>
      <c r="Q2383" s="1311"/>
      <c r="R2383" s="1311"/>
      <c r="S2383" s="1311"/>
      <c r="T2383" s="1313"/>
      <c r="U2383" s="1314"/>
      <c r="V2383" s="1309"/>
      <c r="W2383" s="1309"/>
      <c r="X2383" s="1309"/>
      <c r="Y2383" s="1309"/>
      <c r="Z2383" s="1309"/>
      <c r="AA2383" s="50"/>
      <c r="AB2383" s="1311"/>
      <c r="AC2383" s="1315"/>
      <c r="AD2383" s="1309"/>
      <c r="AE2383" s="1309"/>
      <c r="AF2383" s="1309"/>
      <c r="AG2383" s="1309"/>
    </row>
    <row r="2384">
      <c r="A2384" s="1309"/>
      <c r="B2384" s="1310"/>
      <c r="C2384" s="1310"/>
      <c r="D2384" s="1309"/>
      <c r="E2384" s="1309"/>
      <c r="F2384" s="1311"/>
      <c r="G2384" s="978"/>
      <c r="H2384" s="1121"/>
      <c r="I2384" s="1309"/>
      <c r="J2384" s="1309"/>
      <c r="K2384" s="1309"/>
      <c r="L2384" s="1309"/>
      <c r="M2384" s="1311"/>
      <c r="N2384" s="1311"/>
      <c r="O2384" s="1312"/>
      <c r="P2384" s="1310"/>
      <c r="Q2384" s="1311"/>
      <c r="R2384" s="1311"/>
      <c r="S2384" s="1311"/>
      <c r="T2384" s="1313"/>
      <c r="U2384" s="1314"/>
      <c r="V2384" s="1309"/>
      <c r="W2384" s="1309"/>
      <c r="X2384" s="1309"/>
      <c r="Y2384" s="1309"/>
      <c r="Z2384" s="1309"/>
      <c r="AA2384" s="50"/>
      <c r="AB2384" s="1311"/>
      <c r="AC2384" s="1315"/>
      <c r="AD2384" s="1309"/>
      <c r="AE2384" s="1309"/>
      <c r="AF2384" s="1309"/>
      <c r="AG2384" s="1309"/>
    </row>
    <row r="2385">
      <c r="A2385" s="1309"/>
      <c r="B2385" s="1310"/>
      <c r="C2385" s="1310"/>
      <c r="D2385" s="1309"/>
      <c r="E2385" s="1309"/>
      <c r="F2385" s="1311"/>
      <c r="G2385" s="978"/>
      <c r="H2385" s="1121"/>
      <c r="I2385" s="1309"/>
      <c r="J2385" s="1309"/>
      <c r="K2385" s="1309"/>
      <c r="L2385" s="1309"/>
      <c r="M2385" s="1311"/>
      <c r="N2385" s="1311"/>
      <c r="O2385" s="1312"/>
      <c r="P2385" s="1310"/>
      <c r="Q2385" s="1311"/>
      <c r="R2385" s="1311"/>
      <c r="S2385" s="1311"/>
      <c r="T2385" s="1313"/>
      <c r="U2385" s="1314"/>
      <c r="V2385" s="1309"/>
      <c r="W2385" s="1309"/>
      <c r="X2385" s="1309"/>
      <c r="Y2385" s="1309"/>
      <c r="Z2385" s="1309"/>
      <c r="AA2385" s="50"/>
      <c r="AB2385" s="1311"/>
      <c r="AC2385" s="1315"/>
      <c r="AD2385" s="1309"/>
      <c r="AE2385" s="1309"/>
      <c r="AF2385" s="1309"/>
      <c r="AG2385" s="1309"/>
    </row>
    <row r="2386">
      <c r="A2386" s="1309"/>
      <c r="B2386" s="1310"/>
      <c r="C2386" s="1310"/>
      <c r="D2386" s="1309"/>
      <c r="E2386" s="1309"/>
      <c r="F2386" s="1311"/>
      <c r="G2386" s="978"/>
      <c r="H2386" s="1121"/>
      <c r="I2386" s="1309"/>
      <c r="J2386" s="1309"/>
      <c r="K2386" s="1309"/>
      <c r="L2386" s="1309"/>
      <c r="M2386" s="1311"/>
      <c r="N2386" s="1311"/>
      <c r="O2386" s="1312"/>
      <c r="P2386" s="1310"/>
      <c r="Q2386" s="1311"/>
      <c r="R2386" s="1311"/>
      <c r="S2386" s="1311"/>
      <c r="T2386" s="1313"/>
      <c r="U2386" s="1314"/>
      <c r="V2386" s="1309"/>
      <c r="W2386" s="1309"/>
      <c r="X2386" s="1309"/>
      <c r="Y2386" s="1309"/>
      <c r="Z2386" s="1309"/>
      <c r="AA2386" s="50"/>
      <c r="AB2386" s="1311"/>
      <c r="AC2386" s="1315"/>
      <c r="AD2386" s="1309"/>
      <c r="AE2386" s="1309"/>
      <c r="AF2386" s="1309"/>
      <c r="AG2386" s="1309"/>
    </row>
    <row r="2387">
      <c r="A2387" s="1309"/>
      <c r="B2387" s="1310"/>
      <c r="C2387" s="1310"/>
      <c r="D2387" s="1309"/>
      <c r="E2387" s="1309"/>
      <c r="F2387" s="1311"/>
      <c r="G2387" s="978"/>
      <c r="H2387" s="1121"/>
      <c r="I2387" s="1309"/>
      <c r="J2387" s="1309"/>
      <c r="K2387" s="1309"/>
      <c r="L2387" s="1309"/>
      <c r="M2387" s="1311"/>
      <c r="N2387" s="1311"/>
      <c r="O2387" s="1312"/>
      <c r="P2387" s="1310"/>
      <c r="Q2387" s="1311"/>
      <c r="R2387" s="1311"/>
      <c r="S2387" s="1311"/>
      <c r="T2387" s="1313"/>
      <c r="U2387" s="1314"/>
      <c r="V2387" s="1309"/>
      <c r="W2387" s="1309"/>
      <c r="X2387" s="1309"/>
      <c r="Y2387" s="1309"/>
      <c r="Z2387" s="1309"/>
      <c r="AA2387" s="50"/>
      <c r="AB2387" s="1311"/>
      <c r="AC2387" s="1315"/>
      <c r="AD2387" s="1309"/>
      <c r="AE2387" s="1309"/>
      <c r="AF2387" s="1309"/>
      <c r="AG2387" s="1309"/>
    </row>
    <row r="2388">
      <c r="A2388" s="1309"/>
      <c r="B2388" s="1310"/>
      <c r="C2388" s="1310"/>
      <c r="D2388" s="1309"/>
      <c r="E2388" s="1309"/>
      <c r="F2388" s="1311"/>
      <c r="G2388" s="978"/>
      <c r="H2388" s="1121"/>
      <c r="I2388" s="1309"/>
      <c r="J2388" s="1309"/>
      <c r="K2388" s="1309"/>
      <c r="L2388" s="1309"/>
      <c r="M2388" s="1311"/>
      <c r="N2388" s="1311"/>
      <c r="O2388" s="1312"/>
      <c r="P2388" s="1310"/>
      <c r="Q2388" s="1311"/>
      <c r="R2388" s="1311"/>
      <c r="S2388" s="1311"/>
      <c r="T2388" s="1313"/>
      <c r="U2388" s="1314"/>
      <c r="V2388" s="1309"/>
      <c r="W2388" s="1309"/>
      <c r="X2388" s="1309"/>
      <c r="Y2388" s="1309"/>
      <c r="Z2388" s="1309"/>
      <c r="AA2388" s="50"/>
      <c r="AB2388" s="1311"/>
      <c r="AC2388" s="1315"/>
      <c r="AD2388" s="1309"/>
      <c r="AE2388" s="1309"/>
      <c r="AF2388" s="1309"/>
      <c r="AG2388" s="1309"/>
    </row>
    <row r="2389">
      <c r="A2389" s="1309"/>
      <c r="B2389" s="1310"/>
      <c r="C2389" s="1310"/>
      <c r="D2389" s="1309"/>
      <c r="E2389" s="1309"/>
      <c r="F2389" s="1311"/>
      <c r="G2389" s="978"/>
      <c r="H2389" s="1121"/>
      <c r="I2389" s="1309"/>
      <c r="J2389" s="1309"/>
      <c r="K2389" s="1309"/>
      <c r="L2389" s="1309"/>
      <c r="M2389" s="1311"/>
      <c r="N2389" s="1311"/>
      <c r="O2389" s="1312"/>
      <c r="P2389" s="1310"/>
      <c r="Q2389" s="1311"/>
      <c r="R2389" s="1311"/>
      <c r="S2389" s="1311"/>
      <c r="T2389" s="1313"/>
      <c r="U2389" s="1314"/>
      <c r="V2389" s="1309"/>
      <c r="W2389" s="1309"/>
      <c r="X2389" s="1309"/>
      <c r="Y2389" s="1309"/>
      <c r="Z2389" s="1309"/>
      <c r="AA2389" s="50"/>
      <c r="AB2389" s="1311"/>
      <c r="AC2389" s="1315"/>
      <c r="AD2389" s="1309"/>
      <c r="AE2389" s="1309"/>
      <c r="AF2389" s="1309"/>
      <c r="AG2389" s="1309"/>
    </row>
    <row r="2390">
      <c r="A2390" s="1309"/>
      <c r="B2390" s="1310"/>
      <c r="C2390" s="1310"/>
      <c r="D2390" s="1309"/>
      <c r="E2390" s="1309"/>
      <c r="F2390" s="1311"/>
      <c r="G2390" s="978"/>
      <c r="H2390" s="1121"/>
      <c r="I2390" s="1309"/>
      <c r="J2390" s="1309"/>
      <c r="K2390" s="1309"/>
      <c r="L2390" s="1309"/>
      <c r="M2390" s="1311"/>
      <c r="N2390" s="1311"/>
      <c r="O2390" s="1312"/>
      <c r="P2390" s="1310"/>
      <c r="Q2390" s="1311"/>
      <c r="R2390" s="1311"/>
      <c r="S2390" s="1311"/>
      <c r="T2390" s="1313"/>
      <c r="U2390" s="1314"/>
      <c r="V2390" s="1309"/>
      <c r="W2390" s="1309"/>
      <c r="X2390" s="1309"/>
      <c r="Y2390" s="1309"/>
      <c r="Z2390" s="1309"/>
      <c r="AA2390" s="50"/>
      <c r="AB2390" s="1311"/>
      <c r="AC2390" s="1315"/>
      <c r="AD2390" s="1309"/>
      <c r="AE2390" s="1309"/>
      <c r="AF2390" s="1309"/>
      <c r="AG2390" s="1309"/>
    </row>
    <row r="2391">
      <c r="A2391" s="1309"/>
      <c r="B2391" s="1310"/>
      <c r="C2391" s="1310"/>
      <c r="D2391" s="1309"/>
      <c r="E2391" s="1309"/>
      <c r="F2391" s="1311"/>
      <c r="G2391" s="978"/>
      <c r="H2391" s="1121"/>
      <c r="I2391" s="1309"/>
      <c r="J2391" s="1309"/>
      <c r="K2391" s="1309"/>
      <c r="L2391" s="1309"/>
      <c r="M2391" s="1311"/>
      <c r="N2391" s="1311"/>
      <c r="O2391" s="1312"/>
      <c r="P2391" s="1310"/>
      <c r="Q2391" s="1311"/>
      <c r="R2391" s="1311"/>
      <c r="S2391" s="1311"/>
      <c r="T2391" s="1313"/>
      <c r="U2391" s="1314"/>
      <c r="V2391" s="1309"/>
      <c r="W2391" s="1309"/>
      <c r="X2391" s="1309"/>
      <c r="Y2391" s="1309"/>
      <c r="Z2391" s="1309"/>
      <c r="AA2391" s="50"/>
      <c r="AB2391" s="1311"/>
      <c r="AC2391" s="1315"/>
      <c r="AD2391" s="1309"/>
      <c r="AE2391" s="1309"/>
      <c r="AF2391" s="1309"/>
      <c r="AG2391" s="1309"/>
    </row>
    <row r="2392">
      <c r="A2392" s="1309"/>
      <c r="B2392" s="1310"/>
      <c r="C2392" s="1310"/>
      <c r="D2392" s="1309"/>
      <c r="E2392" s="1309"/>
      <c r="F2392" s="1311"/>
      <c r="G2392" s="978"/>
      <c r="H2392" s="1121"/>
      <c r="I2392" s="1309"/>
      <c r="J2392" s="1309"/>
      <c r="K2392" s="1309"/>
      <c r="L2392" s="1309"/>
      <c r="M2392" s="1311"/>
      <c r="N2392" s="1311"/>
      <c r="O2392" s="1312"/>
      <c r="P2392" s="1310"/>
      <c r="Q2392" s="1311"/>
      <c r="R2392" s="1311"/>
      <c r="S2392" s="1311"/>
      <c r="T2392" s="1313"/>
      <c r="U2392" s="1314"/>
      <c r="V2392" s="1309"/>
      <c r="W2392" s="1309"/>
      <c r="X2392" s="1309"/>
      <c r="Y2392" s="1309"/>
      <c r="Z2392" s="1309"/>
      <c r="AA2392" s="50"/>
      <c r="AB2392" s="1311"/>
      <c r="AC2392" s="1315"/>
      <c r="AD2392" s="1309"/>
      <c r="AE2392" s="1309"/>
      <c r="AF2392" s="1309"/>
      <c r="AG2392" s="1309"/>
    </row>
    <row r="2393">
      <c r="A2393" s="1309"/>
      <c r="B2393" s="1310"/>
      <c r="C2393" s="1310"/>
      <c r="D2393" s="1309"/>
      <c r="E2393" s="1309"/>
      <c r="F2393" s="1311"/>
      <c r="G2393" s="978"/>
      <c r="H2393" s="1121"/>
      <c r="I2393" s="1309"/>
      <c r="J2393" s="1309"/>
      <c r="K2393" s="1309"/>
      <c r="L2393" s="1309"/>
      <c r="M2393" s="1311"/>
      <c r="N2393" s="1311"/>
      <c r="O2393" s="1312"/>
      <c r="P2393" s="1310"/>
      <c r="Q2393" s="1311"/>
      <c r="R2393" s="1311"/>
      <c r="S2393" s="1311"/>
      <c r="T2393" s="1313"/>
      <c r="U2393" s="1314"/>
      <c r="V2393" s="1309"/>
      <c r="W2393" s="1309"/>
      <c r="X2393" s="1309"/>
      <c r="Y2393" s="1309"/>
      <c r="Z2393" s="1309"/>
      <c r="AA2393" s="50"/>
      <c r="AB2393" s="1311"/>
      <c r="AC2393" s="1315"/>
      <c r="AD2393" s="1309"/>
      <c r="AE2393" s="1309"/>
      <c r="AF2393" s="1309"/>
      <c r="AG2393" s="1309"/>
    </row>
    <row r="2394">
      <c r="A2394" s="1309"/>
      <c r="B2394" s="1310"/>
      <c r="C2394" s="1310"/>
      <c r="D2394" s="1309"/>
      <c r="E2394" s="1309"/>
      <c r="F2394" s="1311"/>
      <c r="G2394" s="978"/>
      <c r="H2394" s="1121"/>
      <c r="I2394" s="1309"/>
      <c r="J2394" s="1309"/>
      <c r="K2394" s="1309"/>
      <c r="L2394" s="1309"/>
      <c r="M2394" s="1311"/>
      <c r="N2394" s="1311"/>
      <c r="O2394" s="1312"/>
      <c r="P2394" s="1310"/>
      <c r="Q2394" s="1311"/>
      <c r="R2394" s="1311"/>
      <c r="S2394" s="1311"/>
      <c r="T2394" s="1313"/>
      <c r="U2394" s="1314"/>
      <c r="V2394" s="1309"/>
      <c r="W2394" s="1309"/>
      <c r="X2394" s="1309"/>
      <c r="Y2394" s="1309"/>
      <c r="Z2394" s="1309"/>
      <c r="AA2394" s="50"/>
      <c r="AB2394" s="1311"/>
      <c r="AC2394" s="1315"/>
      <c r="AD2394" s="1309"/>
      <c r="AE2394" s="1309"/>
      <c r="AF2394" s="1309"/>
      <c r="AG2394" s="1309"/>
    </row>
    <row r="2395">
      <c r="A2395" s="1309"/>
      <c r="B2395" s="1310"/>
      <c r="C2395" s="1310"/>
      <c r="D2395" s="1309"/>
      <c r="E2395" s="1309"/>
      <c r="F2395" s="1311"/>
      <c r="G2395" s="978"/>
      <c r="H2395" s="1121"/>
      <c r="I2395" s="1309"/>
      <c r="J2395" s="1309"/>
      <c r="K2395" s="1309"/>
      <c r="L2395" s="1309"/>
      <c r="M2395" s="1311"/>
      <c r="N2395" s="1311"/>
      <c r="O2395" s="1312"/>
      <c r="P2395" s="1310"/>
      <c r="Q2395" s="1311"/>
      <c r="R2395" s="1311"/>
      <c r="S2395" s="1311"/>
      <c r="T2395" s="1313"/>
      <c r="U2395" s="1314"/>
      <c r="V2395" s="1309"/>
      <c r="W2395" s="1309"/>
      <c r="X2395" s="1309"/>
      <c r="Y2395" s="1309"/>
      <c r="Z2395" s="1309"/>
      <c r="AA2395" s="50"/>
      <c r="AB2395" s="1311"/>
      <c r="AC2395" s="1315"/>
      <c r="AD2395" s="1309"/>
      <c r="AE2395" s="1309"/>
      <c r="AF2395" s="1309"/>
      <c r="AG2395" s="1309"/>
    </row>
    <row r="2396">
      <c r="A2396" s="1309"/>
      <c r="B2396" s="1310"/>
      <c r="C2396" s="1310"/>
      <c r="D2396" s="1309"/>
      <c r="E2396" s="1309"/>
      <c r="F2396" s="1311"/>
      <c r="G2396" s="978"/>
      <c r="H2396" s="1121"/>
      <c r="I2396" s="1309"/>
      <c r="J2396" s="1309"/>
      <c r="K2396" s="1309"/>
      <c r="L2396" s="1309"/>
      <c r="M2396" s="1311"/>
      <c r="N2396" s="1311"/>
      <c r="O2396" s="1312"/>
      <c r="P2396" s="1310"/>
      <c r="Q2396" s="1311"/>
      <c r="R2396" s="1311"/>
      <c r="S2396" s="1311"/>
      <c r="T2396" s="1313"/>
      <c r="U2396" s="1314"/>
      <c r="V2396" s="1309"/>
      <c r="W2396" s="1309"/>
      <c r="X2396" s="1309"/>
      <c r="Y2396" s="1309"/>
      <c r="Z2396" s="1309"/>
      <c r="AA2396" s="50"/>
      <c r="AB2396" s="1311"/>
      <c r="AC2396" s="1315"/>
      <c r="AD2396" s="1309"/>
      <c r="AE2396" s="1309"/>
      <c r="AF2396" s="1309"/>
      <c r="AG2396" s="1309"/>
    </row>
    <row r="2397">
      <c r="A2397" s="1309"/>
      <c r="B2397" s="1310"/>
      <c r="C2397" s="1310"/>
      <c r="D2397" s="1309"/>
      <c r="E2397" s="1309"/>
      <c r="F2397" s="1311"/>
      <c r="G2397" s="978"/>
      <c r="H2397" s="1121"/>
      <c r="I2397" s="1309"/>
      <c r="J2397" s="1309"/>
      <c r="K2397" s="1309"/>
      <c r="L2397" s="1309"/>
      <c r="M2397" s="1311"/>
      <c r="N2397" s="1311"/>
      <c r="O2397" s="1312"/>
      <c r="P2397" s="1310"/>
      <c r="Q2397" s="1311"/>
      <c r="R2397" s="1311"/>
      <c r="S2397" s="1311"/>
      <c r="T2397" s="1313"/>
      <c r="U2397" s="1314"/>
      <c r="V2397" s="1309"/>
      <c r="W2397" s="1309"/>
      <c r="X2397" s="1309"/>
      <c r="Y2397" s="1309"/>
      <c r="Z2397" s="1309"/>
      <c r="AA2397" s="50"/>
      <c r="AB2397" s="1311"/>
      <c r="AC2397" s="1315"/>
      <c r="AD2397" s="1309"/>
      <c r="AE2397" s="1309"/>
      <c r="AF2397" s="1309"/>
      <c r="AG2397" s="1309"/>
    </row>
    <row r="2398">
      <c r="A2398" s="1309"/>
      <c r="B2398" s="1310"/>
      <c r="C2398" s="1310"/>
      <c r="D2398" s="1309"/>
      <c r="E2398" s="1309"/>
      <c r="F2398" s="1311"/>
      <c r="G2398" s="978"/>
      <c r="H2398" s="1121"/>
      <c r="I2398" s="1309"/>
      <c r="J2398" s="1309"/>
      <c r="K2398" s="1309"/>
      <c r="L2398" s="1309"/>
      <c r="M2398" s="1311"/>
      <c r="N2398" s="1311"/>
      <c r="O2398" s="1312"/>
      <c r="P2398" s="1310"/>
      <c r="Q2398" s="1311"/>
      <c r="R2398" s="1311"/>
      <c r="S2398" s="1311"/>
      <c r="T2398" s="1313"/>
      <c r="U2398" s="1314"/>
      <c r="V2398" s="1309"/>
      <c r="W2398" s="1309"/>
      <c r="X2398" s="1309"/>
      <c r="Y2398" s="1309"/>
      <c r="Z2398" s="1309"/>
      <c r="AA2398" s="50"/>
      <c r="AB2398" s="1311"/>
      <c r="AC2398" s="1315"/>
      <c r="AD2398" s="1309"/>
      <c r="AE2398" s="1309"/>
      <c r="AF2398" s="1309"/>
      <c r="AG2398" s="1309"/>
    </row>
    <row r="2399">
      <c r="A2399" s="1309"/>
      <c r="B2399" s="1310"/>
      <c r="C2399" s="1310"/>
      <c r="D2399" s="1309"/>
      <c r="E2399" s="1309"/>
      <c r="F2399" s="1311"/>
      <c r="G2399" s="978"/>
      <c r="H2399" s="1121"/>
      <c r="I2399" s="1309"/>
      <c r="J2399" s="1309"/>
      <c r="K2399" s="1309"/>
      <c r="L2399" s="1309"/>
      <c r="M2399" s="1311"/>
      <c r="N2399" s="1311"/>
      <c r="O2399" s="1312"/>
      <c r="P2399" s="1310"/>
      <c r="Q2399" s="1311"/>
      <c r="R2399" s="1311"/>
      <c r="S2399" s="1311"/>
      <c r="T2399" s="1313"/>
      <c r="U2399" s="1314"/>
      <c r="V2399" s="1309"/>
      <c r="W2399" s="1309"/>
      <c r="X2399" s="1309"/>
      <c r="Y2399" s="1309"/>
      <c r="Z2399" s="1309"/>
      <c r="AA2399" s="50"/>
      <c r="AB2399" s="1311"/>
      <c r="AC2399" s="1315"/>
      <c r="AD2399" s="1309"/>
      <c r="AE2399" s="1309"/>
      <c r="AF2399" s="1309"/>
      <c r="AG2399" s="1309"/>
    </row>
    <row r="2400">
      <c r="A2400" s="1309"/>
      <c r="B2400" s="1310"/>
      <c r="C2400" s="1310"/>
      <c r="D2400" s="1309"/>
      <c r="E2400" s="1309"/>
      <c r="F2400" s="1311"/>
      <c r="G2400" s="978"/>
      <c r="H2400" s="1121"/>
      <c r="I2400" s="1309"/>
      <c r="J2400" s="1309"/>
      <c r="K2400" s="1309"/>
      <c r="L2400" s="1309"/>
      <c r="M2400" s="1311"/>
      <c r="N2400" s="1311"/>
      <c r="O2400" s="1312"/>
      <c r="P2400" s="1310"/>
      <c r="Q2400" s="1311"/>
      <c r="R2400" s="1311"/>
      <c r="S2400" s="1311"/>
      <c r="T2400" s="1313"/>
      <c r="U2400" s="1314"/>
      <c r="V2400" s="1309"/>
      <c r="W2400" s="1309"/>
      <c r="X2400" s="1309"/>
      <c r="Y2400" s="1309"/>
      <c r="Z2400" s="1309"/>
      <c r="AA2400" s="50"/>
      <c r="AB2400" s="1311"/>
      <c r="AC2400" s="1315"/>
      <c r="AD2400" s="1309"/>
      <c r="AE2400" s="1309"/>
      <c r="AF2400" s="1309"/>
      <c r="AG2400" s="1309"/>
    </row>
    <row r="2401">
      <c r="A2401" s="1309"/>
      <c r="B2401" s="1310"/>
      <c r="C2401" s="1310"/>
      <c r="D2401" s="1309"/>
      <c r="E2401" s="1309"/>
      <c r="F2401" s="1311"/>
      <c r="G2401" s="978"/>
      <c r="H2401" s="1121"/>
      <c r="I2401" s="1309"/>
      <c r="J2401" s="1309"/>
      <c r="K2401" s="1309"/>
      <c r="L2401" s="1309"/>
      <c r="M2401" s="1311"/>
      <c r="N2401" s="1311"/>
      <c r="O2401" s="1312"/>
      <c r="P2401" s="1310"/>
      <c r="Q2401" s="1311"/>
      <c r="R2401" s="1311"/>
      <c r="S2401" s="1311"/>
      <c r="T2401" s="1313"/>
      <c r="U2401" s="1314"/>
      <c r="V2401" s="1309"/>
      <c r="W2401" s="1309"/>
      <c r="X2401" s="1309"/>
      <c r="Y2401" s="1309"/>
      <c r="Z2401" s="1309"/>
      <c r="AA2401" s="50"/>
      <c r="AB2401" s="1311"/>
      <c r="AC2401" s="1315"/>
      <c r="AD2401" s="1309"/>
      <c r="AE2401" s="1309"/>
      <c r="AF2401" s="1309"/>
      <c r="AG2401" s="1309"/>
    </row>
    <row r="2402">
      <c r="A2402" s="1309"/>
      <c r="B2402" s="1310"/>
      <c r="C2402" s="1310"/>
      <c r="D2402" s="1309"/>
      <c r="E2402" s="1309"/>
      <c r="F2402" s="1311"/>
      <c r="G2402" s="978"/>
      <c r="H2402" s="1121"/>
      <c r="I2402" s="1309"/>
      <c r="J2402" s="1309"/>
      <c r="K2402" s="1309"/>
      <c r="L2402" s="1309"/>
      <c r="M2402" s="1311"/>
      <c r="N2402" s="1311"/>
      <c r="O2402" s="1312"/>
      <c r="P2402" s="1310"/>
      <c r="Q2402" s="1311"/>
      <c r="R2402" s="1311"/>
      <c r="S2402" s="1311"/>
      <c r="T2402" s="1313"/>
      <c r="U2402" s="1314"/>
      <c r="V2402" s="1309"/>
      <c r="W2402" s="1309"/>
      <c r="X2402" s="1309"/>
      <c r="Y2402" s="1309"/>
      <c r="Z2402" s="1309"/>
      <c r="AA2402" s="50"/>
      <c r="AB2402" s="1311"/>
      <c r="AC2402" s="1315"/>
      <c r="AD2402" s="1309"/>
      <c r="AE2402" s="1309"/>
      <c r="AF2402" s="1309"/>
      <c r="AG2402" s="1309"/>
    </row>
    <row r="2403">
      <c r="A2403" s="1309"/>
      <c r="B2403" s="1310"/>
      <c r="C2403" s="1310"/>
      <c r="D2403" s="1309"/>
      <c r="E2403" s="1309"/>
      <c r="F2403" s="1311"/>
      <c r="G2403" s="978"/>
      <c r="H2403" s="1121"/>
      <c r="I2403" s="1309"/>
      <c r="J2403" s="1309"/>
      <c r="K2403" s="1309"/>
      <c r="L2403" s="1309"/>
      <c r="M2403" s="1311"/>
      <c r="N2403" s="1311"/>
      <c r="O2403" s="1312"/>
      <c r="P2403" s="1310"/>
      <c r="Q2403" s="1311"/>
      <c r="R2403" s="1311"/>
      <c r="S2403" s="1311"/>
      <c r="T2403" s="1313"/>
      <c r="U2403" s="1314"/>
      <c r="V2403" s="1309"/>
      <c r="W2403" s="1309"/>
      <c r="X2403" s="1309"/>
      <c r="Y2403" s="1309"/>
      <c r="Z2403" s="1309"/>
      <c r="AA2403" s="50"/>
      <c r="AB2403" s="1311"/>
      <c r="AC2403" s="1315"/>
      <c r="AD2403" s="1309"/>
      <c r="AE2403" s="1309"/>
      <c r="AF2403" s="1309"/>
      <c r="AG2403" s="1309"/>
    </row>
    <row r="2404">
      <c r="A2404" s="1309"/>
      <c r="B2404" s="1310"/>
      <c r="C2404" s="1310"/>
      <c r="D2404" s="1309"/>
      <c r="E2404" s="1309"/>
      <c r="F2404" s="1311"/>
      <c r="G2404" s="978"/>
      <c r="H2404" s="1121"/>
      <c r="I2404" s="1309"/>
      <c r="J2404" s="1309"/>
      <c r="K2404" s="1309"/>
      <c r="L2404" s="1309"/>
      <c r="M2404" s="1311"/>
      <c r="N2404" s="1311"/>
      <c r="O2404" s="1312"/>
      <c r="P2404" s="1310"/>
      <c r="Q2404" s="1311"/>
      <c r="R2404" s="1311"/>
      <c r="S2404" s="1311"/>
      <c r="T2404" s="1313"/>
      <c r="U2404" s="1314"/>
      <c r="V2404" s="1309"/>
      <c r="W2404" s="1309"/>
      <c r="X2404" s="1309"/>
      <c r="Y2404" s="1309"/>
      <c r="Z2404" s="1309"/>
      <c r="AA2404" s="50"/>
      <c r="AB2404" s="1311"/>
      <c r="AC2404" s="1315"/>
      <c r="AD2404" s="1309"/>
      <c r="AE2404" s="1309"/>
      <c r="AF2404" s="1309"/>
      <c r="AG2404" s="1309"/>
    </row>
    <row r="2405">
      <c r="A2405" s="1309"/>
      <c r="B2405" s="1310"/>
      <c r="C2405" s="1310"/>
      <c r="D2405" s="1309"/>
      <c r="E2405" s="1309"/>
      <c r="F2405" s="1311"/>
      <c r="G2405" s="978"/>
      <c r="H2405" s="1121"/>
      <c r="I2405" s="1309"/>
      <c r="J2405" s="1309"/>
      <c r="K2405" s="1309"/>
      <c r="L2405" s="1309"/>
      <c r="M2405" s="1311"/>
      <c r="N2405" s="1311"/>
      <c r="O2405" s="1312"/>
      <c r="P2405" s="1310"/>
      <c r="Q2405" s="1311"/>
      <c r="R2405" s="1311"/>
      <c r="S2405" s="1311"/>
      <c r="T2405" s="1313"/>
      <c r="U2405" s="1314"/>
      <c r="V2405" s="1309"/>
      <c r="W2405" s="1309"/>
      <c r="X2405" s="1309"/>
      <c r="Y2405" s="1309"/>
      <c r="Z2405" s="1309"/>
      <c r="AA2405" s="50"/>
      <c r="AB2405" s="1311"/>
      <c r="AC2405" s="1315"/>
      <c r="AD2405" s="1309"/>
      <c r="AE2405" s="1309"/>
      <c r="AF2405" s="1309"/>
      <c r="AG2405" s="1309"/>
    </row>
    <row r="2406">
      <c r="A2406" s="1309"/>
      <c r="B2406" s="1310"/>
      <c r="C2406" s="1310"/>
      <c r="D2406" s="1309"/>
      <c r="E2406" s="1309"/>
      <c r="F2406" s="1311"/>
      <c r="G2406" s="978"/>
      <c r="H2406" s="1121"/>
      <c r="I2406" s="1309"/>
      <c r="J2406" s="1309"/>
      <c r="K2406" s="1309"/>
      <c r="L2406" s="1309"/>
      <c r="M2406" s="1311"/>
      <c r="N2406" s="1311"/>
      <c r="O2406" s="1312"/>
      <c r="P2406" s="1310"/>
      <c r="Q2406" s="1311"/>
      <c r="R2406" s="1311"/>
      <c r="S2406" s="1311"/>
      <c r="T2406" s="1313"/>
      <c r="U2406" s="1314"/>
      <c r="V2406" s="1309"/>
      <c r="W2406" s="1309"/>
      <c r="X2406" s="1309"/>
      <c r="Y2406" s="1309"/>
      <c r="Z2406" s="1309"/>
      <c r="AA2406" s="50"/>
      <c r="AB2406" s="1311"/>
      <c r="AC2406" s="1315"/>
      <c r="AD2406" s="1309"/>
      <c r="AE2406" s="1309"/>
      <c r="AF2406" s="1309"/>
      <c r="AG2406" s="1309"/>
    </row>
    <row r="2407">
      <c r="A2407" s="1309"/>
      <c r="B2407" s="1310"/>
      <c r="C2407" s="1310"/>
      <c r="D2407" s="1309"/>
      <c r="E2407" s="1309"/>
      <c r="F2407" s="1311"/>
      <c r="G2407" s="978"/>
      <c r="H2407" s="1121"/>
      <c r="I2407" s="1309"/>
      <c r="J2407" s="1309"/>
      <c r="K2407" s="1309"/>
      <c r="L2407" s="1309"/>
      <c r="M2407" s="1311"/>
      <c r="N2407" s="1311"/>
      <c r="O2407" s="1312"/>
      <c r="P2407" s="1310"/>
      <c r="Q2407" s="1311"/>
      <c r="R2407" s="1311"/>
      <c r="S2407" s="1311"/>
      <c r="T2407" s="1313"/>
      <c r="U2407" s="1314"/>
      <c r="V2407" s="1309"/>
      <c r="W2407" s="1309"/>
      <c r="X2407" s="1309"/>
      <c r="Y2407" s="1309"/>
      <c r="Z2407" s="1309"/>
      <c r="AA2407" s="50"/>
      <c r="AB2407" s="1311"/>
      <c r="AC2407" s="1315"/>
      <c r="AD2407" s="1309"/>
      <c r="AE2407" s="1309"/>
      <c r="AF2407" s="1309"/>
      <c r="AG2407" s="1309"/>
    </row>
    <row r="2408">
      <c r="A2408" s="1309"/>
      <c r="B2408" s="1310"/>
      <c r="C2408" s="1310"/>
      <c r="D2408" s="1309"/>
      <c r="E2408" s="1309"/>
      <c r="F2408" s="1311"/>
      <c r="G2408" s="978"/>
      <c r="H2408" s="1121"/>
      <c r="I2408" s="1309"/>
      <c r="J2408" s="1309"/>
      <c r="K2408" s="1309"/>
      <c r="L2408" s="1309"/>
      <c r="M2408" s="1311"/>
      <c r="N2408" s="1311"/>
      <c r="O2408" s="1312"/>
      <c r="P2408" s="1310"/>
      <c r="Q2408" s="1311"/>
      <c r="R2408" s="1311"/>
      <c r="S2408" s="1311"/>
      <c r="T2408" s="1313"/>
      <c r="U2408" s="1314"/>
      <c r="V2408" s="1309"/>
      <c r="W2408" s="1309"/>
      <c r="X2408" s="1309"/>
      <c r="Y2408" s="1309"/>
      <c r="Z2408" s="1309"/>
      <c r="AA2408" s="50"/>
      <c r="AB2408" s="1311"/>
      <c r="AC2408" s="1315"/>
      <c r="AD2408" s="1309"/>
      <c r="AE2408" s="1309"/>
      <c r="AF2408" s="1309"/>
      <c r="AG2408" s="1309"/>
    </row>
    <row r="2409">
      <c r="A2409" s="1309"/>
      <c r="B2409" s="1310"/>
      <c r="C2409" s="1310"/>
      <c r="D2409" s="1309"/>
      <c r="E2409" s="1309"/>
      <c r="F2409" s="1311"/>
      <c r="G2409" s="978"/>
      <c r="H2409" s="1121"/>
      <c r="I2409" s="1309"/>
      <c r="J2409" s="1309"/>
      <c r="K2409" s="1309"/>
      <c r="L2409" s="1309"/>
      <c r="M2409" s="1311"/>
      <c r="N2409" s="1311"/>
      <c r="O2409" s="1312"/>
      <c r="P2409" s="1310"/>
      <c r="Q2409" s="1311"/>
      <c r="R2409" s="1311"/>
      <c r="S2409" s="1311"/>
      <c r="T2409" s="1313"/>
      <c r="U2409" s="1314"/>
      <c r="V2409" s="1309"/>
      <c r="W2409" s="1309"/>
      <c r="X2409" s="1309"/>
      <c r="Y2409" s="1309"/>
      <c r="Z2409" s="1309"/>
      <c r="AA2409" s="50"/>
      <c r="AB2409" s="1311"/>
      <c r="AC2409" s="1315"/>
      <c r="AD2409" s="1309"/>
      <c r="AE2409" s="1309"/>
      <c r="AF2409" s="1309"/>
      <c r="AG2409" s="1309"/>
    </row>
    <row r="2410">
      <c r="A2410" s="1309"/>
      <c r="B2410" s="1310"/>
      <c r="C2410" s="1310"/>
      <c r="D2410" s="1309"/>
      <c r="E2410" s="1309"/>
      <c r="F2410" s="1311"/>
      <c r="G2410" s="978"/>
      <c r="H2410" s="1121"/>
      <c r="I2410" s="1309"/>
      <c r="J2410" s="1309"/>
      <c r="K2410" s="1309"/>
      <c r="L2410" s="1309"/>
      <c r="M2410" s="1311"/>
      <c r="N2410" s="1311"/>
      <c r="O2410" s="1312"/>
      <c r="P2410" s="1310"/>
      <c r="Q2410" s="1311"/>
      <c r="R2410" s="1311"/>
      <c r="S2410" s="1311"/>
      <c r="T2410" s="1313"/>
      <c r="U2410" s="1314"/>
      <c r="V2410" s="1309"/>
      <c r="W2410" s="1309"/>
      <c r="X2410" s="1309"/>
      <c r="Y2410" s="1309"/>
      <c r="Z2410" s="1309"/>
      <c r="AA2410" s="50"/>
      <c r="AB2410" s="1311"/>
      <c r="AC2410" s="1315"/>
      <c r="AD2410" s="1309"/>
      <c r="AE2410" s="1309"/>
      <c r="AF2410" s="1309"/>
      <c r="AG2410" s="1309"/>
    </row>
    <row r="2411">
      <c r="A2411" s="1309"/>
      <c r="B2411" s="1310"/>
      <c r="C2411" s="1310"/>
      <c r="D2411" s="1309"/>
      <c r="E2411" s="1309"/>
      <c r="F2411" s="1311"/>
      <c r="G2411" s="978"/>
      <c r="H2411" s="1121"/>
      <c r="I2411" s="1309"/>
      <c r="J2411" s="1309"/>
      <c r="K2411" s="1309"/>
      <c r="L2411" s="1309"/>
      <c r="M2411" s="1311"/>
      <c r="N2411" s="1311"/>
      <c r="O2411" s="1312"/>
      <c r="P2411" s="1310"/>
      <c r="Q2411" s="1311"/>
      <c r="R2411" s="1311"/>
      <c r="S2411" s="1311"/>
      <c r="T2411" s="1313"/>
      <c r="U2411" s="1314"/>
      <c r="V2411" s="1309"/>
      <c r="W2411" s="1309"/>
      <c r="X2411" s="1309"/>
      <c r="Y2411" s="1309"/>
      <c r="Z2411" s="1309"/>
      <c r="AA2411" s="50"/>
      <c r="AB2411" s="1311"/>
      <c r="AC2411" s="1315"/>
      <c r="AD2411" s="1309"/>
      <c r="AE2411" s="1309"/>
      <c r="AF2411" s="1309"/>
      <c r="AG2411" s="1309"/>
    </row>
    <row r="2412">
      <c r="A2412" s="1309"/>
      <c r="B2412" s="1310"/>
      <c r="C2412" s="1310"/>
      <c r="D2412" s="1309"/>
      <c r="E2412" s="1309"/>
      <c r="F2412" s="1311"/>
      <c r="G2412" s="978"/>
      <c r="H2412" s="1121"/>
      <c r="I2412" s="1309"/>
      <c r="J2412" s="1309"/>
      <c r="K2412" s="1309"/>
      <c r="L2412" s="1309"/>
      <c r="M2412" s="1311"/>
      <c r="N2412" s="1311"/>
      <c r="O2412" s="1312"/>
      <c r="P2412" s="1310"/>
      <c r="Q2412" s="1311"/>
      <c r="R2412" s="1311"/>
      <c r="S2412" s="1311"/>
      <c r="T2412" s="1313"/>
      <c r="U2412" s="1314"/>
      <c r="V2412" s="1309"/>
      <c r="W2412" s="1309"/>
      <c r="X2412" s="1309"/>
      <c r="Y2412" s="1309"/>
      <c r="Z2412" s="1309"/>
      <c r="AA2412" s="50"/>
      <c r="AB2412" s="1311"/>
      <c r="AC2412" s="1315"/>
      <c r="AD2412" s="1309"/>
      <c r="AE2412" s="1309"/>
      <c r="AF2412" s="1309"/>
      <c r="AG2412" s="1309"/>
    </row>
    <row r="2413">
      <c r="A2413" s="1309"/>
      <c r="B2413" s="1310"/>
      <c r="C2413" s="1310"/>
      <c r="D2413" s="1309"/>
      <c r="E2413" s="1309"/>
      <c r="F2413" s="1311"/>
      <c r="G2413" s="978"/>
      <c r="H2413" s="1121"/>
      <c r="I2413" s="1309"/>
      <c r="J2413" s="1309"/>
      <c r="K2413" s="1309"/>
      <c r="L2413" s="1309"/>
      <c r="M2413" s="1311"/>
      <c r="N2413" s="1311"/>
      <c r="O2413" s="1312"/>
      <c r="P2413" s="1310"/>
      <c r="Q2413" s="1311"/>
      <c r="R2413" s="1311"/>
      <c r="S2413" s="1311"/>
      <c r="T2413" s="1313"/>
      <c r="U2413" s="1314"/>
      <c r="V2413" s="1309"/>
      <c r="W2413" s="1309"/>
      <c r="X2413" s="1309"/>
      <c r="Y2413" s="1309"/>
      <c r="Z2413" s="1309"/>
      <c r="AA2413" s="50"/>
      <c r="AB2413" s="1311"/>
      <c r="AC2413" s="1315"/>
      <c r="AD2413" s="1309"/>
      <c r="AE2413" s="1309"/>
      <c r="AF2413" s="1309"/>
      <c r="AG2413" s="1309"/>
    </row>
    <row r="2414">
      <c r="A2414" s="1309"/>
      <c r="B2414" s="1310"/>
      <c r="C2414" s="1310"/>
      <c r="D2414" s="1309"/>
      <c r="E2414" s="1309"/>
      <c r="F2414" s="1311"/>
      <c r="G2414" s="978"/>
      <c r="H2414" s="1121"/>
      <c r="I2414" s="1309"/>
      <c r="J2414" s="1309"/>
      <c r="K2414" s="1309"/>
      <c r="L2414" s="1309"/>
      <c r="M2414" s="1311"/>
      <c r="N2414" s="1311"/>
      <c r="O2414" s="1312"/>
      <c r="P2414" s="1310"/>
      <c r="Q2414" s="1311"/>
      <c r="R2414" s="1311"/>
      <c r="S2414" s="1311"/>
      <c r="T2414" s="1313"/>
      <c r="U2414" s="1314"/>
      <c r="V2414" s="1309"/>
      <c r="W2414" s="1309"/>
      <c r="X2414" s="1309"/>
      <c r="Y2414" s="1309"/>
      <c r="Z2414" s="1309"/>
      <c r="AA2414" s="50"/>
      <c r="AB2414" s="1311"/>
      <c r="AC2414" s="1315"/>
      <c r="AD2414" s="1309"/>
      <c r="AE2414" s="1309"/>
      <c r="AF2414" s="1309"/>
      <c r="AG2414" s="1309"/>
    </row>
    <row r="2415">
      <c r="A2415" s="1309"/>
      <c r="B2415" s="1310"/>
      <c r="C2415" s="1310"/>
      <c r="D2415" s="1309"/>
      <c r="E2415" s="1309"/>
      <c r="F2415" s="1311"/>
      <c r="G2415" s="978"/>
      <c r="H2415" s="1121"/>
      <c r="I2415" s="1309"/>
      <c r="J2415" s="1309"/>
      <c r="K2415" s="1309"/>
      <c r="L2415" s="1309"/>
      <c r="M2415" s="1311"/>
      <c r="N2415" s="1311"/>
      <c r="O2415" s="1312"/>
      <c r="P2415" s="1310"/>
      <c r="Q2415" s="1311"/>
      <c r="R2415" s="1311"/>
      <c r="S2415" s="1311"/>
      <c r="T2415" s="1313"/>
      <c r="U2415" s="1314"/>
      <c r="V2415" s="1309"/>
      <c r="W2415" s="1309"/>
      <c r="X2415" s="1309"/>
      <c r="Y2415" s="1309"/>
      <c r="Z2415" s="1309"/>
      <c r="AA2415" s="50"/>
      <c r="AB2415" s="1311"/>
      <c r="AC2415" s="1315"/>
      <c r="AD2415" s="1309"/>
      <c r="AE2415" s="1309"/>
      <c r="AF2415" s="1309"/>
      <c r="AG2415" s="1309"/>
    </row>
    <row r="2416">
      <c r="A2416" s="1309"/>
      <c r="B2416" s="1310"/>
      <c r="C2416" s="1310"/>
      <c r="D2416" s="1309"/>
      <c r="E2416" s="1309"/>
      <c r="F2416" s="1311"/>
      <c r="G2416" s="978"/>
      <c r="H2416" s="1121"/>
      <c r="I2416" s="1309"/>
      <c r="J2416" s="1309"/>
      <c r="K2416" s="1309"/>
      <c r="L2416" s="1309"/>
      <c r="M2416" s="1311"/>
      <c r="N2416" s="1311"/>
      <c r="O2416" s="1312"/>
      <c r="P2416" s="1310"/>
      <c r="Q2416" s="1311"/>
      <c r="R2416" s="1311"/>
      <c r="S2416" s="1311"/>
      <c r="T2416" s="1313"/>
      <c r="U2416" s="1314"/>
      <c r="V2416" s="1309"/>
      <c r="W2416" s="1309"/>
      <c r="X2416" s="1309"/>
      <c r="Y2416" s="1309"/>
      <c r="Z2416" s="1309"/>
      <c r="AA2416" s="50"/>
      <c r="AB2416" s="1311"/>
      <c r="AC2416" s="1315"/>
      <c r="AD2416" s="1309"/>
      <c r="AE2416" s="1309"/>
      <c r="AF2416" s="1309"/>
      <c r="AG2416" s="1309"/>
    </row>
    <row r="2417">
      <c r="A2417" s="1309"/>
      <c r="B2417" s="1310"/>
      <c r="C2417" s="1310"/>
      <c r="D2417" s="1309"/>
      <c r="E2417" s="1309"/>
      <c r="F2417" s="1311"/>
      <c r="G2417" s="978"/>
      <c r="H2417" s="1121"/>
      <c r="I2417" s="1309"/>
      <c r="J2417" s="1309"/>
      <c r="K2417" s="1309"/>
      <c r="L2417" s="1309"/>
      <c r="M2417" s="1311"/>
      <c r="N2417" s="1311"/>
      <c r="O2417" s="1312"/>
      <c r="P2417" s="1310"/>
      <c r="Q2417" s="1311"/>
      <c r="R2417" s="1311"/>
      <c r="S2417" s="1311"/>
      <c r="T2417" s="1313"/>
      <c r="U2417" s="1314"/>
      <c r="V2417" s="1309"/>
      <c r="W2417" s="1309"/>
      <c r="X2417" s="1309"/>
      <c r="Y2417" s="1309"/>
      <c r="Z2417" s="1309"/>
      <c r="AA2417" s="50"/>
      <c r="AB2417" s="1311"/>
      <c r="AC2417" s="1315"/>
      <c r="AD2417" s="1309"/>
      <c r="AE2417" s="1309"/>
      <c r="AF2417" s="1309"/>
      <c r="AG2417" s="1309"/>
    </row>
    <row r="2418">
      <c r="A2418" s="1309"/>
      <c r="B2418" s="1310"/>
      <c r="C2418" s="1310"/>
      <c r="D2418" s="1309"/>
      <c r="E2418" s="1309"/>
      <c r="F2418" s="1311"/>
      <c r="G2418" s="978"/>
      <c r="H2418" s="1121"/>
      <c r="I2418" s="1309"/>
      <c r="J2418" s="1309"/>
      <c r="K2418" s="1309"/>
      <c r="L2418" s="1309"/>
      <c r="M2418" s="1311"/>
      <c r="N2418" s="1311"/>
      <c r="O2418" s="1312"/>
      <c r="P2418" s="1310"/>
      <c r="Q2418" s="1311"/>
      <c r="R2418" s="1311"/>
      <c r="S2418" s="1311"/>
      <c r="T2418" s="1313"/>
      <c r="U2418" s="1314"/>
      <c r="V2418" s="1309"/>
      <c r="W2418" s="1309"/>
      <c r="X2418" s="1309"/>
      <c r="Y2418" s="1309"/>
      <c r="Z2418" s="1309"/>
      <c r="AA2418" s="50"/>
      <c r="AB2418" s="1311"/>
      <c r="AC2418" s="1315"/>
      <c r="AD2418" s="1309"/>
      <c r="AE2418" s="1309"/>
      <c r="AF2418" s="1309"/>
      <c r="AG2418" s="1309"/>
    </row>
    <row r="2419">
      <c r="A2419" s="1309"/>
      <c r="B2419" s="1310"/>
      <c r="C2419" s="1310"/>
      <c r="D2419" s="1309"/>
      <c r="E2419" s="1309"/>
      <c r="F2419" s="1311"/>
      <c r="G2419" s="978"/>
      <c r="H2419" s="1121"/>
      <c r="I2419" s="1309"/>
      <c r="J2419" s="1309"/>
      <c r="K2419" s="1309"/>
      <c r="L2419" s="1309"/>
      <c r="M2419" s="1311"/>
      <c r="N2419" s="1311"/>
      <c r="O2419" s="1312"/>
      <c r="P2419" s="1310"/>
      <c r="Q2419" s="1311"/>
      <c r="R2419" s="1311"/>
      <c r="S2419" s="1311"/>
      <c r="T2419" s="1313"/>
      <c r="U2419" s="1314"/>
      <c r="V2419" s="1309"/>
      <c r="W2419" s="1309"/>
      <c r="X2419" s="1309"/>
      <c r="Y2419" s="1309"/>
      <c r="Z2419" s="1309"/>
      <c r="AA2419" s="50"/>
      <c r="AB2419" s="1311"/>
      <c r="AC2419" s="1315"/>
      <c r="AD2419" s="1309"/>
      <c r="AE2419" s="1309"/>
      <c r="AF2419" s="1309"/>
      <c r="AG2419" s="1309"/>
    </row>
    <row r="2420">
      <c r="A2420" s="1309"/>
      <c r="B2420" s="1310"/>
      <c r="C2420" s="1310"/>
      <c r="D2420" s="1309"/>
      <c r="E2420" s="1309"/>
      <c r="F2420" s="1311"/>
      <c r="G2420" s="978"/>
      <c r="H2420" s="1121"/>
      <c r="I2420" s="1309"/>
      <c r="J2420" s="1309"/>
      <c r="K2420" s="1309"/>
      <c r="L2420" s="1309"/>
      <c r="M2420" s="1311"/>
      <c r="N2420" s="1311"/>
      <c r="O2420" s="1312"/>
      <c r="P2420" s="1310"/>
      <c r="Q2420" s="1311"/>
      <c r="R2420" s="1311"/>
      <c r="S2420" s="1311"/>
      <c r="T2420" s="1313"/>
      <c r="U2420" s="1314"/>
      <c r="V2420" s="1309"/>
      <c r="W2420" s="1309"/>
      <c r="X2420" s="1309"/>
      <c r="Y2420" s="1309"/>
      <c r="Z2420" s="1309"/>
      <c r="AA2420" s="50"/>
      <c r="AB2420" s="1311"/>
      <c r="AC2420" s="1315"/>
      <c r="AD2420" s="1309"/>
      <c r="AE2420" s="1309"/>
      <c r="AF2420" s="1309"/>
      <c r="AG2420" s="1309"/>
    </row>
    <row r="2421">
      <c r="A2421" s="1309"/>
      <c r="B2421" s="1310"/>
      <c r="C2421" s="1310"/>
      <c r="D2421" s="1309"/>
      <c r="E2421" s="1309"/>
      <c r="F2421" s="1311"/>
      <c r="G2421" s="978"/>
      <c r="H2421" s="1121"/>
      <c r="I2421" s="1309"/>
      <c r="J2421" s="1309"/>
      <c r="K2421" s="1309"/>
      <c r="L2421" s="1309"/>
      <c r="M2421" s="1311"/>
      <c r="N2421" s="1311"/>
      <c r="O2421" s="1312"/>
      <c r="P2421" s="1310"/>
      <c r="Q2421" s="1311"/>
      <c r="R2421" s="1311"/>
      <c r="S2421" s="1311"/>
      <c r="T2421" s="1313"/>
      <c r="U2421" s="1314"/>
      <c r="V2421" s="1309"/>
      <c r="W2421" s="1309"/>
      <c r="X2421" s="1309"/>
      <c r="Y2421" s="1309"/>
      <c r="Z2421" s="1309"/>
      <c r="AA2421" s="50"/>
      <c r="AB2421" s="1311"/>
      <c r="AC2421" s="1315"/>
      <c r="AD2421" s="1309"/>
      <c r="AE2421" s="1309"/>
      <c r="AF2421" s="1309"/>
      <c r="AG2421" s="1309"/>
    </row>
    <row r="2422">
      <c r="A2422" s="1309"/>
      <c r="B2422" s="1310"/>
      <c r="C2422" s="1310"/>
      <c r="D2422" s="1309"/>
      <c r="E2422" s="1309"/>
      <c r="F2422" s="1311"/>
      <c r="G2422" s="978"/>
      <c r="H2422" s="1121"/>
      <c r="I2422" s="1309"/>
      <c r="J2422" s="1309"/>
      <c r="K2422" s="1309"/>
      <c r="L2422" s="1309"/>
      <c r="M2422" s="1311"/>
      <c r="N2422" s="1311"/>
      <c r="O2422" s="1312"/>
      <c r="P2422" s="1310"/>
      <c r="Q2422" s="1311"/>
      <c r="R2422" s="1311"/>
      <c r="S2422" s="1311"/>
      <c r="T2422" s="1313"/>
      <c r="U2422" s="1314"/>
      <c r="V2422" s="1309"/>
      <c r="W2422" s="1309"/>
      <c r="X2422" s="1309"/>
      <c r="Y2422" s="1309"/>
      <c r="Z2422" s="1309"/>
      <c r="AA2422" s="50"/>
      <c r="AB2422" s="1311"/>
      <c r="AC2422" s="1315"/>
      <c r="AD2422" s="1309"/>
      <c r="AE2422" s="1309"/>
      <c r="AF2422" s="1309"/>
      <c r="AG2422" s="1309"/>
    </row>
    <row r="2423">
      <c r="A2423" s="1309"/>
      <c r="B2423" s="1310"/>
      <c r="C2423" s="1310"/>
      <c r="D2423" s="1309"/>
      <c r="E2423" s="1309"/>
      <c r="F2423" s="1311"/>
      <c r="G2423" s="978"/>
      <c r="H2423" s="1121"/>
      <c r="I2423" s="1309"/>
      <c r="J2423" s="1309"/>
      <c r="K2423" s="1309"/>
      <c r="L2423" s="1309"/>
      <c r="M2423" s="1311"/>
      <c r="N2423" s="1311"/>
      <c r="O2423" s="1312"/>
      <c r="P2423" s="1310"/>
      <c r="Q2423" s="1311"/>
      <c r="R2423" s="1311"/>
      <c r="S2423" s="1311"/>
      <c r="T2423" s="1313"/>
      <c r="U2423" s="1314"/>
      <c r="V2423" s="1309"/>
      <c r="W2423" s="1309"/>
      <c r="X2423" s="1309"/>
      <c r="Y2423" s="1309"/>
      <c r="Z2423" s="1309"/>
      <c r="AA2423" s="50"/>
      <c r="AB2423" s="1311"/>
      <c r="AC2423" s="1315"/>
      <c r="AD2423" s="1309"/>
      <c r="AE2423" s="1309"/>
      <c r="AF2423" s="1309"/>
      <c r="AG2423" s="1309"/>
    </row>
    <row r="2424">
      <c r="A2424" s="1309"/>
      <c r="B2424" s="1310"/>
      <c r="C2424" s="1310"/>
      <c r="D2424" s="1309"/>
      <c r="E2424" s="1309"/>
      <c r="F2424" s="1311"/>
      <c r="G2424" s="978"/>
      <c r="H2424" s="1121"/>
      <c r="I2424" s="1309"/>
      <c r="J2424" s="1309"/>
      <c r="K2424" s="1309"/>
      <c r="L2424" s="1309"/>
      <c r="M2424" s="1311"/>
      <c r="N2424" s="1311"/>
      <c r="O2424" s="1312"/>
      <c r="P2424" s="1310"/>
      <c r="Q2424" s="1311"/>
      <c r="R2424" s="1311"/>
      <c r="S2424" s="1311"/>
      <c r="T2424" s="1313"/>
      <c r="U2424" s="1314"/>
      <c r="V2424" s="1309"/>
      <c r="W2424" s="1309"/>
      <c r="X2424" s="1309"/>
      <c r="Y2424" s="1309"/>
      <c r="Z2424" s="1309"/>
      <c r="AA2424" s="50"/>
      <c r="AB2424" s="1311"/>
      <c r="AC2424" s="1315"/>
      <c r="AD2424" s="1309"/>
      <c r="AE2424" s="1309"/>
      <c r="AF2424" s="1309"/>
      <c r="AG2424" s="1309"/>
    </row>
    <row r="2425">
      <c r="A2425" s="1309"/>
      <c r="B2425" s="1310"/>
      <c r="C2425" s="1310"/>
      <c r="D2425" s="1309"/>
      <c r="E2425" s="1309"/>
      <c r="F2425" s="1311"/>
      <c r="G2425" s="978"/>
      <c r="H2425" s="1121"/>
      <c r="I2425" s="1309"/>
      <c r="J2425" s="1309"/>
      <c r="K2425" s="1309"/>
      <c r="L2425" s="1309"/>
      <c r="M2425" s="1311"/>
      <c r="N2425" s="1311"/>
      <c r="O2425" s="1312"/>
      <c r="P2425" s="1310"/>
      <c r="Q2425" s="1311"/>
      <c r="R2425" s="1311"/>
      <c r="S2425" s="1311"/>
      <c r="T2425" s="1313"/>
      <c r="U2425" s="1314"/>
      <c r="V2425" s="1309"/>
      <c r="W2425" s="1309"/>
      <c r="X2425" s="1309"/>
      <c r="Y2425" s="1309"/>
      <c r="Z2425" s="1309"/>
      <c r="AA2425" s="50"/>
      <c r="AB2425" s="1311"/>
      <c r="AC2425" s="1315"/>
      <c r="AD2425" s="1309"/>
      <c r="AE2425" s="1309"/>
      <c r="AF2425" s="1309"/>
      <c r="AG2425" s="1309"/>
    </row>
    <row r="2426">
      <c r="A2426" s="1309"/>
      <c r="B2426" s="1310"/>
      <c r="C2426" s="1310"/>
      <c r="D2426" s="1309"/>
      <c r="E2426" s="1309"/>
      <c r="F2426" s="1311"/>
      <c r="G2426" s="978"/>
      <c r="H2426" s="1121"/>
      <c r="I2426" s="1309"/>
      <c r="J2426" s="1309"/>
      <c r="K2426" s="1309"/>
      <c r="L2426" s="1309"/>
      <c r="M2426" s="1311"/>
      <c r="N2426" s="1311"/>
      <c r="O2426" s="1312"/>
      <c r="P2426" s="1310"/>
      <c r="Q2426" s="1311"/>
      <c r="R2426" s="1311"/>
      <c r="S2426" s="1311"/>
      <c r="T2426" s="1313"/>
      <c r="U2426" s="1314"/>
      <c r="V2426" s="1309"/>
      <c r="W2426" s="1309"/>
      <c r="X2426" s="1309"/>
      <c r="Y2426" s="1309"/>
      <c r="Z2426" s="1309"/>
      <c r="AA2426" s="50"/>
      <c r="AB2426" s="1311"/>
      <c r="AC2426" s="1315"/>
      <c r="AD2426" s="1309"/>
      <c r="AE2426" s="1309"/>
      <c r="AF2426" s="1309"/>
      <c r="AG2426" s="1309"/>
    </row>
    <row r="2427">
      <c r="A2427" s="1309"/>
      <c r="B2427" s="1310"/>
      <c r="C2427" s="1310"/>
      <c r="D2427" s="1309"/>
      <c r="E2427" s="1309"/>
      <c r="F2427" s="1311"/>
      <c r="G2427" s="978"/>
      <c r="H2427" s="1121"/>
      <c r="I2427" s="1309"/>
      <c r="J2427" s="1309"/>
      <c r="K2427" s="1309"/>
      <c r="L2427" s="1309"/>
      <c r="M2427" s="1311"/>
      <c r="N2427" s="1311"/>
      <c r="O2427" s="1312"/>
      <c r="P2427" s="1310"/>
      <c r="Q2427" s="1311"/>
      <c r="R2427" s="1311"/>
      <c r="S2427" s="1311"/>
      <c r="T2427" s="1313"/>
      <c r="U2427" s="1314"/>
      <c r="V2427" s="1309"/>
      <c r="W2427" s="1309"/>
      <c r="X2427" s="1309"/>
      <c r="Y2427" s="1309"/>
      <c r="Z2427" s="1309"/>
      <c r="AA2427" s="50"/>
      <c r="AB2427" s="1311"/>
      <c r="AC2427" s="1315"/>
      <c r="AD2427" s="1309"/>
      <c r="AE2427" s="1309"/>
      <c r="AF2427" s="1309"/>
      <c r="AG2427" s="1309"/>
    </row>
    <row r="2428">
      <c r="A2428" s="1309"/>
      <c r="B2428" s="1310"/>
      <c r="C2428" s="1310"/>
      <c r="D2428" s="1309"/>
      <c r="E2428" s="1309"/>
      <c r="F2428" s="1311"/>
      <c r="G2428" s="978"/>
      <c r="H2428" s="1121"/>
      <c r="I2428" s="1309"/>
      <c r="J2428" s="1309"/>
      <c r="K2428" s="1309"/>
      <c r="L2428" s="1309"/>
      <c r="M2428" s="1311"/>
      <c r="N2428" s="1311"/>
      <c r="O2428" s="1312"/>
      <c r="P2428" s="1310"/>
      <c r="Q2428" s="1311"/>
      <c r="R2428" s="1311"/>
      <c r="S2428" s="1311"/>
      <c r="T2428" s="1313"/>
      <c r="U2428" s="1314"/>
      <c r="V2428" s="1309"/>
      <c r="W2428" s="1309"/>
      <c r="X2428" s="1309"/>
      <c r="Y2428" s="1309"/>
      <c r="Z2428" s="1309"/>
      <c r="AA2428" s="50"/>
      <c r="AB2428" s="1311"/>
      <c r="AC2428" s="1315"/>
      <c r="AD2428" s="1309"/>
      <c r="AE2428" s="1309"/>
      <c r="AF2428" s="1309"/>
      <c r="AG2428" s="1309"/>
    </row>
    <row r="2429">
      <c r="A2429" s="1309"/>
      <c r="B2429" s="1310"/>
      <c r="C2429" s="1310"/>
      <c r="D2429" s="1309"/>
      <c r="E2429" s="1309"/>
      <c r="F2429" s="1311"/>
      <c r="G2429" s="978"/>
      <c r="H2429" s="1121"/>
      <c r="I2429" s="1309"/>
      <c r="J2429" s="1309"/>
      <c r="K2429" s="1309"/>
      <c r="L2429" s="1309"/>
      <c r="M2429" s="1311"/>
      <c r="N2429" s="1311"/>
      <c r="O2429" s="1312"/>
      <c r="P2429" s="1310"/>
      <c r="Q2429" s="1311"/>
      <c r="R2429" s="1311"/>
      <c r="S2429" s="1311"/>
      <c r="T2429" s="1313"/>
      <c r="U2429" s="1314"/>
      <c r="V2429" s="1309"/>
      <c r="W2429" s="1309"/>
      <c r="X2429" s="1309"/>
      <c r="Y2429" s="1309"/>
      <c r="Z2429" s="1309"/>
      <c r="AA2429" s="50"/>
      <c r="AB2429" s="1311"/>
      <c r="AC2429" s="1315"/>
      <c r="AD2429" s="1309"/>
      <c r="AE2429" s="1309"/>
      <c r="AF2429" s="1309"/>
      <c r="AG2429" s="1309"/>
    </row>
    <row r="2430">
      <c r="A2430" s="1309"/>
      <c r="B2430" s="1310"/>
      <c r="C2430" s="1310"/>
      <c r="D2430" s="1309"/>
      <c r="E2430" s="1309"/>
      <c r="F2430" s="1311"/>
      <c r="G2430" s="978"/>
      <c r="H2430" s="1121"/>
      <c r="I2430" s="1309"/>
      <c r="J2430" s="1309"/>
      <c r="K2430" s="1309"/>
      <c r="L2430" s="1309"/>
      <c r="M2430" s="1311"/>
      <c r="N2430" s="1311"/>
      <c r="O2430" s="1312"/>
      <c r="P2430" s="1310"/>
      <c r="Q2430" s="1311"/>
      <c r="R2430" s="1311"/>
      <c r="S2430" s="1311"/>
      <c r="T2430" s="1313"/>
      <c r="U2430" s="1314"/>
      <c r="V2430" s="1309"/>
      <c r="W2430" s="1309"/>
      <c r="X2430" s="1309"/>
      <c r="Y2430" s="1309"/>
      <c r="Z2430" s="1309"/>
      <c r="AA2430" s="50"/>
      <c r="AB2430" s="1311"/>
      <c r="AC2430" s="1315"/>
      <c r="AD2430" s="1309"/>
      <c r="AE2430" s="1309"/>
      <c r="AF2430" s="1309"/>
      <c r="AG2430" s="1309"/>
    </row>
    <row r="2431">
      <c r="A2431" s="1309"/>
      <c r="B2431" s="1310"/>
      <c r="C2431" s="1310"/>
      <c r="D2431" s="1309"/>
      <c r="E2431" s="1309"/>
      <c r="F2431" s="1311"/>
      <c r="G2431" s="978"/>
      <c r="H2431" s="1121"/>
      <c r="I2431" s="1309"/>
      <c r="J2431" s="1309"/>
      <c r="K2431" s="1309"/>
      <c r="L2431" s="1309"/>
      <c r="M2431" s="1311"/>
      <c r="N2431" s="1311"/>
      <c r="O2431" s="1312"/>
      <c r="P2431" s="1310"/>
      <c r="Q2431" s="1311"/>
      <c r="R2431" s="1311"/>
      <c r="S2431" s="1311"/>
      <c r="T2431" s="1313"/>
      <c r="U2431" s="1314"/>
      <c r="V2431" s="1309"/>
      <c r="W2431" s="1309"/>
      <c r="X2431" s="1309"/>
      <c r="Y2431" s="1309"/>
      <c r="Z2431" s="1309"/>
      <c r="AA2431" s="50"/>
      <c r="AB2431" s="1311"/>
      <c r="AC2431" s="1315"/>
      <c r="AD2431" s="1309"/>
      <c r="AE2431" s="1309"/>
      <c r="AF2431" s="1309"/>
      <c r="AG2431" s="1309"/>
    </row>
    <row r="2432">
      <c r="A2432" s="1309"/>
      <c r="B2432" s="1310"/>
      <c r="C2432" s="1310"/>
      <c r="D2432" s="1309"/>
      <c r="E2432" s="1309"/>
      <c r="F2432" s="1311"/>
      <c r="G2432" s="978"/>
      <c r="H2432" s="1121"/>
      <c r="I2432" s="1309"/>
      <c r="J2432" s="1309"/>
      <c r="K2432" s="1309"/>
      <c r="L2432" s="1309"/>
      <c r="M2432" s="1311"/>
      <c r="N2432" s="1311"/>
      <c r="O2432" s="1312"/>
      <c r="P2432" s="1310"/>
      <c r="Q2432" s="1311"/>
      <c r="R2432" s="1311"/>
      <c r="S2432" s="1311"/>
      <c r="T2432" s="1313"/>
      <c r="U2432" s="1314"/>
      <c r="V2432" s="1309"/>
      <c r="W2432" s="1309"/>
      <c r="X2432" s="1309"/>
      <c r="Y2432" s="1309"/>
      <c r="Z2432" s="1309"/>
      <c r="AA2432" s="50"/>
      <c r="AB2432" s="1311"/>
      <c r="AC2432" s="1315"/>
      <c r="AD2432" s="1309"/>
      <c r="AE2432" s="1309"/>
      <c r="AF2432" s="1309"/>
      <c r="AG2432" s="1309"/>
    </row>
    <row r="2433">
      <c r="A2433" s="1309"/>
      <c r="B2433" s="1310"/>
      <c r="C2433" s="1310"/>
      <c r="D2433" s="1309"/>
      <c r="E2433" s="1309"/>
      <c r="F2433" s="1311"/>
      <c r="G2433" s="978"/>
      <c r="H2433" s="1121"/>
      <c r="I2433" s="1309"/>
      <c r="J2433" s="1309"/>
      <c r="K2433" s="1309"/>
      <c r="L2433" s="1309"/>
      <c r="M2433" s="1311"/>
      <c r="N2433" s="1311"/>
      <c r="O2433" s="1312"/>
      <c r="P2433" s="1310"/>
      <c r="Q2433" s="1311"/>
      <c r="R2433" s="1311"/>
      <c r="S2433" s="1311"/>
      <c r="T2433" s="1313"/>
      <c r="U2433" s="1314"/>
      <c r="V2433" s="1309"/>
      <c r="W2433" s="1309"/>
      <c r="X2433" s="1309"/>
      <c r="Y2433" s="1309"/>
      <c r="Z2433" s="1309"/>
      <c r="AA2433" s="50"/>
      <c r="AB2433" s="1311"/>
      <c r="AC2433" s="1315"/>
      <c r="AD2433" s="1309"/>
      <c r="AE2433" s="1309"/>
      <c r="AF2433" s="1309"/>
      <c r="AG2433" s="1309"/>
    </row>
    <row r="2434">
      <c r="A2434" s="1309"/>
      <c r="B2434" s="1310"/>
      <c r="C2434" s="1310"/>
      <c r="D2434" s="1309"/>
      <c r="E2434" s="1309"/>
      <c r="F2434" s="1311"/>
      <c r="G2434" s="978"/>
      <c r="H2434" s="1121"/>
      <c r="I2434" s="1309"/>
      <c r="J2434" s="1309"/>
      <c r="K2434" s="1309"/>
      <c r="L2434" s="1309"/>
      <c r="M2434" s="1311"/>
      <c r="N2434" s="1311"/>
      <c r="O2434" s="1312"/>
      <c r="P2434" s="1310"/>
      <c r="Q2434" s="1311"/>
      <c r="R2434" s="1311"/>
      <c r="S2434" s="1311"/>
      <c r="T2434" s="1313"/>
      <c r="U2434" s="1314"/>
      <c r="V2434" s="1309"/>
      <c r="W2434" s="1309"/>
      <c r="X2434" s="1309"/>
      <c r="Y2434" s="1309"/>
      <c r="Z2434" s="1309"/>
      <c r="AA2434" s="50"/>
      <c r="AB2434" s="1311"/>
      <c r="AC2434" s="1315"/>
      <c r="AD2434" s="1309"/>
      <c r="AE2434" s="1309"/>
      <c r="AF2434" s="1309"/>
      <c r="AG2434" s="1309"/>
    </row>
    <row r="2435">
      <c r="A2435" s="1309"/>
      <c r="B2435" s="1310"/>
      <c r="C2435" s="1310"/>
      <c r="D2435" s="1309"/>
      <c r="E2435" s="1309"/>
      <c r="F2435" s="1311"/>
      <c r="G2435" s="978"/>
      <c r="H2435" s="1121"/>
      <c r="I2435" s="1309"/>
      <c r="J2435" s="1309"/>
      <c r="K2435" s="1309"/>
      <c r="L2435" s="1309"/>
      <c r="M2435" s="1311"/>
      <c r="N2435" s="1311"/>
      <c r="O2435" s="1312"/>
      <c r="P2435" s="1310"/>
      <c r="Q2435" s="1311"/>
      <c r="R2435" s="1311"/>
      <c r="S2435" s="1311"/>
      <c r="T2435" s="1313"/>
      <c r="U2435" s="1314"/>
      <c r="V2435" s="1309"/>
      <c r="W2435" s="1309"/>
      <c r="X2435" s="1309"/>
      <c r="Y2435" s="1309"/>
      <c r="Z2435" s="1309"/>
      <c r="AA2435" s="50"/>
      <c r="AB2435" s="1311"/>
      <c r="AC2435" s="1315"/>
      <c r="AD2435" s="1309"/>
      <c r="AE2435" s="1309"/>
      <c r="AF2435" s="1309"/>
      <c r="AG2435" s="1309"/>
    </row>
    <row r="2436">
      <c r="A2436" s="1309"/>
      <c r="B2436" s="1310"/>
      <c r="C2436" s="1310"/>
      <c r="D2436" s="1309"/>
      <c r="E2436" s="1309"/>
      <c r="F2436" s="1311"/>
      <c r="G2436" s="978"/>
      <c r="H2436" s="1121"/>
      <c r="I2436" s="1309"/>
      <c r="J2436" s="1309"/>
      <c r="K2436" s="1309"/>
      <c r="L2436" s="1309"/>
      <c r="M2436" s="1311"/>
      <c r="N2436" s="1311"/>
      <c r="O2436" s="1312"/>
      <c r="P2436" s="1310"/>
      <c r="Q2436" s="1311"/>
      <c r="R2436" s="1311"/>
      <c r="S2436" s="1311"/>
      <c r="T2436" s="1313"/>
      <c r="U2436" s="1314"/>
      <c r="V2436" s="1309"/>
      <c r="W2436" s="1309"/>
      <c r="X2436" s="1309"/>
      <c r="Y2436" s="1309"/>
      <c r="Z2436" s="1309"/>
      <c r="AA2436" s="50"/>
      <c r="AB2436" s="1311"/>
      <c r="AC2436" s="1315"/>
      <c r="AD2436" s="1309"/>
      <c r="AE2436" s="1309"/>
      <c r="AF2436" s="1309"/>
      <c r="AG2436" s="1309"/>
    </row>
    <row r="2437">
      <c r="A2437" s="1309"/>
      <c r="B2437" s="1310"/>
      <c r="C2437" s="1310"/>
      <c r="D2437" s="1309"/>
      <c r="E2437" s="1309"/>
      <c r="F2437" s="1311"/>
      <c r="G2437" s="978"/>
      <c r="H2437" s="1121"/>
      <c r="I2437" s="1309"/>
      <c r="J2437" s="1309"/>
      <c r="K2437" s="1309"/>
      <c r="L2437" s="1309"/>
      <c r="M2437" s="1311"/>
      <c r="N2437" s="1311"/>
      <c r="O2437" s="1312"/>
      <c r="P2437" s="1310"/>
      <c r="Q2437" s="1311"/>
      <c r="R2437" s="1311"/>
      <c r="S2437" s="1311"/>
      <c r="T2437" s="1313"/>
      <c r="U2437" s="1314"/>
      <c r="V2437" s="1309"/>
      <c r="W2437" s="1309"/>
      <c r="X2437" s="1309"/>
      <c r="Y2437" s="1309"/>
      <c r="Z2437" s="1309"/>
      <c r="AA2437" s="50"/>
      <c r="AB2437" s="1311"/>
      <c r="AC2437" s="1315"/>
      <c r="AD2437" s="1309"/>
      <c r="AE2437" s="1309"/>
      <c r="AF2437" s="1309"/>
      <c r="AG2437" s="1309"/>
    </row>
    <row r="2438">
      <c r="A2438" s="1309"/>
      <c r="B2438" s="1310"/>
      <c r="C2438" s="1310"/>
      <c r="D2438" s="1309"/>
      <c r="E2438" s="1309"/>
      <c r="F2438" s="1311"/>
      <c r="G2438" s="978"/>
      <c r="H2438" s="1121"/>
      <c r="I2438" s="1309"/>
      <c r="J2438" s="1309"/>
      <c r="K2438" s="1309"/>
      <c r="L2438" s="1309"/>
      <c r="M2438" s="1311"/>
      <c r="N2438" s="1311"/>
      <c r="O2438" s="1312"/>
      <c r="P2438" s="1310"/>
      <c r="Q2438" s="1311"/>
      <c r="R2438" s="1311"/>
      <c r="S2438" s="1311"/>
      <c r="T2438" s="1313"/>
      <c r="U2438" s="1314"/>
      <c r="V2438" s="1309"/>
      <c r="W2438" s="1309"/>
      <c r="X2438" s="1309"/>
      <c r="Y2438" s="1309"/>
      <c r="Z2438" s="1309"/>
      <c r="AA2438" s="50"/>
      <c r="AB2438" s="1311"/>
      <c r="AC2438" s="1315"/>
      <c r="AD2438" s="1309"/>
      <c r="AE2438" s="1309"/>
      <c r="AF2438" s="1309"/>
      <c r="AG2438" s="1309"/>
    </row>
    <row r="2439">
      <c r="A2439" s="1309"/>
      <c r="B2439" s="1310"/>
      <c r="C2439" s="1310"/>
      <c r="D2439" s="1309"/>
      <c r="E2439" s="1309"/>
      <c r="F2439" s="1311"/>
      <c r="G2439" s="978"/>
      <c r="H2439" s="1121"/>
      <c r="I2439" s="1309"/>
      <c r="J2439" s="1309"/>
      <c r="K2439" s="1309"/>
      <c r="L2439" s="1309"/>
      <c r="M2439" s="1311"/>
      <c r="N2439" s="1311"/>
      <c r="O2439" s="1312"/>
      <c r="P2439" s="1310"/>
      <c r="Q2439" s="1311"/>
      <c r="R2439" s="1311"/>
      <c r="S2439" s="1311"/>
      <c r="T2439" s="1313"/>
      <c r="U2439" s="1314"/>
      <c r="V2439" s="1309"/>
      <c r="W2439" s="1309"/>
      <c r="X2439" s="1309"/>
      <c r="Y2439" s="1309"/>
      <c r="Z2439" s="1309"/>
      <c r="AA2439" s="50"/>
      <c r="AB2439" s="1311"/>
      <c r="AC2439" s="1315"/>
      <c r="AD2439" s="1309"/>
      <c r="AE2439" s="1309"/>
      <c r="AF2439" s="1309"/>
      <c r="AG2439" s="1309"/>
    </row>
    <row r="2440">
      <c r="A2440" s="1309"/>
      <c r="B2440" s="1310"/>
      <c r="C2440" s="1310"/>
      <c r="D2440" s="1309"/>
      <c r="E2440" s="1309"/>
      <c r="F2440" s="1311"/>
      <c r="G2440" s="978"/>
      <c r="H2440" s="1121"/>
      <c r="I2440" s="1309"/>
      <c r="J2440" s="1309"/>
      <c r="K2440" s="1309"/>
      <c r="L2440" s="1309"/>
      <c r="M2440" s="1311"/>
      <c r="N2440" s="1311"/>
      <c r="O2440" s="1312"/>
      <c r="P2440" s="1310"/>
      <c r="Q2440" s="1311"/>
      <c r="R2440" s="1311"/>
      <c r="S2440" s="1311"/>
      <c r="T2440" s="1313"/>
      <c r="U2440" s="1314"/>
      <c r="V2440" s="1309"/>
      <c r="W2440" s="1309"/>
      <c r="X2440" s="1309"/>
      <c r="Y2440" s="1309"/>
      <c r="Z2440" s="1309"/>
      <c r="AA2440" s="50"/>
      <c r="AB2440" s="1311"/>
      <c r="AC2440" s="1315"/>
      <c r="AD2440" s="1309"/>
      <c r="AE2440" s="1309"/>
      <c r="AF2440" s="1309"/>
      <c r="AG2440" s="1309"/>
    </row>
    <row r="2441">
      <c r="A2441" s="1309"/>
      <c r="B2441" s="1310"/>
      <c r="C2441" s="1310"/>
      <c r="D2441" s="1309"/>
      <c r="E2441" s="1309"/>
      <c r="F2441" s="1311"/>
      <c r="G2441" s="978"/>
      <c r="H2441" s="1121"/>
      <c r="I2441" s="1309"/>
      <c r="J2441" s="1309"/>
      <c r="K2441" s="1309"/>
      <c r="L2441" s="1309"/>
      <c r="M2441" s="1311"/>
      <c r="N2441" s="1311"/>
      <c r="O2441" s="1312"/>
      <c r="P2441" s="1310"/>
      <c r="Q2441" s="1311"/>
      <c r="R2441" s="1311"/>
      <c r="S2441" s="1311"/>
      <c r="T2441" s="1313"/>
      <c r="U2441" s="1314"/>
      <c r="V2441" s="1309"/>
      <c r="W2441" s="1309"/>
      <c r="X2441" s="1309"/>
      <c r="Y2441" s="1309"/>
      <c r="Z2441" s="1309"/>
      <c r="AA2441" s="50"/>
      <c r="AB2441" s="1311"/>
      <c r="AC2441" s="1315"/>
      <c r="AD2441" s="1309"/>
      <c r="AE2441" s="1309"/>
      <c r="AF2441" s="1309"/>
      <c r="AG2441" s="1309"/>
    </row>
    <row r="2442">
      <c r="A2442" s="1309"/>
      <c r="B2442" s="1310"/>
      <c r="C2442" s="1310"/>
      <c r="D2442" s="1309"/>
      <c r="E2442" s="1309"/>
      <c r="F2442" s="1311"/>
      <c r="G2442" s="978"/>
      <c r="H2442" s="1121"/>
      <c r="I2442" s="1309"/>
      <c r="J2442" s="1309"/>
      <c r="K2442" s="1309"/>
      <c r="L2442" s="1309"/>
      <c r="M2442" s="1311"/>
      <c r="N2442" s="1311"/>
      <c r="O2442" s="1312"/>
      <c r="P2442" s="1310"/>
      <c r="Q2442" s="1311"/>
      <c r="R2442" s="1311"/>
      <c r="S2442" s="1311"/>
      <c r="T2442" s="1313"/>
      <c r="U2442" s="1314"/>
      <c r="V2442" s="1309"/>
      <c r="W2442" s="1309"/>
      <c r="X2442" s="1309"/>
      <c r="Y2442" s="1309"/>
      <c r="Z2442" s="1309"/>
      <c r="AA2442" s="50"/>
      <c r="AB2442" s="1311"/>
      <c r="AC2442" s="1315"/>
      <c r="AD2442" s="1309"/>
      <c r="AE2442" s="1309"/>
      <c r="AF2442" s="1309"/>
      <c r="AG2442" s="1309"/>
    </row>
    <row r="2443">
      <c r="A2443" s="1309"/>
      <c r="B2443" s="1310"/>
      <c r="C2443" s="1310"/>
      <c r="D2443" s="1309"/>
      <c r="E2443" s="1309"/>
      <c r="F2443" s="1311"/>
      <c r="G2443" s="978"/>
      <c r="H2443" s="1121"/>
      <c r="I2443" s="1309"/>
      <c r="J2443" s="1309"/>
      <c r="K2443" s="1309"/>
      <c r="L2443" s="1309"/>
      <c r="M2443" s="1311"/>
      <c r="N2443" s="1311"/>
      <c r="O2443" s="1312"/>
      <c r="P2443" s="1310"/>
      <c r="Q2443" s="1311"/>
      <c r="R2443" s="1311"/>
      <c r="S2443" s="1311"/>
      <c r="T2443" s="1313"/>
      <c r="U2443" s="1314"/>
      <c r="V2443" s="1309"/>
      <c r="W2443" s="1309"/>
      <c r="X2443" s="1309"/>
      <c r="Y2443" s="1309"/>
      <c r="Z2443" s="1309"/>
      <c r="AA2443" s="50"/>
      <c r="AB2443" s="1311"/>
      <c r="AC2443" s="1315"/>
      <c r="AD2443" s="1309"/>
      <c r="AE2443" s="1309"/>
      <c r="AF2443" s="1309"/>
      <c r="AG2443" s="1309"/>
    </row>
    <row r="2444">
      <c r="A2444" s="1309"/>
      <c r="B2444" s="1310"/>
      <c r="C2444" s="1310"/>
      <c r="D2444" s="1309"/>
      <c r="E2444" s="1309"/>
      <c r="F2444" s="1311"/>
      <c r="G2444" s="978"/>
      <c r="H2444" s="1121"/>
      <c r="I2444" s="1309"/>
      <c r="J2444" s="1309"/>
      <c r="K2444" s="1309"/>
      <c r="L2444" s="1309"/>
      <c r="M2444" s="1311"/>
      <c r="N2444" s="1311"/>
      <c r="O2444" s="1312"/>
      <c r="P2444" s="1310"/>
      <c r="Q2444" s="1311"/>
      <c r="R2444" s="1311"/>
      <c r="S2444" s="1311"/>
      <c r="T2444" s="1313"/>
      <c r="U2444" s="1314"/>
      <c r="V2444" s="1309"/>
      <c r="W2444" s="1309"/>
      <c r="X2444" s="1309"/>
      <c r="Y2444" s="1309"/>
      <c r="Z2444" s="1309"/>
      <c r="AA2444" s="50"/>
      <c r="AB2444" s="1311"/>
      <c r="AC2444" s="1315"/>
      <c r="AD2444" s="1309"/>
      <c r="AE2444" s="1309"/>
      <c r="AF2444" s="1309"/>
      <c r="AG2444" s="1309"/>
    </row>
    <row r="2445">
      <c r="A2445" s="1309"/>
      <c r="B2445" s="1310"/>
      <c r="C2445" s="1310"/>
      <c r="D2445" s="1309"/>
      <c r="E2445" s="1309"/>
      <c r="F2445" s="1311"/>
      <c r="G2445" s="978"/>
      <c r="H2445" s="1121"/>
      <c r="I2445" s="1309"/>
      <c r="J2445" s="1309"/>
      <c r="K2445" s="1309"/>
      <c r="L2445" s="1309"/>
      <c r="M2445" s="1311"/>
      <c r="N2445" s="1311"/>
      <c r="O2445" s="1312"/>
      <c r="P2445" s="1310"/>
      <c r="Q2445" s="1311"/>
      <c r="R2445" s="1311"/>
      <c r="S2445" s="1311"/>
      <c r="T2445" s="1313"/>
      <c r="U2445" s="1314"/>
      <c r="V2445" s="1309"/>
      <c r="W2445" s="1309"/>
      <c r="X2445" s="1309"/>
      <c r="Y2445" s="1309"/>
      <c r="Z2445" s="1309"/>
      <c r="AA2445" s="50"/>
      <c r="AB2445" s="1311"/>
      <c r="AC2445" s="1315"/>
      <c r="AD2445" s="1309"/>
      <c r="AE2445" s="1309"/>
      <c r="AF2445" s="1309"/>
      <c r="AG2445" s="1309"/>
    </row>
    <row r="2446">
      <c r="A2446" s="1309"/>
      <c r="B2446" s="1310"/>
      <c r="C2446" s="1310"/>
      <c r="D2446" s="1309"/>
      <c r="E2446" s="1309"/>
      <c r="F2446" s="1311"/>
      <c r="G2446" s="978"/>
      <c r="H2446" s="1121"/>
      <c r="I2446" s="1309"/>
      <c r="J2446" s="1309"/>
      <c r="K2446" s="1309"/>
      <c r="L2446" s="1309"/>
      <c r="M2446" s="1311"/>
      <c r="N2446" s="1311"/>
      <c r="O2446" s="1312"/>
      <c r="P2446" s="1310"/>
      <c r="Q2446" s="1311"/>
      <c r="R2446" s="1311"/>
      <c r="S2446" s="1311"/>
      <c r="T2446" s="1313"/>
      <c r="U2446" s="1314"/>
      <c r="V2446" s="1309"/>
      <c r="W2446" s="1309"/>
      <c r="X2446" s="1309"/>
      <c r="Y2446" s="1309"/>
      <c r="Z2446" s="1309"/>
      <c r="AA2446" s="50"/>
      <c r="AB2446" s="1311"/>
      <c r="AC2446" s="1315"/>
      <c r="AD2446" s="1309"/>
      <c r="AE2446" s="1309"/>
      <c r="AF2446" s="1309"/>
      <c r="AG2446" s="1309"/>
    </row>
    <row r="2447">
      <c r="A2447" s="1309"/>
      <c r="B2447" s="1310"/>
      <c r="C2447" s="1310"/>
      <c r="D2447" s="1309"/>
      <c r="E2447" s="1309"/>
      <c r="F2447" s="1311"/>
      <c r="G2447" s="978"/>
      <c r="H2447" s="1121"/>
      <c r="I2447" s="1309"/>
      <c r="J2447" s="1309"/>
      <c r="K2447" s="1309"/>
      <c r="L2447" s="1309"/>
      <c r="M2447" s="1311"/>
      <c r="N2447" s="1311"/>
      <c r="O2447" s="1312"/>
      <c r="P2447" s="1310"/>
      <c r="Q2447" s="1311"/>
      <c r="R2447" s="1311"/>
      <c r="S2447" s="1311"/>
      <c r="T2447" s="1313"/>
      <c r="U2447" s="1314"/>
      <c r="V2447" s="1309"/>
      <c r="W2447" s="1309"/>
      <c r="X2447" s="1309"/>
      <c r="Y2447" s="1309"/>
      <c r="Z2447" s="1309"/>
      <c r="AA2447" s="50"/>
      <c r="AB2447" s="1311"/>
      <c r="AC2447" s="1315"/>
      <c r="AD2447" s="1309"/>
      <c r="AE2447" s="1309"/>
      <c r="AF2447" s="1309"/>
      <c r="AG2447" s="1309"/>
    </row>
    <row r="2448">
      <c r="A2448" s="1309"/>
      <c r="B2448" s="1310"/>
      <c r="C2448" s="1310"/>
      <c r="D2448" s="1309"/>
      <c r="E2448" s="1309"/>
      <c r="F2448" s="1311"/>
      <c r="G2448" s="978"/>
      <c r="H2448" s="1121"/>
      <c r="I2448" s="1309"/>
      <c r="J2448" s="1309"/>
      <c r="K2448" s="1309"/>
      <c r="L2448" s="1309"/>
      <c r="M2448" s="1311"/>
      <c r="N2448" s="1311"/>
      <c r="O2448" s="1312"/>
      <c r="P2448" s="1310"/>
      <c r="Q2448" s="1311"/>
      <c r="R2448" s="1311"/>
      <c r="S2448" s="1311"/>
      <c r="T2448" s="1313"/>
      <c r="U2448" s="1314"/>
      <c r="V2448" s="1309"/>
      <c r="W2448" s="1309"/>
      <c r="X2448" s="1309"/>
      <c r="Y2448" s="1309"/>
      <c r="Z2448" s="1309"/>
      <c r="AA2448" s="50"/>
      <c r="AB2448" s="1311"/>
      <c r="AC2448" s="1315"/>
      <c r="AD2448" s="1309"/>
      <c r="AE2448" s="1309"/>
      <c r="AF2448" s="1309"/>
      <c r="AG2448" s="1309"/>
    </row>
    <row r="2449">
      <c r="A2449" s="1309"/>
      <c r="B2449" s="1310"/>
      <c r="C2449" s="1310"/>
      <c r="D2449" s="1309"/>
      <c r="E2449" s="1309"/>
      <c r="F2449" s="1311"/>
      <c r="G2449" s="978"/>
      <c r="H2449" s="1121"/>
      <c r="I2449" s="1309"/>
      <c r="J2449" s="1309"/>
      <c r="K2449" s="1309"/>
      <c r="L2449" s="1309"/>
      <c r="M2449" s="1311"/>
      <c r="N2449" s="1311"/>
      <c r="O2449" s="1312"/>
      <c r="P2449" s="1310"/>
      <c r="Q2449" s="1311"/>
      <c r="R2449" s="1311"/>
      <c r="S2449" s="1311"/>
      <c r="T2449" s="1313"/>
      <c r="U2449" s="1314"/>
      <c r="V2449" s="1309"/>
      <c r="W2449" s="1309"/>
      <c r="X2449" s="1309"/>
      <c r="Y2449" s="1309"/>
      <c r="Z2449" s="1309"/>
      <c r="AA2449" s="50"/>
      <c r="AB2449" s="1311"/>
      <c r="AC2449" s="1315"/>
      <c r="AD2449" s="1309"/>
      <c r="AE2449" s="1309"/>
      <c r="AF2449" s="1309"/>
      <c r="AG2449" s="1309"/>
    </row>
    <row r="2450">
      <c r="A2450" s="1309"/>
      <c r="B2450" s="1310"/>
      <c r="C2450" s="1310"/>
      <c r="D2450" s="1309"/>
      <c r="E2450" s="1309"/>
      <c r="F2450" s="1311"/>
      <c r="G2450" s="978"/>
      <c r="H2450" s="1121"/>
      <c r="I2450" s="1309"/>
      <c r="J2450" s="1309"/>
      <c r="K2450" s="1309"/>
      <c r="L2450" s="1309"/>
      <c r="M2450" s="1311"/>
      <c r="N2450" s="1311"/>
      <c r="O2450" s="1312"/>
      <c r="P2450" s="1310"/>
      <c r="Q2450" s="1311"/>
      <c r="R2450" s="1311"/>
      <c r="S2450" s="1311"/>
      <c r="T2450" s="1313"/>
      <c r="U2450" s="1314"/>
      <c r="V2450" s="1309"/>
      <c r="W2450" s="1309"/>
      <c r="X2450" s="1309"/>
      <c r="Y2450" s="1309"/>
      <c r="Z2450" s="1309"/>
      <c r="AA2450" s="50"/>
      <c r="AB2450" s="1311"/>
      <c r="AC2450" s="1315"/>
      <c r="AD2450" s="1309"/>
      <c r="AE2450" s="1309"/>
      <c r="AF2450" s="1309"/>
      <c r="AG2450" s="1309"/>
    </row>
    <row r="2451">
      <c r="A2451" s="1309"/>
      <c r="B2451" s="1310"/>
      <c r="C2451" s="1310"/>
      <c r="D2451" s="1309"/>
      <c r="E2451" s="1309"/>
      <c r="F2451" s="1311"/>
      <c r="G2451" s="978"/>
      <c r="H2451" s="1121"/>
      <c r="I2451" s="1309"/>
      <c r="J2451" s="1309"/>
      <c r="K2451" s="1309"/>
      <c r="L2451" s="1309"/>
      <c r="M2451" s="1311"/>
      <c r="N2451" s="1311"/>
      <c r="O2451" s="1312"/>
      <c r="P2451" s="1310"/>
      <c r="Q2451" s="1311"/>
      <c r="R2451" s="1311"/>
      <c r="S2451" s="1311"/>
      <c r="T2451" s="1313"/>
      <c r="U2451" s="1314"/>
      <c r="V2451" s="1309"/>
      <c r="W2451" s="1309"/>
      <c r="X2451" s="1309"/>
      <c r="Y2451" s="1309"/>
      <c r="Z2451" s="1309"/>
      <c r="AA2451" s="50"/>
      <c r="AB2451" s="1311"/>
      <c r="AC2451" s="1315"/>
      <c r="AD2451" s="1309"/>
      <c r="AE2451" s="1309"/>
      <c r="AF2451" s="1309"/>
      <c r="AG2451" s="1309"/>
    </row>
    <row r="2452">
      <c r="A2452" s="1309"/>
      <c r="B2452" s="1310"/>
      <c r="C2452" s="1310"/>
      <c r="D2452" s="1309"/>
      <c r="E2452" s="1309"/>
      <c r="F2452" s="1311"/>
      <c r="G2452" s="978"/>
      <c r="H2452" s="1121"/>
      <c r="I2452" s="1309"/>
      <c r="J2452" s="1309"/>
      <c r="K2452" s="1309"/>
      <c r="L2452" s="1309"/>
      <c r="M2452" s="1311"/>
      <c r="N2452" s="1311"/>
      <c r="O2452" s="1312"/>
      <c r="P2452" s="1310"/>
      <c r="Q2452" s="1311"/>
      <c r="R2452" s="1311"/>
      <c r="S2452" s="1311"/>
      <c r="T2452" s="1313"/>
      <c r="U2452" s="1314"/>
      <c r="V2452" s="1309"/>
      <c r="W2452" s="1309"/>
      <c r="X2452" s="1309"/>
      <c r="Y2452" s="1309"/>
      <c r="Z2452" s="1309"/>
      <c r="AA2452" s="50"/>
      <c r="AB2452" s="1311"/>
      <c r="AC2452" s="1315"/>
      <c r="AD2452" s="1309"/>
      <c r="AE2452" s="1309"/>
      <c r="AF2452" s="1309"/>
      <c r="AG2452" s="1309"/>
    </row>
    <row r="2453">
      <c r="A2453" s="1309"/>
      <c r="B2453" s="1310"/>
      <c r="C2453" s="1310"/>
      <c r="D2453" s="1309"/>
      <c r="E2453" s="1309"/>
      <c r="F2453" s="1311"/>
      <c r="G2453" s="978"/>
      <c r="H2453" s="1121"/>
      <c r="I2453" s="1309"/>
      <c r="J2453" s="1309"/>
      <c r="K2453" s="1309"/>
      <c r="L2453" s="1309"/>
      <c r="M2453" s="1311"/>
      <c r="N2453" s="1311"/>
      <c r="O2453" s="1312"/>
      <c r="P2453" s="1310"/>
      <c r="Q2453" s="1311"/>
      <c r="R2453" s="1311"/>
      <c r="S2453" s="1311"/>
      <c r="T2453" s="1313"/>
      <c r="U2453" s="1314"/>
      <c r="V2453" s="1309"/>
      <c r="W2453" s="1309"/>
      <c r="X2453" s="1309"/>
      <c r="Y2453" s="1309"/>
      <c r="Z2453" s="1309"/>
      <c r="AA2453" s="50"/>
      <c r="AB2453" s="1311"/>
      <c r="AC2453" s="1315"/>
      <c r="AD2453" s="1309"/>
      <c r="AE2453" s="1309"/>
      <c r="AF2453" s="1309"/>
      <c r="AG2453" s="1309"/>
    </row>
    <row r="2454">
      <c r="A2454" s="1309"/>
      <c r="B2454" s="1310"/>
      <c r="C2454" s="1310"/>
      <c r="D2454" s="1309"/>
      <c r="E2454" s="1309"/>
      <c r="F2454" s="1311"/>
      <c r="G2454" s="978"/>
      <c r="H2454" s="1121"/>
      <c r="I2454" s="1309"/>
      <c r="J2454" s="1309"/>
      <c r="K2454" s="1309"/>
      <c r="L2454" s="1309"/>
      <c r="M2454" s="1311"/>
      <c r="N2454" s="1311"/>
      <c r="O2454" s="1312"/>
      <c r="P2454" s="1310"/>
      <c r="Q2454" s="1311"/>
      <c r="R2454" s="1311"/>
      <c r="S2454" s="1311"/>
      <c r="T2454" s="1313"/>
      <c r="U2454" s="1314"/>
      <c r="V2454" s="1309"/>
      <c r="W2454" s="1309"/>
      <c r="X2454" s="1309"/>
      <c r="Y2454" s="1309"/>
      <c r="Z2454" s="1309"/>
      <c r="AA2454" s="50"/>
      <c r="AB2454" s="1311"/>
      <c r="AC2454" s="1315"/>
      <c r="AD2454" s="1309"/>
      <c r="AE2454" s="1309"/>
      <c r="AF2454" s="1309"/>
      <c r="AG2454" s="1309"/>
    </row>
    <row r="2455">
      <c r="A2455" s="1309"/>
      <c r="B2455" s="1310"/>
      <c r="C2455" s="1310"/>
      <c r="D2455" s="1309"/>
      <c r="E2455" s="1309"/>
      <c r="F2455" s="1311"/>
      <c r="G2455" s="978"/>
      <c r="H2455" s="1121"/>
      <c r="I2455" s="1309"/>
      <c r="J2455" s="1309"/>
      <c r="K2455" s="1309"/>
      <c r="L2455" s="1309"/>
      <c r="M2455" s="1311"/>
      <c r="N2455" s="1311"/>
      <c r="O2455" s="1312"/>
      <c r="P2455" s="1310"/>
      <c r="Q2455" s="1311"/>
      <c r="R2455" s="1311"/>
      <c r="S2455" s="1311"/>
      <c r="T2455" s="1313"/>
      <c r="U2455" s="1314"/>
      <c r="V2455" s="1309"/>
      <c r="W2455" s="1309"/>
      <c r="X2455" s="1309"/>
      <c r="Y2455" s="1309"/>
      <c r="Z2455" s="1309"/>
      <c r="AA2455" s="50"/>
      <c r="AB2455" s="1311"/>
      <c r="AC2455" s="1315"/>
      <c r="AD2455" s="1309"/>
      <c r="AE2455" s="1309"/>
      <c r="AF2455" s="1309"/>
      <c r="AG2455" s="1309"/>
    </row>
    <row r="2456">
      <c r="A2456" s="1309"/>
      <c r="B2456" s="1310"/>
      <c r="C2456" s="1310"/>
      <c r="D2456" s="1309"/>
      <c r="E2456" s="1309"/>
      <c r="F2456" s="1311"/>
      <c r="G2456" s="978"/>
      <c r="H2456" s="1121"/>
      <c r="I2456" s="1309"/>
      <c r="J2456" s="1309"/>
      <c r="K2456" s="1309"/>
      <c r="L2456" s="1309"/>
      <c r="M2456" s="1311"/>
      <c r="N2456" s="1311"/>
      <c r="O2456" s="1312"/>
      <c r="P2456" s="1310"/>
      <c r="Q2456" s="1311"/>
      <c r="R2456" s="1311"/>
      <c r="S2456" s="1311"/>
      <c r="T2456" s="1313"/>
      <c r="U2456" s="1314"/>
      <c r="V2456" s="1309"/>
      <c r="W2456" s="1309"/>
      <c r="X2456" s="1309"/>
      <c r="Y2456" s="1309"/>
      <c r="Z2456" s="1309"/>
      <c r="AA2456" s="50"/>
      <c r="AB2456" s="1311"/>
      <c r="AC2456" s="1315"/>
      <c r="AD2456" s="1309"/>
      <c r="AE2456" s="1309"/>
      <c r="AF2456" s="1309"/>
      <c r="AG2456" s="1309"/>
    </row>
    <row r="2457">
      <c r="A2457" s="1309"/>
      <c r="B2457" s="1310"/>
      <c r="C2457" s="1310"/>
      <c r="D2457" s="1309"/>
      <c r="E2457" s="1309"/>
      <c r="F2457" s="1311"/>
      <c r="G2457" s="978"/>
      <c r="H2457" s="1121"/>
      <c r="I2457" s="1309"/>
      <c r="J2457" s="1309"/>
      <c r="K2457" s="1309"/>
      <c r="L2457" s="1309"/>
      <c r="M2457" s="1311"/>
      <c r="N2457" s="1311"/>
      <c r="O2457" s="1312"/>
      <c r="P2457" s="1310"/>
      <c r="Q2457" s="1311"/>
      <c r="R2457" s="1311"/>
      <c r="S2457" s="1311"/>
      <c r="T2457" s="1313"/>
      <c r="U2457" s="1314"/>
      <c r="V2457" s="1309"/>
      <c r="W2457" s="1309"/>
      <c r="X2457" s="1309"/>
      <c r="Y2457" s="1309"/>
      <c r="Z2457" s="1309"/>
      <c r="AA2457" s="50"/>
      <c r="AB2457" s="1311"/>
      <c r="AC2457" s="1315"/>
      <c r="AD2457" s="1309"/>
      <c r="AE2457" s="1309"/>
      <c r="AF2457" s="1309"/>
      <c r="AG2457" s="1309"/>
    </row>
    <row r="2458">
      <c r="A2458" s="1309"/>
      <c r="B2458" s="1310"/>
      <c r="C2458" s="1310"/>
      <c r="D2458" s="1309"/>
      <c r="E2458" s="1309"/>
      <c r="F2458" s="1311"/>
      <c r="G2458" s="978"/>
      <c r="H2458" s="1121"/>
      <c r="I2458" s="1309"/>
      <c r="J2458" s="1309"/>
      <c r="K2458" s="1309"/>
      <c r="L2458" s="1309"/>
      <c r="M2458" s="1311"/>
      <c r="N2458" s="1311"/>
      <c r="O2458" s="1312"/>
      <c r="P2458" s="1310"/>
      <c r="Q2458" s="1311"/>
      <c r="R2458" s="1311"/>
      <c r="S2458" s="1311"/>
      <c r="T2458" s="1313"/>
      <c r="U2458" s="1314"/>
      <c r="V2458" s="1309"/>
      <c r="W2458" s="1309"/>
      <c r="X2458" s="1309"/>
      <c r="Y2458" s="1309"/>
      <c r="Z2458" s="1309"/>
      <c r="AA2458" s="50"/>
      <c r="AB2458" s="1311"/>
      <c r="AC2458" s="1315"/>
      <c r="AD2458" s="1309"/>
      <c r="AE2458" s="1309"/>
      <c r="AF2458" s="1309"/>
      <c r="AG2458" s="1309"/>
    </row>
    <row r="2459">
      <c r="A2459" s="1309"/>
      <c r="B2459" s="1310"/>
      <c r="C2459" s="1310"/>
      <c r="D2459" s="1309"/>
      <c r="E2459" s="1309"/>
      <c r="F2459" s="1311"/>
      <c r="G2459" s="978"/>
      <c r="H2459" s="1121"/>
      <c r="I2459" s="1309"/>
      <c r="J2459" s="1309"/>
      <c r="K2459" s="1309"/>
      <c r="L2459" s="1309"/>
      <c r="M2459" s="1311"/>
      <c r="N2459" s="1311"/>
      <c r="O2459" s="1312"/>
      <c r="P2459" s="1310"/>
      <c r="Q2459" s="1311"/>
      <c r="R2459" s="1311"/>
      <c r="S2459" s="1311"/>
      <c r="T2459" s="1313"/>
      <c r="U2459" s="1314"/>
      <c r="V2459" s="1309"/>
      <c r="W2459" s="1309"/>
      <c r="X2459" s="1309"/>
      <c r="Y2459" s="1309"/>
      <c r="Z2459" s="1309"/>
      <c r="AA2459" s="50"/>
      <c r="AB2459" s="1311"/>
      <c r="AC2459" s="1315"/>
      <c r="AD2459" s="1309"/>
      <c r="AE2459" s="1309"/>
      <c r="AF2459" s="1309"/>
      <c r="AG2459" s="1309"/>
    </row>
    <row r="2460">
      <c r="A2460" s="1309"/>
      <c r="B2460" s="1310"/>
      <c r="C2460" s="1310"/>
      <c r="D2460" s="1309"/>
      <c r="E2460" s="1309"/>
      <c r="F2460" s="1311"/>
      <c r="G2460" s="978"/>
      <c r="H2460" s="1121"/>
      <c r="I2460" s="1309"/>
      <c r="J2460" s="1309"/>
      <c r="K2460" s="1309"/>
      <c r="L2460" s="1309"/>
      <c r="M2460" s="1311"/>
      <c r="N2460" s="1311"/>
      <c r="O2460" s="1312"/>
      <c r="P2460" s="1310"/>
      <c r="Q2460" s="1311"/>
      <c r="R2460" s="1311"/>
      <c r="S2460" s="1311"/>
      <c r="T2460" s="1313"/>
      <c r="U2460" s="1314"/>
      <c r="V2460" s="1309"/>
      <c r="W2460" s="1309"/>
      <c r="X2460" s="1309"/>
      <c r="Y2460" s="1309"/>
      <c r="Z2460" s="1309"/>
      <c r="AA2460" s="50"/>
      <c r="AB2460" s="1311"/>
      <c r="AC2460" s="1315"/>
      <c r="AD2460" s="1309"/>
      <c r="AE2460" s="1309"/>
      <c r="AF2460" s="1309"/>
      <c r="AG2460" s="1309"/>
    </row>
    <row r="2461">
      <c r="A2461" s="1309"/>
      <c r="B2461" s="1310"/>
      <c r="C2461" s="1310"/>
      <c r="D2461" s="1309"/>
      <c r="E2461" s="1309"/>
      <c r="F2461" s="1311"/>
      <c r="G2461" s="978"/>
      <c r="H2461" s="1121"/>
      <c r="I2461" s="1309"/>
      <c r="J2461" s="1309"/>
      <c r="K2461" s="1309"/>
      <c r="L2461" s="1309"/>
      <c r="M2461" s="1311"/>
      <c r="N2461" s="1311"/>
      <c r="O2461" s="1312"/>
      <c r="P2461" s="1310"/>
      <c r="Q2461" s="1311"/>
      <c r="R2461" s="1311"/>
      <c r="S2461" s="1311"/>
      <c r="T2461" s="1313"/>
      <c r="U2461" s="1314"/>
      <c r="V2461" s="1309"/>
      <c r="W2461" s="1309"/>
      <c r="X2461" s="1309"/>
      <c r="Y2461" s="1309"/>
      <c r="Z2461" s="1309"/>
      <c r="AA2461" s="50"/>
      <c r="AB2461" s="1311"/>
      <c r="AC2461" s="1315"/>
      <c r="AD2461" s="1309"/>
      <c r="AE2461" s="1309"/>
      <c r="AF2461" s="1309"/>
      <c r="AG2461" s="1309"/>
    </row>
    <row r="2462">
      <c r="A2462" s="1309"/>
      <c r="B2462" s="1310"/>
      <c r="C2462" s="1310"/>
      <c r="D2462" s="1309"/>
      <c r="E2462" s="1309"/>
      <c r="F2462" s="1311"/>
      <c r="G2462" s="978"/>
      <c r="H2462" s="1121"/>
      <c r="I2462" s="1309"/>
      <c r="J2462" s="1309"/>
      <c r="K2462" s="1309"/>
      <c r="L2462" s="1309"/>
      <c r="M2462" s="1311"/>
      <c r="N2462" s="1311"/>
      <c r="O2462" s="1312"/>
      <c r="P2462" s="1310"/>
      <c r="Q2462" s="1311"/>
      <c r="R2462" s="1311"/>
      <c r="S2462" s="1311"/>
      <c r="T2462" s="1313"/>
      <c r="U2462" s="1314"/>
      <c r="V2462" s="1309"/>
      <c r="W2462" s="1309"/>
      <c r="X2462" s="1309"/>
      <c r="Y2462" s="1309"/>
      <c r="Z2462" s="1309"/>
      <c r="AA2462" s="50"/>
      <c r="AB2462" s="1311"/>
      <c r="AC2462" s="1315"/>
      <c r="AD2462" s="1309"/>
      <c r="AE2462" s="1309"/>
      <c r="AF2462" s="1309"/>
      <c r="AG2462" s="1309"/>
    </row>
    <row r="2463">
      <c r="A2463" s="1309"/>
      <c r="B2463" s="1310"/>
      <c r="C2463" s="1310"/>
      <c r="D2463" s="1309"/>
      <c r="E2463" s="1309"/>
      <c r="F2463" s="1311"/>
      <c r="G2463" s="978"/>
      <c r="H2463" s="1121"/>
      <c r="I2463" s="1309"/>
      <c r="J2463" s="1309"/>
      <c r="K2463" s="1309"/>
      <c r="L2463" s="1309"/>
      <c r="M2463" s="1311"/>
      <c r="N2463" s="1311"/>
      <c r="O2463" s="1312"/>
      <c r="P2463" s="1310"/>
      <c r="Q2463" s="1311"/>
      <c r="R2463" s="1311"/>
      <c r="S2463" s="1311"/>
      <c r="T2463" s="1313"/>
      <c r="U2463" s="1314"/>
      <c r="V2463" s="1309"/>
      <c r="W2463" s="1309"/>
      <c r="X2463" s="1309"/>
      <c r="Y2463" s="1309"/>
      <c r="Z2463" s="1309"/>
      <c r="AA2463" s="50"/>
      <c r="AB2463" s="1311"/>
      <c r="AC2463" s="1315"/>
      <c r="AD2463" s="1309"/>
      <c r="AE2463" s="1309"/>
      <c r="AF2463" s="1309"/>
      <c r="AG2463" s="1309"/>
    </row>
    <row r="2464">
      <c r="A2464" s="1309"/>
      <c r="B2464" s="1310"/>
      <c r="C2464" s="1310"/>
      <c r="D2464" s="1309"/>
      <c r="E2464" s="1309"/>
      <c r="F2464" s="1311"/>
      <c r="G2464" s="978"/>
      <c r="H2464" s="1121"/>
      <c r="I2464" s="1309"/>
      <c r="J2464" s="1309"/>
      <c r="K2464" s="1309"/>
      <c r="L2464" s="1309"/>
      <c r="M2464" s="1311"/>
      <c r="N2464" s="1311"/>
      <c r="O2464" s="1312"/>
      <c r="P2464" s="1310"/>
      <c r="Q2464" s="1311"/>
      <c r="R2464" s="1311"/>
      <c r="S2464" s="1311"/>
      <c r="T2464" s="1313"/>
      <c r="U2464" s="1314"/>
      <c r="V2464" s="1309"/>
      <c r="W2464" s="1309"/>
      <c r="X2464" s="1309"/>
      <c r="Y2464" s="1309"/>
      <c r="Z2464" s="1309"/>
      <c r="AA2464" s="50"/>
      <c r="AB2464" s="1311"/>
      <c r="AC2464" s="1315"/>
      <c r="AD2464" s="1309"/>
      <c r="AE2464" s="1309"/>
      <c r="AF2464" s="1309"/>
      <c r="AG2464" s="1309"/>
    </row>
    <row r="2465">
      <c r="A2465" s="1309"/>
      <c r="B2465" s="1310"/>
      <c r="C2465" s="1310"/>
      <c r="D2465" s="1309"/>
      <c r="E2465" s="1309"/>
      <c r="F2465" s="1311"/>
      <c r="G2465" s="978"/>
      <c r="H2465" s="1121"/>
      <c r="I2465" s="1309"/>
      <c r="J2465" s="1309"/>
      <c r="K2465" s="1309"/>
      <c r="L2465" s="1309"/>
      <c r="M2465" s="1311"/>
      <c r="N2465" s="1311"/>
      <c r="O2465" s="1312"/>
      <c r="P2465" s="1310"/>
      <c r="Q2465" s="1311"/>
      <c r="R2465" s="1311"/>
      <c r="S2465" s="1311"/>
      <c r="T2465" s="1313"/>
      <c r="U2465" s="1314"/>
      <c r="V2465" s="1309"/>
      <c r="W2465" s="1309"/>
      <c r="X2465" s="1309"/>
      <c r="Y2465" s="1309"/>
      <c r="Z2465" s="1309"/>
      <c r="AA2465" s="50"/>
      <c r="AB2465" s="1311"/>
      <c r="AC2465" s="1315"/>
      <c r="AD2465" s="1309"/>
      <c r="AE2465" s="1309"/>
      <c r="AF2465" s="1309"/>
      <c r="AG2465" s="1309"/>
    </row>
    <row r="2466">
      <c r="A2466" s="1309"/>
      <c r="B2466" s="1310"/>
      <c r="C2466" s="1310"/>
      <c r="D2466" s="1309"/>
      <c r="E2466" s="1309"/>
      <c r="F2466" s="1311"/>
      <c r="G2466" s="978"/>
      <c r="H2466" s="1121"/>
      <c r="I2466" s="1309"/>
      <c r="J2466" s="1309"/>
      <c r="K2466" s="1309"/>
      <c r="L2466" s="1309"/>
      <c r="M2466" s="1311"/>
      <c r="N2466" s="1311"/>
      <c r="O2466" s="1312"/>
      <c r="P2466" s="1310"/>
      <c r="Q2466" s="1311"/>
      <c r="R2466" s="1311"/>
      <c r="S2466" s="1311"/>
      <c r="T2466" s="1313"/>
      <c r="U2466" s="1314"/>
      <c r="V2466" s="1309"/>
      <c r="W2466" s="1309"/>
      <c r="X2466" s="1309"/>
      <c r="Y2466" s="1309"/>
      <c r="Z2466" s="1309"/>
      <c r="AA2466" s="50"/>
      <c r="AB2466" s="1311"/>
      <c r="AC2466" s="1315"/>
      <c r="AD2466" s="1309"/>
      <c r="AE2466" s="1309"/>
      <c r="AF2466" s="1309"/>
      <c r="AG2466" s="1309"/>
    </row>
    <row r="2467">
      <c r="A2467" s="1309"/>
      <c r="B2467" s="1310"/>
      <c r="C2467" s="1310"/>
      <c r="D2467" s="1309"/>
      <c r="E2467" s="1309"/>
      <c r="F2467" s="1311"/>
      <c r="G2467" s="978"/>
      <c r="H2467" s="1121"/>
      <c r="I2467" s="1309"/>
      <c r="J2467" s="1309"/>
      <c r="K2467" s="1309"/>
      <c r="L2467" s="1309"/>
      <c r="M2467" s="1311"/>
      <c r="N2467" s="1311"/>
      <c r="O2467" s="1312"/>
      <c r="P2467" s="1310"/>
      <c r="Q2467" s="1311"/>
      <c r="R2467" s="1311"/>
      <c r="S2467" s="1311"/>
      <c r="T2467" s="1313"/>
      <c r="U2467" s="1314"/>
      <c r="V2467" s="1309"/>
      <c r="W2467" s="1309"/>
      <c r="X2467" s="1309"/>
      <c r="Y2467" s="1309"/>
      <c r="Z2467" s="1309"/>
      <c r="AA2467" s="50"/>
      <c r="AB2467" s="1311"/>
      <c r="AC2467" s="1315"/>
      <c r="AD2467" s="1309"/>
      <c r="AE2467" s="1309"/>
      <c r="AF2467" s="1309"/>
      <c r="AG2467" s="1309"/>
    </row>
    <row r="2468">
      <c r="A2468" s="1309"/>
      <c r="B2468" s="1310"/>
      <c r="C2468" s="1310"/>
      <c r="D2468" s="1309"/>
      <c r="E2468" s="1309"/>
      <c r="F2468" s="1311"/>
      <c r="G2468" s="978"/>
      <c r="H2468" s="1121"/>
      <c r="I2468" s="1309"/>
      <c r="J2468" s="1309"/>
      <c r="K2468" s="1309"/>
      <c r="L2468" s="1309"/>
      <c r="M2468" s="1311"/>
      <c r="N2468" s="1311"/>
      <c r="O2468" s="1312"/>
      <c r="P2468" s="1310"/>
      <c r="Q2468" s="1311"/>
      <c r="R2468" s="1311"/>
      <c r="S2468" s="1311"/>
      <c r="T2468" s="1313"/>
      <c r="U2468" s="1314"/>
      <c r="V2468" s="1309"/>
      <c r="W2468" s="1309"/>
      <c r="X2468" s="1309"/>
      <c r="Y2468" s="1309"/>
      <c r="Z2468" s="1309"/>
      <c r="AA2468" s="50"/>
      <c r="AB2468" s="1311"/>
      <c r="AC2468" s="1315"/>
      <c r="AD2468" s="1309"/>
      <c r="AE2468" s="1309"/>
      <c r="AF2468" s="1309"/>
      <c r="AG2468" s="1309"/>
    </row>
    <row r="2469">
      <c r="A2469" s="1309"/>
      <c r="B2469" s="1310"/>
      <c r="C2469" s="1310"/>
      <c r="D2469" s="1309"/>
      <c r="E2469" s="1309"/>
      <c r="F2469" s="1311"/>
      <c r="G2469" s="978"/>
      <c r="H2469" s="1121"/>
      <c r="I2469" s="1309"/>
      <c r="J2469" s="1309"/>
      <c r="K2469" s="1309"/>
      <c r="L2469" s="1309"/>
      <c r="M2469" s="1311"/>
      <c r="N2469" s="1311"/>
      <c r="O2469" s="1312"/>
      <c r="P2469" s="1310"/>
      <c r="Q2469" s="1311"/>
      <c r="R2469" s="1311"/>
      <c r="S2469" s="1311"/>
      <c r="T2469" s="1313"/>
      <c r="U2469" s="1314"/>
      <c r="V2469" s="1309"/>
      <c r="W2469" s="1309"/>
      <c r="X2469" s="1309"/>
      <c r="Y2469" s="1309"/>
      <c r="Z2469" s="1309"/>
      <c r="AA2469" s="50"/>
      <c r="AB2469" s="1311"/>
      <c r="AC2469" s="1315"/>
      <c r="AD2469" s="1309"/>
      <c r="AE2469" s="1309"/>
      <c r="AF2469" s="1309"/>
      <c r="AG2469" s="1309"/>
    </row>
    <row r="2470">
      <c r="A2470" s="1309"/>
      <c r="B2470" s="1310"/>
      <c r="C2470" s="1310"/>
      <c r="D2470" s="1309"/>
      <c r="E2470" s="1309"/>
      <c r="F2470" s="1311"/>
      <c r="G2470" s="978"/>
      <c r="H2470" s="1121"/>
      <c r="I2470" s="1309"/>
      <c r="J2470" s="1309"/>
      <c r="K2470" s="1309"/>
      <c r="L2470" s="1309"/>
      <c r="M2470" s="1311"/>
      <c r="N2470" s="1311"/>
      <c r="O2470" s="1312"/>
      <c r="P2470" s="1310"/>
      <c r="Q2470" s="1311"/>
      <c r="R2470" s="1311"/>
      <c r="S2470" s="1311"/>
      <c r="T2470" s="1313"/>
      <c r="U2470" s="1314"/>
      <c r="V2470" s="1309"/>
      <c r="W2470" s="1309"/>
      <c r="X2470" s="1309"/>
      <c r="Y2470" s="1309"/>
      <c r="Z2470" s="1309"/>
      <c r="AA2470" s="50"/>
      <c r="AB2470" s="1311"/>
      <c r="AC2470" s="1315"/>
      <c r="AD2470" s="1309"/>
      <c r="AE2470" s="1309"/>
      <c r="AF2470" s="1309"/>
      <c r="AG2470" s="1309"/>
    </row>
    <row r="2471">
      <c r="A2471" s="1309"/>
      <c r="B2471" s="1310"/>
      <c r="C2471" s="1310"/>
      <c r="D2471" s="1309"/>
      <c r="E2471" s="1309"/>
      <c r="F2471" s="1311"/>
      <c r="G2471" s="978"/>
      <c r="H2471" s="1121"/>
      <c r="I2471" s="1309"/>
      <c r="J2471" s="1309"/>
      <c r="K2471" s="1309"/>
      <c r="L2471" s="1309"/>
      <c r="M2471" s="1311"/>
      <c r="N2471" s="1311"/>
      <c r="O2471" s="1312"/>
      <c r="P2471" s="1310"/>
      <c r="Q2471" s="1311"/>
      <c r="R2471" s="1311"/>
      <c r="S2471" s="1311"/>
      <c r="T2471" s="1313"/>
      <c r="U2471" s="1314"/>
      <c r="V2471" s="1309"/>
      <c r="W2471" s="1309"/>
      <c r="X2471" s="1309"/>
      <c r="Y2471" s="1309"/>
      <c r="Z2471" s="1309"/>
      <c r="AA2471" s="50"/>
      <c r="AB2471" s="1311"/>
      <c r="AC2471" s="1315"/>
      <c r="AD2471" s="1309"/>
      <c r="AE2471" s="1309"/>
      <c r="AF2471" s="1309"/>
      <c r="AG2471" s="1309"/>
    </row>
    <row r="2472">
      <c r="A2472" s="1309"/>
      <c r="B2472" s="1310"/>
      <c r="C2472" s="1310"/>
      <c r="D2472" s="1309"/>
      <c r="E2472" s="1309"/>
      <c r="F2472" s="1311"/>
      <c r="G2472" s="978"/>
      <c r="H2472" s="1121"/>
      <c r="I2472" s="1309"/>
      <c r="J2472" s="1309"/>
      <c r="K2472" s="1309"/>
      <c r="L2472" s="1309"/>
      <c r="M2472" s="1311"/>
      <c r="N2472" s="1311"/>
      <c r="O2472" s="1312"/>
      <c r="P2472" s="1310"/>
      <c r="Q2472" s="1311"/>
      <c r="R2472" s="1311"/>
      <c r="S2472" s="1311"/>
      <c r="T2472" s="1313"/>
      <c r="U2472" s="1314"/>
      <c r="V2472" s="1309"/>
      <c r="W2472" s="1309"/>
      <c r="X2472" s="1309"/>
      <c r="Y2472" s="1309"/>
      <c r="Z2472" s="1309"/>
      <c r="AA2472" s="50"/>
      <c r="AB2472" s="1311"/>
      <c r="AC2472" s="1315"/>
      <c r="AD2472" s="1309"/>
      <c r="AE2472" s="1309"/>
      <c r="AF2472" s="1309"/>
      <c r="AG2472" s="1309"/>
    </row>
    <row r="2473">
      <c r="A2473" s="1309"/>
      <c r="B2473" s="1310"/>
      <c r="C2473" s="1310"/>
      <c r="D2473" s="1309"/>
      <c r="E2473" s="1309"/>
      <c r="F2473" s="1311"/>
      <c r="G2473" s="978"/>
      <c r="H2473" s="1121"/>
      <c r="I2473" s="1309"/>
      <c r="J2473" s="1309"/>
      <c r="K2473" s="1309"/>
      <c r="L2473" s="1309"/>
      <c r="M2473" s="1311"/>
      <c r="N2473" s="1311"/>
      <c r="O2473" s="1312"/>
      <c r="P2473" s="1310"/>
      <c r="Q2473" s="1311"/>
      <c r="R2473" s="1311"/>
      <c r="S2473" s="1311"/>
      <c r="T2473" s="1313"/>
      <c r="U2473" s="1314"/>
      <c r="V2473" s="1309"/>
      <c r="W2473" s="1309"/>
      <c r="X2473" s="1309"/>
      <c r="Y2473" s="1309"/>
      <c r="Z2473" s="1309"/>
      <c r="AA2473" s="50"/>
      <c r="AB2473" s="1311"/>
      <c r="AC2473" s="1315"/>
      <c r="AD2473" s="1309"/>
      <c r="AE2473" s="1309"/>
      <c r="AF2473" s="1309"/>
      <c r="AG2473" s="1309"/>
    </row>
    <row r="2474">
      <c r="A2474" s="1309"/>
      <c r="B2474" s="1310"/>
      <c r="C2474" s="1310"/>
      <c r="D2474" s="1309"/>
      <c r="E2474" s="1309"/>
      <c r="F2474" s="1311"/>
      <c r="G2474" s="978"/>
      <c r="H2474" s="1121"/>
      <c r="I2474" s="1309"/>
      <c r="J2474" s="1309"/>
      <c r="K2474" s="1309"/>
      <c r="L2474" s="1309"/>
      <c r="M2474" s="1311"/>
      <c r="N2474" s="1311"/>
      <c r="O2474" s="1312"/>
      <c r="P2474" s="1310"/>
      <c r="Q2474" s="1311"/>
      <c r="R2474" s="1311"/>
      <c r="S2474" s="1311"/>
      <c r="T2474" s="1313"/>
      <c r="U2474" s="1314"/>
      <c r="V2474" s="1309"/>
      <c r="W2474" s="1309"/>
      <c r="X2474" s="1309"/>
      <c r="Y2474" s="1309"/>
      <c r="Z2474" s="1309"/>
      <c r="AA2474" s="50"/>
      <c r="AB2474" s="1311"/>
      <c r="AC2474" s="1315"/>
      <c r="AD2474" s="1309"/>
      <c r="AE2474" s="1309"/>
      <c r="AF2474" s="1309"/>
      <c r="AG2474" s="1309"/>
    </row>
    <row r="2475">
      <c r="A2475" s="1309"/>
      <c r="B2475" s="1310"/>
      <c r="C2475" s="1310"/>
      <c r="D2475" s="1309"/>
      <c r="E2475" s="1309"/>
      <c r="F2475" s="1311"/>
      <c r="G2475" s="978"/>
      <c r="H2475" s="1121"/>
      <c r="I2475" s="1309"/>
      <c r="J2475" s="1309"/>
      <c r="K2475" s="1309"/>
      <c r="L2475" s="1309"/>
      <c r="M2475" s="1311"/>
      <c r="N2475" s="1311"/>
      <c r="O2475" s="1312"/>
      <c r="P2475" s="1310"/>
      <c r="Q2475" s="1311"/>
      <c r="R2475" s="1311"/>
      <c r="S2475" s="1311"/>
      <c r="T2475" s="1313"/>
      <c r="U2475" s="1314"/>
      <c r="V2475" s="1309"/>
      <c r="W2475" s="1309"/>
      <c r="X2475" s="1309"/>
      <c r="Y2475" s="1309"/>
      <c r="Z2475" s="1309"/>
      <c r="AA2475" s="50"/>
      <c r="AB2475" s="1311"/>
      <c r="AC2475" s="1315"/>
      <c r="AD2475" s="1309"/>
      <c r="AE2475" s="1309"/>
      <c r="AF2475" s="1309"/>
      <c r="AG2475" s="1309"/>
    </row>
    <row r="2476">
      <c r="A2476" s="1309"/>
      <c r="B2476" s="1310"/>
      <c r="C2476" s="1310"/>
      <c r="D2476" s="1309"/>
      <c r="E2476" s="1309"/>
      <c r="F2476" s="1311"/>
      <c r="G2476" s="978"/>
      <c r="H2476" s="1121"/>
      <c r="I2476" s="1309"/>
      <c r="J2476" s="1309"/>
      <c r="K2476" s="1309"/>
      <c r="L2476" s="1309"/>
      <c r="M2476" s="1311"/>
      <c r="N2476" s="1311"/>
      <c r="O2476" s="1312"/>
      <c r="P2476" s="1310"/>
      <c r="Q2476" s="1311"/>
      <c r="R2476" s="1311"/>
      <c r="S2476" s="1311"/>
      <c r="T2476" s="1313"/>
      <c r="U2476" s="1314"/>
      <c r="V2476" s="1309"/>
      <c r="W2476" s="1309"/>
      <c r="X2476" s="1309"/>
      <c r="Y2476" s="1309"/>
      <c r="Z2476" s="1309"/>
      <c r="AA2476" s="50"/>
      <c r="AB2476" s="1311"/>
      <c r="AC2476" s="1315"/>
      <c r="AD2476" s="1309"/>
      <c r="AE2476" s="1309"/>
      <c r="AF2476" s="1309"/>
      <c r="AG2476" s="1309"/>
    </row>
    <row r="2477">
      <c r="A2477" s="1309"/>
      <c r="B2477" s="1310"/>
      <c r="C2477" s="1310"/>
      <c r="D2477" s="1309"/>
      <c r="E2477" s="1309"/>
      <c r="F2477" s="1311"/>
      <c r="G2477" s="978"/>
      <c r="H2477" s="1121"/>
      <c r="I2477" s="1309"/>
      <c r="J2477" s="1309"/>
      <c r="K2477" s="1309"/>
      <c r="L2477" s="1309"/>
      <c r="M2477" s="1311"/>
      <c r="N2477" s="1311"/>
      <c r="O2477" s="1312"/>
      <c r="P2477" s="1310"/>
      <c r="Q2477" s="1311"/>
      <c r="R2477" s="1311"/>
      <c r="S2477" s="1311"/>
      <c r="T2477" s="1313"/>
      <c r="U2477" s="1314"/>
      <c r="V2477" s="1309"/>
      <c r="W2477" s="1309"/>
      <c r="X2477" s="1309"/>
      <c r="Y2477" s="1309"/>
      <c r="Z2477" s="1309"/>
      <c r="AA2477" s="50"/>
      <c r="AB2477" s="1311"/>
      <c r="AC2477" s="1315"/>
      <c r="AD2477" s="1309"/>
      <c r="AE2477" s="1309"/>
      <c r="AF2477" s="1309"/>
      <c r="AG2477" s="1309"/>
    </row>
    <row r="2478">
      <c r="A2478" s="1309"/>
      <c r="B2478" s="1310"/>
      <c r="C2478" s="1310"/>
      <c r="D2478" s="1309"/>
      <c r="E2478" s="1309"/>
      <c r="F2478" s="1311"/>
      <c r="G2478" s="978"/>
      <c r="H2478" s="1121"/>
      <c r="I2478" s="1309"/>
      <c r="J2478" s="1309"/>
      <c r="K2478" s="1309"/>
      <c r="L2478" s="1309"/>
      <c r="M2478" s="1311"/>
      <c r="N2478" s="1311"/>
      <c r="O2478" s="1312"/>
      <c r="P2478" s="1310"/>
      <c r="Q2478" s="1311"/>
      <c r="R2478" s="1311"/>
      <c r="S2478" s="1311"/>
      <c r="T2478" s="1313"/>
      <c r="U2478" s="1314"/>
      <c r="V2478" s="1309"/>
      <c r="W2478" s="1309"/>
      <c r="X2478" s="1309"/>
      <c r="Y2478" s="1309"/>
      <c r="Z2478" s="1309"/>
      <c r="AA2478" s="50"/>
      <c r="AB2478" s="1311"/>
      <c r="AC2478" s="1315"/>
      <c r="AD2478" s="1309"/>
      <c r="AE2478" s="1309"/>
      <c r="AF2478" s="1309"/>
      <c r="AG2478" s="1309"/>
    </row>
    <row r="2479">
      <c r="A2479" s="1309"/>
      <c r="B2479" s="1310"/>
      <c r="C2479" s="1310"/>
      <c r="D2479" s="1309"/>
      <c r="E2479" s="1309"/>
      <c r="F2479" s="1311"/>
      <c r="G2479" s="978"/>
      <c r="H2479" s="1121"/>
      <c r="I2479" s="1309"/>
      <c r="J2479" s="1309"/>
      <c r="K2479" s="1309"/>
      <c r="L2479" s="1309"/>
      <c r="M2479" s="1311"/>
      <c r="N2479" s="1311"/>
      <c r="O2479" s="1312"/>
      <c r="P2479" s="1310"/>
      <c r="Q2479" s="1311"/>
      <c r="R2479" s="1311"/>
      <c r="S2479" s="1311"/>
      <c r="T2479" s="1313"/>
      <c r="U2479" s="1314"/>
      <c r="V2479" s="1309"/>
      <c r="W2479" s="1309"/>
      <c r="X2479" s="1309"/>
      <c r="Y2479" s="1309"/>
      <c r="Z2479" s="1309"/>
      <c r="AA2479" s="50"/>
      <c r="AB2479" s="1311"/>
      <c r="AC2479" s="1315"/>
      <c r="AD2479" s="1309"/>
      <c r="AE2479" s="1309"/>
      <c r="AF2479" s="1309"/>
      <c r="AG2479" s="1309"/>
    </row>
    <row r="2480">
      <c r="A2480" s="1309"/>
      <c r="B2480" s="1310"/>
      <c r="C2480" s="1310"/>
      <c r="D2480" s="1309"/>
      <c r="E2480" s="1309"/>
      <c r="F2480" s="1311"/>
      <c r="G2480" s="978"/>
      <c r="H2480" s="1121"/>
      <c r="I2480" s="1309"/>
      <c r="J2480" s="1309"/>
      <c r="K2480" s="1309"/>
      <c r="L2480" s="1309"/>
      <c r="M2480" s="1311"/>
      <c r="N2480" s="1311"/>
      <c r="O2480" s="1312"/>
      <c r="P2480" s="1310"/>
      <c r="Q2480" s="1311"/>
      <c r="R2480" s="1311"/>
      <c r="S2480" s="1311"/>
      <c r="T2480" s="1313"/>
      <c r="U2480" s="1314"/>
      <c r="V2480" s="1309"/>
      <c r="W2480" s="1309"/>
      <c r="X2480" s="1309"/>
      <c r="Y2480" s="1309"/>
      <c r="Z2480" s="1309"/>
      <c r="AA2480" s="50"/>
      <c r="AB2480" s="1311"/>
      <c r="AC2480" s="1315"/>
      <c r="AD2480" s="1309"/>
      <c r="AE2480" s="1309"/>
      <c r="AF2480" s="1309"/>
      <c r="AG2480" s="1309"/>
    </row>
    <row r="2481">
      <c r="A2481" s="1309"/>
      <c r="B2481" s="1310"/>
      <c r="C2481" s="1310"/>
      <c r="D2481" s="1309"/>
      <c r="E2481" s="1309"/>
      <c r="F2481" s="1311"/>
      <c r="G2481" s="978"/>
      <c r="H2481" s="1121"/>
      <c r="I2481" s="1309"/>
      <c r="J2481" s="1309"/>
      <c r="K2481" s="1309"/>
      <c r="L2481" s="1309"/>
      <c r="M2481" s="1311"/>
      <c r="N2481" s="1311"/>
      <c r="O2481" s="1312"/>
      <c r="P2481" s="1310"/>
      <c r="Q2481" s="1311"/>
      <c r="R2481" s="1311"/>
      <c r="S2481" s="1311"/>
      <c r="T2481" s="1313"/>
      <c r="U2481" s="1314"/>
      <c r="V2481" s="1309"/>
      <c r="W2481" s="1309"/>
      <c r="X2481" s="1309"/>
      <c r="Y2481" s="1309"/>
      <c r="Z2481" s="1309"/>
      <c r="AA2481" s="50"/>
      <c r="AB2481" s="1311"/>
      <c r="AC2481" s="1315"/>
      <c r="AD2481" s="1309"/>
      <c r="AE2481" s="1309"/>
      <c r="AF2481" s="1309"/>
      <c r="AG2481" s="1309"/>
    </row>
    <row r="2482">
      <c r="A2482" s="1309"/>
      <c r="B2482" s="1310"/>
      <c r="C2482" s="1310"/>
      <c r="D2482" s="1309"/>
      <c r="E2482" s="1309"/>
      <c r="F2482" s="1311"/>
      <c r="G2482" s="978"/>
      <c r="H2482" s="1121"/>
      <c r="I2482" s="1309"/>
      <c r="J2482" s="1309"/>
      <c r="K2482" s="1309"/>
      <c r="L2482" s="1309"/>
      <c r="M2482" s="1311"/>
      <c r="N2482" s="1311"/>
      <c r="O2482" s="1312"/>
      <c r="P2482" s="1310"/>
      <c r="Q2482" s="1311"/>
      <c r="R2482" s="1311"/>
      <c r="S2482" s="1311"/>
      <c r="T2482" s="1313"/>
      <c r="U2482" s="1314"/>
      <c r="V2482" s="1309"/>
      <c r="W2482" s="1309"/>
      <c r="X2482" s="1309"/>
      <c r="Y2482" s="1309"/>
      <c r="Z2482" s="1309"/>
      <c r="AA2482" s="50"/>
      <c r="AB2482" s="1311"/>
      <c r="AC2482" s="1315"/>
      <c r="AD2482" s="1309"/>
      <c r="AE2482" s="1309"/>
      <c r="AF2482" s="1309"/>
      <c r="AG2482" s="1309"/>
    </row>
    <row r="2483">
      <c r="A2483" s="1309"/>
      <c r="B2483" s="1310"/>
      <c r="C2483" s="1310"/>
      <c r="D2483" s="1309"/>
      <c r="E2483" s="1309"/>
      <c r="F2483" s="1311"/>
      <c r="G2483" s="978"/>
      <c r="H2483" s="1121"/>
      <c r="I2483" s="1309"/>
      <c r="J2483" s="1309"/>
      <c r="K2483" s="1309"/>
      <c r="L2483" s="1309"/>
      <c r="M2483" s="1311"/>
      <c r="N2483" s="1311"/>
      <c r="O2483" s="1312"/>
      <c r="P2483" s="1310"/>
      <c r="Q2483" s="1311"/>
      <c r="R2483" s="1311"/>
      <c r="S2483" s="1311"/>
      <c r="T2483" s="1313"/>
      <c r="U2483" s="1314"/>
      <c r="V2483" s="1309"/>
      <c r="W2483" s="1309"/>
      <c r="X2483" s="1309"/>
      <c r="Y2483" s="1309"/>
      <c r="Z2483" s="1309"/>
      <c r="AA2483" s="50"/>
      <c r="AB2483" s="1311"/>
      <c r="AC2483" s="1315"/>
      <c r="AD2483" s="1309"/>
      <c r="AE2483" s="1309"/>
      <c r="AF2483" s="1309"/>
      <c r="AG2483" s="1309"/>
    </row>
    <row r="2484">
      <c r="A2484" s="1309"/>
      <c r="B2484" s="1310"/>
      <c r="C2484" s="1310"/>
      <c r="D2484" s="1309"/>
      <c r="E2484" s="1309"/>
      <c r="F2484" s="1311"/>
      <c r="G2484" s="978"/>
      <c r="H2484" s="1121"/>
      <c r="I2484" s="1309"/>
      <c r="J2484" s="1309"/>
      <c r="K2484" s="1309"/>
      <c r="L2484" s="1309"/>
      <c r="M2484" s="1311"/>
      <c r="N2484" s="1311"/>
      <c r="O2484" s="1312"/>
      <c r="P2484" s="1310"/>
      <c r="Q2484" s="1311"/>
      <c r="R2484" s="1311"/>
      <c r="S2484" s="1311"/>
      <c r="T2484" s="1313"/>
      <c r="U2484" s="1314"/>
      <c r="V2484" s="1309"/>
      <c r="W2484" s="1309"/>
      <c r="X2484" s="1309"/>
      <c r="Y2484" s="1309"/>
      <c r="Z2484" s="1309"/>
      <c r="AA2484" s="50"/>
      <c r="AB2484" s="1311"/>
      <c r="AC2484" s="1315"/>
      <c r="AD2484" s="1309"/>
      <c r="AE2484" s="1309"/>
      <c r="AF2484" s="1309"/>
      <c r="AG2484" s="1309"/>
    </row>
    <row r="2485">
      <c r="A2485" s="1309"/>
      <c r="B2485" s="1310"/>
      <c r="C2485" s="1310"/>
      <c r="D2485" s="1309"/>
      <c r="E2485" s="1309"/>
      <c r="F2485" s="1311"/>
      <c r="G2485" s="978"/>
      <c r="H2485" s="1121"/>
      <c r="I2485" s="1309"/>
      <c r="J2485" s="1309"/>
      <c r="K2485" s="1309"/>
      <c r="L2485" s="1309"/>
      <c r="M2485" s="1311"/>
      <c r="N2485" s="1311"/>
      <c r="O2485" s="1312"/>
      <c r="P2485" s="1310"/>
      <c r="Q2485" s="1311"/>
      <c r="R2485" s="1311"/>
      <c r="S2485" s="1311"/>
      <c r="T2485" s="1313"/>
      <c r="U2485" s="1314"/>
      <c r="V2485" s="1309"/>
      <c r="W2485" s="1309"/>
      <c r="X2485" s="1309"/>
      <c r="Y2485" s="1309"/>
      <c r="Z2485" s="1309"/>
      <c r="AA2485" s="50"/>
      <c r="AB2485" s="1311"/>
      <c r="AC2485" s="1315"/>
      <c r="AD2485" s="1309"/>
      <c r="AE2485" s="1309"/>
      <c r="AF2485" s="1309"/>
      <c r="AG2485" s="1309"/>
    </row>
    <row r="2486">
      <c r="A2486" s="1309"/>
      <c r="B2486" s="1310"/>
      <c r="C2486" s="1310"/>
      <c r="D2486" s="1309"/>
      <c r="E2486" s="1309"/>
      <c r="F2486" s="1311"/>
      <c r="G2486" s="978"/>
      <c r="H2486" s="1121"/>
      <c r="I2486" s="1309"/>
      <c r="J2486" s="1309"/>
      <c r="K2486" s="1309"/>
      <c r="L2486" s="1309"/>
      <c r="M2486" s="1311"/>
      <c r="N2486" s="1311"/>
      <c r="O2486" s="1312"/>
      <c r="P2486" s="1310"/>
      <c r="Q2486" s="1311"/>
      <c r="R2486" s="1311"/>
      <c r="S2486" s="1311"/>
      <c r="T2486" s="1313"/>
      <c r="U2486" s="1314"/>
      <c r="V2486" s="1309"/>
      <c r="W2486" s="1309"/>
      <c r="X2486" s="1309"/>
      <c r="Y2486" s="1309"/>
      <c r="Z2486" s="1309"/>
      <c r="AA2486" s="50"/>
      <c r="AB2486" s="1311"/>
      <c r="AC2486" s="1315"/>
      <c r="AD2486" s="1309"/>
      <c r="AE2486" s="1309"/>
      <c r="AF2486" s="1309"/>
      <c r="AG2486" s="1309"/>
    </row>
    <row r="2487">
      <c r="A2487" s="1309"/>
      <c r="B2487" s="1310"/>
      <c r="C2487" s="1310"/>
      <c r="D2487" s="1309"/>
      <c r="E2487" s="1309"/>
      <c r="F2487" s="1311"/>
      <c r="G2487" s="978"/>
      <c r="H2487" s="1121"/>
      <c r="I2487" s="1309"/>
      <c r="J2487" s="1309"/>
      <c r="K2487" s="1309"/>
      <c r="L2487" s="1309"/>
      <c r="M2487" s="1311"/>
      <c r="N2487" s="1311"/>
      <c r="O2487" s="1312"/>
      <c r="P2487" s="1310"/>
      <c r="Q2487" s="1311"/>
      <c r="R2487" s="1311"/>
      <c r="S2487" s="1311"/>
      <c r="T2487" s="1313"/>
      <c r="U2487" s="1314"/>
      <c r="V2487" s="1309"/>
      <c r="W2487" s="1309"/>
      <c r="X2487" s="1309"/>
      <c r="Y2487" s="1309"/>
      <c r="Z2487" s="1309"/>
      <c r="AA2487" s="50"/>
      <c r="AB2487" s="1311"/>
      <c r="AC2487" s="1315"/>
      <c r="AD2487" s="1309"/>
      <c r="AE2487" s="1309"/>
      <c r="AF2487" s="1309"/>
      <c r="AG2487" s="1309"/>
    </row>
    <row r="2488">
      <c r="A2488" s="1309"/>
      <c r="B2488" s="1310"/>
      <c r="C2488" s="1310"/>
      <c r="D2488" s="1309"/>
      <c r="E2488" s="1309"/>
      <c r="F2488" s="1311"/>
      <c r="G2488" s="978"/>
      <c r="H2488" s="1121"/>
      <c r="I2488" s="1309"/>
      <c r="J2488" s="1309"/>
      <c r="K2488" s="1309"/>
      <c r="L2488" s="1309"/>
      <c r="M2488" s="1311"/>
      <c r="N2488" s="1311"/>
      <c r="O2488" s="1312"/>
      <c r="P2488" s="1310"/>
      <c r="Q2488" s="1311"/>
      <c r="R2488" s="1311"/>
      <c r="S2488" s="1311"/>
      <c r="T2488" s="1313"/>
      <c r="U2488" s="1314"/>
      <c r="V2488" s="1309"/>
      <c r="W2488" s="1309"/>
      <c r="X2488" s="1309"/>
      <c r="Y2488" s="1309"/>
      <c r="Z2488" s="1309"/>
      <c r="AA2488" s="50"/>
      <c r="AB2488" s="1311"/>
      <c r="AC2488" s="1315"/>
      <c r="AD2488" s="1309"/>
      <c r="AE2488" s="1309"/>
      <c r="AF2488" s="1309"/>
      <c r="AG2488" s="1309"/>
    </row>
    <row r="2489">
      <c r="A2489" s="1309"/>
      <c r="B2489" s="1310"/>
      <c r="C2489" s="1310"/>
      <c r="D2489" s="1309"/>
      <c r="E2489" s="1309"/>
      <c r="F2489" s="1311"/>
      <c r="G2489" s="978"/>
      <c r="H2489" s="1121"/>
      <c r="I2489" s="1309"/>
      <c r="J2489" s="1309"/>
      <c r="K2489" s="1309"/>
      <c r="L2489" s="1309"/>
      <c r="M2489" s="1311"/>
      <c r="N2489" s="1311"/>
      <c r="O2489" s="1312"/>
      <c r="P2489" s="1310"/>
      <c r="Q2489" s="1311"/>
      <c r="R2489" s="1311"/>
      <c r="S2489" s="1311"/>
      <c r="T2489" s="1313"/>
      <c r="U2489" s="1314"/>
      <c r="V2489" s="1309"/>
      <c r="W2489" s="1309"/>
      <c r="X2489" s="1309"/>
      <c r="Y2489" s="1309"/>
      <c r="Z2489" s="1309"/>
      <c r="AA2489" s="50"/>
      <c r="AB2489" s="1311"/>
      <c r="AC2489" s="1315"/>
      <c r="AD2489" s="1309"/>
      <c r="AE2489" s="1309"/>
      <c r="AF2489" s="1309"/>
      <c r="AG2489" s="1309"/>
    </row>
    <row r="2490">
      <c r="A2490" s="1309"/>
      <c r="B2490" s="1310"/>
      <c r="C2490" s="1310"/>
      <c r="D2490" s="1309"/>
      <c r="E2490" s="1309"/>
      <c r="F2490" s="1311"/>
      <c r="G2490" s="978"/>
      <c r="H2490" s="1121"/>
      <c r="I2490" s="1309"/>
      <c r="J2490" s="1309"/>
      <c r="K2490" s="1309"/>
      <c r="L2490" s="1309"/>
      <c r="M2490" s="1311"/>
      <c r="N2490" s="1311"/>
      <c r="O2490" s="1312"/>
      <c r="P2490" s="1310"/>
      <c r="Q2490" s="1311"/>
      <c r="R2490" s="1311"/>
      <c r="S2490" s="1311"/>
      <c r="T2490" s="1313"/>
      <c r="U2490" s="1314"/>
      <c r="V2490" s="1309"/>
      <c r="W2490" s="1309"/>
      <c r="X2490" s="1309"/>
      <c r="Y2490" s="1309"/>
      <c r="Z2490" s="1309"/>
      <c r="AA2490" s="50"/>
      <c r="AB2490" s="1311"/>
      <c r="AC2490" s="1315"/>
      <c r="AD2490" s="1309"/>
      <c r="AE2490" s="1309"/>
      <c r="AF2490" s="1309"/>
      <c r="AG2490" s="1309"/>
    </row>
    <row r="2491">
      <c r="A2491" s="1309"/>
      <c r="B2491" s="1310"/>
      <c r="C2491" s="1310"/>
      <c r="D2491" s="1309"/>
      <c r="E2491" s="1309"/>
      <c r="F2491" s="1311"/>
      <c r="G2491" s="978"/>
      <c r="H2491" s="1121"/>
      <c r="I2491" s="1309"/>
      <c r="J2491" s="1309"/>
      <c r="K2491" s="1309"/>
      <c r="L2491" s="1309"/>
      <c r="M2491" s="1311"/>
      <c r="N2491" s="1311"/>
      <c r="O2491" s="1312"/>
      <c r="P2491" s="1310"/>
      <c r="Q2491" s="1311"/>
      <c r="R2491" s="1311"/>
      <c r="S2491" s="1311"/>
      <c r="T2491" s="1313"/>
      <c r="U2491" s="1314"/>
      <c r="V2491" s="1309"/>
      <c r="W2491" s="1309"/>
      <c r="X2491" s="1309"/>
      <c r="Y2491" s="1309"/>
      <c r="Z2491" s="1309"/>
      <c r="AA2491" s="50"/>
      <c r="AB2491" s="1311"/>
      <c r="AC2491" s="1315"/>
      <c r="AD2491" s="1309"/>
      <c r="AE2491" s="1309"/>
      <c r="AF2491" s="1309"/>
      <c r="AG2491" s="1309"/>
    </row>
    <row r="2492">
      <c r="A2492" s="1309"/>
      <c r="B2492" s="1310"/>
      <c r="C2492" s="1310"/>
      <c r="D2492" s="1309"/>
      <c r="E2492" s="1309"/>
      <c r="F2492" s="1311"/>
      <c r="G2492" s="978"/>
      <c r="H2492" s="1121"/>
      <c r="I2492" s="1309"/>
      <c r="J2492" s="1309"/>
      <c r="K2492" s="1309"/>
      <c r="L2492" s="1309"/>
      <c r="M2492" s="1311"/>
      <c r="N2492" s="1311"/>
      <c r="O2492" s="1312"/>
      <c r="P2492" s="1310"/>
      <c r="Q2492" s="1311"/>
      <c r="R2492" s="1311"/>
      <c r="S2492" s="1311"/>
      <c r="T2492" s="1313"/>
      <c r="U2492" s="1314"/>
      <c r="V2492" s="1309"/>
      <c r="W2492" s="1309"/>
      <c r="X2492" s="1309"/>
      <c r="Y2492" s="1309"/>
      <c r="Z2492" s="1309"/>
      <c r="AA2492" s="50"/>
      <c r="AB2492" s="1311"/>
      <c r="AC2492" s="1315"/>
      <c r="AD2492" s="1309"/>
      <c r="AE2492" s="1309"/>
      <c r="AF2492" s="1309"/>
      <c r="AG2492" s="1309"/>
    </row>
    <row r="2493">
      <c r="A2493" s="1309"/>
      <c r="B2493" s="1310"/>
      <c r="C2493" s="1310"/>
      <c r="D2493" s="1309"/>
      <c r="E2493" s="1309"/>
      <c r="F2493" s="1311"/>
      <c r="G2493" s="978"/>
      <c r="H2493" s="1121"/>
      <c r="I2493" s="1309"/>
      <c r="J2493" s="1309"/>
      <c r="K2493" s="1309"/>
      <c r="L2493" s="1309"/>
      <c r="M2493" s="1311"/>
      <c r="N2493" s="1311"/>
      <c r="O2493" s="1312"/>
      <c r="P2493" s="1310"/>
      <c r="Q2493" s="1311"/>
      <c r="R2493" s="1311"/>
      <c r="S2493" s="1311"/>
      <c r="T2493" s="1313"/>
      <c r="U2493" s="1314"/>
      <c r="V2493" s="1309"/>
      <c r="W2493" s="1309"/>
      <c r="X2493" s="1309"/>
      <c r="Y2493" s="1309"/>
      <c r="Z2493" s="1309"/>
      <c r="AA2493" s="50"/>
      <c r="AB2493" s="1311"/>
      <c r="AC2493" s="1315"/>
      <c r="AD2493" s="1309"/>
      <c r="AE2493" s="1309"/>
      <c r="AF2493" s="1309"/>
      <c r="AG2493" s="1309"/>
    </row>
    <row r="2494">
      <c r="A2494" s="1309"/>
      <c r="B2494" s="1310"/>
      <c r="C2494" s="1310"/>
      <c r="D2494" s="1309"/>
      <c r="E2494" s="1309"/>
      <c r="F2494" s="1311"/>
      <c r="G2494" s="978"/>
      <c r="H2494" s="1121"/>
      <c r="I2494" s="1309"/>
      <c r="J2494" s="1309"/>
      <c r="K2494" s="1309"/>
      <c r="L2494" s="1309"/>
      <c r="M2494" s="1311"/>
      <c r="N2494" s="1311"/>
      <c r="O2494" s="1312"/>
      <c r="P2494" s="1310"/>
      <c r="Q2494" s="1311"/>
      <c r="R2494" s="1311"/>
      <c r="S2494" s="1311"/>
      <c r="T2494" s="1313"/>
      <c r="U2494" s="1314"/>
      <c r="V2494" s="1309"/>
      <c r="W2494" s="1309"/>
      <c r="X2494" s="1309"/>
      <c r="Y2494" s="1309"/>
      <c r="Z2494" s="1309"/>
      <c r="AA2494" s="50"/>
      <c r="AB2494" s="1311"/>
      <c r="AC2494" s="1315"/>
      <c r="AD2494" s="1309"/>
      <c r="AE2494" s="1309"/>
      <c r="AF2494" s="1309"/>
      <c r="AG2494" s="1309"/>
    </row>
    <row r="2495">
      <c r="A2495" s="1309"/>
      <c r="B2495" s="1310"/>
      <c r="C2495" s="1310"/>
      <c r="D2495" s="1309"/>
      <c r="E2495" s="1309"/>
      <c r="F2495" s="1311"/>
      <c r="G2495" s="978"/>
      <c r="H2495" s="1121"/>
      <c r="I2495" s="1309"/>
      <c r="J2495" s="1309"/>
      <c r="K2495" s="1309"/>
      <c r="L2495" s="1309"/>
      <c r="M2495" s="1311"/>
      <c r="N2495" s="1311"/>
      <c r="O2495" s="1312"/>
      <c r="P2495" s="1310"/>
      <c r="Q2495" s="1311"/>
      <c r="R2495" s="1311"/>
      <c r="S2495" s="1311"/>
      <c r="T2495" s="1313"/>
      <c r="U2495" s="1314"/>
      <c r="V2495" s="1309"/>
      <c r="W2495" s="1309"/>
      <c r="X2495" s="1309"/>
      <c r="Y2495" s="1309"/>
      <c r="Z2495" s="1309"/>
      <c r="AA2495" s="50"/>
      <c r="AB2495" s="1311"/>
      <c r="AC2495" s="1315"/>
      <c r="AD2495" s="1309"/>
      <c r="AE2495" s="1309"/>
      <c r="AF2495" s="1309"/>
      <c r="AG2495" s="1309"/>
    </row>
    <row r="2496">
      <c r="A2496" s="1309"/>
      <c r="B2496" s="1310"/>
      <c r="C2496" s="1310"/>
      <c r="D2496" s="1309"/>
      <c r="E2496" s="1309"/>
      <c r="F2496" s="1311"/>
      <c r="G2496" s="978"/>
      <c r="H2496" s="1121"/>
      <c r="I2496" s="1309"/>
      <c r="J2496" s="1309"/>
      <c r="K2496" s="1309"/>
      <c r="L2496" s="1309"/>
      <c r="M2496" s="1311"/>
      <c r="N2496" s="1311"/>
      <c r="O2496" s="1312"/>
      <c r="P2496" s="1310"/>
      <c r="Q2496" s="1311"/>
      <c r="R2496" s="1311"/>
      <c r="S2496" s="1311"/>
      <c r="T2496" s="1313"/>
      <c r="U2496" s="1314"/>
      <c r="V2496" s="1309"/>
      <c r="W2496" s="1309"/>
      <c r="X2496" s="1309"/>
      <c r="Y2496" s="1309"/>
      <c r="Z2496" s="1309"/>
      <c r="AA2496" s="50"/>
      <c r="AB2496" s="1311"/>
      <c r="AC2496" s="1315"/>
      <c r="AD2496" s="1309"/>
      <c r="AE2496" s="1309"/>
      <c r="AF2496" s="1309"/>
      <c r="AG2496" s="1309"/>
    </row>
    <row r="2497">
      <c r="A2497" s="1309"/>
      <c r="B2497" s="1310"/>
      <c r="C2497" s="1310"/>
      <c r="D2497" s="1309"/>
      <c r="E2497" s="1309"/>
      <c r="F2497" s="1311"/>
      <c r="G2497" s="978"/>
      <c r="H2497" s="1121"/>
      <c r="I2497" s="1309"/>
      <c r="J2497" s="1309"/>
      <c r="K2497" s="1309"/>
      <c r="L2497" s="1309"/>
      <c r="M2497" s="1311"/>
      <c r="N2497" s="1311"/>
      <c r="O2497" s="1312"/>
      <c r="P2497" s="1310"/>
      <c r="Q2497" s="1311"/>
      <c r="R2497" s="1311"/>
      <c r="S2497" s="1311"/>
      <c r="T2497" s="1313"/>
      <c r="U2497" s="1314"/>
      <c r="V2497" s="1309"/>
      <c r="W2497" s="1309"/>
      <c r="X2497" s="1309"/>
      <c r="Y2497" s="1309"/>
      <c r="Z2497" s="1309"/>
      <c r="AA2497" s="50"/>
      <c r="AB2497" s="1311"/>
      <c r="AC2497" s="1315"/>
      <c r="AD2497" s="1309"/>
      <c r="AE2497" s="1309"/>
      <c r="AF2497" s="1309"/>
      <c r="AG2497" s="1309"/>
    </row>
    <row r="2498">
      <c r="A2498" s="1309"/>
      <c r="B2498" s="1310"/>
      <c r="C2498" s="1310"/>
      <c r="D2498" s="1309"/>
      <c r="E2498" s="1309"/>
      <c r="F2498" s="1311"/>
      <c r="G2498" s="978"/>
      <c r="H2498" s="1121"/>
      <c r="I2498" s="1309"/>
      <c r="J2498" s="1309"/>
      <c r="K2498" s="1309"/>
      <c r="L2498" s="1309"/>
      <c r="M2498" s="1311"/>
      <c r="N2498" s="1311"/>
      <c r="O2498" s="1312"/>
      <c r="P2498" s="1310"/>
      <c r="Q2498" s="1311"/>
      <c r="R2498" s="1311"/>
      <c r="S2498" s="1311"/>
      <c r="T2498" s="1313"/>
      <c r="U2498" s="1314"/>
      <c r="V2498" s="1309"/>
      <c r="W2498" s="1309"/>
      <c r="X2498" s="1309"/>
      <c r="Y2498" s="1309"/>
      <c r="Z2498" s="1309"/>
      <c r="AA2498" s="50"/>
      <c r="AB2498" s="1311"/>
      <c r="AC2498" s="1315"/>
      <c r="AD2498" s="1309"/>
      <c r="AE2498" s="1309"/>
      <c r="AF2498" s="1309"/>
      <c r="AG2498" s="1309"/>
    </row>
    <row r="2499">
      <c r="A2499" s="1309"/>
      <c r="B2499" s="1310"/>
      <c r="C2499" s="1310"/>
      <c r="D2499" s="1309"/>
      <c r="E2499" s="1309"/>
      <c r="F2499" s="1311"/>
      <c r="G2499" s="978"/>
      <c r="H2499" s="1121"/>
      <c r="I2499" s="1309"/>
      <c r="J2499" s="1309"/>
      <c r="K2499" s="1309"/>
      <c r="L2499" s="1309"/>
      <c r="M2499" s="1311"/>
      <c r="N2499" s="1311"/>
      <c r="O2499" s="1312"/>
      <c r="P2499" s="1310"/>
      <c r="Q2499" s="1311"/>
      <c r="R2499" s="1311"/>
      <c r="S2499" s="1311"/>
      <c r="T2499" s="1313"/>
      <c r="U2499" s="1314"/>
      <c r="V2499" s="1309"/>
      <c r="W2499" s="1309"/>
      <c r="X2499" s="1309"/>
      <c r="Y2499" s="1309"/>
      <c r="Z2499" s="1309"/>
      <c r="AA2499" s="50"/>
      <c r="AB2499" s="1311"/>
      <c r="AC2499" s="1315"/>
      <c r="AD2499" s="1309"/>
      <c r="AE2499" s="1309"/>
      <c r="AF2499" s="1309"/>
      <c r="AG2499" s="1309"/>
    </row>
    <row r="2500">
      <c r="A2500" s="1309"/>
      <c r="B2500" s="1310"/>
      <c r="C2500" s="1310"/>
      <c r="D2500" s="1309"/>
      <c r="E2500" s="1309"/>
      <c r="F2500" s="1311"/>
      <c r="G2500" s="978"/>
      <c r="H2500" s="1121"/>
      <c r="I2500" s="1309"/>
      <c r="J2500" s="1309"/>
      <c r="K2500" s="1309"/>
      <c r="L2500" s="1309"/>
      <c r="M2500" s="1311"/>
      <c r="N2500" s="1311"/>
      <c r="O2500" s="1312"/>
      <c r="P2500" s="1310"/>
      <c r="Q2500" s="1311"/>
      <c r="R2500" s="1311"/>
      <c r="S2500" s="1311"/>
      <c r="T2500" s="1313"/>
      <c r="U2500" s="1314"/>
      <c r="V2500" s="1309"/>
      <c r="W2500" s="1309"/>
      <c r="X2500" s="1309"/>
      <c r="Y2500" s="1309"/>
      <c r="Z2500" s="1309"/>
      <c r="AA2500" s="50"/>
      <c r="AB2500" s="1311"/>
      <c r="AC2500" s="1315"/>
      <c r="AD2500" s="1309"/>
      <c r="AE2500" s="1309"/>
      <c r="AF2500" s="1309"/>
      <c r="AG2500" s="1309"/>
    </row>
    <row r="2501">
      <c r="A2501" s="1309"/>
      <c r="B2501" s="1310"/>
      <c r="C2501" s="1310"/>
      <c r="D2501" s="1309"/>
      <c r="E2501" s="1309"/>
      <c r="F2501" s="1311"/>
      <c r="G2501" s="978"/>
      <c r="H2501" s="1121"/>
      <c r="I2501" s="1309"/>
      <c r="J2501" s="1309"/>
      <c r="K2501" s="1309"/>
      <c r="L2501" s="1309"/>
      <c r="M2501" s="1311"/>
      <c r="N2501" s="1311"/>
      <c r="O2501" s="1312"/>
      <c r="P2501" s="1310"/>
      <c r="Q2501" s="1311"/>
      <c r="R2501" s="1311"/>
      <c r="S2501" s="1311"/>
      <c r="T2501" s="1313"/>
      <c r="U2501" s="1314"/>
      <c r="V2501" s="1309"/>
      <c r="W2501" s="1309"/>
      <c r="X2501" s="1309"/>
      <c r="Y2501" s="1309"/>
      <c r="Z2501" s="1309"/>
      <c r="AA2501" s="50"/>
      <c r="AB2501" s="1311"/>
      <c r="AC2501" s="1315"/>
      <c r="AD2501" s="1309"/>
      <c r="AE2501" s="1309"/>
      <c r="AF2501" s="1309"/>
      <c r="AG2501" s="1309"/>
    </row>
    <row r="2502">
      <c r="A2502" s="1309"/>
      <c r="B2502" s="1310"/>
      <c r="C2502" s="1310"/>
      <c r="D2502" s="1309"/>
      <c r="E2502" s="1309"/>
      <c r="F2502" s="1311"/>
      <c r="G2502" s="978"/>
      <c r="H2502" s="1121"/>
      <c r="I2502" s="1309"/>
      <c r="J2502" s="1309"/>
      <c r="K2502" s="1309"/>
      <c r="L2502" s="1309"/>
      <c r="M2502" s="1311"/>
      <c r="N2502" s="1311"/>
      <c r="O2502" s="1312"/>
      <c r="P2502" s="1310"/>
      <c r="Q2502" s="1311"/>
      <c r="R2502" s="1311"/>
      <c r="S2502" s="1311"/>
      <c r="T2502" s="1313"/>
      <c r="U2502" s="1314"/>
      <c r="V2502" s="1309"/>
      <c r="W2502" s="1309"/>
      <c r="X2502" s="1309"/>
      <c r="Y2502" s="1309"/>
      <c r="Z2502" s="1309"/>
      <c r="AA2502" s="50"/>
      <c r="AB2502" s="1311"/>
      <c r="AC2502" s="1315"/>
      <c r="AD2502" s="1309"/>
      <c r="AE2502" s="1309"/>
      <c r="AF2502" s="1309"/>
      <c r="AG2502" s="1309"/>
    </row>
    <row r="2503">
      <c r="A2503" s="1309"/>
      <c r="B2503" s="1310"/>
      <c r="C2503" s="1310"/>
      <c r="D2503" s="1309"/>
      <c r="E2503" s="1309"/>
      <c r="F2503" s="1311"/>
      <c r="G2503" s="978"/>
      <c r="H2503" s="1121"/>
      <c r="I2503" s="1309"/>
      <c r="J2503" s="1309"/>
      <c r="K2503" s="1309"/>
      <c r="L2503" s="1309"/>
      <c r="M2503" s="1311"/>
      <c r="N2503" s="1311"/>
      <c r="O2503" s="1312"/>
      <c r="P2503" s="1310"/>
      <c r="Q2503" s="1311"/>
      <c r="R2503" s="1311"/>
      <c r="S2503" s="1311"/>
      <c r="T2503" s="1313"/>
      <c r="U2503" s="1314"/>
      <c r="V2503" s="1309"/>
      <c r="W2503" s="1309"/>
      <c r="X2503" s="1309"/>
      <c r="Y2503" s="1309"/>
      <c r="Z2503" s="1309"/>
      <c r="AA2503" s="50"/>
      <c r="AB2503" s="1311"/>
      <c r="AC2503" s="1315"/>
      <c r="AD2503" s="1309"/>
      <c r="AE2503" s="1309"/>
      <c r="AF2503" s="1309"/>
      <c r="AG2503" s="1309"/>
    </row>
    <row r="2504">
      <c r="A2504" s="1309"/>
      <c r="B2504" s="1310"/>
      <c r="C2504" s="1310"/>
      <c r="D2504" s="1309"/>
      <c r="E2504" s="1309"/>
      <c r="F2504" s="1311"/>
      <c r="G2504" s="978"/>
      <c r="H2504" s="1121"/>
      <c r="I2504" s="1309"/>
      <c r="J2504" s="1309"/>
      <c r="K2504" s="1309"/>
      <c r="L2504" s="1309"/>
      <c r="M2504" s="1311"/>
      <c r="N2504" s="1311"/>
      <c r="O2504" s="1312"/>
      <c r="P2504" s="1310"/>
      <c r="Q2504" s="1311"/>
      <c r="R2504" s="1311"/>
      <c r="S2504" s="1311"/>
      <c r="T2504" s="1313"/>
      <c r="U2504" s="1314"/>
      <c r="V2504" s="1309"/>
      <c r="W2504" s="1309"/>
      <c r="X2504" s="1309"/>
      <c r="Y2504" s="1309"/>
      <c r="Z2504" s="1309"/>
      <c r="AA2504" s="50"/>
      <c r="AB2504" s="1311"/>
      <c r="AC2504" s="1315"/>
      <c r="AD2504" s="1309"/>
      <c r="AE2504" s="1309"/>
      <c r="AF2504" s="1309"/>
      <c r="AG2504" s="1309"/>
    </row>
    <row r="2505">
      <c r="A2505" s="1309"/>
      <c r="B2505" s="1310"/>
      <c r="C2505" s="1310"/>
      <c r="D2505" s="1309"/>
      <c r="E2505" s="1309"/>
      <c r="F2505" s="1311"/>
      <c r="G2505" s="978"/>
      <c r="H2505" s="1121"/>
      <c r="I2505" s="1309"/>
      <c r="J2505" s="1309"/>
      <c r="K2505" s="1309"/>
      <c r="L2505" s="1309"/>
      <c r="M2505" s="1311"/>
      <c r="N2505" s="1311"/>
      <c r="O2505" s="1312"/>
      <c r="P2505" s="1310"/>
      <c r="Q2505" s="1311"/>
      <c r="R2505" s="1311"/>
      <c r="S2505" s="1311"/>
      <c r="T2505" s="1313"/>
      <c r="U2505" s="1314"/>
      <c r="V2505" s="1309"/>
      <c r="W2505" s="1309"/>
      <c r="X2505" s="1309"/>
      <c r="Y2505" s="1309"/>
      <c r="Z2505" s="1309"/>
      <c r="AA2505" s="50"/>
      <c r="AB2505" s="1311"/>
      <c r="AC2505" s="1315"/>
      <c r="AD2505" s="1309"/>
      <c r="AE2505" s="1309"/>
      <c r="AF2505" s="1309"/>
      <c r="AG2505" s="1309"/>
    </row>
    <row r="2506">
      <c r="A2506" s="1309"/>
      <c r="B2506" s="1310"/>
      <c r="C2506" s="1310"/>
      <c r="D2506" s="1309"/>
      <c r="E2506" s="1309"/>
      <c r="F2506" s="1311"/>
      <c r="G2506" s="978"/>
      <c r="H2506" s="1121"/>
      <c r="I2506" s="1309"/>
      <c r="J2506" s="1309"/>
      <c r="K2506" s="1309"/>
      <c r="L2506" s="1309"/>
      <c r="M2506" s="1311"/>
      <c r="N2506" s="1311"/>
      <c r="O2506" s="1312"/>
      <c r="P2506" s="1310"/>
      <c r="Q2506" s="1311"/>
      <c r="R2506" s="1311"/>
      <c r="S2506" s="1311"/>
      <c r="T2506" s="1313"/>
      <c r="U2506" s="1314"/>
      <c r="V2506" s="1309"/>
      <c r="W2506" s="1309"/>
      <c r="X2506" s="1309"/>
      <c r="Y2506" s="1309"/>
      <c r="Z2506" s="1309"/>
      <c r="AA2506" s="50"/>
      <c r="AB2506" s="1311"/>
      <c r="AC2506" s="1315"/>
      <c r="AD2506" s="1309"/>
      <c r="AE2506" s="1309"/>
      <c r="AF2506" s="1309"/>
      <c r="AG2506" s="1309"/>
    </row>
    <row r="2507">
      <c r="A2507" s="1309"/>
      <c r="B2507" s="1310"/>
      <c r="C2507" s="1310"/>
      <c r="D2507" s="1309"/>
      <c r="E2507" s="1309"/>
      <c r="F2507" s="1311"/>
      <c r="G2507" s="978"/>
      <c r="H2507" s="1121"/>
      <c r="I2507" s="1309"/>
      <c r="J2507" s="1309"/>
      <c r="K2507" s="1309"/>
      <c r="L2507" s="1309"/>
      <c r="M2507" s="1311"/>
      <c r="N2507" s="1311"/>
      <c r="O2507" s="1312"/>
      <c r="P2507" s="1310"/>
      <c r="Q2507" s="1311"/>
      <c r="R2507" s="1311"/>
      <c r="S2507" s="1311"/>
      <c r="T2507" s="1313"/>
      <c r="U2507" s="1314"/>
      <c r="V2507" s="1309"/>
      <c r="W2507" s="1309"/>
      <c r="X2507" s="1309"/>
      <c r="Y2507" s="1309"/>
      <c r="Z2507" s="1309"/>
      <c r="AA2507" s="50"/>
      <c r="AB2507" s="1311"/>
      <c r="AC2507" s="1315"/>
      <c r="AD2507" s="1309"/>
      <c r="AE2507" s="1309"/>
      <c r="AF2507" s="1309"/>
      <c r="AG2507" s="1309"/>
    </row>
    <row r="2508">
      <c r="A2508" s="1309"/>
      <c r="B2508" s="1310"/>
      <c r="C2508" s="1310"/>
      <c r="D2508" s="1309"/>
      <c r="E2508" s="1309"/>
      <c r="F2508" s="1311"/>
      <c r="G2508" s="978"/>
      <c r="H2508" s="1121"/>
      <c r="I2508" s="1309"/>
      <c r="J2508" s="1309"/>
      <c r="K2508" s="1309"/>
      <c r="L2508" s="1309"/>
      <c r="M2508" s="1311"/>
      <c r="N2508" s="1311"/>
      <c r="O2508" s="1312"/>
      <c r="P2508" s="1310"/>
      <c r="Q2508" s="1311"/>
      <c r="R2508" s="1311"/>
      <c r="S2508" s="1311"/>
      <c r="T2508" s="1313"/>
      <c r="U2508" s="1314"/>
      <c r="V2508" s="1309"/>
      <c r="W2508" s="1309"/>
      <c r="X2508" s="1309"/>
      <c r="Y2508" s="1309"/>
      <c r="Z2508" s="1309"/>
      <c r="AA2508" s="50"/>
      <c r="AB2508" s="1311"/>
      <c r="AC2508" s="1315"/>
      <c r="AD2508" s="1309"/>
      <c r="AE2508" s="1309"/>
      <c r="AF2508" s="1309"/>
      <c r="AG2508" s="1309"/>
    </row>
    <row r="2509">
      <c r="A2509" s="1309"/>
      <c r="B2509" s="1310"/>
      <c r="C2509" s="1310"/>
      <c r="D2509" s="1309"/>
      <c r="E2509" s="1309"/>
      <c r="F2509" s="1311"/>
      <c r="G2509" s="978"/>
      <c r="H2509" s="1121"/>
      <c r="I2509" s="1309"/>
      <c r="J2509" s="1309"/>
      <c r="K2509" s="1309"/>
      <c r="L2509" s="1309"/>
      <c r="M2509" s="1311"/>
      <c r="N2509" s="1311"/>
      <c r="O2509" s="1312"/>
      <c r="P2509" s="1310"/>
      <c r="Q2509" s="1311"/>
      <c r="R2509" s="1311"/>
      <c r="S2509" s="1311"/>
      <c r="T2509" s="1313"/>
      <c r="U2509" s="1314"/>
      <c r="V2509" s="1309"/>
      <c r="W2509" s="1309"/>
      <c r="X2509" s="1309"/>
      <c r="Y2509" s="1309"/>
      <c r="Z2509" s="1309"/>
      <c r="AA2509" s="50"/>
      <c r="AB2509" s="1311"/>
      <c r="AC2509" s="1315"/>
      <c r="AD2509" s="1309"/>
      <c r="AE2509" s="1309"/>
      <c r="AF2509" s="1309"/>
      <c r="AG2509" s="1309"/>
    </row>
    <row r="2510">
      <c r="A2510" s="1309"/>
      <c r="B2510" s="1310"/>
      <c r="C2510" s="1310"/>
      <c r="D2510" s="1309"/>
      <c r="E2510" s="1309"/>
      <c r="F2510" s="1311"/>
      <c r="G2510" s="978"/>
      <c r="H2510" s="1121"/>
      <c r="I2510" s="1309"/>
      <c r="J2510" s="1309"/>
      <c r="K2510" s="1309"/>
      <c r="L2510" s="1309"/>
      <c r="M2510" s="1311"/>
      <c r="N2510" s="1311"/>
      <c r="O2510" s="1312"/>
      <c r="P2510" s="1310"/>
      <c r="Q2510" s="1311"/>
      <c r="R2510" s="1311"/>
      <c r="S2510" s="1311"/>
      <c r="T2510" s="1313"/>
      <c r="U2510" s="1314"/>
      <c r="V2510" s="1309"/>
      <c r="W2510" s="1309"/>
      <c r="X2510" s="1309"/>
      <c r="Y2510" s="1309"/>
      <c r="Z2510" s="1309"/>
      <c r="AA2510" s="50"/>
      <c r="AB2510" s="1311"/>
      <c r="AC2510" s="1315"/>
      <c r="AD2510" s="1309"/>
      <c r="AE2510" s="1309"/>
      <c r="AF2510" s="1309"/>
      <c r="AG2510" s="1309"/>
    </row>
    <row r="2511">
      <c r="A2511" s="1309"/>
      <c r="B2511" s="1310"/>
      <c r="C2511" s="1310"/>
      <c r="D2511" s="1309"/>
      <c r="E2511" s="1309"/>
      <c r="F2511" s="1311"/>
      <c r="G2511" s="978"/>
      <c r="H2511" s="1121"/>
      <c r="I2511" s="1309"/>
      <c r="J2511" s="1309"/>
      <c r="K2511" s="1309"/>
      <c r="L2511" s="1309"/>
      <c r="M2511" s="1311"/>
      <c r="N2511" s="1311"/>
      <c r="O2511" s="1312"/>
      <c r="P2511" s="1310"/>
      <c r="Q2511" s="1311"/>
      <c r="R2511" s="1311"/>
      <c r="S2511" s="1311"/>
      <c r="T2511" s="1313"/>
      <c r="U2511" s="1314"/>
      <c r="V2511" s="1309"/>
      <c r="W2511" s="1309"/>
      <c r="X2511" s="1309"/>
      <c r="Y2511" s="1309"/>
      <c r="Z2511" s="1309"/>
      <c r="AA2511" s="50"/>
      <c r="AB2511" s="1311"/>
      <c r="AC2511" s="1315"/>
      <c r="AD2511" s="1309"/>
      <c r="AE2511" s="1309"/>
      <c r="AF2511" s="1309"/>
      <c r="AG2511" s="1309"/>
    </row>
    <row r="2512">
      <c r="A2512" s="1309"/>
      <c r="B2512" s="1310"/>
      <c r="C2512" s="1310"/>
      <c r="D2512" s="1309"/>
      <c r="E2512" s="1309"/>
      <c r="F2512" s="1311"/>
      <c r="G2512" s="978"/>
      <c r="H2512" s="1121"/>
      <c r="I2512" s="1309"/>
      <c r="J2512" s="1309"/>
      <c r="K2512" s="1309"/>
      <c r="L2512" s="1309"/>
      <c r="M2512" s="1311"/>
      <c r="N2512" s="1311"/>
      <c r="O2512" s="1312"/>
      <c r="P2512" s="1310"/>
      <c r="Q2512" s="1311"/>
      <c r="R2512" s="1311"/>
      <c r="S2512" s="1311"/>
      <c r="T2512" s="1313"/>
      <c r="U2512" s="1314"/>
      <c r="V2512" s="1309"/>
      <c r="W2512" s="1309"/>
      <c r="X2512" s="1309"/>
      <c r="Y2512" s="1309"/>
      <c r="Z2512" s="1309"/>
      <c r="AA2512" s="50"/>
      <c r="AB2512" s="1311"/>
      <c r="AC2512" s="1315"/>
      <c r="AD2512" s="1309"/>
      <c r="AE2512" s="1309"/>
      <c r="AF2512" s="1309"/>
      <c r="AG2512" s="1309"/>
    </row>
    <row r="2513">
      <c r="A2513" s="1309"/>
      <c r="B2513" s="1310"/>
      <c r="C2513" s="1310"/>
      <c r="D2513" s="1309"/>
      <c r="E2513" s="1309"/>
      <c r="F2513" s="1311"/>
      <c r="G2513" s="978"/>
      <c r="H2513" s="1121"/>
      <c r="I2513" s="1309"/>
      <c r="J2513" s="1309"/>
      <c r="K2513" s="1309"/>
      <c r="L2513" s="1309"/>
      <c r="M2513" s="1311"/>
      <c r="N2513" s="1311"/>
      <c r="O2513" s="1312"/>
      <c r="P2513" s="1310"/>
      <c r="Q2513" s="1311"/>
      <c r="R2513" s="1311"/>
      <c r="S2513" s="1311"/>
      <c r="T2513" s="1313"/>
      <c r="U2513" s="1314"/>
      <c r="V2513" s="1309"/>
      <c r="W2513" s="1309"/>
      <c r="X2513" s="1309"/>
      <c r="Y2513" s="1309"/>
      <c r="Z2513" s="1309"/>
      <c r="AA2513" s="50"/>
      <c r="AB2513" s="1311"/>
      <c r="AC2513" s="1315"/>
      <c r="AD2513" s="1309"/>
      <c r="AE2513" s="1309"/>
      <c r="AF2513" s="1309"/>
      <c r="AG2513" s="1309"/>
    </row>
    <row r="2514">
      <c r="A2514" s="1309"/>
      <c r="B2514" s="1310"/>
      <c r="C2514" s="1310"/>
      <c r="D2514" s="1309"/>
      <c r="E2514" s="1309"/>
      <c r="F2514" s="1311"/>
      <c r="G2514" s="978"/>
      <c r="H2514" s="1121"/>
      <c r="I2514" s="1309"/>
      <c r="J2514" s="1309"/>
      <c r="K2514" s="1309"/>
      <c r="L2514" s="1309"/>
      <c r="M2514" s="1311"/>
      <c r="N2514" s="1311"/>
      <c r="O2514" s="1312"/>
      <c r="P2514" s="1310"/>
      <c r="Q2514" s="1311"/>
      <c r="R2514" s="1311"/>
      <c r="S2514" s="1311"/>
      <c r="T2514" s="1313"/>
      <c r="U2514" s="1314"/>
      <c r="V2514" s="1309"/>
      <c r="W2514" s="1309"/>
      <c r="X2514" s="1309"/>
      <c r="Y2514" s="1309"/>
      <c r="Z2514" s="1309"/>
      <c r="AA2514" s="50"/>
      <c r="AB2514" s="1311"/>
      <c r="AC2514" s="1315"/>
      <c r="AD2514" s="1309"/>
      <c r="AE2514" s="1309"/>
      <c r="AF2514" s="1309"/>
      <c r="AG2514" s="1309"/>
    </row>
    <row r="2515">
      <c r="A2515" s="1309"/>
      <c r="B2515" s="1310"/>
      <c r="C2515" s="1310"/>
      <c r="D2515" s="1309"/>
      <c r="E2515" s="1309"/>
      <c r="F2515" s="1311"/>
      <c r="G2515" s="978"/>
      <c r="H2515" s="1121"/>
      <c r="I2515" s="1309"/>
      <c r="J2515" s="1309"/>
      <c r="K2515" s="1309"/>
      <c r="L2515" s="1309"/>
      <c r="M2515" s="1311"/>
      <c r="N2515" s="1311"/>
      <c r="O2515" s="1312"/>
      <c r="P2515" s="1310"/>
      <c r="Q2515" s="1311"/>
      <c r="R2515" s="1311"/>
      <c r="S2515" s="1311"/>
      <c r="T2515" s="1313"/>
      <c r="U2515" s="1314"/>
      <c r="V2515" s="1309"/>
      <c r="W2515" s="1309"/>
      <c r="X2515" s="1309"/>
      <c r="Y2515" s="1309"/>
      <c r="Z2515" s="1309"/>
      <c r="AA2515" s="50"/>
      <c r="AB2515" s="1311"/>
      <c r="AC2515" s="1315"/>
      <c r="AD2515" s="1309"/>
      <c r="AE2515" s="1309"/>
      <c r="AF2515" s="1309"/>
      <c r="AG2515" s="1309"/>
    </row>
    <row r="2516">
      <c r="A2516" s="1309"/>
      <c r="B2516" s="1310"/>
      <c r="C2516" s="1310"/>
      <c r="D2516" s="1309"/>
      <c r="E2516" s="1309"/>
      <c r="F2516" s="1311"/>
      <c r="G2516" s="978"/>
      <c r="H2516" s="1121"/>
      <c r="I2516" s="1309"/>
      <c r="J2516" s="1309"/>
      <c r="K2516" s="1309"/>
      <c r="L2516" s="1309"/>
      <c r="M2516" s="1311"/>
      <c r="N2516" s="1311"/>
      <c r="O2516" s="1312"/>
      <c r="P2516" s="1310"/>
      <c r="Q2516" s="1311"/>
      <c r="R2516" s="1311"/>
      <c r="S2516" s="1311"/>
      <c r="T2516" s="1313"/>
      <c r="U2516" s="1314"/>
      <c r="V2516" s="1309"/>
      <c r="W2516" s="1309"/>
      <c r="X2516" s="1309"/>
      <c r="Y2516" s="1309"/>
      <c r="Z2516" s="1309"/>
      <c r="AA2516" s="50"/>
      <c r="AB2516" s="1311"/>
      <c r="AC2516" s="1315"/>
      <c r="AD2516" s="1309"/>
      <c r="AE2516" s="1309"/>
      <c r="AF2516" s="1309"/>
      <c r="AG2516" s="1309"/>
    </row>
    <row r="2517">
      <c r="A2517" s="1309"/>
      <c r="B2517" s="1310"/>
      <c r="C2517" s="1310"/>
      <c r="D2517" s="1309"/>
      <c r="E2517" s="1309"/>
      <c r="F2517" s="1311"/>
      <c r="G2517" s="978"/>
      <c r="H2517" s="1121"/>
      <c r="I2517" s="1309"/>
      <c r="J2517" s="1309"/>
      <c r="K2517" s="1309"/>
      <c r="L2517" s="1309"/>
      <c r="M2517" s="1311"/>
      <c r="N2517" s="1311"/>
      <c r="O2517" s="1312"/>
      <c r="P2517" s="1310"/>
      <c r="Q2517" s="1311"/>
      <c r="R2517" s="1311"/>
      <c r="S2517" s="1311"/>
      <c r="T2517" s="1313"/>
      <c r="U2517" s="1314"/>
      <c r="V2517" s="1309"/>
      <c r="W2517" s="1309"/>
      <c r="X2517" s="1309"/>
      <c r="Y2517" s="1309"/>
      <c r="Z2517" s="1309"/>
      <c r="AA2517" s="50"/>
      <c r="AB2517" s="1311"/>
      <c r="AC2517" s="1315"/>
      <c r="AD2517" s="1309"/>
      <c r="AE2517" s="1309"/>
      <c r="AF2517" s="1309"/>
      <c r="AG2517" s="1309"/>
    </row>
    <row r="2518">
      <c r="A2518" s="1309"/>
      <c r="B2518" s="1310"/>
      <c r="C2518" s="1310"/>
      <c r="D2518" s="1309"/>
      <c r="E2518" s="1309"/>
      <c r="F2518" s="1311"/>
      <c r="G2518" s="978"/>
      <c r="H2518" s="1121"/>
      <c r="I2518" s="1309"/>
      <c r="J2518" s="1309"/>
      <c r="K2518" s="1309"/>
      <c r="L2518" s="1309"/>
      <c r="M2518" s="1311"/>
      <c r="N2518" s="1311"/>
      <c r="O2518" s="1312"/>
      <c r="P2518" s="1310"/>
      <c r="Q2518" s="1311"/>
      <c r="R2518" s="1311"/>
      <c r="S2518" s="1311"/>
      <c r="T2518" s="1313"/>
      <c r="U2518" s="1314"/>
      <c r="V2518" s="1309"/>
      <c r="W2518" s="1309"/>
      <c r="X2518" s="1309"/>
      <c r="Y2518" s="1309"/>
      <c r="Z2518" s="1309"/>
      <c r="AA2518" s="50"/>
      <c r="AB2518" s="1311"/>
      <c r="AC2518" s="1315"/>
      <c r="AD2518" s="1309"/>
      <c r="AE2518" s="1309"/>
      <c r="AF2518" s="1309"/>
      <c r="AG2518" s="1309"/>
    </row>
    <row r="2519">
      <c r="A2519" s="1309"/>
      <c r="B2519" s="1310"/>
      <c r="C2519" s="1310"/>
      <c r="D2519" s="1309"/>
      <c r="E2519" s="1309"/>
      <c r="F2519" s="1311"/>
      <c r="G2519" s="978"/>
      <c r="H2519" s="1121"/>
      <c r="I2519" s="1309"/>
      <c r="J2519" s="1309"/>
      <c r="K2519" s="1309"/>
      <c r="L2519" s="1309"/>
      <c r="M2519" s="1311"/>
      <c r="N2519" s="1311"/>
      <c r="O2519" s="1312"/>
      <c r="P2519" s="1310"/>
      <c r="Q2519" s="1311"/>
      <c r="R2519" s="1311"/>
      <c r="S2519" s="1311"/>
      <c r="T2519" s="1313"/>
      <c r="U2519" s="1314"/>
      <c r="V2519" s="1309"/>
      <c r="W2519" s="1309"/>
      <c r="X2519" s="1309"/>
      <c r="Y2519" s="1309"/>
      <c r="Z2519" s="1309"/>
      <c r="AA2519" s="50"/>
      <c r="AB2519" s="1311"/>
      <c r="AC2519" s="1315"/>
      <c r="AD2519" s="1309"/>
      <c r="AE2519" s="1309"/>
      <c r="AF2519" s="1309"/>
      <c r="AG2519" s="1309"/>
    </row>
    <row r="2520">
      <c r="A2520" s="1309"/>
      <c r="B2520" s="1310"/>
      <c r="C2520" s="1310"/>
      <c r="D2520" s="1309"/>
      <c r="E2520" s="1309"/>
      <c r="F2520" s="1311"/>
      <c r="G2520" s="978"/>
      <c r="H2520" s="1121"/>
      <c r="I2520" s="1309"/>
      <c r="J2520" s="1309"/>
      <c r="K2520" s="1309"/>
      <c r="L2520" s="1309"/>
      <c r="M2520" s="1311"/>
      <c r="N2520" s="1311"/>
      <c r="O2520" s="1312"/>
      <c r="P2520" s="1310"/>
      <c r="Q2520" s="1311"/>
      <c r="R2520" s="1311"/>
      <c r="S2520" s="1311"/>
      <c r="T2520" s="1313"/>
      <c r="U2520" s="1314"/>
      <c r="V2520" s="1309"/>
      <c r="W2520" s="1309"/>
      <c r="X2520" s="1309"/>
      <c r="Y2520" s="1309"/>
      <c r="Z2520" s="1309"/>
      <c r="AA2520" s="50"/>
      <c r="AB2520" s="1311"/>
      <c r="AC2520" s="1315"/>
      <c r="AD2520" s="1309"/>
      <c r="AE2520" s="1309"/>
      <c r="AF2520" s="1309"/>
      <c r="AG2520" s="1309"/>
    </row>
    <row r="2521">
      <c r="A2521" s="1309"/>
      <c r="B2521" s="1310"/>
      <c r="C2521" s="1310"/>
      <c r="D2521" s="1309"/>
      <c r="E2521" s="1309"/>
      <c r="F2521" s="1311"/>
      <c r="G2521" s="978"/>
      <c r="H2521" s="1121"/>
      <c r="I2521" s="1309"/>
      <c r="J2521" s="1309"/>
      <c r="K2521" s="1309"/>
      <c r="L2521" s="1309"/>
      <c r="M2521" s="1311"/>
      <c r="N2521" s="1311"/>
      <c r="O2521" s="1312"/>
      <c r="P2521" s="1310"/>
      <c r="Q2521" s="1311"/>
      <c r="R2521" s="1311"/>
      <c r="S2521" s="1311"/>
      <c r="T2521" s="1313"/>
      <c r="U2521" s="1314"/>
      <c r="V2521" s="1309"/>
      <c r="W2521" s="1309"/>
      <c r="X2521" s="1309"/>
      <c r="Y2521" s="1309"/>
      <c r="Z2521" s="1309"/>
      <c r="AA2521" s="50"/>
      <c r="AB2521" s="1311"/>
      <c r="AC2521" s="1315"/>
      <c r="AD2521" s="1309"/>
      <c r="AE2521" s="1309"/>
      <c r="AF2521" s="1309"/>
      <c r="AG2521" s="1309"/>
    </row>
    <row r="2522">
      <c r="A2522" s="1309"/>
      <c r="B2522" s="1310"/>
      <c r="C2522" s="1310"/>
      <c r="D2522" s="1309"/>
      <c r="E2522" s="1309"/>
      <c r="F2522" s="1311"/>
      <c r="G2522" s="978"/>
      <c r="H2522" s="1121"/>
      <c r="I2522" s="1309"/>
      <c r="J2522" s="1309"/>
      <c r="K2522" s="1309"/>
      <c r="L2522" s="1309"/>
      <c r="M2522" s="1311"/>
      <c r="N2522" s="1311"/>
      <c r="O2522" s="1312"/>
      <c r="P2522" s="1310"/>
      <c r="Q2522" s="1311"/>
      <c r="R2522" s="1311"/>
      <c r="S2522" s="1311"/>
      <c r="T2522" s="1313"/>
      <c r="U2522" s="1314"/>
      <c r="V2522" s="1309"/>
      <c r="W2522" s="1309"/>
      <c r="X2522" s="1309"/>
      <c r="Y2522" s="1309"/>
      <c r="Z2522" s="1309"/>
      <c r="AA2522" s="50"/>
      <c r="AB2522" s="1311"/>
      <c r="AC2522" s="1315"/>
      <c r="AD2522" s="1309"/>
      <c r="AE2522" s="1309"/>
      <c r="AF2522" s="1309"/>
      <c r="AG2522" s="1309"/>
    </row>
    <row r="2523">
      <c r="A2523" s="1309"/>
      <c r="B2523" s="1310"/>
      <c r="C2523" s="1310"/>
      <c r="D2523" s="1309"/>
      <c r="E2523" s="1309"/>
      <c r="F2523" s="1311"/>
      <c r="G2523" s="978"/>
      <c r="H2523" s="1121"/>
      <c r="I2523" s="1309"/>
      <c r="J2523" s="1309"/>
      <c r="K2523" s="1309"/>
      <c r="L2523" s="1309"/>
      <c r="M2523" s="1311"/>
      <c r="N2523" s="1311"/>
      <c r="O2523" s="1312"/>
      <c r="P2523" s="1310"/>
      <c r="Q2523" s="1311"/>
      <c r="R2523" s="1311"/>
      <c r="S2523" s="1311"/>
      <c r="T2523" s="1313"/>
      <c r="U2523" s="1314"/>
      <c r="V2523" s="1309"/>
      <c r="W2523" s="1309"/>
      <c r="X2523" s="1309"/>
      <c r="Y2523" s="1309"/>
      <c r="Z2523" s="1309"/>
      <c r="AA2523" s="50"/>
      <c r="AB2523" s="1311"/>
      <c r="AC2523" s="1315"/>
      <c r="AD2523" s="1309"/>
      <c r="AE2523" s="1309"/>
      <c r="AF2523" s="1309"/>
      <c r="AG2523" s="1309"/>
    </row>
    <row r="2524">
      <c r="A2524" s="1309"/>
      <c r="B2524" s="1310"/>
      <c r="C2524" s="1310"/>
      <c r="D2524" s="1309"/>
      <c r="E2524" s="1309"/>
      <c r="F2524" s="1311"/>
      <c r="G2524" s="978"/>
      <c r="H2524" s="1121"/>
      <c r="I2524" s="1309"/>
      <c r="J2524" s="1309"/>
      <c r="K2524" s="1309"/>
      <c r="L2524" s="1309"/>
      <c r="M2524" s="1311"/>
      <c r="N2524" s="1311"/>
      <c r="O2524" s="1312"/>
      <c r="P2524" s="1310"/>
      <c r="Q2524" s="1311"/>
      <c r="R2524" s="1311"/>
      <c r="S2524" s="1311"/>
      <c r="T2524" s="1313"/>
      <c r="U2524" s="1314"/>
      <c r="V2524" s="1309"/>
      <c r="W2524" s="1309"/>
      <c r="X2524" s="1309"/>
      <c r="Y2524" s="1309"/>
      <c r="Z2524" s="1309"/>
      <c r="AA2524" s="50"/>
      <c r="AB2524" s="1311"/>
      <c r="AC2524" s="1315"/>
      <c r="AD2524" s="1309"/>
      <c r="AE2524" s="1309"/>
      <c r="AF2524" s="1309"/>
      <c r="AG2524" s="1309"/>
    </row>
    <row r="2525">
      <c r="A2525" s="1309"/>
      <c r="B2525" s="1310"/>
      <c r="C2525" s="1310"/>
      <c r="D2525" s="1309"/>
      <c r="E2525" s="1309"/>
      <c r="F2525" s="1311"/>
      <c r="G2525" s="978"/>
      <c r="H2525" s="1121"/>
      <c r="I2525" s="1309"/>
      <c r="J2525" s="1309"/>
      <c r="K2525" s="1309"/>
      <c r="L2525" s="1309"/>
      <c r="M2525" s="1311"/>
      <c r="N2525" s="1311"/>
      <c r="O2525" s="1312"/>
      <c r="P2525" s="1310"/>
      <c r="Q2525" s="1311"/>
      <c r="R2525" s="1311"/>
      <c r="S2525" s="1311"/>
      <c r="T2525" s="1313"/>
      <c r="U2525" s="1314"/>
      <c r="V2525" s="1309"/>
      <c r="W2525" s="1309"/>
      <c r="X2525" s="1309"/>
      <c r="Y2525" s="1309"/>
      <c r="Z2525" s="1309"/>
      <c r="AA2525" s="50"/>
      <c r="AB2525" s="1311"/>
      <c r="AC2525" s="1315"/>
      <c r="AD2525" s="1309"/>
      <c r="AE2525" s="1309"/>
      <c r="AF2525" s="1309"/>
      <c r="AG2525" s="1309"/>
    </row>
    <row r="2526">
      <c r="A2526" s="1309"/>
      <c r="B2526" s="1310"/>
      <c r="C2526" s="1310"/>
      <c r="D2526" s="1309"/>
      <c r="E2526" s="1309"/>
      <c r="F2526" s="1311"/>
      <c r="G2526" s="978"/>
      <c r="H2526" s="1121"/>
      <c r="I2526" s="1309"/>
      <c r="J2526" s="1309"/>
      <c r="K2526" s="1309"/>
      <c r="L2526" s="1309"/>
      <c r="M2526" s="1311"/>
      <c r="N2526" s="1311"/>
      <c r="O2526" s="1312"/>
      <c r="P2526" s="1310"/>
      <c r="Q2526" s="1311"/>
      <c r="R2526" s="1311"/>
      <c r="S2526" s="1311"/>
      <c r="T2526" s="1313"/>
      <c r="U2526" s="1314"/>
      <c r="V2526" s="1309"/>
      <c r="W2526" s="1309"/>
      <c r="X2526" s="1309"/>
      <c r="Y2526" s="1309"/>
      <c r="Z2526" s="1309"/>
      <c r="AA2526" s="50"/>
      <c r="AB2526" s="1311"/>
      <c r="AC2526" s="1315"/>
      <c r="AD2526" s="1309"/>
      <c r="AE2526" s="1309"/>
      <c r="AF2526" s="1309"/>
      <c r="AG2526" s="1309"/>
    </row>
    <row r="2527">
      <c r="A2527" s="1309"/>
      <c r="B2527" s="1310"/>
      <c r="C2527" s="1310"/>
      <c r="D2527" s="1309"/>
      <c r="E2527" s="1309"/>
      <c r="F2527" s="1311"/>
      <c r="G2527" s="978"/>
      <c r="H2527" s="1121"/>
      <c r="I2527" s="1309"/>
      <c r="J2527" s="1309"/>
      <c r="K2527" s="1309"/>
      <c r="L2527" s="1309"/>
      <c r="M2527" s="1311"/>
      <c r="N2527" s="1311"/>
      <c r="O2527" s="1312"/>
      <c r="P2527" s="1310"/>
      <c r="Q2527" s="1311"/>
      <c r="R2527" s="1311"/>
      <c r="S2527" s="1311"/>
      <c r="T2527" s="1313"/>
      <c r="U2527" s="1314"/>
      <c r="V2527" s="1309"/>
      <c r="W2527" s="1309"/>
      <c r="X2527" s="1309"/>
      <c r="Y2527" s="1309"/>
      <c r="Z2527" s="1309"/>
      <c r="AA2527" s="50"/>
      <c r="AB2527" s="1311"/>
      <c r="AC2527" s="1315"/>
      <c r="AD2527" s="1309"/>
      <c r="AE2527" s="1309"/>
      <c r="AF2527" s="1309"/>
      <c r="AG2527" s="1309"/>
    </row>
    <row r="2528">
      <c r="A2528" s="1309"/>
      <c r="B2528" s="1310"/>
      <c r="C2528" s="1310"/>
      <c r="D2528" s="1309"/>
      <c r="E2528" s="1309"/>
      <c r="F2528" s="1311"/>
      <c r="G2528" s="978"/>
      <c r="H2528" s="1121"/>
      <c r="I2528" s="1309"/>
      <c r="J2528" s="1309"/>
      <c r="K2528" s="1309"/>
      <c r="L2528" s="1309"/>
      <c r="M2528" s="1311"/>
      <c r="N2528" s="1311"/>
      <c r="O2528" s="1312"/>
      <c r="P2528" s="1310"/>
      <c r="Q2528" s="1311"/>
      <c r="R2528" s="1311"/>
      <c r="S2528" s="1311"/>
      <c r="T2528" s="1313"/>
      <c r="U2528" s="1314"/>
      <c r="V2528" s="1309"/>
      <c r="W2528" s="1309"/>
      <c r="X2528" s="1309"/>
      <c r="Y2528" s="1309"/>
      <c r="Z2528" s="1309"/>
      <c r="AA2528" s="50"/>
      <c r="AB2528" s="1311"/>
      <c r="AC2528" s="1315"/>
      <c r="AD2528" s="1309"/>
      <c r="AE2528" s="1309"/>
      <c r="AF2528" s="1309"/>
      <c r="AG2528" s="1309"/>
    </row>
    <row r="2529">
      <c r="A2529" s="1309"/>
      <c r="B2529" s="1310"/>
      <c r="C2529" s="1310"/>
      <c r="D2529" s="1309"/>
      <c r="E2529" s="1309"/>
      <c r="F2529" s="1311"/>
      <c r="G2529" s="978"/>
      <c r="H2529" s="1121"/>
      <c r="I2529" s="1309"/>
      <c r="J2529" s="1309"/>
      <c r="K2529" s="1309"/>
      <c r="L2529" s="1309"/>
      <c r="M2529" s="1311"/>
      <c r="N2529" s="1311"/>
      <c r="O2529" s="1312"/>
      <c r="P2529" s="1310"/>
      <c r="Q2529" s="1311"/>
      <c r="R2529" s="1311"/>
      <c r="S2529" s="1311"/>
      <c r="T2529" s="1313"/>
      <c r="U2529" s="1314"/>
      <c r="V2529" s="1309"/>
      <c r="W2529" s="1309"/>
      <c r="X2529" s="1309"/>
      <c r="Y2529" s="1309"/>
      <c r="Z2529" s="1309"/>
      <c r="AA2529" s="50"/>
      <c r="AB2529" s="1311"/>
      <c r="AC2529" s="1315"/>
      <c r="AD2529" s="1309"/>
      <c r="AE2529" s="1309"/>
      <c r="AF2529" s="1309"/>
      <c r="AG2529" s="1309"/>
    </row>
    <row r="2530">
      <c r="A2530" s="1309"/>
      <c r="B2530" s="1310"/>
      <c r="C2530" s="1310"/>
      <c r="D2530" s="1309"/>
      <c r="E2530" s="1309"/>
      <c r="F2530" s="1311"/>
      <c r="G2530" s="978"/>
      <c r="H2530" s="1121"/>
      <c r="I2530" s="1309"/>
      <c r="J2530" s="1309"/>
      <c r="K2530" s="1309"/>
      <c r="L2530" s="1309"/>
      <c r="M2530" s="1311"/>
      <c r="N2530" s="1311"/>
      <c r="O2530" s="1312"/>
      <c r="P2530" s="1310"/>
      <c r="Q2530" s="1311"/>
      <c r="R2530" s="1311"/>
      <c r="S2530" s="1311"/>
      <c r="T2530" s="1313"/>
      <c r="U2530" s="1314"/>
      <c r="V2530" s="1309"/>
      <c r="W2530" s="1309"/>
      <c r="X2530" s="1309"/>
      <c r="Y2530" s="1309"/>
      <c r="Z2530" s="1309"/>
      <c r="AA2530" s="50"/>
      <c r="AB2530" s="1311"/>
      <c r="AC2530" s="1315"/>
      <c r="AD2530" s="1309"/>
      <c r="AE2530" s="1309"/>
      <c r="AF2530" s="1309"/>
      <c r="AG2530" s="1309"/>
    </row>
    <row r="2531">
      <c r="A2531" s="1309"/>
      <c r="B2531" s="1310"/>
      <c r="C2531" s="1310"/>
      <c r="D2531" s="1309"/>
      <c r="E2531" s="1309"/>
      <c r="F2531" s="1311"/>
      <c r="G2531" s="978"/>
      <c r="H2531" s="1121"/>
      <c r="I2531" s="1309"/>
      <c r="J2531" s="1309"/>
      <c r="K2531" s="1309"/>
      <c r="L2531" s="1309"/>
      <c r="M2531" s="1311"/>
      <c r="N2531" s="1311"/>
      <c r="O2531" s="1312"/>
      <c r="P2531" s="1310"/>
      <c r="Q2531" s="1311"/>
      <c r="R2531" s="1311"/>
      <c r="S2531" s="1311"/>
      <c r="T2531" s="1313"/>
      <c r="U2531" s="1314"/>
      <c r="V2531" s="1309"/>
      <c r="W2531" s="1309"/>
      <c r="X2531" s="1309"/>
      <c r="Y2531" s="1309"/>
      <c r="Z2531" s="1309"/>
      <c r="AA2531" s="50"/>
      <c r="AB2531" s="1311"/>
      <c r="AC2531" s="1315"/>
      <c r="AD2531" s="1309"/>
      <c r="AE2531" s="1309"/>
      <c r="AF2531" s="1309"/>
      <c r="AG2531" s="1309"/>
    </row>
    <row r="2532">
      <c r="A2532" s="1309"/>
      <c r="B2532" s="1310"/>
      <c r="C2532" s="1310"/>
      <c r="D2532" s="1309"/>
      <c r="E2532" s="1309"/>
      <c r="F2532" s="1311"/>
      <c r="G2532" s="978"/>
      <c r="H2532" s="1121"/>
      <c r="I2532" s="1309"/>
      <c r="J2532" s="1309"/>
      <c r="K2532" s="1309"/>
      <c r="L2532" s="1309"/>
      <c r="M2532" s="1311"/>
      <c r="N2532" s="1311"/>
      <c r="O2532" s="1312"/>
      <c r="P2532" s="1310"/>
      <c r="Q2532" s="1311"/>
      <c r="R2532" s="1311"/>
      <c r="S2532" s="1311"/>
      <c r="T2532" s="1313"/>
      <c r="U2532" s="1314"/>
      <c r="V2532" s="1309"/>
      <c r="W2532" s="1309"/>
      <c r="X2532" s="1309"/>
      <c r="Y2532" s="1309"/>
      <c r="Z2532" s="1309"/>
      <c r="AA2532" s="50"/>
      <c r="AB2532" s="1311"/>
      <c r="AC2532" s="1315"/>
      <c r="AD2532" s="1309"/>
      <c r="AE2532" s="1309"/>
      <c r="AF2532" s="1309"/>
      <c r="AG2532" s="1309"/>
    </row>
    <row r="2533">
      <c r="A2533" s="1309"/>
      <c r="B2533" s="1310"/>
      <c r="C2533" s="1310"/>
      <c r="D2533" s="1309"/>
      <c r="E2533" s="1309"/>
      <c r="F2533" s="1311"/>
      <c r="G2533" s="978"/>
      <c r="H2533" s="1121"/>
      <c r="I2533" s="1309"/>
      <c r="J2533" s="1309"/>
      <c r="K2533" s="1309"/>
      <c r="L2533" s="1309"/>
      <c r="M2533" s="1311"/>
      <c r="N2533" s="1311"/>
      <c r="O2533" s="1312"/>
      <c r="P2533" s="1310"/>
      <c r="Q2533" s="1311"/>
      <c r="R2533" s="1311"/>
      <c r="S2533" s="1311"/>
      <c r="T2533" s="1313"/>
      <c r="U2533" s="1314"/>
      <c r="V2533" s="1309"/>
      <c r="W2533" s="1309"/>
      <c r="X2533" s="1309"/>
      <c r="Y2533" s="1309"/>
      <c r="Z2533" s="1309"/>
      <c r="AA2533" s="50"/>
      <c r="AB2533" s="1311"/>
      <c r="AC2533" s="1315"/>
      <c r="AD2533" s="1309"/>
      <c r="AE2533" s="1309"/>
      <c r="AF2533" s="1309"/>
      <c r="AG2533" s="1309"/>
    </row>
    <row r="2534">
      <c r="A2534" s="1309"/>
      <c r="B2534" s="1310"/>
      <c r="C2534" s="1310"/>
      <c r="D2534" s="1309"/>
      <c r="E2534" s="1309"/>
      <c r="F2534" s="1311"/>
      <c r="G2534" s="978"/>
      <c r="H2534" s="1121"/>
      <c r="I2534" s="1309"/>
      <c r="J2534" s="1309"/>
      <c r="K2534" s="1309"/>
      <c r="L2534" s="1309"/>
      <c r="M2534" s="1311"/>
      <c r="N2534" s="1311"/>
      <c r="O2534" s="1312"/>
      <c r="P2534" s="1310"/>
      <c r="Q2534" s="1311"/>
      <c r="R2534" s="1311"/>
      <c r="S2534" s="1311"/>
      <c r="T2534" s="1313"/>
      <c r="U2534" s="1314"/>
      <c r="V2534" s="1309"/>
      <c r="W2534" s="1309"/>
      <c r="X2534" s="1309"/>
      <c r="Y2534" s="1309"/>
      <c r="Z2534" s="1309"/>
      <c r="AA2534" s="50"/>
      <c r="AB2534" s="1311"/>
      <c r="AC2534" s="1315"/>
      <c r="AD2534" s="1309"/>
      <c r="AE2534" s="1309"/>
      <c r="AF2534" s="1309"/>
      <c r="AG2534" s="1309"/>
    </row>
    <row r="2535">
      <c r="A2535" s="1309"/>
      <c r="B2535" s="1310"/>
      <c r="C2535" s="1310"/>
      <c r="D2535" s="1309"/>
      <c r="E2535" s="1309"/>
      <c r="F2535" s="1311"/>
      <c r="G2535" s="978"/>
      <c r="H2535" s="1121"/>
      <c r="I2535" s="1309"/>
      <c r="J2535" s="1309"/>
      <c r="K2535" s="1309"/>
      <c r="L2535" s="1309"/>
      <c r="M2535" s="1311"/>
      <c r="N2535" s="1311"/>
      <c r="O2535" s="1312"/>
      <c r="P2535" s="1310"/>
      <c r="Q2535" s="1311"/>
      <c r="R2535" s="1311"/>
      <c r="S2535" s="1311"/>
      <c r="T2535" s="1313"/>
      <c r="U2535" s="1314"/>
      <c r="V2535" s="1309"/>
      <c r="W2535" s="1309"/>
      <c r="X2535" s="1309"/>
      <c r="Y2535" s="1309"/>
      <c r="Z2535" s="1309"/>
      <c r="AA2535" s="50"/>
      <c r="AB2535" s="1311"/>
      <c r="AC2535" s="1315"/>
      <c r="AD2535" s="1309"/>
      <c r="AE2535" s="1309"/>
      <c r="AF2535" s="1309"/>
      <c r="AG2535" s="1309"/>
    </row>
    <row r="2536">
      <c r="A2536" s="1309"/>
      <c r="B2536" s="1310"/>
      <c r="C2536" s="1310"/>
      <c r="D2536" s="1309"/>
      <c r="E2536" s="1309"/>
      <c r="F2536" s="1311"/>
      <c r="G2536" s="978"/>
      <c r="H2536" s="1121"/>
      <c r="I2536" s="1309"/>
      <c r="J2536" s="1309"/>
      <c r="K2536" s="1309"/>
      <c r="L2536" s="1309"/>
      <c r="M2536" s="1311"/>
      <c r="N2536" s="1311"/>
      <c r="O2536" s="1312"/>
      <c r="P2536" s="1310"/>
      <c r="Q2536" s="1311"/>
      <c r="R2536" s="1311"/>
      <c r="S2536" s="1311"/>
      <c r="T2536" s="1313"/>
      <c r="U2536" s="1314"/>
      <c r="V2536" s="1309"/>
      <c r="W2536" s="1309"/>
      <c r="X2536" s="1309"/>
      <c r="Y2536" s="1309"/>
      <c r="Z2536" s="1309"/>
      <c r="AA2536" s="50"/>
      <c r="AB2536" s="1311"/>
      <c r="AC2536" s="1315"/>
      <c r="AD2536" s="1309"/>
      <c r="AE2536" s="1309"/>
      <c r="AF2536" s="1309"/>
      <c r="AG2536" s="1309"/>
    </row>
    <row r="2537">
      <c r="A2537" s="1309"/>
      <c r="B2537" s="1310"/>
      <c r="C2537" s="1310"/>
      <c r="D2537" s="1309"/>
      <c r="E2537" s="1309"/>
      <c r="F2537" s="1311"/>
      <c r="G2537" s="978"/>
      <c r="H2537" s="1121"/>
      <c r="I2537" s="1309"/>
      <c r="J2537" s="1309"/>
      <c r="K2537" s="1309"/>
      <c r="L2537" s="1309"/>
      <c r="M2537" s="1311"/>
      <c r="N2537" s="1311"/>
      <c r="O2537" s="1312"/>
      <c r="P2537" s="1310"/>
      <c r="Q2537" s="1311"/>
      <c r="R2537" s="1311"/>
      <c r="S2537" s="1311"/>
      <c r="T2537" s="1313"/>
      <c r="U2537" s="1314"/>
      <c r="V2537" s="1309"/>
      <c r="W2537" s="1309"/>
      <c r="X2537" s="1309"/>
      <c r="Y2537" s="1309"/>
      <c r="Z2537" s="1309"/>
      <c r="AA2537" s="50"/>
      <c r="AB2537" s="1311"/>
      <c r="AC2537" s="1315"/>
      <c r="AD2537" s="1309"/>
      <c r="AE2537" s="1309"/>
      <c r="AF2537" s="1309"/>
      <c r="AG2537" s="1309"/>
    </row>
    <row r="2538">
      <c r="A2538" s="1309"/>
      <c r="B2538" s="1310"/>
      <c r="C2538" s="1310"/>
      <c r="D2538" s="1309"/>
      <c r="E2538" s="1309"/>
      <c r="F2538" s="1311"/>
      <c r="G2538" s="978"/>
      <c r="H2538" s="1121"/>
      <c r="I2538" s="1309"/>
      <c r="J2538" s="1309"/>
      <c r="K2538" s="1309"/>
      <c r="L2538" s="1309"/>
      <c r="M2538" s="1311"/>
      <c r="N2538" s="1311"/>
      <c r="O2538" s="1312"/>
      <c r="P2538" s="1310"/>
      <c r="Q2538" s="1311"/>
      <c r="R2538" s="1311"/>
      <c r="S2538" s="1311"/>
      <c r="T2538" s="1313"/>
      <c r="U2538" s="1314"/>
      <c r="V2538" s="1309"/>
      <c r="W2538" s="1309"/>
      <c r="X2538" s="1309"/>
      <c r="Y2538" s="1309"/>
      <c r="Z2538" s="1309"/>
      <c r="AA2538" s="50"/>
      <c r="AB2538" s="1311"/>
      <c r="AC2538" s="1315"/>
      <c r="AD2538" s="1309"/>
      <c r="AE2538" s="1309"/>
      <c r="AF2538" s="1309"/>
      <c r="AG2538" s="1309"/>
    </row>
    <row r="2539">
      <c r="A2539" s="1309"/>
      <c r="B2539" s="1310"/>
      <c r="C2539" s="1310"/>
      <c r="D2539" s="1309"/>
      <c r="E2539" s="1309"/>
      <c r="F2539" s="1311"/>
      <c r="G2539" s="978"/>
      <c r="H2539" s="1121"/>
      <c r="I2539" s="1309"/>
      <c r="J2539" s="1309"/>
      <c r="K2539" s="1309"/>
      <c r="L2539" s="1309"/>
      <c r="M2539" s="1311"/>
      <c r="N2539" s="1311"/>
      <c r="O2539" s="1312"/>
      <c r="P2539" s="1310"/>
      <c r="Q2539" s="1311"/>
      <c r="R2539" s="1311"/>
      <c r="S2539" s="1311"/>
      <c r="T2539" s="1313"/>
      <c r="U2539" s="1314"/>
      <c r="V2539" s="1309"/>
      <c r="W2539" s="1309"/>
      <c r="X2539" s="1309"/>
      <c r="Y2539" s="1309"/>
      <c r="Z2539" s="1309"/>
      <c r="AA2539" s="50"/>
      <c r="AB2539" s="1311"/>
      <c r="AC2539" s="1315"/>
      <c r="AD2539" s="1309"/>
      <c r="AE2539" s="1309"/>
      <c r="AF2539" s="1309"/>
      <c r="AG2539" s="1309"/>
    </row>
    <row r="2540">
      <c r="A2540" s="1309"/>
      <c r="B2540" s="1310"/>
      <c r="C2540" s="1310"/>
      <c r="D2540" s="1309"/>
      <c r="E2540" s="1309"/>
      <c r="F2540" s="1311"/>
      <c r="G2540" s="978"/>
      <c r="H2540" s="1121"/>
      <c r="I2540" s="1309"/>
      <c r="J2540" s="1309"/>
      <c r="K2540" s="1309"/>
      <c r="L2540" s="1309"/>
      <c r="M2540" s="1311"/>
      <c r="N2540" s="1311"/>
      <c r="O2540" s="1312"/>
      <c r="P2540" s="1310"/>
      <c r="Q2540" s="1311"/>
      <c r="R2540" s="1311"/>
      <c r="S2540" s="1311"/>
      <c r="T2540" s="1313"/>
      <c r="U2540" s="1314"/>
      <c r="V2540" s="1309"/>
      <c r="W2540" s="1309"/>
      <c r="X2540" s="1309"/>
      <c r="Y2540" s="1309"/>
      <c r="Z2540" s="1309"/>
      <c r="AA2540" s="50"/>
      <c r="AB2540" s="1311"/>
      <c r="AC2540" s="1315"/>
      <c r="AD2540" s="1309"/>
      <c r="AE2540" s="1309"/>
      <c r="AF2540" s="1309"/>
      <c r="AG2540" s="1309"/>
    </row>
    <row r="2541">
      <c r="A2541" s="1309"/>
      <c r="B2541" s="1310"/>
      <c r="C2541" s="1310"/>
      <c r="D2541" s="1309"/>
      <c r="E2541" s="1309"/>
      <c r="F2541" s="1311"/>
      <c r="G2541" s="978"/>
      <c r="H2541" s="1121"/>
      <c r="I2541" s="1309"/>
      <c r="J2541" s="1309"/>
      <c r="K2541" s="1309"/>
      <c r="L2541" s="1309"/>
      <c r="M2541" s="1311"/>
      <c r="N2541" s="1311"/>
      <c r="O2541" s="1312"/>
      <c r="P2541" s="1310"/>
      <c r="Q2541" s="1311"/>
      <c r="R2541" s="1311"/>
      <c r="S2541" s="1311"/>
      <c r="T2541" s="1313"/>
      <c r="U2541" s="1314"/>
      <c r="V2541" s="1309"/>
      <c r="W2541" s="1309"/>
      <c r="X2541" s="1309"/>
      <c r="Y2541" s="1309"/>
      <c r="Z2541" s="1309"/>
      <c r="AA2541" s="50"/>
      <c r="AB2541" s="1311"/>
      <c r="AC2541" s="1315"/>
      <c r="AD2541" s="1309"/>
      <c r="AE2541" s="1309"/>
      <c r="AF2541" s="1309"/>
      <c r="AG2541" s="1309"/>
    </row>
    <row r="2542">
      <c r="A2542" s="1309"/>
      <c r="B2542" s="1310"/>
      <c r="C2542" s="1310"/>
      <c r="D2542" s="1309"/>
      <c r="E2542" s="1309"/>
      <c r="F2542" s="1311"/>
      <c r="G2542" s="978"/>
      <c r="H2542" s="1121"/>
      <c r="I2542" s="1309"/>
      <c r="J2542" s="1309"/>
      <c r="K2542" s="1309"/>
      <c r="L2542" s="1309"/>
      <c r="M2542" s="1311"/>
      <c r="N2542" s="1311"/>
      <c r="O2542" s="1312"/>
      <c r="P2542" s="1310"/>
      <c r="Q2542" s="1311"/>
      <c r="R2542" s="1311"/>
      <c r="S2542" s="1311"/>
      <c r="T2542" s="1313"/>
      <c r="U2542" s="1314"/>
      <c r="V2542" s="1309"/>
      <c r="W2542" s="1309"/>
      <c r="X2542" s="1309"/>
      <c r="Y2542" s="1309"/>
      <c r="Z2542" s="1309"/>
      <c r="AA2542" s="50"/>
      <c r="AB2542" s="1311"/>
      <c r="AC2542" s="1315"/>
      <c r="AD2542" s="1309"/>
      <c r="AE2542" s="1309"/>
      <c r="AF2542" s="1309"/>
      <c r="AG2542" s="1309"/>
    </row>
    <row r="2543">
      <c r="A2543" s="1309"/>
      <c r="B2543" s="1310"/>
      <c r="C2543" s="1310"/>
      <c r="D2543" s="1309"/>
      <c r="E2543" s="1309"/>
      <c r="F2543" s="1311"/>
      <c r="G2543" s="978"/>
      <c r="H2543" s="1121"/>
      <c r="I2543" s="1309"/>
      <c r="J2543" s="1309"/>
      <c r="K2543" s="1309"/>
      <c r="L2543" s="1309"/>
      <c r="M2543" s="1311"/>
      <c r="N2543" s="1311"/>
      <c r="O2543" s="1312"/>
      <c r="P2543" s="1310"/>
      <c r="Q2543" s="1311"/>
      <c r="R2543" s="1311"/>
      <c r="S2543" s="1311"/>
      <c r="T2543" s="1313"/>
      <c r="U2543" s="1314"/>
      <c r="V2543" s="1309"/>
      <c r="W2543" s="1309"/>
      <c r="X2543" s="1309"/>
      <c r="Y2543" s="1309"/>
      <c r="Z2543" s="1309"/>
      <c r="AA2543" s="50"/>
      <c r="AB2543" s="1311"/>
      <c r="AC2543" s="1315"/>
      <c r="AD2543" s="1309"/>
      <c r="AE2543" s="1309"/>
      <c r="AF2543" s="1309"/>
      <c r="AG2543" s="1309"/>
    </row>
    <row r="2544">
      <c r="A2544" s="1309"/>
      <c r="B2544" s="1310"/>
      <c r="C2544" s="1310"/>
      <c r="D2544" s="1309"/>
      <c r="E2544" s="1309"/>
      <c r="F2544" s="1311"/>
      <c r="G2544" s="978"/>
      <c r="H2544" s="1121"/>
      <c r="I2544" s="1309"/>
      <c r="J2544" s="1309"/>
      <c r="K2544" s="1309"/>
      <c r="L2544" s="1309"/>
      <c r="M2544" s="1311"/>
      <c r="N2544" s="1311"/>
      <c r="O2544" s="1312"/>
      <c r="P2544" s="1310"/>
      <c r="Q2544" s="1311"/>
      <c r="R2544" s="1311"/>
      <c r="S2544" s="1311"/>
      <c r="T2544" s="1313"/>
      <c r="U2544" s="1314"/>
      <c r="V2544" s="1309"/>
      <c r="W2544" s="1309"/>
      <c r="X2544" s="1309"/>
      <c r="Y2544" s="1309"/>
      <c r="Z2544" s="1309"/>
      <c r="AA2544" s="50"/>
      <c r="AB2544" s="1311"/>
      <c r="AC2544" s="1315"/>
      <c r="AD2544" s="1309"/>
      <c r="AE2544" s="1309"/>
      <c r="AF2544" s="1309"/>
      <c r="AG2544" s="1309"/>
    </row>
    <row r="2545">
      <c r="A2545" s="1309"/>
      <c r="B2545" s="1310"/>
      <c r="C2545" s="1310"/>
      <c r="D2545" s="1309"/>
      <c r="E2545" s="1309"/>
      <c r="F2545" s="1311"/>
      <c r="G2545" s="978"/>
      <c r="H2545" s="1121"/>
      <c r="I2545" s="1309"/>
      <c r="J2545" s="1309"/>
      <c r="K2545" s="1309"/>
      <c r="L2545" s="1309"/>
      <c r="M2545" s="1311"/>
      <c r="N2545" s="1311"/>
      <c r="O2545" s="1312"/>
      <c r="P2545" s="1310"/>
      <c r="Q2545" s="1311"/>
      <c r="R2545" s="1311"/>
      <c r="S2545" s="1311"/>
      <c r="T2545" s="1313"/>
      <c r="U2545" s="1314"/>
      <c r="V2545" s="1309"/>
      <c r="W2545" s="1309"/>
      <c r="X2545" s="1309"/>
      <c r="Y2545" s="1309"/>
      <c r="Z2545" s="1309"/>
      <c r="AA2545" s="50"/>
      <c r="AB2545" s="1311"/>
      <c r="AC2545" s="1315"/>
      <c r="AD2545" s="1309"/>
      <c r="AE2545" s="1309"/>
      <c r="AF2545" s="1309"/>
      <c r="AG2545" s="1309"/>
    </row>
    <row r="2546">
      <c r="A2546" s="1309"/>
      <c r="B2546" s="1310"/>
      <c r="C2546" s="1310"/>
      <c r="D2546" s="1309"/>
      <c r="E2546" s="1309"/>
      <c r="F2546" s="1311"/>
      <c r="G2546" s="978"/>
      <c r="H2546" s="1121"/>
      <c r="I2546" s="1309"/>
      <c r="J2546" s="1309"/>
      <c r="K2546" s="1309"/>
      <c r="L2546" s="1309"/>
      <c r="M2546" s="1311"/>
      <c r="N2546" s="1311"/>
      <c r="O2546" s="1312"/>
      <c r="P2546" s="1310"/>
      <c r="Q2546" s="1311"/>
      <c r="R2546" s="1311"/>
      <c r="S2546" s="1311"/>
      <c r="T2546" s="1313"/>
      <c r="U2546" s="1314"/>
      <c r="V2546" s="1309"/>
      <c r="W2546" s="1309"/>
      <c r="X2546" s="1309"/>
      <c r="Y2546" s="1309"/>
      <c r="Z2546" s="1309"/>
      <c r="AA2546" s="50"/>
      <c r="AB2546" s="1311"/>
      <c r="AC2546" s="1315"/>
      <c r="AD2546" s="1309"/>
      <c r="AE2546" s="1309"/>
      <c r="AF2546" s="1309"/>
      <c r="AG2546" s="1309"/>
    </row>
    <row r="2547">
      <c r="A2547" s="1309"/>
      <c r="B2547" s="1310"/>
      <c r="C2547" s="1310"/>
      <c r="D2547" s="1309"/>
      <c r="E2547" s="1309"/>
      <c r="F2547" s="1311"/>
      <c r="G2547" s="978"/>
      <c r="H2547" s="1121"/>
      <c r="I2547" s="1309"/>
      <c r="J2547" s="1309"/>
      <c r="K2547" s="1309"/>
      <c r="L2547" s="1309"/>
      <c r="M2547" s="1311"/>
      <c r="N2547" s="1311"/>
      <c r="O2547" s="1312"/>
      <c r="P2547" s="1310"/>
      <c r="Q2547" s="1311"/>
      <c r="R2547" s="1311"/>
      <c r="S2547" s="1311"/>
      <c r="T2547" s="1313"/>
      <c r="U2547" s="1314"/>
      <c r="V2547" s="1309"/>
      <c r="W2547" s="1309"/>
      <c r="X2547" s="1309"/>
      <c r="Y2547" s="1309"/>
      <c r="Z2547" s="1309"/>
      <c r="AA2547" s="50"/>
      <c r="AB2547" s="1311"/>
      <c r="AC2547" s="1315"/>
      <c r="AD2547" s="1309"/>
      <c r="AE2547" s="1309"/>
      <c r="AF2547" s="1309"/>
      <c r="AG2547" s="1309"/>
    </row>
    <row r="2548">
      <c r="A2548" s="1309"/>
      <c r="B2548" s="1310"/>
      <c r="C2548" s="1310"/>
      <c r="D2548" s="1309"/>
      <c r="E2548" s="1309"/>
      <c r="F2548" s="1311"/>
      <c r="G2548" s="978"/>
      <c r="H2548" s="1121"/>
      <c r="I2548" s="1309"/>
      <c r="J2548" s="1309"/>
      <c r="K2548" s="1309"/>
      <c r="L2548" s="1309"/>
      <c r="M2548" s="1311"/>
      <c r="N2548" s="1311"/>
      <c r="O2548" s="1312"/>
      <c r="P2548" s="1310"/>
      <c r="Q2548" s="1311"/>
      <c r="R2548" s="1311"/>
      <c r="S2548" s="1311"/>
      <c r="T2548" s="1313"/>
      <c r="U2548" s="1314"/>
      <c r="V2548" s="1309"/>
      <c r="W2548" s="1309"/>
      <c r="X2548" s="1309"/>
      <c r="Y2548" s="1309"/>
      <c r="Z2548" s="1309"/>
      <c r="AA2548" s="50"/>
      <c r="AB2548" s="1311"/>
      <c r="AC2548" s="1315"/>
      <c r="AD2548" s="1309"/>
      <c r="AE2548" s="1309"/>
      <c r="AF2548" s="1309"/>
      <c r="AG2548" s="1309"/>
    </row>
    <row r="2549">
      <c r="A2549" s="1309"/>
      <c r="B2549" s="1310"/>
      <c r="C2549" s="1310"/>
      <c r="D2549" s="1309"/>
      <c r="E2549" s="1309"/>
      <c r="F2549" s="1311"/>
      <c r="G2549" s="978"/>
      <c r="H2549" s="1121"/>
      <c r="I2549" s="1309"/>
      <c r="J2549" s="1309"/>
      <c r="K2549" s="1309"/>
      <c r="L2549" s="1309"/>
      <c r="M2549" s="1311"/>
      <c r="N2549" s="1311"/>
      <c r="O2549" s="1312"/>
      <c r="P2549" s="1310"/>
      <c r="Q2549" s="1311"/>
      <c r="R2549" s="1311"/>
      <c r="S2549" s="1311"/>
      <c r="T2549" s="1313"/>
      <c r="U2549" s="1314"/>
      <c r="V2549" s="1309"/>
      <c r="W2549" s="1309"/>
      <c r="X2549" s="1309"/>
      <c r="Y2549" s="1309"/>
      <c r="Z2549" s="1309"/>
      <c r="AA2549" s="50"/>
      <c r="AB2549" s="1311"/>
      <c r="AC2549" s="1315"/>
      <c r="AD2549" s="1309"/>
      <c r="AE2549" s="1309"/>
      <c r="AF2549" s="1309"/>
      <c r="AG2549" s="1309"/>
    </row>
    <row r="2550">
      <c r="A2550" s="1309"/>
      <c r="B2550" s="1310"/>
      <c r="C2550" s="1310"/>
      <c r="D2550" s="1309"/>
      <c r="E2550" s="1309"/>
      <c r="F2550" s="1311"/>
      <c r="G2550" s="978"/>
      <c r="H2550" s="1121"/>
      <c r="I2550" s="1309"/>
      <c r="J2550" s="1309"/>
      <c r="K2550" s="1309"/>
      <c r="L2550" s="1309"/>
      <c r="M2550" s="1311"/>
      <c r="N2550" s="1311"/>
      <c r="O2550" s="1312"/>
      <c r="P2550" s="1310"/>
      <c r="Q2550" s="1311"/>
      <c r="R2550" s="1311"/>
      <c r="S2550" s="1311"/>
      <c r="T2550" s="1313"/>
      <c r="U2550" s="1314"/>
      <c r="V2550" s="1309"/>
      <c r="W2550" s="1309"/>
      <c r="X2550" s="1309"/>
      <c r="Y2550" s="1309"/>
      <c r="Z2550" s="1309"/>
      <c r="AA2550" s="50"/>
      <c r="AB2550" s="1311"/>
      <c r="AC2550" s="1315"/>
      <c r="AD2550" s="1309"/>
      <c r="AE2550" s="1309"/>
      <c r="AF2550" s="1309"/>
      <c r="AG2550" s="1309"/>
    </row>
    <row r="2551">
      <c r="A2551" s="1309"/>
      <c r="B2551" s="1310"/>
      <c r="C2551" s="1310"/>
      <c r="D2551" s="1309"/>
      <c r="E2551" s="1309"/>
      <c r="F2551" s="1311"/>
      <c r="G2551" s="978"/>
      <c r="H2551" s="1121"/>
      <c r="I2551" s="1309"/>
      <c r="J2551" s="1309"/>
      <c r="K2551" s="1309"/>
      <c r="L2551" s="1309"/>
      <c r="M2551" s="1311"/>
      <c r="N2551" s="1311"/>
      <c r="O2551" s="1312"/>
      <c r="P2551" s="1310"/>
      <c r="Q2551" s="1311"/>
      <c r="R2551" s="1311"/>
      <c r="S2551" s="1311"/>
      <c r="T2551" s="1313"/>
      <c r="U2551" s="1314"/>
      <c r="V2551" s="1309"/>
      <c r="W2551" s="1309"/>
      <c r="X2551" s="1309"/>
      <c r="Y2551" s="1309"/>
      <c r="Z2551" s="1309"/>
      <c r="AA2551" s="50"/>
      <c r="AB2551" s="1311"/>
      <c r="AC2551" s="1315"/>
      <c r="AD2551" s="1309"/>
      <c r="AE2551" s="1309"/>
      <c r="AF2551" s="1309"/>
      <c r="AG2551" s="1309"/>
    </row>
    <row r="2552">
      <c r="A2552" s="1309"/>
      <c r="B2552" s="1310"/>
      <c r="C2552" s="1310"/>
      <c r="D2552" s="1309"/>
      <c r="E2552" s="1309"/>
      <c r="F2552" s="1311"/>
      <c r="G2552" s="978"/>
      <c r="H2552" s="1121"/>
      <c r="I2552" s="1309"/>
      <c r="J2552" s="1309"/>
      <c r="K2552" s="1309"/>
      <c r="L2552" s="1309"/>
      <c r="M2552" s="1311"/>
      <c r="N2552" s="1311"/>
      <c r="O2552" s="1312"/>
      <c r="P2552" s="1310"/>
      <c r="Q2552" s="1311"/>
      <c r="R2552" s="1311"/>
      <c r="S2552" s="1311"/>
      <c r="T2552" s="1313"/>
      <c r="U2552" s="1314"/>
      <c r="V2552" s="1309"/>
      <c r="W2552" s="1309"/>
      <c r="X2552" s="1309"/>
      <c r="Y2552" s="1309"/>
      <c r="Z2552" s="1309"/>
      <c r="AA2552" s="50"/>
      <c r="AB2552" s="1311"/>
      <c r="AC2552" s="1315"/>
      <c r="AD2552" s="1309"/>
      <c r="AE2552" s="1309"/>
      <c r="AF2552" s="1309"/>
      <c r="AG2552" s="1309"/>
    </row>
    <row r="2553">
      <c r="A2553" s="1309"/>
      <c r="B2553" s="1310"/>
      <c r="C2553" s="1310"/>
      <c r="D2553" s="1309"/>
      <c r="E2553" s="1309"/>
      <c r="F2553" s="1311"/>
      <c r="G2553" s="978"/>
      <c r="H2553" s="1121"/>
      <c r="I2553" s="1309"/>
      <c r="J2553" s="1309"/>
      <c r="K2553" s="1309"/>
      <c r="L2553" s="1309"/>
      <c r="M2553" s="1311"/>
      <c r="N2553" s="1311"/>
      <c r="O2553" s="1312"/>
      <c r="P2553" s="1310"/>
      <c r="Q2553" s="1311"/>
      <c r="R2553" s="1311"/>
      <c r="S2553" s="1311"/>
      <c r="T2553" s="1313"/>
      <c r="U2553" s="1314"/>
      <c r="V2553" s="1309"/>
      <c r="W2553" s="1309"/>
      <c r="X2553" s="1309"/>
      <c r="Y2553" s="1309"/>
      <c r="Z2553" s="1309"/>
      <c r="AA2553" s="50"/>
      <c r="AB2553" s="1311"/>
      <c r="AC2553" s="1315"/>
      <c r="AD2553" s="1309"/>
      <c r="AE2553" s="1309"/>
      <c r="AF2553" s="1309"/>
      <c r="AG2553" s="1309"/>
    </row>
    <row r="2554">
      <c r="A2554" s="1309"/>
      <c r="B2554" s="1310"/>
      <c r="C2554" s="1310"/>
      <c r="D2554" s="1309"/>
      <c r="E2554" s="1309"/>
      <c r="F2554" s="1311"/>
      <c r="G2554" s="978"/>
      <c r="H2554" s="1121"/>
      <c r="I2554" s="1309"/>
      <c r="J2554" s="1309"/>
      <c r="K2554" s="1309"/>
      <c r="L2554" s="1309"/>
      <c r="M2554" s="1311"/>
      <c r="N2554" s="1311"/>
      <c r="O2554" s="1312"/>
      <c r="P2554" s="1310"/>
      <c r="Q2554" s="1311"/>
      <c r="R2554" s="1311"/>
      <c r="S2554" s="1311"/>
      <c r="T2554" s="1313"/>
      <c r="U2554" s="1314"/>
      <c r="V2554" s="1309"/>
      <c r="W2554" s="1309"/>
      <c r="X2554" s="1309"/>
      <c r="Y2554" s="1309"/>
      <c r="Z2554" s="1309"/>
      <c r="AA2554" s="50"/>
      <c r="AB2554" s="1311"/>
      <c r="AC2554" s="1315"/>
      <c r="AD2554" s="1309"/>
      <c r="AE2554" s="1309"/>
      <c r="AF2554" s="1309"/>
      <c r="AG2554" s="1309"/>
    </row>
    <row r="2555">
      <c r="A2555" s="1309"/>
      <c r="B2555" s="1310"/>
      <c r="C2555" s="1310"/>
      <c r="D2555" s="1309"/>
      <c r="E2555" s="1309"/>
      <c r="F2555" s="1311"/>
      <c r="G2555" s="978"/>
      <c r="H2555" s="1121"/>
      <c r="I2555" s="1309"/>
      <c r="J2555" s="1309"/>
      <c r="K2555" s="1309"/>
      <c r="L2555" s="1309"/>
      <c r="M2555" s="1311"/>
      <c r="N2555" s="1311"/>
      <c r="O2555" s="1312"/>
      <c r="P2555" s="1310"/>
      <c r="Q2555" s="1311"/>
      <c r="R2555" s="1311"/>
      <c r="S2555" s="1311"/>
      <c r="T2555" s="1313"/>
      <c r="U2555" s="1314"/>
      <c r="V2555" s="1309"/>
      <c r="W2555" s="1309"/>
      <c r="X2555" s="1309"/>
      <c r="Y2555" s="1309"/>
      <c r="Z2555" s="1309"/>
      <c r="AA2555" s="50"/>
      <c r="AB2555" s="1311"/>
      <c r="AC2555" s="1315"/>
      <c r="AD2555" s="1309"/>
      <c r="AE2555" s="1309"/>
      <c r="AF2555" s="1309"/>
      <c r="AG2555" s="1309"/>
    </row>
    <row r="2556">
      <c r="A2556" s="1309"/>
      <c r="B2556" s="1310"/>
      <c r="C2556" s="1310"/>
      <c r="D2556" s="1309"/>
      <c r="E2556" s="1309"/>
      <c r="F2556" s="1311"/>
      <c r="G2556" s="978"/>
      <c r="H2556" s="1121"/>
      <c r="I2556" s="1309"/>
      <c r="J2556" s="1309"/>
      <c r="K2556" s="1309"/>
      <c r="L2556" s="1309"/>
      <c r="M2556" s="1311"/>
      <c r="N2556" s="1311"/>
      <c r="O2556" s="1312"/>
      <c r="P2556" s="1310"/>
      <c r="Q2556" s="1311"/>
      <c r="R2556" s="1311"/>
      <c r="S2556" s="1311"/>
      <c r="T2556" s="1313"/>
      <c r="U2556" s="1314"/>
      <c r="V2556" s="1309"/>
      <c r="W2556" s="1309"/>
      <c r="X2556" s="1309"/>
      <c r="Y2556" s="1309"/>
      <c r="Z2556" s="1309"/>
      <c r="AA2556" s="50"/>
      <c r="AB2556" s="1311"/>
      <c r="AC2556" s="1315"/>
      <c r="AD2556" s="1309"/>
      <c r="AE2556" s="1309"/>
      <c r="AF2556" s="1309"/>
      <c r="AG2556" s="1309"/>
    </row>
    <row r="2557">
      <c r="A2557" s="1309"/>
      <c r="B2557" s="1310"/>
      <c r="C2557" s="1310"/>
      <c r="D2557" s="1309"/>
      <c r="E2557" s="1309"/>
      <c r="F2557" s="1311"/>
      <c r="G2557" s="978"/>
      <c r="H2557" s="1121"/>
      <c r="I2557" s="1309"/>
      <c r="J2557" s="1309"/>
      <c r="K2557" s="1309"/>
      <c r="L2557" s="1309"/>
      <c r="M2557" s="1311"/>
      <c r="N2557" s="1311"/>
      <c r="O2557" s="1312"/>
      <c r="P2557" s="1310"/>
      <c r="Q2557" s="1311"/>
      <c r="R2557" s="1311"/>
      <c r="S2557" s="1311"/>
      <c r="T2557" s="1313"/>
      <c r="U2557" s="1314"/>
      <c r="V2557" s="1309"/>
      <c r="W2557" s="1309"/>
      <c r="X2557" s="1309"/>
      <c r="Y2557" s="1309"/>
      <c r="Z2557" s="1309"/>
      <c r="AA2557" s="50"/>
      <c r="AB2557" s="1311"/>
      <c r="AC2557" s="1315"/>
      <c r="AD2557" s="1309"/>
      <c r="AE2557" s="1309"/>
      <c r="AF2557" s="1309"/>
      <c r="AG2557" s="1309"/>
    </row>
    <row r="2558">
      <c r="A2558" s="1309"/>
      <c r="B2558" s="1310"/>
      <c r="C2558" s="1310"/>
      <c r="D2558" s="1309"/>
      <c r="E2558" s="1309"/>
      <c r="F2558" s="1311"/>
      <c r="G2558" s="978"/>
      <c r="H2558" s="1121"/>
      <c r="I2558" s="1309"/>
      <c r="J2558" s="1309"/>
      <c r="K2558" s="1309"/>
      <c r="L2558" s="1309"/>
      <c r="M2558" s="1311"/>
      <c r="N2558" s="1311"/>
      <c r="O2558" s="1312"/>
      <c r="P2558" s="1310"/>
      <c r="Q2558" s="1311"/>
      <c r="R2558" s="1311"/>
      <c r="S2558" s="1311"/>
      <c r="T2558" s="1313"/>
      <c r="U2558" s="1314"/>
      <c r="V2558" s="1309"/>
      <c r="W2558" s="1309"/>
      <c r="X2558" s="1309"/>
      <c r="Y2558" s="1309"/>
      <c r="Z2558" s="1309"/>
      <c r="AA2558" s="50"/>
      <c r="AB2558" s="1311"/>
      <c r="AC2558" s="1315"/>
      <c r="AD2558" s="1309"/>
      <c r="AE2558" s="1309"/>
      <c r="AF2558" s="1309"/>
      <c r="AG2558" s="1309"/>
    </row>
    <row r="2559">
      <c r="A2559" s="1309"/>
      <c r="B2559" s="1310"/>
      <c r="C2559" s="1310"/>
      <c r="D2559" s="1309"/>
      <c r="E2559" s="1309"/>
      <c r="F2559" s="1311"/>
      <c r="G2559" s="978"/>
      <c r="H2559" s="1121"/>
      <c r="I2559" s="1309"/>
      <c r="J2559" s="1309"/>
      <c r="K2559" s="1309"/>
      <c r="L2559" s="1309"/>
      <c r="M2559" s="1311"/>
      <c r="N2559" s="1311"/>
      <c r="O2559" s="1312"/>
      <c r="P2559" s="1310"/>
      <c r="Q2559" s="1311"/>
      <c r="R2559" s="1311"/>
      <c r="S2559" s="1311"/>
      <c r="T2559" s="1313"/>
      <c r="U2559" s="1314"/>
      <c r="V2559" s="1309"/>
      <c r="W2559" s="1309"/>
      <c r="X2559" s="1309"/>
      <c r="Y2559" s="1309"/>
      <c r="Z2559" s="1309"/>
      <c r="AA2559" s="50"/>
      <c r="AB2559" s="1311"/>
      <c r="AC2559" s="1315"/>
      <c r="AD2559" s="1309"/>
      <c r="AE2559" s="1309"/>
      <c r="AF2559" s="1309"/>
      <c r="AG2559" s="1309"/>
    </row>
    <row r="2560">
      <c r="A2560" s="1309"/>
      <c r="B2560" s="1310"/>
      <c r="C2560" s="1310"/>
      <c r="D2560" s="1309"/>
      <c r="E2560" s="1309"/>
      <c r="F2560" s="1311"/>
      <c r="G2560" s="978"/>
      <c r="H2560" s="1121"/>
      <c r="I2560" s="1309"/>
      <c r="J2560" s="1309"/>
      <c r="K2560" s="1309"/>
      <c r="L2560" s="1309"/>
      <c r="M2560" s="1311"/>
      <c r="N2560" s="1311"/>
      <c r="O2560" s="1312"/>
      <c r="P2560" s="1310"/>
      <c r="Q2560" s="1311"/>
      <c r="R2560" s="1311"/>
      <c r="S2560" s="1311"/>
      <c r="T2560" s="1313"/>
      <c r="U2560" s="1314"/>
      <c r="V2560" s="1309"/>
      <c r="W2560" s="1309"/>
      <c r="X2560" s="1309"/>
      <c r="Y2560" s="1309"/>
      <c r="Z2560" s="1309"/>
      <c r="AA2560" s="50"/>
      <c r="AB2560" s="1311"/>
      <c r="AC2560" s="1315"/>
      <c r="AD2560" s="1309"/>
      <c r="AE2560" s="1309"/>
      <c r="AF2560" s="1309"/>
      <c r="AG2560" s="1309"/>
    </row>
    <row r="2561">
      <c r="A2561" s="1309"/>
      <c r="B2561" s="1310"/>
      <c r="C2561" s="1310"/>
      <c r="D2561" s="1309"/>
      <c r="E2561" s="1309"/>
      <c r="F2561" s="1311"/>
      <c r="G2561" s="978"/>
      <c r="H2561" s="1121"/>
      <c r="I2561" s="1309"/>
      <c r="J2561" s="1309"/>
      <c r="K2561" s="1309"/>
      <c r="L2561" s="1309"/>
      <c r="M2561" s="1311"/>
      <c r="N2561" s="1311"/>
      <c r="O2561" s="1312"/>
      <c r="P2561" s="1310"/>
      <c r="Q2561" s="1311"/>
      <c r="R2561" s="1311"/>
      <c r="S2561" s="1311"/>
      <c r="T2561" s="1313"/>
      <c r="U2561" s="1314"/>
      <c r="V2561" s="1309"/>
      <c r="W2561" s="1309"/>
      <c r="X2561" s="1309"/>
      <c r="Y2561" s="1309"/>
      <c r="Z2561" s="1309"/>
      <c r="AA2561" s="50"/>
      <c r="AB2561" s="1311"/>
      <c r="AC2561" s="1315"/>
      <c r="AD2561" s="1309"/>
      <c r="AE2561" s="1309"/>
      <c r="AF2561" s="1309"/>
      <c r="AG2561" s="1309"/>
    </row>
    <row r="2562">
      <c r="A2562" s="1309"/>
      <c r="B2562" s="1310"/>
      <c r="C2562" s="1310"/>
      <c r="D2562" s="1309"/>
      <c r="E2562" s="1309"/>
      <c r="F2562" s="1311"/>
      <c r="G2562" s="978"/>
      <c r="H2562" s="1121"/>
      <c r="I2562" s="1309"/>
      <c r="J2562" s="1309"/>
      <c r="K2562" s="1309"/>
      <c r="L2562" s="1309"/>
      <c r="M2562" s="1311"/>
      <c r="N2562" s="1311"/>
      <c r="O2562" s="1312"/>
      <c r="P2562" s="1310"/>
      <c r="Q2562" s="1311"/>
      <c r="R2562" s="1311"/>
      <c r="S2562" s="1311"/>
      <c r="T2562" s="1313"/>
      <c r="U2562" s="1314"/>
      <c r="V2562" s="1309"/>
      <c r="W2562" s="1309"/>
      <c r="X2562" s="1309"/>
      <c r="Y2562" s="1309"/>
      <c r="Z2562" s="1309"/>
      <c r="AA2562" s="50"/>
      <c r="AB2562" s="1311"/>
      <c r="AC2562" s="1315"/>
      <c r="AD2562" s="1309"/>
      <c r="AE2562" s="1309"/>
      <c r="AF2562" s="1309"/>
      <c r="AG2562" s="1309"/>
    </row>
    <row r="2563">
      <c r="A2563" s="1309"/>
      <c r="B2563" s="1310"/>
      <c r="C2563" s="1310"/>
      <c r="D2563" s="1309"/>
      <c r="E2563" s="1309"/>
      <c r="F2563" s="1311"/>
      <c r="G2563" s="978"/>
      <c r="H2563" s="1121"/>
      <c r="I2563" s="1309"/>
      <c r="J2563" s="1309"/>
      <c r="K2563" s="1309"/>
      <c r="L2563" s="1309"/>
      <c r="M2563" s="1311"/>
      <c r="N2563" s="1311"/>
      <c r="O2563" s="1312"/>
      <c r="P2563" s="1310"/>
      <c r="Q2563" s="1311"/>
      <c r="R2563" s="1311"/>
      <c r="S2563" s="1311"/>
      <c r="T2563" s="1313"/>
      <c r="U2563" s="1314"/>
      <c r="V2563" s="1309"/>
      <c r="W2563" s="1309"/>
      <c r="X2563" s="1309"/>
      <c r="Y2563" s="1309"/>
      <c r="Z2563" s="1309"/>
      <c r="AA2563" s="50"/>
      <c r="AB2563" s="1311"/>
      <c r="AC2563" s="1315"/>
      <c r="AD2563" s="1309"/>
      <c r="AE2563" s="1309"/>
      <c r="AF2563" s="1309"/>
      <c r="AG2563" s="1309"/>
    </row>
    <row r="2564">
      <c r="A2564" s="1309"/>
      <c r="B2564" s="1310"/>
      <c r="C2564" s="1310"/>
      <c r="D2564" s="1309"/>
      <c r="E2564" s="1309"/>
      <c r="F2564" s="1311"/>
      <c r="G2564" s="978"/>
      <c r="H2564" s="1121"/>
      <c r="I2564" s="1309"/>
      <c r="J2564" s="1309"/>
      <c r="K2564" s="1309"/>
      <c r="L2564" s="1309"/>
      <c r="M2564" s="1311"/>
      <c r="N2564" s="1311"/>
      <c r="O2564" s="1312"/>
      <c r="P2564" s="1310"/>
      <c r="Q2564" s="1311"/>
      <c r="R2564" s="1311"/>
      <c r="S2564" s="1311"/>
      <c r="T2564" s="1313"/>
      <c r="U2564" s="1314"/>
      <c r="V2564" s="1309"/>
      <c r="W2564" s="1309"/>
      <c r="X2564" s="1309"/>
      <c r="Y2564" s="1309"/>
      <c r="Z2564" s="1309"/>
      <c r="AA2564" s="50"/>
      <c r="AB2564" s="1311"/>
      <c r="AC2564" s="1315"/>
      <c r="AD2564" s="1309"/>
      <c r="AE2564" s="1309"/>
      <c r="AF2564" s="1309"/>
      <c r="AG2564" s="1309"/>
    </row>
    <row r="2565">
      <c r="A2565" s="1309"/>
      <c r="B2565" s="1310"/>
      <c r="C2565" s="1310"/>
      <c r="D2565" s="1309"/>
      <c r="E2565" s="1309"/>
      <c r="F2565" s="1311"/>
      <c r="G2565" s="978"/>
      <c r="H2565" s="1121"/>
      <c r="I2565" s="1309"/>
      <c r="J2565" s="1309"/>
      <c r="K2565" s="1309"/>
      <c r="L2565" s="1309"/>
      <c r="M2565" s="1311"/>
      <c r="N2565" s="1311"/>
      <c r="O2565" s="1312"/>
      <c r="P2565" s="1310"/>
      <c r="Q2565" s="1311"/>
      <c r="R2565" s="1311"/>
      <c r="S2565" s="1311"/>
      <c r="T2565" s="1313"/>
      <c r="U2565" s="1314"/>
      <c r="V2565" s="1309"/>
      <c r="W2565" s="1309"/>
      <c r="X2565" s="1309"/>
      <c r="Y2565" s="1309"/>
      <c r="Z2565" s="1309"/>
      <c r="AA2565" s="50"/>
      <c r="AB2565" s="1311"/>
      <c r="AC2565" s="1315"/>
      <c r="AD2565" s="1309"/>
      <c r="AE2565" s="1309"/>
      <c r="AF2565" s="1309"/>
      <c r="AG2565" s="1309"/>
    </row>
    <row r="2566">
      <c r="A2566" s="1309"/>
      <c r="B2566" s="1310"/>
      <c r="C2566" s="1310"/>
      <c r="D2566" s="1309"/>
      <c r="E2566" s="1309"/>
      <c r="F2566" s="1311"/>
      <c r="G2566" s="978"/>
      <c r="H2566" s="1121"/>
      <c r="I2566" s="1309"/>
      <c r="J2566" s="1309"/>
      <c r="K2566" s="1309"/>
      <c r="L2566" s="1309"/>
      <c r="M2566" s="1311"/>
      <c r="N2566" s="1311"/>
      <c r="O2566" s="1312"/>
      <c r="P2566" s="1310"/>
      <c r="Q2566" s="1311"/>
      <c r="R2566" s="1311"/>
      <c r="S2566" s="1311"/>
      <c r="T2566" s="1313"/>
      <c r="U2566" s="1314"/>
      <c r="V2566" s="1309"/>
      <c r="W2566" s="1309"/>
      <c r="X2566" s="1309"/>
      <c r="Y2566" s="1309"/>
      <c r="Z2566" s="1309"/>
      <c r="AA2566" s="50"/>
      <c r="AB2566" s="1311"/>
      <c r="AC2566" s="1315"/>
      <c r="AD2566" s="1309"/>
      <c r="AE2566" s="1309"/>
      <c r="AF2566" s="1309"/>
      <c r="AG2566" s="1309"/>
    </row>
    <row r="2567">
      <c r="A2567" s="1309"/>
      <c r="B2567" s="1310"/>
      <c r="C2567" s="1310"/>
      <c r="D2567" s="1309"/>
      <c r="E2567" s="1309"/>
      <c r="F2567" s="1311"/>
      <c r="G2567" s="978"/>
      <c r="H2567" s="1121"/>
      <c r="I2567" s="1309"/>
      <c r="J2567" s="1309"/>
      <c r="K2567" s="1309"/>
      <c r="L2567" s="1309"/>
      <c r="M2567" s="1311"/>
      <c r="N2567" s="1311"/>
      <c r="O2567" s="1312"/>
      <c r="P2567" s="1310"/>
      <c r="Q2567" s="1311"/>
      <c r="R2567" s="1311"/>
      <c r="S2567" s="1311"/>
      <c r="T2567" s="1313"/>
      <c r="U2567" s="1314"/>
      <c r="V2567" s="1309"/>
      <c r="W2567" s="1309"/>
      <c r="X2567" s="1309"/>
      <c r="Y2567" s="1309"/>
      <c r="Z2567" s="1309"/>
      <c r="AA2567" s="50"/>
      <c r="AB2567" s="1311"/>
      <c r="AC2567" s="1315"/>
      <c r="AD2567" s="1309"/>
      <c r="AE2567" s="1309"/>
      <c r="AF2567" s="1309"/>
      <c r="AG2567" s="1309"/>
    </row>
    <row r="2568">
      <c r="A2568" s="1309"/>
      <c r="B2568" s="1310"/>
      <c r="C2568" s="1310"/>
      <c r="D2568" s="1309"/>
      <c r="E2568" s="1309"/>
      <c r="F2568" s="1311"/>
      <c r="G2568" s="978"/>
      <c r="H2568" s="1121"/>
      <c r="I2568" s="1309"/>
      <c r="J2568" s="1309"/>
      <c r="K2568" s="1309"/>
      <c r="L2568" s="1309"/>
      <c r="M2568" s="1311"/>
      <c r="N2568" s="1311"/>
      <c r="O2568" s="1312"/>
      <c r="P2568" s="1310"/>
      <c r="Q2568" s="1311"/>
      <c r="R2568" s="1311"/>
      <c r="S2568" s="1311"/>
      <c r="T2568" s="1313"/>
      <c r="U2568" s="1314"/>
      <c r="V2568" s="1309"/>
      <c r="W2568" s="1309"/>
      <c r="X2568" s="1309"/>
      <c r="Y2568" s="1309"/>
      <c r="Z2568" s="1309"/>
      <c r="AA2568" s="50"/>
      <c r="AB2568" s="1311"/>
      <c r="AC2568" s="1315"/>
      <c r="AD2568" s="1309"/>
      <c r="AE2568" s="1309"/>
      <c r="AF2568" s="1309"/>
      <c r="AG2568" s="1309"/>
    </row>
    <row r="2569">
      <c r="A2569" s="1309"/>
      <c r="B2569" s="1310"/>
      <c r="C2569" s="1310"/>
      <c r="D2569" s="1309"/>
      <c r="E2569" s="1309"/>
      <c r="F2569" s="1311"/>
      <c r="G2569" s="978"/>
      <c r="H2569" s="1121"/>
      <c r="I2569" s="1309"/>
      <c r="J2569" s="1309"/>
      <c r="K2569" s="1309"/>
      <c r="L2569" s="1309"/>
      <c r="M2569" s="1311"/>
      <c r="N2569" s="1311"/>
      <c r="O2569" s="1312"/>
      <c r="P2569" s="1310"/>
      <c r="Q2569" s="1311"/>
      <c r="R2569" s="1311"/>
      <c r="S2569" s="1311"/>
      <c r="T2569" s="1313"/>
      <c r="U2569" s="1314"/>
      <c r="V2569" s="1309"/>
      <c r="W2569" s="1309"/>
      <c r="X2569" s="1309"/>
      <c r="Y2569" s="1309"/>
      <c r="Z2569" s="1309"/>
      <c r="AA2569" s="50"/>
      <c r="AB2569" s="1311"/>
      <c r="AC2569" s="1315"/>
      <c r="AD2569" s="1309"/>
      <c r="AE2569" s="1309"/>
      <c r="AF2569" s="1309"/>
      <c r="AG2569" s="1309"/>
    </row>
    <row r="2570">
      <c r="A2570" s="1309"/>
      <c r="B2570" s="1310"/>
      <c r="C2570" s="1310"/>
      <c r="D2570" s="1309"/>
      <c r="E2570" s="1309"/>
      <c r="F2570" s="1311"/>
      <c r="G2570" s="978"/>
      <c r="H2570" s="1121"/>
      <c r="I2570" s="1309"/>
      <c r="J2570" s="1309"/>
      <c r="K2570" s="1309"/>
      <c r="L2570" s="1309"/>
      <c r="M2570" s="1311"/>
      <c r="N2570" s="1311"/>
      <c r="O2570" s="1312"/>
      <c r="P2570" s="1310"/>
      <c r="Q2570" s="1311"/>
      <c r="R2570" s="1311"/>
      <c r="S2570" s="1311"/>
      <c r="T2570" s="1313"/>
      <c r="U2570" s="1314"/>
      <c r="V2570" s="1309"/>
      <c r="W2570" s="1309"/>
      <c r="X2570" s="1309"/>
      <c r="Y2570" s="1309"/>
      <c r="Z2570" s="1309"/>
      <c r="AA2570" s="50"/>
      <c r="AB2570" s="1311"/>
      <c r="AC2570" s="1315"/>
      <c r="AD2570" s="1309"/>
      <c r="AE2570" s="1309"/>
      <c r="AF2570" s="1309"/>
      <c r="AG2570" s="1309"/>
    </row>
    <row r="2571">
      <c r="A2571" s="1309"/>
      <c r="B2571" s="1310"/>
      <c r="C2571" s="1310"/>
      <c r="D2571" s="1309"/>
      <c r="E2571" s="1309"/>
      <c r="F2571" s="1311"/>
      <c r="G2571" s="978"/>
      <c r="H2571" s="1121"/>
      <c r="I2571" s="1309"/>
      <c r="J2571" s="1309"/>
      <c r="K2571" s="1309"/>
      <c r="L2571" s="1309"/>
      <c r="M2571" s="1311"/>
      <c r="N2571" s="1311"/>
      <c r="O2571" s="1312"/>
      <c r="P2571" s="1310"/>
      <c r="Q2571" s="1311"/>
      <c r="R2571" s="1311"/>
      <c r="S2571" s="1311"/>
      <c r="T2571" s="1313"/>
      <c r="U2571" s="1314"/>
      <c r="V2571" s="1309"/>
      <c r="W2571" s="1309"/>
      <c r="X2571" s="1309"/>
      <c r="Y2571" s="1309"/>
      <c r="Z2571" s="1309"/>
      <c r="AA2571" s="50"/>
      <c r="AB2571" s="1311"/>
      <c r="AC2571" s="1315"/>
      <c r="AD2571" s="1309"/>
      <c r="AE2571" s="1309"/>
      <c r="AF2571" s="1309"/>
      <c r="AG2571" s="1309"/>
    </row>
    <row r="2572">
      <c r="A2572" s="1309"/>
      <c r="B2572" s="1310"/>
      <c r="C2572" s="1310"/>
      <c r="D2572" s="1309"/>
      <c r="E2572" s="1309"/>
      <c r="F2572" s="1311"/>
      <c r="G2572" s="978"/>
      <c r="H2572" s="1121"/>
      <c r="I2572" s="1309"/>
      <c r="J2572" s="1309"/>
      <c r="K2572" s="1309"/>
      <c r="L2572" s="1309"/>
      <c r="M2572" s="1311"/>
      <c r="N2572" s="1311"/>
      <c r="O2572" s="1312"/>
      <c r="P2572" s="1310"/>
      <c r="Q2572" s="1311"/>
      <c r="R2572" s="1311"/>
      <c r="S2572" s="1311"/>
      <c r="T2572" s="1313"/>
      <c r="U2572" s="1314"/>
      <c r="V2572" s="1309"/>
      <c r="W2572" s="1309"/>
      <c r="X2572" s="1309"/>
      <c r="Y2572" s="1309"/>
      <c r="Z2572" s="1309"/>
      <c r="AA2572" s="50"/>
      <c r="AB2572" s="1311"/>
      <c r="AC2572" s="1315"/>
      <c r="AD2572" s="1309"/>
      <c r="AE2572" s="1309"/>
      <c r="AF2572" s="1309"/>
      <c r="AG2572" s="1309"/>
    </row>
    <row r="2573">
      <c r="A2573" s="1309"/>
      <c r="B2573" s="1310"/>
      <c r="C2573" s="1310"/>
      <c r="D2573" s="1309"/>
      <c r="E2573" s="1309"/>
      <c r="F2573" s="1311"/>
      <c r="G2573" s="978"/>
      <c r="H2573" s="1121"/>
      <c r="I2573" s="1309"/>
      <c r="J2573" s="1309"/>
      <c r="K2573" s="1309"/>
      <c r="L2573" s="1309"/>
      <c r="M2573" s="1311"/>
      <c r="N2573" s="1311"/>
      <c r="O2573" s="1312"/>
      <c r="P2573" s="1310"/>
      <c r="Q2573" s="1311"/>
      <c r="R2573" s="1311"/>
      <c r="S2573" s="1311"/>
      <c r="T2573" s="1313"/>
      <c r="U2573" s="1314"/>
      <c r="V2573" s="1309"/>
      <c r="W2573" s="1309"/>
      <c r="X2573" s="1309"/>
      <c r="Y2573" s="1309"/>
      <c r="Z2573" s="1309"/>
      <c r="AA2573" s="50"/>
      <c r="AB2573" s="1311"/>
      <c r="AC2573" s="1315"/>
      <c r="AD2573" s="1309"/>
      <c r="AE2573" s="1309"/>
      <c r="AF2573" s="1309"/>
      <c r="AG2573" s="1309"/>
    </row>
    <row r="2574">
      <c r="A2574" s="1309"/>
      <c r="B2574" s="1310"/>
      <c r="C2574" s="1310"/>
      <c r="D2574" s="1309"/>
      <c r="E2574" s="1309"/>
      <c r="F2574" s="1311"/>
      <c r="G2574" s="978"/>
      <c r="H2574" s="1121"/>
      <c r="I2574" s="1309"/>
      <c r="J2574" s="1309"/>
      <c r="K2574" s="1309"/>
      <c r="L2574" s="1309"/>
      <c r="M2574" s="1311"/>
      <c r="N2574" s="1311"/>
      <c r="O2574" s="1312"/>
      <c r="P2574" s="1310"/>
      <c r="Q2574" s="1311"/>
      <c r="R2574" s="1311"/>
      <c r="S2574" s="1311"/>
      <c r="T2574" s="1313"/>
      <c r="U2574" s="1314"/>
      <c r="V2574" s="1309"/>
      <c r="W2574" s="1309"/>
      <c r="X2574" s="1309"/>
      <c r="Y2574" s="1309"/>
      <c r="Z2574" s="1309"/>
      <c r="AA2574" s="50"/>
      <c r="AB2574" s="1311"/>
      <c r="AC2574" s="1315"/>
      <c r="AD2574" s="1309"/>
      <c r="AE2574" s="1309"/>
      <c r="AF2574" s="1309"/>
      <c r="AG2574" s="1309"/>
    </row>
    <row r="2575">
      <c r="A2575" s="1309"/>
      <c r="B2575" s="1310"/>
      <c r="C2575" s="1310"/>
      <c r="D2575" s="1309"/>
      <c r="E2575" s="1309"/>
      <c r="F2575" s="1311"/>
      <c r="G2575" s="978"/>
      <c r="H2575" s="1121"/>
      <c r="I2575" s="1309"/>
      <c r="J2575" s="1309"/>
      <c r="K2575" s="1309"/>
      <c r="L2575" s="1309"/>
      <c r="M2575" s="1311"/>
      <c r="N2575" s="1311"/>
      <c r="O2575" s="1312"/>
      <c r="P2575" s="1310"/>
      <c r="Q2575" s="1311"/>
      <c r="R2575" s="1311"/>
      <c r="S2575" s="1311"/>
      <c r="T2575" s="1313"/>
      <c r="U2575" s="1314"/>
      <c r="V2575" s="1309"/>
      <c r="W2575" s="1309"/>
      <c r="X2575" s="1309"/>
      <c r="Y2575" s="1309"/>
      <c r="Z2575" s="1309"/>
      <c r="AA2575" s="50"/>
      <c r="AB2575" s="1311"/>
      <c r="AC2575" s="1315"/>
      <c r="AD2575" s="1309"/>
      <c r="AE2575" s="1309"/>
      <c r="AF2575" s="1309"/>
      <c r="AG2575" s="1309"/>
    </row>
    <row r="2576">
      <c r="A2576" s="1309"/>
      <c r="B2576" s="1310"/>
      <c r="C2576" s="1310"/>
      <c r="D2576" s="1309"/>
      <c r="E2576" s="1309"/>
      <c r="F2576" s="1311"/>
      <c r="G2576" s="978"/>
      <c r="H2576" s="1121"/>
      <c r="I2576" s="1309"/>
      <c r="J2576" s="1309"/>
      <c r="K2576" s="1309"/>
      <c r="L2576" s="1309"/>
      <c r="M2576" s="1311"/>
      <c r="N2576" s="1311"/>
      <c r="O2576" s="1312"/>
      <c r="P2576" s="1310"/>
      <c r="Q2576" s="1311"/>
      <c r="R2576" s="1311"/>
      <c r="S2576" s="1311"/>
      <c r="T2576" s="1313"/>
      <c r="U2576" s="1314"/>
      <c r="V2576" s="1309"/>
      <c r="W2576" s="1309"/>
      <c r="X2576" s="1309"/>
      <c r="Y2576" s="1309"/>
      <c r="Z2576" s="1309"/>
      <c r="AA2576" s="50"/>
      <c r="AB2576" s="1311"/>
      <c r="AC2576" s="1315"/>
      <c r="AD2576" s="1309"/>
      <c r="AE2576" s="1309"/>
      <c r="AF2576" s="1309"/>
      <c r="AG2576" s="1309"/>
    </row>
    <row r="2577">
      <c r="A2577" s="1309"/>
      <c r="B2577" s="1310"/>
      <c r="C2577" s="1310"/>
      <c r="D2577" s="1309"/>
      <c r="E2577" s="1309"/>
      <c r="F2577" s="1311"/>
      <c r="G2577" s="978"/>
      <c r="H2577" s="1121"/>
      <c r="I2577" s="1309"/>
      <c r="J2577" s="1309"/>
      <c r="K2577" s="1309"/>
      <c r="L2577" s="1309"/>
      <c r="M2577" s="1311"/>
      <c r="N2577" s="1311"/>
      <c r="O2577" s="1312"/>
      <c r="P2577" s="1310"/>
      <c r="Q2577" s="1311"/>
      <c r="R2577" s="1311"/>
      <c r="S2577" s="1311"/>
      <c r="T2577" s="1313"/>
      <c r="U2577" s="1314"/>
      <c r="V2577" s="1309"/>
      <c r="W2577" s="1309"/>
      <c r="X2577" s="1309"/>
      <c r="Y2577" s="1309"/>
      <c r="Z2577" s="1309"/>
      <c r="AA2577" s="50"/>
      <c r="AB2577" s="1311"/>
      <c r="AC2577" s="1315"/>
      <c r="AD2577" s="1309"/>
      <c r="AE2577" s="1309"/>
      <c r="AF2577" s="1309"/>
      <c r="AG2577" s="1309"/>
    </row>
    <row r="2578">
      <c r="A2578" s="1309"/>
      <c r="B2578" s="1310"/>
      <c r="C2578" s="1310"/>
      <c r="D2578" s="1309"/>
      <c r="E2578" s="1309"/>
      <c r="F2578" s="1311"/>
      <c r="G2578" s="978"/>
      <c r="H2578" s="1121"/>
      <c r="I2578" s="1309"/>
      <c r="J2578" s="1309"/>
      <c r="K2578" s="1309"/>
      <c r="L2578" s="1309"/>
      <c r="M2578" s="1311"/>
      <c r="N2578" s="1311"/>
      <c r="O2578" s="1312"/>
      <c r="P2578" s="1310"/>
      <c r="Q2578" s="1311"/>
      <c r="R2578" s="1311"/>
      <c r="S2578" s="1311"/>
      <c r="T2578" s="1313"/>
      <c r="U2578" s="1314"/>
      <c r="V2578" s="1309"/>
      <c r="W2578" s="1309"/>
      <c r="X2578" s="1309"/>
      <c r="Y2578" s="1309"/>
      <c r="Z2578" s="1309"/>
      <c r="AA2578" s="50"/>
      <c r="AB2578" s="1311"/>
      <c r="AC2578" s="1315"/>
      <c r="AD2578" s="1309"/>
      <c r="AE2578" s="1309"/>
      <c r="AF2578" s="1309"/>
      <c r="AG2578" s="1309"/>
    </row>
    <row r="2579">
      <c r="A2579" s="1309"/>
      <c r="B2579" s="1310"/>
      <c r="C2579" s="1310"/>
      <c r="D2579" s="1309"/>
      <c r="E2579" s="1309"/>
      <c r="F2579" s="1311"/>
      <c r="G2579" s="978"/>
      <c r="H2579" s="1121"/>
      <c r="I2579" s="1309"/>
      <c r="J2579" s="1309"/>
      <c r="K2579" s="1309"/>
      <c r="L2579" s="1309"/>
      <c r="M2579" s="1311"/>
      <c r="N2579" s="1311"/>
      <c r="O2579" s="1312"/>
      <c r="P2579" s="1310"/>
      <c r="Q2579" s="1311"/>
      <c r="R2579" s="1311"/>
      <c r="S2579" s="1311"/>
      <c r="T2579" s="1313"/>
      <c r="U2579" s="1314"/>
      <c r="V2579" s="1309"/>
      <c r="W2579" s="1309"/>
      <c r="X2579" s="1309"/>
      <c r="Y2579" s="1309"/>
      <c r="Z2579" s="1309"/>
      <c r="AA2579" s="50"/>
      <c r="AB2579" s="1311"/>
      <c r="AC2579" s="1315"/>
      <c r="AD2579" s="1309"/>
      <c r="AE2579" s="1309"/>
      <c r="AF2579" s="1309"/>
      <c r="AG2579" s="1309"/>
    </row>
    <row r="2580">
      <c r="A2580" s="1309"/>
      <c r="B2580" s="1310"/>
      <c r="C2580" s="1310"/>
      <c r="D2580" s="1309"/>
      <c r="E2580" s="1309"/>
      <c r="F2580" s="1311"/>
      <c r="G2580" s="978"/>
      <c r="H2580" s="1121"/>
      <c r="I2580" s="1309"/>
      <c r="J2580" s="1309"/>
      <c r="K2580" s="1309"/>
      <c r="L2580" s="1309"/>
      <c r="M2580" s="1311"/>
      <c r="N2580" s="1311"/>
      <c r="O2580" s="1312"/>
      <c r="P2580" s="1310"/>
      <c r="Q2580" s="1311"/>
      <c r="R2580" s="1311"/>
      <c r="S2580" s="1311"/>
      <c r="T2580" s="1313"/>
      <c r="U2580" s="1314"/>
      <c r="V2580" s="1309"/>
      <c r="W2580" s="1309"/>
      <c r="X2580" s="1309"/>
      <c r="Y2580" s="1309"/>
      <c r="Z2580" s="1309"/>
      <c r="AA2580" s="50"/>
      <c r="AB2580" s="1311"/>
      <c r="AC2580" s="1315"/>
      <c r="AD2580" s="1309"/>
      <c r="AE2580" s="1309"/>
      <c r="AF2580" s="1309"/>
      <c r="AG2580" s="1309"/>
    </row>
    <row r="2581">
      <c r="A2581" s="1309"/>
      <c r="B2581" s="1310"/>
      <c r="C2581" s="1310"/>
      <c r="D2581" s="1309"/>
      <c r="E2581" s="1309"/>
      <c r="F2581" s="1311"/>
      <c r="G2581" s="978"/>
      <c r="H2581" s="1121"/>
      <c r="I2581" s="1309"/>
      <c r="J2581" s="1309"/>
      <c r="K2581" s="1309"/>
      <c r="L2581" s="1309"/>
      <c r="M2581" s="1311"/>
      <c r="N2581" s="1311"/>
      <c r="O2581" s="1312"/>
      <c r="P2581" s="1310"/>
      <c r="Q2581" s="1311"/>
      <c r="R2581" s="1311"/>
      <c r="S2581" s="1311"/>
      <c r="T2581" s="1313"/>
      <c r="U2581" s="1314"/>
      <c r="V2581" s="1309"/>
      <c r="W2581" s="1309"/>
      <c r="X2581" s="1309"/>
      <c r="Y2581" s="1309"/>
      <c r="Z2581" s="1309"/>
      <c r="AA2581" s="50"/>
      <c r="AB2581" s="1311"/>
      <c r="AC2581" s="1315"/>
      <c r="AD2581" s="1309"/>
      <c r="AE2581" s="1309"/>
      <c r="AF2581" s="1309"/>
      <c r="AG2581" s="1309"/>
    </row>
    <row r="2582">
      <c r="A2582" s="1309"/>
      <c r="B2582" s="1310"/>
      <c r="C2582" s="1310"/>
      <c r="D2582" s="1309"/>
      <c r="E2582" s="1309"/>
      <c r="F2582" s="1311"/>
      <c r="G2582" s="978"/>
      <c r="H2582" s="1121"/>
      <c r="I2582" s="1309"/>
      <c r="J2582" s="1309"/>
      <c r="K2582" s="1309"/>
      <c r="L2582" s="1309"/>
      <c r="M2582" s="1311"/>
      <c r="N2582" s="1311"/>
      <c r="O2582" s="1312"/>
      <c r="P2582" s="1310"/>
      <c r="Q2582" s="1311"/>
      <c r="R2582" s="1311"/>
      <c r="S2582" s="1311"/>
      <c r="T2582" s="1313"/>
      <c r="U2582" s="1314"/>
      <c r="V2582" s="1309"/>
      <c r="W2582" s="1309"/>
      <c r="X2582" s="1309"/>
      <c r="Y2582" s="1309"/>
      <c r="Z2582" s="1309"/>
      <c r="AA2582" s="50"/>
      <c r="AB2582" s="1311"/>
      <c r="AC2582" s="1315"/>
      <c r="AD2582" s="1309"/>
      <c r="AE2582" s="1309"/>
      <c r="AF2582" s="1309"/>
      <c r="AG2582" s="1309"/>
    </row>
    <row r="2583">
      <c r="A2583" s="1309"/>
      <c r="B2583" s="1310"/>
      <c r="C2583" s="1310"/>
      <c r="D2583" s="1309"/>
      <c r="E2583" s="1309"/>
      <c r="F2583" s="1311"/>
      <c r="G2583" s="978"/>
      <c r="H2583" s="1121"/>
      <c r="I2583" s="1309"/>
      <c r="J2583" s="1309"/>
      <c r="K2583" s="1309"/>
      <c r="L2583" s="1309"/>
      <c r="M2583" s="1311"/>
      <c r="N2583" s="1311"/>
      <c r="O2583" s="1312"/>
      <c r="P2583" s="1310"/>
      <c r="Q2583" s="1311"/>
      <c r="R2583" s="1311"/>
      <c r="S2583" s="1311"/>
      <c r="T2583" s="1313"/>
      <c r="U2583" s="1314"/>
      <c r="V2583" s="1309"/>
      <c r="W2583" s="1309"/>
      <c r="X2583" s="1309"/>
      <c r="Y2583" s="1309"/>
      <c r="Z2583" s="1309"/>
      <c r="AA2583" s="50"/>
      <c r="AB2583" s="1311"/>
      <c r="AC2583" s="1315"/>
      <c r="AD2583" s="1309"/>
      <c r="AE2583" s="1309"/>
      <c r="AF2583" s="1309"/>
      <c r="AG2583" s="1309"/>
    </row>
    <row r="2584">
      <c r="A2584" s="1309"/>
      <c r="B2584" s="1310"/>
      <c r="C2584" s="1310"/>
      <c r="D2584" s="1309"/>
      <c r="E2584" s="1309"/>
      <c r="F2584" s="1311"/>
      <c r="G2584" s="978"/>
      <c r="H2584" s="1121"/>
      <c r="I2584" s="1309"/>
      <c r="J2584" s="1309"/>
      <c r="K2584" s="1309"/>
      <c r="L2584" s="1309"/>
      <c r="M2584" s="1311"/>
      <c r="N2584" s="1311"/>
      <c r="O2584" s="1312"/>
      <c r="P2584" s="1310"/>
      <c r="Q2584" s="1311"/>
      <c r="R2584" s="1311"/>
      <c r="S2584" s="1311"/>
      <c r="T2584" s="1313"/>
      <c r="U2584" s="1314"/>
      <c r="V2584" s="1309"/>
      <c r="W2584" s="1309"/>
      <c r="X2584" s="1309"/>
      <c r="Y2584" s="1309"/>
      <c r="Z2584" s="1309"/>
      <c r="AA2584" s="50"/>
      <c r="AB2584" s="1311"/>
      <c r="AC2584" s="1315"/>
      <c r="AD2584" s="1309"/>
      <c r="AE2584" s="1309"/>
      <c r="AF2584" s="1309"/>
      <c r="AG2584" s="1309"/>
    </row>
    <row r="2585">
      <c r="A2585" s="1309"/>
      <c r="B2585" s="1310"/>
      <c r="C2585" s="1310"/>
      <c r="D2585" s="1309"/>
      <c r="E2585" s="1309"/>
      <c r="F2585" s="1311"/>
      <c r="G2585" s="978"/>
      <c r="H2585" s="1121"/>
      <c r="I2585" s="1309"/>
      <c r="J2585" s="1309"/>
      <c r="K2585" s="1309"/>
      <c r="L2585" s="1309"/>
      <c r="M2585" s="1311"/>
      <c r="N2585" s="1311"/>
      <c r="O2585" s="1312"/>
      <c r="P2585" s="1310"/>
      <c r="Q2585" s="1311"/>
      <c r="R2585" s="1311"/>
      <c r="S2585" s="1311"/>
      <c r="T2585" s="1313"/>
      <c r="U2585" s="1314"/>
      <c r="V2585" s="1309"/>
      <c r="W2585" s="1309"/>
      <c r="X2585" s="1309"/>
      <c r="Y2585" s="1309"/>
      <c r="Z2585" s="1309"/>
      <c r="AA2585" s="50"/>
      <c r="AB2585" s="1311"/>
      <c r="AC2585" s="1315"/>
      <c r="AD2585" s="1309"/>
      <c r="AE2585" s="1309"/>
      <c r="AF2585" s="1309"/>
      <c r="AG2585" s="1309"/>
    </row>
    <row r="2586">
      <c r="A2586" s="1309"/>
      <c r="B2586" s="1310"/>
      <c r="C2586" s="1310"/>
      <c r="D2586" s="1309"/>
      <c r="E2586" s="1309"/>
      <c r="F2586" s="1311"/>
      <c r="G2586" s="978"/>
      <c r="H2586" s="1121"/>
      <c r="I2586" s="1309"/>
      <c r="J2586" s="1309"/>
      <c r="K2586" s="1309"/>
      <c r="L2586" s="1309"/>
      <c r="M2586" s="1311"/>
      <c r="N2586" s="1311"/>
      <c r="O2586" s="1312"/>
      <c r="P2586" s="1310"/>
      <c r="Q2586" s="1311"/>
      <c r="R2586" s="1311"/>
      <c r="S2586" s="1311"/>
      <c r="T2586" s="1313"/>
      <c r="U2586" s="1314"/>
      <c r="V2586" s="1309"/>
      <c r="W2586" s="1309"/>
      <c r="X2586" s="1309"/>
      <c r="Y2586" s="1309"/>
      <c r="Z2586" s="1309"/>
      <c r="AA2586" s="50"/>
      <c r="AB2586" s="1311"/>
      <c r="AC2586" s="1315"/>
      <c r="AD2586" s="1309"/>
      <c r="AE2586" s="1309"/>
      <c r="AF2586" s="1309"/>
      <c r="AG2586" s="1309"/>
    </row>
    <row r="2587">
      <c r="A2587" s="1309"/>
      <c r="B2587" s="1310"/>
      <c r="C2587" s="1310"/>
      <c r="D2587" s="1309"/>
      <c r="E2587" s="1309"/>
      <c r="F2587" s="1311"/>
      <c r="G2587" s="978"/>
      <c r="H2587" s="1121"/>
      <c r="I2587" s="1309"/>
      <c r="J2587" s="1309"/>
      <c r="K2587" s="1309"/>
      <c r="L2587" s="1309"/>
      <c r="M2587" s="1311"/>
      <c r="N2587" s="1311"/>
      <c r="O2587" s="1312"/>
      <c r="P2587" s="1310"/>
      <c r="Q2587" s="1311"/>
      <c r="R2587" s="1311"/>
      <c r="S2587" s="1311"/>
      <c r="T2587" s="1313"/>
      <c r="U2587" s="1314"/>
      <c r="V2587" s="1309"/>
      <c r="W2587" s="1309"/>
      <c r="X2587" s="1309"/>
      <c r="Y2587" s="1309"/>
      <c r="Z2587" s="1309"/>
      <c r="AA2587" s="50"/>
      <c r="AB2587" s="1311"/>
      <c r="AC2587" s="1315"/>
      <c r="AD2587" s="1309"/>
      <c r="AE2587" s="1309"/>
      <c r="AF2587" s="1309"/>
      <c r="AG2587" s="1309"/>
    </row>
    <row r="2588">
      <c r="A2588" s="1309"/>
      <c r="B2588" s="1310"/>
      <c r="C2588" s="1310"/>
      <c r="D2588" s="1309"/>
      <c r="E2588" s="1309"/>
      <c r="F2588" s="1311"/>
      <c r="G2588" s="978"/>
      <c r="H2588" s="1121"/>
      <c r="I2588" s="1309"/>
      <c r="J2588" s="1309"/>
      <c r="K2588" s="1309"/>
      <c r="L2588" s="1309"/>
      <c r="M2588" s="1311"/>
      <c r="N2588" s="1311"/>
      <c r="O2588" s="1312"/>
      <c r="P2588" s="1310"/>
      <c r="Q2588" s="1311"/>
      <c r="R2588" s="1311"/>
      <c r="S2588" s="1311"/>
      <c r="T2588" s="1313"/>
      <c r="U2588" s="1314"/>
      <c r="V2588" s="1309"/>
      <c r="W2588" s="1309"/>
      <c r="X2588" s="1309"/>
      <c r="Y2588" s="1309"/>
      <c r="Z2588" s="1309"/>
      <c r="AA2588" s="50"/>
      <c r="AB2588" s="1311"/>
      <c r="AC2588" s="1315"/>
      <c r="AD2588" s="1309"/>
      <c r="AE2588" s="1309"/>
      <c r="AF2588" s="1309"/>
      <c r="AG2588" s="1309"/>
    </row>
    <row r="2589">
      <c r="A2589" s="1309"/>
      <c r="B2589" s="1310"/>
      <c r="C2589" s="1310"/>
      <c r="D2589" s="1309"/>
      <c r="E2589" s="1309"/>
      <c r="F2589" s="1311"/>
      <c r="G2589" s="978"/>
      <c r="H2589" s="1121"/>
      <c r="I2589" s="1309"/>
      <c r="J2589" s="1309"/>
      <c r="K2589" s="1309"/>
      <c r="L2589" s="1309"/>
      <c r="M2589" s="1311"/>
      <c r="N2589" s="1311"/>
      <c r="O2589" s="1312"/>
      <c r="P2589" s="1310"/>
      <c r="Q2589" s="1311"/>
      <c r="R2589" s="1311"/>
      <c r="S2589" s="1311"/>
      <c r="T2589" s="1313"/>
      <c r="U2589" s="1314"/>
      <c r="V2589" s="1309"/>
      <c r="W2589" s="1309"/>
      <c r="X2589" s="1309"/>
      <c r="Y2589" s="1309"/>
      <c r="Z2589" s="1309"/>
      <c r="AA2589" s="50"/>
      <c r="AB2589" s="1311"/>
      <c r="AC2589" s="1315"/>
      <c r="AD2589" s="1309"/>
      <c r="AE2589" s="1309"/>
      <c r="AF2589" s="1309"/>
      <c r="AG2589" s="1309"/>
    </row>
    <row r="2590">
      <c r="A2590" s="1309"/>
      <c r="B2590" s="1310"/>
      <c r="C2590" s="1310"/>
      <c r="D2590" s="1309"/>
      <c r="E2590" s="1309"/>
      <c r="F2590" s="1311"/>
      <c r="G2590" s="978"/>
      <c r="H2590" s="1121"/>
      <c r="I2590" s="1309"/>
      <c r="J2590" s="1309"/>
      <c r="K2590" s="1309"/>
      <c r="L2590" s="1309"/>
      <c r="M2590" s="1311"/>
      <c r="N2590" s="1311"/>
      <c r="O2590" s="1312"/>
      <c r="P2590" s="1310"/>
      <c r="Q2590" s="1311"/>
      <c r="R2590" s="1311"/>
      <c r="S2590" s="1311"/>
      <c r="T2590" s="1313"/>
      <c r="U2590" s="1314"/>
      <c r="V2590" s="1309"/>
      <c r="W2590" s="1309"/>
      <c r="X2590" s="1309"/>
      <c r="Y2590" s="1309"/>
      <c r="Z2590" s="1309"/>
      <c r="AA2590" s="50"/>
      <c r="AB2590" s="1311"/>
      <c r="AC2590" s="1315"/>
      <c r="AD2590" s="1309"/>
      <c r="AE2590" s="1309"/>
      <c r="AF2590" s="1309"/>
      <c r="AG2590" s="1309"/>
    </row>
    <row r="2591">
      <c r="A2591" s="1309"/>
      <c r="B2591" s="1310"/>
      <c r="C2591" s="1310"/>
      <c r="D2591" s="1309"/>
      <c r="E2591" s="1309"/>
      <c r="F2591" s="1311"/>
      <c r="G2591" s="978"/>
      <c r="H2591" s="1121"/>
      <c r="I2591" s="1309"/>
      <c r="J2591" s="1309"/>
      <c r="K2591" s="1309"/>
      <c r="L2591" s="1309"/>
      <c r="M2591" s="1311"/>
      <c r="N2591" s="1311"/>
      <c r="O2591" s="1312"/>
      <c r="P2591" s="1310"/>
      <c r="Q2591" s="1311"/>
      <c r="R2591" s="1311"/>
      <c r="S2591" s="1311"/>
      <c r="T2591" s="1313"/>
      <c r="U2591" s="1314"/>
      <c r="V2591" s="1309"/>
      <c r="W2591" s="1309"/>
      <c r="X2591" s="1309"/>
      <c r="Y2591" s="1309"/>
      <c r="Z2591" s="1309"/>
      <c r="AA2591" s="50"/>
      <c r="AB2591" s="1311"/>
      <c r="AC2591" s="1315"/>
      <c r="AD2591" s="1309"/>
      <c r="AE2591" s="1309"/>
      <c r="AF2591" s="1309"/>
      <c r="AG2591" s="1309"/>
    </row>
    <row r="2592">
      <c r="A2592" s="1309"/>
      <c r="B2592" s="1310"/>
      <c r="C2592" s="1310"/>
      <c r="D2592" s="1309"/>
      <c r="E2592" s="1309"/>
      <c r="F2592" s="1311"/>
      <c r="G2592" s="978"/>
      <c r="H2592" s="1121"/>
      <c r="I2592" s="1309"/>
      <c r="J2592" s="1309"/>
      <c r="K2592" s="1309"/>
      <c r="L2592" s="1309"/>
      <c r="M2592" s="1311"/>
      <c r="N2592" s="1311"/>
      <c r="O2592" s="1312"/>
      <c r="P2592" s="1310"/>
      <c r="Q2592" s="1311"/>
      <c r="R2592" s="1311"/>
      <c r="S2592" s="1311"/>
      <c r="T2592" s="1313"/>
      <c r="U2592" s="1314"/>
      <c r="V2592" s="1309"/>
      <c r="W2592" s="1309"/>
      <c r="X2592" s="1309"/>
      <c r="Y2592" s="1309"/>
      <c r="Z2592" s="1309"/>
      <c r="AA2592" s="50"/>
      <c r="AB2592" s="1311"/>
      <c r="AC2592" s="1315"/>
      <c r="AD2592" s="1309"/>
      <c r="AE2592" s="1309"/>
      <c r="AF2592" s="1309"/>
      <c r="AG2592" s="1309"/>
    </row>
    <row r="2593">
      <c r="A2593" s="1309"/>
      <c r="B2593" s="1310"/>
      <c r="C2593" s="1310"/>
      <c r="D2593" s="1309"/>
      <c r="E2593" s="1309"/>
      <c r="F2593" s="1311"/>
      <c r="G2593" s="978"/>
      <c r="H2593" s="1121"/>
      <c r="I2593" s="1309"/>
      <c r="J2593" s="1309"/>
      <c r="K2593" s="1309"/>
      <c r="L2593" s="1309"/>
      <c r="M2593" s="1311"/>
      <c r="N2593" s="1311"/>
      <c r="O2593" s="1312"/>
      <c r="P2593" s="1310"/>
      <c r="Q2593" s="1311"/>
      <c r="R2593" s="1311"/>
      <c r="S2593" s="1311"/>
      <c r="T2593" s="1313"/>
      <c r="U2593" s="1314"/>
      <c r="V2593" s="1309"/>
      <c r="W2593" s="1309"/>
      <c r="X2593" s="1309"/>
      <c r="Y2593" s="1309"/>
      <c r="Z2593" s="1309"/>
      <c r="AA2593" s="50"/>
      <c r="AB2593" s="1311"/>
      <c r="AC2593" s="1315"/>
      <c r="AD2593" s="1309"/>
      <c r="AE2593" s="1309"/>
      <c r="AF2593" s="1309"/>
      <c r="AG2593" s="1309"/>
    </row>
    <row r="2594">
      <c r="A2594" s="1309"/>
      <c r="B2594" s="1310"/>
      <c r="C2594" s="1310"/>
      <c r="D2594" s="1309"/>
      <c r="E2594" s="1309"/>
      <c r="F2594" s="1311"/>
      <c r="G2594" s="978"/>
      <c r="H2594" s="1121"/>
      <c r="I2594" s="1309"/>
      <c r="J2594" s="1309"/>
      <c r="K2594" s="1309"/>
      <c r="L2594" s="1309"/>
      <c r="M2594" s="1311"/>
      <c r="N2594" s="1311"/>
      <c r="O2594" s="1312"/>
      <c r="P2594" s="1310"/>
      <c r="Q2594" s="1311"/>
      <c r="R2594" s="1311"/>
      <c r="S2594" s="1311"/>
      <c r="T2594" s="1313"/>
      <c r="U2594" s="1314"/>
      <c r="V2594" s="1309"/>
      <c r="W2594" s="1309"/>
      <c r="X2594" s="1309"/>
      <c r="Y2594" s="1309"/>
      <c r="Z2594" s="1309"/>
      <c r="AA2594" s="50"/>
      <c r="AB2594" s="1311"/>
      <c r="AC2594" s="1315"/>
      <c r="AD2594" s="1309"/>
      <c r="AE2594" s="1309"/>
      <c r="AF2594" s="1309"/>
      <c r="AG2594" s="1309"/>
    </row>
    <row r="2595">
      <c r="A2595" s="1309"/>
      <c r="B2595" s="1310"/>
      <c r="C2595" s="1310"/>
      <c r="D2595" s="1309"/>
      <c r="E2595" s="1309"/>
      <c r="F2595" s="1311"/>
      <c r="G2595" s="978"/>
      <c r="H2595" s="1121"/>
      <c r="I2595" s="1309"/>
      <c r="J2595" s="1309"/>
      <c r="K2595" s="1309"/>
      <c r="L2595" s="1309"/>
      <c r="M2595" s="1311"/>
      <c r="N2595" s="1311"/>
      <c r="O2595" s="1312"/>
      <c r="P2595" s="1310"/>
      <c r="Q2595" s="1311"/>
      <c r="R2595" s="1311"/>
      <c r="S2595" s="1311"/>
      <c r="T2595" s="1313"/>
      <c r="U2595" s="1314"/>
      <c r="V2595" s="1309"/>
      <c r="W2595" s="1309"/>
      <c r="X2595" s="1309"/>
      <c r="Y2595" s="1309"/>
      <c r="Z2595" s="1309"/>
      <c r="AA2595" s="50"/>
      <c r="AB2595" s="1311"/>
      <c r="AC2595" s="1315"/>
      <c r="AD2595" s="1309"/>
      <c r="AE2595" s="1309"/>
      <c r="AF2595" s="1309"/>
      <c r="AG2595" s="1309"/>
    </row>
    <row r="2596">
      <c r="A2596" s="1309"/>
      <c r="B2596" s="1310"/>
      <c r="C2596" s="1310"/>
      <c r="D2596" s="1309"/>
      <c r="E2596" s="1309"/>
      <c r="F2596" s="1311"/>
      <c r="G2596" s="978"/>
      <c r="H2596" s="1121"/>
      <c r="I2596" s="1309"/>
      <c r="J2596" s="1309"/>
      <c r="K2596" s="1309"/>
      <c r="L2596" s="1309"/>
      <c r="M2596" s="1311"/>
      <c r="N2596" s="1311"/>
      <c r="O2596" s="1312"/>
      <c r="P2596" s="1310"/>
      <c r="Q2596" s="1311"/>
      <c r="R2596" s="1311"/>
      <c r="S2596" s="1311"/>
      <c r="T2596" s="1313"/>
      <c r="U2596" s="1314"/>
      <c r="V2596" s="1309"/>
      <c r="W2596" s="1309"/>
      <c r="X2596" s="1309"/>
      <c r="Y2596" s="1309"/>
      <c r="Z2596" s="1309"/>
      <c r="AA2596" s="50"/>
      <c r="AB2596" s="1311"/>
      <c r="AC2596" s="1315"/>
      <c r="AD2596" s="1309"/>
      <c r="AE2596" s="1309"/>
      <c r="AF2596" s="1309"/>
      <c r="AG2596" s="1309"/>
    </row>
    <row r="2597">
      <c r="A2597" s="1309"/>
      <c r="B2597" s="1310"/>
      <c r="C2597" s="1310"/>
      <c r="D2597" s="1309"/>
      <c r="E2597" s="1309"/>
      <c r="F2597" s="1311"/>
      <c r="G2597" s="978"/>
      <c r="H2597" s="1121"/>
      <c r="I2597" s="1309"/>
      <c r="J2597" s="1309"/>
      <c r="K2597" s="1309"/>
      <c r="L2597" s="1309"/>
      <c r="M2597" s="1311"/>
      <c r="N2597" s="1311"/>
      <c r="O2597" s="1312"/>
      <c r="P2597" s="1310"/>
      <c r="Q2597" s="1311"/>
      <c r="R2597" s="1311"/>
      <c r="S2597" s="1311"/>
      <c r="T2597" s="1313"/>
      <c r="U2597" s="1314"/>
      <c r="V2597" s="1309"/>
      <c r="W2597" s="1309"/>
      <c r="X2597" s="1309"/>
      <c r="Y2597" s="1309"/>
      <c r="Z2597" s="1309"/>
      <c r="AA2597" s="50"/>
      <c r="AB2597" s="1311"/>
      <c r="AC2597" s="1315"/>
      <c r="AD2597" s="1309"/>
      <c r="AE2597" s="1309"/>
      <c r="AF2597" s="1309"/>
      <c r="AG2597" s="1309"/>
    </row>
    <row r="2598">
      <c r="A2598" s="1309"/>
      <c r="B2598" s="1310"/>
      <c r="C2598" s="1310"/>
      <c r="D2598" s="1309"/>
      <c r="E2598" s="1309"/>
      <c r="F2598" s="1311"/>
      <c r="G2598" s="978"/>
      <c r="H2598" s="1121"/>
      <c r="I2598" s="1309"/>
      <c r="J2598" s="1309"/>
      <c r="K2598" s="1309"/>
      <c r="L2598" s="1309"/>
      <c r="M2598" s="1311"/>
      <c r="N2598" s="1311"/>
      <c r="O2598" s="1312"/>
      <c r="P2598" s="1310"/>
      <c r="Q2598" s="1311"/>
      <c r="R2598" s="1311"/>
      <c r="S2598" s="1311"/>
      <c r="T2598" s="1313"/>
      <c r="U2598" s="1314"/>
      <c r="V2598" s="1309"/>
      <c r="W2598" s="1309"/>
      <c r="X2598" s="1309"/>
      <c r="Y2598" s="1309"/>
      <c r="Z2598" s="1309"/>
      <c r="AA2598" s="50"/>
      <c r="AB2598" s="1311"/>
      <c r="AC2598" s="1315"/>
      <c r="AD2598" s="1309"/>
      <c r="AE2598" s="1309"/>
      <c r="AF2598" s="1309"/>
      <c r="AG2598" s="1309"/>
    </row>
    <row r="2599">
      <c r="A2599" s="1309"/>
      <c r="B2599" s="1310"/>
      <c r="C2599" s="1310"/>
      <c r="D2599" s="1309"/>
      <c r="E2599" s="1309"/>
      <c r="F2599" s="1311"/>
      <c r="G2599" s="978"/>
      <c r="H2599" s="1121"/>
      <c r="I2599" s="1309"/>
      <c r="J2599" s="1309"/>
      <c r="K2599" s="1309"/>
      <c r="L2599" s="1309"/>
      <c r="M2599" s="1311"/>
      <c r="N2599" s="1311"/>
      <c r="O2599" s="1312"/>
      <c r="P2599" s="1310"/>
      <c r="Q2599" s="1311"/>
      <c r="R2599" s="1311"/>
      <c r="S2599" s="1311"/>
      <c r="T2599" s="1313"/>
      <c r="U2599" s="1314"/>
      <c r="V2599" s="1309"/>
      <c r="W2599" s="1309"/>
      <c r="X2599" s="1309"/>
      <c r="Y2599" s="1309"/>
      <c r="Z2599" s="1309"/>
      <c r="AA2599" s="50"/>
      <c r="AB2599" s="1311"/>
      <c r="AC2599" s="1315"/>
      <c r="AD2599" s="1309"/>
      <c r="AE2599" s="1309"/>
      <c r="AF2599" s="1309"/>
      <c r="AG2599" s="1309"/>
    </row>
    <row r="2600">
      <c r="A2600" s="1309"/>
      <c r="B2600" s="1310"/>
      <c r="C2600" s="1310"/>
      <c r="D2600" s="1309"/>
      <c r="E2600" s="1309"/>
      <c r="F2600" s="1311"/>
      <c r="G2600" s="978"/>
      <c r="H2600" s="1121"/>
      <c r="I2600" s="1309"/>
      <c r="J2600" s="1309"/>
      <c r="K2600" s="1309"/>
      <c r="L2600" s="1309"/>
      <c r="M2600" s="1311"/>
      <c r="N2600" s="1311"/>
      <c r="O2600" s="1312"/>
      <c r="P2600" s="1310"/>
      <c r="Q2600" s="1311"/>
      <c r="R2600" s="1311"/>
      <c r="S2600" s="1311"/>
      <c r="T2600" s="1313"/>
      <c r="U2600" s="1314"/>
      <c r="V2600" s="1309"/>
      <c r="W2600" s="1309"/>
      <c r="X2600" s="1309"/>
      <c r="Y2600" s="1309"/>
      <c r="Z2600" s="1309"/>
      <c r="AA2600" s="50"/>
      <c r="AB2600" s="1311"/>
      <c r="AC2600" s="1315"/>
      <c r="AD2600" s="1309"/>
      <c r="AE2600" s="1309"/>
      <c r="AF2600" s="1309"/>
      <c r="AG2600" s="1309"/>
    </row>
    <row r="2601">
      <c r="A2601" s="1309"/>
      <c r="B2601" s="1310"/>
      <c r="C2601" s="1310"/>
      <c r="D2601" s="1309"/>
      <c r="E2601" s="1309"/>
      <c r="F2601" s="1311"/>
      <c r="G2601" s="978"/>
      <c r="H2601" s="1121"/>
      <c r="I2601" s="1309"/>
      <c r="J2601" s="1309"/>
      <c r="K2601" s="1309"/>
      <c r="L2601" s="1309"/>
      <c r="M2601" s="1311"/>
      <c r="N2601" s="1311"/>
      <c r="O2601" s="1312"/>
      <c r="P2601" s="1310"/>
      <c r="Q2601" s="1311"/>
      <c r="R2601" s="1311"/>
      <c r="S2601" s="1311"/>
      <c r="T2601" s="1313"/>
      <c r="U2601" s="1314"/>
      <c r="V2601" s="1309"/>
      <c r="W2601" s="1309"/>
      <c r="X2601" s="1309"/>
      <c r="Y2601" s="1309"/>
      <c r="Z2601" s="1309"/>
      <c r="AA2601" s="50"/>
      <c r="AB2601" s="1311"/>
      <c r="AC2601" s="1315"/>
      <c r="AD2601" s="1309"/>
      <c r="AE2601" s="1309"/>
      <c r="AF2601" s="1309"/>
      <c r="AG2601" s="1309"/>
    </row>
    <row r="2602">
      <c r="A2602" s="1309"/>
      <c r="B2602" s="1310"/>
      <c r="C2602" s="1310"/>
      <c r="D2602" s="1309"/>
      <c r="E2602" s="1309"/>
      <c r="F2602" s="1311"/>
      <c r="G2602" s="978"/>
      <c r="H2602" s="1121"/>
      <c r="I2602" s="1309"/>
      <c r="J2602" s="1309"/>
      <c r="K2602" s="1309"/>
      <c r="L2602" s="1309"/>
      <c r="M2602" s="1311"/>
      <c r="N2602" s="1311"/>
      <c r="O2602" s="1312"/>
      <c r="P2602" s="1310"/>
      <c r="Q2602" s="1311"/>
      <c r="R2602" s="1311"/>
      <c r="S2602" s="1311"/>
      <c r="T2602" s="1313"/>
      <c r="U2602" s="1314"/>
      <c r="V2602" s="1309"/>
      <c r="W2602" s="1309"/>
      <c r="X2602" s="1309"/>
      <c r="Y2602" s="1309"/>
      <c r="Z2602" s="1309"/>
      <c r="AA2602" s="50"/>
      <c r="AB2602" s="1311"/>
      <c r="AC2602" s="1315"/>
      <c r="AD2602" s="1309"/>
      <c r="AE2602" s="1309"/>
      <c r="AF2602" s="1309"/>
      <c r="AG2602" s="1309"/>
    </row>
    <row r="2603">
      <c r="A2603" s="1309"/>
      <c r="B2603" s="1310"/>
      <c r="C2603" s="1310"/>
      <c r="D2603" s="1309"/>
      <c r="E2603" s="1309"/>
      <c r="F2603" s="1311"/>
      <c r="G2603" s="978"/>
      <c r="H2603" s="1121"/>
      <c r="I2603" s="1309"/>
      <c r="J2603" s="1309"/>
      <c r="K2603" s="1309"/>
      <c r="L2603" s="1309"/>
      <c r="M2603" s="1311"/>
      <c r="N2603" s="1311"/>
      <c r="O2603" s="1312"/>
      <c r="P2603" s="1310"/>
      <c r="Q2603" s="1311"/>
      <c r="R2603" s="1311"/>
      <c r="S2603" s="1311"/>
      <c r="T2603" s="1313"/>
      <c r="U2603" s="1314"/>
      <c r="V2603" s="1309"/>
      <c r="W2603" s="1309"/>
      <c r="X2603" s="1309"/>
      <c r="Y2603" s="1309"/>
      <c r="Z2603" s="1309"/>
      <c r="AA2603" s="50"/>
      <c r="AB2603" s="1311"/>
      <c r="AC2603" s="1315"/>
      <c r="AD2603" s="1309"/>
      <c r="AE2603" s="1309"/>
      <c r="AF2603" s="1309"/>
      <c r="AG2603" s="1309"/>
    </row>
    <row r="2604">
      <c r="A2604" s="1309"/>
      <c r="B2604" s="1310"/>
      <c r="C2604" s="1310"/>
      <c r="D2604" s="1309"/>
      <c r="E2604" s="1309"/>
      <c r="F2604" s="1311"/>
      <c r="G2604" s="978"/>
      <c r="H2604" s="1121"/>
      <c r="I2604" s="1309"/>
      <c r="J2604" s="1309"/>
      <c r="K2604" s="1309"/>
      <c r="L2604" s="1309"/>
      <c r="M2604" s="1311"/>
      <c r="N2604" s="1311"/>
      <c r="O2604" s="1312"/>
      <c r="P2604" s="1310"/>
      <c r="Q2604" s="1311"/>
      <c r="R2604" s="1311"/>
      <c r="S2604" s="1311"/>
      <c r="T2604" s="1313"/>
      <c r="U2604" s="1314"/>
      <c r="V2604" s="1309"/>
      <c r="W2604" s="1309"/>
      <c r="X2604" s="1309"/>
      <c r="Y2604" s="1309"/>
      <c r="Z2604" s="1309"/>
      <c r="AA2604" s="50"/>
      <c r="AB2604" s="1311"/>
      <c r="AC2604" s="1315"/>
      <c r="AD2604" s="1309"/>
      <c r="AE2604" s="1309"/>
      <c r="AF2604" s="1309"/>
      <c r="AG2604" s="1309"/>
    </row>
    <row r="2605">
      <c r="A2605" s="1309"/>
      <c r="B2605" s="1310"/>
      <c r="C2605" s="1310"/>
      <c r="D2605" s="1309"/>
      <c r="E2605" s="1309"/>
      <c r="F2605" s="1311"/>
      <c r="G2605" s="978"/>
      <c r="H2605" s="1121"/>
      <c r="I2605" s="1309"/>
      <c r="J2605" s="1309"/>
      <c r="K2605" s="1309"/>
      <c r="L2605" s="1309"/>
      <c r="M2605" s="1311"/>
      <c r="N2605" s="1311"/>
      <c r="O2605" s="1312"/>
      <c r="P2605" s="1310"/>
      <c r="Q2605" s="1311"/>
      <c r="R2605" s="1311"/>
      <c r="S2605" s="1311"/>
      <c r="T2605" s="1313"/>
      <c r="U2605" s="1314"/>
      <c r="V2605" s="1309"/>
      <c r="W2605" s="1309"/>
      <c r="X2605" s="1309"/>
      <c r="Y2605" s="1309"/>
      <c r="Z2605" s="1309"/>
      <c r="AA2605" s="50"/>
      <c r="AB2605" s="1311"/>
      <c r="AC2605" s="1315"/>
      <c r="AD2605" s="1309"/>
      <c r="AE2605" s="1309"/>
      <c r="AF2605" s="1309"/>
      <c r="AG2605" s="1309"/>
    </row>
    <row r="2606">
      <c r="A2606" s="1309"/>
      <c r="B2606" s="1310"/>
      <c r="C2606" s="1310"/>
      <c r="D2606" s="1309"/>
      <c r="E2606" s="1309"/>
      <c r="F2606" s="1311"/>
      <c r="G2606" s="978"/>
      <c r="H2606" s="1121"/>
      <c r="I2606" s="1309"/>
      <c r="J2606" s="1309"/>
      <c r="K2606" s="1309"/>
      <c r="L2606" s="1309"/>
      <c r="M2606" s="1311"/>
      <c r="N2606" s="1311"/>
      <c r="O2606" s="1312"/>
      <c r="P2606" s="1310"/>
      <c r="Q2606" s="1311"/>
      <c r="R2606" s="1311"/>
      <c r="S2606" s="1311"/>
      <c r="T2606" s="1313"/>
      <c r="U2606" s="1314"/>
      <c r="V2606" s="1309"/>
      <c r="W2606" s="1309"/>
      <c r="X2606" s="1309"/>
      <c r="Y2606" s="1309"/>
      <c r="Z2606" s="1309"/>
      <c r="AA2606" s="50"/>
      <c r="AB2606" s="1311"/>
      <c r="AC2606" s="1315"/>
      <c r="AD2606" s="1309"/>
      <c r="AE2606" s="1309"/>
      <c r="AF2606" s="1309"/>
      <c r="AG2606" s="1309"/>
    </row>
    <row r="2607">
      <c r="A2607" s="1309"/>
      <c r="B2607" s="1310"/>
      <c r="C2607" s="1310"/>
      <c r="D2607" s="1309"/>
      <c r="E2607" s="1309"/>
      <c r="F2607" s="1311"/>
      <c r="G2607" s="978"/>
      <c r="H2607" s="1121"/>
      <c r="I2607" s="1309"/>
      <c r="J2607" s="1309"/>
      <c r="K2607" s="1309"/>
      <c r="L2607" s="1309"/>
      <c r="M2607" s="1311"/>
      <c r="N2607" s="1311"/>
      <c r="O2607" s="1312"/>
      <c r="P2607" s="1310"/>
      <c r="Q2607" s="1311"/>
      <c r="R2607" s="1311"/>
      <c r="S2607" s="1311"/>
      <c r="T2607" s="1313"/>
      <c r="U2607" s="1314"/>
      <c r="V2607" s="1309"/>
      <c r="W2607" s="1309"/>
      <c r="X2607" s="1309"/>
      <c r="Y2607" s="1309"/>
      <c r="Z2607" s="1309"/>
      <c r="AA2607" s="50"/>
      <c r="AB2607" s="1311"/>
      <c r="AC2607" s="1315"/>
      <c r="AD2607" s="1309"/>
      <c r="AE2607" s="1309"/>
      <c r="AF2607" s="1309"/>
      <c r="AG2607" s="1309"/>
    </row>
    <row r="2608">
      <c r="A2608" s="1309"/>
      <c r="B2608" s="1310"/>
      <c r="C2608" s="1310"/>
      <c r="D2608" s="1309"/>
      <c r="E2608" s="1309"/>
      <c r="F2608" s="1311"/>
      <c r="G2608" s="978"/>
      <c r="H2608" s="1121"/>
      <c r="I2608" s="1309"/>
      <c r="J2608" s="1309"/>
      <c r="K2608" s="1309"/>
      <c r="L2608" s="1309"/>
      <c r="M2608" s="1311"/>
      <c r="N2608" s="1311"/>
      <c r="O2608" s="1312"/>
      <c r="P2608" s="1310"/>
      <c r="Q2608" s="1311"/>
      <c r="R2608" s="1311"/>
      <c r="S2608" s="1311"/>
      <c r="T2608" s="1313"/>
      <c r="U2608" s="1314"/>
      <c r="V2608" s="1309"/>
      <c r="W2608" s="1309"/>
      <c r="X2608" s="1309"/>
      <c r="Y2608" s="1309"/>
      <c r="Z2608" s="1309"/>
      <c r="AA2608" s="50"/>
      <c r="AB2608" s="1311"/>
      <c r="AC2608" s="1315"/>
      <c r="AD2608" s="1309"/>
      <c r="AE2608" s="1309"/>
      <c r="AF2608" s="1309"/>
      <c r="AG2608" s="1309"/>
    </row>
    <row r="2609">
      <c r="A2609" s="1309"/>
      <c r="B2609" s="1310"/>
      <c r="C2609" s="1310"/>
      <c r="D2609" s="1309"/>
      <c r="E2609" s="1309"/>
      <c r="F2609" s="1311"/>
      <c r="G2609" s="978"/>
      <c r="H2609" s="1121"/>
      <c r="I2609" s="1309"/>
      <c r="J2609" s="1309"/>
      <c r="K2609" s="1309"/>
      <c r="L2609" s="1309"/>
      <c r="M2609" s="1311"/>
      <c r="N2609" s="1311"/>
      <c r="O2609" s="1312"/>
      <c r="P2609" s="1310"/>
      <c r="Q2609" s="1311"/>
      <c r="R2609" s="1311"/>
      <c r="S2609" s="1311"/>
      <c r="T2609" s="1313"/>
      <c r="U2609" s="1314"/>
      <c r="V2609" s="1309"/>
      <c r="W2609" s="1309"/>
      <c r="X2609" s="1309"/>
      <c r="Y2609" s="1309"/>
      <c r="Z2609" s="1309"/>
      <c r="AA2609" s="50"/>
      <c r="AB2609" s="1311"/>
      <c r="AC2609" s="1315"/>
      <c r="AD2609" s="1309"/>
      <c r="AE2609" s="1309"/>
      <c r="AF2609" s="1309"/>
      <c r="AG2609" s="1309"/>
    </row>
    <row r="2610">
      <c r="A2610" s="1309"/>
      <c r="B2610" s="1310"/>
      <c r="C2610" s="1310"/>
      <c r="D2610" s="1309"/>
      <c r="E2610" s="1309"/>
      <c r="F2610" s="1311"/>
      <c r="G2610" s="978"/>
      <c r="H2610" s="1121"/>
      <c r="I2610" s="1309"/>
      <c r="J2610" s="1309"/>
      <c r="K2610" s="1309"/>
      <c r="L2610" s="1309"/>
      <c r="M2610" s="1311"/>
      <c r="N2610" s="1311"/>
      <c r="O2610" s="1312"/>
      <c r="P2610" s="1310"/>
      <c r="Q2610" s="1311"/>
      <c r="R2610" s="1311"/>
      <c r="S2610" s="1311"/>
      <c r="T2610" s="1313"/>
      <c r="U2610" s="1314"/>
      <c r="V2610" s="1309"/>
      <c r="W2610" s="1309"/>
      <c r="X2610" s="1309"/>
      <c r="Y2610" s="1309"/>
      <c r="Z2610" s="1309"/>
      <c r="AA2610" s="50"/>
      <c r="AB2610" s="1311"/>
      <c r="AC2610" s="1315"/>
      <c r="AD2610" s="1309"/>
      <c r="AE2610" s="1309"/>
      <c r="AF2610" s="1309"/>
      <c r="AG2610" s="1309"/>
    </row>
    <row r="2611">
      <c r="A2611" s="1309"/>
      <c r="B2611" s="1310"/>
      <c r="C2611" s="1310"/>
      <c r="D2611" s="1309"/>
      <c r="E2611" s="1309"/>
      <c r="F2611" s="1311"/>
      <c r="G2611" s="978"/>
      <c r="H2611" s="1121"/>
      <c r="I2611" s="1309"/>
      <c r="J2611" s="1309"/>
      <c r="K2611" s="1309"/>
      <c r="L2611" s="1309"/>
      <c r="M2611" s="1311"/>
      <c r="N2611" s="1311"/>
      <c r="O2611" s="1312"/>
      <c r="P2611" s="1310"/>
      <c r="Q2611" s="1311"/>
      <c r="R2611" s="1311"/>
      <c r="S2611" s="1311"/>
      <c r="T2611" s="1313"/>
      <c r="U2611" s="1314"/>
      <c r="V2611" s="1309"/>
      <c r="W2611" s="1309"/>
      <c r="X2611" s="1309"/>
      <c r="Y2611" s="1309"/>
      <c r="Z2611" s="1309"/>
      <c r="AA2611" s="50"/>
      <c r="AB2611" s="1311"/>
      <c r="AC2611" s="1315"/>
      <c r="AD2611" s="1309"/>
      <c r="AE2611" s="1309"/>
      <c r="AF2611" s="1309"/>
      <c r="AG2611" s="1309"/>
    </row>
    <row r="2612">
      <c r="A2612" s="1309"/>
      <c r="B2612" s="1310"/>
      <c r="C2612" s="1310"/>
      <c r="D2612" s="1309"/>
      <c r="E2612" s="1309"/>
      <c r="F2612" s="1311"/>
      <c r="G2612" s="978"/>
      <c r="H2612" s="1121"/>
      <c r="I2612" s="1309"/>
      <c r="J2612" s="1309"/>
      <c r="K2612" s="1309"/>
      <c r="L2612" s="1309"/>
      <c r="M2612" s="1311"/>
      <c r="N2612" s="1311"/>
      <c r="O2612" s="1312"/>
      <c r="P2612" s="1310"/>
      <c r="Q2612" s="1311"/>
      <c r="R2612" s="1311"/>
      <c r="S2612" s="1311"/>
      <c r="T2612" s="1313"/>
      <c r="U2612" s="1314"/>
      <c r="V2612" s="1309"/>
      <c r="W2612" s="1309"/>
      <c r="X2612" s="1309"/>
      <c r="Y2612" s="1309"/>
      <c r="Z2612" s="1309"/>
      <c r="AA2612" s="50"/>
      <c r="AB2612" s="1311"/>
      <c r="AC2612" s="1315"/>
      <c r="AD2612" s="1309"/>
      <c r="AE2612" s="1309"/>
      <c r="AF2612" s="1309"/>
      <c r="AG2612" s="1309"/>
    </row>
    <row r="2613">
      <c r="A2613" s="1309"/>
      <c r="B2613" s="1310"/>
      <c r="C2613" s="1310"/>
      <c r="D2613" s="1309"/>
      <c r="E2613" s="1309"/>
      <c r="F2613" s="1311"/>
      <c r="G2613" s="978"/>
      <c r="H2613" s="1121"/>
      <c r="I2613" s="1309"/>
      <c r="J2613" s="1309"/>
      <c r="K2613" s="1309"/>
      <c r="L2613" s="1309"/>
      <c r="M2613" s="1311"/>
      <c r="N2613" s="1311"/>
      <c r="O2613" s="1312"/>
      <c r="P2613" s="1310"/>
      <c r="Q2613" s="1311"/>
      <c r="R2613" s="1311"/>
      <c r="S2613" s="1311"/>
      <c r="T2613" s="1313"/>
      <c r="U2613" s="1314"/>
      <c r="V2613" s="1309"/>
      <c r="W2613" s="1309"/>
      <c r="X2613" s="1309"/>
      <c r="Y2613" s="1309"/>
      <c r="Z2613" s="1309"/>
      <c r="AA2613" s="50"/>
      <c r="AB2613" s="1311"/>
      <c r="AC2613" s="1315"/>
      <c r="AD2613" s="1309"/>
      <c r="AE2613" s="1309"/>
      <c r="AF2613" s="1309"/>
      <c r="AG2613" s="1309"/>
    </row>
    <row r="2614">
      <c r="A2614" s="1309"/>
      <c r="B2614" s="1310"/>
      <c r="C2614" s="1310"/>
      <c r="D2614" s="1309"/>
      <c r="E2614" s="1309"/>
      <c r="F2614" s="1311"/>
      <c r="G2614" s="978"/>
      <c r="H2614" s="1121"/>
      <c r="I2614" s="1309"/>
      <c r="J2614" s="1309"/>
      <c r="K2614" s="1309"/>
      <c r="L2614" s="1309"/>
      <c r="M2614" s="1311"/>
      <c r="N2614" s="1311"/>
      <c r="O2614" s="1312"/>
      <c r="P2614" s="1310"/>
      <c r="Q2614" s="1311"/>
      <c r="R2614" s="1311"/>
      <c r="S2614" s="1311"/>
      <c r="T2614" s="1313"/>
      <c r="U2614" s="1314"/>
      <c r="V2614" s="1309"/>
      <c r="W2614" s="1309"/>
      <c r="X2614" s="1309"/>
      <c r="Y2614" s="1309"/>
      <c r="Z2614" s="1309"/>
      <c r="AA2614" s="50"/>
      <c r="AB2614" s="1311"/>
      <c r="AC2614" s="1315"/>
      <c r="AD2614" s="1309"/>
      <c r="AE2614" s="1309"/>
      <c r="AF2614" s="1309"/>
      <c r="AG2614" s="1309"/>
    </row>
    <row r="2615">
      <c r="A2615" s="1309"/>
      <c r="B2615" s="1310"/>
      <c r="C2615" s="1310"/>
      <c r="D2615" s="1309"/>
      <c r="E2615" s="1309"/>
      <c r="F2615" s="1311"/>
      <c r="G2615" s="978"/>
      <c r="H2615" s="1121"/>
      <c r="I2615" s="1309"/>
      <c r="J2615" s="1309"/>
      <c r="K2615" s="1309"/>
      <c r="L2615" s="1309"/>
      <c r="M2615" s="1311"/>
      <c r="N2615" s="1311"/>
      <c r="O2615" s="1312"/>
      <c r="P2615" s="1310"/>
      <c r="Q2615" s="1311"/>
      <c r="R2615" s="1311"/>
      <c r="S2615" s="1311"/>
      <c r="T2615" s="1313"/>
      <c r="U2615" s="1314"/>
      <c r="V2615" s="1309"/>
      <c r="W2615" s="1309"/>
      <c r="X2615" s="1309"/>
      <c r="Y2615" s="1309"/>
      <c r="Z2615" s="1309"/>
      <c r="AA2615" s="50"/>
      <c r="AB2615" s="1311"/>
      <c r="AC2615" s="1315"/>
      <c r="AD2615" s="1309"/>
      <c r="AE2615" s="1309"/>
      <c r="AF2615" s="1309"/>
      <c r="AG2615" s="1309"/>
    </row>
    <row r="2616">
      <c r="A2616" s="1309"/>
      <c r="B2616" s="1310"/>
      <c r="C2616" s="1310"/>
      <c r="D2616" s="1309"/>
      <c r="E2616" s="1309"/>
      <c r="F2616" s="1311"/>
      <c r="G2616" s="978"/>
      <c r="H2616" s="1121"/>
      <c r="I2616" s="1309"/>
      <c r="J2616" s="1309"/>
      <c r="K2616" s="1309"/>
      <c r="L2616" s="1309"/>
      <c r="M2616" s="1311"/>
      <c r="N2616" s="1311"/>
      <c r="O2616" s="1312"/>
      <c r="P2616" s="1310"/>
      <c r="Q2616" s="1311"/>
      <c r="R2616" s="1311"/>
      <c r="S2616" s="1311"/>
      <c r="T2616" s="1313"/>
      <c r="U2616" s="1314"/>
      <c r="V2616" s="1309"/>
      <c r="W2616" s="1309"/>
      <c r="X2616" s="1309"/>
      <c r="Y2616" s="1309"/>
      <c r="Z2616" s="1309"/>
      <c r="AA2616" s="50"/>
      <c r="AB2616" s="1311"/>
      <c r="AC2616" s="1315"/>
      <c r="AD2616" s="1309"/>
      <c r="AE2616" s="1309"/>
      <c r="AF2616" s="1309"/>
      <c r="AG2616" s="1309"/>
    </row>
    <row r="2617">
      <c r="A2617" s="1309"/>
      <c r="B2617" s="1310"/>
      <c r="C2617" s="1310"/>
      <c r="D2617" s="1309"/>
      <c r="E2617" s="1309"/>
      <c r="F2617" s="1311"/>
      <c r="G2617" s="978"/>
      <c r="H2617" s="1121"/>
      <c r="I2617" s="1309"/>
      <c r="J2617" s="1309"/>
      <c r="K2617" s="1309"/>
      <c r="L2617" s="1309"/>
      <c r="M2617" s="1311"/>
      <c r="N2617" s="1311"/>
      <c r="O2617" s="1312"/>
      <c r="P2617" s="1310"/>
      <c r="Q2617" s="1311"/>
      <c r="R2617" s="1311"/>
      <c r="S2617" s="1311"/>
      <c r="T2617" s="1313"/>
      <c r="U2617" s="1314"/>
      <c r="V2617" s="1309"/>
      <c r="W2617" s="1309"/>
      <c r="X2617" s="1309"/>
      <c r="Y2617" s="1309"/>
      <c r="Z2617" s="1309"/>
      <c r="AA2617" s="50"/>
      <c r="AB2617" s="1311"/>
      <c r="AC2617" s="1315"/>
      <c r="AD2617" s="1309"/>
      <c r="AE2617" s="1309"/>
      <c r="AF2617" s="1309"/>
      <c r="AG2617" s="1309"/>
    </row>
    <row r="2618">
      <c r="A2618" s="1309"/>
      <c r="B2618" s="1310"/>
      <c r="C2618" s="1310"/>
      <c r="D2618" s="1309"/>
      <c r="E2618" s="1309"/>
      <c r="F2618" s="1311"/>
      <c r="G2618" s="978"/>
      <c r="H2618" s="1121"/>
      <c r="I2618" s="1309"/>
      <c r="J2618" s="1309"/>
      <c r="K2618" s="1309"/>
      <c r="L2618" s="1309"/>
      <c r="M2618" s="1311"/>
      <c r="N2618" s="1311"/>
      <c r="O2618" s="1312"/>
      <c r="P2618" s="1310"/>
      <c r="Q2618" s="1311"/>
      <c r="R2618" s="1311"/>
      <c r="S2618" s="1311"/>
      <c r="T2618" s="1313"/>
      <c r="U2618" s="1314"/>
      <c r="V2618" s="1309"/>
      <c r="W2618" s="1309"/>
      <c r="X2618" s="1309"/>
      <c r="Y2618" s="1309"/>
      <c r="Z2618" s="1309"/>
      <c r="AA2618" s="50"/>
      <c r="AB2618" s="1311"/>
      <c r="AC2618" s="1315"/>
      <c r="AD2618" s="1309"/>
      <c r="AE2618" s="1309"/>
      <c r="AF2618" s="1309"/>
      <c r="AG2618" s="1309"/>
    </row>
    <row r="2619">
      <c r="A2619" s="1309"/>
      <c r="B2619" s="1310"/>
      <c r="C2619" s="1310"/>
      <c r="D2619" s="1309"/>
      <c r="E2619" s="1309"/>
      <c r="F2619" s="1311"/>
      <c r="G2619" s="978"/>
      <c r="H2619" s="1121"/>
      <c r="I2619" s="1309"/>
      <c r="J2619" s="1309"/>
      <c r="K2619" s="1309"/>
      <c r="L2619" s="1309"/>
      <c r="M2619" s="1311"/>
      <c r="N2619" s="1311"/>
      <c r="O2619" s="1312"/>
      <c r="P2619" s="1310"/>
      <c r="Q2619" s="1311"/>
      <c r="R2619" s="1311"/>
      <c r="S2619" s="1311"/>
      <c r="T2619" s="1313"/>
      <c r="U2619" s="1314"/>
      <c r="V2619" s="1309"/>
      <c r="W2619" s="1309"/>
      <c r="X2619" s="1309"/>
      <c r="Y2619" s="1309"/>
      <c r="Z2619" s="1309"/>
      <c r="AA2619" s="50"/>
      <c r="AB2619" s="1311"/>
      <c r="AC2619" s="1315"/>
      <c r="AD2619" s="1309"/>
      <c r="AE2619" s="1309"/>
      <c r="AF2619" s="1309"/>
      <c r="AG2619" s="1309"/>
    </row>
    <row r="2620">
      <c r="A2620" s="1309"/>
      <c r="B2620" s="1310"/>
      <c r="C2620" s="1310"/>
      <c r="D2620" s="1309"/>
      <c r="E2620" s="1309"/>
      <c r="F2620" s="1311"/>
      <c r="G2620" s="978"/>
      <c r="H2620" s="1121"/>
      <c r="I2620" s="1309"/>
      <c r="J2620" s="1309"/>
      <c r="K2620" s="1309"/>
      <c r="L2620" s="1309"/>
      <c r="M2620" s="1311"/>
      <c r="N2620" s="1311"/>
      <c r="O2620" s="1312"/>
      <c r="P2620" s="1310"/>
      <c r="Q2620" s="1311"/>
      <c r="R2620" s="1311"/>
      <c r="S2620" s="1311"/>
      <c r="T2620" s="1313"/>
      <c r="U2620" s="1314"/>
      <c r="V2620" s="1309"/>
      <c r="W2620" s="1309"/>
      <c r="X2620" s="1309"/>
      <c r="Y2620" s="1309"/>
      <c r="Z2620" s="1309"/>
      <c r="AA2620" s="1309"/>
      <c r="AB2620" s="1311"/>
      <c r="AC2620" s="1315"/>
      <c r="AD2620" s="1309"/>
      <c r="AE2620" s="1309"/>
      <c r="AF2620" s="1309"/>
      <c r="AG2620" s="1309"/>
    </row>
    <row r="2621">
      <c r="A2621" s="1309"/>
      <c r="B2621" s="1310"/>
      <c r="C2621" s="1310"/>
      <c r="D2621" s="1309"/>
      <c r="E2621" s="1309"/>
      <c r="F2621" s="1311"/>
      <c r="G2621" s="978"/>
      <c r="H2621" s="1121"/>
      <c r="I2621" s="1309"/>
      <c r="J2621" s="1309"/>
      <c r="K2621" s="1309"/>
      <c r="L2621" s="1309"/>
      <c r="M2621" s="1311"/>
      <c r="N2621" s="1311"/>
      <c r="O2621" s="1312"/>
      <c r="P2621" s="1310"/>
      <c r="Q2621" s="1311"/>
      <c r="R2621" s="1311"/>
      <c r="S2621" s="1311"/>
      <c r="T2621" s="1313"/>
      <c r="U2621" s="1314"/>
      <c r="V2621" s="1309"/>
      <c r="W2621" s="1309"/>
      <c r="X2621" s="1309"/>
      <c r="Y2621" s="1309"/>
      <c r="Z2621" s="1309"/>
      <c r="AA2621" s="1309"/>
      <c r="AB2621" s="1311"/>
      <c r="AC2621" s="1315"/>
      <c r="AD2621" s="1309"/>
      <c r="AE2621" s="1309"/>
      <c r="AF2621" s="1309"/>
      <c r="AG2621" s="1309"/>
    </row>
    <row r="2622">
      <c r="A2622" s="1309"/>
      <c r="B2622" s="1310"/>
      <c r="C2622" s="1310"/>
      <c r="D2622" s="1309"/>
      <c r="E2622" s="1309"/>
      <c r="F2622" s="1311"/>
      <c r="G2622" s="978"/>
      <c r="H2622" s="1121"/>
      <c r="I2622" s="1309"/>
      <c r="J2622" s="1309"/>
      <c r="K2622" s="1309"/>
      <c r="L2622" s="1309"/>
      <c r="M2622" s="1311"/>
      <c r="N2622" s="1311"/>
      <c r="O2622" s="1312"/>
      <c r="P2622" s="1310"/>
      <c r="Q2622" s="1311"/>
      <c r="R2622" s="1311"/>
      <c r="S2622" s="1311"/>
      <c r="T2622" s="1313"/>
      <c r="U2622" s="1314"/>
      <c r="V2622" s="1309"/>
      <c r="W2622" s="1309"/>
      <c r="X2622" s="1309"/>
      <c r="Y2622" s="1309"/>
      <c r="Z2622" s="1309"/>
      <c r="AA2622" s="1309"/>
      <c r="AB2622" s="1311"/>
      <c r="AC2622" s="1315"/>
      <c r="AD2622" s="1309"/>
      <c r="AE2622" s="1309"/>
      <c r="AF2622" s="1309"/>
      <c r="AG2622" s="1309"/>
    </row>
    <row r="2623">
      <c r="A2623" s="1309"/>
      <c r="B2623" s="1310"/>
      <c r="C2623" s="1310"/>
      <c r="D2623" s="1309"/>
      <c r="E2623" s="1309"/>
      <c r="F2623" s="1311"/>
      <c r="G2623" s="978"/>
      <c r="H2623" s="1121"/>
      <c r="I2623" s="1309"/>
      <c r="J2623" s="1309"/>
      <c r="K2623" s="1309"/>
      <c r="L2623" s="1309"/>
      <c r="M2623" s="1311"/>
      <c r="N2623" s="1311"/>
      <c r="O2623" s="1312"/>
      <c r="P2623" s="1310"/>
      <c r="Q2623" s="1311"/>
      <c r="R2623" s="1311"/>
      <c r="S2623" s="1311"/>
      <c r="T2623" s="1313"/>
      <c r="U2623" s="1314"/>
      <c r="V2623" s="1309"/>
      <c r="W2623" s="1309"/>
      <c r="X2623" s="1309"/>
      <c r="Y2623" s="1309"/>
      <c r="Z2623" s="1309"/>
      <c r="AA2623" s="1309"/>
      <c r="AB2623" s="1311"/>
      <c r="AC2623" s="1315"/>
      <c r="AD2623" s="1309"/>
      <c r="AE2623" s="1309"/>
      <c r="AF2623" s="1309"/>
      <c r="AG2623" s="1309"/>
    </row>
    <row r="2624">
      <c r="A2624" s="1309"/>
      <c r="B2624" s="1310"/>
      <c r="C2624" s="1310"/>
      <c r="D2624" s="1309"/>
      <c r="E2624" s="1309"/>
      <c r="F2624" s="1311"/>
      <c r="G2624" s="978"/>
      <c r="H2624" s="1121"/>
      <c r="I2624" s="1309"/>
      <c r="J2624" s="1309"/>
      <c r="K2624" s="1309"/>
      <c r="L2624" s="1309"/>
      <c r="M2624" s="1311"/>
      <c r="N2624" s="1311"/>
      <c r="O2624" s="1312"/>
      <c r="P2624" s="1310"/>
      <c r="Q2624" s="1311"/>
      <c r="R2624" s="1311"/>
      <c r="S2624" s="1311"/>
      <c r="T2624" s="1313"/>
      <c r="U2624" s="1314"/>
      <c r="V2624" s="1309"/>
      <c r="W2624" s="1309"/>
      <c r="X2624" s="1309"/>
      <c r="Y2624" s="1309"/>
      <c r="Z2624" s="1309"/>
      <c r="AA2624" s="1309"/>
      <c r="AB2624" s="1311"/>
      <c r="AC2624" s="1315"/>
      <c r="AD2624" s="1309"/>
      <c r="AE2624" s="1309"/>
      <c r="AF2624" s="1309"/>
      <c r="AG2624" s="1309"/>
    </row>
    <row r="2625">
      <c r="A2625" s="1309"/>
      <c r="B2625" s="1310"/>
      <c r="C2625" s="1310"/>
      <c r="D2625" s="1309"/>
      <c r="E2625" s="1309"/>
      <c r="F2625" s="1311"/>
      <c r="G2625" s="978"/>
      <c r="H2625" s="1121"/>
      <c r="I2625" s="1309"/>
      <c r="J2625" s="1309"/>
      <c r="K2625" s="1309"/>
      <c r="L2625" s="1309"/>
      <c r="M2625" s="1311"/>
      <c r="N2625" s="1311"/>
      <c r="O2625" s="1312"/>
      <c r="P2625" s="1310"/>
      <c r="Q2625" s="1311"/>
      <c r="R2625" s="1311"/>
      <c r="S2625" s="1311"/>
      <c r="T2625" s="1313"/>
      <c r="U2625" s="1314"/>
      <c r="V2625" s="1309"/>
      <c r="W2625" s="1309"/>
      <c r="X2625" s="1309"/>
      <c r="Y2625" s="1309"/>
      <c r="Z2625" s="1309"/>
      <c r="AA2625" s="1309"/>
      <c r="AB2625" s="1311"/>
      <c r="AC2625" s="1315"/>
      <c r="AD2625" s="1309"/>
      <c r="AE2625" s="1309"/>
      <c r="AF2625" s="1309"/>
      <c r="AG2625" s="1309"/>
    </row>
    <row r="2626">
      <c r="A2626" s="1309"/>
      <c r="B2626" s="1310"/>
      <c r="C2626" s="1310"/>
      <c r="D2626" s="1309"/>
      <c r="E2626" s="1309"/>
      <c r="F2626" s="1311"/>
      <c r="G2626" s="978"/>
      <c r="H2626" s="1121"/>
      <c r="I2626" s="1309"/>
      <c r="J2626" s="1309"/>
      <c r="K2626" s="1309"/>
      <c r="L2626" s="1309"/>
      <c r="M2626" s="1311"/>
      <c r="N2626" s="1311"/>
      <c r="O2626" s="1312"/>
      <c r="P2626" s="1310"/>
      <c r="Q2626" s="1311"/>
      <c r="R2626" s="1311"/>
      <c r="S2626" s="1311"/>
      <c r="T2626" s="1313"/>
      <c r="U2626" s="1314"/>
      <c r="V2626" s="1309"/>
      <c r="W2626" s="1309"/>
      <c r="X2626" s="1309"/>
      <c r="Y2626" s="1309"/>
      <c r="Z2626" s="1309"/>
      <c r="AA2626" s="1309"/>
      <c r="AB2626" s="1311"/>
      <c r="AC2626" s="1315"/>
      <c r="AD2626" s="1309"/>
      <c r="AE2626" s="1309"/>
      <c r="AF2626" s="1309"/>
      <c r="AG2626" s="1309"/>
    </row>
    <row r="2627">
      <c r="A2627" s="1309"/>
      <c r="B2627" s="1310"/>
      <c r="C2627" s="1310"/>
      <c r="D2627" s="1309"/>
      <c r="E2627" s="1309"/>
      <c r="F2627" s="1311"/>
      <c r="G2627" s="978"/>
      <c r="H2627" s="1121"/>
      <c r="I2627" s="1309"/>
      <c r="J2627" s="1309"/>
      <c r="K2627" s="1309"/>
      <c r="L2627" s="1309"/>
      <c r="M2627" s="1311"/>
      <c r="N2627" s="1311"/>
      <c r="O2627" s="1312"/>
      <c r="P2627" s="1310"/>
      <c r="Q2627" s="1311"/>
      <c r="R2627" s="1311"/>
      <c r="S2627" s="1311"/>
      <c r="T2627" s="1313"/>
      <c r="U2627" s="1314"/>
      <c r="V2627" s="1309"/>
      <c r="W2627" s="1309"/>
      <c r="X2627" s="1309"/>
      <c r="Y2627" s="1309"/>
      <c r="Z2627" s="1309"/>
      <c r="AA2627" s="1309"/>
      <c r="AB2627" s="1311"/>
      <c r="AC2627" s="1315"/>
      <c r="AD2627" s="1309"/>
      <c r="AE2627" s="1309"/>
      <c r="AF2627" s="1309"/>
      <c r="AG2627" s="1309"/>
    </row>
    <row r="2628">
      <c r="A2628" s="1309"/>
      <c r="B2628" s="1310"/>
      <c r="C2628" s="1310"/>
      <c r="D2628" s="1309"/>
      <c r="E2628" s="1309"/>
      <c r="F2628" s="1311"/>
      <c r="G2628" s="978"/>
      <c r="H2628" s="1121"/>
      <c r="I2628" s="1309"/>
      <c r="J2628" s="1309"/>
      <c r="K2628" s="1309"/>
      <c r="L2628" s="1309"/>
      <c r="M2628" s="1311"/>
      <c r="N2628" s="1311"/>
      <c r="O2628" s="1312"/>
      <c r="P2628" s="1310"/>
      <c r="Q2628" s="1311"/>
      <c r="R2628" s="1311"/>
      <c r="S2628" s="1311"/>
      <c r="T2628" s="1313"/>
      <c r="U2628" s="1314"/>
      <c r="V2628" s="1309"/>
      <c r="W2628" s="1309"/>
      <c r="X2628" s="1309"/>
      <c r="Y2628" s="1309"/>
      <c r="Z2628" s="1309"/>
      <c r="AA2628" s="1309"/>
      <c r="AB2628" s="1311"/>
      <c r="AC2628" s="1315"/>
      <c r="AD2628" s="1309"/>
      <c r="AE2628" s="1309"/>
      <c r="AF2628" s="1309"/>
      <c r="AG2628" s="1309"/>
    </row>
    <row r="2629">
      <c r="A2629" s="1309"/>
      <c r="B2629" s="1310"/>
      <c r="C2629" s="1310"/>
      <c r="D2629" s="1309"/>
      <c r="E2629" s="1309"/>
      <c r="F2629" s="1311"/>
      <c r="G2629" s="978"/>
      <c r="H2629" s="1121"/>
      <c r="I2629" s="1309"/>
      <c r="J2629" s="1309"/>
      <c r="K2629" s="1309"/>
      <c r="L2629" s="1309"/>
      <c r="M2629" s="1311"/>
      <c r="N2629" s="1311"/>
      <c r="O2629" s="1312"/>
      <c r="P2629" s="1310"/>
      <c r="Q2629" s="1311"/>
      <c r="R2629" s="1311"/>
      <c r="S2629" s="1311"/>
      <c r="T2629" s="1313"/>
      <c r="U2629" s="1314"/>
      <c r="V2629" s="1309"/>
      <c r="W2629" s="1309"/>
      <c r="X2629" s="1309"/>
      <c r="Y2629" s="1309"/>
      <c r="Z2629" s="1309"/>
      <c r="AA2629" s="1309"/>
      <c r="AB2629" s="1311"/>
      <c r="AC2629" s="1315"/>
      <c r="AD2629" s="1309"/>
      <c r="AE2629" s="1309"/>
      <c r="AF2629" s="1309"/>
      <c r="AG2629" s="1309"/>
    </row>
    <row r="2630">
      <c r="A2630" s="1309"/>
      <c r="B2630" s="1310"/>
      <c r="C2630" s="1310"/>
      <c r="D2630" s="1309"/>
      <c r="E2630" s="1309"/>
      <c r="F2630" s="1311"/>
      <c r="G2630" s="978"/>
      <c r="H2630" s="1121"/>
      <c r="I2630" s="1309"/>
      <c r="J2630" s="1309"/>
      <c r="K2630" s="1309"/>
      <c r="L2630" s="1309"/>
      <c r="M2630" s="1311"/>
      <c r="N2630" s="1311"/>
      <c r="O2630" s="1312"/>
      <c r="P2630" s="1310"/>
      <c r="Q2630" s="1311"/>
      <c r="R2630" s="1311"/>
      <c r="S2630" s="1311"/>
      <c r="T2630" s="1313"/>
      <c r="U2630" s="1314"/>
      <c r="V2630" s="1309"/>
      <c r="W2630" s="1309"/>
      <c r="X2630" s="1309"/>
      <c r="Y2630" s="1309"/>
      <c r="Z2630" s="1309"/>
      <c r="AA2630" s="1309"/>
      <c r="AB2630" s="1311"/>
      <c r="AC2630" s="1315"/>
      <c r="AD2630" s="1309"/>
      <c r="AE2630" s="1309"/>
      <c r="AF2630" s="1309"/>
      <c r="AG2630" s="1309"/>
    </row>
    <row r="2631">
      <c r="A2631" s="1309"/>
      <c r="B2631" s="1310"/>
      <c r="C2631" s="1310"/>
      <c r="D2631" s="1309"/>
      <c r="E2631" s="1309"/>
      <c r="F2631" s="1311"/>
      <c r="G2631" s="978"/>
      <c r="H2631" s="1121"/>
      <c r="I2631" s="1309"/>
      <c r="J2631" s="1309"/>
      <c r="K2631" s="1309"/>
      <c r="L2631" s="1309"/>
      <c r="M2631" s="1311"/>
      <c r="N2631" s="1311"/>
      <c r="O2631" s="1312"/>
      <c r="P2631" s="1310"/>
      <c r="Q2631" s="1311"/>
      <c r="R2631" s="1311"/>
      <c r="S2631" s="1311"/>
      <c r="T2631" s="1313"/>
      <c r="U2631" s="1314"/>
      <c r="V2631" s="1309"/>
      <c r="W2631" s="1309"/>
      <c r="X2631" s="1309"/>
      <c r="Y2631" s="1309"/>
      <c r="Z2631" s="1309"/>
      <c r="AA2631" s="1309"/>
      <c r="AB2631" s="1311"/>
      <c r="AC2631" s="1315"/>
      <c r="AD2631" s="1309"/>
      <c r="AE2631" s="1309"/>
      <c r="AF2631" s="1309"/>
      <c r="AG2631" s="1309"/>
    </row>
    <row r="2632">
      <c r="A2632" s="1309"/>
      <c r="B2632" s="1310"/>
      <c r="C2632" s="1310"/>
      <c r="D2632" s="1309"/>
      <c r="E2632" s="1309"/>
      <c r="F2632" s="1311"/>
      <c r="G2632" s="978"/>
      <c r="H2632" s="1121"/>
      <c r="I2632" s="1309"/>
      <c r="J2632" s="1309"/>
      <c r="K2632" s="1309"/>
      <c r="L2632" s="1309"/>
      <c r="M2632" s="1311"/>
      <c r="N2632" s="1311"/>
      <c r="O2632" s="1312"/>
      <c r="P2632" s="1310"/>
      <c r="Q2632" s="1311"/>
      <c r="R2632" s="1311"/>
      <c r="S2632" s="1311"/>
      <c r="T2632" s="1313"/>
      <c r="U2632" s="1314"/>
      <c r="V2632" s="1309"/>
      <c r="W2632" s="1309"/>
      <c r="X2632" s="1309"/>
      <c r="Y2632" s="1309"/>
      <c r="Z2632" s="1309"/>
      <c r="AA2632" s="1309"/>
      <c r="AB2632" s="1311"/>
      <c r="AC2632" s="1315"/>
      <c r="AD2632" s="1309"/>
      <c r="AE2632" s="1309"/>
      <c r="AF2632" s="1309"/>
      <c r="AG2632" s="1309"/>
    </row>
    <row r="2633">
      <c r="A2633" s="1309"/>
      <c r="B2633" s="1310"/>
      <c r="C2633" s="1310"/>
      <c r="D2633" s="1309"/>
      <c r="E2633" s="1309"/>
      <c r="F2633" s="1311"/>
      <c r="G2633" s="978"/>
      <c r="H2633" s="1121"/>
      <c r="I2633" s="1309"/>
      <c r="J2633" s="1309"/>
      <c r="K2633" s="1309"/>
      <c r="L2633" s="1309"/>
      <c r="M2633" s="1311"/>
      <c r="N2633" s="1311"/>
      <c r="O2633" s="1312"/>
      <c r="P2633" s="1310"/>
      <c r="Q2633" s="1311"/>
      <c r="R2633" s="1311"/>
      <c r="S2633" s="1311"/>
      <c r="T2633" s="1313"/>
      <c r="U2633" s="1314"/>
      <c r="V2633" s="1309"/>
      <c r="W2633" s="1309"/>
      <c r="X2633" s="1309"/>
      <c r="Y2633" s="1309"/>
      <c r="Z2633" s="1309"/>
      <c r="AA2633" s="1309"/>
      <c r="AB2633" s="1311"/>
      <c r="AC2633" s="1315"/>
      <c r="AD2633" s="1309"/>
      <c r="AE2633" s="1309"/>
      <c r="AF2633" s="1309"/>
      <c r="AG2633" s="1309"/>
    </row>
    <row r="2634">
      <c r="A2634" s="1309"/>
      <c r="B2634" s="1310"/>
      <c r="C2634" s="1310"/>
      <c r="D2634" s="1309"/>
      <c r="E2634" s="1309"/>
      <c r="F2634" s="1311"/>
      <c r="G2634" s="978"/>
      <c r="H2634" s="1121"/>
      <c r="I2634" s="1309"/>
      <c r="J2634" s="1309"/>
      <c r="K2634" s="1309"/>
      <c r="L2634" s="1309"/>
      <c r="M2634" s="1311"/>
      <c r="N2634" s="1311"/>
      <c r="O2634" s="1312"/>
      <c r="P2634" s="1310"/>
      <c r="Q2634" s="1311"/>
      <c r="R2634" s="1311"/>
      <c r="S2634" s="1311"/>
      <c r="T2634" s="1313"/>
      <c r="U2634" s="1314"/>
      <c r="V2634" s="1309"/>
      <c r="W2634" s="1309"/>
      <c r="X2634" s="1309"/>
      <c r="Y2634" s="1309"/>
      <c r="Z2634" s="1309"/>
      <c r="AA2634" s="1309"/>
      <c r="AB2634" s="1311"/>
      <c r="AC2634" s="1315"/>
      <c r="AD2634" s="1309"/>
      <c r="AE2634" s="1309"/>
      <c r="AF2634" s="1309"/>
      <c r="AG2634" s="1309"/>
    </row>
    <row r="2635">
      <c r="A2635" s="1309"/>
      <c r="B2635" s="1310"/>
      <c r="C2635" s="1310"/>
      <c r="D2635" s="1309"/>
      <c r="E2635" s="1309"/>
      <c r="F2635" s="1311"/>
      <c r="G2635" s="978"/>
      <c r="H2635" s="1121"/>
      <c r="I2635" s="1309"/>
      <c r="J2635" s="1309"/>
      <c r="K2635" s="1309"/>
      <c r="L2635" s="1309"/>
      <c r="M2635" s="1311"/>
      <c r="N2635" s="1311"/>
      <c r="O2635" s="1312"/>
      <c r="P2635" s="1310"/>
      <c r="Q2635" s="1311"/>
      <c r="R2635" s="1311"/>
      <c r="S2635" s="1311"/>
      <c r="T2635" s="1313"/>
      <c r="U2635" s="1314"/>
      <c r="V2635" s="1309"/>
      <c r="W2635" s="1309"/>
      <c r="X2635" s="1309"/>
      <c r="Y2635" s="1309"/>
      <c r="Z2635" s="1309"/>
      <c r="AA2635" s="1309"/>
      <c r="AB2635" s="1311"/>
      <c r="AC2635" s="1315"/>
      <c r="AD2635" s="1309"/>
      <c r="AE2635" s="1309"/>
      <c r="AF2635" s="1309"/>
      <c r="AG2635" s="1309"/>
    </row>
    <row r="2636">
      <c r="A2636" s="1309"/>
      <c r="B2636" s="1310"/>
      <c r="C2636" s="1310"/>
      <c r="D2636" s="1309"/>
      <c r="E2636" s="1309"/>
      <c r="F2636" s="1311"/>
      <c r="G2636" s="978"/>
      <c r="H2636" s="1121"/>
      <c r="I2636" s="1309"/>
      <c r="J2636" s="1309"/>
      <c r="K2636" s="1309"/>
      <c r="L2636" s="1309"/>
      <c r="M2636" s="1311"/>
      <c r="N2636" s="1311"/>
      <c r="O2636" s="1312"/>
      <c r="P2636" s="1310"/>
      <c r="Q2636" s="1311"/>
      <c r="R2636" s="1311"/>
      <c r="S2636" s="1311"/>
      <c r="T2636" s="1313"/>
      <c r="U2636" s="1314"/>
      <c r="V2636" s="1309"/>
      <c r="W2636" s="1309"/>
      <c r="X2636" s="1309"/>
      <c r="Y2636" s="1309"/>
      <c r="Z2636" s="1309"/>
      <c r="AA2636" s="1309"/>
      <c r="AB2636" s="1311"/>
      <c r="AC2636" s="1315"/>
      <c r="AD2636" s="1309"/>
      <c r="AE2636" s="1309"/>
      <c r="AF2636" s="1309"/>
      <c r="AG2636" s="1309"/>
    </row>
    <row r="2637">
      <c r="A2637" s="1309"/>
      <c r="B2637" s="1310"/>
      <c r="C2637" s="1310"/>
      <c r="D2637" s="1309"/>
      <c r="E2637" s="1309"/>
      <c r="F2637" s="1311"/>
      <c r="G2637" s="978"/>
      <c r="H2637" s="1121"/>
      <c r="I2637" s="1309"/>
      <c r="J2637" s="1309"/>
      <c r="K2637" s="1309"/>
      <c r="L2637" s="1309"/>
      <c r="M2637" s="1311"/>
      <c r="N2637" s="1311"/>
      <c r="O2637" s="1312"/>
      <c r="P2637" s="1310"/>
      <c r="Q2637" s="1311"/>
      <c r="R2637" s="1311"/>
      <c r="S2637" s="1311"/>
      <c r="T2637" s="1313"/>
      <c r="U2637" s="1314"/>
      <c r="V2637" s="1309"/>
      <c r="W2637" s="1309"/>
      <c r="X2637" s="1309"/>
      <c r="Y2637" s="1309"/>
      <c r="Z2637" s="1309"/>
      <c r="AA2637" s="1309"/>
      <c r="AB2637" s="1311"/>
      <c r="AC2637" s="1315"/>
      <c r="AD2637" s="1309"/>
      <c r="AE2637" s="1309"/>
      <c r="AF2637" s="1309"/>
      <c r="AG2637" s="1309"/>
    </row>
    <row r="2638">
      <c r="A2638" s="1309"/>
      <c r="B2638" s="1310"/>
      <c r="C2638" s="1310"/>
      <c r="D2638" s="1309"/>
      <c r="E2638" s="1309"/>
      <c r="F2638" s="1311"/>
      <c r="G2638" s="978"/>
      <c r="H2638" s="1121"/>
      <c r="I2638" s="1309"/>
      <c r="J2638" s="1309"/>
      <c r="K2638" s="1309"/>
      <c r="L2638" s="1309"/>
      <c r="M2638" s="1311"/>
      <c r="N2638" s="1311"/>
      <c r="O2638" s="1312"/>
      <c r="P2638" s="1310"/>
      <c r="Q2638" s="1311"/>
      <c r="R2638" s="1311"/>
      <c r="S2638" s="1311"/>
      <c r="T2638" s="1313"/>
      <c r="U2638" s="1314"/>
      <c r="V2638" s="1309"/>
      <c r="W2638" s="1309"/>
      <c r="X2638" s="1309"/>
      <c r="Y2638" s="1309"/>
      <c r="Z2638" s="1309"/>
      <c r="AA2638" s="1309"/>
      <c r="AB2638" s="1311"/>
      <c r="AC2638" s="1315"/>
      <c r="AD2638" s="1309"/>
      <c r="AE2638" s="1309"/>
      <c r="AF2638" s="1309"/>
      <c r="AG2638" s="1309"/>
    </row>
    <row r="2639">
      <c r="A2639" s="1309"/>
      <c r="B2639" s="1310"/>
      <c r="C2639" s="1310"/>
      <c r="D2639" s="1309"/>
      <c r="E2639" s="1309"/>
      <c r="F2639" s="1311"/>
      <c r="G2639" s="978"/>
      <c r="H2639" s="1121"/>
      <c r="I2639" s="1309"/>
      <c r="J2639" s="1309"/>
      <c r="K2639" s="1309"/>
      <c r="L2639" s="1309"/>
      <c r="M2639" s="1311"/>
      <c r="N2639" s="1311"/>
      <c r="O2639" s="1312"/>
      <c r="P2639" s="1310"/>
      <c r="Q2639" s="1311"/>
      <c r="R2639" s="1311"/>
      <c r="S2639" s="1311"/>
      <c r="T2639" s="1313"/>
      <c r="U2639" s="1314"/>
      <c r="V2639" s="1309"/>
      <c r="W2639" s="1309"/>
      <c r="X2639" s="1309"/>
      <c r="Y2639" s="1309"/>
      <c r="Z2639" s="1309"/>
      <c r="AA2639" s="1309"/>
      <c r="AB2639" s="1311"/>
      <c r="AC2639" s="1315"/>
      <c r="AD2639" s="1309"/>
      <c r="AE2639" s="1309"/>
      <c r="AF2639" s="1309"/>
      <c r="AG2639" s="1309"/>
    </row>
    <row r="2640">
      <c r="A2640" s="1309"/>
      <c r="B2640" s="1310"/>
      <c r="C2640" s="1310"/>
      <c r="D2640" s="1309"/>
      <c r="E2640" s="1309"/>
      <c r="F2640" s="1311"/>
      <c r="G2640" s="978"/>
      <c r="H2640" s="1121"/>
      <c r="I2640" s="1309"/>
      <c r="J2640" s="1309"/>
      <c r="K2640" s="1309"/>
      <c r="L2640" s="1309"/>
      <c r="M2640" s="1311"/>
      <c r="N2640" s="1311"/>
      <c r="O2640" s="1312"/>
      <c r="P2640" s="1310"/>
      <c r="Q2640" s="1311"/>
      <c r="R2640" s="1311"/>
      <c r="S2640" s="1311"/>
      <c r="T2640" s="1313"/>
      <c r="U2640" s="1314"/>
      <c r="V2640" s="1309"/>
      <c r="W2640" s="1309"/>
      <c r="X2640" s="1309"/>
      <c r="Y2640" s="1309"/>
      <c r="Z2640" s="1309"/>
      <c r="AA2640" s="1309"/>
      <c r="AB2640" s="1311"/>
      <c r="AC2640" s="1315"/>
      <c r="AD2640" s="1309"/>
      <c r="AE2640" s="1309"/>
      <c r="AF2640" s="1309"/>
      <c r="AG2640" s="1309"/>
    </row>
    <row r="2641">
      <c r="A2641" s="1309"/>
      <c r="B2641" s="1310"/>
      <c r="C2641" s="1310"/>
      <c r="D2641" s="1309"/>
      <c r="E2641" s="1309"/>
      <c r="F2641" s="1311"/>
      <c r="G2641" s="978"/>
      <c r="H2641" s="1121"/>
      <c r="I2641" s="1309"/>
      <c r="J2641" s="1309"/>
      <c r="K2641" s="1309"/>
      <c r="L2641" s="1309"/>
      <c r="M2641" s="1311"/>
      <c r="N2641" s="1311"/>
      <c r="O2641" s="1312"/>
      <c r="P2641" s="1310"/>
      <c r="Q2641" s="1311"/>
      <c r="R2641" s="1311"/>
      <c r="S2641" s="1311"/>
      <c r="T2641" s="1313"/>
      <c r="U2641" s="1314"/>
      <c r="V2641" s="1309"/>
      <c r="W2641" s="1309"/>
      <c r="X2641" s="1309"/>
      <c r="Y2641" s="1309"/>
      <c r="Z2641" s="1309"/>
      <c r="AA2641" s="1309"/>
      <c r="AB2641" s="1311"/>
      <c r="AC2641" s="1315"/>
      <c r="AD2641" s="1309"/>
      <c r="AE2641" s="1309"/>
      <c r="AF2641" s="1309"/>
      <c r="AG2641" s="1309"/>
    </row>
    <row r="2642">
      <c r="A2642" s="1309"/>
      <c r="B2642" s="1310"/>
      <c r="C2642" s="1310"/>
      <c r="D2642" s="1309"/>
      <c r="E2642" s="1309"/>
      <c r="F2642" s="1311"/>
      <c r="G2642" s="978"/>
      <c r="H2642" s="1121"/>
      <c r="I2642" s="1309"/>
      <c r="J2642" s="1309"/>
      <c r="K2642" s="1309"/>
      <c r="L2642" s="1309"/>
      <c r="M2642" s="1311"/>
      <c r="N2642" s="1311"/>
      <c r="O2642" s="1312"/>
      <c r="P2642" s="1310"/>
      <c r="Q2642" s="1311"/>
      <c r="R2642" s="1311"/>
      <c r="S2642" s="1311"/>
      <c r="T2642" s="1313"/>
      <c r="U2642" s="1314"/>
      <c r="V2642" s="1309"/>
      <c r="W2642" s="1309"/>
      <c r="X2642" s="1309"/>
      <c r="Y2642" s="1309"/>
      <c r="Z2642" s="1309"/>
      <c r="AA2642" s="1309"/>
      <c r="AB2642" s="1311"/>
      <c r="AC2642" s="1315"/>
      <c r="AD2642" s="1309"/>
      <c r="AE2642" s="1309"/>
      <c r="AF2642" s="1309"/>
      <c r="AG2642" s="1309"/>
    </row>
    <row r="2643">
      <c r="A2643" s="1309"/>
      <c r="B2643" s="1310"/>
      <c r="C2643" s="1310"/>
      <c r="D2643" s="1309"/>
      <c r="E2643" s="1309"/>
      <c r="F2643" s="1311"/>
      <c r="G2643" s="978"/>
      <c r="H2643" s="1121"/>
      <c r="I2643" s="1309"/>
      <c r="J2643" s="1309"/>
      <c r="K2643" s="1309"/>
      <c r="L2643" s="1309"/>
      <c r="M2643" s="1311"/>
      <c r="N2643" s="1311"/>
      <c r="O2643" s="1312"/>
      <c r="P2643" s="1310"/>
      <c r="Q2643" s="1311"/>
      <c r="R2643" s="1311"/>
      <c r="S2643" s="1311"/>
      <c r="T2643" s="1313"/>
      <c r="U2643" s="1314"/>
      <c r="V2643" s="1309"/>
      <c r="W2643" s="1309"/>
      <c r="X2643" s="1309"/>
      <c r="Y2643" s="1309"/>
      <c r="Z2643" s="1309"/>
      <c r="AA2643" s="1309"/>
      <c r="AB2643" s="1311"/>
      <c r="AC2643" s="1315"/>
      <c r="AD2643" s="1309"/>
      <c r="AE2643" s="1309"/>
      <c r="AF2643" s="1309"/>
      <c r="AG2643" s="1309"/>
    </row>
    <row r="2644">
      <c r="A2644" s="1309"/>
      <c r="B2644" s="1310"/>
      <c r="C2644" s="1310"/>
      <c r="D2644" s="1309"/>
      <c r="E2644" s="1309"/>
      <c r="F2644" s="1311"/>
      <c r="G2644" s="978"/>
      <c r="H2644" s="1121"/>
      <c r="I2644" s="1309"/>
      <c r="J2644" s="1309"/>
      <c r="K2644" s="1309"/>
      <c r="L2644" s="1309"/>
      <c r="M2644" s="1311"/>
      <c r="N2644" s="1311"/>
      <c r="O2644" s="1312"/>
      <c r="P2644" s="1310"/>
      <c r="Q2644" s="1311"/>
      <c r="R2644" s="1311"/>
      <c r="S2644" s="1311"/>
      <c r="T2644" s="1313"/>
      <c r="U2644" s="1314"/>
      <c r="V2644" s="1309"/>
      <c r="W2644" s="1309"/>
      <c r="X2644" s="1309"/>
      <c r="Y2644" s="1309"/>
      <c r="Z2644" s="1309"/>
      <c r="AA2644" s="1309"/>
      <c r="AB2644" s="1311"/>
      <c r="AC2644" s="1315"/>
      <c r="AD2644" s="1309"/>
      <c r="AE2644" s="1309"/>
      <c r="AF2644" s="1309"/>
      <c r="AG2644" s="1309"/>
    </row>
    <row r="2645">
      <c r="A2645" s="1309"/>
      <c r="B2645" s="1310"/>
      <c r="C2645" s="1310"/>
      <c r="D2645" s="1309"/>
      <c r="E2645" s="1309"/>
      <c r="F2645" s="1311"/>
      <c r="G2645" s="978"/>
      <c r="H2645" s="1121"/>
      <c r="I2645" s="1309"/>
      <c r="J2645" s="1309"/>
      <c r="K2645" s="1309"/>
      <c r="L2645" s="1309"/>
      <c r="M2645" s="1311"/>
      <c r="N2645" s="1311"/>
      <c r="O2645" s="1312"/>
      <c r="P2645" s="1310"/>
      <c r="Q2645" s="1311"/>
      <c r="R2645" s="1311"/>
      <c r="S2645" s="1311"/>
      <c r="T2645" s="1313"/>
      <c r="U2645" s="1314"/>
      <c r="V2645" s="1309"/>
      <c r="W2645" s="1309"/>
      <c r="X2645" s="1309"/>
      <c r="Y2645" s="1309"/>
      <c r="Z2645" s="1309"/>
      <c r="AA2645" s="1309"/>
      <c r="AB2645" s="1311"/>
      <c r="AC2645" s="1315"/>
      <c r="AD2645" s="1309"/>
      <c r="AE2645" s="1309"/>
      <c r="AF2645" s="1309"/>
      <c r="AG2645" s="1309"/>
    </row>
    <row r="2646">
      <c r="A2646" s="1309"/>
      <c r="B2646" s="1310"/>
      <c r="C2646" s="1310"/>
      <c r="D2646" s="1309"/>
      <c r="E2646" s="1309"/>
      <c r="F2646" s="1311"/>
      <c r="G2646" s="978"/>
      <c r="H2646" s="1121"/>
      <c r="I2646" s="1309"/>
      <c r="J2646" s="1309"/>
      <c r="K2646" s="1309"/>
      <c r="L2646" s="1309"/>
      <c r="M2646" s="1311"/>
      <c r="N2646" s="1311"/>
      <c r="O2646" s="1312"/>
      <c r="P2646" s="1310"/>
      <c r="Q2646" s="1311"/>
      <c r="R2646" s="1311"/>
      <c r="S2646" s="1311"/>
      <c r="T2646" s="1313"/>
      <c r="U2646" s="1314"/>
      <c r="V2646" s="1309"/>
      <c r="W2646" s="1309"/>
      <c r="X2646" s="1309"/>
      <c r="Y2646" s="1309"/>
      <c r="Z2646" s="1309"/>
      <c r="AA2646" s="1309"/>
      <c r="AB2646" s="1311"/>
      <c r="AC2646" s="1315"/>
      <c r="AD2646" s="1309"/>
      <c r="AE2646" s="1309"/>
      <c r="AF2646" s="1309"/>
      <c r="AG2646" s="1309"/>
    </row>
    <row r="2647">
      <c r="A2647" s="1309"/>
      <c r="B2647" s="1310"/>
      <c r="C2647" s="1310"/>
      <c r="D2647" s="1309"/>
      <c r="E2647" s="1309"/>
      <c r="F2647" s="1311"/>
      <c r="G2647" s="978"/>
      <c r="H2647" s="1121"/>
      <c r="I2647" s="1309"/>
      <c r="J2647" s="1309"/>
      <c r="K2647" s="1309"/>
      <c r="L2647" s="1309"/>
      <c r="M2647" s="1311"/>
      <c r="N2647" s="1311"/>
      <c r="O2647" s="1312"/>
      <c r="P2647" s="1310"/>
      <c r="Q2647" s="1311"/>
      <c r="R2647" s="1311"/>
      <c r="S2647" s="1311"/>
      <c r="T2647" s="1313"/>
      <c r="U2647" s="1314"/>
      <c r="V2647" s="1309"/>
      <c r="W2647" s="1309"/>
      <c r="X2647" s="1309"/>
      <c r="Y2647" s="1309"/>
      <c r="Z2647" s="1309"/>
      <c r="AA2647" s="1309"/>
      <c r="AB2647" s="1311"/>
      <c r="AC2647" s="1315"/>
      <c r="AD2647" s="1309"/>
      <c r="AE2647" s="1309"/>
      <c r="AF2647" s="1309"/>
      <c r="AG2647" s="1309"/>
    </row>
    <row r="2648">
      <c r="A2648" s="1309"/>
      <c r="B2648" s="1310"/>
      <c r="C2648" s="1310"/>
      <c r="D2648" s="1309"/>
      <c r="E2648" s="1309"/>
      <c r="F2648" s="1311"/>
      <c r="G2648" s="978"/>
      <c r="H2648" s="1121"/>
      <c r="I2648" s="1309"/>
      <c r="J2648" s="1309"/>
      <c r="K2648" s="1309"/>
      <c r="L2648" s="1309"/>
      <c r="M2648" s="1311"/>
      <c r="N2648" s="1311"/>
      <c r="O2648" s="1312"/>
      <c r="P2648" s="1310"/>
      <c r="Q2648" s="1311"/>
      <c r="R2648" s="1311"/>
      <c r="S2648" s="1311"/>
      <c r="T2648" s="1313"/>
      <c r="U2648" s="1314"/>
      <c r="V2648" s="1309"/>
      <c r="W2648" s="1309"/>
      <c r="X2648" s="1309"/>
      <c r="Y2648" s="1309"/>
      <c r="Z2648" s="1309"/>
      <c r="AA2648" s="1309"/>
      <c r="AB2648" s="1311"/>
      <c r="AC2648" s="1315"/>
      <c r="AD2648" s="1309"/>
      <c r="AE2648" s="1309"/>
      <c r="AF2648" s="1309"/>
      <c r="AG2648" s="1309"/>
    </row>
    <row r="2649">
      <c r="A2649" s="1309"/>
      <c r="B2649" s="1310"/>
      <c r="C2649" s="1310"/>
      <c r="D2649" s="1309"/>
      <c r="E2649" s="1309"/>
      <c r="F2649" s="1311"/>
      <c r="G2649" s="978"/>
      <c r="H2649" s="1121"/>
      <c r="I2649" s="1309"/>
      <c r="J2649" s="1309"/>
      <c r="K2649" s="1309"/>
      <c r="L2649" s="1309"/>
      <c r="M2649" s="1311"/>
      <c r="N2649" s="1311"/>
      <c r="O2649" s="1312"/>
      <c r="P2649" s="1310"/>
      <c r="Q2649" s="1311"/>
      <c r="R2649" s="1311"/>
      <c r="S2649" s="1311"/>
      <c r="T2649" s="1313"/>
      <c r="U2649" s="1314"/>
      <c r="V2649" s="1309"/>
      <c r="W2649" s="1309"/>
      <c r="X2649" s="1309"/>
      <c r="Y2649" s="1309"/>
      <c r="Z2649" s="1309"/>
      <c r="AA2649" s="1309"/>
      <c r="AB2649" s="1311"/>
      <c r="AC2649" s="1315"/>
      <c r="AD2649" s="1309"/>
      <c r="AE2649" s="1309"/>
      <c r="AF2649" s="1309"/>
      <c r="AG2649" s="1309"/>
    </row>
    <row r="2650">
      <c r="A2650" s="1309"/>
      <c r="B2650" s="1310"/>
      <c r="C2650" s="1310"/>
      <c r="D2650" s="1309"/>
      <c r="E2650" s="1309"/>
      <c r="F2650" s="1311"/>
      <c r="G2650" s="978"/>
      <c r="H2650" s="1121"/>
      <c r="I2650" s="1309"/>
      <c r="J2650" s="1309"/>
      <c r="K2650" s="1309"/>
      <c r="L2650" s="1309"/>
      <c r="M2650" s="1311"/>
      <c r="N2650" s="1311"/>
      <c r="O2650" s="1312"/>
      <c r="P2650" s="1310"/>
      <c r="Q2650" s="1311"/>
      <c r="R2650" s="1311"/>
      <c r="S2650" s="1311"/>
      <c r="T2650" s="1313"/>
      <c r="U2650" s="1314"/>
      <c r="V2650" s="1309"/>
      <c r="W2650" s="1309"/>
      <c r="X2650" s="1309"/>
      <c r="Y2650" s="1309"/>
      <c r="Z2650" s="1309"/>
      <c r="AA2650" s="1309"/>
      <c r="AB2650" s="1311"/>
      <c r="AC2650" s="1315"/>
      <c r="AD2650" s="1309"/>
      <c r="AE2650" s="1309"/>
      <c r="AF2650" s="1309"/>
      <c r="AG2650" s="1309"/>
    </row>
    <row r="2651">
      <c r="A2651" s="1309"/>
      <c r="B2651" s="1310"/>
      <c r="C2651" s="1310"/>
      <c r="D2651" s="1309"/>
      <c r="E2651" s="1309"/>
      <c r="F2651" s="1311"/>
      <c r="G2651" s="978"/>
      <c r="H2651" s="1121"/>
      <c r="I2651" s="1309"/>
      <c r="J2651" s="1309"/>
      <c r="K2651" s="1309"/>
      <c r="L2651" s="1309"/>
      <c r="M2651" s="1311"/>
      <c r="N2651" s="1311"/>
      <c r="O2651" s="1312"/>
      <c r="P2651" s="1310"/>
      <c r="Q2651" s="1311"/>
      <c r="R2651" s="1311"/>
      <c r="S2651" s="1311"/>
      <c r="T2651" s="1313"/>
      <c r="U2651" s="1314"/>
      <c r="V2651" s="1309"/>
      <c r="W2651" s="1309"/>
      <c r="X2651" s="1309"/>
      <c r="Y2651" s="1309"/>
      <c r="Z2651" s="1309"/>
      <c r="AA2651" s="1309"/>
      <c r="AB2651" s="1311"/>
      <c r="AC2651" s="1315"/>
      <c r="AD2651" s="1309"/>
      <c r="AE2651" s="1309"/>
      <c r="AF2651" s="1309"/>
      <c r="AG2651" s="1309"/>
    </row>
    <row r="2652">
      <c r="A2652" s="1309"/>
      <c r="B2652" s="1310"/>
      <c r="C2652" s="1310"/>
      <c r="D2652" s="1309"/>
      <c r="E2652" s="1309"/>
      <c r="F2652" s="1311"/>
      <c r="G2652" s="978"/>
      <c r="H2652" s="1121"/>
      <c r="I2652" s="1309"/>
      <c r="J2652" s="1309"/>
      <c r="K2652" s="1309"/>
      <c r="L2652" s="1309"/>
      <c r="M2652" s="1311"/>
      <c r="N2652" s="1311"/>
      <c r="O2652" s="1312"/>
      <c r="P2652" s="1310"/>
      <c r="Q2652" s="1311"/>
      <c r="R2652" s="1311"/>
      <c r="S2652" s="1311"/>
      <c r="T2652" s="1313"/>
      <c r="U2652" s="1314"/>
      <c r="V2652" s="1309"/>
      <c r="W2652" s="1309"/>
      <c r="X2652" s="1309"/>
      <c r="Y2652" s="1309"/>
      <c r="Z2652" s="1309"/>
      <c r="AA2652" s="1309"/>
      <c r="AB2652" s="1311"/>
      <c r="AC2652" s="1315"/>
      <c r="AD2652" s="1309"/>
      <c r="AE2652" s="1309"/>
      <c r="AF2652" s="1309"/>
      <c r="AG2652" s="1309"/>
    </row>
    <row r="2653">
      <c r="A2653" s="1309"/>
      <c r="B2653" s="1310"/>
      <c r="C2653" s="1310"/>
      <c r="D2653" s="1309"/>
      <c r="E2653" s="1309"/>
      <c r="F2653" s="1311"/>
      <c r="G2653" s="978"/>
      <c r="H2653" s="1121"/>
      <c r="I2653" s="1309"/>
      <c r="J2653" s="1309"/>
      <c r="K2653" s="1309"/>
      <c r="L2653" s="1309"/>
      <c r="M2653" s="1311"/>
      <c r="N2653" s="1311"/>
      <c r="O2653" s="1312"/>
      <c r="P2653" s="1310"/>
      <c r="Q2653" s="1311"/>
      <c r="R2653" s="1311"/>
      <c r="S2653" s="1311"/>
      <c r="T2653" s="1313"/>
      <c r="U2653" s="1314"/>
      <c r="V2653" s="1309"/>
      <c r="W2653" s="1309"/>
      <c r="X2653" s="1309"/>
      <c r="Y2653" s="1309"/>
      <c r="Z2653" s="1309"/>
      <c r="AA2653" s="1309"/>
      <c r="AB2653" s="1311"/>
      <c r="AC2653" s="1315"/>
      <c r="AD2653" s="1309"/>
      <c r="AE2653" s="1309"/>
      <c r="AF2653" s="1309"/>
      <c r="AG2653" s="1309"/>
    </row>
    <row r="2654">
      <c r="A2654" s="1309"/>
      <c r="B2654" s="1310"/>
      <c r="C2654" s="1310"/>
      <c r="D2654" s="1309"/>
      <c r="E2654" s="1309"/>
      <c r="F2654" s="1311"/>
      <c r="G2654" s="978"/>
      <c r="H2654" s="1121"/>
      <c r="I2654" s="1309"/>
      <c r="J2654" s="1309"/>
      <c r="K2654" s="1309"/>
      <c r="L2654" s="1309"/>
      <c r="M2654" s="1311"/>
      <c r="N2654" s="1311"/>
      <c r="O2654" s="1312"/>
      <c r="P2654" s="1310"/>
      <c r="Q2654" s="1311"/>
      <c r="R2654" s="1311"/>
      <c r="S2654" s="1311"/>
      <c r="T2654" s="1313"/>
      <c r="U2654" s="1314"/>
      <c r="V2654" s="1309"/>
      <c r="W2654" s="1309"/>
      <c r="X2654" s="1309"/>
      <c r="Y2654" s="1309"/>
      <c r="Z2654" s="1309"/>
      <c r="AA2654" s="1309"/>
      <c r="AB2654" s="1311"/>
      <c r="AC2654" s="1315"/>
      <c r="AD2654" s="1309"/>
      <c r="AE2654" s="1309"/>
      <c r="AF2654" s="1309"/>
      <c r="AG2654" s="1309"/>
    </row>
    <row r="2655">
      <c r="A2655" s="1309"/>
      <c r="B2655" s="1310"/>
      <c r="C2655" s="1310"/>
      <c r="D2655" s="1309"/>
      <c r="E2655" s="1309"/>
      <c r="F2655" s="1311"/>
      <c r="G2655" s="978"/>
      <c r="H2655" s="1121"/>
      <c r="I2655" s="1309"/>
      <c r="J2655" s="1309"/>
      <c r="K2655" s="1309"/>
      <c r="L2655" s="1309"/>
      <c r="M2655" s="1311"/>
      <c r="N2655" s="1311"/>
      <c r="O2655" s="1312"/>
      <c r="P2655" s="1310"/>
      <c r="Q2655" s="1311"/>
      <c r="R2655" s="1311"/>
      <c r="S2655" s="1311"/>
      <c r="T2655" s="1313"/>
      <c r="U2655" s="1314"/>
      <c r="V2655" s="1309"/>
      <c r="W2655" s="1309"/>
      <c r="X2655" s="1309"/>
      <c r="Y2655" s="1309"/>
      <c r="Z2655" s="1309"/>
      <c r="AA2655" s="1309"/>
      <c r="AB2655" s="1311"/>
      <c r="AC2655" s="1315"/>
      <c r="AD2655" s="1309"/>
      <c r="AE2655" s="1309"/>
      <c r="AF2655" s="1309"/>
      <c r="AG2655" s="1309"/>
    </row>
    <row r="2656">
      <c r="A2656" s="1309"/>
      <c r="B2656" s="1310"/>
      <c r="C2656" s="1310"/>
      <c r="D2656" s="1309"/>
      <c r="E2656" s="1309"/>
      <c r="F2656" s="1311"/>
      <c r="G2656" s="978"/>
      <c r="H2656" s="1121"/>
      <c r="I2656" s="1309"/>
      <c r="J2656" s="1309"/>
      <c r="K2656" s="1309"/>
      <c r="L2656" s="1309"/>
      <c r="M2656" s="1311"/>
      <c r="N2656" s="1311"/>
      <c r="O2656" s="1312"/>
      <c r="P2656" s="1310"/>
      <c r="Q2656" s="1311"/>
      <c r="R2656" s="1311"/>
      <c r="S2656" s="1311"/>
      <c r="T2656" s="1313"/>
      <c r="U2656" s="1314"/>
      <c r="V2656" s="1309"/>
      <c r="W2656" s="1309"/>
      <c r="X2656" s="1309"/>
      <c r="Y2656" s="1309"/>
      <c r="Z2656" s="1309"/>
      <c r="AA2656" s="1309"/>
      <c r="AB2656" s="1311"/>
      <c r="AC2656" s="1315"/>
      <c r="AD2656" s="1309"/>
      <c r="AE2656" s="1309"/>
      <c r="AF2656" s="1309"/>
      <c r="AG2656" s="1309"/>
    </row>
    <row r="2657">
      <c r="A2657" s="1309"/>
      <c r="B2657" s="1310"/>
      <c r="C2657" s="1310"/>
      <c r="D2657" s="1309"/>
      <c r="E2657" s="1309"/>
      <c r="F2657" s="1311"/>
      <c r="G2657" s="978"/>
      <c r="H2657" s="1121"/>
      <c r="I2657" s="1309"/>
      <c r="J2657" s="1309"/>
      <c r="K2657" s="1309"/>
      <c r="L2657" s="1309"/>
      <c r="M2657" s="1311"/>
      <c r="N2657" s="1311"/>
      <c r="O2657" s="1312"/>
      <c r="P2657" s="1310"/>
      <c r="Q2657" s="1311"/>
      <c r="R2657" s="1311"/>
      <c r="S2657" s="1311"/>
      <c r="T2657" s="1313"/>
      <c r="U2657" s="1314"/>
      <c r="V2657" s="1309"/>
      <c r="W2657" s="1309"/>
      <c r="X2657" s="1309"/>
      <c r="Y2657" s="1309"/>
      <c r="Z2657" s="1309"/>
      <c r="AA2657" s="1309"/>
      <c r="AB2657" s="1311"/>
      <c r="AC2657" s="1315"/>
      <c r="AD2657" s="1309"/>
      <c r="AE2657" s="1309"/>
      <c r="AF2657" s="1309"/>
      <c r="AG2657" s="1309"/>
    </row>
    <row r="2658">
      <c r="A2658" s="1309"/>
      <c r="B2658" s="1310"/>
      <c r="C2658" s="1310"/>
      <c r="D2658" s="1309"/>
      <c r="E2658" s="1309"/>
      <c r="F2658" s="1311"/>
      <c r="G2658" s="978"/>
      <c r="H2658" s="1121"/>
      <c r="I2658" s="1309"/>
      <c r="J2658" s="1309"/>
      <c r="K2658" s="1309"/>
      <c r="L2658" s="1309"/>
      <c r="M2658" s="1311"/>
      <c r="N2658" s="1311"/>
      <c r="O2658" s="1312"/>
      <c r="P2658" s="1310"/>
      <c r="Q2658" s="1311"/>
      <c r="R2658" s="1311"/>
      <c r="S2658" s="1311"/>
      <c r="T2658" s="1313"/>
      <c r="U2658" s="1314"/>
      <c r="V2658" s="1309"/>
      <c r="W2658" s="1309"/>
      <c r="X2658" s="1309"/>
      <c r="Y2658" s="1309"/>
      <c r="Z2658" s="1309"/>
      <c r="AA2658" s="1309"/>
      <c r="AB2658" s="1311"/>
      <c r="AC2658" s="1315"/>
      <c r="AD2658" s="1309"/>
      <c r="AE2658" s="1309"/>
      <c r="AF2658" s="1309"/>
      <c r="AG2658" s="1309"/>
    </row>
    <row r="2659">
      <c r="A2659" s="1309"/>
      <c r="B2659" s="1310"/>
      <c r="C2659" s="1310"/>
      <c r="D2659" s="1309"/>
      <c r="E2659" s="1309"/>
      <c r="F2659" s="1311"/>
      <c r="G2659" s="978"/>
      <c r="H2659" s="1121"/>
      <c r="I2659" s="1309"/>
      <c r="J2659" s="1309"/>
      <c r="K2659" s="1309"/>
      <c r="L2659" s="1309"/>
      <c r="M2659" s="1311"/>
      <c r="N2659" s="1311"/>
      <c r="O2659" s="1312"/>
      <c r="P2659" s="1310"/>
      <c r="Q2659" s="1311"/>
      <c r="R2659" s="1311"/>
      <c r="S2659" s="1311"/>
      <c r="T2659" s="1313"/>
      <c r="U2659" s="1314"/>
      <c r="V2659" s="1309"/>
      <c r="W2659" s="1309"/>
      <c r="X2659" s="1309"/>
      <c r="Y2659" s="1309"/>
      <c r="Z2659" s="1309"/>
      <c r="AA2659" s="1309"/>
      <c r="AB2659" s="1311"/>
      <c r="AC2659" s="1315"/>
      <c r="AD2659" s="1309"/>
      <c r="AE2659" s="1309"/>
      <c r="AF2659" s="1309"/>
      <c r="AG2659" s="1309"/>
    </row>
    <row r="2660">
      <c r="A2660" s="1309"/>
      <c r="B2660" s="1310"/>
      <c r="C2660" s="1310"/>
      <c r="D2660" s="1309"/>
      <c r="E2660" s="1309"/>
      <c r="F2660" s="1311"/>
      <c r="G2660" s="978"/>
      <c r="H2660" s="1121"/>
      <c r="I2660" s="1309"/>
      <c r="J2660" s="1309"/>
      <c r="K2660" s="1309"/>
      <c r="L2660" s="1309"/>
      <c r="M2660" s="1311"/>
      <c r="N2660" s="1311"/>
      <c r="O2660" s="1312"/>
      <c r="P2660" s="1310"/>
      <c r="Q2660" s="1311"/>
      <c r="R2660" s="1311"/>
      <c r="S2660" s="1311"/>
      <c r="T2660" s="1313"/>
      <c r="U2660" s="1314"/>
      <c r="V2660" s="1309"/>
      <c r="W2660" s="1309"/>
      <c r="X2660" s="1309"/>
      <c r="Y2660" s="1309"/>
      <c r="Z2660" s="1309"/>
      <c r="AA2660" s="1309"/>
      <c r="AB2660" s="1311"/>
      <c r="AC2660" s="1315"/>
      <c r="AD2660" s="1309"/>
      <c r="AE2660" s="1309"/>
      <c r="AF2660" s="1309"/>
      <c r="AG2660" s="1309"/>
    </row>
    <row r="2661">
      <c r="A2661" s="1309"/>
      <c r="B2661" s="1310"/>
      <c r="C2661" s="1310"/>
      <c r="D2661" s="1309"/>
      <c r="E2661" s="1309"/>
      <c r="F2661" s="1311"/>
      <c r="G2661" s="978"/>
      <c r="H2661" s="1121"/>
      <c r="I2661" s="1309"/>
      <c r="J2661" s="1309"/>
      <c r="K2661" s="1309"/>
      <c r="L2661" s="1309"/>
      <c r="M2661" s="1311"/>
      <c r="N2661" s="1311"/>
      <c r="O2661" s="1312"/>
      <c r="P2661" s="1310"/>
      <c r="Q2661" s="1311"/>
      <c r="R2661" s="1311"/>
      <c r="S2661" s="1311"/>
      <c r="T2661" s="1313"/>
      <c r="U2661" s="1314"/>
      <c r="V2661" s="1309"/>
      <c r="W2661" s="1309"/>
      <c r="X2661" s="1309"/>
      <c r="Y2661" s="1309"/>
      <c r="Z2661" s="1309"/>
      <c r="AA2661" s="1309"/>
      <c r="AB2661" s="1311"/>
      <c r="AC2661" s="1315"/>
      <c r="AD2661" s="1309"/>
      <c r="AE2661" s="1309"/>
      <c r="AF2661" s="1309"/>
      <c r="AG2661" s="1309"/>
    </row>
    <row r="2662">
      <c r="A2662" s="1309"/>
      <c r="B2662" s="1310"/>
      <c r="C2662" s="1310"/>
      <c r="D2662" s="1309"/>
      <c r="E2662" s="1309"/>
      <c r="F2662" s="1311"/>
      <c r="G2662" s="978"/>
      <c r="H2662" s="1121"/>
      <c r="I2662" s="1309"/>
      <c r="J2662" s="1309"/>
      <c r="K2662" s="1309"/>
      <c r="L2662" s="1309"/>
      <c r="M2662" s="1311"/>
      <c r="N2662" s="1311"/>
      <c r="O2662" s="1312"/>
      <c r="P2662" s="1310"/>
      <c r="Q2662" s="1311"/>
      <c r="R2662" s="1311"/>
      <c r="S2662" s="1311"/>
      <c r="T2662" s="1313"/>
      <c r="U2662" s="1314"/>
      <c r="V2662" s="1309"/>
      <c r="W2662" s="1309"/>
      <c r="X2662" s="1309"/>
      <c r="Y2662" s="1309"/>
      <c r="Z2662" s="1309"/>
      <c r="AA2662" s="1309"/>
      <c r="AB2662" s="1311"/>
      <c r="AC2662" s="1315"/>
      <c r="AD2662" s="1309"/>
      <c r="AE2662" s="1309"/>
      <c r="AF2662" s="1309"/>
      <c r="AG2662" s="1309"/>
    </row>
    <row r="2663">
      <c r="A2663" s="1309"/>
      <c r="B2663" s="1310"/>
      <c r="C2663" s="1310"/>
      <c r="D2663" s="1309"/>
      <c r="E2663" s="1309"/>
      <c r="F2663" s="1311"/>
      <c r="G2663" s="978"/>
      <c r="H2663" s="1121"/>
      <c r="I2663" s="1309"/>
      <c r="J2663" s="1309"/>
      <c r="K2663" s="1309"/>
      <c r="L2663" s="1309"/>
      <c r="M2663" s="1311"/>
      <c r="N2663" s="1311"/>
      <c r="O2663" s="1312"/>
      <c r="P2663" s="1310"/>
      <c r="Q2663" s="1311"/>
      <c r="R2663" s="1311"/>
      <c r="S2663" s="1311"/>
      <c r="T2663" s="1313"/>
      <c r="U2663" s="1314"/>
      <c r="V2663" s="1309"/>
      <c r="W2663" s="1309"/>
      <c r="X2663" s="1309"/>
      <c r="Y2663" s="1309"/>
      <c r="Z2663" s="1309"/>
      <c r="AA2663" s="1309"/>
      <c r="AB2663" s="1311"/>
      <c r="AC2663" s="1315"/>
      <c r="AD2663" s="1309"/>
      <c r="AE2663" s="1309"/>
      <c r="AF2663" s="1309"/>
      <c r="AG2663" s="1309"/>
    </row>
    <row r="2664">
      <c r="A2664" s="1309"/>
      <c r="B2664" s="1310"/>
      <c r="C2664" s="1310"/>
      <c r="D2664" s="1309"/>
      <c r="E2664" s="1309"/>
      <c r="F2664" s="1311"/>
      <c r="G2664" s="978"/>
      <c r="H2664" s="1121"/>
      <c r="I2664" s="1309"/>
      <c r="J2664" s="1309"/>
      <c r="K2664" s="1309"/>
      <c r="L2664" s="1309"/>
      <c r="M2664" s="1311"/>
      <c r="N2664" s="1311"/>
      <c r="O2664" s="1312"/>
      <c r="P2664" s="1310"/>
      <c r="Q2664" s="1311"/>
      <c r="R2664" s="1311"/>
      <c r="S2664" s="1311"/>
      <c r="T2664" s="1313"/>
      <c r="U2664" s="1314"/>
      <c r="V2664" s="1309"/>
      <c r="W2664" s="1309"/>
      <c r="X2664" s="1309"/>
      <c r="Y2664" s="1309"/>
      <c r="Z2664" s="1309"/>
      <c r="AA2664" s="1309"/>
      <c r="AB2664" s="1311"/>
      <c r="AC2664" s="1315"/>
      <c r="AD2664" s="1309"/>
      <c r="AE2664" s="1309"/>
      <c r="AF2664" s="1309"/>
      <c r="AG2664" s="1309"/>
    </row>
    <row r="2665">
      <c r="A2665" s="1309"/>
      <c r="B2665" s="1310"/>
      <c r="C2665" s="1310"/>
      <c r="D2665" s="1309"/>
      <c r="E2665" s="1309"/>
      <c r="F2665" s="1311"/>
      <c r="G2665" s="978"/>
      <c r="H2665" s="1121"/>
      <c r="I2665" s="1309"/>
      <c r="J2665" s="1309"/>
      <c r="K2665" s="1309"/>
      <c r="L2665" s="1309"/>
      <c r="M2665" s="1311"/>
      <c r="N2665" s="1311"/>
      <c r="O2665" s="1312"/>
      <c r="P2665" s="1310"/>
      <c r="Q2665" s="1311"/>
      <c r="R2665" s="1311"/>
      <c r="S2665" s="1311"/>
      <c r="T2665" s="1313"/>
      <c r="U2665" s="1314"/>
      <c r="V2665" s="1309"/>
      <c r="W2665" s="1309"/>
      <c r="X2665" s="1309"/>
      <c r="Y2665" s="1309"/>
      <c r="Z2665" s="1309"/>
      <c r="AA2665" s="1309"/>
      <c r="AB2665" s="1311"/>
      <c r="AC2665" s="1315"/>
      <c r="AD2665" s="1309"/>
      <c r="AE2665" s="1309"/>
      <c r="AF2665" s="1309"/>
      <c r="AG2665" s="1309"/>
    </row>
    <row r="2666">
      <c r="A2666" s="1309"/>
      <c r="B2666" s="1310"/>
      <c r="C2666" s="1310"/>
      <c r="D2666" s="1309"/>
      <c r="E2666" s="1309"/>
      <c r="F2666" s="1311"/>
      <c r="G2666" s="978"/>
      <c r="H2666" s="1121"/>
      <c r="I2666" s="1309"/>
      <c r="J2666" s="1309"/>
      <c r="K2666" s="1309"/>
      <c r="L2666" s="1309"/>
      <c r="M2666" s="1311"/>
      <c r="N2666" s="1311"/>
      <c r="O2666" s="1312"/>
      <c r="P2666" s="1310"/>
      <c r="Q2666" s="1311"/>
      <c r="R2666" s="1311"/>
      <c r="S2666" s="1311"/>
      <c r="T2666" s="1313"/>
      <c r="U2666" s="1314"/>
      <c r="V2666" s="1309"/>
      <c r="W2666" s="1309"/>
      <c r="X2666" s="1309"/>
      <c r="Y2666" s="1309"/>
      <c r="Z2666" s="1309"/>
      <c r="AA2666" s="1309"/>
      <c r="AB2666" s="1311"/>
      <c r="AC2666" s="1315"/>
      <c r="AD2666" s="1309"/>
      <c r="AE2666" s="1309"/>
      <c r="AF2666" s="1309"/>
      <c r="AG2666" s="1309"/>
    </row>
    <row r="2667">
      <c r="A2667" s="1309"/>
      <c r="B2667" s="1310"/>
      <c r="C2667" s="1310"/>
      <c r="D2667" s="1309"/>
      <c r="E2667" s="1309"/>
      <c r="F2667" s="1311"/>
      <c r="G2667" s="978"/>
      <c r="H2667" s="1121"/>
      <c r="I2667" s="1309"/>
      <c r="J2667" s="1309"/>
      <c r="K2667" s="1309"/>
      <c r="L2667" s="1309"/>
      <c r="M2667" s="1311"/>
      <c r="N2667" s="1311"/>
      <c r="O2667" s="1312"/>
      <c r="P2667" s="1310"/>
      <c r="Q2667" s="1311"/>
      <c r="R2667" s="1311"/>
      <c r="S2667" s="1311"/>
      <c r="T2667" s="1313"/>
      <c r="U2667" s="1314"/>
      <c r="V2667" s="1309"/>
      <c r="W2667" s="1309"/>
      <c r="X2667" s="1309"/>
      <c r="Y2667" s="1309"/>
      <c r="Z2667" s="1309"/>
      <c r="AA2667" s="1309"/>
      <c r="AB2667" s="1311"/>
      <c r="AC2667" s="1315"/>
      <c r="AD2667" s="1309"/>
      <c r="AE2667" s="1309"/>
      <c r="AF2667" s="1309"/>
      <c r="AG2667" s="1309"/>
    </row>
    <row r="2668">
      <c r="A2668" s="1309"/>
      <c r="B2668" s="1310"/>
      <c r="C2668" s="1310"/>
      <c r="D2668" s="1309"/>
      <c r="E2668" s="1309"/>
      <c r="F2668" s="1311"/>
      <c r="G2668" s="978"/>
      <c r="H2668" s="1121"/>
      <c r="I2668" s="1309"/>
      <c r="J2668" s="1309"/>
      <c r="K2668" s="1309"/>
      <c r="L2668" s="1309"/>
      <c r="M2668" s="1311"/>
      <c r="N2668" s="1311"/>
      <c r="O2668" s="1312"/>
      <c r="P2668" s="1310"/>
      <c r="Q2668" s="1311"/>
      <c r="R2668" s="1311"/>
      <c r="S2668" s="1311"/>
      <c r="T2668" s="1313"/>
      <c r="U2668" s="1314"/>
      <c r="V2668" s="1309"/>
      <c r="W2668" s="1309"/>
      <c r="X2668" s="1309"/>
      <c r="Y2668" s="1309"/>
      <c r="Z2668" s="1309"/>
      <c r="AA2668" s="1309"/>
      <c r="AB2668" s="1311"/>
      <c r="AC2668" s="1315"/>
      <c r="AD2668" s="1309"/>
      <c r="AE2668" s="1309"/>
      <c r="AF2668" s="1309"/>
      <c r="AG2668" s="1309"/>
    </row>
    <row r="2669">
      <c r="A2669" s="1309"/>
      <c r="B2669" s="1310"/>
      <c r="C2669" s="1310"/>
      <c r="D2669" s="1309"/>
      <c r="E2669" s="1309"/>
      <c r="F2669" s="1311"/>
      <c r="G2669" s="978"/>
      <c r="H2669" s="1121"/>
      <c r="I2669" s="1309"/>
      <c r="J2669" s="1309"/>
      <c r="K2669" s="1309"/>
      <c r="L2669" s="1309"/>
      <c r="M2669" s="1311"/>
      <c r="N2669" s="1311"/>
      <c r="O2669" s="1312"/>
      <c r="P2669" s="1310"/>
      <c r="Q2669" s="1311"/>
      <c r="R2669" s="1311"/>
      <c r="S2669" s="1311"/>
      <c r="T2669" s="1313"/>
      <c r="U2669" s="1314"/>
      <c r="V2669" s="1309"/>
      <c r="W2669" s="1309"/>
      <c r="X2669" s="1309"/>
      <c r="Y2669" s="1309"/>
      <c r="Z2669" s="1309"/>
      <c r="AA2669" s="1309"/>
      <c r="AB2669" s="1311"/>
      <c r="AC2669" s="1315"/>
      <c r="AD2669" s="1309"/>
      <c r="AE2669" s="1309"/>
      <c r="AF2669" s="1309"/>
      <c r="AG2669" s="1309"/>
    </row>
    <row r="2670">
      <c r="A2670" s="1309"/>
      <c r="B2670" s="1310"/>
      <c r="C2670" s="1310"/>
      <c r="D2670" s="1309"/>
      <c r="E2670" s="1309"/>
      <c r="F2670" s="1311"/>
      <c r="G2670" s="978"/>
      <c r="H2670" s="1121"/>
      <c r="I2670" s="1309"/>
      <c r="J2670" s="1309"/>
      <c r="K2670" s="1309"/>
      <c r="L2670" s="1309"/>
      <c r="M2670" s="1311"/>
      <c r="N2670" s="1311"/>
      <c r="O2670" s="1312"/>
      <c r="P2670" s="1310"/>
      <c r="Q2670" s="1311"/>
      <c r="R2670" s="1311"/>
      <c r="S2670" s="1311"/>
      <c r="T2670" s="1313"/>
      <c r="U2670" s="1314"/>
      <c r="V2670" s="1309"/>
      <c r="W2670" s="1309"/>
      <c r="X2670" s="1309"/>
      <c r="Y2670" s="1309"/>
      <c r="Z2670" s="1309"/>
      <c r="AA2670" s="1309"/>
      <c r="AB2670" s="1311"/>
      <c r="AC2670" s="1315"/>
      <c r="AD2670" s="1309"/>
      <c r="AE2670" s="1309"/>
      <c r="AF2670" s="1309"/>
      <c r="AG2670" s="1309"/>
    </row>
    <row r="2671">
      <c r="A2671" s="1309"/>
      <c r="B2671" s="1310"/>
      <c r="C2671" s="1310"/>
      <c r="D2671" s="1309"/>
      <c r="E2671" s="1309"/>
      <c r="F2671" s="1311"/>
      <c r="G2671" s="978"/>
      <c r="H2671" s="1121"/>
      <c r="I2671" s="1309"/>
      <c r="J2671" s="1309"/>
      <c r="K2671" s="1309"/>
      <c r="L2671" s="1309"/>
      <c r="M2671" s="1311"/>
      <c r="N2671" s="1311"/>
      <c r="O2671" s="1312"/>
      <c r="P2671" s="1310"/>
      <c r="Q2671" s="1311"/>
      <c r="R2671" s="1311"/>
      <c r="S2671" s="1311"/>
      <c r="T2671" s="1313"/>
      <c r="U2671" s="1314"/>
      <c r="V2671" s="1309"/>
      <c r="W2671" s="1309"/>
      <c r="X2671" s="1309"/>
      <c r="Y2671" s="1309"/>
      <c r="Z2671" s="1309"/>
      <c r="AA2671" s="1309"/>
      <c r="AB2671" s="1311"/>
      <c r="AC2671" s="1315"/>
      <c r="AD2671" s="1309"/>
      <c r="AE2671" s="1309"/>
      <c r="AF2671" s="1309"/>
      <c r="AG2671" s="1309"/>
    </row>
    <row r="2672">
      <c r="A2672" s="1309"/>
      <c r="B2672" s="1310"/>
      <c r="C2672" s="1310"/>
      <c r="D2672" s="1309"/>
      <c r="E2672" s="1309"/>
      <c r="F2672" s="1311"/>
      <c r="G2672" s="978"/>
      <c r="H2672" s="1121"/>
      <c r="I2672" s="1309"/>
      <c r="J2672" s="1309"/>
      <c r="K2672" s="1309"/>
      <c r="L2672" s="1309"/>
      <c r="M2672" s="1311"/>
      <c r="N2672" s="1311"/>
      <c r="O2672" s="1312"/>
      <c r="P2672" s="1310"/>
      <c r="Q2672" s="1311"/>
      <c r="R2672" s="1311"/>
      <c r="S2672" s="1311"/>
      <c r="T2672" s="1313"/>
      <c r="U2672" s="1314"/>
      <c r="V2672" s="1309"/>
      <c r="W2672" s="1309"/>
      <c r="X2672" s="1309"/>
      <c r="Y2672" s="1309"/>
      <c r="Z2672" s="1309"/>
      <c r="AA2672" s="1309"/>
      <c r="AB2672" s="1311"/>
      <c r="AC2672" s="1315"/>
      <c r="AD2672" s="1309"/>
      <c r="AE2672" s="1309"/>
      <c r="AF2672" s="1309"/>
      <c r="AG2672" s="1309"/>
    </row>
    <row r="2673">
      <c r="A2673" s="1309"/>
      <c r="B2673" s="1310"/>
      <c r="C2673" s="1310"/>
      <c r="D2673" s="1309"/>
      <c r="E2673" s="1309"/>
      <c r="F2673" s="1311"/>
      <c r="G2673" s="978"/>
      <c r="H2673" s="1121"/>
      <c r="I2673" s="1309"/>
      <c r="J2673" s="1309"/>
      <c r="K2673" s="1309"/>
      <c r="L2673" s="1309"/>
      <c r="M2673" s="1311"/>
      <c r="N2673" s="1311"/>
      <c r="O2673" s="1312"/>
      <c r="P2673" s="1310"/>
      <c r="Q2673" s="1311"/>
      <c r="R2673" s="1311"/>
      <c r="S2673" s="1311"/>
      <c r="T2673" s="1313"/>
      <c r="U2673" s="1314"/>
      <c r="V2673" s="1309"/>
      <c r="W2673" s="1309"/>
      <c r="X2673" s="1309"/>
      <c r="Y2673" s="1309"/>
      <c r="Z2673" s="1309"/>
      <c r="AA2673" s="1309"/>
      <c r="AB2673" s="1311"/>
      <c r="AC2673" s="1315"/>
      <c r="AD2673" s="1309"/>
      <c r="AE2673" s="1309"/>
      <c r="AF2673" s="1309"/>
      <c r="AG2673" s="1309"/>
    </row>
    <row r="2674">
      <c r="A2674" s="1309"/>
      <c r="B2674" s="1310"/>
      <c r="C2674" s="1310"/>
      <c r="D2674" s="1309"/>
      <c r="E2674" s="1309"/>
      <c r="F2674" s="1311"/>
      <c r="G2674" s="978"/>
      <c r="H2674" s="1121"/>
      <c r="I2674" s="1309"/>
      <c r="J2674" s="1309"/>
      <c r="K2674" s="1309"/>
      <c r="L2674" s="1309"/>
      <c r="M2674" s="1311"/>
      <c r="N2674" s="1311"/>
      <c r="O2674" s="1312"/>
      <c r="P2674" s="1310"/>
      <c r="Q2674" s="1311"/>
      <c r="R2674" s="1311"/>
      <c r="S2674" s="1311"/>
      <c r="T2674" s="1313"/>
      <c r="U2674" s="1314"/>
      <c r="V2674" s="1309"/>
      <c r="W2674" s="1309"/>
      <c r="X2674" s="1309"/>
      <c r="Y2674" s="1309"/>
      <c r="Z2674" s="1309"/>
      <c r="AA2674" s="1309"/>
      <c r="AB2674" s="1311"/>
      <c r="AC2674" s="1315"/>
      <c r="AD2674" s="1309"/>
      <c r="AE2674" s="1309"/>
      <c r="AF2674" s="1309"/>
      <c r="AG2674" s="1309"/>
    </row>
    <row r="2675">
      <c r="A2675" s="1309"/>
      <c r="B2675" s="1310"/>
      <c r="C2675" s="1310"/>
      <c r="D2675" s="1309"/>
      <c r="E2675" s="1309"/>
      <c r="F2675" s="1311"/>
      <c r="G2675" s="978"/>
      <c r="H2675" s="1121"/>
      <c r="I2675" s="1309"/>
      <c r="J2675" s="1309"/>
      <c r="K2675" s="1309"/>
      <c r="L2675" s="1309"/>
      <c r="M2675" s="1311"/>
      <c r="N2675" s="1311"/>
      <c r="O2675" s="1312"/>
      <c r="P2675" s="1310"/>
      <c r="Q2675" s="1311"/>
      <c r="R2675" s="1311"/>
      <c r="S2675" s="1311"/>
      <c r="T2675" s="1313"/>
      <c r="U2675" s="1314"/>
      <c r="V2675" s="1309"/>
      <c r="W2675" s="1309"/>
      <c r="X2675" s="1309"/>
      <c r="Y2675" s="1309"/>
      <c r="Z2675" s="1309"/>
      <c r="AA2675" s="1309"/>
      <c r="AB2675" s="1311"/>
      <c r="AC2675" s="1315"/>
      <c r="AD2675" s="1309"/>
      <c r="AE2675" s="1309"/>
      <c r="AF2675" s="1309"/>
      <c r="AG2675" s="1309"/>
    </row>
    <row r="2676">
      <c r="A2676" s="1309"/>
      <c r="B2676" s="1310"/>
      <c r="C2676" s="1310"/>
      <c r="D2676" s="1309"/>
      <c r="E2676" s="1309"/>
      <c r="F2676" s="1311"/>
      <c r="G2676" s="978"/>
      <c r="H2676" s="1121"/>
      <c r="I2676" s="1309"/>
      <c r="J2676" s="1309"/>
      <c r="K2676" s="1309"/>
      <c r="L2676" s="1309"/>
      <c r="M2676" s="1311"/>
      <c r="N2676" s="1311"/>
      <c r="O2676" s="1312"/>
      <c r="P2676" s="1310"/>
      <c r="Q2676" s="1311"/>
      <c r="R2676" s="1311"/>
      <c r="S2676" s="1311"/>
      <c r="T2676" s="1313"/>
      <c r="U2676" s="1314"/>
      <c r="V2676" s="1309"/>
      <c r="W2676" s="1309"/>
      <c r="X2676" s="1309"/>
      <c r="Y2676" s="1309"/>
      <c r="Z2676" s="1309"/>
      <c r="AA2676" s="1309"/>
      <c r="AB2676" s="1311"/>
      <c r="AC2676" s="1315"/>
      <c r="AD2676" s="1309"/>
      <c r="AE2676" s="1309"/>
      <c r="AF2676" s="1309"/>
      <c r="AG2676" s="1309"/>
    </row>
    <row r="2677">
      <c r="A2677" s="1309"/>
      <c r="B2677" s="1310"/>
      <c r="C2677" s="1310"/>
      <c r="D2677" s="1309"/>
      <c r="E2677" s="1309"/>
      <c r="F2677" s="1311"/>
      <c r="G2677" s="978"/>
      <c r="H2677" s="1121"/>
      <c r="I2677" s="1309"/>
      <c r="J2677" s="1309"/>
      <c r="K2677" s="1309"/>
      <c r="L2677" s="1309"/>
      <c r="M2677" s="1311"/>
      <c r="N2677" s="1311"/>
      <c r="O2677" s="1312"/>
      <c r="P2677" s="1310"/>
      <c r="Q2677" s="1311"/>
      <c r="R2677" s="1311"/>
      <c r="S2677" s="1311"/>
      <c r="T2677" s="1313"/>
      <c r="U2677" s="1314"/>
      <c r="V2677" s="1309"/>
      <c r="W2677" s="1309"/>
      <c r="X2677" s="1309"/>
      <c r="Y2677" s="1309"/>
      <c r="Z2677" s="1309"/>
      <c r="AA2677" s="1309"/>
      <c r="AB2677" s="1311"/>
      <c r="AC2677" s="1315"/>
      <c r="AD2677" s="1309"/>
      <c r="AE2677" s="1309"/>
      <c r="AF2677" s="1309"/>
      <c r="AG2677" s="1309"/>
    </row>
    <row r="2678">
      <c r="A2678" s="1309"/>
      <c r="B2678" s="1310"/>
      <c r="C2678" s="1310"/>
      <c r="D2678" s="1309"/>
      <c r="E2678" s="1309"/>
      <c r="F2678" s="1311"/>
      <c r="G2678" s="978"/>
      <c r="H2678" s="1121"/>
      <c r="I2678" s="1309"/>
      <c r="J2678" s="1309"/>
      <c r="K2678" s="1309"/>
      <c r="L2678" s="1309"/>
      <c r="M2678" s="1311"/>
      <c r="N2678" s="1311"/>
      <c r="O2678" s="1312"/>
      <c r="P2678" s="1310"/>
      <c r="Q2678" s="1311"/>
      <c r="R2678" s="1311"/>
      <c r="S2678" s="1311"/>
      <c r="T2678" s="1313"/>
      <c r="U2678" s="1314"/>
      <c r="V2678" s="1309"/>
      <c r="W2678" s="1309"/>
      <c r="X2678" s="1309"/>
      <c r="Y2678" s="1309"/>
      <c r="Z2678" s="1309"/>
      <c r="AA2678" s="1309"/>
      <c r="AB2678" s="1311"/>
      <c r="AC2678" s="1315"/>
      <c r="AD2678" s="1309"/>
      <c r="AE2678" s="1309"/>
      <c r="AF2678" s="1309"/>
      <c r="AG2678" s="1309"/>
    </row>
    <row r="2679">
      <c r="A2679" s="1309"/>
      <c r="B2679" s="1310"/>
      <c r="C2679" s="1310"/>
      <c r="D2679" s="1309"/>
      <c r="E2679" s="1309"/>
      <c r="F2679" s="1311"/>
      <c r="G2679" s="978"/>
      <c r="H2679" s="1121"/>
      <c r="I2679" s="1309"/>
      <c r="J2679" s="1309"/>
      <c r="K2679" s="1309"/>
      <c r="L2679" s="1309"/>
      <c r="M2679" s="1311"/>
      <c r="N2679" s="1311"/>
      <c r="O2679" s="1312"/>
      <c r="P2679" s="1310"/>
      <c r="Q2679" s="1311"/>
      <c r="R2679" s="1311"/>
      <c r="S2679" s="1311"/>
      <c r="T2679" s="1313"/>
      <c r="U2679" s="1314"/>
      <c r="V2679" s="1309"/>
      <c r="W2679" s="1309"/>
      <c r="X2679" s="1309"/>
      <c r="Y2679" s="1309"/>
      <c r="Z2679" s="1309"/>
      <c r="AA2679" s="1309"/>
      <c r="AB2679" s="1311"/>
      <c r="AC2679" s="1315"/>
      <c r="AD2679" s="1309"/>
      <c r="AE2679" s="1309"/>
      <c r="AF2679" s="1309"/>
      <c r="AG2679" s="1309"/>
    </row>
    <row r="2680">
      <c r="A2680" s="1309"/>
      <c r="B2680" s="1310"/>
      <c r="C2680" s="1310"/>
      <c r="D2680" s="1309"/>
      <c r="E2680" s="1309"/>
      <c r="F2680" s="1311"/>
      <c r="G2680" s="978"/>
      <c r="H2680" s="1121"/>
      <c r="I2680" s="1309"/>
      <c r="J2680" s="1309"/>
      <c r="K2680" s="1309"/>
      <c r="L2680" s="1309"/>
      <c r="M2680" s="1311"/>
      <c r="N2680" s="1311"/>
      <c r="O2680" s="1312"/>
      <c r="P2680" s="1310"/>
      <c r="Q2680" s="1311"/>
      <c r="R2680" s="1311"/>
      <c r="S2680" s="1311"/>
      <c r="T2680" s="1313"/>
      <c r="U2680" s="1314"/>
      <c r="V2680" s="1309"/>
      <c r="W2680" s="1309"/>
      <c r="X2680" s="1309"/>
      <c r="Y2680" s="1309"/>
      <c r="Z2680" s="1309"/>
      <c r="AA2680" s="1309"/>
      <c r="AB2680" s="1311"/>
      <c r="AC2680" s="1315"/>
      <c r="AD2680" s="1309"/>
      <c r="AE2680" s="1309"/>
      <c r="AF2680" s="1309"/>
      <c r="AG2680" s="1309"/>
    </row>
    <row r="2681">
      <c r="A2681" s="1309"/>
      <c r="B2681" s="1310"/>
      <c r="C2681" s="1310"/>
      <c r="D2681" s="1309"/>
      <c r="E2681" s="1309"/>
      <c r="F2681" s="1311"/>
      <c r="G2681" s="978"/>
      <c r="H2681" s="1121"/>
      <c r="I2681" s="1309"/>
      <c r="J2681" s="1309"/>
      <c r="K2681" s="1309"/>
      <c r="L2681" s="1309"/>
      <c r="M2681" s="1311"/>
      <c r="N2681" s="1311"/>
      <c r="O2681" s="1312"/>
      <c r="P2681" s="1310"/>
      <c r="Q2681" s="1311"/>
      <c r="R2681" s="1311"/>
      <c r="S2681" s="1311"/>
      <c r="T2681" s="1313"/>
      <c r="U2681" s="1314"/>
      <c r="V2681" s="1309"/>
      <c r="W2681" s="1309"/>
      <c r="X2681" s="1309"/>
      <c r="Y2681" s="1309"/>
      <c r="Z2681" s="1309"/>
      <c r="AA2681" s="1309"/>
      <c r="AB2681" s="1311"/>
      <c r="AC2681" s="1315"/>
      <c r="AD2681" s="1309"/>
      <c r="AE2681" s="1309"/>
      <c r="AF2681" s="1309"/>
      <c r="AG2681" s="1309"/>
    </row>
    <row r="2682">
      <c r="A2682" s="1309"/>
      <c r="B2682" s="1310"/>
      <c r="C2682" s="1310"/>
      <c r="D2682" s="1309"/>
      <c r="E2682" s="1309"/>
      <c r="F2682" s="1311"/>
      <c r="G2682" s="978"/>
      <c r="H2682" s="1121"/>
      <c r="I2682" s="1309"/>
      <c r="J2682" s="1309"/>
      <c r="K2682" s="1309"/>
      <c r="L2682" s="1309"/>
      <c r="M2682" s="1311"/>
      <c r="N2682" s="1311"/>
      <c r="O2682" s="1312"/>
      <c r="P2682" s="1310"/>
      <c r="Q2682" s="1311"/>
      <c r="R2682" s="1311"/>
      <c r="S2682" s="1311"/>
      <c r="T2682" s="1313"/>
      <c r="U2682" s="1314"/>
      <c r="V2682" s="1309"/>
      <c r="W2682" s="1309"/>
      <c r="X2682" s="1309"/>
      <c r="Y2682" s="1309"/>
      <c r="Z2682" s="1309"/>
      <c r="AA2682" s="1309"/>
      <c r="AB2682" s="1311"/>
      <c r="AC2682" s="1315"/>
      <c r="AD2682" s="1309"/>
      <c r="AE2682" s="1309"/>
      <c r="AF2682" s="1309"/>
      <c r="AG2682" s="1309"/>
    </row>
    <row r="2683">
      <c r="A2683" s="1309"/>
      <c r="B2683" s="1310"/>
      <c r="C2683" s="1310"/>
      <c r="D2683" s="1309"/>
      <c r="E2683" s="1309"/>
      <c r="F2683" s="1311"/>
      <c r="G2683" s="978"/>
      <c r="H2683" s="1121"/>
      <c r="I2683" s="1309"/>
      <c r="J2683" s="1309"/>
      <c r="K2683" s="1309"/>
      <c r="L2683" s="1309"/>
      <c r="M2683" s="1311"/>
      <c r="N2683" s="1311"/>
      <c r="O2683" s="1312"/>
      <c r="P2683" s="1310"/>
      <c r="Q2683" s="1311"/>
      <c r="R2683" s="1311"/>
      <c r="S2683" s="1311"/>
      <c r="T2683" s="1313"/>
      <c r="U2683" s="1314"/>
      <c r="V2683" s="1309"/>
      <c r="W2683" s="1309"/>
      <c r="X2683" s="1309"/>
      <c r="Y2683" s="1309"/>
      <c r="Z2683" s="1309"/>
      <c r="AA2683" s="1309"/>
      <c r="AB2683" s="1311"/>
      <c r="AC2683" s="1315"/>
      <c r="AD2683" s="1309"/>
      <c r="AE2683" s="1309"/>
      <c r="AF2683" s="1309"/>
      <c r="AG2683" s="1309"/>
    </row>
    <row r="2684">
      <c r="A2684" s="1309"/>
      <c r="B2684" s="1310"/>
      <c r="C2684" s="1310"/>
      <c r="D2684" s="1309"/>
      <c r="E2684" s="1309"/>
      <c r="F2684" s="1311"/>
      <c r="G2684" s="978"/>
      <c r="H2684" s="1121"/>
      <c r="I2684" s="1309"/>
      <c r="J2684" s="1309"/>
      <c r="K2684" s="1309"/>
      <c r="L2684" s="1309"/>
      <c r="M2684" s="1311"/>
      <c r="N2684" s="1311"/>
      <c r="O2684" s="1312"/>
      <c r="P2684" s="1310"/>
      <c r="Q2684" s="1311"/>
      <c r="R2684" s="1311"/>
      <c r="S2684" s="1311"/>
      <c r="T2684" s="1313"/>
      <c r="U2684" s="1314"/>
      <c r="V2684" s="1309"/>
      <c r="W2684" s="1309"/>
      <c r="X2684" s="1309"/>
      <c r="Y2684" s="1309"/>
      <c r="Z2684" s="1309"/>
      <c r="AA2684" s="1309"/>
      <c r="AB2684" s="1311"/>
      <c r="AC2684" s="1315"/>
      <c r="AD2684" s="1309"/>
      <c r="AE2684" s="1309"/>
      <c r="AF2684" s="1309"/>
      <c r="AG2684" s="1309"/>
    </row>
    <row r="2685">
      <c r="A2685" s="1309"/>
      <c r="B2685" s="1310"/>
      <c r="C2685" s="1310"/>
      <c r="D2685" s="1309"/>
      <c r="E2685" s="1309"/>
      <c r="F2685" s="1311"/>
      <c r="G2685" s="978"/>
      <c r="H2685" s="1121"/>
      <c r="I2685" s="1309"/>
      <c r="J2685" s="1309"/>
      <c r="K2685" s="1309"/>
      <c r="L2685" s="1309"/>
      <c r="M2685" s="1311"/>
      <c r="N2685" s="1311"/>
      <c r="O2685" s="1312"/>
      <c r="P2685" s="1310"/>
      <c r="Q2685" s="1311"/>
      <c r="R2685" s="1311"/>
      <c r="S2685" s="1311"/>
      <c r="T2685" s="1313"/>
      <c r="U2685" s="1314"/>
      <c r="V2685" s="1309"/>
      <c r="W2685" s="1309"/>
      <c r="X2685" s="1309"/>
      <c r="Y2685" s="1309"/>
      <c r="Z2685" s="1309"/>
      <c r="AA2685" s="1309"/>
      <c r="AB2685" s="1311"/>
      <c r="AC2685" s="1315"/>
      <c r="AD2685" s="1309"/>
      <c r="AE2685" s="1309"/>
      <c r="AF2685" s="1309"/>
      <c r="AG2685" s="1309"/>
    </row>
    <row r="2686">
      <c r="A2686" s="1309"/>
      <c r="B2686" s="1310"/>
      <c r="C2686" s="1310"/>
      <c r="D2686" s="1309"/>
      <c r="E2686" s="1309"/>
      <c r="F2686" s="1311"/>
      <c r="G2686" s="978"/>
      <c r="H2686" s="1121"/>
      <c r="I2686" s="1309"/>
      <c r="J2686" s="1309"/>
      <c r="K2686" s="1309"/>
      <c r="L2686" s="1309"/>
      <c r="M2686" s="1311"/>
      <c r="N2686" s="1311"/>
      <c r="O2686" s="1312"/>
      <c r="P2686" s="1310"/>
      <c r="Q2686" s="1311"/>
      <c r="R2686" s="1311"/>
      <c r="S2686" s="1311"/>
      <c r="T2686" s="1313"/>
      <c r="U2686" s="1314"/>
      <c r="V2686" s="1309"/>
      <c r="W2686" s="1309"/>
      <c r="X2686" s="1309"/>
      <c r="Y2686" s="1309"/>
      <c r="Z2686" s="1309"/>
      <c r="AA2686" s="1309"/>
      <c r="AB2686" s="1311"/>
      <c r="AC2686" s="1315"/>
      <c r="AD2686" s="1309"/>
      <c r="AE2686" s="1309"/>
      <c r="AF2686" s="1309"/>
      <c r="AG2686" s="1309"/>
    </row>
    <row r="2687">
      <c r="A2687" s="1309"/>
      <c r="B2687" s="1310"/>
      <c r="C2687" s="1310"/>
      <c r="D2687" s="1309"/>
      <c r="E2687" s="1309"/>
      <c r="F2687" s="1311"/>
      <c r="G2687" s="978"/>
      <c r="H2687" s="1121"/>
      <c r="I2687" s="1309"/>
      <c r="J2687" s="1309"/>
      <c r="K2687" s="1309"/>
      <c r="L2687" s="1309"/>
      <c r="M2687" s="1311"/>
      <c r="N2687" s="1311"/>
      <c r="O2687" s="1312"/>
      <c r="P2687" s="1310"/>
      <c r="Q2687" s="1311"/>
      <c r="R2687" s="1311"/>
      <c r="S2687" s="1311"/>
      <c r="T2687" s="1313"/>
      <c r="U2687" s="1314"/>
      <c r="V2687" s="1309"/>
      <c r="W2687" s="1309"/>
      <c r="X2687" s="1309"/>
      <c r="Y2687" s="1309"/>
      <c r="Z2687" s="1309"/>
      <c r="AA2687" s="1309"/>
      <c r="AB2687" s="1311"/>
      <c r="AC2687" s="1315"/>
      <c r="AD2687" s="1309"/>
      <c r="AE2687" s="1309"/>
      <c r="AF2687" s="1309"/>
      <c r="AG2687" s="1309"/>
    </row>
    <row r="2688">
      <c r="A2688" s="1309"/>
      <c r="B2688" s="1310"/>
      <c r="C2688" s="1310"/>
      <c r="D2688" s="1309"/>
      <c r="E2688" s="1309"/>
      <c r="F2688" s="1311"/>
      <c r="G2688" s="978"/>
      <c r="H2688" s="1121"/>
      <c r="I2688" s="1309"/>
      <c r="J2688" s="1309"/>
      <c r="K2688" s="1309"/>
      <c r="L2688" s="1309"/>
      <c r="M2688" s="1311"/>
      <c r="N2688" s="1311"/>
      <c r="O2688" s="1312"/>
      <c r="P2688" s="1310"/>
      <c r="Q2688" s="1311"/>
      <c r="R2688" s="1311"/>
      <c r="S2688" s="1311"/>
      <c r="T2688" s="1313"/>
      <c r="U2688" s="1314"/>
      <c r="V2688" s="1309"/>
      <c r="W2688" s="1309"/>
      <c r="X2688" s="1309"/>
      <c r="Y2688" s="1309"/>
      <c r="Z2688" s="1309"/>
      <c r="AA2688" s="1309"/>
      <c r="AB2688" s="1311"/>
      <c r="AC2688" s="1315"/>
      <c r="AD2688" s="1309"/>
      <c r="AE2688" s="1309"/>
      <c r="AF2688" s="1309"/>
      <c r="AG2688" s="1309"/>
    </row>
    <row r="2689">
      <c r="A2689" s="1309"/>
      <c r="B2689" s="1310"/>
      <c r="C2689" s="1310"/>
      <c r="D2689" s="1309"/>
      <c r="E2689" s="1309"/>
      <c r="F2689" s="1311"/>
      <c r="G2689" s="978"/>
      <c r="H2689" s="1121"/>
      <c r="I2689" s="1309"/>
      <c r="J2689" s="1309"/>
      <c r="K2689" s="1309"/>
      <c r="L2689" s="1309"/>
      <c r="M2689" s="1311"/>
      <c r="N2689" s="1311"/>
      <c r="O2689" s="1312"/>
      <c r="P2689" s="1310"/>
      <c r="Q2689" s="1311"/>
      <c r="R2689" s="1311"/>
      <c r="S2689" s="1311"/>
      <c r="T2689" s="1313"/>
      <c r="U2689" s="1314"/>
      <c r="V2689" s="1309"/>
      <c r="W2689" s="1309"/>
      <c r="X2689" s="1309"/>
      <c r="Y2689" s="1309"/>
      <c r="Z2689" s="1309"/>
      <c r="AA2689" s="1309"/>
      <c r="AB2689" s="1311"/>
      <c r="AC2689" s="1315"/>
      <c r="AD2689" s="1309"/>
      <c r="AE2689" s="1309"/>
      <c r="AF2689" s="1309"/>
      <c r="AG2689" s="1309"/>
    </row>
    <row r="2690">
      <c r="A2690" s="1309"/>
      <c r="B2690" s="1310"/>
      <c r="C2690" s="1310"/>
      <c r="D2690" s="1309"/>
      <c r="E2690" s="1309"/>
      <c r="F2690" s="1311"/>
      <c r="G2690" s="978"/>
      <c r="H2690" s="1121"/>
      <c r="I2690" s="1309"/>
      <c r="J2690" s="1309"/>
      <c r="K2690" s="1309"/>
      <c r="L2690" s="1309"/>
      <c r="M2690" s="1311"/>
      <c r="N2690" s="1311"/>
      <c r="O2690" s="1312"/>
      <c r="P2690" s="1310"/>
      <c r="Q2690" s="1311"/>
      <c r="R2690" s="1311"/>
      <c r="S2690" s="1311"/>
      <c r="T2690" s="1313"/>
      <c r="U2690" s="1314"/>
      <c r="V2690" s="1309"/>
      <c r="W2690" s="1309"/>
      <c r="X2690" s="1309"/>
      <c r="Y2690" s="1309"/>
      <c r="Z2690" s="1309"/>
      <c r="AA2690" s="1309"/>
      <c r="AB2690" s="1311"/>
      <c r="AC2690" s="1315"/>
      <c r="AD2690" s="1309"/>
      <c r="AE2690" s="1309"/>
      <c r="AF2690" s="1309"/>
      <c r="AG2690" s="1309"/>
    </row>
    <row r="2691">
      <c r="A2691" s="1309"/>
      <c r="B2691" s="1310"/>
      <c r="C2691" s="1310"/>
      <c r="D2691" s="1309"/>
      <c r="E2691" s="1309"/>
      <c r="F2691" s="1311"/>
      <c r="G2691" s="978"/>
      <c r="H2691" s="1121"/>
      <c r="I2691" s="1309"/>
      <c r="J2691" s="1309"/>
      <c r="K2691" s="1309"/>
      <c r="L2691" s="1309"/>
      <c r="M2691" s="1311"/>
      <c r="N2691" s="1311"/>
      <c r="O2691" s="1312"/>
      <c r="P2691" s="1310"/>
      <c r="Q2691" s="1311"/>
      <c r="R2691" s="1311"/>
      <c r="S2691" s="1311"/>
      <c r="T2691" s="1313"/>
      <c r="U2691" s="1314"/>
      <c r="V2691" s="1309"/>
      <c r="W2691" s="1309"/>
      <c r="X2691" s="1309"/>
      <c r="Y2691" s="1309"/>
      <c r="Z2691" s="1309"/>
      <c r="AA2691" s="1309"/>
      <c r="AB2691" s="1311"/>
      <c r="AC2691" s="1315"/>
      <c r="AD2691" s="1309"/>
      <c r="AE2691" s="1309"/>
      <c r="AF2691" s="1309"/>
      <c r="AG2691" s="1309"/>
    </row>
    <row r="2692">
      <c r="A2692" s="1309"/>
      <c r="B2692" s="1310"/>
      <c r="C2692" s="1310"/>
      <c r="D2692" s="1309"/>
      <c r="E2692" s="1309"/>
      <c r="F2692" s="1311"/>
      <c r="G2692" s="978"/>
      <c r="H2692" s="1121"/>
      <c r="I2692" s="1309"/>
      <c r="J2692" s="1309"/>
      <c r="K2692" s="1309"/>
      <c r="L2692" s="1309"/>
      <c r="M2692" s="1311"/>
      <c r="N2692" s="1311"/>
      <c r="O2692" s="1312"/>
      <c r="P2692" s="1310"/>
      <c r="Q2692" s="1311"/>
      <c r="R2692" s="1311"/>
      <c r="S2692" s="1311"/>
      <c r="T2692" s="1313"/>
      <c r="U2692" s="1314"/>
      <c r="V2692" s="1309"/>
      <c r="W2692" s="1309"/>
      <c r="X2692" s="1309"/>
      <c r="Y2692" s="1309"/>
      <c r="Z2692" s="1309"/>
      <c r="AA2692" s="1309"/>
      <c r="AB2692" s="1311"/>
      <c r="AC2692" s="1315"/>
      <c r="AD2692" s="1309"/>
      <c r="AE2692" s="1309"/>
      <c r="AF2692" s="1309"/>
      <c r="AG2692" s="1309"/>
    </row>
    <row r="2693">
      <c r="A2693" s="1309"/>
      <c r="B2693" s="1310"/>
      <c r="C2693" s="1310"/>
      <c r="D2693" s="1309"/>
      <c r="E2693" s="1309"/>
      <c r="F2693" s="1311"/>
      <c r="G2693" s="978"/>
      <c r="H2693" s="1121"/>
      <c r="I2693" s="1309"/>
      <c r="J2693" s="1309"/>
      <c r="K2693" s="1309"/>
      <c r="L2693" s="1309"/>
      <c r="M2693" s="1311"/>
      <c r="N2693" s="1311"/>
      <c r="O2693" s="1312"/>
      <c r="P2693" s="1310"/>
      <c r="Q2693" s="1311"/>
      <c r="R2693" s="1311"/>
      <c r="S2693" s="1311"/>
      <c r="T2693" s="1313"/>
      <c r="U2693" s="1314"/>
      <c r="V2693" s="1309"/>
      <c r="W2693" s="1309"/>
      <c r="X2693" s="1309"/>
      <c r="Y2693" s="1309"/>
      <c r="Z2693" s="1309"/>
      <c r="AA2693" s="1309"/>
      <c r="AB2693" s="1311"/>
      <c r="AC2693" s="1315"/>
      <c r="AD2693" s="1309"/>
      <c r="AE2693" s="1309"/>
      <c r="AF2693" s="1309"/>
      <c r="AG2693" s="1309"/>
    </row>
    <row r="2694">
      <c r="A2694" s="1309"/>
      <c r="B2694" s="1310"/>
      <c r="C2694" s="1310"/>
      <c r="D2694" s="1309"/>
      <c r="E2694" s="1309"/>
      <c r="F2694" s="1311"/>
      <c r="G2694" s="978"/>
      <c r="H2694" s="1121"/>
      <c r="I2694" s="1309"/>
      <c r="J2694" s="1309"/>
      <c r="K2694" s="1309"/>
      <c r="L2694" s="1309"/>
      <c r="M2694" s="1311"/>
      <c r="N2694" s="1311"/>
      <c r="O2694" s="1312"/>
      <c r="P2694" s="1310"/>
      <c r="Q2694" s="1311"/>
      <c r="R2694" s="1311"/>
      <c r="S2694" s="1311"/>
      <c r="T2694" s="1313"/>
      <c r="U2694" s="1314"/>
      <c r="V2694" s="1309"/>
      <c r="W2694" s="1309"/>
      <c r="X2694" s="1309"/>
      <c r="Y2694" s="1309"/>
      <c r="Z2694" s="1309"/>
      <c r="AA2694" s="1309"/>
      <c r="AB2694" s="1311"/>
      <c r="AC2694" s="1315"/>
      <c r="AD2694" s="1309"/>
      <c r="AE2694" s="1309"/>
      <c r="AF2694" s="1309"/>
      <c r="AG2694" s="1309"/>
    </row>
    <row r="2695">
      <c r="A2695" s="1309"/>
      <c r="B2695" s="1310"/>
      <c r="C2695" s="1310"/>
      <c r="D2695" s="1309"/>
      <c r="E2695" s="1309"/>
      <c r="F2695" s="1311"/>
      <c r="G2695" s="978"/>
      <c r="H2695" s="1121"/>
      <c r="I2695" s="1309"/>
      <c r="J2695" s="1309"/>
      <c r="K2695" s="1309"/>
      <c r="L2695" s="1309"/>
      <c r="M2695" s="1311"/>
      <c r="N2695" s="1311"/>
      <c r="O2695" s="1312"/>
      <c r="P2695" s="1310"/>
      <c r="Q2695" s="1311"/>
      <c r="R2695" s="1311"/>
      <c r="S2695" s="1311"/>
      <c r="T2695" s="1313"/>
      <c r="U2695" s="1314"/>
      <c r="V2695" s="1309"/>
      <c r="W2695" s="1309"/>
      <c r="X2695" s="1309"/>
      <c r="Y2695" s="1309"/>
      <c r="Z2695" s="1309"/>
      <c r="AA2695" s="1309"/>
      <c r="AB2695" s="1311"/>
      <c r="AC2695" s="1315"/>
      <c r="AD2695" s="1309"/>
      <c r="AE2695" s="1309"/>
      <c r="AF2695" s="1309"/>
      <c r="AG2695" s="1309"/>
    </row>
    <row r="2696">
      <c r="A2696" s="1309"/>
      <c r="B2696" s="1310"/>
      <c r="C2696" s="1310"/>
      <c r="D2696" s="1309"/>
      <c r="E2696" s="1309"/>
      <c r="F2696" s="1311"/>
      <c r="G2696" s="978"/>
      <c r="H2696" s="1121"/>
      <c r="I2696" s="1309"/>
      <c r="J2696" s="1309"/>
      <c r="K2696" s="1309"/>
      <c r="L2696" s="1309"/>
      <c r="M2696" s="1311"/>
      <c r="N2696" s="1311"/>
      <c r="O2696" s="1312"/>
      <c r="P2696" s="1310"/>
      <c r="Q2696" s="1311"/>
      <c r="R2696" s="1311"/>
      <c r="S2696" s="1311"/>
      <c r="T2696" s="1313"/>
      <c r="U2696" s="1314"/>
      <c r="V2696" s="1309"/>
      <c r="W2696" s="1309"/>
      <c r="X2696" s="1309"/>
      <c r="Y2696" s="1309"/>
      <c r="Z2696" s="1309"/>
      <c r="AA2696" s="1309"/>
      <c r="AB2696" s="1311"/>
      <c r="AC2696" s="1315"/>
      <c r="AD2696" s="1309"/>
      <c r="AE2696" s="1309"/>
      <c r="AF2696" s="1309"/>
      <c r="AG2696" s="1309"/>
    </row>
    <row r="2697">
      <c r="A2697" s="1309"/>
      <c r="B2697" s="1310"/>
      <c r="C2697" s="1310"/>
      <c r="D2697" s="1309"/>
      <c r="E2697" s="1309"/>
      <c r="F2697" s="1311"/>
      <c r="G2697" s="978"/>
      <c r="H2697" s="1121"/>
      <c r="I2697" s="1309"/>
      <c r="J2697" s="1309"/>
      <c r="K2697" s="1309"/>
      <c r="L2697" s="1309"/>
      <c r="M2697" s="1311"/>
      <c r="N2697" s="1311"/>
      <c r="O2697" s="1312"/>
      <c r="P2697" s="1310"/>
      <c r="Q2697" s="1311"/>
      <c r="R2697" s="1311"/>
      <c r="S2697" s="1311"/>
      <c r="T2697" s="1313"/>
      <c r="U2697" s="1314"/>
      <c r="V2697" s="1309"/>
      <c r="W2697" s="1309"/>
      <c r="X2697" s="1309"/>
      <c r="Y2697" s="1309"/>
      <c r="Z2697" s="1309"/>
      <c r="AA2697" s="1309"/>
      <c r="AB2697" s="1311"/>
      <c r="AC2697" s="1315"/>
      <c r="AD2697" s="1309"/>
      <c r="AE2697" s="1309"/>
      <c r="AF2697" s="1309"/>
      <c r="AG2697" s="1309"/>
    </row>
    <row r="2698">
      <c r="A2698" s="1309"/>
      <c r="B2698" s="1310"/>
      <c r="C2698" s="1310"/>
      <c r="D2698" s="1309"/>
      <c r="E2698" s="1309"/>
      <c r="F2698" s="1311"/>
      <c r="G2698" s="978"/>
      <c r="H2698" s="1121"/>
      <c r="I2698" s="1309"/>
      <c r="J2698" s="1309"/>
      <c r="K2698" s="1309"/>
      <c r="L2698" s="1309"/>
      <c r="M2698" s="1311"/>
      <c r="N2698" s="1311"/>
      <c r="O2698" s="1312"/>
      <c r="P2698" s="1310"/>
      <c r="Q2698" s="1311"/>
      <c r="R2698" s="1311"/>
      <c r="S2698" s="1311"/>
      <c r="T2698" s="1313"/>
      <c r="U2698" s="1314"/>
      <c r="V2698" s="1309"/>
      <c r="W2698" s="1309"/>
      <c r="X2698" s="1309"/>
      <c r="Y2698" s="1309"/>
      <c r="Z2698" s="1309"/>
      <c r="AA2698" s="1309"/>
      <c r="AB2698" s="1311"/>
      <c r="AC2698" s="1315"/>
      <c r="AD2698" s="1309"/>
      <c r="AE2698" s="1309"/>
      <c r="AF2698" s="1309"/>
      <c r="AG2698" s="1309"/>
    </row>
    <row r="2699">
      <c r="A2699" s="1309"/>
      <c r="B2699" s="1310"/>
      <c r="C2699" s="1310"/>
      <c r="D2699" s="1309"/>
      <c r="E2699" s="1309"/>
      <c r="F2699" s="1311"/>
      <c r="G2699" s="978"/>
      <c r="H2699" s="1121"/>
      <c r="I2699" s="1309"/>
      <c r="J2699" s="1309"/>
      <c r="K2699" s="1309"/>
      <c r="L2699" s="1309"/>
      <c r="M2699" s="1311"/>
      <c r="N2699" s="1311"/>
      <c r="O2699" s="1312"/>
      <c r="P2699" s="1310"/>
      <c r="Q2699" s="1311"/>
      <c r="R2699" s="1311"/>
      <c r="S2699" s="1311"/>
      <c r="T2699" s="1313"/>
      <c r="U2699" s="1314"/>
      <c r="V2699" s="1309"/>
      <c r="W2699" s="1309"/>
      <c r="X2699" s="1309"/>
      <c r="Y2699" s="1309"/>
      <c r="Z2699" s="1309"/>
      <c r="AA2699" s="1309"/>
      <c r="AB2699" s="1311"/>
      <c r="AC2699" s="1315"/>
      <c r="AD2699" s="1309"/>
      <c r="AE2699" s="1309"/>
      <c r="AF2699" s="1309"/>
      <c r="AG2699" s="1309"/>
    </row>
    <row r="2700">
      <c r="A2700" s="1309"/>
      <c r="B2700" s="1310"/>
      <c r="C2700" s="1310"/>
      <c r="D2700" s="1309"/>
      <c r="E2700" s="1309"/>
      <c r="F2700" s="1311"/>
      <c r="G2700" s="978"/>
      <c r="H2700" s="1121"/>
      <c r="I2700" s="1309"/>
      <c r="J2700" s="1309"/>
      <c r="K2700" s="1309"/>
      <c r="L2700" s="1309"/>
      <c r="M2700" s="1311"/>
      <c r="N2700" s="1311"/>
      <c r="O2700" s="1312"/>
      <c r="P2700" s="1310"/>
      <c r="Q2700" s="1311"/>
      <c r="R2700" s="1311"/>
      <c r="S2700" s="1311"/>
      <c r="T2700" s="1313"/>
      <c r="U2700" s="1314"/>
      <c r="V2700" s="1309"/>
      <c r="W2700" s="1309"/>
      <c r="X2700" s="1309"/>
      <c r="Y2700" s="1309"/>
      <c r="Z2700" s="1309"/>
      <c r="AA2700" s="1309"/>
      <c r="AB2700" s="1311"/>
      <c r="AC2700" s="1315"/>
      <c r="AD2700" s="1309"/>
      <c r="AE2700" s="1309"/>
      <c r="AF2700" s="1309"/>
      <c r="AG2700" s="1309"/>
    </row>
    <row r="2701">
      <c r="A2701" s="1309"/>
      <c r="B2701" s="1310"/>
      <c r="C2701" s="1310"/>
      <c r="D2701" s="1309"/>
      <c r="E2701" s="1309"/>
      <c r="F2701" s="1311"/>
      <c r="G2701" s="978"/>
      <c r="H2701" s="1121"/>
      <c r="I2701" s="1309"/>
      <c r="J2701" s="1309"/>
      <c r="K2701" s="1309"/>
      <c r="L2701" s="1309"/>
      <c r="M2701" s="1311"/>
      <c r="N2701" s="1311"/>
      <c r="O2701" s="1312"/>
      <c r="P2701" s="1310"/>
      <c r="Q2701" s="1311"/>
      <c r="R2701" s="1311"/>
      <c r="S2701" s="1311"/>
      <c r="T2701" s="1313"/>
      <c r="U2701" s="1314"/>
      <c r="V2701" s="1309"/>
      <c r="W2701" s="1309"/>
      <c r="X2701" s="1309"/>
      <c r="Y2701" s="1309"/>
      <c r="Z2701" s="1309"/>
      <c r="AA2701" s="1309"/>
      <c r="AB2701" s="1311"/>
      <c r="AC2701" s="1315"/>
      <c r="AD2701" s="1309"/>
      <c r="AE2701" s="1309"/>
      <c r="AF2701" s="1309"/>
      <c r="AG2701" s="1309"/>
    </row>
    <row r="2702">
      <c r="A2702" s="1309"/>
      <c r="B2702" s="1310"/>
      <c r="C2702" s="1310"/>
      <c r="D2702" s="1309"/>
      <c r="E2702" s="1309"/>
      <c r="F2702" s="1311"/>
      <c r="G2702" s="978"/>
      <c r="H2702" s="1121"/>
      <c r="I2702" s="1309"/>
      <c r="J2702" s="1309"/>
      <c r="K2702" s="1309"/>
      <c r="L2702" s="1309"/>
      <c r="M2702" s="1311"/>
      <c r="N2702" s="1311"/>
      <c r="O2702" s="1312"/>
      <c r="P2702" s="1310"/>
      <c r="Q2702" s="1311"/>
      <c r="R2702" s="1311"/>
      <c r="S2702" s="1311"/>
      <c r="T2702" s="1313"/>
      <c r="U2702" s="1314"/>
      <c r="V2702" s="1309"/>
      <c r="W2702" s="1309"/>
      <c r="X2702" s="1309"/>
      <c r="Y2702" s="1309"/>
      <c r="Z2702" s="1309"/>
      <c r="AA2702" s="1309"/>
      <c r="AB2702" s="1311"/>
      <c r="AC2702" s="1315"/>
      <c r="AD2702" s="1309"/>
      <c r="AE2702" s="1309"/>
      <c r="AF2702" s="1309"/>
      <c r="AG2702" s="1309"/>
    </row>
    <row r="2703">
      <c r="A2703" s="1309"/>
      <c r="B2703" s="1310"/>
      <c r="C2703" s="1310"/>
      <c r="D2703" s="1309"/>
      <c r="E2703" s="1309"/>
      <c r="F2703" s="1311"/>
      <c r="G2703" s="978"/>
      <c r="H2703" s="1121"/>
      <c r="I2703" s="1309"/>
      <c r="J2703" s="1309"/>
      <c r="K2703" s="1309"/>
      <c r="L2703" s="1309"/>
      <c r="M2703" s="1311"/>
      <c r="N2703" s="1311"/>
      <c r="O2703" s="1312"/>
      <c r="P2703" s="1310"/>
      <c r="Q2703" s="1311"/>
      <c r="R2703" s="1311"/>
      <c r="S2703" s="1311"/>
      <c r="T2703" s="1313"/>
      <c r="U2703" s="1314"/>
      <c r="V2703" s="1309"/>
      <c r="W2703" s="1309"/>
      <c r="X2703" s="1309"/>
      <c r="Y2703" s="1309"/>
      <c r="Z2703" s="1309"/>
      <c r="AA2703" s="1309"/>
      <c r="AB2703" s="1311"/>
      <c r="AC2703" s="1315"/>
      <c r="AD2703" s="1309"/>
      <c r="AE2703" s="1309"/>
      <c r="AF2703" s="1309"/>
      <c r="AG2703" s="1309"/>
    </row>
    <row r="2704">
      <c r="A2704" s="1309"/>
      <c r="B2704" s="1310"/>
      <c r="C2704" s="1310"/>
      <c r="D2704" s="1309"/>
      <c r="E2704" s="1309"/>
      <c r="F2704" s="1311"/>
      <c r="G2704" s="978"/>
      <c r="H2704" s="1121"/>
      <c r="I2704" s="1309"/>
      <c r="J2704" s="1309"/>
      <c r="K2704" s="1309"/>
      <c r="L2704" s="1309"/>
      <c r="M2704" s="1311"/>
      <c r="N2704" s="1311"/>
      <c r="O2704" s="1312"/>
      <c r="P2704" s="1310"/>
      <c r="Q2704" s="1311"/>
      <c r="R2704" s="1311"/>
      <c r="S2704" s="1311"/>
      <c r="T2704" s="1313"/>
      <c r="U2704" s="1314"/>
      <c r="V2704" s="1309"/>
      <c r="W2704" s="1309"/>
      <c r="X2704" s="1309"/>
      <c r="Y2704" s="1309"/>
      <c r="Z2704" s="1309"/>
      <c r="AA2704" s="1309"/>
      <c r="AB2704" s="1311"/>
      <c r="AC2704" s="1315"/>
      <c r="AD2704" s="1309"/>
      <c r="AE2704" s="1309"/>
      <c r="AF2704" s="1309"/>
      <c r="AG2704" s="1309"/>
    </row>
    <row r="2705">
      <c r="A2705" s="1309"/>
      <c r="B2705" s="1310"/>
      <c r="C2705" s="1310"/>
      <c r="D2705" s="1309"/>
      <c r="E2705" s="1309"/>
      <c r="F2705" s="1311"/>
      <c r="G2705" s="978"/>
      <c r="H2705" s="1121"/>
      <c r="I2705" s="1309"/>
      <c r="J2705" s="1309"/>
      <c r="K2705" s="1309"/>
      <c r="L2705" s="1309"/>
      <c r="M2705" s="1311"/>
      <c r="N2705" s="1311"/>
      <c r="O2705" s="1312"/>
      <c r="P2705" s="1310"/>
      <c r="Q2705" s="1311"/>
      <c r="R2705" s="1311"/>
      <c r="S2705" s="1311"/>
      <c r="T2705" s="1313"/>
      <c r="U2705" s="1314"/>
      <c r="V2705" s="1309"/>
      <c r="W2705" s="1309"/>
      <c r="X2705" s="1309"/>
      <c r="Y2705" s="1309"/>
      <c r="Z2705" s="1309"/>
      <c r="AA2705" s="1309"/>
      <c r="AB2705" s="1311"/>
      <c r="AC2705" s="1315"/>
      <c r="AD2705" s="1309"/>
      <c r="AE2705" s="1309"/>
      <c r="AF2705" s="1309"/>
      <c r="AG2705" s="1309"/>
    </row>
    <row r="2706">
      <c r="A2706" s="1309"/>
      <c r="B2706" s="1310"/>
      <c r="C2706" s="1310"/>
      <c r="D2706" s="1309"/>
      <c r="E2706" s="1309"/>
      <c r="F2706" s="1311"/>
      <c r="G2706" s="978"/>
      <c r="H2706" s="1121"/>
      <c r="I2706" s="1309"/>
      <c r="J2706" s="1309"/>
      <c r="K2706" s="1309"/>
      <c r="L2706" s="1309"/>
      <c r="M2706" s="1311"/>
      <c r="N2706" s="1311"/>
      <c r="O2706" s="1312"/>
      <c r="P2706" s="1310"/>
      <c r="Q2706" s="1311"/>
      <c r="R2706" s="1311"/>
      <c r="S2706" s="1311"/>
      <c r="T2706" s="1313"/>
      <c r="U2706" s="1314"/>
      <c r="V2706" s="1309"/>
      <c r="W2706" s="1309"/>
      <c r="X2706" s="1309"/>
      <c r="Y2706" s="1309"/>
      <c r="Z2706" s="1309"/>
      <c r="AA2706" s="1309"/>
      <c r="AB2706" s="1311"/>
      <c r="AC2706" s="1315"/>
      <c r="AD2706" s="1309"/>
      <c r="AE2706" s="1309"/>
      <c r="AF2706" s="1309"/>
      <c r="AG2706" s="1309"/>
    </row>
    <row r="2707">
      <c r="A2707" s="1309"/>
      <c r="B2707" s="1310"/>
      <c r="C2707" s="1310"/>
      <c r="D2707" s="1309"/>
      <c r="E2707" s="1309"/>
      <c r="F2707" s="1311"/>
      <c r="G2707" s="978"/>
      <c r="H2707" s="1121"/>
      <c r="I2707" s="1309"/>
      <c r="J2707" s="1309"/>
      <c r="K2707" s="1309"/>
      <c r="L2707" s="1309"/>
      <c r="M2707" s="1311"/>
      <c r="N2707" s="1311"/>
      <c r="O2707" s="1312"/>
      <c r="P2707" s="1310"/>
      <c r="Q2707" s="1311"/>
      <c r="R2707" s="1311"/>
      <c r="S2707" s="1311"/>
      <c r="T2707" s="1313"/>
      <c r="U2707" s="1314"/>
      <c r="V2707" s="1309"/>
      <c r="W2707" s="1309"/>
      <c r="X2707" s="1309"/>
      <c r="Y2707" s="1309"/>
      <c r="Z2707" s="1309"/>
      <c r="AA2707" s="1309"/>
      <c r="AB2707" s="1311"/>
      <c r="AC2707" s="1315"/>
      <c r="AD2707" s="1309"/>
      <c r="AE2707" s="1309"/>
      <c r="AF2707" s="1309"/>
      <c r="AG2707" s="1309"/>
    </row>
    <row r="2708">
      <c r="A2708" s="1309"/>
      <c r="B2708" s="1310"/>
      <c r="C2708" s="1310"/>
      <c r="D2708" s="1309"/>
      <c r="E2708" s="1309"/>
      <c r="F2708" s="1311"/>
      <c r="G2708" s="978"/>
      <c r="H2708" s="1121"/>
      <c r="I2708" s="1309"/>
      <c r="J2708" s="1309"/>
      <c r="K2708" s="1309"/>
      <c r="L2708" s="1309"/>
      <c r="M2708" s="1311"/>
      <c r="N2708" s="1311"/>
      <c r="O2708" s="1312"/>
      <c r="P2708" s="1310"/>
      <c r="Q2708" s="1311"/>
      <c r="R2708" s="1311"/>
      <c r="S2708" s="1311"/>
      <c r="T2708" s="1313"/>
      <c r="U2708" s="1314"/>
      <c r="V2708" s="1309"/>
      <c r="W2708" s="1309"/>
      <c r="X2708" s="1309"/>
      <c r="Y2708" s="1309"/>
      <c r="Z2708" s="1309"/>
      <c r="AA2708" s="1309"/>
      <c r="AB2708" s="1311"/>
      <c r="AC2708" s="1315"/>
      <c r="AD2708" s="1309"/>
      <c r="AE2708" s="1309"/>
      <c r="AF2708" s="1309"/>
      <c r="AG2708" s="1309"/>
    </row>
    <row r="2709">
      <c r="A2709" s="1309"/>
      <c r="B2709" s="1310"/>
      <c r="C2709" s="1310"/>
      <c r="D2709" s="1309"/>
      <c r="E2709" s="1309"/>
      <c r="F2709" s="1311"/>
      <c r="G2709" s="978"/>
      <c r="H2709" s="1121"/>
      <c r="I2709" s="1309"/>
      <c r="J2709" s="1309"/>
      <c r="K2709" s="1309"/>
      <c r="L2709" s="1309"/>
      <c r="M2709" s="1311"/>
      <c r="N2709" s="1311"/>
      <c r="O2709" s="1312"/>
      <c r="P2709" s="1310"/>
      <c r="Q2709" s="1311"/>
      <c r="R2709" s="1311"/>
      <c r="S2709" s="1311"/>
      <c r="T2709" s="1313"/>
      <c r="U2709" s="1314"/>
      <c r="V2709" s="1309"/>
      <c r="W2709" s="1309"/>
      <c r="X2709" s="1309"/>
      <c r="Y2709" s="1309"/>
      <c r="Z2709" s="1309"/>
      <c r="AA2709" s="1309"/>
      <c r="AB2709" s="1311"/>
      <c r="AC2709" s="1315"/>
      <c r="AD2709" s="1309"/>
      <c r="AE2709" s="1309"/>
      <c r="AF2709" s="1309"/>
      <c r="AG2709" s="1309"/>
    </row>
    <row r="2710">
      <c r="A2710" s="1309"/>
      <c r="B2710" s="1310"/>
      <c r="C2710" s="1310"/>
      <c r="D2710" s="1309"/>
      <c r="E2710" s="1309"/>
      <c r="F2710" s="1311"/>
      <c r="G2710" s="978"/>
      <c r="H2710" s="1121"/>
      <c r="I2710" s="1309"/>
      <c r="J2710" s="1309"/>
      <c r="K2710" s="1309"/>
      <c r="L2710" s="1309"/>
      <c r="M2710" s="1311"/>
      <c r="N2710" s="1311"/>
      <c r="O2710" s="1312"/>
      <c r="P2710" s="1310"/>
      <c r="Q2710" s="1311"/>
      <c r="R2710" s="1311"/>
      <c r="S2710" s="1311"/>
      <c r="T2710" s="1313"/>
      <c r="U2710" s="1314"/>
      <c r="V2710" s="1309"/>
      <c r="W2710" s="1309"/>
      <c r="X2710" s="1309"/>
      <c r="Y2710" s="1309"/>
      <c r="Z2710" s="1309"/>
      <c r="AA2710" s="1309"/>
      <c r="AB2710" s="1311"/>
      <c r="AC2710" s="1315"/>
      <c r="AD2710" s="1309"/>
      <c r="AE2710" s="1309"/>
      <c r="AF2710" s="1309"/>
      <c r="AG2710" s="1309"/>
    </row>
    <row r="2711">
      <c r="A2711" s="1309"/>
      <c r="B2711" s="1310"/>
      <c r="C2711" s="1310"/>
      <c r="D2711" s="1309"/>
      <c r="E2711" s="1309"/>
      <c r="F2711" s="1311"/>
      <c r="G2711" s="978"/>
      <c r="H2711" s="1121"/>
      <c r="I2711" s="1309"/>
      <c r="J2711" s="1309"/>
      <c r="K2711" s="1309"/>
      <c r="L2711" s="1309"/>
      <c r="M2711" s="1311"/>
      <c r="N2711" s="1311"/>
      <c r="O2711" s="1312"/>
      <c r="P2711" s="1310"/>
      <c r="Q2711" s="1311"/>
      <c r="R2711" s="1311"/>
      <c r="S2711" s="1311"/>
      <c r="T2711" s="1313"/>
      <c r="U2711" s="1314"/>
      <c r="V2711" s="1309"/>
      <c r="W2711" s="1309"/>
      <c r="X2711" s="1309"/>
      <c r="Y2711" s="1309"/>
      <c r="Z2711" s="1309"/>
      <c r="AA2711" s="1309"/>
      <c r="AB2711" s="1311"/>
      <c r="AC2711" s="1315"/>
      <c r="AD2711" s="1309"/>
      <c r="AE2711" s="1309"/>
      <c r="AF2711" s="1309"/>
      <c r="AG2711" s="1309"/>
    </row>
    <row r="2712">
      <c r="A2712" s="1309"/>
      <c r="B2712" s="1310"/>
      <c r="C2712" s="1310"/>
      <c r="D2712" s="1309"/>
      <c r="E2712" s="1309"/>
      <c r="F2712" s="1311"/>
      <c r="G2712" s="978"/>
      <c r="H2712" s="1121"/>
      <c r="I2712" s="1309"/>
      <c r="J2712" s="1309"/>
      <c r="K2712" s="1309"/>
      <c r="L2712" s="1309"/>
      <c r="M2712" s="1311"/>
      <c r="N2712" s="1311"/>
      <c r="O2712" s="1312"/>
      <c r="P2712" s="1310"/>
      <c r="Q2712" s="1311"/>
      <c r="R2712" s="1311"/>
      <c r="S2712" s="1311"/>
      <c r="T2712" s="1313"/>
      <c r="U2712" s="1314"/>
      <c r="V2712" s="1309"/>
      <c r="W2712" s="1309"/>
      <c r="X2712" s="1309"/>
      <c r="Y2712" s="1309"/>
      <c r="Z2712" s="1309"/>
      <c r="AA2712" s="1309"/>
      <c r="AB2712" s="1311"/>
      <c r="AC2712" s="1315"/>
      <c r="AD2712" s="1309"/>
      <c r="AE2712" s="1309"/>
      <c r="AF2712" s="1309"/>
      <c r="AG2712" s="1309"/>
    </row>
    <row r="2713">
      <c r="A2713" s="1309"/>
      <c r="B2713" s="1310"/>
      <c r="C2713" s="1310"/>
      <c r="D2713" s="1309"/>
      <c r="E2713" s="1309"/>
      <c r="F2713" s="1311"/>
      <c r="G2713" s="978"/>
      <c r="H2713" s="1121"/>
      <c r="I2713" s="1309"/>
      <c r="J2713" s="1309"/>
      <c r="K2713" s="1309"/>
      <c r="L2713" s="1309"/>
      <c r="M2713" s="1311"/>
      <c r="N2713" s="1311"/>
      <c r="O2713" s="1312"/>
      <c r="P2713" s="1310"/>
      <c r="Q2713" s="1311"/>
      <c r="R2713" s="1311"/>
      <c r="S2713" s="1311"/>
      <c r="T2713" s="1313"/>
      <c r="U2713" s="1314"/>
      <c r="V2713" s="1309"/>
      <c r="W2713" s="1309"/>
      <c r="X2713" s="1309"/>
      <c r="Y2713" s="1309"/>
      <c r="Z2713" s="1309"/>
      <c r="AA2713" s="1309"/>
      <c r="AB2713" s="1311"/>
      <c r="AC2713" s="1315"/>
      <c r="AD2713" s="1309"/>
      <c r="AE2713" s="1309"/>
      <c r="AF2713" s="1309"/>
      <c r="AG2713" s="1309"/>
    </row>
    <row r="2714">
      <c r="A2714" s="1309"/>
      <c r="B2714" s="1310"/>
      <c r="C2714" s="1310"/>
      <c r="D2714" s="1309"/>
      <c r="E2714" s="1309"/>
      <c r="F2714" s="1311"/>
      <c r="G2714" s="978"/>
      <c r="H2714" s="1121"/>
      <c r="I2714" s="1309"/>
      <c r="J2714" s="1309"/>
      <c r="K2714" s="1309"/>
      <c r="L2714" s="1309"/>
      <c r="M2714" s="1311"/>
      <c r="N2714" s="1311"/>
      <c r="O2714" s="1312"/>
      <c r="P2714" s="1310"/>
      <c r="Q2714" s="1311"/>
      <c r="R2714" s="1311"/>
      <c r="S2714" s="1311"/>
      <c r="T2714" s="1313"/>
      <c r="U2714" s="1314"/>
      <c r="V2714" s="1309"/>
      <c r="W2714" s="1309"/>
      <c r="X2714" s="1309"/>
      <c r="Y2714" s="1309"/>
      <c r="Z2714" s="1309"/>
      <c r="AA2714" s="1309"/>
      <c r="AB2714" s="1311"/>
      <c r="AC2714" s="1315"/>
      <c r="AD2714" s="1309"/>
      <c r="AE2714" s="1309"/>
      <c r="AF2714" s="1309"/>
      <c r="AG2714" s="1309"/>
    </row>
    <row r="2715">
      <c r="A2715" s="1309"/>
      <c r="B2715" s="1310"/>
      <c r="C2715" s="1310"/>
      <c r="D2715" s="1309"/>
      <c r="E2715" s="1309"/>
      <c r="F2715" s="1311"/>
      <c r="G2715" s="978"/>
      <c r="H2715" s="1121"/>
      <c r="I2715" s="1309"/>
      <c r="J2715" s="1309"/>
      <c r="K2715" s="1309"/>
      <c r="L2715" s="1309"/>
      <c r="M2715" s="1311"/>
      <c r="N2715" s="1311"/>
      <c r="O2715" s="1312"/>
      <c r="P2715" s="1310"/>
      <c r="Q2715" s="1311"/>
      <c r="R2715" s="1311"/>
      <c r="S2715" s="1311"/>
      <c r="T2715" s="1313"/>
      <c r="U2715" s="1314"/>
      <c r="V2715" s="1309"/>
      <c r="W2715" s="1309"/>
      <c r="X2715" s="1309"/>
      <c r="Y2715" s="1309"/>
      <c r="Z2715" s="1309"/>
      <c r="AA2715" s="1309"/>
      <c r="AB2715" s="1311"/>
      <c r="AC2715" s="1315"/>
      <c r="AD2715" s="1309"/>
      <c r="AE2715" s="1309"/>
      <c r="AF2715" s="1309"/>
      <c r="AG2715" s="1309"/>
    </row>
    <row r="2716">
      <c r="A2716" s="1309"/>
      <c r="B2716" s="1310"/>
      <c r="C2716" s="1310"/>
      <c r="D2716" s="1309"/>
      <c r="E2716" s="1309"/>
      <c r="F2716" s="1311"/>
      <c r="G2716" s="978"/>
      <c r="H2716" s="1121"/>
      <c r="I2716" s="1309"/>
      <c r="J2716" s="1309"/>
      <c r="K2716" s="1309"/>
      <c r="L2716" s="1309"/>
      <c r="M2716" s="1311"/>
      <c r="N2716" s="1311"/>
      <c r="O2716" s="1312"/>
      <c r="P2716" s="1310"/>
      <c r="Q2716" s="1311"/>
      <c r="R2716" s="1311"/>
      <c r="S2716" s="1311"/>
      <c r="T2716" s="1313"/>
      <c r="U2716" s="1314"/>
      <c r="V2716" s="1309"/>
      <c r="W2716" s="1309"/>
      <c r="X2716" s="1309"/>
      <c r="Y2716" s="1309"/>
      <c r="Z2716" s="1309"/>
      <c r="AA2716" s="1309"/>
      <c r="AB2716" s="1311"/>
      <c r="AC2716" s="1315"/>
      <c r="AD2716" s="1309"/>
      <c r="AE2716" s="1309"/>
      <c r="AF2716" s="1309"/>
      <c r="AG2716" s="1309"/>
    </row>
    <row r="2717">
      <c r="A2717" s="1309"/>
      <c r="B2717" s="1310"/>
      <c r="C2717" s="1310"/>
      <c r="D2717" s="1309"/>
      <c r="E2717" s="1309"/>
      <c r="F2717" s="1311"/>
      <c r="G2717" s="978"/>
      <c r="H2717" s="1121"/>
      <c r="I2717" s="1309"/>
      <c r="J2717" s="1309"/>
      <c r="K2717" s="1309"/>
      <c r="L2717" s="1309"/>
      <c r="M2717" s="1311"/>
      <c r="N2717" s="1311"/>
      <c r="O2717" s="1312"/>
      <c r="P2717" s="1310"/>
      <c r="Q2717" s="1311"/>
      <c r="R2717" s="1311"/>
      <c r="S2717" s="1311"/>
      <c r="T2717" s="1313"/>
      <c r="U2717" s="1314"/>
      <c r="V2717" s="1309"/>
      <c r="W2717" s="1309"/>
      <c r="X2717" s="1309"/>
      <c r="Y2717" s="1309"/>
      <c r="Z2717" s="1309"/>
      <c r="AA2717" s="1309"/>
      <c r="AB2717" s="1311"/>
      <c r="AC2717" s="1315"/>
      <c r="AD2717" s="1309"/>
      <c r="AE2717" s="1309"/>
      <c r="AF2717" s="1309"/>
      <c r="AG2717" s="1309"/>
    </row>
    <row r="2718">
      <c r="A2718" s="1309"/>
      <c r="B2718" s="1310"/>
      <c r="C2718" s="1310"/>
      <c r="D2718" s="1309"/>
      <c r="E2718" s="1309"/>
      <c r="F2718" s="1311"/>
      <c r="G2718" s="978"/>
      <c r="H2718" s="1121"/>
      <c r="I2718" s="1309"/>
      <c r="J2718" s="1309"/>
      <c r="K2718" s="1309"/>
      <c r="L2718" s="1309"/>
      <c r="M2718" s="1311"/>
      <c r="N2718" s="1311"/>
      <c r="O2718" s="1312"/>
      <c r="P2718" s="1310"/>
      <c r="Q2718" s="1311"/>
      <c r="R2718" s="1311"/>
      <c r="S2718" s="1311"/>
      <c r="T2718" s="1313"/>
      <c r="U2718" s="1314"/>
      <c r="V2718" s="1309"/>
      <c r="W2718" s="1309"/>
      <c r="X2718" s="1309"/>
      <c r="Y2718" s="1309"/>
      <c r="Z2718" s="1309"/>
      <c r="AA2718" s="1309"/>
      <c r="AB2718" s="1311"/>
      <c r="AC2718" s="1315"/>
      <c r="AD2718" s="1309"/>
      <c r="AE2718" s="1309"/>
      <c r="AF2718" s="1309"/>
      <c r="AG2718" s="1309"/>
    </row>
    <row r="2719">
      <c r="A2719" s="1309"/>
      <c r="B2719" s="1310"/>
      <c r="C2719" s="1310"/>
      <c r="D2719" s="1309"/>
      <c r="E2719" s="1309"/>
      <c r="F2719" s="1311"/>
      <c r="G2719" s="978"/>
      <c r="H2719" s="1121"/>
      <c r="I2719" s="1309"/>
      <c r="J2719" s="1309"/>
      <c r="K2719" s="1309"/>
      <c r="L2719" s="1309"/>
      <c r="M2719" s="1311"/>
      <c r="N2719" s="1311"/>
      <c r="O2719" s="1312"/>
      <c r="P2719" s="1310"/>
      <c r="Q2719" s="1311"/>
      <c r="R2719" s="1311"/>
      <c r="S2719" s="1311"/>
      <c r="T2719" s="1313"/>
      <c r="U2719" s="1314"/>
      <c r="V2719" s="1309"/>
      <c r="W2719" s="1309"/>
      <c r="X2719" s="1309"/>
      <c r="Y2719" s="1309"/>
      <c r="Z2719" s="1309"/>
      <c r="AA2719" s="1309"/>
      <c r="AB2719" s="1311"/>
      <c r="AC2719" s="1315"/>
      <c r="AD2719" s="1309"/>
      <c r="AE2719" s="1309"/>
      <c r="AF2719" s="1309"/>
      <c r="AG2719" s="1309"/>
    </row>
    <row r="2720">
      <c r="A2720" s="1309"/>
      <c r="B2720" s="1310"/>
      <c r="C2720" s="1310"/>
      <c r="D2720" s="1309"/>
      <c r="E2720" s="1309"/>
      <c r="F2720" s="1311"/>
      <c r="G2720" s="978"/>
      <c r="H2720" s="1121"/>
      <c r="I2720" s="1309"/>
      <c r="J2720" s="1309"/>
      <c r="K2720" s="1309"/>
      <c r="L2720" s="1309"/>
      <c r="M2720" s="1311"/>
      <c r="N2720" s="1311"/>
      <c r="O2720" s="1312"/>
      <c r="P2720" s="1310"/>
      <c r="Q2720" s="1311"/>
      <c r="R2720" s="1311"/>
      <c r="S2720" s="1311"/>
      <c r="T2720" s="1313"/>
      <c r="U2720" s="1314"/>
      <c r="V2720" s="1309"/>
      <c r="W2720" s="1309"/>
      <c r="X2720" s="1309"/>
      <c r="Y2720" s="1309"/>
      <c r="Z2720" s="1309"/>
      <c r="AA2720" s="1309"/>
      <c r="AB2720" s="1311"/>
      <c r="AC2720" s="1315"/>
      <c r="AD2720" s="1309"/>
      <c r="AE2720" s="1309"/>
      <c r="AF2720" s="1309"/>
      <c r="AG2720" s="1309"/>
    </row>
    <row r="2721">
      <c r="A2721" s="1309"/>
      <c r="B2721" s="1310"/>
      <c r="C2721" s="1310"/>
      <c r="D2721" s="1309"/>
      <c r="E2721" s="1309"/>
      <c r="F2721" s="1311"/>
      <c r="G2721" s="978"/>
      <c r="H2721" s="1121"/>
      <c r="I2721" s="1309"/>
      <c r="J2721" s="1309"/>
      <c r="K2721" s="1309"/>
      <c r="L2721" s="1309"/>
      <c r="M2721" s="1311"/>
      <c r="N2721" s="1311"/>
      <c r="O2721" s="1312"/>
      <c r="P2721" s="1310"/>
      <c r="Q2721" s="1311"/>
      <c r="R2721" s="1311"/>
      <c r="S2721" s="1311"/>
      <c r="T2721" s="1313"/>
      <c r="U2721" s="1314"/>
      <c r="V2721" s="1309"/>
      <c r="W2721" s="1309"/>
      <c r="X2721" s="1309"/>
      <c r="Y2721" s="1309"/>
      <c r="Z2721" s="1309"/>
      <c r="AA2721" s="1309"/>
      <c r="AB2721" s="1311"/>
      <c r="AC2721" s="1315"/>
      <c r="AD2721" s="1309"/>
      <c r="AE2721" s="1309"/>
      <c r="AF2721" s="1309"/>
      <c r="AG2721" s="1309"/>
    </row>
    <row r="2722">
      <c r="A2722" s="1309"/>
      <c r="B2722" s="1310"/>
      <c r="C2722" s="1310"/>
      <c r="D2722" s="1309"/>
      <c r="E2722" s="1309"/>
      <c r="F2722" s="1311"/>
      <c r="G2722" s="978"/>
      <c r="H2722" s="1121"/>
      <c r="I2722" s="1309"/>
      <c r="J2722" s="1309"/>
      <c r="K2722" s="1309"/>
      <c r="L2722" s="1309"/>
      <c r="M2722" s="1311"/>
      <c r="N2722" s="1311"/>
      <c r="O2722" s="1312"/>
      <c r="P2722" s="1310"/>
      <c r="Q2722" s="1311"/>
      <c r="R2722" s="1311"/>
      <c r="S2722" s="1311"/>
      <c r="T2722" s="1313"/>
      <c r="U2722" s="1314"/>
      <c r="V2722" s="1309"/>
      <c r="W2722" s="1309"/>
      <c r="X2722" s="1309"/>
      <c r="Y2722" s="1309"/>
      <c r="Z2722" s="1309"/>
      <c r="AA2722" s="1309"/>
      <c r="AB2722" s="1311"/>
      <c r="AC2722" s="1315"/>
      <c r="AD2722" s="1309"/>
      <c r="AE2722" s="1309"/>
      <c r="AF2722" s="1309"/>
      <c r="AG2722" s="1309"/>
    </row>
    <row r="2723">
      <c r="A2723" s="1309"/>
      <c r="B2723" s="1310"/>
      <c r="C2723" s="1310"/>
      <c r="D2723" s="1309"/>
      <c r="E2723" s="1309"/>
      <c r="F2723" s="1311"/>
      <c r="G2723" s="978"/>
      <c r="H2723" s="1121"/>
      <c r="I2723" s="1309"/>
      <c r="J2723" s="1309"/>
      <c r="K2723" s="1309"/>
      <c r="L2723" s="1309"/>
      <c r="M2723" s="1311"/>
      <c r="N2723" s="1311"/>
      <c r="O2723" s="1312"/>
      <c r="P2723" s="1310"/>
      <c r="Q2723" s="1311"/>
      <c r="R2723" s="1311"/>
      <c r="S2723" s="1311"/>
      <c r="T2723" s="1313"/>
      <c r="U2723" s="1314"/>
      <c r="V2723" s="1309"/>
      <c r="W2723" s="1309"/>
      <c r="X2723" s="1309"/>
      <c r="Y2723" s="1309"/>
      <c r="Z2723" s="1309"/>
      <c r="AA2723" s="1309"/>
      <c r="AB2723" s="1311"/>
      <c r="AC2723" s="1315"/>
      <c r="AD2723" s="1309"/>
      <c r="AE2723" s="1309"/>
      <c r="AF2723" s="1309"/>
      <c r="AG2723" s="1309"/>
    </row>
    <row r="2724">
      <c r="A2724" s="1309"/>
      <c r="B2724" s="1310"/>
      <c r="C2724" s="1310"/>
      <c r="D2724" s="1309"/>
      <c r="E2724" s="1309"/>
      <c r="F2724" s="1311"/>
      <c r="G2724" s="978"/>
      <c r="H2724" s="1121"/>
      <c r="I2724" s="1309"/>
      <c r="J2724" s="1309"/>
      <c r="K2724" s="1309"/>
      <c r="L2724" s="1309"/>
      <c r="M2724" s="1311"/>
      <c r="N2724" s="1311"/>
      <c r="O2724" s="1312"/>
      <c r="P2724" s="1310"/>
      <c r="Q2724" s="1311"/>
      <c r="R2724" s="1311"/>
      <c r="S2724" s="1311"/>
      <c r="T2724" s="1313"/>
      <c r="U2724" s="1314"/>
      <c r="V2724" s="1309"/>
      <c r="W2724" s="1309"/>
      <c r="X2724" s="1309"/>
      <c r="Y2724" s="1309"/>
      <c r="Z2724" s="1309"/>
      <c r="AA2724" s="1309"/>
      <c r="AB2724" s="1311"/>
      <c r="AC2724" s="1315"/>
      <c r="AD2724" s="1309"/>
      <c r="AE2724" s="1309"/>
      <c r="AF2724" s="1309"/>
      <c r="AG2724" s="1309"/>
    </row>
    <row r="2725">
      <c r="A2725" s="1309"/>
      <c r="B2725" s="1310"/>
      <c r="C2725" s="1310"/>
      <c r="D2725" s="1309"/>
      <c r="E2725" s="1309"/>
      <c r="F2725" s="1311"/>
      <c r="G2725" s="978"/>
      <c r="H2725" s="1121"/>
      <c r="I2725" s="1309"/>
      <c r="J2725" s="1309"/>
      <c r="K2725" s="1309"/>
      <c r="L2725" s="1309"/>
      <c r="M2725" s="1311"/>
      <c r="N2725" s="1311"/>
      <c r="O2725" s="1312"/>
      <c r="P2725" s="1310"/>
      <c r="Q2725" s="1311"/>
      <c r="R2725" s="1311"/>
      <c r="S2725" s="1311"/>
      <c r="T2725" s="1313"/>
      <c r="U2725" s="1314"/>
      <c r="V2725" s="1309"/>
      <c r="W2725" s="1309"/>
      <c r="X2725" s="1309"/>
      <c r="Y2725" s="1309"/>
      <c r="Z2725" s="1309"/>
      <c r="AA2725" s="1309"/>
      <c r="AB2725" s="1311"/>
      <c r="AC2725" s="1315"/>
      <c r="AD2725" s="1309"/>
      <c r="AE2725" s="1309"/>
      <c r="AF2725" s="1309"/>
      <c r="AG2725" s="1309"/>
    </row>
    <row r="2726">
      <c r="A2726" s="1309"/>
      <c r="B2726" s="1310"/>
      <c r="C2726" s="1310"/>
      <c r="D2726" s="1309"/>
      <c r="E2726" s="1309"/>
      <c r="F2726" s="1311"/>
      <c r="G2726" s="978"/>
      <c r="H2726" s="1121"/>
      <c r="I2726" s="1309"/>
      <c r="J2726" s="1309"/>
      <c r="K2726" s="1309"/>
      <c r="L2726" s="1309"/>
      <c r="M2726" s="1311"/>
      <c r="N2726" s="1311"/>
      <c r="O2726" s="1312"/>
      <c r="P2726" s="1310"/>
      <c r="Q2726" s="1311"/>
      <c r="R2726" s="1311"/>
      <c r="S2726" s="1311"/>
      <c r="T2726" s="1313"/>
      <c r="U2726" s="1314"/>
      <c r="V2726" s="1309"/>
      <c r="W2726" s="1309"/>
      <c r="X2726" s="1309"/>
      <c r="Y2726" s="1309"/>
      <c r="Z2726" s="1309"/>
      <c r="AA2726" s="1309"/>
      <c r="AB2726" s="1311"/>
      <c r="AC2726" s="1315"/>
      <c r="AD2726" s="1309"/>
      <c r="AE2726" s="1309"/>
      <c r="AF2726" s="1309"/>
      <c r="AG2726" s="1309"/>
    </row>
    <row r="2727">
      <c r="A2727" s="1309"/>
      <c r="B2727" s="1310"/>
      <c r="C2727" s="1310"/>
      <c r="D2727" s="1309"/>
      <c r="E2727" s="1309"/>
      <c r="F2727" s="1311"/>
      <c r="G2727" s="978"/>
      <c r="H2727" s="1121"/>
      <c r="I2727" s="1309"/>
      <c r="J2727" s="1309"/>
      <c r="K2727" s="1309"/>
      <c r="L2727" s="1309"/>
      <c r="M2727" s="1311"/>
      <c r="N2727" s="1311"/>
      <c r="O2727" s="1312"/>
      <c r="P2727" s="1310"/>
      <c r="Q2727" s="1311"/>
      <c r="R2727" s="1311"/>
      <c r="S2727" s="1311"/>
      <c r="T2727" s="1313"/>
      <c r="U2727" s="1314"/>
      <c r="V2727" s="1309"/>
      <c r="W2727" s="1309"/>
      <c r="X2727" s="1309"/>
      <c r="Y2727" s="1309"/>
      <c r="Z2727" s="1309"/>
      <c r="AA2727" s="1309"/>
      <c r="AB2727" s="1311"/>
      <c r="AC2727" s="1315"/>
      <c r="AD2727" s="1309"/>
      <c r="AE2727" s="1309"/>
      <c r="AF2727" s="1309"/>
      <c r="AG2727" s="1309"/>
    </row>
    <row r="2728">
      <c r="A2728" s="1309"/>
      <c r="B2728" s="1310"/>
      <c r="C2728" s="1310"/>
      <c r="D2728" s="1309"/>
      <c r="E2728" s="1309"/>
      <c r="F2728" s="1311"/>
      <c r="G2728" s="978"/>
      <c r="H2728" s="1121"/>
      <c r="I2728" s="1309"/>
      <c r="J2728" s="1309"/>
      <c r="K2728" s="1309"/>
      <c r="L2728" s="1309"/>
      <c r="M2728" s="1311"/>
      <c r="N2728" s="1311"/>
      <c r="O2728" s="1312"/>
      <c r="P2728" s="1310"/>
      <c r="Q2728" s="1311"/>
      <c r="R2728" s="1311"/>
      <c r="S2728" s="1311"/>
      <c r="T2728" s="1313"/>
      <c r="U2728" s="1314"/>
      <c r="V2728" s="1309"/>
      <c r="W2728" s="1309"/>
      <c r="X2728" s="1309"/>
      <c r="Y2728" s="1309"/>
      <c r="Z2728" s="1309"/>
      <c r="AA2728" s="1309"/>
      <c r="AB2728" s="1311"/>
      <c r="AC2728" s="1315"/>
      <c r="AD2728" s="1309"/>
      <c r="AE2728" s="1309"/>
      <c r="AF2728" s="1309"/>
      <c r="AG2728" s="1309"/>
    </row>
    <row r="2729">
      <c r="A2729" s="1309"/>
      <c r="B2729" s="1310"/>
      <c r="C2729" s="1310"/>
      <c r="D2729" s="1309"/>
      <c r="E2729" s="1309"/>
      <c r="F2729" s="1311"/>
      <c r="G2729" s="978"/>
      <c r="H2729" s="1121"/>
      <c r="I2729" s="1309"/>
      <c r="J2729" s="1309"/>
      <c r="K2729" s="1309"/>
      <c r="L2729" s="1309"/>
      <c r="M2729" s="1311"/>
      <c r="N2729" s="1311"/>
      <c r="O2729" s="1312"/>
      <c r="P2729" s="1310"/>
      <c r="Q2729" s="1311"/>
      <c r="R2729" s="1311"/>
      <c r="S2729" s="1311"/>
      <c r="T2729" s="1313"/>
      <c r="U2729" s="1314"/>
      <c r="V2729" s="1309"/>
      <c r="W2729" s="1309"/>
      <c r="X2729" s="1309"/>
      <c r="Y2729" s="1309"/>
      <c r="Z2729" s="1309"/>
      <c r="AA2729" s="1309"/>
      <c r="AB2729" s="1311"/>
      <c r="AC2729" s="1315"/>
      <c r="AD2729" s="1309"/>
      <c r="AE2729" s="1309"/>
      <c r="AF2729" s="1309"/>
      <c r="AG2729" s="1309"/>
    </row>
    <row r="2730">
      <c r="A2730" s="1309"/>
      <c r="B2730" s="1310"/>
      <c r="C2730" s="1310"/>
      <c r="D2730" s="1309"/>
      <c r="E2730" s="1309"/>
      <c r="F2730" s="1311"/>
      <c r="G2730" s="978"/>
      <c r="H2730" s="1121"/>
      <c r="I2730" s="1309"/>
      <c r="J2730" s="1309"/>
      <c r="K2730" s="1309"/>
      <c r="L2730" s="1309"/>
      <c r="M2730" s="1311"/>
      <c r="N2730" s="1311"/>
      <c r="O2730" s="1312"/>
      <c r="P2730" s="1310"/>
      <c r="Q2730" s="1311"/>
      <c r="R2730" s="1311"/>
      <c r="S2730" s="1311"/>
      <c r="T2730" s="1313"/>
      <c r="U2730" s="1314"/>
      <c r="V2730" s="1309"/>
      <c r="W2730" s="1309"/>
      <c r="X2730" s="1309"/>
      <c r="Y2730" s="1309"/>
      <c r="Z2730" s="1309"/>
      <c r="AA2730" s="1309"/>
      <c r="AB2730" s="1311"/>
      <c r="AC2730" s="1315"/>
      <c r="AD2730" s="1309"/>
      <c r="AE2730" s="1309"/>
      <c r="AF2730" s="1309"/>
      <c r="AG2730" s="1309"/>
    </row>
    <row r="2731">
      <c r="A2731" s="1309"/>
      <c r="B2731" s="1310"/>
      <c r="C2731" s="1310"/>
      <c r="D2731" s="1309"/>
      <c r="E2731" s="1309"/>
      <c r="F2731" s="1311"/>
      <c r="G2731" s="978"/>
      <c r="H2731" s="1121"/>
      <c r="I2731" s="1309"/>
      <c r="J2731" s="1309"/>
      <c r="K2731" s="1309"/>
      <c r="L2731" s="1309"/>
      <c r="M2731" s="1311"/>
      <c r="N2731" s="1311"/>
      <c r="O2731" s="1312"/>
      <c r="P2731" s="1310"/>
      <c r="Q2731" s="1311"/>
      <c r="R2731" s="1311"/>
      <c r="S2731" s="1311"/>
      <c r="T2731" s="1313"/>
      <c r="U2731" s="1314"/>
      <c r="V2731" s="1309"/>
      <c r="W2731" s="1309"/>
      <c r="X2731" s="1309"/>
      <c r="Y2731" s="1309"/>
      <c r="Z2731" s="1309"/>
      <c r="AA2731" s="1309"/>
      <c r="AB2731" s="1311"/>
      <c r="AC2731" s="1315"/>
      <c r="AD2731" s="1309"/>
      <c r="AE2731" s="1309"/>
      <c r="AF2731" s="1309"/>
      <c r="AG2731" s="1309"/>
    </row>
    <row r="2732">
      <c r="A2732" s="1309"/>
      <c r="B2732" s="1310"/>
      <c r="C2732" s="1310"/>
      <c r="D2732" s="1309"/>
      <c r="E2732" s="1309"/>
      <c r="F2732" s="1311"/>
      <c r="G2732" s="978"/>
      <c r="H2732" s="1121"/>
      <c r="I2732" s="1309"/>
      <c r="J2732" s="1309"/>
      <c r="K2732" s="1309"/>
      <c r="L2732" s="1309"/>
      <c r="M2732" s="1311"/>
      <c r="N2732" s="1311"/>
      <c r="O2732" s="1312"/>
      <c r="P2732" s="1310"/>
      <c r="Q2732" s="1311"/>
      <c r="R2732" s="1311"/>
      <c r="S2732" s="1311"/>
      <c r="T2732" s="1313"/>
      <c r="U2732" s="1314"/>
      <c r="V2732" s="1309"/>
      <c r="W2732" s="1309"/>
      <c r="X2732" s="1309"/>
      <c r="Y2732" s="1309"/>
      <c r="Z2732" s="1309"/>
      <c r="AA2732" s="1309"/>
      <c r="AB2732" s="1311"/>
      <c r="AC2732" s="1315"/>
      <c r="AD2732" s="1309"/>
      <c r="AE2732" s="1309"/>
      <c r="AF2732" s="1309"/>
      <c r="AG2732" s="1309"/>
    </row>
    <row r="2733">
      <c r="A2733" s="1309"/>
      <c r="B2733" s="1310"/>
      <c r="C2733" s="1310"/>
      <c r="D2733" s="1309"/>
      <c r="E2733" s="1309"/>
      <c r="F2733" s="1311"/>
      <c r="G2733" s="978"/>
      <c r="H2733" s="1121"/>
      <c r="I2733" s="1309"/>
      <c r="J2733" s="1309"/>
      <c r="K2733" s="1309"/>
      <c r="L2733" s="1309"/>
      <c r="M2733" s="1311"/>
      <c r="N2733" s="1311"/>
      <c r="O2733" s="1312"/>
      <c r="P2733" s="1310"/>
      <c r="Q2733" s="1311"/>
      <c r="R2733" s="1311"/>
      <c r="S2733" s="1311"/>
      <c r="T2733" s="1313"/>
      <c r="U2733" s="1314"/>
      <c r="V2733" s="1309"/>
      <c r="W2733" s="1309"/>
      <c r="X2733" s="1309"/>
      <c r="Y2733" s="1309"/>
      <c r="Z2733" s="1309"/>
      <c r="AA2733" s="1309"/>
      <c r="AB2733" s="1311"/>
      <c r="AC2733" s="1315"/>
      <c r="AD2733" s="1309"/>
      <c r="AE2733" s="1309"/>
      <c r="AF2733" s="1309"/>
      <c r="AG2733" s="1309"/>
    </row>
    <row r="2734">
      <c r="A2734" s="1309"/>
      <c r="B2734" s="1310"/>
      <c r="C2734" s="1310"/>
      <c r="D2734" s="1309"/>
      <c r="E2734" s="1309"/>
      <c r="F2734" s="1311"/>
      <c r="G2734" s="978"/>
      <c r="H2734" s="1121"/>
      <c r="I2734" s="1309"/>
      <c r="J2734" s="1309"/>
      <c r="K2734" s="1309"/>
      <c r="L2734" s="1309"/>
      <c r="M2734" s="1311"/>
      <c r="N2734" s="1311"/>
      <c r="O2734" s="1312"/>
      <c r="P2734" s="1310"/>
      <c r="Q2734" s="1311"/>
      <c r="R2734" s="1311"/>
      <c r="S2734" s="1311"/>
      <c r="T2734" s="1313"/>
      <c r="U2734" s="1314"/>
      <c r="V2734" s="1309"/>
      <c r="W2734" s="1309"/>
      <c r="X2734" s="1309"/>
      <c r="Y2734" s="1309"/>
      <c r="Z2734" s="1309"/>
      <c r="AA2734" s="1309"/>
      <c r="AB2734" s="1311"/>
      <c r="AC2734" s="1315"/>
      <c r="AD2734" s="1309"/>
      <c r="AE2734" s="1309"/>
      <c r="AF2734" s="1309"/>
      <c r="AG2734" s="1309"/>
    </row>
    <row r="2735">
      <c r="A2735" s="1309"/>
      <c r="B2735" s="1310"/>
      <c r="C2735" s="1310"/>
      <c r="D2735" s="1309"/>
      <c r="E2735" s="1309"/>
      <c r="F2735" s="1311"/>
      <c r="G2735" s="978"/>
      <c r="H2735" s="1121"/>
      <c r="I2735" s="1309"/>
      <c r="J2735" s="1309"/>
      <c r="K2735" s="1309"/>
      <c r="L2735" s="1309"/>
      <c r="M2735" s="1311"/>
      <c r="N2735" s="1311"/>
      <c r="O2735" s="1312"/>
      <c r="P2735" s="1310"/>
      <c r="Q2735" s="1311"/>
      <c r="R2735" s="1311"/>
      <c r="S2735" s="1311"/>
      <c r="T2735" s="1313"/>
      <c r="U2735" s="1314"/>
      <c r="V2735" s="1309"/>
      <c r="W2735" s="1309"/>
      <c r="X2735" s="1309"/>
      <c r="Y2735" s="1309"/>
      <c r="Z2735" s="1309"/>
      <c r="AA2735" s="1309"/>
      <c r="AB2735" s="1311"/>
      <c r="AC2735" s="1315"/>
      <c r="AD2735" s="1309"/>
      <c r="AE2735" s="1309"/>
      <c r="AF2735" s="1309"/>
      <c r="AG2735" s="1309"/>
    </row>
    <row r="2736">
      <c r="A2736" s="1309"/>
      <c r="B2736" s="1310"/>
      <c r="C2736" s="1310"/>
      <c r="D2736" s="1309"/>
      <c r="E2736" s="1309"/>
      <c r="F2736" s="1311"/>
      <c r="G2736" s="978"/>
      <c r="H2736" s="1121"/>
      <c r="I2736" s="1309"/>
      <c r="J2736" s="1309"/>
      <c r="K2736" s="1309"/>
      <c r="L2736" s="1309"/>
      <c r="M2736" s="1311"/>
      <c r="N2736" s="1311"/>
      <c r="O2736" s="1312"/>
      <c r="P2736" s="1310"/>
      <c r="Q2736" s="1311"/>
      <c r="R2736" s="1311"/>
      <c r="S2736" s="1311"/>
      <c r="T2736" s="1313"/>
      <c r="U2736" s="1314"/>
      <c r="V2736" s="1309"/>
      <c r="W2736" s="1309"/>
      <c r="X2736" s="1309"/>
      <c r="Y2736" s="1309"/>
      <c r="Z2736" s="1309"/>
      <c r="AA2736" s="1309"/>
      <c r="AB2736" s="1311"/>
      <c r="AC2736" s="1315"/>
      <c r="AD2736" s="1309"/>
      <c r="AE2736" s="1309"/>
      <c r="AF2736" s="1309"/>
      <c r="AG2736" s="1309"/>
    </row>
    <row r="2737">
      <c r="A2737" s="1309"/>
      <c r="B2737" s="1310"/>
      <c r="C2737" s="1310"/>
      <c r="D2737" s="1309"/>
      <c r="E2737" s="1309"/>
      <c r="F2737" s="1311"/>
      <c r="G2737" s="978"/>
      <c r="H2737" s="1121"/>
      <c r="I2737" s="1309"/>
      <c r="J2737" s="1309"/>
      <c r="K2737" s="1309"/>
      <c r="L2737" s="1309"/>
      <c r="M2737" s="1311"/>
      <c r="N2737" s="1311"/>
      <c r="O2737" s="1312"/>
      <c r="P2737" s="1310"/>
      <c r="Q2737" s="1311"/>
      <c r="R2737" s="1311"/>
      <c r="S2737" s="1311"/>
      <c r="T2737" s="1313"/>
      <c r="U2737" s="1314"/>
      <c r="V2737" s="1309"/>
      <c r="W2737" s="1309"/>
      <c r="X2737" s="1309"/>
      <c r="Y2737" s="1309"/>
      <c r="Z2737" s="1309"/>
      <c r="AA2737" s="1309"/>
      <c r="AB2737" s="1311"/>
      <c r="AC2737" s="1315"/>
      <c r="AD2737" s="1309"/>
      <c r="AE2737" s="1309"/>
      <c r="AF2737" s="1309"/>
      <c r="AG2737" s="1309"/>
    </row>
    <row r="2738">
      <c r="A2738" s="1309"/>
      <c r="B2738" s="1310"/>
      <c r="C2738" s="1310"/>
      <c r="D2738" s="1309"/>
      <c r="E2738" s="1309"/>
      <c r="F2738" s="1311"/>
      <c r="G2738" s="978"/>
      <c r="H2738" s="1121"/>
      <c r="I2738" s="1309"/>
      <c r="J2738" s="1309"/>
      <c r="K2738" s="1309"/>
      <c r="L2738" s="1309"/>
      <c r="M2738" s="1311"/>
      <c r="N2738" s="1311"/>
      <c r="O2738" s="1312"/>
      <c r="P2738" s="1310"/>
      <c r="Q2738" s="1311"/>
      <c r="R2738" s="1311"/>
      <c r="S2738" s="1311"/>
      <c r="T2738" s="1313"/>
      <c r="U2738" s="1314"/>
      <c r="V2738" s="1309"/>
      <c r="W2738" s="1309"/>
      <c r="X2738" s="1309"/>
      <c r="Y2738" s="1309"/>
      <c r="Z2738" s="1309"/>
      <c r="AA2738" s="1309"/>
      <c r="AB2738" s="1311"/>
      <c r="AC2738" s="1315"/>
      <c r="AD2738" s="1309"/>
      <c r="AE2738" s="1309"/>
      <c r="AF2738" s="1309"/>
      <c r="AG2738" s="1309"/>
    </row>
    <row r="2739">
      <c r="A2739" s="1309"/>
      <c r="B2739" s="1310"/>
      <c r="C2739" s="1310"/>
      <c r="D2739" s="1309"/>
      <c r="E2739" s="1309"/>
      <c r="F2739" s="1311"/>
      <c r="G2739" s="978"/>
      <c r="H2739" s="1121"/>
      <c r="I2739" s="1309"/>
      <c r="J2739" s="1309"/>
      <c r="K2739" s="1309"/>
      <c r="L2739" s="1309"/>
      <c r="M2739" s="1311"/>
      <c r="N2739" s="1311"/>
      <c r="O2739" s="1312"/>
      <c r="P2739" s="1310"/>
      <c r="Q2739" s="1311"/>
      <c r="R2739" s="1311"/>
      <c r="S2739" s="1311"/>
      <c r="T2739" s="1313"/>
      <c r="U2739" s="1314"/>
      <c r="V2739" s="1309"/>
      <c r="W2739" s="1309"/>
      <c r="X2739" s="1309"/>
      <c r="Y2739" s="1309"/>
      <c r="Z2739" s="1309"/>
      <c r="AA2739" s="1309"/>
      <c r="AB2739" s="1311"/>
      <c r="AC2739" s="1315"/>
      <c r="AD2739" s="1309"/>
      <c r="AE2739" s="1309"/>
      <c r="AF2739" s="1309"/>
      <c r="AG2739" s="1309"/>
    </row>
  </sheetData>
  <autoFilter ref="$A$16:$AG$1738">
    <filterColumn colId="5">
      <filters blank="1">
        <filter val="2026年6月"/>
        <filter val="2025年6月"/>
      </filters>
    </filterColumn>
    <filterColumn colId="3">
      <filters blank="1">
        <filter val="B素材回収待ち"/>
        <filter val="D商談済み回答待ち"/>
        <filter val="XAA受注キャンセル"/>
        <filter val="E商談"/>
        <filter val="XBプレゼン失注(非決裁者)"/>
        <filter val="長期追客リスト"/>
        <filter val="AA課金"/>
        <filter val="Aエントリー済み"/>
        <filter val="F日程変更中"/>
      </filters>
    </filterColumn>
    <sortState ref="A16:AG1738">
      <sortCondition ref="D16:D1738"/>
      <sortCondition ref="Q16:Q1738"/>
    </sortState>
  </autoFilter>
  <mergeCells count="830">
    <mergeCell ref="AC1545:AG1545"/>
    <mergeCell ref="AC1546:AG1546"/>
    <mergeCell ref="AC1547:AG1547"/>
    <mergeCell ref="AC1548:AG1548"/>
    <mergeCell ref="AC1549:AG1549"/>
    <mergeCell ref="AC1550:AG1550"/>
    <mergeCell ref="AC1551:AG1551"/>
    <mergeCell ref="AC1552:AG1552"/>
    <mergeCell ref="AC1553:AG1553"/>
    <mergeCell ref="AC1554:AG1554"/>
    <mergeCell ref="AC1555:AG1555"/>
    <mergeCell ref="AC1556:AG1556"/>
    <mergeCell ref="AC1557:AG1557"/>
    <mergeCell ref="AC1558:AG1558"/>
    <mergeCell ref="AC1559:AG1559"/>
    <mergeCell ref="AC1560:AG1560"/>
    <mergeCell ref="AC1561:AG1561"/>
    <mergeCell ref="AC1562:AG1562"/>
    <mergeCell ref="AC1563:AG1563"/>
    <mergeCell ref="AC1564:AG1564"/>
    <mergeCell ref="AC1565:AG1565"/>
    <mergeCell ref="AC1566:AG1566"/>
    <mergeCell ref="AC1567:AG1567"/>
    <mergeCell ref="AC1568:AG1568"/>
    <mergeCell ref="AC1569:AG1569"/>
    <mergeCell ref="AC1570:AG1570"/>
    <mergeCell ref="AC1571:AG1571"/>
    <mergeCell ref="AC1572:AG1572"/>
    <mergeCell ref="AC1573:AG1573"/>
    <mergeCell ref="AC1574:AG1574"/>
    <mergeCell ref="AC1575:AG1575"/>
    <mergeCell ref="AC1576:AG1576"/>
    <mergeCell ref="AC1577:AG1577"/>
    <mergeCell ref="AC1578:AG1578"/>
    <mergeCell ref="AC1579:AG1579"/>
    <mergeCell ref="AC1580:AG1580"/>
    <mergeCell ref="AC1581:AG1581"/>
    <mergeCell ref="AC1582:AG1582"/>
    <mergeCell ref="AC1583:AG1583"/>
    <mergeCell ref="AC1584:AG1584"/>
    <mergeCell ref="AC1585:AG1585"/>
    <mergeCell ref="AC1586:AG1586"/>
    <mergeCell ref="AC1587:AG1587"/>
    <mergeCell ref="AC1588:AG1588"/>
    <mergeCell ref="AC1589:AG1589"/>
    <mergeCell ref="AC1590:AG1590"/>
    <mergeCell ref="AC1591:AG1591"/>
    <mergeCell ref="AC1592:AG1592"/>
    <mergeCell ref="AC1593:AG1593"/>
    <mergeCell ref="AC1594:AG1594"/>
    <mergeCell ref="AC1595:AG1595"/>
    <mergeCell ref="AC1596:AG1596"/>
    <mergeCell ref="AC1597:AG1597"/>
    <mergeCell ref="AC1598:AG1598"/>
    <mergeCell ref="AC1599:AG1599"/>
    <mergeCell ref="AC1600:AG1600"/>
    <mergeCell ref="AC1601:AG1601"/>
    <mergeCell ref="AC1602:AG1602"/>
    <mergeCell ref="AC1603:AG1603"/>
    <mergeCell ref="AC1604:AG1604"/>
    <mergeCell ref="AC1605:AG1605"/>
    <mergeCell ref="AC1606:AG1606"/>
    <mergeCell ref="AC1607:AG1607"/>
    <mergeCell ref="AC1608:AG1608"/>
    <mergeCell ref="AC1609:AG1609"/>
    <mergeCell ref="AC1610:AG1610"/>
    <mergeCell ref="AC1611:AG1611"/>
    <mergeCell ref="AC1612:AG1612"/>
    <mergeCell ref="AC1613:AG1613"/>
    <mergeCell ref="AC1614:AG1614"/>
    <mergeCell ref="AC1615:AG1615"/>
    <mergeCell ref="AC1616:AG1616"/>
    <mergeCell ref="AC1617:AG1617"/>
    <mergeCell ref="AC1618:AG1618"/>
    <mergeCell ref="AC1619:AG1619"/>
    <mergeCell ref="AC1620:AG1620"/>
    <mergeCell ref="AC1621:AG1621"/>
    <mergeCell ref="AC1622:AG1622"/>
    <mergeCell ref="AC1623:AG1623"/>
    <mergeCell ref="AC1624:AG1624"/>
    <mergeCell ref="AC1625:AG1625"/>
    <mergeCell ref="AC1626:AG1626"/>
    <mergeCell ref="AC1627:AG1627"/>
    <mergeCell ref="AC1628:AG1628"/>
    <mergeCell ref="AC1629:AG1629"/>
    <mergeCell ref="AC1630:AG1630"/>
    <mergeCell ref="AC1631:AG1631"/>
    <mergeCell ref="AC1632:AG1632"/>
    <mergeCell ref="AC1633:AG1633"/>
    <mergeCell ref="AC1634:AG1634"/>
    <mergeCell ref="AC1635:AG1635"/>
    <mergeCell ref="AC1636:AG1636"/>
    <mergeCell ref="AC1637:AG1637"/>
    <mergeCell ref="AC1638:AG1638"/>
    <mergeCell ref="AC1639:AG1639"/>
    <mergeCell ref="AC1640:AG1640"/>
    <mergeCell ref="AC1641:AG1641"/>
    <mergeCell ref="AC1642:AG1642"/>
    <mergeCell ref="AC1692:AG1692"/>
    <mergeCell ref="AC1693:AG1693"/>
    <mergeCell ref="AC1694:AG1694"/>
    <mergeCell ref="AC1695:AG1695"/>
    <mergeCell ref="AC1696:AG1696"/>
    <mergeCell ref="AC1697:AG1697"/>
    <mergeCell ref="AC1698:AG1698"/>
    <mergeCell ref="AC1699:AG1699"/>
    <mergeCell ref="AC1700:AG1700"/>
    <mergeCell ref="AC1701:AG1701"/>
    <mergeCell ref="AC1702:AG1702"/>
    <mergeCell ref="AC1703:AG1703"/>
    <mergeCell ref="AC1704:AG1704"/>
    <mergeCell ref="AC1705:AG1705"/>
    <mergeCell ref="AC1706:AG1706"/>
    <mergeCell ref="AC1707:AG1707"/>
    <mergeCell ref="AC1708:AG1708"/>
    <mergeCell ref="AC1709:AG1709"/>
    <mergeCell ref="AC1710:AG1710"/>
    <mergeCell ref="AC1711:AG1711"/>
    <mergeCell ref="AC1712:AG1712"/>
    <mergeCell ref="AC1713:AG1713"/>
    <mergeCell ref="AC1714:AG1714"/>
    <mergeCell ref="AC1715:AG1715"/>
    <mergeCell ref="AC1716:AG1716"/>
    <mergeCell ref="AC1717:AG1717"/>
    <mergeCell ref="AC1718:AG1718"/>
    <mergeCell ref="AC1719:AG1719"/>
    <mergeCell ref="AC1720:AG1720"/>
    <mergeCell ref="AC1721:AG1721"/>
    <mergeCell ref="AC1722:AG1722"/>
    <mergeCell ref="AC1723:AG1723"/>
    <mergeCell ref="AC1724:AG1724"/>
    <mergeCell ref="AC1725:AG1725"/>
    <mergeCell ref="AC1726:AG1726"/>
    <mergeCell ref="AC1734:AG1734"/>
    <mergeCell ref="AC1735:AG1735"/>
    <mergeCell ref="AC1736:AG1736"/>
    <mergeCell ref="AC1737:AG1737"/>
    <mergeCell ref="AC1738:AG1738"/>
    <mergeCell ref="AC1727:AG1727"/>
    <mergeCell ref="AC1728:AG1728"/>
    <mergeCell ref="AC1729:AG1729"/>
    <mergeCell ref="AC1730:AG1730"/>
    <mergeCell ref="AC1731:AG1731"/>
    <mergeCell ref="AC1732:AG1732"/>
    <mergeCell ref="AC1733:AG1733"/>
    <mergeCell ref="AC1643:AG1643"/>
    <mergeCell ref="AC1644:AG1644"/>
    <mergeCell ref="AC1645:AG1645"/>
    <mergeCell ref="AC1646:AG1646"/>
    <mergeCell ref="AC1647:AG1647"/>
    <mergeCell ref="AC1648:AG1648"/>
    <mergeCell ref="AC1649:AG1649"/>
    <mergeCell ref="AC1650:AG1650"/>
    <mergeCell ref="AC1651:AG1651"/>
    <mergeCell ref="AC1652:AG1652"/>
    <mergeCell ref="AC1653:AG1653"/>
    <mergeCell ref="AC1654:AG1654"/>
    <mergeCell ref="AC1655:AG1655"/>
    <mergeCell ref="AC1656:AG1656"/>
    <mergeCell ref="AC1657:AG1657"/>
    <mergeCell ref="AC1658:AG1658"/>
    <mergeCell ref="AC1659:AG1659"/>
    <mergeCell ref="AC1660:AG1660"/>
    <mergeCell ref="AC1661:AG1661"/>
    <mergeCell ref="AC1662:AG1662"/>
    <mergeCell ref="AC1663:AG1663"/>
    <mergeCell ref="AC1664:AG1664"/>
    <mergeCell ref="AC1665:AG1665"/>
    <mergeCell ref="AC1666:AG1666"/>
    <mergeCell ref="AC1667:AG1667"/>
    <mergeCell ref="AC1668:AG1668"/>
    <mergeCell ref="AC1669:AG1669"/>
    <mergeCell ref="AC1670:AG1670"/>
    <mergeCell ref="AC1671:AG1671"/>
    <mergeCell ref="AC1672:AG1672"/>
    <mergeCell ref="AC1673:AG1673"/>
    <mergeCell ref="AC1674:AG1674"/>
    <mergeCell ref="AC1675:AG1675"/>
    <mergeCell ref="AC1676:AG1676"/>
    <mergeCell ref="AC1677:AG1677"/>
    <mergeCell ref="AC1678:AG1678"/>
    <mergeCell ref="AC1679:AG1679"/>
    <mergeCell ref="AC1680:AG1680"/>
    <mergeCell ref="AC1681:AG1681"/>
    <mergeCell ref="AC1682:AG1682"/>
    <mergeCell ref="AC1683:AG1683"/>
    <mergeCell ref="AC1684:AG1684"/>
    <mergeCell ref="AC1685:AG1685"/>
    <mergeCell ref="AC1686:AG1686"/>
    <mergeCell ref="AC1687:AG1687"/>
    <mergeCell ref="AC1688:AG1688"/>
    <mergeCell ref="AC1689:AG1689"/>
    <mergeCell ref="AC1690:AG1690"/>
    <mergeCell ref="AC1691:AG1691"/>
    <mergeCell ref="AC1202:AG1202"/>
    <mergeCell ref="AC1203:AG1203"/>
    <mergeCell ref="AC1204:AG1204"/>
    <mergeCell ref="AC1205:AG1205"/>
    <mergeCell ref="AC1206:AG1206"/>
    <mergeCell ref="AC1207:AG1207"/>
    <mergeCell ref="AC1208:AG1208"/>
    <mergeCell ref="AC1209:AG1209"/>
    <mergeCell ref="AC1210:AG1210"/>
    <mergeCell ref="AC1211:AG1211"/>
    <mergeCell ref="AC1212:AG1212"/>
    <mergeCell ref="AC1213:AG1213"/>
    <mergeCell ref="AC1214:AG1214"/>
    <mergeCell ref="AC1215:AG1215"/>
    <mergeCell ref="AC1216:AG1216"/>
    <mergeCell ref="AC1217:AG1217"/>
    <mergeCell ref="AC1218:AG1218"/>
    <mergeCell ref="AC1219:AG1219"/>
    <mergeCell ref="AC1220:AG1220"/>
    <mergeCell ref="AC1221:AG1221"/>
    <mergeCell ref="AC1222:AG1222"/>
    <mergeCell ref="AC1223:AG1223"/>
    <mergeCell ref="AC1224:AG1224"/>
    <mergeCell ref="AC1225:AG1225"/>
    <mergeCell ref="AC1226:AG1226"/>
    <mergeCell ref="AC1227:AG1227"/>
    <mergeCell ref="AC1228:AG1228"/>
    <mergeCell ref="AC1229:AG1229"/>
    <mergeCell ref="AC1230:AG1230"/>
    <mergeCell ref="AC1231:AG1231"/>
    <mergeCell ref="AC1232:AG1232"/>
    <mergeCell ref="AC1233:AG1233"/>
    <mergeCell ref="AC1234:AG1234"/>
    <mergeCell ref="AC1235:AG1235"/>
    <mergeCell ref="AC1236:AG1236"/>
    <mergeCell ref="AC1237:AG1237"/>
    <mergeCell ref="AC1238:AG1238"/>
    <mergeCell ref="AC1239:AG1239"/>
    <mergeCell ref="AC1240:AG1240"/>
    <mergeCell ref="AC1241:AG1241"/>
    <mergeCell ref="AC1242:AG1242"/>
    <mergeCell ref="AC1243:AG1243"/>
    <mergeCell ref="AC1244:AG1244"/>
    <mergeCell ref="AC1245:AG1245"/>
    <mergeCell ref="AC1246:AG1246"/>
    <mergeCell ref="AC1247:AG1247"/>
    <mergeCell ref="AC1248:AG1248"/>
    <mergeCell ref="AC1249:AG1249"/>
    <mergeCell ref="AC1250:AG1250"/>
    <mergeCell ref="AC1251:AG1251"/>
    <mergeCell ref="AC1252:AG1252"/>
    <mergeCell ref="AC1253:AG1253"/>
    <mergeCell ref="AC1254:AG1254"/>
    <mergeCell ref="AC1255:AG1255"/>
    <mergeCell ref="AC1256:AG1256"/>
    <mergeCell ref="AC1257:AG1257"/>
    <mergeCell ref="AC1258:AG1258"/>
    <mergeCell ref="AC1259:AG1259"/>
    <mergeCell ref="AC1260:AG1260"/>
    <mergeCell ref="AC1261:AG1261"/>
    <mergeCell ref="AC1262:AG1262"/>
    <mergeCell ref="AC1263:AG1263"/>
    <mergeCell ref="AC1264:AG1264"/>
    <mergeCell ref="AC1265:AG1265"/>
    <mergeCell ref="AC1266:AG1266"/>
    <mergeCell ref="AC1267:AG1267"/>
    <mergeCell ref="AC1268:AG1268"/>
    <mergeCell ref="AC1269:AG1269"/>
    <mergeCell ref="AC1270:AG1270"/>
    <mergeCell ref="AC1271:AG1271"/>
    <mergeCell ref="AC1272:AG1272"/>
    <mergeCell ref="AC1273:AG1273"/>
    <mergeCell ref="AC1274:AG1274"/>
    <mergeCell ref="AC1275:AG1275"/>
    <mergeCell ref="AC1276:AG1276"/>
    <mergeCell ref="AC1277:AG1277"/>
    <mergeCell ref="AC1278:AG1278"/>
    <mergeCell ref="AC1279:AG1279"/>
    <mergeCell ref="AC1280:AG1280"/>
    <mergeCell ref="AC1281:AG1281"/>
    <mergeCell ref="AC1282:AG1282"/>
    <mergeCell ref="AC1283:AG1283"/>
    <mergeCell ref="AC1284:AG1284"/>
    <mergeCell ref="AC1285:AG1285"/>
    <mergeCell ref="AC1286:AG1286"/>
    <mergeCell ref="AC1287:AG1287"/>
    <mergeCell ref="AC1288:AG1288"/>
    <mergeCell ref="AC1289:AG1289"/>
    <mergeCell ref="AC1290:AG1290"/>
    <mergeCell ref="AC1291:AG1291"/>
    <mergeCell ref="AC1292:AG1292"/>
    <mergeCell ref="AC1293:AG1293"/>
    <mergeCell ref="AC1294:AG1294"/>
    <mergeCell ref="AC1295:AG1295"/>
    <mergeCell ref="AC1296:AG1296"/>
    <mergeCell ref="AC1297:AG1297"/>
    <mergeCell ref="AC1298:AG1298"/>
    <mergeCell ref="AC1299:AG1299"/>
    <mergeCell ref="AC1300:AG1300"/>
    <mergeCell ref="AC1301:AG1301"/>
    <mergeCell ref="AC1302:AG1302"/>
    <mergeCell ref="AC1303:AG1303"/>
    <mergeCell ref="AC1304:AG1304"/>
    <mergeCell ref="AC1305:AG1305"/>
    <mergeCell ref="AC1306:AG1306"/>
    <mergeCell ref="AC1307:AG1307"/>
    <mergeCell ref="AC1308:AG1308"/>
    <mergeCell ref="AC1309:AG1309"/>
    <mergeCell ref="AC1310:AG1310"/>
    <mergeCell ref="AC1311:AG1311"/>
    <mergeCell ref="AC1312:AG1312"/>
    <mergeCell ref="AC1313:AG1313"/>
    <mergeCell ref="AC1314:AG1314"/>
    <mergeCell ref="AC1315:AG1315"/>
    <mergeCell ref="AC1316:AG1316"/>
    <mergeCell ref="AC1317:AG1317"/>
    <mergeCell ref="AC1318:AG1318"/>
    <mergeCell ref="AC1319:AG1319"/>
    <mergeCell ref="AC1320:AG1320"/>
    <mergeCell ref="AC1321:AG1321"/>
    <mergeCell ref="AC1322:AG1322"/>
    <mergeCell ref="AC1323:AG1323"/>
    <mergeCell ref="AC1324:AG1324"/>
    <mergeCell ref="AC1325:AG1325"/>
    <mergeCell ref="AC1326:AG1326"/>
    <mergeCell ref="AC1327:AG1327"/>
    <mergeCell ref="AC1328:AG1328"/>
    <mergeCell ref="AC1329:AG1329"/>
    <mergeCell ref="AC1330:AG1330"/>
    <mergeCell ref="AC1331:AG1331"/>
    <mergeCell ref="AC1332:AG1332"/>
    <mergeCell ref="AC1333:AG1333"/>
    <mergeCell ref="AC1334:AG1334"/>
    <mergeCell ref="AC1335:AG1335"/>
    <mergeCell ref="AC1336:AG1336"/>
    <mergeCell ref="AC1337:AG1337"/>
    <mergeCell ref="AC1338:AG1338"/>
    <mergeCell ref="AC1339:AG1339"/>
    <mergeCell ref="AC1340:AG1340"/>
    <mergeCell ref="AC1341:AG1341"/>
    <mergeCell ref="AC1342:AG1342"/>
    <mergeCell ref="AC1343:AG1343"/>
    <mergeCell ref="AC1344:AG1344"/>
    <mergeCell ref="AC1345:AG1345"/>
    <mergeCell ref="AC1346:AG1346"/>
    <mergeCell ref="AC1347:AG1347"/>
    <mergeCell ref="AC1348:AG1348"/>
    <mergeCell ref="AC1349:AG1349"/>
    <mergeCell ref="AC1350:AG1350"/>
    <mergeCell ref="AC1351:AG1351"/>
    <mergeCell ref="AC1352:AG1352"/>
    <mergeCell ref="AC1353:AG1353"/>
    <mergeCell ref="AC1354:AG1354"/>
    <mergeCell ref="AC1355:AG1355"/>
    <mergeCell ref="AC1356:AG1356"/>
    <mergeCell ref="AC1357:AG1357"/>
    <mergeCell ref="AC1358:AG1358"/>
    <mergeCell ref="AC1359:AG1359"/>
    <mergeCell ref="AC1360:AG1360"/>
    <mergeCell ref="AC1361:AG1361"/>
    <mergeCell ref="AC1362:AG1362"/>
    <mergeCell ref="AC1363:AG1363"/>
    <mergeCell ref="AC1364:AG1364"/>
    <mergeCell ref="AC1365:AG1365"/>
    <mergeCell ref="AC1366:AG1366"/>
    <mergeCell ref="AC1367:AG1367"/>
    <mergeCell ref="AC1368:AG1368"/>
    <mergeCell ref="AC1369:AG1369"/>
    <mergeCell ref="AC1370:AG1370"/>
    <mergeCell ref="AC1371:AG1371"/>
    <mergeCell ref="AC1372:AG1372"/>
    <mergeCell ref="AC1373:AG1373"/>
    <mergeCell ref="AC1374:AG1374"/>
    <mergeCell ref="AC1375:AG1375"/>
    <mergeCell ref="AC1376:AG1376"/>
    <mergeCell ref="AC1377:AG1377"/>
    <mergeCell ref="AC1378:AG1378"/>
    <mergeCell ref="AC1379:AG1379"/>
    <mergeCell ref="AC1380:AG1380"/>
    <mergeCell ref="AC1381:AG1381"/>
    <mergeCell ref="AC1382:AG1382"/>
    <mergeCell ref="AC1383:AG1383"/>
    <mergeCell ref="AC1384:AG1384"/>
    <mergeCell ref="AC1385:AG1385"/>
    <mergeCell ref="AC1386:AG1386"/>
    <mergeCell ref="AC1387:AG1387"/>
    <mergeCell ref="AC1388:AG1388"/>
    <mergeCell ref="AC1389:AG1389"/>
    <mergeCell ref="AC1390:AG1390"/>
    <mergeCell ref="AC1391:AG1391"/>
    <mergeCell ref="AC1392:AG1392"/>
    <mergeCell ref="AC1393:AG1393"/>
    <mergeCell ref="AC1394:AG1394"/>
    <mergeCell ref="AC1395:AG1395"/>
    <mergeCell ref="AC1396:AG1396"/>
    <mergeCell ref="AC1397:AG1397"/>
    <mergeCell ref="AC1398:AG1398"/>
    <mergeCell ref="AC1399:AG1399"/>
    <mergeCell ref="AC1400:AG1400"/>
    <mergeCell ref="AC1401:AG1401"/>
    <mergeCell ref="AC1402:AG1402"/>
    <mergeCell ref="AC1403:AG1403"/>
    <mergeCell ref="AC1404:AG1404"/>
    <mergeCell ref="AC1405:AG1405"/>
    <mergeCell ref="AC1406:AG1406"/>
    <mergeCell ref="AC1407:AG1407"/>
    <mergeCell ref="AC1408:AG1408"/>
    <mergeCell ref="AC1409:AG1409"/>
    <mergeCell ref="AC1410:AG1410"/>
    <mergeCell ref="AC1411:AG1411"/>
    <mergeCell ref="AC1412:AG1412"/>
    <mergeCell ref="AC1413:AG1413"/>
    <mergeCell ref="AC1414:AG1414"/>
    <mergeCell ref="AC1415:AG1415"/>
    <mergeCell ref="AC1416:AG1416"/>
    <mergeCell ref="AC1417:AG1417"/>
    <mergeCell ref="AC1418:AG1418"/>
    <mergeCell ref="AC1419:AG1419"/>
    <mergeCell ref="AC1420:AG1420"/>
    <mergeCell ref="AC1421:AG1421"/>
    <mergeCell ref="AC1422:AG1422"/>
    <mergeCell ref="AC1423:AG1423"/>
    <mergeCell ref="AC1424:AG1424"/>
    <mergeCell ref="AC1425:AG1425"/>
    <mergeCell ref="AC1426:AG1426"/>
    <mergeCell ref="AC1427:AG1427"/>
    <mergeCell ref="AC1428:AG1428"/>
    <mergeCell ref="AC1429:AG1429"/>
    <mergeCell ref="AC1430:AG1430"/>
    <mergeCell ref="AC1431:AG1431"/>
    <mergeCell ref="AC1432:AG1432"/>
    <mergeCell ref="AC1433:AG1433"/>
    <mergeCell ref="AC1434:AG1434"/>
    <mergeCell ref="AC1435:AG1435"/>
    <mergeCell ref="AC1436:AG1436"/>
    <mergeCell ref="AC1437:AG1437"/>
    <mergeCell ref="AC1438:AG1438"/>
    <mergeCell ref="AC1439:AG1439"/>
    <mergeCell ref="AC1440:AG1440"/>
    <mergeCell ref="AC1441:AG1441"/>
    <mergeCell ref="AC1442:AG1442"/>
    <mergeCell ref="AC1443:AG1443"/>
    <mergeCell ref="AC1444:AG1444"/>
    <mergeCell ref="AC1445:AG1445"/>
    <mergeCell ref="AC1446:AG1446"/>
    <mergeCell ref="AC1447:AG1447"/>
    <mergeCell ref="AC1448:AG1448"/>
    <mergeCell ref="AC1449:AG1449"/>
    <mergeCell ref="AC1450:AG1450"/>
    <mergeCell ref="AC1451:AG1451"/>
    <mergeCell ref="AC1452:AG1452"/>
    <mergeCell ref="AC1453:AG1453"/>
    <mergeCell ref="AC1454:AG1454"/>
    <mergeCell ref="AC1455:AG1455"/>
    <mergeCell ref="AC1456:AG1456"/>
    <mergeCell ref="AC1457:AG1457"/>
    <mergeCell ref="AC1458:AG1458"/>
    <mergeCell ref="AC1459:AG1459"/>
    <mergeCell ref="AC1460:AG1460"/>
    <mergeCell ref="AC1461:AG1461"/>
    <mergeCell ref="AC1462:AG1462"/>
    <mergeCell ref="AC1463:AG1463"/>
    <mergeCell ref="AC1464:AG1464"/>
    <mergeCell ref="AC1465:AG1465"/>
    <mergeCell ref="AC1466:AG1466"/>
    <mergeCell ref="AC1467:AG1467"/>
    <mergeCell ref="AC1468:AG1468"/>
    <mergeCell ref="AC1469:AG1469"/>
    <mergeCell ref="AC1470:AG1470"/>
    <mergeCell ref="AC1471:AG1471"/>
    <mergeCell ref="AC1472:AG1472"/>
    <mergeCell ref="AC1473:AG1473"/>
    <mergeCell ref="AC1474:AG1474"/>
    <mergeCell ref="AC1475:AG1475"/>
    <mergeCell ref="AC1476:AG1476"/>
    <mergeCell ref="AC1477:AG1477"/>
    <mergeCell ref="AC1478:AG1478"/>
    <mergeCell ref="AC1479:AG1479"/>
    <mergeCell ref="AC1480:AG1480"/>
    <mergeCell ref="AC1481:AG1481"/>
    <mergeCell ref="AC1482:AG1482"/>
    <mergeCell ref="AC1483:AG1483"/>
    <mergeCell ref="AC1484:AG1484"/>
    <mergeCell ref="AC1485:AG1485"/>
    <mergeCell ref="AC1486:AG1486"/>
    <mergeCell ref="AC1487:AG1487"/>
    <mergeCell ref="AC1488:AG1488"/>
    <mergeCell ref="AC1489:AG1489"/>
    <mergeCell ref="AC1490:AG1490"/>
    <mergeCell ref="AC1491:AG1491"/>
    <mergeCell ref="AC1492:AG1492"/>
    <mergeCell ref="AC1493:AG1493"/>
    <mergeCell ref="AC1494:AG1494"/>
    <mergeCell ref="AC1495:AG1495"/>
    <mergeCell ref="AC1496:AG1496"/>
    <mergeCell ref="AC1497:AG1497"/>
    <mergeCell ref="AC1498:AG1498"/>
    <mergeCell ref="AC1499:AG1499"/>
    <mergeCell ref="AC1500:AG1500"/>
    <mergeCell ref="AC1501:AG1501"/>
    <mergeCell ref="AC1502:AG1502"/>
    <mergeCell ref="AC1503:AG1503"/>
    <mergeCell ref="AC1504:AG1504"/>
    <mergeCell ref="AC1505:AG1505"/>
    <mergeCell ref="AC1506:AG1506"/>
    <mergeCell ref="AC1507:AG1507"/>
    <mergeCell ref="AC1508:AG1508"/>
    <mergeCell ref="AC1509:AG1509"/>
    <mergeCell ref="AC1510:AG1510"/>
    <mergeCell ref="AC1511:AG1511"/>
    <mergeCell ref="AC1512:AG1512"/>
    <mergeCell ref="AC1513:AG1513"/>
    <mergeCell ref="AC1514:AG1514"/>
    <mergeCell ref="AC1515:AG1515"/>
    <mergeCell ref="AC1516:AG1516"/>
    <mergeCell ref="AC1517:AG1517"/>
    <mergeCell ref="AC1518:AG1518"/>
    <mergeCell ref="AC1519:AG1519"/>
    <mergeCell ref="AC1520:AG1520"/>
    <mergeCell ref="AC1521:AG1521"/>
    <mergeCell ref="AC1522:AG1522"/>
    <mergeCell ref="AC1523:AG1523"/>
    <mergeCell ref="AC1524:AG1524"/>
    <mergeCell ref="AC1525:AG1525"/>
    <mergeCell ref="AC1526:AG1526"/>
    <mergeCell ref="AC1527:AG1527"/>
    <mergeCell ref="AC1528:AG1528"/>
    <mergeCell ref="AC1529:AG1529"/>
    <mergeCell ref="AC1530:AG1530"/>
    <mergeCell ref="AC1531:AG1531"/>
    <mergeCell ref="AC1532:AG1532"/>
    <mergeCell ref="AC1533:AG1533"/>
    <mergeCell ref="AC1534:AG1534"/>
    <mergeCell ref="AC1535:AG1535"/>
    <mergeCell ref="AC1536:AG1536"/>
    <mergeCell ref="AC1537:AG1537"/>
    <mergeCell ref="AC1538:AG1538"/>
    <mergeCell ref="AC1539:AG1539"/>
    <mergeCell ref="AC1540:AG1540"/>
    <mergeCell ref="AC1541:AG1541"/>
    <mergeCell ref="AC1542:AG1542"/>
    <mergeCell ref="AC1543:AG1543"/>
    <mergeCell ref="AC1544:AG1544"/>
    <mergeCell ref="AC416:AG416"/>
    <mergeCell ref="AC417:AG417"/>
    <mergeCell ref="AC409:AG409"/>
    <mergeCell ref="AC408:AG408"/>
    <mergeCell ref="AC415:AG415"/>
    <mergeCell ref="AC414:AG414"/>
    <mergeCell ref="AC412:AG412"/>
    <mergeCell ref="AC413:AG413"/>
    <mergeCell ref="AC388:AG388"/>
    <mergeCell ref="AC387:AG387"/>
    <mergeCell ref="AC394:AG394"/>
    <mergeCell ref="AC399:AG399"/>
    <mergeCell ref="AC398:AG398"/>
    <mergeCell ref="AC211:AG211"/>
    <mergeCell ref="AC331:AG331"/>
    <mergeCell ref="AC344:AG344"/>
    <mergeCell ref="AC351:AG351"/>
    <mergeCell ref="AC353:AG353"/>
    <mergeCell ref="AC354:AG354"/>
    <mergeCell ref="AC358:AG358"/>
    <mergeCell ref="AC359:AG359"/>
    <mergeCell ref="AC360:AG360"/>
    <mergeCell ref="AC362:AG362"/>
    <mergeCell ref="AC363:AG363"/>
    <mergeCell ref="AC364:AG364"/>
    <mergeCell ref="AC367:AG367"/>
    <mergeCell ref="AC366:AG366"/>
    <mergeCell ref="AC375:AG375"/>
    <mergeCell ref="AC376:AG376"/>
    <mergeCell ref="AC370:AG370"/>
    <mergeCell ref="AC371:AG371"/>
    <mergeCell ref="AC373:AG373"/>
    <mergeCell ref="AC368:AG368"/>
    <mergeCell ref="AC369:AG369"/>
    <mergeCell ref="AC407:AG407"/>
    <mergeCell ref="AC411:AG411"/>
    <mergeCell ref="AC386:AG386"/>
    <mergeCell ref="AC389:AG389"/>
    <mergeCell ref="AC391:AG391"/>
    <mergeCell ref="AC392:AG392"/>
    <mergeCell ref="AC393:AG393"/>
    <mergeCell ref="AC390:AG390"/>
    <mergeCell ref="AC377:AG377"/>
    <mergeCell ref="AC382:AG382"/>
    <mergeCell ref="AC378:AG378"/>
    <mergeCell ref="AC379:AG379"/>
    <mergeCell ref="AC380:AG380"/>
    <mergeCell ref="AC383:AG383"/>
    <mergeCell ref="AC385:AG385"/>
    <mergeCell ref="AC854:AG854"/>
    <mergeCell ref="AC859:AG859"/>
    <mergeCell ref="AC933:AG933"/>
    <mergeCell ref="AC940:AG940"/>
    <mergeCell ref="AC941:AG941"/>
    <mergeCell ref="AC948:AG948"/>
    <mergeCell ref="AC949:AG949"/>
    <mergeCell ref="AC950:AG950"/>
    <mergeCell ref="AC951:AG951"/>
    <mergeCell ref="AC962:AG962"/>
    <mergeCell ref="AC964:AG964"/>
    <mergeCell ref="AC971:AG971"/>
    <mergeCell ref="AC975:AG975"/>
    <mergeCell ref="AC990:AG990"/>
    <mergeCell ref="AC992:AG992"/>
    <mergeCell ref="AC1005:AG1005"/>
    <mergeCell ref="AC1006:AG1006"/>
    <mergeCell ref="AC1015:AG1015"/>
    <mergeCell ref="AC1016:AG1016"/>
    <mergeCell ref="AC1017:AG1017"/>
    <mergeCell ref="AC1018:AG1018"/>
    <mergeCell ref="AC1073:AG1073"/>
    <mergeCell ref="AC1075:AG1075"/>
    <mergeCell ref="AC1083:AG1083"/>
    <mergeCell ref="AC1085:AG1085"/>
    <mergeCell ref="AC1086:AG1086"/>
    <mergeCell ref="AC1087:AG1087"/>
    <mergeCell ref="AC1088:AG1088"/>
    <mergeCell ref="AC1050:AG1050"/>
    <mergeCell ref="AC1053:AG1053"/>
    <mergeCell ref="AC1056:AG1056"/>
    <mergeCell ref="AC1021:AG1021"/>
    <mergeCell ref="AC1022:AG1022"/>
    <mergeCell ref="AC1025:AG1025"/>
    <mergeCell ref="AC1033:AG1033"/>
    <mergeCell ref="AC1036:AG1036"/>
    <mergeCell ref="AC1037:AG1037"/>
    <mergeCell ref="AC1045:AG1045"/>
    <mergeCell ref="AC1060:AG1060"/>
    <mergeCell ref="AC1061:AG1061"/>
    <mergeCell ref="AC1068:AG1068"/>
    <mergeCell ref="AC1069:AG1069"/>
    <mergeCell ref="AC1070:AG1070"/>
    <mergeCell ref="AC1071:AG1071"/>
    <mergeCell ref="AC1072:AG1072"/>
    <mergeCell ref="AC1059:AG1059"/>
    <mergeCell ref="AC1065:AG1065"/>
    <mergeCell ref="AC1066:AG1066"/>
    <mergeCell ref="AC1046:AG1046"/>
    <mergeCell ref="AC621:AG621"/>
    <mergeCell ref="AC622:AG622"/>
    <mergeCell ref="AC631:AG631"/>
    <mergeCell ref="AC632:AG632"/>
    <mergeCell ref="AC636:AG636"/>
    <mergeCell ref="AC567:AG567"/>
    <mergeCell ref="AC581:AG581"/>
    <mergeCell ref="AC637:AG637"/>
    <mergeCell ref="AC638:AG638"/>
    <mergeCell ref="AC647:AG647"/>
    <mergeCell ref="AC648:AG648"/>
    <mergeCell ref="AC649:AG649"/>
    <mergeCell ref="AC650:AG650"/>
    <mergeCell ref="AC652:AG652"/>
    <mergeCell ref="AC555:AG555"/>
    <mergeCell ref="AC558:AG558"/>
    <mergeCell ref="AC556:AG556"/>
    <mergeCell ref="AC557:AG557"/>
    <mergeCell ref="AC560:AG560"/>
    <mergeCell ref="AC561:AG561"/>
    <mergeCell ref="AC443:AG443"/>
    <mergeCell ref="AC450:AG450"/>
    <mergeCell ref="AC452:AG452"/>
    <mergeCell ref="AC448:AG448"/>
    <mergeCell ref="AC447:AG447"/>
    <mergeCell ref="AC446:AG446"/>
    <mergeCell ref="AC672:AG672"/>
    <mergeCell ref="AC686:AG686"/>
    <mergeCell ref="AC689:AG689"/>
    <mergeCell ref="AC761:AG761"/>
    <mergeCell ref="AC763:AG763"/>
    <mergeCell ref="AC767:AG767"/>
    <mergeCell ref="AC835:AG835"/>
    <mergeCell ref="AC552:AG552"/>
    <mergeCell ref="AC551:AG551"/>
    <mergeCell ref="AC565:AG565"/>
    <mergeCell ref="AC566:AG566"/>
    <mergeCell ref="AC564:AG564"/>
    <mergeCell ref="AC559:AG559"/>
    <mergeCell ref="AC425:AG425"/>
    <mergeCell ref="AC426:AG426"/>
    <mergeCell ref="AC438:AG438"/>
    <mergeCell ref="AC437:AG437"/>
    <mergeCell ref="AC440:AG440"/>
    <mergeCell ref="AC441:AG441"/>
    <mergeCell ref="AC442:AG442"/>
    <mergeCell ref="AC423:AG423"/>
    <mergeCell ref="AC422:AG422"/>
    <mergeCell ref="AC427:AG427"/>
    <mergeCell ref="AC439:AG439"/>
    <mergeCell ref="C1:D1"/>
    <mergeCell ref="G1:H1"/>
    <mergeCell ref="I1:J1"/>
    <mergeCell ref="K1:L1"/>
    <mergeCell ref="G2:H2"/>
    <mergeCell ref="I2:J2"/>
    <mergeCell ref="K2:L2"/>
    <mergeCell ref="I4:J4"/>
    <mergeCell ref="K4:L4"/>
    <mergeCell ref="G4:H4"/>
    <mergeCell ref="G5:H5"/>
    <mergeCell ref="K3:L3"/>
    <mergeCell ref="K6:L6"/>
    <mergeCell ref="K7:L7"/>
    <mergeCell ref="C7:D7"/>
    <mergeCell ref="C8:D8"/>
    <mergeCell ref="C9:D9"/>
    <mergeCell ref="C10:D10"/>
    <mergeCell ref="C11:D11"/>
    <mergeCell ref="C12:D12"/>
    <mergeCell ref="C2:D2"/>
    <mergeCell ref="C3:D3"/>
    <mergeCell ref="G3:H3"/>
    <mergeCell ref="I3:J3"/>
    <mergeCell ref="C4:D4"/>
    <mergeCell ref="C5:D5"/>
    <mergeCell ref="C6:D6"/>
    <mergeCell ref="I5:J5"/>
    <mergeCell ref="K5:L5"/>
    <mergeCell ref="AC17:AG17"/>
    <mergeCell ref="AC113:AG113"/>
    <mergeCell ref="AC116:AG116"/>
    <mergeCell ref="AC120:AG120"/>
    <mergeCell ref="AC190:AG190"/>
    <mergeCell ref="AC1089:AG1089"/>
    <mergeCell ref="AC1091:AG1091"/>
    <mergeCell ref="AC1097:AG1097"/>
    <mergeCell ref="AC1098:AG1098"/>
    <mergeCell ref="AC1099:AG1099"/>
    <mergeCell ref="AC1095:AG1095"/>
    <mergeCell ref="AC1096:AG1096"/>
    <mergeCell ref="AC1100:AG1100"/>
    <mergeCell ref="AC1101:AG1101"/>
    <mergeCell ref="AC1102:AG1102"/>
    <mergeCell ref="AC1103:AG1103"/>
    <mergeCell ref="AC1104:AG1104"/>
    <mergeCell ref="AC1105:AG1105"/>
    <mergeCell ref="AC1106:AG1106"/>
    <mergeCell ref="AC1107:AG1107"/>
    <mergeCell ref="AC1108:AG1108"/>
    <mergeCell ref="AC1110:AG1110"/>
    <mergeCell ref="AC1111:AG1111"/>
    <mergeCell ref="AC1112:AG1112"/>
    <mergeCell ref="AC1113:AG1113"/>
    <mergeCell ref="AC1117:AG1117"/>
    <mergeCell ref="AC1118:AG1118"/>
    <mergeCell ref="AC1120:AG1120"/>
    <mergeCell ref="AC1121:AG1121"/>
    <mergeCell ref="AC1123:AG1123"/>
    <mergeCell ref="AC1125:AG1125"/>
    <mergeCell ref="AC1127:AG1127"/>
    <mergeCell ref="AC1128:AG1128"/>
    <mergeCell ref="AC1129:AG1129"/>
    <mergeCell ref="AC1130:AG1130"/>
    <mergeCell ref="AC1131:AG1131"/>
    <mergeCell ref="AC1132:AG1132"/>
    <mergeCell ref="AC1133:AG1133"/>
    <mergeCell ref="AC1134:AG1134"/>
    <mergeCell ref="AC1135:AG1135"/>
    <mergeCell ref="AC1136:AG1136"/>
    <mergeCell ref="AC1137:AG1137"/>
    <mergeCell ref="AC1138:AG1138"/>
    <mergeCell ref="AC1139:AG1139"/>
    <mergeCell ref="AC1140:AG1140"/>
    <mergeCell ref="AC1141:AG1141"/>
    <mergeCell ref="AC1143:AG1143"/>
    <mergeCell ref="AC1144:AG1144"/>
    <mergeCell ref="AC1145:AG1145"/>
    <mergeCell ref="AC1146:AG1146"/>
    <mergeCell ref="AC1147:AG1147"/>
    <mergeCell ref="AC1148:AG1148"/>
    <mergeCell ref="AC1149:AG1149"/>
    <mergeCell ref="AC1150:AG1150"/>
    <mergeCell ref="AC1151:AG1151"/>
    <mergeCell ref="AC1152:AG1152"/>
    <mergeCell ref="AC1153:AG1153"/>
    <mergeCell ref="AC1154:AG1154"/>
    <mergeCell ref="AC1155:AG1155"/>
    <mergeCell ref="AC1156:AG1156"/>
    <mergeCell ref="AC1157:AG1157"/>
    <mergeCell ref="AC1158:AG1158"/>
    <mergeCell ref="AC1159:AG1159"/>
    <mergeCell ref="AC1160:AG1160"/>
    <mergeCell ref="AC1161:AG1161"/>
    <mergeCell ref="AC1162:AG1162"/>
    <mergeCell ref="AC1163:AG1163"/>
    <mergeCell ref="AC1164:AG1164"/>
    <mergeCell ref="AC1174:AG1174"/>
    <mergeCell ref="AC1175:AG1175"/>
    <mergeCell ref="AC1176:AG1176"/>
    <mergeCell ref="AC1177:AG1177"/>
    <mergeCell ref="AC1178:AG1178"/>
    <mergeCell ref="AC1179:AG1179"/>
    <mergeCell ref="AC1180:AG1180"/>
    <mergeCell ref="AC1181:AG1181"/>
    <mergeCell ref="AC1182:AG1182"/>
    <mergeCell ref="AC1183:AG1183"/>
    <mergeCell ref="AC1184:AG1184"/>
    <mergeCell ref="AC1185:AG1185"/>
    <mergeCell ref="AC1186:AG1186"/>
    <mergeCell ref="AC1187:AG1187"/>
    <mergeCell ref="AC1188:AG1188"/>
    <mergeCell ref="AC1189:AG1189"/>
    <mergeCell ref="AC1190:AG1190"/>
    <mergeCell ref="AC1191:AG1191"/>
    <mergeCell ref="AC1192:AG1192"/>
    <mergeCell ref="AC1193:AG1193"/>
    <mergeCell ref="AC1194:AG1194"/>
    <mergeCell ref="AC1195:AG1195"/>
    <mergeCell ref="AC1196:AG1196"/>
    <mergeCell ref="AC1197:AG1197"/>
    <mergeCell ref="AC1198:AG1198"/>
    <mergeCell ref="AC1199:AG1199"/>
    <mergeCell ref="AC1200:AG1200"/>
    <mergeCell ref="AC1201:AG1201"/>
    <mergeCell ref="AC1165:AG1165"/>
    <mergeCell ref="AC1166:AG1166"/>
    <mergeCell ref="AC1171:AG1171"/>
    <mergeCell ref="AC1172:AG1172"/>
    <mergeCell ref="AC1173:AG1173"/>
    <mergeCell ref="AC1170:AG1170"/>
    <mergeCell ref="AC1167:AG1167"/>
    <mergeCell ref="AC478:AG478"/>
    <mergeCell ref="AC484:AG484"/>
    <mergeCell ref="AC486:AG486"/>
    <mergeCell ref="AC491:AG491"/>
    <mergeCell ref="AC497:AG497"/>
    <mergeCell ref="AC562:AG562"/>
    <mergeCell ref="AC563:AG563"/>
    <mergeCell ref="AC554:AG554"/>
    <mergeCell ref="AC553:AG553"/>
    <mergeCell ref="AC420:AG420"/>
    <mergeCell ref="AC418:AG418"/>
    <mergeCell ref="AC419:AG419"/>
    <mergeCell ref="AC421:AG421"/>
  </mergeCells>
  <conditionalFormatting sqref="B3:B6">
    <cfRule type="expression" dxfId="6" priority="1">
      <formula>$D3="E商談①"</formula>
    </cfRule>
  </conditionalFormatting>
  <conditionalFormatting sqref="B3:B6">
    <cfRule type="expression" dxfId="13" priority="2">
      <formula>$D3="E商談②"</formula>
    </cfRule>
  </conditionalFormatting>
  <conditionalFormatting sqref="B3:B7">
    <cfRule type="expression" dxfId="2" priority="3">
      <formula>$D3="A受注"</formula>
    </cfRule>
  </conditionalFormatting>
  <conditionalFormatting sqref="B3:B7">
    <cfRule type="expression" dxfId="3" priority="4">
      <formula>$D3="B商談済み回答待ち"</formula>
    </cfRule>
  </conditionalFormatting>
  <conditionalFormatting sqref="Y3:Y8">
    <cfRule type="expression" dxfId="1" priority="5">
      <formula>$D2="AA課金"</formula>
    </cfRule>
  </conditionalFormatting>
  <conditionalFormatting sqref="Y3:Y8">
    <cfRule type="expression" dxfId="2" priority="6">
      <formula>$D2="Aエントリー済み"</formula>
    </cfRule>
  </conditionalFormatting>
  <conditionalFormatting sqref="Y3:Y8">
    <cfRule type="expression" dxfId="3" priority="7">
      <formula>$D2="B素材回収待ち"</formula>
    </cfRule>
  </conditionalFormatting>
  <conditionalFormatting sqref="Y3:Y8">
    <cfRule type="expression" dxfId="4" priority="8">
      <formula>$D2="C商談済み回答待ち"</formula>
    </cfRule>
  </conditionalFormatting>
  <conditionalFormatting sqref="Y3:Y8">
    <cfRule type="expression" dxfId="5" priority="9">
      <formula>$D2="D商談済み回答待ち"</formula>
    </cfRule>
  </conditionalFormatting>
  <conditionalFormatting sqref="Y3:Y8">
    <cfRule type="expression" dxfId="6" priority="10">
      <formula>$D2="E商談"</formula>
    </cfRule>
  </conditionalFormatting>
  <conditionalFormatting sqref="Y3:Y8">
    <cfRule type="expression" dxfId="7" priority="11">
      <formula>$D2="F日程変更中"</formula>
    </cfRule>
  </conditionalFormatting>
  <conditionalFormatting sqref="AC5:AG15 AB9:AB15 O12:AA15 L15:M15">
    <cfRule type="expression" dxfId="1" priority="12">
      <formula>$D24="AA課金"</formula>
    </cfRule>
  </conditionalFormatting>
  <conditionalFormatting sqref="AC5:AG15 AB9:AB15 O12:AA15 L15:M15">
    <cfRule type="expression" dxfId="2" priority="13">
      <formula>$D24="Aエントリー済み"</formula>
    </cfRule>
  </conditionalFormatting>
  <conditionalFormatting sqref="AC5:AG15 AB9:AB15 O12:AA15 L15:M15">
    <cfRule type="expression" dxfId="3" priority="14">
      <formula>$D24="B素材回収待ち"</formula>
    </cfRule>
  </conditionalFormatting>
  <conditionalFormatting sqref="AC5:AG15 AB9:AB15 O12:AA15 L15:M15">
    <cfRule type="expression" dxfId="4" priority="15">
      <formula>$D24="C商談済み回答待ち"</formula>
    </cfRule>
  </conditionalFormatting>
  <conditionalFormatting sqref="AC5:AG15 AB9:AB15 O12:AA15 L15:M15">
    <cfRule type="expression" dxfId="5" priority="16">
      <formula>$D24="D商談済み回答待ち"</formula>
    </cfRule>
  </conditionalFormatting>
  <conditionalFormatting sqref="AC5:AG15 AB9:AB15 O12:AA15 L15:M15">
    <cfRule type="expression" dxfId="6" priority="17">
      <formula>$D24="E商談"</formula>
    </cfRule>
  </conditionalFormatting>
  <conditionalFormatting sqref="AC5:AG15 AB9:AB15 O12:AA15 L15:M15">
    <cfRule type="expression" dxfId="7" priority="18">
      <formula>$D24="F日程変更中"</formula>
    </cfRule>
  </conditionalFormatting>
  <conditionalFormatting sqref="A1:A2739 B1:J1738 K1:K7 O4:O14 L7:N14 K9 Y10:Y14 K13:K2739 L16:L2739 M16:Y1738 Z16:AA2739 AB16:AG1738">
    <cfRule type="expression" dxfId="1" priority="19">
      <formula>$D1="AA課金"</formula>
    </cfRule>
  </conditionalFormatting>
  <conditionalFormatting sqref="A1:A2739 B1:J1738 K1:K7 O4:O14 L7:N14 K9 Y10:Y14 K13:K2739 L16:L2739 M16:Y1738 Z16:AA2739 AB16:AG1738">
    <cfRule type="expression" dxfId="2" priority="20">
      <formula>$D1="Aエントリー済み"</formula>
    </cfRule>
  </conditionalFormatting>
  <conditionalFormatting sqref="A1:A2739 B1:J1738 K1:K7 O4:O14 L7:N14 K9 Y10:Y14 K13:K2739 L16:L2739 M16:Y1738 Z16:AA2739 AB16:AG1738">
    <cfRule type="expression" dxfId="3" priority="21">
      <formula>$D1="B素材回収待ち"</formula>
    </cfRule>
  </conditionalFormatting>
  <conditionalFormatting sqref="A1:A2739 B1:J1738 K1:K7 O4:O14 L7:N14 K9 Y10:Y14 K13:K2739 L16:L2739 M16:Y1738 Z16:AA2739 AB16:AG1738">
    <cfRule type="expression" dxfId="4" priority="22">
      <formula>$D1="C商談済み回答待ち"</formula>
    </cfRule>
  </conditionalFormatting>
  <conditionalFormatting sqref="A1:A2739 B1:J1738 K1:K7 O4:O14 L7:N14 K9 Y10:Y14 K13:K2739 L16:L2739 M16:Y1738 Z16:AA2739 AB16:AG1738">
    <cfRule type="expression" dxfId="5" priority="23">
      <formula>$D1="D商談済み回答待ち"</formula>
    </cfRule>
  </conditionalFormatting>
  <conditionalFormatting sqref="A1:A2739 B1:J1738 K1:K7 O4:O14 L7:N14 K9 Y10:Y14 K13:K2739 L16:L2739 M16:Y1738 Z16:AA2739 AB16:AG1738">
    <cfRule type="expression" dxfId="6" priority="24">
      <formula>$D1="E商談"</formula>
    </cfRule>
  </conditionalFormatting>
  <conditionalFormatting sqref="A1:A2739 B1:J1738 K1:K7 O4:O14 L7:N14 K9 Y10:Y14 K13:K2739 L16:L2739 M16:Y1738 Z16:AA2739 AB16:AG1738">
    <cfRule type="expression" dxfId="7" priority="25">
      <formula>$D1="F日程変更中"</formula>
    </cfRule>
  </conditionalFormatting>
  <conditionalFormatting sqref="A1:AG2739">
    <cfRule type="expression" dxfId="8" priority="26">
      <formula>$D1="XAA受注キャンセル"</formula>
    </cfRule>
  </conditionalFormatting>
  <conditionalFormatting sqref="A1:AG2739">
    <cfRule type="expression" dxfId="8" priority="27">
      <formula>$D1="XAプレゼン失注(決裁者)"</formula>
    </cfRule>
  </conditionalFormatting>
  <conditionalFormatting sqref="A1:AG2739">
    <cfRule type="expression" dxfId="8" priority="28">
      <formula>$D1="XBプレゼン失注(非決裁者)"</formula>
    </cfRule>
  </conditionalFormatting>
  <conditionalFormatting sqref="A1:AG2739">
    <cfRule type="expression" dxfId="8" priority="29">
      <formula>$D1="XCアポ失注"</formula>
    </cfRule>
  </conditionalFormatting>
  <conditionalFormatting sqref="A1:AG2739">
    <cfRule type="expression" dxfId="9" priority="30">
      <formula>$D1="長期追客リスト"</formula>
    </cfRule>
  </conditionalFormatting>
  <dataValidations>
    <dataValidation type="list" allowBlank="1" showErrorMessage="1" sqref="O4:O8 F11:F14 G17:G196 G198:G450 G452:G2739">
      <formula1>"RN,menu,エネパル,つばさ電気,ステラ,uber,口コミットくん,プラリー,PayPay,NURO光,水,WI-fi,出前館,HP制作（wix制作代行）,LINE制作,ドメイン,HP制作,MEO,AMEX"</formula1>
    </dataValidation>
    <dataValidation type="list" allowBlank="1" sqref="D17:D1738">
      <formula1>"AA課金,Aエントリー済み,B素材回収待ち,C商談済み回答待ち,D商談済み回答待ち,E商談,F日程変更中,XAA受注キャンセル,XAプレゼン失注(決裁者),XBプレゼン失注(非決裁者),XCアポ失注,長期追客リスト,無効商談"</formula1>
    </dataValidation>
    <dataValidation type="list" allowBlank="1" showErrorMessage="1" sqref="E562 E564 E581 E1050 E1053 E1056 E1059 E1066 E1170">
      <formula1>"カフェ,居酒屋,バー,パン,焼き鳥,スナック,お好み焼き,焼肉,スイーツ,美容院,整体,洋品店,レストラン,お寿司屋,中華,カレー,洋食屋,うどん,弁当"</formula1>
    </dataValidation>
    <dataValidation type="list" allowBlank="1" showErrorMessage="1" sqref="E19 E22 E821 E875 E967:E968 E1126 E1152 E1160 E1172:E1738">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宿泊,エステサロン,運転代行,食堂"</formula1>
    </dataValidation>
    <dataValidation type="custom" allowBlank="1" showDropDown="1" sqref="N968">
      <formula1>OR(NOT(ISERROR(DATEVALUE(N968))), AND(ISNUMBER(N968), LEFT(CELL("format", N968))="D"))</formula1>
    </dataValidation>
    <dataValidation type="list" allowBlank="1" showErrorMessage="1" sqref="G1 K1 F10 O10 F17:F1738">
      <formula1>"2025年1月,2025年2月,2025年3月,2025年4月,2025年5月,2025年6月,2025年7月,2025年8月,2025年9月,2025年10月,2025年11月,2025年12月,2026年1月,2026年2月,2026年3月,2026年4月,2026年5月,2026年6月,長期追客"</formula1>
    </dataValidation>
    <dataValidation type="list" allowBlank="1" showErrorMessage="1" sqref="AE212:AE222 AE224:AE253 AE255:AE330 AE332:AE343 AE345:AE350 AE352 AE355:AE357 AE361 AE365 AE372 AE374 AE381 AE400:AE406 AE429:AE436 AE444:AE445 AE449 AE451 AE456:AE476 AE480:AE483 AE485 AE487:AE490 AE493:AE496 AE498:AE501 AE503:AE550 AE568:AE580 AE582:AE620 AE623:AE628 AE630 AE633:AE635 AE639:AE640 AE645 AE716:AE717 AE758 AE774:AE779 AE793 AE965 AE1009:AE1014 AE1019:AE1020 AE1023:AE1024 AE1026:AE1032 AE1034:AE1035 AE1038:AE1044 AE1047:AE1049 AE1051:AE1052 AE1054:AE1055 AE1057:AE1058 AE1062:AE1064 AE1067 AE1074 AE1076:AE1082 AE1090 AE1092:AE1094 AE1109 AE1115:AE1116 AE1119 AE1142 AE1168:AE1169">
      <formula1>"エントリー済み,スプシ反映済み,タブレット発送済み"</formula1>
    </dataValidation>
    <dataValidation type="list" allowBlank="1" showErrorMessage="1" sqref="G197 G451">
      <formula1>"RN,menu,エネパル,つばさ電気,ステラ,uber,口コミットくん,プラリー,PayPay,NURO光,水,WI-fi,出前館,求人広告（紙）,ECサイト制作"</formula1>
    </dataValidation>
    <dataValidation type="list" allowBlank="1" sqref="AB17:AB1738">
      <formula1>"物理不可（光系列）,物理不可（ビル）,他社に切り替え（1年未満）,付き合いNG,新電力NG,営業失注,使用量低,受注"</formula1>
    </dataValidation>
    <dataValidation type="list" allowBlank="1" showErrorMessage="1" sqref="O11:O14 Y11:Y14 B17:C1738">
      <formula1>"魚井,高原,西田,今福,坂本,岩井,橋本,前川"</formula1>
    </dataValidation>
    <dataValidation type="list" allowBlank="1" sqref="J17:J1738">
      <formula1>"決済者,非決済者"</formula1>
    </dataValidation>
    <dataValidation type="list" allowBlank="1" showErrorMessage="1" sqref="E17:E18 E20:E21 E23:E561 E563 E565:E580 E582:E820 E822:E874 E876:E966 E969:E1049 E1051:E1052 E1054:E1055 E1057:E1058 E1060:E1065 E1067:E1125 E1127:E1151 E1153:E1159 E1161:E1169 E1171">
      <formula1>"カフェ,居酒屋,バー,パン,焼き鳥,スナック,お好み焼き,焼肉,スイーツ,美容院,整体,洋品店,レストラン,お寿司屋,中華,カレー,洋食屋,うどん,ハンバーガー"</formula1>
    </dataValidation>
    <dataValidation type="custom" allowBlank="1" showDropDown="1" showErrorMessage="1" sqref="V21 V23 V25 Y17:Y29 V30 V34 V38:V41 V43 N17:N44 V46:V48 V52:V55 V57 V66:V69 V79:V81 V84:V85 V92 V94 V96:V99 V104 V106:V110 Y31:Y113 V114 V116:V119 V123:V125 V129:V130 Y116:Y132 V133 V135:V137 Y147 V139:V152 Y155 Y159:Y160 N46:N200 V154:V212 V215:V216 Y163:Y220 Y222:Y227 Y229:Y236 Y238:Y243 V218:V265 Y245:Y265 Y267:Y274 Y276:Y277 Y279:Y285 V267:V290 Y287:Y302 Y305:Y314 V292:V316 Y317 V318:V349 Y356 Y366:Y371 Y373 Y379:Y380 Y383:Y387 V351:V399 N202:N400 Y389:Y406 V401:V423 Y424 V425:V428 Y429:Y436 V437:V443 Y444:Y445 V446:V448 Y449 Y451 V450:V452 V476 Y453:Y477 V478 V480:V481 Y479:Y483 V484 Y485 V486 Y487:Y490 V491:V492 Y493 V494:V495 Y496 V497 Y498:Y501 V502 V504 V542 Y503:Y547 V548:V568 V573:V574 Y568:Y580 V581 V583 V601 V611:V612 V614 Y582:Y620 V621:V622 Y623:Y628 V629 Y630 V631:V632 Y633:Y635 V636:V638 Y639:Y642 Y644:Y646 V647:V650 Y651 V652:V653 V656 V673 V696 V698 V726 V732 Y653:Y772 V795:V796 V798 V802 V804 V815 V834 V839 V842 V846 V851 V864:V865 Y774:Y961 V962 Y963 V964 N402:N967 Y965:Y991 V992 Y993:Y1004 V1005 Y1006:Y1014 V1015:V1018 Y1019:Y1020 V1021:V1022 Y1023:Y1024 V1025 Y1026:Y1029 V1030:V1031 Y1032 V1033 Y1034 V1035:V1037 Y1038 V1039 Y1040 Y1043 V1041:V1046 Y1047:Y1049 V1050 Y1051:Y1052 Y1054:Y1055 V1053:V1062 Y1063:Y1064 V1065:V1066 Y1067 V1068:V1073 Y1074 V1075:V1076 Y1077:Y1082 V1083 Y1084 V1085:V1091 Y1092:Y1093 V1094:V1108 Y1109 V1110:V1113 Y1114:Y1116 V1117:V1118 Y1119 V1120:V1121 Y1122 V1123 Y1124 V1125 Y1126 N969:N1141 Y1142 V1127:V1167 Y1168:Y1169 N1143:N1738 P17:Q1738 S17:S1738 V1170:V1738">
      <formula1>OR(NOT(ISERROR(DATEVALUE(N17))), AND(ISNUMBER(N17), LEFT(CELL("format", N17))="D"))</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743" t="s">
        <v>1279</v>
      </c>
      <c r="B1" s="2" t="s">
        <v>1</v>
      </c>
      <c r="C1" s="3"/>
      <c r="D1" s="4" t="s">
        <v>2</v>
      </c>
      <c r="E1" s="5" t="s">
        <v>5</v>
      </c>
      <c r="F1" s="5" t="s">
        <v>6</v>
      </c>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c r="AJ1" s="5"/>
      <c r="AK1" s="5"/>
      <c r="AL1" s="5"/>
      <c r="AM1" s="5"/>
    </row>
    <row r="2">
      <c r="A2" s="6"/>
      <c r="B2" s="6"/>
      <c r="C2" s="6"/>
      <c r="D2" s="7"/>
      <c r="E2" s="8">
        <v>46174.0</v>
      </c>
      <c r="F2" s="8">
        <v>46175.0</v>
      </c>
      <c r="G2" s="8">
        <v>46176.0</v>
      </c>
      <c r="H2" s="8">
        <v>46177.0</v>
      </c>
      <c r="I2" s="8">
        <v>46178.0</v>
      </c>
      <c r="J2" s="8">
        <v>46179.0</v>
      </c>
      <c r="K2" s="8">
        <v>46180.0</v>
      </c>
      <c r="L2" s="8">
        <v>46181.0</v>
      </c>
      <c r="M2" s="8">
        <v>46182.0</v>
      </c>
      <c r="N2" s="8">
        <v>46183.0</v>
      </c>
      <c r="O2" s="8">
        <v>46184.0</v>
      </c>
      <c r="P2" s="8">
        <v>46185.0</v>
      </c>
      <c r="Q2" s="8">
        <v>46186.0</v>
      </c>
      <c r="R2" s="8">
        <v>46187.0</v>
      </c>
      <c r="S2" s="8">
        <v>46188.0</v>
      </c>
      <c r="T2" s="8">
        <v>46189.0</v>
      </c>
      <c r="U2" s="8">
        <v>46190.0</v>
      </c>
      <c r="V2" s="8">
        <v>46191.0</v>
      </c>
      <c r="W2" s="8">
        <v>46192.0</v>
      </c>
      <c r="X2" s="8">
        <v>46193.0</v>
      </c>
      <c r="Y2" s="8">
        <v>46194.0</v>
      </c>
      <c r="Z2" s="8">
        <v>46195.0</v>
      </c>
      <c r="AA2" s="8">
        <v>46196.0</v>
      </c>
      <c r="AB2" s="8">
        <v>46197.0</v>
      </c>
      <c r="AC2" s="8">
        <v>46198.0</v>
      </c>
      <c r="AD2" s="8">
        <v>46199.0</v>
      </c>
      <c r="AE2" s="8">
        <v>46200.0</v>
      </c>
      <c r="AF2" s="8">
        <v>46201.0</v>
      </c>
      <c r="AG2" s="8">
        <v>46202.0</v>
      </c>
      <c r="AH2" s="8">
        <v>46203.0</v>
      </c>
      <c r="AI2" s="8"/>
      <c r="AJ2" s="8"/>
      <c r="AK2" s="8"/>
      <c r="AL2" s="8"/>
      <c r="AM2" s="8"/>
    </row>
    <row r="3">
      <c r="A3" s="744" t="s">
        <v>69</v>
      </c>
      <c r="B3" s="7"/>
      <c r="C3" s="745" t="s">
        <v>55</v>
      </c>
      <c r="D3" s="219">
        <f>sum(E3:J3)+sum(L3:Q3)+sum(S3:X3)+sum(Z3:AE3)+SUM(AG3:AJ3)</f>
        <v>764000</v>
      </c>
      <c r="E3" s="199">
        <f t="shared" ref="E3:J3" si="1">E16+E29+E42+E55</f>
        <v>0</v>
      </c>
      <c r="F3" s="199">
        <f t="shared" si="1"/>
        <v>0</v>
      </c>
      <c r="G3" s="199">
        <f t="shared" si="1"/>
        <v>0</v>
      </c>
      <c r="H3" s="199">
        <f t="shared" si="1"/>
        <v>0</v>
      </c>
      <c r="I3" s="199">
        <f t="shared" si="1"/>
        <v>0</v>
      </c>
      <c r="J3" s="199">
        <f t="shared" si="1"/>
        <v>0</v>
      </c>
      <c r="K3" s="60">
        <f t="shared" ref="K3:K12" si="7">sum(E3:J3)</f>
        <v>0</v>
      </c>
      <c r="L3" s="185">
        <f t="shared" ref="L3:Q3" si="2">L16+L29+L42</f>
        <v>0</v>
      </c>
      <c r="M3" s="185">
        <f t="shared" si="2"/>
        <v>0</v>
      </c>
      <c r="N3" s="185">
        <f t="shared" si="2"/>
        <v>172000</v>
      </c>
      <c r="O3" s="185">
        <f t="shared" si="2"/>
        <v>592000</v>
      </c>
      <c r="P3" s="185">
        <f t="shared" si="2"/>
        <v>0</v>
      </c>
      <c r="Q3" s="185">
        <f t="shared" si="2"/>
        <v>0</v>
      </c>
      <c r="R3" s="60">
        <f t="shared" ref="R3:R12" si="9">sum(L3:Q3)</f>
        <v>764000</v>
      </c>
      <c r="S3" s="199">
        <f t="shared" ref="S3:X3" si="3">S16+S29+S42+S55</f>
        <v>0</v>
      </c>
      <c r="T3" s="199">
        <f t="shared" si="3"/>
        <v>0</v>
      </c>
      <c r="U3" s="199">
        <f t="shared" si="3"/>
        <v>0</v>
      </c>
      <c r="V3" s="199">
        <f t="shared" si="3"/>
        <v>0</v>
      </c>
      <c r="W3" s="199">
        <f t="shared" si="3"/>
        <v>0</v>
      </c>
      <c r="X3" s="199">
        <f t="shared" si="3"/>
        <v>0</v>
      </c>
      <c r="Y3" s="60">
        <f t="shared" ref="Y3:Y12" si="11">sum(S3:X3)</f>
        <v>0</v>
      </c>
      <c r="Z3" s="185">
        <f t="shared" ref="Z3:AE3" si="4">Z16+Z29+Z42</f>
        <v>0</v>
      </c>
      <c r="AA3" s="185">
        <f t="shared" si="4"/>
        <v>0</v>
      </c>
      <c r="AB3" s="185">
        <f t="shared" si="4"/>
        <v>0</v>
      </c>
      <c r="AC3" s="185">
        <f t="shared" si="4"/>
        <v>0</v>
      </c>
      <c r="AD3" s="185">
        <f t="shared" si="4"/>
        <v>0</v>
      </c>
      <c r="AE3" s="185">
        <f t="shared" si="4"/>
        <v>0</v>
      </c>
      <c r="AF3" s="60">
        <f t="shared" ref="AF3:AF12" si="13">sum(Z3:AE3)</f>
        <v>0</v>
      </c>
      <c r="AG3" s="185">
        <f t="shared" ref="AG3:AL3" si="5">AG16+AG29+AG42</f>
        <v>0</v>
      </c>
      <c r="AH3" s="185">
        <f t="shared" si="5"/>
        <v>0</v>
      </c>
      <c r="AI3" s="185">
        <f t="shared" si="5"/>
        <v>0</v>
      </c>
      <c r="AJ3" s="185">
        <f t="shared" si="5"/>
        <v>0</v>
      </c>
      <c r="AK3" s="185">
        <f t="shared" si="5"/>
        <v>0</v>
      </c>
      <c r="AL3" s="185">
        <f t="shared" si="5"/>
        <v>0</v>
      </c>
      <c r="AM3" s="60">
        <f t="shared" ref="AM3:AM12" si="15">sum(AG3:AL3)</f>
        <v>0</v>
      </c>
    </row>
    <row r="4">
      <c r="A4" s="746">
        <f>D4/D5</f>
        <v>0.1666666667</v>
      </c>
      <c r="B4" s="7"/>
      <c r="C4" s="747" t="s">
        <v>57</v>
      </c>
      <c r="D4" s="221">
        <f>sum(E4:J4)+sum(L4:Q4)+sum(S4:X4)+sum(Z4:AE4)+sum(AG4:AJ4)</f>
        <v>2</v>
      </c>
      <c r="E4" s="199">
        <f t="shared" ref="E4:J4" si="6">E17+E30+E43+E56</f>
        <v>0</v>
      </c>
      <c r="F4" s="199">
        <f t="shared" si="6"/>
        <v>0</v>
      </c>
      <c r="G4" s="199">
        <f t="shared" si="6"/>
        <v>0</v>
      </c>
      <c r="H4" s="199">
        <f t="shared" si="6"/>
        <v>0</v>
      </c>
      <c r="I4" s="199">
        <f t="shared" si="6"/>
        <v>0</v>
      </c>
      <c r="J4" s="199">
        <f t="shared" si="6"/>
        <v>0</v>
      </c>
      <c r="K4" s="66">
        <f t="shared" si="7"/>
        <v>0</v>
      </c>
      <c r="L4" s="199">
        <f t="shared" ref="L4:Q4" si="8">L17+L30+L43+L56</f>
        <v>0</v>
      </c>
      <c r="M4" s="199">
        <f t="shared" si="8"/>
        <v>0</v>
      </c>
      <c r="N4" s="199">
        <f t="shared" si="8"/>
        <v>1</v>
      </c>
      <c r="O4" s="199">
        <f t="shared" si="8"/>
        <v>1</v>
      </c>
      <c r="P4" s="199">
        <f t="shared" si="8"/>
        <v>0</v>
      </c>
      <c r="Q4" s="199">
        <f t="shared" si="8"/>
        <v>0</v>
      </c>
      <c r="R4" s="66">
        <f t="shared" si="9"/>
        <v>2</v>
      </c>
      <c r="S4" s="199">
        <f t="shared" ref="S4:X4" si="10">S17+S30+S43+S56</f>
        <v>0</v>
      </c>
      <c r="T4" s="199">
        <f t="shared" si="10"/>
        <v>0</v>
      </c>
      <c r="U4" s="199">
        <f t="shared" si="10"/>
        <v>0</v>
      </c>
      <c r="V4" s="199">
        <f t="shared" si="10"/>
        <v>0</v>
      </c>
      <c r="W4" s="199">
        <f t="shared" si="10"/>
        <v>0</v>
      </c>
      <c r="X4" s="199">
        <f t="shared" si="10"/>
        <v>0</v>
      </c>
      <c r="Y4" s="66">
        <f t="shared" si="11"/>
        <v>0</v>
      </c>
      <c r="Z4" s="199">
        <f t="shared" ref="Z4:AE4" si="12">Z17+Z30+Z43</f>
        <v>0</v>
      </c>
      <c r="AA4" s="199">
        <f t="shared" si="12"/>
        <v>0</v>
      </c>
      <c r="AB4" s="199">
        <f t="shared" si="12"/>
        <v>0</v>
      </c>
      <c r="AC4" s="199">
        <f t="shared" si="12"/>
        <v>0</v>
      </c>
      <c r="AD4" s="199">
        <f t="shared" si="12"/>
        <v>0</v>
      </c>
      <c r="AE4" s="199">
        <f t="shared" si="12"/>
        <v>0</v>
      </c>
      <c r="AF4" s="66">
        <f t="shared" si="13"/>
        <v>0</v>
      </c>
      <c r="AG4" s="199">
        <f t="shared" ref="AG4:AL4" si="14">AG17+AG30+AG43</f>
        <v>0</v>
      </c>
      <c r="AH4" s="199">
        <f t="shared" si="14"/>
        <v>0</v>
      </c>
      <c r="AI4" s="199">
        <f t="shared" si="14"/>
        <v>0</v>
      </c>
      <c r="AJ4" s="199">
        <f t="shared" si="14"/>
        <v>0</v>
      </c>
      <c r="AK4" s="199">
        <f t="shared" si="14"/>
        <v>0</v>
      </c>
      <c r="AL4" s="199">
        <f t="shared" si="14"/>
        <v>0</v>
      </c>
      <c r="AM4" s="66">
        <f t="shared" si="15"/>
        <v>0</v>
      </c>
    </row>
    <row r="5">
      <c r="A5" s="744" t="s">
        <v>1280</v>
      </c>
      <c r="B5" s="7"/>
      <c r="C5" s="747" t="s">
        <v>58</v>
      </c>
      <c r="D5" s="221">
        <f t="shared" ref="D5:D12" si="21">sum(E5:J5)+sum(L5:Q5)+sum(S5:X5)+sum(Z5:AE5)+sum(AG5:AH5)</f>
        <v>12</v>
      </c>
      <c r="E5" s="199">
        <f t="shared" ref="E5:J5" si="16">E18+E31+E44+E57</f>
        <v>0</v>
      </c>
      <c r="F5" s="199">
        <f t="shared" si="16"/>
        <v>0</v>
      </c>
      <c r="G5" s="199">
        <f t="shared" si="16"/>
        <v>0</v>
      </c>
      <c r="H5" s="199">
        <f t="shared" si="16"/>
        <v>2</v>
      </c>
      <c r="I5" s="199">
        <f t="shared" si="16"/>
        <v>0</v>
      </c>
      <c r="J5" s="199">
        <f t="shared" si="16"/>
        <v>0</v>
      </c>
      <c r="K5" s="66">
        <f t="shared" si="7"/>
        <v>2</v>
      </c>
      <c r="L5" s="199">
        <f t="shared" ref="L5:Q5" si="17">L18+L31+L44+L57</f>
        <v>1</v>
      </c>
      <c r="M5" s="199">
        <f t="shared" si="17"/>
        <v>1</v>
      </c>
      <c r="N5" s="199">
        <f t="shared" si="17"/>
        <v>2</v>
      </c>
      <c r="O5" s="199">
        <f t="shared" si="17"/>
        <v>1</v>
      </c>
      <c r="P5" s="199">
        <f t="shared" si="17"/>
        <v>1</v>
      </c>
      <c r="Q5" s="199">
        <f t="shared" si="17"/>
        <v>0</v>
      </c>
      <c r="R5" s="66">
        <f t="shared" si="9"/>
        <v>6</v>
      </c>
      <c r="S5" s="199">
        <f t="shared" ref="S5:X5" si="18">S18+S31+S44+S57</f>
        <v>2</v>
      </c>
      <c r="T5" s="199">
        <f t="shared" si="18"/>
        <v>0</v>
      </c>
      <c r="U5" s="199">
        <f t="shared" si="18"/>
        <v>1</v>
      </c>
      <c r="V5" s="199">
        <f t="shared" si="18"/>
        <v>1</v>
      </c>
      <c r="W5" s="199">
        <f t="shared" si="18"/>
        <v>0</v>
      </c>
      <c r="X5" s="199">
        <f t="shared" si="18"/>
        <v>0</v>
      </c>
      <c r="Y5" s="66">
        <f t="shared" si="11"/>
        <v>4</v>
      </c>
      <c r="Z5" s="199">
        <f t="shared" ref="Z5:AE5" si="19">Z18+Z31+Z44</f>
        <v>0</v>
      </c>
      <c r="AA5" s="199">
        <f t="shared" si="19"/>
        <v>0</v>
      </c>
      <c r="AB5" s="199">
        <f t="shared" si="19"/>
        <v>0</v>
      </c>
      <c r="AC5" s="199">
        <f t="shared" si="19"/>
        <v>0</v>
      </c>
      <c r="AD5" s="199">
        <f t="shared" si="19"/>
        <v>0</v>
      </c>
      <c r="AE5" s="199">
        <f t="shared" si="19"/>
        <v>0</v>
      </c>
      <c r="AF5" s="66">
        <f t="shared" si="13"/>
        <v>0</v>
      </c>
      <c r="AG5" s="199">
        <f t="shared" ref="AG5:AL5" si="20">AG18+AG31+AG44</f>
        <v>0</v>
      </c>
      <c r="AH5" s="199">
        <f t="shared" si="20"/>
        <v>0</v>
      </c>
      <c r="AI5" s="199">
        <f t="shared" si="20"/>
        <v>0</v>
      </c>
      <c r="AJ5" s="199">
        <f t="shared" si="20"/>
        <v>0</v>
      </c>
      <c r="AK5" s="199">
        <f t="shared" si="20"/>
        <v>0</v>
      </c>
      <c r="AL5" s="199">
        <f t="shared" si="20"/>
        <v>0</v>
      </c>
      <c r="AM5" s="66">
        <f t="shared" si="15"/>
        <v>0</v>
      </c>
    </row>
    <row r="6">
      <c r="A6" s="746">
        <f>D5/sum(D5:D6)</f>
        <v>0.7058823529</v>
      </c>
      <c r="B6" s="7"/>
      <c r="C6" s="747" t="s">
        <v>59</v>
      </c>
      <c r="D6" s="221">
        <f t="shared" si="21"/>
        <v>5</v>
      </c>
      <c r="E6" s="199">
        <f t="shared" ref="E6:J6" si="22">E19+E32+E45+E58</f>
        <v>0</v>
      </c>
      <c r="F6" s="199">
        <f t="shared" si="22"/>
        <v>0</v>
      </c>
      <c r="G6" s="199">
        <f t="shared" si="22"/>
        <v>1</v>
      </c>
      <c r="H6" s="199">
        <f t="shared" si="22"/>
        <v>0</v>
      </c>
      <c r="I6" s="199">
        <f t="shared" si="22"/>
        <v>0</v>
      </c>
      <c r="J6" s="199">
        <f t="shared" si="22"/>
        <v>0</v>
      </c>
      <c r="K6" s="66">
        <f t="shared" si="7"/>
        <v>1</v>
      </c>
      <c r="L6" s="199">
        <f t="shared" ref="L6:Q6" si="23">L19+L32+L45+L58</f>
        <v>0</v>
      </c>
      <c r="M6" s="199">
        <f t="shared" si="23"/>
        <v>1</v>
      </c>
      <c r="N6" s="199">
        <f t="shared" si="23"/>
        <v>0</v>
      </c>
      <c r="O6" s="199">
        <f t="shared" si="23"/>
        <v>0</v>
      </c>
      <c r="P6" s="199">
        <f t="shared" si="23"/>
        <v>1</v>
      </c>
      <c r="Q6" s="199">
        <f t="shared" si="23"/>
        <v>0</v>
      </c>
      <c r="R6" s="66">
        <f t="shared" si="9"/>
        <v>2</v>
      </c>
      <c r="S6" s="199">
        <f t="shared" ref="S6:X6" si="24">S19+S32+S45+S58</f>
        <v>0</v>
      </c>
      <c r="T6" s="199">
        <f t="shared" si="24"/>
        <v>1</v>
      </c>
      <c r="U6" s="199">
        <f t="shared" si="24"/>
        <v>0</v>
      </c>
      <c r="V6" s="199">
        <f t="shared" si="24"/>
        <v>0</v>
      </c>
      <c r="W6" s="199">
        <f t="shared" si="24"/>
        <v>1</v>
      </c>
      <c r="X6" s="199">
        <f t="shared" si="24"/>
        <v>0</v>
      </c>
      <c r="Y6" s="66">
        <f t="shared" si="11"/>
        <v>2</v>
      </c>
      <c r="Z6" s="199">
        <f t="shared" ref="Z6:AE6" si="25">Z19+Z32+Z45</f>
        <v>0</v>
      </c>
      <c r="AA6" s="199">
        <f t="shared" si="25"/>
        <v>0</v>
      </c>
      <c r="AB6" s="199">
        <f t="shared" si="25"/>
        <v>0</v>
      </c>
      <c r="AC6" s="199">
        <f t="shared" si="25"/>
        <v>0</v>
      </c>
      <c r="AD6" s="199">
        <f t="shared" si="25"/>
        <v>0</v>
      </c>
      <c r="AE6" s="199">
        <f t="shared" si="25"/>
        <v>0</v>
      </c>
      <c r="AF6" s="66">
        <f t="shared" si="13"/>
        <v>0</v>
      </c>
      <c r="AG6" s="199">
        <f t="shared" ref="AG6:AL6" si="26">AG19+AG32+AG45</f>
        <v>0</v>
      </c>
      <c r="AH6" s="199">
        <f t="shared" si="26"/>
        <v>0</v>
      </c>
      <c r="AI6" s="199">
        <f t="shared" si="26"/>
        <v>0</v>
      </c>
      <c r="AJ6" s="199">
        <f t="shared" si="26"/>
        <v>0</v>
      </c>
      <c r="AK6" s="199">
        <f t="shared" si="26"/>
        <v>0</v>
      </c>
      <c r="AL6" s="199">
        <f t="shared" si="26"/>
        <v>0</v>
      </c>
      <c r="AM6" s="66">
        <f t="shared" si="15"/>
        <v>0</v>
      </c>
    </row>
    <row r="7">
      <c r="A7" s="744" t="s">
        <v>71</v>
      </c>
      <c r="B7" s="7"/>
      <c r="C7" s="68" t="s">
        <v>109</v>
      </c>
      <c r="D7" s="221">
        <f t="shared" si="21"/>
        <v>21</v>
      </c>
      <c r="E7" s="199">
        <f t="shared" ref="E7:J7" si="27">E20+E33+E46+E59</f>
        <v>0</v>
      </c>
      <c r="F7" s="199">
        <f t="shared" si="27"/>
        <v>0</v>
      </c>
      <c r="G7" s="199">
        <f t="shared" si="27"/>
        <v>1</v>
      </c>
      <c r="H7" s="199">
        <f t="shared" si="27"/>
        <v>2</v>
      </c>
      <c r="I7" s="199">
        <f t="shared" si="27"/>
        <v>0</v>
      </c>
      <c r="J7" s="199">
        <f t="shared" si="27"/>
        <v>0</v>
      </c>
      <c r="K7" s="66">
        <f t="shared" si="7"/>
        <v>3</v>
      </c>
      <c r="L7" s="199">
        <f t="shared" ref="L7:Q7" si="28">L20+L33+L46+L59</f>
        <v>2</v>
      </c>
      <c r="M7" s="199">
        <f t="shared" si="28"/>
        <v>2</v>
      </c>
      <c r="N7" s="199">
        <f t="shared" si="28"/>
        <v>2</v>
      </c>
      <c r="O7" s="199">
        <f t="shared" si="28"/>
        <v>3</v>
      </c>
      <c r="P7" s="199">
        <f t="shared" si="28"/>
        <v>2</v>
      </c>
      <c r="Q7" s="199">
        <f t="shared" si="28"/>
        <v>0</v>
      </c>
      <c r="R7" s="66">
        <f t="shared" si="9"/>
        <v>11</v>
      </c>
      <c r="S7" s="199">
        <f t="shared" ref="S7:X7" si="29">S20+S33+S46+S59</f>
        <v>3</v>
      </c>
      <c r="T7" s="199">
        <f t="shared" si="29"/>
        <v>1</v>
      </c>
      <c r="U7" s="199">
        <f t="shared" si="29"/>
        <v>1</v>
      </c>
      <c r="V7" s="199">
        <f t="shared" si="29"/>
        <v>2</v>
      </c>
      <c r="W7" s="199">
        <f t="shared" si="29"/>
        <v>0</v>
      </c>
      <c r="X7" s="199">
        <f t="shared" si="29"/>
        <v>0</v>
      </c>
      <c r="Y7" s="66">
        <f t="shared" si="11"/>
        <v>7</v>
      </c>
      <c r="Z7" s="199">
        <f t="shared" ref="Z7:AE7" si="30">Z20+Z33+Z46</f>
        <v>0</v>
      </c>
      <c r="AA7" s="199">
        <f t="shared" si="30"/>
        <v>0</v>
      </c>
      <c r="AB7" s="199">
        <f t="shared" si="30"/>
        <v>0</v>
      </c>
      <c r="AC7" s="199">
        <f t="shared" si="30"/>
        <v>0</v>
      </c>
      <c r="AD7" s="199">
        <f t="shared" si="30"/>
        <v>0</v>
      </c>
      <c r="AE7" s="199">
        <f t="shared" si="30"/>
        <v>0</v>
      </c>
      <c r="AF7" s="66">
        <f t="shared" si="13"/>
        <v>0</v>
      </c>
      <c r="AG7" s="199">
        <f t="shared" ref="AG7:AL7" si="31">AG20+AG33+AG46</f>
        <v>0</v>
      </c>
      <c r="AH7" s="199">
        <f t="shared" si="31"/>
        <v>0</v>
      </c>
      <c r="AI7" s="199">
        <f t="shared" si="31"/>
        <v>0</v>
      </c>
      <c r="AJ7" s="199">
        <f t="shared" si="31"/>
        <v>0</v>
      </c>
      <c r="AK7" s="199">
        <f t="shared" si="31"/>
        <v>0</v>
      </c>
      <c r="AL7" s="199">
        <f t="shared" si="31"/>
        <v>0</v>
      </c>
      <c r="AM7" s="66">
        <f t="shared" si="15"/>
        <v>0</v>
      </c>
    </row>
    <row r="8">
      <c r="A8" s="748">
        <f>(D5+D6)/D7</f>
        <v>0.8095238095</v>
      </c>
      <c r="B8" s="7"/>
      <c r="C8" s="747" t="s">
        <v>72</v>
      </c>
      <c r="D8" s="221">
        <f t="shared" si="21"/>
        <v>38</v>
      </c>
      <c r="E8" s="199">
        <f t="shared" ref="E8:J8" si="32">E21+E34+E47+E60</f>
        <v>2</v>
      </c>
      <c r="F8" s="199">
        <f t="shared" si="32"/>
        <v>0</v>
      </c>
      <c r="G8" s="199">
        <f t="shared" si="32"/>
        <v>0</v>
      </c>
      <c r="H8" s="199">
        <f t="shared" si="32"/>
        <v>1</v>
      </c>
      <c r="I8" s="199">
        <f t="shared" si="32"/>
        <v>4</v>
      </c>
      <c r="J8" s="199">
        <f t="shared" si="32"/>
        <v>0</v>
      </c>
      <c r="K8" s="66">
        <f t="shared" si="7"/>
        <v>7</v>
      </c>
      <c r="L8" s="199">
        <f t="shared" ref="L8:Q8" si="33">L21+L34+L47+L60</f>
        <v>5</v>
      </c>
      <c r="M8" s="199">
        <f t="shared" si="33"/>
        <v>2</v>
      </c>
      <c r="N8" s="199">
        <f t="shared" si="33"/>
        <v>5</v>
      </c>
      <c r="O8" s="199">
        <f t="shared" si="33"/>
        <v>4</v>
      </c>
      <c r="P8" s="199">
        <f t="shared" si="33"/>
        <v>2</v>
      </c>
      <c r="Q8" s="199">
        <f t="shared" si="33"/>
        <v>0</v>
      </c>
      <c r="R8" s="66">
        <f t="shared" si="9"/>
        <v>18</v>
      </c>
      <c r="S8" s="199">
        <f t="shared" ref="S8:X8" si="34">S21+S34+S47+S60</f>
        <v>0</v>
      </c>
      <c r="T8" s="199">
        <f t="shared" si="34"/>
        <v>4</v>
      </c>
      <c r="U8" s="199">
        <f t="shared" si="34"/>
        <v>6</v>
      </c>
      <c r="V8" s="199">
        <f t="shared" si="34"/>
        <v>3</v>
      </c>
      <c r="W8" s="199">
        <f t="shared" si="34"/>
        <v>0</v>
      </c>
      <c r="X8" s="199">
        <f t="shared" si="34"/>
        <v>0</v>
      </c>
      <c r="Y8" s="66">
        <f t="shared" si="11"/>
        <v>13</v>
      </c>
      <c r="Z8" s="199">
        <f t="shared" ref="Z8:AE8" si="35">Z21+Z34+Z47</f>
        <v>0</v>
      </c>
      <c r="AA8" s="199">
        <f t="shared" si="35"/>
        <v>0</v>
      </c>
      <c r="AB8" s="199">
        <f t="shared" si="35"/>
        <v>0</v>
      </c>
      <c r="AC8" s="199">
        <f t="shared" si="35"/>
        <v>0</v>
      </c>
      <c r="AD8" s="199">
        <f t="shared" si="35"/>
        <v>0</v>
      </c>
      <c r="AE8" s="199">
        <f t="shared" si="35"/>
        <v>0</v>
      </c>
      <c r="AF8" s="66">
        <f t="shared" si="13"/>
        <v>0</v>
      </c>
      <c r="AG8" s="199">
        <f t="shared" ref="AG8:AL8" si="36">AG21+AG34+AG47</f>
        <v>0</v>
      </c>
      <c r="AH8" s="199">
        <f t="shared" si="36"/>
        <v>0</v>
      </c>
      <c r="AI8" s="199">
        <f t="shared" si="36"/>
        <v>0</v>
      </c>
      <c r="AJ8" s="199">
        <f t="shared" si="36"/>
        <v>0</v>
      </c>
      <c r="AK8" s="199">
        <f t="shared" si="36"/>
        <v>0</v>
      </c>
      <c r="AL8" s="199">
        <f t="shared" si="36"/>
        <v>0</v>
      </c>
      <c r="AM8" s="66">
        <f t="shared" si="15"/>
        <v>0</v>
      </c>
    </row>
    <row r="9">
      <c r="A9" s="749" t="s">
        <v>1281</v>
      </c>
      <c r="B9" s="750">
        <f>D8/D12</f>
        <v>0.02160318363</v>
      </c>
      <c r="C9" s="751" t="s">
        <v>1282</v>
      </c>
      <c r="D9" s="221">
        <f t="shared" si="21"/>
        <v>61</v>
      </c>
      <c r="E9" s="199">
        <f t="shared" ref="E9:J9" si="37">E22+E35+E48+E61</f>
        <v>2</v>
      </c>
      <c r="F9" s="199">
        <f t="shared" si="37"/>
        <v>0</v>
      </c>
      <c r="G9" s="199">
        <f t="shared" si="37"/>
        <v>1</v>
      </c>
      <c r="H9" s="199">
        <f t="shared" si="37"/>
        <v>2</v>
      </c>
      <c r="I9" s="199">
        <f t="shared" si="37"/>
        <v>7</v>
      </c>
      <c r="J9" s="199">
        <f t="shared" si="37"/>
        <v>0</v>
      </c>
      <c r="K9" s="66">
        <f t="shared" si="7"/>
        <v>12</v>
      </c>
      <c r="L9" s="199">
        <f t="shared" ref="L9:Q9" si="38">L22+L35+L48+L61</f>
        <v>10</v>
      </c>
      <c r="M9" s="199">
        <f t="shared" si="38"/>
        <v>4</v>
      </c>
      <c r="N9" s="199">
        <f t="shared" si="38"/>
        <v>6</v>
      </c>
      <c r="O9" s="199">
        <f t="shared" si="38"/>
        <v>6</v>
      </c>
      <c r="P9" s="199">
        <f t="shared" si="38"/>
        <v>2</v>
      </c>
      <c r="Q9" s="199">
        <f t="shared" si="38"/>
        <v>0</v>
      </c>
      <c r="R9" s="66">
        <f t="shared" si="9"/>
        <v>28</v>
      </c>
      <c r="S9" s="199">
        <f t="shared" ref="S9:X9" si="39">S22+S35+S48+S61</f>
        <v>2</v>
      </c>
      <c r="T9" s="199">
        <f t="shared" si="39"/>
        <v>7</v>
      </c>
      <c r="U9" s="199">
        <f t="shared" si="39"/>
        <v>8</v>
      </c>
      <c r="V9" s="199">
        <f t="shared" si="39"/>
        <v>4</v>
      </c>
      <c r="W9" s="199">
        <f t="shared" si="39"/>
        <v>0</v>
      </c>
      <c r="X9" s="199">
        <f t="shared" si="39"/>
        <v>0</v>
      </c>
      <c r="Y9" s="66">
        <f t="shared" si="11"/>
        <v>21</v>
      </c>
      <c r="Z9" s="199">
        <f t="shared" ref="Z9:AE9" si="40">Z22+Z35+Z48</f>
        <v>0</v>
      </c>
      <c r="AA9" s="199">
        <f t="shared" si="40"/>
        <v>0</v>
      </c>
      <c r="AB9" s="199">
        <f t="shared" si="40"/>
        <v>0</v>
      </c>
      <c r="AC9" s="199">
        <f t="shared" si="40"/>
        <v>0</v>
      </c>
      <c r="AD9" s="199">
        <f t="shared" si="40"/>
        <v>0</v>
      </c>
      <c r="AE9" s="199">
        <f t="shared" si="40"/>
        <v>0</v>
      </c>
      <c r="AF9" s="66">
        <f t="shared" si="13"/>
        <v>0</v>
      </c>
      <c r="AG9" s="199">
        <f t="shared" ref="AG9:AL9" si="41">AG22+AG35+AG48</f>
        <v>0</v>
      </c>
      <c r="AH9" s="199">
        <f t="shared" si="41"/>
        <v>0</v>
      </c>
      <c r="AI9" s="199">
        <f t="shared" si="41"/>
        <v>0</v>
      </c>
      <c r="AJ9" s="199">
        <f t="shared" si="41"/>
        <v>0</v>
      </c>
      <c r="AK9" s="199">
        <f t="shared" si="41"/>
        <v>0</v>
      </c>
      <c r="AL9" s="199">
        <f t="shared" si="41"/>
        <v>0</v>
      </c>
      <c r="AM9" s="66">
        <f t="shared" si="15"/>
        <v>0</v>
      </c>
    </row>
    <row r="10">
      <c r="A10" s="752" t="s">
        <v>163</v>
      </c>
      <c r="B10" s="753">
        <f t="shared" ref="B10:B13" si="47">D8/D9</f>
        <v>0.6229508197</v>
      </c>
      <c r="C10" s="17" t="s">
        <v>1283</v>
      </c>
      <c r="D10" s="221">
        <f t="shared" si="21"/>
        <v>80</v>
      </c>
      <c r="E10" s="199">
        <f t="shared" ref="E10:J10" si="42">E23+E36+E49+E62</f>
        <v>6</v>
      </c>
      <c r="F10" s="199">
        <f t="shared" si="42"/>
        <v>1</v>
      </c>
      <c r="G10" s="199">
        <f t="shared" si="42"/>
        <v>2</v>
      </c>
      <c r="H10" s="199">
        <f t="shared" si="42"/>
        <v>3</v>
      </c>
      <c r="I10" s="199">
        <f t="shared" si="42"/>
        <v>11</v>
      </c>
      <c r="J10" s="199">
        <f t="shared" si="42"/>
        <v>0</v>
      </c>
      <c r="K10" s="66">
        <f t="shared" si="7"/>
        <v>23</v>
      </c>
      <c r="L10" s="199">
        <f t="shared" ref="L10:Q10" si="43">L23+L36+L49+L62</f>
        <v>10</v>
      </c>
      <c r="M10" s="199">
        <f t="shared" si="43"/>
        <v>7</v>
      </c>
      <c r="N10" s="199">
        <f t="shared" si="43"/>
        <v>6</v>
      </c>
      <c r="O10" s="199">
        <f t="shared" si="43"/>
        <v>7</v>
      </c>
      <c r="P10" s="199">
        <f t="shared" si="43"/>
        <v>3</v>
      </c>
      <c r="Q10" s="199">
        <f t="shared" si="43"/>
        <v>0</v>
      </c>
      <c r="R10" s="66">
        <f t="shared" si="9"/>
        <v>33</v>
      </c>
      <c r="S10" s="199">
        <f t="shared" ref="S10:X10" si="44">S23+S36+S49+S62</f>
        <v>2</v>
      </c>
      <c r="T10" s="199">
        <f t="shared" si="44"/>
        <v>7</v>
      </c>
      <c r="U10" s="199">
        <f t="shared" si="44"/>
        <v>11</v>
      </c>
      <c r="V10" s="199">
        <f t="shared" si="44"/>
        <v>4</v>
      </c>
      <c r="W10" s="199">
        <f t="shared" si="44"/>
        <v>0</v>
      </c>
      <c r="X10" s="199">
        <f t="shared" si="44"/>
        <v>0</v>
      </c>
      <c r="Y10" s="66">
        <f t="shared" si="11"/>
        <v>24</v>
      </c>
      <c r="Z10" s="199">
        <f t="shared" ref="Z10:AE10" si="45">Z23+Z36+Z49</f>
        <v>0</v>
      </c>
      <c r="AA10" s="199">
        <f t="shared" si="45"/>
        <v>0</v>
      </c>
      <c r="AB10" s="199">
        <f t="shared" si="45"/>
        <v>0</v>
      </c>
      <c r="AC10" s="199">
        <f t="shared" si="45"/>
        <v>0</v>
      </c>
      <c r="AD10" s="199">
        <f t="shared" si="45"/>
        <v>0</v>
      </c>
      <c r="AE10" s="199">
        <f t="shared" si="45"/>
        <v>0</v>
      </c>
      <c r="AF10" s="66">
        <f t="shared" si="13"/>
        <v>0</v>
      </c>
      <c r="AG10" s="199">
        <f t="shared" ref="AG10:AL10" si="46">AG23+AG36+AG49</f>
        <v>0</v>
      </c>
      <c r="AH10" s="199">
        <f t="shared" si="46"/>
        <v>0</v>
      </c>
      <c r="AI10" s="199">
        <f t="shared" si="46"/>
        <v>0</v>
      </c>
      <c r="AJ10" s="199">
        <f t="shared" si="46"/>
        <v>0</v>
      </c>
      <c r="AK10" s="199">
        <f t="shared" si="46"/>
        <v>0</v>
      </c>
      <c r="AL10" s="199">
        <f t="shared" si="46"/>
        <v>0</v>
      </c>
      <c r="AM10" s="66">
        <f t="shared" si="15"/>
        <v>0</v>
      </c>
    </row>
    <row r="11">
      <c r="A11" s="752" t="s">
        <v>161</v>
      </c>
      <c r="B11" s="753">
        <f t="shared" si="47"/>
        <v>0.7625</v>
      </c>
      <c r="C11" s="44" t="s">
        <v>1284</v>
      </c>
      <c r="D11" s="221">
        <f t="shared" si="21"/>
        <v>1081</v>
      </c>
      <c r="E11" s="199">
        <f t="shared" ref="E11:J11" si="48">E24+E37+E50+E63</f>
        <v>85</v>
      </c>
      <c r="F11" s="199">
        <f t="shared" si="48"/>
        <v>70</v>
      </c>
      <c r="G11" s="199">
        <f t="shared" si="48"/>
        <v>77</v>
      </c>
      <c r="H11" s="199">
        <f t="shared" si="48"/>
        <v>61</v>
      </c>
      <c r="I11" s="199">
        <f t="shared" si="48"/>
        <v>89</v>
      </c>
      <c r="J11" s="199">
        <f t="shared" si="48"/>
        <v>0</v>
      </c>
      <c r="K11" s="66">
        <f t="shared" si="7"/>
        <v>382</v>
      </c>
      <c r="L11" s="199">
        <f t="shared" ref="L11:Q11" si="49">L24+L37+L50+L63</f>
        <v>113</v>
      </c>
      <c r="M11" s="199">
        <f t="shared" si="49"/>
        <v>91</v>
      </c>
      <c r="N11" s="199">
        <f t="shared" si="49"/>
        <v>77</v>
      </c>
      <c r="O11" s="199">
        <f t="shared" si="49"/>
        <v>57</v>
      </c>
      <c r="P11" s="199">
        <f t="shared" si="49"/>
        <v>33</v>
      </c>
      <c r="Q11" s="199">
        <f t="shared" si="49"/>
        <v>0</v>
      </c>
      <c r="R11" s="66">
        <f t="shared" si="9"/>
        <v>371</v>
      </c>
      <c r="S11" s="199">
        <f t="shared" ref="S11:X11" si="50">S24+S37+S50+S63</f>
        <v>88</v>
      </c>
      <c r="T11" s="199">
        <f t="shared" si="50"/>
        <v>87</v>
      </c>
      <c r="U11" s="199">
        <f t="shared" si="50"/>
        <v>96</v>
      </c>
      <c r="V11" s="199">
        <f t="shared" si="50"/>
        <v>57</v>
      </c>
      <c r="W11" s="199">
        <f t="shared" si="50"/>
        <v>0</v>
      </c>
      <c r="X11" s="199">
        <f t="shared" si="50"/>
        <v>0</v>
      </c>
      <c r="Y11" s="66">
        <f t="shared" si="11"/>
        <v>328</v>
      </c>
      <c r="Z11" s="199">
        <f t="shared" ref="Z11:AE11" si="51">Z24+Z37+Z50</f>
        <v>0</v>
      </c>
      <c r="AA11" s="199">
        <f t="shared" si="51"/>
        <v>0</v>
      </c>
      <c r="AB11" s="199">
        <f t="shared" si="51"/>
        <v>0</v>
      </c>
      <c r="AC11" s="199">
        <f t="shared" si="51"/>
        <v>0</v>
      </c>
      <c r="AD11" s="199">
        <f t="shared" si="51"/>
        <v>0</v>
      </c>
      <c r="AE11" s="199">
        <f t="shared" si="51"/>
        <v>0</v>
      </c>
      <c r="AF11" s="66">
        <f t="shared" si="13"/>
        <v>0</v>
      </c>
      <c r="AG11" s="199">
        <f t="shared" ref="AG11:AL11" si="52">AG24+AG37+AG50</f>
        <v>0</v>
      </c>
      <c r="AH11" s="199">
        <f t="shared" si="52"/>
        <v>0</v>
      </c>
      <c r="AI11" s="199">
        <f t="shared" si="52"/>
        <v>0</v>
      </c>
      <c r="AJ11" s="199">
        <f t="shared" si="52"/>
        <v>0</v>
      </c>
      <c r="AK11" s="199">
        <f t="shared" si="52"/>
        <v>0</v>
      </c>
      <c r="AL11" s="199">
        <f t="shared" si="52"/>
        <v>0</v>
      </c>
      <c r="AM11" s="66">
        <f t="shared" si="15"/>
        <v>0</v>
      </c>
    </row>
    <row r="12">
      <c r="A12" s="752" t="s">
        <v>159</v>
      </c>
      <c r="B12" s="753">
        <f t="shared" si="47"/>
        <v>0.07400555042</v>
      </c>
      <c r="C12" s="754" t="s">
        <v>97</v>
      </c>
      <c r="D12" s="221">
        <f t="shared" si="21"/>
        <v>1759</v>
      </c>
      <c r="E12" s="199">
        <f t="shared" ref="E12:J12" si="53">E25+E38+E51+E64</f>
        <v>118</v>
      </c>
      <c r="F12" s="199">
        <f t="shared" si="53"/>
        <v>105</v>
      </c>
      <c r="G12" s="199">
        <f t="shared" si="53"/>
        <v>140</v>
      </c>
      <c r="H12" s="199">
        <f t="shared" si="53"/>
        <v>101</v>
      </c>
      <c r="I12" s="199">
        <f t="shared" si="53"/>
        <v>166</v>
      </c>
      <c r="J12" s="199">
        <f t="shared" si="53"/>
        <v>0</v>
      </c>
      <c r="K12" s="66">
        <f t="shared" si="7"/>
        <v>630</v>
      </c>
      <c r="L12" s="199">
        <f t="shared" ref="L12:Q12" si="54">L25+L38+L51+L64</f>
        <v>170</v>
      </c>
      <c r="M12" s="199">
        <f t="shared" si="54"/>
        <v>159</v>
      </c>
      <c r="N12" s="199">
        <f t="shared" si="54"/>
        <v>127</v>
      </c>
      <c r="O12" s="199">
        <f t="shared" si="54"/>
        <v>90</v>
      </c>
      <c r="P12" s="199">
        <f t="shared" si="54"/>
        <v>42</v>
      </c>
      <c r="Q12" s="199">
        <f t="shared" si="54"/>
        <v>0</v>
      </c>
      <c r="R12" s="66">
        <f t="shared" si="9"/>
        <v>588</v>
      </c>
      <c r="S12" s="199">
        <f t="shared" ref="S12:X12" si="55">S25+S38+S51+S64</f>
        <v>128</v>
      </c>
      <c r="T12" s="199">
        <f t="shared" si="55"/>
        <v>134</v>
      </c>
      <c r="U12" s="199">
        <f t="shared" si="55"/>
        <v>190</v>
      </c>
      <c r="V12" s="199">
        <f t="shared" si="55"/>
        <v>89</v>
      </c>
      <c r="W12" s="199">
        <f t="shared" si="55"/>
        <v>0</v>
      </c>
      <c r="X12" s="199">
        <f t="shared" si="55"/>
        <v>0</v>
      </c>
      <c r="Y12" s="66">
        <f t="shared" si="11"/>
        <v>541</v>
      </c>
      <c r="Z12" s="199">
        <f t="shared" ref="Z12:AE12" si="56">Z25+Z38+Z51</f>
        <v>0</v>
      </c>
      <c r="AA12" s="199">
        <f t="shared" si="56"/>
        <v>0</v>
      </c>
      <c r="AB12" s="199">
        <f t="shared" si="56"/>
        <v>0</v>
      </c>
      <c r="AC12" s="199">
        <f t="shared" si="56"/>
        <v>0</v>
      </c>
      <c r="AD12" s="199">
        <f t="shared" si="56"/>
        <v>0</v>
      </c>
      <c r="AE12" s="199">
        <f t="shared" si="56"/>
        <v>0</v>
      </c>
      <c r="AF12" s="66">
        <f t="shared" si="13"/>
        <v>0</v>
      </c>
      <c r="AG12" s="199">
        <f t="shared" ref="AG12:AL12" si="57">AG25+AG38+AG51</f>
        <v>0</v>
      </c>
      <c r="AH12" s="199">
        <f t="shared" si="57"/>
        <v>0</v>
      </c>
      <c r="AI12" s="199">
        <f t="shared" si="57"/>
        <v>0</v>
      </c>
      <c r="AJ12" s="199">
        <f t="shared" si="57"/>
        <v>0</v>
      </c>
      <c r="AK12" s="199">
        <f t="shared" si="57"/>
        <v>0</v>
      </c>
      <c r="AL12" s="199">
        <f t="shared" si="57"/>
        <v>0</v>
      </c>
      <c r="AM12" s="66">
        <f t="shared" si="15"/>
        <v>0</v>
      </c>
    </row>
    <row r="13">
      <c r="A13" s="752" t="s">
        <v>157</v>
      </c>
      <c r="B13" s="753">
        <f t="shared" si="47"/>
        <v>0.6145537237</v>
      </c>
    </row>
    <row r="14">
      <c r="A14" s="755"/>
      <c r="B14" s="755"/>
    </row>
    <row r="15">
      <c r="K15" s="107"/>
    </row>
    <row r="16">
      <c r="A16" s="225" t="s">
        <v>139</v>
      </c>
      <c r="B16" s="170"/>
      <c r="C16" s="745" t="s">
        <v>55</v>
      </c>
      <c r="D16" s="219">
        <f>sum(E16:J16)+sum(L16:Q16)+sum(S16:X16)+sum(Z16:AE16)+SUM(AG16:AH16)</f>
        <v>764000</v>
      </c>
      <c r="E16" s="757">
        <v>0.0</v>
      </c>
      <c r="F16" s="757">
        <v>0.0</v>
      </c>
      <c r="G16" s="757">
        <v>0.0</v>
      </c>
      <c r="H16" s="757">
        <v>0.0</v>
      </c>
      <c r="I16" s="757">
        <v>0.0</v>
      </c>
      <c r="J16" s="756"/>
      <c r="K16" s="60">
        <f t="shared" ref="K16:K25" si="58">sum(E16:J16)</f>
        <v>0</v>
      </c>
      <c r="L16" s="757">
        <v>0.0</v>
      </c>
      <c r="M16" s="757">
        <v>0.0</v>
      </c>
      <c r="N16" s="757">
        <v>172000.0</v>
      </c>
      <c r="O16" s="757">
        <v>592000.0</v>
      </c>
      <c r="P16" s="757">
        <v>0.0</v>
      </c>
      <c r="Q16" s="756"/>
      <c r="R16" s="60">
        <f t="shared" ref="R16:R25" si="59">sum(L16:Q16)</f>
        <v>764000</v>
      </c>
      <c r="S16" s="757">
        <v>0.0</v>
      </c>
      <c r="T16" s="757">
        <v>0.0</v>
      </c>
      <c r="U16" s="757">
        <v>0.0</v>
      </c>
      <c r="V16" s="757">
        <v>0.0</v>
      </c>
      <c r="W16" s="757"/>
      <c r="X16" s="756"/>
      <c r="Y16" s="60">
        <f t="shared" ref="Y16:Y25" si="60">sum(S16:X16)</f>
        <v>0</v>
      </c>
      <c r="Z16" s="756"/>
      <c r="AA16" s="757"/>
      <c r="AB16" s="756"/>
      <c r="AC16" s="756"/>
      <c r="AD16" s="757"/>
      <c r="AE16" s="756"/>
      <c r="AF16" s="60">
        <f t="shared" ref="AF16:AF25" si="61">sum(Z16:AE16)</f>
        <v>0</v>
      </c>
      <c r="AG16" s="756"/>
      <c r="AH16" s="757"/>
      <c r="AI16" s="756"/>
      <c r="AJ16" s="756"/>
      <c r="AK16" s="757"/>
      <c r="AL16" s="756"/>
      <c r="AM16" s="60">
        <f t="shared" ref="AM16:AM25" si="62">sum(AG16:AL16)</f>
        <v>0</v>
      </c>
    </row>
    <row r="17">
      <c r="A17" s="744" t="s">
        <v>69</v>
      </c>
      <c r="B17" s="7"/>
      <c r="C17" s="747" t="s">
        <v>57</v>
      </c>
      <c r="D17" s="221">
        <f t="shared" ref="D17:D25" si="63">sum(E17:J17)+sum(L17:Q17)+sum(S17:X17)+sum(Z17:AE17)+sum(AG17:AH17)</f>
        <v>2</v>
      </c>
      <c r="E17" s="762">
        <v>0.0</v>
      </c>
      <c r="F17" s="762">
        <v>0.0</v>
      </c>
      <c r="G17" s="762">
        <v>0.0</v>
      </c>
      <c r="H17" s="762">
        <v>0.0</v>
      </c>
      <c r="I17" s="762">
        <v>0.0</v>
      </c>
      <c r="J17" s="763"/>
      <c r="K17" s="66">
        <f t="shared" si="58"/>
        <v>0</v>
      </c>
      <c r="L17" s="762">
        <v>0.0</v>
      </c>
      <c r="M17" s="762">
        <v>0.0</v>
      </c>
      <c r="N17" s="762">
        <v>1.0</v>
      </c>
      <c r="O17" s="762">
        <v>1.0</v>
      </c>
      <c r="P17" s="762">
        <v>0.0</v>
      </c>
      <c r="Q17" s="763"/>
      <c r="R17" s="66">
        <f t="shared" si="59"/>
        <v>2</v>
      </c>
      <c r="S17" s="762">
        <v>0.0</v>
      </c>
      <c r="T17" s="762">
        <v>0.0</v>
      </c>
      <c r="U17" s="762">
        <v>0.0</v>
      </c>
      <c r="V17" s="762">
        <v>0.0</v>
      </c>
      <c r="W17" s="283"/>
      <c r="X17" s="282"/>
      <c r="Y17" s="66">
        <f t="shared" si="60"/>
        <v>0</v>
      </c>
      <c r="Z17" s="282"/>
      <c r="AA17" s="283"/>
      <c r="AB17" s="282"/>
      <c r="AC17" s="282"/>
      <c r="AD17" s="283"/>
      <c r="AE17" s="282"/>
      <c r="AF17" s="66">
        <f t="shared" si="61"/>
        <v>0</v>
      </c>
      <c r="AG17" s="282"/>
      <c r="AH17" s="283"/>
      <c r="AI17" s="282"/>
      <c r="AJ17" s="282"/>
      <c r="AK17" s="283"/>
      <c r="AL17" s="282"/>
      <c r="AM17" s="66">
        <f t="shared" si="62"/>
        <v>0</v>
      </c>
    </row>
    <row r="18">
      <c r="A18" s="746">
        <f>D17/D18</f>
        <v>0.1666666667</v>
      </c>
      <c r="B18" s="7"/>
      <c r="C18" s="747" t="s">
        <v>58</v>
      </c>
      <c r="D18" s="221">
        <f t="shared" si="63"/>
        <v>12</v>
      </c>
      <c r="E18" s="762">
        <v>0.0</v>
      </c>
      <c r="F18" s="762">
        <v>0.0</v>
      </c>
      <c r="G18" s="762">
        <v>0.0</v>
      </c>
      <c r="H18" s="772">
        <v>2.0</v>
      </c>
      <c r="I18" s="772">
        <v>0.0</v>
      </c>
      <c r="J18" s="769"/>
      <c r="K18" s="66">
        <f t="shared" si="58"/>
        <v>2</v>
      </c>
      <c r="L18" s="772">
        <v>1.0</v>
      </c>
      <c r="M18" s="772">
        <v>1.0</v>
      </c>
      <c r="N18" s="772">
        <v>2.0</v>
      </c>
      <c r="O18" s="772">
        <v>1.0</v>
      </c>
      <c r="P18" s="772">
        <v>1.0</v>
      </c>
      <c r="Q18" s="769"/>
      <c r="R18" s="66">
        <f t="shared" si="59"/>
        <v>6</v>
      </c>
      <c r="S18" s="765">
        <v>2.0</v>
      </c>
      <c r="T18" s="765">
        <v>0.0</v>
      </c>
      <c r="U18" s="765">
        <v>1.0</v>
      </c>
      <c r="V18" s="765">
        <v>1.0</v>
      </c>
      <c r="W18" s="765"/>
      <c r="X18" s="765"/>
      <c r="Y18" s="66">
        <f t="shared" si="60"/>
        <v>4</v>
      </c>
      <c r="Z18" s="189"/>
      <c r="AA18" s="189"/>
      <c r="AB18" s="189"/>
      <c r="AC18" s="189"/>
      <c r="AD18" s="189"/>
      <c r="AE18" s="89"/>
      <c r="AF18" s="66">
        <f t="shared" si="61"/>
        <v>0</v>
      </c>
      <c r="AG18" s="189"/>
      <c r="AH18" s="189"/>
      <c r="AI18" s="189"/>
      <c r="AJ18" s="189"/>
      <c r="AK18" s="189"/>
      <c r="AL18" s="89"/>
      <c r="AM18" s="66">
        <f t="shared" si="62"/>
        <v>0</v>
      </c>
    </row>
    <row r="19">
      <c r="A19" s="744" t="s">
        <v>1280</v>
      </c>
      <c r="B19" s="7"/>
      <c r="C19" s="747" t="s">
        <v>59</v>
      </c>
      <c r="D19" s="221">
        <f t="shared" si="63"/>
        <v>5</v>
      </c>
      <c r="E19" s="762">
        <v>0.0</v>
      </c>
      <c r="F19" s="762">
        <v>0.0</v>
      </c>
      <c r="G19" s="762">
        <v>1.0</v>
      </c>
      <c r="H19" s="772">
        <v>0.0</v>
      </c>
      <c r="I19" s="772">
        <v>0.0</v>
      </c>
      <c r="J19" s="772"/>
      <c r="K19" s="66">
        <f t="shared" si="58"/>
        <v>1</v>
      </c>
      <c r="L19" s="762">
        <v>0.0</v>
      </c>
      <c r="M19" s="772">
        <v>1.0</v>
      </c>
      <c r="N19" s="772">
        <v>0.0</v>
      </c>
      <c r="O19" s="772">
        <v>0.0</v>
      </c>
      <c r="P19" s="772">
        <v>1.0</v>
      </c>
      <c r="Q19" s="772"/>
      <c r="R19" s="66">
        <f t="shared" si="59"/>
        <v>2</v>
      </c>
      <c r="S19" s="765">
        <v>0.0</v>
      </c>
      <c r="T19" s="765">
        <v>1.0</v>
      </c>
      <c r="U19" s="765">
        <v>0.0</v>
      </c>
      <c r="V19" s="765">
        <v>0.0</v>
      </c>
      <c r="W19" s="765">
        <v>1.0</v>
      </c>
      <c r="X19" s="765"/>
      <c r="Y19" s="66">
        <f t="shared" si="60"/>
        <v>2</v>
      </c>
      <c r="Z19" s="189"/>
      <c r="AA19" s="189"/>
      <c r="AB19" s="189"/>
      <c r="AC19" s="189"/>
      <c r="AD19" s="189"/>
      <c r="AE19" s="189"/>
      <c r="AF19" s="66">
        <f t="shared" si="61"/>
        <v>0</v>
      </c>
      <c r="AG19" s="189"/>
      <c r="AH19" s="189"/>
      <c r="AI19" s="189"/>
      <c r="AJ19" s="189"/>
      <c r="AK19" s="189"/>
      <c r="AL19" s="189"/>
      <c r="AM19" s="66">
        <f t="shared" si="62"/>
        <v>0</v>
      </c>
    </row>
    <row r="20">
      <c r="A20" s="746">
        <f>D18/sum(D18:D19)</f>
        <v>0.7058823529</v>
      </c>
      <c r="B20" s="7"/>
      <c r="C20" s="68" t="s">
        <v>109</v>
      </c>
      <c r="D20" s="221">
        <f t="shared" si="63"/>
        <v>21</v>
      </c>
      <c r="E20" s="762">
        <v>0.0</v>
      </c>
      <c r="F20" s="762">
        <v>0.0</v>
      </c>
      <c r="G20" s="762">
        <v>1.0</v>
      </c>
      <c r="H20" s="762">
        <v>2.0</v>
      </c>
      <c r="I20" s="762">
        <v>0.0</v>
      </c>
      <c r="J20" s="762"/>
      <c r="K20" s="66">
        <f t="shared" si="58"/>
        <v>3</v>
      </c>
      <c r="L20" s="762">
        <v>2.0</v>
      </c>
      <c r="M20" s="762">
        <v>2.0</v>
      </c>
      <c r="N20" s="762">
        <v>2.0</v>
      </c>
      <c r="O20" s="762">
        <v>3.0</v>
      </c>
      <c r="P20" s="762">
        <v>2.0</v>
      </c>
      <c r="Q20" s="762"/>
      <c r="R20" s="66">
        <f t="shared" si="59"/>
        <v>11</v>
      </c>
      <c r="S20" s="766">
        <v>3.0</v>
      </c>
      <c r="T20" s="766">
        <v>1.0</v>
      </c>
      <c r="U20" s="766">
        <v>1.0</v>
      </c>
      <c r="V20" s="766">
        <v>2.0</v>
      </c>
      <c r="W20" s="766"/>
      <c r="X20" s="766"/>
      <c r="Y20" s="66">
        <f t="shared" si="60"/>
        <v>7</v>
      </c>
      <c r="Z20" s="282"/>
      <c r="AA20" s="282"/>
      <c r="AB20" s="282"/>
      <c r="AC20" s="283"/>
      <c r="AD20" s="283"/>
      <c r="AE20" s="283"/>
      <c r="AF20" s="66">
        <f t="shared" si="61"/>
        <v>0</v>
      </c>
      <c r="AG20" s="282"/>
      <c r="AH20" s="282"/>
      <c r="AI20" s="282"/>
      <c r="AJ20" s="283"/>
      <c r="AK20" s="283"/>
      <c r="AL20" s="283"/>
      <c r="AM20" s="66">
        <f t="shared" si="62"/>
        <v>0</v>
      </c>
    </row>
    <row r="21">
      <c r="A21" s="744" t="s">
        <v>71</v>
      </c>
      <c r="B21" s="7"/>
      <c r="C21" s="747" t="s">
        <v>72</v>
      </c>
      <c r="D21" s="221">
        <f t="shared" si="63"/>
        <v>18</v>
      </c>
      <c r="E21" s="1316">
        <v>2.0</v>
      </c>
      <c r="F21" s="1316">
        <v>0.0</v>
      </c>
      <c r="G21" s="1316">
        <v>0.0</v>
      </c>
      <c r="H21" s="1316">
        <v>1.0</v>
      </c>
      <c r="I21" s="777">
        <v>1.0</v>
      </c>
      <c r="J21" s="762"/>
      <c r="K21" s="66">
        <f t="shared" si="58"/>
        <v>4</v>
      </c>
      <c r="L21" s="762">
        <v>2.0</v>
      </c>
      <c r="M21" s="762">
        <v>1.0</v>
      </c>
      <c r="N21" s="762">
        <v>2.0</v>
      </c>
      <c r="O21" s="762">
        <v>0.0</v>
      </c>
      <c r="P21" s="762">
        <v>2.0</v>
      </c>
      <c r="Q21" s="762"/>
      <c r="R21" s="66">
        <f t="shared" si="59"/>
        <v>7</v>
      </c>
      <c r="S21" s="765">
        <v>0.0</v>
      </c>
      <c r="T21" s="766">
        <v>1.0</v>
      </c>
      <c r="U21" s="766">
        <v>4.0</v>
      </c>
      <c r="V21" s="766">
        <v>2.0</v>
      </c>
      <c r="W21" s="766"/>
      <c r="X21" s="766"/>
      <c r="Y21" s="66">
        <f t="shared" si="60"/>
        <v>7</v>
      </c>
      <c r="Z21" s="282"/>
      <c r="AA21" s="282"/>
      <c r="AB21" s="282"/>
      <c r="AC21" s="283"/>
      <c r="AD21" s="283"/>
      <c r="AE21" s="283"/>
      <c r="AF21" s="66">
        <f t="shared" si="61"/>
        <v>0</v>
      </c>
      <c r="AG21" s="282"/>
      <c r="AH21" s="282"/>
      <c r="AI21" s="282"/>
      <c r="AJ21" s="283"/>
      <c r="AK21" s="283"/>
      <c r="AL21" s="283"/>
      <c r="AM21" s="66">
        <f t="shared" si="62"/>
        <v>0</v>
      </c>
    </row>
    <row r="22">
      <c r="A22" s="748">
        <f>(D18+D19)/D20</f>
        <v>0.8095238095</v>
      </c>
      <c r="B22" s="7"/>
      <c r="C22" s="751" t="s">
        <v>1282</v>
      </c>
      <c r="D22" s="221">
        <f t="shared" si="63"/>
        <v>26</v>
      </c>
      <c r="E22" s="1316">
        <v>2.0</v>
      </c>
      <c r="F22" s="1316">
        <v>0.0</v>
      </c>
      <c r="G22" s="1316">
        <v>1.0</v>
      </c>
      <c r="H22" s="1316">
        <v>2.0</v>
      </c>
      <c r="I22" s="1316">
        <v>1.0</v>
      </c>
      <c r="J22" s="762"/>
      <c r="K22" s="66">
        <f t="shared" si="58"/>
        <v>6</v>
      </c>
      <c r="L22" s="762">
        <v>4.0</v>
      </c>
      <c r="M22" s="762">
        <v>1.0</v>
      </c>
      <c r="N22" s="762">
        <v>2.0</v>
      </c>
      <c r="O22" s="762">
        <v>1.0</v>
      </c>
      <c r="P22" s="762">
        <v>2.0</v>
      </c>
      <c r="Q22" s="762"/>
      <c r="R22" s="66">
        <f t="shared" si="59"/>
        <v>10</v>
      </c>
      <c r="S22" s="766">
        <v>1.0</v>
      </c>
      <c r="T22" s="766">
        <v>3.0</v>
      </c>
      <c r="U22" s="766">
        <v>6.0</v>
      </c>
      <c r="V22" s="766"/>
      <c r="W22" s="766"/>
      <c r="X22" s="766"/>
      <c r="Y22" s="66">
        <f t="shared" si="60"/>
        <v>10</v>
      </c>
      <c r="Z22" s="282"/>
      <c r="AA22" s="282"/>
      <c r="AB22" s="282"/>
      <c r="AC22" s="283"/>
      <c r="AD22" s="283"/>
      <c r="AE22" s="283"/>
      <c r="AF22" s="66">
        <f t="shared" si="61"/>
        <v>0</v>
      </c>
      <c r="AG22" s="282"/>
      <c r="AH22" s="282"/>
      <c r="AI22" s="282"/>
      <c r="AJ22" s="283"/>
      <c r="AK22" s="283"/>
      <c r="AL22" s="283"/>
      <c r="AM22" s="66">
        <f t="shared" si="62"/>
        <v>0</v>
      </c>
    </row>
    <row r="23">
      <c r="A23" s="749" t="s">
        <v>1281</v>
      </c>
      <c r="B23" s="750">
        <f>D21/D25</f>
        <v>0.01794616152</v>
      </c>
      <c r="C23" s="17" t="s">
        <v>1283</v>
      </c>
      <c r="D23" s="221">
        <f t="shared" si="63"/>
        <v>37</v>
      </c>
      <c r="E23" s="1317">
        <v>6.0</v>
      </c>
      <c r="F23" s="1316">
        <v>1.0</v>
      </c>
      <c r="G23" s="1316">
        <v>2.0</v>
      </c>
      <c r="H23" s="1316">
        <v>3.0</v>
      </c>
      <c r="I23" s="1316">
        <v>2.0</v>
      </c>
      <c r="J23" s="762"/>
      <c r="K23" s="66">
        <f t="shared" si="58"/>
        <v>14</v>
      </c>
      <c r="L23" s="762">
        <v>4.0</v>
      </c>
      <c r="M23" s="762">
        <v>3.0</v>
      </c>
      <c r="N23" s="762">
        <v>2.0</v>
      </c>
      <c r="O23" s="762">
        <v>1.0</v>
      </c>
      <c r="P23" s="762">
        <v>3.0</v>
      </c>
      <c r="Q23" s="762"/>
      <c r="R23" s="66">
        <f t="shared" si="59"/>
        <v>13</v>
      </c>
      <c r="S23" s="766">
        <v>1.0</v>
      </c>
      <c r="T23" s="766">
        <v>2.0</v>
      </c>
      <c r="U23" s="766">
        <v>7.0</v>
      </c>
      <c r="V23" s="766"/>
      <c r="W23" s="766"/>
      <c r="X23" s="766"/>
      <c r="Y23" s="66">
        <f t="shared" si="60"/>
        <v>10</v>
      </c>
      <c r="Z23" s="282"/>
      <c r="AA23" s="282"/>
      <c r="AB23" s="282"/>
      <c r="AC23" s="283"/>
      <c r="AD23" s="283"/>
      <c r="AE23" s="283"/>
      <c r="AF23" s="66">
        <f t="shared" si="61"/>
        <v>0</v>
      </c>
      <c r="AG23" s="282"/>
      <c r="AH23" s="282"/>
      <c r="AI23" s="282"/>
      <c r="AJ23" s="283"/>
      <c r="AK23" s="283"/>
      <c r="AL23" s="283"/>
      <c r="AM23" s="66">
        <f t="shared" si="62"/>
        <v>0</v>
      </c>
    </row>
    <row r="24">
      <c r="A24" s="752" t="s">
        <v>163</v>
      </c>
      <c r="B24" s="753">
        <f t="shared" ref="B24:B27" si="64">D21/D22</f>
        <v>0.6923076923</v>
      </c>
      <c r="C24" s="44" t="s">
        <v>1284</v>
      </c>
      <c r="D24" s="221">
        <f t="shared" si="63"/>
        <v>673</v>
      </c>
      <c r="E24" s="1316">
        <v>85.0</v>
      </c>
      <c r="F24" s="1316">
        <v>70.0</v>
      </c>
      <c r="G24" s="1316">
        <v>77.0</v>
      </c>
      <c r="H24" s="1316">
        <v>61.0</v>
      </c>
      <c r="I24" s="1316">
        <v>43.0</v>
      </c>
      <c r="J24" s="762"/>
      <c r="K24" s="66">
        <f t="shared" si="58"/>
        <v>336</v>
      </c>
      <c r="L24" s="762">
        <v>71.0</v>
      </c>
      <c r="M24" s="762">
        <v>56.0</v>
      </c>
      <c r="N24" s="762">
        <v>29.0</v>
      </c>
      <c r="O24" s="762">
        <v>23.0</v>
      </c>
      <c r="P24" s="762">
        <v>33.0</v>
      </c>
      <c r="Q24" s="762"/>
      <c r="R24" s="66">
        <f t="shared" si="59"/>
        <v>212</v>
      </c>
      <c r="S24" s="766">
        <v>40.0</v>
      </c>
      <c r="T24" s="766">
        <v>30.0</v>
      </c>
      <c r="U24" s="766">
        <v>55.0</v>
      </c>
      <c r="V24" s="766"/>
      <c r="W24" s="766"/>
      <c r="X24" s="766"/>
      <c r="Y24" s="66">
        <f t="shared" si="60"/>
        <v>125</v>
      </c>
      <c r="Z24" s="282"/>
      <c r="AA24" s="282"/>
      <c r="AB24" s="282"/>
      <c r="AC24" s="283"/>
      <c r="AD24" s="283"/>
      <c r="AE24" s="283"/>
      <c r="AF24" s="66">
        <f t="shared" si="61"/>
        <v>0</v>
      </c>
      <c r="AG24" s="282"/>
      <c r="AH24" s="282"/>
      <c r="AI24" s="282"/>
      <c r="AJ24" s="283"/>
      <c r="AK24" s="283"/>
      <c r="AL24" s="283"/>
      <c r="AM24" s="66">
        <f t="shared" si="62"/>
        <v>0</v>
      </c>
    </row>
    <row r="25">
      <c r="A25" s="752" t="s">
        <v>161</v>
      </c>
      <c r="B25" s="753">
        <f t="shared" si="64"/>
        <v>0.7027027027</v>
      </c>
      <c r="C25" s="17" t="s">
        <v>97</v>
      </c>
      <c r="D25" s="221">
        <f t="shared" si="63"/>
        <v>1003</v>
      </c>
      <c r="E25" s="1316">
        <v>118.0</v>
      </c>
      <c r="F25" s="1316">
        <v>105.0</v>
      </c>
      <c r="G25" s="1316">
        <v>140.0</v>
      </c>
      <c r="H25" s="1316">
        <v>101.0</v>
      </c>
      <c r="I25" s="777">
        <v>83.0</v>
      </c>
      <c r="J25" s="762"/>
      <c r="K25" s="66">
        <f t="shared" si="58"/>
        <v>547</v>
      </c>
      <c r="L25" s="762">
        <v>88.0</v>
      </c>
      <c r="M25" s="762">
        <v>70.0</v>
      </c>
      <c r="N25" s="762">
        <v>46.0</v>
      </c>
      <c r="O25" s="762">
        <v>29.0</v>
      </c>
      <c r="P25" s="762">
        <v>42.0</v>
      </c>
      <c r="Q25" s="762"/>
      <c r="R25" s="66">
        <f t="shared" si="59"/>
        <v>275</v>
      </c>
      <c r="S25" s="766">
        <v>59.0</v>
      </c>
      <c r="T25" s="766">
        <v>42.0</v>
      </c>
      <c r="U25" s="766">
        <v>80.0</v>
      </c>
      <c r="V25" s="766"/>
      <c r="W25" s="766"/>
      <c r="X25" s="766"/>
      <c r="Y25" s="66">
        <f t="shared" si="60"/>
        <v>181</v>
      </c>
      <c r="Z25" s="282"/>
      <c r="AA25" s="282"/>
      <c r="AB25" s="282"/>
      <c r="AC25" s="283"/>
      <c r="AD25" s="283"/>
      <c r="AE25" s="283"/>
      <c r="AF25" s="66">
        <f t="shared" si="61"/>
        <v>0</v>
      </c>
      <c r="AG25" s="282"/>
      <c r="AH25" s="282"/>
      <c r="AI25" s="282"/>
      <c r="AJ25" s="283"/>
      <c r="AK25" s="283"/>
      <c r="AL25" s="283"/>
      <c r="AM25" s="66">
        <f t="shared" si="62"/>
        <v>0</v>
      </c>
    </row>
    <row r="26">
      <c r="A26" s="752" t="s">
        <v>159</v>
      </c>
      <c r="B26" s="753">
        <f t="shared" si="64"/>
        <v>0.05497771174</v>
      </c>
      <c r="C26" s="266"/>
      <c r="D26" s="758"/>
      <c r="K26" s="107"/>
    </row>
    <row r="27">
      <c r="A27" s="752" t="s">
        <v>157</v>
      </c>
      <c r="B27" s="753">
        <f t="shared" si="64"/>
        <v>0.6709870389</v>
      </c>
      <c r="K27" s="107"/>
    </row>
    <row r="28">
      <c r="A28" s="176"/>
      <c r="B28" s="759"/>
      <c r="K28" s="107"/>
    </row>
    <row r="29">
      <c r="A29" s="225" t="s">
        <v>3278</v>
      </c>
      <c r="B29" s="170"/>
      <c r="C29" s="745" t="s">
        <v>55</v>
      </c>
      <c r="D29" s="219">
        <f>sum(E29:J29)+sum(L29:Q29)+sum(S29:X29)+sum(Z29:AE29)+SUM(AG29:AJ29)</f>
        <v>0</v>
      </c>
      <c r="E29" s="757"/>
      <c r="F29" s="757"/>
      <c r="G29" s="757"/>
      <c r="H29" s="757"/>
      <c r="I29" s="757"/>
      <c r="J29" s="756"/>
      <c r="K29" s="60">
        <f t="shared" ref="K29:K38" si="65">sum(E29:J29)</f>
        <v>0</v>
      </c>
      <c r="L29" s="757"/>
      <c r="M29" s="757"/>
      <c r="N29" s="757"/>
      <c r="O29" s="757"/>
      <c r="P29" s="757"/>
      <c r="Q29" s="757"/>
      <c r="R29" s="60">
        <f t="shared" ref="R29:R38" si="66">sum(L29:Q29)</f>
        <v>0</v>
      </c>
      <c r="S29" s="757"/>
      <c r="T29" s="757"/>
      <c r="U29" s="757"/>
      <c r="V29" s="757"/>
      <c r="W29" s="757"/>
      <c r="X29" s="756"/>
      <c r="Y29" s="60">
        <f t="shared" ref="Y29:Y38" si="67">sum(S29:X29)</f>
        <v>0</v>
      </c>
      <c r="Z29" s="757"/>
      <c r="AA29" s="757"/>
      <c r="AB29" s="757"/>
      <c r="AC29" s="757"/>
      <c r="AD29" s="757"/>
      <c r="AE29" s="757"/>
      <c r="AF29" s="60">
        <f t="shared" ref="AF29:AF38" si="68">sum(Z29:AE29)</f>
        <v>0</v>
      </c>
      <c r="AG29" s="757"/>
      <c r="AH29" s="760"/>
      <c r="AI29" s="767"/>
      <c r="AJ29" s="757"/>
      <c r="AK29" s="757"/>
      <c r="AL29" s="756"/>
      <c r="AM29" s="60">
        <f t="shared" ref="AM29:AM38" si="69">sum(AG29:AL29)</f>
        <v>0</v>
      </c>
    </row>
    <row r="30">
      <c r="A30" s="744" t="s">
        <v>69</v>
      </c>
      <c r="B30" s="7"/>
      <c r="C30" s="747" t="s">
        <v>57</v>
      </c>
      <c r="D30" s="221">
        <f t="shared" ref="D30:D33" si="70">sum(E30:J30)+sum(L30:Q30)+sum(S30:X30)+sum(Z30:AE30)+sum(AG30:AJ30)</f>
        <v>0</v>
      </c>
      <c r="E30" s="762"/>
      <c r="F30" s="762"/>
      <c r="G30" s="762"/>
      <c r="H30" s="762"/>
      <c r="I30" s="762"/>
      <c r="J30" s="763"/>
      <c r="K30" s="66">
        <f t="shared" si="65"/>
        <v>0</v>
      </c>
      <c r="L30" s="762"/>
      <c r="M30" s="762"/>
      <c r="N30" s="762"/>
      <c r="O30" s="762"/>
      <c r="P30" s="762"/>
      <c r="Q30" s="764"/>
      <c r="R30" s="66">
        <f t="shared" si="66"/>
        <v>0</v>
      </c>
      <c r="S30" s="762"/>
      <c r="T30" s="762"/>
      <c r="U30" s="765"/>
      <c r="V30" s="765"/>
      <c r="W30" s="765"/>
      <c r="X30" s="282"/>
      <c r="Y30" s="66">
        <f t="shared" si="67"/>
        <v>0</v>
      </c>
      <c r="Z30" s="764"/>
      <c r="AA30" s="764"/>
      <c r="AB30" s="764"/>
      <c r="AC30" s="764"/>
      <c r="AD30" s="766"/>
      <c r="AE30" s="766"/>
      <c r="AF30" s="66">
        <f t="shared" si="68"/>
        <v>0</v>
      </c>
      <c r="AG30" s="764"/>
      <c r="AH30" s="767"/>
      <c r="AI30" s="767"/>
      <c r="AJ30" s="283"/>
      <c r="AK30" s="283"/>
      <c r="AL30" s="282"/>
      <c r="AM30" s="66">
        <f t="shared" si="69"/>
        <v>0</v>
      </c>
    </row>
    <row r="31">
      <c r="A31" s="746" t="str">
        <f>D30/D31</f>
        <v>#DIV/0!</v>
      </c>
      <c r="B31" s="7"/>
      <c r="C31" s="747" t="s">
        <v>58</v>
      </c>
      <c r="D31" s="221">
        <f t="shared" si="70"/>
        <v>0</v>
      </c>
      <c r="E31" s="762"/>
      <c r="F31" s="762"/>
      <c r="G31" s="762"/>
      <c r="H31" s="762"/>
      <c r="I31" s="762"/>
      <c r="J31" s="769"/>
      <c r="K31" s="66">
        <f t="shared" si="65"/>
        <v>0</v>
      </c>
      <c r="L31" s="765"/>
      <c r="M31" s="765"/>
      <c r="N31" s="765"/>
      <c r="O31" s="764"/>
      <c r="P31" s="765"/>
      <c r="Q31" s="765"/>
      <c r="R31" s="66">
        <f t="shared" si="66"/>
        <v>0</v>
      </c>
      <c r="S31" s="765"/>
      <c r="T31" s="765"/>
      <c r="U31" s="765"/>
      <c r="V31" s="765"/>
      <c r="W31" s="765"/>
      <c r="X31" s="89"/>
      <c r="Y31" s="66">
        <f t="shared" si="67"/>
        <v>0</v>
      </c>
      <c r="Z31" s="765"/>
      <c r="AA31" s="765"/>
      <c r="AB31" s="766"/>
      <c r="AC31" s="766"/>
      <c r="AD31" s="766"/>
      <c r="AE31" s="765"/>
      <c r="AF31" s="66">
        <f t="shared" si="68"/>
        <v>0</v>
      </c>
      <c r="AG31" s="770"/>
      <c r="AH31" s="767"/>
      <c r="AI31" s="770"/>
      <c r="AJ31" s="189"/>
      <c r="AK31" s="189"/>
      <c r="AL31" s="89"/>
      <c r="AM31" s="66">
        <f t="shared" si="69"/>
        <v>0</v>
      </c>
    </row>
    <row r="32">
      <c r="A32" s="744" t="s">
        <v>1280</v>
      </c>
      <c r="B32" s="7"/>
      <c r="C32" s="747" t="s">
        <v>59</v>
      </c>
      <c r="D32" s="221">
        <f t="shared" si="70"/>
        <v>0</v>
      </c>
      <c r="E32" s="762"/>
      <c r="F32" s="762"/>
      <c r="G32" s="762"/>
      <c r="H32" s="762"/>
      <c r="I32" s="762"/>
      <c r="J32" s="772"/>
      <c r="K32" s="66">
        <f t="shared" si="65"/>
        <v>0</v>
      </c>
      <c r="L32" s="762"/>
      <c r="M32" s="762"/>
      <c r="N32" s="765"/>
      <c r="O32" s="764"/>
      <c r="P32" s="764"/>
      <c r="Q32" s="765"/>
      <c r="R32" s="66">
        <f t="shared" si="66"/>
        <v>0</v>
      </c>
      <c r="S32" s="765"/>
      <c r="T32" s="765"/>
      <c r="U32" s="764"/>
      <c r="V32" s="765"/>
      <c r="W32" s="765"/>
      <c r="X32" s="189"/>
      <c r="Y32" s="66">
        <f t="shared" si="67"/>
        <v>0</v>
      </c>
      <c r="Z32" s="765"/>
      <c r="AA32" s="764"/>
      <c r="AB32" s="765"/>
      <c r="AC32" s="766"/>
      <c r="AD32" s="766"/>
      <c r="AE32" s="765"/>
      <c r="AF32" s="66">
        <f t="shared" si="68"/>
        <v>0</v>
      </c>
      <c r="AG32" s="770"/>
      <c r="AH32" s="770"/>
      <c r="AI32" s="770"/>
      <c r="AJ32" s="764"/>
      <c r="AK32" s="189"/>
      <c r="AL32" s="189"/>
      <c r="AM32" s="66">
        <f t="shared" si="69"/>
        <v>0</v>
      </c>
    </row>
    <row r="33">
      <c r="A33" s="746" t="str">
        <f>D31/sum(D31:D32)</f>
        <v>#DIV/0!</v>
      </c>
      <c r="B33" s="7"/>
      <c r="C33" s="68" t="s">
        <v>109</v>
      </c>
      <c r="D33" s="221">
        <f t="shared" si="70"/>
        <v>0</v>
      </c>
      <c r="E33" s="766"/>
      <c r="F33" s="762"/>
      <c r="G33" s="766"/>
      <c r="H33" s="762"/>
      <c r="I33" s="762"/>
      <c r="J33" s="762"/>
      <c r="K33" s="66">
        <f t="shared" si="65"/>
        <v>0</v>
      </c>
      <c r="L33" s="764"/>
      <c r="M33" s="766"/>
      <c r="N33" s="765"/>
      <c r="O33" s="764"/>
      <c r="P33" s="765"/>
      <c r="Q33" s="766"/>
      <c r="R33" s="66">
        <f t="shared" si="66"/>
        <v>0</v>
      </c>
      <c r="S33" s="766"/>
      <c r="T33" s="766"/>
      <c r="U33" s="764"/>
      <c r="V33" s="764"/>
      <c r="W33" s="765"/>
      <c r="X33" s="283"/>
      <c r="Y33" s="66">
        <f t="shared" si="67"/>
        <v>0</v>
      </c>
      <c r="Z33" s="765"/>
      <c r="AA33" s="766"/>
      <c r="AB33" s="765"/>
      <c r="AC33" s="766"/>
      <c r="AD33" s="766"/>
      <c r="AE33" s="766"/>
      <c r="AF33" s="66">
        <f t="shared" si="68"/>
        <v>0</v>
      </c>
      <c r="AG33" s="767"/>
      <c r="AH33" s="770"/>
      <c r="AI33" s="764"/>
      <c r="AJ33" s="283"/>
      <c r="AK33" s="283"/>
      <c r="AL33" s="283"/>
      <c r="AM33" s="66">
        <f t="shared" si="69"/>
        <v>0</v>
      </c>
    </row>
    <row r="34">
      <c r="A34" s="744" t="s">
        <v>71</v>
      </c>
      <c r="B34" s="7"/>
      <c r="C34" s="747" t="s">
        <v>72</v>
      </c>
      <c r="D34" s="221">
        <f t="shared" ref="D34:D38" si="71">sum(E34:J34)+sum(L34:Q34)+sum(S34:X34)+sum(Z34:AE34)+sum(AG34:AH34)</f>
        <v>20</v>
      </c>
      <c r="E34" s="766"/>
      <c r="F34" s="762"/>
      <c r="G34" s="766"/>
      <c r="H34" s="762"/>
      <c r="I34" s="762">
        <v>3.0</v>
      </c>
      <c r="J34" s="773"/>
      <c r="K34" s="774">
        <f t="shared" si="65"/>
        <v>3</v>
      </c>
      <c r="L34" s="764">
        <v>3.0</v>
      </c>
      <c r="M34" s="765">
        <v>1.0</v>
      </c>
      <c r="N34" s="764">
        <v>3.0</v>
      </c>
      <c r="O34" s="764">
        <v>4.0</v>
      </c>
      <c r="P34" s="764">
        <v>0.0</v>
      </c>
      <c r="Q34" s="775"/>
      <c r="R34" s="774">
        <f t="shared" si="66"/>
        <v>11</v>
      </c>
      <c r="S34" s="764">
        <v>0.0</v>
      </c>
      <c r="T34" s="764">
        <v>3.0</v>
      </c>
      <c r="U34" s="764">
        <v>2.0</v>
      </c>
      <c r="V34" s="764">
        <v>1.0</v>
      </c>
      <c r="W34" s="764"/>
      <c r="X34" s="775"/>
      <c r="Y34" s="774">
        <f t="shared" si="67"/>
        <v>6</v>
      </c>
      <c r="Z34" s="764"/>
      <c r="AA34" s="764"/>
      <c r="AB34" s="764"/>
      <c r="AC34" s="764"/>
      <c r="AD34" s="764"/>
      <c r="AE34" s="766"/>
      <c r="AF34" s="774">
        <f t="shared" si="68"/>
        <v>0</v>
      </c>
      <c r="AG34" s="764"/>
      <c r="AH34" s="764"/>
      <c r="AI34" s="764"/>
      <c r="AJ34" s="764"/>
      <c r="AK34" s="283"/>
      <c r="AL34" s="283"/>
      <c r="AM34" s="66">
        <f t="shared" si="69"/>
        <v>0</v>
      </c>
    </row>
    <row r="35">
      <c r="A35" s="748" t="str">
        <f>(D31+D32)/D33</f>
        <v>#DIV/0!</v>
      </c>
      <c r="B35" s="7"/>
      <c r="C35" s="751" t="s">
        <v>1282</v>
      </c>
      <c r="D35" s="221">
        <f t="shared" si="71"/>
        <v>35</v>
      </c>
      <c r="E35" s="766"/>
      <c r="F35" s="762"/>
      <c r="G35" s="766"/>
      <c r="H35" s="762"/>
      <c r="I35" s="762">
        <v>6.0</v>
      </c>
      <c r="J35" s="773"/>
      <c r="K35" s="66">
        <f t="shared" si="65"/>
        <v>6</v>
      </c>
      <c r="L35" s="764">
        <v>6.0</v>
      </c>
      <c r="M35" s="767">
        <v>3.0</v>
      </c>
      <c r="N35" s="764">
        <v>4.0</v>
      </c>
      <c r="O35" s="764">
        <v>5.0</v>
      </c>
      <c r="P35" s="764">
        <v>0.0</v>
      </c>
      <c r="Q35" s="766"/>
      <c r="R35" s="66">
        <f t="shared" si="66"/>
        <v>18</v>
      </c>
      <c r="S35" s="764">
        <v>1.0</v>
      </c>
      <c r="T35" s="764">
        <v>4.0</v>
      </c>
      <c r="U35" s="764">
        <v>2.0</v>
      </c>
      <c r="V35" s="764">
        <v>4.0</v>
      </c>
      <c r="W35" s="764"/>
      <c r="X35" s="283"/>
      <c r="Y35" s="66">
        <f t="shared" si="67"/>
        <v>11</v>
      </c>
      <c r="Z35" s="764"/>
      <c r="AA35" s="764"/>
      <c r="AB35" s="764"/>
      <c r="AC35" s="764"/>
      <c r="AD35" s="764"/>
      <c r="AE35" s="283"/>
      <c r="AF35" s="66">
        <f t="shared" si="68"/>
        <v>0</v>
      </c>
      <c r="AG35" s="764"/>
      <c r="AH35" s="764"/>
      <c r="AI35" s="764"/>
      <c r="AJ35" s="764"/>
      <c r="AK35" s="283"/>
      <c r="AL35" s="283"/>
      <c r="AM35" s="66">
        <f t="shared" si="69"/>
        <v>0</v>
      </c>
    </row>
    <row r="36">
      <c r="A36" s="749" t="s">
        <v>1281</v>
      </c>
      <c r="B36" s="750">
        <f>D34/D38</f>
        <v>0.02645502646</v>
      </c>
      <c r="C36" s="17" t="s">
        <v>1283</v>
      </c>
      <c r="D36" s="221">
        <f t="shared" si="71"/>
        <v>43</v>
      </c>
      <c r="E36" s="776"/>
      <c r="F36" s="762"/>
      <c r="G36" s="776"/>
      <c r="H36" s="762"/>
      <c r="I36" s="762">
        <v>9.0</v>
      </c>
      <c r="J36" s="773"/>
      <c r="K36" s="66">
        <f t="shared" si="65"/>
        <v>9</v>
      </c>
      <c r="L36" s="764">
        <v>6.0</v>
      </c>
      <c r="M36" s="767">
        <v>4.0</v>
      </c>
      <c r="N36" s="764">
        <v>4.0</v>
      </c>
      <c r="O36" s="764">
        <v>6.0</v>
      </c>
      <c r="P36" s="764">
        <v>0.0</v>
      </c>
      <c r="Q36" s="766"/>
      <c r="R36" s="66">
        <f t="shared" si="66"/>
        <v>20</v>
      </c>
      <c r="S36" s="764">
        <v>1.0</v>
      </c>
      <c r="T36" s="764">
        <v>5.0</v>
      </c>
      <c r="U36" s="764">
        <v>4.0</v>
      </c>
      <c r="V36" s="764">
        <v>4.0</v>
      </c>
      <c r="W36" s="764"/>
      <c r="X36" s="283"/>
      <c r="Y36" s="66">
        <f t="shared" si="67"/>
        <v>14</v>
      </c>
      <c r="Z36" s="764"/>
      <c r="AA36" s="764"/>
      <c r="AB36" s="764"/>
      <c r="AC36" s="764"/>
      <c r="AD36" s="764"/>
      <c r="AE36" s="283"/>
      <c r="AF36" s="66">
        <f t="shared" si="68"/>
        <v>0</v>
      </c>
      <c r="AG36" s="764"/>
      <c r="AH36" s="764"/>
      <c r="AI36" s="764"/>
      <c r="AJ36" s="764"/>
      <c r="AK36" s="283"/>
      <c r="AL36" s="283"/>
      <c r="AM36" s="66">
        <f t="shared" si="69"/>
        <v>0</v>
      </c>
    </row>
    <row r="37">
      <c r="A37" s="752" t="s">
        <v>163</v>
      </c>
      <c r="B37" s="753">
        <f t="shared" ref="B37:B40" si="72">D34/D35</f>
        <v>0.5714285714</v>
      </c>
      <c r="C37" s="44" t="s">
        <v>1284</v>
      </c>
      <c r="D37" s="221">
        <f t="shared" si="71"/>
        <v>408</v>
      </c>
      <c r="E37" s="766"/>
      <c r="F37" s="762"/>
      <c r="G37" s="766"/>
      <c r="H37" s="762"/>
      <c r="I37" s="762">
        <v>46.0</v>
      </c>
      <c r="J37" s="773"/>
      <c r="K37" s="66">
        <f t="shared" si="65"/>
        <v>46</v>
      </c>
      <c r="L37" s="764">
        <v>42.0</v>
      </c>
      <c r="M37" s="767">
        <v>35.0</v>
      </c>
      <c r="N37" s="764">
        <v>48.0</v>
      </c>
      <c r="O37" s="764">
        <v>34.0</v>
      </c>
      <c r="P37" s="764">
        <v>0.0</v>
      </c>
      <c r="Q37" s="766"/>
      <c r="R37" s="66">
        <f t="shared" si="66"/>
        <v>159</v>
      </c>
      <c r="S37" s="764">
        <v>48.0</v>
      </c>
      <c r="T37" s="764">
        <v>57.0</v>
      </c>
      <c r="U37" s="764">
        <v>41.0</v>
      </c>
      <c r="V37" s="764">
        <v>57.0</v>
      </c>
      <c r="W37" s="764"/>
      <c r="X37" s="283"/>
      <c r="Y37" s="66">
        <f t="shared" si="67"/>
        <v>203</v>
      </c>
      <c r="Z37" s="764"/>
      <c r="AA37" s="764"/>
      <c r="AB37" s="764"/>
      <c r="AC37" s="764"/>
      <c r="AD37" s="764"/>
      <c r="AE37" s="283"/>
      <c r="AF37" s="66">
        <f t="shared" si="68"/>
        <v>0</v>
      </c>
      <c r="AG37" s="764"/>
      <c r="AH37" s="764"/>
      <c r="AI37" s="764"/>
      <c r="AJ37" s="764"/>
      <c r="AK37" s="283"/>
      <c r="AL37" s="283"/>
      <c r="AM37" s="66">
        <f t="shared" si="69"/>
        <v>0</v>
      </c>
    </row>
    <row r="38">
      <c r="A38" s="752" t="s">
        <v>161</v>
      </c>
      <c r="B38" s="753">
        <f t="shared" si="72"/>
        <v>0.8139534884</v>
      </c>
      <c r="C38" s="17" t="s">
        <v>97</v>
      </c>
      <c r="D38" s="221">
        <f t="shared" si="71"/>
        <v>756</v>
      </c>
      <c r="E38" s="766"/>
      <c r="F38" s="762"/>
      <c r="G38" s="766"/>
      <c r="H38" s="762"/>
      <c r="I38" s="762">
        <v>83.0</v>
      </c>
      <c r="J38" s="773"/>
      <c r="K38" s="66">
        <f t="shared" si="65"/>
        <v>83</v>
      </c>
      <c r="L38" s="764">
        <v>82.0</v>
      </c>
      <c r="M38" s="767">
        <v>89.0</v>
      </c>
      <c r="N38" s="764">
        <v>81.0</v>
      </c>
      <c r="O38" s="764">
        <v>61.0</v>
      </c>
      <c r="P38" s="767">
        <v>0.0</v>
      </c>
      <c r="Q38" s="766"/>
      <c r="R38" s="66">
        <f t="shared" si="66"/>
        <v>313</v>
      </c>
      <c r="S38" s="764">
        <v>69.0</v>
      </c>
      <c r="T38" s="764">
        <v>92.0</v>
      </c>
      <c r="U38" s="764">
        <v>110.0</v>
      </c>
      <c r="V38" s="764">
        <v>89.0</v>
      </c>
      <c r="W38" s="764"/>
      <c r="X38" s="283"/>
      <c r="Y38" s="66">
        <f t="shared" si="67"/>
        <v>360</v>
      </c>
      <c r="Z38" s="764"/>
      <c r="AA38" s="764"/>
      <c r="AB38" s="764"/>
      <c r="AC38" s="764"/>
      <c r="AD38" s="764"/>
      <c r="AE38" s="283"/>
      <c r="AF38" s="66">
        <f t="shared" si="68"/>
        <v>0</v>
      </c>
      <c r="AG38" s="764"/>
      <c r="AH38" s="764"/>
      <c r="AI38" s="764"/>
      <c r="AJ38" s="764"/>
      <c r="AK38" s="283"/>
      <c r="AL38" s="283"/>
      <c r="AM38" s="66">
        <f t="shared" si="69"/>
        <v>0</v>
      </c>
    </row>
    <row r="39">
      <c r="A39" s="752" t="s">
        <v>159</v>
      </c>
      <c r="B39" s="753">
        <f t="shared" si="72"/>
        <v>0.1053921569</v>
      </c>
      <c r="C39" s="266"/>
      <c r="D39" s="758"/>
      <c r="K39" s="107"/>
    </row>
    <row r="40">
      <c r="A40" s="752" t="s">
        <v>157</v>
      </c>
      <c r="B40" s="753">
        <f t="shared" si="72"/>
        <v>0.5396825397</v>
      </c>
      <c r="K40" s="107"/>
    </row>
    <row r="41">
      <c r="K41" s="107"/>
    </row>
    <row r="42">
      <c r="A42" s="225"/>
      <c r="B42" s="170"/>
      <c r="C42" s="745" t="s">
        <v>55</v>
      </c>
      <c r="D42" s="219">
        <f>sum(E42:J42)+sum(L42:Q42)+sum(S42:X42)+sum(Z42:AE42)+SUM(AG42:AH42)</f>
        <v>0</v>
      </c>
      <c r="E42" s="756"/>
      <c r="F42" s="757"/>
      <c r="G42" s="756"/>
      <c r="H42" s="757"/>
      <c r="I42" s="777"/>
      <c r="J42" s="756"/>
      <c r="K42" s="60">
        <f t="shared" ref="K42:K51" si="73">sum(E42:J42)</f>
        <v>0</v>
      </c>
      <c r="L42" s="756"/>
      <c r="M42" s="773"/>
      <c r="N42" s="777"/>
      <c r="O42" s="773"/>
      <c r="P42" s="773"/>
      <c r="Q42" s="777"/>
      <c r="R42" s="60">
        <f t="shared" ref="R42:R51" si="74">sum(L42:Q42)</f>
        <v>0</v>
      </c>
      <c r="S42" s="756"/>
      <c r="T42" s="757"/>
      <c r="U42" s="756"/>
      <c r="V42" s="756"/>
      <c r="W42" s="757"/>
      <c r="X42" s="756"/>
      <c r="Y42" s="60">
        <f t="shared" ref="Y42:Y51" si="75">sum(S42:X42)</f>
        <v>0</v>
      </c>
      <c r="Z42" s="756"/>
      <c r="AA42" s="757"/>
      <c r="AB42" s="756"/>
      <c r="AC42" s="756"/>
      <c r="AD42" s="757"/>
      <c r="AE42" s="756"/>
      <c r="AF42" s="60">
        <f t="shared" ref="AF42:AF51" si="76">sum(Z42:AE42)</f>
        <v>0</v>
      </c>
      <c r="AG42" s="766"/>
      <c r="AH42" s="766"/>
      <c r="AI42" s="756"/>
      <c r="AJ42" s="756"/>
      <c r="AK42" s="757"/>
      <c r="AL42" s="756"/>
      <c r="AM42" s="60">
        <f t="shared" ref="AM42:AM51" si="77">sum(AG42:AL42)</f>
        <v>0</v>
      </c>
    </row>
    <row r="43">
      <c r="A43" s="744" t="s">
        <v>69</v>
      </c>
      <c r="B43" s="7"/>
      <c r="C43" s="747" t="s">
        <v>57</v>
      </c>
      <c r="D43" s="221">
        <f t="shared" ref="D43:D51" si="78">sum(E43:J43)+sum(L43:Q43)+sum(S43:X43)+sum(Z43:AE43)+sum(AG43:AH43)</f>
        <v>0</v>
      </c>
      <c r="E43" s="283"/>
      <c r="F43" s="283"/>
      <c r="G43" s="283"/>
      <c r="H43" s="283"/>
      <c r="I43" s="283"/>
      <c r="J43" s="282"/>
      <c r="K43" s="66">
        <f t="shared" si="73"/>
        <v>0</v>
      </c>
      <c r="L43" s="282"/>
      <c r="M43" s="773"/>
      <c r="N43" s="777"/>
      <c r="O43" s="773"/>
      <c r="P43" s="773"/>
      <c r="Q43" s="777"/>
      <c r="R43" s="66">
        <f t="shared" si="74"/>
        <v>0</v>
      </c>
      <c r="S43" s="282"/>
      <c r="T43" s="283"/>
      <c r="U43" s="282"/>
      <c r="V43" s="282"/>
      <c r="W43" s="283"/>
      <c r="X43" s="282"/>
      <c r="Y43" s="66">
        <f t="shared" si="75"/>
        <v>0</v>
      </c>
      <c r="Z43" s="282"/>
      <c r="AA43" s="283"/>
      <c r="AB43" s="282"/>
      <c r="AC43" s="282"/>
      <c r="AD43" s="283"/>
      <c r="AE43" s="282"/>
      <c r="AF43" s="66">
        <f t="shared" si="76"/>
        <v>0</v>
      </c>
      <c r="AG43" s="766"/>
      <c r="AH43" s="766"/>
      <c r="AI43" s="282"/>
      <c r="AJ43" s="282"/>
      <c r="AK43" s="283"/>
      <c r="AL43" s="282"/>
      <c r="AM43" s="66">
        <f t="shared" si="77"/>
        <v>0</v>
      </c>
    </row>
    <row r="44">
      <c r="A44" s="778" t="str">
        <f>D43/D44</f>
        <v>#DIV/0!</v>
      </c>
      <c r="B44" s="7"/>
      <c r="C44" s="747" t="s">
        <v>58</v>
      </c>
      <c r="D44" s="221">
        <f t="shared" si="78"/>
        <v>0</v>
      </c>
      <c r="E44" s="189"/>
      <c r="F44" s="189"/>
      <c r="G44" s="189"/>
      <c r="H44" s="189"/>
      <c r="I44" s="189"/>
      <c r="J44" s="89"/>
      <c r="K44" s="66">
        <f t="shared" si="73"/>
        <v>0</v>
      </c>
      <c r="L44" s="189"/>
      <c r="M44" s="773"/>
      <c r="N44" s="777"/>
      <c r="O44" s="773"/>
      <c r="P44" s="773"/>
      <c r="Q44" s="777"/>
      <c r="R44" s="66">
        <f t="shared" si="74"/>
        <v>0</v>
      </c>
      <c r="S44" s="189"/>
      <c r="T44" s="189"/>
      <c r="U44" s="189"/>
      <c r="V44" s="189"/>
      <c r="W44" s="189"/>
      <c r="X44" s="89"/>
      <c r="Y44" s="66">
        <f t="shared" si="75"/>
        <v>0</v>
      </c>
      <c r="Z44" s="189"/>
      <c r="AA44" s="189"/>
      <c r="AB44" s="189"/>
      <c r="AC44" s="189"/>
      <c r="AD44" s="189"/>
      <c r="AE44" s="89"/>
      <c r="AF44" s="66">
        <f t="shared" si="76"/>
        <v>0</v>
      </c>
      <c r="AG44" s="765"/>
      <c r="AH44" s="765"/>
      <c r="AI44" s="189"/>
      <c r="AJ44" s="189"/>
      <c r="AK44" s="189"/>
      <c r="AL44" s="89"/>
      <c r="AM44" s="66">
        <f t="shared" si="77"/>
        <v>0</v>
      </c>
    </row>
    <row r="45">
      <c r="A45" s="744" t="s">
        <v>1280</v>
      </c>
      <c r="B45" s="7"/>
      <c r="C45" s="747" t="s">
        <v>59</v>
      </c>
      <c r="D45" s="221">
        <f t="shared" si="78"/>
        <v>0</v>
      </c>
      <c r="E45" s="189"/>
      <c r="F45" s="189"/>
      <c r="G45" s="189"/>
      <c r="H45" s="189"/>
      <c r="I45" s="189"/>
      <c r="J45" s="189"/>
      <c r="K45" s="66">
        <f t="shared" si="73"/>
        <v>0</v>
      </c>
      <c r="L45" s="189"/>
      <c r="M45" s="773"/>
      <c r="N45" s="777"/>
      <c r="O45" s="773"/>
      <c r="P45" s="773"/>
      <c r="Q45" s="777"/>
      <c r="R45" s="66">
        <f t="shared" si="74"/>
        <v>0</v>
      </c>
      <c r="S45" s="189"/>
      <c r="T45" s="189"/>
      <c r="U45" s="189"/>
      <c r="V45" s="189"/>
      <c r="W45" s="189"/>
      <c r="X45" s="189"/>
      <c r="Y45" s="66">
        <f t="shared" si="75"/>
        <v>0</v>
      </c>
      <c r="Z45" s="189"/>
      <c r="AA45" s="189"/>
      <c r="AB45" s="189"/>
      <c r="AC45" s="189"/>
      <c r="AD45" s="189"/>
      <c r="AE45" s="189"/>
      <c r="AF45" s="66">
        <f t="shared" si="76"/>
        <v>0</v>
      </c>
      <c r="AG45" s="765"/>
      <c r="AH45" s="765"/>
      <c r="AI45" s="189"/>
      <c r="AJ45" s="189"/>
      <c r="AK45" s="189"/>
      <c r="AL45" s="189"/>
      <c r="AM45" s="66">
        <f t="shared" si="77"/>
        <v>0</v>
      </c>
    </row>
    <row r="46">
      <c r="A46" s="778" t="str">
        <f>D44/sum(D44:D45)</f>
        <v>#DIV/0!</v>
      </c>
      <c r="B46" s="7"/>
      <c r="C46" s="68" t="s">
        <v>109</v>
      </c>
      <c r="D46" s="221">
        <f t="shared" si="78"/>
        <v>0</v>
      </c>
      <c r="E46" s="283"/>
      <c r="F46" s="283"/>
      <c r="G46" s="283"/>
      <c r="H46" s="283"/>
      <c r="I46" s="777"/>
      <c r="J46" s="283"/>
      <c r="K46" s="66">
        <f t="shared" si="73"/>
        <v>0</v>
      </c>
      <c r="L46" s="282"/>
      <c r="M46" s="773"/>
      <c r="N46" s="777"/>
      <c r="O46" s="773"/>
      <c r="P46" s="773"/>
      <c r="Q46" s="777"/>
      <c r="R46" s="66">
        <f t="shared" si="74"/>
        <v>0</v>
      </c>
      <c r="S46" s="282"/>
      <c r="T46" s="282"/>
      <c r="U46" s="282"/>
      <c r="V46" s="283"/>
      <c r="W46" s="283"/>
      <c r="X46" s="283"/>
      <c r="Y46" s="66">
        <f t="shared" si="75"/>
        <v>0</v>
      </c>
      <c r="Z46" s="282"/>
      <c r="AA46" s="282"/>
      <c r="AB46" s="282"/>
      <c r="AC46" s="283"/>
      <c r="AD46" s="283"/>
      <c r="AE46" s="283"/>
      <c r="AF46" s="66">
        <f t="shared" si="76"/>
        <v>0</v>
      </c>
      <c r="AG46" s="766"/>
      <c r="AH46" s="779"/>
      <c r="AI46" s="282"/>
      <c r="AJ46" s="283"/>
      <c r="AK46" s="283"/>
      <c r="AL46" s="283"/>
      <c r="AM46" s="66">
        <f t="shared" si="77"/>
        <v>0</v>
      </c>
    </row>
    <row r="47">
      <c r="A47" s="744" t="s">
        <v>71</v>
      </c>
      <c r="B47" s="7"/>
      <c r="C47" s="747" t="s">
        <v>72</v>
      </c>
      <c r="D47" s="221">
        <f t="shared" si="78"/>
        <v>0</v>
      </c>
      <c r="E47" s="1318"/>
      <c r="F47" s="1318"/>
      <c r="G47" s="1318"/>
      <c r="H47" s="1316"/>
      <c r="I47" s="216"/>
      <c r="J47" s="283"/>
      <c r="K47" s="66">
        <f t="shared" si="73"/>
        <v>0</v>
      </c>
      <c r="L47" s="283"/>
      <c r="M47" s="283"/>
      <c r="N47" s="283"/>
      <c r="O47" s="283"/>
      <c r="P47" s="283"/>
      <c r="Q47" s="283"/>
      <c r="R47" s="66">
        <f t="shared" si="74"/>
        <v>0</v>
      </c>
      <c r="S47" s="283"/>
      <c r="T47" s="283"/>
      <c r="U47" s="283"/>
      <c r="V47" s="283"/>
      <c r="W47" s="283"/>
      <c r="X47" s="283"/>
      <c r="Y47" s="66">
        <f t="shared" si="75"/>
        <v>0</v>
      </c>
      <c r="Z47" s="283"/>
      <c r="AA47" s="283"/>
      <c r="AB47" s="283"/>
      <c r="AC47" s="283"/>
      <c r="AD47" s="283"/>
      <c r="AE47" s="283"/>
      <c r="AF47" s="66">
        <f t="shared" si="76"/>
        <v>0</v>
      </c>
      <c r="AG47" s="766"/>
      <c r="AH47" s="779"/>
      <c r="AI47" s="282"/>
      <c r="AJ47" s="283"/>
      <c r="AK47" s="283"/>
      <c r="AL47" s="283"/>
      <c r="AM47" s="66">
        <f t="shared" si="77"/>
        <v>0</v>
      </c>
    </row>
    <row r="48">
      <c r="A48" s="744" t="str">
        <f>D44/D46</f>
        <v>#DIV/0!</v>
      </c>
      <c r="B48" s="7"/>
      <c r="C48" s="751" t="s">
        <v>1282</v>
      </c>
      <c r="D48" s="221">
        <f t="shared" si="78"/>
        <v>0</v>
      </c>
      <c r="E48" s="1318"/>
      <c r="F48" s="1318"/>
      <c r="G48" s="1318"/>
      <c r="H48" s="1316"/>
      <c r="I48" s="216"/>
      <c r="J48" s="283"/>
      <c r="K48" s="66">
        <f t="shared" si="73"/>
        <v>0</v>
      </c>
      <c r="L48" s="283"/>
      <c r="M48" s="283"/>
      <c r="N48" s="283"/>
      <c r="O48" s="283"/>
      <c r="P48" s="283"/>
      <c r="Q48" s="283"/>
      <c r="R48" s="66">
        <f t="shared" si="74"/>
        <v>0</v>
      </c>
      <c r="S48" s="283"/>
      <c r="T48" s="283"/>
      <c r="U48" s="283"/>
      <c r="V48" s="283"/>
      <c r="W48" s="283"/>
      <c r="X48" s="283"/>
      <c r="Y48" s="66">
        <f t="shared" si="75"/>
        <v>0</v>
      </c>
      <c r="Z48" s="283"/>
      <c r="AA48" s="283"/>
      <c r="AB48" s="283"/>
      <c r="AC48" s="283"/>
      <c r="AD48" s="283"/>
      <c r="AE48" s="283"/>
      <c r="AF48" s="66">
        <f t="shared" si="76"/>
        <v>0</v>
      </c>
      <c r="AG48" s="779"/>
      <c r="AH48" s="779"/>
      <c r="AI48" s="282"/>
      <c r="AJ48" s="283"/>
      <c r="AK48" s="283"/>
      <c r="AL48" s="283"/>
      <c r="AM48" s="66">
        <f t="shared" si="77"/>
        <v>0</v>
      </c>
    </row>
    <row r="49">
      <c r="A49" s="749" t="s">
        <v>1281</v>
      </c>
      <c r="B49" s="750" t="str">
        <f>D47/D51</f>
        <v>#DIV/0!</v>
      </c>
      <c r="C49" s="17" t="s">
        <v>1283</v>
      </c>
      <c r="D49" s="221">
        <f t="shared" si="78"/>
        <v>0</v>
      </c>
      <c r="E49" s="1319"/>
      <c r="F49" s="1318"/>
      <c r="G49" s="1320"/>
      <c r="H49" s="1316"/>
      <c r="I49" s="216"/>
      <c r="J49" s="283"/>
      <c r="K49" s="66">
        <f t="shared" si="73"/>
        <v>0</v>
      </c>
      <c r="L49" s="283"/>
      <c r="M49" s="283"/>
      <c r="N49" s="283"/>
      <c r="O49" s="283"/>
      <c r="P49" s="283"/>
      <c r="Q49" s="283"/>
      <c r="R49" s="66">
        <f t="shared" si="74"/>
        <v>0</v>
      </c>
      <c r="S49" s="283"/>
      <c r="T49" s="283"/>
      <c r="U49" s="283"/>
      <c r="V49" s="283"/>
      <c r="W49" s="283"/>
      <c r="X49" s="283"/>
      <c r="Y49" s="66">
        <f t="shared" si="75"/>
        <v>0</v>
      </c>
      <c r="Z49" s="283"/>
      <c r="AA49" s="283"/>
      <c r="AB49" s="283"/>
      <c r="AC49" s="283"/>
      <c r="AD49" s="283"/>
      <c r="AE49" s="283"/>
      <c r="AF49" s="66">
        <f t="shared" si="76"/>
        <v>0</v>
      </c>
      <c r="AG49" s="779"/>
      <c r="AH49" s="779"/>
      <c r="AI49" s="282"/>
      <c r="AJ49" s="283"/>
      <c r="AK49" s="283"/>
      <c r="AL49" s="283"/>
      <c r="AM49" s="66">
        <f t="shared" si="77"/>
        <v>0</v>
      </c>
    </row>
    <row r="50">
      <c r="A50" s="752" t="s">
        <v>163</v>
      </c>
      <c r="B50" s="753" t="str">
        <f t="shared" ref="B50:B53" si="79">D47/D48</f>
        <v>#DIV/0!</v>
      </c>
      <c r="C50" s="44" t="s">
        <v>1284</v>
      </c>
      <c r="D50" s="221">
        <f t="shared" si="78"/>
        <v>0</v>
      </c>
      <c r="E50" s="1318"/>
      <c r="F50" s="1318"/>
      <c r="G50" s="1318"/>
      <c r="H50" s="1316"/>
      <c r="I50" s="216"/>
      <c r="J50" s="283"/>
      <c r="K50" s="66">
        <f t="shared" si="73"/>
        <v>0</v>
      </c>
      <c r="L50" s="283"/>
      <c r="M50" s="283"/>
      <c r="N50" s="283"/>
      <c r="O50" s="283"/>
      <c r="P50" s="283"/>
      <c r="Q50" s="283"/>
      <c r="R50" s="66">
        <f t="shared" si="74"/>
        <v>0</v>
      </c>
      <c r="S50" s="283"/>
      <c r="T50" s="283"/>
      <c r="U50" s="283"/>
      <c r="V50" s="283"/>
      <c r="W50" s="283"/>
      <c r="X50" s="283"/>
      <c r="Y50" s="66">
        <f t="shared" si="75"/>
        <v>0</v>
      </c>
      <c r="Z50" s="283"/>
      <c r="AA50" s="283"/>
      <c r="AB50" s="283"/>
      <c r="AC50" s="283"/>
      <c r="AD50" s="283"/>
      <c r="AE50" s="283"/>
      <c r="AF50" s="66">
        <f t="shared" si="76"/>
        <v>0</v>
      </c>
      <c r="AG50" s="779"/>
      <c r="AH50" s="779"/>
      <c r="AI50" s="282"/>
      <c r="AJ50" s="283"/>
      <c r="AK50" s="283"/>
      <c r="AL50" s="283"/>
      <c r="AM50" s="66">
        <f t="shared" si="77"/>
        <v>0</v>
      </c>
    </row>
    <row r="51">
      <c r="A51" s="752" t="s">
        <v>161</v>
      </c>
      <c r="B51" s="753" t="str">
        <f t="shared" si="79"/>
        <v>#DIV/0!</v>
      </c>
      <c r="C51" s="17" t="s">
        <v>97</v>
      </c>
      <c r="D51" s="221">
        <f t="shared" si="78"/>
        <v>0</v>
      </c>
      <c r="E51" s="1318"/>
      <c r="F51" s="1318"/>
      <c r="G51" s="1318"/>
      <c r="H51" s="1316"/>
      <c r="I51" s="216"/>
      <c r="J51" s="283"/>
      <c r="K51" s="66">
        <f t="shared" si="73"/>
        <v>0</v>
      </c>
      <c r="L51" s="283"/>
      <c r="M51" s="283"/>
      <c r="N51" s="283"/>
      <c r="O51" s="283"/>
      <c r="P51" s="283"/>
      <c r="Q51" s="283"/>
      <c r="R51" s="66">
        <f t="shared" si="74"/>
        <v>0</v>
      </c>
      <c r="S51" s="283"/>
      <c r="T51" s="283"/>
      <c r="U51" s="283"/>
      <c r="V51" s="283"/>
      <c r="W51" s="283"/>
      <c r="X51" s="283"/>
      <c r="Y51" s="66">
        <f t="shared" si="75"/>
        <v>0</v>
      </c>
      <c r="Z51" s="283"/>
      <c r="AA51" s="283"/>
      <c r="AB51" s="283"/>
      <c r="AC51" s="283"/>
      <c r="AD51" s="283"/>
      <c r="AE51" s="283"/>
      <c r="AF51" s="66">
        <f t="shared" si="76"/>
        <v>0</v>
      </c>
      <c r="AG51" s="779"/>
      <c r="AH51" s="779"/>
      <c r="AI51" s="282"/>
      <c r="AJ51" s="283"/>
      <c r="AK51" s="283"/>
      <c r="AL51" s="283"/>
      <c r="AM51" s="66">
        <f t="shared" si="77"/>
        <v>0</v>
      </c>
    </row>
    <row r="52">
      <c r="A52" s="752" t="s">
        <v>159</v>
      </c>
      <c r="B52" s="753" t="str">
        <f t="shared" si="79"/>
        <v>#DIV/0!</v>
      </c>
      <c r="C52" s="266"/>
      <c r="D52" s="758"/>
      <c r="K52" s="107"/>
    </row>
    <row r="53">
      <c r="A53" s="752" t="s">
        <v>157</v>
      </c>
      <c r="B53" s="753" t="str">
        <f t="shared" si="79"/>
        <v>#DIV/0!</v>
      </c>
    </row>
    <row r="55">
      <c r="A55" s="225"/>
      <c r="B55" s="170"/>
      <c r="C55" s="745" t="s">
        <v>55</v>
      </c>
      <c r="D55" s="219">
        <f>sum(E55:J55)+sum(L55:Q55)+sum(S55:X55)+sum(Z55:AE55)+SUM(AG55:AH55)</f>
        <v>0</v>
      </c>
      <c r="E55" s="756"/>
      <c r="F55" s="757"/>
      <c r="G55" s="756"/>
      <c r="H55" s="757"/>
      <c r="I55" s="777"/>
      <c r="J55" s="756"/>
      <c r="K55" s="60">
        <f t="shared" ref="K55:K64" si="80">sum(E55:J55)</f>
        <v>0</v>
      </c>
      <c r="L55" s="756"/>
      <c r="M55" s="773"/>
      <c r="N55" s="777"/>
      <c r="O55" s="773"/>
      <c r="P55" s="773"/>
      <c r="Q55" s="777"/>
      <c r="R55" s="60">
        <f t="shared" ref="R55:R64" si="81">sum(L55:Q55)</f>
        <v>0</v>
      </c>
      <c r="S55" s="756"/>
      <c r="T55" s="757"/>
      <c r="U55" s="756"/>
      <c r="V55" s="756"/>
      <c r="W55" s="757"/>
      <c r="X55" s="756"/>
      <c r="Y55" s="60">
        <f t="shared" ref="Y55:Y64" si="82">sum(S55:X55)</f>
        <v>0</v>
      </c>
      <c r="Z55" s="756"/>
      <c r="AA55" s="757"/>
      <c r="AB55" s="756"/>
      <c r="AC55" s="756"/>
      <c r="AD55" s="757"/>
      <c r="AE55" s="756"/>
      <c r="AF55" s="60">
        <f t="shared" ref="AF55:AF64" si="83">sum(Z55:AE55)</f>
        <v>0</v>
      </c>
      <c r="AG55" s="766"/>
      <c r="AH55" s="766"/>
      <c r="AI55" s="756"/>
      <c r="AJ55" s="756"/>
      <c r="AK55" s="757"/>
      <c r="AL55" s="756"/>
      <c r="AM55" s="60">
        <f t="shared" ref="AM55:AM64" si="84">sum(AG55:AL55)</f>
        <v>0</v>
      </c>
    </row>
    <row r="56">
      <c r="A56" s="744" t="s">
        <v>69</v>
      </c>
      <c r="B56" s="7"/>
      <c r="C56" s="747" t="s">
        <v>57</v>
      </c>
      <c r="D56" s="221">
        <f t="shared" ref="D56:D64" si="85">sum(E56:J56)+sum(L56:Q56)+sum(S56:X56)+sum(Z56:AE56)+sum(AG56:AH56)</f>
        <v>0</v>
      </c>
      <c r="E56" s="283"/>
      <c r="F56" s="283"/>
      <c r="G56" s="283"/>
      <c r="H56" s="283"/>
      <c r="I56" s="283"/>
      <c r="J56" s="282"/>
      <c r="K56" s="66">
        <f t="shared" si="80"/>
        <v>0</v>
      </c>
      <c r="L56" s="282"/>
      <c r="M56" s="773"/>
      <c r="N56" s="777"/>
      <c r="O56" s="773"/>
      <c r="P56" s="773"/>
      <c r="Q56" s="777"/>
      <c r="R56" s="66">
        <f t="shared" si="81"/>
        <v>0</v>
      </c>
      <c r="S56" s="282"/>
      <c r="T56" s="283"/>
      <c r="U56" s="282"/>
      <c r="V56" s="282"/>
      <c r="W56" s="283"/>
      <c r="X56" s="282"/>
      <c r="Y56" s="66">
        <f t="shared" si="82"/>
        <v>0</v>
      </c>
      <c r="Z56" s="282"/>
      <c r="AA56" s="283"/>
      <c r="AB56" s="282"/>
      <c r="AC56" s="282"/>
      <c r="AD56" s="283"/>
      <c r="AE56" s="282"/>
      <c r="AF56" s="66">
        <f t="shared" si="83"/>
        <v>0</v>
      </c>
      <c r="AG56" s="766"/>
      <c r="AH56" s="766"/>
      <c r="AI56" s="282"/>
      <c r="AJ56" s="282"/>
      <c r="AK56" s="283"/>
      <c r="AL56" s="282"/>
      <c r="AM56" s="66">
        <f t="shared" si="84"/>
        <v>0</v>
      </c>
    </row>
    <row r="57">
      <c r="A57" s="778" t="str">
        <f>D56/D57</f>
        <v>#DIV/0!</v>
      </c>
      <c r="B57" s="7"/>
      <c r="C57" s="747" t="s">
        <v>58</v>
      </c>
      <c r="D57" s="221">
        <f t="shared" si="85"/>
        <v>0</v>
      </c>
      <c r="E57" s="189"/>
      <c r="F57" s="189"/>
      <c r="G57" s="189"/>
      <c r="H57" s="189"/>
      <c r="I57" s="189"/>
      <c r="J57" s="89"/>
      <c r="K57" s="66">
        <f t="shared" si="80"/>
        <v>0</v>
      </c>
      <c r="L57" s="189"/>
      <c r="M57" s="773"/>
      <c r="N57" s="777"/>
      <c r="O57" s="773"/>
      <c r="P57" s="773"/>
      <c r="Q57" s="777"/>
      <c r="R57" s="66">
        <f t="shared" si="81"/>
        <v>0</v>
      </c>
      <c r="S57" s="189"/>
      <c r="T57" s="189"/>
      <c r="U57" s="189"/>
      <c r="V57" s="189"/>
      <c r="W57" s="189"/>
      <c r="X57" s="89"/>
      <c r="Y57" s="66">
        <f t="shared" si="82"/>
        <v>0</v>
      </c>
      <c r="Z57" s="189"/>
      <c r="AA57" s="189"/>
      <c r="AB57" s="189"/>
      <c r="AC57" s="189"/>
      <c r="AD57" s="189"/>
      <c r="AE57" s="89"/>
      <c r="AF57" s="66">
        <f t="shared" si="83"/>
        <v>0</v>
      </c>
      <c r="AG57" s="765"/>
      <c r="AH57" s="765"/>
      <c r="AI57" s="189"/>
      <c r="AJ57" s="189"/>
      <c r="AK57" s="189"/>
      <c r="AL57" s="89"/>
      <c r="AM57" s="66">
        <f t="shared" si="84"/>
        <v>0</v>
      </c>
    </row>
    <row r="58">
      <c r="A58" s="744" t="s">
        <v>1280</v>
      </c>
      <c r="B58" s="7"/>
      <c r="C58" s="747" t="s">
        <v>59</v>
      </c>
      <c r="D58" s="221">
        <f t="shared" si="85"/>
        <v>0</v>
      </c>
      <c r="E58" s="189"/>
      <c r="F58" s="189"/>
      <c r="G58" s="189"/>
      <c r="H58" s="189"/>
      <c r="I58" s="189"/>
      <c r="J58" s="189"/>
      <c r="K58" s="66">
        <f t="shared" si="80"/>
        <v>0</v>
      </c>
      <c r="L58" s="189"/>
      <c r="M58" s="773"/>
      <c r="N58" s="777"/>
      <c r="O58" s="773"/>
      <c r="P58" s="773"/>
      <c r="Q58" s="777"/>
      <c r="R58" s="66">
        <f t="shared" si="81"/>
        <v>0</v>
      </c>
      <c r="S58" s="189"/>
      <c r="T58" s="189"/>
      <c r="U58" s="189"/>
      <c r="V58" s="189"/>
      <c r="W58" s="189"/>
      <c r="X58" s="189"/>
      <c r="Y58" s="66">
        <f t="shared" si="82"/>
        <v>0</v>
      </c>
      <c r="Z58" s="189"/>
      <c r="AA58" s="189"/>
      <c r="AB58" s="189"/>
      <c r="AC58" s="189"/>
      <c r="AD58" s="189"/>
      <c r="AE58" s="189"/>
      <c r="AF58" s="66">
        <f t="shared" si="83"/>
        <v>0</v>
      </c>
      <c r="AG58" s="765"/>
      <c r="AH58" s="765"/>
      <c r="AI58" s="189"/>
      <c r="AJ58" s="189"/>
      <c r="AK58" s="189"/>
      <c r="AL58" s="189"/>
      <c r="AM58" s="66">
        <f t="shared" si="84"/>
        <v>0</v>
      </c>
    </row>
    <row r="59">
      <c r="A59" s="778" t="str">
        <f>D57/sum(D57:D58)</f>
        <v>#DIV/0!</v>
      </c>
      <c r="B59" s="7"/>
      <c r="C59" s="68" t="s">
        <v>109</v>
      </c>
      <c r="D59" s="221">
        <f t="shared" si="85"/>
        <v>0</v>
      </c>
      <c r="E59" s="283"/>
      <c r="F59" s="283"/>
      <c r="G59" s="283"/>
      <c r="H59" s="283"/>
      <c r="I59" s="777"/>
      <c r="J59" s="283"/>
      <c r="K59" s="66">
        <f t="shared" si="80"/>
        <v>0</v>
      </c>
      <c r="L59" s="282"/>
      <c r="M59" s="773"/>
      <c r="N59" s="777"/>
      <c r="O59" s="773"/>
      <c r="P59" s="773"/>
      <c r="Q59" s="777"/>
      <c r="R59" s="66">
        <f t="shared" si="81"/>
        <v>0</v>
      </c>
      <c r="S59" s="282"/>
      <c r="T59" s="282"/>
      <c r="U59" s="282"/>
      <c r="V59" s="283"/>
      <c r="W59" s="283"/>
      <c r="X59" s="283"/>
      <c r="Y59" s="66">
        <f t="shared" si="82"/>
        <v>0</v>
      </c>
      <c r="Z59" s="282"/>
      <c r="AA59" s="282"/>
      <c r="AB59" s="282"/>
      <c r="AC59" s="283"/>
      <c r="AD59" s="283"/>
      <c r="AE59" s="283"/>
      <c r="AF59" s="66">
        <f t="shared" si="83"/>
        <v>0</v>
      </c>
      <c r="AG59" s="766"/>
      <c r="AH59" s="779"/>
      <c r="AI59" s="282"/>
      <c r="AJ59" s="283"/>
      <c r="AK59" s="283"/>
      <c r="AL59" s="283"/>
      <c r="AM59" s="66">
        <f t="shared" si="84"/>
        <v>0</v>
      </c>
    </row>
    <row r="60">
      <c r="A60" s="744" t="s">
        <v>71</v>
      </c>
      <c r="B60" s="7"/>
      <c r="C60" s="747" t="s">
        <v>72</v>
      </c>
      <c r="D60" s="221">
        <f t="shared" si="85"/>
        <v>0</v>
      </c>
      <c r="E60" s="283"/>
      <c r="F60" s="283"/>
      <c r="G60" s="283"/>
      <c r="H60" s="283"/>
      <c r="I60" s="283"/>
      <c r="J60" s="283"/>
      <c r="K60" s="66">
        <f t="shared" si="80"/>
        <v>0</v>
      </c>
      <c r="L60" s="283"/>
      <c r="M60" s="283"/>
      <c r="N60" s="283"/>
      <c r="O60" s="283"/>
      <c r="P60" s="283"/>
      <c r="Q60" s="283"/>
      <c r="R60" s="66">
        <f t="shared" si="81"/>
        <v>0</v>
      </c>
      <c r="S60" s="283"/>
      <c r="T60" s="283"/>
      <c r="U60" s="283"/>
      <c r="V60" s="283"/>
      <c r="W60" s="283"/>
      <c r="X60" s="283"/>
      <c r="Y60" s="66">
        <f t="shared" si="82"/>
        <v>0</v>
      </c>
      <c r="Z60" s="283"/>
      <c r="AA60" s="283"/>
      <c r="AB60" s="283"/>
      <c r="AC60" s="283"/>
      <c r="AD60" s="283"/>
      <c r="AE60" s="283"/>
      <c r="AF60" s="66">
        <f t="shared" si="83"/>
        <v>0</v>
      </c>
      <c r="AG60" s="766"/>
      <c r="AH60" s="779"/>
      <c r="AI60" s="282"/>
      <c r="AJ60" s="283"/>
      <c r="AK60" s="283"/>
      <c r="AL60" s="283"/>
      <c r="AM60" s="66">
        <f t="shared" si="84"/>
        <v>0</v>
      </c>
    </row>
    <row r="61">
      <c r="A61" s="744" t="str">
        <f>D57/D59</f>
        <v>#DIV/0!</v>
      </c>
      <c r="B61" s="7"/>
      <c r="C61" s="751" t="s">
        <v>1282</v>
      </c>
      <c r="D61" s="221">
        <f t="shared" si="85"/>
        <v>0</v>
      </c>
      <c r="E61" s="283"/>
      <c r="F61" s="283"/>
      <c r="G61" s="283"/>
      <c r="H61" s="283"/>
      <c r="I61" s="283"/>
      <c r="J61" s="283"/>
      <c r="K61" s="66">
        <f t="shared" si="80"/>
        <v>0</v>
      </c>
      <c r="L61" s="283"/>
      <c r="M61" s="283"/>
      <c r="N61" s="283"/>
      <c r="O61" s="283"/>
      <c r="P61" s="283"/>
      <c r="Q61" s="283"/>
      <c r="R61" s="66">
        <f t="shared" si="81"/>
        <v>0</v>
      </c>
      <c r="S61" s="283"/>
      <c r="T61" s="283"/>
      <c r="U61" s="283"/>
      <c r="V61" s="283"/>
      <c r="W61" s="283"/>
      <c r="X61" s="283"/>
      <c r="Y61" s="66">
        <f t="shared" si="82"/>
        <v>0</v>
      </c>
      <c r="Z61" s="283"/>
      <c r="AA61" s="283"/>
      <c r="AB61" s="283"/>
      <c r="AC61" s="283"/>
      <c r="AD61" s="283"/>
      <c r="AE61" s="283"/>
      <c r="AF61" s="66">
        <f t="shared" si="83"/>
        <v>0</v>
      </c>
      <c r="AG61" s="766"/>
      <c r="AH61" s="779"/>
      <c r="AI61" s="282"/>
      <c r="AJ61" s="283"/>
      <c r="AK61" s="283"/>
      <c r="AL61" s="283"/>
      <c r="AM61" s="66">
        <f t="shared" si="84"/>
        <v>0</v>
      </c>
    </row>
    <row r="62">
      <c r="A62" s="749" t="s">
        <v>1281</v>
      </c>
      <c r="B62" s="750" t="str">
        <f>D60/D64</f>
        <v>#DIV/0!</v>
      </c>
      <c r="C62" s="17" t="s">
        <v>1283</v>
      </c>
      <c r="D62" s="221">
        <f t="shared" si="85"/>
        <v>0</v>
      </c>
      <c r="F62" s="283"/>
      <c r="H62" s="283"/>
      <c r="I62" s="283"/>
      <c r="J62" s="283"/>
      <c r="K62" s="66">
        <f t="shared" si="80"/>
        <v>0</v>
      </c>
      <c r="L62" s="283"/>
      <c r="M62" s="283"/>
      <c r="N62" s="283"/>
      <c r="O62" s="283"/>
      <c r="P62" s="283"/>
      <c r="Q62" s="283"/>
      <c r="R62" s="66">
        <f t="shared" si="81"/>
        <v>0</v>
      </c>
      <c r="S62" s="283"/>
      <c r="T62" s="283"/>
      <c r="U62" s="283"/>
      <c r="V62" s="283"/>
      <c r="W62" s="283"/>
      <c r="X62" s="283"/>
      <c r="Y62" s="66">
        <f t="shared" si="82"/>
        <v>0</v>
      </c>
      <c r="Z62" s="283"/>
      <c r="AA62" s="283"/>
      <c r="AB62" s="283"/>
      <c r="AC62" s="283"/>
      <c r="AD62" s="283"/>
      <c r="AE62" s="283"/>
      <c r="AF62" s="66">
        <f t="shared" si="83"/>
        <v>0</v>
      </c>
      <c r="AG62" s="766"/>
      <c r="AH62" s="779"/>
      <c r="AI62" s="282"/>
      <c r="AJ62" s="283"/>
      <c r="AK62" s="283"/>
      <c r="AL62" s="283"/>
      <c r="AM62" s="66">
        <f t="shared" si="84"/>
        <v>0</v>
      </c>
    </row>
    <row r="63">
      <c r="A63" s="752" t="s">
        <v>163</v>
      </c>
      <c r="B63" s="753" t="str">
        <f t="shared" ref="B63:B66" si="86">D60/D61</f>
        <v>#DIV/0!</v>
      </c>
      <c r="C63" s="44" t="s">
        <v>1284</v>
      </c>
      <c r="D63" s="221">
        <f t="shared" si="85"/>
        <v>0</v>
      </c>
      <c r="E63" s="283"/>
      <c r="F63" s="283"/>
      <c r="G63" s="283"/>
      <c r="H63" s="283"/>
      <c r="I63" s="283"/>
      <c r="J63" s="283"/>
      <c r="K63" s="66">
        <f t="shared" si="80"/>
        <v>0</v>
      </c>
      <c r="L63" s="283"/>
      <c r="M63" s="283"/>
      <c r="N63" s="283"/>
      <c r="O63" s="283"/>
      <c r="P63" s="283"/>
      <c r="Q63" s="283"/>
      <c r="R63" s="66">
        <f t="shared" si="81"/>
        <v>0</v>
      </c>
      <c r="S63" s="283"/>
      <c r="T63" s="283"/>
      <c r="U63" s="283"/>
      <c r="V63" s="283"/>
      <c r="W63" s="283"/>
      <c r="X63" s="283"/>
      <c r="Y63" s="66">
        <f t="shared" si="82"/>
        <v>0</v>
      </c>
      <c r="Z63" s="283"/>
      <c r="AA63" s="283"/>
      <c r="AB63" s="283"/>
      <c r="AC63" s="283"/>
      <c r="AD63" s="283"/>
      <c r="AE63" s="283"/>
      <c r="AF63" s="66">
        <f t="shared" si="83"/>
        <v>0</v>
      </c>
      <c r="AG63" s="766"/>
      <c r="AH63" s="779"/>
      <c r="AI63" s="282"/>
      <c r="AJ63" s="283"/>
      <c r="AK63" s="283"/>
      <c r="AL63" s="283"/>
      <c r="AM63" s="66">
        <f t="shared" si="84"/>
        <v>0</v>
      </c>
    </row>
    <row r="64">
      <c r="A64" s="752" t="s">
        <v>161</v>
      </c>
      <c r="B64" s="753" t="str">
        <f t="shared" si="86"/>
        <v>#DIV/0!</v>
      </c>
      <c r="C64" s="17" t="s">
        <v>97</v>
      </c>
      <c r="D64" s="221">
        <f t="shared" si="85"/>
        <v>0</v>
      </c>
      <c r="E64" s="283"/>
      <c r="F64" s="283"/>
      <c r="G64" s="283"/>
      <c r="H64" s="283"/>
      <c r="I64" s="283"/>
      <c r="J64" s="283"/>
      <c r="K64" s="66">
        <f t="shared" si="80"/>
        <v>0</v>
      </c>
      <c r="L64" s="283"/>
      <c r="M64" s="283"/>
      <c r="N64" s="283"/>
      <c r="O64" s="283"/>
      <c r="P64" s="283"/>
      <c r="Q64" s="283"/>
      <c r="R64" s="66">
        <f t="shared" si="81"/>
        <v>0</v>
      </c>
      <c r="S64" s="283"/>
      <c r="T64" s="283"/>
      <c r="U64" s="283"/>
      <c r="V64" s="283"/>
      <c r="W64" s="283"/>
      <c r="X64" s="283"/>
      <c r="Y64" s="66">
        <f t="shared" si="82"/>
        <v>0</v>
      </c>
      <c r="Z64" s="283"/>
      <c r="AA64" s="283"/>
      <c r="AB64" s="283"/>
      <c r="AC64" s="283"/>
      <c r="AD64" s="283"/>
      <c r="AE64" s="283"/>
      <c r="AF64" s="66">
        <f t="shared" si="83"/>
        <v>0</v>
      </c>
      <c r="AG64" s="766"/>
      <c r="AH64" s="779"/>
      <c r="AI64" s="282"/>
      <c r="AJ64" s="283"/>
      <c r="AK64" s="283"/>
      <c r="AL64" s="283"/>
      <c r="AM64" s="66">
        <f t="shared" si="84"/>
        <v>0</v>
      </c>
    </row>
    <row r="65">
      <c r="A65" s="752" t="s">
        <v>159</v>
      </c>
      <c r="B65" s="753" t="str">
        <f t="shared" si="86"/>
        <v>#DIV/0!</v>
      </c>
      <c r="C65" s="266"/>
      <c r="D65" s="758"/>
      <c r="K65" s="107"/>
    </row>
    <row r="66">
      <c r="A66" s="752" t="s">
        <v>157</v>
      </c>
      <c r="B66" s="753" t="str">
        <f t="shared" si="86"/>
        <v>#DIV/0!</v>
      </c>
    </row>
    <row r="70">
      <c r="A70" s="780" t="s">
        <v>1285</v>
      </c>
      <c r="B70" s="59"/>
    </row>
    <row r="71">
      <c r="A71" s="781" t="s">
        <v>1281</v>
      </c>
      <c r="B71" s="782" t="str">
        <f t="shared" ref="B71:B75" si="87">(B36+B49+B62)/3</f>
        <v>#DIV/0!</v>
      </c>
      <c r="C71" s="783" t="s">
        <v>139</v>
      </c>
    </row>
    <row r="72">
      <c r="A72" s="784" t="s">
        <v>163</v>
      </c>
      <c r="B72" s="782" t="str">
        <f t="shared" si="87"/>
        <v>#DIV/0!</v>
      </c>
      <c r="C72" s="785" t="s">
        <v>1286</v>
      </c>
      <c r="D72" s="221">
        <f t="shared" ref="D72:D80" si="88">sum(E72:J72)+sum(L72:Q72)+sum(S72:X72)+sum(Z72:AE72)+sum(AG72:AH72)</f>
        <v>6</v>
      </c>
      <c r="E72" s="216">
        <v>0.0</v>
      </c>
      <c r="F72" s="216">
        <v>0.0</v>
      </c>
      <c r="G72" s="216">
        <v>0.0</v>
      </c>
      <c r="H72" s="216">
        <v>0.0</v>
      </c>
      <c r="I72" s="216">
        <v>1.0</v>
      </c>
      <c r="J72" s="114"/>
      <c r="K72" s="66">
        <f t="shared" ref="K72:K80" si="89">sum(E72:J72)</f>
        <v>1</v>
      </c>
      <c r="L72" s="216">
        <v>1.0</v>
      </c>
      <c r="M72" s="216">
        <v>0.0</v>
      </c>
      <c r="N72" s="216">
        <v>0.0</v>
      </c>
      <c r="O72" s="216">
        <v>0.0</v>
      </c>
      <c r="P72" s="216">
        <v>1.0</v>
      </c>
      <c r="Q72" s="114"/>
      <c r="R72" s="66">
        <f t="shared" ref="R72:R80" si="90">sum(L72:Q72)</f>
        <v>2</v>
      </c>
      <c r="S72" s="216">
        <v>0.0</v>
      </c>
      <c r="T72" s="216">
        <v>1.0</v>
      </c>
      <c r="U72" s="216">
        <v>2.0</v>
      </c>
      <c r="V72" s="764"/>
      <c r="W72" s="216"/>
      <c r="X72" s="114"/>
      <c r="Y72" s="66">
        <f t="shared" ref="Y72:Y80" si="91">sum(S72:X72)</f>
        <v>3</v>
      </c>
      <c r="Z72" s="764"/>
      <c r="AA72" s="764"/>
      <c r="AB72" s="764"/>
      <c r="AC72" s="114"/>
      <c r="AD72" s="114"/>
      <c r="AE72" s="114"/>
      <c r="AF72" s="66">
        <f t="shared" ref="AF72:AF80" si="92">sum(Z72:AE72)</f>
        <v>0</v>
      </c>
      <c r="AG72" s="114"/>
      <c r="AH72" s="114"/>
      <c r="AI72" s="114"/>
      <c r="AJ72" s="114"/>
      <c r="AK72" s="114"/>
      <c r="AL72" s="114"/>
      <c r="AM72" s="66">
        <f t="shared" ref="AM72:AM80" si="93">sum(AG72:AL72)</f>
        <v>0</v>
      </c>
    </row>
    <row r="73">
      <c r="A73" s="784" t="s">
        <v>161</v>
      </c>
      <c r="B73" s="782" t="str">
        <f t="shared" si="87"/>
        <v>#DIV/0!</v>
      </c>
      <c r="C73" s="785" t="s">
        <v>1287</v>
      </c>
      <c r="D73" s="221">
        <f t="shared" si="88"/>
        <v>12</v>
      </c>
      <c r="E73" s="216">
        <v>0.0</v>
      </c>
      <c r="F73" s="216">
        <v>0.0</v>
      </c>
      <c r="G73" s="216">
        <v>1.0</v>
      </c>
      <c r="H73" s="216">
        <v>1.0</v>
      </c>
      <c r="I73" s="216">
        <v>0.0</v>
      </c>
      <c r="J73" s="114"/>
      <c r="K73" s="66">
        <f t="shared" si="89"/>
        <v>2</v>
      </c>
      <c r="L73" s="216">
        <v>2.0</v>
      </c>
      <c r="M73" s="216">
        <v>2.0</v>
      </c>
      <c r="N73" s="216">
        <v>2.0</v>
      </c>
      <c r="O73" s="216">
        <v>0.0</v>
      </c>
      <c r="P73" s="216">
        <v>1.0</v>
      </c>
      <c r="Q73" s="114"/>
      <c r="R73" s="66">
        <f t="shared" si="90"/>
        <v>7</v>
      </c>
      <c r="S73" s="216">
        <v>1.0</v>
      </c>
      <c r="T73" s="216">
        <v>0.0</v>
      </c>
      <c r="U73" s="216">
        <v>2.0</v>
      </c>
      <c r="V73" s="764"/>
      <c r="W73" s="114"/>
      <c r="X73" s="114"/>
      <c r="Y73" s="66">
        <f t="shared" si="91"/>
        <v>3</v>
      </c>
      <c r="Z73" s="764"/>
      <c r="AA73" s="764"/>
      <c r="AB73" s="764"/>
      <c r="AC73" s="114"/>
      <c r="AD73" s="114"/>
      <c r="AE73" s="114"/>
      <c r="AF73" s="66">
        <f t="shared" si="92"/>
        <v>0</v>
      </c>
      <c r="AG73" s="114"/>
      <c r="AH73" s="114"/>
      <c r="AI73" s="114"/>
      <c r="AJ73" s="114"/>
      <c r="AK73" s="114"/>
      <c r="AL73" s="114"/>
      <c r="AM73" s="66">
        <f t="shared" si="93"/>
        <v>0</v>
      </c>
    </row>
    <row r="74">
      <c r="A74" s="784" t="s">
        <v>159</v>
      </c>
      <c r="B74" s="782" t="str">
        <f t="shared" si="87"/>
        <v>#DIV/0!</v>
      </c>
      <c r="C74" s="785" t="s">
        <v>1288</v>
      </c>
      <c r="D74" s="221">
        <f t="shared" si="88"/>
        <v>4</v>
      </c>
      <c r="E74" s="216">
        <v>1.0</v>
      </c>
      <c r="F74" s="216">
        <v>0.0</v>
      </c>
      <c r="G74" s="216">
        <v>1.0</v>
      </c>
      <c r="H74" s="216">
        <v>0.0</v>
      </c>
      <c r="I74" s="216">
        <v>0.0</v>
      </c>
      <c r="J74" s="114"/>
      <c r="K74" s="66">
        <f t="shared" si="89"/>
        <v>2</v>
      </c>
      <c r="L74" s="216">
        <v>1.0</v>
      </c>
      <c r="M74" s="216">
        <v>0.0</v>
      </c>
      <c r="N74" s="216">
        <v>0.0</v>
      </c>
      <c r="O74" s="216">
        <v>0.0</v>
      </c>
      <c r="P74" s="216">
        <v>0.0</v>
      </c>
      <c r="Q74" s="114"/>
      <c r="R74" s="66">
        <f t="shared" si="90"/>
        <v>1</v>
      </c>
      <c r="S74" s="216">
        <v>0.0</v>
      </c>
      <c r="T74" s="216">
        <v>0.0</v>
      </c>
      <c r="U74" s="216">
        <v>1.0</v>
      </c>
      <c r="V74" s="764"/>
      <c r="W74" s="114"/>
      <c r="X74" s="114"/>
      <c r="Y74" s="66">
        <f t="shared" si="91"/>
        <v>1</v>
      </c>
      <c r="Z74" s="764"/>
      <c r="AA74" s="764"/>
      <c r="AB74" s="764"/>
      <c r="AC74" s="114"/>
      <c r="AD74" s="114"/>
      <c r="AE74" s="114"/>
      <c r="AF74" s="66">
        <f t="shared" si="92"/>
        <v>0</v>
      </c>
      <c r="AG74" s="114"/>
      <c r="AH74" s="114"/>
      <c r="AI74" s="114"/>
      <c r="AJ74" s="114"/>
      <c r="AK74" s="114"/>
      <c r="AL74" s="114"/>
      <c r="AM74" s="66">
        <f t="shared" si="93"/>
        <v>0</v>
      </c>
    </row>
    <row r="75">
      <c r="A75" s="784" t="s">
        <v>157</v>
      </c>
      <c r="B75" s="782" t="str">
        <f t="shared" si="87"/>
        <v>#DIV/0!</v>
      </c>
      <c r="C75" s="785" t="s">
        <v>1289</v>
      </c>
      <c r="D75" s="221">
        <f t="shared" si="88"/>
        <v>33</v>
      </c>
      <c r="E75" s="216">
        <v>12.0</v>
      </c>
      <c r="F75" s="216">
        <v>1.0</v>
      </c>
      <c r="G75" s="216">
        <v>3.0</v>
      </c>
      <c r="H75" s="216">
        <v>4.0</v>
      </c>
      <c r="I75" s="216">
        <v>3.0</v>
      </c>
      <c r="J75" s="114"/>
      <c r="K75" s="66">
        <f t="shared" si="89"/>
        <v>23</v>
      </c>
      <c r="L75" s="216">
        <v>2.0</v>
      </c>
      <c r="M75" s="216">
        <v>4.0</v>
      </c>
      <c r="N75" s="216">
        <v>0.0</v>
      </c>
      <c r="O75" s="216">
        <v>0.0</v>
      </c>
      <c r="P75" s="216">
        <v>2.0</v>
      </c>
      <c r="Q75" s="114"/>
      <c r="R75" s="66">
        <f t="shared" si="90"/>
        <v>8</v>
      </c>
      <c r="S75" s="216">
        <v>0.0</v>
      </c>
      <c r="T75" s="216">
        <v>0.0</v>
      </c>
      <c r="U75" s="216">
        <v>2.0</v>
      </c>
      <c r="V75" s="764"/>
      <c r="W75" s="114"/>
      <c r="X75" s="114"/>
      <c r="Y75" s="66">
        <f t="shared" si="91"/>
        <v>2</v>
      </c>
      <c r="Z75" s="764"/>
      <c r="AA75" s="764"/>
      <c r="AB75" s="764"/>
      <c r="AC75" s="114"/>
      <c r="AD75" s="114"/>
      <c r="AE75" s="114"/>
      <c r="AF75" s="66">
        <f t="shared" si="92"/>
        <v>0</v>
      </c>
      <c r="AG75" s="114"/>
      <c r="AH75" s="114"/>
      <c r="AI75" s="114"/>
      <c r="AJ75" s="114"/>
      <c r="AK75" s="114"/>
      <c r="AL75" s="114"/>
      <c r="AM75" s="66">
        <f t="shared" si="93"/>
        <v>0</v>
      </c>
    </row>
    <row r="76">
      <c r="A76" s="786"/>
      <c r="B76" s="787"/>
      <c r="C76" s="785" t="s">
        <v>1290</v>
      </c>
      <c r="D76" s="221">
        <f t="shared" si="88"/>
        <v>0</v>
      </c>
      <c r="E76" s="216">
        <v>0.0</v>
      </c>
      <c r="F76" s="216">
        <v>0.0</v>
      </c>
      <c r="G76" s="216">
        <v>0.0</v>
      </c>
      <c r="H76" s="216">
        <v>0.0</v>
      </c>
      <c r="I76" s="216">
        <v>0.0</v>
      </c>
      <c r="J76" s="114"/>
      <c r="K76" s="66">
        <f t="shared" si="89"/>
        <v>0</v>
      </c>
      <c r="L76" s="216">
        <v>0.0</v>
      </c>
      <c r="M76" s="216">
        <v>0.0</v>
      </c>
      <c r="N76" s="216">
        <v>0.0</v>
      </c>
      <c r="O76" s="216">
        <v>0.0</v>
      </c>
      <c r="P76" s="216">
        <v>0.0</v>
      </c>
      <c r="Q76" s="114"/>
      <c r="R76" s="66">
        <f t="shared" si="90"/>
        <v>0</v>
      </c>
      <c r="S76" s="216">
        <v>0.0</v>
      </c>
      <c r="T76" s="216">
        <v>0.0</v>
      </c>
      <c r="U76" s="216">
        <v>0.0</v>
      </c>
      <c r="V76" s="764"/>
      <c r="W76" s="114"/>
      <c r="X76" s="114"/>
      <c r="Y76" s="66">
        <f t="shared" si="91"/>
        <v>0</v>
      </c>
      <c r="Z76" s="764"/>
      <c r="AA76" s="764"/>
      <c r="AB76" s="764"/>
      <c r="AC76" s="114"/>
      <c r="AD76" s="114"/>
      <c r="AE76" s="114"/>
      <c r="AF76" s="66">
        <f t="shared" si="92"/>
        <v>0</v>
      </c>
      <c r="AG76" s="114"/>
      <c r="AH76" s="114"/>
      <c r="AI76" s="114"/>
      <c r="AJ76" s="114"/>
      <c r="AK76" s="114"/>
      <c r="AL76" s="114"/>
      <c r="AM76" s="66">
        <f t="shared" si="93"/>
        <v>0</v>
      </c>
    </row>
    <row r="77">
      <c r="A77" s="781" t="s">
        <v>1280</v>
      </c>
      <c r="B77" s="782" t="str">
        <f>A33</f>
        <v>#DIV/0!</v>
      </c>
      <c r="C77" s="785" t="s">
        <v>1291</v>
      </c>
      <c r="D77" s="221">
        <f t="shared" si="88"/>
        <v>20</v>
      </c>
      <c r="E77" s="216">
        <v>11.0</v>
      </c>
      <c r="F77" s="216">
        <v>3.0</v>
      </c>
      <c r="G77" s="216">
        <v>1.0</v>
      </c>
      <c r="H77" s="216">
        <v>2.0</v>
      </c>
      <c r="I77" s="216">
        <v>0.0</v>
      </c>
      <c r="J77" s="114"/>
      <c r="K77" s="66">
        <f t="shared" si="89"/>
        <v>17</v>
      </c>
      <c r="L77" s="216">
        <v>0.0</v>
      </c>
      <c r="M77" s="216">
        <v>0.0</v>
      </c>
      <c r="N77" s="216">
        <v>0.0</v>
      </c>
      <c r="O77" s="216">
        <v>0.0</v>
      </c>
      <c r="P77" s="216">
        <v>0.0</v>
      </c>
      <c r="Q77" s="114"/>
      <c r="R77" s="66">
        <f t="shared" si="90"/>
        <v>0</v>
      </c>
      <c r="S77" s="216">
        <v>1.0</v>
      </c>
      <c r="T77" s="216">
        <v>2.0</v>
      </c>
      <c r="U77" s="216">
        <v>0.0</v>
      </c>
      <c r="V77" s="216"/>
      <c r="W77" s="114"/>
      <c r="X77" s="114"/>
      <c r="Y77" s="66">
        <f t="shared" si="91"/>
        <v>3</v>
      </c>
      <c r="Z77" s="764"/>
      <c r="AA77" s="764"/>
      <c r="AB77" s="764"/>
      <c r="AC77" s="114"/>
      <c r="AD77" s="114"/>
      <c r="AE77" s="114"/>
      <c r="AF77" s="66">
        <f t="shared" si="92"/>
        <v>0</v>
      </c>
      <c r="AG77" s="114"/>
      <c r="AH77" s="114"/>
      <c r="AI77" s="114"/>
      <c r="AJ77" s="114"/>
      <c r="AK77" s="114"/>
      <c r="AL77" s="114"/>
      <c r="AM77" s="66">
        <f t="shared" si="93"/>
        <v>0</v>
      </c>
    </row>
    <row r="78">
      <c r="A78" s="781" t="s">
        <v>71</v>
      </c>
      <c r="B78" s="782" t="str">
        <f>A35</f>
        <v>#DIV/0!</v>
      </c>
      <c r="C78" s="785" t="s">
        <v>1292</v>
      </c>
      <c r="D78" s="221">
        <f t="shared" si="88"/>
        <v>38</v>
      </c>
      <c r="E78" s="216">
        <v>10.0</v>
      </c>
      <c r="F78" s="216">
        <v>7.0</v>
      </c>
      <c r="G78" s="216">
        <v>4.0</v>
      </c>
      <c r="H78" s="216">
        <v>3.0</v>
      </c>
      <c r="I78" s="216">
        <v>3.0</v>
      </c>
      <c r="J78" s="114"/>
      <c r="K78" s="66">
        <f t="shared" si="89"/>
        <v>27</v>
      </c>
      <c r="L78" s="216">
        <v>1.0</v>
      </c>
      <c r="M78" s="216">
        <v>0.0</v>
      </c>
      <c r="N78" s="216">
        <v>0.0</v>
      </c>
      <c r="O78" s="216">
        <v>0.0</v>
      </c>
      <c r="P78" s="216">
        <v>0.0</v>
      </c>
      <c r="Q78" s="114"/>
      <c r="R78" s="66">
        <f t="shared" si="90"/>
        <v>1</v>
      </c>
      <c r="S78" s="216">
        <v>4.0</v>
      </c>
      <c r="T78" s="216">
        <v>5.0</v>
      </c>
      <c r="U78" s="216">
        <v>1.0</v>
      </c>
      <c r="V78" s="216"/>
      <c r="W78" s="114"/>
      <c r="X78" s="114"/>
      <c r="Y78" s="66">
        <f t="shared" si="91"/>
        <v>10</v>
      </c>
      <c r="Z78" s="764"/>
      <c r="AA78" s="764"/>
      <c r="AB78" s="764"/>
      <c r="AC78" s="114"/>
      <c r="AD78" s="114"/>
      <c r="AE78" s="114"/>
      <c r="AF78" s="66">
        <f t="shared" si="92"/>
        <v>0</v>
      </c>
      <c r="AG78" s="114"/>
      <c r="AH78" s="114"/>
      <c r="AI78" s="114"/>
      <c r="AJ78" s="114"/>
      <c r="AK78" s="114"/>
      <c r="AL78" s="114"/>
      <c r="AM78" s="66">
        <f t="shared" si="93"/>
        <v>0</v>
      </c>
    </row>
    <row r="79">
      <c r="A79" s="781" t="s">
        <v>69</v>
      </c>
      <c r="B79" s="749" t="str">
        <f>A31</f>
        <v>#DIV/0!</v>
      </c>
      <c r="C79" s="785" t="s">
        <v>1293</v>
      </c>
      <c r="D79" s="221">
        <f t="shared" si="88"/>
        <v>5</v>
      </c>
      <c r="E79" s="216">
        <v>0.0</v>
      </c>
      <c r="F79" s="216">
        <v>1.0</v>
      </c>
      <c r="G79" s="216">
        <v>1.0</v>
      </c>
      <c r="H79" s="216">
        <v>0.0</v>
      </c>
      <c r="I79" s="216">
        <v>0.0</v>
      </c>
      <c r="J79" s="114"/>
      <c r="K79" s="67">
        <f t="shared" si="89"/>
        <v>2</v>
      </c>
      <c r="L79" s="216">
        <v>1.0</v>
      </c>
      <c r="M79" s="216">
        <v>0.0</v>
      </c>
      <c r="N79" s="216">
        <v>0.0</v>
      </c>
      <c r="O79" s="216">
        <v>0.0</v>
      </c>
      <c r="P79" s="216">
        <v>0.0</v>
      </c>
      <c r="Q79" s="216"/>
      <c r="R79" s="67">
        <f t="shared" si="90"/>
        <v>1</v>
      </c>
      <c r="S79" s="216">
        <v>0.0</v>
      </c>
      <c r="T79" s="216">
        <v>1.0</v>
      </c>
      <c r="U79" s="216">
        <v>1.0</v>
      </c>
      <c r="V79" s="216"/>
      <c r="W79" s="114"/>
      <c r="X79" s="114"/>
      <c r="Y79" s="67">
        <f t="shared" si="91"/>
        <v>2</v>
      </c>
      <c r="Z79" s="764"/>
      <c r="AA79" s="764"/>
      <c r="AB79" s="764"/>
      <c r="AC79" s="114"/>
      <c r="AD79" s="114"/>
      <c r="AE79" s="114"/>
      <c r="AF79" s="67">
        <f t="shared" si="92"/>
        <v>0</v>
      </c>
      <c r="AG79" s="114"/>
      <c r="AH79" s="114"/>
      <c r="AI79" s="114"/>
      <c r="AJ79" s="114"/>
      <c r="AK79" s="114"/>
      <c r="AL79" s="114"/>
      <c r="AM79" s="67">
        <f t="shared" si="93"/>
        <v>0</v>
      </c>
    </row>
    <row r="80">
      <c r="A80" s="788"/>
      <c r="B80" s="787"/>
      <c r="C80" s="789" t="s">
        <v>1294</v>
      </c>
      <c r="D80" s="221">
        <f t="shared" si="88"/>
        <v>118</v>
      </c>
      <c r="E80" s="216">
        <f t="shared" ref="E80:J80" si="94">sum(E72:E79)</f>
        <v>34</v>
      </c>
      <c r="F80" s="216">
        <f t="shared" si="94"/>
        <v>12</v>
      </c>
      <c r="G80" s="216">
        <f t="shared" si="94"/>
        <v>11</v>
      </c>
      <c r="H80" s="216">
        <f t="shared" si="94"/>
        <v>10</v>
      </c>
      <c r="I80" s="216">
        <f t="shared" si="94"/>
        <v>7</v>
      </c>
      <c r="J80" s="216">
        <f t="shared" si="94"/>
        <v>0</v>
      </c>
      <c r="K80" s="67">
        <f t="shared" si="89"/>
        <v>74</v>
      </c>
      <c r="L80" s="216">
        <f t="shared" ref="L80:Q80" si="95">sum(L72:L79)</f>
        <v>8</v>
      </c>
      <c r="M80" s="216">
        <f t="shared" si="95"/>
        <v>6</v>
      </c>
      <c r="N80" s="216">
        <f t="shared" si="95"/>
        <v>2</v>
      </c>
      <c r="O80" s="216">
        <f t="shared" si="95"/>
        <v>0</v>
      </c>
      <c r="P80" s="216">
        <f t="shared" si="95"/>
        <v>4</v>
      </c>
      <c r="Q80" s="216">
        <f t="shared" si="95"/>
        <v>0</v>
      </c>
      <c r="R80" s="67">
        <f t="shared" si="90"/>
        <v>20</v>
      </c>
      <c r="S80" s="216">
        <f t="shared" ref="S80:X80" si="96">sum(S72:S79)</f>
        <v>6</v>
      </c>
      <c r="T80" s="216">
        <f t="shared" si="96"/>
        <v>9</v>
      </c>
      <c r="U80" s="216">
        <f t="shared" si="96"/>
        <v>9</v>
      </c>
      <c r="V80" s="790">
        <f t="shared" si="96"/>
        <v>0</v>
      </c>
      <c r="W80" s="216">
        <f t="shared" si="96"/>
        <v>0</v>
      </c>
      <c r="X80" s="216">
        <f t="shared" si="96"/>
        <v>0</v>
      </c>
      <c r="Y80" s="67">
        <f t="shared" si="91"/>
        <v>24</v>
      </c>
      <c r="Z80" s="790">
        <f t="shared" ref="Z80:AE80" si="97">sum(Z72:Z79)</f>
        <v>0</v>
      </c>
      <c r="AA80" s="790">
        <f t="shared" si="97"/>
        <v>0</v>
      </c>
      <c r="AB80" s="790">
        <f t="shared" si="97"/>
        <v>0</v>
      </c>
      <c r="AC80" s="216">
        <f t="shared" si="97"/>
        <v>0</v>
      </c>
      <c r="AD80" s="216">
        <f t="shared" si="97"/>
        <v>0</v>
      </c>
      <c r="AE80" s="216">
        <f t="shared" si="97"/>
        <v>0</v>
      </c>
      <c r="AF80" s="67">
        <f t="shared" si="92"/>
        <v>0</v>
      </c>
      <c r="AG80" s="216">
        <f t="shared" ref="AG80:AL80" si="98">sum(AG72:AG79)</f>
        <v>0</v>
      </c>
      <c r="AH80" s="216">
        <f t="shared" si="98"/>
        <v>0</v>
      </c>
      <c r="AI80" s="216">
        <f t="shared" si="98"/>
        <v>0</v>
      </c>
      <c r="AJ80" s="216">
        <f t="shared" si="98"/>
        <v>0</v>
      </c>
      <c r="AK80" s="216">
        <f t="shared" si="98"/>
        <v>0</v>
      </c>
      <c r="AL80" s="216">
        <f t="shared" si="98"/>
        <v>0</v>
      </c>
      <c r="AM80" s="67">
        <f t="shared" si="93"/>
        <v>0</v>
      </c>
    </row>
    <row r="81">
      <c r="A81" s="791" t="s">
        <v>57</v>
      </c>
      <c r="B81" s="792">
        <f t="shared" ref="B81:B84" si="99">D30+D43</f>
        <v>0</v>
      </c>
      <c r="C81" s="783" t="s">
        <v>3278</v>
      </c>
    </row>
    <row r="82">
      <c r="A82" s="791" t="s">
        <v>58</v>
      </c>
      <c r="B82" s="792">
        <f t="shared" si="99"/>
        <v>0</v>
      </c>
      <c r="C82" s="785" t="s">
        <v>1286</v>
      </c>
      <c r="D82" s="221">
        <f t="shared" ref="D82:D90" si="100">sum(E82:J82)+sum(L82:Q82)+sum(S82:X82)+sum(Z82:AE82)+sum(AG82:AH82)</f>
        <v>6</v>
      </c>
      <c r="E82" s="114"/>
      <c r="F82" s="114"/>
      <c r="G82" s="114"/>
      <c r="H82" s="216"/>
      <c r="I82" s="216">
        <v>2.0</v>
      </c>
      <c r="J82" s="114"/>
      <c r="K82" s="66">
        <f t="shared" ref="K82:K90" si="101">sum(E82:J82)</f>
        <v>2</v>
      </c>
      <c r="L82" s="216">
        <v>3.0</v>
      </c>
      <c r="M82" s="216">
        <v>0.0</v>
      </c>
      <c r="N82" s="216">
        <v>1.0</v>
      </c>
      <c r="O82" s="216"/>
      <c r="P82" s="216"/>
      <c r="Q82" s="114"/>
      <c r="R82" s="66">
        <f t="shared" ref="R82:R90" si="102">sum(L82:Q82)</f>
        <v>4</v>
      </c>
      <c r="S82" s="216"/>
      <c r="T82" s="216"/>
      <c r="U82" s="216"/>
      <c r="V82" s="216"/>
      <c r="W82" s="216"/>
      <c r="X82" s="114"/>
      <c r="Y82" s="66">
        <f t="shared" ref="Y82:Y90" si="103">sum(S82:X82)</f>
        <v>0</v>
      </c>
      <c r="Z82" s="216"/>
      <c r="AA82" s="216"/>
      <c r="AB82" s="216"/>
      <c r="AC82" s="216"/>
      <c r="AD82" s="216"/>
      <c r="AE82" s="114"/>
      <c r="AF82" s="66">
        <f t="shared" ref="AF82:AF90" si="104">sum(Z82:AE82)</f>
        <v>0</v>
      </c>
      <c r="AG82" s="114"/>
      <c r="AH82" s="114"/>
      <c r="AI82" s="114"/>
      <c r="AJ82" s="114"/>
      <c r="AK82" s="114"/>
      <c r="AL82" s="114"/>
      <c r="AM82" s="66">
        <f t="shared" ref="AM82:AM90" si="105">sum(AG82:AL82)</f>
        <v>0</v>
      </c>
    </row>
    <row r="83">
      <c r="A83" s="791" t="s">
        <v>59</v>
      </c>
      <c r="B83" s="792">
        <f t="shared" si="99"/>
        <v>0</v>
      </c>
      <c r="C83" s="785" t="s">
        <v>1287</v>
      </c>
      <c r="D83" s="221">
        <f t="shared" si="100"/>
        <v>1</v>
      </c>
      <c r="E83" s="114"/>
      <c r="F83" s="114"/>
      <c r="G83" s="114"/>
      <c r="H83" s="216"/>
      <c r="I83" s="216">
        <v>0.0</v>
      </c>
      <c r="J83" s="114"/>
      <c r="K83" s="66">
        <f t="shared" si="101"/>
        <v>0</v>
      </c>
      <c r="L83" s="216">
        <v>0.0</v>
      </c>
      <c r="M83" s="216">
        <v>0.0</v>
      </c>
      <c r="N83" s="216">
        <v>1.0</v>
      </c>
      <c r="O83" s="216"/>
      <c r="P83" s="216"/>
      <c r="Q83" s="114"/>
      <c r="R83" s="66">
        <f t="shared" si="102"/>
        <v>1</v>
      </c>
      <c r="S83" s="216"/>
      <c r="T83" s="216"/>
      <c r="U83" s="216"/>
      <c r="V83" s="216"/>
      <c r="W83" s="216"/>
      <c r="X83" s="114"/>
      <c r="Y83" s="66">
        <f t="shared" si="103"/>
        <v>0</v>
      </c>
      <c r="Z83" s="216"/>
      <c r="AA83" s="216"/>
      <c r="AB83" s="216"/>
      <c r="AC83" s="216"/>
      <c r="AD83" s="216"/>
      <c r="AE83" s="114"/>
      <c r="AF83" s="66">
        <f t="shared" si="104"/>
        <v>0</v>
      </c>
      <c r="AG83" s="114"/>
      <c r="AH83" s="114"/>
      <c r="AI83" s="114"/>
      <c r="AJ83" s="114"/>
      <c r="AK83" s="114"/>
      <c r="AL83" s="114"/>
      <c r="AM83" s="66">
        <f t="shared" si="105"/>
        <v>0</v>
      </c>
    </row>
    <row r="84">
      <c r="A84" s="791" t="s">
        <v>109</v>
      </c>
      <c r="B84" s="792">
        <f t="shared" si="99"/>
        <v>0</v>
      </c>
      <c r="C84" s="785" t="s">
        <v>1288</v>
      </c>
      <c r="D84" s="221">
        <f t="shared" si="100"/>
        <v>0</v>
      </c>
      <c r="E84" s="114"/>
      <c r="F84" s="114"/>
      <c r="G84" s="114"/>
      <c r="H84" s="216"/>
      <c r="I84" s="216">
        <v>0.0</v>
      </c>
      <c r="J84" s="114"/>
      <c r="K84" s="66">
        <f t="shared" si="101"/>
        <v>0</v>
      </c>
      <c r="L84" s="216">
        <v>0.0</v>
      </c>
      <c r="M84" s="216">
        <v>0.0</v>
      </c>
      <c r="N84" s="216">
        <v>0.0</v>
      </c>
      <c r="O84" s="216"/>
      <c r="P84" s="216"/>
      <c r="Q84" s="114"/>
      <c r="R84" s="66">
        <f t="shared" si="102"/>
        <v>0</v>
      </c>
      <c r="S84" s="216"/>
      <c r="T84" s="216"/>
      <c r="U84" s="216"/>
      <c r="V84" s="216"/>
      <c r="W84" s="216"/>
      <c r="X84" s="114"/>
      <c r="Y84" s="66">
        <f t="shared" si="103"/>
        <v>0</v>
      </c>
      <c r="Z84" s="216"/>
      <c r="AA84" s="216"/>
      <c r="AB84" s="216"/>
      <c r="AC84" s="216"/>
      <c r="AD84" s="216"/>
      <c r="AE84" s="114"/>
      <c r="AF84" s="66">
        <f t="shared" si="104"/>
        <v>0</v>
      </c>
      <c r="AG84" s="114"/>
      <c r="AH84" s="114"/>
      <c r="AI84" s="114"/>
      <c r="AJ84" s="114"/>
      <c r="AK84" s="114"/>
      <c r="AL84" s="114"/>
      <c r="AM84" s="66">
        <f t="shared" si="105"/>
        <v>0</v>
      </c>
    </row>
    <row r="85">
      <c r="A85" s="791" t="s">
        <v>72</v>
      </c>
      <c r="B85" s="792">
        <f t="shared" ref="B85:B89" si="106">D34+D47+D60</f>
        <v>20</v>
      </c>
      <c r="C85" s="785" t="s">
        <v>1289</v>
      </c>
      <c r="D85" s="221">
        <f t="shared" si="100"/>
        <v>8</v>
      </c>
      <c r="E85" s="114"/>
      <c r="F85" s="114"/>
      <c r="G85" s="114"/>
      <c r="H85" s="216"/>
      <c r="I85" s="216">
        <v>4.0</v>
      </c>
      <c r="J85" s="114"/>
      <c r="K85" s="66">
        <f t="shared" si="101"/>
        <v>4</v>
      </c>
      <c r="L85" s="216">
        <v>1.0</v>
      </c>
      <c r="M85" s="216">
        <v>1.0</v>
      </c>
      <c r="N85" s="216">
        <v>2.0</v>
      </c>
      <c r="O85" s="216"/>
      <c r="P85" s="216"/>
      <c r="Q85" s="114"/>
      <c r="R85" s="66">
        <f t="shared" si="102"/>
        <v>4</v>
      </c>
      <c r="S85" s="216"/>
      <c r="T85" s="216"/>
      <c r="U85" s="216"/>
      <c r="V85" s="216"/>
      <c r="W85" s="216"/>
      <c r="X85" s="114"/>
      <c r="Y85" s="66">
        <f t="shared" si="103"/>
        <v>0</v>
      </c>
      <c r="Z85" s="216"/>
      <c r="AA85" s="216"/>
      <c r="AB85" s="216"/>
      <c r="AC85" s="216"/>
      <c r="AD85" s="216"/>
      <c r="AE85" s="114"/>
      <c r="AF85" s="66">
        <f t="shared" si="104"/>
        <v>0</v>
      </c>
      <c r="AG85" s="114"/>
      <c r="AH85" s="114"/>
      <c r="AI85" s="114"/>
      <c r="AJ85" s="114"/>
      <c r="AK85" s="114"/>
      <c r="AL85" s="114"/>
      <c r="AM85" s="66">
        <f t="shared" si="105"/>
        <v>0</v>
      </c>
    </row>
    <row r="86">
      <c r="A86" s="793" t="s">
        <v>1282</v>
      </c>
      <c r="B86" s="792">
        <f t="shared" si="106"/>
        <v>35</v>
      </c>
      <c r="C86" s="785" t="s">
        <v>1290</v>
      </c>
      <c r="D86" s="221">
        <f t="shared" si="100"/>
        <v>9</v>
      </c>
      <c r="E86" s="114"/>
      <c r="F86" s="114"/>
      <c r="G86" s="114"/>
      <c r="H86" s="216"/>
      <c r="I86" s="216">
        <v>5.0</v>
      </c>
      <c r="J86" s="114"/>
      <c r="K86" s="66">
        <f t="shared" si="101"/>
        <v>5</v>
      </c>
      <c r="L86" s="216">
        <v>1.0</v>
      </c>
      <c r="M86" s="216">
        <v>2.0</v>
      </c>
      <c r="N86" s="216">
        <v>1.0</v>
      </c>
      <c r="O86" s="216"/>
      <c r="P86" s="216"/>
      <c r="Q86" s="114"/>
      <c r="R86" s="66">
        <f t="shared" si="102"/>
        <v>4</v>
      </c>
      <c r="S86" s="216"/>
      <c r="T86" s="216"/>
      <c r="U86" s="216"/>
      <c r="V86" s="216"/>
      <c r="W86" s="216"/>
      <c r="X86" s="114"/>
      <c r="Y86" s="66">
        <f t="shared" si="103"/>
        <v>0</v>
      </c>
      <c r="Z86" s="216"/>
      <c r="AA86" s="216"/>
      <c r="AB86" s="216"/>
      <c r="AC86" s="216"/>
      <c r="AD86" s="216"/>
      <c r="AE86" s="114"/>
      <c r="AF86" s="66">
        <f t="shared" si="104"/>
        <v>0</v>
      </c>
      <c r="AG86" s="114"/>
      <c r="AH86" s="114"/>
      <c r="AI86" s="114"/>
      <c r="AJ86" s="114"/>
      <c r="AK86" s="114"/>
      <c r="AL86" s="114"/>
      <c r="AM86" s="66">
        <f t="shared" si="105"/>
        <v>0</v>
      </c>
    </row>
    <row r="87">
      <c r="A87" s="786" t="s">
        <v>1283</v>
      </c>
      <c r="B87" s="792">
        <f t="shared" si="106"/>
        <v>43</v>
      </c>
      <c r="C87" s="785" t="s">
        <v>1291</v>
      </c>
      <c r="D87" s="221">
        <f t="shared" si="100"/>
        <v>24</v>
      </c>
      <c r="E87" s="114"/>
      <c r="F87" s="114"/>
      <c r="G87" s="114"/>
      <c r="H87" s="216"/>
      <c r="I87" s="216">
        <v>5.0</v>
      </c>
      <c r="J87" s="114"/>
      <c r="K87" s="66">
        <f t="shared" si="101"/>
        <v>5</v>
      </c>
      <c r="L87" s="216">
        <v>4.0</v>
      </c>
      <c r="M87" s="216">
        <v>9.0</v>
      </c>
      <c r="N87" s="216">
        <v>6.0</v>
      </c>
      <c r="O87" s="216"/>
      <c r="P87" s="216"/>
      <c r="Q87" s="114"/>
      <c r="R87" s="66">
        <f t="shared" si="102"/>
        <v>19</v>
      </c>
      <c r="S87" s="216"/>
      <c r="T87" s="216"/>
      <c r="U87" s="216"/>
      <c r="V87" s="216"/>
      <c r="W87" s="216"/>
      <c r="X87" s="114"/>
      <c r="Y87" s="66">
        <f t="shared" si="103"/>
        <v>0</v>
      </c>
      <c r="Z87" s="216"/>
      <c r="AA87" s="216"/>
      <c r="AB87" s="216"/>
      <c r="AC87" s="216"/>
      <c r="AD87" s="216"/>
      <c r="AE87" s="114"/>
      <c r="AF87" s="66">
        <f t="shared" si="104"/>
        <v>0</v>
      </c>
      <c r="AG87" s="114"/>
      <c r="AH87" s="114"/>
      <c r="AI87" s="114"/>
      <c r="AJ87" s="114"/>
      <c r="AK87" s="114"/>
      <c r="AL87" s="114"/>
      <c r="AM87" s="66">
        <f t="shared" si="105"/>
        <v>0</v>
      </c>
    </row>
    <row r="88">
      <c r="A88" s="793" t="s">
        <v>1284</v>
      </c>
      <c r="B88" s="792">
        <f t="shared" si="106"/>
        <v>408</v>
      </c>
      <c r="C88" s="785" t="s">
        <v>1292</v>
      </c>
      <c r="D88" s="221">
        <f t="shared" si="100"/>
        <v>34</v>
      </c>
      <c r="E88" s="114"/>
      <c r="F88" s="114"/>
      <c r="G88" s="114"/>
      <c r="H88" s="216"/>
      <c r="I88" s="216">
        <v>4.0</v>
      </c>
      <c r="J88" s="114"/>
      <c r="K88" s="66">
        <f t="shared" si="101"/>
        <v>4</v>
      </c>
      <c r="L88" s="216">
        <v>5.0</v>
      </c>
      <c r="M88" s="216">
        <v>12.0</v>
      </c>
      <c r="N88" s="216">
        <v>13.0</v>
      </c>
      <c r="O88" s="216"/>
      <c r="P88" s="216"/>
      <c r="Q88" s="114"/>
      <c r="R88" s="66">
        <f t="shared" si="102"/>
        <v>30</v>
      </c>
      <c r="S88" s="216"/>
      <c r="T88" s="216"/>
      <c r="U88" s="216"/>
      <c r="V88" s="216"/>
      <c r="W88" s="216"/>
      <c r="X88" s="114"/>
      <c r="Y88" s="66">
        <f t="shared" si="103"/>
        <v>0</v>
      </c>
      <c r="Z88" s="216"/>
      <c r="AA88" s="216"/>
      <c r="AB88" s="216"/>
      <c r="AC88" s="216"/>
      <c r="AD88" s="216"/>
      <c r="AE88" s="114"/>
      <c r="AF88" s="66">
        <f t="shared" si="104"/>
        <v>0</v>
      </c>
      <c r="AG88" s="114"/>
      <c r="AH88" s="114"/>
      <c r="AI88" s="114"/>
      <c r="AJ88" s="114"/>
      <c r="AK88" s="114"/>
      <c r="AL88" s="114"/>
      <c r="AM88" s="66">
        <f t="shared" si="105"/>
        <v>0</v>
      </c>
    </row>
    <row r="89">
      <c r="A89" s="786" t="s">
        <v>97</v>
      </c>
      <c r="B89" s="792">
        <f t="shared" si="106"/>
        <v>756</v>
      </c>
      <c r="C89" s="785" t="s">
        <v>1293</v>
      </c>
      <c r="D89" s="221">
        <f t="shared" si="100"/>
        <v>0</v>
      </c>
      <c r="E89" s="114"/>
      <c r="F89" s="114"/>
      <c r="G89" s="114"/>
      <c r="H89" s="216"/>
      <c r="I89" s="216">
        <v>0.0</v>
      </c>
      <c r="J89" s="114"/>
      <c r="K89" s="66">
        <f t="shared" si="101"/>
        <v>0</v>
      </c>
      <c r="L89" s="216">
        <v>0.0</v>
      </c>
      <c r="M89" s="216">
        <v>0.0</v>
      </c>
      <c r="N89" s="216">
        <v>0.0</v>
      </c>
      <c r="O89" s="216"/>
      <c r="P89" s="216"/>
      <c r="Q89" s="114"/>
      <c r="R89" s="66">
        <f t="shared" si="102"/>
        <v>0</v>
      </c>
      <c r="S89" s="216"/>
      <c r="T89" s="216"/>
      <c r="U89" s="216"/>
      <c r="V89" s="216"/>
      <c r="W89" s="216"/>
      <c r="X89" s="114"/>
      <c r="Y89" s="66">
        <f t="shared" si="103"/>
        <v>0</v>
      </c>
      <c r="Z89" s="216"/>
      <c r="AA89" s="216"/>
      <c r="AB89" s="216"/>
      <c r="AC89" s="216"/>
      <c r="AD89" s="216"/>
      <c r="AE89" s="114"/>
      <c r="AF89" s="66">
        <f t="shared" si="104"/>
        <v>0</v>
      </c>
      <c r="AG89" s="114"/>
      <c r="AH89" s="114"/>
      <c r="AI89" s="114"/>
      <c r="AJ89" s="114"/>
      <c r="AK89" s="114"/>
      <c r="AL89" s="114"/>
      <c r="AM89" s="66">
        <f t="shared" si="105"/>
        <v>0</v>
      </c>
    </row>
    <row r="90">
      <c r="A90" s="788"/>
      <c r="B90" s="787"/>
      <c r="C90" s="789" t="s">
        <v>1294</v>
      </c>
      <c r="D90" s="221">
        <f t="shared" si="100"/>
        <v>82</v>
      </c>
      <c r="E90" s="216">
        <f t="shared" ref="E90:J90" si="107">sum(E82:E89)</f>
        <v>0</v>
      </c>
      <c r="F90" s="216">
        <f t="shared" si="107"/>
        <v>0</v>
      </c>
      <c r="G90" s="216">
        <f t="shared" si="107"/>
        <v>0</v>
      </c>
      <c r="H90" s="216">
        <f t="shared" si="107"/>
        <v>0</v>
      </c>
      <c r="I90" s="216">
        <f t="shared" si="107"/>
        <v>20</v>
      </c>
      <c r="J90" s="216">
        <f t="shared" si="107"/>
        <v>0</v>
      </c>
      <c r="K90" s="67">
        <f t="shared" si="101"/>
        <v>20</v>
      </c>
      <c r="L90" s="216">
        <f t="shared" ref="L90:Q90" si="108">sum(L82:L89)</f>
        <v>14</v>
      </c>
      <c r="M90" s="216">
        <f t="shared" si="108"/>
        <v>24</v>
      </c>
      <c r="N90" s="216">
        <f t="shared" si="108"/>
        <v>24</v>
      </c>
      <c r="O90" s="216">
        <f t="shared" si="108"/>
        <v>0</v>
      </c>
      <c r="P90" s="216">
        <f t="shared" si="108"/>
        <v>0</v>
      </c>
      <c r="Q90" s="216">
        <f t="shared" si="108"/>
        <v>0</v>
      </c>
      <c r="R90" s="67">
        <f t="shared" si="102"/>
        <v>62</v>
      </c>
      <c r="S90" s="216">
        <f t="shared" ref="S90:X90" si="109">sum(S82:S89)</f>
        <v>0</v>
      </c>
      <c r="T90" s="216">
        <f t="shared" si="109"/>
        <v>0</v>
      </c>
      <c r="U90" s="216">
        <f t="shared" si="109"/>
        <v>0</v>
      </c>
      <c r="V90" s="216">
        <f t="shared" si="109"/>
        <v>0</v>
      </c>
      <c r="W90" s="216">
        <f t="shared" si="109"/>
        <v>0</v>
      </c>
      <c r="X90" s="216">
        <f t="shared" si="109"/>
        <v>0</v>
      </c>
      <c r="Y90" s="67">
        <f t="shared" si="103"/>
        <v>0</v>
      </c>
      <c r="Z90" s="216">
        <f t="shared" ref="Z90:AE90" si="110">sum(Z82:Z89)</f>
        <v>0</v>
      </c>
      <c r="AA90" s="216">
        <f t="shared" si="110"/>
        <v>0</v>
      </c>
      <c r="AB90" s="216">
        <f t="shared" si="110"/>
        <v>0</v>
      </c>
      <c r="AC90" s="216">
        <f t="shared" si="110"/>
        <v>0</v>
      </c>
      <c r="AD90" s="216">
        <f t="shared" si="110"/>
        <v>0</v>
      </c>
      <c r="AE90" s="216">
        <f t="shared" si="110"/>
        <v>0</v>
      </c>
      <c r="AF90" s="67">
        <f t="shared" si="104"/>
        <v>0</v>
      </c>
      <c r="AG90" s="216">
        <f t="shared" ref="AG90:AL90" si="111">sum(AG82:AG89)</f>
        <v>0</v>
      </c>
      <c r="AH90" s="216">
        <f t="shared" si="111"/>
        <v>0</v>
      </c>
      <c r="AI90" s="216">
        <f t="shared" si="111"/>
        <v>0</v>
      </c>
      <c r="AJ90" s="216">
        <f t="shared" si="111"/>
        <v>0</v>
      </c>
      <c r="AK90" s="216">
        <f t="shared" si="111"/>
        <v>0</v>
      </c>
      <c r="AL90" s="216">
        <f t="shared" si="111"/>
        <v>0</v>
      </c>
      <c r="AM90" s="67">
        <f t="shared" si="105"/>
        <v>0</v>
      </c>
    </row>
    <row r="91">
      <c r="A91" s="793" t="s">
        <v>1286</v>
      </c>
      <c r="B91" s="792">
        <f t="shared" ref="B91:B98" si="112">D72+D82+D92</f>
        <v>12</v>
      </c>
      <c r="C91" s="783"/>
    </row>
    <row r="92">
      <c r="A92" s="793" t="s">
        <v>1287</v>
      </c>
      <c r="B92" s="792">
        <f t="shared" si="112"/>
        <v>13</v>
      </c>
      <c r="C92" s="785" t="s">
        <v>1286</v>
      </c>
      <c r="D92" s="221">
        <f t="shared" ref="D92:D100" si="113">sum(E92:J92)+sum(L92:Q92)+sum(S92:X92)+sum(Z92:AE92)+sum(AG92:AH92)</f>
        <v>0</v>
      </c>
      <c r="E92" s="114"/>
      <c r="F92" s="114"/>
      <c r="G92" s="114"/>
      <c r="H92" s="216"/>
      <c r="I92" s="114"/>
      <c r="J92" s="114"/>
      <c r="K92" s="66">
        <f t="shared" ref="K92:K100" si="114">sum(E92:J92)</f>
        <v>0</v>
      </c>
      <c r="L92" s="216"/>
      <c r="M92" s="216"/>
      <c r="N92" s="216"/>
      <c r="O92" s="216"/>
      <c r="P92" s="216"/>
      <c r="Q92" s="114"/>
      <c r="R92" s="66">
        <f t="shared" ref="R92:R100" si="115">sum(L92:Q92)</f>
        <v>0</v>
      </c>
      <c r="S92" s="216"/>
      <c r="T92" s="216"/>
      <c r="U92" s="216"/>
      <c r="V92" s="216"/>
      <c r="W92" s="216"/>
      <c r="X92" s="114"/>
      <c r="Y92" s="66">
        <f t="shared" ref="Y92:Y100" si="116">sum(S92:X92)</f>
        <v>0</v>
      </c>
      <c r="Z92" s="216"/>
      <c r="AA92" s="216"/>
      <c r="AB92" s="216"/>
      <c r="AC92" s="216"/>
      <c r="AD92" s="216"/>
      <c r="AE92" s="114"/>
      <c r="AF92" s="66">
        <f t="shared" ref="AF92:AF100" si="117">sum(Z92:AE92)</f>
        <v>0</v>
      </c>
      <c r="AG92" s="216"/>
      <c r="AH92" s="114"/>
      <c r="AI92" s="114"/>
      <c r="AJ92" s="114"/>
      <c r="AK92" s="114"/>
      <c r="AL92" s="114"/>
      <c r="AM92" s="66">
        <f t="shared" ref="AM92:AM100" si="118">sum(AG92:AL92)</f>
        <v>0</v>
      </c>
    </row>
    <row r="93">
      <c r="A93" s="793" t="s">
        <v>1288</v>
      </c>
      <c r="B93" s="792">
        <f t="shared" si="112"/>
        <v>4</v>
      </c>
      <c r="C93" s="785" t="s">
        <v>1287</v>
      </c>
      <c r="D93" s="221">
        <f t="shared" si="113"/>
        <v>0</v>
      </c>
      <c r="E93" s="114"/>
      <c r="F93" s="114"/>
      <c r="G93" s="114"/>
      <c r="H93" s="216"/>
      <c r="I93" s="114"/>
      <c r="J93" s="114"/>
      <c r="K93" s="66">
        <f t="shared" si="114"/>
        <v>0</v>
      </c>
      <c r="L93" s="216"/>
      <c r="M93" s="216"/>
      <c r="N93" s="216"/>
      <c r="O93" s="216"/>
      <c r="P93" s="216"/>
      <c r="Q93" s="114"/>
      <c r="R93" s="66">
        <f t="shared" si="115"/>
        <v>0</v>
      </c>
      <c r="S93" s="216"/>
      <c r="T93" s="216"/>
      <c r="U93" s="216"/>
      <c r="V93" s="216"/>
      <c r="W93" s="216"/>
      <c r="X93" s="114"/>
      <c r="Y93" s="66">
        <f t="shared" si="116"/>
        <v>0</v>
      </c>
      <c r="Z93" s="216"/>
      <c r="AA93" s="216"/>
      <c r="AB93" s="216"/>
      <c r="AC93" s="216"/>
      <c r="AD93" s="216"/>
      <c r="AE93" s="114"/>
      <c r="AF93" s="66">
        <f t="shared" si="117"/>
        <v>0</v>
      </c>
      <c r="AG93" s="216"/>
      <c r="AH93" s="114"/>
      <c r="AI93" s="114"/>
      <c r="AJ93" s="114"/>
      <c r="AK93" s="114"/>
      <c r="AL93" s="114"/>
      <c r="AM93" s="66">
        <f t="shared" si="118"/>
        <v>0</v>
      </c>
    </row>
    <row r="94">
      <c r="A94" s="793" t="s">
        <v>1289</v>
      </c>
      <c r="B94" s="792">
        <f t="shared" si="112"/>
        <v>41</v>
      </c>
      <c r="C94" s="785" t="s">
        <v>1288</v>
      </c>
      <c r="D94" s="221">
        <f t="shared" si="113"/>
        <v>0</v>
      </c>
      <c r="E94" s="114"/>
      <c r="F94" s="114"/>
      <c r="G94" s="114"/>
      <c r="H94" s="216"/>
      <c r="I94" s="114"/>
      <c r="J94" s="114"/>
      <c r="K94" s="66">
        <f t="shared" si="114"/>
        <v>0</v>
      </c>
      <c r="L94" s="216"/>
      <c r="M94" s="216"/>
      <c r="N94" s="216"/>
      <c r="O94" s="216"/>
      <c r="P94" s="216"/>
      <c r="Q94" s="114"/>
      <c r="R94" s="66">
        <f t="shared" si="115"/>
        <v>0</v>
      </c>
      <c r="S94" s="216"/>
      <c r="T94" s="216"/>
      <c r="U94" s="216"/>
      <c r="V94" s="216"/>
      <c r="W94" s="216"/>
      <c r="X94" s="114"/>
      <c r="Y94" s="66">
        <f t="shared" si="116"/>
        <v>0</v>
      </c>
      <c r="Z94" s="216"/>
      <c r="AA94" s="216"/>
      <c r="AB94" s="216"/>
      <c r="AC94" s="216"/>
      <c r="AD94" s="216"/>
      <c r="AE94" s="114"/>
      <c r="AF94" s="66">
        <f t="shared" si="117"/>
        <v>0</v>
      </c>
      <c r="AG94" s="216"/>
      <c r="AH94" s="114"/>
      <c r="AI94" s="114"/>
      <c r="AJ94" s="114"/>
      <c r="AK94" s="114"/>
      <c r="AL94" s="114"/>
      <c r="AM94" s="66">
        <f t="shared" si="118"/>
        <v>0</v>
      </c>
    </row>
    <row r="95">
      <c r="A95" s="793" t="s">
        <v>1290</v>
      </c>
      <c r="B95" s="792">
        <f t="shared" si="112"/>
        <v>9</v>
      </c>
      <c r="C95" s="785" t="s">
        <v>1289</v>
      </c>
      <c r="D95" s="221">
        <f t="shared" si="113"/>
        <v>0</v>
      </c>
      <c r="E95" s="114"/>
      <c r="F95" s="114"/>
      <c r="G95" s="114"/>
      <c r="H95" s="216"/>
      <c r="I95" s="114"/>
      <c r="J95" s="114"/>
      <c r="K95" s="66">
        <f t="shared" si="114"/>
        <v>0</v>
      </c>
      <c r="L95" s="216"/>
      <c r="M95" s="216"/>
      <c r="N95" s="216"/>
      <c r="O95" s="216"/>
      <c r="P95" s="216"/>
      <c r="Q95" s="114"/>
      <c r="R95" s="66">
        <f t="shared" si="115"/>
        <v>0</v>
      </c>
      <c r="S95" s="216"/>
      <c r="T95" s="216"/>
      <c r="U95" s="216"/>
      <c r="V95" s="216"/>
      <c r="W95" s="216"/>
      <c r="X95" s="114"/>
      <c r="Y95" s="66">
        <f t="shared" si="116"/>
        <v>0</v>
      </c>
      <c r="Z95" s="216"/>
      <c r="AA95" s="216"/>
      <c r="AB95" s="216"/>
      <c r="AC95" s="216"/>
      <c r="AD95" s="216"/>
      <c r="AE95" s="114"/>
      <c r="AF95" s="66">
        <f t="shared" si="117"/>
        <v>0</v>
      </c>
      <c r="AG95" s="216"/>
      <c r="AH95" s="114"/>
      <c r="AI95" s="114"/>
      <c r="AJ95" s="114"/>
      <c r="AK95" s="114"/>
      <c r="AL95" s="114"/>
      <c r="AM95" s="66">
        <f t="shared" si="118"/>
        <v>0</v>
      </c>
    </row>
    <row r="96">
      <c r="A96" s="793" t="s">
        <v>1291</v>
      </c>
      <c r="B96" s="792">
        <f t="shared" si="112"/>
        <v>44</v>
      </c>
      <c r="C96" s="785" t="s">
        <v>1290</v>
      </c>
      <c r="D96" s="221">
        <f t="shared" si="113"/>
        <v>0</v>
      </c>
      <c r="E96" s="114"/>
      <c r="F96" s="114"/>
      <c r="G96" s="114"/>
      <c r="H96" s="216"/>
      <c r="I96" s="114"/>
      <c r="J96" s="114"/>
      <c r="K96" s="66">
        <f t="shared" si="114"/>
        <v>0</v>
      </c>
      <c r="L96" s="216"/>
      <c r="M96" s="216"/>
      <c r="N96" s="216"/>
      <c r="O96" s="216"/>
      <c r="P96" s="216"/>
      <c r="Q96" s="114"/>
      <c r="R96" s="66">
        <f t="shared" si="115"/>
        <v>0</v>
      </c>
      <c r="S96" s="216"/>
      <c r="T96" s="216"/>
      <c r="U96" s="216"/>
      <c r="V96" s="216"/>
      <c r="W96" s="216"/>
      <c r="X96" s="114"/>
      <c r="Y96" s="66">
        <f t="shared" si="116"/>
        <v>0</v>
      </c>
      <c r="Z96" s="216"/>
      <c r="AA96" s="216"/>
      <c r="AB96" s="216"/>
      <c r="AC96" s="216"/>
      <c r="AD96" s="216"/>
      <c r="AE96" s="114"/>
      <c r="AF96" s="66">
        <f t="shared" si="117"/>
        <v>0</v>
      </c>
      <c r="AG96" s="216"/>
      <c r="AH96" s="114"/>
      <c r="AI96" s="114"/>
      <c r="AJ96" s="114"/>
      <c r="AK96" s="114"/>
      <c r="AL96" s="114"/>
      <c r="AM96" s="66">
        <f t="shared" si="118"/>
        <v>0</v>
      </c>
    </row>
    <row r="97">
      <c r="A97" s="793" t="s">
        <v>1292</v>
      </c>
      <c r="B97" s="792">
        <f t="shared" si="112"/>
        <v>72</v>
      </c>
      <c r="C97" s="785" t="s">
        <v>1291</v>
      </c>
      <c r="D97" s="221">
        <f t="shared" si="113"/>
        <v>0</v>
      </c>
      <c r="E97" s="114"/>
      <c r="F97" s="114"/>
      <c r="G97" s="114"/>
      <c r="H97" s="216"/>
      <c r="I97" s="114"/>
      <c r="J97" s="114"/>
      <c r="K97" s="66">
        <f t="shared" si="114"/>
        <v>0</v>
      </c>
      <c r="L97" s="216"/>
      <c r="M97" s="216"/>
      <c r="N97" s="216"/>
      <c r="O97" s="216"/>
      <c r="P97" s="216"/>
      <c r="Q97" s="114"/>
      <c r="R97" s="66">
        <f t="shared" si="115"/>
        <v>0</v>
      </c>
      <c r="S97" s="216"/>
      <c r="T97" s="216"/>
      <c r="U97" s="216"/>
      <c r="V97" s="216"/>
      <c r="W97" s="216"/>
      <c r="X97" s="114"/>
      <c r="Y97" s="66">
        <f t="shared" si="116"/>
        <v>0</v>
      </c>
      <c r="Z97" s="216"/>
      <c r="AA97" s="216"/>
      <c r="AB97" s="216"/>
      <c r="AC97" s="216"/>
      <c r="AD97" s="216"/>
      <c r="AE97" s="114"/>
      <c r="AF97" s="66">
        <f t="shared" si="117"/>
        <v>0</v>
      </c>
      <c r="AG97" s="216"/>
      <c r="AH97" s="114"/>
      <c r="AI97" s="114"/>
      <c r="AJ97" s="114"/>
      <c r="AK97" s="114"/>
      <c r="AL97" s="114"/>
      <c r="AM97" s="66">
        <f t="shared" si="118"/>
        <v>0</v>
      </c>
    </row>
    <row r="98">
      <c r="A98" s="793" t="s">
        <v>1293</v>
      </c>
      <c r="B98" s="792">
        <f t="shared" si="112"/>
        <v>5</v>
      </c>
      <c r="C98" s="785" t="s">
        <v>1292</v>
      </c>
      <c r="D98" s="221">
        <f t="shared" si="113"/>
        <v>0</v>
      </c>
      <c r="E98" s="114"/>
      <c r="F98" s="114"/>
      <c r="G98" s="114"/>
      <c r="H98" s="216"/>
      <c r="I98" s="114"/>
      <c r="J98" s="114"/>
      <c r="K98" s="66">
        <f t="shared" si="114"/>
        <v>0</v>
      </c>
      <c r="L98" s="216"/>
      <c r="M98" s="216"/>
      <c r="N98" s="216"/>
      <c r="O98" s="216"/>
      <c r="P98" s="216"/>
      <c r="Q98" s="114"/>
      <c r="R98" s="66">
        <f t="shared" si="115"/>
        <v>0</v>
      </c>
      <c r="S98" s="216"/>
      <c r="T98" s="216"/>
      <c r="U98" s="216"/>
      <c r="V98" s="216"/>
      <c r="W98" s="216"/>
      <c r="X98" s="114"/>
      <c r="Y98" s="66">
        <f t="shared" si="116"/>
        <v>0</v>
      </c>
      <c r="Z98" s="216"/>
      <c r="AA98" s="216"/>
      <c r="AB98" s="216"/>
      <c r="AC98" s="216"/>
      <c r="AD98" s="216"/>
      <c r="AE98" s="114"/>
      <c r="AF98" s="66">
        <f t="shared" si="117"/>
        <v>0</v>
      </c>
      <c r="AG98" s="216"/>
      <c r="AH98" s="114"/>
      <c r="AI98" s="114"/>
      <c r="AJ98" s="114"/>
      <c r="AK98" s="114"/>
      <c r="AL98" s="114"/>
      <c r="AM98" s="66">
        <f t="shared" si="118"/>
        <v>0</v>
      </c>
    </row>
    <row r="99">
      <c r="A99" s="793" t="s">
        <v>1294</v>
      </c>
      <c r="B99" s="792">
        <f>sum(B91:B98)</f>
        <v>200</v>
      </c>
      <c r="C99" s="785" t="s">
        <v>1293</v>
      </c>
      <c r="D99" s="221">
        <f t="shared" si="113"/>
        <v>0</v>
      </c>
      <c r="E99" s="114"/>
      <c r="F99" s="114"/>
      <c r="G99" s="114"/>
      <c r="H99" s="216"/>
      <c r="I99" s="114"/>
      <c r="J99" s="114"/>
      <c r="K99" s="66">
        <f t="shared" si="114"/>
        <v>0</v>
      </c>
      <c r="L99" s="216"/>
      <c r="M99" s="216"/>
      <c r="N99" s="216"/>
      <c r="O99" s="216"/>
      <c r="P99" s="216"/>
      <c r="Q99" s="114"/>
      <c r="R99" s="66">
        <f t="shared" si="115"/>
        <v>0</v>
      </c>
      <c r="S99" s="216"/>
      <c r="T99" s="216"/>
      <c r="U99" s="216"/>
      <c r="V99" s="216"/>
      <c r="W99" s="216"/>
      <c r="X99" s="114"/>
      <c r="Y99" s="66">
        <f t="shared" si="116"/>
        <v>0</v>
      </c>
      <c r="Z99" s="216"/>
      <c r="AA99" s="216"/>
      <c r="AB99" s="216"/>
      <c r="AC99" s="216"/>
      <c r="AD99" s="216"/>
      <c r="AE99" s="114"/>
      <c r="AF99" s="66">
        <f t="shared" si="117"/>
        <v>0</v>
      </c>
      <c r="AG99" s="216"/>
      <c r="AH99" s="114"/>
      <c r="AI99" s="114"/>
      <c r="AJ99" s="114"/>
      <c r="AK99" s="114"/>
      <c r="AL99" s="114"/>
      <c r="AM99" s="66">
        <f t="shared" si="118"/>
        <v>0</v>
      </c>
    </row>
    <row r="100">
      <c r="A100" s="793" t="s">
        <v>1286</v>
      </c>
      <c r="B100" s="794">
        <f t="shared" ref="B100:B107" si="124">B91/$B$99</f>
        <v>0.06</v>
      </c>
      <c r="C100" s="789" t="s">
        <v>1294</v>
      </c>
      <c r="D100" s="221">
        <f t="shared" si="113"/>
        <v>0</v>
      </c>
      <c r="E100" s="216">
        <f t="shared" ref="E100:J100" si="119">sum(E92:E99)</f>
        <v>0</v>
      </c>
      <c r="F100" s="216">
        <f t="shared" si="119"/>
        <v>0</v>
      </c>
      <c r="G100" s="216">
        <f t="shared" si="119"/>
        <v>0</v>
      </c>
      <c r="H100" s="216">
        <f t="shared" si="119"/>
        <v>0</v>
      </c>
      <c r="I100" s="216">
        <f t="shared" si="119"/>
        <v>0</v>
      </c>
      <c r="J100" s="216">
        <f t="shared" si="119"/>
        <v>0</v>
      </c>
      <c r="K100" s="67">
        <f t="shared" si="114"/>
        <v>0</v>
      </c>
      <c r="L100" s="216">
        <f t="shared" ref="L100:Q100" si="120">sum(L92:L99)</f>
        <v>0</v>
      </c>
      <c r="M100" s="216">
        <f t="shared" si="120"/>
        <v>0</v>
      </c>
      <c r="N100" s="216">
        <f t="shared" si="120"/>
        <v>0</v>
      </c>
      <c r="O100" s="216">
        <f t="shared" si="120"/>
        <v>0</v>
      </c>
      <c r="P100" s="216">
        <f t="shared" si="120"/>
        <v>0</v>
      </c>
      <c r="Q100" s="216">
        <f t="shared" si="120"/>
        <v>0</v>
      </c>
      <c r="R100" s="67">
        <f t="shared" si="115"/>
        <v>0</v>
      </c>
      <c r="S100" s="216">
        <v>0.0</v>
      </c>
      <c r="T100" s="216">
        <f t="shared" ref="T100:X100" si="121">sum(T92:T99)</f>
        <v>0</v>
      </c>
      <c r="U100" s="216">
        <f t="shared" si="121"/>
        <v>0</v>
      </c>
      <c r="V100" s="216">
        <f t="shared" si="121"/>
        <v>0</v>
      </c>
      <c r="W100" s="216">
        <f t="shared" si="121"/>
        <v>0</v>
      </c>
      <c r="X100" s="216">
        <f t="shared" si="121"/>
        <v>0</v>
      </c>
      <c r="Y100" s="67">
        <f t="shared" si="116"/>
        <v>0</v>
      </c>
      <c r="Z100" s="216">
        <f t="shared" ref="Z100:AE100" si="122">sum(Z92:Z99)</f>
        <v>0</v>
      </c>
      <c r="AA100" s="216">
        <f t="shared" si="122"/>
        <v>0</v>
      </c>
      <c r="AB100" s="216">
        <f t="shared" si="122"/>
        <v>0</v>
      </c>
      <c r="AC100" s="216">
        <f t="shared" si="122"/>
        <v>0</v>
      </c>
      <c r="AD100" s="216">
        <f t="shared" si="122"/>
        <v>0</v>
      </c>
      <c r="AE100" s="216">
        <f t="shared" si="122"/>
        <v>0</v>
      </c>
      <c r="AF100" s="67">
        <f t="shared" si="117"/>
        <v>0</v>
      </c>
      <c r="AG100" s="216">
        <f t="shared" ref="AG100:AL100" si="123">sum(AG92:AG99)</f>
        <v>0</v>
      </c>
      <c r="AH100" s="216">
        <f t="shared" si="123"/>
        <v>0</v>
      </c>
      <c r="AI100" s="216">
        <f t="shared" si="123"/>
        <v>0</v>
      </c>
      <c r="AJ100" s="216">
        <f t="shared" si="123"/>
        <v>0</v>
      </c>
      <c r="AK100" s="216">
        <f t="shared" si="123"/>
        <v>0</v>
      </c>
      <c r="AL100" s="216">
        <f t="shared" si="123"/>
        <v>0</v>
      </c>
      <c r="AM100" s="67">
        <f t="shared" si="118"/>
        <v>0</v>
      </c>
    </row>
    <row r="101">
      <c r="A101" s="793" t="s">
        <v>1287</v>
      </c>
      <c r="B101" s="794">
        <f t="shared" si="124"/>
        <v>0.065</v>
      </c>
      <c r="K101" s="107"/>
    </row>
    <row r="102">
      <c r="A102" s="793" t="s">
        <v>1288</v>
      </c>
      <c r="B102" s="794">
        <f t="shared" si="124"/>
        <v>0.02</v>
      </c>
      <c r="K102" s="107"/>
      <c r="R102" s="102" t="s">
        <v>3279</v>
      </c>
    </row>
    <row r="103">
      <c r="A103" s="793" t="s">
        <v>1289</v>
      </c>
      <c r="B103" s="794">
        <f t="shared" si="124"/>
        <v>0.205</v>
      </c>
      <c r="K103" s="107"/>
      <c r="R103" s="1321">
        <f t="shared" ref="R103:R111" si="125">SUM(R72,R82)</f>
        <v>6</v>
      </c>
    </row>
    <row r="104">
      <c r="A104" s="793" t="s">
        <v>1290</v>
      </c>
      <c r="B104" s="794">
        <f t="shared" si="124"/>
        <v>0.045</v>
      </c>
      <c r="K104" s="107"/>
      <c r="R104" s="1321">
        <f t="shared" si="125"/>
        <v>8</v>
      </c>
    </row>
    <row r="105">
      <c r="A105" s="793" t="s">
        <v>1291</v>
      </c>
      <c r="B105" s="794">
        <f t="shared" si="124"/>
        <v>0.22</v>
      </c>
      <c r="K105" s="107"/>
      <c r="R105" s="1321">
        <f t="shared" si="125"/>
        <v>1</v>
      </c>
    </row>
    <row r="106">
      <c r="A106" s="793" t="s">
        <v>1292</v>
      </c>
      <c r="B106" s="794">
        <f t="shared" si="124"/>
        <v>0.36</v>
      </c>
      <c r="K106" s="107"/>
      <c r="R106" s="1321">
        <f t="shared" si="125"/>
        <v>12</v>
      </c>
    </row>
    <row r="107">
      <c r="A107" s="793" t="s">
        <v>1293</v>
      </c>
      <c r="B107" s="794">
        <f t="shared" si="124"/>
        <v>0.025</v>
      </c>
      <c r="K107" s="107"/>
      <c r="R107" s="1321">
        <f t="shared" si="125"/>
        <v>4</v>
      </c>
    </row>
    <row r="108">
      <c r="A108" s="793" t="s">
        <v>1294</v>
      </c>
      <c r="B108" s="230">
        <f>sum(B100:B107)</f>
        <v>1</v>
      </c>
      <c r="K108" s="107"/>
      <c r="R108" s="1321">
        <f t="shared" si="125"/>
        <v>19</v>
      </c>
    </row>
    <row r="109">
      <c r="K109" s="107"/>
      <c r="R109" s="1321">
        <f t="shared" si="125"/>
        <v>31</v>
      </c>
    </row>
    <row r="110">
      <c r="K110" s="107"/>
      <c r="R110" s="1321">
        <f t="shared" si="125"/>
        <v>1</v>
      </c>
    </row>
    <row r="111">
      <c r="K111" s="107"/>
      <c r="R111" s="1321">
        <f t="shared" si="125"/>
        <v>82</v>
      </c>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sheetData>
  <mergeCells count="39">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33:B33"/>
    <mergeCell ref="A34:B34"/>
    <mergeCell ref="A35:B35"/>
    <mergeCell ref="A42:B42"/>
    <mergeCell ref="A43:B43"/>
    <mergeCell ref="A44:B44"/>
    <mergeCell ref="A45:B45"/>
    <mergeCell ref="A59:B59"/>
    <mergeCell ref="A60:B60"/>
    <mergeCell ref="A61:B61"/>
    <mergeCell ref="A70:B70"/>
    <mergeCell ref="A46:B46"/>
    <mergeCell ref="A47:B47"/>
    <mergeCell ref="A48:B48"/>
    <mergeCell ref="A55:B55"/>
    <mergeCell ref="A56:B56"/>
    <mergeCell ref="A57:B57"/>
    <mergeCell ref="A58:B5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40</v>
      </c>
      <c r="B1" s="2"/>
      <c r="C1" s="3"/>
      <c r="D1" s="4" t="s">
        <v>2</v>
      </c>
      <c r="E1" s="5" t="s">
        <v>5</v>
      </c>
      <c r="F1" s="5" t="s">
        <v>6</v>
      </c>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t="s">
        <v>7</v>
      </c>
      <c r="AJ1" s="5" t="s">
        <v>8</v>
      </c>
      <c r="AK1" s="5" t="s">
        <v>9</v>
      </c>
      <c r="AL1" s="5" t="s">
        <v>3</v>
      </c>
      <c r="AM1" s="1323"/>
      <c r="AN1" s="117"/>
      <c r="AO1" s="117"/>
      <c r="AP1" s="117"/>
      <c r="AQ1" s="117"/>
      <c r="AR1" s="117"/>
    </row>
    <row r="2">
      <c r="A2" s="6"/>
      <c r="B2" s="6"/>
      <c r="C2" s="6"/>
      <c r="D2" s="7"/>
      <c r="E2" s="1324">
        <v>46174.0</v>
      </c>
      <c r="F2" s="1324">
        <v>46175.0</v>
      </c>
      <c r="G2" s="1324">
        <v>46176.0</v>
      </c>
      <c r="H2" s="1324">
        <v>46177.0</v>
      </c>
      <c r="I2" s="1324">
        <v>46178.0</v>
      </c>
      <c r="J2" s="1324">
        <v>46179.0</v>
      </c>
      <c r="K2" s="1324">
        <v>46180.0</v>
      </c>
      <c r="L2" s="1324">
        <v>46181.0</v>
      </c>
      <c r="M2" s="1324">
        <v>46182.0</v>
      </c>
      <c r="N2" s="1324">
        <v>46183.0</v>
      </c>
      <c r="O2" s="1324">
        <v>46184.0</v>
      </c>
      <c r="P2" s="1324">
        <v>46185.0</v>
      </c>
      <c r="Q2" s="1324">
        <v>46186.0</v>
      </c>
      <c r="R2" s="1324">
        <v>46187.0</v>
      </c>
      <c r="S2" s="1324">
        <v>46188.0</v>
      </c>
      <c r="T2" s="1324">
        <v>46189.0</v>
      </c>
      <c r="U2" s="1324">
        <v>46190.0</v>
      </c>
      <c r="V2" s="1324">
        <v>46191.0</v>
      </c>
      <c r="W2" s="1324">
        <v>46192.0</v>
      </c>
      <c r="X2" s="1324">
        <v>46193.0</v>
      </c>
      <c r="Y2" s="1324">
        <v>46194.0</v>
      </c>
      <c r="Z2" s="1324">
        <v>46195.0</v>
      </c>
      <c r="AA2" s="1324">
        <v>46196.0</v>
      </c>
      <c r="AB2" s="1324">
        <v>46197.0</v>
      </c>
      <c r="AC2" s="1324">
        <v>46198.0</v>
      </c>
      <c r="AD2" s="1324">
        <v>46199.0</v>
      </c>
      <c r="AE2" s="1324">
        <v>46200.0</v>
      </c>
      <c r="AF2" s="1324">
        <v>46201.0</v>
      </c>
      <c r="AG2" s="1324">
        <v>46202.0</v>
      </c>
      <c r="AH2" s="1324">
        <v>46203.0</v>
      </c>
      <c r="AI2" s="1324"/>
      <c r="AJ2" s="8"/>
      <c r="AK2" s="8"/>
      <c r="AL2" s="8"/>
      <c r="AM2" s="1325"/>
      <c r="AN2" s="1326"/>
      <c r="AO2" s="1326"/>
      <c r="AP2" s="1326"/>
      <c r="AQ2" s="1326"/>
      <c r="AR2" s="1326"/>
    </row>
    <row r="3">
      <c r="A3" s="744" t="s">
        <v>69</v>
      </c>
      <c r="B3" s="7"/>
      <c r="C3" s="745" t="s">
        <v>3280</v>
      </c>
      <c r="D3" s="221">
        <f t="shared" ref="D3:D17" si="6">sum(E3:J3)+sum(L3:Q3)+sum(S3:X3)+sum(Z3:AE3)+sum(AG3:AH3)</f>
        <v>2</v>
      </c>
      <c r="E3" s="283">
        <f t="shared" ref="E3:J3" si="1">E23+E43</f>
        <v>0</v>
      </c>
      <c r="F3" s="283">
        <f t="shared" si="1"/>
        <v>1</v>
      </c>
      <c r="G3" s="283">
        <f t="shared" si="1"/>
        <v>0</v>
      </c>
      <c r="H3" s="283">
        <f t="shared" si="1"/>
        <v>0</v>
      </c>
      <c r="I3" s="283">
        <f t="shared" si="1"/>
        <v>0</v>
      </c>
      <c r="J3" s="283">
        <f t="shared" si="1"/>
        <v>0</v>
      </c>
      <c r="K3" s="66">
        <f t="shared" ref="K3:K17" si="8">sum(E3:J3)</f>
        <v>1</v>
      </c>
      <c r="L3" s="283">
        <f t="shared" ref="L3:Q3" si="2">L23+L43</f>
        <v>0</v>
      </c>
      <c r="M3" s="283">
        <f t="shared" si="2"/>
        <v>0</v>
      </c>
      <c r="N3" s="283">
        <f t="shared" si="2"/>
        <v>0</v>
      </c>
      <c r="O3" s="283">
        <f t="shared" si="2"/>
        <v>0</v>
      </c>
      <c r="P3" s="283">
        <f t="shared" si="2"/>
        <v>1</v>
      </c>
      <c r="Q3" s="283">
        <f t="shared" si="2"/>
        <v>0</v>
      </c>
      <c r="R3" s="66">
        <f t="shared" ref="R3:R17" si="10">sum(L3:Q3)</f>
        <v>1</v>
      </c>
      <c r="S3" s="283">
        <f t="shared" ref="S3:X3" si="3">S23+S43</f>
        <v>0</v>
      </c>
      <c r="T3" s="283">
        <f t="shared" si="3"/>
        <v>0</v>
      </c>
      <c r="U3" s="283">
        <f t="shared" si="3"/>
        <v>0</v>
      </c>
      <c r="V3" s="283">
        <f t="shared" si="3"/>
        <v>0</v>
      </c>
      <c r="W3" s="283">
        <f t="shared" si="3"/>
        <v>0</v>
      </c>
      <c r="X3" s="283">
        <f t="shared" si="3"/>
        <v>0</v>
      </c>
      <c r="Y3" s="66">
        <f t="shared" ref="Y3:Y17" si="12">sum(S3:X3)</f>
        <v>0</v>
      </c>
      <c r="Z3" s="283">
        <f t="shared" ref="Z3:AE3" si="4">Z23+Z43</f>
        <v>0</v>
      </c>
      <c r="AA3" s="283">
        <f t="shared" si="4"/>
        <v>0</v>
      </c>
      <c r="AB3" s="283">
        <f t="shared" si="4"/>
        <v>0</v>
      </c>
      <c r="AC3" s="283">
        <f t="shared" si="4"/>
        <v>0</v>
      </c>
      <c r="AD3" s="283">
        <f t="shared" si="4"/>
        <v>0</v>
      </c>
      <c r="AE3" s="283">
        <f t="shared" si="4"/>
        <v>0</v>
      </c>
      <c r="AF3" s="66">
        <f t="shared" ref="AF3:AF17" si="14">sum(Z3:AE3)</f>
        <v>0</v>
      </c>
      <c r="AG3" s="283">
        <f t="shared" ref="AG3:AL3" si="5">AG23+AG43</f>
        <v>0</v>
      </c>
      <c r="AH3" s="283">
        <f t="shared" si="5"/>
        <v>0</v>
      </c>
      <c r="AI3" s="283">
        <f t="shared" si="5"/>
        <v>0</v>
      </c>
      <c r="AJ3" s="283">
        <f t="shared" si="5"/>
        <v>0</v>
      </c>
      <c r="AK3" s="283">
        <f t="shared" si="5"/>
        <v>0</v>
      </c>
      <c r="AL3" s="283">
        <f t="shared" si="5"/>
        <v>0</v>
      </c>
      <c r="AM3" s="1327">
        <f t="shared" ref="AM3:AM17" si="16">sum(AG3:AL3)</f>
        <v>0</v>
      </c>
      <c r="AN3" s="1328"/>
      <c r="AO3" s="1328"/>
      <c r="AP3" s="1328"/>
      <c r="AQ3" s="1328"/>
      <c r="AR3" s="1328"/>
    </row>
    <row r="4">
      <c r="A4" s="1329">
        <f>D4/D5</f>
        <v>0.5106382979</v>
      </c>
      <c r="B4" s="7"/>
      <c r="C4" s="747" t="s">
        <v>57</v>
      </c>
      <c r="D4" s="221">
        <f t="shared" si="6"/>
        <v>24</v>
      </c>
      <c r="E4" s="199">
        <f t="shared" ref="E4:J4" si="7">E24+E44</f>
        <v>2</v>
      </c>
      <c r="F4" s="199">
        <f t="shared" si="7"/>
        <v>2</v>
      </c>
      <c r="G4" s="199">
        <f t="shared" si="7"/>
        <v>1</v>
      </c>
      <c r="H4" s="199">
        <f t="shared" si="7"/>
        <v>2</v>
      </c>
      <c r="I4" s="199">
        <f t="shared" si="7"/>
        <v>0</v>
      </c>
      <c r="J4" s="199">
        <f t="shared" si="7"/>
        <v>0</v>
      </c>
      <c r="K4" s="66">
        <f t="shared" si="8"/>
        <v>7</v>
      </c>
      <c r="L4" s="199">
        <f t="shared" ref="L4:Q4" si="9">L24+L44</f>
        <v>0</v>
      </c>
      <c r="M4" s="199">
        <f t="shared" si="9"/>
        <v>0</v>
      </c>
      <c r="N4" s="199">
        <f t="shared" si="9"/>
        <v>2</v>
      </c>
      <c r="O4" s="199">
        <f t="shared" si="9"/>
        <v>2</v>
      </c>
      <c r="P4" s="199">
        <f t="shared" si="9"/>
        <v>2</v>
      </c>
      <c r="Q4" s="199">
        <f t="shared" si="9"/>
        <v>0</v>
      </c>
      <c r="R4" s="66">
        <f t="shared" si="10"/>
        <v>6</v>
      </c>
      <c r="S4" s="199">
        <f t="shared" ref="S4:X4" si="11">S24+S44</f>
        <v>0</v>
      </c>
      <c r="T4" s="199">
        <f t="shared" si="11"/>
        <v>4</v>
      </c>
      <c r="U4" s="199">
        <f t="shared" si="11"/>
        <v>4</v>
      </c>
      <c r="V4" s="199">
        <f t="shared" si="11"/>
        <v>3</v>
      </c>
      <c r="W4" s="199">
        <f t="shared" si="11"/>
        <v>0</v>
      </c>
      <c r="X4" s="199">
        <f t="shared" si="11"/>
        <v>0</v>
      </c>
      <c r="Y4" s="66">
        <f t="shared" si="12"/>
        <v>11</v>
      </c>
      <c r="Z4" s="199">
        <f t="shared" ref="Z4:AE4" si="13">Z24+Z44</f>
        <v>0</v>
      </c>
      <c r="AA4" s="199">
        <f t="shared" si="13"/>
        <v>0</v>
      </c>
      <c r="AB4" s="199">
        <f t="shared" si="13"/>
        <v>0</v>
      </c>
      <c r="AC4" s="199">
        <f t="shared" si="13"/>
        <v>0</v>
      </c>
      <c r="AD4" s="199">
        <f t="shared" si="13"/>
        <v>0</v>
      </c>
      <c r="AE4" s="199">
        <f t="shared" si="13"/>
        <v>0</v>
      </c>
      <c r="AF4" s="66">
        <f t="shared" si="14"/>
        <v>0</v>
      </c>
      <c r="AG4" s="199">
        <f t="shared" ref="AG4:AL4" si="15">AG24+AG44</f>
        <v>0</v>
      </c>
      <c r="AH4" s="199">
        <f t="shared" si="15"/>
        <v>0</v>
      </c>
      <c r="AI4" s="199">
        <f t="shared" si="15"/>
        <v>0</v>
      </c>
      <c r="AJ4" s="199">
        <f t="shared" si="15"/>
        <v>0</v>
      </c>
      <c r="AK4" s="199">
        <f t="shared" si="15"/>
        <v>0</v>
      </c>
      <c r="AL4" s="199">
        <f t="shared" si="15"/>
        <v>0</v>
      </c>
      <c r="AM4" s="1327">
        <f t="shared" si="16"/>
        <v>0</v>
      </c>
      <c r="AN4" s="1328"/>
      <c r="AO4" s="1328"/>
      <c r="AP4" s="1328"/>
      <c r="AQ4" s="1328"/>
      <c r="AR4" s="1328"/>
    </row>
    <row r="5">
      <c r="A5" s="744" t="s">
        <v>1280</v>
      </c>
      <c r="B5" s="7"/>
      <c r="C5" s="747" t="s">
        <v>58</v>
      </c>
      <c r="D5" s="221">
        <f t="shared" si="6"/>
        <v>47</v>
      </c>
      <c r="E5" s="199">
        <f t="shared" ref="E5:J5" si="17">E25+E45</f>
        <v>3</v>
      </c>
      <c r="F5" s="199">
        <f t="shared" si="17"/>
        <v>3</v>
      </c>
      <c r="G5" s="199">
        <f t="shared" si="17"/>
        <v>2</v>
      </c>
      <c r="H5" s="199">
        <f t="shared" si="17"/>
        <v>3</v>
      </c>
      <c r="I5" s="199">
        <f t="shared" si="17"/>
        <v>0</v>
      </c>
      <c r="J5" s="199">
        <f t="shared" si="17"/>
        <v>0</v>
      </c>
      <c r="K5" s="66">
        <f t="shared" si="8"/>
        <v>11</v>
      </c>
      <c r="L5" s="199">
        <f t="shared" ref="L5:Q5" si="18">L25+L45</f>
        <v>0</v>
      </c>
      <c r="M5" s="199">
        <f t="shared" si="18"/>
        <v>2</v>
      </c>
      <c r="N5" s="199">
        <f t="shared" si="18"/>
        <v>7</v>
      </c>
      <c r="O5" s="199">
        <f t="shared" si="18"/>
        <v>5</v>
      </c>
      <c r="P5" s="199">
        <f t="shared" si="18"/>
        <v>5</v>
      </c>
      <c r="Q5" s="199">
        <f t="shared" si="18"/>
        <v>0</v>
      </c>
      <c r="R5" s="66">
        <f t="shared" si="10"/>
        <v>19</v>
      </c>
      <c r="S5" s="199">
        <f t="shared" ref="S5:X5" si="19">S25+S45</f>
        <v>2</v>
      </c>
      <c r="T5" s="199">
        <f t="shared" si="19"/>
        <v>7</v>
      </c>
      <c r="U5" s="199">
        <f t="shared" si="19"/>
        <v>4</v>
      </c>
      <c r="V5" s="199">
        <f t="shared" si="19"/>
        <v>4</v>
      </c>
      <c r="W5" s="199">
        <f t="shared" si="19"/>
        <v>0</v>
      </c>
      <c r="X5" s="199">
        <f t="shared" si="19"/>
        <v>0</v>
      </c>
      <c r="Y5" s="66">
        <f t="shared" si="12"/>
        <v>17</v>
      </c>
      <c r="Z5" s="199">
        <f t="shared" ref="Z5:AE5" si="20">Z25+Z45</f>
        <v>0</v>
      </c>
      <c r="AA5" s="199">
        <f t="shared" si="20"/>
        <v>0</v>
      </c>
      <c r="AB5" s="199">
        <f t="shared" si="20"/>
        <v>0</v>
      </c>
      <c r="AC5" s="199">
        <f t="shared" si="20"/>
        <v>0</v>
      </c>
      <c r="AD5" s="199">
        <f t="shared" si="20"/>
        <v>0</v>
      </c>
      <c r="AE5" s="199">
        <f t="shared" si="20"/>
        <v>0</v>
      </c>
      <c r="AF5" s="66">
        <f t="shared" si="14"/>
        <v>0</v>
      </c>
      <c r="AG5" s="199">
        <f t="shared" ref="AG5:AL5" si="21">AG25+AG45</f>
        <v>0</v>
      </c>
      <c r="AH5" s="199">
        <f t="shared" si="21"/>
        <v>0</v>
      </c>
      <c r="AI5" s="199">
        <f t="shared" si="21"/>
        <v>0</v>
      </c>
      <c r="AJ5" s="199">
        <f t="shared" si="21"/>
        <v>0</v>
      </c>
      <c r="AK5" s="199">
        <f t="shared" si="21"/>
        <v>0</v>
      </c>
      <c r="AL5" s="199">
        <f t="shared" si="21"/>
        <v>0</v>
      </c>
      <c r="AM5" s="1327">
        <f t="shared" si="16"/>
        <v>0</v>
      </c>
      <c r="AN5" s="1328"/>
      <c r="AO5" s="1328"/>
      <c r="AP5" s="1328"/>
      <c r="AQ5" s="1328"/>
      <c r="AR5" s="1328"/>
    </row>
    <row r="6">
      <c r="A6" s="1329">
        <f>D5/D8</f>
        <v>0.8392857143</v>
      </c>
      <c r="B6" s="7"/>
      <c r="C6" s="747" t="s">
        <v>59</v>
      </c>
      <c r="D6" s="221">
        <f t="shared" si="6"/>
        <v>8</v>
      </c>
      <c r="E6" s="199">
        <f t="shared" ref="E6:J6" si="22">E26+E46</f>
        <v>1</v>
      </c>
      <c r="F6" s="199">
        <f t="shared" si="22"/>
        <v>0</v>
      </c>
      <c r="G6" s="199">
        <f t="shared" si="22"/>
        <v>0</v>
      </c>
      <c r="H6" s="199">
        <f t="shared" si="22"/>
        <v>0</v>
      </c>
      <c r="I6" s="199">
        <f t="shared" si="22"/>
        <v>0</v>
      </c>
      <c r="J6" s="199">
        <f t="shared" si="22"/>
        <v>0</v>
      </c>
      <c r="K6" s="66">
        <f t="shared" si="8"/>
        <v>1</v>
      </c>
      <c r="L6" s="199">
        <f t="shared" ref="L6:Q6" si="23">L26+L46</f>
        <v>2</v>
      </c>
      <c r="M6" s="199">
        <f t="shared" si="23"/>
        <v>2</v>
      </c>
      <c r="N6" s="199">
        <f t="shared" si="23"/>
        <v>0</v>
      </c>
      <c r="O6" s="199">
        <f t="shared" si="23"/>
        <v>0</v>
      </c>
      <c r="P6" s="199">
        <f t="shared" si="23"/>
        <v>1</v>
      </c>
      <c r="Q6" s="199">
        <f t="shared" si="23"/>
        <v>0</v>
      </c>
      <c r="R6" s="66">
        <f t="shared" si="10"/>
        <v>5</v>
      </c>
      <c r="S6" s="199">
        <f t="shared" ref="S6:X6" si="24">S26+S46</f>
        <v>0</v>
      </c>
      <c r="T6" s="199">
        <f t="shared" si="24"/>
        <v>1</v>
      </c>
      <c r="U6" s="199">
        <f t="shared" si="24"/>
        <v>1</v>
      </c>
      <c r="V6" s="199">
        <f t="shared" si="24"/>
        <v>0</v>
      </c>
      <c r="W6" s="199">
        <f t="shared" si="24"/>
        <v>0</v>
      </c>
      <c r="X6" s="199">
        <f t="shared" si="24"/>
        <v>0</v>
      </c>
      <c r="Y6" s="66">
        <f t="shared" si="12"/>
        <v>2</v>
      </c>
      <c r="Z6" s="199">
        <f t="shared" ref="Z6:AE6" si="25">Z26+Z46</f>
        <v>0</v>
      </c>
      <c r="AA6" s="199">
        <f t="shared" si="25"/>
        <v>0</v>
      </c>
      <c r="AB6" s="199">
        <f t="shared" si="25"/>
        <v>0</v>
      </c>
      <c r="AC6" s="199">
        <f t="shared" si="25"/>
        <v>0</v>
      </c>
      <c r="AD6" s="199">
        <f t="shared" si="25"/>
        <v>0</v>
      </c>
      <c r="AE6" s="199">
        <f t="shared" si="25"/>
        <v>0</v>
      </c>
      <c r="AF6" s="66">
        <f t="shared" si="14"/>
        <v>0</v>
      </c>
      <c r="AG6" s="199">
        <f t="shared" ref="AG6:AL6" si="26">AG26+AG46</f>
        <v>0</v>
      </c>
      <c r="AH6" s="199">
        <f t="shared" si="26"/>
        <v>0</v>
      </c>
      <c r="AI6" s="199">
        <f t="shared" si="26"/>
        <v>0</v>
      </c>
      <c r="AJ6" s="199">
        <f t="shared" si="26"/>
        <v>0</v>
      </c>
      <c r="AK6" s="199">
        <f t="shared" si="26"/>
        <v>0</v>
      </c>
      <c r="AL6" s="199">
        <f t="shared" si="26"/>
        <v>0</v>
      </c>
      <c r="AM6" s="1327">
        <f t="shared" si="16"/>
        <v>0</v>
      </c>
      <c r="AN6" s="1328"/>
      <c r="AO6" s="1328"/>
      <c r="AP6" s="1328"/>
      <c r="AQ6" s="1328"/>
      <c r="AR6" s="1328"/>
    </row>
    <row r="7">
      <c r="A7" s="744" t="s">
        <v>71</v>
      </c>
      <c r="B7" s="7"/>
      <c r="C7" s="68" t="s">
        <v>1310</v>
      </c>
      <c r="D7" s="221">
        <f t="shared" si="6"/>
        <v>53</v>
      </c>
      <c r="E7" s="199">
        <f t="shared" ref="E7:J7" si="27">E27+E47</f>
        <v>4</v>
      </c>
      <c r="F7" s="199">
        <f t="shared" si="27"/>
        <v>3</v>
      </c>
      <c r="G7" s="199">
        <f t="shared" si="27"/>
        <v>2</v>
      </c>
      <c r="H7" s="199">
        <f t="shared" si="27"/>
        <v>3</v>
      </c>
      <c r="I7" s="199">
        <f t="shared" si="27"/>
        <v>0</v>
      </c>
      <c r="J7" s="199">
        <f t="shared" si="27"/>
        <v>0</v>
      </c>
      <c r="K7" s="66">
        <f t="shared" si="8"/>
        <v>12</v>
      </c>
      <c r="L7" s="199">
        <f t="shared" ref="L7:Q7" si="28">L27+L47</f>
        <v>1</v>
      </c>
      <c r="M7" s="199">
        <f t="shared" si="28"/>
        <v>2</v>
      </c>
      <c r="N7" s="199">
        <f t="shared" si="28"/>
        <v>7</v>
      </c>
      <c r="O7" s="199">
        <f t="shared" si="28"/>
        <v>5</v>
      </c>
      <c r="P7" s="199">
        <f t="shared" si="28"/>
        <v>6</v>
      </c>
      <c r="Q7" s="199">
        <f t="shared" si="28"/>
        <v>0</v>
      </c>
      <c r="R7" s="66">
        <f t="shared" si="10"/>
        <v>21</v>
      </c>
      <c r="S7" s="199">
        <f t="shared" ref="S7:X7" si="29">S27+S47</f>
        <v>2</v>
      </c>
      <c r="T7" s="199">
        <f t="shared" si="29"/>
        <v>8</v>
      </c>
      <c r="U7" s="199">
        <f t="shared" si="29"/>
        <v>5</v>
      </c>
      <c r="V7" s="199">
        <f t="shared" si="29"/>
        <v>5</v>
      </c>
      <c r="W7" s="199">
        <f t="shared" si="29"/>
        <v>0</v>
      </c>
      <c r="X7" s="199">
        <f t="shared" si="29"/>
        <v>0</v>
      </c>
      <c r="Y7" s="66">
        <f t="shared" si="12"/>
        <v>20</v>
      </c>
      <c r="Z7" s="199">
        <f t="shared" ref="Z7:AE7" si="30">Z27+Z47</f>
        <v>0</v>
      </c>
      <c r="AA7" s="199">
        <f t="shared" si="30"/>
        <v>0</v>
      </c>
      <c r="AB7" s="199">
        <f t="shared" si="30"/>
        <v>0</v>
      </c>
      <c r="AC7" s="199">
        <f t="shared" si="30"/>
        <v>0</v>
      </c>
      <c r="AD7" s="199">
        <f t="shared" si="30"/>
        <v>0</v>
      </c>
      <c r="AE7" s="199">
        <f t="shared" si="30"/>
        <v>0</v>
      </c>
      <c r="AF7" s="66">
        <f t="shared" si="14"/>
        <v>0</v>
      </c>
      <c r="AG7" s="199">
        <f t="shared" ref="AG7:AL7" si="31">AG27+AG47</f>
        <v>0</v>
      </c>
      <c r="AH7" s="199">
        <f t="shared" si="31"/>
        <v>0</v>
      </c>
      <c r="AI7" s="199">
        <f t="shared" si="31"/>
        <v>0</v>
      </c>
      <c r="AJ7" s="199">
        <f t="shared" si="31"/>
        <v>0</v>
      </c>
      <c r="AK7" s="199">
        <f t="shared" si="31"/>
        <v>0</v>
      </c>
      <c r="AL7" s="199">
        <f t="shared" si="31"/>
        <v>0</v>
      </c>
      <c r="AM7" s="1327">
        <f t="shared" si="16"/>
        <v>0</v>
      </c>
      <c r="AN7" s="1328"/>
      <c r="AO7" s="1328"/>
      <c r="AP7" s="1328"/>
      <c r="AQ7" s="1328"/>
      <c r="AR7" s="1328"/>
    </row>
    <row r="8">
      <c r="A8" s="1330">
        <f>D7/D8</f>
        <v>0.9464285714</v>
      </c>
      <c r="B8" s="7"/>
      <c r="C8" s="68" t="s">
        <v>109</v>
      </c>
      <c r="D8" s="221">
        <f t="shared" si="6"/>
        <v>56</v>
      </c>
      <c r="E8" s="199">
        <f t="shared" ref="E8:J8" si="32">E28+E48</f>
        <v>4</v>
      </c>
      <c r="F8" s="199">
        <f t="shared" si="32"/>
        <v>4</v>
      </c>
      <c r="G8" s="199">
        <f t="shared" si="32"/>
        <v>2</v>
      </c>
      <c r="H8" s="199">
        <f t="shared" si="32"/>
        <v>3</v>
      </c>
      <c r="I8" s="199">
        <f t="shared" si="32"/>
        <v>0</v>
      </c>
      <c r="J8" s="199">
        <f t="shared" si="32"/>
        <v>0</v>
      </c>
      <c r="K8" s="66">
        <f t="shared" si="8"/>
        <v>13</v>
      </c>
      <c r="L8" s="199">
        <f t="shared" ref="L8:Q8" si="33">L28+L48</f>
        <v>3</v>
      </c>
      <c r="M8" s="199">
        <f t="shared" si="33"/>
        <v>4</v>
      </c>
      <c r="N8" s="199">
        <f t="shared" si="33"/>
        <v>7</v>
      </c>
      <c r="O8" s="199">
        <f t="shared" si="33"/>
        <v>5</v>
      </c>
      <c r="P8" s="199">
        <f t="shared" si="33"/>
        <v>6</v>
      </c>
      <c r="Q8" s="199">
        <f t="shared" si="33"/>
        <v>0</v>
      </c>
      <c r="R8" s="66">
        <f t="shared" si="10"/>
        <v>25</v>
      </c>
      <c r="S8" s="199">
        <f t="shared" ref="S8:X8" si="34">S28+S48</f>
        <v>2</v>
      </c>
      <c r="T8" s="199">
        <f t="shared" si="34"/>
        <v>8</v>
      </c>
      <c r="U8" s="199">
        <f t="shared" si="34"/>
        <v>6</v>
      </c>
      <c r="V8" s="199">
        <f t="shared" si="34"/>
        <v>2</v>
      </c>
      <c r="W8" s="199">
        <f t="shared" si="34"/>
        <v>0</v>
      </c>
      <c r="X8" s="199">
        <f t="shared" si="34"/>
        <v>0</v>
      </c>
      <c r="Y8" s="66">
        <f t="shared" si="12"/>
        <v>18</v>
      </c>
      <c r="Z8" s="199">
        <f t="shared" ref="Z8:AE8" si="35">Z28+Z48</f>
        <v>0</v>
      </c>
      <c r="AA8" s="199">
        <f t="shared" si="35"/>
        <v>0</v>
      </c>
      <c r="AB8" s="199">
        <f t="shared" si="35"/>
        <v>0</v>
      </c>
      <c r="AC8" s="199">
        <f t="shared" si="35"/>
        <v>0</v>
      </c>
      <c r="AD8" s="199">
        <f t="shared" si="35"/>
        <v>0</v>
      </c>
      <c r="AE8" s="199">
        <f t="shared" si="35"/>
        <v>0</v>
      </c>
      <c r="AF8" s="66">
        <f t="shared" si="14"/>
        <v>0</v>
      </c>
      <c r="AG8" s="199">
        <f t="shared" ref="AG8:AL8" si="36">AG28+AG48</f>
        <v>0</v>
      </c>
      <c r="AH8" s="199">
        <f t="shared" si="36"/>
        <v>0</v>
      </c>
      <c r="AI8" s="199">
        <f t="shared" si="36"/>
        <v>0</v>
      </c>
      <c r="AJ8" s="199">
        <f t="shared" si="36"/>
        <v>0</v>
      </c>
      <c r="AK8" s="199">
        <f t="shared" si="36"/>
        <v>0</v>
      </c>
      <c r="AL8" s="199">
        <f t="shared" si="36"/>
        <v>0</v>
      </c>
      <c r="AM8" s="1327">
        <f t="shared" si="16"/>
        <v>0</v>
      </c>
      <c r="AN8" s="1328"/>
      <c r="AO8" s="1328"/>
      <c r="AP8" s="1328"/>
      <c r="AQ8" s="1328"/>
      <c r="AR8" s="1328"/>
    </row>
    <row r="9">
      <c r="A9" s="749" t="s">
        <v>3281</v>
      </c>
      <c r="B9" s="750">
        <f t="shared" ref="B9:B10" si="42">D10/D9</f>
        <v>0.09090909091</v>
      </c>
      <c r="C9" s="747" t="s">
        <v>3282</v>
      </c>
      <c r="D9" s="221">
        <f t="shared" si="6"/>
        <v>22</v>
      </c>
      <c r="E9" s="199">
        <f t="shared" ref="E9:J9" si="37">E29+E49</f>
        <v>1</v>
      </c>
      <c r="F9" s="199">
        <f t="shared" si="37"/>
        <v>0</v>
      </c>
      <c r="G9" s="199">
        <f t="shared" si="37"/>
        <v>0</v>
      </c>
      <c r="H9" s="199">
        <f t="shared" si="37"/>
        <v>0</v>
      </c>
      <c r="I9" s="199">
        <f t="shared" si="37"/>
        <v>2</v>
      </c>
      <c r="J9" s="199">
        <f t="shared" si="37"/>
        <v>0</v>
      </c>
      <c r="K9" s="66">
        <f t="shared" si="8"/>
        <v>3</v>
      </c>
      <c r="L9" s="199">
        <f t="shared" ref="L9:Q9" si="38">L29+L49</f>
        <v>0</v>
      </c>
      <c r="M9" s="199">
        <f t="shared" si="38"/>
        <v>0</v>
      </c>
      <c r="N9" s="199">
        <f t="shared" si="38"/>
        <v>5</v>
      </c>
      <c r="O9" s="199">
        <f t="shared" si="38"/>
        <v>2</v>
      </c>
      <c r="P9" s="199">
        <f t="shared" si="38"/>
        <v>0</v>
      </c>
      <c r="Q9" s="199">
        <f t="shared" si="38"/>
        <v>0</v>
      </c>
      <c r="R9" s="66">
        <f t="shared" si="10"/>
        <v>7</v>
      </c>
      <c r="S9" s="199">
        <f t="shared" ref="S9:X9" si="39">S29+S49</f>
        <v>0</v>
      </c>
      <c r="T9" s="199">
        <f t="shared" si="39"/>
        <v>11</v>
      </c>
      <c r="U9" s="199">
        <f t="shared" si="39"/>
        <v>1</v>
      </c>
      <c r="V9" s="199">
        <f t="shared" si="39"/>
        <v>0</v>
      </c>
      <c r="W9" s="199">
        <f t="shared" si="39"/>
        <v>0</v>
      </c>
      <c r="X9" s="199">
        <f t="shared" si="39"/>
        <v>0</v>
      </c>
      <c r="Y9" s="66">
        <f t="shared" si="12"/>
        <v>12</v>
      </c>
      <c r="Z9" s="199">
        <f t="shared" ref="Z9:AE9" si="40">Z29+Z49</f>
        <v>0</v>
      </c>
      <c r="AA9" s="199">
        <f t="shared" si="40"/>
        <v>0</v>
      </c>
      <c r="AB9" s="199">
        <f t="shared" si="40"/>
        <v>0</v>
      </c>
      <c r="AC9" s="199">
        <f t="shared" si="40"/>
        <v>0</v>
      </c>
      <c r="AD9" s="199">
        <f t="shared" si="40"/>
        <v>0</v>
      </c>
      <c r="AE9" s="199">
        <f t="shared" si="40"/>
        <v>0</v>
      </c>
      <c r="AF9" s="66">
        <f t="shared" si="14"/>
        <v>0</v>
      </c>
      <c r="AG9" s="199">
        <f t="shared" ref="AG9:AL9" si="41">AG29+AG49</f>
        <v>0</v>
      </c>
      <c r="AH9" s="199">
        <f t="shared" si="41"/>
        <v>0</v>
      </c>
      <c r="AI9" s="199">
        <f t="shared" si="41"/>
        <v>0</v>
      </c>
      <c r="AJ9" s="199">
        <f t="shared" si="41"/>
        <v>0</v>
      </c>
      <c r="AK9" s="199">
        <f t="shared" si="41"/>
        <v>0</v>
      </c>
      <c r="AL9" s="199">
        <f t="shared" si="41"/>
        <v>0</v>
      </c>
      <c r="AM9" s="1327">
        <f t="shared" si="16"/>
        <v>0</v>
      </c>
      <c r="AN9" s="1328"/>
      <c r="AO9" s="1328"/>
      <c r="AP9" s="1328"/>
      <c r="AQ9" s="1328"/>
      <c r="AR9" s="1328"/>
    </row>
    <row r="10">
      <c r="A10" s="749" t="s">
        <v>3283</v>
      </c>
      <c r="B10" s="750">
        <f t="shared" si="42"/>
        <v>1</v>
      </c>
      <c r="C10" s="751" t="s">
        <v>3284</v>
      </c>
      <c r="D10" s="221">
        <f t="shared" si="6"/>
        <v>2</v>
      </c>
      <c r="E10" s="199">
        <f t="shared" ref="E10:J10" si="43">E30+E50</f>
        <v>0</v>
      </c>
      <c r="F10" s="199">
        <f t="shared" si="43"/>
        <v>0</v>
      </c>
      <c r="G10" s="199">
        <f t="shared" si="43"/>
        <v>0</v>
      </c>
      <c r="H10" s="199">
        <f t="shared" si="43"/>
        <v>0</v>
      </c>
      <c r="I10" s="199">
        <f t="shared" si="43"/>
        <v>2</v>
      </c>
      <c r="J10" s="199">
        <f t="shared" si="43"/>
        <v>0</v>
      </c>
      <c r="K10" s="66">
        <f t="shared" si="8"/>
        <v>2</v>
      </c>
      <c r="L10" s="199">
        <f t="shared" ref="L10:Q10" si="44">L30+L50</f>
        <v>0</v>
      </c>
      <c r="M10" s="199">
        <f t="shared" si="44"/>
        <v>0</v>
      </c>
      <c r="N10" s="199">
        <f t="shared" si="44"/>
        <v>0</v>
      </c>
      <c r="O10" s="199">
        <f t="shared" si="44"/>
        <v>0</v>
      </c>
      <c r="P10" s="199">
        <f t="shared" si="44"/>
        <v>0</v>
      </c>
      <c r="Q10" s="199">
        <f t="shared" si="44"/>
        <v>0</v>
      </c>
      <c r="R10" s="66">
        <f t="shared" si="10"/>
        <v>0</v>
      </c>
      <c r="S10" s="199">
        <f t="shared" ref="S10:V10" si="45">S31+S50</f>
        <v>0</v>
      </c>
      <c r="T10" s="199">
        <f t="shared" si="45"/>
        <v>0</v>
      </c>
      <c r="U10" s="199">
        <f t="shared" si="45"/>
        <v>0</v>
      </c>
      <c r="V10" s="199">
        <f t="shared" si="45"/>
        <v>0</v>
      </c>
      <c r="W10" s="199">
        <f t="shared" ref="W10:X10" si="46">W30+W50</f>
        <v>0</v>
      </c>
      <c r="X10" s="199">
        <f t="shared" si="46"/>
        <v>0</v>
      </c>
      <c r="Y10" s="66">
        <f t="shared" si="12"/>
        <v>0</v>
      </c>
      <c r="Z10" s="199">
        <f t="shared" ref="Z10:AE10" si="47">Z30+Z50</f>
        <v>0</v>
      </c>
      <c r="AA10" s="199">
        <f t="shared" si="47"/>
        <v>0</v>
      </c>
      <c r="AB10" s="199">
        <f t="shared" si="47"/>
        <v>0</v>
      </c>
      <c r="AC10" s="199">
        <f t="shared" si="47"/>
        <v>0</v>
      </c>
      <c r="AD10" s="199">
        <f t="shared" si="47"/>
        <v>0</v>
      </c>
      <c r="AE10" s="199">
        <f t="shared" si="47"/>
        <v>0</v>
      </c>
      <c r="AF10" s="66">
        <f t="shared" si="14"/>
        <v>0</v>
      </c>
      <c r="AG10" s="199">
        <f t="shared" ref="AG10:AL10" si="48">AG30+AG50</f>
        <v>0</v>
      </c>
      <c r="AH10" s="199">
        <f t="shared" si="48"/>
        <v>0</v>
      </c>
      <c r="AI10" s="199">
        <f t="shared" si="48"/>
        <v>0</v>
      </c>
      <c r="AJ10" s="199">
        <f t="shared" si="48"/>
        <v>0</v>
      </c>
      <c r="AK10" s="199">
        <f t="shared" si="48"/>
        <v>0</v>
      </c>
      <c r="AL10" s="199">
        <f t="shared" si="48"/>
        <v>0</v>
      </c>
      <c r="AM10" s="1327">
        <f t="shared" si="16"/>
        <v>0</v>
      </c>
      <c r="AN10" s="1328"/>
      <c r="AO10" s="1328"/>
      <c r="AP10" s="1328"/>
      <c r="AQ10" s="1328"/>
      <c r="AR10" s="1328"/>
    </row>
    <row r="11">
      <c r="A11" s="749" t="s">
        <v>3285</v>
      </c>
      <c r="B11" s="750">
        <f t="shared" ref="B11:B12" si="54">D13/D12</f>
        <v>0.7450980392</v>
      </c>
      <c r="C11" s="751" t="s">
        <v>3286</v>
      </c>
      <c r="D11" s="221">
        <f t="shared" si="6"/>
        <v>2</v>
      </c>
      <c r="E11" s="199">
        <f t="shared" ref="E11:J11" si="49">E32+E51</f>
        <v>0</v>
      </c>
      <c r="F11" s="199">
        <f t="shared" si="49"/>
        <v>0</v>
      </c>
      <c r="G11" s="199">
        <f t="shared" si="49"/>
        <v>0</v>
      </c>
      <c r="H11" s="199">
        <f t="shared" si="49"/>
        <v>0</v>
      </c>
      <c r="I11" s="199">
        <f t="shared" si="49"/>
        <v>2</v>
      </c>
      <c r="J11" s="199">
        <f t="shared" si="49"/>
        <v>0</v>
      </c>
      <c r="K11" s="66">
        <f t="shared" si="8"/>
        <v>2</v>
      </c>
      <c r="L11" s="199">
        <f t="shared" ref="L11:Q11" si="50">L32+L51</f>
        <v>0</v>
      </c>
      <c r="M11" s="199">
        <f t="shared" si="50"/>
        <v>0</v>
      </c>
      <c r="N11" s="199">
        <f t="shared" si="50"/>
        <v>0</v>
      </c>
      <c r="O11" s="199">
        <f t="shared" si="50"/>
        <v>0</v>
      </c>
      <c r="P11" s="199">
        <f t="shared" si="50"/>
        <v>0</v>
      </c>
      <c r="Q11" s="199">
        <f t="shared" si="50"/>
        <v>0</v>
      </c>
      <c r="R11" s="66">
        <f t="shared" si="10"/>
        <v>0</v>
      </c>
      <c r="S11" s="199">
        <f t="shared" ref="S11:X11" si="51">S32+S51</f>
        <v>0</v>
      </c>
      <c r="T11" s="199">
        <f t="shared" si="51"/>
        <v>0</v>
      </c>
      <c r="U11" s="199">
        <f t="shared" si="51"/>
        <v>0</v>
      </c>
      <c r="V11" s="199">
        <f t="shared" si="51"/>
        <v>0</v>
      </c>
      <c r="W11" s="199">
        <f t="shared" si="51"/>
        <v>0</v>
      </c>
      <c r="X11" s="199">
        <f t="shared" si="51"/>
        <v>0</v>
      </c>
      <c r="Y11" s="66">
        <f t="shared" si="12"/>
        <v>0</v>
      </c>
      <c r="Z11" s="199">
        <f t="shared" ref="Z11:AE11" si="52">Z32+Z51</f>
        <v>0</v>
      </c>
      <c r="AA11" s="199">
        <f t="shared" si="52"/>
        <v>0</v>
      </c>
      <c r="AB11" s="199">
        <f t="shared" si="52"/>
        <v>0</v>
      </c>
      <c r="AC11" s="199">
        <f t="shared" si="52"/>
        <v>0</v>
      </c>
      <c r="AD11" s="199">
        <f t="shared" si="52"/>
        <v>0</v>
      </c>
      <c r="AE11" s="199">
        <f t="shared" si="52"/>
        <v>0</v>
      </c>
      <c r="AF11" s="66">
        <f t="shared" si="14"/>
        <v>0</v>
      </c>
      <c r="AG11" s="199">
        <f t="shared" ref="AG11:AL11" si="53">AG32+AG51</f>
        <v>0</v>
      </c>
      <c r="AH11" s="199">
        <f t="shared" si="53"/>
        <v>0</v>
      </c>
      <c r="AI11" s="199">
        <f t="shared" si="53"/>
        <v>0</v>
      </c>
      <c r="AJ11" s="199">
        <f t="shared" si="53"/>
        <v>0</v>
      </c>
      <c r="AK11" s="199">
        <f t="shared" si="53"/>
        <v>0</v>
      </c>
      <c r="AL11" s="199">
        <f t="shared" si="53"/>
        <v>0</v>
      </c>
      <c r="AM11" s="1327">
        <f t="shared" si="16"/>
        <v>0</v>
      </c>
      <c r="AN11" s="1328"/>
      <c r="AO11" s="1328"/>
      <c r="AP11" s="1328"/>
      <c r="AQ11" s="1328"/>
      <c r="AR11" s="1328"/>
    </row>
    <row r="12">
      <c r="A12" s="749" t="s">
        <v>3287</v>
      </c>
      <c r="B12" s="750">
        <f t="shared" si="54"/>
        <v>0.3947368421</v>
      </c>
      <c r="C12" s="44" t="s">
        <v>3288</v>
      </c>
      <c r="D12" s="221">
        <f t="shared" si="6"/>
        <v>153</v>
      </c>
      <c r="E12" s="199">
        <f t="shared" ref="E12:J12" si="55">E33+E52</f>
        <v>0</v>
      </c>
      <c r="F12" s="199">
        <f t="shared" si="55"/>
        <v>5</v>
      </c>
      <c r="G12" s="199">
        <f t="shared" si="55"/>
        <v>23</v>
      </c>
      <c r="H12" s="199">
        <f t="shared" si="55"/>
        <v>39</v>
      </c>
      <c r="I12" s="199">
        <f t="shared" si="55"/>
        <v>0</v>
      </c>
      <c r="J12" s="199">
        <f t="shared" si="55"/>
        <v>0</v>
      </c>
      <c r="K12" s="66">
        <f t="shared" si="8"/>
        <v>67</v>
      </c>
      <c r="L12" s="199">
        <f t="shared" ref="L12:Q12" si="56">L33+L52</f>
        <v>22</v>
      </c>
      <c r="M12" s="199">
        <f t="shared" si="56"/>
        <v>13</v>
      </c>
      <c r="N12" s="199">
        <f t="shared" si="56"/>
        <v>13</v>
      </c>
      <c r="O12" s="199">
        <f t="shared" si="56"/>
        <v>11</v>
      </c>
      <c r="P12" s="199">
        <f t="shared" si="56"/>
        <v>27</v>
      </c>
      <c r="Q12" s="199">
        <f t="shared" si="56"/>
        <v>0</v>
      </c>
      <c r="R12" s="66">
        <f t="shared" si="10"/>
        <v>86</v>
      </c>
      <c r="S12" s="199">
        <f t="shared" ref="S12:X12" si="57">S33+S52</f>
        <v>0</v>
      </c>
      <c r="T12" s="199">
        <f t="shared" si="57"/>
        <v>0</v>
      </c>
      <c r="U12" s="199">
        <f t="shared" si="57"/>
        <v>0</v>
      </c>
      <c r="V12" s="199">
        <f t="shared" si="57"/>
        <v>0</v>
      </c>
      <c r="W12" s="199">
        <f t="shared" si="57"/>
        <v>0</v>
      </c>
      <c r="X12" s="199">
        <f t="shared" si="57"/>
        <v>0</v>
      </c>
      <c r="Y12" s="66">
        <f t="shared" si="12"/>
        <v>0</v>
      </c>
      <c r="Z12" s="199">
        <f t="shared" ref="Z12:AE12" si="58">Z33+Z52</f>
        <v>0</v>
      </c>
      <c r="AA12" s="199">
        <f t="shared" si="58"/>
        <v>0</v>
      </c>
      <c r="AB12" s="199">
        <f t="shared" si="58"/>
        <v>0</v>
      </c>
      <c r="AC12" s="199">
        <f t="shared" si="58"/>
        <v>0</v>
      </c>
      <c r="AD12" s="199">
        <f t="shared" si="58"/>
        <v>0</v>
      </c>
      <c r="AE12" s="199">
        <f t="shared" si="58"/>
        <v>0</v>
      </c>
      <c r="AF12" s="66">
        <f t="shared" si="14"/>
        <v>0</v>
      </c>
      <c r="AG12" s="199">
        <f t="shared" ref="AG12:AL12" si="59">AG33+AG52</f>
        <v>0</v>
      </c>
      <c r="AH12" s="199">
        <f t="shared" si="59"/>
        <v>0</v>
      </c>
      <c r="AI12" s="199">
        <f t="shared" si="59"/>
        <v>0</v>
      </c>
      <c r="AJ12" s="199">
        <f t="shared" si="59"/>
        <v>0</v>
      </c>
      <c r="AK12" s="199">
        <f t="shared" si="59"/>
        <v>0</v>
      </c>
      <c r="AL12" s="199">
        <f t="shared" si="59"/>
        <v>0</v>
      </c>
      <c r="AM12" s="1327">
        <f t="shared" si="16"/>
        <v>0</v>
      </c>
      <c r="AN12" s="1328"/>
      <c r="AO12" s="1328"/>
      <c r="AP12" s="1328"/>
      <c r="AQ12" s="1328"/>
      <c r="AR12" s="1328"/>
    </row>
    <row r="13">
      <c r="A13" s="749" t="s">
        <v>3289</v>
      </c>
      <c r="B13" s="750">
        <f>D15/D12</f>
        <v>0.1111111111</v>
      </c>
      <c r="C13" s="44" t="s">
        <v>3290</v>
      </c>
      <c r="D13" s="221">
        <f t="shared" si="6"/>
        <v>114</v>
      </c>
      <c r="E13" s="199">
        <f t="shared" ref="E13:J13" si="60">E34+E53</f>
        <v>0</v>
      </c>
      <c r="F13" s="199">
        <f t="shared" si="60"/>
        <v>5</v>
      </c>
      <c r="G13" s="199">
        <f t="shared" si="60"/>
        <v>18</v>
      </c>
      <c r="H13" s="199">
        <f t="shared" si="60"/>
        <v>33</v>
      </c>
      <c r="I13" s="199">
        <f t="shared" si="60"/>
        <v>0</v>
      </c>
      <c r="J13" s="199">
        <f t="shared" si="60"/>
        <v>0</v>
      </c>
      <c r="K13" s="66">
        <f t="shared" si="8"/>
        <v>56</v>
      </c>
      <c r="L13" s="199">
        <f t="shared" ref="L13:Q13" si="61">L34+L53</f>
        <v>11</v>
      </c>
      <c r="M13" s="199">
        <f t="shared" si="61"/>
        <v>5</v>
      </c>
      <c r="N13" s="199">
        <f t="shared" si="61"/>
        <v>9</v>
      </c>
      <c r="O13" s="199">
        <f t="shared" si="61"/>
        <v>9</v>
      </c>
      <c r="P13" s="199">
        <f t="shared" si="61"/>
        <v>24</v>
      </c>
      <c r="Q13" s="199">
        <f t="shared" si="61"/>
        <v>0</v>
      </c>
      <c r="R13" s="66">
        <f t="shared" si="10"/>
        <v>58</v>
      </c>
      <c r="S13" s="199">
        <f t="shared" ref="S13:X13" si="62">S34+S53</f>
        <v>0</v>
      </c>
      <c r="T13" s="199">
        <f t="shared" si="62"/>
        <v>0</v>
      </c>
      <c r="U13" s="199">
        <f t="shared" si="62"/>
        <v>0</v>
      </c>
      <c r="V13" s="199">
        <f t="shared" si="62"/>
        <v>0</v>
      </c>
      <c r="W13" s="199">
        <f t="shared" si="62"/>
        <v>0</v>
      </c>
      <c r="X13" s="199">
        <f t="shared" si="62"/>
        <v>0</v>
      </c>
      <c r="Y13" s="66">
        <f t="shared" si="12"/>
        <v>0</v>
      </c>
      <c r="Z13" s="199">
        <f t="shared" ref="Z13:AE13" si="63">Z34+Z53</f>
        <v>0</v>
      </c>
      <c r="AA13" s="199">
        <f t="shared" si="63"/>
        <v>0</v>
      </c>
      <c r="AB13" s="199">
        <f t="shared" si="63"/>
        <v>0</v>
      </c>
      <c r="AC13" s="199">
        <f t="shared" si="63"/>
        <v>0</v>
      </c>
      <c r="AD13" s="199">
        <f t="shared" si="63"/>
        <v>0</v>
      </c>
      <c r="AE13" s="199">
        <f t="shared" si="63"/>
        <v>0</v>
      </c>
      <c r="AF13" s="66">
        <f t="shared" si="14"/>
        <v>0</v>
      </c>
      <c r="AG13" s="199">
        <f t="shared" ref="AG13:AL13" si="64">AG34+AG53</f>
        <v>0</v>
      </c>
      <c r="AH13" s="199">
        <f t="shared" si="64"/>
        <v>0</v>
      </c>
      <c r="AI13" s="199">
        <f t="shared" si="64"/>
        <v>0</v>
      </c>
      <c r="AJ13" s="199">
        <f t="shared" si="64"/>
        <v>0</v>
      </c>
      <c r="AK13" s="199">
        <f t="shared" si="64"/>
        <v>0</v>
      </c>
      <c r="AL13" s="199">
        <f t="shared" si="64"/>
        <v>0</v>
      </c>
      <c r="AM13" s="1327">
        <f t="shared" si="16"/>
        <v>0</v>
      </c>
      <c r="AN13" s="1328"/>
      <c r="AO13" s="1328"/>
      <c r="AP13" s="1328"/>
      <c r="AQ13" s="1328"/>
      <c r="AR13" s="1328"/>
    </row>
    <row r="14">
      <c r="A14" s="1331" t="s">
        <v>3291</v>
      </c>
      <c r="B14" s="753">
        <f>D16/D12</f>
        <v>0.03267973856</v>
      </c>
      <c r="C14" s="44" t="s">
        <v>3292</v>
      </c>
      <c r="D14" s="221">
        <f t="shared" si="6"/>
        <v>45</v>
      </c>
      <c r="E14" s="199">
        <f t="shared" ref="E14:J14" si="65">E35+E54</f>
        <v>0</v>
      </c>
      <c r="F14" s="199">
        <f t="shared" si="65"/>
        <v>2</v>
      </c>
      <c r="G14" s="199">
        <f t="shared" si="65"/>
        <v>6</v>
      </c>
      <c r="H14" s="199">
        <f t="shared" si="65"/>
        <v>13</v>
      </c>
      <c r="I14" s="199">
        <f t="shared" si="65"/>
        <v>0</v>
      </c>
      <c r="J14" s="199">
        <f t="shared" si="65"/>
        <v>0</v>
      </c>
      <c r="K14" s="66">
        <f t="shared" si="8"/>
        <v>21</v>
      </c>
      <c r="L14" s="199">
        <f t="shared" ref="L14:Q14" si="66">L35+L54</f>
        <v>4</v>
      </c>
      <c r="M14" s="199">
        <f t="shared" si="66"/>
        <v>1</v>
      </c>
      <c r="N14" s="199">
        <f t="shared" si="66"/>
        <v>3</v>
      </c>
      <c r="O14" s="199">
        <f t="shared" si="66"/>
        <v>4</v>
      </c>
      <c r="P14" s="199">
        <f t="shared" si="66"/>
        <v>12</v>
      </c>
      <c r="Q14" s="199">
        <f t="shared" si="66"/>
        <v>0</v>
      </c>
      <c r="R14" s="66">
        <f t="shared" si="10"/>
        <v>24</v>
      </c>
      <c r="S14" s="199">
        <f t="shared" ref="S14:X14" si="67">S35+S54</f>
        <v>0</v>
      </c>
      <c r="T14" s="199">
        <f t="shared" si="67"/>
        <v>0</v>
      </c>
      <c r="U14" s="199">
        <f t="shared" si="67"/>
        <v>0</v>
      </c>
      <c r="V14" s="199">
        <f t="shared" si="67"/>
        <v>0</v>
      </c>
      <c r="W14" s="199">
        <f t="shared" si="67"/>
        <v>0</v>
      </c>
      <c r="X14" s="199">
        <f t="shared" si="67"/>
        <v>0</v>
      </c>
      <c r="Y14" s="66">
        <f t="shared" si="12"/>
        <v>0</v>
      </c>
      <c r="Z14" s="199">
        <f t="shared" ref="Z14:AE14" si="68">Z35+Z54</f>
        <v>0</v>
      </c>
      <c r="AA14" s="199">
        <f t="shared" si="68"/>
        <v>0</v>
      </c>
      <c r="AB14" s="199">
        <f t="shared" si="68"/>
        <v>0</v>
      </c>
      <c r="AC14" s="199">
        <f t="shared" si="68"/>
        <v>0</v>
      </c>
      <c r="AD14" s="199">
        <f t="shared" si="68"/>
        <v>0</v>
      </c>
      <c r="AE14" s="199">
        <f t="shared" si="68"/>
        <v>0</v>
      </c>
      <c r="AF14" s="66">
        <f t="shared" si="14"/>
        <v>0</v>
      </c>
      <c r="AG14" s="199">
        <f t="shared" ref="AG14:AL14" si="69">AG35+AG54</f>
        <v>0</v>
      </c>
      <c r="AH14" s="199">
        <f t="shared" si="69"/>
        <v>0</v>
      </c>
      <c r="AI14" s="199">
        <f t="shared" si="69"/>
        <v>0</v>
      </c>
      <c r="AJ14" s="199">
        <f t="shared" si="69"/>
        <v>0</v>
      </c>
      <c r="AK14" s="199">
        <f t="shared" si="69"/>
        <v>0</v>
      </c>
      <c r="AL14" s="199">
        <f t="shared" si="69"/>
        <v>0</v>
      </c>
      <c r="AM14" s="1327">
        <f t="shared" si="16"/>
        <v>0</v>
      </c>
      <c r="AN14" s="1328"/>
      <c r="AO14" s="1328"/>
      <c r="AP14" s="1328"/>
      <c r="AQ14" s="1328"/>
      <c r="AR14" s="1328"/>
    </row>
    <row r="15">
      <c r="A15" s="752" t="s">
        <v>3293</v>
      </c>
      <c r="B15" s="47">
        <f>D17/D12</f>
        <v>0</v>
      </c>
      <c r="C15" s="44" t="s">
        <v>3294</v>
      </c>
      <c r="D15" s="221">
        <f t="shared" si="6"/>
        <v>17</v>
      </c>
      <c r="E15" s="199">
        <f t="shared" ref="E15:J15" si="70">E36+E55</f>
        <v>0</v>
      </c>
      <c r="F15" s="199">
        <f t="shared" si="70"/>
        <v>2</v>
      </c>
      <c r="G15" s="199">
        <f t="shared" si="70"/>
        <v>2</v>
      </c>
      <c r="H15" s="199">
        <f t="shared" si="70"/>
        <v>3</v>
      </c>
      <c r="I15" s="199">
        <f t="shared" si="70"/>
        <v>0</v>
      </c>
      <c r="J15" s="199">
        <f t="shared" si="70"/>
        <v>0</v>
      </c>
      <c r="K15" s="66">
        <f t="shared" si="8"/>
        <v>7</v>
      </c>
      <c r="L15" s="199">
        <f t="shared" ref="L15:Q15" si="71">L36+L55</f>
        <v>0</v>
      </c>
      <c r="M15" s="199">
        <f t="shared" si="71"/>
        <v>0</v>
      </c>
      <c r="N15" s="199">
        <f t="shared" si="71"/>
        <v>1</v>
      </c>
      <c r="O15" s="199">
        <f t="shared" si="71"/>
        <v>2</v>
      </c>
      <c r="P15" s="199">
        <f t="shared" si="71"/>
        <v>7</v>
      </c>
      <c r="Q15" s="199">
        <f t="shared" si="71"/>
        <v>0</v>
      </c>
      <c r="R15" s="66">
        <f t="shared" si="10"/>
        <v>10</v>
      </c>
      <c r="S15" s="199">
        <f t="shared" ref="S15:X15" si="72">S36+S55</f>
        <v>0</v>
      </c>
      <c r="T15" s="199">
        <f t="shared" si="72"/>
        <v>0</v>
      </c>
      <c r="U15" s="199">
        <f t="shared" si="72"/>
        <v>0</v>
      </c>
      <c r="V15" s="199">
        <f t="shared" si="72"/>
        <v>0</v>
      </c>
      <c r="W15" s="199">
        <f t="shared" si="72"/>
        <v>0</v>
      </c>
      <c r="X15" s="199">
        <f t="shared" si="72"/>
        <v>0</v>
      </c>
      <c r="Y15" s="66">
        <f t="shared" si="12"/>
        <v>0</v>
      </c>
      <c r="Z15" s="199">
        <f t="shared" ref="Z15:AE15" si="73">Z36+Z55</f>
        <v>0</v>
      </c>
      <c r="AA15" s="199">
        <f t="shared" si="73"/>
        <v>0</v>
      </c>
      <c r="AB15" s="199">
        <f t="shared" si="73"/>
        <v>0</v>
      </c>
      <c r="AC15" s="199">
        <f t="shared" si="73"/>
        <v>0</v>
      </c>
      <c r="AD15" s="199">
        <f t="shared" si="73"/>
        <v>0</v>
      </c>
      <c r="AE15" s="199">
        <f t="shared" si="73"/>
        <v>0</v>
      </c>
      <c r="AF15" s="66">
        <f t="shared" si="14"/>
        <v>0</v>
      </c>
      <c r="AG15" s="199">
        <f t="shared" ref="AG15:AL15" si="74">AG36+AG55</f>
        <v>0</v>
      </c>
      <c r="AH15" s="199">
        <f t="shared" si="74"/>
        <v>0</v>
      </c>
      <c r="AI15" s="199">
        <f t="shared" si="74"/>
        <v>0</v>
      </c>
      <c r="AJ15" s="199">
        <f t="shared" si="74"/>
        <v>0</v>
      </c>
      <c r="AK15" s="199">
        <f t="shared" si="74"/>
        <v>0</v>
      </c>
      <c r="AL15" s="199">
        <f t="shared" si="74"/>
        <v>0</v>
      </c>
      <c r="AM15" s="1327">
        <f t="shared" si="16"/>
        <v>0</v>
      </c>
      <c r="AN15" s="1328"/>
      <c r="AO15" s="1328"/>
      <c r="AP15" s="1328"/>
      <c r="AQ15" s="1328"/>
      <c r="AR15" s="1328"/>
    </row>
    <row r="16">
      <c r="A16" s="744" t="s">
        <v>3295</v>
      </c>
      <c r="B16" s="7"/>
      <c r="C16" s="44" t="s">
        <v>3296</v>
      </c>
      <c r="D16" s="221">
        <f t="shared" si="6"/>
        <v>5</v>
      </c>
      <c r="E16" s="199">
        <f t="shared" ref="E16:J16" si="75">E37+E56</f>
        <v>0</v>
      </c>
      <c r="F16" s="199">
        <f t="shared" si="75"/>
        <v>1</v>
      </c>
      <c r="G16" s="199">
        <f t="shared" si="75"/>
        <v>0</v>
      </c>
      <c r="H16" s="199">
        <f t="shared" si="75"/>
        <v>0</v>
      </c>
      <c r="I16" s="199">
        <f t="shared" si="75"/>
        <v>0</v>
      </c>
      <c r="J16" s="199">
        <f t="shared" si="75"/>
        <v>0</v>
      </c>
      <c r="K16" s="66">
        <f t="shared" si="8"/>
        <v>1</v>
      </c>
      <c r="L16" s="199">
        <f t="shared" ref="L16:Q16" si="76">L37+L56</f>
        <v>0</v>
      </c>
      <c r="M16" s="199">
        <f t="shared" si="76"/>
        <v>0</v>
      </c>
      <c r="N16" s="199">
        <f t="shared" si="76"/>
        <v>0</v>
      </c>
      <c r="O16" s="199">
        <f t="shared" si="76"/>
        <v>2</v>
      </c>
      <c r="P16" s="199">
        <f t="shared" si="76"/>
        <v>2</v>
      </c>
      <c r="Q16" s="199">
        <f t="shared" si="76"/>
        <v>0</v>
      </c>
      <c r="R16" s="66">
        <f t="shared" si="10"/>
        <v>4</v>
      </c>
      <c r="S16" s="199">
        <f t="shared" ref="S16:X16" si="77">S37+S56</f>
        <v>0</v>
      </c>
      <c r="T16" s="199">
        <f t="shared" si="77"/>
        <v>0</v>
      </c>
      <c r="U16" s="199">
        <f t="shared" si="77"/>
        <v>0</v>
      </c>
      <c r="V16" s="199">
        <f t="shared" si="77"/>
        <v>0</v>
      </c>
      <c r="W16" s="199">
        <f t="shared" si="77"/>
        <v>0</v>
      </c>
      <c r="X16" s="199">
        <f t="shared" si="77"/>
        <v>0</v>
      </c>
      <c r="Y16" s="66">
        <f t="shared" si="12"/>
        <v>0</v>
      </c>
      <c r="Z16" s="199">
        <f t="shared" ref="Z16:AE16" si="78">Z37+Z56</f>
        <v>0</v>
      </c>
      <c r="AA16" s="199">
        <f t="shared" si="78"/>
        <v>0</v>
      </c>
      <c r="AB16" s="199">
        <f t="shared" si="78"/>
        <v>0</v>
      </c>
      <c r="AC16" s="199">
        <f t="shared" si="78"/>
        <v>0</v>
      </c>
      <c r="AD16" s="199">
        <f t="shared" si="78"/>
        <v>0</v>
      </c>
      <c r="AE16" s="199">
        <f t="shared" si="78"/>
        <v>0</v>
      </c>
      <c r="AF16" s="66">
        <f t="shared" si="14"/>
        <v>0</v>
      </c>
      <c r="AG16" s="199">
        <f t="shared" ref="AG16:AL16" si="79">AG37+AG56</f>
        <v>0</v>
      </c>
      <c r="AH16" s="199">
        <f t="shared" si="79"/>
        <v>0</v>
      </c>
      <c r="AI16" s="199">
        <f t="shared" si="79"/>
        <v>0</v>
      </c>
      <c r="AJ16" s="199">
        <f t="shared" si="79"/>
        <v>0</v>
      </c>
      <c r="AK16" s="199">
        <f t="shared" si="79"/>
        <v>0</v>
      </c>
      <c r="AL16" s="199">
        <f t="shared" si="79"/>
        <v>0</v>
      </c>
      <c r="AM16" s="1327">
        <f t="shared" si="16"/>
        <v>0</v>
      </c>
      <c r="AN16" s="1328"/>
      <c r="AO16" s="1328"/>
      <c r="AP16" s="1328"/>
      <c r="AQ16" s="1328"/>
      <c r="AR16" s="1328"/>
    </row>
    <row r="17">
      <c r="A17" s="1329">
        <f>D3/D4</f>
        <v>0.08333333333</v>
      </c>
      <c r="B17" s="7"/>
      <c r="C17" s="1332" t="s">
        <v>3297</v>
      </c>
      <c r="D17" s="221">
        <f t="shared" si="6"/>
        <v>0</v>
      </c>
      <c r="E17" s="199">
        <f t="shared" ref="E17:J17" si="80">E38+E57</f>
        <v>0</v>
      </c>
      <c r="F17" s="199">
        <f t="shared" si="80"/>
        <v>0</v>
      </c>
      <c r="G17" s="199">
        <f t="shared" si="80"/>
        <v>0</v>
      </c>
      <c r="H17" s="199">
        <f t="shared" si="80"/>
        <v>0</v>
      </c>
      <c r="I17" s="199">
        <f t="shared" si="80"/>
        <v>0</v>
      </c>
      <c r="J17" s="199">
        <f t="shared" si="80"/>
        <v>0</v>
      </c>
      <c r="K17" s="66">
        <f t="shared" si="8"/>
        <v>0</v>
      </c>
      <c r="L17" s="199">
        <f t="shared" ref="L17:Q17" si="81">L38+L57</f>
        <v>0</v>
      </c>
      <c r="M17" s="199">
        <f t="shared" si="81"/>
        <v>0</v>
      </c>
      <c r="N17" s="199">
        <f t="shared" si="81"/>
        <v>0</v>
      </c>
      <c r="O17" s="199">
        <f t="shared" si="81"/>
        <v>0</v>
      </c>
      <c r="P17" s="199">
        <f t="shared" si="81"/>
        <v>0</v>
      </c>
      <c r="Q17" s="199">
        <f t="shared" si="81"/>
        <v>0</v>
      </c>
      <c r="R17" s="66">
        <f t="shared" si="10"/>
        <v>0</v>
      </c>
      <c r="S17" s="199">
        <f t="shared" ref="S17:X17" si="82">S38+S57</f>
        <v>0</v>
      </c>
      <c r="T17" s="199">
        <f t="shared" si="82"/>
        <v>0</v>
      </c>
      <c r="U17" s="199">
        <f t="shared" si="82"/>
        <v>0</v>
      </c>
      <c r="V17" s="199">
        <f t="shared" si="82"/>
        <v>0</v>
      </c>
      <c r="W17" s="199">
        <f t="shared" si="82"/>
        <v>0</v>
      </c>
      <c r="X17" s="199">
        <f t="shared" si="82"/>
        <v>0</v>
      </c>
      <c r="Y17" s="66">
        <f t="shared" si="12"/>
        <v>0</v>
      </c>
      <c r="Z17" s="199">
        <f t="shared" ref="Z17:AE17" si="83">Z38+Z57</f>
        <v>0</v>
      </c>
      <c r="AA17" s="199">
        <f t="shared" si="83"/>
        <v>0</v>
      </c>
      <c r="AB17" s="199">
        <f t="shared" si="83"/>
        <v>0</v>
      </c>
      <c r="AC17" s="199">
        <f t="shared" si="83"/>
        <v>0</v>
      </c>
      <c r="AD17" s="199">
        <f t="shared" si="83"/>
        <v>0</v>
      </c>
      <c r="AE17" s="199">
        <f t="shared" si="83"/>
        <v>0</v>
      </c>
      <c r="AF17" s="66">
        <f t="shared" si="14"/>
        <v>0</v>
      </c>
      <c r="AG17" s="199">
        <f t="shared" ref="AG17:AL17" si="84">AG38+AG57</f>
        <v>0</v>
      </c>
      <c r="AH17" s="199">
        <f t="shared" si="84"/>
        <v>0</v>
      </c>
      <c r="AI17" s="199">
        <f t="shared" si="84"/>
        <v>0</v>
      </c>
      <c r="AJ17" s="199">
        <f t="shared" si="84"/>
        <v>0</v>
      </c>
      <c r="AK17" s="199">
        <f t="shared" si="84"/>
        <v>0</v>
      </c>
      <c r="AL17" s="199">
        <f t="shared" si="84"/>
        <v>0</v>
      </c>
      <c r="AM17" s="1327">
        <f t="shared" si="16"/>
        <v>0</v>
      </c>
      <c r="AN17" s="1328"/>
      <c r="AO17" s="1328"/>
      <c r="AP17" s="1328"/>
      <c r="AQ17" s="1328"/>
      <c r="AR17" s="1328"/>
    </row>
    <row r="18">
      <c r="A18" s="755"/>
      <c r="B18" s="755"/>
    </row>
    <row r="19">
      <c r="A19" s="755"/>
      <c r="B19" s="755"/>
    </row>
    <row r="20">
      <c r="A20" s="755"/>
      <c r="B20" s="755"/>
    </row>
    <row r="21">
      <c r="A21" s="176"/>
      <c r="B21" s="759"/>
      <c r="K21" s="107"/>
    </row>
    <row r="22">
      <c r="A22" s="225" t="s">
        <v>114</v>
      </c>
      <c r="B22" s="170"/>
      <c r="C22" s="1333" t="s">
        <v>3298</v>
      </c>
      <c r="D22" s="1334">
        <f>average(A24,B30,B36)</f>
        <v>0.875</v>
      </c>
      <c r="K22" s="107"/>
    </row>
    <row r="23">
      <c r="A23" s="744" t="s">
        <v>3299</v>
      </c>
      <c r="B23" s="7"/>
      <c r="C23" s="745" t="s">
        <v>3280</v>
      </c>
      <c r="D23" s="221">
        <f t="shared" ref="D23:D24" si="85">sum(E23:J23)+sum(L23:Q23)+sum(S23:X23)+sum(Z23:AE23)+sum(AG23:AH23)</f>
        <v>0</v>
      </c>
      <c r="E23" s="1335">
        <v>0.0</v>
      </c>
      <c r="F23" s="265">
        <v>0.0</v>
      </c>
      <c r="G23" s="1335">
        <v>0.0</v>
      </c>
      <c r="H23" s="265">
        <v>0.0</v>
      </c>
      <c r="I23" s="1335">
        <v>0.0</v>
      </c>
      <c r="J23" s="265"/>
      <c r="K23" s="66">
        <f t="shared" ref="K23:K40" si="86">sum(E23:J23)</f>
        <v>0</v>
      </c>
      <c r="L23" s="1335">
        <v>0.0</v>
      </c>
      <c r="M23" s="1335">
        <v>0.0</v>
      </c>
      <c r="N23" s="1335">
        <v>0.0</v>
      </c>
      <c r="O23" s="1335">
        <v>0.0</v>
      </c>
      <c r="P23" s="1335">
        <v>0.0</v>
      </c>
      <c r="Q23" s="1335"/>
      <c r="R23" s="66">
        <f t="shared" ref="R23:R40" si="87">sum(L23:Q23)</f>
        <v>0</v>
      </c>
      <c r="S23" s="1335">
        <v>0.0</v>
      </c>
      <c r="T23" s="1335">
        <v>0.0</v>
      </c>
      <c r="U23" s="1335">
        <v>0.0</v>
      </c>
      <c r="V23" s="1335">
        <v>0.0</v>
      </c>
      <c r="W23" s="1335"/>
      <c r="X23" s="1335"/>
      <c r="Y23" s="66">
        <f t="shared" ref="Y23:Y40" si="88">sum(S23:X23)</f>
        <v>0</v>
      </c>
      <c r="Z23" s="1335"/>
      <c r="AA23" s="1335"/>
      <c r="AB23" s="1335"/>
      <c r="AC23" s="1335"/>
      <c r="AD23" s="1335"/>
      <c r="AE23" s="1335"/>
      <c r="AF23" s="66">
        <f t="shared" ref="AF23:AF30" si="89">sum(Z23:AE23)</f>
        <v>0</v>
      </c>
      <c r="AG23" s="1336"/>
      <c r="AH23" s="1337"/>
      <c r="AI23" s="1338"/>
      <c r="AJ23" s="1338"/>
      <c r="AK23" s="1339"/>
      <c r="AL23" s="1338"/>
      <c r="AM23" s="1327">
        <f t="shared" ref="AM23:AM30" si="90">sum(AG23:AL23)</f>
        <v>0</v>
      </c>
      <c r="AN23" s="1328"/>
      <c r="AO23" s="1328"/>
      <c r="AP23" s="1328"/>
      <c r="AQ23" s="1328"/>
      <c r="AR23" s="1328"/>
    </row>
    <row r="24">
      <c r="A24" s="1329">
        <f>D24/D25</f>
        <v>0.625</v>
      </c>
      <c r="B24" s="7"/>
      <c r="C24" s="747" t="s">
        <v>57</v>
      </c>
      <c r="D24" s="221">
        <f t="shared" si="85"/>
        <v>15</v>
      </c>
      <c r="E24" s="283">
        <v>1.0</v>
      </c>
      <c r="F24" s="283">
        <v>1.0</v>
      </c>
      <c r="G24" s="283">
        <v>1.0</v>
      </c>
      <c r="H24" s="283">
        <v>1.0</v>
      </c>
      <c r="I24" s="283">
        <v>0.0</v>
      </c>
      <c r="J24" s="283"/>
      <c r="K24" s="66">
        <f t="shared" si="86"/>
        <v>4</v>
      </c>
      <c r="L24" s="283">
        <v>0.0</v>
      </c>
      <c r="M24" s="283">
        <v>0.0</v>
      </c>
      <c r="N24" s="283">
        <v>2.0</v>
      </c>
      <c r="O24" s="283">
        <v>2.0</v>
      </c>
      <c r="P24" s="283">
        <v>1.0</v>
      </c>
      <c r="Q24" s="283"/>
      <c r="R24" s="66">
        <f t="shared" si="87"/>
        <v>5</v>
      </c>
      <c r="S24" s="283">
        <v>0.0</v>
      </c>
      <c r="T24" s="283">
        <v>2.0</v>
      </c>
      <c r="U24" s="283">
        <v>2.0</v>
      </c>
      <c r="V24" s="283">
        <v>2.0</v>
      </c>
      <c r="W24" s="283"/>
      <c r="X24" s="283"/>
      <c r="Y24" s="66">
        <f t="shared" si="88"/>
        <v>6</v>
      </c>
      <c r="Z24" s="283"/>
      <c r="AA24" s="283"/>
      <c r="AB24" s="283"/>
      <c r="AC24" s="283"/>
      <c r="AD24" s="283"/>
      <c r="AE24" s="283"/>
      <c r="AF24" s="66">
        <f t="shared" si="89"/>
        <v>0</v>
      </c>
      <c r="AG24" s="283"/>
      <c r="AH24" s="283"/>
      <c r="AI24" s="282"/>
      <c r="AJ24" s="282"/>
      <c r="AK24" s="283"/>
      <c r="AL24" s="282"/>
      <c r="AM24" s="1327">
        <f t="shared" si="90"/>
        <v>0</v>
      </c>
      <c r="AN24" s="1328"/>
      <c r="AO24" s="1328"/>
      <c r="AP24" s="1328"/>
      <c r="AQ24" s="1328"/>
      <c r="AR24" s="1328"/>
    </row>
    <row r="25">
      <c r="A25" s="744" t="s">
        <v>1280</v>
      </c>
      <c r="B25" s="7"/>
      <c r="C25" s="747" t="s">
        <v>58</v>
      </c>
      <c r="D25" s="221">
        <f>sum(E25:J25)+sum(L25:Q25)+sum(S25:X25)+sum(Z25:AE25)+sum(AG25:AH25)-D39</f>
        <v>24</v>
      </c>
      <c r="E25" s="189">
        <v>2.0</v>
      </c>
      <c r="F25" s="189">
        <v>1.0</v>
      </c>
      <c r="G25" s="189">
        <v>1.0</v>
      </c>
      <c r="H25" s="189">
        <v>3.0</v>
      </c>
      <c r="I25" s="283">
        <v>0.0</v>
      </c>
      <c r="J25" s="189"/>
      <c r="K25" s="66">
        <f t="shared" si="86"/>
        <v>7</v>
      </c>
      <c r="L25" s="189">
        <v>0.0</v>
      </c>
      <c r="M25" s="189">
        <v>2.0</v>
      </c>
      <c r="N25" s="189">
        <v>5.0</v>
      </c>
      <c r="O25" s="189">
        <v>2.0</v>
      </c>
      <c r="P25" s="189">
        <v>2.0</v>
      </c>
      <c r="Q25" s="189"/>
      <c r="R25" s="66">
        <f t="shared" si="87"/>
        <v>11</v>
      </c>
      <c r="S25" s="189">
        <v>1.0</v>
      </c>
      <c r="T25" s="189">
        <v>3.0</v>
      </c>
      <c r="U25" s="189">
        <v>2.0</v>
      </c>
      <c r="V25" s="283">
        <v>1.0</v>
      </c>
      <c r="W25" s="189"/>
      <c r="X25" s="189"/>
      <c r="Y25" s="66">
        <f t="shared" si="88"/>
        <v>7</v>
      </c>
      <c r="Z25" s="189"/>
      <c r="AA25" s="189"/>
      <c r="AB25" s="189"/>
      <c r="AC25" s="189"/>
      <c r="AD25" s="189"/>
      <c r="AE25" s="189"/>
      <c r="AF25" s="66">
        <f t="shared" si="89"/>
        <v>0</v>
      </c>
      <c r="AG25" s="189"/>
      <c r="AH25" s="189"/>
      <c r="AI25" s="189"/>
      <c r="AJ25" s="189"/>
      <c r="AK25" s="189"/>
      <c r="AL25" s="89"/>
      <c r="AM25" s="1327">
        <f t="shared" si="90"/>
        <v>0</v>
      </c>
      <c r="AN25" s="1328"/>
      <c r="AO25" s="1328"/>
      <c r="AP25" s="1328"/>
      <c r="AQ25" s="1328"/>
      <c r="AR25" s="1328"/>
    </row>
    <row r="26">
      <c r="A26" s="1329">
        <f>D25/D28</f>
        <v>0.75</v>
      </c>
      <c r="B26" s="7"/>
      <c r="C26" s="747" t="s">
        <v>59</v>
      </c>
      <c r="D26" s="221">
        <f t="shared" ref="D26:D40" si="91">sum(E26:J26)+sum(L26:Q26)+sum(S26:X26)+sum(Z26:AE26)+sum(AG26:AH26)</f>
        <v>4</v>
      </c>
      <c r="E26" s="189">
        <v>0.0</v>
      </c>
      <c r="F26" s="189">
        <v>0.0</v>
      </c>
      <c r="G26" s="189">
        <v>0.0</v>
      </c>
      <c r="H26" s="189">
        <v>0.0</v>
      </c>
      <c r="I26" s="189">
        <v>0.0</v>
      </c>
      <c r="J26" s="189"/>
      <c r="K26" s="66">
        <f t="shared" si="86"/>
        <v>0</v>
      </c>
      <c r="L26" s="189">
        <v>1.0</v>
      </c>
      <c r="M26" s="189">
        <v>0.0</v>
      </c>
      <c r="N26" s="189">
        <v>0.0</v>
      </c>
      <c r="O26" s="189">
        <v>0.0</v>
      </c>
      <c r="P26" s="189">
        <v>1.0</v>
      </c>
      <c r="Q26" s="189"/>
      <c r="R26" s="66">
        <f t="shared" si="87"/>
        <v>2</v>
      </c>
      <c r="S26" s="189">
        <v>0.0</v>
      </c>
      <c r="T26" s="189">
        <v>1.0</v>
      </c>
      <c r="U26" s="189">
        <v>1.0</v>
      </c>
      <c r="V26" s="283">
        <v>0.0</v>
      </c>
      <c r="W26" s="189"/>
      <c r="X26" s="189"/>
      <c r="Y26" s="66">
        <f t="shared" si="88"/>
        <v>2</v>
      </c>
      <c r="Z26" s="189"/>
      <c r="AA26" s="189"/>
      <c r="AB26" s="283"/>
      <c r="AC26" s="189"/>
      <c r="AD26" s="189"/>
      <c r="AE26" s="189"/>
      <c r="AF26" s="66">
        <f t="shared" si="89"/>
        <v>0</v>
      </c>
      <c r="AG26" s="189"/>
      <c r="AH26" s="189"/>
      <c r="AI26" s="189"/>
      <c r="AJ26" s="189"/>
      <c r="AK26" s="189"/>
      <c r="AL26" s="189"/>
      <c r="AM26" s="1327">
        <f t="shared" si="90"/>
        <v>0</v>
      </c>
      <c r="AN26" s="1328"/>
      <c r="AO26" s="1328"/>
      <c r="AP26" s="1328"/>
      <c r="AQ26" s="1328"/>
      <c r="AR26" s="1328"/>
    </row>
    <row r="27">
      <c r="A27" s="744" t="s">
        <v>71</v>
      </c>
      <c r="B27" s="7"/>
      <c r="C27" s="68" t="s">
        <v>1310</v>
      </c>
      <c r="D27" s="221">
        <f t="shared" si="91"/>
        <v>30</v>
      </c>
      <c r="E27" s="283">
        <v>2.0</v>
      </c>
      <c r="F27" s="283">
        <v>1.0</v>
      </c>
      <c r="G27" s="283">
        <v>1.0</v>
      </c>
      <c r="H27" s="189">
        <v>3.0</v>
      </c>
      <c r="I27" s="283">
        <v>0.0</v>
      </c>
      <c r="J27" s="283"/>
      <c r="K27" s="66">
        <f t="shared" si="86"/>
        <v>7</v>
      </c>
      <c r="L27" s="283">
        <v>1.0</v>
      </c>
      <c r="M27" s="283">
        <v>2.0</v>
      </c>
      <c r="N27" s="283">
        <v>5.0</v>
      </c>
      <c r="O27" s="283">
        <v>2.0</v>
      </c>
      <c r="P27" s="283">
        <v>3.0</v>
      </c>
      <c r="Q27" s="189"/>
      <c r="R27" s="66">
        <f t="shared" si="87"/>
        <v>13</v>
      </c>
      <c r="S27" s="283">
        <v>1.0</v>
      </c>
      <c r="T27" s="283">
        <v>4.0</v>
      </c>
      <c r="U27" s="283">
        <v>3.0</v>
      </c>
      <c r="V27" s="283">
        <v>2.0</v>
      </c>
      <c r="W27" s="283"/>
      <c r="X27" s="283"/>
      <c r="Y27" s="66">
        <f t="shared" si="88"/>
        <v>10</v>
      </c>
      <c r="Z27" s="189"/>
      <c r="AA27" s="189"/>
      <c r="AB27" s="283"/>
      <c r="AC27" s="189"/>
      <c r="AD27" s="189"/>
      <c r="AE27" s="189"/>
      <c r="AF27" s="66">
        <f t="shared" si="89"/>
        <v>0</v>
      </c>
      <c r="AG27" s="189"/>
      <c r="AH27" s="189"/>
      <c r="AI27" s="189"/>
      <c r="AJ27" s="189"/>
      <c r="AK27" s="189"/>
      <c r="AL27" s="189"/>
      <c r="AM27" s="1327">
        <f t="shared" si="90"/>
        <v>0</v>
      </c>
      <c r="AN27" s="1328"/>
      <c r="AO27" s="1328"/>
      <c r="AP27" s="1328"/>
      <c r="AQ27" s="1328"/>
      <c r="AR27" s="1328"/>
    </row>
    <row r="28">
      <c r="A28" s="1330">
        <f>D27/D28</f>
        <v>0.9375</v>
      </c>
      <c r="B28" s="7"/>
      <c r="C28" s="68" t="s">
        <v>109</v>
      </c>
      <c r="D28" s="221">
        <f t="shared" si="91"/>
        <v>32</v>
      </c>
      <c r="E28" s="283">
        <v>2.0</v>
      </c>
      <c r="F28" s="283">
        <v>2.0</v>
      </c>
      <c r="G28" s="283">
        <v>1.0</v>
      </c>
      <c r="H28" s="189">
        <v>3.0</v>
      </c>
      <c r="I28" s="283">
        <v>0.0</v>
      </c>
      <c r="J28" s="283"/>
      <c r="K28" s="66">
        <f t="shared" si="86"/>
        <v>8</v>
      </c>
      <c r="L28" s="283">
        <v>2.0</v>
      </c>
      <c r="M28" s="283">
        <v>2.0</v>
      </c>
      <c r="N28" s="283">
        <v>5.0</v>
      </c>
      <c r="O28" s="283">
        <v>2.0</v>
      </c>
      <c r="P28" s="283">
        <v>3.0</v>
      </c>
      <c r="Q28" s="189"/>
      <c r="R28" s="66">
        <f t="shared" si="87"/>
        <v>14</v>
      </c>
      <c r="S28" s="283">
        <v>1.0</v>
      </c>
      <c r="T28" s="283">
        <v>4.0</v>
      </c>
      <c r="U28" s="283">
        <v>3.0</v>
      </c>
      <c r="V28" s="1335">
        <v>2.0</v>
      </c>
      <c r="W28" s="283"/>
      <c r="X28" s="283"/>
      <c r="Y28" s="66">
        <f t="shared" si="88"/>
        <v>10</v>
      </c>
      <c r="Z28" s="283"/>
      <c r="AA28" s="283"/>
      <c r="AB28" s="283"/>
      <c r="AC28" s="283"/>
      <c r="AD28" s="283"/>
      <c r="AE28" s="283"/>
      <c r="AF28" s="66">
        <f t="shared" si="89"/>
        <v>0</v>
      </c>
      <c r="AG28" s="283"/>
      <c r="AH28" s="283"/>
      <c r="AI28" s="282"/>
      <c r="AJ28" s="283"/>
      <c r="AK28" s="283"/>
      <c r="AL28" s="283"/>
      <c r="AM28" s="1327">
        <f t="shared" si="90"/>
        <v>0</v>
      </c>
      <c r="AN28" s="1328"/>
      <c r="AO28" s="1328"/>
      <c r="AP28" s="1328"/>
      <c r="AQ28" s="1328"/>
      <c r="AR28" s="1328"/>
    </row>
    <row r="29">
      <c r="A29" s="781" t="s">
        <v>3281</v>
      </c>
      <c r="B29" s="1340">
        <f>D30/D29</f>
        <v>0.1111111111</v>
      </c>
      <c r="C29" s="1341" t="s">
        <v>3282</v>
      </c>
      <c r="D29" s="1342">
        <f t="shared" si="91"/>
        <v>18</v>
      </c>
      <c r="E29" s="1343">
        <v>1.0</v>
      </c>
      <c r="F29" s="1343">
        <v>0.0</v>
      </c>
      <c r="G29" s="1343">
        <v>0.0</v>
      </c>
      <c r="H29" s="1343">
        <v>0.0</v>
      </c>
      <c r="I29" s="1343">
        <v>2.0</v>
      </c>
      <c r="J29" s="1343"/>
      <c r="K29" s="1344">
        <f t="shared" si="86"/>
        <v>3</v>
      </c>
      <c r="L29" s="1343">
        <v>0.0</v>
      </c>
      <c r="M29" s="1343">
        <v>0.0</v>
      </c>
      <c r="N29" s="1343">
        <v>5.0</v>
      </c>
      <c r="O29" s="1343">
        <v>2.0</v>
      </c>
      <c r="P29" s="1343">
        <v>0.0</v>
      </c>
      <c r="Q29" s="1345"/>
      <c r="R29" s="1344">
        <f t="shared" si="87"/>
        <v>7</v>
      </c>
      <c r="S29" s="1343">
        <v>0.0</v>
      </c>
      <c r="T29" s="1343">
        <v>7.0</v>
      </c>
      <c r="U29" s="1343">
        <v>1.0</v>
      </c>
      <c r="V29" s="1343">
        <v>0.0</v>
      </c>
      <c r="W29" s="1343"/>
      <c r="X29" s="1343"/>
      <c r="Y29" s="1344">
        <f t="shared" si="88"/>
        <v>8</v>
      </c>
      <c r="Z29" s="1343"/>
      <c r="AA29" s="1343"/>
      <c r="AB29" s="1343"/>
      <c r="AC29" s="1343"/>
      <c r="AD29" s="1343"/>
      <c r="AE29" s="1343"/>
      <c r="AF29" s="1344">
        <f t="shared" si="89"/>
        <v>0</v>
      </c>
      <c r="AG29" s="1343"/>
      <c r="AH29" s="1343"/>
      <c r="AI29" s="1346"/>
      <c r="AJ29" s="1343"/>
      <c r="AK29" s="1343"/>
      <c r="AL29" s="1343"/>
      <c r="AM29" s="1347">
        <f t="shared" si="90"/>
        <v>0</v>
      </c>
      <c r="AN29" s="1328"/>
      <c r="AO29" s="1328"/>
      <c r="AP29" s="1328"/>
      <c r="AQ29" s="1328"/>
      <c r="AR29" s="1328"/>
    </row>
    <row r="30">
      <c r="A30" s="749" t="s">
        <v>3283</v>
      </c>
      <c r="B30" s="750">
        <f>D32/D30</f>
        <v>1</v>
      </c>
      <c r="C30" s="751" t="s">
        <v>3284</v>
      </c>
      <c r="D30" s="221">
        <f t="shared" si="91"/>
        <v>2</v>
      </c>
      <c r="E30" s="283">
        <v>0.0</v>
      </c>
      <c r="F30" s="283">
        <v>0.0</v>
      </c>
      <c r="G30" s="283">
        <v>0.0</v>
      </c>
      <c r="H30" s="283">
        <v>0.0</v>
      </c>
      <c r="I30" s="283">
        <v>2.0</v>
      </c>
      <c r="J30" s="283"/>
      <c r="K30" s="66">
        <f t="shared" si="86"/>
        <v>2</v>
      </c>
      <c r="L30" s="283">
        <v>0.0</v>
      </c>
      <c r="M30" s="283">
        <v>0.0</v>
      </c>
      <c r="N30" s="283">
        <v>0.0</v>
      </c>
      <c r="O30" s="283">
        <v>0.0</v>
      </c>
      <c r="P30" s="283">
        <v>0.0</v>
      </c>
      <c r="Q30" s="189"/>
      <c r="R30" s="66">
        <f t="shared" si="87"/>
        <v>0</v>
      </c>
      <c r="S30" s="189">
        <v>0.0</v>
      </c>
      <c r="T30" s="189">
        <v>0.0</v>
      </c>
      <c r="U30" s="189">
        <v>0.0</v>
      </c>
      <c r="V30" s="240">
        <v>0.0</v>
      </c>
      <c r="W30" s="283"/>
      <c r="X30" s="283"/>
      <c r="Y30" s="66">
        <f t="shared" si="88"/>
        <v>0</v>
      </c>
      <c r="Z30" s="283"/>
      <c r="AA30" s="283"/>
      <c r="AB30" s="283"/>
      <c r="AC30" s="283"/>
      <c r="AD30" s="283"/>
      <c r="AE30" s="283"/>
      <c r="AF30" s="66">
        <f t="shared" si="89"/>
        <v>0</v>
      </c>
      <c r="AG30" s="283"/>
      <c r="AH30" s="283"/>
      <c r="AI30" s="282"/>
      <c r="AJ30" s="283"/>
      <c r="AK30" s="283"/>
      <c r="AL30" s="283"/>
      <c r="AM30" s="1327">
        <f t="shared" si="90"/>
        <v>0</v>
      </c>
      <c r="AN30" s="1328"/>
      <c r="AO30" s="1328"/>
      <c r="AP30" s="1328"/>
      <c r="AQ30" s="1328"/>
      <c r="AR30" s="1328"/>
    </row>
    <row r="31">
      <c r="A31" s="781" t="s">
        <v>3285</v>
      </c>
      <c r="B31" s="1340">
        <f t="shared" ref="B31:B32" si="92">D34/D33</f>
        <v>1</v>
      </c>
      <c r="C31" s="751" t="s">
        <v>3300</v>
      </c>
      <c r="D31" s="221">
        <f t="shared" si="91"/>
        <v>2</v>
      </c>
      <c r="E31" s="283">
        <v>0.0</v>
      </c>
      <c r="F31" s="283">
        <v>0.0</v>
      </c>
      <c r="G31" s="283">
        <v>0.0</v>
      </c>
      <c r="H31" s="283">
        <v>0.0</v>
      </c>
      <c r="I31" s="283">
        <v>2.0</v>
      </c>
      <c r="J31" s="283"/>
      <c r="K31" s="66">
        <f t="shared" si="86"/>
        <v>2</v>
      </c>
      <c r="L31" s="283">
        <v>0.0</v>
      </c>
      <c r="M31" s="283">
        <v>0.0</v>
      </c>
      <c r="N31" s="283">
        <v>0.0</v>
      </c>
      <c r="O31" s="283">
        <v>0.0</v>
      </c>
      <c r="P31" s="283">
        <v>0.0</v>
      </c>
      <c r="Q31" s="189"/>
      <c r="R31" s="66">
        <f t="shared" si="87"/>
        <v>0</v>
      </c>
      <c r="S31" s="189">
        <v>0.0</v>
      </c>
      <c r="T31" s="189">
        <v>0.0</v>
      </c>
      <c r="U31" s="189">
        <v>0.0</v>
      </c>
      <c r="V31" s="240">
        <v>0.0</v>
      </c>
      <c r="W31" s="283"/>
      <c r="X31" s="283"/>
      <c r="Y31" s="66">
        <f t="shared" si="88"/>
        <v>0</v>
      </c>
      <c r="Z31" s="283"/>
      <c r="AA31" s="283"/>
      <c r="AB31" s="283"/>
      <c r="AC31" s="283"/>
      <c r="AD31" s="283"/>
      <c r="AE31" s="283"/>
      <c r="AF31" s="66"/>
      <c r="AG31" s="283"/>
      <c r="AH31" s="283"/>
      <c r="AI31" s="282"/>
      <c r="AJ31" s="283"/>
      <c r="AK31" s="283"/>
      <c r="AL31" s="283"/>
      <c r="AM31" s="1327"/>
      <c r="AN31" s="1328"/>
      <c r="AO31" s="1328"/>
      <c r="AP31" s="1328"/>
      <c r="AQ31" s="1328"/>
      <c r="AR31" s="1328"/>
    </row>
    <row r="32">
      <c r="A32" s="749" t="s">
        <v>3287</v>
      </c>
      <c r="B32" s="750">
        <f t="shared" si="92"/>
        <v>0.5454545455</v>
      </c>
      <c r="C32" s="751" t="s">
        <v>3286</v>
      </c>
      <c r="D32" s="221">
        <f t="shared" si="91"/>
        <v>2</v>
      </c>
      <c r="E32" s="283">
        <v>0.0</v>
      </c>
      <c r="F32" s="283">
        <v>0.0</v>
      </c>
      <c r="G32" s="283">
        <v>0.0</v>
      </c>
      <c r="H32" s="283">
        <v>0.0</v>
      </c>
      <c r="I32" s="283">
        <v>2.0</v>
      </c>
      <c r="J32" s="283"/>
      <c r="K32" s="66">
        <f t="shared" si="86"/>
        <v>2</v>
      </c>
      <c r="L32" s="283">
        <v>0.0</v>
      </c>
      <c r="M32" s="283">
        <v>0.0</v>
      </c>
      <c r="N32" s="283">
        <v>0.0</v>
      </c>
      <c r="O32" s="283">
        <v>0.0</v>
      </c>
      <c r="P32" s="283">
        <v>0.0</v>
      </c>
      <c r="Q32" s="189"/>
      <c r="R32" s="66">
        <f t="shared" si="87"/>
        <v>0</v>
      </c>
      <c r="S32" s="189">
        <v>0.0</v>
      </c>
      <c r="T32" s="189">
        <v>0.0</v>
      </c>
      <c r="U32" s="189">
        <v>0.0</v>
      </c>
      <c r="V32" s="240">
        <v>0.0</v>
      </c>
      <c r="W32" s="283"/>
      <c r="X32" s="283"/>
      <c r="Y32" s="66">
        <f t="shared" si="88"/>
        <v>0</v>
      </c>
      <c r="Z32" s="283"/>
      <c r="AA32" s="283"/>
      <c r="AB32" s="283"/>
      <c r="AC32" s="283"/>
      <c r="AD32" s="283"/>
      <c r="AE32" s="283"/>
      <c r="AF32" s="66">
        <f t="shared" ref="AF32:AF40" si="93">sum(Z32:AE32)</f>
        <v>0</v>
      </c>
      <c r="AG32" s="283"/>
      <c r="AH32" s="283"/>
      <c r="AI32" s="282"/>
      <c r="AJ32" s="283"/>
      <c r="AK32" s="283"/>
      <c r="AL32" s="283"/>
      <c r="AM32" s="1327">
        <f t="shared" ref="AM32:AM40" si="94">sum(AG32:AL32)</f>
        <v>0</v>
      </c>
      <c r="AN32" s="1328"/>
      <c r="AO32" s="1328"/>
      <c r="AP32" s="1328"/>
      <c r="AQ32" s="1328"/>
      <c r="AR32" s="1328"/>
    </row>
    <row r="33">
      <c r="A33" s="1348" t="s">
        <v>3289</v>
      </c>
      <c r="B33" s="1349">
        <f>D36/D33</f>
        <v>0.3636363636</v>
      </c>
      <c r="C33" s="1350" t="s">
        <v>3288</v>
      </c>
      <c r="D33" s="1342">
        <f t="shared" si="91"/>
        <v>11</v>
      </c>
      <c r="E33" s="1343">
        <v>0.0</v>
      </c>
      <c r="F33" s="1343">
        <v>5.0</v>
      </c>
      <c r="G33" s="1343">
        <v>0.0</v>
      </c>
      <c r="H33" s="1343">
        <v>0.0</v>
      </c>
      <c r="I33" s="1343">
        <v>0.0</v>
      </c>
      <c r="J33" s="1343"/>
      <c r="K33" s="1344">
        <f t="shared" si="86"/>
        <v>5</v>
      </c>
      <c r="L33" s="1343">
        <v>0.0</v>
      </c>
      <c r="M33" s="1343">
        <v>0.0</v>
      </c>
      <c r="N33" s="1343">
        <v>0.0</v>
      </c>
      <c r="O33" s="1343">
        <v>5.0</v>
      </c>
      <c r="P33" s="1343">
        <v>1.0</v>
      </c>
      <c r="Q33" s="1345"/>
      <c r="R33" s="1344">
        <f t="shared" si="87"/>
        <v>6</v>
      </c>
      <c r="S33" s="1345">
        <v>0.0</v>
      </c>
      <c r="T33" s="1345">
        <v>0.0</v>
      </c>
      <c r="U33" s="1345">
        <v>0.0</v>
      </c>
      <c r="V33" s="1351">
        <v>0.0</v>
      </c>
      <c r="W33" s="1343"/>
      <c r="X33" s="1343"/>
      <c r="Y33" s="1344">
        <f t="shared" si="88"/>
        <v>0</v>
      </c>
      <c r="Z33" s="1343"/>
      <c r="AA33" s="1343"/>
      <c r="AB33" s="1343"/>
      <c r="AC33" s="1343"/>
      <c r="AD33" s="1343"/>
      <c r="AE33" s="1343"/>
      <c r="AF33" s="1344">
        <f t="shared" si="93"/>
        <v>0</v>
      </c>
      <c r="AG33" s="1343"/>
      <c r="AH33" s="1343"/>
      <c r="AI33" s="1346"/>
      <c r="AJ33" s="1343"/>
      <c r="AK33" s="1343"/>
      <c r="AL33" s="1343"/>
      <c r="AM33" s="1347">
        <f t="shared" si="94"/>
        <v>0</v>
      </c>
      <c r="AN33" s="1328"/>
      <c r="AO33" s="1328"/>
      <c r="AP33" s="1328"/>
      <c r="AQ33" s="1328"/>
      <c r="AR33" s="1328"/>
    </row>
    <row r="34">
      <c r="A34" s="1331" t="s">
        <v>3291</v>
      </c>
      <c r="B34" s="753">
        <f>D37/D33</f>
        <v>0.2727272727</v>
      </c>
      <c r="C34" s="44" t="s">
        <v>3290</v>
      </c>
      <c r="D34" s="221">
        <f t="shared" si="91"/>
        <v>11</v>
      </c>
      <c r="E34" s="283">
        <v>0.0</v>
      </c>
      <c r="F34" s="283">
        <v>5.0</v>
      </c>
      <c r="G34" s="283">
        <v>0.0</v>
      </c>
      <c r="H34" s="283">
        <v>0.0</v>
      </c>
      <c r="I34" s="283">
        <v>0.0</v>
      </c>
      <c r="J34" s="283"/>
      <c r="K34" s="66">
        <f t="shared" si="86"/>
        <v>5</v>
      </c>
      <c r="L34" s="1352">
        <v>0.0</v>
      </c>
      <c r="M34" s="1352">
        <v>0.0</v>
      </c>
      <c r="N34" s="1352">
        <v>0.0</v>
      </c>
      <c r="O34" s="1352">
        <v>5.0</v>
      </c>
      <c r="P34" s="1352">
        <v>1.0</v>
      </c>
      <c r="Q34" s="265"/>
      <c r="R34" s="66">
        <f t="shared" si="87"/>
        <v>6</v>
      </c>
      <c r="S34" s="265">
        <v>0.0</v>
      </c>
      <c r="T34" s="265">
        <v>0.0</v>
      </c>
      <c r="U34" s="265">
        <v>0.0</v>
      </c>
      <c r="V34" s="240">
        <v>0.0</v>
      </c>
      <c r="W34" s="283"/>
      <c r="X34" s="283"/>
      <c r="Y34" s="66">
        <f t="shared" si="88"/>
        <v>0</v>
      </c>
      <c r="Z34" s="283"/>
      <c r="AA34" s="283"/>
      <c r="AB34" s="283"/>
      <c r="AC34" s="283"/>
      <c r="AD34" s="283"/>
      <c r="AE34" s="283"/>
      <c r="AF34" s="66">
        <f t="shared" si="93"/>
        <v>0</v>
      </c>
      <c r="AG34" s="283"/>
      <c r="AH34" s="283"/>
      <c r="AI34" s="282"/>
      <c r="AJ34" s="283"/>
      <c r="AK34" s="283"/>
      <c r="AL34" s="283"/>
      <c r="AM34" s="1327">
        <f t="shared" si="94"/>
        <v>0</v>
      </c>
      <c r="AN34" s="1328"/>
      <c r="AO34" s="1328"/>
      <c r="AP34" s="1328"/>
      <c r="AQ34" s="1328"/>
      <c r="AR34" s="1328"/>
    </row>
    <row r="35">
      <c r="A35" s="752" t="s">
        <v>3293</v>
      </c>
      <c r="B35" s="47">
        <f>D38/D33</f>
        <v>0</v>
      </c>
      <c r="C35" s="44" t="s">
        <v>3292</v>
      </c>
      <c r="D35" s="221">
        <f t="shared" si="91"/>
        <v>6</v>
      </c>
      <c r="E35" s="283">
        <v>0.0</v>
      </c>
      <c r="F35" s="283">
        <v>2.0</v>
      </c>
      <c r="G35" s="283">
        <v>0.0</v>
      </c>
      <c r="H35" s="283">
        <v>0.0</v>
      </c>
      <c r="I35" s="283">
        <v>0.0</v>
      </c>
      <c r="J35" s="283"/>
      <c r="K35" s="66">
        <f t="shared" si="86"/>
        <v>2</v>
      </c>
      <c r="L35" s="283">
        <v>0.0</v>
      </c>
      <c r="M35" s="283">
        <v>0.0</v>
      </c>
      <c r="N35" s="283">
        <v>0.0</v>
      </c>
      <c r="O35" s="283">
        <v>3.0</v>
      </c>
      <c r="P35" s="283">
        <v>1.0</v>
      </c>
      <c r="Q35" s="189"/>
      <c r="R35" s="66">
        <f t="shared" si="87"/>
        <v>4</v>
      </c>
      <c r="S35" s="189">
        <v>0.0</v>
      </c>
      <c r="T35" s="189">
        <v>0.0</v>
      </c>
      <c r="U35" s="189">
        <v>0.0</v>
      </c>
      <c r="V35" s="240">
        <v>0.0</v>
      </c>
      <c r="W35" s="283"/>
      <c r="X35" s="283"/>
      <c r="Y35" s="66">
        <f t="shared" si="88"/>
        <v>0</v>
      </c>
      <c r="Z35" s="283"/>
      <c r="AA35" s="283"/>
      <c r="AB35" s="283"/>
      <c r="AC35" s="283"/>
      <c r="AD35" s="283"/>
      <c r="AE35" s="283"/>
      <c r="AF35" s="66">
        <f t="shared" si="93"/>
        <v>0</v>
      </c>
      <c r="AG35" s="283"/>
      <c r="AH35" s="283"/>
      <c r="AI35" s="282"/>
      <c r="AJ35" s="283"/>
      <c r="AK35" s="283"/>
      <c r="AL35" s="283"/>
      <c r="AM35" s="1327">
        <f t="shared" si="94"/>
        <v>0</v>
      </c>
      <c r="AN35" s="1328"/>
      <c r="AO35" s="1328"/>
      <c r="AP35" s="1328"/>
      <c r="AQ35" s="1328"/>
      <c r="AR35" s="1328"/>
    </row>
    <row r="36">
      <c r="A36" s="752" t="s">
        <v>3301</v>
      </c>
      <c r="B36" s="47">
        <f>D40/D39</f>
        <v>1</v>
      </c>
      <c r="C36" s="44" t="s">
        <v>3294</v>
      </c>
      <c r="D36" s="221">
        <f t="shared" si="91"/>
        <v>4</v>
      </c>
      <c r="E36" s="283">
        <v>0.0</v>
      </c>
      <c r="F36" s="283">
        <v>2.0</v>
      </c>
      <c r="G36" s="283">
        <v>0.0</v>
      </c>
      <c r="H36" s="283">
        <v>0.0</v>
      </c>
      <c r="I36" s="283">
        <v>0.0</v>
      </c>
      <c r="J36" s="283"/>
      <c r="K36" s="66">
        <f t="shared" si="86"/>
        <v>2</v>
      </c>
      <c r="L36" s="283">
        <v>0.0</v>
      </c>
      <c r="M36" s="283">
        <v>0.0</v>
      </c>
      <c r="N36" s="283">
        <v>0.0</v>
      </c>
      <c r="O36" s="283">
        <v>2.0</v>
      </c>
      <c r="P36" s="283">
        <v>0.0</v>
      </c>
      <c r="Q36" s="189"/>
      <c r="R36" s="66">
        <f t="shared" si="87"/>
        <v>2</v>
      </c>
      <c r="S36" s="189">
        <v>0.0</v>
      </c>
      <c r="T36" s="189">
        <v>0.0</v>
      </c>
      <c r="U36" s="189">
        <v>0.0</v>
      </c>
      <c r="V36" s="240">
        <v>0.0</v>
      </c>
      <c r="W36" s="283"/>
      <c r="X36" s="283"/>
      <c r="Y36" s="66">
        <f t="shared" si="88"/>
        <v>0</v>
      </c>
      <c r="Z36" s="283"/>
      <c r="AA36" s="283"/>
      <c r="AB36" s="283"/>
      <c r="AC36" s="283"/>
      <c r="AD36" s="283"/>
      <c r="AE36" s="283"/>
      <c r="AF36" s="66">
        <f t="shared" si="93"/>
        <v>0</v>
      </c>
      <c r="AG36" s="283"/>
      <c r="AH36" s="283"/>
      <c r="AI36" s="282"/>
      <c r="AJ36" s="283"/>
      <c r="AK36" s="283"/>
      <c r="AL36" s="283"/>
      <c r="AM36" s="1327">
        <f t="shared" si="94"/>
        <v>0</v>
      </c>
      <c r="AN36" s="1328"/>
      <c r="AO36" s="1328"/>
      <c r="AP36" s="1328"/>
      <c r="AQ36" s="1328"/>
      <c r="AR36" s="1328"/>
    </row>
    <row r="37">
      <c r="A37" s="744" t="s">
        <v>3295</v>
      </c>
      <c r="B37" s="7"/>
      <c r="C37" s="44" t="s">
        <v>3296</v>
      </c>
      <c r="D37" s="221">
        <f t="shared" si="91"/>
        <v>3</v>
      </c>
      <c r="E37" s="283">
        <v>0.0</v>
      </c>
      <c r="F37" s="283">
        <v>1.0</v>
      </c>
      <c r="G37" s="283">
        <v>0.0</v>
      </c>
      <c r="H37" s="283">
        <v>0.0</v>
      </c>
      <c r="I37" s="283">
        <v>0.0</v>
      </c>
      <c r="J37" s="283"/>
      <c r="K37" s="66">
        <f t="shared" si="86"/>
        <v>1</v>
      </c>
      <c r="L37" s="283">
        <v>0.0</v>
      </c>
      <c r="M37" s="283">
        <v>0.0</v>
      </c>
      <c r="N37" s="283">
        <v>0.0</v>
      </c>
      <c r="O37" s="283">
        <v>2.0</v>
      </c>
      <c r="P37" s="283">
        <v>0.0</v>
      </c>
      <c r="Q37" s="189"/>
      <c r="R37" s="66">
        <f t="shared" si="87"/>
        <v>2</v>
      </c>
      <c r="S37" s="189">
        <v>0.0</v>
      </c>
      <c r="T37" s="189">
        <v>0.0</v>
      </c>
      <c r="U37" s="189">
        <v>0.0</v>
      </c>
      <c r="V37" s="240">
        <v>0.0</v>
      </c>
      <c r="W37" s="283"/>
      <c r="X37" s="283"/>
      <c r="Y37" s="66">
        <f t="shared" si="88"/>
        <v>0</v>
      </c>
      <c r="Z37" s="283"/>
      <c r="AA37" s="283"/>
      <c r="AB37" s="283"/>
      <c r="AC37" s="283"/>
      <c r="AD37" s="283"/>
      <c r="AE37" s="283"/>
      <c r="AF37" s="66">
        <f t="shared" si="93"/>
        <v>0</v>
      </c>
      <c r="AG37" s="283"/>
      <c r="AH37" s="283"/>
      <c r="AI37" s="282"/>
      <c r="AJ37" s="283"/>
      <c r="AK37" s="283"/>
      <c r="AL37" s="283"/>
      <c r="AM37" s="1327">
        <f t="shared" si="94"/>
        <v>0</v>
      </c>
      <c r="AN37" s="1328"/>
      <c r="AO37" s="1328"/>
      <c r="AP37" s="1328"/>
      <c r="AQ37" s="1328"/>
      <c r="AR37" s="1328"/>
    </row>
    <row r="38">
      <c r="A38" s="1329">
        <f>D23/D24</f>
        <v>0</v>
      </c>
      <c r="B38" s="7"/>
      <c r="C38" s="1332" t="s">
        <v>3297</v>
      </c>
      <c r="D38" s="221">
        <f t="shared" si="91"/>
        <v>0</v>
      </c>
      <c r="E38" s="283">
        <v>0.0</v>
      </c>
      <c r="F38" s="283">
        <v>0.0</v>
      </c>
      <c r="G38" s="283">
        <v>0.0</v>
      </c>
      <c r="H38" s="283">
        <v>0.0</v>
      </c>
      <c r="I38" s="199">
        <v>0.0</v>
      </c>
      <c r="J38" s="199"/>
      <c r="K38" s="66">
        <f t="shared" si="86"/>
        <v>0</v>
      </c>
      <c r="L38" s="199">
        <v>0.0</v>
      </c>
      <c r="M38" s="199">
        <v>0.0</v>
      </c>
      <c r="N38" s="199">
        <v>0.0</v>
      </c>
      <c r="O38" s="199">
        <v>0.0</v>
      </c>
      <c r="P38" s="199">
        <v>0.0</v>
      </c>
      <c r="Q38" s="189"/>
      <c r="R38" s="66">
        <f t="shared" si="87"/>
        <v>0</v>
      </c>
      <c r="S38" s="189">
        <v>0.0</v>
      </c>
      <c r="T38" s="189">
        <v>0.0</v>
      </c>
      <c r="U38" s="189">
        <v>0.0</v>
      </c>
      <c r="V38" s="240">
        <v>0.0</v>
      </c>
      <c r="W38" s="283"/>
      <c r="X38" s="283"/>
      <c r="Y38" s="66">
        <f t="shared" si="88"/>
        <v>0</v>
      </c>
      <c r="Z38" s="199"/>
      <c r="AA38" s="199"/>
      <c r="AB38" s="283"/>
      <c r="AC38" s="283"/>
      <c r="AD38" s="283"/>
      <c r="AE38" s="199"/>
      <c r="AF38" s="66">
        <f t="shared" si="93"/>
        <v>0</v>
      </c>
      <c r="AG38" s="283"/>
      <c r="AH38" s="199"/>
      <c r="AI38" s="91"/>
      <c r="AJ38" s="91"/>
      <c r="AK38" s="91"/>
      <c r="AL38" s="91"/>
      <c r="AM38" s="1327">
        <f t="shared" si="94"/>
        <v>0</v>
      </c>
      <c r="AN38" s="1328"/>
      <c r="AO38" s="1328"/>
      <c r="AP38" s="1328"/>
      <c r="AQ38" s="1328"/>
      <c r="AR38" s="1328"/>
    </row>
    <row r="39">
      <c r="C39" s="44" t="s">
        <v>3302</v>
      </c>
      <c r="D39" s="221">
        <f t="shared" si="91"/>
        <v>1</v>
      </c>
      <c r="E39" s="283">
        <v>0.0</v>
      </c>
      <c r="F39" s="283">
        <v>0.0</v>
      </c>
      <c r="G39" s="283">
        <v>0.0</v>
      </c>
      <c r="H39" s="283">
        <v>0.0</v>
      </c>
      <c r="I39" s="199">
        <v>0.0</v>
      </c>
      <c r="J39" s="199"/>
      <c r="K39" s="66">
        <f t="shared" si="86"/>
        <v>0</v>
      </c>
      <c r="L39" s="199">
        <v>0.0</v>
      </c>
      <c r="M39" s="199">
        <v>0.0</v>
      </c>
      <c r="N39" s="199">
        <v>0.0</v>
      </c>
      <c r="O39" s="199">
        <v>0.0</v>
      </c>
      <c r="P39" s="199">
        <v>0.0</v>
      </c>
      <c r="Q39" s="189"/>
      <c r="R39" s="66">
        <f t="shared" si="87"/>
        <v>0</v>
      </c>
      <c r="S39" s="189">
        <v>0.0</v>
      </c>
      <c r="T39" s="189">
        <v>0.0</v>
      </c>
      <c r="U39" s="189">
        <v>0.0</v>
      </c>
      <c r="V39" s="265">
        <v>1.0</v>
      </c>
      <c r="W39" s="283"/>
      <c r="X39" s="283"/>
      <c r="Y39" s="66">
        <f t="shared" si="88"/>
        <v>1</v>
      </c>
      <c r="Z39" s="199"/>
      <c r="AA39" s="199"/>
      <c r="AB39" s="283"/>
      <c r="AC39" s="283"/>
      <c r="AD39" s="283"/>
      <c r="AE39" s="199"/>
      <c r="AF39" s="66">
        <f t="shared" si="93"/>
        <v>0</v>
      </c>
      <c r="AG39" s="283"/>
      <c r="AH39" s="199"/>
      <c r="AI39" s="91"/>
      <c r="AJ39" s="91"/>
      <c r="AK39" s="91"/>
      <c r="AL39" s="91"/>
      <c r="AM39" s="1327">
        <f t="shared" si="94"/>
        <v>0</v>
      </c>
    </row>
    <row r="40">
      <c r="C40" s="44" t="s">
        <v>3301</v>
      </c>
      <c r="D40" s="221">
        <f t="shared" si="91"/>
        <v>1</v>
      </c>
      <c r="E40" s="283">
        <v>0.0</v>
      </c>
      <c r="F40" s="283">
        <v>0.0</v>
      </c>
      <c r="G40" s="283">
        <v>0.0</v>
      </c>
      <c r="H40" s="283">
        <v>0.0</v>
      </c>
      <c r="I40" s="199">
        <v>0.0</v>
      </c>
      <c r="J40" s="199"/>
      <c r="K40" s="66">
        <f t="shared" si="86"/>
        <v>0</v>
      </c>
      <c r="L40" s="199">
        <v>0.0</v>
      </c>
      <c r="M40" s="199">
        <v>0.0</v>
      </c>
      <c r="N40" s="199">
        <v>0.0</v>
      </c>
      <c r="O40" s="199">
        <v>0.0</v>
      </c>
      <c r="P40" s="199">
        <v>0.0</v>
      </c>
      <c r="Q40" s="189"/>
      <c r="R40" s="66">
        <f t="shared" si="87"/>
        <v>0</v>
      </c>
      <c r="S40" s="189">
        <v>0.0</v>
      </c>
      <c r="T40" s="189">
        <v>0.0</v>
      </c>
      <c r="U40" s="189">
        <v>0.0</v>
      </c>
      <c r="V40" s="265">
        <v>1.0</v>
      </c>
      <c r="W40" s="283"/>
      <c r="X40" s="283"/>
      <c r="Y40" s="66">
        <f t="shared" si="88"/>
        <v>1</v>
      </c>
      <c r="Z40" s="199"/>
      <c r="AA40" s="199"/>
      <c r="AB40" s="283"/>
      <c r="AC40" s="283"/>
      <c r="AD40" s="283"/>
      <c r="AE40" s="199"/>
      <c r="AF40" s="66">
        <f t="shared" si="93"/>
        <v>0</v>
      </c>
      <c r="AG40" s="283"/>
      <c r="AH40" s="199"/>
      <c r="AI40" s="91"/>
      <c r="AJ40" s="91"/>
      <c r="AK40" s="91"/>
      <c r="AL40" s="91"/>
      <c r="AM40" s="1327">
        <f t="shared" si="94"/>
        <v>0</v>
      </c>
    </row>
    <row r="41">
      <c r="K41" s="107"/>
    </row>
    <row r="42">
      <c r="A42" s="225" t="s">
        <v>134</v>
      </c>
      <c r="B42" s="170"/>
      <c r="K42" s="107"/>
    </row>
    <row r="43">
      <c r="A43" s="744" t="s">
        <v>69</v>
      </c>
      <c r="B43" s="7"/>
      <c r="C43" s="745" t="s">
        <v>3280</v>
      </c>
      <c r="D43" s="221">
        <f t="shared" ref="D43:D57" si="95">sum(E43:J43)+sum(L43:Q43)+sum(S43:X43)+sum(Z43:AE43)+sum(AG43:AH43)</f>
        <v>2</v>
      </c>
      <c r="E43" s="283">
        <v>0.0</v>
      </c>
      <c r="F43" s="189">
        <v>1.0</v>
      </c>
      <c r="G43" s="283">
        <v>0.0</v>
      </c>
      <c r="H43" s="189">
        <v>0.0</v>
      </c>
      <c r="I43" s="283">
        <v>0.0</v>
      </c>
      <c r="J43" s="189"/>
      <c r="K43" s="66">
        <f t="shared" ref="K43:K57" si="96">sum(E43:J43)</f>
        <v>1</v>
      </c>
      <c r="L43" s="1337" t="s">
        <v>3303</v>
      </c>
      <c r="M43" s="283">
        <v>0.0</v>
      </c>
      <c r="N43" s="283">
        <v>0.0</v>
      </c>
      <c r="O43" s="283">
        <v>0.0</v>
      </c>
      <c r="P43" s="283">
        <v>1.0</v>
      </c>
      <c r="Q43" s="1337"/>
      <c r="R43" s="66">
        <f t="shared" ref="R43:R57" si="97">sum(L43:Q43)</f>
        <v>1</v>
      </c>
      <c r="S43" s="1352">
        <v>0.0</v>
      </c>
      <c r="T43" s="1352">
        <v>0.0</v>
      </c>
      <c r="U43" s="1352">
        <v>0.0</v>
      </c>
      <c r="V43" s="1352">
        <v>0.0</v>
      </c>
      <c r="W43" s="1352"/>
      <c r="X43" s="1352"/>
      <c r="Y43" s="66">
        <f t="shared" ref="Y43:Y57" si="98">sum(S43:X43)</f>
        <v>0</v>
      </c>
      <c r="Z43" s="1352"/>
      <c r="AA43" s="1352"/>
      <c r="AB43" s="1352"/>
      <c r="AC43" s="1352"/>
      <c r="AD43" s="1352"/>
      <c r="AE43" s="1352"/>
      <c r="AF43" s="66">
        <f t="shared" ref="AF43:AF57" si="99">sum(Z43:AE43)</f>
        <v>0</v>
      </c>
      <c r="AG43" s="1338"/>
      <c r="AH43" s="1339"/>
      <c r="AI43" s="1338"/>
      <c r="AJ43" s="1338"/>
      <c r="AK43" s="1339"/>
      <c r="AL43" s="1338"/>
      <c r="AM43" s="1327">
        <f t="shared" ref="AM43:AM47" si="100">sum(AG43:AL43)</f>
        <v>0</v>
      </c>
      <c r="AN43" s="1328"/>
      <c r="AO43" s="1328"/>
      <c r="AP43" s="1328"/>
      <c r="AQ43" s="1328"/>
      <c r="AR43" s="1328"/>
    </row>
    <row r="44">
      <c r="A44" s="1329">
        <f>D44/D45</f>
        <v>0.4090909091</v>
      </c>
      <c r="B44" s="7"/>
      <c r="C44" s="747" t="s">
        <v>57</v>
      </c>
      <c r="D44" s="221">
        <f t="shared" si="95"/>
        <v>9</v>
      </c>
      <c r="E44" s="283">
        <v>1.0</v>
      </c>
      <c r="F44" s="283">
        <v>1.0</v>
      </c>
      <c r="G44" s="283">
        <v>0.0</v>
      </c>
      <c r="H44" s="1352">
        <v>1.0</v>
      </c>
      <c r="I44" s="1352">
        <v>0.0</v>
      </c>
      <c r="J44" s="283"/>
      <c r="K44" s="66">
        <f t="shared" si="96"/>
        <v>3</v>
      </c>
      <c r="L44" s="283">
        <v>0.0</v>
      </c>
      <c r="M44" s="283">
        <v>0.0</v>
      </c>
      <c r="N44" s="283">
        <v>0.0</v>
      </c>
      <c r="O44" s="199">
        <v>0.0</v>
      </c>
      <c r="P44" s="283">
        <v>1.0</v>
      </c>
      <c r="Q44" s="282"/>
      <c r="R44" s="66">
        <f t="shared" si="97"/>
        <v>1</v>
      </c>
      <c r="S44" s="1352">
        <v>0.0</v>
      </c>
      <c r="T44" s="1352">
        <v>2.0</v>
      </c>
      <c r="U44" s="283">
        <v>2.0</v>
      </c>
      <c r="V44" s="283">
        <v>1.0</v>
      </c>
      <c r="W44" s="283"/>
      <c r="X44" s="283"/>
      <c r="Y44" s="66">
        <f t="shared" si="98"/>
        <v>5</v>
      </c>
      <c r="Z44" s="283"/>
      <c r="AA44" s="283"/>
      <c r="AB44" s="283"/>
      <c r="AC44" s="283"/>
      <c r="AD44" s="283"/>
      <c r="AE44" s="283"/>
      <c r="AF44" s="66">
        <f t="shared" si="99"/>
        <v>0</v>
      </c>
      <c r="AG44" s="283"/>
      <c r="AH44" s="283"/>
      <c r="AI44" s="282"/>
      <c r="AJ44" s="282"/>
      <c r="AK44" s="283"/>
      <c r="AL44" s="282"/>
      <c r="AM44" s="1327">
        <f t="shared" si="100"/>
        <v>0</v>
      </c>
      <c r="AN44" s="1328"/>
      <c r="AO44" s="1328"/>
      <c r="AP44" s="1328"/>
      <c r="AQ44" s="1328"/>
      <c r="AR44" s="1328"/>
    </row>
    <row r="45">
      <c r="A45" s="744" t="s">
        <v>1280</v>
      </c>
      <c r="B45" s="7"/>
      <c r="C45" s="747" t="s">
        <v>58</v>
      </c>
      <c r="D45" s="221">
        <f t="shared" si="95"/>
        <v>22</v>
      </c>
      <c r="E45" s="189">
        <v>1.0</v>
      </c>
      <c r="F45" s="189">
        <v>2.0</v>
      </c>
      <c r="G45" s="189">
        <v>1.0</v>
      </c>
      <c r="H45" s="265">
        <v>0.0</v>
      </c>
      <c r="I45" s="265">
        <v>0.0</v>
      </c>
      <c r="J45" s="189"/>
      <c r="K45" s="66">
        <f t="shared" si="96"/>
        <v>4</v>
      </c>
      <c r="L45" s="189">
        <v>0.0</v>
      </c>
      <c r="M45" s="189">
        <v>0.0</v>
      </c>
      <c r="N45" s="189">
        <v>2.0</v>
      </c>
      <c r="O45" s="199">
        <v>3.0</v>
      </c>
      <c r="P45" s="189">
        <v>3.0</v>
      </c>
      <c r="Q45" s="89"/>
      <c r="R45" s="66">
        <f t="shared" si="97"/>
        <v>8</v>
      </c>
      <c r="S45" s="265">
        <v>1.0</v>
      </c>
      <c r="T45" s="265">
        <v>4.0</v>
      </c>
      <c r="U45" s="189">
        <v>2.0</v>
      </c>
      <c r="V45" s="189">
        <v>3.0</v>
      </c>
      <c r="W45" s="189"/>
      <c r="X45" s="189"/>
      <c r="Y45" s="66">
        <f t="shared" si="98"/>
        <v>10</v>
      </c>
      <c r="Z45" s="189"/>
      <c r="AA45" s="189"/>
      <c r="AB45" s="189"/>
      <c r="AC45" s="189"/>
      <c r="AD45" s="189"/>
      <c r="AE45" s="189"/>
      <c r="AF45" s="66">
        <f t="shared" si="99"/>
        <v>0</v>
      </c>
      <c r="AG45" s="189"/>
      <c r="AH45" s="189"/>
      <c r="AI45" s="189"/>
      <c r="AJ45" s="189"/>
      <c r="AK45" s="189"/>
      <c r="AL45" s="89"/>
      <c r="AM45" s="1327">
        <f t="shared" si="100"/>
        <v>0</v>
      </c>
      <c r="AN45" s="1328"/>
      <c r="AO45" s="1328"/>
      <c r="AP45" s="1328"/>
      <c r="AQ45" s="1328"/>
      <c r="AR45" s="1328"/>
    </row>
    <row r="46">
      <c r="A46" s="1329">
        <f>D45/D48</f>
        <v>0.9166666667</v>
      </c>
      <c r="B46" s="7"/>
      <c r="C46" s="747" t="s">
        <v>59</v>
      </c>
      <c r="D46" s="221">
        <f t="shared" si="95"/>
        <v>4</v>
      </c>
      <c r="E46" s="189">
        <v>1.0</v>
      </c>
      <c r="F46" s="189">
        <v>0.0</v>
      </c>
      <c r="G46" s="189">
        <v>0.0</v>
      </c>
      <c r="H46" s="265">
        <v>0.0</v>
      </c>
      <c r="I46" s="265">
        <v>0.0</v>
      </c>
      <c r="J46" s="189"/>
      <c r="K46" s="66">
        <f t="shared" si="96"/>
        <v>1</v>
      </c>
      <c r="L46" s="189">
        <v>1.0</v>
      </c>
      <c r="M46" s="189">
        <v>2.0</v>
      </c>
      <c r="N46" s="189">
        <v>0.0</v>
      </c>
      <c r="O46" s="189">
        <v>0.0</v>
      </c>
      <c r="P46" s="189">
        <v>0.0</v>
      </c>
      <c r="Q46" s="189"/>
      <c r="R46" s="66">
        <f t="shared" si="97"/>
        <v>3</v>
      </c>
      <c r="S46" s="265">
        <v>0.0</v>
      </c>
      <c r="T46" s="265">
        <v>0.0</v>
      </c>
      <c r="U46" s="189">
        <v>0.0</v>
      </c>
      <c r="V46" s="189">
        <v>0.0</v>
      </c>
      <c r="W46" s="189"/>
      <c r="X46" s="189"/>
      <c r="Y46" s="66">
        <f t="shared" si="98"/>
        <v>0</v>
      </c>
      <c r="Z46" s="189"/>
      <c r="AA46" s="189"/>
      <c r="AB46" s="189"/>
      <c r="AC46" s="189"/>
      <c r="AD46" s="189"/>
      <c r="AE46" s="189"/>
      <c r="AF46" s="66">
        <f t="shared" si="99"/>
        <v>0</v>
      </c>
      <c r="AG46" s="189"/>
      <c r="AH46" s="189"/>
      <c r="AI46" s="189"/>
      <c r="AJ46" s="189"/>
      <c r="AK46" s="189"/>
      <c r="AL46" s="189"/>
      <c r="AM46" s="1327">
        <f t="shared" si="100"/>
        <v>0</v>
      </c>
      <c r="AN46" s="1328"/>
      <c r="AO46" s="1328"/>
      <c r="AP46" s="1328"/>
      <c r="AQ46" s="1328"/>
      <c r="AR46" s="1328"/>
    </row>
    <row r="47">
      <c r="A47" s="744" t="s">
        <v>71</v>
      </c>
      <c r="B47" s="7"/>
      <c r="C47" s="68" t="s">
        <v>1310</v>
      </c>
      <c r="D47" s="221">
        <f t="shared" si="95"/>
        <v>23</v>
      </c>
      <c r="E47" s="283">
        <v>2.0</v>
      </c>
      <c r="F47" s="283">
        <v>2.0</v>
      </c>
      <c r="G47" s="283">
        <v>1.0</v>
      </c>
      <c r="H47" s="1352">
        <v>0.0</v>
      </c>
      <c r="I47" s="1352">
        <v>0.0</v>
      </c>
      <c r="J47" s="283"/>
      <c r="K47" s="66">
        <f t="shared" si="96"/>
        <v>5</v>
      </c>
      <c r="L47" s="283">
        <v>0.0</v>
      </c>
      <c r="M47" s="283">
        <v>0.0</v>
      </c>
      <c r="N47" s="283">
        <v>2.0</v>
      </c>
      <c r="O47" s="283">
        <v>3.0</v>
      </c>
      <c r="P47" s="283">
        <v>3.0</v>
      </c>
      <c r="Q47" s="283"/>
      <c r="R47" s="66">
        <f t="shared" si="97"/>
        <v>8</v>
      </c>
      <c r="S47" s="1352">
        <v>1.0</v>
      </c>
      <c r="T47" s="1352">
        <v>4.0</v>
      </c>
      <c r="U47" s="283">
        <v>2.0</v>
      </c>
      <c r="V47" s="283">
        <v>3.0</v>
      </c>
      <c r="W47" s="283"/>
      <c r="X47" s="283"/>
      <c r="Y47" s="66">
        <f t="shared" si="98"/>
        <v>10</v>
      </c>
      <c r="Z47" s="283"/>
      <c r="AA47" s="283"/>
      <c r="AB47" s="283"/>
      <c r="AC47" s="283"/>
      <c r="AD47" s="283"/>
      <c r="AE47" s="283"/>
      <c r="AF47" s="66">
        <f t="shared" si="99"/>
        <v>0</v>
      </c>
      <c r="AG47" s="283"/>
      <c r="AH47" s="283"/>
      <c r="AI47" s="282"/>
      <c r="AJ47" s="283"/>
      <c r="AK47" s="283"/>
      <c r="AL47" s="283"/>
      <c r="AM47" s="1327">
        <f t="shared" si="100"/>
        <v>0</v>
      </c>
      <c r="AN47" s="1328"/>
      <c r="AO47" s="1328"/>
      <c r="AP47" s="1328"/>
      <c r="AQ47" s="1328"/>
      <c r="AR47" s="1328"/>
    </row>
    <row r="48">
      <c r="A48" s="1330">
        <f>D47/D48</f>
        <v>0.9583333333</v>
      </c>
      <c r="B48" s="7"/>
      <c r="C48" s="68" t="s">
        <v>109</v>
      </c>
      <c r="D48" s="221">
        <f t="shared" si="95"/>
        <v>24</v>
      </c>
      <c r="E48" s="283">
        <v>2.0</v>
      </c>
      <c r="F48" s="283">
        <v>2.0</v>
      </c>
      <c r="G48" s="283">
        <v>1.0</v>
      </c>
      <c r="H48" s="1352">
        <v>0.0</v>
      </c>
      <c r="I48" s="1352">
        <v>0.0</v>
      </c>
      <c r="J48" s="283"/>
      <c r="K48" s="66">
        <f t="shared" si="96"/>
        <v>5</v>
      </c>
      <c r="L48" s="283">
        <v>1.0</v>
      </c>
      <c r="M48" s="283">
        <v>2.0</v>
      </c>
      <c r="N48" s="283">
        <v>2.0</v>
      </c>
      <c r="O48" s="283">
        <v>3.0</v>
      </c>
      <c r="P48" s="283">
        <v>3.0</v>
      </c>
      <c r="Q48" s="283"/>
      <c r="R48" s="66">
        <f t="shared" si="97"/>
        <v>11</v>
      </c>
      <c r="S48" s="1352">
        <v>1.0</v>
      </c>
      <c r="T48" s="1352">
        <v>4.0</v>
      </c>
      <c r="U48" s="283">
        <v>3.0</v>
      </c>
      <c r="V48" s="283"/>
      <c r="W48" s="283"/>
      <c r="X48" s="283"/>
      <c r="Y48" s="66">
        <f t="shared" si="98"/>
        <v>8</v>
      </c>
      <c r="Z48" s="283"/>
      <c r="AA48" s="283"/>
      <c r="AB48" s="283"/>
      <c r="AC48" s="283"/>
      <c r="AD48" s="283"/>
      <c r="AE48" s="283"/>
      <c r="AF48" s="66">
        <f t="shared" si="99"/>
        <v>0</v>
      </c>
      <c r="AG48" s="283"/>
      <c r="AH48" s="283"/>
      <c r="AI48" s="282"/>
      <c r="AJ48" s="283"/>
      <c r="AK48" s="283"/>
      <c r="AL48" s="283"/>
      <c r="AM48" s="1327">
        <f t="shared" ref="AM48:AM57" si="101">sum(AH48:AL48)</f>
        <v>0</v>
      </c>
      <c r="AN48" s="1328"/>
      <c r="AO48" s="1328"/>
      <c r="AP48" s="1328"/>
      <c r="AQ48" s="1328"/>
      <c r="AR48" s="1328"/>
    </row>
    <row r="49">
      <c r="A49" s="749" t="s">
        <v>3281</v>
      </c>
      <c r="B49" s="750">
        <f t="shared" ref="B49:B50" si="102">D50/D49</f>
        <v>0</v>
      </c>
      <c r="C49" s="747" t="s">
        <v>3282</v>
      </c>
      <c r="D49" s="221">
        <f t="shared" si="95"/>
        <v>4</v>
      </c>
      <c r="E49" s="283">
        <v>0.0</v>
      </c>
      <c r="F49" s="283">
        <v>0.0</v>
      </c>
      <c r="G49" s="283">
        <v>0.0</v>
      </c>
      <c r="H49" s="1352">
        <v>0.0</v>
      </c>
      <c r="I49" s="1352">
        <v>0.0</v>
      </c>
      <c r="J49" s="283"/>
      <c r="K49" s="66">
        <f t="shared" si="96"/>
        <v>0</v>
      </c>
      <c r="L49" s="283">
        <v>0.0</v>
      </c>
      <c r="M49" s="283">
        <v>0.0</v>
      </c>
      <c r="N49" s="283">
        <v>0.0</v>
      </c>
      <c r="O49" s="283">
        <v>0.0</v>
      </c>
      <c r="P49" s="283">
        <v>0.0</v>
      </c>
      <c r="Q49" s="283"/>
      <c r="R49" s="66">
        <f t="shared" si="97"/>
        <v>0</v>
      </c>
      <c r="S49" s="1352">
        <v>0.0</v>
      </c>
      <c r="T49" s="1352">
        <v>4.0</v>
      </c>
      <c r="U49" s="283">
        <v>0.0</v>
      </c>
      <c r="V49" s="283"/>
      <c r="W49" s="283"/>
      <c r="X49" s="283"/>
      <c r="Y49" s="66">
        <f t="shared" si="98"/>
        <v>4</v>
      </c>
      <c r="Z49" s="189"/>
      <c r="AA49" s="283"/>
      <c r="AB49" s="283"/>
      <c r="AC49" s="283"/>
      <c r="AD49" s="283"/>
      <c r="AE49" s="283"/>
      <c r="AF49" s="66">
        <f t="shared" si="99"/>
        <v>0</v>
      </c>
      <c r="AG49" s="283"/>
      <c r="AH49" s="283"/>
      <c r="AI49" s="282"/>
      <c r="AJ49" s="283"/>
      <c r="AK49" s="283"/>
      <c r="AL49" s="283"/>
      <c r="AM49" s="1327">
        <f t="shared" si="101"/>
        <v>0</v>
      </c>
      <c r="AN49" s="1328"/>
      <c r="AO49" s="1328"/>
      <c r="AP49" s="1328"/>
      <c r="AQ49" s="1328"/>
      <c r="AR49" s="1328"/>
    </row>
    <row r="50">
      <c r="A50" s="749" t="s">
        <v>3283</v>
      </c>
      <c r="B50" s="750" t="str">
        <f t="shared" si="102"/>
        <v>#DIV/0!</v>
      </c>
      <c r="C50" s="751" t="s">
        <v>3284</v>
      </c>
      <c r="D50" s="221">
        <f t="shared" si="95"/>
        <v>0</v>
      </c>
      <c r="E50" s="283">
        <v>0.0</v>
      </c>
      <c r="F50" s="283">
        <v>0.0</v>
      </c>
      <c r="G50" s="283">
        <v>0.0</v>
      </c>
      <c r="H50" s="1352">
        <v>0.0</v>
      </c>
      <c r="I50" s="1352">
        <v>0.0</v>
      </c>
      <c r="J50" s="283"/>
      <c r="K50" s="66">
        <f t="shared" si="96"/>
        <v>0</v>
      </c>
      <c r="L50" s="283">
        <v>0.0</v>
      </c>
      <c r="M50" s="283">
        <v>0.0</v>
      </c>
      <c r="N50" s="283">
        <v>0.0</v>
      </c>
      <c r="O50" s="283">
        <v>0.0</v>
      </c>
      <c r="P50" s="283">
        <v>0.0</v>
      </c>
      <c r="Q50" s="283"/>
      <c r="R50" s="66">
        <f t="shared" si="97"/>
        <v>0</v>
      </c>
      <c r="S50" s="1352">
        <v>0.0</v>
      </c>
      <c r="T50" s="1352">
        <v>0.0</v>
      </c>
      <c r="U50" s="283">
        <v>0.0</v>
      </c>
      <c r="V50" s="283"/>
      <c r="W50" s="283"/>
      <c r="X50" s="283"/>
      <c r="Y50" s="66">
        <f t="shared" si="98"/>
        <v>0</v>
      </c>
      <c r="Z50" s="283"/>
      <c r="AA50" s="283"/>
      <c r="AB50" s="283"/>
      <c r="AC50" s="283"/>
      <c r="AD50" s="283"/>
      <c r="AE50" s="283"/>
      <c r="AF50" s="66">
        <f t="shared" si="99"/>
        <v>0</v>
      </c>
      <c r="AG50" s="283"/>
      <c r="AH50" s="283"/>
      <c r="AI50" s="282"/>
      <c r="AJ50" s="283"/>
      <c r="AK50" s="283"/>
      <c r="AL50" s="283"/>
      <c r="AM50" s="1327">
        <f t="shared" si="101"/>
        <v>0</v>
      </c>
      <c r="AN50" s="1328"/>
      <c r="AO50" s="1328"/>
      <c r="AP50" s="1328"/>
      <c r="AQ50" s="1328"/>
      <c r="AR50" s="1328"/>
    </row>
    <row r="51">
      <c r="A51" s="749" t="s">
        <v>3285</v>
      </c>
      <c r="B51" s="750">
        <f t="shared" ref="B51:B52" si="103">D53/D52</f>
        <v>0.7253521127</v>
      </c>
      <c r="C51" s="751" t="s">
        <v>3286</v>
      </c>
      <c r="D51" s="221">
        <f t="shared" si="95"/>
        <v>0</v>
      </c>
      <c r="E51" s="283">
        <v>0.0</v>
      </c>
      <c r="F51" s="283">
        <v>0.0</v>
      </c>
      <c r="G51" s="283">
        <v>0.0</v>
      </c>
      <c r="H51" s="1352">
        <v>0.0</v>
      </c>
      <c r="I51" s="1352">
        <v>0.0</v>
      </c>
      <c r="J51" s="283"/>
      <c r="K51" s="66">
        <f t="shared" si="96"/>
        <v>0</v>
      </c>
      <c r="L51" s="283">
        <v>0.0</v>
      </c>
      <c r="M51" s="283">
        <v>0.0</v>
      </c>
      <c r="N51" s="283">
        <v>0.0</v>
      </c>
      <c r="O51" s="283">
        <v>0.0</v>
      </c>
      <c r="P51" s="283">
        <v>0.0</v>
      </c>
      <c r="Q51" s="283"/>
      <c r="R51" s="66">
        <f t="shared" si="97"/>
        <v>0</v>
      </c>
      <c r="S51" s="1352">
        <v>0.0</v>
      </c>
      <c r="T51" s="1352">
        <v>0.0</v>
      </c>
      <c r="U51" s="283">
        <v>0.0</v>
      </c>
      <c r="V51" s="283"/>
      <c r="W51" s="283"/>
      <c r="X51" s="283"/>
      <c r="Y51" s="66">
        <f t="shared" si="98"/>
        <v>0</v>
      </c>
      <c r="Z51" s="283"/>
      <c r="AA51" s="283"/>
      <c r="AB51" s="283"/>
      <c r="AC51" s="283"/>
      <c r="AD51" s="283"/>
      <c r="AE51" s="283"/>
      <c r="AF51" s="66">
        <f t="shared" si="99"/>
        <v>0</v>
      </c>
      <c r="AG51" s="283"/>
      <c r="AH51" s="283"/>
      <c r="AI51" s="282"/>
      <c r="AJ51" s="283"/>
      <c r="AK51" s="283"/>
      <c r="AL51" s="283"/>
      <c r="AM51" s="1327">
        <f t="shared" si="101"/>
        <v>0</v>
      </c>
      <c r="AN51" s="1353"/>
      <c r="AO51" s="1353"/>
      <c r="AP51" s="1353"/>
      <c r="AQ51" s="1353"/>
      <c r="AR51" s="1354"/>
    </row>
    <row r="52">
      <c r="A52" s="749" t="s">
        <v>3287</v>
      </c>
      <c r="B52" s="750">
        <f t="shared" si="103"/>
        <v>0.3786407767</v>
      </c>
      <c r="C52" s="44" t="s">
        <v>3288</v>
      </c>
      <c r="D52" s="221">
        <f t="shared" si="95"/>
        <v>142</v>
      </c>
      <c r="E52" s="283">
        <v>0.0</v>
      </c>
      <c r="F52" s="283">
        <v>0.0</v>
      </c>
      <c r="G52" s="283">
        <v>23.0</v>
      </c>
      <c r="H52" s="1352">
        <v>39.0</v>
      </c>
      <c r="I52" s="1352">
        <v>0.0</v>
      </c>
      <c r="J52" s="283"/>
      <c r="K52" s="66">
        <f t="shared" si="96"/>
        <v>62</v>
      </c>
      <c r="L52" s="283">
        <v>22.0</v>
      </c>
      <c r="M52" s="283">
        <v>13.0</v>
      </c>
      <c r="N52" s="283">
        <v>13.0</v>
      </c>
      <c r="O52" s="283">
        <v>6.0</v>
      </c>
      <c r="P52" s="283">
        <v>26.0</v>
      </c>
      <c r="Q52" s="283"/>
      <c r="R52" s="66">
        <f t="shared" si="97"/>
        <v>80</v>
      </c>
      <c r="S52" s="1352">
        <v>0.0</v>
      </c>
      <c r="T52" s="1352">
        <v>0.0</v>
      </c>
      <c r="U52" s="283">
        <v>0.0</v>
      </c>
      <c r="V52" s="283"/>
      <c r="W52" s="283"/>
      <c r="X52" s="283"/>
      <c r="Y52" s="66">
        <f t="shared" si="98"/>
        <v>0</v>
      </c>
      <c r="Z52" s="189"/>
      <c r="AA52" s="283"/>
      <c r="AB52" s="283"/>
      <c r="AC52" s="283"/>
      <c r="AD52" s="283"/>
      <c r="AE52" s="283"/>
      <c r="AF52" s="66">
        <f t="shared" si="99"/>
        <v>0</v>
      </c>
      <c r="AG52" s="283"/>
      <c r="AH52" s="283"/>
      <c r="AI52" s="282"/>
      <c r="AJ52" s="283"/>
      <c r="AK52" s="283"/>
      <c r="AL52" s="283"/>
      <c r="AM52" s="1327">
        <f t="shared" si="101"/>
        <v>0</v>
      </c>
      <c r="AN52" s="1328"/>
      <c r="AO52" s="1328"/>
      <c r="AP52" s="1328"/>
      <c r="AQ52" s="1328"/>
      <c r="AR52" s="1328"/>
    </row>
    <row r="53">
      <c r="A53" s="749" t="s">
        <v>3289</v>
      </c>
      <c r="B53" s="750">
        <f>D55/D52</f>
        <v>0.09154929577</v>
      </c>
      <c r="C53" s="44" t="s">
        <v>3290</v>
      </c>
      <c r="D53" s="221">
        <f t="shared" si="95"/>
        <v>103</v>
      </c>
      <c r="E53" s="283">
        <v>0.0</v>
      </c>
      <c r="F53" s="283">
        <v>0.0</v>
      </c>
      <c r="G53" s="283">
        <v>18.0</v>
      </c>
      <c r="H53" s="1352">
        <v>33.0</v>
      </c>
      <c r="I53" s="1352">
        <v>0.0</v>
      </c>
      <c r="J53" s="283"/>
      <c r="K53" s="66">
        <f t="shared" si="96"/>
        <v>51</v>
      </c>
      <c r="L53" s="283">
        <v>11.0</v>
      </c>
      <c r="M53" s="283">
        <v>5.0</v>
      </c>
      <c r="N53" s="283">
        <v>9.0</v>
      </c>
      <c r="O53" s="283">
        <v>4.0</v>
      </c>
      <c r="P53" s="283">
        <v>23.0</v>
      </c>
      <c r="Q53" s="283"/>
      <c r="R53" s="66">
        <f t="shared" si="97"/>
        <v>52</v>
      </c>
      <c r="S53" s="1352">
        <v>0.0</v>
      </c>
      <c r="T53" s="1352">
        <v>0.0</v>
      </c>
      <c r="U53" s="283">
        <v>0.0</v>
      </c>
      <c r="V53" s="1352"/>
      <c r="W53" s="1352"/>
      <c r="X53" s="283"/>
      <c r="Y53" s="66">
        <f t="shared" si="98"/>
        <v>0</v>
      </c>
      <c r="Z53" s="283"/>
      <c r="AA53" s="283"/>
      <c r="AB53" s="283"/>
      <c r="AC53" s="283"/>
      <c r="AD53" s="283"/>
      <c r="AE53" s="283"/>
      <c r="AF53" s="66">
        <f t="shared" si="99"/>
        <v>0</v>
      </c>
      <c r="AG53" s="283"/>
      <c r="AH53" s="283"/>
      <c r="AI53" s="282"/>
      <c r="AJ53" s="283"/>
      <c r="AK53" s="283"/>
      <c r="AL53" s="283"/>
      <c r="AM53" s="1327">
        <f t="shared" si="101"/>
        <v>0</v>
      </c>
      <c r="AN53" s="1328"/>
      <c r="AO53" s="1328"/>
      <c r="AP53" s="1328"/>
      <c r="AQ53" s="1328"/>
      <c r="AR53" s="1328"/>
    </row>
    <row r="54">
      <c r="A54" s="1331" t="s">
        <v>3291</v>
      </c>
      <c r="B54" s="753">
        <f>D56/D52</f>
        <v>0.01408450704</v>
      </c>
      <c r="C54" s="44" t="s">
        <v>3292</v>
      </c>
      <c r="D54" s="221">
        <f t="shared" si="95"/>
        <v>39</v>
      </c>
      <c r="E54" s="283">
        <v>0.0</v>
      </c>
      <c r="F54" s="283">
        <v>0.0</v>
      </c>
      <c r="G54" s="283">
        <v>6.0</v>
      </c>
      <c r="H54" s="1352">
        <v>13.0</v>
      </c>
      <c r="I54" s="1352">
        <v>0.0</v>
      </c>
      <c r="J54" s="283"/>
      <c r="K54" s="66">
        <f t="shared" si="96"/>
        <v>19</v>
      </c>
      <c r="L54" s="283">
        <v>4.0</v>
      </c>
      <c r="M54" s="283">
        <v>1.0</v>
      </c>
      <c r="N54" s="283">
        <v>3.0</v>
      </c>
      <c r="O54" s="283">
        <v>1.0</v>
      </c>
      <c r="P54" s="283">
        <v>11.0</v>
      </c>
      <c r="Q54" s="283"/>
      <c r="R54" s="66">
        <f t="shared" si="97"/>
        <v>20</v>
      </c>
      <c r="S54" s="1352">
        <v>0.0</v>
      </c>
      <c r="T54" s="1352">
        <v>0.0</v>
      </c>
      <c r="U54" s="283">
        <v>0.0</v>
      </c>
      <c r="V54" s="1352"/>
      <c r="W54" s="1352"/>
      <c r="X54" s="283"/>
      <c r="Y54" s="66">
        <f t="shared" si="98"/>
        <v>0</v>
      </c>
      <c r="Z54" s="283"/>
      <c r="AA54" s="283"/>
      <c r="AB54" s="283"/>
      <c r="AC54" s="283"/>
      <c r="AD54" s="283"/>
      <c r="AE54" s="283"/>
      <c r="AF54" s="66">
        <f t="shared" si="99"/>
        <v>0</v>
      </c>
      <c r="AG54" s="283"/>
      <c r="AH54" s="283"/>
      <c r="AI54" s="282"/>
      <c r="AJ54" s="283"/>
      <c r="AK54" s="283"/>
      <c r="AL54" s="283"/>
      <c r="AM54" s="1327">
        <f t="shared" si="101"/>
        <v>0</v>
      </c>
      <c r="AN54" s="1328"/>
      <c r="AO54" s="1328"/>
      <c r="AP54" s="1328"/>
      <c r="AQ54" s="1328"/>
      <c r="AR54" s="1328"/>
    </row>
    <row r="55">
      <c r="A55" s="752" t="s">
        <v>3293</v>
      </c>
      <c r="B55" s="47">
        <f>D57/D52</f>
        <v>0</v>
      </c>
      <c r="C55" s="44" t="s">
        <v>3294</v>
      </c>
      <c r="D55" s="221">
        <f t="shared" si="95"/>
        <v>13</v>
      </c>
      <c r="E55" s="283">
        <v>0.0</v>
      </c>
      <c r="F55" s="283">
        <v>0.0</v>
      </c>
      <c r="G55" s="283">
        <v>2.0</v>
      </c>
      <c r="H55" s="1352">
        <v>3.0</v>
      </c>
      <c r="I55" s="1352">
        <v>0.0</v>
      </c>
      <c r="J55" s="283"/>
      <c r="K55" s="66">
        <f t="shared" si="96"/>
        <v>5</v>
      </c>
      <c r="L55" s="283">
        <v>0.0</v>
      </c>
      <c r="M55" s="283">
        <v>0.0</v>
      </c>
      <c r="N55" s="283">
        <v>1.0</v>
      </c>
      <c r="O55" s="283">
        <v>0.0</v>
      </c>
      <c r="P55" s="283">
        <v>7.0</v>
      </c>
      <c r="Q55" s="283"/>
      <c r="R55" s="66">
        <f t="shared" si="97"/>
        <v>8</v>
      </c>
      <c r="S55" s="1352">
        <v>0.0</v>
      </c>
      <c r="T55" s="1352">
        <v>0.0</v>
      </c>
      <c r="U55" s="283">
        <v>0.0</v>
      </c>
      <c r="V55" s="1352"/>
      <c r="W55" s="1352"/>
      <c r="X55" s="283"/>
      <c r="Y55" s="66">
        <f t="shared" si="98"/>
        <v>0</v>
      </c>
      <c r="Z55" s="189"/>
      <c r="AA55" s="283"/>
      <c r="AB55" s="283"/>
      <c r="AC55" s="283"/>
      <c r="AD55" s="283"/>
      <c r="AE55" s="283"/>
      <c r="AF55" s="66">
        <f t="shared" si="99"/>
        <v>0</v>
      </c>
      <c r="AG55" s="283"/>
      <c r="AH55" s="283"/>
      <c r="AI55" s="282"/>
      <c r="AJ55" s="283"/>
      <c r="AK55" s="283"/>
      <c r="AL55" s="283"/>
      <c r="AM55" s="1327">
        <f t="shared" si="101"/>
        <v>0</v>
      </c>
      <c r="AN55" s="1328"/>
      <c r="AO55" s="1328"/>
      <c r="AP55" s="1328"/>
      <c r="AQ55" s="1328"/>
      <c r="AR55" s="1328"/>
    </row>
    <row r="56">
      <c r="A56" s="744" t="s">
        <v>3295</v>
      </c>
      <c r="B56" s="7"/>
      <c r="C56" s="44" t="s">
        <v>3296</v>
      </c>
      <c r="D56" s="221">
        <f t="shared" si="95"/>
        <v>2</v>
      </c>
      <c r="E56" s="283">
        <v>0.0</v>
      </c>
      <c r="F56" s="283">
        <v>0.0</v>
      </c>
      <c r="G56" s="283">
        <v>0.0</v>
      </c>
      <c r="H56" s="1352">
        <v>0.0</v>
      </c>
      <c r="I56" s="1352">
        <v>0.0</v>
      </c>
      <c r="J56" s="283"/>
      <c r="K56" s="66">
        <f t="shared" si="96"/>
        <v>0</v>
      </c>
      <c r="L56" s="283">
        <v>0.0</v>
      </c>
      <c r="M56" s="283">
        <v>0.0</v>
      </c>
      <c r="N56" s="199">
        <v>0.0</v>
      </c>
      <c r="O56" s="283">
        <v>0.0</v>
      </c>
      <c r="P56" s="283">
        <v>2.0</v>
      </c>
      <c r="Q56" s="283"/>
      <c r="R56" s="66">
        <f t="shared" si="97"/>
        <v>2</v>
      </c>
      <c r="S56" s="1352">
        <v>0.0</v>
      </c>
      <c r="T56" s="1352">
        <v>0.0</v>
      </c>
      <c r="U56" s="283">
        <v>0.0</v>
      </c>
      <c r="V56" s="1352"/>
      <c r="W56" s="1352"/>
      <c r="X56" s="283"/>
      <c r="Y56" s="66">
        <f t="shared" si="98"/>
        <v>0</v>
      </c>
      <c r="Z56" s="283"/>
      <c r="AA56" s="283"/>
      <c r="AB56" s="283"/>
      <c r="AC56" s="283"/>
      <c r="AD56" s="283"/>
      <c r="AE56" s="283"/>
      <c r="AF56" s="66">
        <f t="shared" si="99"/>
        <v>0</v>
      </c>
      <c r="AG56" s="283"/>
      <c r="AH56" s="199"/>
      <c r="AI56" s="91"/>
      <c r="AJ56" s="91"/>
      <c r="AK56" s="91"/>
      <c r="AL56" s="91"/>
      <c r="AM56" s="1327">
        <f t="shared" si="101"/>
        <v>0</v>
      </c>
      <c r="AN56" s="1328"/>
      <c r="AO56" s="1328"/>
      <c r="AP56" s="1328"/>
      <c r="AQ56" s="1328"/>
      <c r="AR56" s="1328"/>
    </row>
    <row r="57">
      <c r="A57" s="1329">
        <f>D43/D44</f>
        <v>0.2222222222</v>
      </c>
      <c r="B57" s="7"/>
      <c r="C57" s="1332" t="s">
        <v>3297</v>
      </c>
      <c r="D57" s="221">
        <f t="shared" si="95"/>
        <v>0</v>
      </c>
      <c r="E57" s="199">
        <v>0.0</v>
      </c>
      <c r="F57" s="199">
        <v>0.0</v>
      </c>
      <c r="G57" s="199">
        <v>0.0</v>
      </c>
      <c r="H57" s="1352">
        <v>0.0</v>
      </c>
      <c r="I57" s="1352">
        <v>0.0</v>
      </c>
      <c r="J57" s="199"/>
      <c r="K57" s="66">
        <f t="shared" si="96"/>
        <v>0</v>
      </c>
      <c r="L57" s="283">
        <v>0.0</v>
      </c>
      <c r="M57" s="199">
        <v>0.0</v>
      </c>
      <c r="N57" s="199">
        <v>0.0</v>
      </c>
      <c r="O57" s="199">
        <v>0.0</v>
      </c>
      <c r="P57" s="199">
        <v>0.0</v>
      </c>
      <c r="Q57" s="91"/>
      <c r="R57" s="66">
        <f t="shared" si="97"/>
        <v>0</v>
      </c>
      <c r="S57" s="1352">
        <v>0.0</v>
      </c>
      <c r="T57" s="1352">
        <v>0.0</v>
      </c>
      <c r="U57" s="199">
        <v>0.0</v>
      </c>
      <c r="V57" s="199"/>
      <c r="W57" s="199"/>
      <c r="X57" s="283"/>
      <c r="Y57" s="66">
        <f t="shared" si="98"/>
        <v>0</v>
      </c>
      <c r="Z57" s="189"/>
      <c r="AA57" s="199"/>
      <c r="AB57" s="199"/>
      <c r="AC57" s="199"/>
      <c r="AD57" s="199"/>
      <c r="AE57" s="199"/>
      <c r="AF57" s="66">
        <f t="shared" si="99"/>
        <v>0</v>
      </c>
      <c r="AG57" s="199"/>
      <c r="AH57" s="199"/>
      <c r="AI57" s="91"/>
      <c r="AJ57" s="91"/>
      <c r="AK57" s="91"/>
      <c r="AL57" s="91"/>
      <c r="AM57" s="1327">
        <f t="shared" si="101"/>
        <v>0</v>
      </c>
      <c r="AN57" s="1328"/>
      <c r="AO57" s="1328"/>
      <c r="AP57" s="1328"/>
      <c r="AQ57" s="1328"/>
      <c r="AR57" s="1328"/>
    </row>
    <row r="58">
      <c r="K58" s="107"/>
    </row>
    <row r="59">
      <c r="K59" s="107"/>
    </row>
    <row r="60">
      <c r="K60" s="107"/>
    </row>
    <row r="61">
      <c r="K61" s="107"/>
    </row>
    <row r="62">
      <c r="K62" s="107"/>
    </row>
    <row r="63">
      <c r="K63" s="107"/>
    </row>
    <row r="64">
      <c r="K64" s="107"/>
    </row>
    <row r="65">
      <c r="K65" s="107"/>
    </row>
    <row r="66">
      <c r="K66" s="107"/>
    </row>
    <row r="67">
      <c r="K67" s="107"/>
    </row>
    <row r="68">
      <c r="K68" s="107"/>
    </row>
    <row r="69">
      <c r="K69" s="107"/>
    </row>
    <row r="70">
      <c r="K70" s="107"/>
    </row>
    <row r="71">
      <c r="K71" s="107"/>
    </row>
    <row r="72">
      <c r="K72" s="107"/>
    </row>
    <row r="73">
      <c r="K73" s="107"/>
    </row>
    <row r="74">
      <c r="K74" s="107"/>
    </row>
    <row r="75">
      <c r="K75" s="107"/>
    </row>
    <row r="76">
      <c r="K76" s="107"/>
    </row>
    <row r="77">
      <c r="K77" s="107"/>
    </row>
    <row r="78">
      <c r="K78" s="107"/>
    </row>
    <row r="79">
      <c r="K79" s="107"/>
    </row>
    <row r="80">
      <c r="K80" s="107"/>
    </row>
    <row r="81">
      <c r="K81" s="107"/>
    </row>
    <row r="82">
      <c r="K82" s="107"/>
    </row>
    <row r="83">
      <c r="K83" s="107"/>
    </row>
    <row r="84">
      <c r="K84" s="107"/>
    </row>
    <row r="85">
      <c r="K85" s="107"/>
    </row>
    <row r="86">
      <c r="K86" s="107"/>
    </row>
    <row r="87">
      <c r="K87" s="107"/>
    </row>
    <row r="88">
      <c r="K88" s="107"/>
    </row>
    <row r="89">
      <c r="K89" s="107"/>
    </row>
    <row r="90">
      <c r="K90" s="107"/>
    </row>
    <row r="91">
      <c r="K91" s="107"/>
    </row>
    <row r="92">
      <c r="K92" s="107"/>
    </row>
    <row r="93">
      <c r="K93" s="107"/>
    </row>
    <row r="94">
      <c r="K94" s="107"/>
    </row>
    <row r="95">
      <c r="K95" s="107"/>
    </row>
    <row r="96">
      <c r="K96" s="107"/>
    </row>
    <row r="97">
      <c r="K97" s="107"/>
    </row>
    <row r="98">
      <c r="K98" s="107"/>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row r="804">
      <c r="K804" s="107"/>
    </row>
    <row r="805">
      <c r="K805" s="107"/>
    </row>
    <row r="806">
      <c r="K806" s="107"/>
    </row>
    <row r="807">
      <c r="K807" s="107"/>
    </row>
    <row r="808">
      <c r="K808" s="107"/>
    </row>
    <row r="809">
      <c r="K809" s="107"/>
    </row>
    <row r="810">
      <c r="K810" s="107"/>
    </row>
    <row r="811">
      <c r="K811" s="107"/>
    </row>
    <row r="812">
      <c r="K812" s="107"/>
    </row>
    <row r="813">
      <c r="K813" s="107"/>
    </row>
    <row r="814">
      <c r="K814" s="107"/>
    </row>
    <row r="815">
      <c r="K815" s="107"/>
    </row>
    <row r="816">
      <c r="K816" s="107"/>
    </row>
    <row r="817">
      <c r="K817" s="107"/>
    </row>
    <row r="818">
      <c r="K818" s="107"/>
    </row>
  </sheetData>
  <mergeCells count="30">
    <mergeCell ref="A1:A2"/>
    <mergeCell ref="B1:B2"/>
    <mergeCell ref="C1:C2"/>
    <mergeCell ref="D1:D2"/>
    <mergeCell ref="A3:B3"/>
    <mergeCell ref="A4:B4"/>
    <mergeCell ref="A5:B5"/>
    <mergeCell ref="A6:B6"/>
    <mergeCell ref="A7:B7"/>
    <mergeCell ref="A8:B8"/>
    <mergeCell ref="A16:B16"/>
    <mergeCell ref="A17:B17"/>
    <mergeCell ref="A22:B22"/>
    <mergeCell ref="A23:B23"/>
    <mergeCell ref="A24:B24"/>
    <mergeCell ref="A25:B25"/>
    <mergeCell ref="A26:B26"/>
    <mergeCell ref="A27:B27"/>
    <mergeCell ref="A28:B28"/>
    <mergeCell ref="A37:B37"/>
    <mergeCell ref="A38:B38"/>
    <mergeCell ref="A56:B56"/>
    <mergeCell ref="A57:B57"/>
    <mergeCell ref="A42:B42"/>
    <mergeCell ref="A43:B43"/>
    <mergeCell ref="A44:B44"/>
    <mergeCell ref="A45:B45"/>
    <mergeCell ref="A46:B46"/>
    <mergeCell ref="A47:B47"/>
    <mergeCell ref="A48:B48"/>
  </mergeCell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40</v>
      </c>
      <c r="B1" s="2"/>
      <c r="C1" s="3"/>
      <c r="D1" s="4" t="s">
        <v>2</v>
      </c>
      <c r="E1" s="5" t="s">
        <v>7</v>
      </c>
      <c r="F1" s="5" t="s">
        <v>8</v>
      </c>
      <c r="G1" s="5" t="s">
        <v>9</v>
      </c>
      <c r="H1" s="5" t="s">
        <v>3</v>
      </c>
      <c r="I1" s="5" t="s">
        <v>39</v>
      </c>
      <c r="J1" s="5" t="s">
        <v>5</v>
      </c>
      <c r="K1" s="5" t="s">
        <v>6</v>
      </c>
      <c r="L1" s="5" t="s">
        <v>7</v>
      </c>
      <c r="M1" s="5" t="s">
        <v>8</v>
      </c>
      <c r="N1" s="5" t="s">
        <v>9</v>
      </c>
      <c r="O1" s="5" t="s">
        <v>3</v>
      </c>
      <c r="P1" s="5" t="s">
        <v>39</v>
      </c>
      <c r="Q1" s="5" t="s">
        <v>5</v>
      </c>
      <c r="R1" s="5" t="s">
        <v>6</v>
      </c>
      <c r="S1" s="5" t="s">
        <v>7</v>
      </c>
      <c r="T1" s="5" t="s">
        <v>8</v>
      </c>
      <c r="U1" s="5" t="s">
        <v>9</v>
      </c>
      <c r="V1" s="5" t="s">
        <v>3</v>
      </c>
      <c r="W1" s="5" t="s">
        <v>39</v>
      </c>
      <c r="X1" s="5" t="s">
        <v>5</v>
      </c>
      <c r="Y1" s="5" t="s">
        <v>6</v>
      </c>
      <c r="Z1" s="5" t="s">
        <v>7</v>
      </c>
      <c r="AA1" s="5" t="s">
        <v>8</v>
      </c>
      <c r="AB1" s="5" t="s">
        <v>9</v>
      </c>
      <c r="AC1" s="5" t="s">
        <v>3</v>
      </c>
      <c r="AD1" s="5" t="s">
        <v>39</v>
      </c>
      <c r="AE1" s="5" t="s">
        <v>5</v>
      </c>
      <c r="AF1" s="5" t="s">
        <v>6</v>
      </c>
      <c r="AG1" s="5" t="s">
        <v>7</v>
      </c>
      <c r="AH1" s="5" t="s">
        <v>8</v>
      </c>
      <c r="AI1" s="5" t="s">
        <v>9</v>
      </c>
      <c r="AJ1" s="5" t="s">
        <v>3</v>
      </c>
      <c r="AK1" s="5"/>
    </row>
    <row r="2">
      <c r="A2" s="6"/>
      <c r="B2" s="6"/>
      <c r="C2" s="6"/>
      <c r="D2" s="7"/>
      <c r="E2" s="8"/>
      <c r="F2" s="8">
        <v>46149.0</v>
      </c>
      <c r="G2" s="8">
        <v>46150.0</v>
      </c>
      <c r="H2" s="8">
        <v>46151.0</v>
      </c>
      <c r="I2" s="8">
        <v>46152.0</v>
      </c>
      <c r="J2" s="8">
        <v>46153.0</v>
      </c>
      <c r="K2" s="8">
        <v>46154.0</v>
      </c>
      <c r="L2" s="8">
        <v>46155.0</v>
      </c>
      <c r="M2" s="8">
        <v>46156.0</v>
      </c>
      <c r="N2" s="8">
        <v>46157.0</v>
      </c>
      <c r="O2" s="8">
        <v>46158.0</v>
      </c>
      <c r="P2" s="8">
        <v>46159.0</v>
      </c>
      <c r="Q2" s="8">
        <v>46160.0</v>
      </c>
      <c r="R2" s="8">
        <v>46161.0</v>
      </c>
      <c r="S2" s="8">
        <v>46162.0</v>
      </c>
      <c r="T2" s="8">
        <v>46163.0</v>
      </c>
      <c r="U2" s="8">
        <v>46164.0</v>
      </c>
      <c r="V2" s="8">
        <v>46165.0</v>
      </c>
      <c r="W2" s="8">
        <v>46166.0</v>
      </c>
      <c r="X2" s="8">
        <v>46167.0</v>
      </c>
      <c r="Y2" s="8">
        <v>46168.0</v>
      </c>
      <c r="Z2" s="8">
        <v>46169.0</v>
      </c>
      <c r="AA2" s="8">
        <v>46170.0</v>
      </c>
      <c r="AB2" s="8">
        <v>46171.0</v>
      </c>
      <c r="AC2" s="8">
        <v>46172.0</v>
      </c>
      <c r="AD2" s="8">
        <v>46173.0</v>
      </c>
      <c r="AE2" s="8"/>
      <c r="AF2" s="8"/>
      <c r="AG2" s="8"/>
      <c r="AH2" s="8"/>
      <c r="AI2" s="8"/>
      <c r="AJ2" s="8"/>
      <c r="AK2" s="8"/>
    </row>
    <row r="3">
      <c r="A3" s="744" t="s">
        <v>69</v>
      </c>
      <c r="B3" s="7"/>
      <c r="C3" s="745" t="s">
        <v>3280</v>
      </c>
      <c r="D3" s="221">
        <f t="shared" ref="D3:D17" si="6">sum(E3:H3)+sum(J3:O3)+sum(Q3:V3)+sum(X3:AC3)+sum(AE3:AF3)</f>
        <v>2</v>
      </c>
      <c r="E3" s="185"/>
      <c r="F3" s="283">
        <f t="shared" ref="F3:H3" si="1">F23+F43</f>
        <v>0</v>
      </c>
      <c r="G3" s="283">
        <f t="shared" si="1"/>
        <v>0</v>
      </c>
      <c r="H3" s="283">
        <f t="shared" si="1"/>
        <v>0</v>
      </c>
      <c r="I3" s="66">
        <f t="shared" ref="I3:I17" si="8">sum(E3:H3)</f>
        <v>0</v>
      </c>
      <c r="J3" s="283">
        <f t="shared" ref="J3:O3" si="2">J23+J43</f>
        <v>0</v>
      </c>
      <c r="K3" s="283">
        <f t="shared" si="2"/>
        <v>0</v>
      </c>
      <c r="L3" s="283">
        <f t="shared" si="2"/>
        <v>0</v>
      </c>
      <c r="M3" s="283">
        <f t="shared" si="2"/>
        <v>0</v>
      </c>
      <c r="N3" s="283">
        <f t="shared" si="2"/>
        <v>0</v>
      </c>
      <c r="O3" s="283">
        <f t="shared" si="2"/>
        <v>0</v>
      </c>
      <c r="P3" s="66">
        <f t="shared" ref="P3:P17" si="10">sum(J3:O3)</f>
        <v>0</v>
      </c>
      <c r="Q3" s="283">
        <f t="shared" ref="Q3:V3" si="3">Q23+Q43</f>
        <v>0</v>
      </c>
      <c r="R3" s="283">
        <f t="shared" si="3"/>
        <v>0</v>
      </c>
      <c r="S3" s="283">
        <f t="shared" si="3"/>
        <v>0</v>
      </c>
      <c r="T3" s="283">
        <f t="shared" si="3"/>
        <v>0</v>
      </c>
      <c r="U3" s="283">
        <f t="shared" si="3"/>
        <v>0</v>
      </c>
      <c r="V3" s="283">
        <f t="shared" si="3"/>
        <v>1</v>
      </c>
      <c r="W3" s="66">
        <f t="shared" ref="W3:W17" si="12">sum(Q3:V3)</f>
        <v>1</v>
      </c>
      <c r="X3" s="283">
        <f t="shared" ref="X3:AC3" si="4">X23+X43</f>
        <v>0</v>
      </c>
      <c r="Y3" s="283">
        <f t="shared" si="4"/>
        <v>0</v>
      </c>
      <c r="Z3" s="283">
        <f t="shared" si="4"/>
        <v>0</v>
      </c>
      <c r="AA3" s="283">
        <f t="shared" si="4"/>
        <v>1</v>
      </c>
      <c r="AB3" s="283">
        <f t="shared" si="4"/>
        <v>0</v>
      </c>
      <c r="AC3" s="283">
        <f t="shared" si="4"/>
        <v>0</v>
      </c>
      <c r="AD3" s="66">
        <f t="shared" ref="AD3:AD17" si="14">sum(X3:AC3)</f>
        <v>1</v>
      </c>
      <c r="AE3" s="283">
        <f t="shared" ref="AE3:AJ3" si="5">AE23+AE43</f>
        <v>0</v>
      </c>
      <c r="AF3" s="283">
        <f t="shared" si="5"/>
        <v>0</v>
      </c>
      <c r="AG3" s="283">
        <f t="shared" si="5"/>
        <v>0</v>
      </c>
      <c r="AH3" s="283">
        <f t="shared" si="5"/>
        <v>0</v>
      </c>
      <c r="AI3" s="283">
        <f t="shared" si="5"/>
        <v>0</v>
      </c>
      <c r="AJ3" s="283">
        <f t="shared" si="5"/>
        <v>0</v>
      </c>
      <c r="AK3" s="66">
        <f t="shared" ref="AK3:AK17" si="16">sum(AE3:AJ3)</f>
        <v>0</v>
      </c>
    </row>
    <row r="4">
      <c r="A4" s="1329">
        <f>D4/D5</f>
        <v>0.6774193548</v>
      </c>
      <c r="B4" s="7"/>
      <c r="C4" s="747" t="s">
        <v>57</v>
      </c>
      <c r="D4" s="221">
        <f t="shared" si="6"/>
        <v>42</v>
      </c>
      <c r="E4" s="199"/>
      <c r="F4" s="199">
        <f t="shared" ref="F4:H4" si="7">F24+F44</f>
        <v>1</v>
      </c>
      <c r="G4" s="199">
        <f t="shared" si="7"/>
        <v>2</v>
      </c>
      <c r="H4" s="199">
        <f t="shared" si="7"/>
        <v>2</v>
      </c>
      <c r="I4" s="66">
        <f t="shared" si="8"/>
        <v>5</v>
      </c>
      <c r="J4" s="199">
        <f t="shared" ref="J4:O4" si="9">J24+J44</f>
        <v>1</v>
      </c>
      <c r="K4" s="199">
        <f t="shared" si="9"/>
        <v>1</v>
      </c>
      <c r="L4" s="199">
        <f t="shared" si="9"/>
        <v>1</v>
      </c>
      <c r="M4" s="199">
        <f t="shared" si="9"/>
        <v>3</v>
      </c>
      <c r="N4" s="199">
        <f t="shared" si="9"/>
        <v>1</v>
      </c>
      <c r="O4" s="199">
        <f t="shared" si="9"/>
        <v>1</v>
      </c>
      <c r="P4" s="66">
        <f t="shared" si="10"/>
        <v>8</v>
      </c>
      <c r="Q4" s="199">
        <f t="shared" ref="Q4:V4" si="11">Q24+Q44</f>
        <v>3</v>
      </c>
      <c r="R4" s="199">
        <f t="shared" si="11"/>
        <v>3</v>
      </c>
      <c r="S4" s="199">
        <f t="shared" si="11"/>
        <v>3</v>
      </c>
      <c r="T4" s="199">
        <f t="shared" si="11"/>
        <v>2</v>
      </c>
      <c r="U4" s="199">
        <f t="shared" si="11"/>
        <v>3</v>
      </c>
      <c r="V4" s="199">
        <f t="shared" si="11"/>
        <v>1</v>
      </c>
      <c r="W4" s="66">
        <f t="shared" si="12"/>
        <v>15</v>
      </c>
      <c r="X4" s="199">
        <f t="shared" ref="X4:AC4" si="13">X24+X44</f>
        <v>2</v>
      </c>
      <c r="Y4" s="199">
        <f t="shared" si="13"/>
        <v>2</v>
      </c>
      <c r="Z4" s="199">
        <f t="shared" si="13"/>
        <v>4</v>
      </c>
      <c r="AA4" s="199">
        <f t="shared" si="13"/>
        <v>3</v>
      </c>
      <c r="AB4" s="199">
        <f t="shared" si="13"/>
        <v>3</v>
      </c>
      <c r="AC4" s="199">
        <f t="shared" si="13"/>
        <v>0</v>
      </c>
      <c r="AD4" s="66">
        <f t="shared" si="14"/>
        <v>14</v>
      </c>
      <c r="AE4" s="199">
        <f t="shared" ref="AE4:AJ4" si="15">AE24+AE44</f>
        <v>0</v>
      </c>
      <c r="AF4" s="199">
        <f t="shared" si="15"/>
        <v>0</v>
      </c>
      <c r="AG4" s="199">
        <f t="shared" si="15"/>
        <v>0</v>
      </c>
      <c r="AH4" s="199">
        <f t="shared" si="15"/>
        <v>0</v>
      </c>
      <c r="AI4" s="199">
        <f t="shared" si="15"/>
        <v>0</v>
      </c>
      <c r="AJ4" s="199">
        <f t="shared" si="15"/>
        <v>0</v>
      </c>
      <c r="AK4" s="66">
        <f t="shared" si="16"/>
        <v>0</v>
      </c>
    </row>
    <row r="5">
      <c r="A5" s="744" t="s">
        <v>1280</v>
      </c>
      <c r="B5" s="7"/>
      <c r="C5" s="747" t="s">
        <v>58</v>
      </c>
      <c r="D5" s="221">
        <f t="shared" si="6"/>
        <v>62</v>
      </c>
      <c r="E5" s="199"/>
      <c r="F5" s="199">
        <f t="shared" ref="F5:H5" si="17">F25+F45</f>
        <v>1</v>
      </c>
      <c r="G5" s="199">
        <f t="shared" si="17"/>
        <v>3</v>
      </c>
      <c r="H5" s="199">
        <f t="shared" si="17"/>
        <v>3</v>
      </c>
      <c r="I5" s="66">
        <f t="shared" si="8"/>
        <v>7</v>
      </c>
      <c r="J5" s="199">
        <f t="shared" ref="J5:O5" si="18">J25+J45</f>
        <v>3</v>
      </c>
      <c r="K5" s="199">
        <f t="shared" si="18"/>
        <v>3</v>
      </c>
      <c r="L5" s="199">
        <f t="shared" si="18"/>
        <v>2</v>
      </c>
      <c r="M5" s="199">
        <f t="shared" si="18"/>
        <v>4</v>
      </c>
      <c r="N5" s="199">
        <f t="shared" si="18"/>
        <v>3</v>
      </c>
      <c r="O5" s="199">
        <f t="shared" si="18"/>
        <v>2</v>
      </c>
      <c r="P5" s="66">
        <f t="shared" si="10"/>
        <v>17</v>
      </c>
      <c r="Q5" s="199">
        <f t="shared" ref="Q5:V5" si="19">Q25+Q45</f>
        <v>4</v>
      </c>
      <c r="R5" s="199">
        <f t="shared" si="19"/>
        <v>6</v>
      </c>
      <c r="S5" s="199">
        <f t="shared" si="19"/>
        <v>5</v>
      </c>
      <c r="T5" s="199">
        <f t="shared" si="19"/>
        <v>3</v>
      </c>
      <c r="U5" s="199">
        <f t="shared" si="19"/>
        <v>3</v>
      </c>
      <c r="V5" s="199">
        <f t="shared" si="19"/>
        <v>2</v>
      </c>
      <c r="W5" s="66">
        <f t="shared" si="12"/>
        <v>23</v>
      </c>
      <c r="X5" s="199">
        <f t="shared" ref="X5:AC5" si="20">X25+X45</f>
        <v>2</v>
      </c>
      <c r="Y5" s="199">
        <f t="shared" si="20"/>
        <v>2</v>
      </c>
      <c r="Z5" s="199">
        <f t="shared" si="20"/>
        <v>5</v>
      </c>
      <c r="AA5" s="199">
        <f t="shared" si="20"/>
        <v>3</v>
      </c>
      <c r="AB5" s="199">
        <f t="shared" si="20"/>
        <v>3</v>
      </c>
      <c r="AC5" s="199">
        <f t="shared" si="20"/>
        <v>0</v>
      </c>
      <c r="AD5" s="66">
        <f t="shared" si="14"/>
        <v>15</v>
      </c>
      <c r="AE5" s="199">
        <f t="shared" ref="AE5:AJ5" si="21">AE25+AE45</f>
        <v>0</v>
      </c>
      <c r="AF5" s="199">
        <f t="shared" si="21"/>
        <v>0</v>
      </c>
      <c r="AG5" s="199">
        <f t="shared" si="21"/>
        <v>0</v>
      </c>
      <c r="AH5" s="199">
        <f t="shared" si="21"/>
        <v>0</v>
      </c>
      <c r="AI5" s="199">
        <f t="shared" si="21"/>
        <v>0</v>
      </c>
      <c r="AJ5" s="199">
        <f t="shared" si="21"/>
        <v>0</v>
      </c>
      <c r="AK5" s="66">
        <f t="shared" si="16"/>
        <v>0</v>
      </c>
    </row>
    <row r="6">
      <c r="A6" s="1329">
        <f>D5/D8</f>
        <v>0.7654320988</v>
      </c>
      <c r="B6" s="7"/>
      <c r="C6" s="747" t="s">
        <v>59</v>
      </c>
      <c r="D6" s="221">
        <f t="shared" si="6"/>
        <v>12</v>
      </c>
      <c r="E6" s="199"/>
      <c r="F6" s="199">
        <f t="shared" ref="F6:H6" si="22">F26+F46</f>
        <v>0</v>
      </c>
      <c r="G6" s="199">
        <f t="shared" si="22"/>
        <v>0</v>
      </c>
      <c r="H6" s="199">
        <f t="shared" si="22"/>
        <v>2</v>
      </c>
      <c r="I6" s="66">
        <f t="shared" si="8"/>
        <v>2</v>
      </c>
      <c r="J6" s="199">
        <f t="shared" ref="J6:O6" si="23">J26+J46</f>
        <v>0</v>
      </c>
      <c r="K6" s="199">
        <f t="shared" si="23"/>
        <v>0</v>
      </c>
      <c r="L6" s="199">
        <f t="shared" si="23"/>
        <v>1</v>
      </c>
      <c r="M6" s="199">
        <f t="shared" si="23"/>
        <v>1</v>
      </c>
      <c r="N6" s="199">
        <f t="shared" si="23"/>
        <v>1</v>
      </c>
      <c r="O6" s="199">
        <f t="shared" si="23"/>
        <v>1</v>
      </c>
      <c r="P6" s="66">
        <f t="shared" si="10"/>
        <v>4</v>
      </c>
      <c r="Q6" s="199">
        <f t="shared" ref="Q6:V6" si="24">Q26+Q46</f>
        <v>0</v>
      </c>
      <c r="R6" s="199">
        <f t="shared" si="24"/>
        <v>1</v>
      </c>
      <c r="S6" s="199">
        <f t="shared" si="24"/>
        <v>0</v>
      </c>
      <c r="T6" s="199">
        <f t="shared" si="24"/>
        <v>0</v>
      </c>
      <c r="U6" s="199">
        <f t="shared" si="24"/>
        <v>1</v>
      </c>
      <c r="V6" s="199">
        <f t="shared" si="24"/>
        <v>1</v>
      </c>
      <c r="W6" s="66">
        <f t="shared" si="12"/>
        <v>3</v>
      </c>
      <c r="X6" s="199">
        <f t="shared" ref="X6:AC6" si="25">X26+X46</f>
        <v>0</v>
      </c>
      <c r="Y6" s="199">
        <f t="shared" si="25"/>
        <v>1</v>
      </c>
      <c r="Z6" s="199">
        <f t="shared" si="25"/>
        <v>1</v>
      </c>
      <c r="AA6" s="199">
        <f t="shared" si="25"/>
        <v>0</v>
      </c>
      <c r="AB6" s="199">
        <f t="shared" si="25"/>
        <v>1</v>
      </c>
      <c r="AC6" s="199">
        <f t="shared" si="25"/>
        <v>0</v>
      </c>
      <c r="AD6" s="66">
        <f t="shared" si="14"/>
        <v>3</v>
      </c>
      <c r="AE6" s="199">
        <f t="shared" ref="AE6:AJ6" si="26">AE26+AE46</f>
        <v>0</v>
      </c>
      <c r="AF6" s="199">
        <f t="shared" si="26"/>
        <v>0</v>
      </c>
      <c r="AG6" s="199">
        <f t="shared" si="26"/>
        <v>0</v>
      </c>
      <c r="AH6" s="199">
        <f t="shared" si="26"/>
        <v>0</v>
      </c>
      <c r="AI6" s="199">
        <f t="shared" si="26"/>
        <v>0</v>
      </c>
      <c r="AJ6" s="199">
        <f t="shared" si="26"/>
        <v>0</v>
      </c>
      <c r="AK6" s="66">
        <f t="shared" si="16"/>
        <v>0</v>
      </c>
    </row>
    <row r="7">
      <c r="A7" s="744" t="s">
        <v>71</v>
      </c>
      <c r="B7" s="7"/>
      <c r="C7" s="68" t="s">
        <v>1310</v>
      </c>
      <c r="D7" s="221">
        <f t="shared" si="6"/>
        <v>74</v>
      </c>
      <c r="E7" s="199"/>
      <c r="F7" s="199">
        <f t="shared" ref="F7:H7" si="27">F27+F47</f>
        <v>1</v>
      </c>
      <c r="G7" s="199">
        <f t="shared" si="27"/>
        <v>3</v>
      </c>
      <c r="H7" s="199">
        <f t="shared" si="27"/>
        <v>5</v>
      </c>
      <c r="I7" s="66">
        <f t="shared" si="8"/>
        <v>9</v>
      </c>
      <c r="J7" s="199">
        <f t="shared" ref="J7:O7" si="28">J27+J47</f>
        <v>3</v>
      </c>
      <c r="K7" s="199">
        <f t="shared" si="28"/>
        <v>3</v>
      </c>
      <c r="L7" s="199">
        <f t="shared" si="28"/>
        <v>3</v>
      </c>
      <c r="M7" s="199">
        <f t="shared" si="28"/>
        <v>5</v>
      </c>
      <c r="N7" s="199">
        <f t="shared" si="28"/>
        <v>4</v>
      </c>
      <c r="O7" s="199">
        <f t="shared" si="28"/>
        <v>3</v>
      </c>
      <c r="P7" s="66">
        <f t="shared" si="10"/>
        <v>21</v>
      </c>
      <c r="Q7" s="199">
        <f t="shared" ref="Q7:V7" si="29">Q27+Q47</f>
        <v>4</v>
      </c>
      <c r="R7" s="199">
        <f t="shared" si="29"/>
        <v>7</v>
      </c>
      <c r="S7" s="199">
        <f t="shared" si="29"/>
        <v>5</v>
      </c>
      <c r="T7" s="199">
        <f t="shared" si="29"/>
        <v>3</v>
      </c>
      <c r="U7" s="199">
        <f t="shared" si="29"/>
        <v>4</v>
      </c>
      <c r="V7" s="199">
        <f t="shared" si="29"/>
        <v>3</v>
      </c>
      <c r="W7" s="66">
        <f t="shared" si="12"/>
        <v>26</v>
      </c>
      <c r="X7" s="199">
        <f t="shared" ref="X7:AC7" si="30">X27+X47</f>
        <v>2</v>
      </c>
      <c r="Y7" s="199">
        <f t="shared" si="30"/>
        <v>3</v>
      </c>
      <c r="Z7" s="199">
        <f t="shared" si="30"/>
        <v>5</v>
      </c>
      <c r="AA7" s="199">
        <f t="shared" si="30"/>
        <v>4</v>
      </c>
      <c r="AB7" s="199">
        <f t="shared" si="30"/>
        <v>4</v>
      </c>
      <c r="AC7" s="199">
        <f t="shared" si="30"/>
        <v>0</v>
      </c>
      <c r="AD7" s="66">
        <f t="shared" si="14"/>
        <v>18</v>
      </c>
      <c r="AE7" s="199">
        <f t="shared" ref="AE7:AJ7" si="31">AE27+AE47</f>
        <v>0</v>
      </c>
      <c r="AF7" s="199">
        <f t="shared" si="31"/>
        <v>0</v>
      </c>
      <c r="AG7" s="199">
        <f t="shared" si="31"/>
        <v>0</v>
      </c>
      <c r="AH7" s="199">
        <f t="shared" si="31"/>
        <v>0</v>
      </c>
      <c r="AI7" s="199">
        <f t="shared" si="31"/>
        <v>0</v>
      </c>
      <c r="AJ7" s="199">
        <f t="shared" si="31"/>
        <v>0</v>
      </c>
      <c r="AK7" s="66">
        <f t="shared" si="16"/>
        <v>0</v>
      </c>
    </row>
    <row r="8">
      <c r="A8" s="1330">
        <f>D7/D8</f>
        <v>0.9135802469</v>
      </c>
      <c r="B8" s="7"/>
      <c r="C8" s="68" t="s">
        <v>109</v>
      </c>
      <c r="D8" s="221">
        <f t="shared" si="6"/>
        <v>81</v>
      </c>
      <c r="E8" s="199"/>
      <c r="F8" s="199">
        <f t="shared" ref="F8:H8" si="32">F28+F48</f>
        <v>1</v>
      </c>
      <c r="G8" s="199">
        <f t="shared" si="32"/>
        <v>3</v>
      </c>
      <c r="H8" s="199">
        <f t="shared" si="32"/>
        <v>5</v>
      </c>
      <c r="I8" s="66">
        <f t="shared" si="8"/>
        <v>9</v>
      </c>
      <c r="J8" s="199">
        <f t="shared" ref="J8:O8" si="33">J28+J48</f>
        <v>5</v>
      </c>
      <c r="K8" s="199">
        <f t="shared" si="33"/>
        <v>4</v>
      </c>
      <c r="L8" s="199">
        <f t="shared" si="33"/>
        <v>3</v>
      </c>
      <c r="M8" s="199">
        <f t="shared" si="33"/>
        <v>6</v>
      </c>
      <c r="N8" s="199">
        <f t="shared" si="33"/>
        <v>4</v>
      </c>
      <c r="O8" s="199">
        <f t="shared" si="33"/>
        <v>3</v>
      </c>
      <c r="P8" s="66">
        <f t="shared" si="10"/>
        <v>25</v>
      </c>
      <c r="Q8" s="199">
        <f t="shared" ref="Q8:V8" si="34">Q28+Q48</f>
        <v>4</v>
      </c>
      <c r="R8" s="199">
        <f t="shared" si="34"/>
        <v>8</v>
      </c>
      <c r="S8" s="199">
        <f t="shared" si="34"/>
        <v>6</v>
      </c>
      <c r="T8" s="199">
        <f t="shared" si="34"/>
        <v>3</v>
      </c>
      <c r="U8" s="199">
        <f t="shared" si="34"/>
        <v>4</v>
      </c>
      <c r="V8" s="199">
        <f t="shared" si="34"/>
        <v>3</v>
      </c>
      <c r="W8" s="66">
        <f t="shared" si="12"/>
        <v>28</v>
      </c>
      <c r="X8" s="199">
        <f t="shared" ref="X8:AC8" si="35">X28+X48</f>
        <v>2</v>
      </c>
      <c r="Y8" s="199">
        <f t="shared" si="35"/>
        <v>3</v>
      </c>
      <c r="Z8" s="199">
        <f t="shared" si="35"/>
        <v>6</v>
      </c>
      <c r="AA8" s="199">
        <f t="shared" si="35"/>
        <v>4</v>
      </c>
      <c r="AB8" s="199">
        <f t="shared" si="35"/>
        <v>4</v>
      </c>
      <c r="AC8" s="199">
        <f t="shared" si="35"/>
        <v>0</v>
      </c>
      <c r="AD8" s="66">
        <f t="shared" si="14"/>
        <v>19</v>
      </c>
      <c r="AE8" s="199">
        <f t="shared" ref="AE8:AJ8" si="36">AE28+AE48</f>
        <v>0</v>
      </c>
      <c r="AF8" s="199">
        <f t="shared" si="36"/>
        <v>0</v>
      </c>
      <c r="AG8" s="199">
        <f t="shared" si="36"/>
        <v>0</v>
      </c>
      <c r="AH8" s="199">
        <f t="shared" si="36"/>
        <v>0</v>
      </c>
      <c r="AI8" s="199">
        <f t="shared" si="36"/>
        <v>0</v>
      </c>
      <c r="AJ8" s="199">
        <f t="shared" si="36"/>
        <v>0</v>
      </c>
      <c r="AK8" s="66">
        <f t="shared" si="16"/>
        <v>0</v>
      </c>
    </row>
    <row r="9">
      <c r="A9" s="749" t="s">
        <v>3281</v>
      </c>
      <c r="B9" s="750">
        <f t="shared" ref="B9:B10" si="42">D10/D9</f>
        <v>0.1052631579</v>
      </c>
      <c r="C9" s="747" t="s">
        <v>3282</v>
      </c>
      <c r="D9" s="221">
        <f t="shared" si="6"/>
        <v>38</v>
      </c>
      <c r="E9" s="199"/>
      <c r="F9" s="199">
        <f t="shared" ref="F9:H9" si="37">F29+F49</f>
        <v>0</v>
      </c>
      <c r="G9" s="199">
        <f t="shared" si="37"/>
        <v>3</v>
      </c>
      <c r="H9" s="199">
        <f t="shared" si="37"/>
        <v>6</v>
      </c>
      <c r="I9" s="66">
        <f t="shared" si="8"/>
        <v>9</v>
      </c>
      <c r="J9" s="199">
        <f t="shared" ref="J9:O9" si="38">J29+J49</f>
        <v>3</v>
      </c>
      <c r="K9" s="199">
        <f t="shared" si="38"/>
        <v>3</v>
      </c>
      <c r="L9" s="199">
        <f t="shared" si="38"/>
        <v>6</v>
      </c>
      <c r="M9" s="199">
        <f t="shared" si="38"/>
        <v>0</v>
      </c>
      <c r="N9" s="199">
        <f t="shared" si="38"/>
        <v>3</v>
      </c>
      <c r="O9" s="199">
        <f t="shared" si="38"/>
        <v>0</v>
      </c>
      <c r="P9" s="66">
        <f t="shared" si="10"/>
        <v>15</v>
      </c>
      <c r="Q9" s="199">
        <f t="shared" ref="Q9:V9" si="39">Q29+Q49</f>
        <v>2</v>
      </c>
      <c r="R9" s="199">
        <f t="shared" si="39"/>
        <v>0</v>
      </c>
      <c r="S9" s="199">
        <f t="shared" si="39"/>
        <v>3</v>
      </c>
      <c r="T9" s="199">
        <f t="shared" si="39"/>
        <v>0</v>
      </c>
      <c r="U9" s="199">
        <f t="shared" si="39"/>
        <v>0</v>
      </c>
      <c r="V9" s="199">
        <f t="shared" si="39"/>
        <v>0</v>
      </c>
      <c r="W9" s="66">
        <f t="shared" si="12"/>
        <v>5</v>
      </c>
      <c r="X9" s="199">
        <f t="shared" ref="X9:AC9" si="40">X29+X49</f>
        <v>0</v>
      </c>
      <c r="Y9" s="199">
        <f t="shared" si="40"/>
        <v>6</v>
      </c>
      <c r="Z9" s="199">
        <f t="shared" si="40"/>
        <v>0</v>
      </c>
      <c r="AA9" s="199">
        <f t="shared" si="40"/>
        <v>3</v>
      </c>
      <c r="AB9" s="199">
        <f t="shared" si="40"/>
        <v>0</v>
      </c>
      <c r="AC9" s="199">
        <f t="shared" si="40"/>
        <v>0</v>
      </c>
      <c r="AD9" s="66">
        <f t="shared" si="14"/>
        <v>9</v>
      </c>
      <c r="AE9" s="199">
        <f t="shared" ref="AE9:AJ9" si="41">AE29+AE49</f>
        <v>0</v>
      </c>
      <c r="AF9" s="199">
        <f t="shared" si="41"/>
        <v>0</v>
      </c>
      <c r="AG9" s="199">
        <f t="shared" si="41"/>
        <v>0</v>
      </c>
      <c r="AH9" s="199">
        <f t="shared" si="41"/>
        <v>0</v>
      </c>
      <c r="AI9" s="199">
        <f t="shared" si="41"/>
        <v>0</v>
      </c>
      <c r="AJ9" s="199">
        <f t="shared" si="41"/>
        <v>0</v>
      </c>
      <c r="AK9" s="66">
        <f t="shared" si="16"/>
        <v>0</v>
      </c>
    </row>
    <row r="10">
      <c r="A10" s="749" t="s">
        <v>3283</v>
      </c>
      <c r="B10" s="750">
        <f t="shared" si="42"/>
        <v>0.75</v>
      </c>
      <c r="C10" s="751" t="s">
        <v>3284</v>
      </c>
      <c r="D10" s="221">
        <f t="shared" si="6"/>
        <v>4</v>
      </c>
      <c r="E10" s="199"/>
      <c r="F10" s="199">
        <f t="shared" ref="F10:H10" si="43">F30+F50</f>
        <v>0</v>
      </c>
      <c r="G10" s="199">
        <f t="shared" si="43"/>
        <v>0</v>
      </c>
      <c r="H10" s="199">
        <f t="shared" si="43"/>
        <v>0</v>
      </c>
      <c r="I10" s="66">
        <f t="shared" si="8"/>
        <v>0</v>
      </c>
      <c r="J10" s="199">
        <f t="shared" ref="J10:O10" si="44">J30+J50</f>
        <v>2</v>
      </c>
      <c r="K10" s="199">
        <f t="shared" si="44"/>
        <v>0</v>
      </c>
      <c r="L10" s="199">
        <f t="shared" si="44"/>
        <v>0</v>
      </c>
      <c r="M10" s="199">
        <f t="shared" si="44"/>
        <v>0</v>
      </c>
      <c r="N10" s="199">
        <f t="shared" si="44"/>
        <v>0</v>
      </c>
      <c r="O10" s="199">
        <f t="shared" si="44"/>
        <v>0</v>
      </c>
      <c r="P10" s="66">
        <f t="shared" si="10"/>
        <v>2</v>
      </c>
      <c r="Q10" s="199">
        <f t="shared" ref="Q10:V10" si="45">Q30+Q50</f>
        <v>0</v>
      </c>
      <c r="R10" s="199">
        <f t="shared" si="45"/>
        <v>0</v>
      </c>
      <c r="S10" s="199">
        <f t="shared" si="45"/>
        <v>0</v>
      </c>
      <c r="T10" s="199">
        <f t="shared" si="45"/>
        <v>0</v>
      </c>
      <c r="U10" s="199">
        <f t="shared" si="45"/>
        <v>0</v>
      </c>
      <c r="V10" s="199">
        <f t="shared" si="45"/>
        <v>0</v>
      </c>
      <c r="W10" s="66">
        <f t="shared" si="12"/>
        <v>0</v>
      </c>
      <c r="X10" s="199">
        <f t="shared" ref="X10:AC10" si="46">X30+X50</f>
        <v>0</v>
      </c>
      <c r="Y10" s="199">
        <f t="shared" si="46"/>
        <v>2</v>
      </c>
      <c r="Z10" s="199">
        <f t="shared" si="46"/>
        <v>0</v>
      </c>
      <c r="AA10" s="199">
        <f t="shared" si="46"/>
        <v>0</v>
      </c>
      <c r="AB10" s="199">
        <f t="shared" si="46"/>
        <v>0</v>
      </c>
      <c r="AC10" s="199">
        <f t="shared" si="46"/>
        <v>0</v>
      </c>
      <c r="AD10" s="66">
        <f t="shared" si="14"/>
        <v>2</v>
      </c>
      <c r="AE10" s="199">
        <f t="shared" ref="AE10:AJ10" si="47">AE30+AE50</f>
        <v>0</v>
      </c>
      <c r="AF10" s="199">
        <f t="shared" si="47"/>
        <v>0</v>
      </c>
      <c r="AG10" s="199">
        <f t="shared" si="47"/>
        <v>0</v>
      </c>
      <c r="AH10" s="199">
        <f t="shared" si="47"/>
        <v>0</v>
      </c>
      <c r="AI10" s="199">
        <f t="shared" si="47"/>
        <v>0</v>
      </c>
      <c r="AJ10" s="199">
        <f t="shared" si="47"/>
        <v>0</v>
      </c>
      <c r="AK10" s="66">
        <f t="shared" si="16"/>
        <v>0</v>
      </c>
    </row>
    <row r="11">
      <c r="A11" s="749" t="s">
        <v>3285</v>
      </c>
      <c r="B11" s="750">
        <f t="shared" ref="B11:B12" si="53">D13/D12</f>
        <v>0.7423312883</v>
      </c>
      <c r="C11" s="751" t="s">
        <v>3286</v>
      </c>
      <c r="D11" s="221">
        <f t="shared" si="6"/>
        <v>3</v>
      </c>
      <c r="E11" s="199"/>
      <c r="F11" s="199">
        <f t="shared" ref="F11:H11" si="48">F31+F51</f>
        <v>0</v>
      </c>
      <c r="G11" s="199">
        <f t="shared" si="48"/>
        <v>0</v>
      </c>
      <c r="H11" s="199">
        <f t="shared" si="48"/>
        <v>0</v>
      </c>
      <c r="I11" s="66">
        <f t="shared" si="8"/>
        <v>0</v>
      </c>
      <c r="J11" s="199">
        <f t="shared" ref="J11:O11" si="49">J31+J51</f>
        <v>0</v>
      </c>
      <c r="K11" s="199">
        <f t="shared" si="49"/>
        <v>0</v>
      </c>
      <c r="L11" s="199">
        <f t="shared" si="49"/>
        <v>0</v>
      </c>
      <c r="M11" s="199">
        <f t="shared" si="49"/>
        <v>0</v>
      </c>
      <c r="N11" s="199">
        <f t="shared" si="49"/>
        <v>0</v>
      </c>
      <c r="O11" s="199">
        <f t="shared" si="49"/>
        <v>0</v>
      </c>
      <c r="P11" s="66">
        <f t="shared" si="10"/>
        <v>0</v>
      </c>
      <c r="Q11" s="199">
        <f t="shared" ref="Q11:V11" si="50">Q31+Q51</f>
        <v>0</v>
      </c>
      <c r="R11" s="199">
        <f t="shared" si="50"/>
        <v>0</v>
      </c>
      <c r="S11" s="199">
        <f t="shared" si="50"/>
        <v>0</v>
      </c>
      <c r="T11" s="199">
        <f t="shared" si="50"/>
        <v>0</v>
      </c>
      <c r="U11" s="199">
        <f t="shared" si="50"/>
        <v>0</v>
      </c>
      <c r="V11" s="199">
        <f t="shared" si="50"/>
        <v>0</v>
      </c>
      <c r="W11" s="66">
        <f t="shared" si="12"/>
        <v>0</v>
      </c>
      <c r="X11" s="199">
        <f t="shared" ref="X11:AC11" si="51">X31+X51</f>
        <v>0</v>
      </c>
      <c r="Y11" s="199">
        <f t="shared" si="51"/>
        <v>1</v>
      </c>
      <c r="Z11" s="199">
        <f t="shared" si="51"/>
        <v>0</v>
      </c>
      <c r="AA11" s="199">
        <f t="shared" si="51"/>
        <v>2</v>
      </c>
      <c r="AB11" s="199">
        <f t="shared" si="51"/>
        <v>0</v>
      </c>
      <c r="AC11" s="199">
        <f t="shared" si="51"/>
        <v>0</v>
      </c>
      <c r="AD11" s="66">
        <f t="shared" si="14"/>
        <v>3</v>
      </c>
      <c r="AE11" s="199">
        <f t="shared" ref="AE11:AJ11" si="52">AE31+AE51</f>
        <v>0</v>
      </c>
      <c r="AF11" s="199">
        <f t="shared" si="52"/>
        <v>0</v>
      </c>
      <c r="AG11" s="199">
        <f t="shared" si="52"/>
        <v>0</v>
      </c>
      <c r="AH11" s="199">
        <f t="shared" si="52"/>
        <v>0</v>
      </c>
      <c r="AI11" s="199">
        <f t="shared" si="52"/>
        <v>0</v>
      </c>
      <c r="AJ11" s="199">
        <f t="shared" si="52"/>
        <v>0</v>
      </c>
      <c r="AK11" s="66">
        <f t="shared" si="16"/>
        <v>0</v>
      </c>
    </row>
    <row r="12">
      <c r="A12" s="749" t="s">
        <v>3287</v>
      </c>
      <c r="B12" s="750">
        <f t="shared" si="53"/>
        <v>0.4132231405</v>
      </c>
      <c r="C12" s="44" t="s">
        <v>3288</v>
      </c>
      <c r="D12" s="221">
        <f t="shared" si="6"/>
        <v>163</v>
      </c>
      <c r="E12" s="199"/>
      <c r="F12" s="199">
        <f t="shared" ref="F12:H12" si="54">F32+F52</f>
        <v>0</v>
      </c>
      <c r="G12" s="199">
        <f t="shared" si="54"/>
        <v>0</v>
      </c>
      <c r="H12" s="199">
        <f t="shared" si="54"/>
        <v>0</v>
      </c>
      <c r="I12" s="66">
        <f t="shared" si="8"/>
        <v>0</v>
      </c>
      <c r="J12" s="199">
        <f t="shared" ref="J12:O12" si="55">J32+J52</f>
        <v>33</v>
      </c>
      <c r="K12" s="199">
        <f t="shared" si="55"/>
        <v>38</v>
      </c>
      <c r="L12" s="199">
        <f t="shared" si="55"/>
        <v>25</v>
      </c>
      <c r="M12" s="199">
        <f t="shared" si="55"/>
        <v>0</v>
      </c>
      <c r="N12" s="199">
        <f t="shared" si="55"/>
        <v>0</v>
      </c>
      <c r="O12" s="199">
        <f t="shared" si="55"/>
        <v>0</v>
      </c>
      <c r="P12" s="66">
        <f t="shared" si="10"/>
        <v>96</v>
      </c>
      <c r="Q12" s="199">
        <f t="shared" ref="Q12:V12" si="56">Q32+Q52</f>
        <v>0</v>
      </c>
      <c r="R12" s="199">
        <f t="shared" si="56"/>
        <v>0</v>
      </c>
      <c r="S12" s="199">
        <f t="shared" si="56"/>
        <v>0</v>
      </c>
      <c r="T12" s="199">
        <f t="shared" si="56"/>
        <v>0</v>
      </c>
      <c r="U12" s="199">
        <f t="shared" si="56"/>
        <v>33</v>
      </c>
      <c r="V12" s="199">
        <f t="shared" si="56"/>
        <v>0</v>
      </c>
      <c r="W12" s="66">
        <f t="shared" si="12"/>
        <v>33</v>
      </c>
      <c r="X12" s="199">
        <f t="shared" ref="X12:AC12" si="57">X32+X52</f>
        <v>0</v>
      </c>
      <c r="Y12" s="199">
        <f t="shared" si="57"/>
        <v>23</v>
      </c>
      <c r="Z12" s="199">
        <f t="shared" si="57"/>
        <v>11</v>
      </c>
      <c r="AA12" s="199">
        <f t="shared" si="57"/>
        <v>0</v>
      </c>
      <c r="AB12" s="199">
        <f t="shared" si="57"/>
        <v>0</v>
      </c>
      <c r="AC12" s="199">
        <f t="shared" si="57"/>
        <v>0</v>
      </c>
      <c r="AD12" s="66">
        <f t="shared" si="14"/>
        <v>34</v>
      </c>
      <c r="AE12" s="199">
        <f t="shared" ref="AE12:AJ12" si="58">AE32+AE52</f>
        <v>0</v>
      </c>
      <c r="AF12" s="199">
        <f t="shared" si="58"/>
        <v>0</v>
      </c>
      <c r="AG12" s="199">
        <f t="shared" si="58"/>
        <v>0</v>
      </c>
      <c r="AH12" s="199">
        <f t="shared" si="58"/>
        <v>0</v>
      </c>
      <c r="AI12" s="199">
        <f t="shared" si="58"/>
        <v>0</v>
      </c>
      <c r="AJ12" s="199">
        <f t="shared" si="58"/>
        <v>0</v>
      </c>
      <c r="AK12" s="66">
        <f t="shared" si="16"/>
        <v>0</v>
      </c>
    </row>
    <row r="13">
      <c r="A13" s="749" t="s">
        <v>3289</v>
      </c>
      <c r="B13" s="750">
        <f>D15/D12</f>
        <v>0.07975460123</v>
      </c>
      <c r="C13" s="44" t="s">
        <v>3290</v>
      </c>
      <c r="D13" s="221">
        <f t="shared" si="6"/>
        <v>121</v>
      </c>
      <c r="E13" s="199"/>
      <c r="F13" s="199">
        <f t="shared" ref="F13:H13" si="59">F33+F53</f>
        <v>0</v>
      </c>
      <c r="G13" s="199">
        <f t="shared" si="59"/>
        <v>0</v>
      </c>
      <c r="H13" s="199">
        <f t="shared" si="59"/>
        <v>0</v>
      </c>
      <c r="I13" s="66">
        <f t="shared" si="8"/>
        <v>0</v>
      </c>
      <c r="J13" s="199">
        <f t="shared" ref="J13:O13" si="60">J33+J53</f>
        <v>22</v>
      </c>
      <c r="K13" s="199">
        <f t="shared" si="60"/>
        <v>32</v>
      </c>
      <c r="L13" s="199">
        <f t="shared" si="60"/>
        <v>16</v>
      </c>
      <c r="M13" s="199">
        <f t="shared" si="60"/>
        <v>0</v>
      </c>
      <c r="N13" s="199">
        <f t="shared" si="60"/>
        <v>0</v>
      </c>
      <c r="O13" s="199">
        <f t="shared" si="60"/>
        <v>0</v>
      </c>
      <c r="P13" s="66">
        <f t="shared" si="10"/>
        <v>70</v>
      </c>
      <c r="Q13" s="199">
        <f t="shared" ref="Q13:V13" si="61">Q33+Q53</f>
        <v>0</v>
      </c>
      <c r="R13" s="199">
        <f t="shared" si="61"/>
        <v>0</v>
      </c>
      <c r="S13" s="199">
        <f t="shared" si="61"/>
        <v>0</v>
      </c>
      <c r="T13" s="199">
        <f t="shared" si="61"/>
        <v>0</v>
      </c>
      <c r="U13" s="199">
        <f t="shared" si="61"/>
        <v>27</v>
      </c>
      <c r="V13" s="199">
        <f t="shared" si="61"/>
        <v>0</v>
      </c>
      <c r="W13" s="66">
        <f t="shared" si="12"/>
        <v>27</v>
      </c>
      <c r="X13" s="199">
        <f t="shared" ref="X13:AC13" si="62">X33+X53</f>
        <v>0</v>
      </c>
      <c r="Y13" s="199">
        <f t="shared" si="62"/>
        <v>18</v>
      </c>
      <c r="Z13" s="199">
        <f t="shared" si="62"/>
        <v>6</v>
      </c>
      <c r="AA13" s="199">
        <f t="shared" si="62"/>
        <v>0</v>
      </c>
      <c r="AB13" s="199">
        <f t="shared" si="62"/>
        <v>0</v>
      </c>
      <c r="AC13" s="199">
        <f t="shared" si="62"/>
        <v>0</v>
      </c>
      <c r="AD13" s="66">
        <f t="shared" si="14"/>
        <v>24</v>
      </c>
      <c r="AE13" s="199">
        <f t="shared" ref="AE13:AJ13" si="63">AE33+AE53</f>
        <v>0</v>
      </c>
      <c r="AF13" s="199">
        <f t="shared" si="63"/>
        <v>0</v>
      </c>
      <c r="AG13" s="199">
        <f t="shared" si="63"/>
        <v>0</v>
      </c>
      <c r="AH13" s="199">
        <f t="shared" si="63"/>
        <v>0</v>
      </c>
      <c r="AI13" s="199">
        <f t="shared" si="63"/>
        <v>0</v>
      </c>
      <c r="AJ13" s="199">
        <f t="shared" si="63"/>
        <v>0</v>
      </c>
      <c r="AK13" s="66">
        <f t="shared" si="16"/>
        <v>0</v>
      </c>
    </row>
    <row r="14">
      <c r="A14" s="1331" t="s">
        <v>3291</v>
      </c>
      <c r="B14" s="753">
        <f>D16/D12</f>
        <v>0</v>
      </c>
      <c r="C14" s="44" t="s">
        <v>3292</v>
      </c>
      <c r="D14" s="221">
        <f t="shared" si="6"/>
        <v>50</v>
      </c>
      <c r="E14" s="199"/>
      <c r="F14" s="199">
        <f t="shared" ref="F14:H14" si="64">F34+F54</f>
        <v>0</v>
      </c>
      <c r="G14" s="199">
        <f t="shared" si="64"/>
        <v>0</v>
      </c>
      <c r="H14" s="199">
        <f t="shared" si="64"/>
        <v>0</v>
      </c>
      <c r="I14" s="66">
        <f t="shared" si="8"/>
        <v>0</v>
      </c>
      <c r="J14" s="199">
        <f t="shared" ref="J14:O14" si="65">J34+J54</f>
        <v>9</v>
      </c>
      <c r="K14" s="199">
        <f t="shared" si="65"/>
        <v>12</v>
      </c>
      <c r="L14" s="199">
        <f t="shared" si="65"/>
        <v>6</v>
      </c>
      <c r="M14" s="199">
        <f t="shared" si="65"/>
        <v>0</v>
      </c>
      <c r="N14" s="199">
        <f t="shared" si="65"/>
        <v>0</v>
      </c>
      <c r="O14" s="199">
        <f t="shared" si="65"/>
        <v>0</v>
      </c>
      <c r="P14" s="66">
        <f t="shared" si="10"/>
        <v>27</v>
      </c>
      <c r="Q14" s="199">
        <f t="shared" ref="Q14:V14" si="66">Q34+Q54</f>
        <v>0</v>
      </c>
      <c r="R14" s="199">
        <f t="shared" si="66"/>
        <v>0</v>
      </c>
      <c r="S14" s="199">
        <f t="shared" si="66"/>
        <v>0</v>
      </c>
      <c r="T14" s="199">
        <f t="shared" si="66"/>
        <v>0</v>
      </c>
      <c r="U14" s="199">
        <f t="shared" si="66"/>
        <v>13</v>
      </c>
      <c r="V14" s="199">
        <f t="shared" si="66"/>
        <v>0</v>
      </c>
      <c r="W14" s="66">
        <f t="shared" si="12"/>
        <v>13</v>
      </c>
      <c r="X14" s="199">
        <f t="shared" ref="X14:AC14" si="67">X34+X54</f>
        <v>0</v>
      </c>
      <c r="Y14" s="199">
        <f t="shared" si="67"/>
        <v>9</v>
      </c>
      <c r="Z14" s="199">
        <f t="shared" si="67"/>
        <v>1</v>
      </c>
      <c r="AA14" s="199">
        <f t="shared" si="67"/>
        <v>0</v>
      </c>
      <c r="AB14" s="199">
        <f t="shared" si="67"/>
        <v>0</v>
      </c>
      <c r="AC14" s="199">
        <f t="shared" si="67"/>
        <v>0</v>
      </c>
      <c r="AD14" s="66">
        <f t="shared" si="14"/>
        <v>10</v>
      </c>
      <c r="AE14" s="199">
        <f t="shared" ref="AE14:AJ14" si="68">AE34+AE54</f>
        <v>0</v>
      </c>
      <c r="AF14" s="199">
        <f t="shared" si="68"/>
        <v>0</v>
      </c>
      <c r="AG14" s="199">
        <f t="shared" si="68"/>
        <v>0</v>
      </c>
      <c r="AH14" s="199">
        <f t="shared" si="68"/>
        <v>0</v>
      </c>
      <c r="AI14" s="199">
        <f t="shared" si="68"/>
        <v>0</v>
      </c>
      <c r="AJ14" s="199">
        <f t="shared" si="68"/>
        <v>0</v>
      </c>
      <c r="AK14" s="66">
        <f t="shared" si="16"/>
        <v>0</v>
      </c>
    </row>
    <row r="15">
      <c r="A15" s="752" t="s">
        <v>3293</v>
      </c>
      <c r="B15" s="47">
        <f>D17/D12</f>
        <v>0</v>
      </c>
      <c r="C15" s="44" t="s">
        <v>3294</v>
      </c>
      <c r="D15" s="221">
        <f t="shared" si="6"/>
        <v>13</v>
      </c>
      <c r="E15" s="199"/>
      <c r="F15" s="199">
        <f t="shared" ref="F15:H15" si="69">F35+F55</f>
        <v>0</v>
      </c>
      <c r="G15" s="199">
        <f t="shared" si="69"/>
        <v>0</v>
      </c>
      <c r="H15" s="199">
        <f t="shared" si="69"/>
        <v>0</v>
      </c>
      <c r="I15" s="66">
        <f t="shared" si="8"/>
        <v>0</v>
      </c>
      <c r="J15" s="199">
        <f t="shared" ref="J15:O15" si="70">J35+J55</f>
        <v>2</v>
      </c>
      <c r="K15" s="199">
        <f t="shared" si="70"/>
        <v>4</v>
      </c>
      <c r="L15" s="199">
        <f t="shared" si="70"/>
        <v>1</v>
      </c>
      <c r="M15" s="199">
        <f t="shared" si="70"/>
        <v>0</v>
      </c>
      <c r="N15" s="199">
        <f t="shared" si="70"/>
        <v>0</v>
      </c>
      <c r="O15" s="199">
        <f t="shared" si="70"/>
        <v>0</v>
      </c>
      <c r="P15" s="66">
        <f t="shared" si="10"/>
        <v>7</v>
      </c>
      <c r="Q15" s="199">
        <f t="shared" ref="Q15:V15" si="71">Q35+Q55</f>
        <v>0</v>
      </c>
      <c r="R15" s="199">
        <f t="shared" si="71"/>
        <v>0</v>
      </c>
      <c r="S15" s="199">
        <f t="shared" si="71"/>
        <v>0</v>
      </c>
      <c r="T15" s="199">
        <f t="shared" si="71"/>
        <v>0</v>
      </c>
      <c r="U15" s="199">
        <f t="shared" si="71"/>
        <v>5</v>
      </c>
      <c r="V15" s="199">
        <f t="shared" si="71"/>
        <v>0</v>
      </c>
      <c r="W15" s="66">
        <f t="shared" si="12"/>
        <v>5</v>
      </c>
      <c r="X15" s="199">
        <f t="shared" ref="X15:AC15" si="72">X35+X55</f>
        <v>0</v>
      </c>
      <c r="Y15" s="199">
        <f t="shared" si="72"/>
        <v>1</v>
      </c>
      <c r="Z15" s="199">
        <f t="shared" si="72"/>
        <v>0</v>
      </c>
      <c r="AA15" s="199">
        <f t="shared" si="72"/>
        <v>0</v>
      </c>
      <c r="AB15" s="199">
        <f t="shared" si="72"/>
        <v>0</v>
      </c>
      <c r="AC15" s="199">
        <f t="shared" si="72"/>
        <v>0</v>
      </c>
      <c r="AD15" s="66">
        <f t="shared" si="14"/>
        <v>1</v>
      </c>
      <c r="AE15" s="199">
        <f t="shared" ref="AE15:AJ15" si="73">AE35+AE55</f>
        <v>0</v>
      </c>
      <c r="AF15" s="199">
        <f t="shared" si="73"/>
        <v>0</v>
      </c>
      <c r="AG15" s="199">
        <f t="shared" si="73"/>
        <v>0</v>
      </c>
      <c r="AH15" s="199">
        <f t="shared" si="73"/>
        <v>0</v>
      </c>
      <c r="AI15" s="199">
        <f t="shared" si="73"/>
        <v>0</v>
      </c>
      <c r="AJ15" s="199">
        <f t="shared" si="73"/>
        <v>0</v>
      </c>
      <c r="AK15" s="66">
        <f t="shared" si="16"/>
        <v>0</v>
      </c>
    </row>
    <row r="16">
      <c r="A16" s="744" t="s">
        <v>3295</v>
      </c>
      <c r="B16" s="7"/>
      <c r="C16" s="44" t="s">
        <v>3296</v>
      </c>
      <c r="D16" s="221">
        <f t="shared" si="6"/>
        <v>0</v>
      </c>
      <c r="E16" s="199"/>
      <c r="F16" s="199">
        <f t="shared" ref="F16:H16" si="74">F36+F56</f>
        <v>0</v>
      </c>
      <c r="G16" s="199">
        <f t="shared" si="74"/>
        <v>0</v>
      </c>
      <c r="H16" s="199">
        <f t="shared" si="74"/>
        <v>0</v>
      </c>
      <c r="I16" s="66">
        <f t="shared" si="8"/>
        <v>0</v>
      </c>
      <c r="J16" s="199">
        <f t="shared" ref="J16:O16" si="75">J36+J56</f>
        <v>0</v>
      </c>
      <c r="K16" s="199">
        <f t="shared" si="75"/>
        <v>0</v>
      </c>
      <c r="L16" s="199">
        <f t="shared" si="75"/>
        <v>0</v>
      </c>
      <c r="M16" s="199">
        <f t="shared" si="75"/>
        <v>0</v>
      </c>
      <c r="N16" s="199">
        <f t="shared" si="75"/>
        <v>0</v>
      </c>
      <c r="O16" s="199">
        <f t="shared" si="75"/>
        <v>0</v>
      </c>
      <c r="P16" s="66">
        <f t="shared" si="10"/>
        <v>0</v>
      </c>
      <c r="Q16" s="199">
        <f t="shared" ref="Q16:V16" si="76">Q36+Q56</f>
        <v>0</v>
      </c>
      <c r="R16" s="199">
        <f t="shared" si="76"/>
        <v>0</v>
      </c>
      <c r="S16" s="199">
        <f t="shared" si="76"/>
        <v>0</v>
      </c>
      <c r="T16" s="199">
        <f t="shared" si="76"/>
        <v>0</v>
      </c>
      <c r="U16" s="199">
        <f t="shared" si="76"/>
        <v>0</v>
      </c>
      <c r="V16" s="199">
        <f t="shared" si="76"/>
        <v>0</v>
      </c>
      <c r="W16" s="66">
        <f t="shared" si="12"/>
        <v>0</v>
      </c>
      <c r="X16" s="199">
        <f t="shared" ref="X16:AC16" si="77">X36+X56</f>
        <v>0</v>
      </c>
      <c r="Y16" s="199">
        <f t="shared" si="77"/>
        <v>0</v>
      </c>
      <c r="Z16" s="199">
        <f t="shared" si="77"/>
        <v>0</v>
      </c>
      <c r="AA16" s="199">
        <f t="shared" si="77"/>
        <v>0</v>
      </c>
      <c r="AB16" s="199">
        <f t="shared" si="77"/>
        <v>0</v>
      </c>
      <c r="AC16" s="199">
        <f t="shared" si="77"/>
        <v>0</v>
      </c>
      <c r="AD16" s="66">
        <f t="shared" si="14"/>
        <v>0</v>
      </c>
      <c r="AE16" s="199">
        <f t="shared" ref="AE16:AJ16" si="78">AE36+AE56</f>
        <v>0</v>
      </c>
      <c r="AF16" s="199">
        <f t="shared" si="78"/>
        <v>0</v>
      </c>
      <c r="AG16" s="199">
        <f t="shared" si="78"/>
        <v>0</v>
      </c>
      <c r="AH16" s="199">
        <f t="shared" si="78"/>
        <v>0</v>
      </c>
      <c r="AI16" s="199">
        <f t="shared" si="78"/>
        <v>0</v>
      </c>
      <c r="AJ16" s="199">
        <f t="shared" si="78"/>
        <v>0</v>
      </c>
      <c r="AK16" s="66">
        <f t="shared" si="16"/>
        <v>0</v>
      </c>
    </row>
    <row r="17">
      <c r="A17" s="1329">
        <f>D3/D4</f>
        <v>0.04761904762</v>
      </c>
      <c r="B17" s="7"/>
      <c r="C17" s="1332" t="s">
        <v>3297</v>
      </c>
      <c r="D17" s="221">
        <f t="shared" si="6"/>
        <v>0</v>
      </c>
      <c r="E17" s="199"/>
      <c r="F17" s="199">
        <f t="shared" ref="F17:H17" si="79">F37+F57</f>
        <v>0</v>
      </c>
      <c r="G17" s="199">
        <f t="shared" si="79"/>
        <v>0</v>
      </c>
      <c r="H17" s="199">
        <f t="shared" si="79"/>
        <v>0</v>
      </c>
      <c r="I17" s="66">
        <f t="shared" si="8"/>
        <v>0</v>
      </c>
      <c r="J17" s="199">
        <f t="shared" ref="J17:O17" si="80">J37+J57</f>
        <v>0</v>
      </c>
      <c r="K17" s="199">
        <f t="shared" si="80"/>
        <v>0</v>
      </c>
      <c r="L17" s="199">
        <f t="shared" si="80"/>
        <v>0</v>
      </c>
      <c r="M17" s="199">
        <f t="shared" si="80"/>
        <v>0</v>
      </c>
      <c r="N17" s="199">
        <f t="shared" si="80"/>
        <v>0</v>
      </c>
      <c r="O17" s="199">
        <f t="shared" si="80"/>
        <v>0</v>
      </c>
      <c r="P17" s="66">
        <f t="shared" si="10"/>
        <v>0</v>
      </c>
      <c r="Q17" s="199">
        <f t="shared" ref="Q17:V17" si="81">Q37+Q57</f>
        <v>0</v>
      </c>
      <c r="R17" s="199">
        <f t="shared" si="81"/>
        <v>0</v>
      </c>
      <c r="S17" s="199">
        <f t="shared" si="81"/>
        <v>0</v>
      </c>
      <c r="T17" s="199">
        <f t="shared" si="81"/>
        <v>0</v>
      </c>
      <c r="U17" s="199">
        <f t="shared" si="81"/>
        <v>0</v>
      </c>
      <c r="V17" s="199">
        <f t="shared" si="81"/>
        <v>0</v>
      </c>
      <c r="W17" s="66">
        <f t="shared" si="12"/>
        <v>0</v>
      </c>
      <c r="X17" s="199">
        <f t="shared" ref="X17:AC17" si="82">X37+X57</f>
        <v>0</v>
      </c>
      <c r="Y17" s="199">
        <f t="shared" si="82"/>
        <v>0</v>
      </c>
      <c r="Z17" s="199">
        <f t="shared" si="82"/>
        <v>0</v>
      </c>
      <c r="AA17" s="199">
        <f t="shared" si="82"/>
        <v>0</v>
      </c>
      <c r="AB17" s="199">
        <f t="shared" si="82"/>
        <v>0</v>
      </c>
      <c r="AC17" s="199">
        <f t="shared" si="82"/>
        <v>0</v>
      </c>
      <c r="AD17" s="66">
        <f t="shared" si="14"/>
        <v>0</v>
      </c>
      <c r="AE17" s="199">
        <f t="shared" ref="AE17:AJ17" si="83">AE37+AE57</f>
        <v>0</v>
      </c>
      <c r="AF17" s="199">
        <f t="shared" si="83"/>
        <v>0</v>
      </c>
      <c r="AG17" s="199">
        <f t="shared" si="83"/>
        <v>0</v>
      </c>
      <c r="AH17" s="199">
        <f t="shared" si="83"/>
        <v>0</v>
      </c>
      <c r="AI17" s="199">
        <f t="shared" si="83"/>
        <v>0</v>
      </c>
      <c r="AJ17" s="199">
        <f t="shared" si="83"/>
        <v>0</v>
      </c>
      <c r="AK17" s="66">
        <f t="shared" si="16"/>
        <v>0</v>
      </c>
    </row>
    <row r="18">
      <c r="A18" s="755"/>
      <c r="B18" s="755"/>
    </row>
    <row r="19">
      <c r="A19" s="755"/>
      <c r="B19" s="755"/>
    </row>
    <row r="20">
      <c r="A20" s="755"/>
      <c r="B20" s="755"/>
    </row>
    <row r="21">
      <c r="A21" s="176"/>
      <c r="B21" s="759"/>
      <c r="I21" s="107"/>
    </row>
    <row r="22">
      <c r="A22" s="225" t="s">
        <v>114</v>
      </c>
      <c r="B22" s="170"/>
      <c r="I22" s="107"/>
    </row>
    <row r="23">
      <c r="A23" s="744" t="s">
        <v>69</v>
      </c>
      <c r="B23" s="7"/>
      <c r="C23" s="745" t="s">
        <v>3280</v>
      </c>
      <c r="D23" s="221">
        <f t="shared" ref="D23:D37" si="84">sum(E23:H23)+sum(J23:O23)+sum(Q23:V23)+sum(X23:AC23)+sum(AE23:AF23)</f>
        <v>2</v>
      </c>
      <c r="E23" s="1338"/>
      <c r="F23" s="283">
        <v>0.0</v>
      </c>
      <c r="G23" s="283">
        <v>0.0</v>
      </c>
      <c r="H23" s="283">
        <v>0.0</v>
      </c>
      <c r="I23" s="66">
        <f t="shared" ref="I23:I37" si="85">sum(E23:H23)</f>
        <v>0</v>
      </c>
      <c r="J23" s="283">
        <v>0.0</v>
      </c>
      <c r="K23" s="283">
        <v>0.0</v>
      </c>
      <c r="L23" s="283">
        <v>0.0</v>
      </c>
      <c r="M23" s="283">
        <v>0.0</v>
      </c>
      <c r="N23" s="283">
        <v>0.0</v>
      </c>
      <c r="O23" s="283">
        <v>0.0</v>
      </c>
      <c r="P23" s="66">
        <f t="shared" ref="P23:P37" si="86">sum(J23:O23)</f>
        <v>0</v>
      </c>
      <c r="Q23" s="283">
        <v>0.0</v>
      </c>
      <c r="R23" s="283">
        <v>0.0</v>
      </c>
      <c r="S23" s="283">
        <v>0.0</v>
      </c>
      <c r="T23" s="283">
        <v>0.0</v>
      </c>
      <c r="U23" s="283">
        <v>0.0</v>
      </c>
      <c r="V23" s="283">
        <v>1.0</v>
      </c>
      <c r="W23" s="66">
        <f t="shared" ref="W23:W37" si="87">sum(Q23:V23)</f>
        <v>1</v>
      </c>
      <c r="X23" s="283">
        <v>0.0</v>
      </c>
      <c r="Y23" s="283">
        <v>0.0</v>
      </c>
      <c r="Z23" s="283">
        <v>0.0</v>
      </c>
      <c r="AA23" s="283">
        <v>1.0</v>
      </c>
      <c r="AB23" s="283">
        <v>0.0</v>
      </c>
      <c r="AC23" s="283"/>
      <c r="AD23" s="66">
        <f t="shared" ref="AD23:AD37" si="88">sum(X23:AC23)</f>
        <v>1</v>
      </c>
      <c r="AE23" s="1338"/>
      <c r="AF23" s="1339"/>
      <c r="AG23" s="1338"/>
      <c r="AH23" s="1338"/>
      <c r="AI23" s="1339"/>
      <c r="AJ23" s="1338"/>
      <c r="AK23" s="66">
        <f t="shared" ref="AK23:AK37" si="89">sum(AE23:AJ23)</f>
        <v>0</v>
      </c>
    </row>
    <row r="24">
      <c r="A24" s="1329">
        <f>D24/D25</f>
        <v>0.8108108108</v>
      </c>
      <c r="B24" s="7"/>
      <c r="C24" s="747" t="s">
        <v>57</v>
      </c>
      <c r="D24" s="221">
        <f t="shared" si="84"/>
        <v>30</v>
      </c>
      <c r="E24" s="283"/>
      <c r="F24" s="283">
        <v>1.0</v>
      </c>
      <c r="G24" s="283">
        <v>2.0</v>
      </c>
      <c r="H24" s="283">
        <v>1.0</v>
      </c>
      <c r="I24" s="66">
        <f t="shared" si="85"/>
        <v>4</v>
      </c>
      <c r="J24" s="283">
        <v>0.0</v>
      </c>
      <c r="K24" s="283">
        <v>1.0</v>
      </c>
      <c r="L24" s="283">
        <v>0.0</v>
      </c>
      <c r="M24" s="283">
        <v>2.0</v>
      </c>
      <c r="N24" s="283">
        <v>1.0</v>
      </c>
      <c r="O24" s="283">
        <v>1.0</v>
      </c>
      <c r="P24" s="66">
        <f t="shared" si="86"/>
        <v>5</v>
      </c>
      <c r="Q24" s="283">
        <v>3.0</v>
      </c>
      <c r="R24" s="283">
        <v>2.0</v>
      </c>
      <c r="S24" s="283">
        <v>1.0</v>
      </c>
      <c r="T24" s="283">
        <v>1.0</v>
      </c>
      <c r="U24" s="283">
        <v>3.0</v>
      </c>
      <c r="V24" s="283">
        <v>1.0</v>
      </c>
      <c r="W24" s="66">
        <f t="shared" si="87"/>
        <v>11</v>
      </c>
      <c r="X24" s="283">
        <v>1.0</v>
      </c>
      <c r="Y24" s="283">
        <v>2.0</v>
      </c>
      <c r="Z24" s="283">
        <v>3.0</v>
      </c>
      <c r="AA24" s="283">
        <v>3.0</v>
      </c>
      <c r="AB24" s="283">
        <v>1.0</v>
      </c>
      <c r="AC24" s="283"/>
      <c r="AD24" s="66">
        <f t="shared" si="88"/>
        <v>10</v>
      </c>
      <c r="AE24" s="283"/>
      <c r="AF24" s="283"/>
      <c r="AG24" s="282"/>
      <c r="AH24" s="282"/>
      <c r="AI24" s="283"/>
      <c r="AJ24" s="282"/>
      <c r="AK24" s="66">
        <f t="shared" si="89"/>
        <v>0</v>
      </c>
    </row>
    <row r="25">
      <c r="A25" s="744" t="s">
        <v>1280</v>
      </c>
      <c r="B25" s="7"/>
      <c r="C25" s="747" t="s">
        <v>58</v>
      </c>
      <c r="D25" s="221">
        <f t="shared" si="84"/>
        <v>37</v>
      </c>
      <c r="E25" s="189"/>
      <c r="F25" s="189">
        <v>1.0</v>
      </c>
      <c r="G25" s="283">
        <v>3.0</v>
      </c>
      <c r="H25" s="189">
        <v>2.0</v>
      </c>
      <c r="I25" s="66">
        <f t="shared" si="85"/>
        <v>6</v>
      </c>
      <c r="J25" s="189">
        <v>1.0</v>
      </c>
      <c r="K25" s="189">
        <v>2.0</v>
      </c>
      <c r="L25" s="189">
        <v>1.0</v>
      </c>
      <c r="M25" s="189">
        <v>2.0</v>
      </c>
      <c r="N25" s="189">
        <v>1.0</v>
      </c>
      <c r="O25" s="189">
        <v>2.0</v>
      </c>
      <c r="P25" s="66">
        <f t="shared" si="86"/>
        <v>9</v>
      </c>
      <c r="Q25" s="189">
        <v>3.0</v>
      </c>
      <c r="R25" s="189">
        <v>3.0</v>
      </c>
      <c r="S25" s="189">
        <v>1.0</v>
      </c>
      <c r="T25" s="283">
        <v>1.0</v>
      </c>
      <c r="U25" s="189">
        <v>3.0</v>
      </c>
      <c r="V25" s="189">
        <v>2.0</v>
      </c>
      <c r="W25" s="66">
        <f t="shared" si="87"/>
        <v>13</v>
      </c>
      <c r="X25" s="189">
        <v>1.0</v>
      </c>
      <c r="Y25" s="189">
        <v>1.0</v>
      </c>
      <c r="Z25" s="189">
        <v>3.0</v>
      </c>
      <c r="AA25" s="189">
        <v>3.0</v>
      </c>
      <c r="AB25" s="189">
        <v>1.0</v>
      </c>
      <c r="AC25" s="189"/>
      <c r="AD25" s="66">
        <f t="shared" si="88"/>
        <v>9</v>
      </c>
      <c r="AE25" s="189"/>
      <c r="AF25" s="189"/>
      <c r="AG25" s="189"/>
      <c r="AH25" s="189"/>
      <c r="AI25" s="189"/>
      <c r="AJ25" s="89"/>
      <c r="AK25" s="66">
        <f t="shared" si="89"/>
        <v>0</v>
      </c>
    </row>
    <row r="26">
      <c r="A26" s="1329">
        <f>D25/D28</f>
        <v>0.8043478261</v>
      </c>
      <c r="B26" s="7"/>
      <c r="C26" s="747" t="s">
        <v>59</v>
      </c>
      <c r="D26" s="221">
        <f t="shared" si="84"/>
        <v>5</v>
      </c>
      <c r="E26" s="189"/>
      <c r="F26" s="189">
        <v>0.0</v>
      </c>
      <c r="G26" s="189">
        <v>0.0</v>
      </c>
      <c r="H26" s="189">
        <v>0.0</v>
      </c>
      <c r="I26" s="66">
        <f t="shared" si="85"/>
        <v>0</v>
      </c>
      <c r="J26" s="189">
        <v>0.0</v>
      </c>
      <c r="K26" s="189">
        <v>0.0</v>
      </c>
      <c r="L26" s="189">
        <v>1.0</v>
      </c>
      <c r="M26" s="189">
        <v>0.0</v>
      </c>
      <c r="N26" s="189">
        <v>1.0</v>
      </c>
      <c r="O26" s="189">
        <v>1.0</v>
      </c>
      <c r="P26" s="66">
        <f t="shared" si="86"/>
        <v>3</v>
      </c>
      <c r="Q26" s="189">
        <v>0.0</v>
      </c>
      <c r="R26" s="189">
        <v>0.0</v>
      </c>
      <c r="S26" s="189">
        <v>0.0</v>
      </c>
      <c r="T26" s="283">
        <v>0.0</v>
      </c>
      <c r="U26" s="189">
        <v>0.0</v>
      </c>
      <c r="V26" s="189">
        <v>1.0</v>
      </c>
      <c r="W26" s="66">
        <f t="shared" si="87"/>
        <v>1</v>
      </c>
      <c r="X26" s="189">
        <v>0.0</v>
      </c>
      <c r="Y26" s="189">
        <v>1.0</v>
      </c>
      <c r="Z26" s="283">
        <v>0.0</v>
      </c>
      <c r="AA26" s="189">
        <v>0.0</v>
      </c>
      <c r="AB26" s="189">
        <v>0.0</v>
      </c>
      <c r="AC26" s="189"/>
      <c r="AD26" s="66">
        <f t="shared" si="88"/>
        <v>1</v>
      </c>
      <c r="AE26" s="189"/>
      <c r="AF26" s="189"/>
      <c r="AG26" s="189"/>
      <c r="AH26" s="189"/>
      <c r="AI26" s="189"/>
      <c r="AJ26" s="189"/>
      <c r="AK26" s="66">
        <f t="shared" si="89"/>
        <v>0</v>
      </c>
    </row>
    <row r="27">
      <c r="A27" s="744" t="s">
        <v>71</v>
      </c>
      <c r="B27" s="7"/>
      <c r="C27" s="68" t="s">
        <v>1310</v>
      </c>
      <c r="D27" s="221">
        <f t="shared" si="84"/>
        <v>42</v>
      </c>
      <c r="E27" s="283"/>
      <c r="F27" s="189">
        <v>1.0</v>
      </c>
      <c r="G27" s="283">
        <v>3.0</v>
      </c>
      <c r="H27" s="283">
        <v>2.0</v>
      </c>
      <c r="I27" s="66">
        <f t="shared" si="85"/>
        <v>6</v>
      </c>
      <c r="J27" s="283">
        <v>1.0</v>
      </c>
      <c r="K27" s="283">
        <v>2.0</v>
      </c>
      <c r="L27" s="283">
        <v>2.0</v>
      </c>
      <c r="M27" s="283">
        <v>2.0</v>
      </c>
      <c r="N27" s="283">
        <v>2.0</v>
      </c>
      <c r="O27" s="189">
        <v>3.0</v>
      </c>
      <c r="P27" s="66">
        <f t="shared" si="86"/>
        <v>12</v>
      </c>
      <c r="Q27" s="283">
        <v>3.0</v>
      </c>
      <c r="R27" s="283">
        <v>3.0</v>
      </c>
      <c r="S27" s="283">
        <v>1.0</v>
      </c>
      <c r="T27" s="283">
        <v>1.0</v>
      </c>
      <c r="U27" s="283">
        <v>3.0</v>
      </c>
      <c r="V27" s="283">
        <v>3.0</v>
      </c>
      <c r="W27" s="66">
        <f t="shared" si="87"/>
        <v>14</v>
      </c>
      <c r="X27" s="189">
        <v>1.0</v>
      </c>
      <c r="Y27" s="189">
        <v>2.0</v>
      </c>
      <c r="Z27" s="283">
        <v>3.0</v>
      </c>
      <c r="AA27" s="189">
        <v>3.0</v>
      </c>
      <c r="AB27" s="189">
        <v>1.0</v>
      </c>
      <c r="AC27" s="189"/>
      <c r="AD27" s="66">
        <f t="shared" si="88"/>
        <v>10</v>
      </c>
      <c r="AE27" s="189"/>
      <c r="AF27" s="189"/>
      <c r="AG27" s="189"/>
      <c r="AH27" s="189"/>
      <c r="AI27" s="189"/>
      <c r="AJ27" s="189"/>
      <c r="AK27" s="66">
        <f t="shared" si="89"/>
        <v>0</v>
      </c>
    </row>
    <row r="28">
      <c r="A28" s="1330">
        <f>D27/D28</f>
        <v>0.9130434783</v>
      </c>
      <c r="B28" s="7"/>
      <c r="C28" s="68" t="s">
        <v>109</v>
      </c>
      <c r="D28" s="221">
        <f t="shared" si="84"/>
        <v>46</v>
      </c>
      <c r="E28" s="283"/>
      <c r="F28" s="189">
        <v>1.0</v>
      </c>
      <c r="G28" s="283">
        <v>3.0</v>
      </c>
      <c r="H28" s="283">
        <v>2.0</v>
      </c>
      <c r="I28" s="66">
        <f t="shared" si="85"/>
        <v>6</v>
      </c>
      <c r="J28" s="283">
        <v>3.0</v>
      </c>
      <c r="K28" s="283">
        <v>2.0</v>
      </c>
      <c r="L28" s="283">
        <v>2.0</v>
      </c>
      <c r="M28" s="283">
        <v>2.0</v>
      </c>
      <c r="N28" s="283">
        <v>2.0</v>
      </c>
      <c r="O28" s="189">
        <v>3.0</v>
      </c>
      <c r="P28" s="66">
        <f t="shared" si="86"/>
        <v>14</v>
      </c>
      <c r="Q28" s="283">
        <v>3.0</v>
      </c>
      <c r="R28" s="283">
        <v>4.0</v>
      </c>
      <c r="S28" s="283">
        <v>2.0</v>
      </c>
      <c r="T28" s="283">
        <v>1.0</v>
      </c>
      <c r="U28" s="283">
        <v>3.0</v>
      </c>
      <c r="V28" s="283">
        <v>3.0</v>
      </c>
      <c r="W28" s="66">
        <f t="shared" si="87"/>
        <v>16</v>
      </c>
      <c r="X28" s="283">
        <v>1.0</v>
      </c>
      <c r="Y28" s="283">
        <v>2.0</v>
      </c>
      <c r="Z28" s="283">
        <v>3.0</v>
      </c>
      <c r="AA28" s="283">
        <v>3.0</v>
      </c>
      <c r="AB28" s="283">
        <v>1.0</v>
      </c>
      <c r="AC28" s="283"/>
      <c r="AD28" s="66">
        <f t="shared" si="88"/>
        <v>10</v>
      </c>
      <c r="AE28" s="283"/>
      <c r="AF28" s="283"/>
      <c r="AG28" s="282"/>
      <c r="AH28" s="283"/>
      <c r="AI28" s="283"/>
      <c r="AJ28" s="283"/>
      <c r="AK28" s="66">
        <f t="shared" si="89"/>
        <v>0</v>
      </c>
    </row>
    <row r="29">
      <c r="A29" s="749" t="s">
        <v>3281</v>
      </c>
      <c r="B29" s="750">
        <f t="shared" ref="B29:B30" si="90">D30/D29</f>
        <v>0.1904761905</v>
      </c>
      <c r="C29" s="747" t="s">
        <v>3282</v>
      </c>
      <c r="D29" s="221">
        <f t="shared" si="84"/>
        <v>21</v>
      </c>
      <c r="E29" s="283"/>
      <c r="F29" s="283">
        <v>0.0</v>
      </c>
      <c r="G29" s="283">
        <v>3.0</v>
      </c>
      <c r="H29" s="283">
        <v>0.0</v>
      </c>
      <c r="I29" s="66">
        <f t="shared" si="85"/>
        <v>3</v>
      </c>
      <c r="J29" s="283">
        <v>0.0</v>
      </c>
      <c r="K29" s="283">
        <v>2.0</v>
      </c>
      <c r="L29" s="283">
        <v>2.0</v>
      </c>
      <c r="M29" s="283">
        <v>0.0</v>
      </c>
      <c r="N29" s="283">
        <v>3.0</v>
      </c>
      <c r="O29" s="189">
        <v>0.0</v>
      </c>
      <c r="P29" s="66">
        <f t="shared" si="86"/>
        <v>7</v>
      </c>
      <c r="Q29" s="283">
        <v>2.0</v>
      </c>
      <c r="R29" s="283">
        <v>0.0</v>
      </c>
      <c r="S29" s="283">
        <v>3.0</v>
      </c>
      <c r="T29" s="283">
        <v>0.0</v>
      </c>
      <c r="U29" s="283">
        <v>0.0</v>
      </c>
      <c r="V29" s="283">
        <v>0.0</v>
      </c>
      <c r="W29" s="66">
        <f t="shared" si="87"/>
        <v>5</v>
      </c>
      <c r="X29" s="283">
        <v>0.0</v>
      </c>
      <c r="Y29" s="283">
        <v>6.0</v>
      </c>
      <c r="Z29" s="283">
        <v>0.0</v>
      </c>
      <c r="AA29" s="283">
        <v>0.0</v>
      </c>
      <c r="AB29" s="283">
        <v>0.0</v>
      </c>
      <c r="AC29" s="283"/>
      <c r="AD29" s="66">
        <f t="shared" si="88"/>
        <v>6</v>
      </c>
      <c r="AE29" s="283"/>
      <c r="AF29" s="283"/>
      <c r="AG29" s="282"/>
      <c r="AH29" s="283"/>
      <c r="AI29" s="283"/>
      <c r="AJ29" s="283"/>
      <c r="AK29" s="66">
        <f t="shared" si="89"/>
        <v>0</v>
      </c>
    </row>
    <row r="30">
      <c r="A30" s="749" t="s">
        <v>3283</v>
      </c>
      <c r="B30" s="750">
        <f t="shared" si="90"/>
        <v>0.75</v>
      </c>
      <c r="C30" s="751" t="s">
        <v>3284</v>
      </c>
      <c r="D30" s="221">
        <f t="shared" si="84"/>
        <v>4</v>
      </c>
      <c r="E30" s="283"/>
      <c r="F30" s="283">
        <v>0.0</v>
      </c>
      <c r="G30" s="283">
        <v>0.0</v>
      </c>
      <c r="H30" s="283">
        <v>0.0</v>
      </c>
      <c r="I30" s="66">
        <f t="shared" si="85"/>
        <v>0</v>
      </c>
      <c r="J30" s="283">
        <v>2.0</v>
      </c>
      <c r="K30" s="283">
        <v>0.0</v>
      </c>
      <c r="L30" s="283">
        <v>0.0</v>
      </c>
      <c r="M30" s="283">
        <v>0.0</v>
      </c>
      <c r="N30" s="283">
        <v>0.0</v>
      </c>
      <c r="O30" s="189">
        <v>0.0</v>
      </c>
      <c r="P30" s="66">
        <f t="shared" si="86"/>
        <v>2</v>
      </c>
      <c r="Q30" s="189">
        <v>0.0</v>
      </c>
      <c r="R30" s="283">
        <v>0.0</v>
      </c>
      <c r="S30" s="283">
        <v>0.0</v>
      </c>
      <c r="T30" s="283">
        <v>0.0</v>
      </c>
      <c r="U30" s="283">
        <v>0.0</v>
      </c>
      <c r="V30" s="283">
        <v>0.0</v>
      </c>
      <c r="W30" s="66">
        <f t="shared" si="87"/>
        <v>0</v>
      </c>
      <c r="X30" s="283">
        <v>0.0</v>
      </c>
      <c r="Y30" s="283">
        <v>2.0</v>
      </c>
      <c r="Z30" s="283">
        <v>0.0</v>
      </c>
      <c r="AA30" s="283">
        <v>0.0</v>
      </c>
      <c r="AB30" s="283">
        <v>0.0</v>
      </c>
      <c r="AC30" s="283"/>
      <c r="AD30" s="66">
        <f t="shared" si="88"/>
        <v>2</v>
      </c>
      <c r="AE30" s="283"/>
      <c r="AF30" s="283"/>
      <c r="AG30" s="282"/>
      <c r="AH30" s="283"/>
      <c r="AI30" s="283"/>
      <c r="AJ30" s="283"/>
      <c r="AK30" s="66">
        <f t="shared" si="89"/>
        <v>0</v>
      </c>
    </row>
    <row r="31">
      <c r="A31" s="749" t="s">
        <v>3285</v>
      </c>
      <c r="B31" s="750">
        <f t="shared" ref="B31:B32" si="91">D33/D32</f>
        <v>0.85</v>
      </c>
      <c r="C31" s="751" t="s">
        <v>3286</v>
      </c>
      <c r="D31" s="221">
        <f t="shared" si="84"/>
        <v>3</v>
      </c>
      <c r="E31" s="283"/>
      <c r="F31" s="283">
        <v>0.0</v>
      </c>
      <c r="G31" s="283">
        <v>0.0</v>
      </c>
      <c r="H31" s="283">
        <v>0.0</v>
      </c>
      <c r="I31" s="66">
        <f t="shared" si="85"/>
        <v>0</v>
      </c>
      <c r="J31" s="283">
        <v>0.0</v>
      </c>
      <c r="K31" s="283">
        <v>0.0</v>
      </c>
      <c r="L31" s="283">
        <v>0.0</v>
      </c>
      <c r="M31" s="199">
        <v>0.0</v>
      </c>
      <c r="N31" s="199">
        <v>0.0</v>
      </c>
      <c r="O31" s="189">
        <v>0.0</v>
      </c>
      <c r="P31" s="66">
        <f t="shared" si="86"/>
        <v>0</v>
      </c>
      <c r="Q31" s="189">
        <v>0.0</v>
      </c>
      <c r="R31" s="283">
        <v>0.0</v>
      </c>
      <c r="S31" s="283">
        <v>0.0</v>
      </c>
      <c r="T31" s="283">
        <v>0.0</v>
      </c>
      <c r="U31" s="283">
        <v>0.0</v>
      </c>
      <c r="V31" s="283">
        <v>0.0</v>
      </c>
      <c r="W31" s="66">
        <f t="shared" si="87"/>
        <v>0</v>
      </c>
      <c r="X31" s="283">
        <v>0.0</v>
      </c>
      <c r="Y31" s="283">
        <v>1.0</v>
      </c>
      <c r="Z31" s="283">
        <v>0.0</v>
      </c>
      <c r="AA31" s="283">
        <v>2.0</v>
      </c>
      <c r="AB31" s="283">
        <v>0.0</v>
      </c>
      <c r="AC31" s="283"/>
      <c r="AD31" s="66">
        <f t="shared" si="88"/>
        <v>3</v>
      </c>
      <c r="AE31" s="283"/>
      <c r="AF31" s="283"/>
      <c r="AG31" s="282"/>
      <c r="AH31" s="283"/>
      <c r="AI31" s="283"/>
      <c r="AJ31" s="283"/>
      <c r="AK31" s="66">
        <f t="shared" si="89"/>
        <v>0</v>
      </c>
    </row>
    <row r="32">
      <c r="A32" s="749" t="s">
        <v>3287</v>
      </c>
      <c r="B32" s="750">
        <f t="shared" si="91"/>
        <v>0.4705882353</v>
      </c>
      <c r="C32" s="44" t="s">
        <v>3288</v>
      </c>
      <c r="D32" s="221">
        <f t="shared" si="84"/>
        <v>20</v>
      </c>
      <c r="E32" s="283"/>
      <c r="F32" s="283">
        <v>0.0</v>
      </c>
      <c r="G32" s="283">
        <v>0.0</v>
      </c>
      <c r="H32" s="283">
        <v>0.0</v>
      </c>
      <c r="I32" s="66">
        <f t="shared" si="85"/>
        <v>0</v>
      </c>
      <c r="J32" s="283">
        <v>0.0</v>
      </c>
      <c r="K32" s="283">
        <v>10.0</v>
      </c>
      <c r="L32" s="283">
        <v>10.0</v>
      </c>
      <c r="M32" s="283">
        <v>0.0</v>
      </c>
      <c r="N32" s="283">
        <v>0.0</v>
      </c>
      <c r="O32" s="189">
        <v>0.0</v>
      </c>
      <c r="P32" s="66">
        <f t="shared" si="86"/>
        <v>20</v>
      </c>
      <c r="Q32" s="189">
        <v>0.0</v>
      </c>
      <c r="R32" s="283">
        <v>0.0</v>
      </c>
      <c r="S32" s="283">
        <v>0.0</v>
      </c>
      <c r="T32" s="283">
        <v>0.0</v>
      </c>
      <c r="U32" s="283">
        <v>0.0</v>
      </c>
      <c r="V32" s="283">
        <v>0.0</v>
      </c>
      <c r="W32" s="66">
        <f t="shared" si="87"/>
        <v>0</v>
      </c>
      <c r="X32" s="283">
        <v>0.0</v>
      </c>
      <c r="Y32" s="283">
        <v>0.0</v>
      </c>
      <c r="Z32" s="283">
        <v>0.0</v>
      </c>
      <c r="AA32" s="283">
        <v>0.0</v>
      </c>
      <c r="AB32" s="283">
        <v>0.0</v>
      </c>
      <c r="AC32" s="283"/>
      <c r="AD32" s="66">
        <f t="shared" si="88"/>
        <v>0</v>
      </c>
      <c r="AE32" s="283"/>
      <c r="AF32" s="283"/>
      <c r="AG32" s="282"/>
      <c r="AH32" s="283"/>
      <c r="AI32" s="283"/>
      <c r="AJ32" s="283"/>
      <c r="AK32" s="66">
        <f t="shared" si="89"/>
        <v>0</v>
      </c>
    </row>
    <row r="33">
      <c r="A33" s="749" t="s">
        <v>3289</v>
      </c>
      <c r="B33" s="750">
        <f>D35/D32</f>
        <v>0.1</v>
      </c>
      <c r="C33" s="44" t="s">
        <v>3290</v>
      </c>
      <c r="D33" s="221">
        <f t="shared" si="84"/>
        <v>17</v>
      </c>
      <c r="E33" s="283"/>
      <c r="F33" s="283">
        <v>0.0</v>
      </c>
      <c r="G33" s="283">
        <v>0.0</v>
      </c>
      <c r="H33" s="283">
        <v>0.0</v>
      </c>
      <c r="I33" s="66">
        <f t="shared" si="85"/>
        <v>0</v>
      </c>
      <c r="J33" s="1352">
        <v>0.0</v>
      </c>
      <c r="K33" s="1352">
        <v>8.0</v>
      </c>
      <c r="L33" s="1352">
        <v>9.0</v>
      </c>
      <c r="M33" s="283">
        <v>0.0</v>
      </c>
      <c r="N33" s="283">
        <v>0.0</v>
      </c>
      <c r="O33" s="265">
        <v>0.0</v>
      </c>
      <c r="P33" s="66">
        <f t="shared" si="86"/>
        <v>17</v>
      </c>
      <c r="Q33" s="265">
        <v>0.0</v>
      </c>
      <c r="R33" s="283">
        <v>0.0</v>
      </c>
      <c r="S33" s="283">
        <v>0.0</v>
      </c>
      <c r="T33" s="283">
        <v>0.0</v>
      </c>
      <c r="U33" s="283">
        <v>0.0</v>
      </c>
      <c r="V33" s="283">
        <v>0.0</v>
      </c>
      <c r="W33" s="66">
        <f t="shared" si="87"/>
        <v>0</v>
      </c>
      <c r="X33" s="283">
        <v>0.0</v>
      </c>
      <c r="Y33" s="283">
        <v>0.0</v>
      </c>
      <c r="Z33" s="283">
        <v>0.0</v>
      </c>
      <c r="AA33" s="283">
        <v>0.0</v>
      </c>
      <c r="AB33" s="283">
        <v>0.0</v>
      </c>
      <c r="AC33" s="283"/>
      <c r="AD33" s="66">
        <f t="shared" si="88"/>
        <v>0</v>
      </c>
      <c r="AE33" s="283"/>
      <c r="AF33" s="283"/>
      <c r="AG33" s="282"/>
      <c r="AH33" s="283"/>
      <c r="AI33" s="283"/>
      <c r="AJ33" s="283"/>
      <c r="AK33" s="66">
        <f t="shared" si="89"/>
        <v>0</v>
      </c>
    </row>
    <row r="34">
      <c r="A34" s="1331" t="s">
        <v>3291</v>
      </c>
      <c r="B34" s="753">
        <f>D36/D32</f>
        <v>0</v>
      </c>
      <c r="C34" s="44" t="s">
        <v>3292</v>
      </c>
      <c r="D34" s="221">
        <f t="shared" si="84"/>
        <v>8</v>
      </c>
      <c r="E34" s="283"/>
      <c r="F34" s="283">
        <v>0.0</v>
      </c>
      <c r="G34" s="283">
        <v>0.0</v>
      </c>
      <c r="H34" s="283">
        <v>0.0</v>
      </c>
      <c r="I34" s="66">
        <f t="shared" si="85"/>
        <v>0</v>
      </c>
      <c r="J34" s="283">
        <v>0.0</v>
      </c>
      <c r="K34" s="283">
        <v>6.0</v>
      </c>
      <c r="L34" s="283">
        <v>2.0</v>
      </c>
      <c r="M34" s="199">
        <v>0.0</v>
      </c>
      <c r="N34" s="199">
        <v>0.0</v>
      </c>
      <c r="O34" s="189">
        <v>0.0</v>
      </c>
      <c r="P34" s="66">
        <f t="shared" si="86"/>
        <v>8</v>
      </c>
      <c r="Q34" s="189">
        <v>0.0</v>
      </c>
      <c r="R34" s="283">
        <v>0.0</v>
      </c>
      <c r="S34" s="283">
        <v>0.0</v>
      </c>
      <c r="T34" s="283">
        <v>0.0</v>
      </c>
      <c r="U34" s="283">
        <v>0.0</v>
      </c>
      <c r="V34" s="283">
        <v>0.0</v>
      </c>
      <c r="W34" s="66">
        <f t="shared" si="87"/>
        <v>0</v>
      </c>
      <c r="X34" s="283">
        <v>0.0</v>
      </c>
      <c r="Y34" s="283">
        <v>0.0</v>
      </c>
      <c r="Z34" s="283">
        <v>0.0</v>
      </c>
      <c r="AA34" s="283">
        <v>0.0</v>
      </c>
      <c r="AB34" s="283">
        <v>0.0</v>
      </c>
      <c r="AC34" s="283"/>
      <c r="AD34" s="66">
        <f t="shared" si="88"/>
        <v>0</v>
      </c>
      <c r="AE34" s="283"/>
      <c r="AF34" s="283"/>
      <c r="AG34" s="282"/>
      <c r="AH34" s="283"/>
      <c r="AI34" s="283"/>
      <c r="AJ34" s="283"/>
      <c r="AK34" s="66">
        <f t="shared" si="89"/>
        <v>0</v>
      </c>
    </row>
    <row r="35">
      <c r="A35" s="752" t="s">
        <v>3293</v>
      </c>
      <c r="B35" s="47">
        <f>D37/D32</f>
        <v>0</v>
      </c>
      <c r="C35" s="44" t="s">
        <v>3294</v>
      </c>
      <c r="D35" s="221">
        <f t="shared" si="84"/>
        <v>2</v>
      </c>
      <c r="E35" s="283"/>
      <c r="F35" s="283">
        <v>0.0</v>
      </c>
      <c r="G35" s="283">
        <v>0.0</v>
      </c>
      <c r="H35" s="283">
        <v>0.0</v>
      </c>
      <c r="I35" s="66">
        <f t="shared" si="85"/>
        <v>0</v>
      </c>
      <c r="J35" s="283">
        <v>0.0</v>
      </c>
      <c r="K35" s="283">
        <v>2.0</v>
      </c>
      <c r="L35" s="283">
        <v>0.0</v>
      </c>
      <c r="M35" s="283">
        <v>0.0</v>
      </c>
      <c r="N35" s="283">
        <v>0.0</v>
      </c>
      <c r="O35" s="189">
        <v>0.0</v>
      </c>
      <c r="P35" s="66">
        <f t="shared" si="86"/>
        <v>2</v>
      </c>
      <c r="Q35" s="189">
        <v>0.0</v>
      </c>
      <c r="R35" s="283">
        <v>0.0</v>
      </c>
      <c r="S35" s="283">
        <v>0.0</v>
      </c>
      <c r="T35" s="283">
        <v>0.0</v>
      </c>
      <c r="U35" s="283">
        <v>0.0</v>
      </c>
      <c r="V35" s="283">
        <v>0.0</v>
      </c>
      <c r="W35" s="66">
        <f t="shared" si="87"/>
        <v>0</v>
      </c>
      <c r="X35" s="283">
        <v>0.0</v>
      </c>
      <c r="Y35" s="283">
        <v>0.0</v>
      </c>
      <c r="Z35" s="283">
        <v>0.0</v>
      </c>
      <c r="AA35" s="283">
        <v>0.0</v>
      </c>
      <c r="AB35" s="283">
        <v>0.0</v>
      </c>
      <c r="AC35" s="283"/>
      <c r="AD35" s="66">
        <f t="shared" si="88"/>
        <v>0</v>
      </c>
      <c r="AE35" s="283"/>
      <c r="AF35" s="283"/>
      <c r="AG35" s="282"/>
      <c r="AH35" s="283"/>
      <c r="AI35" s="283"/>
      <c r="AJ35" s="283"/>
      <c r="AK35" s="66">
        <f t="shared" si="89"/>
        <v>0</v>
      </c>
    </row>
    <row r="36">
      <c r="A36" s="744" t="s">
        <v>3295</v>
      </c>
      <c r="B36" s="7"/>
      <c r="C36" s="44" t="s">
        <v>3296</v>
      </c>
      <c r="D36" s="221">
        <f t="shared" si="84"/>
        <v>0</v>
      </c>
      <c r="E36" s="283"/>
      <c r="F36" s="283">
        <v>0.0</v>
      </c>
      <c r="G36" s="283">
        <v>0.0</v>
      </c>
      <c r="H36" s="283">
        <v>0.0</v>
      </c>
      <c r="I36" s="66">
        <f t="shared" si="85"/>
        <v>0</v>
      </c>
      <c r="J36" s="283">
        <v>0.0</v>
      </c>
      <c r="K36" s="283">
        <v>0.0</v>
      </c>
      <c r="L36" s="283">
        <v>0.0</v>
      </c>
      <c r="M36" s="283">
        <v>0.0</v>
      </c>
      <c r="N36" s="283">
        <v>0.0</v>
      </c>
      <c r="O36" s="189">
        <v>0.0</v>
      </c>
      <c r="P36" s="66">
        <f t="shared" si="86"/>
        <v>0</v>
      </c>
      <c r="Q36" s="189">
        <v>0.0</v>
      </c>
      <c r="R36" s="283">
        <v>0.0</v>
      </c>
      <c r="S36" s="283">
        <v>0.0</v>
      </c>
      <c r="T36" s="283">
        <v>0.0</v>
      </c>
      <c r="U36" s="283">
        <v>0.0</v>
      </c>
      <c r="V36" s="283">
        <v>0.0</v>
      </c>
      <c r="W36" s="66">
        <f t="shared" si="87"/>
        <v>0</v>
      </c>
      <c r="X36" s="283">
        <v>0.0</v>
      </c>
      <c r="Y36" s="283">
        <v>0.0</v>
      </c>
      <c r="Z36" s="283">
        <v>0.0</v>
      </c>
      <c r="AA36" s="283">
        <v>0.0</v>
      </c>
      <c r="AB36" s="283">
        <v>0.0</v>
      </c>
      <c r="AC36" s="283"/>
      <c r="AD36" s="66">
        <f t="shared" si="88"/>
        <v>0</v>
      </c>
      <c r="AE36" s="283"/>
      <c r="AF36" s="283"/>
      <c r="AG36" s="282"/>
      <c r="AH36" s="283"/>
      <c r="AI36" s="283"/>
      <c r="AJ36" s="283"/>
      <c r="AK36" s="66">
        <f t="shared" si="89"/>
        <v>0</v>
      </c>
    </row>
    <row r="37">
      <c r="A37" s="1329">
        <f>D23/D24</f>
        <v>0.06666666667</v>
      </c>
      <c r="B37" s="7"/>
      <c r="C37" s="1332" t="s">
        <v>3297</v>
      </c>
      <c r="D37" s="221">
        <f t="shared" si="84"/>
        <v>0</v>
      </c>
      <c r="E37" s="283"/>
      <c r="F37" s="283">
        <v>0.0</v>
      </c>
      <c r="G37" s="199">
        <v>0.0</v>
      </c>
      <c r="H37" s="199">
        <v>0.0</v>
      </c>
      <c r="I37" s="66">
        <f t="shared" si="85"/>
        <v>0</v>
      </c>
      <c r="J37" s="199">
        <v>0.0</v>
      </c>
      <c r="K37" s="199">
        <v>0.0</v>
      </c>
      <c r="L37" s="199">
        <v>0.0</v>
      </c>
      <c r="M37" s="199">
        <v>0.0</v>
      </c>
      <c r="N37" s="199">
        <v>0.0</v>
      </c>
      <c r="O37" s="189">
        <v>0.0</v>
      </c>
      <c r="P37" s="66">
        <f t="shared" si="86"/>
        <v>0</v>
      </c>
      <c r="Q37" s="189">
        <v>0.0</v>
      </c>
      <c r="R37" s="283">
        <v>0.0</v>
      </c>
      <c r="S37" s="283">
        <v>0.0</v>
      </c>
      <c r="T37" s="283">
        <v>0.0</v>
      </c>
      <c r="U37" s="283">
        <v>0.0</v>
      </c>
      <c r="V37" s="283">
        <v>0.0</v>
      </c>
      <c r="W37" s="66">
        <f t="shared" si="87"/>
        <v>0</v>
      </c>
      <c r="X37" s="199">
        <v>0.0</v>
      </c>
      <c r="Y37" s="199">
        <v>0.0</v>
      </c>
      <c r="Z37" s="283">
        <v>0.0</v>
      </c>
      <c r="AA37" s="283">
        <v>0.0</v>
      </c>
      <c r="AB37" s="283">
        <v>0.0</v>
      </c>
      <c r="AC37" s="199"/>
      <c r="AD37" s="66">
        <f t="shared" si="88"/>
        <v>0</v>
      </c>
      <c r="AE37" s="283"/>
      <c r="AF37" s="199"/>
      <c r="AG37" s="91"/>
      <c r="AH37" s="91"/>
      <c r="AI37" s="91"/>
      <c r="AJ37" s="91"/>
      <c r="AK37" s="66">
        <f t="shared" si="89"/>
        <v>0</v>
      </c>
    </row>
    <row r="38">
      <c r="I38" s="107"/>
    </row>
    <row r="39">
      <c r="I39" s="107"/>
    </row>
    <row r="40">
      <c r="I40" s="107"/>
    </row>
    <row r="41">
      <c r="I41" s="107"/>
    </row>
    <row r="42">
      <c r="A42" s="225" t="s">
        <v>134</v>
      </c>
      <c r="B42" s="170"/>
      <c r="I42" s="107"/>
    </row>
    <row r="43">
      <c r="A43" s="744" t="s">
        <v>69</v>
      </c>
      <c r="B43" s="7"/>
      <c r="C43" s="745" t="s">
        <v>3280</v>
      </c>
      <c r="D43" s="221">
        <f t="shared" ref="D43:D47" si="92">sum(E43:H43)+sum(J43:O43)+sum(Q43:V43)+sum(X43:AC43)+sum(AE43:AF43)</f>
        <v>0</v>
      </c>
      <c r="E43" s="1338"/>
      <c r="F43" s="283"/>
      <c r="G43" s="283"/>
      <c r="H43" s="283">
        <v>0.0</v>
      </c>
      <c r="I43" s="66">
        <f t="shared" ref="I43:I57" si="93">sum(E43:H43)</f>
        <v>0</v>
      </c>
      <c r="J43" s="1337" t="s">
        <v>3304</v>
      </c>
      <c r="K43" s="283">
        <v>0.0</v>
      </c>
      <c r="L43" s="283">
        <v>0.0</v>
      </c>
      <c r="M43" s="283">
        <v>0.0</v>
      </c>
      <c r="N43" s="283">
        <v>0.0</v>
      </c>
      <c r="O43" s="1337"/>
      <c r="P43" s="66">
        <f t="shared" ref="P43:P57" si="94">sum(J43:O43)</f>
        <v>0</v>
      </c>
      <c r="Q43" s="1352">
        <v>0.0</v>
      </c>
      <c r="R43" s="1352">
        <v>0.0</v>
      </c>
      <c r="S43" s="1352">
        <v>0.0</v>
      </c>
      <c r="T43" s="1352">
        <v>0.0</v>
      </c>
      <c r="U43" s="1352">
        <v>0.0</v>
      </c>
      <c r="V43" s="1352"/>
      <c r="W43" s="66">
        <f t="shared" ref="W43:W57" si="95">sum(Q43:V43)</f>
        <v>0</v>
      </c>
      <c r="X43" s="1352">
        <v>0.0</v>
      </c>
      <c r="Y43" s="1352">
        <v>0.0</v>
      </c>
      <c r="Z43" s="1352">
        <v>0.0</v>
      </c>
      <c r="AA43" s="1352">
        <v>0.0</v>
      </c>
      <c r="AB43" s="1352">
        <v>0.0</v>
      </c>
      <c r="AC43" s="1352"/>
      <c r="AD43" s="66">
        <f t="shared" ref="AD43:AD57" si="96">sum(X43:AC43)</f>
        <v>0</v>
      </c>
      <c r="AE43" s="1338"/>
      <c r="AF43" s="1339"/>
      <c r="AG43" s="1338"/>
      <c r="AH43" s="1338"/>
      <c r="AI43" s="1339"/>
      <c r="AJ43" s="1338"/>
      <c r="AK43" s="66">
        <f t="shared" ref="AK43:AK47" si="97">sum(AE43:AJ43)</f>
        <v>0</v>
      </c>
    </row>
    <row r="44">
      <c r="A44" s="1329">
        <f>D44/D45</f>
        <v>0.48</v>
      </c>
      <c r="B44" s="7"/>
      <c r="C44" s="747" t="s">
        <v>57</v>
      </c>
      <c r="D44" s="221">
        <f t="shared" si="92"/>
        <v>12</v>
      </c>
      <c r="E44" s="283"/>
      <c r="F44" s="1352"/>
      <c r="G44" s="1318"/>
      <c r="H44" s="283">
        <v>1.0</v>
      </c>
      <c r="I44" s="66">
        <f t="shared" si="93"/>
        <v>1</v>
      </c>
      <c r="J44" s="283">
        <v>1.0</v>
      </c>
      <c r="K44" s="283">
        <v>0.0</v>
      </c>
      <c r="L44" s="283">
        <v>1.0</v>
      </c>
      <c r="M44" s="199">
        <v>1.0</v>
      </c>
      <c r="N44" s="283">
        <v>0.0</v>
      </c>
      <c r="O44" s="282"/>
      <c r="P44" s="66">
        <f t="shared" si="94"/>
        <v>3</v>
      </c>
      <c r="Q44" s="1352">
        <v>0.0</v>
      </c>
      <c r="R44" s="1352">
        <v>1.0</v>
      </c>
      <c r="S44" s="283">
        <v>2.0</v>
      </c>
      <c r="T44" s="283">
        <v>1.0</v>
      </c>
      <c r="U44" s="283">
        <v>0.0</v>
      </c>
      <c r="V44" s="283"/>
      <c r="W44" s="66">
        <f t="shared" si="95"/>
        <v>4</v>
      </c>
      <c r="X44" s="283">
        <v>1.0</v>
      </c>
      <c r="Y44" s="283">
        <v>0.0</v>
      </c>
      <c r="Z44" s="283">
        <v>1.0</v>
      </c>
      <c r="AA44" s="283">
        <v>0.0</v>
      </c>
      <c r="AB44" s="283">
        <v>2.0</v>
      </c>
      <c r="AC44" s="283"/>
      <c r="AD44" s="66">
        <f t="shared" si="96"/>
        <v>4</v>
      </c>
      <c r="AE44" s="283"/>
      <c r="AF44" s="283"/>
      <c r="AG44" s="282"/>
      <c r="AH44" s="282"/>
      <c r="AI44" s="283"/>
      <c r="AJ44" s="282"/>
      <c r="AK44" s="66">
        <f t="shared" si="97"/>
        <v>0</v>
      </c>
    </row>
    <row r="45">
      <c r="A45" s="744" t="s">
        <v>1280</v>
      </c>
      <c r="B45" s="7"/>
      <c r="C45" s="747" t="s">
        <v>58</v>
      </c>
      <c r="D45" s="221">
        <f t="shared" si="92"/>
        <v>25</v>
      </c>
      <c r="E45" s="189"/>
      <c r="F45" s="240"/>
      <c r="G45" s="240"/>
      <c r="H45" s="189">
        <v>1.0</v>
      </c>
      <c r="I45" s="66">
        <f t="shared" si="93"/>
        <v>1</v>
      </c>
      <c r="J45" s="189">
        <v>2.0</v>
      </c>
      <c r="K45" s="189">
        <v>1.0</v>
      </c>
      <c r="L45" s="189">
        <v>1.0</v>
      </c>
      <c r="M45" s="199">
        <v>2.0</v>
      </c>
      <c r="N45" s="189">
        <v>2.0</v>
      </c>
      <c r="O45" s="89"/>
      <c r="P45" s="66">
        <f t="shared" si="94"/>
        <v>8</v>
      </c>
      <c r="Q45" s="265">
        <v>1.0</v>
      </c>
      <c r="R45" s="265">
        <v>3.0</v>
      </c>
      <c r="S45" s="189">
        <v>4.0</v>
      </c>
      <c r="T45" s="189">
        <v>2.0</v>
      </c>
      <c r="U45" s="189">
        <v>0.0</v>
      </c>
      <c r="V45" s="189"/>
      <c r="W45" s="66">
        <f t="shared" si="95"/>
        <v>10</v>
      </c>
      <c r="X45" s="189">
        <v>1.0</v>
      </c>
      <c r="Y45" s="189">
        <v>1.0</v>
      </c>
      <c r="Z45" s="189">
        <v>2.0</v>
      </c>
      <c r="AA45" s="189">
        <v>0.0</v>
      </c>
      <c r="AB45" s="189">
        <v>2.0</v>
      </c>
      <c r="AC45" s="189"/>
      <c r="AD45" s="66">
        <f t="shared" si="96"/>
        <v>6</v>
      </c>
      <c r="AE45" s="189"/>
      <c r="AF45" s="189"/>
      <c r="AG45" s="189"/>
      <c r="AH45" s="189"/>
      <c r="AI45" s="189"/>
      <c r="AJ45" s="89"/>
      <c r="AK45" s="66">
        <f t="shared" si="97"/>
        <v>0</v>
      </c>
    </row>
    <row r="46">
      <c r="A46" s="1329">
        <f>D45/D48</f>
        <v>0.7142857143</v>
      </c>
      <c r="B46" s="7"/>
      <c r="C46" s="747" t="s">
        <v>59</v>
      </c>
      <c r="D46" s="221">
        <f t="shared" si="92"/>
        <v>7</v>
      </c>
      <c r="E46" s="189"/>
      <c r="F46" s="240"/>
      <c r="G46" s="240"/>
      <c r="H46" s="189">
        <v>2.0</v>
      </c>
      <c r="I46" s="66">
        <f t="shared" si="93"/>
        <v>2</v>
      </c>
      <c r="J46" s="189">
        <v>0.0</v>
      </c>
      <c r="K46" s="189">
        <v>0.0</v>
      </c>
      <c r="L46" s="189">
        <v>0.0</v>
      </c>
      <c r="M46" s="189">
        <v>1.0</v>
      </c>
      <c r="N46" s="189">
        <v>0.0</v>
      </c>
      <c r="O46" s="189"/>
      <c r="P46" s="66">
        <f t="shared" si="94"/>
        <v>1</v>
      </c>
      <c r="Q46" s="265">
        <v>0.0</v>
      </c>
      <c r="R46" s="265">
        <v>1.0</v>
      </c>
      <c r="S46" s="189">
        <v>0.0</v>
      </c>
      <c r="T46" s="189">
        <v>0.0</v>
      </c>
      <c r="U46" s="189">
        <v>1.0</v>
      </c>
      <c r="V46" s="189"/>
      <c r="W46" s="66">
        <f t="shared" si="95"/>
        <v>2</v>
      </c>
      <c r="X46" s="189">
        <v>0.0</v>
      </c>
      <c r="Y46" s="189">
        <v>0.0</v>
      </c>
      <c r="Z46" s="189">
        <v>1.0</v>
      </c>
      <c r="AA46" s="189">
        <v>0.0</v>
      </c>
      <c r="AB46" s="189">
        <v>1.0</v>
      </c>
      <c r="AC46" s="189"/>
      <c r="AD46" s="66">
        <f t="shared" si="96"/>
        <v>2</v>
      </c>
      <c r="AE46" s="189"/>
      <c r="AF46" s="189"/>
      <c r="AG46" s="189"/>
      <c r="AH46" s="189"/>
      <c r="AI46" s="189"/>
      <c r="AJ46" s="189"/>
      <c r="AK46" s="66">
        <f t="shared" si="97"/>
        <v>0</v>
      </c>
    </row>
    <row r="47">
      <c r="A47" s="744" t="s">
        <v>71</v>
      </c>
      <c r="B47" s="7"/>
      <c r="C47" s="68" t="s">
        <v>1310</v>
      </c>
      <c r="D47" s="221">
        <f t="shared" si="92"/>
        <v>32</v>
      </c>
      <c r="E47" s="283"/>
      <c r="F47" s="1318"/>
      <c r="G47" s="1318"/>
      <c r="H47" s="283">
        <v>3.0</v>
      </c>
      <c r="I47" s="66">
        <f t="shared" si="93"/>
        <v>3</v>
      </c>
      <c r="J47" s="283">
        <v>2.0</v>
      </c>
      <c r="K47" s="283">
        <v>1.0</v>
      </c>
      <c r="L47" s="283">
        <v>1.0</v>
      </c>
      <c r="M47" s="283">
        <v>3.0</v>
      </c>
      <c r="N47" s="283">
        <v>2.0</v>
      </c>
      <c r="O47" s="283"/>
      <c r="P47" s="66">
        <f t="shared" si="94"/>
        <v>9</v>
      </c>
      <c r="Q47" s="1352">
        <v>1.0</v>
      </c>
      <c r="R47" s="1352">
        <v>4.0</v>
      </c>
      <c r="S47" s="283">
        <v>4.0</v>
      </c>
      <c r="T47" s="283">
        <v>2.0</v>
      </c>
      <c r="U47" s="283">
        <v>1.0</v>
      </c>
      <c r="V47" s="283"/>
      <c r="W47" s="66">
        <f t="shared" si="95"/>
        <v>12</v>
      </c>
      <c r="X47" s="283">
        <v>1.0</v>
      </c>
      <c r="Y47" s="283">
        <v>1.0</v>
      </c>
      <c r="Z47" s="283">
        <v>2.0</v>
      </c>
      <c r="AA47" s="283">
        <v>1.0</v>
      </c>
      <c r="AB47" s="283">
        <v>3.0</v>
      </c>
      <c r="AC47" s="283"/>
      <c r="AD47" s="66">
        <f t="shared" si="96"/>
        <v>8</v>
      </c>
      <c r="AE47" s="283"/>
      <c r="AF47" s="283"/>
      <c r="AG47" s="282"/>
      <c r="AH47" s="283"/>
      <c r="AI47" s="283"/>
      <c r="AJ47" s="283"/>
      <c r="AK47" s="66">
        <f t="shared" si="97"/>
        <v>0</v>
      </c>
    </row>
    <row r="48">
      <c r="A48" s="1330">
        <f>D47/D48</f>
        <v>0.9142857143</v>
      </c>
      <c r="B48" s="7"/>
      <c r="C48" s="68" t="s">
        <v>109</v>
      </c>
      <c r="D48" s="221">
        <f>sum(E48:H48)+sum(J48:O48)+sum(Q48:V48)+sum(X48:AC48)+sum(AE47:AF47)</f>
        <v>35</v>
      </c>
      <c r="E48" s="283"/>
      <c r="F48" s="1318"/>
      <c r="G48" s="1318"/>
      <c r="H48" s="283">
        <v>3.0</v>
      </c>
      <c r="I48" s="66">
        <f t="shared" si="93"/>
        <v>3</v>
      </c>
      <c r="J48" s="283">
        <v>2.0</v>
      </c>
      <c r="K48" s="283">
        <v>2.0</v>
      </c>
      <c r="L48" s="283">
        <v>1.0</v>
      </c>
      <c r="M48" s="283">
        <v>4.0</v>
      </c>
      <c r="N48" s="283">
        <v>2.0</v>
      </c>
      <c r="O48" s="283"/>
      <c r="P48" s="66">
        <f t="shared" si="94"/>
        <v>11</v>
      </c>
      <c r="Q48" s="1352">
        <v>1.0</v>
      </c>
      <c r="R48" s="1352">
        <v>4.0</v>
      </c>
      <c r="S48" s="283">
        <v>4.0</v>
      </c>
      <c r="T48" s="283">
        <v>2.0</v>
      </c>
      <c r="U48" s="283">
        <v>1.0</v>
      </c>
      <c r="V48" s="283"/>
      <c r="W48" s="66">
        <f t="shared" si="95"/>
        <v>12</v>
      </c>
      <c r="X48" s="283">
        <v>1.0</v>
      </c>
      <c r="Y48" s="283">
        <v>1.0</v>
      </c>
      <c r="Z48" s="283">
        <v>3.0</v>
      </c>
      <c r="AA48" s="283">
        <v>1.0</v>
      </c>
      <c r="AB48" s="283">
        <v>3.0</v>
      </c>
      <c r="AC48" s="283"/>
      <c r="AD48" s="66">
        <f t="shared" si="96"/>
        <v>9</v>
      </c>
      <c r="AE48" s="283"/>
      <c r="AF48" s="283"/>
      <c r="AG48" s="282"/>
      <c r="AH48" s="283"/>
      <c r="AI48" s="283"/>
      <c r="AJ48" s="283"/>
      <c r="AK48" s="66">
        <f t="shared" ref="AK48:AK51" si="98">sum(AF48:AJ48)</f>
        <v>0</v>
      </c>
    </row>
    <row r="49">
      <c r="A49" s="749" t="s">
        <v>3281</v>
      </c>
      <c r="B49" s="750">
        <f t="shared" ref="B49:B50" si="99">D50/D49</f>
        <v>0</v>
      </c>
      <c r="C49" s="747" t="s">
        <v>3282</v>
      </c>
      <c r="D49" s="221">
        <f t="shared" ref="D49:D57" si="100">sum(E49:H49)+sum(J49:O49)+sum(Q49:V49)+sum(X49:AC49)+sum(AF48)</f>
        <v>17</v>
      </c>
      <c r="E49" s="283"/>
      <c r="F49" s="1318"/>
      <c r="G49" s="1318"/>
      <c r="H49" s="283">
        <v>6.0</v>
      </c>
      <c r="I49" s="66">
        <f t="shared" si="93"/>
        <v>6</v>
      </c>
      <c r="J49" s="283">
        <v>3.0</v>
      </c>
      <c r="K49" s="283">
        <v>1.0</v>
      </c>
      <c r="L49" s="283">
        <v>4.0</v>
      </c>
      <c r="M49" s="283">
        <v>0.0</v>
      </c>
      <c r="N49" s="283">
        <v>0.0</v>
      </c>
      <c r="O49" s="283"/>
      <c r="P49" s="66">
        <f t="shared" si="94"/>
        <v>8</v>
      </c>
      <c r="Q49" s="1352">
        <v>0.0</v>
      </c>
      <c r="R49" s="1352">
        <v>0.0</v>
      </c>
      <c r="S49" s="283">
        <v>0.0</v>
      </c>
      <c r="T49" s="283">
        <v>0.0</v>
      </c>
      <c r="U49" s="283">
        <v>0.0</v>
      </c>
      <c r="V49" s="283"/>
      <c r="W49" s="66">
        <f t="shared" si="95"/>
        <v>0</v>
      </c>
      <c r="X49" s="189">
        <v>0.0</v>
      </c>
      <c r="Y49" s="283">
        <v>0.0</v>
      </c>
      <c r="Z49" s="283">
        <v>0.0</v>
      </c>
      <c r="AA49" s="283">
        <v>3.0</v>
      </c>
      <c r="AB49" s="283"/>
      <c r="AC49" s="283"/>
      <c r="AD49" s="66">
        <f t="shared" si="96"/>
        <v>3</v>
      </c>
      <c r="AE49" s="283"/>
      <c r="AF49" s="283"/>
      <c r="AG49" s="282"/>
      <c r="AH49" s="283"/>
      <c r="AI49" s="283"/>
      <c r="AJ49" s="283"/>
      <c r="AK49" s="66">
        <f t="shared" si="98"/>
        <v>0</v>
      </c>
    </row>
    <row r="50">
      <c r="A50" s="749" t="s">
        <v>3283</v>
      </c>
      <c r="B50" s="750" t="str">
        <f t="shared" si="99"/>
        <v>#DIV/0!</v>
      </c>
      <c r="C50" s="751" t="s">
        <v>3284</v>
      </c>
      <c r="D50" s="221">
        <f t="shared" si="100"/>
        <v>0</v>
      </c>
      <c r="E50" s="283"/>
      <c r="F50" s="1318"/>
      <c r="G50" s="1318"/>
      <c r="H50" s="283">
        <v>0.0</v>
      </c>
      <c r="I50" s="66">
        <f t="shared" si="93"/>
        <v>0</v>
      </c>
      <c r="J50" s="283">
        <v>0.0</v>
      </c>
      <c r="K50" s="283">
        <v>0.0</v>
      </c>
      <c r="L50" s="283">
        <v>0.0</v>
      </c>
      <c r="M50" s="283">
        <v>0.0</v>
      </c>
      <c r="N50" s="283">
        <v>0.0</v>
      </c>
      <c r="O50" s="283"/>
      <c r="P50" s="66">
        <f t="shared" si="94"/>
        <v>0</v>
      </c>
      <c r="Q50" s="1352">
        <v>0.0</v>
      </c>
      <c r="R50" s="1352">
        <v>0.0</v>
      </c>
      <c r="S50" s="283">
        <v>0.0</v>
      </c>
      <c r="T50" s="283">
        <v>0.0</v>
      </c>
      <c r="U50" s="283">
        <v>0.0</v>
      </c>
      <c r="V50" s="283"/>
      <c r="W50" s="66">
        <f t="shared" si="95"/>
        <v>0</v>
      </c>
      <c r="X50" s="283">
        <v>0.0</v>
      </c>
      <c r="Y50" s="283">
        <v>0.0</v>
      </c>
      <c r="Z50" s="283">
        <v>0.0</v>
      </c>
      <c r="AA50" s="283">
        <v>0.0</v>
      </c>
      <c r="AB50" s="283"/>
      <c r="AC50" s="283"/>
      <c r="AD50" s="66">
        <f t="shared" si="96"/>
        <v>0</v>
      </c>
      <c r="AE50" s="283"/>
      <c r="AF50" s="283"/>
      <c r="AG50" s="282"/>
      <c r="AH50" s="283"/>
      <c r="AI50" s="283"/>
      <c r="AJ50" s="283"/>
      <c r="AK50" s="66">
        <f t="shared" si="98"/>
        <v>0</v>
      </c>
    </row>
    <row r="51">
      <c r="A51" s="749" t="s">
        <v>3285</v>
      </c>
      <c r="B51" s="750">
        <f t="shared" ref="B51:B52" si="101">D53/D52</f>
        <v>0.7272727273</v>
      </c>
      <c r="C51" s="751" t="s">
        <v>3286</v>
      </c>
      <c r="D51" s="221">
        <f t="shared" si="100"/>
        <v>0</v>
      </c>
      <c r="E51" s="283"/>
      <c r="F51" s="1318"/>
      <c r="G51" s="1318"/>
      <c r="H51" s="283">
        <v>0.0</v>
      </c>
      <c r="I51" s="66">
        <f t="shared" si="93"/>
        <v>0</v>
      </c>
      <c r="J51" s="283">
        <v>0.0</v>
      </c>
      <c r="K51" s="283">
        <v>0.0</v>
      </c>
      <c r="L51" s="283">
        <v>0.0</v>
      </c>
      <c r="M51" s="283">
        <v>0.0</v>
      </c>
      <c r="N51" s="283">
        <v>0.0</v>
      </c>
      <c r="O51" s="283"/>
      <c r="P51" s="66">
        <f t="shared" si="94"/>
        <v>0</v>
      </c>
      <c r="Q51" s="1352">
        <v>0.0</v>
      </c>
      <c r="R51" s="1352">
        <v>0.0</v>
      </c>
      <c r="S51" s="283">
        <v>0.0</v>
      </c>
      <c r="T51" s="283">
        <v>0.0</v>
      </c>
      <c r="U51" s="283">
        <v>0.0</v>
      </c>
      <c r="V51" s="283"/>
      <c r="W51" s="66">
        <f t="shared" si="95"/>
        <v>0</v>
      </c>
      <c r="X51" s="283">
        <v>0.0</v>
      </c>
      <c r="Y51" s="283">
        <v>0.0</v>
      </c>
      <c r="Z51" s="283">
        <v>0.0</v>
      </c>
      <c r="AA51" s="283">
        <v>0.0</v>
      </c>
      <c r="AB51" s="283"/>
      <c r="AC51" s="283"/>
      <c r="AD51" s="66">
        <f t="shared" si="96"/>
        <v>0</v>
      </c>
      <c r="AE51" s="283"/>
      <c r="AF51" s="283"/>
      <c r="AG51" s="282"/>
      <c r="AH51" s="283"/>
      <c r="AI51" s="283"/>
      <c r="AJ51" s="283"/>
      <c r="AK51" s="66">
        <f t="shared" si="98"/>
        <v>0</v>
      </c>
    </row>
    <row r="52">
      <c r="A52" s="749" t="s">
        <v>3287</v>
      </c>
      <c r="B52" s="750">
        <f t="shared" si="101"/>
        <v>0.4038461538</v>
      </c>
      <c r="C52" s="44" t="s">
        <v>3288</v>
      </c>
      <c r="D52" s="221">
        <f t="shared" si="100"/>
        <v>143</v>
      </c>
      <c r="E52" s="283"/>
      <c r="F52" s="1318"/>
      <c r="G52" s="1318"/>
      <c r="H52" s="283">
        <v>0.0</v>
      </c>
      <c r="I52" s="66">
        <f t="shared" si="93"/>
        <v>0</v>
      </c>
      <c r="J52" s="283">
        <v>33.0</v>
      </c>
      <c r="K52" s="283">
        <v>28.0</v>
      </c>
      <c r="L52" s="283">
        <v>15.0</v>
      </c>
      <c r="M52" s="283">
        <v>0.0</v>
      </c>
      <c r="N52" s="283">
        <v>0.0</v>
      </c>
      <c r="O52" s="283"/>
      <c r="P52" s="66">
        <f t="shared" si="94"/>
        <v>76</v>
      </c>
      <c r="Q52" s="1352">
        <v>0.0</v>
      </c>
      <c r="R52" s="1352">
        <v>0.0</v>
      </c>
      <c r="S52" s="283">
        <v>0.0</v>
      </c>
      <c r="T52" s="283">
        <v>0.0</v>
      </c>
      <c r="U52" s="283">
        <v>33.0</v>
      </c>
      <c r="V52" s="283"/>
      <c r="W52" s="66">
        <f t="shared" si="95"/>
        <v>33</v>
      </c>
      <c r="X52" s="189">
        <v>0.0</v>
      </c>
      <c r="Y52" s="283">
        <v>23.0</v>
      </c>
      <c r="Z52" s="283">
        <v>11.0</v>
      </c>
      <c r="AA52" s="283">
        <v>0.0</v>
      </c>
      <c r="AB52" s="283"/>
      <c r="AC52" s="283"/>
      <c r="AD52" s="66">
        <f t="shared" si="96"/>
        <v>34</v>
      </c>
      <c r="AE52" s="283"/>
      <c r="AF52" s="283"/>
      <c r="AG52" s="282"/>
      <c r="AH52" s="283"/>
      <c r="AI52" s="283"/>
      <c r="AJ52" s="283"/>
      <c r="AK52" s="66"/>
    </row>
    <row r="53">
      <c r="A53" s="749" t="s">
        <v>3289</v>
      </c>
      <c r="B53" s="750">
        <f>D55/D52</f>
        <v>0.07692307692</v>
      </c>
      <c r="C53" s="44" t="s">
        <v>3290</v>
      </c>
      <c r="D53" s="221">
        <f t="shared" si="100"/>
        <v>104</v>
      </c>
      <c r="E53" s="283"/>
      <c r="F53" s="1318"/>
      <c r="G53" s="1318"/>
      <c r="H53" s="283">
        <v>0.0</v>
      </c>
      <c r="I53" s="66">
        <f t="shared" si="93"/>
        <v>0</v>
      </c>
      <c r="J53" s="283">
        <v>22.0</v>
      </c>
      <c r="K53" s="283">
        <v>24.0</v>
      </c>
      <c r="L53" s="283">
        <v>7.0</v>
      </c>
      <c r="M53" s="283">
        <v>0.0</v>
      </c>
      <c r="N53" s="283">
        <v>0.0</v>
      </c>
      <c r="O53" s="283"/>
      <c r="P53" s="66">
        <f t="shared" si="94"/>
        <v>53</v>
      </c>
      <c r="Q53" s="1352">
        <v>0.0</v>
      </c>
      <c r="R53" s="1352">
        <v>0.0</v>
      </c>
      <c r="S53" s="283">
        <v>0.0</v>
      </c>
      <c r="T53" s="1352">
        <v>0.0</v>
      </c>
      <c r="U53" s="1352">
        <v>27.0</v>
      </c>
      <c r="V53" s="283"/>
      <c r="W53" s="66">
        <f t="shared" si="95"/>
        <v>27</v>
      </c>
      <c r="X53" s="283">
        <v>0.0</v>
      </c>
      <c r="Y53" s="283">
        <v>18.0</v>
      </c>
      <c r="Z53" s="283">
        <v>6.0</v>
      </c>
      <c r="AA53" s="283">
        <v>0.0</v>
      </c>
      <c r="AB53" s="283"/>
      <c r="AC53" s="283"/>
      <c r="AD53" s="66">
        <f t="shared" si="96"/>
        <v>24</v>
      </c>
      <c r="AE53" s="283"/>
      <c r="AF53" s="283"/>
      <c r="AG53" s="282"/>
      <c r="AH53" s="283"/>
      <c r="AI53" s="283"/>
      <c r="AJ53" s="283"/>
      <c r="AK53" s="66">
        <f t="shared" ref="AK53:AK56" si="102">sum(AF53:AJ53)</f>
        <v>0</v>
      </c>
    </row>
    <row r="54">
      <c r="A54" s="1331" t="s">
        <v>3291</v>
      </c>
      <c r="B54" s="753">
        <f>D56/D52</f>
        <v>0</v>
      </c>
      <c r="C54" s="44" t="s">
        <v>3292</v>
      </c>
      <c r="D54" s="221">
        <f t="shared" si="100"/>
        <v>42</v>
      </c>
      <c r="E54" s="283"/>
      <c r="F54" s="1318"/>
      <c r="G54" s="1318"/>
      <c r="H54" s="283">
        <v>0.0</v>
      </c>
      <c r="I54" s="66">
        <f t="shared" si="93"/>
        <v>0</v>
      </c>
      <c r="J54" s="283">
        <v>9.0</v>
      </c>
      <c r="K54" s="283">
        <v>6.0</v>
      </c>
      <c r="L54" s="283">
        <v>4.0</v>
      </c>
      <c r="M54" s="283">
        <v>0.0</v>
      </c>
      <c r="N54" s="283">
        <v>0.0</v>
      </c>
      <c r="O54" s="283"/>
      <c r="P54" s="66">
        <f t="shared" si="94"/>
        <v>19</v>
      </c>
      <c r="Q54" s="1352">
        <v>0.0</v>
      </c>
      <c r="R54" s="1352">
        <v>0.0</v>
      </c>
      <c r="S54" s="283">
        <v>0.0</v>
      </c>
      <c r="T54" s="1352">
        <v>0.0</v>
      </c>
      <c r="U54" s="1352">
        <v>13.0</v>
      </c>
      <c r="V54" s="283"/>
      <c r="W54" s="66">
        <f t="shared" si="95"/>
        <v>13</v>
      </c>
      <c r="X54" s="283">
        <v>0.0</v>
      </c>
      <c r="Y54" s="283">
        <v>9.0</v>
      </c>
      <c r="Z54" s="283">
        <v>1.0</v>
      </c>
      <c r="AA54" s="283">
        <v>0.0</v>
      </c>
      <c r="AB54" s="283"/>
      <c r="AC54" s="283"/>
      <c r="AD54" s="66">
        <f t="shared" si="96"/>
        <v>10</v>
      </c>
      <c r="AE54" s="283"/>
      <c r="AF54" s="283"/>
      <c r="AG54" s="282"/>
      <c r="AH54" s="283"/>
      <c r="AI54" s="283"/>
      <c r="AJ54" s="283"/>
      <c r="AK54" s="66">
        <f t="shared" si="102"/>
        <v>0</v>
      </c>
    </row>
    <row r="55">
      <c r="A55" s="752" t="s">
        <v>3293</v>
      </c>
      <c r="B55" s="47">
        <f>D57/D52</f>
        <v>0</v>
      </c>
      <c r="C55" s="44" t="s">
        <v>3294</v>
      </c>
      <c r="D55" s="221">
        <f t="shared" si="100"/>
        <v>11</v>
      </c>
      <c r="E55" s="283"/>
      <c r="F55" s="1318"/>
      <c r="G55" s="1318"/>
      <c r="H55" s="283">
        <v>0.0</v>
      </c>
      <c r="I55" s="66">
        <f t="shared" si="93"/>
        <v>0</v>
      </c>
      <c r="J55" s="283">
        <v>2.0</v>
      </c>
      <c r="K55" s="283">
        <v>2.0</v>
      </c>
      <c r="L55" s="283">
        <v>1.0</v>
      </c>
      <c r="M55" s="283">
        <v>0.0</v>
      </c>
      <c r="N55" s="283">
        <v>0.0</v>
      </c>
      <c r="O55" s="283"/>
      <c r="P55" s="66">
        <f t="shared" si="94"/>
        <v>5</v>
      </c>
      <c r="Q55" s="1352">
        <v>0.0</v>
      </c>
      <c r="R55" s="1352">
        <v>0.0</v>
      </c>
      <c r="S55" s="283">
        <v>0.0</v>
      </c>
      <c r="T55" s="1352">
        <v>0.0</v>
      </c>
      <c r="U55" s="1352">
        <v>5.0</v>
      </c>
      <c r="V55" s="283"/>
      <c r="W55" s="66">
        <f t="shared" si="95"/>
        <v>5</v>
      </c>
      <c r="X55" s="189">
        <v>0.0</v>
      </c>
      <c r="Y55" s="283">
        <v>1.0</v>
      </c>
      <c r="Z55" s="283">
        <v>0.0</v>
      </c>
      <c r="AA55" s="283">
        <v>0.0</v>
      </c>
      <c r="AB55" s="283"/>
      <c r="AC55" s="283"/>
      <c r="AD55" s="66">
        <f t="shared" si="96"/>
        <v>1</v>
      </c>
      <c r="AE55" s="283"/>
      <c r="AF55" s="283"/>
      <c r="AG55" s="282"/>
      <c r="AH55" s="283"/>
      <c r="AI55" s="283"/>
      <c r="AJ55" s="283"/>
      <c r="AK55" s="66">
        <f t="shared" si="102"/>
        <v>0</v>
      </c>
    </row>
    <row r="56">
      <c r="A56" s="744" t="s">
        <v>3295</v>
      </c>
      <c r="B56" s="7"/>
      <c r="C56" s="44" t="s">
        <v>3296</v>
      </c>
      <c r="D56" s="221">
        <f t="shared" si="100"/>
        <v>0</v>
      </c>
      <c r="E56" s="283"/>
      <c r="F56" s="1318"/>
      <c r="G56" s="1318"/>
      <c r="H56" s="283">
        <v>0.0</v>
      </c>
      <c r="I56" s="66">
        <f t="shared" si="93"/>
        <v>0</v>
      </c>
      <c r="J56" s="283">
        <v>0.0</v>
      </c>
      <c r="K56" s="283">
        <v>0.0</v>
      </c>
      <c r="L56" s="199">
        <v>0.0</v>
      </c>
      <c r="M56" s="283">
        <v>0.0</v>
      </c>
      <c r="N56" s="283">
        <v>0.0</v>
      </c>
      <c r="O56" s="283"/>
      <c r="P56" s="66">
        <f t="shared" si="94"/>
        <v>0</v>
      </c>
      <c r="Q56" s="1352">
        <v>0.0</v>
      </c>
      <c r="R56" s="1352">
        <v>0.0</v>
      </c>
      <c r="S56" s="283">
        <v>0.0</v>
      </c>
      <c r="T56" s="1352">
        <v>0.0</v>
      </c>
      <c r="U56" s="1352">
        <v>0.0</v>
      </c>
      <c r="V56" s="283"/>
      <c r="W56" s="66">
        <f t="shared" si="95"/>
        <v>0</v>
      </c>
      <c r="X56" s="283">
        <v>0.0</v>
      </c>
      <c r="Y56" s="283">
        <v>0.0</v>
      </c>
      <c r="Z56" s="283">
        <v>0.0</v>
      </c>
      <c r="AA56" s="283">
        <v>0.0</v>
      </c>
      <c r="AB56" s="283"/>
      <c r="AC56" s="283"/>
      <c r="AD56" s="66">
        <f t="shared" si="96"/>
        <v>0</v>
      </c>
      <c r="AE56" s="283"/>
      <c r="AF56" s="199"/>
      <c r="AG56" s="91"/>
      <c r="AH56" s="91"/>
      <c r="AI56" s="91"/>
      <c r="AJ56" s="91"/>
      <c r="AK56" s="66">
        <f t="shared" si="102"/>
        <v>0</v>
      </c>
    </row>
    <row r="57">
      <c r="A57" s="1329">
        <f>D43/D44</f>
        <v>0</v>
      </c>
      <c r="B57" s="7"/>
      <c r="C57" s="1332" t="s">
        <v>3297</v>
      </c>
      <c r="D57" s="221">
        <f t="shared" si="100"/>
        <v>0</v>
      </c>
      <c r="E57" s="199"/>
      <c r="F57" s="1318"/>
      <c r="G57" s="1318"/>
      <c r="H57" s="199">
        <v>0.0</v>
      </c>
      <c r="I57" s="66">
        <f t="shared" si="93"/>
        <v>0</v>
      </c>
      <c r="J57" s="283">
        <v>0.0</v>
      </c>
      <c r="K57" s="199">
        <v>0.0</v>
      </c>
      <c r="L57" s="199">
        <v>0.0</v>
      </c>
      <c r="M57" s="199">
        <v>0.0</v>
      </c>
      <c r="N57" s="199">
        <v>0.0</v>
      </c>
      <c r="O57" s="91"/>
      <c r="P57" s="66">
        <f t="shared" si="94"/>
        <v>0</v>
      </c>
      <c r="Q57" s="1352">
        <v>0.0</v>
      </c>
      <c r="R57" s="1352">
        <v>0.0</v>
      </c>
      <c r="S57" s="199">
        <v>0.0</v>
      </c>
      <c r="T57" s="199">
        <v>0.0</v>
      </c>
      <c r="U57" s="199">
        <v>0.0</v>
      </c>
      <c r="V57" s="283"/>
      <c r="W57" s="66">
        <f t="shared" si="95"/>
        <v>0</v>
      </c>
      <c r="X57" s="189">
        <v>0.0</v>
      </c>
      <c r="Y57" s="199">
        <v>0.0</v>
      </c>
      <c r="Z57" s="199">
        <v>0.0</v>
      </c>
      <c r="AA57" s="199">
        <v>0.0</v>
      </c>
      <c r="AB57" s="199"/>
      <c r="AC57" s="199"/>
      <c r="AD57" s="66">
        <f t="shared" si="96"/>
        <v>0</v>
      </c>
      <c r="AE57" s="199"/>
    </row>
    <row r="58">
      <c r="I58" s="107"/>
    </row>
    <row r="59">
      <c r="I59" s="107"/>
    </row>
    <row r="60">
      <c r="I60" s="107"/>
    </row>
    <row r="61">
      <c r="I61" s="107"/>
    </row>
    <row r="62">
      <c r="I62" s="107"/>
    </row>
    <row r="63">
      <c r="I63" s="107"/>
    </row>
    <row r="64">
      <c r="I64" s="107"/>
    </row>
    <row r="65">
      <c r="I65" s="107"/>
    </row>
    <row r="66">
      <c r="I66" s="107"/>
    </row>
    <row r="67">
      <c r="I67" s="107"/>
    </row>
    <row r="68">
      <c r="I68" s="107"/>
    </row>
    <row r="69">
      <c r="I69" s="107"/>
    </row>
    <row r="70">
      <c r="I70" s="107"/>
    </row>
    <row r="71">
      <c r="I71" s="107"/>
    </row>
    <row r="72">
      <c r="I72" s="107"/>
    </row>
    <row r="73">
      <c r="I73" s="107"/>
    </row>
    <row r="74">
      <c r="I74" s="107"/>
    </row>
    <row r="75">
      <c r="I75" s="107"/>
    </row>
    <row r="76">
      <c r="I76" s="107"/>
    </row>
    <row r="77">
      <c r="I77" s="107"/>
    </row>
    <row r="78">
      <c r="I78" s="107"/>
    </row>
    <row r="79">
      <c r="I79" s="107"/>
    </row>
    <row r="80">
      <c r="I80" s="107"/>
    </row>
    <row r="81">
      <c r="I81" s="107"/>
    </row>
    <row r="82">
      <c r="I82" s="107"/>
    </row>
    <row r="83">
      <c r="I83" s="107"/>
    </row>
    <row r="84">
      <c r="I84" s="107"/>
    </row>
    <row r="85">
      <c r="I85" s="107"/>
    </row>
    <row r="86">
      <c r="I86" s="107"/>
    </row>
    <row r="87">
      <c r="I87" s="107"/>
    </row>
    <row r="88">
      <c r="I88" s="107"/>
    </row>
    <row r="89">
      <c r="I89" s="107"/>
    </row>
    <row r="90">
      <c r="I90" s="107"/>
    </row>
    <row r="91">
      <c r="I91" s="107"/>
    </row>
    <row r="92">
      <c r="I92" s="107"/>
    </row>
    <row r="93">
      <c r="I93" s="107"/>
    </row>
    <row r="94">
      <c r="I94" s="107"/>
    </row>
    <row r="95">
      <c r="I95" s="107"/>
    </row>
    <row r="96">
      <c r="I96" s="107"/>
    </row>
    <row r="97">
      <c r="I97" s="107"/>
    </row>
    <row r="98">
      <c r="I98" s="107"/>
    </row>
    <row r="99">
      <c r="I99" s="107"/>
    </row>
    <row r="100">
      <c r="I100" s="107"/>
    </row>
    <row r="101">
      <c r="I101" s="107"/>
    </row>
    <row r="102">
      <c r="I102" s="107"/>
    </row>
    <row r="103">
      <c r="I103" s="107"/>
    </row>
    <row r="104">
      <c r="I104" s="107"/>
    </row>
    <row r="105">
      <c r="I105" s="107"/>
    </row>
    <row r="106">
      <c r="I106" s="107"/>
    </row>
    <row r="107">
      <c r="I107" s="107"/>
    </row>
    <row r="108">
      <c r="I108" s="107"/>
    </row>
    <row r="109">
      <c r="I109" s="107"/>
    </row>
    <row r="110">
      <c r="I110" s="107"/>
    </row>
    <row r="111">
      <c r="I111" s="107"/>
    </row>
    <row r="112">
      <c r="I112" s="107"/>
    </row>
    <row r="113">
      <c r="I113" s="107"/>
    </row>
    <row r="114">
      <c r="I114" s="107"/>
    </row>
    <row r="115">
      <c r="I115" s="107"/>
    </row>
    <row r="116">
      <c r="I116" s="107"/>
    </row>
    <row r="117">
      <c r="I117" s="107"/>
    </row>
    <row r="118">
      <c r="I118" s="107"/>
    </row>
    <row r="119">
      <c r="I119" s="107"/>
    </row>
    <row r="120">
      <c r="I120" s="107"/>
    </row>
    <row r="121">
      <c r="I121" s="107"/>
    </row>
    <row r="122">
      <c r="I122" s="107"/>
    </row>
    <row r="123">
      <c r="I123" s="107"/>
    </row>
    <row r="124">
      <c r="I124" s="107"/>
    </row>
    <row r="125">
      <c r="I125" s="107"/>
    </row>
    <row r="126">
      <c r="I126" s="107"/>
    </row>
    <row r="127">
      <c r="I127" s="107"/>
    </row>
    <row r="128">
      <c r="I128" s="107"/>
    </row>
    <row r="129">
      <c r="I129" s="107"/>
    </row>
    <row r="130">
      <c r="I130" s="107"/>
    </row>
    <row r="131">
      <c r="I131" s="107"/>
    </row>
    <row r="132">
      <c r="I132" s="107"/>
    </row>
    <row r="133">
      <c r="I133" s="107"/>
    </row>
    <row r="134">
      <c r="I134" s="107"/>
    </row>
    <row r="135">
      <c r="I135" s="107"/>
    </row>
    <row r="136">
      <c r="I136" s="107"/>
    </row>
    <row r="137">
      <c r="I137" s="107"/>
    </row>
    <row r="138">
      <c r="I138" s="107"/>
    </row>
    <row r="139">
      <c r="I139" s="107"/>
    </row>
    <row r="140">
      <c r="I140" s="107"/>
    </row>
    <row r="141">
      <c r="I141" s="107"/>
    </row>
    <row r="142">
      <c r="I142" s="107"/>
    </row>
    <row r="143">
      <c r="I143" s="107"/>
    </row>
    <row r="144">
      <c r="I144" s="107"/>
    </row>
    <row r="145">
      <c r="I145" s="107"/>
    </row>
    <row r="146">
      <c r="I146" s="107"/>
    </row>
    <row r="147">
      <c r="I147" s="107"/>
    </row>
    <row r="148">
      <c r="I148" s="107"/>
    </row>
    <row r="149">
      <c r="I149" s="107"/>
    </row>
    <row r="150">
      <c r="I150" s="107"/>
    </row>
    <row r="151">
      <c r="I151" s="107"/>
    </row>
    <row r="152">
      <c r="I152" s="107"/>
    </row>
    <row r="153">
      <c r="I153" s="107"/>
    </row>
    <row r="154">
      <c r="I154" s="107"/>
    </row>
    <row r="155">
      <c r="I155" s="107"/>
    </row>
    <row r="156">
      <c r="I156" s="107"/>
    </row>
    <row r="157">
      <c r="I157" s="107"/>
    </row>
    <row r="158">
      <c r="I158" s="107"/>
    </row>
    <row r="159">
      <c r="I159" s="107"/>
    </row>
    <row r="160">
      <c r="I160" s="107"/>
    </row>
    <row r="161">
      <c r="I161" s="107"/>
    </row>
    <row r="162">
      <c r="I162" s="107"/>
    </row>
    <row r="163">
      <c r="I163" s="107"/>
    </row>
    <row r="164">
      <c r="I164" s="107"/>
    </row>
    <row r="165">
      <c r="I165" s="107"/>
    </row>
    <row r="166">
      <c r="I166" s="107"/>
    </row>
    <row r="167">
      <c r="I167" s="107"/>
    </row>
    <row r="168">
      <c r="I168" s="107"/>
    </row>
    <row r="169">
      <c r="I169" s="107"/>
    </row>
    <row r="170">
      <c r="I170" s="107"/>
    </row>
    <row r="171">
      <c r="I171" s="107"/>
    </row>
    <row r="172">
      <c r="I172" s="107"/>
    </row>
    <row r="173">
      <c r="I173" s="107"/>
    </row>
    <row r="174">
      <c r="I174" s="107"/>
    </row>
    <row r="175">
      <c r="I175" s="107"/>
    </row>
    <row r="176">
      <c r="I176" s="107"/>
    </row>
    <row r="177">
      <c r="I177" s="107"/>
    </row>
    <row r="178">
      <c r="I178" s="107"/>
    </row>
    <row r="179">
      <c r="I179" s="107"/>
    </row>
    <row r="180">
      <c r="I180" s="107"/>
    </row>
    <row r="181">
      <c r="I181" s="107"/>
    </row>
    <row r="182">
      <c r="I182" s="107"/>
    </row>
    <row r="183">
      <c r="I183" s="107"/>
    </row>
    <row r="184">
      <c r="I184" s="107"/>
    </row>
    <row r="185">
      <c r="I185" s="107"/>
    </row>
    <row r="186">
      <c r="I186" s="107"/>
    </row>
    <row r="187">
      <c r="I187" s="107"/>
    </row>
    <row r="188">
      <c r="I188" s="107"/>
    </row>
    <row r="189">
      <c r="I189" s="107"/>
    </row>
    <row r="190">
      <c r="I190" s="107"/>
    </row>
    <row r="191">
      <c r="I191" s="107"/>
    </row>
    <row r="192">
      <c r="I192" s="107"/>
    </row>
    <row r="193">
      <c r="I193" s="107"/>
    </row>
    <row r="194">
      <c r="I194" s="107"/>
    </row>
    <row r="195">
      <c r="I195" s="107"/>
    </row>
    <row r="196">
      <c r="I196" s="107"/>
    </row>
    <row r="197">
      <c r="I197" s="107"/>
    </row>
    <row r="198">
      <c r="I198" s="107"/>
    </row>
    <row r="199">
      <c r="I199" s="107"/>
    </row>
    <row r="200">
      <c r="I200" s="107"/>
    </row>
    <row r="201">
      <c r="I201" s="107"/>
    </row>
    <row r="202">
      <c r="I202" s="107"/>
    </row>
    <row r="203">
      <c r="I203" s="107"/>
    </row>
    <row r="204">
      <c r="I204" s="107"/>
    </row>
    <row r="205">
      <c r="I205" s="107"/>
    </row>
    <row r="206">
      <c r="I206" s="107"/>
    </row>
    <row r="207">
      <c r="I207" s="107"/>
    </row>
    <row r="208">
      <c r="I208" s="107"/>
    </row>
    <row r="209">
      <c r="I209" s="107"/>
    </row>
    <row r="210">
      <c r="I210" s="107"/>
    </row>
    <row r="211">
      <c r="I211" s="107"/>
    </row>
    <row r="212">
      <c r="I212" s="107"/>
    </row>
    <row r="213">
      <c r="I213" s="107"/>
    </row>
    <row r="214">
      <c r="I214" s="107"/>
    </row>
    <row r="215">
      <c r="I215" s="107"/>
    </row>
    <row r="216">
      <c r="I216" s="107"/>
    </row>
    <row r="217">
      <c r="I217" s="107"/>
    </row>
    <row r="218">
      <c r="I218" s="107"/>
    </row>
    <row r="219">
      <c r="I219" s="107"/>
    </row>
    <row r="220">
      <c r="I220" s="107"/>
    </row>
    <row r="221">
      <c r="I221" s="107"/>
    </row>
    <row r="222">
      <c r="I222" s="107"/>
    </row>
    <row r="223">
      <c r="I223" s="107"/>
    </row>
    <row r="224">
      <c r="I224" s="107"/>
    </row>
    <row r="225">
      <c r="I225" s="107"/>
    </row>
    <row r="226">
      <c r="I226" s="107"/>
    </row>
    <row r="227">
      <c r="I227" s="107"/>
    </row>
    <row r="228">
      <c r="I228" s="107"/>
    </row>
    <row r="229">
      <c r="I229" s="107"/>
    </row>
    <row r="230">
      <c r="I230" s="107"/>
    </row>
    <row r="231">
      <c r="I231" s="107"/>
    </row>
    <row r="232">
      <c r="I232" s="107"/>
    </row>
    <row r="233">
      <c r="I233" s="107"/>
    </row>
    <row r="234">
      <c r="I234" s="107"/>
    </row>
    <row r="235">
      <c r="I235" s="107"/>
    </row>
    <row r="236">
      <c r="I236" s="107"/>
    </row>
    <row r="237">
      <c r="I237" s="107"/>
    </row>
    <row r="238">
      <c r="I238" s="107"/>
    </row>
    <row r="239">
      <c r="I239" s="107"/>
    </row>
    <row r="240">
      <c r="I240" s="107"/>
    </row>
    <row r="241">
      <c r="I241" s="107"/>
    </row>
    <row r="242">
      <c r="I242" s="107"/>
    </row>
    <row r="243">
      <c r="I243" s="107"/>
    </row>
    <row r="244">
      <c r="I244" s="107"/>
    </row>
    <row r="245">
      <c r="I245" s="107"/>
    </row>
    <row r="246">
      <c r="I246" s="107"/>
    </row>
    <row r="247">
      <c r="I247" s="107"/>
    </row>
    <row r="248">
      <c r="I248" s="107"/>
    </row>
    <row r="249">
      <c r="I249" s="107"/>
    </row>
    <row r="250">
      <c r="I250" s="107"/>
    </row>
    <row r="251">
      <c r="I251" s="107"/>
    </row>
    <row r="252">
      <c r="I252" s="107"/>
    </row>
    <row r="253">
      <c r="I253" s="107"/>
    </row>
    <row r="254">
      <c r="I254" s="107"/>
    </row>
    <row r="255">
      <c r="I255" s="107"/>
    </row>
    <row r="256">
      <c r="I256" s="107"/>
    </row>
    <row r="257">
      <c r="I257" s="107"/>
    </row>
    <row r="258">
      <c r="I258" s="107"/>
    </row>
    <row r="259">
      <c r="I259" s="107"/>
    </row>
    <row r="260">
      <c r="I260" s="107"/>
    </row>
    <row r="261">
      <c r="I261" s="107"/>
    </row>
    <row r="262">
      <c r="I262" s="107"/>
    </row>
    <row r="263">
      <c r="I263" s="107"/>
    </row>
    <row r="264">
      <c r="I264" s="107"/>
    </row>
    <row r="265">
      <c r="I265" s="107"/>
    </row>
    <row r="266">
      <c r="I266" s="107"/>
    </row>
    <row r="267">
      <c r="I267" s="107"/>
    </row>
    <row r="268">
      <c r="I268" s="107"/>
    </row>
    <row r="269">
      <c r="I269" s="107"/>
    </row>
    <row r="270">
      <c r="I270" s="107"/>
    </row>
    <row r="271">
      <c r="I271" s="107"/>
    </row>
    <row r="272">
      <c r="I272" s="107"/>
    </row>
    <row r="273">
      <c r="I273" s="107"/>
    </row>
    <row r="274">
      <c r="I274" s="107"/>
    </row>
    <row r="275">
      <c r="I275" s="107"/>
    </row>
    <row r="276">
      <c r="I276" s="107"/>
    </row>
    <row r="277">
      <c r="I277" s="107"/>
    </row>
    <row r="278">
      <c r="I278" s="107"/>
    </row>
    <row r="279">
      <c r="I279" s="107"/>
    </row>
    <row r="280">
      <c r="I280" s="107"/>
    </row>
    <row r="281">
      <c r="I281" s="107"/>
    </row>
    <row r="282">
      <c r="I282" s="107"/>
    </row>
    <row r="283">
      <c r="I283" s="107"/>
    </row>
    <row r="284">
      <c r="I284" s="107"/>
    </row>
    <row r="285">
      <c r="I285" s="107"/>
    </row>
    <row r="286">
      <c r="I286" s="107"/>
    </row>
    <row r="287">
      <c r="I287" s="107"/>
    </row>
    <row r="288">
      <c r="I288" s="107"/>
    </row>
    <row r="289">
      <c r="I289" s="107"/>
    </row>
    <row r="290">
      <c r="I290" s="107"/>
    </row>
    <row r="291">
      <c r="I291" s="107"/>
    </row>
    <row r="292">
      <c r="I292" s="107"/>
    </row>
    <row r="293">
      <c r="I293" s="107"/>
    </row>
    <row r="294">
      <c r="I294" s="107"/>
    </row>
    <row r="295">
      <c r="I295" s="107"/>
    </row>
    <row r="296">
      <c r="I296" s="107"/>
    </row>
    <row r="297">
      <c r="I297" s="107"/>
    </row>
    <row r="298">
      <c r="I298" s="107"/>
    </row>
    <row r="299">
      <c r="I299" s="107"/>
    </row>
    <row r="300">
      <c r="I300" s="107"/>
    </row>
    <row r="301">
      <c r="I301" s="107"/>
    </row>
    <row r="302">
      <c r="I302" s="107"/>
    </row>
    <row r="303">
      <c r="I303" s="107"/>
    </row>
    <row r="304">
      <c r="I304" s="107"/>
    </row>
    <row r="305">
      <c r="I305" s="107"/>
    </row>
    <row r="306">
      <c r="I306" s="107"/>
    </row>
    <row r="307">
      <c r="I307" s="107"/>
    </row>
    <row r="308">
      <c r="I308" s="107"/>
    </row>
    <row r="309">
      <c r="I309" s="107"/>
    </row>
    <row r="310">
      <c r="I310" s="107"/>
    </row>
    <row r="311">
      <c r="I311" s="107"/>
    </row>
    <row r="312">
      <c r="I312" s="107"/>
    </row>
    <row r="313">
      <c r="I313" s="107"/>
    </row>
    <row r="314">
      <c r="I314" s="107"/>
    </row>
    <row r="315">
      <c r="I315" s="107"/>
    </row>
    <row r="316">
      <c r="I316" s="107"/>
    </row>
    <row r="317">
      <c r="I317" s="107"/>
    </row>
    <row r="318">
      <c r="I318" s="107"/>
    </row>
    <row r="319">
      <c r="I319" s="107"/>
    </row>
    <row r="320">
      <c r="I320" s="107"/>
    </row>
    <row r="321">
      <c r="I321" s="107"/>
    </row>
    <row r="322">
      <c r="I322" s="107"/>
    </row>
    <row r="323">
      <c r="I323" s="107"/>
    </row>
    <row r="324">
      <c r="I324" s="107"/>
    </row>
    <row r="325">
      <c r="I325" s="107"/>
    </row>
    <row r="326">
      <c r="I326" s="107"/>
    </row>
    <row r="327">
      <c r="I327" s="107"/>
    </row>
    <row r="328">
      <c r="I328" s="107"/>
    </row>
    <row r="329">
      <c r="I329" s="107"/>
    </row>
    <row r="330">
      <c r="I330" s="107"/>
    </row>
    <row r="331">
      <c r="I331" s="107"/>
    </row>
    <row r="332">
      <c r="I332" s="107"/>
    </row>
    <row r="333">
      <c r="I333" s="107"/>
    </row>
    <row r="334">
      <c r="I334" s="107"/>
    </row>
    <row r="335">
      <c r="I335" s="107"/>
    </row>
    <row r="336">
      <c r="I336" s="107"/>
    </row>
    <row r="337">
      <c r="I337" s="107"/>
    </row>
    <row r="338">
      <c r="I338" s="107"/>
    </row>
    <row r="339">
      <c r="I339" s="107"/>
    </row>
    <row r="340">
      <c r="I340" s="107"/>
    </row>
    <row r="341">
      <c r="I341" s="107"/>
    </row>
    <row r="342">
      <c r="I342" s="107"/>
    </row>
    <row r="343">
      <c r="I343" s="107"/>
    </row>
    <row r="344">
      <c r="I344" s="107"/>
    </row>
    <row r="345">
      <c r="I345" s="107"/>
    </row>
    <row r="346">
      <c r="I346" s="107"/>
    </row>
    <row r="347">
      <c r="I347" s="107"/>
    </row>
    <row r="348">
      <c r="I348" s="107"/>
    </row>
    <row r="349">
      <c r="I349" s="107"/>
    </row>
    <row r="350">
      <c r="I350" s="107"/>
    </row>
    <row r="351">
      <c r="I351" s="107"/>
    </row>
    <row r="352">
      <c r="I352" s="107"/>
    </row>
    <row r="353">
      <c r="I353" s="107"/>
    </row>
    <row r="354">
      <c r="I354" s="107"/>
    </row>
    <row r="355">
      <c r="I355" s="107"/>
    </row>
    <row r="356">
      <c r="I356" s="107"/>
    </row>
    <row r="357">
      <c r="I357" s="107"/>
    </row>
    <row r="358">
      <c r="I358" s="107"/>
    </row>
    <row r="359">
      <c r="I359" s="107"/>
    </row>
    <row r="360">
      <c r="I360" s="107"/>
    </row>
    <row r="361">
      <c r="I361" s="107"/>
    </row>
    <row r="362">
      <c r="I362" s="107"/>
    </row>
    <row r="363">
      <c r="I363" s="107"/>
    </row>
    <row r="364">
      <c r="I364" s="107"/>
    </row>
    <row r="365">
      <c r="I365" s="107"/>
    </row>
    <row r="366">
      <c r="I366" s="107"/>
    </row>
    <row r="367">
      <c r="I367" s="107"/>
    </row>
    <row r="368">
      <c r="I368" s="107"/>
    </row>
    <row r="369">
      <c r="I369" s="107"/>
    </row>
    <row r="370">
      <c r="I370" s="107"/>
    </row>
    <row r="371">
      <c r="I371" s="107"/>
    </row>
    <row r="372">
      <c r="I372" s="107"/>
    </row>
    <row r="373">
      <c r="I373" s="107"/>
    </row>
    <row r="374">
      <c r="I374" s="107"/>
    </row>
    <row r="375">
      <c r="I375" s="107"/>
    </row>
    <row r="376">
      <c r="I376" s="107"/>
    </row>
    <row r="377">
      <c r="I377" s="107"/>
    </row>
    <row r="378">
      <c r="I378" s="107"/>
    </row>
    <row r="379">
      <c r="I379" s="107"/>
    </row>
    <row r="380">
      <c r="I380" s="107"/>
    </row>
    <row r="381">
      <c r="I381" s="107"/>
    </row>
    <row r="382">
      <c r="I382" s="107"/>
    </row>
    <row r="383">
      <c r="I383" s="107"/>
    </row>
    <row r="384">
      <c r="I384" s="107"/>
    </row>
    <row r="385">
      <c r="I385" s="107"/>
    </row>
    <row r="386">
      <c r="I386" s="107"/>
    </row>
    <row r="387">
      <c r="I387" s="107"/>
    </row>
    <row r="388">
      <c r="I388" s="107"/>
    </row>
    <row r="389">
      <c r="I389" s="107"/>
    </row>
    <row r="390">
      <c r="I390" s="107"/>
    </row>
    <row r="391">
      <c r="I391" s="107"/>
    </row>
    <row r="392">
      <c r="I392" s="107"/>
    </row>
    <row r="393">
      <c r="I393" s="107"/>
    </row>
    <row r="394">
      <c r="I394" s="107"/>
    </row>
    <row r="395">
      <c r="I395" s="107"/>
    </row>
    <row r="396">
      <c r="I396" s="107"/>
    </row>
    <row r="397">
      <c r="I397" s="107"/>
    </row>
    <row r="398">
      <c r="I398" s="107"/>
    </row>
    <row r="399">
      <c r="I399" s="107"/>
    </row>
    <row r="400">
      <c r="I400" s="107"/>
    </row>
    <row r="401">
      <c r="I401" s="107"/>
    </row>
    <row r="402">
      <c r="I402" s="107"/>
    </row>
    <row r="403">
      <c r="I403" s="107"/>
    </row>
    <row r="404">
      <c r="I404" s="107"/>
    </row>
    <row r="405">
      <c r="I405" s="107"/>
    </row>
    <row r="406">
      <c r="I406" s="107"/>
    </row>
    <row r="407">
      <c r="I407" s="107"/>
    </row>
    <row r="408">
      <c r="I408" s="107"/>
    </row>
    <row r="409">
      <c r="I409" s="107"/>
    </row>
    <row r="410">
      <c r="I410" s="107"/>
    </row>
    <row r="411">
      <c r="I411" s="107"/>
    </row>
    <row r="412">
      <c r="I412" s="107"/>
    </row>
    <row r="413">
      <c r="I413" s="107"/>
    </row>
    <row r="414">
      <c r="I414" s="107"/>
    </row>
    <row r="415">
      <c r="I415" s="107"/>
    </row>
    <row r="416">
      <c r="I416" s="107"/>
    </row>
    <row r="417">
      <c r="I417" s="107"/>
    </row>
    <row r="418">
      <c r="I418" s="107"/>
    </row>
    <row r="419">
      <c r="I419" s="107"/>
    </row>
    <row r="420">
      <c r="I420" s="107"/>
    </row>
    <row r="421">
      <c r="I421" s="107"/>
    </row>
    <row r="422">
      <c r="I422" s="107"/>
    </row>
    <row r="423">
      <c r="I423" s="107"/>
    </row>
    <row r="424">
      <c r="I424" s="107"/>
    </row>
    <row r="425">
      <c r="I425" s="107"/>
    </row>
    <row r="426">
      <c r="I426" s="107"/>
    </row>
    <row r="427">
      <c r="I427" s="107"/>
    </row>
    <row r="428">
      <c r="I428" s="107"/>
    </row>
    <row r="429">
      <c r="I429" s="107"/>
    </row>
    <row r="430">
      <c r="I430" s="107"/>
    </row>
    <row r="431">
      <c r="I431" s="107"/>
    </row>
    <row r="432">
      <c r="I432" s="107"/>
    </row>
    <row r="433">
      <c r="I433" s="107"/>
    </row>
    <row r="434">
      <c r="I434" s="107"/>
    </row>
    <row r="435">
      <c r="I435" s="107"/>
    </row>
    <row r="436">
      <c r="I436" s="107"/>
    </row>
    <row r="437">
      <c r="I437" s="107"/>
    </row>
    <row r="438">
      <c r="I438" s="107"/>
    </row>
    <row r="439">
      <c r="I439" s="107"/>
    </row>
    <row r="440">
      <c r="I440" s="107"/>
    </row>
    <row r="441">
      <c r="I441" s="107"/>
    </row>
    <row r="442">
      <c r="I442" s="107"/>
    </row>
    <row r="443">
      <c r="I443" s="107"/>
    </row>
    <row r="444">
      <c r="I444" s="107"/>
    </row>
    <row r="445">
      <c r="I445" s="107"/>
    </row>
    <row r="446">
      <c r="I446" s="107"/>
    </row>
    <row r="447">
      <c r="I447" s="107"/>
    </row>
    <row r="448">
      <c r="I448" s="107"/>
    </row>
    <row r="449">
      <c r="I449" s="107"/>
    </row>
    <row r="450">
      <c r="I450" s="107"/>
    </row>
    <row r="451">
      <c r="I451" s="107"/>
    </row>
    <row r="452">
      <c r="I452" s="107"/>
    </row>
    <row r="453">
      <c r="I453" s="107"/>
    </row>
    <row r="454">
      <c r="I454" s="107"/>
    </row>
    <row r="455">
      <c r="I455" s="107"/>
    </row>
    <row r="456">
      <c r="I456" s="107"/>
    </row>
    <row r="457">
      <c r="I457" s="107"/>
    </row>
    <row r="458">
      <c r="I458" s="107"/>
    </row>
    <row r="459">
      <c r="I459" s="107"/>
    </row>
    <row r="460">
      <c r="I460" s="107"/>
    </row>
    <row r="461">
      <c r="I461" s="107"/>
    </row>
    <row r="462">
      <c r="I462" s="107"/>
    </row>
    <row r="463">
      <c r="I463" s="107"/>
    </row>
    <row r="464">
      <c r="I464" s="107"/>
    </row>
    <row r="465">
      <c r="I465" s="107"/>
    </row>
    <row r="466">
      <c r="I466" s="107"/>
    </row>
    <row r="467">
      <c r="I467" s="107"/>
    </row>
    <row r="468">
      <c r="I468" s="107"/>
    </row>
    <row r="469">
      <c r="I469" s="107"/>
    </row>
    <row r="470">
      <c r="I470" s="107"/>
    </row>
    <row r="471">
      <c r="I471" s="107"/>
    </row>
    <row r="472">
      <c r="I472" s="107"/>
    </row>
    <row r="473">
      <c r="I473" s="107"/>
    </row>
    <row r="474">
      <c r="I474" s="107"/>
    </row>
    <row r="475">
      <c r="I475" s="107"/>
    </row>
    <row r="476">
      <c r="I476" s="107"/>
    </row>
    <row r="477">
      <c r="I477" s="107"/>
    </row>
    <row r="478">
      <c r="I478" s="107"/>
    </row>
    <row r="479">
      <c r="I479" s="107"/>
    </row>
    <row r="480">
      <c r="I480" s="107"/>
    </row>
    <row r="481">
      <c r="I481" s="107"/>
    </row>
    <row r="482">
      <c r="I482" s="107"/>
    </row>
    <row r="483">
      <c r="I483" s="107"/>
    </row>
    <row r="484">
      <c r="I484" s="107"/>
    </row>
    <row r="485">
      <c r="I485" s="107"/>
    </row>
    <row r="486">
      <c r="I486" s="107"/>
    </row>
    <row r="487">
      <c r="I487" s="107"/>
    </row>
    <row r="488">
      <c r="I488" s="107"/>
    </row>
    <row r="489">
      <c r="I489" s="107"/>
    </row>
    <row r="490">
      <c r="I490" s="107"/>
    </row>
    <row r="491">
      <c r="I491" s="107"/>
    </row>
    <row r="492">
      <c r="I492" s="107"/>
    </row>
    <row r="493">
      <c r="I493" s="107"/>
    </row>
    <row r="494">
      <c r="I494" s="107"/>
    </row>
    <row r="495">
      <c r="I495" s="107"/>
    </row>
    <row r="496">
      <c r="I496" s="107"/>
    </row>
    <row r="497">
      <c r="I497" s="107"/>
    </row>
    <row r="498">
      <c r="I498" s="107"/>
    </row>
    <row r="499">
      <c r="I499" s="107"/>
    </row>
    <row r="500">
      <c r="I500" s="107"/>
    </row>
    <row r="501">
      <c r="I501" s="107"/>
    </row>
    <row r="502">
      <c r="I502" s="107"/>
    </row>
    <row r="503">
      <c r="I503" s="107"/>
    </row>
    <row r="504">
      <c r="I504" s="107"/>
    </row>
    <row r="505">
      <c r="I505" s="107"/>
    </row>
    <row r="506">
      <c r="I506" s="107"/>
    </row>
    <row r="507">
      <c r="I507" s="107"/>
    </row>
    <row r="508">
      <c r="I508" s="107"/>
    </row>
    <row r="509">
      <c r="I509" s="107"/>
    </row>
    <row r="510">
      <c r="I510" s="107"/>
    </row>
    <row r="511">
      <c r="I511" s="107"/>
    </row>
    <row r="512">
      <c r="I512" s="107"/>
    </row>
    <row r="513">
      <c r="I513" s="107"/>
    </row>
    <row r="514">
      <c r="I514" s="107"/>
    </row>
    <row r="515">
      <c r="I515" s="107"/>
    </row>
    <row r="516">
      <c r="I516" s="107"/>
    </row>
    <row r="517">
      <c r="I517" s="107"/>
    </row>
    <row r="518">
      <c r="I518" s="107"/>
    </row>
    <row r="519">
      <c r="I519" s="107"/>
    </row>
    <row r="520">
      <c r="I520" s="107"/>
    </row>
    <row r="521">
      <c r="I521" s="107"/>
    </row>
    <row r="522">
      <c r="I522" s="107"/>
    </row>
    <row r="523">
      <c r="I523" s="107"/>
    </row>
    <row r="524">
      <c r="I524" s="107"/>
    </row>
    <row r="525">
      <c r="I525" s="107"/>
    </row>
    <row r="526">
      <c r="I526" s="107"/>
    </row>
    <row r="527">
      <c r="I527" s="107"/>
    </row>
    <row r="528">
      <c r="I528" s="107"/>
    </row>
    <row r="529">
      <c r="I529" s="107"/>
    </row>
    <row r="530">
      <c r="I530" s="107"/>
    </row>
    <row r="531">
      <c r="I531" s="107"/>
    </row>
    <row r="532">
      <c r="I532" s="107"/>
    </row>
    <row r="533">
      <c r="I533" s="107"/>
    </row>
    <row r="534">
      <c r="I534" s="107"/>
    </row>
    <row r="535">
      <c r="I535" s="107"/>
    </row>
    <row r="536">
      <c r="I536" s="107"/>
    </row>
    <row r="537">
      <c r="I537" s="107"/>
    </row>
    <row r="538">
      <c r="I538" s="107"/>
    </row>
    <row r="539">
      <c r="I539" s="107"/>
    </row>
    <row r="540">
      <c r="I540" s="107"/>
    </row>
    <row r="541">
      <c r="I541" s="107"/>
    </row>
    <row r="542">
      <c r="I542" s="107"/>
    </row>
    <row r="543">
      <c r="I543" s="107"/>
    </row>
    <row r="544">
      <c r="I544" s="107"/>
    </row>
    <row r="545">
      <c r="I545" s="107"/>
    </row>
    <row r="546">
      <c r="I546" s="107"/>
    </row>
    <row r="547">
      <c r="I547" s="107"/>
    </row>
    <row r="548">
      <c r="I548" s="107"/>
    </row>
    <row r="549">
      <c r="I549" s="107"/>
    </row>
    <row r="550">
      <c r="I550" s="107"/>
    </row>
    <row r="551">
      <c r="I551" s="107"/>
    </row>
    <row r="552">
      <c r="I552" s="107"/>
    </row>
    <row r="553">
      <c r="I553" s="107"/>
    </row>
    <row r="554">
      <c r="I554" s="107"/>
    </row>
    <row r="555">
      <c r="I555" s="107"/>
    </row>
    <row r="556">
      <c r="I556" s="107"/>
    </row>
    <row r="557">
      <c r="I557" s="107"/>
    </row>
    <row r="558">
      <c r="I558" s="107"/>
    </row>
    <row r="559">
      <c r="I559" s="107"/>
    </row>
    <row r="560">
      <c r="I560" s="107"/>
    </row>
    <row r="561">
      <c r="I561" s="107"/>
    </row>
    <row r="562">
      <c r="I562" s="107"/>
    </row>
    <row r="563">
      <c r="I563" s="107"/>
    </row>
    <row r="564">
      <c r="I564" s="107"/>
    </row>
    <row r="565">
      <c r="I565" s="107"/>
    </row>
    <row r="566">
      <c r="I566" s="107"/>
    </row>
    <row r="567">
      <c r="I567" s="107"/>
    </row>
    <row r="568">
      <c r="I568" s="107"/>
    </row>
    <row r="569">
      <c r="I569" s="107"/>
    </row>
    <row r="570">
      <c r="I570" s="107"/>
    </row>
    <row r="571">
      <c r="I571" s="107"/>
    </row>
    <row r="572">
      <c r="I572" s="107"/>
    </row>
    <row r="573">
      <c r="I573" s="107"/>
    </row>
    <row r="574">
      <c r="I574" s="107"/>
    </row>
    <row r="575">
      <c r="I575" s="107"/>
    </row>
    <row r="576">
      <c r="I576" s="107"/>
    </row>
    <row r="577">
      <c r="I577" s="107"/>
    </row>
    <row r="578">
      <c r="I578" s="107"/>
    </row>
    <row r="579">
      <c r="I579" s="107"/>
    </row>
    <row r="580">
      <c r="I580" s="107"/>
    </row>
    <row r="581">
      <c r="I581" s="107"/>
    </row>
    <row r="582">
      <c r="I582" s="107"/>
    </row>
    <row r="583">
      <c r="I583" s="107"/>
    </row>
    <row r="584">
      <c r="I584" s="107"/>
    </row>
    <row r="585">
      <c r="I585" s="107"/>
    </row>
    <row r="586">
      <c r="I586" s="107"/>
    </row>
    <row r="587">
      <c r="I587" s="107"/>
    </row>
    <row r="588">
      <c r="I588" s="107"/>
    </row>
    <row r="589">
      <c r="I589" s="107"/>
    </row>
    <row r="590">
      <c r="I590" s="107"/>
    </row>
    <row r="591">
      <c r="I591" s="107"/>
    </row>
    <row r="592">
      <c r="I592" s="107"/>
    </row>
    <row r="593">
      <c r="I593" s="107"/>
    </row>
    <row r="594">
      <c r="I594" s="107"/>
    </row>
    <row r="595">
      <c r="I595" s="107"/>
    </row>
    <row r="596">
      <c r="I596" s="107"/>
    </row>
    <row r="597">
      <c r="I597" s="107"/>
    </row>
    <row r="598">
      <c r="I598" s="107"/>
    </row>
    <row r="599">
      <c r="I599" s="107"/>
    </row>
    <row r="600">
      <c r="I600" s="107"/>
    </row>
    <row r="601">
      <c r="I601" s="107"/>
    </row>
    <row r="602">
      <c r="I602" s="107"/>
    </row>
    <row r="603">
      <c r="I603" s="107"/>
    </row>
    <row r="604">
      <c r="I604" s="107"/>
    </row>
    <row r="605">
      <c r="I605" s="107"/>
    </row>
    <row r="606">
      <c r="I606" s="107"/>
    </row>
    <row r="607">
      <c r="I607" s="107"/>
    </row>
    <row r="608">
      <c r="I608" s="107"/>
    </row>
    <row r="609">
      <c r="I609" s="107"/>
    </row>
    <row r="610">
      <c r="I610" s="107"/>
    </row>
    <row r="611">
      <c r="I611" s="107"/>
    </row>
    <row r="612">
      <c r="I612" s="107"/>
    </row>
    <row r="613">
      <c r="I613" s="107"/>
    </row>
    <row r="614">
      <c r="I614" s="107"/>
    </row>
    <row r="615">
      <c r="I615" s="107"/>
    </row>
    <row r="616">
      <c r="I616" s="107"/>
    </row>
    <row r="617">
      <c r="I617" s="107"/>
    </row>
    <row r="618">
      <c r="I618" s="107"/>
    </row>
    <row r="619">
      <c r="I619" s="107"/>
    </row>
    <row r="620">
      <c r="I620" s="107"/>
    </row>
    <row r="621">
      <c r="I621" s="107"/>
    </row>
    <row r="622">
      <c r="I622" s="107"/>
    </row>
    <row r="623">
      <c r="I623" s="107"/>
    </row>
    <row r="624">
      <c r="I624" s="107"/>
    </row>
    <row r="625">
      <c r="I625" s="107"/>
    </row>
    <row r="626">
      <c r="I626" s="107"/>
    </row>
    <row r="627">
      <c r="I627" s="107"/>
    </row>
    <row r="628">
      <c r="I628" s="107"/>
    </row>
    <row r="629">
      <c r="I629" s="107"/>
    </row>
    <row r="630">
      <c r="I630" s="107"/>
    </row>
    <row r="631">
      <c r="I631" s="107"/>
    </row>
    <row r="632">
      <c r="I632" s="107"/>
    </row>
    <row r="633">
      <c r="I633" s="107"/>
    </row>
    <row r="634">
      <c r="I634" s="107"/>
    </row>
    <row r="635">
      <c r="I635" s="107"/>
    </row>
    <row r="636">
      <c r="I636" s="107"/>
    </row>
    <row r="637">
      <c r="I637" s="107"/>
    </row>
    <row r="638">
      <c r="I638" s="107"/>
    </row>
    <row r="639">
      <c r="I639" s="107"/>
    </row>
    <row r="640">
      <c r="I640" s="107"/>
    </row>
    <row r="641">
      <c r="I641" s="107"/>
    </row>
    <row r="642">
      <c r="I642" s="107"/>
    </row>
    <row r="643">
      <c r="I643" s="107"/>
    </row>
    <row r="644">
      <c r="I644" s="107"/>
    </row>
    <row r="645">
      <c r="I645" s="107"/>
    </row>
    <row r="646">
      <c r="I646" s="107"/>
    </row>
    <row r="647">
      <c r="I647" s="107"/>
    </row>
    <row r="648">
      <c r="I648" s="107"/>
    </row>
    <row r="649">
      <c r="I649" s="107"/>
    </row>
    <row r="650">
      <c r="I650" s="107"/>
    </row>
    <row r="651">
      <c r="I651" s="107"/>
    </row>
    <row r="652">
      <c r="I652" s="107"/>
    </row>
    <row r="653">
      <c r="I653" s="107"/>
    </row>
    <row r="654">
      <c r="I654" s="107"/>
    </row>
    <row r="655">
      <c r="I655" s="107"/>
    </row>
    <row r="656">
      <c r="I656" s="107"/>
    </row>
    <row r="657">
      <c r="I657" s="107"/>
    </row>
    <row r="658">
      <c r="I658" s="107"/>
    </row>
    <row r="659">
      <c r="I659" s="107"/>
    </row>
    <row r="660">
      <c r="I660" s="107"/>
    </row>
    <row r="661">
      <c r="I661" s="107"/>
    </row>
    <row r="662">
      <c r="I662" s="107"/>
    </row>
    <row r="663">
      <c r="I663" s="107"/>
    </row>
    <row r="664">
      <c r="I664" s="107"/>
    </row>
    <row r="665">
      <c r="I665" s="107"/>
    </row>
    <row r="666">
      <c r="I666" s="107"/>
    </row>
    <row r="667">
      <c r="I667" s="107"/>
    </row>
    <row r="668">
      <c r="I668" s="107"/>
    </row>
    <row r="669">
      <c r="I669" s="107"/>
    </row>
    <row r="670">
      <c r="I670" s="107"/>
    </row>
    <row r="671">
      <c r="I671" s="107"/>
    </row>
    <row r="672">
      <c r="I672" s="107"/>
    </row>
    <row r="673">
      <c r="I673" s="107"/>
    </row>
    <row r="674">
      <c r="I674" s="107"/>
    </row>
    <row r="675">
      <c r="I675" s="107"/>
    </row>
    <row r="676">
      <c r="I676" s="107"/>
    </row>
    <row r="677">
      <c r="I677" s="107"/>
    </row>
    <row r="678">
      <c r="I678" s="107"/>
    </row>
    <row r="679">
      <c r="I679" s="107"/>
    </row>
    <row r="680">
      <c r="I680" s="107"/>
    </row>
    <row r="681">
      <c r="I681" s="107"/>
    </row>
    <row r="682">
      <c r="I682" s="107"/>
    </row>
    <row r="683">
      <c r="I683" s="107"/>
    </row>
    <row r="684">
      <c r="I684" s="107"/>
    </row>
    <row r="685">
      <c r="I685" s="107"/>
    </row>
    <row r="686">
      <c r="I686" s="107"/>
    </row>
    <row r="687">
      <c r="I687" s="107"/>
    </row>
    <row r="688">
      <c r="I688" s="107"/>
    </row>
    <row r="689">
      <c r="I689" s="107"/>
    </row>
    <row r="690">
      <c r="I690" s="107"/>
    </row>
    <row r="691">
      <c r="I691" s="107"/>
    </row>
    <row r="692">
      <c r="I692" s="107"/>
    </row>
    <row r="693">
      <c r="I693" s="107"/>
    </row>
    <row r="694">
      <c r="I694" s="107"/>
    </row>
    <row r="695">
      <c r="I695" s="107"/>
    </row>
    <row r="696">
      <c r="I696" s="107"/>
    </row>
    <row r="697">
      <c r="I697" s="107"/>
    </row>
    <row r="698">
      <c r="I698" s="107"/>
    </row>
    <row r="699">
      <c r="I699" s="107"/>
    </row>
    <row r="700">
      <c r="I700" s="107"/>
    </row>
    <row r="701">
      <c r="I701" s="107"/>
    </row>
    <row r="702">
      <c r="I702" s="107"/>
    </row>
    <row r="703">
      <c r="I703" s="107"/>
    </row>
    <row r="704">
      <c r="I704" s="107"/>
    </row>
    <row r="705">
      <c r="I705" s="107"/>
    </row>
    <row r="706">
      <c r="I706" s="107"/>
    </row>
    <row r="707">
      <c r="I707" s="107"/>
    </row>
    <row r="708">
      <c r="I708" s="107"/>
    </row>
    <row r="709">
      <c r="I709" s="107"/>
    </row>
    <row r="710">
      <c r="I710" s="107"/>
    </row>
    <row r="711">
      <c r="I711" s="107"/>
    </row>
    <row r="712">
      <c r="I712" s="107"/>
    </row>
    <row r="713">
      <c r="I713" s="107"/>
    </row>
    <row r="714">
      <c r="I714" s="107"/>
    </row>
    <row r="715">
      <c r="I715" s="107"/>
    </row>
    <row r="716">
      <c r="I716" s="107"/>
    </row>
    <row r="717">
      <c r="I717" s="107"/>
    </row>
    <row r="718">
      <c r="I718" s="107"/>
    </row>
    <row r="719">
      <c r="I719" s="107"/>
    </row>
    <row r="720">
      <c r="I720" s="107"/>
    </row>
    <row r="721">
      <c r="I721" s="107"/>
    </row>
    <row r="722">
      <c r="I722" s="107"/>
    </row>
    <row r="723">
      <c r="I723" s="107"/>
    </row>
    <row r="724">
      <c r="I724" s="107"/>
    </row>
    <row r="725">
      <c r="I725" s="107"/>
    </row>
    <row r="726">
      <c r="I726" s="107"/>
    </row>
    <row r="727">
      <c r="I727" s="107"/>
    </row>
    <row r="728">
      <c r="I728" s="107"/>
    </row>
    <row r="729">
      <c r="I729" s="107"/>
    </row>
    <row r="730">
      <c r="I730" s="107"/>
    </row>
    <row r="731">
      <c r="I731" s="107"/>
    </row>
    <row r="732">
      <c r="I732" s="107"/>
    </row>
    <row r="733">
      <c r="I733" s="107"/>
    </row>
    <row r="734">
      <c r="I734" s="107"/>
    </row>
    <row r="735">
      <c r="I735" s="107"/>
    </row>
    <row r="736">
      <c r="I736" s="107"/>
    </row>
    <row r="737">
      <c r="I737" s="107"/>
    </row>
    <row r="738">
      <c r="I738" s="107"/>
    </row>
    <row r="739">
      <c r="I739" s="107"/>
    </row>
    <row r="740">
      <c r="I740" s="107"/>
    </row>
    <row r="741">
      <c r="I741" s="107"/>
    </row>
    <row r="742">
      <c r="I742" s="107"/>
    </row>
    <row r="743">
      <c r="I743" s="107"/>
    </row>
    <row r="744">
      <c r="I744" s="107"/>
    </row>
    <row r="745">
      <c r="I745" s="107"/>
    </row>
    <row r="746">
      <c r="I746" s="107"/>
    </row>
    <row r="747">
      <c r="I747" s="107"/>
    </row>
    <row r="748">
      <c r="I748" s="107"/>
    </row>
    <row r="749">
      <c r="I749" s="107"/>
    </row>
    <row r="750">
      <c r="I750" s="107"/>
    </row>
    <row r="751">
      <c r="I751" s="107"/>
    </row>
    <row r="752">
      <c r="I752" s="107"/>
    </row>
    <row r="753">
      <c r="I753" s="107"/>
    </row>
    <row r="754">
      <c r="I754" s="107"/>
    </row>
    <row r="755">
      <c r="I755" s="107"/>
    </row>
    <row r="756">
      <c r="I756" s="107"/>
    </row>
    <row r="757">
      <c r="I757" s="107"/>
    </row>
    <row r="758">
      <c r="I758" s="107"/>
    </row>
    <row r="759">
      <c r="I759" s="107"/>
    </row>
    <row r="760">
      <c r="I760" s="107"/>
    </row>
    <row r="761">
      <c r="I761" s="107"/>
    </row>
    <row r="762">
      <c r="I762" s="107"/>
    </row>
    <row r="763">
      <c r="I763" s="107"/>
    </row>
    <row r="764">
      <c r="I764" s="107"/>
    </row>
    <row r="765">
      <c r="I765" s="107"/>
    </row>
    <row r="766">
      <c r="I766" s="107"/>
    </row>
    <row r="767">
      <c r="I767" s="107"/>
    </row>
    <row r="768">
      <c r="I768" s="107"/>
    </row>
    <row r="769">
      <c r="I769" s="107"/>
    </row>
    <row r="770">
      <c r="I770" s="107"/>
    </row>
    <row r="771">
      <c r="I771" s="107"/>
    </row>
    <row r="772">
      <c r="I772" s="107"/>
    </row>
    <row r="773">
      <c r="I773" s="107"/>
    </row>
    <row r="774">
      <c r="I774" s="107"/>
    </row>
    <row r="775">
      <c r="I775" s="107"/>
    </row>
    <row r="776">
      <c r="I776" s="107"/>
    </row>
    <row r="777">
      <c r="I777" s="107"/>
    </row>
    <row r="778">
      <c r="I778" s="107"/>
    </row>
    <row r="779">
      <c r="I779" s="107"/>
    </row>
    <row r="780">
      <c r="I780" s="107"/>
    </row>
    <row r="781">
      <c r="I781" s="107"/>
    </row>
    <row r="782">
      <c r="I782" s="107"/>
    </row>
    <row r="783">
      <c r="I783" s="107"/>
    </row>
    <row r="784">
      <c r="I784" s="107"/>
    </row>
    <row r="785">
      <c r="I785" s="107"/>
    </row>
    <row r="786">
      <c r="I786" s="107"/>
    </row>
    <row r="787">
      <c r="I787" s="107"/>
    </row>
    <row r="788">
      <c r="I788" s="107"/>
    </row>
    <row r="789">
      <c r="I789" s="107"/>
    </row>
    <row r="790">
      <c r="I790" s="107"/>
    </row>
    <row r="791">
      <c r="I791" s="107"/>
    </row>
    <row r="792">
      <c r="I792" s="107"/>
    </row>
    <row r="793">
      <c r="I793" s="107"/>
    </row>
    <row r="794">
      <c r="I794" s="107"/>
    </row>
    <row r="795">
      <c r="I795" s="107"/>
    </row>
    <row r="796">
      <c r="I796" s="107"/>
    </row>
    <row r="797">
      <c r="I797" s="107"/>
    </row>
    <row r="798">
      <c r="I798" s="107"/>
    </row>
    <row r="799">
      <c r="I799" s="107"/>
    </row>
    <row r="800">
      <c r="I800" s="107"/>
    </row>
    <row r="801">
      <c r="I801" s="107"/>
    </row>
    <row r="802">
      <c r="I802" s="107"/>
    </row>
    <row r="803">
      <c r="I803" s="107"/>
    </row>
    <row r="804">
      <c r="I804" s="107"/>
    </row>
    <row r="805">
      <c r="I805" s="107"/>
    </row>
    <row r="806">
      <c r="I806" s="107"/>
    </row>
    <row r="807">
      <c r="I807" s="107"/>
    </row>
    <row r="808">
      <c r="I808" s="107"/>
    </row>
    <row r="809">
      <c r="I809" s="107"/>
    </row>
    <row r="810">
      <c r="I810" s="107"/>
    </row>
    <row r="811">
      <c r="I811" s="107"/>
    </row>
    <row r="812">
      <c r="I812" s="107"/>
    </row>
    <row r="813">
      <c r="I813" s="107"/>
    </row>
    <row r="814">
      <c r="I814" s="107"/>
    </row>
    <row r="815">
      <c r="I815" s="107"/>
    </row>
    <row r="816">
      <c r="I816" s="107"/>
    </row>
    <row r="817">
      <c r="I817" s="107"/>
    </row>
    <row r="818">
      <c r="I818" s="107"/>
    </row>
  </sheetData>
  <mergeCells count="30">
    <mergeCell ref="A1:A2"/>
    <mergeCell ref="B1:B2"/>
    <mergeCell ref="C1:C2"/>
    <mergeCell ref="D1:D2"/>
    <mergeCell ref="A3:B3"/>
    <mergeCell ref="A4:B4"/>
    <mergeCell ref="A5:B5"/>
    <mergeCell ref="A6:B6"/>
    <mergeCell ref="A7:B7"/>
    <mergeCell ref="A8:B8"/>
    <mergeCell ref="A16:B16"/>
    <mergeCell ref="A17:B17"/>
    <mergeCell ref="A22:B22"/>
    <mergeCell ref="A23:B23"/>
    <mergeCell ref="A24:B24"/>
    <mergeCell ref="A25:B25"/>
    <mergeCell ref="A26:B26"/>
    <mergeCell ref="A27:B27"/>
    <mergeCell ref="A28:B28"/>
    <mergeCell ref="A36:B36"/>
    <mergeCell ref="A37:B37"/>
    <mergeCell ref="A56:B56"/>
    <mergeCell ref="A57:B57"/>
    <mergeCell ref="A42:B42"/>
    <mergeCell ref="A43:B43"/>
    <mergeCell ref="A44:B44"/>
    <mergeCell ref="A45:B45"/>
    <mergeCell ref="A46:B46"/>
    <mergeCell ref="A47:B47"/>
    <mergeCell ref="A48:B48"/>
  </mergeCell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c r="A1" s="1355"/>
      <c r="B1" s="109" t="s">
        <v>125</v>
      </c>
      <c r="C1" s="1356">
        <v>46174.0</v>
      </c>
      <c r="D1" s="1356">
        <v>46175.0</v>
      </c>
      <c r="E1" s="1356">
        <v>46176.0</v>
      </c>
      <c r="F1" s="1356">
        <v>46177.0</v>
      </c>
      <c r="G1" s="1356">
        <v>46178.0</v>
      </c>
      <c r="H1" s="1356">
        <v>46179.0</v>
      </c>
      <c r="I1" s="1356">
        <v>46180.0</v>
      </c>
      <c r="J1" s="1356">
        <v>46181.0</v>
      </c>
      <c r="K1" s="1356">
        <v>46182.0</v>
      </c>
      <c r="L1" s="1356">
        <v>46183.0</v>
      </c>
      <c r="M1" s="1356">
        <v>46184.0</v>
      </c>
      <c r="N1" s="1356">
        <v>46185.0</v>
      </c>
      <c r="O1" s="1356">
        <v>46186.0</v>
      </c>
      <c r="P1" s="1356">
        <v>46187.0</v>
      </c>
      <c r="Q1" s="1356">
        <v>46188.0</v>
      </c>
      <c r="R1" s="1356">
        <v>46189.0</v>
      </c>
      <c r="S1" s="1356">
        <v>46190.0</v>
      </c>
      <c r="T1" s="1356">
        <v>46191.0</v>
      </c>
      <c r="U1" s="1356">
        <v>46192.0</v>
      </c>
      <c r="V1" s="1356">
        <v>46193.0</v>
      </c>
      <c r="W1" s="1356">
        <v>46194.0</v>
      </c>
      <c r="X1" s="1356">
        <v>46195.0</v>
      </c>
      <c r="Y1" s="1356">
        <v>46196.0</v>
      </c>
      <c r="Z1" s="1356">
        <v>46197.0</v>
      </c>
      <c r="AA1" s="1356">
        <v>46198.0</v>
      </c>
      <c r="AB1" s="1356">
        <v>46199.0</v>
      </c>
      <c r="AC1" s="1356">
        <v>46200.0</v>
      </c>
      <c r="AD1" s="1356">
        <v>46201.0</v>
      </c>
      <c r="AE1" s="1356">
        <v>46202.0</v>
      </c>
      <c r="AF1" s="1356">
        <v>46203.0</v>
      </c>
      <c r="AG1" s="1356"/>
      <c r="AH1" s="1357" t="s">
        <v>3305</v>
      </c>
      <c r="AI1" s="1357" t="s">
        <v>3306</v>
      </c>
      <c r="AJ1" s="1358" t="s">
        <v>3307</v>
      </c>
      <c r="AK1" s="1358" t="s">
        <v>3308</v>
      </c>
      <c r="AL1" s="1358" t="s">
        <v>3309</v>
      </c>
      <c r="AM1" s="1358" t="s">
        <v>3310</v>
      </c>
      <c r="AN1" s="1359" t="s">
        <v>3311</v>
      </c>
      <c r="AO1" s="1359" t="s">
        <v>3312</v>
      </c>
      <c r="AP1" s="1359" t="s">
        <v>3313</v>
      </c>
      <c r="AQ1" s="1359" t="s">
        <v>3314</v>
      </c>
      <c r="AR1" s="50"/>
      <c r="AS1" s="92"/>
      <c r="AT1" s="92"/>
    </row>
    <row r="2">
      <c r="A2" s="1360" t="s">
        <v>40</v>
      </c>
      <c r="B2" s="1361" t="s">
        <v>22</v>
      </c>
      <c r="C2" s="1362">
        <f t="shared" ref="C2:AF2" si="1">C17+C32</f>
        <v>0</v>
      </c>
      <c r="D2" s="1362">
        <f t="shared" si="1"/>
        <v>0</v>
      </c>
      <c r="E2" s="1362">
        <f t="shared" si="1"/>
        <v>0</v>
      </c>
      <c r="F2" s="1362">
        <f t="shared" si="1"/>
        <v>0</v>
      </c>
      <c r="G2" s="1362">
        <f t="shared" si="1"/>
        <v>0</v>
      </c>
      <c r="H2" s="1363">
        <f t="shared" si="1"/>
        <v>0</v>
      </c>
      <c r="I2" s="1363">
        <f t="shared" si="1"/>
        <v>0</v>
      </c>
      <c r="J2" s="1364">
        <f t="shared" si="1"/>
        <v>0</v>
      </c>
      <c r="K2" s="1364">
        <f t="shared" si="1"/>
        <v>0</v>
      </c>
      <c r="L2" s="1364">
        <f t="shared" si="1"/>
        <v>0</v>
      </c>
      <c r="M2" s="1364">
        <f t="shared" si="1"/>
        <v>0</v>
      </c>
      <c r="N2" s="1364">
        <f t="shared" si="1"/>
        <v>0</v>
      </c>
      <c r="O2" s="1363">
        <f t="shared" si="1"/>
        <v>0</v>
      </c>
      <c r="P2" s="1363">
        <f t="shared" si="1"/>
        <v>0</v>
      </c>
      <c r="Q2" s="1364">
        <f t="shared" si="1"/>
        <v>0</v>
      </c>
      <c r="R2" s="1364">
        <f t="shared" si="1"/>
        <v>0</v>
      </c>
      <c r="S2" s="1364">
        <f t="shared" si="1"/>
        <v>0</v>
      </c>
      <c r="T2" s="1364">
        <f t="shared" si="1"/>
        <v>0</v>
      </c>
      <c r="U2" s="1364">
        <f t="shared" si="1"/>
        <v>0</v>
      </c>
      <c r="V2" s="1363">
        <f t="shared" si="1"/>
        <v>0</v>
      </c>
      <c r="W2" s="1363">
        <f t="shared" si="1"/>
        <v>0</v>
      </c>
      <c r="X2" s="1364">
        <f t="shared" si="1"/>
        <v>0</v>
      </c>
      <c r="Y2" s="1364">
        <f t="shared" si="1"/>
        <v>0</v>
      </c>
      <c r="Z2" s="1364">
        <f t="shared" si="1"/>
        <v>0</v>
      </c>
      <c r="AA2" s="1364">
        <f t="shared" si="1"/>
        <v>0</v>
      </c>
      <c r="AB2" s="1364">
        <f t="shared" si="1"/>
        <v>0</v>
      </c>
      <c r="AC2" s="1363">
        <f t="shared" si="1"/>
        <v>0</v>
      </c>
      <c r="AD2" s="1363">
        <f t="shared" si="1"/>
        <v>0</v>
      </c>
      <c r="AE2" s="1364">
        <f t="shared" si="1"/>
        <v>0</v>
      </c>
      <c r="AF2" s="1364">
        <f t="shared" si="1"/>
        <v>0</v>
      </c>
      <c r="AG2" s="1364"/>
      <c r="AH2" s="1365">
        <f>SUM(C2:AF2)</f>
        <v>0</v>
      </c>
      <c r="AI2" s="1366"/>
      <c r="AJ2" s="393"/>
      <c r="AK2" s="393"/>
      <c r="AL2" s="393"/>
      <c r="AM2" s="393"/>
      <c r="AN2" s="393"/>
      <c r="AO2" s="393"/>
      <c r="AP2" s="393"/>
      <c r="AQ2" s="393"/>
      <c r="AR2" s="393"/>
      <c r="AS2" s="393"/>
      <c r="AT2" s="393"/>
    </row>
    <row r="3">
      <c r="B3" s="1361" t="s">
        <v>97</v>
      </c>
      <c r="C3" s="1362">
        <f t="shared" ref="C3:AF3" si="2">C18+C33+C48+C63</f>
        <v>813</v>
      </c>
      <c r="D3" s="1362">
        <f t="shared" si="2"/>
        <v>990</v>
      </c>
      <c r="E3" s="1362">
        <f t="shared" si="2"/>
        <v>983</v>
      </c>
      <c r="F3" s="1362">
        <f t="shared" si="2"/>
        <v>665</v>
      </c>
      <c r="G3" s="1362">
        <f t="shared" si="2"/>
        <v>997</v>
      </c>
      <c r="H3" s="1363">
        <f t="shared" si="2"/>
        <v>0</v>
      </c>
      <c r="I3" s="1363">
        <f t="shared" si="2"/>
        <v>0</v>
      </c>
      <c r="J3" s="1364">
        <f t="shared" si="2"/>
        <v>855</v>
      </c>
      <c r="K3" s="1364">
        <f t="shared" si="2"/>
        <v>1141</v>
      </c>
      <c r="L3" s="1364">
        <f t="shared" si="2"/>
        <v>1115</v>
      </c>
      <c r="M3" s="1364">
        <f t="shared" si="2"/>
        <v>1064</v>
      </c>
      <c r="N3" s="1364">
        <f t="shared" si="2"/>
        <v>912</v>
      </c>
      <c r="O3" s="1363">
        <f t="shared" si="2"/>
        <v>0</v>
      </c>
      <c r="P3" s="1363">
        <f t="shared" si="2"/>
        <v>0</v>
      </c>
      <c r="Q3" s="1364">
        <f t="shared" si="2"/>
        <v>1152</v>
      </c>
      <c r="R3" s="1364">
        <f t="shared" si="2"/>
        <v>1243</v>
      </c>
      <c r="S3" s="1364">
        <f t="shared" si="2"/>
        <v>1126</v>
      </c>
      <c r="T3" s="1364">
        <f t="shared" si="2"/>
        <v>0</v>
      </c>
      <c r="U3" s="1364">
        <f t="shared" si="2"/>
        <v>0</v>
      </c>
      <c r="V3" s="1363">
        <f t="shared" si="2"/>
        <v>0</v>
      </c>
      <c r="W3" s="1363">
        <f t="shared" si="2"/>
        <v>0</v>
      </c>
      <c r="X3" s="1364">
        <f t="shared" si="2"/>
        <v>0</v>
      </c>
      <c r="Y3" s="1364">
        <f t="shared" si="2"/>
        <v>0</v>
      </c>
      <c r="Z3" s="1364">
        <f t="shared" si="2"/>
        <v>0</v>
      </c>
      <c r="AA3" s="1364">
        <f t="shared" si="2"/>
        <v>0</v>
      </c>
      <c r="AB3" s="1364">
        <f t="shared" si="2"/>
        <v>0</v>
      </c>
      <c r="AC3" s="1363">
        <f t="shared" si="2"/>
        <v>0</v>
      </c>
      <c r="AD3" s="1363">
        <f t="shared" si="2"/>
        <v>0</v>
      </c>
      <c r="AE3" s="1364">
        <f t="shared" si="2"/>
        <v>0</v>
      </c>
      <c r="AF3" s="1364">
        <f t="shared" si="2"/>
        <v>0</v>
      </c>
      <c r="AG3" s="1364"/>
      <c r="AH3" s="1365">
        <f t="shared" ref="AH3:AH5" si="4">AVERAGE(C3:AF3)</f>
        <v>435.2</v>
      </c>
      <c r="AI3" s="1367">
        <f t="shared" ref="AI3:AI8" si="5">SUM(C3:AF3)</f>
        <v>13056</v>
      </c>
      <c r="AJ3" s="1362">
        <f t="shared" ref="AJ3:AJ7" si="6">IFERROR(AVERAGE(C3:F3),"-")</f>
        <v>862.75</v>
      </c>
      <c r="AK3" s="1362">
        <f t="shared" ref="AK3:AK7" si="7">IFERROR(AVERAGE(J3:N3),"-")</f>
        <v>1017.4</v>
      </c>
      <c r="AL3" s="393">
        <f t="shared" ref="AL3:AL7" si="8">IFERROR(AVERAGE(Q3:U3),"-")</f>
        <v>704.2</v>
      </c>
      <c r="AM3" s="393">
        <f t="shared" ref="AM3:AM7" si="9">IFERROR(AVERAGE(X3:AB3),"-")</f>
        <v>0</v>
      </c>
      <c r="AN3" s="393">
        <f t="shared" ref="AN3:AN8" si="10">sum(C3:G3)</f>
        <v>4448</v>
      </c>
      <c r="AO3" s="393">
        <f t="shared" ref="AO3:AO8" si="11">sum( J3:N3)</f>
        <v>5087</v>
      </c>
      <c r="AP3" s="393">
        <f t="shared" ref="AP3:AP8" si="12">sum(Q3:U3)</f>
        <v>3521</v>
      </c>
      <c r="AQ3" s="393">
        <f t="shared" ref="AQ3:AQ7" si="13">sum(U3:Z3)</f>
        <v>0</v>
      </c>
      <c r="AR3" s="393"/>
      <c r="AS3" s="393"/>
      <c r="AT3" s="393"/>
    </row>
    <row r="4">
      <c r="B4" s="1361" t="s">
        <v>3290</v>
      </c>
      <c r="C4" s="1362">
        <f t="shared" ref="C4:AF4" si="3">C19+C34+C49+C64</f>
        <v>180</v>
      </c>
      <c r="D4" s="1362">
        <f t="shared" si="3"/>
        <v>236</v>
      </c>
      <c r="E4" s="1362">
        <f t="shared" si="3"/>
        <v>210</v>
      </c>
      <c r="F4" s="1362">
        <f t="shared" si="3"/>
        <v>213</v>
      </c>
      <c r="G4" s="1362">
        <f t="shared" si="3"/>
        <v>389</v>
      </c>
      <c r="H4" s="1363">
        <f t="shared" si="3"/>
        <v>0</v>
      </c>
      <c r="I4" s="1363">
        <f t="shared" si="3"/>
        <v>0</v>
      </c>
      <c r="J4" s="1364">
        <f t="shared" si="3"/>
        <v>402</v>
      </c>
      <c r="K4" s="1364">
        <f t="shared" si="3"/>
        <v>390</v>
      </c>
      <c r="L4" s="1364">
        <f t="shared" si="3"/>
        <v>479</v>
      </c>
      <c r="M4" s="1364">
        <f t="shared" si="3"/>
        <v>513</v>
      </c>
      <c r="N4" s="1364">
        <f t="shared" si="3"/>
        <v>370</v>
      </c>
      <c r="O4" s="1363">
        <f t="shared" si="3"/>
        <v>0</v>
      </c>
      <c r="P4" s="1363">
        <f t="shared" si="3"/>
        <v>0</v>
      </c>
      <c r="Q4" s="1364">
        <f t="shared" si="3"/>
        <v>329</v>
      </c>
      <c r="R4" s="1364">
        <f t="shared" si="3"/>
        <v>419</v>
      </c>
      <c r="S4" s="1364">
        <f t="shared" si="3"/>
        <v>310</v>
      </c>
      <c r="T4" s="1364">
        <f t="shared" si="3"/>
        <v>0</v>
      </c>
      <c r="U4" s="1364">
        <f t="shared" si="3"/>
        <v>0</v>
      </c>
      <c r="V4" s="1363">
        <f t="shared" si="3"/>
        <v>0</v>
      </c>
      <c r="W4" s="1363">
        <f t="shared" si="3"/>
        <v>0</v>
      </c>
      <c r="X4" s="1364">
        <f t="shared" si="3"/>
        <v>0</v>
      </c>
      <c r="Y4" s="1364">
        <f t="shared" si="3"/>
        <v>0</v>
      </c>
      <c r="Z4" s="1364">
        <f t="shared" si="3"/>
        <v>0</v>
      </c>
      <c r="AA4" s="1364">
        <f t="shared" si="3"/>
        <v>0</v>
      </c>
      <c r="AB4" s="1364">
        <f t="shared" si="3"/>
        <v>0</v>
      </c>
      <c r="AC4" s="1363">
        <f t="shared" si="3"/>
        <v>0</v>
      </c>
      <c r="AD4" s="1363">
        <f t="shared" si="3"/>
        <v>0</v>
      </c>
      <c r="AE4" s="1364">
        <f t="shared" si="3"/>
        <v>0</v>
      </c>
      <c r="AF4" s="1364">
        <f t="shared" si="3"/>
        <v>0</v>
      </c>
      <c r="AG4" s="1364"/>
      <c r="AH4" s="1365">
        <f t="shared" si="4"/>
        <v>148</v>
      </c>
      <c r="AI4" s="1367">
        <f t="shared" si="5"/>
        <v>4440</v>
      </c>
      <c r="AJ4" s="1362">
        <f t="shared" si="6"/>
        <v>209.75</v>
      </c>
      <c r="AK4" s="1362">
        <f t="shared" si="7"/>
        <v>430.8</v>
      </c>
      <c r="AL4" s="393">
        <f t="shared" si="8"/>
        <v>211.6</v>
      </c>
      <c r="AM4" s="393">
        <f t="shared" si="9"/>
        <v>0</v>
      </c>
      <c r="AN4" s="393">
        <f t="shared" si="10"/>
        <v>1228</v>
      </c>
      <c r="AO4" s="393">
        <f t="shared" si="11"/>
        <v>2154</v>
      </c>
      <c r="AP4" s="393">
        <f t="shared" si="12"/>
        <v>1058</v>
      </c>
      <c r="AQ4" s="393">
        <f t="shared" si="13"/>
        <v>0</v>
      </c>
      <c r="AR4" s="393"/>
      <c r="AS4" s="393"/>
      <c r="AT4" s="393"/>
    </row>
    <row r="5">
      <c r="B5" s="1361" t="s">
        <v>1283</v>
      </c>
      <c r="C5" s="1362">
        <f t="shared" ref="C5:AF5" si="14">C20+C35+C50+C65</f>
        <v>54</v>
      </c>
      <c r="D5" s="1362">
        <f t="shared" si="14"/>
        <v>54</v>
      </c>
      <c r="E5" s="1362">
        <f t="shared" si="14"/>
        <v>61</v>
      </c>
      <c r="F5" s="1362">
        <f t="shared" si="14"/>
        <v>59</v>
      </c>
      <c r="G5" s="1362">
        <f t="shared" si="14"/>
        <v>98</v>
      </c>
      <c r="H5" s="1363">
        <f t="shared" si="14"/>
        <v>0</v>
      </c>
      <c r="I5" s="1363">
        <f t="shared" si="14"/>
        <v>0</v>
      </c>
      <c r="J5" s="1364">
        <f t="shared" si="14"/>
        <v>61</v>
      </c>
      <c r="K5" s="1364">
        <f t="shared" si="14"/>
        <v>100</v>
      </c>
      <c r="L5" s="1364">
        <f t="shared" si="14"/>
        <v>139</v>
      </c>
      <c r="M5" s="1364">
        <f t="shared" si="14"/>
        <v>134</v>
      </c>
      <c r="N5" s="1364">
        <f t="shared" si="14"/>
        <v>111</v>
      </c>
      <c r="O5" s="1363">
        <f t="shared" si="14"/>
        <v>0</v>
      </c>
      <c r="P5" s="1363">
        <f t="shared" si="14"/>
        <v>0</v>
      </c>
      <c r="Q5" s="1364">
        <f t="shared" si="14"/>
        <v>116</v>
      </c>
      <c r="R5" s="1364">
        <f t="shared" si="14"/>
        <v>106</v>
      </c>
      <c r="S5" s="1364">
        <f t="shared" si="14"/>
        <v>110</v>
      </c>
      <c r="T5" s="1364">
        <f t="shared" si="14"/>
        <v>0</v>
      </c>
      <c r="U5" s="1364">
        <f t="shared" si="14"/>
        <v>0</v>
      </c>
      <c r="V5" s="1363">
        <f t="shared" si="14"/>
        <v>0</v>
      </c>
      <c r="W5" s="1363">
        <f t="shared" si="14"/>
        <v>0</v>
      </c>
      <c r="X5" s="1364">
        <f t="shared" si="14"/>
        <v>0</v>
      </c>
      <c r="Y5" s="1364">
        <f t="shared" si="14"/>
        <v>0</v>
      </c>
      <c r="Z5" s="1364">
        <f t="shared" si="14"/>
        <v>0</v>
      </c>
      <c r="AA5" s="1364">
        <f t="shared" si="14"/>
        <v>0</v>
      </c>
      <c r="AB5" s="1364">
        <f t="shared" si="14"/>
        <v>0</v>
      </c>
      <c r="AC5" s="1363">
        <f t="shared" si="14"/>
        <v>0</v>
      </c>
      <c r="AD5" s="1363">
        <f t="shared" si="14"/>
        <v>0</v>
      </c>
      <c r="AE5" s="1364">
        <f t="shared" si="14"/>
        <v>0</v>
      </c>
      <c r="AF5" s="1364">
        <f t="shared" si="14"/>
        <v>0</v>
      </c>
      <c r="AG5" s="1364"/>
      <c r="AH5" s="1365">
        <f t="shared" si="4"/>
        <v>40.1</v>
      </c>
      <c r="AI5" s="1367">
        <f t="shared" si="5"/>
        <v>1203</v>
      </c>
      <c r="AJ5" s="1362">
        <f t="shared" si="6"/>
        <v>57</v>
      </c>
      <c r="AK5" s="1362">
        <f t="shared" si="7"/>
        <v>109</v>
      </c>
      <c r="AL5" s="393">
        <f t="shared" si="8"/>
        <v>66.4</v>
      </c>
      <c r="AM5" s="393">
        <f t="shared" si="9"/>
        <v>0</v>
      </c>
      <c r="AN5" s="393">
        <f t="shared" si="10"/>
        <v>326</v>
      </c>
      <c r="AO5" s="393">
        <f t="shared" si="11"/>
        <v>545</v>
      </c>
      <c r="AP5" s="393">
        <f t="shared" si="12"/>
        <v>332</v>
      </c>
      <c r="AQ5" s="393">
        <f t="shared" si="13"/>
        <v>0</v>
      </c>
      <c r="AR5" s="393"/>
      <c r="AS5" s="393"/>
      <c r="AT5" s="393"/>
    </row>
    <row r="6">
      <c r="B6" s="1361" t="s">
        <v>3315</v>
      </c>
      <c r="C6" s="1362">
        <f t="shared" ref="C6:AF6" si="15">C21+C36+C51+C66</f>
        <v>10</v>
      </c>
      <c r="D6" s="1362">
        <f t="shared" si="15"/>
        <v>6</v>
      </c>
      <c r="E6" s="1362">
        <f t="shared" si="15"/>
        <v>12</v>
      </c>
      <c r="F6" s="1362">
        <f t="shared" si="15"/>
        <v>19</v>
      </c>
      <c r="G6" s="1362">
        <f t="shared" si="15"/>
        <v>18</v>
      </c>
      <c r="H6" s="1363">
        <f t="shared" si="15"/>
        <v>0</v>
      </c>
      <c r="I6" s="1363">
        <f t="shared" si="15"/>
        <v>0</v>
      </c>
      <c r="J6" s="1364">
        <f t="shared" si="15"/>
        <v>10</v>
      </c>
      <c r="K6" s="1364">
        <f t="shared" si="15"/>
        <v>23</v>
      </c>
      <c r="L6" s="1364">
        <f t="shared" si="15"/>
        <v>28</v>
      </c>
      <c r="M6" s="1364">
        <f t="shared" si="15"/>
        <v>25</v>
      </c>
      <c r="N6" s="1364">
        <f t="shared" si="15"/>
        <v>18</v>
      </c>
      <c r="O6" s="1363">
        <f t="shared" si="15"/>
        <v>0</v>
      </c>
      <c r="P6" s="1363">
        <f t="shared" si="15"/>
        <v>0</v>
      </c>
      <c r="Q6" s="1364">
        <f t="shared" si="15"/>
        <v>20</v>
      </c>
      <c r="R6" s="1364">
        <f t="shared" si="15"/>
        <v>20</v>
      </c>
      <c r="S6" s="1364">
        <f t="shared" si="15"/>
        <v>28</v>
      </c>
      <c r="T6" s="1364">
        <f t="shared" si="15"/>
        <v>0</v>
      </c>
      <c r="U6" s="1364">
        <f t="shared" si="15"/>
        <v>0</v>
      </c>
      <c r="V6" s="1363">
        <f t="shared" si="15"/>
        <v>0</v>
      </c>
      <c r="W6" s="1363">
        <f t="shared" si="15"/>
        <v>0</v>
      </c>
      <c r="X6" s="1364">
        <f t="shared" si="15"/>
        <v>0</v>
      </c>
      <c r="Y6" s="1364">
        <f t="shared" si="15"/>
        <v>0</v>
      </c>
      <c r="Z6" s="1364">
        <f t="shared" si="15"/>
        <v>0</v>
      </c>
      <c r="AA6" s="1364">
        <f t="shared" si="15"/>
        <v>0</v>
      </c>
      <c r="AB6" s="1364">
        <f t="shared" si="15"/>
        <v>0</v>
      </c>
      <c r="AC6" s="1363">
        <f t="shared" si="15"/>
        <v>0</v>
      </c>
      <c r="AD6" s="1363">
        <f t="shared" si="15"/>
        <v>0</v>
      </c>
      <c r="AE6" s="1364">
        <f t="shared" si="15"/>
        <v>0</v>
      </c>
      <c r="AF6" s="1364">
        <f t="shared" si="15"/>
        <v>0</v>
      </c>
      <c r="AG6" s="1364"/>
      <c r="AH6" s="1365">
        <f>AVERAGE(C6:AG6)</f>
        <v>7.9</v>
      </c>
      <c r="AI6" s="1367">
        <f t="shared" si="5"/>
        <v>237</v>
      </c>
      <c r="AJ6" s="1362">
        <f t="shared" si="6"/>
        <v>11.75</v>
      </c>
      <c r="AK6" s="1362">
        <f t="shared" si="7"/>
        <v>20.8</v>
      </c>
      <c r="AL6" s="393">
        <f t="shared" si="8"/>
        <v>13.6</v>
      </c>
      <c r="AM6" s="393">
        <f t="shared" si="9"/>
        <v>0</v>
      </c>
      <c r="AN6" s="393">
        <f t="shared" si="10"/>
        <v>65</v>
      </c>
      <c r="AO6" s="393">
        <f t="shared" si="11"/>
        <v>104</v>
      </c>
      <c r="AP6" s="393">
        <f t="shared" si="12"/>
        <v>68</v>
      </c>
      <c r="AQ6" s="393">
        <f t="shared" si="13"/>
        <v>0</v>
      </c>
      <c r="AR6" s="393"/>
      <c r="AS6" s="393"/>
      <c r="AT6" s="393"/>
    </row>
    <row r="7">
      <c r="B7" s="1361" t="s">
        <v>96</v>
      </c>
      <c r="C7" s="1362">
        <f t="shared" ref="C7:AF7" si="16">C22+C37+C52+C67</f>
        <v>5</v>
      </c>
      <c r="D7" s="1362">
        <f t="shared" si="16"/>
        <v>2</v>
      </c>
      <c r="E7" s="1362">
        <f t="shared" si="16"/>
        <v>4</v>
      </c>
      <c r="F7" s="1362">
        <f t="shared" si="16"/>
        <v>5</v>
      </c>
      <c r="G7" s="1362">
        <f t="shared" si="16"/>
        <v>8</v>
      </c>
      <c r="H7" s="1363">
        <f t="shared" si="16"/>
        <v>0</v>
      </c>
      <c r="I7" s="1363">
        <f t="shared" si="16"/>
        <v>0</v>
      </c>
      <c r="J7" s="1364">
        <f t="shared" si="16"/>
        <v>5</v>
      </c>
      <c r="K7" s="1364">
        <f t="shared" si="16"/>
        <v>6</v>
      </c>
      <c r="L7" s="1364">
        <f t="shared" si="16"/>
        <v>8</v>
      </c>
      <c r="M7" s="1364">
        <f t="shared" si="16"/>
        <v>10</v>
      </c>
      <c r="N7" s="1364">
        <f t="shared" si="16"/>
        <v>5</v>
      </c>
      <c r="O7" s="1363">
        <f t="shared" si="16"/>
        <v>0</v>
      </c>
      <c r="P7" s="1363">
        <f t="shared" si="16"/>
        <v>0</v>
      </c>
      <c r="Q7" s="1364">
        <f t="shared" si="16"/>
        <v>5</v>
      </c>
      <c r="R7" s="1364">
        <f t="shared" si="16"/>
        <v>5</v>
      </c>
      <c r="S7" s="1364">
        <f t="shared" si="16"/>
        <v>4</v>
      </c>
      <c r="T7" s="1364">
        <f t="shared" si="16"/>
        <v>0</v>
      </c>
      <c r="U7" s="1364">
        <f t="shared" si="16"/>
        <v>0</v>
      </c>
      <c r="V7" s="1363">
        <f t="shared" si="16"/>
        <v>0</v>
      </c>
      <c r="W7" s="1363">
        <f t="shared" si="16"/>
        <v>0</v>
      </c>
      <c r="X7" s="1364">
        <f t="shared" si="16"/>
        <v>0</v>
      </c>
      <c r="Y7" s="1364">
        <f t="shared" si="16"/>
        <v>0</v>
      </c>
      <c r="Z7" s="1364">
        <f t="shared" si="16"/>
        <v>0</v>
      </c>
      <c r="AA7" s="1364">
        <f t="shared" si="16"/>
        <v>0</v>
      </c>
      <c r="AB7" s="1364">
        <f t="shared" si="16"/>
        <v>0</v>
      </c>
      <c r="AC7" s="1363">
        <f t="shared" si="16"/>
        <v>0</v>
      </c>
      <c r="AD7" s="1363">
        <f t="shared" si="16"/>
        <v>0</v>
      </c>
      <c r="AE7" s="1364">
        <f t="shared" si="16"/>
        <v>0</v>
      </c>
      <c r="AF7" s="1364">
        <f t="shared" si="16"/>
        <v>0</v>
      </c>
      <c r="AG7" s="1364"/>
      <c r="AH7" s="1365">
        <f>AVERAGE(C7:AF7)</f>
        <v>2.4</v>
      </c>
      <c r="AI7" s="1367">
        <f t="shared" si="5"/>
        <v>72</v>
      </c>
      <c r="AJ7" s="1362">
        <f t="shared" si="6"/>
        <v>4</v>
      </c>
      <c r="AK7" s="1362">
        <f t="shared" si="7"/>
        <v>6.8</v>
      </c>
      <c r="AL7" s="393">
        <f t="shared" si="8"/>
        <v>2.8</v>
      </c>
      <c r="AM7" s="393">
        <f t="shared" si="9"/>
        <v>0</v>
      </c>
      <c r="AN7" s="393">
        <f t="shared" si="10"/>
        <v>24</v>
      </c>
      <c r="AO7" s="393">
        <f t="shared" si="11"/>
        <v>34</v>
      </c>
      <c r="AP7" s="393">
        <f t="shared" si="12"/>
        <v>14</v>
      </c>
      <c r="AQ7" s="393">
        <f t="shared" si="13"/>
        <v>0</v>
      </c>
      <c r="AR7" s="393"/>
      <c r="AS7" s="393"/>
      <c r="AT7" s="393"/>
    </row>
    <row r="8">
      <c r="B8" s="1368" t="s">
        <v>3316</v>
      </c>
      <c r="C8" s="1367">
        <f t="shared" ref="C8:Y8" si="17">C23+C38+C53+C68</f>
        <v>2</v>
      </c>
      <c r="D8" s="1367">
        <f t="shared" si="17"/>
        <v>3</v>
      </c>
      <c r="E8" s="1367">
        <f t="shared" si="17"/>
        <v>1</v>
      </c>
      <c r="F8" s="1367">
        <f t="shared" si="17"/>
        <v>2</v>
      </c>
      <c r="G8" s="1367">
        <f t="shared" si="17"/>
        <v>1</v>
      </c>
      <c r="H8" s="1363">
        <f t="shared" si="17"/>
        <v>0</v>
      </c>
      <c r="I8" s="1363">
        <f t="shared" si="17"/>
        <v>0</v>
      </c>
      <c r="J8" s="1369">
        <f t="shared" si="17"/>
        <v>0</v>
      </c>
      <c r="K8" s="1369">
        <f t="shared" si="17"/>
        <v>3</v>
      </c>
      <c r="L8" s="1369">
        <f t="shared" si="17"/>
        <v>1</v>
      </c>
      <c r="M8" s="1369">
        <f t="shared" si="17"/>
        <v>2</v>
      </c>
      <c r="N8" s="1369">
        <f t="shared" si="17"/>
        <v>1</v>
      </c>
      <c r="O8" s="1363">
        <f t="shared" si="17"/>
        <v>0</v>
      </c>
      <c r="P8" s="1363">
        <f t="shared" si="17"/>
        <v>0</v>
      </c>
      <c r="Q8" s="1369">
        <f t="shared" si="17"/>
        <v>2</v>
      </c>
      <c r="R8" s="1369">
        <f t="shared" si="17"/>
        <v>2</v>
      </c>
      <c r="S8" s="1369">
        <f t="shared" si="17"/>
        <v>3</v>
      </c>
      <c r="T8" s="1369">
        <f t="shared" si="17"/>
        <v>0</v>
      </c>
      <c r="U8" s="1369">
        <f t="shared" si="17"/>
        <v>0</v>
      </c>
      <c r="V8" s="1363">
        <f t="shared" si="17"/>
        <v>0</v>
      </c>
      <c r="W8" s="1363">
        <f t="shared" si="17"/>
        <v>0</v>
      </c>
      <c r="X8" s="1369">
        <f t="shared" si="17"/>
        <v>0</v>
      </c>
      <c r="Y8" s="1369">
        <f t="shared" si="17"/>
        <v>0</v>
      </c>
      <c r="Z8" s="1370"/>
      <c r="AA8" s="1370"/>
      <c r="AB8" s="1370"/>
      <c r="AC8" s="1370"/>
      <c r="AD8" s="1370"/>
      <c r="AE8" s="1371"/>
      <c r="AF8" s="1371"/>
      <c r="AG8" s="1371"/>
      <c r="AH8" s="1372"/>
      <c r="AI8" s="1367">
        <f t="shared" si="5"/>
        <v>23</v>
      </c>
      <c r="AJ8" s="393"/>
      <c r="AK8" s="393"/>
      <c r="AL8" s="393"/>
      <c r="AM8" s="393"/>
      <c r="AN8" s="393">
        <f t="shared" si="10"/>
        <v>9</v>
      </c>
      <c r="AO8" s="393">
        <f t="shared" si="11"/>
        <v>7</v>
      </c>
      <c r="AP8" s="393">
        <f t="shared" si="12"/>
        <v>7</v>
      </c>
      <c r="AQ8" s="393"/>
      <c r="AR8" s="50"/>
      <c r="AS8" s="50"/>
      <c r="AT8" s="50"/>
    </row>
    <row r="9">
      <c r="B9" s="1373" t="s">
        <v>3317</v>
      </c>
      <c r="C9" s="1371">
        <f t="shared" ref="C9:AF9" si="18">C7-C2</f>
        <v>5</v>
      </c>
      <c r="D9" s="1371">
        <f t="shared" si="18"/>
        <v>2</v>
      </c>
      <c r="E9" s="1371">
        <f t="shared" si="18"/>
        <v>4</v>
      </c>
      <c r="F9" s="1371">
        <f t="shared" si="18"/>
        <v>5</v>
      </c>
      <c r="G9" s="1371">
        <f t="shared" si="18"/>
        <v>8</v>
      </c>
      <c r="H9" s="1370">
        <f t="shared" si="18"/>
        <v>0</v>
      </c>
      <c r="I9" s="1370">
        <f t="shared" si="18"/>
        <v>0</v>
      </c>
      <c r="J9" s="1371">
        <f t="shared" si="18"/>
        <v>5</v>
      </c>
      <c r="K9" s="1371">
        <f t="shared" si="18"/>
        <v>6</v>
      </c>
      <c r="L9" s="1371">
        <f t="shared" si="18"/>
        <v>8</v>
      </c>
      <c r="M9" s="1371">
        <f t="shared" si="18"/>
        <v>10</v>
      </c>
      <c r="N9" s="1371">
        <f t="shared" si="18"/>
        <v>5</v>
      </c>
      <c r="O9" s="1370">
        <f t="shared" si="18"/>
        <v>0</v>
      </c>
      <c r="P9" s="1370">
        <f t="shared" si="18"/>
        <v>0</v>
      </c>
      <c r="Q9" s="1371">
        <f t="shared" si="18"/>
        <v>5</v>
      </c>
      <c r="R9" s="1371">
        <f t="shared" si="18"/>
        <v>5</v>
      </c>
      <c r="S9" s="1371">
        <f t="shared" si="18"/>
        <v>4</v>
      </c>
      <c r="T9" s="1371">
        <f t="shared" si="18"/>
        <v>0</v>
      </c>
      <c r="U9" s="1371">
        <f t="shared" si="18"/>
        <v>0</v>
      </c>
      <c r="V9" s="1370">
        <f t="shared" si="18"/>
        <v>0</v>
      </c>
      <c r="W9" s="1370">
        <f t="shared" si="18"/>
        <v>0</v>
      </c>
      <c r="X9" s="1371">
        <f t="shared" si="18"/>
        <v>0</v>
      </c>
      <c r="Y9" s="1371">
        <f t="shared" si="18"/>
        <v>0</v>
      </c>
      <c r="Z9" s="1371">
        <f t="shared" si="18"/>
        <v>0</v>
      </c>
      <c r="AA9" s="1371">
        <f t="shared" si="18"/>
        <v>0</v>
      </c>
      <c r="AB9" s="1371">
        <f t="shared" si="18"/>
        <v>0</v>
      </c>
      <c r="AC9" s="1370">
        <f t="shared" si="18"/>
        <v>0</v>
      </c>
      <c r="AD9" s="1370">
        <f t="shared" si="18"/>
        <v>0</v>
      </c>
      <c r="AE9" s="1371">
        <f t="shared" si="18"/>
        <v>0</v>
      </c>
      <c r="AF9" s="1371">
        <f t="shared" si="18"/>
        <v>0</v>
      </c>
      <c r="AG9" s="1371"/>
      <c r="AH9" s="1372">
        <f>SUM(C9:AG9)</f>
        <v>72</v>
      </c>
      <c r="AI9" s="1374"/>
      <c r="AJ9" s="393"/>
      <c r="AK9" s="393"/>
      <c r="AL9" s="393"/>
      <c r="AM9" s="393"/>
      <c r="AN9" s="393"/>
      <c r="AO9" s="393"/>
      <c r="AP9" s="393"/>
      <c r="AQ9" s="393"/>
      <c r="AR9" s="50"/>
      <c r="AS9" s="50"/>
      <c r="AT9" s="50"/>
    </row>
    <row r="10">
      <c r="B10" s="1375" t="s">
        <v>157</v>
      </c>
      <c r="C10" s="1376">
        <f t="shared" ref="C10:AF10" si="19">C4/C3</f>
        <v>0.221402214</v>
      </c>
      <c r="D10" s="1376">
        <f t="shared" si="19"/>
        <v>0.2383838384</v>
      </c>
      <c r="E10" s="1376">
        <f t="shared" si="19"/>
        <v>0.2136317396</v>
      </c>
      <c r="F10" s="1376">
        <f t="shared" si="19"/>
        <v>0.3203007519</v>
      </c>
      <c r="G10" s="1376">
        <f t="shared" si="19"/>
        <v>0.3901705115</v>
      </c>
      <c r="H10" s="1377" t="str">
        <f t="shared" si="19"/>
        <v>#DIV/0!</v>
      </c>
      <c r="I10" s="1377" t="str">
        <f t="shared" si="19"/>
        <v>#DIV/0!</v>
      </c>
      <c r="J10" s="1376">
        <f t="shared" si="19"/>
        <v>0.4701754386</v>
      </c>
      <c r="K10" s="1376">
        <f t="shared" si="19"/>
        <v>0.3418054338</v>
      </c>
      <c r="L10" s="1376">
        <f t="shared" si="19"/>
        <v>0.4295964126</v>
      </c>
      <c r="M10" s="1376">
        <f t="shared" si="19"/>
        <v>0.4821428571</v>
      </c>
      <c r="N10" s="1376">
        <f t="shared" si="19"/>
        <v>0.4057017544</v>
      </c>
      <c r="O10" s="1377" t="str">
        <f t="shared" si="19"/>
        <v>#DIV/0!</v>
      </c>
      <c r="P10" s="1377" t="str">
        <f t="shared" si="19"/>
        <v>#DIV/0!</v>
      </c>
      <c r="Q10" s="1376">
        <f t="shared" si="19"/>
        <v>0.2855902778</v>
      </c>
      <c r="R10" s="1376">
        <f t="shared" si="19"/>
        <v>0.3370876911</v>
      </c>
      <c r="S10" s="1376">
        <f t="shared" si="19"/>
        <v>0.2753108348</v>
      </c>
      <c r="T10" s="1376" t="str">
        <f t="shared" si="19"/>
        <v>#DIV/0!</v>
      </c>
      <c r="U10" s="1376" t="str">
        <f t="shared" si="19"/>
        <v>#DIV/0!</v>
      </c>
      <c r="V10" s="1377" t="str">
        <f t="shared" si="19"/>
        <v>#DIV/0!</v>
      </c>
      <c r="W10" s="1377" t="str">
        <f t="shared" si="19"/>
        <v>#DIV/0!</v>
      </c>
      <c r="X10" s="1376" t="str">
        <f t="shared" si="19"/>
        <v>#DIV/0!</v>
      </c>
      <c r="Y10" s="1376" t="str">
        <f t="shared" si="19"/>
        <v>#DIV/0!</v>
      </c>
      <c r="Z10" s="1376" t="str">
        <f t="shared" si="19"/>
        <v>#DIV/0!</v>
      </c>
      <c r="AA10" s="1376" t="str">
        <f t="shared" si="19"/>
        <v>#DIV/0!</v>
      </c>
      <c r="AB10" s="1376" t="str">
        <f t="shared" si="19"/>
        <v>#DIV/0!</v>
      </c>
      <c r="AC10" s="1377" t="str">
        <f t="shared" si="19"/>
        <v>#DIV/0!</v>
      </c>
      <c r="AD10" s="1377" t="str">
        <f t="shared" si="19"/>
        <v>#DIV/0!</v>
      </c>
      <c r="AE10" s="1376" t="str">
        <f t="shared" si="19"/>
        <v>#DIV/0!</v>
      </c>
      <c r="AF10" s="1376" t="str">
        <f t="shared" si="19"/>
        <v>#DIV/0!</v>
      </c>
      <c r="AG10" s="1376"/>
      <c r="AH10" s="1376">
        <f t="shared" ref="AH10:AK10" si="20">AH4/AH3</f>
        <v>0.3400735294</v>
      </c>
      <c r="AI10" s="1376">
        <f t="shared" si="20"/>
        <v>0.3400735294</v>
      </c>
      <c r="AJ10" s="1376">
        <f t="shared" si="20"/>
        <v>0.2431179368</v>
      </c>
      <c r="AK10" s="1376">
        <f t="shared" si="20"/>
        <v>0.4234322784</v>
      </c>
      <c r="AL10" s="1378" t="str">
        <f t="shared" ref="AL10:AL13" si="24">IFERROR(AVERAGE(Q10:U10),"-")</f>
        <v>-</v>
      </c>
      <c r="AM10" s="1378" t="str">
        <f t="shared" ref="AM10:AM13" si="25">IFERROR(AVERAGE(X10:AB10),"-")</f>
        <v>-</v>
      </c>
      <c r="AN10" s="1376">
        <f t="shared" ref="AN10:AQ10" si="21">AN4/AN3</f>
        <v>0.2760791367</v>
      </c>
      <c r="AO10" s="1376">
        <f t="shared" si="21"/>
        <v>0.4234322784</v>
      </c>
      <c r="AP10" s="1376">
        <f t="shared" si="21"/>
        <v>0.3004828174</v>
      </c>
      <c r="AQ10" s="1376" t="str">
        <f t="shared" si="21"/>
        <v>#DIV/0!</v>
      </c>
      <c r="AR10" s="50"/>
      <c r="AS10" s="50"/>
      <c r="AT10" s="50"/>
    </row>
    <row r="11">
      <c r="B11" s="1375" t="s">
        <v>159</v>
      </c>
      <c r="C11" s="1376">
        <f t="shared" ref="C11:AF11" si="22">C5/C4</f>
        <v>0.3</v>
      </c>
      <c r="D11" s="1376">
        <f t="shared" si="22"/>
        <v>0.2288135593</v>
      </c>
      <c r="E11" s="1376">
        <f t="shared" si="22"/>
        <v>0.2904761905</v>
      </c>
      <c r="F11" s="1376">
        <f t="shared" si="22"/>
        <v>0.2769953052</v>
      </c>
      <c r="G11" s="1376">
        <f t="shared" si="22"/>
        <v>0.2519280206</v>
      </c>
      <c r="H11" s="1377" t="str">
        <f t="shared" si="22"/>
        <v>#DIV/0!</v>
      </c>
      <c r="I11" s="1377" t="str">
        <f t="shared" si="22"/>
        <v>#DIV/0!</v>
      </c>
      <c r="J11" s="1376">
        <f t="shared" si="22"/>
        <v>0.1517412935</v>
      </c>
      <c r="K11" s="1376">
        <f t="shared" si="22"/>
        <v>0.2564102564</v>
      </c>
      <c r="L11" s="1376">
        <f t="shared" si="22"/>
        <v>0.2901878914</v>
      </c>
      <c r="M11" s="1376">
        <f t="shared" si="22"/>
        <v>0.261208577</v>
      </c>
      <c r="N11" s="1376">
        <f t="shared" si="22"/>
        <v>0.3</v>
      </c>
      <c r="O11" s="1377" t="str">
        <f t="shared" si="22"/>
        <v>#DIV/0!</v>
      </c>
      <c r="P11" s="1377" t="str">
        <f t="shared" si="22"/>
        <v>#DIV/0!</v>
      </c>
      <c r="Q11" s="1376">
        <f t="shared" si="22"/>
        <v>0.3525835866</v>
      </c>
      <c r="R11" s="1376">
        <f t="shared" si="22"/>
        <v>0.2529832936</v>
      </c>
      <c r="S11" s="1376">
        <f t="shared" si="22"/>
        <v>0.3548387097</v>
      </c>
      <c r="T11" s="1376" t="str">
        <f t="shared" si="22"/>
        <v>#DIV/0!</v>
      </c>
      <c r="U11" s="1376" t="str">
        <f t="shared" si="22"/>
        <v>#DIV/0!</v>
      </c>
      <c r="V11" s="1377" t="str">
        <f t="shared" si="22"/>
        <v>#DIV/0!</v>
      </c>
      <c r="W11" s="1377" t="str">
        <f t="shared" si="22"/>
        <v>#DIV/0!</v>
      </c>
      <c r="X11" s="1376" t="str">
        <f t="shared" si="22"/>
        <v>#DIV/0!</v>
      </c>
      <c r="Y11" s="1376" t="str">
        <f t="shared" si="22"/>
        <v>#DIV/0!</v>
      </c>
      <c r="Z11" s="1376" t="str">
        <f t="shared" si="22"/>
        <v>#DIV/0!</v>
      </c>
      <c r="AA11" s="1376" t="str">
        <f t="shared" si="22"/>
        <v>#DIV/0!</v>
      </c>
      <c r="AB11" s="1376" t="str">
        <f t="shared" si="22"/>
        <v>#DIV/0!</v>
      </c>
      <c r="AC11" s="1377" t="str">
        <f t="shared" si="22"/>
        <v>#DIV/0!</v>
      </c>
      <c r="AD11" s="1377" t="str">
        <f t="shared" si="22"/>
        <v>#DIV/0!</v>
      </c>
      <c r="AE11" s="1376" t="str">
        <f t="shared" si="22"/>
        <v>#DIV/0!</v>
      </c>
      <c r="AF11" s="1376" t="str">
        <f t="shared" si="22"/>
        <v>#DIV/0!</v>
      </c>
      <c r="AG11" s="1376"/>
      <c r="AH11" s="1376">
        <f t="shared" ref="AH11:AK11" si="23">AH5/AH4</f>
        <v>0.2709459459</v>
      </c>
      <c r="AI11" s="1376">
        <f t="shared" si="23"/>
        <v>0.2709459459</v>
      </c>
      <c r="AJ11" s="1376">
        <f t="shared" si="23"/>
        <v>0.2717520858</v>
      </c>
      <c r="AK11" s="1376">
        <f t="shared" si="23"/>
        <v>0.2530176416</v>
      </c>
      <c r="AL11" s="1378" t="str">
        <f t="shared" si="24"/>
        <v>-</v>
      </c>
      <c r="AM11" s="1378" t="str">
        <f t="shared" si="25"/>
        <v>-</v>
      </c>
      <c r="AN11" s="1376">
        <f t="shared" ref="AN11:AQ11" si="26">AN5/AN4</f>
        <v>0.2654723127</v>
      </c>
      <c r="AO11" s="1376">
        <f t="shared" si="26"/>
        <v>0.2530176416</v>
      </c>
      <c r="AP11" s="1376">
        <f t="shared" si="26"/>
        <v>0.3137996219</v>
      </c>
      <c r="AQ11" s="1376" t="str">
        <f t="shared" si="26"/>
        <v>#DIV/0!</v>
      </c>
      <c r="AR11" s="50"/>
      <c r="AS11" s="50"/>
      <c r="AT11" s="50"/>
    </row>
    <row r="12">
      <c r="B12" s="1375" t="s">
        <v>161</v>
      </c>
      <c r="C12" s="1376">
        <f t="shared" ref="C12:AF12" si="27">C6/C5</f>
        <v>0.1851851852</v>
      </c>
      <c r="D12" s="1376">
        <f t="shared" si="27"/>
        <v>0.1111111111</v>
      </c>
      <c r="E12" s="1376">
        <f t="shared" si="27"/>
        <v>0.1967213115</v>
      </c>
      <c r="F12" s="1376">
        <f t="shared" si="27"/>
        <v>0.3220338983</v>
      </c>
      <c r="G12" s="1376">
        <f t="shared" si="27"/>
        <v>0.1836734694</v>
      </c>
      <c r="H12" s="1377" t="str">
        <f t="shared" si="27"/>
        <v>#DIV/0!</v>
      </c>
      <c r="I12" s="1377" t="str">
        <f t="shared" si="27"/>
        <v>#DIV/0!</v>
      </c>
      <c r="J12" s="1376">
        <f t="shared" si="27"/>
        <v>0.1639344262</v>
      </c>
      <c r="K12" s="1376">
        <f t="shared" si="27"/>
        <v>0.23</v>
      </c>
      <c r="L12" s="1376">
        <f t="shared" si="27"/>
        <v>0.2014388489</v>
      </c>
      <c r="M12" s="1376">
        <f t="shared" si="27"/>
        <v>0.1865671642</v>
      </c>
      <c r="N12" s="1376">
        <f t="shared" si="27"/>
        <v>0.1621621622</v>
      </c>
      <c r="O12" s="1377" t="str">
        <f t="shared" si="27"/>
        <v>#DIV/0!</v>
      </c>
      <c r="P12" s="1377" t="str">
        <f t="shared" si="27"/>
        <v>#DIV/0!</v>
      </c>
      <c r="Q12" s="1376">
        <f t="shared" si="27"/>
        <v>0.1724137931</v>
      </c>
      <c r="R12" s="1376">
        <f t="shared" si="27"/>
        <v>0.1886792453</v>
      </c>
      <c r="S12" s="1376">
        <f t="shared" si="27"/>
        <v>0.2545454545</v>
      </c>
      <c r="T12" s="1376" t="str">
        <f t="shared" si="27"/>
        <v>#DIV/0!</v>
      </c>
      <c r="U12" s="1376" t="str">
        <f t="shared" si="27"/>
        <v>#DIV/0!</v>
      </c>
      <c r="V12" s="1377" t="str">
        <f t="shared" si="27"/>
        <v>#DIV/0!</v>
      </c>
      <c r="W12" s="1377" t="str">
        <f t="shared" si="27"/>
        <v>#DIV/0!</v>
      </c>
      <c r="X12" s="1376" t="str">
        <f t="shared" si="27"/>
        <v>#DIV/0!</v>
      </c>
      <c r="Y12" s="1376" t="str">
        <f t="shared" si="27"/>
        <v>#DIV/0!</v>
      </c>
      <c r="Z12" s="1376" t="str">
        <f t="shared" si="27"/>
        <v>#DIV/0!</v>
      </c>
      <c r="AA12" s="1376" t="str">
        <f t="shared" si="27"/>
        <v>#DIV/0!</v>
      </c>
      <c r="AB12" s="1376" t="str">
        <f t="shared" si="27"/>
        <v>#DIV/0!</v>
      </c>
      <c r="AC12" s="1377" t="str">
        <f t="shared" si="27"/>
        <v>#DIV/0!</v>
      </c>
      <c r="AD12" s="1377" t="str">
        <f t="shared" si="27"/>
        <v>#DIV/0!</v>
      </c>
      <c r="AE12" s="1376" t="str">
        <f t="shared" si="27"/>
        <v>#DIV/0!</v>
      </c>
      <c r="AF12" s="1376" t="str">
        <f t="shared" si="27"/>
        <v>#DIV/0!</v>
      </c>
      <c r="AG12" s="1376"/>
      <c r="AH12" s="1376">
        <f t="shared" ref="AH12:AK12" si="28">AH6/AH5</f>
        <v>0.1970074813</v>
      </c>
      <c r="AI12" s="1376">
        <f t="shared" si="28"/>
        <v>0.1970074813</v>
      </c>
      <c r="AJ12" s="1376">
        <f t="shared" si="28"/>
        <v>0.2061403509</v>
      </c>
      <c r="AK12" s="1376">
        <f t="shared" si="28"/>
        <v>0.1908256881</v>
      </c>
      <c r="AL12" s="1378" t="str">
        <f t="shared" si="24"/>
        <v>-</v>
      </c>
      <c r="AM12" s="1378" t="str">
        <f t="shared" si="25"/>
        <v>-</v>
      </c>
      <c r="AN12" s="1376">
        <f t="shared" ref="AN12:AQ12" si="29">AN6/AN5</f>
        <v>0.1993865031</v>
      </c>
      <c r="AO12" s="1376">
        <f t="shared" si="29"/>
        <v>0.1908256881</v>
      </c>
      <c r="AP12" s="1376">
        <f t="shared" si="29"/>
        <v>0.2048192771</v>
      </c>
      <c r="AQ12" s="1376" t="str">
        <f t="shared" si="29"/>
        <v>#DIV/0!</v>
      </c>
      <c r="AR12" s="50"/>
      <c r="AS12" s="50"/>
      <c r="AT12" s="50"/>
    </row>
    <row r="13">
      <c r="B13" s="1375" t="s">
        <v>163</v>
      </c>
      <c r="C13" s="1376">
        <f t="shared" ref="C13:AF13" si="30">C7/C6</f>
        <v>0.5</v>
      </c>
      <c r="D13" s="1376">
        <f t="shared" si="30"/>
        <v>0.3333333333</v>
      </c>
      <c r="E13" s="1376">
        <f t="shared" si="30"/>
        <v>0.3333333333</v>
      </c>
      <c r="F13" s="1376">
        <f t="shared" si="30"/>
        <v>0.2631578947</v>
      </c>
      <c r="G13" s="1376">
        <f t="shared" si="30"/>
        <v>0.4444444444</v>
      </c>
      <c r="H13" s="1377" t="str">
        <f t="shared" si="30"/>
        <v>#DIV/0!</v>
      </c>
      <c r="I13" s="1377" t="str">
        <f t="shared" si="30"/>
        <v>#DIV/0!</v>
      </c>
      <c r="J13" s="1376">
        <f t="shared" si="30"/>
        <v>0.5</v>
      </c>
      <c r="K13" s="1376">
        <f t="shared" si="30"/>
        <v>0.2608695652</v>
      </c>
      <c r="L13" s="1376">
        <f t="shared" si="30"/>
        <v>0.2857142857</v>
      </c>
      <c r="M13" s="1376">
        <f t="shared" si="30"/>
        <v>0.4</v>
      </c>
      <c r="N13" s="1376">
        <f t="shared" si="30"/>
        <v>0.2777777778</v>
      </c>
      <c r="O13" s="1377" t="str">
        <f t="shared" si="30"/>
        <v>#DIV/0!</v>
      </c>
      <c r="P13" s="1377" t="str">
        <f t="shared" si="30"/>
        <v>#DIV/0!</v>
      </c>
      <c r="Q13" s="1376">
        <f t="shared" si="30"/>
        <v>0.25</v>
      </c>
      <c r="R13" s="1376">
        <f t="shared" si="30"/>
        <v>0.25</v>
      </c>
      <c r="S13" s="1376">
        <f t="shared" si="30"/>
        <v>0.1428571429</v>
      </c>
      <c r="T13" s="1376" t="str">
        <f t="shared" si="30"/>
        <v>#DIV/0!</v>
      </c>
      <c r="U13" s="1376" t="str">
        <f t="shared" si="30"/>
        <v>#DIV/0!</v>
      </c>
      <c r="V13" s="1377" t="str">
        <f t="shared" si="30"/>
        <v>#DIV/0!</v>
      </c>
      <c r="W13" s="1377" t="str">
        <f t="shared" si="30"/>
        <v>#DIV/0!</v>
      </c>
      <c r="X13" s="1376" t="str">
        <f t="shared" si="30"/>
        <v>#DIV/0!</v>
      </c>
      <c r="Y13" s="1376" t="str">
        <f t="shared" si="30"/>
        <v>#DIV/0!</v>
      </c>
      <c r="Z13" s="1376" t="str">
        <f t="shared" si="30"/>
        <v>#DIV/0!</v>
      </c>
      <c r="AA13" s="1376" t="str">
        <f t="shared" si="30"/>
        <v>#DIV/0!</v>
      </c>
      <c r="AB13" s="1376" t="str">
        <f t="shared" si="30"/>
        <v>#DIV/0!</v>
      </c>
      <c r="AC13" s="1377" t="str">
        <f t="shared" si="30"/>
        <v>#DIV/0!</v>
      </c>
      <c r="AD13" s="1377" t="str">
        <f t="shared" si="30"/>
        <v>#DIV/0!</v>
      </c>
      <c r="AE13" s="1376" t="str">
        <f t="shared" si="30"/>
        <v>#DIV/0!</v>
      </c>
      <c r="AF13" s="1376" t="str">
        <f t="shared" si="30"/>
        <v>#DIV/0!</v>
      </c>
      <c r="AG13" s="1376"/>
      <c r="AH13" s="1376">
        <f t="shared" ref="AH13:AK13" si="31">AH7/AH6</f>
        <v>0.3037974684</v>
      </c>
      <c r="AI13" s="1376">
        <f t="shared" si="31"/>
        <v>0.3037974684</v>
      </c>
      <c r="AJ13" s="1376">
        <f t="shared" si="31"/>
        <v>0.3404255319</v>
      </c>
      <c r="AK13" s="1376">
        <f t="shared" si="31"/>
        <v>0.3269230769</v>
      </c>
      <c r="AL13" s="1378" t="str">
        <f t="shared" si="24"/>
        <v>-</v>
      </c>
      <c r="AM13" s="1378" t="str">
        <f t="shared" si="25"/>
        <v>-</v>
      </c>
      <c r="AN13" s="1376">
        <f t="shared" ref="AN13:AQ13" si="32">AN7/AN6</f>
        <v>0.3692307692</v>
      </c>
      <c r="AO13" s="1376">
        <f t="shared" si="32"/>
        <v>0.3269230769</v>
      </c>
      <c r="AP13" s="1376">
        <f t="shared" si="32"/>
        <v>0.2058823529</v>
      </c>
      <c r="AQ13" s="1376" t="str">
        <f t="shared" si="32"/>
        <v>#DIV/0!</v>
      </c>
      <c r="AR13" s="50"/>
      <c r="AS13" s="50"/>
      <c r="AT13" s="50"/>
    </row>
    <row r="14">
      <c r="B14" s="1379" t="s">
        <v>3316</v>
      </c>
      <c r="C14" s="1376">
        <f t="shared" ref="C14:AF14" si="33">C8/C6</f>
        <v>0.2</v>
      </c>
      <c r="D14" s="1376">
        <f t="shared" si="33"/>
        <v>0.5</v>
      </c>
      <c r="E14" s="1376">
        <f t="shared" si="33"/>
        <v>0.08333333333</v>
      </c>
      <c r="F14" s="1376">
        <f t="shared" si="33"/>
        <v>0.1052631579</v>
      </c>
      <c r="G14" s="1376">
        <f t="shared" si="33"/>
        <v>0.05555555556</v>
      </c>
      <c r="H14" s="1380" t="str">
        <f t="shared" si="33"/>
        <v>#DIV/0!</v>
      </c>
      <c r="I14" s="1380" t="str">
        <f t="shared" si="33"/>
        <v>#DIV/0!</v>
      </c>
      <c r="J14" s="1381">
        <f t="shared" si="33"/>
        <v>0</v>
      </c>
      <c r="K14" s="1381">
        <f t="shared" si="33"/>
        <v>0.1304347826</v>
      </c>
      <c r="L14" s="1381">
        <f t="shared" si="33"/>
        <v>0.03571428571</v>
      </c>
      <c r="M14" s="1381">
        <f t="shared" si="33"/>
        <v>0.08</v>
      </c>
      <c r="N14" s="1381">
        <f t="shared" si="33"/>
        <v>0.05555555556</v>
      </c>
      <c r="O14" s="1380" t="str">
        <f t="shared" si="33"/>
        <v>#DIV/0!</v>
      </c>
      <c r="P14" s="1380" t="str">
        <f t="shared" si="33"/>
        <v>#DIV/0!</v>
      </c>
      <c r="Q14" s="1381">
        <f t="shared" si="33"/>
        <v>0.1</v>
      </c>
      <c r="R14" s="1381">
        <f t="shared" si="33"/>
        <v>0.1</v>
      </c>
      <c r="S14" s="1381">
        <f t="shared" si="33"/>
        <v>0.1071428571</v>
      </c>
      <c r="T14" s="1381" t="str">
        <f t="shared" si="33"/>
        <v>#DIV/0!</v>
      </c>
      <c r="U14" s="1381" t="str">
        <f t="shared" si="33"/>
        <v>#DIV/0!</v>
      </c>
      <c r="V14" s="1380" t="str">
        <f t="shared" si="33"/>
        <v>#DIV/0!</v>
      </c>
      <c r="W14" s="1380" t="str">
        <f t="shared" si="33"/>
        <v>#DIV/0!</v>
      </c>
      <c r="X14" s="1381" t="str">
        <f t="shared" si="33"/>
        <v>#DIV/0!</v>
      </c>
      <c r="Y14" s="1381" t="str">
        <f t="shared" si="33"/>
        <v>#DIV/0!</v>
      </c>
      <c r="Z14" s="1381" t="str">
        <f t="shared" si="33"/>
        <v>#DIV/0!</v>
      </c>
      <c r="AA14" s="1381" t="str">
        <f t="shared" si="33"/>
        <v>#DIV/0!</v>
      </c>
      <c r="AB14" s="1381" t="str">
        <f t="shared" si="33"/>
        <v>#DIV/0!</v>
      </c>
      <c r="AC14" s="1380" t="str">
        <f t="shared" si="33"/>
        <v>#DIV/0!</v>
      </c>
      <c r="AD14" s="1380" t="str">
        <f t="shared" si="33"/>
        <v>#DIV/0!</v>
      </c>
      <c r="AE14" s="1381" t="str">
        <f t="shared" si="33"/>
        <v>#DIV/0!</v>
      </c>
      <c r="AF14" s="1381" t="str">
        <f t="shared" si="33"/>
        <v>#DIV/0!</v>
      </c>
      <c r="AG14" s="93"/>
      <c r="AH14" s="1376">
        <f t="shared" ref="AH14:AK14" si="34">AH8/AH7</f>
        <v>0</v>
      </c>
      <c r="AI14" s="1376">
        <f t="shared" si="34"/>
        <v>0.3194444444</v>
      </c>
      <c r="AJ14" s="1376">
        <f t="shared" si="34"/>
        <v>0</v>
      </c>
      <c r="AK14" s="1376">
        <f t="shared" si="34"/>
        <v>0</v>
      </c>
      <c r="AL14" s="93"/>
      <c r="AM14" s="93"/>
      <c r="AN14" s="1376">
        <f t="shared" ref="AN14:AQ14" si="35">AN8/AN7</f>
        <v>0.375</v>
      </c>
      <c r="AO14" s="1376">
        <f t="shared" si="35"/>
        <v>0.2058823529</v>
      </c>
      <c r="AP14" s="1376">
        <f t="shared" si="35"/>
        <v>0.5</v>
      </c>
      <c r="AQ14" s="1376" t="str">
        <f t="shared" si="35"/>
        <v>#DIV/0!</v>
      </c>
      <c r="AR14" s="93"/>
      <c r="AS14" s="93"/>
      <c r="AT14" s="93"/>
    </row>
    <row r="15">
      <c r="A15" s="1355"/>
      <c r="B15" s="50"/>
      <c r="C15" s="50"/>
      <c r="D15" s="50"/>
      <c r="E15" s="50"/>
      <c r="F15" s="50"/>
      <c r="G15" s="50"/>
      <c r="H15" s="124"/>
      <c r="I15" s="124"/>
      <c r="J15" s="50"/>
      <c r="K15" s="50"/>
      <c r="L15" s="50"/>
      <c r="M15" s="1382"/>
      <c r="N15" s="1382"/>
      <c r="O15" s="1382"/>
      <c r="P15" s="1382"/>
      <c r="Q15" s="1383"/>
      <c r="R15" s="1383"/>
      <c r="S15" s="1382"/>
      <c r="T15" s="1382"/>
      <c r="U15" s="50"/>
      <c r="V15" s="1382"/>
      <c r="W15" s="1382"/>
      <c r="X15" s="50"/>
      <c r="Y15" s="50"/>
      <c r="Z15" s="50"/>
      <c r="AA15" s="1382"/>
      <c r="AB15" s="1382"/>
      <c r="AC15" s="1382"/>
      <c r="AD15" s="1382"/>
      <c r="AE15" s="50"/>
      <c r="AF15" s="50"/>
      <c r="AG15" s="50"/>
      <c r="AH15" s="50"/>
      <c r="AI15" s="50"/>
      <c r="AJ15" s="50"/>
      <c r="AK15" s="50"/>
      <c r="AL15" s="50"/>
      <c r="AM15" s="50"/>
      <c r="AN15" s="50"/>
      <c r="AO15" s="50"/>
      <c r="AP15" s="50"/>
      <c r="AQ15" s="50"/>
      <c r="AR15" s="50"/>
      <c r="AS15" s="50"/>
      <c r="AT15" s="50"/>
    </row>
    <row r="16">
      <c r="A16" s="1384" t="s">
        <v>34</v>
      </c>
      <c r="B16" s="109" t="s">
        <v>125</v>
      </c>
      <c r="C16" s="1385">
        <v>46174.0</v>
      </c>
      <c r="D16" s="1385">
        <v>46175.0</v>
      </c>
      <c r="E16" s="1385">
        <v>46176.0</v>
      </c>
      <c r="F16" s="1385">
        <v>46177.0</v>
      </c>
      <c r="G16" s="1385">
        <v>46178.0</v>
      </c>
      <c r="H16" s="1356">
        <v>46179.0</v>
      </c>
      <c r="I16" s="1356">
        <v>46180.0</v>
      </c>
      <c r="J16" s="1356">
        <v>46181.0</v>
      </c>
      <c r="K16" s="1356">
        <v>46182.0</v>
      </c>
      <c r="L16" s="1356">
        <v>46183.0</v>
      </c>
      <c r="M16" s="1356">
        <v>46184.0</v>
      </c>
      <c r="N16" s="1356">
        <v>46185.0</v>
      </c>
      <c r="O16" s="1356">
        <v>46186.0</v>
      </c>
      <c r="P16" s="1356">
        <v>46187.0</v>
      </c>
      <c r="Q16" s="1356">
        <v>46188.0</v>
      </c>
      <c r="R16" s="1356">
        <v>46189.0</v>
      </c>
      <c r="S16" s="1356">
        <v>46190.0</v>
      </c>
      <c r="T16" s="1356">
        <v>46191.0</v>
      </c>
      <c r="U16" s="1356">
        <v>46192.0</v>
      </c>
      <c r="V16" s="1356">
        <v>46193.0</v>
      </c>
      <c r="W16" s="1356">
        <v>46194.0</v>
      </c>
      <c r="X16" s="1356">
        <v>46195.0</v>
      </c>
      <c r="Y16" s="1356">
        <v>46196.0</v>
      </c>
      <c r="Z16" s="1356">
        <v>46197.0</v>
      </c>
      <c r="AA16" s="1356">
        <v>46198.0</v>
      </c>
      <c r="AB16" s="1356">
        <v>46199.0</v>
      </c>
      <c r="AC16" s="1356">
        <v>46200.0</v>
      </c>
      <c r="AD16" s="1356">
        <v>46201.0</v>
      </c>
      <c r="AE16" s="1356">
        <v>46202.0</v>
      </c>
      <c r="AF16" s="1356">
        <v>46203.0</v>
      </c>
      <c r="AG16" s="1356"/>
      <c r="AH16" s="1357" t="s">
        <v>3305</v>
      </c>
      <c r="AI16" s="1357" t="s">
        <v>3306</v>
      </c>
      <c r="AJ16" s="1358" t="s">
        <v>3307</v>
      </c>
      <c r="AK16" s="1358" t="s">
        <v>3308</v>
      </c>
      <c r="AL16" s="1358" t="s">
        <v>3309</v>
      </c>
      <c r="AM16" s="1358" t="s">
        <v>3310</v>
      </c>
      <c r="AN16" s="1359" t="s">
        <v>3311</v>
      </c>
      <c r="AO16" s="1359" t="s">
        <v>3312</v>
      </c>
      <c r="AP16" s="1359" t="s">
        <v>3313</v>
      </c>
      <c r="AQ16" s="1359" t="s">
        <v>3314</v>
      </c>
      <c r="AR16" s="50"/>
      <c r="AS16" s="50"/>
      <c r="AT16" s="50"/>
    </row>
    <row r="17">
      <c r="B17" s="109" t="s">
        <v>22</v>
      </c>
      <c r="C17" s="1008"/>
      <c r="D17" s="1008"/>
      <c r="E17" s="1008"/>
      <c r="F17" s="1008"/>
      <c r="G17" s="1008"/>
      <c r="H17" s="1386"/>
      <c r="I17" s="1387"/>
      <c r="J17" s="1388"/>
      <c r="K17" s="1389"/>
      <c r="L17" s="1389"/>
      <c r="M17" s="1389"/>
      <c r="N17" s="1319"/>
      <c r="O17" s="1390"/>
      <c r="P17" s="1390"/>
      <c r="Q17" s="1364"/>
      <c r="R17" s="1364"/>
      <c r="S17" s="1388"/>
      <c r="T17" s="1389"/>
      <c r="U17" s="1389"/>
      <c r="V17" s="1390"/>
      <c r="W17" s="1390"/>
      <c r="X17" s="1389"/>
      <c r="Y17" s="92"/>
      <c r="Z17" s="1388"/>
      <c r="AA17" s="1389"/>
      <c r="AB17" s="1389"/>
      <c r="AC17" s="1391"/>
      <c r="AD17" s="1390"/>
      <c r="AE17" s="1319"/>
      <c r="AF17" s="50"/>
      <c r="AG17" s="124"/>
      <c r="AH17" s="1365">
        <f>SUM(C17:AF17)</f>
        <v>0</v>
      </c>
      <c r="AI17" s="124"/>
      <c r="AJ17" s="393"/>
      <c r="AK17" s="393"/>
      <c r="AL17" s="393"/>
      <c r="AM17" s="393"/>
      <c r="AN17" s="50"/>
      <c r="AO17" s="50"/>
      <c r="AP17" s="50"/>
      <c r="AQ17" s="50"/>
      <c r="AR17" s="50"/>
      <c r="AS17" s="50"/>
      <c r="AT17" s="50"/>
    </row>
    <row r="18">
      <c r="B18" s="1392" t="s">
        <v>97</v>
      </c>
      <c r="C18" s="1319">
        <v>72.0</v>
      </c>
      <c r="D18" s="1393">
        <v>194.0</v>
      </c>
      <c r="E18" s="1393">
        <v>287.0</v>
      </c>
      <c r="F18" s="1393">
        <v>10.0</v>
      </c>
      <c r="G18" s="1393">
        <v>201.0</v>
      </c>
      <c r="H18" s="1394"/>
      <c r="I18" s="1395"/>
      <c r="J18" s="1396">
        <v>210.0</v>
      </c>
      <c r="K18" s="1396">
        <v>250.0</v>
      </c>
      <c r="L18" s="1396">
        <v>214.0</v>
      </c>
      <c r="M18" s="1397">
        <v>134.0</v>
      </c>
      <c r="N18" s="1398">
        <v>238.0</v>
      </c>
      <c r="O18" s="1394"/>
      <c r="P18" s="1399"/>
      <c r="Q18" s="92">
        <v>88.0</v>
      </c>
      <c r="R18" s="92">
        <v>178.0</v>
      </c>
      <c r="S18" s="92">
        <v>135.0</v>
      </c>
      <c r="T18" s="1396"/>
      <c r="U18" s="1396"/>
      <c r="V18" s="1394"/>
      <c r="W18" s="1394"/>
      <c r="X18" s="92"/>
      <c r="Y18" s="92"/>
      <c r="Z18" s="92"/>
      <c r="AA18" s="1396"/>
      <c r="AB18" s="1396"/>
      <c r="AC18" s="1386"/>
      <c r="AD18" s="1395"/>
      <c r="AE18" s="1400"/>
      <c r="AF18" s="1400"/>
      <c r="AG18" s="1401"/>
      <c r="AH18" s="1402">
        <f t="shared" ref="AH18:AH21" si="36">AVERAGE(D18:AF18)</f>
        <v>178.25</v>
      </c>
      <c r="AI18" s="1403">
        <f t="shared" ref="AI18:AI21" si="37">SUM(D18:AF18)</f>
        <v>2139</v>
      </c>
      <c r="AJ18" s="1404">
        <f t="shared" ref="AJ18:AJ22" si="38">IFERROR(AVERAGE(C18:G18),"-")</f>
        <v>152.8</v>
      </c>
      <c r="AK18" s="1362">
        <f t="shared" ref="AK18:AK22" si="39">IFERROR(AVERAGE(J18:N18),"-")</f>
        <v>209.2</v>
      </c>
      <c r="AL18" s="393">
        <f t="shared" ref="AL18:AL22" si="40">IFERROR(AVERAGE(Q18:U18),"-")</f>
        <v>133.6666667</v>
      </c>
      <c r="AM18" s="393" t="str">
        <f t="shared" ref="AM18:AM22" si="41">IFERROR(AVERAGE(X18:AB18),"-")</f>
        <v>-</v>
      </c>
      <c r="AN18" s="393">
        <f t="shared" ref="AN18:AN22" si="42">sum(C18:G18)</f>
        <v>764</v>
      </c>
      <c r="AO18" s="393">
        <f t="shared" ref="AO18:AO23" si="43">sum( J18:N18)</f>
        <v>1046</v>
      </c>
      <c r="AP18" s="393">
        <f t="shared" ref="AP18:AP23" si="44">sum(N18:S18)</f>
        <v>639</v>
      </c>
      <c r="AQ18" s="393">
        <f t="shared" ref="AQ18:AQ23" si="45">sum(U18:Z18)</f>
        <v>0</v>
      </c>
      <c r="AR18" s="1400"/>
      <c r="AS18" s="1400"/>
      <c r="AT18" s="1400"/>
    </row>
    <row r="19">
      <c r="B19" s="1392" t="s">
        <v>3290</v>
      </c>
      <c r="C19" s="1319">
        <v>18.0</v>
      </c>
      <c r="D19" s="1393">
        <v>39.0</v>
      </c>
      <c r="E19" s="1393">
        <v>47.0</v>
      </c>
      <c r="F19" s="1393">
        <v>3.0</v>
      </c>
      <c r="G19" s="1393">
        <v>59.0</v>
      </c>
      <c r="H19" s="1394"/>
      <c r="I19" s="1395"/>
      <c r="J19" s="1397">
        <v>116.0</v>
      </c>
      <c r="K19" s="1396">
        <v>83.0</v>
      </c>
      <c r="L19" s="1396">
        <v>59.0</v>
      </c>
      <c r="M19" s="1397">
        <v>62.0</v>
      </c>
      <c r="N19" s="1398">
        <v>99.0</v>
      </c>
      <c r="O19" s="1394"/>
      <c r="P19" s="1399"/>
      <c r="Q19" s="1405">
        <v>15.0</v>
      </c>
      <c r="R19" s="1405">
        <v>63.0</v>
      </c>
      <c r="S19" s="1405">
        <v>36.0</v>
      </c>
      <c r="T19" s="1396"/>
      <c r="U19" s="1396"/>
      <c r="V19" s="1394"/>
      <c r="W19" s="1394"/>
      <c r="X19" s="1405"/>
      <c r="Y19" s="1405"/>
      <c r="Z19" s="1405"/>
      <c r="AA19" s="1396"/>
      <c r="AB19" s="1396"/>
      <c r="AC19" s="1406"/>
      <c r="AD19" s="1395"/>
      <c r="AE19" s="1400"/>
      <c r="AF19" s="1400"/>
      <c r="AG19" s="1401"/>
      <c r="AH19" s="1402">
        <f t="shared" si="36"/>
        <v>56.75</v>
      </c>
      <c r="AI19" s="1403">
        <f t="shared" si="37"/>
        <v>681</v>
      </c>
      <c r="AJ19" s="1404">
        <f t="shared" si="38"/>
        <v>33.2</v>
      </c>
      <c r="AK19" s="1362">
        <f t="shared" si="39"/>
        <v>83.8</v>
      </c>
      <c r="AL19" s="393">
        <f t="shared" si="40"/>
        <v>38</v>
      </c>
      <c r="AM19" s="393" t="str">
        <f t="shared" si="41"/>
        <v>-</v>
      </c>
      <c r="AN19" s="393">
        <f t="shared" si="42"/>
        <v>166</v>
      </c>
      <c r="AO19" s="393">
        <f t="shared" si="43"/>
        <v>419</v>
      </c>
      <c r="AP19" s="393">
        <f t="shared" si="44"/>
        <v>213</v>
      </c>
      <c r="AQ19" s="393">
        <f t="shared" si="45"/>
        <v>0</v>
      </c>
      <c r="AR19" s="1400"/>
      <c r="AS19" s="1400"/>
      <c r="AT19" s="1400"/>
    </row>
    <row r="20">
      <c r="B20" s="1392" t="s">
        <v>1283</v>
      </c>
      <c r="C20" s="1319">
        <v>8.0</v>
      </c>
      <c r="D20" s="1393">
        <v>10.0</v>
      </c>
      <c r="E20" s="1393">
        <v>20.0</v>
      </c>
      <c r="F20" s="1393">
        <v>0.0</v>
      </c>
      <c r="G20" s="1393">
        <v>12.0</v>
      </c>
      <c r="H20" s="1394"/>
      <c r="I20" s="1395"/>
      <c r="J20" s="1396">
        <v>11.0</v>
      </c>
      <c r="K20" s="1396">
        <v>29.0</v>
      </c>
      <c r="L20" s="1396">
        <v>22.0</v>
      </c>
      <c r="M20" s="1397">
        <v>24.0</v>
      </c>
      <c r="N20" s="1398">
        <v>19.0</v>
      </c>
      <c r="O20" s="1394"/>
      <c r="P20" s="1399"/>
      <c r="Q20" s="1405">
        <v>10.0</v>
      </c>
      <c r="R20" s="1405">
        <v>18.0</v>
      </c>
      <c r="S20" s="1405">
        <v>20.0</v>
      </c>
      <c r="T20" s="1396"/>
      <c r="U20" s="1396"/>
      <c r="V20" s="1394"/>
      <c r="W20" s="1394"/>
      <c r="X20" s="1405"/>
      <c r="Y20" s="1405"/>
      <c r="Z20" s="1405"/>
      <c r="AA20" s="1396"/>
      <c r="AB20" s="1396"/>
      <c r="AC20" s="1406"/>
      <c r="AD20" s="1395"/>
      <c r="AE20" s="1400"/>
      <c r="AF20" s="1400"/>
      <c r="AG20" s="1401"/>
      <c r="AH20" s="1402">
        <f t="shared" si="36"/>
        <v>16.25</v>
      </c>
      <c r="AI20" s="1403">
        <f t="shared" si="37"/>
        <v>195</v>
      </c>
      <c r="AJ20" s="1404">
        <f t="shared" si="38"/>
        <v>10</v>
      </c>
      <c r="AK20" s="1362">
        <f t="shared" si="39"/>
        <v>21</v>
      </c>
      <c r="AL20" s="393">
        <f t="shared" si="40"/>
        <v>16</v>
      </c>
      <c r="AM20" s="393" t="str">
        <f t="shared" si="41"/>
        <v>-</v>
      </c>
      <c r="AN20" s="393">
        <f t="shared" si="42"/>
        <v>50</v>
      </c>
      <c r="AO20" s="393">
        <f t="shared" si="43"/>
        <v>105</v>
      </c>
      <c r="AP20" s="393">
        <f t="shared" si="44"/>
        <v>67</v>
      </c>
      <c r="AQ20" s="393">
        <f t="shared" si="45"/>
        <v>0</v>
      </c>
      <c r="AR20" s="1400"/>
      <c r="AS20" s="1400"/>
      <c r="AT20" s="1400"/>
    </row>
    <row r="21">
      <c r="B21" s="1392" t="s">
        <v>3315</v>
      </c>
      <c r="C21" s="1319">
        <v>3.0</v>
      </c>
      <c r="D21" s="1393">
        <v>0.0</v>
      </c>
      <c r="E21" s="1393">
        <v>5.0</v>
      </c>
      <c r="F21" s="1393">
        <v>0.0</v>
      </c>
      <c r="G21" s="1393">
        <v>3.0</v>
      </c>
      <c r="H21" s="1394"/>
      <c r="I21" s="1395"/>
      <c r="J21" s="1398">
        <v>4.0</v>
      </c>
      <c r="K21" s="1398">
        <v>9.0</v>
      </c>
      <c r="L21" s="1396">
        <v>4.0</v>
      </c>
      <c r="M21" s="1397">
        <v>3.0</v>
      </c>
      <c r="N21" s="1398">
        <v>4.0</v>
      </c>
      <c r="O21" s="1394"/>
      <c r="P21" s="1399"/>
      <c r="Q21" s="1405">
        <v>1.0</v>
      </c>
      <c r="R21" s="1405">
        <v>4.0</v>
      </c>
      <c r="S21" s="1405">
        <v>3.0</v>
      </c>
      <c r="T21" s="1396"/>
      <c r="U21" s="1396"/>
      <c r="V21" s="1394"/>
      <c r="W21" s="1394"/>
      <c r="X21" s="1405"/>
      <c r="Y21" s="1405"/>
      <c r="Z21" s="1405"/>
      <c r="AA21" s="1396"/>
      <c r="AB21" s="1396"/>
      <c r="AC21" s="1406"/>
      <c r="AD21" s="1395"/>
      <c r="AE21" s="1400"/>
      <c r="AF21" s="1400"/>
      <c r="AG21" s="1401"/>
      <c r="AH21" s="1402">
        <f t="shared" si="36"/>
        <v>3.333333333</v>
      </c>
      <c r="AI21" s="1403">
        <f t="shared" si="37"/>
        <v>40</v>
      </c>
      <c r="AJ21" s="1404">
        <f t="shared" si="38"/>
        <v>2.2</v>
      </c>
      <c r="AK21" s="1362">
        <f t="shared" si="39"/>
        <v>4.8</v>
      </c>
      <c r="AL21" s="393">
        <f t="shared" si="40"/>
        <v>2.666666667</v>
      </c>
      <c r="AM21" s="393" t="str">
        <f t="shared" si="41"/>
        <v>-</v>
      </c>
      <c r="AN21" s="393">
        <f t="shared" si="42"/>
        <v>11</v>
      </c>
      <c r="AO21" s="393">
        <f t="shared" si="43"/>
        <v>24</v>
      </c>
      <c r="AP21" s="393">
        <f t="shared" si="44"/>
        <v>12</v>
      </c>
      <c r="AQ21" s="393">
        <f t="shared" si="45"/>
        <v>0</v>
      </c>
      <c r="AR21" s="1400"/>
      <c r="AS21" s="1400"/>
      <c r="AT21" s="1400"/>
    </row>
    <row r="22">
      <c r="B22" s="1392" t="s">
        <v>96</v>
      </c>
      <c r="C22" s="1393">
        <v>2.0</v>
      </c>
      <c r="D22" s="1393">
        <v>0.0</v>
      </c>
      <c r="E22" s="1393">
        <v>1.0</v>
      </c>
      <c r="F22" s="1393">
        <v>0.0</v>
      </c>
      <c r="G22" s="1393">
        <v>2.0</v>
      </c>
      <c r="H22" s="1394"/>
      <c r="I22" s="1395"/>
      <c r="J22" s="1397">
        <v>1.0</v>
      </c>
      <c r="K22" s="1396">
        <v>1.0</v>
      </c>
      <c r="L22" s="1396">
        <v>1.0</v>
      </c>
      <c r="M22" s="1396">
        <v>2.0</v>
      </c>
      <c r="N22" s="1398">
        <v>1.0</v>
      </c>
      <c r="O22" s="1394"/>
      <c r="P22" s="1399"/>
      <c r="Q22" s="1396">
        <v>1.0</v>
      </c>
      <c r="R22" s="1396">
        <v>0.0</v>
      </c>
      <c r="S22" s="1396">
        <v>1.0</v>
      </c>
      <c r="T22" s="1398"/>
      <c r="U22" s="1398"/>
      <c r="V22" s="1394"/>
      <c r="W22" s="1394"/>
      <c r="X22" s="1396"/>
      <c r="Y22" s="1396"/>
      <c r="Z22" s="1396"/>
      <c r="AA22" s="1407"/>
      <c r="AB22" s="1398"/>
      <c r="AC22" s="1408"/>
      <c r="AD22" s="1395"/>
      <c r="AE22" s="1400"/>
      <c r="AF22" s="1400"/>
      <c r="AG22" s="1401"/>
      <c r="AH22" s="1402">
        <f>AVERAGE(C22:AF22)</f>
        <v>1</v>
      </c>
      <c r="AI22" s="1403">
        <f>SUM(C22:AF22)</f>
        <v>13</v>
      </c>
      <c r="AJ22" s="1404">
        <f t="shared" si="38"/>
        <v>1</v>
      </c>
      <c r="AK22" s="1362">
        <f t="shared" si="39"/>
        <v>1.2</v>
      </c>
      <c r="AL22" s="393">
        <f t="shared" si="40"/>
        <v>0.6666666667</v>
      </c>
      <c r="AM22" s="393" t="str">
        <f t="shared" si="41"/>
        <v>-</v>
      </c>
      <c r="AN22" s="393">
        <f t="shared" si="42"/>
        <v>5</v>
      </c>
      <c r="AO22" s="393">
        <f t="shared" si="43"/>
        <v>6</v>
      </c>
      <c r="AP22" s="393">
        <f t="shared" si="44"/>
        <v>3</v>
      </c>
      <c r="AQ22" s="393">
        <f t="shared" si="45"/>
        <v>0</v>
      </c>
      <c r="AR22" s="93"/>
      <c r="AS22" s="1400"/>
      <c r="AT22" s="1400"/>
    </row>
    <row r="23">
      <c r="B23" s="1409" t="s">
        <v>3316</v>
      </c>
      <c r="C23" s="1393">
        <v>0.0</v>
      </c>
      <c r="D23" s="1393">
        <v>0.0</v>
      </c>
      <c r="E23" s="1393">
        <v>0.0</v>
      </c>
      <c r="F23" s="1393">
        <v>0.0</v>
      </c>
      <c r="G23" s="1400"/>
      <c r="H23" s="1394"/>
      <c r="I23" s="1395"/>
      <c r="J23" s="1397"/>
      <c r="K23" s="1396">
        <v>1.0</v>
      </c>
      <c r="L23" s="1396">
        <v>1.0</v>
      </c>
      <c r="M23" s="1396">
        <v>0.0</v>
      </c>
      <c r="N23" s="1398">
        <v>0.0</v>
      </c>
      <c r="O23" s="1394"/>
      <c r="P23" s="1399"/>
      <c r="Q23" s="1396"/>
      <c r="R23" s="1396">
        <v>2.0</v>
      </c>
      <c r="S23" s="1396">
        <v>1.0</v>
      </c>
      <c r="T23" s="1398"/>
      <c r="U23" s="1398"/>
      <c r="V23" s="1394"/>
      <c r="W23" s="1394"/>
      <c r="X23" s="1396"/>
      <c r="Y23" s="1396"/>
      <c r="Z23" s="1396"/>
      <c r="AA23" s="1407"/>
      <c r="AB23" s="1398"/>
      <c r="AC23" s="1408"/>
      <c r="AD23" s="1395"/>
      <c r="AE23" s="1400"/>
      <c r="AF23" s="1400"/>
      <c r="AG23" s="1401"/>
      <c r="AH23" s="1402"/>
      <c r="AI23" s="1403"/>
      <c r="AJ23" s="1404"/>
      <c r="AK23" s="1362"/>
      <c r="AL23" s="393"/>
      <c r="AM23" s="393"/>
      <c r="AN23" s="1400">
        <f>sum(D23:G23)</f>
        <v>0</v>
      </c>
      <c r="AO23" s="393">
        <f t="shared" si="43"/>
        <v>2</v>
      </c>
      <c r="AP23" s="393">
        <f t="shared" si="44"/>
        <v>3</v>
      </c>
      <c r="AQ23" s="393">
        <f t="shared" si="45"/>
        <v>0</v>
      </c>
      <c r="AR23" s="93"/>
      <c r="AS23" s="1400"/>
      <c r="AT23" s="1400"/>
    </row>
    <row r="24">
      <c r="B24" s="1373" t="s">
        <v>3317</v>
      </c>
      <c r="C24" s="1371">
        <f>C19/C18</f>
        <v>0.25</v>
      </c>
      <c r="D24" s="1371">
        <f t="shared" ref="D24:K24" si="46">D22-D17</f>
        <v>0</v>
      </c>
      <c r="E24" s="1371">
        <f t="shared" si="46"/>
        <v>1</v>
      </c>
      <c r="F24" s="1371">
        <f t="shared" si="46"/>
        <v>0</v>
      </c>
      <c r="G24" s="1371">
        <f t="shared" si="46"/>
        <v>2</v>
      </c>
      <c r="H24" s="1370">
        <f t="shared" si="46"/>
        <v>0</v>
      </c>
      <c r="I24" s="1370">
        <f t="shared" si="46"/>
        <v>0</v>
      </c>
      <c r="J24" s="1371">
        <f t="shared" si="46"/>
        <v>1</v>
      </c>
      <c r="K24" s="1371">
        <f t="shared" si="46"/>
        <v>1</v>
      </c>
      <c r="L24" s="1371"/>
      <c r="M24" s="1371">
        <f t="shared" ref="M24:AF24" si="47">M22-M17</f>
        <v>2</v>
      </c>
      <c r="N24" s="1371">
        <f t="shared" si="47"/>
        <v>1</v>
      </c>
      <c r="O24" s="1370">
        <f t="shared" si="47"/>
        <v>0</v>
      </c>
      <c r="P24" s="1370">
        <f t="shared" si="47"/>
        <v>0</v>
      </c>
      <c r="Q24" s="1371">
        <f t="shared" si="47"/>
        <v>1</v>
      </c>
      <c r="R24" s="1371">
        <f t="shared" si="47"/>
        <v>0</v>
      </c>
      <c r="S24" s="1371">
        <f t="shared" si="47"/>
        <v>1</v>
      </c>
      <c r="T24" s="1371">
        <f t="shared" si="47"/>
        <v>0</v>
      </c>
      <c r="U24" s="1371">
        <f t="shared" si="47"/>
        <v>0</v>
      </c>
      <c r="V24" s="1370">
        <f t="shared" si="47"/>
        <v>0</v>
      </c>
      <c r="W24" s="1370">
        <f t="shared" si="47"/>
        <v>0</v>
      </c>
      <c r="X24" s="1371">
        <f t="shared" si="47"/>
        <v>0</v>
      </c>
      <c r="Y24" s="1371">
        <f t="shared" si="47"/>
        <v>0</v>
      </c>
      <c r="Z24" s="1371">
        <f t="shared" si="47"/>
        <v>0</v>
      </c>
      <c r="AA24" s="1371">
        <f t="shared" si="47"/>
        <v>0</v>
      </c>
      <c r="AB24" s="1371">
        <f t="shared" si="47"/>
        <v>0</v>
      </c>
      <c r="AC24" s="1370">
        <f t="shared" si="47"/>
        <v>0</v>
      </c>
      <c r="AD24" s="1370">
        <f t="shared" si="47"/>
        <v>0</v>
      </c>
      <c r="AE24" s="1371">
        <f t="shared" si="47"/>
        <v>0</v>
      </c>
      <c r="AF24" s="1371">
        <f t="shared" si="47"/>
        <v>0</v>
      </c>
      <c r="AG24" s="1410"/>
      <c r="AH24" s="1372">
        <f>SUM(C24:AG24)</f>
        <v>10.25</v>
      </c>
      <c r="AI24" s="124"/>
      <c r="AJ24" s="1411"/>
      <c r="AK24" s="393"/>
      <c r="AL24" s="393"/>
      <c r="AM24" s="393"/>
      <c r="AN24" s="1400"/>
      <c r="AO24" s="1400"/>
      <c r="AP24" s="1400"/>
      <c r="AQ24" s="1400"/>
      <c r="AR24" s="50"/>
      <c r="AS24" s="50"/>
      <c r="AT24" s="50"/>
    </row>
    <row r="25">
      <c r="B25" s="1375" t="s">
        <v>157</v>
      </c>
      <c r="C25" s="1376">
        <f t="shared" ref="C25:AF25" si="48">C19/C18</f>
        <v>0.25</v>
      </c>
      <c r="D25" s="1376">
        <f t="shared" si="48"/>
        <v>0.2010309278</v>
      </c>
      <c r="E25" s="1376">
        <f t="shared" si="48"/>
        <v>0.1637630662</v>
      </c>
      <c r="F25" s="1376">
        <f t="shared" si="48"/>
        <v>0.3</v>
      </c>
      <c r="G25" s="1376">
        <f t="shared" si="48"/>
        <v>0.2935323383</v>
      </c>
      <c r="H25" s="1377" t="str">
        <f t="shared" si="48"/>
        <v>#DIV/0!</v>
      </c>
      <c r="I25" s="1377" t="str">
        <f t="shared" si="48"/>
        <v>#DIV/0!</v>
      </c>
      <c r="J25" s="1376">
        <f t="shared" si="48"/>
        <v>0.5523809524</v>
      </c>
      <c r="K25" s="1376">
        <f t="shared" si="48"/>
        <v>0.332</v>
      </c>
      <c r="L25" s="1376">
        <f t="shared" si="48"/>
        <v>0.2757009346</v>
      </c>
      <c r="M25" s="1376">
        <f t="shared" si="48"/>
        <v>0.4626865672</v>
      </c>
      <c r="N25" s="1376">
        <f t="shared" si="48"/>
        <v>0.4159663866</v>
      </c>
      <c r="O25" s="1377" t="str">
        <f t="shared" si="48"/>
        <v>#DIV/0!</v>
      </c>
      <c r="P25" s="1377" t="str">
        <f t="shared" si="48"/>
        <v>#DIV/0!</v>
      </c>
      <c r="Q25" s="1376">
        <f t="shared" si="48"/>
        <v>0.1704545455</v>
      </c>
      <c r="R25" s="1376">
        <f t="shared" si="48"/>
        <v>0.3539325843</v>
      </c>
      <c r="S25" s="1376">
        <f t="shared" si="48"/>
        <v>0.2666666667</v>
      </c>
      <c r="T25" s="1376" t="str">
        <f t="shared" si="48"/>
        <v>#DIV/0!</v>
      </c>
      <c r="U25" s="1376" t="str">
        <f t="shared" si="48"/>
        <v>#DIV/0!</v>
      </c>
      <c r="V25" s="1377" t="str">
        <f t="shared" si="48"/>
        <v>#DIV/0!</v>
      </c>
      <c r="W25" s="1377" t="str">
        <f t="shared" si="48"/>
        <v>#DIV/0!</v>
      </c>
      <c r="X25" s="1376" t="str">
        <f t="shared" si="48"/>
        <v>#DIV/0!</v>
      </c>
      <c r="Y25" s="1376" t="str">
        <f t="shared" si="48"/>
        <v>#DIV/0!</v>
      </c>
      <c r="Z25" s="1376" t="str">
        <f t="shared" si="48"/>
        <v>#DIV/0!</v>
      </c>
      <c r="AA25" s="1376" t="str">
        <f t="shared" si="48"/>
        <v>#DIV/0!</v>
      </c>
      <c r="AB25" s="1376" t="str">
        <f t="shared" si="48"/>
        <v>#DIV/0!</v>
      </c>
      <c r="AC25" s="1377" t="str">
        <f t="shared" si="48"/>
        <v>#DIV/0!</v>
      </c>
      <c r="AD25" s="1377" t="str">
        <f t="shared" si="48"/>
        <v>#DIV/0!</v>
      </c>
      <c r="AE25" s="1376" t="str">
        <f t="shared" si="48"/>
        <v>#DIV/0!</v>
      </c>
      <c r="AF25" s="1376" t="str">
        <f t="shared" si="48"/>
        <v>#DIV/0!</v>
      </c>
      <c r="AG25" s="1376"/>
      <c r="AH25" s="1376">
        <f t="shared" ref="AH25:AI25" si="49">AH19/AH18</f>
        <v>0.3183730715</v>
      </c>
      <c r="AI25" s="1376">
        <f t="shared" si="49"/>
        <v>0.3183730715</v>
      </c>
      <c r="AJ25" s="1378">
        <f t="shared" ref="AJ25:AJ28" si="53">IFERROR(AVERAGE(C25:G25),"-")</f>
        <v>0.2416652665</v>
      </c>
      <c r="AK25" s="1378">
        <f t="shared" ref="AK25:AK28" si="54">IFERROR(AVERAGE(J25:N25),"-")</f>
        <v>0.4077469681</v>
      </c>
      <c r="AL25" s="1378" t="str">
        <f t="shared" ref="AL25:AL28" si="55">IFERROR(AVERAGE(Q25:U25),"-")</f>
        <v>-</v>
      </c>
      <c r="AM25" s="1378" t="str">
        <f t="shared" ref="AM25:AM28" si="56">IFERROR(AVERAGE(X25:AB25),"-")</f>
        <v>-</v>
      </c>
      <c r="AN25" s="1376">
        <f t="shared" ref="AN25:AQ25" si="50">AN19/AN18</f>
        <v>0.2172774869</v>
      </c>
      <c r="AO25" s="1376">
        <f t="shared" si="50"/>
        <v>0.4005736138</v>
      </c>
      <c r="AP25" s="1376">
        <f t="shared" si="50"/>
        <v>0.3333333333</v>
      </c>
      <c r="AQ25" s="1376" t="str">
        <f t="shared" si="50"/>
        <v>#DIV/0!</v>
      </c>
      <c r="AR25" s="50"/>
      <c r="AS25" s="50"/>
      <c r="AT25" s="50"/>
    </row>
    <row r="26">
      <c r="B26" s="1375" t="s">
        <v>159</v>
      </c>
      <c r="C26" s="1376">
        <f t="shared" ref="C26:AF26" si="51">C20/C19</f>
        <v>0.4444444444</v>
      </c>
      <c r="D26" s="1376">
        <f t="shared" si="51"/>
        <v>0.2564102564</v>
      </c>
      <c r="E26" s="1376">
        <f t="shared" si="51"/>
        <v>0.4255319149</v>
      </c>
      <c r="F26" s="1376">
        <f t="shared" si="51"/>
        <v>0</v>
      </c>
      <c r="G26" s="1376">
        <f t="shared" si="51"/>
        <v>0.2033898305</v>
      </c>
      <c r="H26" s="1377" t="str">
        <f t="shared" si="51"/>
        <v>#DIV/0!</v>
      </c>
      <c r="I26" s="1377" t="str">
        <f t="shared" si="51"/>
        <v>#DIV/0!</v>
      </c>
      <c r="J26" s="1376">
        <f t="shared" si="51"/>
        <v>0.09482758621</v>
      </c>
      <c r="K26" s="1376">
        <f t="shared" si="51"/>
        <v>0.3493975904</v>
      </c>
      <c r="L26" s="1376">
        <f t="shared" si="51"/>
        <v>0.3728813559</v>
      </c>
      <c r="M26" s="1376">
        <f t="shared" si="51"/>
        <v>0.3870967742</v>
      </c>
      <c r="N26" s="1376">
        <f t="shared" si="51"/>
        <v>0.1919191919</v>
      </c>
      <c r="O26" s="1377" t="str">
        <f t="shared" si="51"/>
        <v>#DIV/0!</v>
      </c>
      <c r="P26" s="1377" t="str">
        <f t="shared" si="51"/>
        <v>#DIV/0!</v>
      </c>
      <c r="Q26" s="1376">
        <f t="shared" si="51"/>
        <v>0.6666666667</v>
      </c>
      <c r="R26" s="1376">
        <f t="shared" si="51"/>
        <v>0.2857142857</v>
      </c>
      <c r="S26" s="1376">
        <f t="shared" si="51"/>
        <v>0.5555555556</v>
      </c>
      <c r="T26" s="1376" t="str">
        <f t="shared" si="51"/>
        <v>#DIV/0!</v>
      </c>
      <c r="U26" s="1376" t="str">
        <f t="shared" si="51"/>
        <v>#DIV/0!</v>
      </c>
      <c r="V26" s="1377" t="str">
        <f t="shared" si="51"/>
        <v>#DIV/0!</v>
      </c>
      <c r="W26" s="1377" t="str">
        <f t="shared" si="51"/>
        <v>#DIV/0!</v>
      </c>
      <c r="X26" s="1376" t="str">
        <f t="shared" si="51"/>
        <v>#DIV/0!</v>
      </c>
      <c r="Y26" s="1376" t="str">
        <f t="shared" si="51"/>
        <v>#DIV/0!</v>
      </c>
      <c r="Z26" s="1376" t="str">
        <f t="shared" si="51"/>
        <v>#DIV/0!</v>
      </c>
      <c r="AA26" s="1376" t="str">
        <f t="shared" si="51"/>
        <v>#DIV/0!</v>
      </c>
      <c r="AB26" s="1376" t="str">
        <f t="shared" si="51"/>
        <v>#DIV/0!</v>
      </c>
      <c r="AC26" s="1377" t="str">
        <f t="shared" si="51"/>
        <v>#DIV/0!</v>
      </c>
      <c r="AD26" s="1377" t="str">
        <f t="shared" si="51"/>
        <v>#DIV/0!</v>
      </c>
      <c r="AE26" s="1376" t="str">
        <f t="shared" si="51"/>
        <v>#DIV/0!</v>
      </c>
      <c r="AF26" s="1376" t="str">
        <f t="shared" si="51"/>
        <v>#DIV/0!</v>
      </c>
      <c r="AG26" s="1376"/>
      <c r="AH26" s="1376">
        <f t="shared" ref="AH26:AI26" si="52">AH20/AH19</f>
        <v>0.2863436123</v>
      </c>
      <c r="AI26" s="1376">
        <f t="shared" si="52"/>
        <v>0.2863436123</v>
      </c>
      <c r="AJ26" s="1378">
        <f t="shared" si="53"/>
        <v>0.2659552893</v>
      </c>
      <c r="AK26" s="1378">
        <f t="shared" si="54"/>
        <v>0.2792244997</v>
      </c>
      <c r="AL26" s="1378" t="str">
        <f t="shared" si="55"/>
        <v>-</v>
      </c>
      <c r="AM26" s="1378" t="str">
        <f t="shared" si="56"/>
        <v>-</v>
      </c>
      <c r="AN26" s="1376">
        <f t="shared" ref="AN26:AQ26" si="57">AN20/AN19</f>
        <v>0.3012048193</v>
      </c>
      <c r="AO26" s="1376">
        <f t="shared" si="57"/>
        <v>0.2505966587</v>
      </c>
      <c r="AP26" s="1376">
        <f t="shared" si="57"/>
        <v>0.3145539906</v>
      </c>
      <c r="AQ26" s="1376" t="str">
        <f t="shared" si="57"/>
        <v>#DIV/0!</v>
      </c>
      <c r="AR26" s="50"/>
      <c r="AS26" s="50"/>
      <c r="AT26" s="50"/>
    </row>
    <row r="27">
      <c r="B27" s="1375" t="s">
        <v>161</v>
      </c>
      <c r="C27" s="1376">
        <f t="shared" ref="C27:AF27" si="58">C21/C20</f>
        <v>0.375</v>
      </c>
      <c r="D27" s="1376">
        <f t="shared" si="58"/>
        <v>0</v>
      </c>
      <c r="E27" s="1376">
        <f t="shared" si="58"/>
        <v>0.25</v>
      </c>
      <c r="F27" s="1376" t="str">
        <f t="shared" si="58"/>
        <v>#DIV/0!</v>
      </c>
      <c r="G27" s="1376">
        <f t="shared" si="58"/>
        <v>0.25</v>
      </c>
      <c r="H27" s="1377" t="str">
        <f t="shared" si="58"/>
        <v>#DIV/0!</v>
      </c>
      <c r="I27" s="1377" t="str">
        <f t="shared" si="58"/>
        <v>#DIV/0!</v>
      </c>
      <c r="J27" s="1376">
        <f t="shared" si="58"/>
        <v>0.3636363636</v>
      </c>
      <c r="K27" s="1376">
        <f t="shared" si="58"/>
        <v>0.3103448276</v>
      </c>
      <c r="L27" s="1376">
        <f t="shared" si="58"/>
        <v>0.1818181818</v>
      </c>
      <c r="M27" s="1376">
        <f t="shared" si="58"/>
        <v>0.125</v>
      </c>
      <c r="N27" s="1376">
        <f t="shared" si="58"/>
        <v>0.2105263158</v>
      </c>
      <c r="O27" s="1377" t="str">
        <f t="shared" si="58"/>
        <v>#DIV/0!</v>
      </c>
      <c r="P27" s="1377" t="str">
        <f t="shared" si="58"/>
        <v>#DIV/0!</v>
      </c>
      <c r="Q27" s="1376">
        <f t="shared" si="58"/>
        <v>0.1</v>
      </c>
      <c r="R27" s="1376">
        <f t="shared" si="58"/>
        <v>0.2222222222</v>
      </c>
      <c r="S27" s="1376">
        <f t="shared" si="58"/>
        <v>0.15</v>
      </c>
      <c r="T27" s="1376" t="str">
        <f t="shared" si="58"/>
        <v>#DIV/0!</v>
      </c>
      <c r="U27" s="1376" t="str">
        <f t="shared" si="58"/>
        <v>#DIV/0!</v>
      </c>
      <c r="V27" s="1377" t="str">
        <f t="shared" si="58"/>
        <v>#DIV/0!</v>
      </c>
      <c r="W27" s="1377" t="str">
        <f t="shared" si="58"/>
        <v>#DIV/0!</v>
      </c>
      <c r="X27" s="1376" t="str">
        <f t="shared" si="58"/>
        <v>#DIV/0!</v>
      </c>
      <c r="Y27" s="1376" t="str">
        <f t="shared" si="58"/>
        <v>#DIV/0!</v>
      </c>
      <c r="Z27" s="1376" t="str">
        <f t="shared" si="58"/>
        <v>#DIV/0!</v>
      </c>
      <c r="AA27" s="1376" t="str">
        <f t="shared" si="58"/>
        <v>#DIV/0!</v>
      </c>
      <c r="AB27" s="1376" t="str">
        <f t="shared" si="58"/>
        <v>#DIV/0!</v>
      </c>
      <c r="AC27" s="1377" t="str">
        <f t="shared" si="58"/>
        <v>#DIV/0!</v>
      </c>
      <c r="AD27" s="1377" t="str">
        <f t="shared" si="58"/>
        <v>#DIV/0!</v>
      </c>
      <c r="AE27" s="1376" t="str">
        <f t="shared" si="58"/>
        <v>#DIV/0!</v>
      </c>
      <c r="AF27" s="1376" t="str">
        <f t="shared" si="58"/>
        <v>#DIV/0!</v>
      </c>
      <c r="AG27" s="1376"/>
      <c r="AH27" s="1376">
        <f t="shared" ref="AH27:AI27" si="59">AH21/AH20</f>
        <v>0.2051282051</v>
      </c>
      <c r="AI27" s="1376">
        <f t="shared" si="59"/>
        <v>0.2051282051</v>
      </c>
      <c r="AJ27" s="1378" t="str">
        <f t="shared" si="53"/>
        <v>-</v>
      </c>
      <c r="AK27" s="1378">
        <f t="shared" si="54"/>
        <v>0.2382651378</v>
      </c>
      <c r="AL27" s="1378" t="str">
        <f t="shared" si="55"/>
        <v>-</v>
      </c>
      <c r="AM27" s="1378" t="str">
        <f t="shared" si="56"/>
        <v>-</v>
      </c>
      <c r="AN27" s="1376">
        <f t="shared" ref="AN27:AQ27" si="60">AN21/AN20</f>
        <v>0.22</v>
      </c>
      <c r="AO27" s="1376">
        <f t="shared" si="60"/>
        <v>0.2285714286</v>
      </c>
      <c r="AP27" s="1376">
        <f t="shared" si="60"/>
        <v>0.1791044776</v>
      </c>
      <c r="AQ27" s="1376" t="str">
        <f t="shared" si="60"/>
        <v>#DIV/0!</v>
      </c>
      <c r="AR27" s="50"/>
      <c r="AS27" s="50"/>
      <c r="AT27" s="50"/>
    </row>
    <row r="28">
      <c r="B28" s="1375" t="s">
        <v>163</v>
      </c>
      <c r="C28" s="1376">
        <f t="shared" ref="C28:AF28" si="61">C22/(C21-C23)</f>
        <v>0.6666666667</v>
      </c>
      <c r="D28" s="1376" t="str">
        <f t="shared" si="61"/>
        <v>#DIV/0!</v>
      </c>
      <c r="E28" s="1376">
        <f t="shared" si="61"/>
        <v>0.2</v>
      </c>
      <c r="F28" s="1376" t="str">
        <f t="shared" si="61"/>
        <v>#DIV/0!</v>
      </c>
      <c r="G28" s="1376">
        <f t="shared" si="61"/>
        <v>0.6666666667</v>
      </c>
      <c r="H28" s="1376" t="str">
        <f t="shared" si="61"/>
        <v>#DIV/0!</v>
      </c>
      <c r="I28" s="1376" t="str">
        <f t="shared" si="61"/>
        <v>#DIV/0!</v>
      </c>
      <c r="J28" s="1376">
        <f t="shared" si="61"/>
        <v>0.25</v>
      </c>
      <c r="K28" s="1376">
        <f t="shared" si="61"/>
        <v>0.125</v>
      </c>
      <c r="L28" s="1376">
        <f t="shared" si="61"/>
        <v>0.3333333333</v>
      </c>
      <c r="M28" s="1376">
        <f t="shared" si="61"/>
        <v>0.6666666667</v>
      </c>
      <c r="N28" s="1376">
        <f t="shared" si="61"/>
        <v>0.25</v>
      </c>
      <c r="O28" s="1377" t="str">
        <f t="shared" si="61"/>
        <v>#DIV/0!</v>
      </c>
      <c r="P28" s="1377" t="str">
        <f t="shared" si="61"/>
        <v>#DIV/0!</v>
      </c>
      <c r="Q28" s="1376">
        <f t="shared" si="61"/>
        <v>1</v>
      </c>
      <c r="R28" s="1376">
        <f t="shared" si="61"/>
        <v>0</v>
      </c>
      <c r="S28" s="1376">
        <f t="shared" si="61"/>
        <v>0.5</v>
      </c>
      <c r="T28" s="1376" t="str">
        <f t="shared" si="61"/>
        <v>#DIV/0!</v>
      </c>
      <c r="U28" s="1376" t="str">
        <f t="shared" si="61"/>
        <v>#DIV/0!</v>
      </c>
      <c r="V28" s="1377" t="str">
        <f t="shared" si="61"/>
        <v>#DIV/0!</v>
      </c>
      <c r="W28" s="1377" t="str">
        <f t="shared" si="61"/>
        <v>#DIV/0!</v>
      </c>
      <c r="X28" s="1376" t="str">
        <f t="shared" si="61"/>
        <v>#DIV/0!</v>
      </c>
      <c r="Y28" s="1376" t="str">
        <f t="shared" si="61"/>
        <v>#DIV/0!</v>
      </c>
      <c r="Z28" s="1376" t="str">
        <f t="shared" si="61"/>
        <v>#DIV/0!</v>
      </c>
      <c r="AA28" s="1376" t="str">
        <f t="shared" si="61"/>
        <v>#DIV/0!</v>
      </c>
      <c r="AB28" s="1376" t="str">
        <f t="shared" si="61"/>
        <v>#DIV/0!</v>
      </c>
      <c r="AC28" s="1377" t="str">
        <f t="shared" si="61"/>
        <v>#DIV/0!</v>
      </c>
      <c r="AD28" s="1377" t="str">
        <f t="shared" si="61"/>
        <v>#DIV/0!</v>
      </c>
      <c r="AE28" s="1376" t="str">
        <f t="shared" si="61"/>
        <v>#DIV/0!</v>
      </c>
      <c r="AF28" s="1376" t="str">
        <f t="shared" si="61"/>
        <v>#DIV/0!</v>
      </c>
      <c r="AG28" s="1376"/>
      <c r="AH28" s="1376">
        <f t="shared" ref="AH28:AI28" si="62">AH22/AH21</f>
        <v>0.3</v>
      </c>
      <c r="AI28" s="1376">
        <f t="shared" si="62"/>
        <v>0.325</v>
      </c>
      <c r="AJ28" s="1378" t="str">
        <f t="shared" si="53"/>
        <v>-</v>
      </c>
      <c r="AK28" s="1378">
        <f t="shared" si="54"/>
        <v>0.325</v>
      </c>
      <c r="AL28" s="1378" t="str">
        <f t="shared" si="55"/>
        <v>-</v>
      </c>
      <c r="AM28" s="1378" t="str">
        <f t="shared" si="56"/>
        <v>-</v>
      </c>
      <c r="AN28" s="1376">
        <f t="shared" ref="AN28:AQ28" si="63">AN22/(AN21-AN23)</f>
        <v>0.4545454545</v>
      </c>
      <c r="AO28" s="1376">
        <f t="shared" si="63"/>
        <v>0.2727272727</v>
      </c>
      <c r="AP28" s="1376">
        <f t="shared" si="63"/>
        <v>0.3333333333</v>
      </c>
      <c r="AQ28" s="1376" t="str">
        <f t="shared" si="63"/>
        <v>#DIV/0!</v>
      </c>
      <c r="AR28" s="50"/>
      <c r="AS28" s="50"/>
      <c r="AT28" s="50"/>
    </row>
    <row r="29">
      <c r="B29" s="1379" t="s">
        <v>3316</v>
      </c>
      <c r="C29" s="1376">
        <f t="shared" ref="C29:AF29" si="64">C23/C21</f>
        <v>0</v>
      </c>
      <c r="D29" s="1412" t="str">
        <f t="shared" si="64"/>
        <v>#DIV/0!</v>
      </c>
      <c r="E29" s="1376">
        <f t="shared" si="64"/>
        <v>0</v>
      </c>
      <c r="F29" s="1412" t="str">
        <f t="shared" si="64"/>
        <v>#DIV/0!</v>
      </c>
      <c r="G29" s="1376">
        <f t="shared" si="64"/>
        <v>0</v>
      </c>
      <c r="H29" s="1380" t="str">
        <f t="shared" si="64"/>
        <v>#DIV/0!</v>
      </c>
      <c r="I29" s="1380" t="str">
        <f t="shared" si="64"/>
        <v>#DIV/0!</v>
      </c>
      <c r="J29" s="1381">
        <f t="shared" si="64"/>
        <v>0</v>
      </c>
      <c r="K29" s="1381">
        <f t="shared" si="64"/>
        <v>0.1111111111</v>
      </c>
      <c r="L29" s="1381">
        <f t="shared" si="64"/>
        <v>0.25</v>
      </c>
      <c r="M29" s="1381">
        <f t="shared" si="64"/>
        <v>0</v>
      </c>
      <c r="N29" s="1381">
        <f t="shared" si="64"/>
        <v>0</v>
      </c>
      <c r="O29" s="1380" t="str">
        <f t="shared" si="64"/>
        <v>#DIV/0!</v>
      </c>
      <c r="P29" s="1380" t="str">
        <f t="shared" si="64"/>
        <v>#DIV/0!</v>
      </c>
      <c r="Q29" s="1381">
        <f t="shared" si="64"/>
        <v>0</v>
      </c>
      <c r="R29" s="1381">
        <f t="shared" si="64"/>
        <v>0.5</v>
      </c>
      <c r="S29" s="1381">
        <f t="shared" si="64"/>
        <v>0.3333333333</v>
      </c>
      <c r="T29" s="1381" t="str">
        <f t="shared" si="64"/>
        <v>#DIV/0!</v>
      </c>
      <c r="U29" s="1381" t="str">
        <f t="shared" si="64"/>
        <v>#DIV/0!</v>
      </c>
      <c r="V29" s="1380" t="str">
        <f t="shared" si="64"/>
        <v>#DIV/0!</v>
      </c>
      <c r="W29" s="1380" t="str">
        <f t="shared" si="64"/>
        <v>#DIV/0!</v>
      </c>
      <c r="X29" s="1381" t="str">
        <f t="shared" si="64"/>
        <v>#DIV/0!</v>
      </c>
      <c r="Y29" s="1381" t="str">
        <f t="shared" si="64"/>
        <v>#DIV/0!</v>
      </c>
      <c r="Z29" s="1381" t="str">
        <f t="shared" si="64"/>
        <v>#DIV/0!</v>
      </c>
      <c r="AA29" s="1381" t="str">
        <f t="shared" si="64"/>
        <v>#DIV/0!</v>
      </c>
      <c r="AB29" s="1381" t="str">
        <f t="shared" si="64"/>
        <v>#DIV/0!</v>
      </c>
      <c r="AC29" s="1380" t="str">
        <f t="shared" si="64"/>
        <v>#DIV/0!</v>
      </c>
      <c r="AD29" s="1380" t="str">
        <f t="shared" si="64"/>
        <v>#DIV/0!</v>
      </c>
      <c r="AE29" s="1381" t="str">
        <f t="shared" si="64"/>
        <v>#DIV/0!</v>
      </c>
      <c r="AF29" s="1381" t="str">
        <f t="shared" si="64"/>
        <v>#DIV/0!</v>
      </c>
      <c r="AG29" s="93"/>
      <c r="AH29" s="1381">
        <f t="shared" ref="AH29:AI29" si="65">AH23/AH21</f>
        <v>0</v>
      </c>
      <c r="AI29" s="1381">
        <f t="shared" si="65"/>
        <v>0</v>
      </c>
      <c r="AJ29" s="93"/>
      <c r="AK29" s="93"/>
      <c r="AL29" s="93"/>
      <c r="AM29" s="93"/>
      <c r="AN29" s="1381">
        <f t="shared" ref="AN29:AQ29" si="66">AN23/AN21</f>
        <v>0</v>
      </c>
      <c r="AO29" s="1381">
        <f t="shared" si="66"/>
        <v>0.08333333333</v>
      </c>
      <c r="AP29" s="1381">
        <f t="shared" si="66"/>
        <v>0.25</v>
      </c>
      <c r="AQ29" s="1381" t="str">
        <f t="shared" si="66"/>
        <v>#DIV/0!</v>
      </c>
      <c r="AR29" s="93"/>
      <c r="AS29" s="93"/>
      <c r="AT29" s="93"/>
    </row>
    <row r="30">
      <c r="A30" s="1355"/>
      <c r="B30" s="50"/>
      <c r="C30" s="50"/>
      <c r="D30" s="50"/>
      <c r="E30" s="134"/>
      <c r="F30" s="50"/>
      <c r="G30" s="50"/>
      <c r="H30" s="124"/>
      <c r="I30" s="124"/>
      <c r="J30" s="50"/>
      <c r="K30" s="50"/>
      <c r="L30" s="1382"/>
      <c r="M30" s="1382"/>
      <c r="N30" s="1382"/>
      <c r="O30" s="1382"/>
      <c r="P30" s="1382"/>
      <c r="Q30" s="50"/>
      <c r="R30" s="50"/>
      <c r="S30" s="1382"/>
      <c r="T30" s="1382"/>
      <c r="U30" s="50"/>
      <c r="V30" s="1382"/>
      <c r="W30" s="1382"/>
      <c r="X30" s="50"/>
      <c r="Y30" s="50"/>
      <c r="Z30" s="50"/>
      <c r="AA30" s="1382"/>
      <c r="AB30" s="1382"/>
      <c r="AC30" s="1382"/>
      <c r="AD30" s="1382"/>
      <c r="AE30" s="50"/>
      <c r="AF30" s="50"/>
      <c r="AG30" s="50"/>
      <c r="AH30" s="50"/>
      <c r="AI30" s="50"/>
      <c r="AJ30" s="50"/>
      <c r="AK30" s="50"/>
      <c r="AL30" s="50"/>
      <c r="AM30" s="50"/>
      <c r="AN30" s="50"/>
      <c r="AO30" s="50"/>
      <c r="AP30" s="50"/>
      <c r="AQ30" s="50"/>
      <c r="AR30" s="50"/>
      <c r="AS30" s="50"/>
      <c r="AT30" s="50"/>
    </row>
    <row r="31">
      <c r="A31" s="1384" t="s">
        <v>135</v>
      </c>
      <c r="B31" s="109" t="s">
        <v>125</v>
      </c>
      <c r="C31" s="1385">
        <v>46174.0</v>
      </c>
      <c r="D31" s="1385">
        <v>46175.0</v>
      </c>
      <c r="E31" s="1385">
        <v>46176.0</v>
      </c>
      <c r="F31" s="1385">
        <v>46177.0</v>
      </c>
      <c r="G31" s="1385">
        <v>46178.0</v>
      </c>
      <c r="H31" s="1356">
        <v>46179.0</v>
      </c>
      <c r="I31" s="1356">
        <v>46180.0</v>
      </c>
      <c r="J31" s="1356">
        <v>46181.0</v>
      </c>
      <c r="K31" s="1356">
        <v>46182.0</v>
      </c>
      <c r="L31" s="1356">
        <v>46183.0</v>
      </c>
      <c r="M31" s="1356">
        <v>46184.0</v>
      </c>
      <c r="N31" s="1356">
        <v>46185.0</v>
      </c>
      <c r="O31" s="1356">
        <v>46186.0</v>
      </c>
      <c r="P31" s="1356">
        <v>46187.0</v>
      </c>
      <c r="Q31" s="1356">
        <v>46188.0</v>
      </c>
      <c r="R31" s="1356">
        <v>46189.0</v>
      </c>
      <c r="S31" s="1356">
        <v>46190.0</v>
      </c>
      <c r="T31" s="1356">
        <v>46191.0</v>
      </c>
      <c r="U31" s="1356">
        <v>46192.0</v>
      </c>
      <c r="V31" s="1356">
        <v>46193.0</v>
      </c>
      <c r="W31" s="1356">
        <v>46194.0</v>
      </c>
      <c r="X31" s="1356">
        <v>46195.0</v>
      </c>
      <c r="Y31" s="1356">
        <v>46196.0</v>
      </c>
      <c r="Z31" s="1356">
        <v>46197.0</v>
      </c>
      <c r="AA31" s="1356">
        <v>46198.0</v>
      </c>
      <c r="AB31" s="1356">
        <v>46199.0</v>
      </c>
      <c r="AC31" s="1356">
        <v>46200.0</v>
      </c>
      <c r="AD31" s="1356">
        <v>46201.0</v>
      </c>
      <c r="AE31" s="1356">
        <v>46202.0</v>
      </c>
      <c r="AF31" s="1356">
        <v>46203.0</v>
      </c>
      <c r="AG31" s="1356"/>
      <c r="AH31" s="1357" t="s">
        <v>3305</v>
      </c>
      <c r="AI31" s="1357" t="s">
        <v>3306</v>
      </c>
      <c r="AJ31" s="1358" t="s">
        <v>3307</v>
      </c>
      <c r="AK31" s="1358" t="s">
        <v>3308</v>
      </c>
      <c r="AL31" s="1358" t="s">
        <v>3309</v>
      </c>
      <c r="AM31" s="1358" t="s">
        <v>3310</v>
      </c>
      <c r="AN31" s="1359" t="s">
        <v>3311</v>
      </c>
      <c r="AO31" s="1359" t="s">
        <v>3312</v>
      </c>
      <c r="AP31" s="1359" t="s">
        <v>3313</v>
      </c>
      <c r="AQ31" s="1359" t="s">
        <v>3314</v>
      </c>
      <c r="AR31" s="50"/>
      <c r="AS31" s="50"/>
      <c r="AT31" s="50"/>
    </row>
    <row r="32">
      <c r="B32" s="109" t="s">
        <v>22</v>
      </c>
      <c r="C32" s="1008"/>
      <c r="D32" s="1008"/>
      <c r="E32" s="1008"/>
      <c r="F32" s="1008"/>
      <c r="G32" s="1008"/>
      <c r="H32" s="1386"/>
      <c r="I32" s="1387"/>
      <c r="J32" s="1388"/>
      <c r="K32" s="92"/>
      <c r="L32" s="1413"/>
      <c r="M32" s="1413"/>
      <c r="N32" s="1319"/>
      <c r="O32" s="1390"/>
      <c r="P32" s="1387"/>
      <c r="Q32" s="1319"/>
      <c r="R32" s="50"/>
      <c r="S32" s="1319"/>
      <c r="T32" s="1319"/>
      <c r="U32" s="1319"/>
      <c r="V32" s="1390"/>
      <c r="W32" s="1390"/>
      <c r="X32" s="1319"/>
      <c r="Y32" s="50"/>
      <c r="Z32" s="50"/>
      <c r="AA32" s="1413"/>
      <c r="AB32" s="1319"/>
      <c r="AC32" s="1390"/>
      <c r="AD32" s="1390"/>
      <c r="AE32" s="1319"/>
      <c r="AF32" s="50"/>
      <c r="AG32" s="124"/>
      <c r="AH32" s="1365">
        <f>SUM(C32:AF32)</f>
        <v>0</v>
      </c>
      <c r="AI32" s="124"/>
      <c r="AJ32" s="393"/>
      <c r="AK32" s="393"/>
      <c r="AL32" s="393"/>
      <c r="AM32" s="393"/>
      <c r="AN32" s="50"/>
      <c r="AO32" s="50"/>
      <c r="AP32" s="50"/>
      <c r="AQ32" s="50"/>
      <c r="AR32" s="50"/>
      <c r="AS32" s="50"/>
      <c r="AT32" s="50"/>
    </row>
    <row r="33">
      <c r="B33" s="1392" t="s">
        <v>97</v>
      </c>
      <c r="C33" s="1393">
        <v>303.0</v>
      </c>
      <c r="D33" s="1414">
        <v>367.0</v>
      </c>
      <c r="E33" s="1414">
        <v>263.0</v>
      </c>
      <c r="F33" s="1393">
        <v>316.0</v>
      </c>
      <c r="G33" s="1393">
        <v>328.0</v>
      </c>
      <c r="H33" s="1394"/>
      <c r="I33" s="1415"/>
      <c r="J33" s="1397">
        <v>0.0</v>
      </c>
      <c r="K33" s="1388">
        <v>291.0</v>
      </c>
      <c r="L33" s="1398">
        <v>281.0</v>
      </c>
      <c r="M33" s="1398">
        <v>268.0</v>
      </c>
      <c r="N33" s="1398">
        <v>338.0</v>
      </c>
      <c r="O33" s="1386"/>
      <c r="P33" s="1387"/>
      <c r="Q33" s="1388">
        <v>397.0</v>
      </c>
      <c r="R33" s="1416">
        <v>366.0</v>
      </c>
      <c r="S33" s="1388">
        <v>385.0</v>
      </c>
      <c r="T33" s="1398"/>
      <c r="U33" s="1398"/>
      <c r="V33" s="1394"/>
      <c r="W33" s="1394"/>
      <c r="X33" s="1398"/>
      <c r="Y33" s="1416"/>
      <c r="Z33" s="1400"/>
      <c r="AA33" s="1400"/>
      <c r="AB33" s="1398"/>
      <c r="AC33" s="1415"/>
      <c r="AD33" s="1415"/>
      <c r="AE33" s="1398"/>
      <c r="AF33" s="1400"/>
      <c r="AG33" s="1401"/>
      <c r="AH33" s="1402">
        <f t="shared" ref="AH33:AH37" si="68">AVERAGE(C33:AF33)</f>
        <v>300.2307692</v>
      </c>
      <c r="AI33" s="1403">
        <f t="shared" ref="AI33:AI37" si="69">SUM(C33:AF33)</f>
        <v>3903</v>
      </c>
      <c r="AJ33" s="1393">
        <f t="shared" ref="AJ33:AJ37" si="70">IFERROR(AVERAGE(C33:F33),"-")</f>
        <v>312.25</v>
      </c>
      <c r="AK33" s="1362">
        <f t="shared" ref="AK33:AK37" si="71">IFERROR(AVERAGE(J33:N33),"-")</f>
        <v>235.6</v>
      </c>
      <c r="AL33" s="393">
        <f t="shared" ref="AL33:AL37" si="72">IFERROR(AVERAGE(Q33:U33),"-")</f>
        <v>382.6666667</v>
      </c>
      <c r="AM33" s="393" t="str">
        <f t="shared" ref="AM33:AM37" si="73">IFERROR(AVERAGE(X33:AB33),"-")</f>
        <v>-</v>
      </c>
      <c r="AN33" s="393">
        <f t="shared" ref="AN33:AN37" si="74">sum(C33:G33)</f>
        <v>1577</v>
      </c>
      <c r="AO33" s="393">
        <f t="shared" ref="AO33:AO38" si="75">sum( J33:N33)</f>
        <v>1178</v>
      </c>
      <c r="AP33" s="393">
        <f t="shared" ref="AP33:AP38" si="76">sum(N33:S33)</f>
        <v>1486</v>
      </c>
      <c r="AQ33" s="393">
        <f t="shared" ref="AQ33:AQ38" si="77">sum(U33:Z33)</f>
        <v>0</v>
      </c>
      <c r="AR33" s="93">
        <f t="shared" ref="AR33:AT33" si="67">AN37/AN33</f>
        <v>0.00634115409</v>
      </c>
      <c r="AS33" s="93">
        <f t="shared" si="67"/>
        <v>0.008488964346</v>
      </c>
      <c r="AT33" s="93">
        <f t="shared" si="67"/>
        <v>0.004037685061</v>
      </c>
    </row>
    <row r="34">
      <c r="B34" s="1392" t="s">
        <v>3290</v>
      </c>
      <c r="C34" s="1393">
        <v>71.0</v>
      </c>
      <c r="D34" s="1414">
        <v>69.0</v>
      </c>
      <c r="E34" s="1414">
        <v>56.0</v>
      </c>
      <c r="F34" s="1393">
        <v>91.0</v>
      </c>
      <c r="G34" s="1393">
        <v>97.0</v>
      </c>
      <c r="H34" s="1394"/>
      <c r="I34" s="1415"/>
      <c r="J34" s="1397">
        <v>0.0</v>
      </c>
      <c r="K34" s="1388">
        <v>67.0</v>
      </c>
      <c r="L34" s="1398">
        <v>145.0</v>
      </c>
      <c r="M34" s="1398">
        <v>148.0</v>
      </c>
      <c r="N34" s="1398">
        <v>163.0</v>
      </c>
      <c r="O34" s="1386"/>
      <c r="P34" s="1394"/>
      <c r="Q34" s="1388">
        <v>131.0</v>
      </c>
      <c r="R34" s="1398">
        <v>114.0</v>
      </c>
      <c r="S34" s="1317">
        <v>99.0</v>
      </c>
      <c r="T34" s="1398"/>
      <c r="U34" s="1398"/>
      <c r="V34" s="1394"/>
      <c r="W34" s="1394"/>
      <c r="X34" s="1398"/>
      <c r="Y34" s="1398"/>
      <c r="Z34" s="1400"/>
      <c r="AA34" s="1400"/>
      <c r="AB34" s="1398"/>
      <c r="AC34" s="1415"/>
      <c r="AD34" s="1415"/>
      <c r="AE34" s="1398"/>
      <c r="AF34" s="1400"/>
      <c r="AG34" s="1401"/>
      <c r="AH34" s="1402">
        <f t="shared" si="68"/>
        <v>96.23076923</v>
      </c>
      <c r="AI34" s="1403">
        <f t="shared" si="69"/>
        <v>1251</v>
      </c>
      <c r="AJ34" s="1393">
        <f t="shared" si="70"/>
        <v>71.75</v>
      </c>
      <c r="AK34" s="1362">
        <f t="shared" si="71"/>
        <v>104.6</v>
      </c>
      <c r="AL34" s="393">
        <f t="shared" si="72"/>
        <v>114.6666667</v>
      </c>
      <c r="AM34" s="393" t="str">
        <f t="shared" si="73"/>
        <v>-</v>
      </c>
      <c r="AN34" s="393">
        <f t="shared" si="74"/>
        <v>384</v>
      </c>
      <c r="AO34" s="393">
        <f t="shared" si="75"/>
        <v>523</v>
      </c>
      <c r="AP34" s="393">
        <f t="shared" si="76"/>
        <v>507</v>
      </c>
      <c r="AQ34" s="393">
        <f t="shared" si="77"/>
        <v>0</v>
      </c>
      <c r="AR34" s="1400"/>
      <c r="AS34" s="1400"/>
      <c r="AT34" s="1400"/>
    </row>
    <row r="35">
      <c r="B35" s="1392" t="s">
        <v>1283</v>
      </c>
      <c r="C35" s="1393">
        <v>20.0</v>
      </c>
      <c r="D35" s="1414">
        <v>22.0</v>
      </c>
      <c r="E35" s="1414">
        <v>17.0</v>
      </c>
      <c r="F35" s="1393">
        <v>23.0</v>
      </c>
      <c r="G35" s="1393">
        <v>25.0</v>
      </c>
      <c r="H35" s="1394"/>
      <c r="I35" s="1415"/>
      <c r="J35" s="1397">
        <v>0.0</v>
      </c>
      <c r="K35" s="1388">
        <v>19.0</v>
      </c>
      <c r="L35" s="1398">
        <v>27.0</v>
      </c>
      <c r="M35" s="1398">
        <v>33.0</v>
      </c>
      <c r="N35" s="1398">
        <v>38.0</v>
      </c>
      <c r="O35" s="1386"/>
      <c r="P35" s="1394"/>
      <c r="Q35" s="1388">
        <v>24.0</v>
      </c>
      <c r="R35" s="1398">
        <v>31.0</v>
      </c>
      <c r="S35" s="1317">
        <v>22.0</v>
      </c>
      <c r="T35" s="1398"/>
      <c r="U35" s="1398"/>
      <c r="V35" s="1394"/>
      <c r="W35" s="1394"/>
      <c r="X35" s="1398"/>
      <c r="Y35" s="1398"/>
      <c r="Z35" s="1400"/>
      <c r="AA35" s="1400"/>
      <c r="AB35" s="1398"/>
      <c r="AC35" s="1415"/>
      <c r="AD35" s="1415"/>
      <c r="AE35" s="1398"/>
      <c r="AF35" s="1400"/>
      <c r="AG35" s="1401"/>
      <c r="AH35" s="1402">
        <f t="shared" si="68"/>
        <v>23.15384615</v>
      </c>
      <c r="AI35" s="1403">
        <f t="shared" si="69"/>
        <v>301</v>
      </c>
      <c r="AJ35" s="1393">
        <f t="shared" si="70"/>
        <v>20.5</v>
      </c>
      <c r="AK35" s="1362">
        <f t="shared" si="71"/>
        <v>23.4</v>
      </c>
      <c r="AL35" s="393">
        <f t="shared" si="72"/>
        <v>25.66666667</v>
      </c>
      <c r="AM35" s="393" t="str">
        <f t="shared" si="73"/>
        <v>-</v>
      </c>
      <c r="AN35" s="393">
        <f t="shared" si="74"/>
        <v>107</v>
      </c>
      <c r="AO35" s="393">
        <f t="shared" si="75"/>
        <v>117</v>
      </c>
      <c r="AP35" s="393">
        <f t="shared" si="76"/>
        <v>115</v>
      </c>
      <c r="AQ35" s="393">
        <f t="shared" si="77"/>
        <v>0</v>
      </c>
      <c r="AR35" s="1400"/>
      <c r="AS35" s="1400"/>
      <c r="AT35" s="1400"/>
    </row>
    <row r="36">
      <c r="B36" s="1392" t="s">
        <v>3315</v>
      </c>
      <c r="C36" s="1393">
        <v>2.0</v>
      </c>
      <c r="D36" s="1414">
        <v>2.0</v>
      </c>
      <c r="E36" s="1414">
        <v>4.0</v>
      </c>
      <c r="F36" s="1393">
        <v>9.0</v>
      </c>
      <c r="G36" s="1393">
        <v>5.0</v>
      </c>
      <c r="H36" s="1394"/>
      <c r="I36" s="1415"/>
      <c r="J36" s="1397">
        <v>0.0</v>
      </c>
      <c r="K36" s="1388">
        <v>5.0</v>
      </c>
      <c r="L36" s="1398">
        <v>7.0</v>
      </c>
      <c r="M36" s="1398">
        <v>9.0</v>
      </c>
      <c r="N36" s="1398">
        <v>9.0</v>
      </c>
      <c r="O36" s="1386"/>
      <c r="P36" s="1394"/>
      <c r="Q36" s="1388">
        <v>7.0</v>
      </c>
      <c r="R36" s="1398">
        <v>7.0</v>
      </c>
      <c r="S36" s="1414">
        <v>10.0</v>
      </c>
      <c r="T36" s="1398"/>
      <c r="U36" s="1398"/>
      <c r="V36" s="1394"/>
      <c r="W36" s="1394"/>
      <c r="X36" s="1398"/>
      <c r="Y36" s="1398"/>
      <c r="Z36" s="1400"/>
      <c r="AA36" s="1400"/>
      <c r="AB36" s="1398"/>
      <c r="AC36" s="1415"/>
      <c r="AD36" s="1415"/>
      <c r="AE36" s="1398"/>
      <c r="AF36" s="1400"/>
      <c r="AG36" s="1401"/>
      <c r="AH36" s="1402">
        <f t="shared" si="68"/>
        <v>5.846153846</v>
      </c>
      <c r="AI36" s="1403">
        <f t="shared" si="69"/>
        <v>76</v>
      </c>
      <c r="AJ36" s="1393">
        <f t="shared" si="70"/>
        <v>4.25</v>
      </c>
      <c r="AK36" s="1362">
        <f t="shared" si="71"/>
        <v>6</v>
      </c>
      <c r="AL36" s="393">
        <f t="shared" si="72"/>
        <v>8</v>
      </c>
      <c r="AM36" s="393" t="str">
        <f t="shared" si="73"/>
        <v>-</v>
      </c>
      <c r="AN36" s="393">
        <f t="shared" si="74"/>
        <v>22</v>
      </c>
      <c r="AO36" s="393">
        <f t="shared" si="75"/>
        <v>30</v>
      </c>
      <c r="AP36" s="393">
        <f t="shared" si="76"/>
        <v>33</v>
      </c>
      <c r="AQ36" s="393">
        <f t="shared" si="77"/>
        <v>0</v>
      </c>
      <c r="AR36" s="1400"/>
      <c r="AS36" s="1400"/>
      <c r="AT36" s="1400"/>
    </row>
    <row r="37">
      <c r="B37" s="1392" t="s">
        <v>96</v>
      </c>
      <c r="C37" s="1393">
        <v>2.0</v>
      </c>
      <c r="D37" s="1414">
        <v>1.0</v>
      </c>
      <c r="E37" s="1414">
        <v>1.0</v>
      </c>
      <c r="F37" s="1393">
        <v>3.0</v>
      </c>
      <c r="G37" s="1393">
        <v>3.0</v>
      </c>
      <c r="H37" s="1394"/>
      <c r="I37" s="1415"/>
      <c r="J37" s="1397">
        <v>0.0</v>
      </c>
      <c r="K37" s="1397">
        <v>1.0</v>
      </c>
      <c r="L37" s="1398">
        <v>3.0</v>
      </c>
      <c r="M37" s="1398">
        <v>3.0</v>
      </c>
      <c r="N37" s="1398">
        <v>3.0</v>
      </c>
      <c r="O37" s="1386"/>
      <c r="P37" s="1394"/>
      <c r="Q37" s="1398">
        <v>1.0</v>
      </c>
      <c r="R37" s="102">
        <v>2.0</v>
      </c>
      <c r="S37" s="1416">
        <v>0.0</v>
      </c>
      <c r="T37" s="1398"/>
      <c r="U37" s="1398"/>
      <c r="V37" s="1394"/>
      <c r="W37" s="1394"/>
      <c r="X37" s="1398"/>
      <c r="Y37" s="1398"/>
      <c r="Z37" s="1400"/>
      <c r="AA37" s="93"/>
      <c r="AB37" s="1398"/>
      <c r="AC37" s="1394"/>
      <c r="AD37" s="1394"/>
      <c r="AE37" s="1398"/>
      <c r="AF37" s="1400"/>
      <c r="AG37" s="1401"/>
      <c r="AH37" s="1402">
        <f t="shared" si="68"/>
        <v>1.769230769</v>
      </c>
      <c r="AI37" s="1403">
        <f t="shared" si="69"/>
        <v>23</v>
      </c>
      <c r="AJ37" s="1393">
        <f t="shared" si="70"/>
        <v>1.75</v>
      </c>
      <c r="AK37" s="1362">
        <f t="shared" si="71"/>
        <v>2</v>
      </c>
      <c r="AL37" s="393">
        <f t="shared" si="72"/>
        <v>1</v>
      </c>
      <c r="AM37" s="393" t="str">
        <f t="shared" si="73"/>
        <v>-</v>
      </c>
      <c r="AN37" s="393">
        <f t="shared" si="74"/>
        <v>10</v>
      </c>
      <c r="AO37" s="393">
        <f t="shared" si="75"/>
        <v>10</v>
      </c>
      <c r="AP37" s="393">
        <f t="shared" si="76"/>
        <v>6</v>
      </c>
      <c r="AQ37" s="393">
        <f t="shared" si="77"/>
        <v>0</v>
      </c>
      <c r="AR37" s="1400"/>
      <c r="AS37" s="1400"/>
      <c r="AT37" s="1400"/>
    </row>
    <row r="38">
      <c r="B38" s="1409" t="s">
        <v>3316</v>
      </c>
      <c r="C38" s="1393">
        <v>0.0</v>
      </c>
      <c r="D38" s="1414">
        <v>0.0</v>
      </c>
      <c r="E38" s="1414">
        <v>0.0</v>
      </c>
      <c r="F38" s="1393">
        <v>0.0</v>
      </c>
      <c r="G38" s="1393">
        <v>0.0</v>
      </c>
      <c r="H38" s="1394"/>
      <c r="I38" s="1415"/>
      <c r="J38" s="1397">
        <v>0.0</v>
      </c>
      <c r="K38" s="1397">
        <v>0.0</v>
      </c>
      <c r="L38" s="1400"/>
      <c r="M38" s="1398">
        <v>1.0</v>
      </c>
      <c r="N38" s="1398">
        <v>1.0</v>
      </c>
      <c r="O38" s="1386"/>
      <c r="P38" s="1394"/>
      <c r="Q38" s="1398">
        <v>0.0</v>
      </c>
      <c r="R38" s="102">
        <v>0.0</v>
      </c>
      <c r="S38" s="1416">
        <v>1.0</v>
      </c>
      <c r="T38" s="1398"/>
      <c r="U38" s="1398"/>
      <c r="V38" s="1394"/>
      <c r="W38" s="1394"/>
      <c r="X38" s="1398"/>
      <c r="Y38" s="1398"/>
      <c r="Z38" s="1400"/>
      <c r="AA38" s="1400"/>
      <c r="AB38" s="1398"/>
      <c r="AC38" s="1394"/>
      <c r="AD38" s="1394"/>
      <c r="AE38" s="1398"/>
      <c r="AF38" s="1400"/>
      <c r="AG38" s="1401"/>
      <c r="AH38" s="1402"/>
      <c r="AI38" s="1403"/>
      <c r="AJ38" s="1393"/>
      <c r="AK38" s="1362"/>
      <c r="AL38" s="393"/>
      <c r="AM38" s="393"/>
      <c r="AN38" s="1400">
        <f>sum(C38:F38)</f>
        <v>0</v>
      </c>
      <c r="AO38" s="393">
        <f t="shared" si="75"/>
        <v>2</v>
      </c>
      <c r="AP38" s="393">
        <f t="shared" si="76"/>
        <v>2</v>
      </c>
      <c r="AQ38" s="393">
        <f t="shared" si="77"/>
        <v>0</v>
      </c>
      <c r="AR38" s="1400"/>
      <c r="AS38" s="1400"/>
      <c r="AT38" s="1400"/>
    </row>
    <row r="39">
      <c r="B39" s="1373" t="s">
        <v>3317</v>
      </c>
      <c r="C39" s="1371">
        <f t="shared" ref="C39:I39" si="78">C37-C32</f>
        <v>2</v>
      </c>
      <c r="D39" s="1371">
        <f t="shared" si="78"/>
        <v>1</v>
      </c>
      <c r="E39" s="1371">
        <f t="shared" si="78"/>
        <v>1</v>
      </c>
      <c r="F39" s="1371">
        <f t="shared" si="78"/>
        <v>3</v>
      </c>
      <c r="G39" s="1371">
        <f t="shared" si="78"/>
        <v>3</v>
      </c>
      <c r="H39" s="1370">
        <f t="shared" si="78"/>
        <v>0</v>
      </c>
      <c r="I39" s="1370">
        <f t="shared" si="78"/>
        <v>0</v>
      </c>
      <c r="J39" s="1417"/>
      <c r="K39" s="1418">
        <f t="shared" ref="K39:N39" si="79">K37-K32</f>
        <v>1</v>
      </c>
      <c r="L39" s="1418">
        <f t="shared" si="79"/>
        <v>3</v>
      </c>
      <c r="M39" s="1418">
        <f t="shared" si="79"/>
        <v>3</v>
      </c>
      <c r="N39" s="1418">
        <f t="shared" si="79"/>
        <v>3</v>
      </c>
      <c r="O39" s="1370">
        <f>N37-O32</f>
        <v>3</v>
      </c>
      <c r="P39" s="1370">
        <f t="shared" ref="P39:AF39" si="80">P37-P32</f>
        <v>0</v>
      </c>
      <c r="Q39" s="1418">
        <f t="shared" si="80"/>
        <v>1</v>
      </c>
      <c r="R39" s="1417">
        <f t="shared" si="80"/>
        <v>2</v>
      </c>
      <c r="S39" s="1418">
        <f t="shared" si="80"/>
        <v>0</v>
      </c>
      <c r="T39" s="1418">
        <f t="shared" si="80"/>
        <v>0</v>
      </c>
      <c r="U39" s="1418">
        <f t="shared" si="80"/>
        <v>0</v>
      </c>
      <c r="V39" s="1370">
        <f t="shared" si="80"/>
        <v>0</v>
      </c>
      <c r="W39" s="1370">
        <f t="shared" si="80"/>
        <v>0</v>
      </c>
      <c r="X39" s="1418">
        <f t="shared" si="80"/>
        <v>0</v>
      </c>
      <c r="Y39" s="1418">
        <f t="shared" si="80"/>
        <v>0</v>
      </c>
      <c r="Z39" s="1418">
        <f t="shared" si="80"/>
        <v>0</v>
      </c>
      <c r="AA39" s="1418">
        <f t="shared" si="80"/>
        <v>0</v>
      </c>
      <c r="AB39" s="1418">
        <f t="shared" si="80"/>
        <v>0</v>
      </c>
      <c r="AC39" s="1370">
        <f t="shared" si="80"/>
        <v>0</v>
      </c>
      <c r="AD39" s="1370">
        <f t="shared" si="80"/>
        <v>0</v>
      </c>
      <c r="AE39" s="1418">
        <f t="shared" si="80"/>
        <v>0</v>
      </c>
      <c r="AF39" s="1418">
        <f t="shared" si="80"/>
        <v>0</v>
      </c>
      <c r="AG39" s="1417"/>
      <c r="AH39" s="1372">
        <f>SUM(C39:AG39)</f>
        <v>26</v>
      </c>
      <c r="AI39" s="124"/>
      <c r="AJ39" s="393"/>
      <c r="AK39" s="393"/>
      <c r="AL39" s="393"/>
      <c r="AM39" s="393"/>
      <c r="AN39" s="1400"/>
      <c r="AO39" s="50"/>
      <c r="AP39" s="1400"/>
      <c r="AQ39" s="1400"/>
      <c r="AR39" s="50"/>
      <c r="AS39" s="50"/>
      <c r="AT39" s="50"/>
    </row>
    <row r="40">
      <c r="B40" s="1375" t="s">
        <v>157</v>
      </c>
      <c r="C40" s="1376">
        <f t="shared" ref="C40:I40" si="81">C34/C33</f>
        <v>0.2343234323</v>
      </c>
      <c r="D40" s="1376">
        <f t="shared" si="81"/>
        <v>0.1880108992</v>
      </c>
      <c r="E40" s="1376">
        <f t="shared" si="81"/>
        <v>0.2129277567</v>
      </c>
      <c r="F40" s="1376">
        <f t="shared" si="81"/>
        <v>0.2879746835</v>
      </c>
      <c r="G40" s="1376">
        <f t="shared" si="81"/>
        <v>0.2957317073</v>
      </c>
      <c r="H40" s="1377" t="str">
        <f t="shared" si="81"/>
        <v>#DIV/0!</v>
      </c>
      <c r="I40" s="1377" t="str">
        <f t="shared" si="81"/>
        <v>#DIV/0!</v>
      </c>
      <c r="J40" s="1376"/>
      <c r="K40" s="1376">
        <f t="shared" ref="K40:N40" si="82">K34/K33</f>
        <v>0.2302405498</v>
      </c>
      <c r="L40" s="1376">
        <f t="shared" si="82"/>
        <v>0.5160142349</v>
      </c>
      <c r="M40" s="1376">
        <f t="shared" si="82"/>
        <v>0.552238806</v>
      </c>
      <c r="N40" s="1376">
        <f t="shared" si="82"/>
        <v>0.4822485207</v>
      </c>
      <c r="O40" s="1377">
        <f t="shared" ref="O40:O42" si="88">N34/N33</f>
        <v>0.4822485207</v>
      </c>
      <c r="P40" s="1377" t="str">
        <f t="shared" ref="P40:AF40" si="83">P34/P33</f>
        <v>#DIV/0!</v>
      </c>
      <c r="Q40" s="1376">
        <f t="shared" si="83"/>
        <v>0.3299748111</v>
      </c>
      <c r="R40" s="1376">
        <f t="shared" si="83"/>
        <v>0.3114754098</v>
      </c>
      <c r="S40" s="1376">
        <f t="shared" si="83"/>
        <v>0.2571428571</v>
      </c>
      <c r="T40" s="1376" t="str">
        <f t="shared" si="83"/>
        <v>#DIV/0!</v>
      </c>
      <c r="U40" s="1376" t="str">
        <f t="shared" si="83"/>
        <v>#DIV/0!</v>
      </c>
      <c r="V40" s="1377" t="str">
        <f t="shared" si="83"/>
        <v>#DIV/0!</v>
      </c>
      <c r="W40" s="1377" t="str">
        <f t="shared" si="83"/>
        <v>#DIV/0!</v>
      </c>
      <c r="X40" s="1376" t="str">
        <f t="shared" si="83"/>
        <v>#DIV/0!</v>
      </c>
      <c r="Y40" s="1376" t="str">
        <f t="shared" si="83"/>
        <v>#DIV/0!</v>
      </c>
      <c r="Z40" s="1376" t="str">
        <f t="shared" si="83"/>
        <v>#DIV/0!</v>
      </c>
      <c r="AA40" s="1376" t="str">
        <f t="shared" si="83"/>
        <v>#DIV/0!</v>
      </c>
      <c r="AB40" s="1376" t="str">
        <f t="shared" si="83"/>
        <v>#DIV/0!</v>
      </c>
      <c r="AC40" s="1377" t="str">
        <f t="shared" si="83"/>
        <v>#DIV/0!</v>
      </c>
      <c r="AD40" s="1377" t="str">
        <f t="shared" si="83"/>
        <v>#DIV/0!</v>
      </c>
      <c r="AE40" s="1376" t="str">
        <f t="shared" si="83"/>
        <v>#DIV/0!</v>
      </c>
      <c r="AF40" s="1376" t="str">
        <f t="shared" si="83"/>
        <v>#DIV/0!</v>
      </c>
      <c r="AG40" s="1376"/>
      <c r="AH40" s="1376">
        <f t="shared" ref="AH40:AI40" si="84">AH34/AH33</f>
        <v>0.3205226749</v>
      </c>
      <c r="AI40" s="1376">
        <f t="shared" si="84"/>
        <v>0.3205226749</v>
      </c>
      <c r="AJ40" s="1378">
        <f t="shared" ref="AJ40:AJ43" si="91">IFERROR(AVERAGE(C40:G40),"-")</f>
        <v>0.2437936958</v>
      </c>
      <c r="AK40" s="1378">
        <f t="shared" ref="AK40:AK43" si="92">IFERROR(AVERAGE(J40:N40),"-")</f>
        <v>0.4451855278</v>
      </c>
      <c r="AL40" s="1378" t="str">
        <f t="shared" ref="AL40:AL43" si="93">IFERROR(AVERAGE(Q40:U40),"-")</f>
        <v>-</v>
      </c>
      <c r="AM40" s="1378" t="str">
        <f t="shared" ref="AM40:AM43" si="94">IFERROR(AVERAGE(X40:AB40),"-")</f>
        <v>-</v>
      </c>
      <c r="AN40" s="1376">
        <f t="shared" ref="AN40:AQ40" si="85">AN34/AN33</f>
        <v>0.2435003171</v>
      </c>
      <c r="AO40" s="1376">
        <f t="shared" si="85"/>
        <v>0.4439728353</v>
      </c>
      <c r="AP40" s="1376">
        <f t="shared" si="85"/>
        <v>0.3411843876</v>
      </c>
      <c r="AQ40" s="1376" t="str">
        <f t="shared" si="85"/>
        <v>#DIV/0!</v>
      </c>
      <c r="AR40" s="50"/>
      <c r="AS40" s="50"/>
      <c r="AT40" s="50"/>
    </row>
    <row r="41">
      <c r="B41" s="1375" t="s">
        <v>159</v>
      </c>
      <c r="C41" s="1376">
        <f t="shared" ref="C41:I41" si="86">C35/C34</f>
        <v>0.2816901408</v>
      </c>
      <c r="D41" s="1376">
        <f t="shared" si="86"/>
        <v>0.3188405797</v>
      </c>
      <c r="E41" s="1376">
        <f t="shared" si="86"/>
        <v>0.3035714286</v>
      </c>
      <c r="F41" s="1376">
        <f t="shared" si="86"/>
        <v>0.2527472527</v>
      </c>
      <c r="G41" s="1376">
        <f t="shared" si="86"/>
        <v>0.2577319588</v>
      </c>
      <c r="H41" s="1377" t="str">
        <f t="shared" si="86"/>
        <v>#DIV/0!</v>
      </c>
      <c r="I41" s="1377" t="str">
        <f t="shared" si="86"/>
        <v>#DIV/0!</v>
      </c>
      <c r="J41" s="1376"/>
      <c r="K41" s="1376">
        <f t="shared" ref="K41:N41" si="87">K35/K34</f>
        <v>0.2835820896</v>
      </c>
      <c r="L41" s="1376">
        <f t="shared" si="87"/>
        <v>0.1862068966</v>
      </c>
      <c r="M41" s="1376">
        <f t="shared" si="87"/>
        <v>0.222972973</v>
      </c>
      <c r="N41" s="1376">
        <f t="shared" si="87"/>
        <v>0.2331288344</v>
      </c>
      <c r="O41" s="1377">
        <f t="shared" si="88"/>
        <v>0.2331288344</v>
      </c>
      <c r="P41" s="1377" t="str">
        <f t="shared" ref="P41:AF41" si="89">P35/P34</f>
        <v>#DIV/0!</v>
      </c>
      <c r="Q41" s="1376">
        <f t="shared" si="89"/>
        <v>0.1832061069</v>
      </c>
      <c r="R41" s="1376">
        <f t="shared" si="89"/>
        <v>0.2719298246</v>
      </c>
      <c r="S41" s="1376">
        <f t="shared" si="89"/>
        <v>0.2222222222</v>
      </c>
      <c r="T41" s="1376" t="str">
        <f t="shared" si="89"/>
        <v>#DIV/0!</v>
      </c>
      <c r="U41" s="1376" t="str">
        <f t="shared" si="89"/>
        <v>#DIV/0!</v>
      </c>
      <c r="V41" s="1377" t="str">
        <f t="shared" si="89"/>
        <v>#DIV/0!</v>
      </c>
      <c r="W41" s="1377" t="str">
        <f t="shared" si="89"/>
        <v>#DIV/0!</v>
      </c>
      <c r="X41" s="1376" t="str">
        <f t="shared" si="89"/>
        <v>#DIV/0!</v>
      </c>
      <c r="Y41" s="1376" t="str">
        <f t="shared" si="89"/>
        <v>#DIV/0!</v>
      </c>
      <c r="Z41" s="1376" t="str">
        <f t="shared" si="89"/>
        <v>#DIV/0!</v>
      </c>
      <c r="AA41" s="1376" t="str">
        <f t="shared" si="89"/>
        <v>#DIV/0!</v>
      </c>
      <c r="AB41" s="1376" t="str">
        <f t="shared" si="89"/>
        <v>#DIV/0!</v>
      </c>
      <c r="AC41" s="1377" t="str">
        <f t="shared" si="89"/>
        <v>#DIV/0!</v>
      </c>
      <c r="AD41" s="1377" t="str">
        <f t="shared" si="89"/>
        <v>#DIV/0!</v>
      </c>
      <c r="AE41" s="1376" t="str">
        <f t="shared" si="89"/>
        <v>#DIV/0!</v>
      </c>
      <c r="AF41" s="1376" t="str">
        <f t="shared" si="89"/>
        <v>#DIV/0!</v>
      </c>
      <c r="AG41" s="1376"/>
      <c r="AH41" s="1376">
        <f t="shared" ref="AH41:AI41" si="90">AH35/AH34</f>
        <v>0.240607514</v>
      </c>
      <c r="AI41" s="1376">
        <f t="shared" si="90"/>
        <v>0.240607514</v>
      </c>
      <c r="AJ41" s="1378">
        <f t="shared" si="91"/>
        <v>0.2829162721</v>
      </c>
      <c r="AK41" s="1378">
        <f t="shared" si="92"/>
        <v>0.2314726984</v>
      </c>
      <c r="AL41" s="1378" t="str">
        <f t="shared" si="93"/>
        <v>-</v>
      </c>
      <c r="AM41" s="1378" t="str">
        <f t="shared" si="94"/>
        <v>-</v>
      </c>
      <c r="AN41" s="1376">
        <f t="shared" ref="AN41:AQ41" si="95">AN35/AN34</f>
        <v>0.2786458333</v>
      </c>
      <c r="AO41" s="1376">
        <f t="shared" si="95"/>
        <v>0.223709369</v>
      </c>
      <c r="AP41" s="1376">
        <f t="shared" si="95"/>
        <v>0.2268244576</v>
      </c>
      <c r="AQ41" s="1376" t="str">
        <f t="shared" si="95"/>
        <v>#DIV/0!</v>
      </c>
      <c r="AR41" s="50"/>
      <c r="AS41" s="50"/>
      <c r="AT41" s="50"/>
    </row>
    <row r="42">
      <c r="B42" s="1375" t="s">
        <v>161</v>
      </c>
      <c r="C42" s="1376">
        <f t="shared" ref="C42:I42" si="96">C36/C35</f>
        <v>0.1</v>
      </c>
      <c r="D42" s="1376">
        <f t="shared" si="96"/>
        <v>0.09090909091</v>
      </c>
      <c r="E42" s="1376">
        <f t="shared" si="96"/>
        <v>0.2352941176</v>
      </c>
      <c r="F42" s="1376">
        <f t="shared" si="96"/>
        <v>0.3913043478</v>
      </c>
      <c r="G42" s="1376">
        <f t="shared" si="96"/>
        <v>0.2</v>
      </c>
      <c r="H42" s="1377" t="str">
        <f t="shared" si="96"/>
        <v>#DIV/0!</v>
      </c>
      <c r="I42" s="1377" t="str">
        <f t="shared" si="96"/>
        <v>#DIV/0!</v>
      </c>
      <c r="J42" s="1376"/>
      <c r="K42" s="1376">
        <f t="shared" ref="K42:N42" si="97">K36/K35</f>
        <v>0.2631578947</v>
      </c>
      <c r="L42" s="1376">
        <f t="shared" si="97"/>
        <v>0.2592592593</v>
      </c>
      <c r="M42" s="1376">
        <f t="shared" si="97"/>
        <v>0.2727272727</v>
      </c>
      <c r="N42" s="1376">
        <f t="shared" si="97"/>
        <v>0.2368421053</v>
      </c>
      <c r="O42" s="1377">
        <f t="shared" si="88"/>
        <v>0.2368421053</v>
      </c>
      <c r="P42" s="1377" t="str">
        <f t="shared" ref="P42:AF42" si="98">P36/P35</f>
        <v>#DIV/0!</v>
      </c>
      <c r="Q42" s="1376">
        <f t="shared" si="98"/>
        <v>0.2916666667</v>
      </c>
      <c r="R42" s="1376">
        <f t="shared" si="98"/>
        <v>0.2258064516</v>
      </c>
      <c r="S42" s="1376">
        <f t="shared" si="98"/>
        <v>0.4545454545</v>
      </c>
      <c r="T42" s="1376" t="str">
        <f t="shared" si="98"/>
        <v>#DIV/0!</v>
      </c>
      <c r="U42" s="1376" t="str">
        <f t="shared" si="98"/>
        <v>#DIV/0!</v>
      </c>
      <c r="V42" s="1377" t="str">
        <f t="shared" si="98"/>
        <v>#DIV/0!</v>
      </c>
      <c r="W42" s="1377" t="str">
        <f t="shared" si="98"/>
        <v>#DIV/0!</v>
      </c>
      <c r="X42" s="1376" t="str">
        <f t="shared" si="98"/>
        <v>#DIV/0!</v>
      </c>
      <c r="Y42" s="1376" t="str">
        <f t="shared" si="98"/>
        <v>#DIV/0!</v>
      </c>
      <c r="Z42" s="1376" t="str">
        <f t="shared" si="98"/>
        <v>#DIV/0!</v>
      </c>
      <c r="AA42" s="1376" t="str">
        <f t="shared" si="98"/>
        <v>#DIV/0!</v>
      </c>
      <c r="AB42" s="1376" t="str">
        <f t="shared" si="98"/>
        <v>#DIV/0!</v>
      </c>
      <c r="AC42" s="1377" t="str">
        <f t="shared" si="98"/>
        <v>#DIV/0!</v>
      </c>
      <c r="AD42" s="1377" t="str">
        <f t="shared" si="98"/>
        <v>#DIV/0!</v>
      </c>
      <c r="AE42" s="1376" t="str">
        <f t="shared" si="98"/>
        <v>#DIV/0!</v>
      </c>
      <c r="AF42" s="1376" t="str">
        <f t="shared" si="98"/>
        <v>#DIV/0!</v>
      </c>
      <c r="AG42" s="1376"/>
      <c r="AH42" s="1376">
        <f t="shared" ref="AH42:AI42" si="99">AH36/AH35</f>
        <v>0.2524916944</v>
      </c>
      <c r="AI42" s="1376">
        <f t="shared" si="99"/>
        <v>0.2524916944</v>
      </c>
      <c r="AJ42" s="1378">
        <f t="shared" si="91"/>
        <v>0.2035015113</v>
      </c>
      <c r="AK42" s="1378">
        <f t="shared" si="92"/>
        <v>0.257996633</v>
      </c>
      <c r="AL42" s="1378" t="str">
        <f t="shared" si="93"/>
        <v>-</v>
      </c>
      <c r="AM42" s="1378" t="str">
        <f t="shared" si="94"/>
        <v>-</v>
      </c>
      <c r="AN42" s="1376">
        <f t="shared" ref="AN42:AQ42" si="100">AN36/AN35</f>
        <v>0.2056074766</v>
      </c>
      <c r="AO42" s="1376">
        <f t="shared" si="100"/>
        <v>0.2564102564</v>
      </c>
      <c r="AP42" s="1376">
        <f t="shared" si="100"/>
        <v>0.2869565217</v>
      </c>
      <c r="AQ42" s="1376" t="str">
        <f t="shared" si="100"/>
        <v>#DIV/0!</v>
      </c>
      <c r="AR42" s="50"/>
      <c r="AS42" s="50"/>
      <c r="AT42" s="50"/>
    </row>
    <row r="43">
      <c r="B43" s="1375" t="s">
        <v>163</v>
      </c>
      <c r="C43" s="1376">
        <f t="shared" ref="C43:I43" si="101">C37/(C36-C38)</f>
        <v>1</v>
      </c>
      <c r="D43" s="1376">
        <f t="shared" si="101"/>
        <v>0.5</v>
      </c>
      <c r="E43" s="1376">
        <f t="shared" si="101"/>
        <v>0.25</v>
      </c>
      <c r="F43" s="1376">
        <f t="shared" si="101"/>
        <v>0.3333333333</v>
      </c>
      <c r="G43" s="1376">
        <f t="shared" si="101"/>
        <v>0.6</v>
      </c>
      <c r="H43" s="1376" t="str">
        <f t="shared" si="101"/>
        <v>#DIV/0!</v>
      </c>
      <c r="I43" s="1376" t="str">
        <f t="shared" si="101"/>
        <v>#DIV/0!</v>
      </c>
      <c r="J43" s="1376"/>
      <c r="K43" s="1376">
        <f t="shared" ref="K43:AF43" si="102">K37/(K36-K38)</f>
        <v>0.2</v>
      </c>
      <c r="L43" s="1376">
        <f t="shared" si="102"/>
        <v>0.4285714286</v>
      </c>
      <c r="M43" s="1376">
        <f t="shared" si="102"/>
        <v>0.375</v>
      </c>
      <c r="N43" s="1376">
        <f t="shared" si="102"/>
        <v>0.375</v>
      </c>
      <c r="O43" s="1377" t="str">
        <f t="shared" si="102"/>
        <v>#DIV/0!</v>
      </c>
      <c r="P43" s="1377" t="str">
        <f t="shared" si="102"/>
        <v>#DIV/0!</v>
      </c>
      <c r="Q43" s="1376">
        <f t="shared" si="102"/>
        <v>0.1428571429</v>
      </c>
      <c r="R43" s="1376">
        <f t="shared" si="102"/>
        <v>0.2857142857</v>
      </c>
      <c r="S43" s="1376">
        <f t="shared" si="102"/>
        <v>0</v>
      </c>
      <c r="T43" s="1376" t="str">
        <f t="shared" si="102"/>
        <v>#DIV/0!</v>
      </c>
      <c r="U43" s="1376" t="str">
        <f t="shared" si="102"/>
        <v>#DIV/0!</v>
      </c>
      <c r="V43" s="1377" t="str">
        <f t="shared" si="102"/>
        <v>#DIV/0!</v>
      </c>
      <c r="W43" s="1377" t="str">
        <f t="shared" si="102"/>
        <v>#DIV/0!</v>
      </c>
      <c r="X43" s="1376" t="str">
        <f t="shared" si="102"/>
        <v>#DIV/0!</v>
      </c>
      <c r="Y43" s="1376" t="str">
        <f t="shared" si="102"/>
        <v>#DIV/0!</v>
      </c>
      <c r="Z43" s="1376" t="str">
        <f t="shared" si="102"/>
        <v>#DIV/0!</v>
      </c>
      <c r="AA43" s="1376" t="str">
        <f t="shared" si="102"/>
        <v>#DIV/0!</v>
      </c>
      <c r="AB43" s="1376" t="str">
        <f t="shared" si="102"/>
        <v>#DIV/0!</v>
      </c>
      <c r="AC43" s="1377" t="str">
        <f t="shared" si="102"/>
        <v>#DIV/0!</v>
      </c>
      <c r="AD43" s="1377" t="str">
        <f t="shared" si="102"/>
        <v>#DIV/0!</v>
      </c>
      <c r="AE43" s="1376" t="str">
        <f t="shared" si="102"/>
        <v>#DIV/0!</v>
      </c>
      <c r="AF43" s="1376" t="str">
        <f t="shared" si="102"/>
        <v>#DIV/0!</v>
      </c>
      <c r="AG43" s="1376"/>
      <c r="AH43" s="1376">
        <f t="shared" ref="AH43:AI43" si="103">AH37/AH36</f>
        <v>0.3026315789</v>
      </c>
      <c r="AI43" s="1376">
        <f t="shared" si="103"/>
        <v>0.3026315789</v>
      </c>
      <c r="AJ43" s="1378">
        <f t="shared" si="91"/>
        <v>0.5366666667</v>
      </c>
      <c r="AK43" s="1378">
        <f t="shared" si="92"/>
        <v>0.3446428571</v>
      </c>
      <c r="AL43" s="1378" t="str">
        <f t="shared" si="93"/>
        <v>-</v>
      </c>
      <c r="AM43" s="1378" t="str">
        <f t="shared" si="94"/>
        <v>-</v>
      </c>
      <c r="AN43" s="1376">
        <f t="shared" ref="AN43:AQ43" si="104">AN37/(AN36-AN38)</f>
        <v>0.4545454545</v>
      </c>
      <c r="AO43" s="1376">
        <f t="shared" si="104"/>
        <v>0.3571428571</v>
      </c>
      <c r="AP43" s="1376">
        <f t="shared" si="104"/>
        <v>0.1935483871</v>
      </c>
      <c r="AQ43" s="1376" t="str">
        <f t="shared" si="104"/>
        <v>#DIV/0!</v>
      </c>
      <c r="AR43" s="50"/>
      <c r="AS43" s="50"/>
      <c r="AT43" s="50"/>
    </row>
    <row r="44">
      <c r="B44" s="1379" t="s">
        <v>3316</v>
      </c>
      <c r="C44" s="1376">
        <f t="shared" ref="C44:I44" si="105">C38/C36</f>
        <v>0</v>
      </c>
      <c r="D44" s="1376">
        <f t="shared" si="105"/>
        <v>0</v>
      </c>
      <c r="E44" s="1376">
        <f t="shared" si="105"/>
        <v>0</v>
      </c>
      <c r="F44" s="1376">
        <f t="shared" si="105"/>
        <v>0</v>
      </c>
      <c r="G44" s="1376">
        <f t="shared" si="105"/>
        <v>0</v>
      </c>
      <c r="H44" s="1380" t="str">
        <f t="shared" si="105"/>
        <v>#DIV/0!</v>
      </c>
      <c r="I44" s="1380" t="str">
        <f t="shared" si="105"/>
        <v>#DIV/0!</v>
      </c>
      <c r="J44" s="1381"/>
      <c r="K44" s="1381">
        <f t="shared" ref="K44:AF44" si="106">K38/K36</f>
        <v>0</v>
      </c>
      <c r="L44" s="1381">
        <f t="shared" si="106"/>
        <v>0</v>
      </c>
      <c r="M44" s="1381">
        <f t="shared" si="106"/>
        <v>0.1111111111</v>
      </c>
      <c r="N44" s="1381">
        <f t="shared" si="106"/>
        <v>0.1111111111</v>
      </c>
      <c r="O44" s="1380" t="str">
        <f t="shared" si="106"/>
        <v>#DIV/0!</v>
      </c>
      <c r="P44" s="1380" t="str">
        <f t="shared" si="106"/>
        <v>#DIV/0!</v>
      </c>
      <c r="Q44" s="1381">
        <f t="shared" si="106"/>
        <v>0</v>
      </c>
      <c r="R44" s="1381">
        <f t="shared" si="106"/>
        <v>0</v>
      </c>
      <c r="S44" s="1381">
        <f t="shared" si="106"/>
        <v>0.1</v>
      </c>
      <c r="T44" s="1381" t="str">
        <f t="shared" si="106"/>
        <v>#DIV/0!</v>
      </c>
      <c r="U44" s="1381" t="str">
        <f t="shared" si="106"/>
        <v>#DIV/0!</v>
      </c>
      <c r="V44" s="1380" t="str">
        <f t="shared" si="106"/>
        <v>#DIV/0!</v>
      </c>
      <c r="W44" s="1380" t="str">
        <f t="shared" si="106"/>
        <v>#DIV/0!</v>
      </c>
      <c r="X44" s="1381" t="str">
        <f t="shared" si="106"/>
        <v>#DIV/0!</v>
      </c>
      <c r="Y44" s="1381" t="str">
        <f t="shared" si="106"/>
        <v>#DIV/0!</v>
      </c>
      <c r="Z44" s="1381" t="str">
        <f t="shared" si="106"/>
        <v>#DIV/0!</v>
      </c>
      <c r="AA44" s="1381" t="str">
        <f t="shared" si="106"/>
        <v>#DIV/0!</v>
      </c>
      <c r="AB44" s="1381" t="str">
        <f t="shared" si="106"/>
        <v>#DIV/0!</v>
      </c>
      <c r="AC44" s="1380" t="str">
        <f t="shared" si="106"/>
        <v>#DIV/0!</v>
      </c>
      <c r="AD44" s="1380" t="str">
        <f t="shared" si="106"/>
        <v>#DIV/0!</v>
      </c>
      <c r="AE44" s="1381" t="str">
        <f t="shared" si="106"/>
        <v>#DIV/0!</v>
      </c>
      <c r="AF44" s="1381" t="str">
        <f t="shared" si="106"/>
        <v>#DIV/0!</v>
      </c>
      <c r="AG44" s="93"/>
      <c r="AH44" s="1381">
        <f>AH38/AH36</f>
        <v>0</v>
      </c>
      <c r="AI44" s="93"/>
      <c r="AJ44" s="93"/>
      <c r="AK44" s="93"/>
      <c r="AL44" s="93"/>
      <c r="AM44" s="93"/>
      <c r="AN44" s="1381">
        <f t="shared" ref="AN44:AQ44" si="107">AN38/AN36</f>
        <v>0</v>
      </c>
      <c r="AO44" s="1381">
        <f t="shared" si="107"/>
        <v>0.06666666667</v>
      </c>
      <c r="AP44" s="1381">
        <f t="shared" si="107"/>
        <v>0.06060606061</v>
      </c>
      <c r="AQ44" s="1381" t="str">
        <f t="shared" si="107"/>
        <v>#DIV/0!</v>
      </c>
      <c r="AR44" s="93"/>
      <c r="AS44" s="93"/>
      <c r="AT44" s="93"/>
    </row>
    <row r="45">
      <c r="A45" s="1384"/>
      <c r="B45" s="1419"/>
      <c r="C45" s="93"/>
      <c r="D45" s="93"/>
      <c r="E45" s="134"/>
      <c r="F45" s="93"/>
      <c r="G45" s="93"/>
      <c r="H45" s="1420"/>
      <c r="I45" s="1420"/>
      <c r="J45" s="1421"/>
      <c r="K45" s="134"/>
      <c r="L45" s="134"/>
      <c r="M45" s="134"/>
      <c r="N45" s="1421"/>
      <c r="O45" s="1377"/>
      <c r="P45" s="1377"/>
      <c r="Q45" s="1421"/>
      <c r="R45" s="134"/>
      <c r="S45" s="1377"/>
      <c r="T45" s="1377"/>
      <c r="U45" s="1421"/>
      <c r="V45" s="1377"/>
      <c r="W45" s="1377"/>
      <c r="X45" s="1421"/>
      <c r="Y45" s="134"/>
      <c r="Z45" s="134"/>
      <c r="AA45" s="1377"/>
      <c r="AB45" s="1377"/>
      <c r="AC45" s="1377"/>
      <c r="AD45" s="1377"/>
      <c r="AE45" s="1421"/>
      <c r="AF45" s="134"/>
      <c r="AG45" s="134"/>
      <c r="AH45" s="1422"/>
      <c r="AI45" s="50"/>
      <c r="AJ45" s="50"/>
      <c r="AK45" s="50"/>
      <c r="AL45" s="50"/>
      <c r="AM45" s="50"/>
      <c r="AN45" s="50"/>
      <c r="AO45" s="50"/>
      <c r="AP45" s="50"/>
      <c r="AQ45" s="50"/>
      <c r="AR45" s="50"/>
      <c r="AS45" s="50"/>
      <c r="AT45" s="50"/>
    </row>
    <row r="46">
      <c r="A46" s="1384" t="s">
        <v>136</v>
      </c>
      <c r="B46" s="109" t="s">
        <v>125</v>
      </c>
      <c r="C46" s="1385">
        <v>46174.0</v>
      </c>
      <c r="D46" s="1385">
        <v>46175.0</v>
      </c>
      <c r="E46" s="1385">
        <v>46176.0</v>
      </c>
      <c r="F46" s="1385">
        <v>46177.0</v>
      </c>
      <c r="G46" s="1385">
        <v>46178.0</v>
      </c>
      <c r="H46" s="1356">
        <v>46179.0</v>
      </c>
      <c r="I46" s="1356">
        <v>46180.0</v>
      </c>
      <c r="J46" s="1356">
        <v>46181.0</v>
      </c>
      <c r="K46" s="1356">
        <v>46182.0</v>
      </c>
      <c r="L46" s="1356">
        <v>46183.0</v>
      </c>
      <c r="M46" s="1356">
        <v>46184.0</v>
      </c>
      <c r="N46" s="1356">
        <v>46185.0</v>
      </c>
      <c r="O46" s="1356">
        <v>46186.0</v>
      </c>
      <c r="P46" s="1356">
        <v>46187.0</v>
      </c>
      <c r="Q46" s="1356">
        <v>46188.0</v>
      </c>
      <c r="R46" s="1356">
        <v>46189.0</v>
      </c>
      <c r="S46" s="1356">
        <v>46190.0</v>
      </c>
      <c r="T46" s="1356">
        <v>46191.0</v>
      </c>
      <c r="U46" s="1356">
        <v>46192.0</v>
      </c>
      <c r="V46" s="1356">
        <v>46193.0</v>
      </c>
      <c r="W46" s="1356">
        <v>46194.0</v>
      </c>
      <c r="X46" s="1356">
        <v>46195.0</v>
      </c>
      <c r="Y46" s="1356">
        <v>46196.0</v>
      </c>
      <c r="Z46" s="1356">
        <v>46197.0</v>
      </c>
      <c r="AA46" s="1356">
        <v>46198.0</v>
      </c>
      <c r="AB46" s="1356">
        <v>46199.0</v>
      </c>
      <c r="AC46" s="1356">
        <v>46200.0</v>
      </c>
      <c r="AD46" s="1356">
        <v>46201.0</v>
      </c>
      <c r="AE46" s="1356">
        <v>46202.0</v>
      </c>
      <c r="AF46" s="1356">
        <v>46203.0</v>
      </c>
      <c r="AG46" s="1356"/>
      <c r="AH46" s="1357" t="s">
        <v>3305</v>
      </c>
      <c r="AI46" s="1357" t="s">
        <v>3306</v>
      </c>
      <c r="AJ46" s="1358" t="s">
        <v>3307</v>
      </c>
      <c r="AK46" s="1358" t="s">
        <v>3308</v>
      </c>
      <c r="AL46" s="1358" t="s">
        <v>3309</v>
      </c>
      <c r="AM46" s="1358" t="s">
        <v>3310</v>
      </c>
      <c r="AN46" s="1359" t="s">
        <v>3311</v>
      </c>
      <c r="AO46" s="1359" t="s">
        <v>3312</v>
      </c>
      <c r="AP46" s="1359" t="s">
        <v>3313</v>
      </c>
      <c r="AQ46" s="1359" t="s">
        <v>3314</v>
      </c>
      <c r="AR46" s="50"/>
      <c r="AS46" s="50"/>
      <c r="AT46" s="50"/>
    </row>
    <row r="47">
      <c r="B47" s="109" t="s">
        <v>22</v>
      </c>
      <c r="C47" s="1317">
        <v>0.0</v>
      </c>
      <c r="D47" s="1317">
        <v>0.0</v>
      </c>
      <c r="E47" s="1317">
        <v>0.0</v>
      </c>
      <c r="F47" s="1008"/>
      <c r="G47" s="1008"/>
      <c r="H47" s="1386"/>
      <c r="I47" s="1387"/>
      <c r="J47" s="1388"/>
      <c r="K47" s="92"/>
      <c r="L47" s="92"/>
      <c r="M47" s="92"/>
      <c r="N47" s="1319"/>
      <c r="O47" s="1390"/>
      <c r="P47" s="1390"/>
      <c r="Q47" s="1319"/>
      <c r="R47" s="92"/>
      <c r="S47" s="1319"/>
      <c r="T47" s="1319"/>
      <c r="U47" s="1319"/>
      <c r="V47" s="1390"/>
      <c r="W47" s="1390"/>
      <c r="X47" s="1319"/>
      <c r="Y47" s="50"/>
      <c r="Z47" s="50"/>
      <c r="AA47" s="1413"/>
      <c r="AB47" s="1319"/>
      <c r="AC47" s="1390"/>
      <c r="AD47" s="1390"/>
      <c r="AE47" s="1319"/>
      <c r="AF47" s="50"/>
      <c r="AG47" s="50"/>
      <c r="AH47" s="1365">
        <f>SUM(C47:AF47)</f>
        <v>0</v>
      </c>
      <c r="AI47" s="124"/>
      <c r="AJ47" s="393"/>
      <c r="AK47" s="393"/>
      <c r="AL47" s="393"/>
      <c r="AM47" s="393"/>
      <c r="AN47" s="50"/>
      <c r="AO47" s="50"/>
      <c r="AP47" s="50"/>
      <c r="AQ47" s="50"/>
      <c r="AR47" s="50"/>
      <c r="AS47" s="50"/>
      <c r="AT47" s="50"/>
    </row>
    <row r="48">
      <c r="B48" s="109" t="s">
        <v>97</v>
      </c>
      <c r="C48" s="1008"/>
      <c r="D48" s="1008"/>
      <c r="E48" s="1008"/>
      <c r="F48" s="1400"/>
      <c r="G48" s="1317">
        <v>194.0</v>
      </c>
      <c r="H48" s="1386"/>
      <c r="I48" s="1387"/>
      <c r="J48" s="1388">
        <v>320.0</v>
      </c>
      <c r="K48" s="1388">
        <v>265.0</v>
      </c>
      <c r="L48" s="92">
        <v>341.0</v>
      </c>
      <c r="M48" s="92">
        <v>330.0</v>
      </c>
      <c r="N48" s="1398">
        <v>336.0</v>
      </c>
      <c r="O48" s="1386"/>
      <c r="P48" s="1386"/>
      <c r="Q48" s="1388">
        <v>336.0</v>
      </c>
      <c r="R48" s="1388">
        <v>368.0</v>
      </c>
      <c r="S48" s="1388">
        <v>314.0</v>
      </c>
      <c r="T48" s="92"/>
      <c r="U48" s="92"/>
      <c r="V48" s="1386"/>
      <c r="W48" s="1386"/>
      <c r="X48" s="1388"/>
      <c r="Y48" s="92"/>
      <c r="Z48" s="1008"/>
      <c r="AA48" s="1400"/>
      <c r="AB48" s="92"/>
      <c r="AC48" s="1386"/>
      <c r="AD48" s="1386"/>
      <c r="AE48" s="92"/>
      <c r="AF48" s="50"/>
      <c r="AG48" s="50"/>
      <c r="AH48" s="1365">
        <f t="shared" ref="AH48:AH52" si="109">AVERAGE(C48:AF48)</f>
        <v>311.5555556</v>
      </c>
      <c r="AI48" s="1423">
        <f t="shared" ref="AI48:AI52" si="110">SUM(C48:AF48)</f>
        <v>2804</v>
      </c>
      <c r="AJ48" s="1362" t="str">
        <f t="shared" ref="AJ48:AJ52" si="111">IFERROR(AVERAGE(C48:F48),"-")</f>
        <v>-</v>
      </c>
      <c r="AK48" s="1362">
        <f t="shared" ref="AK48:AK52" si="112">IFERROR(AVERAGE(J48:N48),"-")</f>
        <v>318.4</v>
      </c>
      <c r="AL48" s="393">
        <f t="shared" ref="AL48:AL52" si="113">IFERROR(AVERAGE(Q48:U48),"-")</f>
        <v>339.3333333</v>
      </c>
      <c r="AM48" s="393" t="str">
        <f t="shared" ref="AM48:AM52" si="114">IFERROR(AVERAGE(X48:AB48),"-")</f>
        <v>-</v>
      </c>
      <c r="AN48" s="393">
        <f t="shared" ref="AN48:AN52" si="115">sum(C48:G48)</f>
        <v>194</v>
      </c>
      <c r="AO48" s="393">
        <f t="shared" ref="AO48:AO53" si="116">sum( J48:N48)</f>
        <v>1592</v>
      </c>
      <c r="AP48" s="393">
        <f t="shared" ref="AP48:AP52" si="117">sum(N48:S48)</f>
        <v>1354</v>
      </c>
      <c r="AQ48" s="393">
        <f t="shared" ref="AQ48:AQ52" si="118">sum(U48:Z48)</f>
        <v>0</v>
      </c>
      <c r="AR48" s="93">
        <f t="shared" ref="AR48:AT48" si="108">AN52/AN48</f>
        <v>0.01030927835</v>
      </c>
      <c r="AS48" s="93">
        <f t="shared" si="108"/>
        <v>0.006281407035</v>
      </c>
      <c r="AT48" s="93">
        <f t="shared" si="108"/>
        <v>0.002954209749</v>
      </c>
    </row>
    <row r="49">
      <c r="B49" s="109" t="s">
        <v>3290</v>
      </c>
      <c r="C49" s="1008"/>
      <c r="D49" s="1008"/>
      <c r="E49" s="1008"/>
      <c r="F49" s="1400"/>
      <c r="G49" s="1317">
        <v>112.0</v>
      </c>
      <c r="H49" s="1386"/>
      <c r="I49" s="1387"/>
      <c r="J49" s="1388">
        <v>133.0</v>
      </c>
      <c r="K49" s="1388">
        <v>120.0</v>
      </c>
      <c r="L49" s="92">
        <v>144.0</v>
      </c>
      <c r="M49" s="92">
        <v>142.0</v>
      </c>
      <c r="N49" s="1398">
        <v>108.0</v>
      </c>
      <c r="O49" s="1386"/>
      <c r="P49" s="1386"/>
      <c r="Q49" s="1388">
        <v>108.0</v>
      </c>
      <c r="R49" s="1388">
        <v>106.0</v>
      </c>
      <c r="S49" s="1388">
        <v>95.0</v>
      </c>
      <c r="T49" s="92"/>
      <c r="U49" s="92"/>
      <c r="V49" s="1386"/>
      <c r="W49" s="1386"/>
      <c r="X49" s="1388"/>
      <c r="Y49" s="92"/>
      <c r="Z49" s="1008"/>
      <c r="AA49" s="1400"/>
      <c r="AB49" s="92"/>
      <c r="AC49" s="1386"/>
      <c r="AD49" s="1386"/>
      <c r="AE49" s="92"/>
      <c r="AF49" s="50"/>
      <c r="AG49" s="50"/>
      <c r="AH49" s="1365">
        <f t="shared" si="109"/>
        <v>118.6666667</v>
      </c>
      <c r="AI49" s="1423">
        <f t="shared" si="110"/>
        <v>1068</v>
      </c>
      <c r="AJ49" s="1362" t="str">
        <f t="shared" si="111"/>
        <v>-</v>
      </c>
      <c r="AK49" s="1362">
        <f t="shared" si="112"/>
        <v>129.4</v>
      </c>
      <c r="AL49" s="393">
        <f t="shared" si="113"/>
        <v>103</v>
      </c>
      <c r="AM49" s="393" t="str">
        <f t="shared" si="114"/>
        <v>-</v>
      </c>
      <c r="AN49" s="393">
        <f t="shared" si="115"/>
        <v>112</v>
      </c>
      <c r="AO49" s="393">
        <f t="shared" si="116"/>
        <v>647</v>
      </c>
      <c r="AP49" s="393">
        <f t="shared" si="117"/>
        <v>417</v>
      </c>
      <c r="AQ49" s="393">
        <f t="shared" si="118"/>
        <v>0</v>
      </c>
      <c r="AR49" s="50"/>
      <c r="AS49" s="50"/>
      <c r="AT49" s="50"/>
    </row>
    <row r="50">
      <c r="B50" s="109" t="s">
        <v>1283</v>
      </c>
      <c r="C50" s="1008"/>
      <c r="D50" s="1008"/>
      <c r="E50" s="1008"/>
      <c r="F50" s="1400"/>
      <c r="G50" s="1317">
        <v>32.0</v>
      </c>
      <c r="H50" s="1386"/>
      <c r="I50" s="1387"/>
      <c r="J50" s="1388">
        <v>28.0</v>
      </c>
      <c r="K50" s="1388">
        <v>27.0</v>
      </c>
      <c r="L50" s="92">
        <v>47.0</v>
      </c>
      <c r="M50" s="92">
        <v>34.0</v>
      </c>
      <c r="N50" s="1398">
        <v>54.0</v>
      </c>
      <c r="O50" s="1386"/>
      <c r="P50" s="1386"/>
      <c r="Q50" s="92">
        <v>54.0</v>
      </c>
      <c r="R50" s="92">
        <v>31.0</v>
      </c>
      <c r="S50" s="92">
        <v>36.0</v>
      </c>
      <c r="T50" s="92"/>
      <c r="U50" s="92"/>
      <c r="V50" s="1386"/>
      <c r="W50" s="1386"/>
      <c r="X50" s="92"/>
      <c r="Y50" s="92"/>
      <c r="Z50" s="1008"/>
      <c r="AA50" s="1400"/>
      <c r="AB50" s="92"/>
      <c r="AC50" s="1386"/>
      <c r="AD50" s="1386"/>
      <c r="AE50" s="92"/>
      <c r="AF50" s="50"/>
      <c r="AG50" s="50"/>
      <c r="AH50" s="1365">
        <f t="shared" si="109"/>
        <v>38.11111111</v>
      </c>
      <c r="AI50" s="1423">
        <f t="shared" si="110"/>
        <v>343</v>
      </c>
      <c r="AJ50" s="1362" t="str">
        <f t="shared" si="111"/>
        <v>-</v>
      </c>
      <c r="AK50" s="1362">
        <f t="shared" si="112"/>
        <v>38</v>
      </c>
      <c r="AL50" s="393">
        <f t="shared" si="113"/>
        <v>40.33333333</v>
      </c>
      <c r="AM50" s="393" t="str">
        <f t="shared" si="114"/>
        <v>-</v>
      </c>
      <c r="AN50" s="393">
        <f t="shared" si="115"/>
        <v>32</v>
      </c>
      <c r="AO50" s="393">
        <f t="shared" si="116"/>
        <v>190</v>
      </c>
      <c r="AP50" s="393">
        <f t="shared" si="117"/>
        <v>175</v>
      </c>
      <c r="AQ50" s="393">
        <f t="shared" si="118"/>
        <v>0</v>
      </c>
      <c r="AR50" s="50"/>
      <c r="AS50" s="50"/>
      <c r="AT50" s="50"/>
    </row>
    <row r="51">
      <c r="B51" s="109" t="s">
        <v>3315</v>
      </c>
      <c r="C51" s="1008"/>
      <c r="D51" s="1008"/>
      <c r="E51" s="1008"/>
      <c r="F51" s="1400"/>
      <c r="G51" s="1317">
        <v>4.0</v>
      </c>
      <c r="H51" s="1386"/>
      <c r="I51" s="1387"/>
      <c r="J51" s="1388">
        <v>3.0</v>
      </c>
      <c r="K51" s="1388">
        <v>6.0</v>
      </c>
      <c r="L51" s="92">
        <v>6.0</v>
      </c>
      <c r="M51" s="92">
        <v>9.0</v>
      </c>
      <c r="N51" s="1398">
        <v>5.0</v>
      </c>
      <c r="O51" s="1386"/>
      <c r="P51" s="1386"/>
      <c r="Q51" s="92">
        <v>5.0</v>
      </c>
      <c r="R51" s="92">
        <v>6.0</v>
      </c>
      <c r="S51" s="92">
        <v>10.0</v>
      </c>
      <c r="T51" s="92"/>
      <c r="U51" s="92"/>
      <c r="V51" s="1386"/>
      <c r="W51" s="1386"/>
      <c r="X51" s="92"/>
      <c r="Y51" s="92"/>
      <c r="Z51" s="1008"/>
      <c r="AA51" s="1400"/>
      <c r="AB51" s="92"/>
      <c r="AC51" s="1386"/>
      <c r="AD51" s="1386"/>
      <c r="AE51" s="92"/>
      <c r="AF51" s="50"/>
      <c r="AG51" s="50"/>
      <c r="AH51" s="1365">
        <f t="shared" si="109"/>
        <v>6</v>
      </c>
      <c r="AI51" s="1423">
        <f t="shared" si="110"/>
        <v>54</v>
      </c>
      <c r="AJ51" s="1362" t="str">
        <f t="shared" si="111"/>
        <v>-</v>
      </c>
      <c r="AK51" s="1362">
        <f t="shared" si="112"/>
        <v>5.8</v>
      </c>
      <c r="AL51" s="393">
        <f t="shared" si="113"/>
        <v>7</v>
      </c>
      <c r="AM51" s="393" t="str">
        <f t="shared" si="114"/>
        <v>-</v>
      </c>
      <c r="AN51" s="393">
        <f t="shared" si="115"/>
        <v>4</v>
      </c>
      <c r="AO51" s="393">
        <f t="shared" si="116"/>
        <v>29</v>
      </c>
      <c r="AP51" s="393">
        <f t="shared" si="117"/>
        <v>26</v>
      </c>
      <c r="AQ51" s="393">
        <f t="shared" si="118"/>
        <v>0</v>
      </c>
      <c r="AR51" s="50"/>
      <c r="AS51" s="50"/>
      <c r="AT51" s="50"/>
    </row>
    <row r="52">
      <c r="B52" s="109" t="s">
        <v>96</v>
      </c>
      <c r="C52" s="1008"/>
      <c r="D52" s="1008"/>
      <c r="E52" s="1008"/>
      <c r="F52" s="1400"/>
      <c r="G52" s="1317">
        <v>2.0</v>
      </c>
      <c r="H52" s="1386"/>
      <c r="I52" s="1387"/>
      <c r="J52" s="1388">
        <v>2.0</v>
      </c>
      <c r="K52" s="1388">
        <v>3.0</v>
      </c>
      <c r="L52" s="92">
        <v>1.0</v>
      </c>
      <c r="M52" s="92">
        <v>3.0</v>
      </c>
      <c r="N52" s="1398">
        <v>1.0</v>
      </c>
      <c r="O52" s="1386"/>
      <c r="P52" s="1386"/>
      <c r="Q52" s="92">
        <v>1.0</v>
      </c>
      <c r="R52" s="92">
        <v>0.0</v>
      </c>
      <c r="S52" s="92">
        <v>2.0</v>
      </c>
      <c r="T52" s="92"/>
      <c r="U52" s="92"/>
      <c r="V52" s="1386"/>
      <c r="W52" s="1386"/>
      <c r="X52" s="92"/>
      <c r="Y52" s="92"/>
      <c r="Z52" s="1400"/>
      <c r="AA52" s="1400"/>
      <c r="AB52" s="92"/>
      <c r="AC52" s="1386"/>
      <c r="AD52" s="1386"/>
      <c r="AE52" s="92"/>
      <c r="AF52" s="50"/>
      <c r="AG52" s="50"/>
      <c r="AH52" s="1365">
        <f t="shared" si="109"/>
        <v>1.666666667</v>
      </c>
      <c r="AI52" s="1423">
        <f t="shared" si="110"/>
        <v>15</v>
      </c>
      <c r="AJ52" s="1362" t="str">
        <f t="shared" si="111"/>
        <v>-</v>
      </c>
      <c r="AK52" s="1362">
        <f t="shared" si="112"/>
        <v>2</v>
      </c>
      <c r="AL52" s="393">
        <f t="shared" si="113"/>
        <v>1</v>
      </c>
      <c r="AM52" s="393" t="str">
        <f t="shared" si="114"/>
        <v>-</v>
      </c>
      <c r="AN52" s="393">
        <f t="shared" si="115"/>
        <v>2</v>
      </c>
      <c r="AO52" s="393">
        <f t="shared" si="116"/>
        <v>10</v>
      </c>
      <c r="AP52" s="393">
        <f t="shared" si="117"/>
        <v>4</v>
      </c>
      <c r="AQ52" s="393">
        <f t="shared" si="118"/>
        <v>0</v>
      </c>
      <c r="AR52" s="50"/>
      <c r="AS52" s="50"/>
      <c r="AT52" s="50"/>
    </row>
    <row r="53">
      <c r="B53" s="1419" t="s">
        <v>3316</v>
      </c>
      <c r="C53" s="1008"/>
      <c r="D53" s="1008"/>
      <c r="E53" s="1008"/>
      <c r="F53" s="1008"/>
      <c r="G53" s="1317">
        <v>0.0</v>
      </c>
      <c r="H53" s="1386"/>
      <c r="I53" s="1387"/>
      <c r="J53" s="1388"/>
      <c r="K53" s="1388">
        <v>1.0</v>
      </c>
      <c r="L53" s="92"/>
      <c r="M53" s="92"/>
      <c r="N53" s="1398"/>
      <c r="O53" s="1386"/>
      <c r="P53" s="1386"/>
      <c r="Q53" s="92"/>
      <c r="R53" s="92"/>
      <c r="S53" s="92"/>
      <c r="T53" s="92"/>
      <c r="U53" s="92"/>
      <c r="V53" s="1386"/>
      <c r="W53" s="1386"/>
      <c r="X53" s="92"/>
      <c r="Y53" s="92"/>
      <c r="Z53" s="1400"/>
      <c r="AA53" s="1400"/>
      <c r="AB53" s="92"/>
      <c r="AC53" s="1386"/>
      <c r="AD53" s="1386"/>
      <c r="AE53" s="92"/>
      <c r="AF53" s="50"/>
      <c r="AG53" s="50"/>
      <c r="AH53" s="1365"/>
      <c r="AI53" s="1423"/>
      <c r="AJ53" s="1362"/>
      <c r="AK53" s="1362"/>
      <c r="AL53" s="393"/>
      <c r="AM53" s="393"/>
      <c r="AN53" s="50"/>
      <c r="AO53" s="393">
        <f t="shared" si="116"/>
        <v>1</v>
      </c>
      <c r="AP53" s="50"/>
      <c r="AQ53" s="50"/>
      <c r="AR53" s="50"/>
      <c r="AS53" s="50"/>
      <c r="AT53" s="50"/>
    </row>
    <row r="54">
      <c r="B54" s="1373" t="s">
        <v>3317</v>
      </c>
      <c r="C54" s="1410">
        <f t="shared" ref="C54:K54" si="119">C52-C47</f>
        <v>0</v>
      </c>
      <c r="D54" s="1410">
        <f t="shared" si="119"/>
        <v>0</v>
      </c>
      <c r="E54" s="1410">
        <f t="shared" si="119"/>
        <v>0</v>
      </c>
      <c r="F54" s="1371">
        <f t="shared" si="119"/>
        <v>0</v>
      </c>
      <c r="G54" s="1410">
        <f t="shared" si="119"/>
        <v>2</v>
      </c>
      <c r="H54" s="1424">
        <f t="shared" si="119"/>
        <v>0</v>
      </c>
      <c r="I54" s="1424">
        <f t="shared" si="119"/>
        <v>0</v>
      </c>
      <c r="J54" s="1410">
        <f t="shared" si="119"/>
        <v>2</v>
      </c>
      <c r="K54" s="1410">
        <f t="shared" si="119"/>
        <v>3</v>
      </c>
      <c r="L54" s="1410"/>
      <c r="M54" s="1410"/>
      <c r="N54" s="1371">
        <f t="shared" ref="N54:AF54" si="120">N52-N47</f>
        <v>1</v>
      </c>
      <c r="O54" s="1424">
        <f t="shared" si="120"/>
        <v>0</v>
      </c>
      <c r="P54" s="1424">
        <f t="shared" si="120"/>
        <v>0</v>
      </c>
      <c r="Q54" s="1410">
        <f t="shared" si="120"/>
        <v>1</v>
      </c>
      <c r="R54" s="1410">
        <f t="shared" si="120"/>
        <v>0</v>
      </c>
      <c r="S54" s="1410">
        <f t="shared" si="120"/>
        <v>2</v>
      </c>
      <c r="T54" s="1410">
        <f t="shared" si="120"/>
        <v>0</v>
      </c>
      <c r="U54" s="1410">
        <f t="shared" si="120"/>
        <v>0</v>
      </c>
      <c r="V54" s="1424">
        <f t="shared" si="120"/>
        <v>0</v>
      </c>
      <c r="W54" s="1424">
        <f t="shared" si="120"/>
        <v>0</v>
      </c>
      <c r="X54" s="1410">
        <f t="shared" si="120"/>
        <v>0</v>
      </c>
      <c r="Y54" s="1410">
        <f t="shared" si="120"/>
        <v>0</v>
      </c>
      <c r="Z54" s="1371">
        <f t="shared" si="120"/>
        <v>0</v>
      </c>
      <c r="AA54" s="1371">
        <f t="shared" si="120"/>
        <v>0</v>
      </c>
      <c r="AB54" s="1410">
        <f t="shared" si="120"/>
        <v>0</v>
      </c>
      <c r="AC54" s="1424">
        <f t="shared" si="120"/>
        <v>0</v>
      </c>
      <c r="AD54" s="1424">
        <f t="shared" si="120"/>
        <v>0</v>
      </c>
      <c r="AE54" s="1410">
        <f t="shared" si="120"/>
        <v>0</v>
      </c>
      <c r="AF54" s="1410">
        <f t="shared" si="120"/>
        <v>0</v>
      </c>
      <c r="AG54" s="1410"/>
      <c r="AH54" s="1372">
        <f>SUM(C54:AG54)</f>
        <v>11</v>
      </c>
      <c r="AI54" s="124"/>
      <c r="AJ54" s="393"/>
      <c r="AK54" s="393"/>
      <c r="AL54" s="393"/>
      <c r="AM54" s="393"/>
      <c r="AN54" s="50"/>
      <c r="AO54" s="50"/>
      <c r="AP54" s="50"/>
      <c r="AQ54" s="50"/>
      <c r="AR54" s="50"/>
      <c r="AS54" s="50"/>
      <c r="AT54" s="50"/>
    </row>
    <row r="55">
      <c r="B55" s="1375" t="s">
        <v>157</v>
      </c>
      <c r="C55" s="1381"/>
      <c r="D55" s="1381"/>
      <c r="E55" s="1381"/>
      <c r="F55" s="1381"/>
      <c r="G55" s="1376">
        <f t="shared" ref="G55:AF55" si="121">G49/G48</f>
        <v>0.5773195876</v>
      </c>
      <c r="H55" s="1377" t="str">
        <f t="shared" si="121"/>
        <v>#DIV/0!</v>
      </c>
      <c r="I55" s="1377" t="str">
        <f t="shared" si="121"/>
        <v>#DIV/0!</v>
      </c>
      <c r="J55" s="1376">
        <f t="shared" si="121"/>
        <v>0.415625</v>
      </c>
      <c r="K55" s="1376">
        <f t="shared" si="121"/>
        <v>0.4528301887</v>
      </c>
      <c r="L55" s="1376">
        <f t="shared" si="121"/>
        <v>0.42228739</v>
      </c>
      <c r="M55" s="1376">
        <f t="shared" si="121"/>
        <v>0.4303030303</v>
      </c>
      <c r="N55" s="1376">
        <f t="shared" si="121"/>
        <v>0.3214285714</v>
      </c>
      <c r="O55" s="1377" t="str">
        <f t="shared" si="121"/>
        <v>#DIV/0!</v>
      </c>
      <c r="P55" s="1377" t="str">
        <f t="shared" si="121"/>
        <v>#DIV/0!</v>
      </c>
      <c r="Q55" s="1376">
        <f t="shared" si="121"/>
        <v>0.3214285714</v>
      </c>
      <c r="R55" s="1376">
        <f t="shared" si="121"/>
        <v>0.2880434783</v>
      </c>
      <c r="S55" s="1376">
        <f t="shared" si="121"/>
        <v>0.3025477707</v>
      </c>
      <c r="T55" s="1376" t="str">
        <f t="shared" si="121"/>
        <v>#DIV/0!</v>
      </c>
      <c r="U55" s="1376" t="str">
        <f t="shared" si="121"/>
        <v>#DIV/0!</v>
      </c>
      <c r="V55" s="1377" t="str">
        <f t="shared" si="121"/>
        <v>#DIV/0!</v>
      </c>
      <c r="W55" s="1377" t="str">
        <f t="shared" si="121"/>
        <v>#DIV/0!</v>
      </c>
      <c r="X55" s="1376" t="str">
        <f t="shared" si="121"/>
        <v>#DIV/0!</v>
      </c>
      <c r="Y55" s="1376" t="str">
        <f t="shared" si="121"/>
        <v>#DIV/0!</v>
      </c>
      <c r="Z55" s="1376" t="str">
        <f t="shared" si="121"/>
        <v>#DIV/0!</v>
      </c>
      <c r="AA55" s="1376" t="str">
        <f t="shared" si="121"/>
        <v>#DIV/0!</v>
      </c>
      <c r="AB55" s="1376" t="str">
        <f t="shared" si="121"/>
        <v>#DIV/0!</v>
      </c>
      <c r="AC55" s="1377" t="str">
        <f t="shared" si="121"/>
        <v>#DIV/0!</v>
      </c>
      <c r="AD55" s="1377" t="str">
        <f t="shared" si="121"/>
        <v>#DIV/0!</v>
      </c>
      <c r="AE55" s="1376" t="str">
        <f t="shared" si="121"/>
        <v>#DIV/0!</v>
      </c>
      <c r="AF55" s="1376" t="str">
        <f t="shared" si="121"/>
        <v>#DIV/0!</v>
      </c>
      <c r="AG55" s="1376"/>
      <c r="AH55" s="1376">
        <f t="shared" ref="AH55:AI55" si="122">AH49/AH48</f>
        <v>0.3808844508</v>
      </c>
      <c r="AI55" s="1376">
        <f t="shared" si="122"/>
        <v>0.3808844508</v>
      </c>
      <c r="AJ55" s="1378">
        <f t="shared" ref="AJ55:AJ58" si="126">IFERROR(AVERAGE(C55:G55),"-")</f>
        <v>0.5773195876</v>
      </c>
      <c r="AK55" s="1378">
        <f t="shared" ref="AK55:AK58" si="127">IFERROR(AVERAGE(J55:N55),"-")</f>
        <v>0.4084948361</v>
      </c>
      <c r="AL55" s="1378" t="str">
        <f t="shared" ref="AL55:AL58" si="128">IFERROR(AVERAGE(Q55:U55),"-")</f>
        <v>-</v>
      </c>
      <c r="AM55" s="1378" t="str">
        <f t="shared" ref="AM55:AM58" si="129">IFERROR(AVERAGE(X55:AB55),"-")</f>
        <v>-</v>
      </c>
      <c r="AN55" s="1376">
        <f t="shared" ref="AN55:AQ55" si="123">AN49/AN48</f>
        <v>0.5773195876</v>
      </c>
      <c r="AO55" s="1376">
        <f t="shared" si="123"/>
        <v>0.4064070352</v>
      </c>
      <c r="AP55" s="1376">
        <f t="shared" si="123"/>
        <v>0.3079763663</v>
      </c>
      <c r="AQ55" s="1376" t="str">
        <f t="shared" si="123"/>
        <v>#DIV/0!</v>
      </c>
      <c r="AR55" s="50"/>
      <c r="AS55" s="50"/>
      <c r="AT55" s="50"/>
    </row>
    <row r="56">
      <c r="B56" s="1375" t="s">
        <v>159</v>
      </c>
      <c r="C56" s="1381"/>
      <c r="D56" s="1381"/>
      <c r="E56" s="1381"/>
      <c r="F56" s="1381"/>
      <c r="G56" s="1376">
        <f t="shared" ref="G56:AF56" si="124">G50/G49</f>
        <v>0.2857142857</v>
      </c>
      <c r="H56" s="1377" t="str">
        <f t="shared" si="124"/>
        <v>#DIV/0!</v>
      </c>
      <c r="I56" s="1377" t="str">
        <f t="shared" si="124"/>
        <v>#DIV/0!</v>
      </c>
      <c r="J56" s="1376">
        <f t="shared" si="124"/>
        <v>0.2105263158</v>
      </c>
      <c r="K56" s="1376">
        <f t="shared" si="124"/>
        <v>0.225</v>
      </c>
      <c r="L56" s="1376">
        <f t="shared" si="124"/>
        <v>0.3263888889</v>
      </c>
      <c r="M56" s="1376">
        <f t="shared" si="124"/>
        <v>0.2394366197</v>
      </c>
      <c r="N56" s="1376">
        <f t="shared" si="124"/>
        <v>0.5</v>
      </c>
      <c r="O56" s="1377" t="str">
        <f t="shared" si="124"/>
        <v>#DIV/0!</v>
      </c>
      <c r="P56" s="1377" t="str">
        <f t="shared" si="124"/>
        <v>#DIV/0!</v>
      </c>
      <c r="Q56" s="1376">
        <f t="shared" si="124"/>
        <v>0.5</v>
      </c>
      <c r="R56" s="1376">
        <f t="shared" si="124"/>
        <v>0.2924528302</v>
      </c>
      <c r="S56" s="1376">
        <f t="shared" si="124"/>
        <v>0.3789473684</v>
      </c>
      <c r="T56" s="1376" t="str">
        <f t="shared" si="124"/>
        <v>#DIV/0!</v>
      </c>
      <c r="U56" s="1376" t="str">
        <f t="shared" si="124"/>
        <v>#DIV/0!</v>
      </c>
      <c r="V56" s="1377" t="str">
        <f t="shared" si="124"/>
        <v>#DIV/0!</v>
      </c>
      <c r="W56" s="1377" t="str">
        <f t="shared" si="124"/>
        <v>#DIV/0!</v>
      </c>
      <c r="X56" s="1376" t="str">
        <f t="shared" si="124"/>
        <v>#DIV/0!</v>
      </c>
      <c r="Y56" s="1376" t="str">
        <f t="shared" si="124"/>
        <v>#DIV/0!</v>
      </c>
      <c r="Z56" s="1376" t="str">
        <f t="shared" si="124"/>
        <v>#DIV/0!</v>
      </c>
      <c r="AA56" s="1376" t="str">
        <f t="shared" si="124"/>
        <v>#DIV/0!</v>
      </c>
      <c r="AB56" s="1376" t="str">
        <f t="shared" si="124"/>
        <v>#DIV/0!</v>
      </c>
      <c r="AC56" s="1377" t="str">
        <f t="shared" si="124"/>
        <v>#DIV/0!</v>
      </c>
      <c r="AD56" s="1377" t="str">
        <f t="shared" si="124"/>
        <v>#DIV/0!</v>
      </c>
      <c r="AE56" s="1376" t="str">
        <f t="shared" si="124"/>
        <v>#DIV/0!</v>
      </c>
      <c r="AF56" s="1376" t="str">
        <f t="shared" si="124"/>
        <v>#DIV/0!</v>
      </c>
      <c r="AG56" s="1376"/>
      <c r="AH56" s="1376">
        <f t="shared" ref="AH56:AI56" si="125">AH50/AH49</f>
        <v>0.3211610487</v>
      </c>
      <c r="AI56" s="1376">
        <f t="shared" si="125"/>
        <v>0.3211610487</v>
      </c>
      <c r="AJ56" s="1378">
        <f t="shared" si="126"/>
        <v>0.2857142857</v>
      </c>
      <c r="AK56" s="1378">
        <f t="shared" si="127"/>
        <v>0.3002703649</v>
      </c>
      <c r="AL56" s="1378" t="str">
        <f t="shared" si="128"/>
        <v>-</v>
      </c>
      <c r="AM56" s="1378" t="str">
        <f t="shared" si="129"/>
        <v>-</v>
      </c>
      <c r="AN56" s="1376">
        <f t="shared" ref="AN56:AQ56" si="130">AN50/AN49</f>
        <v>0.2857142857</v>
      </c>
      <c r="AO56" s="1376">
        <f t="shared" si="130"/>
        <v>0.2936630603</v>
      </c>
      <c r="AP56" s="1376">
        <f t="shared" si="130"/>
        <v>0.4196642686</v>
      </c>
      <c r="AQ56" s="1376" t="str">
        <f t="shared" si="130"/>
        <v>#DIV/0!</v>
      </c>
      <c r="AR56" s="50"/>
      <c r="AS56" s="50"/>
      <c r="AT56" s="50"/>
    </row>
    <row r="57">
      <c r="B57" s="1375" t="s">
        <v>161</v>
      </c>
      <c r="C57" s="1381"/>
      <c r="D57" s="1381"/>
      <c r="E57" s="1381"/>
      <c r="F57" s="1381"/>
      <c r="G57" s="1376">
        <f t="shared" ref="G57:AF57" si="131">G51/G50</f>
        <v>0.125</v>
      </c>
      <c r="H57" s="1377" t="str">
        <f t="shared" si="131"/>
        <v>#DIV/0!</v>
      </c>
      <c r="I57" s="1377" t="str">
        <f t="shared" si="131"/>
        <v>#DIV/0!</v>
      </c>
      <c r="J57" s="1376">
        <f t="shared" si="131"/>
        <v>0.1071428571</v>
      </c>
      <c r="K57" s="1376">
        <f t="shared" si="131"/>
        <v>0.2222222222</v>
      </c>
      <c r="L57" s="1376">
        <f t="shared" si="131"/>
        <v>0.1276595745</v>
      </c>
      <c r="M57" s="1376">
        <f t="shared" si="131"/>
        <v>0.2647058824</v>
      </c>
      <c r="N57" s="1376">
        <f t="shared" si="131"/>
        <v>0.09259259259</v>
      </c>
      <c r="O57" s="1377" t="str">
        <f t="shared" si="131"/>
        <v>#DIV/0!</v>
      </c>
      <c r="P57" s="1377" t="str">
        <f t="shared" si="131"/>
        <v>#DIV/0!</v>
      </c>
      <c r="Q57" s="1376">
        <f t="shared" si="131"/>
        <v>0.09259259259</v>
      </c>
      <c r="R57" s="1376">
        <f t="shared" si="131"/>
        <v>0.1935483871</v>
      </c>
      <c r="S57" s="1376">
        <f t="shared" si="131"/>
        <v>0.2777777778</v>
      </c>
      <c r="T57" s="1376" t="str">
        <f t="shared" si="131"/>
        <v>#DIV/0!</v>
      </c>
      <c r="U57" s="1376" t="str">
        <f t="shared" si="131"/>
        <v>#DIV/0!</v>
      </c>
      <c r="V57" s="1377" t="str">
        <f t="shared" si="131"/>
        <v>#DIV/0!</v>
      </c>
      <c r="W57" s="1377" t="str">
        <f t="shared" si="131"/>
        <v>#DIV/0!</v>
      </c>
      <c r="X57" s="1376" t="str">
        <f t="shared" si="131"/>
        <v>#DIV/0!</v>
      </c>
      <c r="Y57" s="1376" t="str">
        <f t="shared" si="131"/>
        <v>#DIV/0!</v>
      </c>
      <c r="Z57" s="1376" t="str">
        <f t="shared" si="131"/>
        <v>#DIV/0!</v>
      </c>
      <c r="AA57" s="1376" t="str">
        <f t="shared" si="131"/>
        <v>#DIV/0!</v>
      </c>
      <c r="AB57" s="1376" t="str">
        <f t="shared" si="131"/>
        <v>#DIV/0!</v>
      </c>
      <c r="AC57" s="1377" t="str">
        <f t="shared" si="131"/>
        <v>#DIV/0!</v>
      </c>
      <c r="AD57" s="1377" t="str">
        <f t="shared" si="131"/>
        <v>#DIV/0!</v>
      </c>
      <c r="AE57" s="1376" t="str">
        <f t="shared" si="131"/>
        <v>#DIV/0!</v>
      </c>
      <c r="AF57" s="1376" t="str">
        <f t="shared" si="131"/>
        <v>#DIV/0!</v>
      </c>
      <c r="AG57" s="1376"/>
      <c r="AH57" s="1376">
        <f t="shared" ref="AH57:AI57" si="132">AH51/AH50</f>
        <v>0.1574344023</v>
      </c>
      <c r="AI57" s="1376">
        <f t="shared" si="132"/>
        <v>0.1574344023</v>
      </c>
      <c r="AJ57" s="1378">
        <f t="shared" si="126"/>
        <v>0.125</v>
      </c>
      <c r="AK57" s="1378">
        <f t="shared" si="127"/>
        <v>0.1628646258</v>
      </c>
      <c r="AL57" s="1378" t="str">
        <f t="shared" si="128"/>
        <v>-</v>
      </c>
      <c r="AM57" s="1378" t="str">
        <f t="shared" si="129"/>
        <v>-</v>
      </c>
      <c r="AN57" s="1376">
        <f t="shared" ref="AN57:AQ57" si="133">AN51/AN50</f>
        <v>0.125</v>
      </c>
      <c r="AO57" s="1376">
        <f t="shared" si="133"/>
        <v>0.1526315789</v>
      </c>
      <c r="AP57" s="1376">
        <f t="shared" si="133"/>
        <v>0.1485714286</v>
      </c>
      <c r="AQ57" s="1376" t="str">
        <f t="shared" si="133"/>
        <v>#DIV/0!</v>
      </c>
      <c r="AR57" s="50"/>
      <c r="AS57" s="50"/>
      <c r="AT57" s="50"/>
    </row>
    <row r="58">
      <c r="B58" s="1375" t="s">
        <v>163</v>
      </c>
      <c r="C58" s="1381"/>
      <c r="D58" s="1381"/>
      <c r="E58" s="1381"/>
      <c r="F58" s="1381"/>
      <c r="G58" s="1376">
        <f t="shared" ref="G58:AF58" si="134">G52/(G51-G53)</f>
        <v>0.5</v>
      </c>
      <c r="H58" s="1376" t="str">
        <f t="shared" si="134"/>
        <v>#DIV/0!</v>
      </c>
      <c r="I58" s="1376" t="str">
        <f t="shared" si="134"/>
        <v>#DIV/0!</v>
      </c>
      <c r="J58" s="1376">
        <f t="shared" si="134"/>
        <v>0.6666666667</v>
      </c>
      <c r="K58" s="1376">
        <f t="shared" si="134"/>
        <v>0.6</v>
      </c>
      <c r="L58" s="1376">
        <f t="shared" si="134"/>
        <v>0.1666666667</v>
      </c>
      <c r="M58" s="1376">
        <f t="shared" si="134"/>
        <v>0.3333333333</v>
      </c>
      <c r="N58" s="1376">
        <f t="shared" si="134"/>
        <v>0.2</v>
      </c>
      <c r="O58" s="1377" t="str">
        <f t="shared" si="134"/>
        <v>#DIV/0!</v>
      </c>
      <c r="P58" s="1377" t="str">
        <f t="shared" si="134"/>
        <v>#DIV/0!</v>
      </c>
      <c r="Q58" s="1376">
        <f t="shared" si="134"/>
        <v>0.2</v>
      </c>
      <c r="R58" s="1376">
        <f t="shared" si="134"/>
        <v>0</v>
      </c>
      <c r="S58" s="1376">
        <f t="shared" si="134"/>
        <v>0.2</v>
      </c>
      <c r="T58" s="1376" t="str">
        <f t="shared" si="134"/>
        <v>#DIV/0!</v>
      </c>
      <c r="U58" s="1376" t="str">
        <f t="shared" si="134"/>
        <v>#DIV/0!</v>
      </c>
      <c r="V58" s="1377" t="str">
        <f t="shared" si="134"/>
        <v>#DIV/0!</v>
      </c>
      <c r="W58" s="1377" t="str">
        <f t="shared" si="134"/>
        <v>#DIV/0!</v>
      </c>
      <c r="X58" s="1376" t="str">
        <f t="shared" si="134"/>
        <v>#DIV/0!</v>
      </c>
      <c r="Y58" s="1376" t="str">
        <f t="shared" si="134"/>
        <v>#DIV/0!</v>
      </c>
      <c r="Z58" s="1376" t="str">
        <f t="shared" si="134"/>
        <v>#DIV/0!</v>
      </c>
      <c r="AA58" s="1376" t="str">
        <f t="shared" si="134"/>
        <v>#DIV/0!</v>
      </c>
      <c r="AB58" s="1376" t="str">
        <f t="shared" si="134"/>
        <v>#DIV/0!</v>
      </c>
      <c r="AC58" s="1377" t="str">
        <f t="shared" si="134"/>
        <v>#DIV/0!</v>
      </c>
      <c r="AD58" s="1377" t="str">
        <f t="shared" si="134"/>
        <v>#DIV/0!</v>
      </c>
      <c r="AE58" s="1376" t="str">
        <f t="shared" si="134"/>
        <v>#DIV/0!</v>
      </c>
      <c r="AF58" s="1376" t="str">
        <f t="shared" si="134"/>
        <v>#DIV/0!</v>
      </c>
      <c r="AG58" s="1376"/>
      <c r="AH58" s="1376">
        <f t="shared" ref="AH58:AI58" si="135">AH52/AH51</f>
        <v>0.2777777778</v>
      </c>
      <c r="AI58" s="1376">
        <f t="shared" si="135"/>
        <v>0.2777777778</v>
      </c>
      <c r="AJ58" s="1378">
        <f t="shared" si="126"/>
        <v>0.5</v>
      </c>
      <c r="AK58" s="1378">
        <f t="shared" si="127"/>
        <v>0.3933333333</v>
      </c>
      <c r="AL58" s="1378" t="str">
        <f t="shared" si="128"/>
        <v>-</v>
      </c>
      <c r="AM58" s="1378" t="str">
        <f t="shared" si="129"/>
        <v>-</v>
      </c>
      <c r="AN58" s="1376">
        <f t="shared" ref="AN58:AQ58" si="136">AN52/(AN51-AN53)</f>
        <v>0.5</v>
      </c>
      <c r="AO58" s="1376">
        <f t="shared" si="136"/>
        <v>0.3571428571</v>
      </c>
      <c r="AP58" s="1376">
        <f t="shared" si="136"/>
        <v>0.1538461538</v>
      </c>
      <c r="AQ58" s="1376" t="str">
        <f t="shared" si="136"/>
        <v>#DIV/0!</v>
      </c>
      <c r="AR58" s="50"/>
      <c r="AS58" s="50"/>
      <c r="AT58" s="50"/>
    </row>
    <row r="59">
      <c r="B59" s="1379" t="s">
        <v>3316</v>
      </c>
      <c r="C59" s="1381"/>
      <c r="D59" s="1381"/>
      <c r="E59" s="1381"/>
      <c r="F59" s="1381"/>
      <c r="G59" s="1376">
        <f t="shared" ref="G59:AF59" si="137">G53/G51</f>
        <v>0</v>
      </c>
      <c r="H59" s="1380" t="str">
        <f t="shared" si="137"/>
        <v>#DIV/0!</v>
      </c>
      <c r="I59" s="1380" t="str">
        <f t="shared" si="137"/>
        <v>#DIV/0!</v>
      </c>
      <c r="J59" s="1381">
        <f t="shared" si="137"/>
        <v>0</v>
      </c>
      <c r="K59" s="1381">
        <f t="shared" si="137"/>
        <v>0.1666666667</v>
      </c>
      <c r="L59" s="1381">
        <f t="shared" si="137"/>
        <v>0</v>
      </c>
      <c r="M59" s="1381">
        <f t="shared" si="137"/>
        <v>0</v>
      </c>
      <c r="N59" s="1381">
        <f t="shared" si="137"/>
        <v>0</v>
      </c>
      <c r="O59" s="1380" t="str">
        <f t="shared" si="137"/>
        <v>#DIV/0!</v>
      </c>
      <c r="P59" s="1380" t="str">
        <f t="shared" si="137"/>
        <v>#DIV/0!</v>
      </c>
      <c r="Q59" s="1381">
        <f t="shared" si="137"/>
        <v>0</v>
      </c>
      <c r="R59" s="1381">
        <f t="shared" si="137"/>
        <v>0</v>
      </c>
      <c r="S59" s="1381">
        <f t="shared" si="137"/>
        <v>0</v>
      </c>
      <c r="T59" s="1381" t="str">
        <f t="shared" si="137"/>
        <v>#DIV/0!</v>
      </c>
      <c r="U59" s="1381" t="str">
        <f t="shared" si="137"/>
        <v>#DIV/0!</v>
      </c>
      <c r="V59" s="1380" t="str">
        <f t="shared" si="137"/>
        <v>#DIV/0!</v>
      </c>
      <c r="W59" s="1380" t="str">
        <f t="shared" si="137"/>
        <v>#DIV/0!</v>
      </c>
      <c r="X59" s="1381" t="str">
        <f t="shared" si="137"/>
        <v>#DIV/0!</v>
      </c>
      <c r="Y59" s="1381" t="str">
        <f t="shared" si="137"/>
        <v>#DIV/0!</v>
      </c>
      <c r="Z59" s="1381" t="str">
        <f t="shared" si="137"/>
        <v>#DIV/0!</v>
      </c>
      <c r="AA59" s="1381" t="str">
        <f t="shared" si="137"/>
        <v>#DIV/0!</v>
      </c>
      <c r="AB59" s="1381" t="str">
        <f t="shared" si="137"/>
        <v>#DIV/0!</v>
      </c>
      <c r="AC59" s="1380" t="str">
        <f t="shared" si="137"/>
        <v>#DIV/0!</v>
      </c>
      <c r="AD59" s="1380" t="str">
        <f t="shared" si="137"/>
        <v>#DIV/0!</v>
      </c>
      <c r="AE59" s="1381" t="str">
        <f t="shared" si="137"/>
        <v>#DIV/0!</v>
      </c>
      <c r="AF59" s="1381" t="str">
        <f t="shared" si="137"/>
        <v>#DIV/0!</v>
      </c>
      <c r="AG59" s="93"/>
      <c r="AH59" s="1381">
        <f>AH53/AH51</f>
        <v>0</v>
      </c>
      <c r="AI59" s="93"/>
      <c r="AJ59" s="93"/>
      <c r="AK59" s="93"/>
      <c r="AL59" s="93"/>
      <c r="AM59" s="93"/>
      <c r="AN59" s="1381">
        <f t="shared" ref="AN59:AQ59" si="138">AN53/AN51</f>
        <v>0</v>
      </c>
      <c r="AO59" s="1381">
        <f t="shared" si="138"/>
        <v>0.03448275862</v>
      </c>
      <c r="AP59" s="1381">
        <f t="shared" si="138"/>
        <v>0</v>
      </c>
      <c r="AQ59" s="1381" t="str">
        <f t="shared" si="138"/>
        <v>#DIV/0!</v>
      </c>
      <c r="AR59" s="93"/>
      <c r="AS59" s="93"/>
      <c r="AT59" s="93"/>
    </row>
    <row r="60">
      <c r="A60" s="1384"/>
      <c r="B60" s="1419"/>
      <c r="C60" s="93"/>
      <c r="D60" s="93"/>
      <c r="E60" s="93"/>
      <c r="F60" s="93"/>
      <c r="G60" s="93"/>
      <c r="H60" s="1421"/>
      <c r="I60" s="1421"/>
      <c r="J60" s="1421"/>
      <c r="K60" s="1421"/>
      <c r="L60" s="1421"/>
      <c r="M60" s="1421"/>
      <c r="N60" s="1421"/>
      <c r="O60" s="1377"/>
      <c r="P60" s="1377"/>
      <c r="Q60" s="1421"/>
      <c r="R60" s="1421"/>
      <c r="S60" s="1421"/>
      <c r="T60" s="1421"/>
      <c r="U60" s="1421"/>
      <c r="V60" s="1377"/>
      <c r="W60" s="1377"/>
      <c r="X60" s="1421"/>
      <c r="Y60" s="1421"/>
      <c r="Z60" s="1421"/>
      <c r="AA60" s="1421"/>
      <c r="AB60" s="1421"/>
      <c r="AC60" s="1377"/>
      <c r="AD60" s="1377"/>
      <c r="AE60" s="1421"/>
      <c r="AF60" s="1421"/>
      <c r="AG60" s="1421"/>
      <c r="AH60" s="1422"/>
      <c r="AI60" s="50"/>
      <c r="AJ60" s="50"/>
      <c r="AK60" s="50"/>
      <c r="AL60" s="50"/>
      <c r="AM60" s="50"/>
      <c r="AN60" s="50"/>
      <c r="AO60" s="50"/>
      <c r="AP60" s="50"/>
      <c r="AQ60" s="50"/>
      <c r="AR60" s="50"/>
      <c r="AS60" s="50"/>
      <c r="AT60" s="50"/>
    </row>
    <row r="61">
      <c r="A61" s="1384" t="s">
        <v>138</v>
      </c>
      <c r="B61" s="109" t="s">
        <v>125</v>
      </c>
      <c r="C61" s="1385">
        <v>46174.0</v>
      </c>
      <c r="D61" s="1385">
        <v>46175.0</v>
      </c>
      <c r="E61" s="1385">
        <v>46176.0</v>
      </c>
      <c r="F61" s="1385">
        <v>46177.0</v>
      </c>
      <c r="G61" s="1385">
        <v>46178.0</v>
      </c>
      <c r="H61" s="1356">
        <v>46179.0</v>
      </c>
      <c r="I61" s="1356">
        <v>46180.0</v>
      </c>
      <c r="J61" s="1356">
        <v>46181.0</v>
      </c>
      <c r="K61" s="1356">
        <v>46182.0</v>
      </c>
      <c r="L61" s="1356">
        <v>46183.0</v>
      </c>
      <c r="M61" s="1356">
        <v>46184.0</v>
      </c>
      <c r="N61" s="1356">
        <v>46185.0</v>
      </c>
      <c r="O61" s="1356">
        <v>46186.0</v>
      </c>
      <c r="P61" s="1356">
        <v>46187.0</v>
      </c>
      <c r="Q61" s="1356">
        <v>46188.0</v>
      </c>
      <c r="R61" s="1356">
        <v>46189.0</v>
      </c>
      <c r="S61" s="1356">
        <v>46190.0</v>
      </c>
      <c r="T61" s="1356">
        <v>46191.0</v>
      </c>
      <c r="U61" s="1356">
        <v>46192.0</v>
      </c>
      <c r="V61" s="1356">
        <v>46193.0</v>
      </c>
      <c r="W61" s="1356">
        <v>46194.0</v>
      </c>
      <c r="X61" s="1356">
        <v>46195.0</v>
      </c>
      <c r="Y61" s="1356">
        <v>46196.0</v>
      </c>
      <c r="Z61" s="1356">
        <v>46197.0</v>
      </c>
      <c r="AA61" s="1356">
        <v>46198.0</v>
      </c>
      <c r="AB61" s="1356">
        <v>46199.0</v>
      </c>
      <c r="AC61" s="1356">
        <v>46200.0</v>
      </c>
      <c r="AD61" s="1356">
        <v>46201.0</v>
      </c>
      <c r="AE61" s="1356">
        <v>46202.0</v>
      </c>
      <c r="AF61" s="1356">
        <v>46203.0</v>
      </c>
      <c r="AG61" s="1356"/>
      <c r="AH61" s="1357" t="s">
        <v>3305</v>
      </c>
      <c r="AI61" s="1357" t="s">
        <v>3306</v>
      </c>
      <c r="AJ61" s="1358" t="s">
        <v>3307</v>
      </c>
      <c r="AK61" s="1358" t="s">
        <v>3308</v>
      </c>
      <c r="AL61" s="1358" t="s">
        <v>3309</v>
      </c>
      <c r="AM61" s="1358" t="s">
        <v>3310</v>
      </c>
      <c r="AN61" s="1359" t="s">
        <v>3311</v>
      </c>
      <c r="AO61" s="1359" t="s">
        <v>3312</v>
      </c>
      <c r="AP61" s="1359" t="s">
        <v>3313</v>
      </c>
      <c r="AQ61" s="1359" t="s">
        <v>3314</v>
      </c>
      <c r="AR61" s="50"/>
      <c r="AS61" s="92"/>
      <c r="AT61" s="92"/>
    </row>
    <row r="62">
      <c r="B62" s="109" t="s">
        <v>22</v>
      </c>
      <c r="C62" s="878"/>
      <c r="D62" s="878"/>
      <c r="E62" s="1008"/>
      <c r="F62" s="1008"/>
      <c r="G62" s="1008"/>
      <c r="H62" s="1386"/>
      <c r="I62" s="1387"/>
      <c r="J62" s="1388"/>
      <c r="K62" s="92"/>
      <c r="L62" s="92"/>
      <c r="M62" s="92"/>
      <c r="N62" s="1319"/>
      <c r="O62" s="1390"/>
      <c r="P62" s="1390"/>
      <c r="Q62" s="1319"/>
      <c r="R62" s="50"/>
      <c r="S62" s="1319"/>
      <c r="T62" s="1319"/>
      <c r="U62" s="1319"/>
      <c r="V62" s="1390"/>
      <c r="W62" s="1390"/>
      <c r="X62" s="1319"/>
      <c r="Y62" s="50"/>
      <c r="Z62" s="50"/>
      <c r="AA62" s="1413"/>
      <c r="AB62" s="1319"/>
      <c r="AC62" s="1390"/>
      <c r="AD62" s="1390"/>
      <c r="AE62" s="1319"/>
      <c r="AF62" s="50"/>
      <c r="AG62" s="50"/>
      <c r="AH62" s="1365">
        <f>SUM(C62:AF62)</f>
        <v>0</v>
      </c>
      <c r="AI62" s="124"/>
      <c r="AJ62" s="393"/>
      <c r="AK62" s="393"/>
      <c r="AL62" s="393"/>
      <c r="AM62" s="393"/>
      <c r="AN62" s="50"/>
      <c r="AO62" s="50"/>
      <c r="AP62" s="50"/>
      <c r="AQ62" s="50"/>
      <c r="AR62" s="50"/>
      <c r="AS62" s="50"/>
      <c r="AT62" s="50"/>
    </row>
    <row r="63">
      <c r="B63" s="109" t="s">
        <v>97</v>
      </c>
      <c r="C63" s="1393">
        <v>438.0</v>
      </c>
      <c r="D63" s="1393">
        <v>429.0</v>
      </c>
      <c r="E63" s="1317">
        <v>433.0</v>
      </c>
      <c r="F63" s="1317">
        <v>339.0</v>
      </c>
      <c r="G63" s="1317">
        <v>274.0</v>
      </c>
      <c r="H63" s="1386"/>
      <c r="I63" s="1386"/>
      <c r="J63" s="1388">
        <v>325.0</v>
      </c>
      <c r="K63" s="1388">
        <v>335.0</v>
      </c>
      <c r="L63" s="1388">
        <v>279.0</v>
      </c>
      <c r="M63" s="1388">
        <v>332.0</v>
      </c>
      <c r="N63" s="1398">
        <v>0.0</v>
      </c>
      <c r="O63" s="1386"/>
      <c r="P63" s="1386"/>
      <c r="Q63" s="1388">
        <v>331.0</v>
      </c>
      <c r="R63" s="1388">
        <v>331.0</v>
      </c>
      <c r="S63" s="1388">
        <v>292.0</v>
      </c>
      <c r="T63" s="92"/>
      <c r="U63" s="92"/>
      <c r="V63" s="1386"/>
      <c r="W63" s="1386"/>
      <c r="X63" s="92"/>
      <c r="Y63" s="92"/>
      <c r="Z63" s="1008"/>
      <c r="AA63" s="1400"/>
      <c r="AB63" s="92"/>
      <c r="AC63" s="1386"/>
      <c r="AD63" s="1386"/>
      <c r="AE63" s="1398"/>
      <c r="AF63" s="50"/>
      <c r="AG63" s="50"/>
      <c r="AH63" s="1365">
        <f t="shared" ref="AH63:AH67" si="140">AVERAGE(D63:AF63)</f>
        <v>308.3333333</v>
      </c>
      <c r="AI63" s="1403">
        <f t="shared" ref="AI63:AI67" si="141">SUM(D63:AF63)</f>
        <v>3700</v>
      </c>
      <c r="AJ63" s="1362">
        <f t="shared" ref="AJ63:AJ67" si="142">IFERROR(AVERAGE(D63:F63),"-")</f>
        <v>400.3333333</v>
      </c>
      <c r="AK63" s="1362">
        <f t="shared" ref="AK63:AK67" si="143">IFERROR(AVERAGE(J63:N63),"-")</f>
        <v>254.2</v>
      </c>
      <c r="AL63" s="393">
        <f t="shared" ref="AL63:AL67" si="144">IFERROR(AVERAGE(Q63:U63),"-")</f>
        <v>318</v>
      </c>
      <c r="AM63" s="393" t="str">
        <f t="shared" ref="AM63:AM67" si="145">IFERROR(AVERAGE(X63:AB63),"-")</f>
        <v>-</v>
      </c>
      <c r="AN63" s="393">
        <f t="shared" ref="AN63:AN68" si="146">sum(C63:G63)</f>
        <v>1913</v>
      </c>
      <c r="AO63" s="393">
        <f t="shared" ref="AO63:AO68" si="147">sum( J63:N63)</f>
        <v>1271</v>
      </c>
      <c r="AP63" s="393">
        <f t="shared" ref="AP63:AP68" si="148">sum(N63:S63)</f>
        <v>954</v>
      </c>
      <c r="AQ63" s="393">
        <f t="shared" ref="AQ63:AQ68" si="149">sum(U63:Z63)</f>
        <v>0</v>
      </c>
      <c r="AR63" s="93">
        <f t="shared" ref="AR63:AT63" si="139">AN67/AN63</f>
        <v>0.003659174072</v>
      </c>
      <c r="AS63" s="1407">
        <f t="shared" si="139"/>
        <v>0.006294256491</v>
      </c>
      <c r="AT63" s="1407">
        <f t="shared" si="139"/>
        <v>0.006289308176</v>
      </c>
    </row>
    <row r="64">
      <c r="B64" s="109" t="s">
        <v>3290</v>
      </c>
      <c r="C64" s="1393">
        <v>91.0</v>
      </c>
      <c r="D64" s="1393">
        <v>128.0</v>
      </c>
      <c r="E64" s="1317">
        <v>107.0</v>
      </c>
      <c r="F64" s="1317">
        <v>119.0</v>
      </c>
      <c r="G64" s="1317">
        <v>121.0</v>
      </c>
      <c r="H64" s="1386"/>
      <c r="I64" s="1386"/>
      <c r="J64" s="1388">
        <v>153.0</v>
      </c>
      <c r="K64" s="1388">
        <v>120.0</v>
      </c>
      <c r="L64" s="92">
        <v>131.0</v>
      </c>
      <c r="M64" s="92">
        <v>161.0</v>
      </c>
      <c r="N64" s="1398">
        <v>0.0</v>
      </c>
      <c r="O64" s="1386"/>
      <c r="P64" s="1386"/>
      <c r="Q64" s="92">
        <v>75.0</v>
      </c>
      <c r="R64" s="92">
        <v>136.0</v>
      </c>
      <c r="S64" s="92">
        <v>80.0</v>
      </c>
      <c r="T64" s="92"/>
      <c r="U64" s="92"/>
      <c r="V64" s="1386"/>
      <c r="W64" s="1386"/>
      <c r="X64" s="92"/>
      <c r="Y64" s="92"/>
      <c r="Z64" s="1008"/>
      <c r="AA64" s="1400"/>
      <c r="AB64" s="92"/>
      <c r="AC64" s="1386"/>
      <c r="AD64" s="1386"/>
      <c r="AE64" s="1398"/>
      <c r="AF64" s="50"/>
      <c r="AG64" s="50"/>
      <c r="AH64" s="1365">
        <f t="shared" si="140"/>
        <v>110.9166667</v>
      </c>
      <c r="AI64" s="1403">
        <f t="shared" si="141"/>
        <v>1331</v>
      </c>
      <c r="AJ64" s="1362">
        <f t="shared" si="142"/>
        <v>118</v>
      </c>
      <c r="AK64" s="1362">
        <f t="shared" si="143"/>
        <v>113</v>
      </c>
      <c r="AL64" s="393">
        <f t="shared" si="144"/>
        <v>97</v>
      </c>
      <c r="AM64" s="393" t="str">
        <f t="shared" si="145"/>
        <v>-</v>
      </c>
      <c r="AN64" s="393">
        <f t="shared" si="146"/>
        <v>566</v>
      </c>
      <c r="AO64" s="393">
        <f t="shared" si="147"/>
        <v>565</v>
      </c>
      <c r="AP64" s="393">
        <f t="shared" si="148"/>
        <v>291</v>
      </c>
      <c r="AQ64" s="393">
        <f t="shared" si="149"/>
        <v>0</v>
      </c>
      <c r="AR64" s="50"/>
      <c r="AS64" s="92"/>
      <c r="AT64" s="92"/>
    </row>
    <row r="65">
      <c r="B65" s="109" t="s">
        <v>1283</v>
      </c>
      <c r="C65" s="1393">
        <v>26.0</v>
      </c>
      <c r="D65" s="1393">
        <v>22.0</v>
      </c>
      <c r="E65" s="1317">
        <v>24.0</v>
      </c>
      <c r="F65" s="1317">
        <v>36.0</v>
      </c>
      <c r="G65" s="1317">
        <v>29.0</v>
      </c>
      <c r="H65" s="1386"/>
      <c r="I65" s="1386"/>
      <c r="J65" s="1388">
        <v>22.0</v>
      </c>
      <c r="K65" s="1388">
        <v>25.0</v>
      </c>
      <c r="L65" s="92">
        <v>43.0</v>
      </c>
      <c r="M65" s="92">
        <v>43.0</v>
      </c>
      <c r="N65" s="1398">
        <v>0.0</v>
      </c>
      <c r="O65" s="1386"/>
      <c r="P65" s="1386"/>
      <c r="Q65" s="92">
        <v>28.0</v>
      </c>
      <c r="R65" s="92">
        <v>26.0</v>
      </c>
      <c r="S65" s="92">
        <v>32.0</v>
      </c>
      <c r="T65" s="92"/>
      <c r="U65" s="92"/>
      <c r="V65" s="1386"/>
      <c r="W65" s="1386"/>
      <c r="X65" s="92"/>
      <c r="Y65" s="92"/>
      <c r="Z65" s="1008"/>
      <c r="AA65" s="1400"/>
      <c r="AB65" s="92"/>
      <c r="AC65" s="1386"/>
      <c r="AD65" s="1386"/>
      <c r="AE65" s="1398"/>
      <c r="AF65" s="50"/>
      <c r="AG65" s="50"/>
      <c r="AH65" s="1365">
        <f t="shared" si="140"/>
        <v>27.5</v>
      </c>
      <c r="AI65" s="1403">
        <f t="shared" si="141"/>
        <v>330</v>
      </c>
      <c r="AJ65" s="1362">
        <f t="shared" si="142"/>
        <v>27.33333333</v>
      </c>
      <c r="AK65" s="1362">
        <f t="shared" si="143"/>
        <v>26.6</v>
      </c>
      <c r="AL65" s="393">
        <f t="shared" si="144"/>
        <v>28.66666667</v>
      </c>
      <c r="AM65" s="393" t="str">
        <f t="shared" si="145"/>
        <v>-</v>
      </c>
      <c r="AN65" s="393">
        <f t="shared" si="146"/>
        <v>137</v>
      </c>
      <c r="AO65" s="393">
        <f t="shared" si="147"/>
        <v>133</v>
      </c>
      <c r="AP65" s="393">
        <f t="shared" si="148"/>
        <v>86</v>
      </c>
      <c r="AQ65" s="393">
        <f t="shared" si="149"/>
        <v>0</v>
      </c>
      <c r="AR65" s="50"/>
      <c r="AS65" s="92"/>
      <c r="AT65" s="92"/>
    </row>
    <row r="66">
      <c r="B66" s="109" t="s">
        <v>3315</v>
      </c>
      <c r="C66" s="1393">
        <v>5.0</v>
      </c>
      <c r="D66" s="1393">
        <v>4.0</v>
      </c>
      <c r="E66" s="1317">
        <v>3.0</v>
      </c>
      <c r="F66" s="1317">
        <v>10.0</v>
      </c>
      <c r="G66" s="1317">
        <v>6.0</v>
      </c>
      <c r="H66" s="1386"/>
      <c r="I66" s="1386"/>
      <c r="J66" s="1388">
        <v>3.0</v>
      </c>
      <c r="K66" s="1388">
        <v>3.0</v>
      </c>
      <c r="L66" s="92">
        <v>11.0</v>
      </c>
      <c r="M66" s="92">
        <v>4.0</v>
      </c>
      <c r="N66" s="1398">
        <v>0.0</v>
      </c>
      <c r="O66" s="1386"/>
      <c r="P66" s="1386"/>
      <c r="Q66" s="92">
        <v>7.0</v>
      </c>
      <c r="R66" s="92">
        <v>3.0</v>
      </c>
      <c r="S66" s="92">
        <v>5.0</v>
      </c>
      <c r="T66" s="92"/>
      <c r="U66" s="92"/>
      <c r="V66" s="1386"/>
      <c r="W66" s="1386"/>
      <c r="X66" s="92"/>
      <c r="Y66" s="92"/>
      <c r="Z66" s="1008"/>
      <c r="AA66" s="1400"/>
      <c r="AB66" s="92"/>
      <c r="AC66" s="1386"/>
      <c r="AD66" s="1386"/>
      <c r="AE66" s="1398"/>
      <c r="AF66" s="50"/>
      <c r="AG66" s="50"/>
      <c r="AH66" s="1365">
        <f t="shared" si="140"/>
        <v>4.916666667</v>
      </c>
      <c r="AI66" s="1403">
        <f t="shared" si="141"/>
        <v>59</v>
      </c>
      <c r="AJ66" s="1362">
        <f t="shared" si="142"/>
        <v>5.666666667</v>
      </c>
      <c r="AK66" s="1362">
        <f t="shared" si="143"/>
        <v>4.2</v>
      </c>
      <c r="AL66" s="393">
        <f t="shared" si="144"/>
        <v>5</v>
      </c>
      <c r="AM66" s="393" t="str">
        <f t="shared" si="145"/>
        <v>-</v>
      </c>
      <c r="AN66" s="393">
        <f t="shared" si="146"/>
        <v>28</v>
      </c>
      <c r="AO66" s="393">
        <f t="shared" si="147"/>
        <v>21</v>
      </c>
      <c r="AP66" s="393">
        <f t="shared" si="148"/>
        <v>15</v>
      </c>
      <c r="AQ66" s="393">
        <f t="shared" si="149"/>
        <v>0</v>
      </c>
      <c r="AR66" s="50"/>
      <c r="AS66" s="92"/>
      <c r="AT66" s="92"/>
    </row>
    <row r="67">
      <c r="B67" s="109" t="s">
        <v>96</v>
      </c>
      <c r="C67" s="1393">
        <v>1.0</v>
      </c>
      <c r="D67" s="1393">
        <v>1.0</v>
      </c>
      <c r="E67" s="1317">
        <v>2.0</v>
      </c>
      <c r="F67" s="1317">
        <v>2.0</v>
      </c>
      <c r="G67" s="1317">
        <v>1.0</v>
      </c>
      <c r="H67" s="1386"/>
      <c r="I67" s="1386"/>
      <c r="J67" s="1388">
        <v>2.0</v>
      </c>
      <c r="K67" s="1388">
        <v>1.0</v>
      </c>
      <c r="L67" s="92">
        <v>3.0</v>
      </c>
      <c r="M67" s="92">
        <v>2.0</v>
      </c>
      <c r="N67" s="1398">
        <v>0.0</v>
      </c>
      <c r="O67" s="1386"/>
      <c r="P67" s="1386"/>
      <c r="Q67" s="92">
        <v>2.0</v>
      </c>
      <c r="R67" s="92">
        <v>3.0</v>
      </c>
      <c r="S67" s="92">
        <v>1.0</v>
      </c>
      <c r="T67" s="92"/>
      <c r="U67" s="92"/>
      <c r="V67" s="1386"/>
      <c r="W67" s="1386"/>
      <c r="X67" s="92"/>
      <c r="Y67" s="92"/>
      <c r="Z67" s="1400"/>
      <c r="AA67" s="1400"/>
      <c r="AB67" s="92"/>
      <c r="AC67" s="1386"/>
      <c r="AD67" s="1386"/>
      <c r="AE67" s="1398"/>
      <c r="AF67" s="50"/>
      <c r="AG67" s="50"/>
      <c r="AH67" s="1365">
        <f t="shared" si="140"/>
        <v>1.666666667</v>
      </c>
      <c r="AI67" s="1403">
        <f t="shared" si="141"/>
        <v>20</v>
      </c>
      <c r="AJ67" s="1362">
        <f t="shared" si="142"/>
        <v>1.666666667</v>
      </c>
      <c r="AK67" s="1362">
        <f t="shared" si="143"/>
        <v>1.6</v>
      </c>
      <c r="AL67" s="393">
        <f t="shared" si="144"/>
        <v>2</v>
      </c>
      <c r="AM67" s="393" t="str">
        <f t="shared" si="145"/>
        <v>-</v>
      </c>
      <c r="AN67" s="393">
        <f t="shared" si="146"/>
        <v>7</v>
      </c>
      <c r="AO67" s="393">
        <f t="shared" si="147"/>
        <v>8</v>
      </c>
      <c r="AP67" s="393">
        <f t="shared" si="148"/>
        <v>6</v>
      </c>
      <c r="AQ67" s="393">
        <f t="shared" si="149"/>
        <v>0</v>
      </c>
      <c r="AR67" s="50"/>
      <c r="AS67" s="92"/>
      <c r="AT67" s="92"/>
    </row>
    <row r="68">
      <c r="B68" s="1419" t="s">
        <v>3316</v>
      </c>
      <c r="C68" s="1393">
        <v>2.0</v>
      </c>
      <c r="D68" s="1393">
        <v>3.0</v>
      </c>
      <c r="E68" s="1317">
        <v>1.0</v>
      </c>
      <c r="F68" s="1317">
        <v>2.0</v>
      </c>
      <c r="G68" s="1317">
        <v>1.0</v>
      </c>
      <c r="H68" s="1386"/>
      <c r="I68" s="1386"/>
      <c r="J68" s="1388"/>
      <c r="K68" s="1388">
        <v>1.0</v>
      </c>
      <c r="L68" s="92"/>
      <c r="M68" s="92">
        <v>1.0</v>
      </c>
      <c r="N68" s="1398">
        <v>0.0</v>
      </c>
      <c r="O68" s="1386"/>
      <c r="P68" s="1386"/>
      <c r="Q68" s="92">
        <v>2.0</v>
      </c>
      <c r="R68" s="92">
        <v>0.0</v>
      </c>
      <c r="S68" s="92">
        <v>1.0</v>
      </c>
      <c r="T68" s="92"/>
      <c r="U68" s="92"/>
      <c r="V68" s="1386"/>
      <c r="W68" s="1386"/>
      <c r="X68" s="92"/>
      <c r="Y68" s="92"/>
      <c r="Z68" s="1400"/>
      <c r="AA68" s="1400"/>
      <c r="AB68" s="92"/>
      <c r="AC68" s="1386"/>
      <c r="AD68" s="1386"/>
      <c r="AE68" s="1398"/>
      <c r="AF68" s="50"/>
      <c r="AG68" s="50"/>
      <c r="AH68" s="1365"/>
      <c r="AI68" s="1423"/>
      <c r="AJ68" s="1362"/>
      <c r="AK68" s="1362"/>
      <c r="AL68" s="393"/>
      <c r="AM68" s="393"/>
      <c r="AN68" s="393">
        <f t="shared" si="146"/>
        <v>9</v>
      </c>
      <c r="AO68" s="393">
        <f t="shared" si="147"/>
        <v>2</v>
      </c>
      <c r="AP68" s="393">
        <f t="shared" si="148"/>
        <v>3</v>
      </c>
      <c r="AQ68" s="393">
        <f t="shared" si="149"/>
        <v>0</v>
      </c>
      <c r="AR68" s="50"/>
      <c r="AS68" s="92"/>
      <c r="AT68" s="92"/>
    </row>
    <row r="69">
      <c r="B69" s="1373" t="s">
        <v>3317</v>
      </c>
      <c r="C69" s="1371">
        <f t="shared" ref="C69:D69" si="150">C67-C62</f>
        <v>1</v>
      </c>
      <c r="D69" s="1371">
        <f t="shared" si="150"/>
        <v>1</v>
      </c>
      <c r="E69" s="1410">
        <f>F67-E62</f>
        <v>2</v>
      </c>
      <c r="F69" s="1410">
        <f t="shared" ref="F69:X69" si="151">F67-F62</f>
        <v>2</v>
      </c>
      <c r="G69" s="1410">
        <f t="shared" si="151"/>
        <v>1</v>
      </c>
      <c r="H69" s="1424">
        <f t="shared" si="151"/>
        <v>0</v>
      </c>
      <c r="I69" s="1424">
        <f t="shared" si="151"/>
        <v>0</v>
      </c>
      <c r="J69" s="1410">
        <f t="shared" si="151"/>
        <v>2</v>
      </c>
      <c r="K69" s="1410">
        <f t="shared" si="151"/>
        <v>1</v>
      </c>
      <c r="L69" s="1410">
        <f t="shared" si="151"/>
        <v>3</v>
      </c>
      <c r="M69" s="1410">
        <f t="shared" si="151"/>
        <v>2</v>
      </c>
      <c r="N69" s="1371">
        <f t="shared" si="151"/>
        <v>0</v>
      </c>
      <c r="O69" s="1424">
        <f t="shared" si="151"/>
        <v>0</v>
      </c>
      <c r="P69" s="1424">
        <f t="shared" si="151"/>
        <v>0</v>
      </c>
      <c r="Q69" s="1410">
        <f t="shared" si="151"/>
        <v>2</v>
      </c>
      <c r="R69" s="1410">
        <f t="shared" si="151"/>
        <v>3</v>
      </c>
      <c r="S69" s="1410">
        <f t="shared" si="151"/>
        <v>1</v>
      </c>
      <c r="T69" s="1410">
        <f t="shared" si="151"/>
        <v>0</v>
      </c>
      <c r="U69" s="1410">
        <f t="shared" si="151"/>
        <v>0</v>
      </c>
      <c r="V69" s="1424">
        <f t="shared" si="151"/>
        <v>0</v>
      </c>
      <c r="W69" s="1424">
        <f t="shared" si="151"/>
        <v>0</v>
      </c>
      <c r="X69" s="1410">
        <f t="shared" si="151"/>
        <v>0</v>
      </c>
      <c r="Y69" s="1410"/>
      <c r="Z69" s="1371">
        <f t="shared" ref="Z69:AF69" si="152">Z67-Z62</f>
        <v>0</v>
      </c>
      <c r="AA69" s="1371">
        <f t="shared" si="152"/>
        <v>0</v>
      </c>
      <c r="AB69" s="1410">
        <f t="shared" si="152"/>
        <v>0</v>
      </c>
      <c r="AC69" s="1424">
        <f t="shared" si="152"/>
        <v>0</v>
      </c>
      <c r="AD69" s="1424">
        <f t="shared" si="152"/>
        <v>0</v>
      </c>
      <c r="AE69" s="1371">
        <f t="shared" si="152"/>
        <v>0</v>
      </c>
      <c r="AF69" s="1410">
        <f t="shared" si="152"/>
        <v>0</v>
      </c>
      <c r="AG69" s="1410"/>
      <c r="AH69" s="1372">
        <f>SUM(C69:AG69)</f>
        <v>21</v>
      </c>
      <c r="AI69" s="124"/>
      <c r="AJ69" s="393"/>
      <c r="AK69" s="393"/>
      <c r="AL69" s="393"/>
      <c r="AM69" s="393"/>
      <c r="AN69" s="50"/>
      <c r="AO69" s="50"/>
      <c r="AP69" s="50"/>
      <c r="AQ69" s="50"/>
      <c r="AR69" s="50"/>
      <c r="AS69" s="92"/>
      <c r="AT69" s="92"/>
    </row>
    <row r="70">
      <c r="B70" s="1375" t="s">
        <v>157</v>
      </c>
      <c r="C70" s="1376">
        <f t="shared" ref="C70:AF70" si="153">C64/C63</f>
        <v>0.2077625571</v>
      </c>
      <c r="D70" s="1376">
        <f t="shared" si="153"/>
        <v>0.2983682984</v>
      </c>
      <c r="E70" s="1376">
        <f t="shared" si="153"/>
        <v>0.247113164</v>
      </c>
      <c r="F70" s="1376">
        <f t="shared" si="153"/>
        <v>0.3510324484</v>
      </c>
      <c r="G70" s="1376">
        <f t="shared" si="153"/>
        <v>0.4416058394</v>
      </c>
      <c r="H70" s="1377" t="str">
        <f t="shared" si="153"/>
        <v>#DIV/0!</v>
      </c>
      <c r="I70" s="1377" t="str">
        <f t="shared" si="153"/>
        <v>#DIV/0!</v>
      </c>
      <c r="J70" s="1376">
        <f t="shared" si="153"/>
        <v>0.4707692308</v>
      </c>
      <c r="K70" s="1376">
        <f t="shared" si="153"/>
        <v>0.3582089552</v>
      </c>
      <c r="L70" s="1376">
        <f t="shared" si="153"/>
        <v>0.4695340502</v>
      </c>
      <c r="M70" s="1376">
        <f t="shared" si="153"/>
        <v>0.484939759</v>
      </c>
      <c r="N70" s="1376" t="str">
        <f t="shared" si="153"/>
        <v>#DIV/0!</v>
      </c>
      <c r="O70" s="1377" t="str">
        <f t="shared" si="153"/>
        <v>#DIV/0!</v>
      </c>
      <c r="P70" s="1377" t="str">
        <f t="shared" si="153"/>
        <v>#DIV/0!</v>
      </c>
      <c r="Q70" s="1376">
        <f t="shared" si="153"/>
        <v>0.2265861027</v>
      </c>
      <c r="R70" s="1376">
        <f t="shared" si="153"/>
        <v>0.4108761329</v>
      </c>
      <c r="S70" s="1376">
        <f t="shared" si="153"/>
        <v>0.2739726027</v>
      </c>
      <c r="T70" s="1376" t="str">
        <f t="shared" si="153"/>
        <v>#DIV/0!</v>
      </c>
      <c r="U70" s="1376" t="str">
        <f t="shared" si="153"/>
        <v>#DIV/0!</v>
      </c>
      <c r="V70" s="1377" t="str">
        <f t="shared" si="153"/>
        <v>#DIV/0!</v>
      </c>
      <c r="W70" s="1377" t="str">
        <f t="shared" si="153"/>
        <v>#DIV/0!</v>
      </c>
      <c r="X70" s="1376" t="str">
        <f t="shared" si="153"/>
        <v>#DIV/0!</v>
      </c>
      <c r="Y70" s="1376" t="str">
        <f t="shared" si="153"/>
        <v>#DIV/0!</v>
      </c>
      <c r="Z70" s="1376" t="str">
        <f t="shared" si="153"/>
        <v>#DIV/0!</v>
      </c>
      <c r="AA70" s="1376" t="str">
        <f t="shared" si="153"/>
        <v>#DIV/0!</v>
      </c>
      <c r="AB70" s="1376" t="str">
        <f t="shared" si="153"/>
        <v>#DIV/0!</v>
      </c>
      <c r="AC70" s="1377" t="str">
        <f t="shared" si="153"/>
        <v>#DIV/0!</v>
      </c>
      <c r="AD70" s="1377" t="str">
        <f t="shared" si="153"/>
        <v>#DIV/0!</v>
      </c>
      <c r="AE70" s="1376" t="str">
        <f t="shared" si="153"/>
        <v>#DIV/0!</v>
      </c>
      <c r="AF70" s="1376" t="str">
        <f t="shared" si="153"/>
        <v>#DIV/0!</v>
      </c>
      <c r="AG70" s="1376"/>
      <c r="AH70" s="1376">
        <f t="shared" ref="AH70:AI70" si="154">AH64/AH63</f>
        <v>0.3597297297</v>
      </c>
      <c r="AI70" s="1376">
        <f t="shared" si="154"/>
        <v>0.3597297297</v>
      </c>
      <c r="AJ70" s="1378">
        <f t="shared" ref="AJ70:AJ73" si="158">IFERROR(AVERAGE(C70:G70),"-")</f>
        <v>0.3091764614</v>
      </c>
      <c r="AK70" s="1378" t="str">
        <f t="shared" ref="AK70:AK73" si="159">IFERROR(AVERAGE(J70:N70),"-")</f>
        <v>-</v>
      </c>
      <c r="AL70" s="1378" t="str">
        <f t="shared" ref="AL70:AL73" si="160">IFERROR(AVERAGE(Q70:U70),"-")</f>
        <v>-</v>
      </c>
      <c r="AM70" s="1378" t="str">
        <f t="shared" ref="AM70:AM73" si="161">IFERROR(AVERAGE(X70:AB70),"-")</f>
        <v>-</v>
      </c>
      <c r="AN70" s="1376">
        <f t="shared" ref="AN70:AQ70" si="155">AN64/AN63</f>
        <v>0.2958703607</v>
      </c>
      <c r="AO70" s="1376">
        <f t="shared" si="155"/>
        <v>0.4445318647</v>
      </c>
      <c r="AP70" s="1376">
        <f t="shared" si="155"/>
        <v>0.3050314465</v>
      </c>
      <c r="AQ70" s="1376" t="str">
        <f t="shared" si="155"/>
        <v>#DIV/0!</v>
      </c>
      <c r="AR70" s="50"/>
      <c r="AS70" s="92"/>
      <c r="AT70" s="92"/>
    </row>
    <row r="71">
      <c r="B71" s="1375" t="s">
        <v>159</v>
      </c>
      <c r="C71" s="1376">
        <f t="shared" ref="C71:AF71" si="156">C65/C64</f>
        <v>0.2857142857</v>
      </c>
      <c r="D71" s="1376">
        <f t="shared" si="156"/>
        <v>0.171875</v>
      </c>
      <c r="E71" s="1376">
        <f t="shared" si="156"/>
        <v>0.2242990654</v>
      </c>
      <c r="F71" s="1376">
        <f t="shared" si="156"/>
        <v>0.3025210084</v>
      </c>
      <c r="G71" s="1376">
        <f t="shared" si="156"/>
        <v>0.2396694215</v>
      </c>
      <c r="H71" s="1377" t="str">
        <f t="shared" si="156"/>
        <v>#DIV/0!</v>
      </c>
      <c r="I71" s="1377" t="str">
        <f t="shared" si="156"/>
        <v>#DIV/0!</v>
      </c>
      <c r="J71" s="1376">
        <f t="shared" si="156"/>
        <v>0.1437908497</v>
      </c>
      <c r="K71" s="1376">
        <f t="shared" si="156"/>
        <v>0.2083333333</v>
      </c>
      <c r="L71" s="1376">
        <f t="shared" si="156"/>
        <v>0.3282442748</v>
      </c>
      <c r="M71" s="1376">
        <f t="shared" si="156"/>
        <v>0.2670807453</v>
      </c>
      <c r="N71" s="1376" t="str">
        <f t="shared" si="156"/>
        <v>#DIV/0!</v>
      </c>
      <c r="O71" s="1377" t="str">
        <f t="shared" si="156"/>
        <v>#DIV/0!</v>
      </c>
      <c r="P71" s="1377" t="str">
        <f t="shared" si="156"/>
        <v>#DIV/0!</v>
      </c>
      <c r="Q71" s="1376">
        <f t="shared" si="156"/>
        <v>0.3733333333</v>
      </c>
      <c r="R71" s="1376">
        <f t="shared" si="156"/>
        <v>0.1911764706</v>
      </c>
      <c r="S71" s="1376">
        <f t="shared" si="156"/>
        <v>0.4</v>
      </c>
      <c r="T71" s="1376" t="str">
        <f t="shared" si="156"/>
        <v>#DIV/0!</v>
      </c>
      <c r="U71" s="1376" t="str">
        <f t="shared" si="156"/>
        <v>#DIV/0!</v>
      </c>
      <c r="V71" s="1377" t="str">
        <f t="shared" si="156"/>
        <v>#DIV/0!</v>
      </c>
      <c r="W71" s="1377" t="str">
        <f t="shared" si="156"/>
        <v>#DIV/0!</v>
      </c>
      <c r="X71" s="1376" t="str">
        <f t="shared" si="156"/>
        <v>#DIV/0!</v>
      </c>
      <c r="Y71" s="1376" t="str">
        <f t="shared" si="156"/>
        <v>#DIV/0!</v>
      </c>
      <c r="Z71" s="1376" t="str">
        <f t="shared" si="156"/>
        <v>#DIV/0!</v>
      </c>
      <c r="AA71" s="1376" t="str">
        <f t="shared" si="156"/>
        <v>#DIV/0!</v>
      </c>
      <c r="AB71" s="1376" t="str">
        <f t="shared" si="156"/>
        <v>#DIV/0!</v>
      </c>
      <c r="AC71" s="1377" t="str">
        <f t="shared" si="156"/>
        <v>#DIV/0!</v>
      </c>
      <c r="AD71" s="1377" t="str">
        <f t="shared" si="156"/>
        <v>#DIV/0!</v>
      </c>
      <c r="AE71" s="1376" t="str">
        <f t="shared" si="156"/>
        <v>#DIV/0!</v>
      </c>
      <c r="AF71" s="1376" t="str">
        <f t="shared" si="156"/>
        <v>#DIV/0!</v>
      </c>
      <c r="AG71" s="1376"/>
      <c r="AH71" s="1376">
        <f t="shared" ref="AH71:AI71" si="157">AH65/AH64</f>
        <v>0.2479338843</v>
      </c>
      <c r="AI71" s="1376">
        <f t="shared" si="157"/>
        <v>0.2479338843</v>
      </c>
      <c r="AJ71" s="1378">
        <f t="shared" si="158"/>
        <v>0.2448157562</v>
      </c>
      <c r="AK71" s="1378" t="str">
        <f t="shared" si="159"/>
        <v>-</v>
      </c>
      <c r="AL71" s="1378" t="str">
        <f t="shared" si="160"/>
        <v>-</v>
      </c>
      <c r="AM71" s="1378" t="str">
        <f t="shared" si="161"/>
        <v>-</v>
      </c>
      <c r="AN71" s="1376">
        <f t="shared" ref="AN71:AQ71" si="162">AN65/AN64</f>
        <v>0.24204947</v>
      </c>
      <c r="AO71" s="1376">
        <f t="shared" si="162"/>
        <v>0.2353982301</v>
      </c>
      <c r="AP71" s="1376">
        <f t="shared" si="162"/>
        <v>0.295532646</v>
      </c>
      <c r="AQ71" s="1376" t="str">
        <f t="shared" si="162"/>
        <v>#DIV/0!</v>
      </c>
      <c r="AR71" s="50"/>
      <c r="AS71" s="92"/>
      <c r="AT71" s="92"/>
    </row>
    <row r="72">
      <c r="B72" s="1375" t="s">
        <v>161</v>
      </c>
      <c r="C72" s="1376">
        <f t="shared" ref="C72:AF72" si="163">C66/C65</f>
        <v>0.1923076923</v>
      </c>
      <c r="D72" s="1376">
        <f t="shared" si="163"/>
        <v>0.1818181818</v>
      </c>
      <c r="E72" s="1376">
        <f t="shared" si="163"/>
        <v>0.125</v>
      </c>
      <c r="F72" s="1376">
        <f t="shared" si="163"/>
        <v>0.2777777778</v>
      </c>
      <c r="G72" s="1376">
        <f t="shared" si="163"/>
        <v>0.2068965517</v>
      </c>
      <c r="H72" s="1377" t="str">
        <f t="shared" si="163"/>
        <v>#DIV/0!</v>
      </c>
      <c r="I72" s="1377" t="str">
        <f t="shared" si="163"/>
        <v>#DIV/0!</v>
      </c>
      <c r="J72" s="1376">
        <f t="shared" si="163"/>
        <v>0.1363636364</v>
      </c>
      <c r="K72" s="1376">
        <f t="shared" si="163"/>
        <v>0.12</v>
      </c>
      <c r="L72" s="1376">
        <f t="shared" si="163"/>
        <v>0.2558139535</v>
      </c>
      <c r="M72" s="1376">
        <f t="shared" si="163"/>
        <v>0.09302325581</v>
      </c>
      <c r="N72" s="1376" t="str">
        <f t="shared" si="163"/>
        <v>#DIV/0!</v>
      </c>
      <c r="O72" s="1377" t="str">
        <f t="shared" si="163"/>
        <v>#DIV/0!</v>
      </c>
      <c r="P72" s="1377" t="str">
        <f t="shared" si="163"/>
        <v>#DIV/0!</v>
      </c>
      <c r="Q72" s="1376">
        <f t="shared" si="163"/>
        <v>0.25</v>
      </c>
      <c r="R72" s="1376">
        <f t="shared" si="163"/>
        <v>0.1153846154</v>
      </c>
      <c r="S72" s="1376">
        <f t="shared" si="163"/>
        <v>0.15625</v>
      </c>
      <c r="T72" s="1376" t="str">
        <f t="shared" si="163"/>
        <v>#DIV/0!</v>
      </c>
      <c r="U72" s="1376" t="str">
        <f t="shared" si="163"/>
        <v>#DIV/0!</v>
      </c>
      <c r="V72" s="1377" t="str">
        <f t="shared" si="163"/>
        <v>#DIV/0!</v>
      </c>
      <c r="W72" s="1377" t="str">
        <f t="shared" si="163"/>
        <v>#DIV/0!</v>
      </c>
      <c r="X72" s="1376" t="str">
        <f t="shared" si="163"/>
        <v>#DIV/0!</v>
      </c>
      <c r="Y72" s="1376" t="str">
        <f t="shared" si="163"/>
        <v>#DIV/0!</v>
      </c>
      <c r="Z72" s="1376" t="str">
        <f t="shared" si="163"/>
        <v>#DIV/0!</v>
      </c>
      <c r="AA72" s="1376" t="str">
        <f t="shared" si="163"/>
        <v>#DIV/0!</v>
      </c>
      <c r="AB72" s="1376" t="str">
        <f t="shared" si="163"/>
        <v>#DIV/0!</v>
      </c>
      <c r="AC72" s="1377" t="str">
        <f t="shared" si="163"/>
        <v>#DIV/0!</v>
      </c>
      <c r="AD72" s="1377" t="str">
        <f t="shared" si="163"/>
        <v>#DIV/0!</v>
      </c>
      <c r="AE72" s="1376" t="str">
        <f t="shared" si="163"/>
        <v>#DIV/0!</v>
      </c>
      <c r="AF72" s="1376" t="str">
        <f t="shared" si="163"/>
        <v>#DIV/0!</v>
      </c>
      <c r="AG72" s="1376"/>
      <c r="AH72" s="1376">
        <f t="shared" ref="AH72:AI72" si="164">AH66/AH65</f>
        <v>0.1787878788</v>
      </c>
      <c r="AI72" s="1376">
        <f t="shared" si="164"/>
        <v>0.1787878788</v>
      </c>
      <c r="AJ72" s="1378">
        <f t="shared" si="158"/>
        <v>0.1967600407</v>
      </c>
      <c r="AK72" s="1378" t="str">
        <f t="shared" si="159"/>
        <v>-</v>
      </c>
      <c r="AL72" s="1378" t="str">
        <f t="shared" si="160"/>
        <v>-</v>
      </c>
      <c r="AM72" s="1378" t="str">
        <f t="shared" si="161"/>
        <v>-</v>
      </c>
      <c r="AN72" s="1376">
        <f t="shared" ref="AN72:AQ72" si="165">AN66/AN65</f>
        <v>0.204379562</v>
      </c>
      <c r="AO72" s="1376">
        <f t="shared" si="165"/>
        <v>0.1578947368</v>
      </c>
      <c r="AP72" s="1376">
        <f t="shared" si="165"/>
        <v>0.1744186047</v>
      </c>
      <c r="AQ72" s="1376" t="str">
        <f t="shared" si="165"/>
        <v>#DIV/0!</v>
      </c>
      <c r="AR72" s="50"/>
      <c r="AS72" s="92"/>
      <c r="AT72" s="92"/>
    </row>
    <row r="73">
      <c r="B73" s="1375" t="s">
        <v>163</v>
      </c>
      <c r="C73" s="1376">
        <f t="shared" ref="C73:AF73" si="166">C67/(C66-C68)</f>
        <v>0.3333333333</v>
      </c>
      <c r="D73" s="1376">
        <f t="shared" si="166"/>
        <v>1</v>
      </c>
      <c r="E73" s="1376">
        <f t="shared" si="166"/>
        <v>1</v>
      </c>
      <c r="F73" s="1376">
        <f t="shared" si="166"/>
        <v>0.25</v>
      </c>
      <c r="G73" s="1376">
        <f t="shared" si="166"/>
        <v>0.2</v>
      </c>
      <c r="H73" s="1376" t="str">
        <f t="shared" si="166"/>
        <v>#DIV/0!</v>
      </c>
      <c r="I73" s="1376" t="str">
        <f t="shared" si="166"/>
        <v>#DIV/0!</v>
      </c>
      <c r="J73" s="1376">
        <f t="shared" si="166"/>
        <v>0.6666666667</v>
      </c>
      <c r="K73" s="1376">
        <f t="shared" si="166"/>
        <v>0.5</v>
      </c>
      <c r="L73" s="1376">
        <f t="shared" si="166"/>
        <v>0.2727272727</v>
      </c>
      <c r="M73" s="1376">
        <f t="shared" si="166"/>
        <v>0.6666666667</v>
      </c>
      <c r="N73" s="1376" t="str">
        <f t="shared" si="166"/>
        <v>#DIV/0!</v>
      </c>
      <c r="O73" s="1377" t="str">
        <f t="shared" si="166"/>
        <v>#DIV/0!</v>
      </c>
      <c r="P73" s="1377" t="str">
        <f t="shared" si="166"/>
        <v>#DIV/0!</v>
      </c>
      <c r="Q73" s="1376">
        <f t="shared" si="166"/>
        <v>0.4</v>
      </c>
      <c r="R73" s="1376">
        <f t="shared" si="166"/>
        <v>1</v>
      </c>
      <c r="S73" s="1376">
        <f t="shared" si="166"/>
        <v>0.25</v>
      </c>
      <c r="T73" s="1376" t="str">
        <f t="shared" si="166"/>
        <v>#DIV/0!</v>
      </c>
      <c r="U73" s="1376" t="str">
        <f t="shared" si="166"/>
        <v>#DIV/0!</v>
      </c>
      <c r="V73" s="1377" t="str">
        <f t="shared" si="166"/>
        <v>#DIV/0!</v>
      </c>
      <c r="W73" s="1377" t="str">
        <f t="shared" si="166"/>
        <v>#DIV/0!</v>
      </c>
      <c r="X73" s="1376" t="str">
        <f t="shared" si="166"/>
        <v>#DIV/0!</v>
      </c>
      <c r="Y73" s="1376" t="str">
        <f t="shared" si="166"/>
        <v>#DIV/0!</v>
      </c>
      <c r="Z73" s="1376" t="str">
        <f t="shared" si="166"/>
        <v>#DIV/0!</v>
      </c>
      <c r="AA73" s="1376" t="str">
        <f t="shared" si="166"/>
        <v>#DIV/0!</v>
      </c>
      <c r="AB73" s="1376" t="str">
        <f t="shared" si="166"/>
        <v>#DIV/0!</v>
      </c>
      <c r="AC73" s="1377" t="str">
        <f t="shared" si="166"/>
        <v>#DIV/0!</v>
      </c>
      <c r="AD73" s="1377" t="str">
        <f t="shared" si="166"/>
        <v>#DIV/0!</v>
      </c>
      <c r="AE73" s="1376" t="str">
        <f t="shared" si="166"/>
        <v>#DIV/0!</v>
      </c>
      <c r="AF73" s="1376" t="str">
        <f t="shared" si="166"/>
        <v>#DIV/0!</v>
      </c>
      <c r="AG73" s="1376"/>
      <c r="AH73" s="1376">
        <f t="shared" ref="AH73:AI73" si="167">AH67/AH66</f>
        <v>0.3389830508</v>
      </c>
      <c r="AI73" s="1376">
        <f t="shared" si="167"/>
        <v>0.3389830508</v>
      </c>
      <c r="AJ73" s="1378">
        <f t="shared" si="158"/>
        <v>0.5566666667</v>
      </c>
      <c r="AK73" s="1378" t="str">
        <f t="shared" si="159"/>
        <v>-</v>
      </c>
      <c r="AL73" s="1378" t="str">
        <f t="shared" si="160"/>
        <v>-</v>
      </c>
      <c r="AM73" s="1378" t="str">
        <f t="shared" si="161"/>
        <v>-</v>
      </c>
      <c r="AN73" s="1376">
        <f t="shared" ref="AN73:AQ73" si="168">AN67/(AN66-AN68)</f>
        <v>0.3684210526</v>
      </c>
      <c r="AO73" s="1376">
        <f t="shared" si="168"/>
        <v>0.4210526316</v>
      </c>
      <c r="AP73" s="1376">
        <f t="shared" si="168"/>
        <v>0.5</v>
      </c>
      <c r="AQ73" s="1376" t="str">
        <f t="shared" si="168"/>
        <v>#DIV/0!</v>
      </c>
      <c r="AR73" s="50"/>
      <c r="AS73" s="92"/>
      <c r="AT73" s="92"/>
    </row>
    <row r="74">
      <c r="B74" s="1379" t="s">
        <v>3316</v>
      </c>
      <c r="C74" s="1381">
        <f t="shared" ref="C74:AF74" si="169">C68/C66</f>
        <v>0.4</v>
      </c>
      <c r="D74" s="1381">
        <f t="shared" si="169"/>
        <v>0.75</v>
      </c>
      <c r="E74" s="1381">
        <f t="shared" si="169"/>
        <v>0.3333333333</v>
      </c>
      <c r="F74" s="1381">
        <f t="shared" si="169"/>
        <v>0.2</v>
      </c>
      <c r="G74" s="1381">
        <f t="shared" si="169"/>
        <v>0.1666666667</v>
      </c>
      <c r="H74" s="1380" t="str">
        <f t="shared" si="169"/>
        <v>#DIV/0!</v>
      </c>
      <c r="I74" s="1380" t="str">
        <f t="shared" si="169"/>
        <v>#DIV/0!</v>
      </c>
      <c r="J74" s="1381">
        <f t="shared" si="169"/>
        <v>0</v>
      </c>
      <c r="K74" s="1381">
        <f t="shared" si="169"/>
        <v>0.3333333333</v>
      </c>
      <c r="L74" s="1381">
        <f t="shared" si="169"/>
        <v>0</v>
      </c>
      <c r="M74" s="1381">
        <f t="shared" si="169"/>
        <v>0.25</v>
      </c>
      <c r="N74" s="1381" t="str">
        <f t="shared" si="169"/>
        <v>#DIV/0!</v>
      </c>
      <c r="O74" s="1380" t="str">
        <f t="shared" si="169"/>
        <v>#DIV/0!</v>
      </c>
      <c r="P74" s="1380" t="str">
        <f t="shared" si="169"/>
        <v>#DIV/0!</v>
      </c>
      <c r="Q74" s="1381">
        <f t="shared" si="169"/>
        <v>0.2857142857</v>
      </c>
      <c r="R74" s="1381">
        <f t="shared" si="169"/>
        <v>0</v>
      </c>
      <c r="S74" s="1381">
        <f t="shared" si="169"/>
        <v>0.2</v>
      </c>
      <c r="T74" s="1381" t="str">
        <f t="shared" si="169"/>
        <v>#DIV/0!</v>
      </c>
      <c r="U74" s="1381" t="str">
        <f t="shared" si="169"/>
        <v>#DIV/0!</v>
      </c>
      <c r="V74" s="1380" t="str">
        <f t="shared" si="169"/>
        <v>#DIV/0!</v>
      </c>
      <c r="W74" s="1380" t="str">
        <f t="shared" si="169"/>
        <v>#DIV/0!</v>
      </c>
      <c r="X74" s="1381" t="str">
        <f t="shared" si="169"/>
        <v>#DIV/0!</v>
      </c>
      <c r="Y74" s="1381" t="str">
        <f t="shared" si="169"/>
        <v>#DIV/0!</v>
      </c>
      <c r="Z74" s="1381" t="str">
        <f t="shared" si="169"/>
        <v>#DIV/0!</v>
      </c>
      <c r="AA74" s="1381" t="str">
        <f t="shared" si="169"/>
        <v>#DIV/0!</v>
      </c>
      <c r="AB74" s="1381" t="str">
        <f t="shared" si="169"/>
        <v>#DIV/0!</v>
      </c>
      <c r="AC74" s="1380" t="str">
        <f t="shared" si="169"/>
        <v>#DIV/0!</v>
      </c>
      <c r="AD74" s="1380" t="str">
        <f t="shared" si="169"/>
        <v>#DIV/0!</v>
      </c>
      <c r="AE74" s="1381" t="str">
        <f t="shared" si="169"/>
        <v>#DIV/0!</v>
      </c>
      <c r="AF74" s="1381" t="str">
        <f t="shared" si="169"/>
        <v>#DIV/0!</v>
      </c>
      <c r="AG74" s="93"/>
      <c r="AH74" s="1381">
        <f>AH68/AH66</f>
        <v>0</v>
      </c>
      <c r="AI74" s="93"/>
      <c r="AJ74" s="93"/>
      <c r="AK74" s="93"/>
      <c r="AL74" s="93"/>
      <c r="AM74" s="93"/>
      <c r="AN74" s="1381">
        <f t="shared" ref="AN74:AQ74" si="170">AN68/AN66</f>
        <v>0.3214285714</v>
      </c>
      <c r="AO74" s="1381">
        <f t="shared" si="170"/>
        <v>0.09523809524</v>
      </c>
      <c r="AP74" s="1381">
        <f t="shared" si="170"/>
        <v>0.2</v>
      </c>
      <c r="AQ74" s="1381" t="str">
        <f t="shared" si="170"/>
        <v>#DIV/0!</v>
      </c>
      <c r="AR74" s="93"/>
      <c r="AS74" s="93"/>
      <c r="AT74" s="93"/>
    </row>
    <row r="75">
      <c r="A75" s="1384"/>
      <c r="B75" s="109"/>
      <c r="C75" s="1421"/>
      <c r="D75" s="1421"/>
      <c r="E75" s="1421"/>
      <c r="F75" s="1421"/>
      <c r="G75" s="1421"/>
      <c r="H75" s="1421"/>
      <c r="I75" s="1421"/>
      <c r="J75" s="1421"/>
      <c r="K75" s="1421"/>
      <c r="L75" s="1421"/>
      <c r="M75" s="1421"/>
      <c r="N75" s="1421"/>
      <c r="O75" s="1377"/>
      <c r="P75" s="1377"/>
      <c r="Q75" s="1421"/>
      <c r="R75" s="1421"/>
      <c r="S75" s="1421"/>
      <c r="T75" s="1421"/>
      <c r="U75" s="1421"/>
      <c r="V75" s="1377"/>
      <c r="W75" s="1377"/>
      <c r="X75" s="1421"/>
      <c r="Y75" s="1421"/>
      <c r="Z75" s="1421"/>
      <c r="AA75" s="1421"/>
      <c r="AB75" s="1421"/>
      <c r="AC75" s="1377"/>
      <c r="AD75" s="1377"/>
      <c r="AE75" s="1421"/>
      <c r="AF75" s="1421"/>
      <c r="AG75" s="1421"/>
      <c r="AH75" s="1422"/>
      <c r="AI75" s="1421"/>
      <c r="AJ75" s="1378"/>
      <c r="AK75" s="1378"/>
      <c r="AL75" s="1378"/>
      <c r="AM75" s="1378"/>
      <c r="AN75" s="50"/>
      <c r="AO75" s="50"/>
      <c r="AP75" s="50"/>
      <c r="AQ75" s="50"/>
      <c r="AR75" s="50"/>
      <c r="AS75" s="92"/>
      <c r="AT75" s="92"/>
    </row>
    <row r="76">
      <c r="A76" s="1384"/>
      <c r="B76" s="109"/>
      <c r="C76" s="1421"/>
      <c r="D76" s="1421"/>
      <c r="E76" s="1421"/>
      <c r="F76" s="1421"/>
      <c r="G76" s="1421"/>
      <c r="H76" s="1421"/>
      <c r="I76" s="1421"/>
      <c r="J76" s="1421"/>
      <c r="K76" s="1421"/>
      <c r="L76" s="1421"/>
      <c r="M76" s="1421"/>
      <c r="N76" s="1421"/>
      <c r="O76" s="1377"/>
      <c r="P76" s="1377"/>
      <c r="Q76" s="1421"/>
      <c r="R76" s="1421"/>
      <c r="S76" s="1421"/>
      <c r="T76" s="1421"/>
      <c r="U76" s="1421"/>
      <c r="V76" s="1377"/>
      <c r="W76" s="1377"/>
      <c r="X76" s="1421"/>
      <c r="Y76" s="1421"/>
      <c r="Z76" s="1421"/>
      <c r="AA76" s="1421"/>
      <c r="AB76" s="1421"/>
      <c r="AC76" s="1377"/>
      <c r="AD76" s="1377"/>
      <c r="AE76" s="1421"/>
      <c r="AF76" s="1421"/>
      <c r="AG76" s="1421"/>
      <c r="AH76" s="1422"/>
      <c r="AI76" s="1421"/>
      <c r="AJ76" s="1378"/>
      <c r="AK76" s="1378"/>
      <c r="AL76" s="1378"/>
      <c r="AM76" s="1378"/>
      <c r="AN76" s="50"/>
      <c r="AO76" s="50"/>
      <c r="AP76" s="50"/>
      <c r="AQ76" s="50"/>
      <c r="AR76" s="50"/>
      <c r="AS76" s="92"/>
      <c r="AT76" s="92"/>
    </row>
  </sheetData>
  <mergeCells count="5">
    <mergeCell ref="A2:A14"/>
    <mergeCell ref="A16:A29"/>
    <mergeCell ref="A31:A44"/>
    <mergeCell ref="A46:A59"/>
    <mergeCell ref="A61:A74"/>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1355"/>
      <c r="B1" s="109" t="s">
        <v>125</v>
      </c>
      <c r="C1" s="1356">
        <v>46149.0</v>
      </c>
      <c r="D1" s="1356">
        <v>46150.0</v>
      </c>
      <c r="E1" s="1356">
        <v>46151.0</v>
      </c>
      <c r="F1" s="1356">
        <v>46152.0</v>
      </c>
      <c r="G1" s="1356">
        <v>46153.0</v>
      </c>
      <c r="H1" s="1356">
        <v>46154.0</v>
      </c>
      <c r="I1" s="1356">
        <v>46155.0</v>
      </c>
      <c r="J1" s="1356">
        <v>46156.0</v>
      </c>
      <c r="K1" s="1356">
        <v>46157.0</v>
      </c>
      <c r="L1" s="1356">
        <v>46158.0</v>
      </c>
      <c r="M1" s="1356">
        <v>46159.0</v>
      </c>
      <c r="N1" s="1356">
        <v>46160.0</v>
      </c>
      <c r="O1" s="1356">
        <v>46161.0</v>
      </c>
      <c r="P1" s="1356">
        <v>46162.0</v>
      </c>
      <c r="Q1" s="1356">
        <v>46163.0</v>
      </c>
      <c r="R1" s="1356">
        <v>46164.0</v>
      </c>
      <c r="S1" s="1356">
        <v>46165.0</v>
      </c>
      <c r="T1" s="1356">
        <v>46166.0</v>
      </c>
      <c r="U1" s="1356">
        <v>46167.0</v>
      </c>
      <c r="V1" s="1356">
        <v>46168.0</v>
      </c>
      <c r="W1" s="1356">
        <v>46169.0</v>
      </c>
      <c r="X1" s="1356">
        <v>46170.0</v>
      </c>
      <c r="Y1" s="1356">
        <v>46171.0</v>
      </c>
      <c r="Z1" s="1356">
        <v>46172.0</v>
      </c>
      <c r="AA1" s="1356">
        <v>46173.0</v>
      </c>
      <c r="AB1" s="1356">
        <v>46174.0</v>
      </c>
      <c r="AC1" s="1356">
        <v>46175.0</v>
      </c>
      <c r="AD1" s="1356">
        <v>46176.0</v>
      </c>
      <c r="AE1" s="1356">
        <v>46177.0</v>
      </c>
      <c r="AF1" s="1356">
        <v>46178.0</v>
      </c>
      <c r="AG1" s="1356"/>
      <c r="AH1" s="1357" t="s">
        <v>3305</v>
      </c>
      <c r="AI1" s="1357" t="s">
        <v>3306</v>
      </c>
      <c r="AJ1" s="1358" t="s">
        <v>3307</v>
      </c>
      <c r="AK1" s="1358" t="s">
        <v>3308</v>
      </c>
      <c r="AL1" s="1358" t="s">
        <v>3309</v>
      </c>
      <c r="AM1" s="1358" t="s">
        <v>3310</v>
      </c>
      <c r="AN1" s="1359" t="s">
        <v>3311</v>
      </c>
      <c r="AO1" s="1359" t="s">
        <v>3312</v>
      </c>
      <c r="AP1" s="1359" t="s">
        <v>3313</v>
      </c>
      <c r="AQ1" s="1359" t="s">
        <v>3314</v>
      </c>
      <c r="AR1" s="50"/>
      <c r="AS1" s="92"/>
      <c r="AT1" s="92"/>
    </row>
    <row r="2">
      <c r="A2" s="1360" t="s">
        <v>40</v>
      </c>
      <c r="B2" s="1361" t="s">
        <v>22</v>
      </c>
      <c r="C2" s="1369">
        <f t="shared" ref="C2:AG2" si="1">C15+C29</f>
        <v>0</v>
      </c>
      <c r="D2" s="1369">
        <f t="shared" si="1"/>
        <v>0</v>
      </c>
      <c r="E2" s="1369">
        <f t="shared" si="1"/>
        <v>0</v>
      </c>
      <c r="F2" s="1369">
        <f t="shared" si="1"/>
        <v>0</v>
      </c>
      <c r="G2" s="1369">
        <f t="shared" si="1"/>
        <v>0</v>
      </c>
      <c r="H2" s="1369">
        <f t="shared" si="1"/>
        <v>4</v>
      </c>
      <c r="I2" s="1369">
        <f t="shared" si="1"/>
        <v>0</v>
      </c>
      <c r="J2" s="1369">
        <f t="shared" si="1"/>
        <v>0</v>
      </c>
      <c r="K2" s="1369">
        <f t="shared" si="1"/>
        <v>0</v>
      </c>
      <c r="L2" s="1363">
        <f t="shared" si="1"/>
        <v>0</v>
      </c>
      <c r="M2" s="1363">
        <f t="shared" si="1"/>
        <v>0</v>
      </c>
      <c r="N2" s="1364">
        <f t="shared" si="1"/>
        <v>0</v>
      </c>
      <c r="O2" s="1369">
        <f t="shared" si="1"/>
        <v>0</v>
      </c>
      <c r="P2" s="1369">
        <f t="shared" si="1"/>
        <v>0</v>
      </c>
      <c r="Q2" s="1369">
        <f t="shared" si="1"/>
        <v>0</v>
      </c>
      <c r="R2" s="1369">
        <f t="shared" si="1"/>
        <v>0</v>
      </c>
      <c r="S2" s="1363">
        <f t="shared" si="1"/>
        <v>0</v>
      </c>
      <c r="T2" s="1363">
        <f t="shared" si="1"/>
        <v>0</v>
      </c>
      <c r="U2" s="1369">
        <f t="shared" si="1"/>
        <v>0</v>
      </c>
      <c r="V2" s="1369">
        <f t="shared" si="1"/>
        <v>0</v>
      </c>
      <c r="W2" s="1369">
        <f t="shared" si="1"/>
        <v>0</v>
      </c>
      <c r="X2" s="1369">
        <f t="shared" si="1"/>
        <v>0</v>
      </c>
      <c r="Y2" s="1369">
        <f t="shared" si="1"/>
        <v>0</v>
      </c>
      <c r="Z2" s="1363">
        <f t="shared" si="1"/>
        <v>0</v>
      </c>
      <c r="AA2" s="1363">
        <f t="shared" si="1"/>
        <v>0</v>
      </c>
      <c r="AB2" s="1364">
        <f t="shared" si="1"/>
        <v>0</v>
      </c>
      <c r="AC2" s="1364">
        <f t="shared" si="1"/>
        <v>0</v>
      </c>
      <c r="AD2" s="1369">
        <f t="shared" si="1"/>
        <v>0</v>
      </c>
      <c r="AE2" s="1369">
        <f t="shared" si="1"/>
        <v>0</v>
      </c>
      <c r="AF2" s="1369">
        <f t="shared" si="1"/>
        <v>0</v>
      </c>
      <c r="AG2" s="1369">
        <f t="shared" si="1"/>
        <v>0</v>
      </c>
      <c r="AH2" s="1365">
        <f>SUM(C2:AF2)</f>
        <v>4</v>
      </c>
      <c r="AI2" s="1366"/>
      <c r="AJ2" s="393"/>
      <c r="AK2" s="393"/>
      <c r="AL2" s="393"/>
      <c r="AM2" s="393"/>
      <c r="AN2" s="393"/>
      <c r="AO2" s="393"/>
      <c r="AP2" s="393"/>
      <c r="AQ2" s="393"/>
      <c r="AR2" s="393"/>
      <c r="AS2" s="393"/>
      <c r="AT2" s="393"/>
    </row>
    <row r="3">
      <c r="B3" s="1361" t="s">
        <v>97</v>
      </c>
      <c r="C3" s="1369">
        <f t="shared" ref="C3:AG3" si="2">C16+C30+C44+C58</f>
        <v>1052</v>
      </c>
      <c r="D3" s="1369">
        <f t="shared" si="2"/>
        <v>804</v>
      </c>
      <c r="E3" s="1369">
        <f t="shared" si="2"/>
        <v>0</v>
      </c>
      <c r="F3" s="1369">
        <f t="shared" si="2"/>
        <v>0</v>
      </c>
      <c r="G3" s="1369">
        <f t="shared" si="2"/>
        <v>626</v>
      </c>
      <c r="H3" s="1369">
        <f t="shared" si="2"/>
        <v>916</v>
      </c>
      <c r="I3" s="1369">
        <f t="shared" si="2"/>
        <v>1064</v>
      </c>
      <c r="J3" s="1369">
        <f t="shared" si="2"/>
        <v>1123</v>
      </c>
      <c r="K3" s="1369">
        <f t="shared" si="2"/>
        <v>952</v>
      </c>
      <c r="L3" s="1369">
        <f t="shared" si="2"/>
        <v>0</v>
      </c>
      <c r="M3" s="1369">
        <f t="shared" si="2"/>
        <v>0</v>
      </c>
      <c r="N3" s="1369">
        <f t="shared" si="2"/>
        <v>1120</v>
      </c>
      <c r="O3" s="1369">
        <f t="shared" si="2"/>
        <v>1137</v>
      </c>
      <c r="P3" s="1369">
        <f t="shared" si="2"/>
        <v>1331</v>
      </c>
      <c r="Q3" s="1369">
        <f t="shared" si="2"/>
        <v>1227</v>
      </c>
      <c r="R3" s="1369">
        <f t="shared" si="2"/>
        <v>742</v>
      </c>
      <c r="S3" s="1363">
        <f t="shared" si="2"/>
        <v>0</v>
      </c>
      <c r="T3" s="1363">
        <f t="shared" si="2"/>
        <v>0</v>
      </c>
      <c r="U3" s="1369">
        <f t="shared" si="2"/>
        <v>1083</v>
      </c>
      <c r="V3" s="1369">
        <f t="shared" si="2"/>
        <v>978</v>
      </c>
      <c r="W3" s="1369">
        <f t="shared" si="2"/>
        <v>856</v>
      </c>
      <c r="X3" s="1369">
        <f t="shared" si="2"/>
        <v>935</v>
      </c>
      <c r="Y3" s="1369">
        <f t="shared" si="2"/>
        <v>805</v>
      </c>
      <c r="Z3" s="1363">
        <f t="shared" si="2"/>
        <v>0</v>
      </c>
      <c r="AA3" s="1363">
        <f t="shared" si="2"/>
        <v>0</v>
      </c>
      <c r="AB3" s="1364">
        <f t="shared" si="2"/>
        <v>0</v>
      </c>
      <c r="AC3" s="1364">
        <f t="shared" si="2"/>
        <v>0</v>
      </c>
      <c r="AD3" s="1369">
        <f t="shared" si="2"/>
        <v>0</v>
      </c>
      <c r="AE3" s="1369">
        <f t="shared" si="2"/>
        <v>0</v>
      </c>
      <c r="AF3" s="1369">
        <f t="shared" si="2"/>
        <v>0</v>
      </c>
      <c r="AG3" s="1369">
        <f t="shared" si="2"/>
        <v>0</v>
      </c>
      <c r="AH3" s="1365">
        <f t="shared" ref="AH3:AH5" si="4">AVERAGE(C3:AF3)</f>
        <v>558.3666667</v>
      </c>
      <c r="AI3" s="1367">
        <f t="shared" ref="AI3:AI7" si="5">SUM(C3:AF3)</f>
        <v>16751</v>
      </c>
      <c r="AJ3" s="1362">
        <f t="shared" ref="AJ3:AJ7" si="6">IFERROR(AVERAGE(C3:F3),"-")</f>
        <v>464</v>
      </c>
      <c r="AK3" s="1362">
        <f t="shared" ref="AK3:AK7" si="7">IFERROR(AVERAGE(J3:N3),"-")</f>
        <v>639</v>
      </c>
      <c r="AL3" s="393">
        <f t="shared" ref="AL3:AL7" si="8">IFERROR(AVERAGE(Q3:U3),"-")</f>
        <v>610.4</v>
      </c>
      <c r="AM3" s="393">
        <f t="shared" ref="AM3:AM7" si="9">IFERROR(AVERAGE(X3:AB3),"-")</f>
        <v>348</v>
      </c>
      <c r="AN3" s="393">
        <f t="shared" ref="AN3:AN7" si="10">sum(C3:F3)</f>
        <v>1856</v>
      </c>
      <c r="AO3" s="393">
        <f t="shared" ref="AO3:AO7" si="11">sum(G3:N3)</f>
        <v>5801</v>
      </c>
      <c r="AP3" s="393">
        <f t="shared" ref="AP3:AP7" si="12">sum(N3:S3)</f>
        <v>5557</v>
      </c>
      <c r="AQ3" s="393">
        <f t="shared" ref="AQ3:AQ7" si="13">sum(U3:Z3)</f>
        <v>4657</v>
      </c>
      <c r="AR3" s="393"/>
      <c r="AS3" s="393"/>
      <c r="AT3" s="393"/>
    </row>
    <row r="4">
      <c r="B4" s="1361" t="s">
        <v>3290</v>
      </c>
      <c r="C4" s="1369">
        <f t="shared" ref="C4:AG4" si="3">C17+C31+C45+C59</f>
        <v>411</v>
      </c>
      <c r="D4" s="1369">
        <f t="shared" si="3"/>
        <v>308</v>
      </c>
      <c r="E4" s="1369">
        <f t="shared" si="3"/>
        <v>0</v>
      </c>
      <c r="F4" s="1369">
        <f t="shared" si="3"/>
        <v>0</v>
      </c>
      <c r="G4" s="1369">
        <f t="shared" si="3"/>
        <v>212</v>
      </c>
      <c r="H4" s="1369">
        <f t="shared" si="3"/>
        <v>307</v>
      </c>
      <c r="I4" s="1369">
        <f t="shared" si="3"/>
        <v>321</v>
      </c>
      <c r="J4" s="1369">
        <f t="shared" si="3"/>
        <v>416</v>
      </c>
      <c r="K4" s="1369">
        <f t="shared" si="3"/>
        <v>399</v>
      </c>
      <c r="L4" s="1369">
        <f t="shared" si="3"/>
        <v>0</v>
      </c>
      <c r="M4" s="1369">
        <f t="shared" si="3"/>
        <v>0</v>
      </c>
      <c r="N4" s="1369">
        <f t="shared" si="3"/>
        <v>363</v>
      </c>
      <c r="O4" s="1369">
        <f t="shared" si="3"/>
        <v>309</v>
      </c>
      <c r="P4" s="1369">
        <f t="shared" si="3"/>
        <v>376</v>
      </c>
      <c r="Q4" s="1369">
        <f t="shared" si="3"/>
        <v>373</v>
      </c>
      <c r="R4" s="1369">
        <f t="shared" si="3"/>
        <v>454</v>
      </c>
      <c r="S4" s="1363">
        <f t="shared" si="3"/>
        <v>0</v>
      </c>
      <c r="T4" s="1363">
        <f t="shared" si="3"/>
        <v>0</v>
      </c>
      <c r="U4" s="1369">
        <f t="shared" si="3"/>
        <v>340</v>
      </c>
      <c r="V4" s="1369">
        <f t="shared" si="3"/>
        <v>308</v>
      </c>
      <c r="W4" s="1369">
        <f t="shared" si="3"/>
        <v>297</v>
      </c>
      <c r="X4" s="1369">
        <f t="shared" si="3"/>
        <v>305</v>
      </c>
      <c r="Y4" s="1369">
        <f t="shared" si="3"/>
        <v>330</v>
      </c>
      <c r="Z4" s="1363">
        <f t="shared" si="3"/>
        <v>0</v>
      </c>
      <c r="AA4" s="1363">
        <f t="shared" si="3"/>
        <v>0</v>
      </c>
      <c r="AB4" s="1364">
        <f t="shared" si="3"/>
        <v>0</v>
      </c>
      <c r="AC4" s="1364">
        <f t="shared" si="3"/>
        <v>0</v>
      </c>
      <c r="AD4" s="1369">
        <f t="shared" si="3"/>
        <v>0</v>
      </c>
      <c r="AE4" s="1369">
        <f t="shared" si="3"/>
        <v>0</v>
      </c>
      <c r="AF4" s="1369">
        <f t="shared" si="3"/>
        <v>0</v>
      </c>
      <c r="AG4" s="1369">
        <f t="shared" si="3"/>
        <v>0</v>
      </c>
      <c r="AH4" s="1365">
        <f t="shared" si="4"/>
        <v>194.3</v>
      </c>
      <c r="AI4" s="1367">
        <f t="shared" si="5"/>
        <v>5829</v>
      </c>
      <c r="AJ4" s="1362">
        <f t="shared" si="6"/>
        <v>179.75</v>
      </c>
      <c r="AK4" s="1362">
        <f t="shared" si="7"/>
        <v>235.6</v>
      </c>
      <c r="AL4" s="393">
        <f t="shared" si="8"/>
        <v>233.4</v>
      </c>
      <c r="AM4" s="393">
        <f t="shared" si="9"/>
        <v>127</v>
      </c>
      <c r="AN4" s="393">
        <f t="shared" si="10"/>
        <v>719</v>
      </c>
      <c r="AO4" s="393">
        <f t="shared" si="11"/>
        <v>2018</v>
      </c>
      <c r="AP4" s="393">
        <f t="shared" si="12"/>
        <v>1875</v>
      </c>
      <c r="AQ4" s="393">
        <f t="shared" si="13"/>
        <v>1580</v>
      </c>
      <c r="AR4" s="393"/>
      <c r="AS4" s="393"/>
      <c r="AT4" s="393"/>
    </row>
    <row r="5">
      <c r="B5" s="1361" t="s">
        <v>1283</v>
      </c>
      <c r="C5" s="1369">
        <f t="shared" ref="C5:AG5" si="14">C18+C32+C46+C60</f>
        <v>110</v>
      </c>
      <c r="D5" s="1369">
        <f t="shared" si="14"/>
        <v>90</v>
      </c>
      <c r="E5" s="1369">
        <f t="shared" si="14"/>
        <v>0</v>
      </c>
      <c r="F5" s="1369">
        <f t="shared" si="14"/>
        <v>0</v>
      </c>
      <c r="G5" s="1369">
        <f t="shared" si="14"/>
        <v>61</v>
      </c>
      <c r="H5" s="1369">
        <f t="shared" si="14"/>
        <v>129</v>
      </c>
      <c r="I5" s="1369">
        <f t="shared" si="14"/>
        <v>140</v>
      </c>
      <c r="J5" s="1369">
        <f t="shared" si="14"/>
        <v>128</v>
      </c>
      <c r="K5" s="1369">
        <f t="shared" si="14"/>
        <v>121</v>
      </c>
      <c r="L5" s="1369">
        <f t="shared" si="14"/>
        <v>0</v>
      </c>
      <c r="M5" s="1369">
        <f t="shared" si="14"/>
        <v>0</v>
      </c>
      <c r="N5" s="1369">
        <f t="shared" si="14"/>
        <v>126</v>
      </c>
      <c r="O5" s="1369">
        <f t="shared" si="14"/>
        <v>81</v>
      </c>
      <c r="P5" s="1369">
        <f t="shared" si="14"/>
        <v>109</v>
      </c>
      <c r="Q5" s="1369">
        <f t="shared" si="14"/>
        <v>107</v>
      </c>
      <c r="R5" s="1369">
        <f t="shared" si="14"/>
        <v>158</v>
      </c>
      <c r="S5" s="1363">
        <f t="shared" si="14"/>
        <v>0</v>
      </c>
      <c r="T5" s="1363">
        <f t="shared" si="14"/>
        <v>0</v>
      </c>
      <c r="U5" s="1369">
        <f t="shared" si="14"/>
        <v>81</v>
      </c>
      <c r="V5" s="1369">
        <f t="shared" si="14"/>
        <v>83</v>
      </c>
      <c r="W5" s="1369">
        <f t="shared" si="14"/>
        <v>71</v>
      </c>
      <c r="X5" s="1369">
        <f t="shared" si="14"/>
        <v>107</v>
      </c>
      <c r="Y5" s="1369">
        <f t="shared" si="14"/>
        <v>84</v>
      </c>
      <c r="Z5" s="1363">
        <f t="shared" si="14"/>
        <v>0</v>
      </c>
      <c r="AA5" s="1363">
        <f t="shared" si="14"/>
        <v>0</v>
      </c>
      <c r="AB5" s="1364">
        <f t="shared" si="14"/>
        <v>0</v>
      </c>
      <c r="AC5" s="1364">
        <f t="shared" si="14"/>
        <v>0</v>
      </c>
      <c r="AD5" s="1369">
        <f t="shared" si="14"/>
        <v>0</v>
      </c>
      <c r="AE5" s="1369">
        <f t="shared" si="14"/>
        <v>0</v>
      </c>
      <c r="AF5" s="1369">
        <f t="shared" si="14"/>
        <v>0</v>
      </c>
      <c r="AG5" s="1369">
        <f t="shared" si="14"/>
        <v>0</v>
      </c>
      <c r="AH5" s="1365">
        <f t="shared" si="4"/>
        <v>59.53333333</v>
      </c>
      <c r="AI5" s="1367">
        <f t="shared" si="5"/>
        <v>1786</v>
      </c>
      <c r="AJ5" s="1362">
        <f t="shared" si="6"/>
        <v>50</v>
      </c>
      <c r="AK5" s="1362">
        <f t="shared" si="7"/>
        <v>75</v>
      </c>
      <c r="AL5" s="393">
        <f t="shared" si="8"/>
        <v>69.2</v>
      </c>
      <c r="AM5" s="393">
        <f t="shared" si="9"/>
        <v>38.2</v>
      </c>
      <c r="AN5" s="393">
        <f t="shared" si="10"/>
        <v>200</v>
      </c>
      <c r="AO5" s="393">
        <f t="shared" si="11"/>
        <v>705</v>
      </c>
      <c r="AP5" s="393">
        <f t="shared" si="12"/>
        <v>581</v>
      </c>
      <c r="AQ5" s="393">
        <f t="shared" si="13"/>
        <v>426</v>
      </c>
      <c r="AR5" s="393"/>
      <c r="AS5" s="393"/>
      <c r="AT5" s="393"/>
    </row>
    <row r="6">
      <c r="B6" s="1361" t="s">
        <v>3315</v>
      </c>
      <c r="C6" s="1369">
        <f t="shared" ref="C6:AF6" si="15">C19+C33+C47+C61</f>
        <v>21</v>
      </c>
      <c r="D6" s="1369">
        <f t="shared" si="15"/>
        <v>17</v>
      </c>
      <c r="E6" s="1369">
        <f t="shared" si="15"/>
        <v>0</v>
      </c>
      <c r="F6" s="1369">
        <f t="shared" si="15"/>
        <v>0</v>
      </c>
      <c r="G6" s="1369">
        <f t="shared" si="15"/>
        <v>8</v>
      </c>
      <c r="H6" s="1369">
        <f t="shared" si="15"/>
        <v>19</v>
      </c>
      <c r="I6" s="1369">
        <f t="shared" si="15"/>
        <v>11</v>
      </c>
      <c r="J6" s="1369">
        <f t="shared" si="15"/>
        <v>23</v>
      </c>
      <c r="K6" s="1369">
        <f t="shared" si="15"/>
        <v>35</v>
      </c>
      <c r="L6" s="1369">
        <f t="shared" si="15"/>
        <v>0</v>
      </c>
      <c r="M6" s="1369">
        <f t="shared" si="15"/>
        <v>0</v>
      </c>
      <c r="N6" s="1369">
        <f t="shared" si="15"/>
        <v>20</v>
      </c>
      <c r="O6" s="1369">
        <f t="shared" si="15"/>
        <v>11</v>
      </c>
      <c r="P6" s="1369">
        <f t="shared" si="15"/>
        <v>17</v>
      </c>
      <c r="Q6" s="1369">
        <f t="shared" si="15"/>
        <v>21</v>
      </c>
      <c r="R6" s="1369">
        <f t="shared" si="15"/>
        <v>16</v>
      </c>
      <c r="S6" s="1363">
        <f t="shared" si="15"/>
        <v>0</v>
      </c>
      <c r="T6" s="1363">
        <f t="shared" si="15"/>
        <v>0</v>
      </c>
      <c r="U6" s="1369">
        <f t="shared" si="15"/>
        <v>12</v>
      </c>
      <c r="V6" s="1369">
        <f t="shared" si="15"/>
        <v>20</v>
      </c>
      <c r="W6" s="1369">
        <f t="shared" si="15"/>
        <v>15</v>
      </c>
      <c r="X6" s="1369">
        <f t="shared" si="15"/>
        <v>20</v>
      </c>
      <c r="Y6" s="1369">
        <f t="shared" si="15"/>
        <v>11</v>
      </c>
      <c r="Z6" s="1363">
        <f t="shared" si="15"/>
        <v>0</v>
      </c>
      <c r="AA6" s="1363">
        <f t="shared" si="15"/>
        <v>0</v>
      </c>
      <c r="AB6" s="1364">
        <f t="shared" si="15"/>
        <v>0</v>
      </c>
      <c r="AC6" s="1364">
        <f t="shared" si="15"/>
        <v>0</v>
      </c>
      <c r="AD6" s="1369">
        <f t="shared" si="15"/>
        <v>0</v>
      </c>
      <c r="AE6" s="1369">
        <f t="shared" si="15"/>
        <v>0</v>
      </c>
      <c r="AF6" s="1369">
        <f t="shared" si="15"/>
        <v>0</v>
      </c>
      <c r="AG6" s="1369">
        <f>AH19+AG33</f>
        <v>3.375</v>
      </c>
      <c r="AH6" s="1365">
        <f>AVERAGE(C6:AG6)</f>
        <v>9.689516129</v>
      </c>
      <c r="AI6" s="1367">
        <f t="shared" si="5"/>
        <v>297</v>
      </c>
      <c r="AJ6" s="1362">
        <f t="shared" si="6"/>
        <v>9.5</v>
      </c>
      <c r="AK6" s="1362">
        <f t="shared" si="7"/>
        <v>15.6</v>
      </c>
      <c r="AL6" s="393">
        <f t="shared" si="8"/>
        <v>9.8</v>
      </c>
      <c r="AM6" s="393">
        <f t="shared" si="9"/>
        <v>6.2</v>
      </c>
      <c r="AN6" s="393">
        <f t="shared" si="10"/>
        <v>38</v>
      </c>
      <c r="AO6" s="393">
        <f t="shared" si="11"/>
        <v>116</v>
      </c>
      <c r="AP6" s="393">
        <f t="shared" si="12"/>
        <v>85</v>
      </c>
      <c r="AQ6" s="393">
        <f t="shared" si="13"/>
        <v>78</v>
      </c>
      <c r="AR6" s="393"/>
      <c r="AS6" s="393"/>
      <c r="AT6" s="393"/>
    </row>
    <row r="7">
      <c r="B7" s="1361" t="s">
        <v>96</v>
      </c>
      <c r="C7" s="1369">
        <f t="shared" ref="C7:AG7" si="16">C20+C34+C48+C62</f>
        <v>8</v>
      </c>
      <c r="D7" s="1369">
        <f t="shared" si="16"/>
        <v>6</v>
      </c>
      <c r="E7" s="1369">
        <f t="shared" si="16"/>
        <v>0</v>
      </c>
      <c r="F7" s="1369">
        <f t="shared" si="16"/>
        <v>0</v>
      </c>
      <c r="G7" s="1369">
        <f t="shared" si="16"/>
        <v>4</v>
      </c>
      <c r="H7" s="1369">
        <f t="shared" si="16"/>
        <v>5</v>
      </c>
      <c r="I7" s="1369">
        <f t="shared" si="16"/>
        <v>3</v>
      </c>
      <c r="J7" s="1369">
        <f t="shared" si="16"/>
        <v>8</v>
      </c>
      <c r="K7" s="1369">
        <f t="shared" si="16"/>
        <v>8</v>
      </c>
      <c r="L7" s="1369">
        <f t="shared" si="16"/>
        <v>0</v>
      </c>
      <c r="M7" s="1369">
        <f t="shared" si="16"/>
        <v>0</v>
      </c>
      <c r="N7" s="1369">
        <f t="shared" si="16"/>
        <v>6</v>
      </c>
      <c r="O7" s="1369">
        <f t="shared" si="16"/>
        <v>6</v>
      </c>
      <c r="P7" s="1369">
        <f t="shared" si="16"/>
        <v>5</v>
      </c>
      <c r="Q7" s="1369">
        <f t="shared" si="16"/>
        <v>3</v>
      </c>
      <c r="R7" s="1369">
        <f t="shared" si="16"/>
        <v>0</v>
      </c>
      <c r="S7" s="1363">
        <f t="shared" si="16"/>
        <v>0</v>
      </c>
      <c r="T7" s="1363">
        <f t="shared" si="16"/>
        <v>0</v>
      </c>
      <c r="U7" s="1369">
        <f t="shared" si="16"/>
        <v>4</v>
      </c>
      <c r="V7" s="1369">
        <f t="shared" si="16"/>
        <v>3</v>
      </c>
      <c r="W7" s="1369">
        <f t="shared" si="16"/>
        <v>6</v>
      </c>
      <c r="X7" s="1369">
        <f t="shared" si="16"/>
        <v>3</v>
      </c>
      <c r="Y7" s="1369">
        <f t="shared" si="16"/>
        <v>6</v>
      </c>
      <c r="Z7" s="1363">
        <f t="shared" si="16"/>
        <v>0</v>
      </c>
      <c r="AA7" s="1363">
        <f t="shared" si="16"/>
        <v>0.5</v>
      </c>
      <c r="AB7" s="1364">
        <f t="shared" si="16"/>
        <v>0</v>
      </c>
      <c r="AC7" s="1364">
        <f t="shared" si="16"/>
        <v>0</v>
      </c>
      <c r="AD7" s="1369">
        <f t="shared" si="16"/>
        <v>0</v>
      </c>
      <c r="AE7" s="1369">
        <f t="shared" si="16"/>
        <v>0</v>
      </c>
      <c r="AF7" s="1369">
        <f t="shared" si="16"/>
        <v>0</v>
      </c>
      <c r="AG7" s="1369">
        <f t="shared" si="16"/>
        <v>0</v>
      </c>
      <c r="AH7" s="1365">
        <f>AVERAGE(C7:AF7)</f>
        <v>2.816666667</v>
      </c>
      <c r="AI7" s="1367">
        <f t="shared" si="5"/>
        <v>84.5</v>
      </c>
      <c r="AJ7" s="1362">
        <f t="shared" si="6"/>
        <v>3.5</v>
      </c>
      <c r="AK7" s="1362">
        <f t="shared" si="7"/>
        <v>4.4</v>
      </c>
      <c r="AL7" s="393">
        <f t="shared" si="8"/>
        <v>1.4</v>
      </c>
      <c r="AM7" s="393">
        <f t="shared" si="9"/>
        <v>1.9</v>
      </c>
      <c r="AN7" s="393">
        <f t="shared" si="10"/>
        <v>14</v>
      </c>
      <c r="AO7" s="393">
        <f t="shared" si="11"/>
        <v>34</v>
      </c>
      <c r="AP7" s="393">
        <f t="shared" si="12"/>
        <v>20</v>
      </c>
      <c r="AQ7" s="393">
        <f t="shared" si="13"/>
        <v>22</v>
      </c>
      <c r="AR7" s="393"/>
      <c r="AS7" s="393"/>
      <c r="AT7" s="393"/>
    </row>
    <row r="8">
      <c r="B8" s="1373" t="s">
        <v>3317</v>
      </c>
      <c r="C8" s="1371">
        <f t="shared" ref="C8:AG8" si="17">C7-C2</f>
        <v>8</v>
      </c>
      <c r="D8" s="1371">
        <f t="shared" si="17"/>
        <v>6</v>
      </c>
      <c r="E8" s="1371">
        <f t="shared" si="17"/>
        <v>0</v>
      </c>
      <c r="F8" s="1371">
        <f t="shared" si="17"/>
        <v>0</v>
      </c>
      <c r="G8" s="1371">
        <f t="shared" si="17"/>
        <v>4</v>
      </c>
      <c r="H8" s="1371">
        <f t="shared" si="17"/>
        <v>1</v>
      </c>
      <c r="I8" s="1371">
        <f t="shared" si="17"/>
        <v>3</v>
      </c>
      <c r="J8" s="1371">
        <f t="shared" si="17"/>
        <v>8</v>
      </c>
      <c r="K8" s="1371">
        <f t="shared" si="17"/>
        <v>8</v>
      </c>
      <c r="L8" s="1370">
        <f t="shared" si="17"/>
        <v>0</v>
      </c>
      <c r="M8" s="1370">
        <f t="shared" si="17"/>
        <v>0</v>
      </c>
      <c r="N8" s="1418">
        <f t="shared" si="17"/>
        <v>6</v>
      </c>
      <c r="O8" s="1418">
        <f t="shared" si="17"/>
        <v>6</v>
      </c>
      <c r="P8" s="1418">
        <f t="shared" si="17"/>
        <v>5</v>
      </c>
      <c r="Q8" s="1371">
        <f t="shared" si="17"/>
        <v>3</v>
      </c>
      <c r="R8" s="1371">
        <f t="shared" si="17"/>
        <v>0</v>
      </c>
      <c r="S8" s="1370">
        <f t="shared" si="17"/>
        <v>0</v>
      </c>
      <c r="T8" s="1370">
        <f t="shared" si="17"/>
        <v>0</v>
      </c>
      <c r="U8" s="1418">
        <f t="shared" si="17"/>
        <v>4</v>
      </c>
      <c r="V8" s="1371">
        <f t="shared" si="17"/>
        <v>3</v>
      </c>
      <c r="W8" s="1371">
        <f t="shared" si="17"/>
        <v>6</v>
      </c>
      <c r="X8" s="1371">
        <f t="shared" si="17"/>
        <v>3</v>
      </c>
      <c r="Y8" s="1371">
        <f t="shared" si="17"/>
        <v>6</v>
      </c>
      <c r="Z8" s="1370">
        <f t="shared" si="17"/>
        <v>0</v>
      </c>
      <c r="AA8" s="1370">
        <f t="shared" si="17"/>
        <v>0.5</v>
      </c>
      <c r="AB8" s="1370">
        <f t="shared" si="17"/>
        <v>0</v>
      </c>
      <c r="AC8" s="1371">
        <f t="shared" si="17"/>
        <v>0</v>
      </c>
      <c r="AD8" s="1371">
        <f t="shared" si="17"/>
        <v>0</v>
      </c>
      <c r="AE8" s="1371">
        <f t="shared" si="17"/>
        <v>0</v>
      </c>
      <c r="AF8" s="1371">
        <f t="shared" si="17"/>
        <v>0</v>
      </c>
      <c r="AG8" s="1371">
        <f t="shared" si="17"/>
        <v>0</v>
      </c>
      <c r="AH8" s="1372">
        <f>SUM(C8:AG8)</f>
        <v>80.5</v>
      </c>
      <c r="AI8" s="1374"/>
      <c r="AJ8" s="393"/>
      <c r="AK8" s="393"/>
      <c r="AL8" s="393"/>
      <c r="AM8" s="393"/>
      <c r="AN8" s="393"/>
      <c r="AO8" s="393"/>
      <c r="AP8" s="393"/>
      <c r="AQ8" s="393"/>
      <c r="AR8" s="50"/>
      <c r="AS8" s="50"/>
      <c r="AT8" s="50"/>
    </row>
    <row r="9">
      <c r="B9" s="1375" t="s">
        <v>157</v>
      </c>
      <c r="C9" s="1376">
        <f t="shared" ref="C9:AI9" si="18">C4/C3</f>
        <v>0.3906844106</v>
      </c>
      <c r="D9" s="1376">
        <f t="shared" si="18"/>
        <v>0.3830845771</v>
      </c>
      <c r="E9" s="1376" t="str">
        <f t="shared" si="18"/>
        <v>#DIV/0!</v>
      </c>
      <c r="F9" s="1376" t="str">
        <f t="shared" si="18"/>
        <v>#DIV/0!</v>
      </c>
      <c r="G9" s="1376">
        <f t="shared" si="18"/>
        <v>0.338658147</v>
      </c>
      <c r="H9" s="1376">
        <f t="shared" si="18"/>
        <v>0.3351528384</v>
      </c>
      <c r="I9" s="1376">
        <f t="shared" si="18"/>
        <v>0.3016917293</v>
      </c>
      <c r="J9" s="1376">
        <f t="shared" si="18"/>
        <v>0.3704363313</v>
      </c>
      <c r="K9" s="1376">
        <f t="shared" si="18"/>
        <v>0.4191176471</v>
      </c>
      <c r="L9" s="1377" t="str">
        <f t="shared" si="18"/>
        <v>#DIV/0!</v>
      </c>
      <c r="M9" s="1377" t="str">
        <f t="shared" si="18"/>
        <v>#DIV/0!</v>
      </c>
      <c r="N9" s="1376">
        <f t="shared" si="18"/>
        <v>0.3241071429</v>
      </c>
      <c r="O9" s="1376">
        <f t="shared" si="18"/>
        <v>0.27176781</v>
      </c>
      <c r="P9" s="1376">
        <f t="shared" si="18"/>
        <v>0.2824943651</v>
      </c>
      <c r="Q9" s="1376">
        <f t="shared" si="18"/>
        <v>0.30399348</v>
      </c>
      <c r="R9" s="1376">
        <f t="shared" si="18"/>
        <v>0.6118598383</v>
      </c>
      <c r="S9" s="1377" t="str">
        <f t="shared" si="18"/>
        <v>#DIV/0!</v>
      </c>
      <c r="T9" s="1377" t="str">
        <f t="shared" si="18"/>
        <v>#DIV/0!</v>
      </c>
      <c r="U9" s="1376">
        <f t="shared" si="18"/>
        <v>0.3139427516</v>
      </c>
      <c r="V9" s="1376">
        <f t="shared" si="18"/>
        <v>0.3149284254</v>
      </c>
      <c r="W9" s="1376">
        <f t="shared" si="18"/>
        <v>0.3469626168</v>
      </c>
      <c r="X9" s="1376">
        <f t="shared" si="18"/>
        <v>0.3262032086</v>
      </c>
      <c r="Y9" s="1376">
        <f t="shared" si="18"/>
        <v>0.4099378882</v>
      </c>
      <c r="Z9" s="1377" t="str">
        <f t="shared" si="18"/>
        <v>#DIV/0!</v>
      </c>
      <c r="AA9" s="1377" t="str">
        <f t="shared" si="18"/>
        <v>#DIV/0!</v>
      </c>
      <c r="AB9" s="1377" t="str">
        <f t="shared" si="18"/>
        <v>#DIV/0!</v>
      </c>
      <c r="AC9" s="1376" t="str">
        <f t="shared" si="18"/>
        <v>#DIV/0!</v>
      </c>
      <c r="AD9" s="1376" t="str">
        <f t="shared" si="18"/>
        <v>#DIV/0!</v>
      </c>
      <c r="AE9" s="1376" t="str">
        <f t="shared" si="18"/>
        <v>#DIV/0!</v>
      </c>
      <c r="AF9" s="1376" t="str">
        <f t="shared" si="18"/>
        <v>#DIV/0!</v>
      </c>
      <c r="AG9" s="1376" t="str">
        <f t="shared" si="18"/>
        <v>#DIV/0!</v>
      </c>
      <c r="AH9" s="1376">
        <f t="shared" si="18"/>
        <v>0.3479792251</v>
      </c>
      <c r="AI9" s="1376">
        <f t="shared" si="18"/>
        <v>0.3479792251</v>
      </c>
      <c r="AJ9" s="1378" t="str">
        <f t="shared" ref="AJ9:AJ12" si="20">IFERROR(AVERAGE(C9:G9),"-")</f>
        <v>-</v>
      </c>
      <c r="AK9" s="1378" t="str">
        <f t="shared" ref="AK9:AK12" si="21">IFERROR(AVERAGE(J9:N9),"-")</f>
        <v>-</v>
      </c>
      <c r="AL9" s="1378" t="str">
        <f t="shared" ref="AL9:AL12" si="22">IFERROR(AVERAGE(Q9:U9),"-")</f>
        <v>-</v>
      </c>
      <c r="AM9" s="1378" t="str">
        <f t="shared" ref="AM9:AM12" si="23">IFERROR(AVERAGE(X9:AB9),"-")</f>
        <v>-</v>
      </c>
      <c r="AN9" s="393"/>
      <c r="AO9" s="393"/>
      <c r="AP9" s="393"/>
      <c r="AQ9" s="393"/>
      <c r="AR9" s="50"/>
      <c r="AS9" s="50"/>
      <c r="AT9" s="50"/>
    </row>
    <row r="10">
      <c r="B10" s="1375" t="s">
        <v>159</v>
      </c>
      <c r="C10" s="1376">
        <f t="shared" ref="C10:AI10" si="19">C5/C4</f>
        <v>0.2676399027</v>
      </c>
      <c r="D10" s="1376">
        <f t="shared" si="19"/>
        <v>0.2922077922</v>
      </c>
      <c r="E10" s="1376" t="str">
        <f t="shared" si="19"/>
        <v>#DIV/0!</v>
      </c>
      <c r="F10" s="1376" t="str">
        <f t="shared" si="19"/>
        <v>#DIV/0!</v>
      </c>
      <c r="G10" s="1376">
        <f t="shared" si="19"/>
        <v>0.2877358491</v>
      </c>
      <c r="H10" s="1376">
        <f t="shared" si="19"/>
        <v>0.4201954397</v>
      </c>
      <c r="I10" s="1376">
        <f t="shared" si="19"/>
        <v>0.4361370717</v>
      </c>
      <c r="J10" s="1376">
        <f t="shared" si="19"/>
        <v>0.3076923077</v>
      </c>
      <c r="K10" s="1376">
        <f t="shared" si="19"/>
        <v>0.3032581454</v>
      </c>
      <c r="L10" s="1377" t="str">
        <f t="shared" si="19"/>
        <v>#DIV/0!</v>
      </c>
      <c r="M10" s="1377" t="str">
        <f t="shared" si="19"/>
        <v>#DIV/0!</v>
      </c>
      <c r="N10" s="1376">
        <f t="shared" si="19"/>
        <v>0.347107438</v>
      </c>
      <c r="O10" s="1376">
        <f t="shared" si="19"/>
        <v>0.2621359223</v>
      </c>
      <c r="P10" s="1376">
        <f t="shared" si="19"/>
        <v>0.289893617</v>
      </c>
      <c r="Q10" s="1376">
        <f t="shared" si="19"/>
        <v>0.2868632708</v>
      </c>
      <c r="R10" s="1376">
        <f t="shared" si="19"/>
        <v>0.3480176211</v>
      </c>
      <c r="S10" s="1377" t="str">
        <f t="shared" si="19"/>
        <v>#DIV/0!</v>
      </c>
      <c r="T10" s="1377" t="str">
        <f t="shared" si="19"/>
        <v>#DIV/0!</v>
      </c>
      <c r="U10" s="1376">
        <f t="shared" si="19"/>
        <v>0.2382352941</v>
      </c>
      <c r="V10" s="1376">
        <f t="shared" si="19"/>
        <v>0.2694805195</v>
      </c>
      <c r="W10" s="1376">
        <f t="shared" si="19"/>
        <v>0.2390572391</v>
      </c>
      <c r="X10" s="1376">
        <f t="shared" si="19"/>
        <v>0.3508196721</v>
      </c>
      <c r="Y10" s="1376">
        <f t="shared" si="19"/>
        <v>0.2545454545</v>
      </c>
      <c r="Z10" s="1377" t="str">
        <f t="shared" si="19"/>
        <v>#DIV/0!</v>
      </c>
      <c r="AA10" s="1377" t="str">
        <f t="shared" si="19"/>
        <v>#DIV/0!</v>
      </c>
      <c r="AB10" s="1377" t="str">
        <f t="shared" si="19"/>
        <v>#DIV/0!</v>
      </c>
      <c r="AC10" s="1376" t="str">
        <f t="shared" si="19"/>
        <v>#DIV/0!</v>
      </c>
      <c r="AD10" s="1376" t="str">
        <f t="shared" si="19"/>
        <v>#DIV/0!</v>
      </c>
      <c r="AE10" s="1376" t="str">
        <f t="shared" si="19"/>
        <v>#DIV/0!</v>
      </c>
      <c r="AF10" s="1376" t="str">
        <f t="shared" si="19"/>
        <v>#DIV/0!</v>
      </c>
      <c r="AG10" s="1376" t="str">
        <f t="shared" si="19"/>
        <v>#DIV/0!</v>
      </c>
      <c r="AH10" s="1376">
        <f t="shared" si="19"/>
        <v>0.3063990393</v>
      </c>
      <c r="AI10" s="1376">
        <f t="shared" si="19"/>
        <v>0.3063990393</v>
      </c>
      <c r="AJ10" s="1378" t="str">
        <f t="shared" si="20"/>
        <v>-</v>
      </c>
      <c r="AK10" s="1378" t="str">
        <f t="shared" si="21"/>
        <v>-</v>
      </c>
      <c r="AL10" s="1378" t="str">
        <f t="shared" si="22"/>
        <v>-</v>
      </c>
      <c r="AM10" s="1378" t="str">
        <f t="shared" si="23"/>
        <v>-</v>
      </c>
      <c r="AN10" s="393"/>
      <c r="AO10" s="393"/>
      <c r="AP10" s="393"/>
      <c r="AQ10" s="393"/>
      <c r="AR10" s="50"/>
      <c r="AS10" s="50"/>
      <c r="AT10" s="50"/>
    </row>
    <row r="11">
      <c r="B11" s="1375" t="s">
        <v>161</v>
      </c>
      <c r="C11" s="1376">
        <f t="shared" ref="C11:AI11" si="24">C6/C5</f>
        <v>0.1909090909</v>
      </c>
      <c r="D11" s="1376">
        <f t="shared" si="24"/>
        <v>0.1888888889</v>
      </c>
      <c r="E11" s="1376" t="str">
        <f t="shared" si="24"/>
        <v>#DIV/0!</v>
      </c>
      <c r="F11" s="1376" t="str">
        <f t="shared" si="24"/>
        <v>#DIV/0!</v>
      </c>
      <c r="G11" s="1376">
        <f t="shared" si="24"/>
        <v>0.131147541</v>
      </c>
      <c r="H11" s="1376">
        <f t="shared" si="24"/>
        <v>0.1472868217</v>
      </c>
      <c r="I11" s="1376">
        <f t="shared" si="24"/>
        <v>0.07857142857</v>
      </c>
      <c r="J11" s="1376">
        <f t="shared" si="24"/>
        <v>0.1796875</v>
      </c>
      <c r="K11" s="1376">
        <f t="shared" si="24"/>
        <v>0.2892561983</v>
      </c>
      <c r="L11" s="1377" t="str">
        <f t="shared" si="24"/>
        <v>#DIV/0!</v>
      </c>
      <c r="M11" s="1377" t="str">
        <f t="shared" si="24"/>
        <v>#DIV/0!</v>
      </c>
      <c r="N11" s="1376">
        <f t="shared" si="24"/>
        <v>0.1587301587</v>
      </c>
      <c r="O11" s="1376">
        <f t="shared" si="24"/>
        <v>0.1358024691</v>
      </c>
      <c r="P11" s="1376">
        <f t="shared" si="24"/>
        <v>0.1559633028</v>
      </c>
      <c r="Q11" s="1376">
        <f t="shared" si="24"/>
        <v>0.1962616822</v>
      </c>
      <c r="R11" s="1376">
        <f t="shared" si="24"/>
        <v>0.1012658228</v>
      </c>
      <c r="S11" s="1377" t="str">
        <f t="shared" si="24"/>
        <v>#DIV/0!</v>
      </c>
      <c r="T11" s="1377" t="str">
        <f t="shared" si="24"/>
        <v>#DIV/0!</v>
      </c>
      <c r="U11" s="1376">
        <f t="shared" si="24"/>
        <v>0.1481481481</v>
      </c>
      <c r="V11" s="1376">
        <f t="shared" si="24"/>
        <v>0.2409638554</v>
      </c>
      <c r="W11" s="1376">
        <f t="shared" si="24"/>
        <v>0.2112676056</v>
      </c>
      <c r="X11" s="1376">
        <f t="shared" si="24"/>
        <v>0.1869158879</v>
      </c>
      <c r="Y11" s="1376">
        <f t="shared" si="24"/>
        <v>0.130952381</v>
      </c>
      <c r="Z11" s="1377" t="str">
        <f t="shared" si="24"/>
        <v>#DIV/0!</v>
      </c>
      <c r="AA11" s="1377" t="str">
        <f t="shared" si="24"/>
        <v>#DIV/0!</v>
      </c>
      <c r="AB11" s="1377" t="str">
        <f t="shared" si="24"/>
        <v>#DIV/0!</v>
      </c>
      <c r="AC11" s="1376" t="str">
        <f t="shared" si="24"/>
        <v>#DIV/0!</v>
      </c>
      <c r="AD11" s="1376" t="str">
        <f t="shared" si="24"/>
        <v>#DIV/0!</v>
      </c>
      <c r="AE11" s="1376" t="str">
        <f t="shared" si="24"/>
        <v>#DIV/0!</v>
      </c>
      <c r="AF11" s="1376" t="str">
        <f t="shared" si="24"/>
        <v>#DIV/0!</v>
      </c>
      <c r="AG11" s="1376" t="str">
        <f t="shared" si="24"/>
        <v>#DIV/0!</v>
      </c>
      <c r="AH11" s="1376">
        <f t="shared" si="24"/>
        <v>0.1627578297</v>
      </c>
      <c r="AI11" s="1376">
        <f t="shared" si="24"/>
        <v>0.1662933931</v>
      </c>
      <c r="AJ11" s="1378" t="str">
        <f t="shared" si="20"/>
        <v>-</v>
      </c>
      <c r="AK11" s="1378" t="str">
        <f t="shared" si="21"/>
        <v>-</v>
      </c>
      <c r="AL11" s="1378" t="str">
        <f t="shared" si="22"/>
        <v>-</v>
      </c>
      <c r="AM11" s="1378" t="str">
        <f t="shared" si="23"/>
        <v>-</v>
      </c>
      <c r="AN11" s="393"/>
      <c r="AO11" s="393"/>
      <c r="AP11" s="393"/>
      <c r="AQ11" s="393"/>
      <c r="AR11" s="50"/>
      <c r="AS11" s="50"/>
      <c r="AT11" s="50"/>
    </row>
    <row r="12">
      <c r="B12" s="1375" t="s">
        <v>163</v>
      </c>
      <c r="C12" s="1376">
        <f t="shared" ref="C12:AI12" si="25">C7/C6</f>
        <v>0.380952381</v>
      </c>
      <c r="D12" s="1376">
        <f t="shared" si="25"/>
        <v>0.3529411765</v>
      </c>
      <c r="E12" s="1376" t="str">
        <f t="shared" si="25"/>
        <v>#DIV/0!</v>
      </c>
      <c r="F12" s="1376" t="str">
        <f t="shared" si="25"/>
        <v>#DIV/0!</v>
      </c>
      <c r="G12" s="1376">
        <f t="shared" si="25"/>
        <v>0.5</v>
      </c>
      <c r="H12" s="1376">
        <f t="shared" si="25"/>
        <v>0.2631578947</v>
      </c>
      <c r="I12" s="1376">
        <f t="shared" si="25"/>
        <v>0.2727272727</v>
      </c>
      <c r="J12" s="1376">
        <f t="shared" si="25"/>
        <v>0.347826087</v>
      </c>
      <c r="K12" s="1376">
        <f t="shared" si="25"/>
        <v>0.2285714286</v>
      </c>
      <c r="L12" s="1377" t="str">
        <f t="shared" si="25"/>
        <v>#DIV/0!</v>
      </c>
      <c r="M12" s="1377" t="str">
        <f t="shared" si="25"/>
        <v>#DIV/0!</v>
      </c>
      <c r="N12" s="1376">
        <f t="shared" si="25"/>
        <v>0.3</v>
      </c>
      <c r="O12" s="1376">
        <f t="shared" si="25"/>
        <v>0.5454545455</v>
      </c>
      <c r="P12" s="1376">
        <f t="shared" si="25"/>
        <v>0.2941176471</v>
      </c>
      <c r="Q12" s="1376">
        <f t="shared" si="25"/>
        <v>0.1428571429</v>
      </c>
      <c r="R12" s="1376">
        <f t="shared" si="25"/>
        <v>0</v>
      </c>
      <c r="S12" s="1377" t="str">
        <f t="shared" si="25"/>
        <v>#DIV/0!</v>
      </c>
      <c r="T12" s="1377" t="str">
        <f t="shared" si="25"/>
        <v>#DIV/0!</v>
      </c>
      <c r="U12" s="1376">
        <f t="shared" si="25"/>
        <v>0.3333333333</v>
      </c>
      <c r="V12" s="1376">
        <f t="shared" si="25"/>
        <v>0.15</v>
      </c>
      <c r="W12" s="1376">
        <f t="shared" si="25"/>
        <v>0.4</v>
      </c>
      <c r="X12" s="1376">
        <f t="shared" si="25"/>
        <v>0.15</v>
      </c>
      <c r="Y12" s="1376">
        <f t="shared" si="25"/>
        <v>0.5454545455</v>
      </c>
      <c r="Z12" s="1377" t="str">
        <f t="shared" si="25"/>
        <v>#DIV/0!</v>
      </c>
      <c r="AA12" s="1377" t="str">
        <f t="shared" si="25"/>
        <v>#DIV/0!</v>
      </c>
      <c r="AB12" s="1377" t="str">
        <f t="shared" si="25"/>
        <v>#DIV/0!</v>
      </c>
      <c r="AC12" s="1376" t="str">
        <f t="shared" si="25"/>
        <v>#DIV/0!</v>
      </c>
      <c r="AD12" s="1376" t="str">
        <f t="shared" si="25"/>
        <v>#DIV/0!</v>
      </c>
      <c r="AE12" s="1376" t="str">
        <f t="shared" si="25"/>
        <v>#DIV/0!</v>
      </c>
      <c r="AF12" s="1376" t="str">
        <f t="shared" si="25"/>
        <v>#DIV/0!</v>
      </c>
      <c r="AG12" s="1376">
        <f t="shared" si="25"/>
        <v>0</v>
      </c>
      <c r="AH12" s="1376">
        <f t="shared" si="25"/>
        <v>0.2906921903</v>
      </c>
      <c r="AI12" s="1376">
        <f t="shared" si="25"/>
        <v>0.2845117845</v>
      </c>
      <c r="AJ12" s="1378" t="str">
        <f t="shared" si="20"/>
        <v>-</v>
      </c>
      <c r="AK12" s="1378" t="str">
        <f t="shared" si="21"/>
        <v>-</v>
      </c>
      <c r="AL12" s="1378" t="str">
        <f t="shared" si="22"/>
        <v>-</v>
      </c>
      <c r="AM12" s="1378" t="str">
        <f t="shared" si="23"/>
        <v>-</v>
      </c>
      <c r="AN12" s="393"/>
      <c r="AO12" s="393"/>
      <c r="AP12" s="393"/>
      <c r="AQ12" s="393"/>
      <c r="AR12" s="50"/>
      <c r="AS12" s="50"/>
      <c r="AT12" s="50"/>
    </row>
    <row r="13">
      <c r="A13" s="1355"/>
      <c r="B13" s="50"/>
      <c r="C13" s="50"/>
      <c r="D13" s="50"/>
      <c r="E13" s="50"/>
      <c r="F13" s="50"/>
      <c r="G13" s="50"/>
      <c r="H13" s="124"/>
      <c r="I13" s="124"/>
      <c r="J13" s="50"/>
      <c r="K13" s="50"/>
      <c r="L13" s="50"/>
      <c r="M13" s="1382"/>
      <c r="N13" s="1382"/>
      <c r="O13" s="1383"/>
      <c r="P13" s="1383"/>
      <c r="Q13" s="1383"/>
      <c r="R13" s="1383"/>
      <c r="S13" s="1382"/>
      <c r="T13" s="1382"/>
      <c r="U13" s="50"/>
      <c r="V13" s="124"/>
      <c r="W13" s="124"/>
      <c r="X13" s="50"/>
      <c r="Y13" s="50"/>
      <c r="Z13" s="50"/>
      <c r="AA13" s="1382"/>
      <c r="AB13" s="1382"/>
      <c r="AC13" s="50"/>
      <c r="AD13" s="50"/>
      <c r="AE13" s="50"/>
      <c r="AF13" s="50"/>
      <c r="AG13" s="50"/>
      <c r="AH13" s="50"/>
      <c r="AI13" s="50"/>
      <c r="AJ13" s="50"/>
      <c r="AK13" s="50"/>
      <c r="AL13" s="50"/>
      <c r="AM13" s="50"/>
      <c r="AN13" s="50"/>
      <c r="AO13" s="50"/>
      <c r="AP13" s="50"/>
      <c r="AQ13" s="50"/>
      <c r="AR13" s="50"/>
      <c r="AS13" s="50"/>
      <c r="AT13" s="50"/>
    </row>
    <row r="14">
      <c r="A14" s="1384" t="s">
        <v>34</v>
      </c>
      <c r="B14" s="109" t="s">
        <v>125</v>
      </c>
      <c r="C14" s="1356">
        <v>46149.0</v>
      </c>
      <c r="D14" s="1356">
        <v>46150.0</v>
      </c>
      <c r="E14" s="1356">
        <v>46151.0</v>
      </c>
      <c r="F14" s="1356">
        <v>46152.0</v>
      </c>
      <c r="G14" s="1356">
        <v>46153.0</v>
      </c>
      <c r="H14" s="1356">
        <v>46154.0</v>
      </c>
      <c r="I14" s="1356">
        <v>46155.0</v>
      </c>
      <c r="J14" s="1356">
        <v>46156.0</v>
      </c>
      <c r="K14" s="1356">
        <v>46157.0</v>
      </c>
      <c r="L14" s="1356">
        <v>46158.0</v>
      </c>
      <c r="M14" s="1356">
        <v>46159.0</v>
      </c>
      <c r="N14" s="1356">
        <v>46160.0</v>
      </c>
      <c r="O14" s="1356">
        <v>46161.0</v>
      </c>
      <c r="P14" s="1356">
        <v>46162.0</v>
      </c>
      <c r="Q14" s="1356">
        <v>46163.0</v>
      </c>
      <c r="R14" s="1356">
        <v>46164.0</v>
      </c>
      <c r="S14" s="1356">
        <v>46166.0</v>
      </c>
      <c r="T14" s="1356">
        <v>46167.0</v>
      </c>
      <c r="U14" s="1356">
        <v>46167.0</v>
      </c>
      <c r="V14" s="1356">
        <v>46168.0</v>
      </c>
      <c r="W14" s="1356">
        <v>46169.0</v>
      </c>
      <c r="X14" s="1356">
        <v>46170.0</v>
      </c>
      <c r="Y14" s="1356">
        <v>46171.0</v>
      </c>
      <c r="Z14" s="1356">
        <v>46172.0</v>
      </c>
      <c r="AA14" s="1356">
        <v>46173.0</v>
      </c>
      <c r="AB14" s="1356">
        <v>46174.0</v>
      </c>
      <c r="AC14" s="1356">
        <v>46175.0</v>
      </c>
      <c r="AD14" s="1356">
        <v>46176.0</v>
      </c>
      <c r="AE14" s="1356">
        <v>46177.0</v>
      </c>
      <c r="AF14" s="1356">
        <v>46178.0</v>
      </c>
      <c r="AG14" s="1356">
        <v>46113.0</v>
      </c>
      <c r="AH14" s="1357" t="s">
        <v>3305</v>
      </c>
      <c r="AI14" s="1357" t="s">
        <v>3306</v>
      </c>
      <c r="AJ14" s="1358" t="s">
        <v>3307</v>
      </c>
      <c r="AK14" s="1358" t="s">
        <v>3308</v>
      </c>
      <c r="AL14" s="1358" t="s">
        <v>3309</v>
      </c>
      <c r="AM14" s="1358" t="s">
        <v>3310</v>
      </c>
      <c r="AN14" s="1359" t="s">
        <v>3311</v>
      </c>
      <c r="AO14" s="1359" t="s">
        <v>3312</v>
      </c>
      <c r="AP14" s="1359" t="s">
        <v>3313</v>
      </c>
      <c r="AQ14" s="1359" t="s">
        <v>3314</v>
      </c>
      <c r="AR14" s="50"/>
      <c r="AS14" s="50"/>
      <c r="AT14" s="50"/>
    </row>
    <row r="15">
      <c r="B15" s="109" t="s">
        <v>22</v>
      </c>
      <c r="C15" s="1425"/>
      <c r="D15" s="1056"/>
      <c r="E15" s="1426"/>
      <c r="F15" s="1426"/>
      <c r="G15" s="92"/>
      <c r="H15" s="1056"/>
      <c r="I15" s="1425"/>
      <c r="J15" s="1425"/>
      <c r="K15" s="1427"/>
      <c r="L15" s="1391"/>
      <c r="M15" s="1391"/>
      <c r="N15" s="1423"/>
      <c r="O15" s="1423"/>
      <c r="P15" s="1423"/>
      <c r="Q15" s="1369"/>
      <c r="R15" s="1369"/>
      <c r="S15" s="1387"/>
      <c r="T15" s="1391"/>
      <c r="U15" s="1389"/>
      <c r="V15" s="1423"/>
      <c r="W15" s="1423"/>
      <c r="X15" s="1427"/>
      <c r="Y15" s="1056"/>
      <c r="Z15" s="1387"/>
      <c r="AA15" s="1391"/>
      <c r="AB15" s="1427"/>
      <c r="AC15" s="1427"/>
      <c r="AD15" s="1423"/>
      <c r="AE15" s="1423"/>
      <c r="AF15" s="124"/>
      <c r="AG15" s="124"/>
      <c r="AH15" s="1365">
        <f>SUM(C15:AF15)</f>
        <v>0</v>
      </c>
      <c r="AI15" s="124"/>
      <c r="AJ15" s="393"/>
      <c r="AK15" s="393"/>
      <c r="AL15" s="393"/>
      <c r="AM15" s="393"/>
      <c r="AN15" s="50"/>
      <c r="AO15" s="50"/>
      <c r="AP15" s="50"/>
      <c r="AQ15" s="50"/>
      <c r="AR15" s="50"/>
      <c r="AS15" s="50"/>
      <c r="AT15" s="50"/>
    </row>
    <row r="16">
      <c r="B16" s="1392" t="s">
        <v>97</v>
      </c>
      <c r="D16" s="1428"/>
      <c r="E16" s="1429"/>
      <c r="F16" s="1430"/>
      <c r="G16" s="1397"/>
      <c r="H16" s="1431"/>
      <c r="I16" s="1432"/>
      <c r="J16" s="1428">
        <v>86.0</v>
      </c>
      <c r="K16" s="1428"/>
      <c r="L16" s="1408"/>
      <c r="M16" s="1395"/>
      <c r="N16" s="1431">
        <v>146.0</v>
      </c>
      <c r="O16" s="1431"/>
      <c r="P16" s="1401"/>
      <c r="Q16" s="1056"/>
      <c r="R16" s="1056"/>
      <c r="S16" s="1386"/>
      <c r="T16" s="1408"/>
      <c r="U16" s="1396">
        <v>279.0</v>
      </c>
      <c r="V16" s="1431">
        <v>358.0</v>
      </c>
      <c r="W16" s="1431">
        <v>279.0</v>
      </c>
      <c r="X16" s="1056">
        <v>318.0</v>
      </c>
      <c r="Y16" s="1056">
        <v>214.0</v>
      </c>
      <c r="Z16" s="1386"/>
      <c r="AA16" s="1408"/>
      <c r="AB16" s="1428"/>
      <c r="AC16" s="1056"/>
      <c r="AD16" s="1432"/>
      <c r="AE16" s="1401"/>
      <c r="AF16" s="1401"/>
      <c r="AG16" s="1401"/>
      <c r="AH16" s="1402">
        <f t="shared" ref="AH16:AH19" si="26">AVERAGE(D16:AF16)</f>
        <v>240</v>
      </c>
      <c r="AI16" s="1403">
        <f t="shared" ref="AI16:AI19" si="27">SUM(D16:AF16)</f>
        <v>1680</v>
      </c>
      <c r="AJ16" s="1404" t="str">
        <f t="shared" ref="AJ16:AJ20" si="28">IFERROR(AVERAGE(C16:G16),"-")</f>
        <v>-</v>
      </c>
      <c r="AK16" s="1362">
        <f t="shared" ref="AK16:AK20" si="29">IFERROR(AVERAGE(J16:N16),"-")</f>
        <v>116</v>
      </c>
      <c r="AL16" s="393">
        <f t="shared" ref="AL16:AL20" si="30">IFERROR(AVERAGE(Q16:U16),"-")</f>
        <v>279</v>
      </c>
      <c r="AM16" s="393">
        <f t="shared" ref="AM16:AM20" si="31">IFERROR(AVERAGE(X16:AB16),"-")</f>
        <v>266</v>
      </c>
      <c r="AN16" s="1400">
        <f t="shared" ref="AN16:AN21" si="32">sum(D16:G16)</f>
        <v>0</v>
      </c>
      <c r="AO16" s="1400">
        <f t="shared" ref="AO16:AO21" si="33">sum(J16:N16)</f>
        <v>232</v>
      </c>
      <c r="AP16" s="393">
        <f t="shared" ref="AP16:AP21" si="34">sum(N16:S16)</f>
        <v>146</v>
      </c>
      <c r="AQ16" s="393">
        <f t="shared" ref="AQ16:AQ21" si="35">sum(U16:Z16)</f>
        <v>1448</v>
      </c>
      <c r="AR16" s="1400"/>
      <c r="AS16" s="1400"/>
      <c r="AT16" s="1400"/>
    </row>
    <row r="17">
      <c r="B17" s="1392" t="s">
        <v>3290</v>
      </c>
      <c r="D17" s="1428"/>
      <c r="E17" s="1429"/>
      <c r="F17" s="1430"/>
      <c r="G17" s="1397"/>
      <c r="H17" s="1431"/>
      <c r="I17" s="1432"/>
      <c r="J17" s="1432">
        <v>37.0</v>
      </c>
      <c r="K17" s="1428"/>
      <c r="L17" s="1408"/>
      <c r="M17" s="1395"/>
      <c r="N17" s="1431">
        <v>36.0</v>
      </c>
      <c r="O17" s="1431"/>
      <c r="P17" s="1401"/>
      <c r="Q17" s="1433"/>
      <c r="R17" s="1433">
        <v>87.0</v>
      </c>
      <c r="S17" s="1406"/>
      <c r="T17" s="1408"/>
      <c r="U17" s="1396">
        <v>91.0</v>
      </c>
      <c r="V17" s="1431">
        <v>86.0</v>
      </c>
      <c r="W17" s="1431">
        <v>115.0</v>
      </c>
      <c r="X17" s="1433">
        <v>68.0</v>
      </c>
      <c r="Y17" s="1433">
        <v>76.0</v>
      </c>
      <c r="Z17" s="1406"/>
      <c r="AA17" s="1408"/>
      <c r="AB17" s="1428"/>
      <c r="AC17" s="1433"/>
      <c r="AD17" s="1432"/>
      <c r="AE17" s="1401"/>
      <c r="AF17" s="1401"/>
      <c r="AG17" s="1401"/>
      <c r="AH17" s="1402">
        <f t="shared" si="26"/>
        <v>74.5</v>
      </c>
      <c r="AI17" s="1403">
        <f t="shared" si="27"/>
        <v>596</v>
      </c>
      <c r="AJ17" s="1404" t="str">
        <f t="shared" si="28"/>
        <v>-</v>
      </c>
      <c r="AK17" s="1362">
        <f t="shared" si="29"/>
        <v>36.5</v>
      </c>
      <c r="AL17" s="393">
        <f t="shared" si="30"/>
        <v>89</v>
      </c>
      <c r="AM17" s="393">
        <f t="shared" si="31"/>
        <v>72</v>
      </c>
      <c r="AN17" s="1400">
        <f t="shared" si="32"/>
        <v>0</v>
      </c>
      <c r="AO17" s="1400">
        <f t="shared" si="33"/>
        <v>73</v>
      </c>
      <c r="AP17" s="393">
        <f t="shared" si="34"/>
        <v>123</v>
      </c>
      <c r="AQ17" s="393">
        <f t="shared" si="35"/>
        <v>436</v>
      </c>
      <c r="AR17" s="1400"/>
      <c r="AS17" s="1400"/>
      <c r="AT17" s="1400"/>
    </row>
    <row r="18">
      <c r="B18" s="1392" t="s">
        <v>1283</v>
      </c>
      <c r="D18" s="1428"/>
      <c r="E18" s="1429"/>
      <c r="F18" s="1430"/>
      <c r="G18" s="1397"/>
      <c r="H18" s="1431"/>
      <c r="I18" s="1432"/>
      <c r="J18" s="1428">
        <v>4.0</v>
      </c>
      <c r="K18" s="1428"/>
      <c r="L18" s="1408"/>
      <c r="M18" s="1395"/>
      <c r="N18" s="1431">
        <v>8.0</v>
      </c>
      <c r="O18" s="1431"/>
      <c r="P18" s="1401"/>
      <c r="Q18" s="1433"/>
      <c r="R18" s="1433">
        <v>38.0</v>
      </c>
      <c r="S18" s="1406"/>
      <c r="T18" s="1408"/>
      <c r="U18" s="1396">
        <v>22.0</v>
      </c>
      <c r="V18" s="1431">
        <v>29.0</v>
      </c>
      <c r="W18" s="1431">
        <v>28.0</v>
      </c>
      <c r="X18" s="1433">
        <v>39.0</v>
      </c>
      <c r="Y18" s="1433">
        <v>27.0</v>
      </c>
      <c r="Z18" s="1406"/>
      <c r="AA18" s="1408"/>
      <c r="AB18" s="1428"/>
      <c r="AC18" s="1433"/>
      <c r="AD18" s="1432"/>
      <c r="AE18" s="1401"/>
      <c r="AF18" s="1401"/>
      <c r="AG18" s="1401"/>
      <c r="AH18" s="1402">
        <f t="shared" si="26"/>
        <v>24.375</v>
      </c>
      <c r="AI18" s="1403">
        <f t="shared" si="27"/>
        <v>195</v>
      </c>
      <c r="AJ18" s="1404" t="str">
        <f t="shared" si="28"/>
        <v>-</v>
      </c>
      <c r="AK18" s="1362">
        <f t="shared" si="29"/>
        <v>6</v>
      </c>
      <c r="AL18" s="393">
        <f t="shared" si="30"/>
        <v>30</v>
      </c>
      <c r="AM18" s="393">
        <f t="shared" si="31"/>
        <v>33</v>
      </c>
      <c r="AN18" s="1400">
        <f t="shared" si="32"/>
        <v>0</v>
      </c>
      <c r="AO18" s="1400">
        <f t="shared" si="33"/>
        <v>12</v>
      </c>
      <c r="AP18" s="393">
        <f t="shared" si="34"/>
        <v>46</v>
      </c>
      <c r="AQ18" s="393">
        <f t="shared" si="35"/>
        <v>145</v>
      </c>
      <c r="AR18" s="1400"/>
      <c r="AS18" s="1400"/>
      <c r="AT18" s="1400"/>
    </row>
    <row r="19">
      <c r="B19" s="1392" t="s">
        <v>3315</v>
      </c>
      <c r="D19" s="1428"/>
      <c r="E19" s="1429"/>
      <c r="F19" s="1430"/>
      <c r="G19" s="1397"/>
      <c r="H19" s="1431"/>
      <c r="I19" s="1432"/>
      <c r="J19" s="1431">
        <v>4.0</v>
      </c>
      <c r="K19" s="1431"/>
      <c r="L19" s="1408"/>
      <c r="M19" s="1395"/>
      <c r="N19" s="1431">
        <v>2.0</v>
      </c>
      <c r="O19" s="1431"/>
      <c r="P19" s="1401"/>
      <c r="Q19" s="1433"/>
      <c r="R19" s="1433">
        <v>4.0</v>
      </c>
      <c r="S19" s="1406"/>
      <c r="T19" s="1408"/>
      <c r="U19" s="1396">
        <v>1.0</v>
      </c>
      <c r="V19" s="1431">
        <v>6.0</v>
      </c>
      <c r="W19" s="1431">
        <v>3.0</v>
      </c>
      <c r="X19" s="1433">
        <v>4.0</v>
      </c>
      <c r="Y19" s="1433">
        <v>3.0</v>
      </c>
      <c r="Z19" s="1406"/>
      <c r="AA19" s="1408"/>
      <c r="AB19" s="1428"/>
      <c r="AC19" s="1433"/>
      <c r="AD19" s="1432"/>
      <c r="AE19" s="1401"/>
      <c r="AF19" s="1401"/>
      <c r="AG19" s="1401"/>
      <c r="AH19" s="1402">
        <f t="shared" si="26"/>
        <v>3.375</v>
      </c>
      <c r="AI19" s="1403">
        <f t="shared" si="27"/>
        <v>27</v>
      </c>
      <c r="AJ19" s="1404" t="str">
        <f t="shared" si="28"/>
        <v>-</v>
      </c>
      <c r="AK19" s="1362">
        <f t="shared" si="29"/>
        <v>3</v>
      </c>
      <c r="AL19" s="393">
        <f t="shared" si="30"/>
        <v>2.5</v>
      </c>
      <c r="AM19" s="393">
        <f t="shared" si="31"/>
        <v>3.5</v>
      </c>
      <c r="AN19" s="1400">
        <f t="shared" si="32"/>
        <v>0</v>
      </c>
      <c r="AO19" s="1400">
        <f t="shared" si="33"/>
        <v>6</v>
      </c>
      <c r="AP19" s="393">
        <f t="shared" si="34"/>
        <v>6</v>
      </c>
      <c r="AQ19" s="393">
        <f t="shared" si="35"/>
        <v>17</v>
      </c>
      <c r="AR19" s="1400"/>
      <c r="AS19" s="1400"/>
      <c r="AT19" s="1400"/>
    </row>
    <row r="20">
      <c r="B20" s="1392" t="s">
        <v>96</v>
      </c>
      <c r="C20" s="1428"/>
      <c r="D20" s="1428"/>
      <c r="E20" s="1429"/>
      <c r="F20" s="1434"/>
      <c r="G20" s="1398"/>
      <c r="H20" s="1431"/>
      <c r="I20" s="1432"/>
      <c r="J20" s="1432">
        <v>1.0</v>
      </c>
      <c r="K20" s="1428"/>
      <c r="L20" s="1408"/>
      <c r="M20" s="1408"/>
      <c r="N20" s="1431">
        <v>0.0</v>
      </c>
      <c r="O20" s="1431"/>
      <c r="P20" s="1401"/>
      <c r="Q20" s="1428"/>
      <c r="R20" s="1428">
        <v>0.0</v>
      </c>
      <c r="S20" s="1408"/>
      <c r="T20" s="1394"/>
      <c r="U20" s="1398">
        <v>1.0</v>
      </c>
      <c r="V20" s="1431">
        <v>0.0</v>
      </c>
      <c r="W20" s="1431">
        <v>1.0</v>
      </c>
      <c r="X20" s="1428">
        <v>0.0</v>
      </c>
      <c r="Y20" s="1428">
        <v>2.0</v>
      </c>
      <c r="Z20" s="1408"/>
      <c r="AA20" s="1435">
        <f>Y20/(X19+Y19)</f>
        <v>0.2857142857</v>
      </c>
      <c r="AB20" s="1431"/>
      <c r="AC20" s="1428"/>
      <c r="AD20" s="1432"/>
      <c r="AE20" s="1401"/>
      <c r="AF20" s="1401"/>
      <c r="AG20" s="1401"/>
      <c r="AH20" s="1402">
        <f>AVERAGE(C20:AF20)</f>
        <v>0.5873015873</v>
      </c>
      <c r="AI20" s="1403">
        <f>SUM(C20:AF20)</f>
        <v>5.285714286</v>
      </c>
      <c r="AJ20" s="1404" t="str">
        <f t="shared" si="28"/>
        <v>-</v>
      </c>
      <c r="AK20" s="1362">
        <f t="shared" si="29"/>
        <v>0.5</v>
      </c>
      <c r="AL20" s="393">
        <f t="shared" si="30"/>
        <v>0.5</v>
      </c>
      <c r="AM20" s="393">
        <f t="shared" si="31"/>
        <v>0.7619047619</v>
      </c>
      <c r="AN20" s="1400">
        <f t="shared" si="32"/>
        <v>0</v>
      </c>
      <c r="AO20" s="1400">
        <f t="shared" si="33"/>
        <v>1</v>
      </c>
      <c r="AP20" s="393">
        <f t="shared" si="34"/>
        <v>0</v>
      </c>
      <c r="AQ20" s="393">
        <f t="shared" si="35"/>
        <v>4</v>
      </c>
      <c r="AR20" s="93">
        <f>AQ20/AQ16</f>
        <v>0.002762430939</v>
      </c>
      <c r="AS20" s="1400"/>
      <c r="AT20" s="1400"/>
    </row>
    <row r="21">
      <c r="B21" s="1409" t="s">
        <v>3316</v>
      </c>
      <c r="C21" s="1428"/>
      <c r="D21" s="1428"/>
      <c r="E21" s="1429"/>
      <c r="F21" s="1434"/>
      <c r="G21" s="1398"/>
      <c r="H21" s="1431"/>
      <c r="I21" s="1432"/>
      <c r="J21" s="1432"/>
      <c r="K21" s="1428"/>
      <c r="L21" s="1408"/>
      <c r="M21" s="1408"/>
      <c r="N21" s="1431"/>
      <c r="O21" s="1431"/>
      <c r="P21" s="1401"/>
      <c r="Q21" s="1428"/>
      <c r="R21" s="1428"/>
      <c r="S21" s="1408"/>
      <c r="T21" s="1394"/>
      <c r="U21" s="1398"/>
      <c r="V21" s="1431">
        <v>2.0</v>
      </c>
      <c r="W21" s="1431">
        <v>0.0</v>
      </c>
      <c r="X21" s="1428">
        <v>2.0</v>
      </c>
      <c r="Y21" s="1428">
        <v>1.0</v>
      </c>
      <c r="Z21" s="1408"/>
      <c r="AA21" s="1435">
        <f>(X21+Y21)/(X16+Y16)</f>
        <v>0.005639097744</v>
      </c>
      <c r="AB21" s="1431"/>
      <c r="AC21" s="1428"/>
      <c r="AD21" s="1432"/>
      <c r="AE21" s="1401"/>
      <c r="AF21" s="1401"/>
      <c r="AG21" s="1401"/>
      <c r="AH21" s="1402"/>
      <c r="AI21" s="1403"/>
      <c r="AJ21" s="1404"/>
      <c r="AK21" s="1362"/>
      <c r="AL21" s="393"/>
      <c r="AM21" s="393"/>
      <c r="AN21" s="1400">
        <f t="shared" si="32"/>
        <v>0</v>
      </c>
      <c r="AO21" s="1400">
        <f t="shared" si="33"/>
        <v>0</v>
      </c>
      <c r="AP21" s="393">
        <f t="shared" si="34"/>
        <v>0</v>
      </c>
      <c r="AQ21" s="393">
        <f t="shared" si="35"/>
        <v>5</v>
      </c>
      <c r="AR21" s="1400"/>
      <c r="AS21" s="1400"/>
      <c r="AT21" s="1400"/>
    </row>
    <row r="22">
      <c r="B22" s="1373" t="s">
        <v>3317</v>
      </c>
      <c r="C22" s="1371" t="str">
        <f>C17/C16</f>
        <v>#DIV/0!</v>
      </c>
      <c r="D22" s="1371">
        <f t="shared" ref="D22:K22" si="36">D20-D15</f>
        <v>0</v>
      </c>
      <c r="E22" s="1371">
        <f t="shared" si="36"/>
        <v>0</v>
      </c>
      <c r="F22" s="1371">
        <f t="shared" si="36"/>
        <v>0</v>
      </c>
      <c r="G22" s="1371">
        <f t="shared" si="36"/>
        <v>0</v>
      </c>
      <c r="H22" s="1370">
        <f t="shared" si="36"/>
        <v>0</v>
      </c>
      <c r="I22" s="1370">
        <f t="shared" si="36"/>
        <v>0</v>
      </c>
      <c r="J22" s="1371">
        <f t="shared" si="36"/>
        <v>1</v>
      </c>
      <c r="K22" s="1371">
        <f t="shared" si="36"/>
        <v>0</v>
      </c>
      <c r="L22" s="1370"/>
      <c r="M22" s="1370">
        <f t="shared" ref="M22:AG22" si="37">M20-M15</f>
        <v>0</v>
      </c>
      <c r="N22" s="1418">
        <f t="shared" si="37"/>
        <v>0</v>
      </c>
      <c r="O22" s="1418">
        <f t="shared" si="37"/>
        <v>0</v>
      </c>
      <c r="P22" s="1418">
        <f t="shared" si="37"/>
        <v>0</v>
      </c>
      <c r="Q22" s="1371">
        <f t="shared" si="37"/>
        <v>0</v>
      </c>
      <c r="R22" s="1371">
        <f t="shared" si="37"/>
        <v>0</v>
      </c>
      <c r="S22" s="1370">
        <f t="shared" si="37"/>
        <v>0</v>
      </c>
      <c r="T22" s="1370">
        <f t="shared" si="37"/>
        <v>0</v>
      </c>
      <c r="U22" s="1371">
        <f t="shared" si="37"/>
        <v>1</v>
      </c>
      <c r="V22" s="1371">
        <f t="shared" si="37"/>
        <v>0</v>
      </c>
      <c r="W22" s="1371">
        <f t="shared" si="37"/>
        <v>1</v>
      </c>
      <c r="X22" s="1371">
        <f t="shared" si="37"/>
        <v>0</v>
      </c>
      <c r="Y22" s="1371">
        <f t="shared" si="37"/>
        <v>2</v>
      </c>
      <c r="Z22" s="1370">
        <f t="shared" si="37"/>
        <v>0</v>
      </c>
      <c r="AA22" s="1370">
        <f t="shared" si="37"/>
        <v>0.2857142857</v>
      </c>
      <c r="AB22" s="1370">
        <f t="shared" si="37"/>
        <v>0</v>
      </c>
      <c r="AC22" s="1371">
        <f t="shared" si="37"/>
        <v>0</v>
      </c>
      <c r="AD22" s="1371">
        <f t="shared" si="37"/>
        <v>0</v>
      </c>
      <c r="AE22" s="1371">
        <f t="shared" si="37"/>
        <v>0</v>
      </c>
      <c r="AF22" s="1371">
        <f t="shared" si="37"/>
        <v>0</v>
      </c>
      <c r="AG22" s="1371">
        <f t="shared" si="37"/>
        <v>0</v>
      </c>
      <c r="AH22" s="1372" t="str">
        <f>SUM(C22:AG22)</f>
        <v>#DIV/0!</v>
      </c>
      <c r="AI22" s="124"/>
      <c r="AJ22" s="1411"/>
      <c r="AK22" s="393"/>
      <c r="AL22" s="393"/>
      <c r="AM22" s="393"/>
      <c r="AN22" s="1400"/>
      <c r="AO22" s="1400"/>
      <c r="AP22" s="1400"/>
      <c r="AQ22" s="1400"/>
      <c r="AR22" s="50"/>
      <c r="AS22" s="50"/>
      <c r="AT22" s="50"/>
    </row>
    <row r="23">
      <c r="B23" s="1375" t="s">
        <v>157</v>
      </c>
      <c r="C23" s="1376" t="str">
        <f t="shared" ref="C23:AI23" si="38">C17/C16</f>
        <v>#DIV/0!</v>
      </c>
      <c r="D23" s="1376" t="str">
        <f t="shared" si="38"/>
        <v>#DIV/0!</v>
      </c>
      <c r="E23" s="1376" t="str">
        <f t="shared" si="38"/>
        <v>#DIV/0!</v>
      </c>
      <c r="F23" s="1376" t="str">
        <f t="shared" si="38"/>
        <v>#DIV/0!</v>
      </c>
      <c r="G23" s="1376" t="str">
        <f t="shared" si="38"/>
        <v>#DIV/0!</v>
      </c>
      <c r="H23" s="1376" t="str">
        <f t="shared" si="38"/>
        <v>#DIV/0!</v>
      </c>
      <c r="I23" s="1376" t="str">
        <f t="shared" si="38"/>
        <v>#DIV/0!</v>
      </c>
      <c r="J23" s="1376">
        <f t="shared" si="38"/>
        <v>0.4302325581</v>
      </c>
      <c r="K23" s="1376" t="str">
        <f t="shared" si="38"/>
        <v>#DIV/0!</v>
      </c>
      <c r="L23" s="1377" t="str">
        <f t="shared" si="38"/>
        <v>#DIV/0!</v>
      </c>
      <c r="M23" s="1377" t="str">
        <f t="shared" si="38"/>
        <v>#DIV/0!</v>
      </c>
      <c r="N23" s="1376">
        <f t="shared" si="38"/>
        <v>0.2465753425</v>
      </c>
      <c r="O23" s="1376" t="str">
        <f t="shared" si="38"/>
        <v>#DIV/0!</v>
      </c>
      <c r="P23" s="1376" t="str">
        <f t="shared" si="38"/>
        <v>#DIV/0!</v>
      </c>
      <c r="Q23" s="1376" t="str">
        <f t="shared" si="38"/>
        <v>#DIV/0!</v>
      </c>
      <c r="R23" s="1376" t="str">
        <f t="shared" si="38"/>
        <v>#DIV/0!</v>
      </c>
      <c r="S23" s="1377" t="str">
        <f t="shared" si="38"/>
        <v>#DIV/0!</v>
      </c>
      <c r="T23" s="1377" t="str">
        <f t="shared" si="38"/>
        <v>#DIV/0!</v>
      </c>
      <c r="U23" s="1376">
        <f t="shared" si="38"/>
        <v>0.3261648746</v>
      </c>
      <c r="V23" s="1376">
        <f t="shared" si="38"/>
        <v>0.2402234637</v>
      </c>
      <c r="W23" s="1376">
        <f t="shared" si="38"/>
        <v>0.4121863799</v>
      </c>
      <c r="X23" s="1376">
        <f t="shared" si="38"/>
        <v>0.213836478</v>
      </c>
      <c r="Y23" s="1376">
        <f t="shared" si="38"/>
        <v>0.3551401869</v>
      </c>
      <c r="Z23" s="1377" t="str">
        <f t="shared" si="38"/>
        <v>#DIV/0!</v>
      </c>
      <c r="AA23" s="1377" t="str">
        <f t="shared" si="38"/>
        <v>#DIV/0!</v>
      </c>
      <c r="AB23" s="1377" t="str">
        <f t="shared" si="38"/>
        <v>#DIV/0!</v>
      </c>
      <c r="AC23" s="1376" t="str">
        <f t="shared" si="38"/>
        <v>#DIV/0!</v>
      </c>
      <c r="AD23" s="1376" t="str">
        <f t="shared" si="38"/>
        <v>#DIV/0!</v>
      </c>
      <c r="AE23" s="1376" t="str">
        <f t="shared" si="38"/>
        <v>#DIV/0!</v>
      </c>
      <c r="AF23" s="1376" t="str">
        <f t="shared" si="38"/>
        <v>#DIV/0!</v>
      </c>
      <c r="AG23" s="1376" t="str">
        <f t="shared" si="38"/>
        <v>#DIV/0!</v>
      </c>
      <c r="AH23" s="1376">
        <f t="shared" si="38"/>
        <v>0.3104166667</v>
      </c>
      <c r="AI23" s="1376">
        <f t="shared" si="38"/>
        <v>0.3547619048</v>
      </c>
      <c r="AJ23" s="1378" t="str">
        <f t="shared" ref="AJ23:AJ26" si="40">IFERROR(AVERAGE(C23:G23),"-")</f>
        <v>-</v>
      </c>
      <c r="AK23" s="1378" t="str">
        <f t="shared" ref="AK23:AK26" si="41">IFERROR(AVERAGE(J23:N23),"-")</f>
        <v>-</v>
      </c>
      <c r="AL23" s="1378" t="str">
        <f t="shared" ref="AL23:AL26" si="42">IFERROR(AVERAGE(Q23:U23),"-")</f>
        <v>-</v>
      </c>
      <c r="AM23" s="1378" t="str">
        <f t="shared" ref="AM23:AM26" si="43">IFERROR(AVERAGE(X23:AB23),"-")</f>
        <v>-</v>
      </c>
      <c r="AN23" s="1400"/>
      <c r="AO23" s="1400"/>
      <c r="AP23" s="1400"/>
      <c r="AQ23" s="1376">
        <f t="shared" ref="AQ23:AQ26" si="44">AQ17/AQ16</f>
        <v>0.3011049724</v>
      </c>
      <c r="AR23" s="50"/>
      <c r="AS23" s="50"/>
      <c r="AT23" s="50"/>
    </row>
    <row r="24">
      <c r="B24" s="1375" t="s">
        <v>159</v>
      </c>
      <c r="C24" s="1376" t="str">
        <f t="shared" ref="C24:AI24" si="39">C18/C17</f>
        <v>#DIV/0!</v>
      </c>
      <c r="D24" s="1376" t="str">
        <f t="shared" si="39"/>
        <v>#DIV/0!</v>
      </c>
      <c r="E24" s="1376" t="str">
        <f t="shared" si="39"/>
        <v>#DIV/0!</v>
      </c>
      <c r="F24" s="1376" t="str">
        <f t="shared" si="39"/>
        <v>#DIV/0!</v>
      </c>
      <c r="G24" s="1376" t="str">
        <f t="shared" si="39"/>
        <v>#DIV/0!</v>
      </c>
      <c r="H24" s="1376" t="str">
        <f t="shared" si="39"/>
        <v>#DIV/0!</v>
      </c>
      <c r="I24" s="1376" t="str">
        <f t="shared" si="39"/>
        <v>#DIV/0!</v>
      </c>
      <c r="J24" s="1376">
        <f t="shared" si="39"/>
        <v>0.1081081081</v>
      </c>
      <c r="K24" s="1376" t="str">
        <f t="shared" si="39"/>
        <v>#DIV/0!</v>
      </c>
      <c r="L24" s="1377" t="str">
        <f t="shared" si="39"/>
        <v>#DIV/0!</v>
      </c>
      <c r="M24" s="1377" t="str">
        <f t="shared" si="39"/>
        <v>#DIV/0!</v>
      </c>
      <c r="N24" s="1376">
        <f t="shared" si="39"/>
        <v>0.2222222222</v>
      </c>
      <c r="O24" s="1376" t="str">
        <f t="shared" si="39"/>
        <v>#DIV/0!</v>
      </c>
      <c r="P24" s="1376" t="str">
        <f t="shared" si="39"/>
        <v>#DIV/0!</v>
      </c>
      <c r="Q24" s="1376" t="str">
        <f t="shared" si="39"/>
        <v>#DIV/0!</v>
      </c>
      <c r="R24" s="1376">
        <f t="shared" si="39"/>
        <v>0.4367816092</v>
      </c>
      <c r="S24" s="1377" t="str">
        <f t="shared" si="39"/>
        <v>#DIV/0!</v>
      </c>
      <c r="T24" s="1377" t="str">
        <f t="shared" si="39"/>
        <v>#DIV/0!</v>
      </c>
      <c r="U24" s="1376">
        <f t="shared" si="39"/>
        <v>0.2417582418</v>
      </c>
      <c r="V24" s="1376">
        <f t="shared" si="39"/>
        <v>0.3372093023</v>
      </c>
      <c r="W24" s="1376">
        <f t="shared" si="39"/>
        <v>0.2434782609</v>
      </c>
      <c r="X24" s="1376">
        <f t="shared" si="39"/>
        <v>0.5735294118</v>
      </c>
      <c r="Y24" s="1376">
        <f t="shared" si="39"/>
        <v>0.3552631579</v>
      </c>
      <c r="Z24" s="1377" t="str">
        <f t="shared" si="39"/>
        <v>#DIV/0!</v>
      </c>
      <c r="AA24" s="1377" t="str">
        <f t="shared" si="39"/>
        <v>#DIV/0!</v>
      </c>
      <c r="AB24" s="1377" t="str">
        <f t="shared" si="39"/>
        <v>#DIV/0!</v>
      </c>
      <c r="AC24" s="1376" t="str">
        <f t="shared" si="39"/>
        <v>#DIV/0!</v>
      </c>
      <c r="AD24" s="1376" t="str">
        <f t="shared" si="39"/>
        <v>#DIV/0!</v>
      </c>
      <c r="AE24" s="1376" t="str">
        <f t="shared" si="39"/>
        <v>#DIV/0!</v>
      </c>
      <c r="AF24" s="1376" t="str">
        <f t="shared" si="39"/>
        <v>#DIV/0!</v>
      </c>
      <c r="AG24" s="1376" t="str">
        <f t="shared" si="39"/>
        <v>#DIV/0!</v>
      </c>
      <c r="AH24" s="1376">
        <f t="shared" si="39"/>
        <v>0.3271812081</v>
      </c>
      <c r="AI24" s="1376">
        <f t="shared" si="39"/>
        <v>0.3271812081</v>
      </c>
      <c r="AJ24" s="1378" t="str">
        <f t="shared" si="40"/>
        <v>-</v>
      </c>
      <c r="AK24" s="1378" t="str">
        <f t="shared" si="41"/>
        <v>-</v>
      </c>
      <c r="AL24" s="1378" t="str">
        <f t="shared" si="42"/>
        <v>-</v>
      </c>
      <c r="AM24" s="1378" t="str">
        <f t="shared" si="43"/>
        <v>-</v>
      </c>
      <c r="AN24" s="1400"/>
      <c r="AO24" s="1400"/>
      <c r="AP24" s="1400"/>
      <c r="AQ24" s="1376">
        <f t="shared" si="44"/>
        <v>0.3325688073</v>
      </c>
      <c r="AR24" s="50"/>
      <c r="AS24" s="50"/>
      <c r="AT24" s="50"/>
    </row>
    <row r="25">
      <c r="B25" s="1375" t="s">
        <v>161</v>
      </c>
      <c r="C25" s="1376" t="str">
        <f t="shared" ref="C25:AI25" si="45">C19/C18</f>
        <v>#DIV/0!</v>
      </c>
      <c r="D25" s="1376" t="str">
        <f t="shared" si="45"/>
        <v>#DIV/0!</v>
      </c>
      <c r="E25" s="1376" t="str">
        <f t="shared" si="45"/>
        <v>#DIV/0!</v>
      </c>
      <c r="F25" s="1376" t="str">
        <f t="shared" si="45"/>
        <v>#DIV/0!</v>
      </c>
      <c r="G25" s="1376" t="str">
        <f t="shared" si="45"/>
        <v>#DIV/0!</v>
      </c>
      <c r="H25" s="1376" t="str">
        <f t="shared" si="45"/>
        <v>#DIV/0!</v>
      </c>
      <c r="I25" s="1376" t="str">
        <f t="shared" si="45"/>
        <v>#DIV/0!</v>
      </c>
      <c r="J25" s="1376">
        <f t="shared" si="45"/>
        <v>1</v>
      </c>
      <c r="K25" s="1376" t="str">
        <f t="shared" si="45"/>
        <v>#DIV/0!</v>
      </c>
      <c r="L25" s="1377" t="str">
        <f t="shared" si="45"/>
        <v>#DIV/0!</v>
      </c>
      <c r="M25" s="1377" t="str">
        <f t="shared" si="45"/>
        <v>#DIV/0!</v>
      </c>
      <c r="N25" s="1376">
        <f t="shared" si="45"/>
        <v>0.25</v>
      </c>
      <c r="O25" s="1376" t="str">
        <f t="shared" si="45"/>
        <v>#DIV/0!</v>
      </c>
      <c r="P25" s="1376" t="str">
        <f t="shared" si="45"/>
        <v>#DIV/0!</v>
      </c>
      <c r="Q25" s="1376" t="str">
        <f t="shared" si="45"/>
        <v>#DIV/0!</v>
      </c>
      <c r="R25" s="1376">
        <f t="shared" si="45"/>
        <v>0.1052631579</v>
      </c>
      <c r="S25" s="1377" t="str">
        <f t="shared" si="45"/>
        <v>#DIV/0!</v>
      </c>
      <c r="T25" s="1377" t="str">
        <f t="shared" si="45"/>
        <v>#DIV/0!</v>
      </c>
      <c r="U25" s="1376">
        <f t="shared" si="45"/>
        <v>0.04545454545</v>
      </c>
      <c r="V25" s="1376">
        <f t="shared" si="45"/>
        <v>0.2068965517</v>
      </c>
      <c r="W25" s="1376">
        <f t="shared" si="45"/>
        <v>0.1071428571</v>
      </c>
      <c r="X25" s="1376">
        <f t="shared" si="45"/>
        <v>0.1025641026</v>
      </c>
      <c r="Y25" s="1376">
        <f t="shared" si="45"/>
        <v>0.1111111111</v>
      </c>
      <c r="Z25" s="1377" t="str">
        <f t="shared" si="45"/>
        <v>#DIV/0!</v>
      </c>
      <c r="AA25" s="1377" t="str">
        <f t="shared" si="45"/>
        <v>#DIV/0!</v>
      </c>
      <c r="AB25" s="1377" t="str">
        <f t="shared" si="45"/>
        <v>#DIV/0!</v>
      </c>
      <c r="AC25" s="1376" t="str">
        <f t="shared" si="45"/>
        <v>#DIV/0!</v>
      </c>
      <c r="AD25" s="1376" t="str">
        <f t="shared" si="45"/>
        <v>#DIV/0!</v>
      </c>
      <c r="AE25" s="1376" t="str">
        <f t="shared" si="45"/>
        <v>#DIV/0!</v>
      </c>
      <c r="AF25" s="1376" t="str">
        <f t="shared" si="45"/>
        <v>#DIV/0!</v>
      </c>
      <c r="AG25" s="1376" t="str">
        <f t="shared" si="45"/>
        <v>#DIV/0!</v>
      </c>
      <c r="AH25" s="1376">
        <f t="shared" si="45"/>
        <v>0.1384615385</v>
      </c>
      <c r="AI25" s="1376">
        <f t="shared" si="45"/>
        <v>0.1384615385</v>
      </c>
      <c r="AJ25" s="1378" t="str">
        <f t="shared" si="40"/>
        <v>-</v>
      </c>
      <c r="AK25" s="1378" t="str">
        <f t="shared" si="41"/>
        <v>-</v>
      </c>
      <c r="AL25" s="1378" t="str">
        <f t="shared" si="42"/>
        <v>-</v>
      </c>
      <c r="AM25" s="1378" t="str">
        <f t="shared" si="43"/>
        <v>-</v>
      </c>
      <c r="AN25" s="1400"/>
      <c r="AO25" s="1400"/>
      <c r="AP25" s="1400"/>
      <c r="AQ25" s="1376">
        <f t="shared" si="44"/>
        <v>0.1172413793</v>
      </c>
      <c r="AR25" s="50"/>
      <c r="AS25" s="50"/>
      <c r="AT25" s="50"/>
    </row>
    <row r="26">
      <c r="B26" s="1375" t="s">
        <v>163</v>
      </c>
      <c r="C26" s="1376" t="str">
        <f t="shared" ref="C26:AI26" si="46">C20/C19</f>
        <v>#DIV/0!</v>
      </c>
      <c r="D26" s="1376" t="str">
        <f t="shared" si="46"/>
        <v>#DIV/0!</v>
      </c>
      <c r="E26" s="1376" t="str">
        <f t="shared" si="46"/>
        <v>#DIV/0!</v>
      </c>
      <c r="F26" s="1376" t="str">
        <f t="shared" si="46"/>
        <v>#DIV/0!</v>
      </c>
      <c r="G26" s="1376" t="str">
        <f t="shared" si="46"/>
        <v>#DIV/0!</v>
      </c>
      <c r="H26" s="1376" t="str">
        <f t="shared" si="46"/>
        <v>#DIV/0!</v>
      </c>
      <c r="I26" s="1376" t="str">
        <f t="shared" si="46"/>
        <v>#DIV/0!</v>
      </c>
      <c r="J26" s="1376">
        <f t="shared" si="46"/>
        <v>0.25</v>
      </c>
      <c r="K26" s="1376" t="str">
        <f t="shared" si="46"/>
        <v>#DIV/0!</v>
      </c>
      <c r="L26" s="1377" t="str">
        <f t="shared" si="46"/>
        <v>#DIV/0!</v>
      </c>
      <c r="M26" s="1377" t="str">
        <f t="shared" si="46"/>
        <v>#DIV/0!</v>
      </c>
      <c r="N26" s="1376">
        <f t="shared" si="46"/>
        <v>0</v>
      </c>
      <c r="O26" s="1376" t="str">
        <f t="shared" si="46"/>
        <v>#DIV/0!</v>
      </c>
      <c r="P26" s="1376" t="str">
        <f t="shared" si="46"/>
        <v>#DIV/0!</v>
      </c>
      <c r="Q26" s="1376" t="str">
        <f t="shared" si="46"/>
        <v>#DIV/0!</v>
      </c>
      <c r="R26" s="1376">
        <f t="shared" si="46"/>
        <v>0</v>
      </c>
      <c r="S26" s="1377" t="str">
        <f t="shared" si="46"/>
        <v>#DIV/0!</v>
      </c>
      <c r="T26" s="1377" t="str">
        <f t="shared" si="46"/>
        <v>#DIV/0!</v>
      </c>
      <c r="U26" s="1376">
        <f t="shared" si="46"/>
        <v>1</v>
      </c>
      <c r="V26" s="1376">
        <f t="shared" si="46"/>
        <v>0</v>
      </c>
      <c r="W26" s="1376">
        <f t="shared" si="46"/>
        <v>0.3333333333</v>
      </c>
      <c r="X26" s="1376">
        <f t="shared" si="46"/>
        <v>0</v>
      </c>
      <c r="Y26" s="1376">
        <f t="shared" si="46"/>
        <v>0.6666666667</v>
      </c>
      <c r="Z26" s="1377" t="str">
        <f t="shared" si="46"/>
        <v>#DIV/0!</v>
      </c>
      <c r="AA26" s="1377" t="str">
        <f t="shared" si="46"/>
        <v>#DIV/0!</v>
      </c>
      <c r="AB26" s="1377" t="str">
        <f t="shared" si="46"/>
        <v>#DIV/0!</v>
      </c>
      <c r="AC26" s="1376" t="str">
        <f t="shared" si="46"/>
        <v>#DIV/0!</v>
      </c>
      <c r="AD26" s="1376" t="str">
        <f t="shared" si="46"/>
        <v>#DIV/0!</v>
      </c>
      <c r="AE26" s="1376" t="str">
        <f t="shared" si="46"/>
        <v>#DIV/0!</v>
      </c>
      <c r="AF26" s="1376" t="str">
        <f t="shared" si="46"/>
        <v>#DIV/0!</v>
      </c>
      <c r="AG26" s="1376" t="str">
        <f t="shared" si="46"/>
        <v>#DIV/0!</v>
      </c>
      <c r="AH26" s="1376">
        <f t="shared" si="46"/>
        <v>0.1740152851</v>
      </c>
      <c r="AI26" s="1376">
        <f t="shared" si="46"/>
        <v>0.1957671958</v>
      </c>
      <c r="AJ26" s="1378" t="str">
        <f t="shared" si="40"/>
        <v>-</v>
      </c>
      <c r="AK26" s="1378" t="str">
        <f t="shared" si="41"/>
        <v>-</v>
      </c>
      <c r="AL26" s="1378" t="str">
        <f t="shared" si="42"/>
        <v>-</v>
      </c>
      <c r="AM26" s="1378" t="str">
        <f t="shared" si="43"/>
        <v>-</v>
      </c>
      <c r="AN26" s="1400"/>
      <c r="AO26" s="1400"/>
      <c r="AP26" s="1400"/>
      <c r="AQ26" s="1376">
        <f t="shared" si="44"/>
        <v>0.2352941176</v>
      </c>
      <c r="AR26" s="50"/>
      <c r="AS26" s="50"/>
      <c r="AT26" s="50"/>
    </row>
    <row r="27">
      <c r="A27" s="1355"/>
      <c r="B27" s="50"/>
      <c r="C27" s="50"/>
      <c r="D27" s="50"/>
      <c r="E27" s="134"/>
      <c r="F27" s="50"/>
      <c r="G27" s="50"/>
      <c r="H27" s="124"/>
      <c r="I27" s="124"/>
      <c r="J27" s="50"/>
      <c r="K27" s="50"/>
      <c r="L27" s="1382"/>
      <c r="M27" s="1382"/>
      <c r="N27" s="1382"/>
      <c r="O27" s="124"/>
      <c r="P27" s="124"/>
      <c r="Q27" s="50"/>
      <c r="R27" s="50"/>
      <c r="S27" s="1382"/>
      <c r="T27" s="1382"/>
      <c r="U27" s="50"/>
      <c r="V27" s="124"/>
      <c r="W27" s="124"/>
      <c r="X27" s="50"/>
      <c r="Y27" s="50"/>
      <c r="Z27" s="50"/>
      <c r="AA27" s="1382"/>
      <c r="AB27" s="1382"/>
      <c r="AC27" s="50"/>
      <c r="AD27" s="50"/>
      <c r="AE27" s="50"/>
      <c r="AF27" s="50"/>
      <c r="AG27" s="50"/>
      <c r="AH27" s="50"/>
      <c r="AI27" s="50"/>
      <c r="AJ27" s="50"/>
      <c r="AK27" s="50"/>
      <c r="AL27" s="50"/>
      <c r="AM27" s="50"/>
      <c r="AN27" s="50"/>
      <c r="AO27" s="50"/>
      <c r="AP27" s="50"/>
      <c r="AQ27" s="50"/>
      <c r="AR27" s="50"/>
      <c r="AS27" s="50"/>
      <c r="AT27" s="50"/>
    </row>
    <row r="28">
      <c r="A28" s="1384" t="s">
        <v>135</v>
      </c>
      <c r="B28" s="109" t="s">
        <v>125</v>
      </c>
      <c r="C28" s="1356">
        <v>46149.0</v>
      </c>
      <c r="D28" s="1356">
        <v>46150.0</v>
      </c>
      <c r="E28" s="1356">
        <v>46151.0</v>
      </c>
      <c r="F28" s="1356">
        <v>46152.0</v>
      </c>
      <c r="G28" s="1356">
        <v>46153.0</v>
      </c>
      <c r="H28" s="1356">
        <v>46154.0</v>
      </c>
      <c r="I28" s="1356">
        <v>46155.0</v>
      </c>
      <c r="J28" s="1356">
        <v>46156.0</v>
      </c>
      <c r="K28" s="1356">
        <v>46157.0</v>
      </c>
      <c r="L28" s="1356">
        <v>46158.0</v>
      </c>
      <c r="M28" s="1356">
        <v>46159.0</v>
      </c>
      <c r="N28" s="1356">
        <v>46160.0</v>
      </c>
      <c r="O28" s="1356">
        <v>46161.0</v>
      </c>
      <c r="P28" s="1356">
        <v>46162.0</v>
      </c>
      <c r="Q28" s="1356">
        <v>46163.0</v>
      </c>
      <c r="R28" s="1356">
        <v>46164.0</v>
      </c>
      <c r="S28" s="1356">
        <v>46166.0</v>
      </c>
      <c r="T28" s="1356">
        <v>46167.0</v>
      </c>
      <c r="U28" s="1356">
        <v>46167.0</v>
      </c>
      <c r="V28" s="1356">
        <v>46168.0</v>
      </c>
      <c r="W28" s="1356">
        <v>46169.0</v>
      </c>
      <c r="X28" s="1356">
        <v>46170.0</v>
      </c>
      <c r="Y28" s="1356">
        <v>46171.0</v>
      </c>
      <c r="Z28" s="1356">
        <v>46172.0</v>
      </c>
      <c r="AA28" s="1356">
        <v>46173.0</v>
      </c>
      <c r="AB28" s="1356">
        <v>46174.0</v>
      </c>
      <c r="AC28" s="1356">
        <v>46175.0</v>
      </c>
      <c r="AD28" s="1356">
        <v>46176.0</v>
      </c>
      <c r="AE28" s="1356">
        <v>46177.0</v>
      </c>
      <c r="AF28" s="1356">
        <v>46178.0</v>
      </c>
      <c r="AG28" s="1356">
        <v>46143.0</v>
      </c>
      <c r="AH28" s="1357" t="s">
        <v>3305</v>
      </c>
      <c r="AI28" s="1357" t="s">
        <v>3306</v>
      </c>
      <c r="AJ28" s="1358" t="s">
        <v>3307</v>
      </c>
      <c r="AK28" s="1358" t="s">
        <v>3308</v>
      </c>
      <c r="AL28" s="1358" t="s">
        <v>3309</v>
      </c>
      <c r="AM28" s="1358" t="s">
        <v>3310</v>
      </c>
      <c r="AN28" s="1359" t="s">
        <v>3311</v>
      </c>
      <c r="AO28" s="1359" t="s">
        <v>3312</v>
      </c>
      <c r="AP28" s="1359" t="s">
        <v>3313</v>
      </c>
      <c r="AQ28" s="1359" t="s">
        <v>3314</v>
      </c>
      <c r="AR28" s="50"/>
      <c r="AS28" s="50"/>
      <c r="AT28" s="50"/>
    </row>
    <row r="29">
      <c r="B29" s="109" t="s">
        <v>22</v>
      </c>
      <c r="C29" s="1425"/>
      <c r="D29" s="1056"/>
      <c r="E29" s="1436"/>
      <c r="F29" s="1436"/>
      <c r="G29" s="1388">
        <v>0.0</v>
      </c>
      <c r="H29" s="1056">
        <v>4.0</v>
      </c>
      <c r="I29" s="1425"/>
      <c r="J29" s="1425"/>
      <c r="K29" s="1056"/>
      <c r="L29" s="1437"/>
      <c r="M29" s="1437"/>
      <c r="N29" s="1423"/>
      <c r="O29" s="1423"/>
      <c r="P29" s="1425"/>
      <c r="Q29" s="1423"/>
      <c r="R29" s="124"/>
      <c r="S29" s="1390"/>
      <c r="T29" s="1390"/>
      <c r="U29" s="1319"/>
      <c r="V29" s="1423"/>
      <c r="W29" s="1423"/>
      <c r="X29" s="1423"/>
      <c r="Y29" s="124"/>
      <c r="Z29" s="1382"/>
      <c r="AA29" s="1437"/>
      <c r="AB29" s="1319"/>
      <c r="AC29" s="1319"/>
      <c r="AD29" s="1423"/>
      <c r="AE29" s="1423"/>
      <c r="AF29" s="124"/>
      <c r="AG29" s="124"/>
      <c r="AH29" s="1365">
        <f>SUM(C29:AF29)</f>
        <v>4</v>
      </c>
      <c r="AI29" s="124"/>
      <c r="AJ29" s="393"/>
      <c r="AK29" s="393"/>
      <c r="AL29" s="393"/>
      <c r="AM29" s="393"/>
      <c r="AN29" s="50"/>
      <c r="AO29" s="50"/>
      <c r="AP29" s="50"/>
      <c r="AQ29" s="50"/>
      <c r="AR29" s="50"/>
      <c r="AS29" s="50"/>
      <c r="AT29" s="50"/>
    </row>
    <row r="30">
      <c r="B30" s="1392" t="s">
        <v>97</v>
      </c>
      <c r="C30" s="1393">
        <v>382.0</v>
      </c>
      <c r="D30" s="1416">
        <v>258.0</v>
      </c>
      <c r="E30" s="1438"/>
      <c r="F30" s="1430"/>
      <c r="G30" s="1397">
        <v>0.0</v>
      </c>
      <c r="H30" s="1431">
        <v>281.0</v>
      </c>
      <c r="I30" s="1439">
        <v>330.0</v>
      </c>
      <c r="J30" s="1432">
        <v>341.0</v>
      </c>
      <c r="K30" s="1425">
        <v>261.0</v>
      </c>
      <c r="L30" s="1399"/>
      <c r="M30" s="1399"/>
      <c r="N30" s="1431">
        <v>303.0</v>
      </c>
      <c r="O30" s="1056">
        <v>363.0</v>
      </c>
      <c r="P30" s="1425">
        <v>347.0</v>
      </c>
      <c r="Q30" s="1425">
        <v>408.0</v>
      </c>
      <c r="R30" s="1416">
        <v>305.0</v>
      </c>
      <c r="S30" s="1387"/>
      <c r="T30" s="1394"/>
      <c r="U30" s="1398">
        <v>385.0</v>
      </c>
      <c r="V30" s="1431">
        <v>346.0</v>
      </c>
      <c r="W30" s="1431">
        <v>304.0</v>
      </c>
      <c r="X30" s="1431">
        <v>293.0</v>
      </c>
      <c r="Y30" s="1416">
        <v>280.0</v>
      </c>
      <c r="Z30" s="1399"/>
      <c r="AA30" s="1399"/>
      <c r="AB30" s="1398"/>
      <c r="AC30" s="1416"/>
      <c r="AD30" s="1416"/>
      <c r="AE30" s="1431"/>
      <c r="AF30" s="1401"/>
      <c r="AG30" s="1401"/>
      <c r="AH30" s="1402">
        <f t="shared" ref="AH30:AH34" si="48">AVERAGE(C30:AF30)</f>
        <v>305.1176471</v>
      </c>
      <c r="AI30" s="1403">
        <f t="shared" ref="AI30:AI34" si="49">SUM(C30:AF30)</f>
        <v>5187</v>
      </c>
      <c r="AJ30" s="1393">
        <f t="shared" ref="AJ30:AJ34" si="50">IFERROR(AVERAGE(C30:F30),"-")</f>
        <v>320</v>
      </c>
      <c r="AK30" s="1362">
        <f t="shared" ref="AK30:AK34" si="51">IFERROR(AVERAGE(J30:N30),"-")</f>
        <v>301.6666667</v>
      </c>
      <c r="AL30" s="393">
        <f t="shared" ref="AL30:AL34" si="52">IFERROR(AVERAGE(Q30:U30),"-")</f>
        <v>366</v>
      </c>
      <c r="AM30" s="393">
        <f t="shared" ref="AM30:AM34" si="53">IFERROR(AVERAGE(X30:AB30),"-")</f>
        <v>286.5</v>
      </c>
      <c r="AN30" s="1400">
        <f t="shared" ref="AN30:AN35" si="54">sum(C30:F30)</f>
        <v>640</v>
      </c>
      <c r="AO30" s="1400">
        <f t="shared" ref="AO30:AO35" si="55">sum(G30:M30)</f>
        <v>1213</v>
      </c>
      <c r="AP30" s="393">
        <f t="shared" ref="AP30:AP35" si="56">sum(N30:S30)</f>
        <v>1726</v>
      </c>
      <c r="AQ30" s="393">
        <f t="shared" ref="AQ30:AQ35" si="57">sum(U30:Z30)</f>
        <v>1608</v>
      </c>
      <c r="AR30" s="93">
        <f t="shared" ref="AR30:AT30" si="47">AN34/AN30</f>
        <v>0.009375</v>
      </c>
      <c r="AS30" s="93">
        <f t="shared" si="47"/>
        <v>0.006595218467</v>
      </c>
      <c r="AT30" s="93">
        <f t="shared" si="47"/>
        <v>0.002896871379</v>
      </c>
    </row>
    <row r="31">
      <c r="B31" s="1392" t="s">
        <v>3290</v>
      </c>
      <c r="C31" s="1393">
        <v>107.0</v>
      </c>
      <c r="D31" s="1416">
        <v>91.0</v>
      </c>
      <c r="E31" s="1438"/>
      <c r="F31" s="1430"/>
      <c r="G31" s="1397">
        <v>0.0</v>
      </c>
      <c r="H31" s="1431">
        <v>90.0</v>
      </c>
      <c r="I31" s="1439">
        <v>131.0</v>
      </c>
      <c r="J31" s="1432">
        <v>131.0</v>
      </c>
      <c r="K31" s="1425">
        <v>122.0</v>
      </c>
      <c r="L31" s="1399"/>
      <c r="M31" s="1399"/>
      <c r="N31" s="1431">
        <v>121.0</v>
      </c>
      <c r="O31" s="1056">
        <v>79.0</v>
      </c>
      <c r="P31" s="1431">
        <v>105.0</v>
      </c>
      <c r="Q31" s="1425">
        <v>140.0</v>
      </c>
      <c r="R31" s="1431">
        <v>179.0</v>
      </c>
      <c r="S31" s="1387"/>
      <c r="T31" s="1394"/>
      <c r="U31" s="1398">
        <v>114.0</v>
      </c>
      <c r="V31" s="1431">
        <v>106.0</v>
      </c>
      <c r="W31" s="1431">
        <v>108.0</v>
      </c>
      <c r="X31" s="1431">
        <v>118.0</v>
      </c>
      <c r="Y31" s="1431">
        <v>139.0</v>
      </c>
      <c r="Z31" s="1399"/>
      <c r="AA31" s="1399"/>
      <c r="AB31" s="1398"/>
      <c r="AC31" s="1416"/>
      <c r="AD31" s="1416"/>
      <c r="AE31" s="1431"/>
      <c r="AF31" s="1401"/>
      <c r="AG31" s="1401"/>
      <c r="AH31" s="1402">
        <f t="shared" si="48"/>
        <v>110.6470588</v>
      </c>
      <c r="AI31" s="1403">
        <f t="shared" si="49"/>
        <v>1881</v>
      </c>
      <c r="AJ31" s="1393">
        <f t="shared" si="50"/>
        <v>99</v>
      </c>
      <c r="AK31" s="1362">
        <f t="shared" si="51"/>
        <v>124.6666667</v>
      </c>
      <c r="AL31" s="393">
        <f t="shared" si="52"/>
        <v>144.3333333</v>
      </c>
      <c r="AM31" s="393">
        <f t="shared" si="53"/>
        <v>128.5</v>
      </c>
      <c r="AN31" s="1400">
        <f t="shared" si="54"/>
        <v>198</v>
      </c>
      <c r="AO31" s="1400">
        <f t="shared" si="55"/>
        <v>474</v>
      </c>
      <c r="AP31" s="393">
        <f t="shared" si="56"/>
        <v>624</v>
      </c>
      <c r="AQ31" s="393">
        <f t="shared" si="57"/>
        <v>585</v>
      </c>
      <c r="AR31" s="1400"/>
      <c r="AS31" s="1400"/>
      <c r="AT31" s="1400"/>
    </row>
    <row r="32">
      <c r="B32" s="1392" t="s">
        <v>1283</v>
      </c>
      <c r="C32" s="1393">
        <v>40.0</v>
      </c>
      <c r="D32" s="1416">
        <v>35.0</v>
      </c>
      <c r="E32" s="1438"/>
      <c r="F32" s="1430"/>
      <c r="G32" s="1397">
        <v>0.0</v>
      </c>
      <c r="H32" s="1431">
        <v>33.0</v>
      </c>
      <c r="I32" s="1439">
        <v>43.0</v>
      </c>
      <c r="J32" s="1432">
        <v>32.0</v>
      </c>
      <c r="K32" s="1425">
        <v>34.0</v>
      </c>
      <c r="L32" s="1399"/>
      <c r="M32" s="1399"/>
      <c r="N32" s="1431">
        <v>31.0</v>
      </c>
      <c r="O32" s="1056">
        <v>17.0</v>
      </c>
      <c r="P32" s="1431">
        <v>34.0</v>
      </c>
      <c r="Q32" s="1425">
        <v>37.0</v>
      </c>
      <c r="R32" s="1431">
        <v>59.0</v>
      </c>
      <c r="S32" s="1387"/>
      <c r="T32" s="1394"/>
      <c r="U32" s="1398">
        <v>36.0</v>
      </c>
      <c r="V32" s="1431">
        <v>29.0</v>
      </c>
      <c r="W32" s="1431">
        <v>21.0</v>
      </c>
      <c r="X32" s="1431">
        <v>42.0</v>
      </c>
      <c r="Y32" s="1431">
        <v>33.0</v>
      </c>
      <c r="Z32" s="1399"/>
      <c r="AA32" s="1399"/>
      <c r="AB32" s="1398"/>
      <c r="AC32" s="1416"/>
      <c r="AD32" s="1416"/>
      <c r="AE32" s="1431"/>
      <c r="AF32" s="1401"/>
      <c r="AG32" s="1401"/>
      <c r="AH32" s="1402">
        <f t="shared" si="48"/>
        <v>32.70588235</v>
      </c>
      <c r="AI32" s="1403">
        <f t="shared" si="49"/>
        <v>556</v>
      </c>
      <c r="AJ32" s="1393">
        <f t="shared" si="50"/>
        <v>37.5</v>
      </c>
      <c r="AK32" s="1362">
        <f t="shared" si="51"/>
        <v>32.33333333</v>
      </c>
      <c r="AL32" s="393">
        <f t="shared" si="52"/>
        <v>44</v>
      </c>
      <c r="AM32" s="393">
        <f t="shared" si="53"/>
        <v>37.5</v>
      </c>
      <c r="AN32" s="1400">
        <f t="shared" si="54"/>
        <v>75</v>
      </c>
      <c r="AO32" s="1400">
        <f t="shared" si="55"/>
        <v>142</v>
      </c>
      <c r="AP32" s="393">
        <f t="shared" si="56"/>
        <v>178</v>
      </c>
      <c r="AQ32" s="393">
        <f t="shared" si="57"/>
        <v>161</v>
      </c>
      <c r="AR32" s="1400"/>
      <c r="AS32" s="1400"/>
      <c r="AT32" s="1400"/>
    </row>
    <row r="33">
      <c r="B33" s="1392" t="s">
        <v>3315</v>
      </c>
      <c r="C33" s="1393">
        <v>7.0</v>
      </c>
      <c r="D33" s="1416">
        <v>6.0</v>
      </c>
      <c r="E33" s="1438"/>
      <c r="F33" s="1430"/>
      <c r="G33" s="1397">
        <v>0.0</v>
      </c>
      <c r="H33" s="1431">
        <v>5.0</v>
      </c>
      <c r="I33" s="1439">
        <v>3.0</v>
      </c>
      <c r="J33" s="1432">
        <v>7.0</v>
      </c>
      <c r="K33" s="1425">
        <v>15.0</v>
      </c>
      <c r="L33" s="1399"/>
      <c r="M33" s="1399"/>
      <c r="N33" s="1431">
        <v>5.0</v>
      </c>
      <c r="O33" s="1056">
        <v>2.0</v>
      </c>
      <c r="P33" s="1431">
        <v>4.0</v>
      </c>
      <c r="Q33" s="1425">
        <v>5.0</v>
      </c>
      <c r="R33" s="1431">
        <v>5.0</v>
      </c>
      <c r="S33" s="1387"/>
      <c r="T33" s="1394"/>
      <c r="U33" s="1398">
        <v>6.0</v>
      </c>
      <c r="V33" s="1431">
        <v>8.0</v>
      </c>
      <c r="W33" s="1431">
        <v>6.0</v>
      </c>
      <c r="X33" s="1431">
        <v>9.0</v>
      </c>
      <c r="Y33" s="1431">
        <v>5.0</v>
      </c>
      <c r="Z33" s="1399"/>
      <c r="AA33" s="1399"/>
      <c r="AB33" s="1398"/>
      <c r="AC33" s="1416"/>
      <c r="AD33" s="1416"/>
      <c r="AE33" s="1431"/>
      <c r="AF33" s="1401"/>
      <c r="AG33" s="1401"/>
      <c r="AH33" s="1402">
        <f t="shared" si="48"/>
        <v>5.764705882</v>
      </c>
      <c r="AI33" s="1403">
        <f t="shared" si="49"/>
        <v>98</v>
      </c>
      <c r="AJ33" s="1393">
        <f t="shared" si="50"/>
        <v>6.5</v>
      </c>
      <c r="AK33" s="1362">
        <f t="shared" si="51"/>
        <v>9</v>
      </c>
      <c r="AL33" s="393">
        <f t="shared" si="52"/>
        <v>5.333333333</v>
      </c>
      <c r="AM33" s="393">
        <f t="shared" si="53"/>
        <v>7</v>
      </c>
      <c r="AN33" s="1400">
        <f t="shared" si="54"/>
        <v>13</v>
      </c>
      <c r="AO33" s="1400">
        <f t="shared" si="55"/>
        <v>30</v>
      </c>
      <c r="AP33" s="393">
        <f t="shared" si="56"/>
        <v>21</v>
      </c>
      <c r="AQ33" s="393">
        <f t="shared" si="57"/>
        <v>34</v>
      </c>
      <c r="AR33" s="1400"/>
      <c r="AS33" s="1400"/>
      <c r="AT33" s="1400"/>
    </row>
    <row r="34">
      <c r="B34" s="1392" t="s">
        <v>96</v>
      </c>
      <c r="C34" s="1393">
        <v>3.0</v>
      </c>
      <c r="D34" s="1439">
        <v>3.0</v>
      </c>
      <c r="E34" s="1438"/>
      <c r="F34" s="1430"/>
      <c r="G34" s="1397">
        <v>0.0</v>
      </c>
      <c r="H34" s="1431">
        <v>2.0</v>
      </c>
      <c r="I34" s="1439">
        <v>1.0</v>
      </c>
      <c r="J34" s="1432">
        <v>2.0</v>
      </c>
      <c r="K34" s="1432">
        <v>3.0</v>
      </c>
      <c r="L34" s="1399"/>
      <c r="M34" s="1399"/>
      <c r="N34" s="1431">
        <v>1.0</v>
      </c>
      <c r="O34" s="1056">
        <v>2.0</v>
      </c>
      <c r="P34" s="1431">
        <v>2.0</v>
      </c>
      <c r="Q34" s="1431">
        <v>0.0</v>
      </c>
      <c r="R34" s="102">
        <v>0.0</v>
      </c>
      <c r="S34" s="1415"/>
      <c r="T34" s="1394"/>
      <c r="U34" s="1398">
        <v>1.0</v>
      </c>
      <c r="V34" s="1431">
        <v>0.0</v>
      </c>
      <c r="W34" s="1431">
        <v>1.0</v>
      </c>
      <c r="X34" s="1431">
        <v>1.0</v>
      </c>
      <c r="Y34" s="1431">
        <v>2.0</v>
      </c>
      <c r="Z34" s="1399"/>
      <c r="AA34" s="1380">
        <f>3/14</f>
        <v>0.2142857143</v>
      </c>
      <c r="AB34" s="1398"/>
      <c r="AC34" s="1398"/>
      <c r="AD34" s="1431"/>
      <c r="AE34" s="1431"/>
      <c r="AF34" s="1401"/>
      <c r="AG34" s="1401"/>
      <c r="AH34" s="1402">
        <f t="shared" si="48"/>
        <v>1.345238095</v>
      </c>
      <c r="AI34" s="1403">
        <f t="shared" si="49"/>
        <v>24.21428571</v>
      </c>
      <c r="AJ34" s="1393">
        <f t="shared" si="50"/>
        <v>3</v>
      </c>
      <c r="AK34" s="1362">
        <f t="shared" si="51"/>
        <v>2</v>
      </c>
      <c r="AL34" s="393">
        <f t="shared" si="52"/>
        <v>0.3333333333</v>
      </c>
      <c r="AM34" s="393">
        <f t="shared" si="53"/>
        <v>1.071428571</v>
      </c>
      <c r="AN34" s="1400">
        <f t="shared" si="54"/>
        <v>6</v>
      </c>
      <c r="AO34" s="1400">
        <f t="shared" si="55"/>
        <v>8</v>
      </c>
      <c r="AP34" s="393">
        <f t="shared" si="56"/>
        <v>5</v>
      </c>
      <c r="AQ34" s="393">
        <f t="shared" si="57"/>
        <v>5</v>
      </c>
      <c r="AR34" s="1400"/>
      <c r="AS34" s="1400"/>
      <c r="AT34" s="1400"/>
    </row>
    <row r="35">
      <c r="B35" s="1409" t="s">
        <v>3316</v>
      </c>
      <c r="C35" s="1393"/>
      <c r="D35" s="1439"/>
      <c r="E35" s="1438"/>
      <c r="F35" s="1430"/>
      <c r="G35" s="1397"/>
      <c r="H35" s="1431"/>
      <c r="I35" s="1439"/>
      <c r="J35" s="1432"/>
      <c r="K35" s="1432"/>
      <c r="L35" s="1399"/>
      <c r="M35" s="1399"/>
      <c r="N35" s="1431"/>
      <c r="O35" s="1056"/>
      <c r="P35" s="1431"/>
      <c r="Q35" s="1431"/>
      <c r="R35" s="102"/>
      <c r="S35" s="1415"/>
      <c r="T35" s="1394"/>
      <c r="U35" s="1398"/>
      <c r="V35" s="1431"/>
      <c r="W35" s="1431">
        <v>1.0</v>
      </c>
      <c r="X35" s="1431">
        <v>0.0</v>
      </c>
      <c r="Y35" s="1431">
        <v>0.0</v>
      </c>
      <c r="Z35" s="1399"/>
      <c r="AA35" s="1399"/>
      <c r="AB35" s="1398"/>
      <c r="AC35" s="1398"/>
      <c r="AD35" s="1431"/>
      <c r="AE35" s="1431"/>
      <c r="AF35" s="1401"/>
      <c r="AG35" s="1401"/>
      <c r="AH35" s="1402"/>
      <c r="AI35" s="1403"/>
      <c r="AJ35" s="1393"/>
      <c r="AK35" s="1362"/>
      <c r="AL35" s="393"/>
      <c r="AM35" s="393"/>
      <c r="AN35" s="1400">
        <f t="shared" si="54"/>
        <v>0</v>
      </c>
      <c r="AO35" s="1400">
        <f t="shared" si="55"/>
        <v>0</v>
      </c>
      <c r="AP35" s="393">
        <f t="shared" si="56"/>
        <v>0</v>
      </c>
      <c r="AQ35" s="393">
        <f t="shared" si="57"/>
        <v>1</v>
      </c>
      <c r="AR35" s="1400"/>
      <c r="AS35" s="1400"/>
      <c r="AT35" s="1400"/>
    </row>
    <row r="36">
      <c r="B36" s="1373" t="s">
        <v>3317</v>
      </c>
      <c r="C36" s="1371">
        <f t="shared" ref="C36:N36" si="58">C34-C29</f>
        <v>3</v>
      </c>
      <c r="D36" s="1371">
        <f t="shared" si="58"/>
        <v>3</v>
      </c>
      <c r="E36" s="1371">
        <f t="shared" si="58"/>
        <v>0</v>
      </c>
      <c r="F36" s="1371">
        <f t="shared" si="58"/>
        <v>0</v>
      </c>
      <c r="G36" s="1371">
        <f t="shared" si="58"/>
        <v>0</v>
      </c>
      <c r="H36" s="1418">
        <f t="shared" si="58"/>
        <v>-2</v>
      </c>
      <c r="I36" s="1418">
        <f t="shared" si="58"/>
        <v>1</v>
      </c>
      <c r="J36" s="1418">
        <f t="shared" si="58"/>
        <v>2</v>
      </c>
      <c r="K36" s="1371">
        <f t="shared" si="58"/>
        <v>3</v>
      </c>
      <c r="L36" s="1370">
        <f t="shared" si="58"/>
        <v>0</v>
      </c>
      <c r="M36" s="1370">
        <f t="shared" si="58"/>
        <v>0</v>
      </c>
      <c r="N36" s="1370">
        <f t="shared" si="58"/>
        <v>1</v>
      </c>
      <c r="O36" s="1418">
        <f>N34-O29</f>
        <v>1</v>
      </c>
      <c r="P36" s="1418">
        <f t="shared" ref="P36:AG36" si="59">P34-P29</f>
        <v>2</v>
      </c>
      <c r="Q36" s="1371">
        <f t="shared" si="59"/>
        <v>0</v>
      </c>
      <c r="R36" s="1410">
        <f t="shared" si="59"/>
        <v>0</v>
      </c>
      <c r="S36" s="1440">
        <f t="shared" si="59"/>
        <v>0</v>
      </c>
      <c r="T36" s="1440">
        <f t="shared" si="59"/>
        <v>0</v>
      </c>
      <c r="U36" s="1371">
        <f t="shared" si="59"/>
        <v>1</v>
      </c>
      <c r="V36" s="1371">
        <f t="shared" si="59"/>
        <v>0</v>
      </c>
      <c r="W36" s="1371">
        <f t="shared" si="59"/>
        <v>1</v>
      </c>
      <c r="X36" s="1371">
        <f t="shared" si="59"/>
        <v>1</v>
      </c>
      <c r="Y36" s="1371">
        <f t="shared" si="59"/>
        <v>2</v>
      </c>
      <c r="Z36" s="1370">
        <f t="shared" si="59"/>
        <v>0</v>
      </c>
      <c r="AA36" s="1370">
        <f t="shared" si="59"/>
        <v>0.2142857143</v>
      </c>
      <c r="AB36" s="1371">
        <f t="shared" si="59"/>
        <v>0</v>
      </c>
      <c r="AC36" s="1371">
        <f t="shared" si="59"/>
        <v>0</v>
      </c>
      <c r="AD36" s="1371">
        <f t="shared" si="59"/>
        <v>0</v>
      </c>
      <c r="AE36" s="1371">
        <f t="shared" si="59"/>
        <v>0</v>
      </c>
      <c r="AF36" s="1371">
        <f t="shared" si="59"/>
        <v>0</v>
      </c>
      <c r="AG36" s="1371">
        <f t="shared" si="59"/>
        <v>0</v>
      </c>
      <c r="AH36" s="1372">
        <f>SUM(C36:AG36)</f>
        <v>19.21428571</v>
      </c>
      <c r="AI36" s="124"/>
      <c r="AJ36" s="393"/>
      <c r="AK36" s="393"/>
      <c r="AL36" s="393"/>
      <c r="AM36" s="393"/>
      <c r="AN36" s="1400"/>
      <c r="AO36" s="50"/>
      <c r="AP36" s="1400"/>
      <c r="AQ36" s="1400"/>
      <c r="AR36" s="50"/>
      <c r="AS36" s="50"/>
      <c r="AT36" s="50"/>
    </row>
    <row r="37">
      <c r="B37" s="1375" t="s">
        <v>157</v>
      </c>
      <c r="C37" s="1376">
        <f t="shared" ref="C37:N37" si="60">C31/C30</f>
        <v>0.280104712</v>
      </c>
      <c r="D37" s="1376">
        <f t="shared" si="60"/>
        <v>0.3527131783</v>
      </c>
      <c r="E37" s="1376" t="str">
        <f t="shared" si="60"/>
        <v>#DIV/0!</v>
      </c>
      <c r="F37" s="1376" t="str">
        <f t="shared" si="60"/>
        <v>#DIV/0!</v>
      </c>
      <c r="G37" s="1376" t="str">
        <f t="shared" si="60"/>
        <v>#DIV/0!</v>
      </c>
      <c r="H37" s="1376">
        <f t="shared" si="60"/>
        <v>0.3202846975</v>
      </c>
      <c r="I37" s="1376">
        <f t="shared" si="60"/>
        <v>0.396969697</v>
      </c>
      <c r="J37" s="1376">
        <f t="shared" si="60"/>
        <v>0.3841642229</v>
      </c>
      <c r="K37" s="1376">
        <f t="shared" si="60"/>
        <v>0.4674329502</v>
      </c>
      <c r="L37" s="1377" t="str">
        <f t="shared" si="60"/>
        <v>#DIV/0!</v>
      </c>
      <c r="M37" s="1377" t="str">
        <f t="shared" si="60"/>
        <v>#DIV/0!</v>
      </c>
      <c r="N37" s="1376">
        <f t="shared" si="60"/>
        <v>0.399339934</v>
      </c>
      <c r="O37" s="1376">
        <f t="shared" ref="O37:O40" si="63">N31/N30</f>
        <v>0.399339934</v>
      </c>
      <c r="P37" s="1376">
        <f t="shared" ref="P37:AG37" si="61">P31/P30</f>
        <v>0.3025936599</v>
      </c>
      <c r="Q37" s="1376">
        <f t="shared" si="61"/>
        <v>0.3431372549</v>
      </c>
      <c r="R37" s="1376">
        <f t="shared" si="61"/>
        <v>0.5868852459</v>
      </c>
      <c r="S37" s="1441" t="str">
        <f t="shared" si="61"/>
        <v>#DIV/0!</v>
      </c>
      <c r="T37" s="1441" t="str">
        <f t="shared" si="61"/>
        <v>#DIV/0!</v>
      </c>
      <c r="U37" s="1376">
        <f t="shared" si="61"/>
        <v>0.2961038961</v>
      </c>
      <c r="V37" s="1376">
        <f t="shared" si="61"/>
        <v>0.3063583815</v>
      </c>
      <c r="W37" s="1376">
        <f t="shared" si="61"/>
        <v>0.3552631579</v>
      </c>
      <c r="X37" s="1376">
        <f t="shared" si="61"/>
        <v>0.4027303754</v>
      </c>
      <c r="Y37" s="1376">
        <f t="shared" si="61"/>
        <v>0.4964285714</v>
      </c>
      <c r="Z37" s="1377" t="str">
        <f t="shared" si="61"/>
        <v>#DIV/0!</v>
      </c>
      <c r="AA37" s="1377" t="str">
        <f t="shared" si="61"/>
        <v>#DIV/0!</v>
      </c>
      <c r="AB37" s="1376" t="str">
        <f t="shared" si="61"/>
        <v>#DIV/0!</v>
      </c>
      <c r="AC37" s="1376" t="str">
        <f t="shared" si="61"/>
        <v>#DIV/0!</v>
      </c>
      <c r="AD37" s="1376" t="str">
        <f t="shared" si="61"/>
        <v>#DIV/0!</v>
      </c>
      <c r="AE37" s="1376" t="str">
        <f t="shared" si="61"/>
        <v>#DIV/0!</v>
      </c>
      <c r="AF37" s="1376" t="str">
        <f t="shared" si="61"/>
        <v>#DIV/0!</v>
      </c>
      <c r="AG37" s="1376" t="str">
        <f t="shared" si="61"/>
        <v>#DIV/0!</v>
      </c>
      <c r="AH37" s="1442" t="str">
        <f t="shared" ref="AH37:AH40" si="65">AVERAGE(C37:AF37)</f>
        <v>#DIV/0!</v>
      </c>
      <c r="AI37" s="1376">
        <f t="shared" ref="AI37:AI40" si="66">AI31/AI30</f>
        <v>0.3626373626</v>
      </c>
      <c r="AJ37" s="1378" t="str">
        <f t="shared" ref="AJ37:AJ40" si="67">IFERROR(AVERAGE(C37:G37),"-")</f>
        <v>-</v>
      </c>
      <c r="AK37" s="1378" t="str">
        <f t="shared" ref="AK37:AK40" si="68">IFERROR(AVERAGE(J37:N37),"-")</f>
        <v>-</v>
      </c>
      <c r="AL37" s="1378" t="str">
        <f t="shared" ref="AL37:AL40" si="69">IFERROR(AVERAGE(Q37:U37),"-")</f>
        <v>-</v>
      </c>
      <c r="AM37" s="1378" t="str">
        <f t="shared" ref="AM37:AM40" si="70">IFERROR(AVERAGE(X37:AB37),"-")</f>
        <v>-</v>
      </c>
      <c r="AN37" s="1400"/>
      <c r="AO37" s="50"/>
      <c r="AP37" s="1400"/>
      <c r="AQ37" s="1376">
        <f t="shared" ref="AQ37:AQ40" si="71">AQ31/AQ30</f>
        <v>0.3638059701</v>
      </c>
      <c r="AR37" s="50"/>
      <c r="AS37" s="50"/>
      <c r="AT37" s="50"/>
    </row>
    <row r="38">
      <c r="B38" s="1375" t="s">
        <v>159</v>
      </c>
      <c r="C38" s="1376">
        <f t="shared" ref="C38:N38" si="62">C32/C31</f>
        <v>0.3738317757</v>
      </c>
      <c r="D38" s="1376">
        <f t="shared" si="62"/>
        <v>0.3846153846</v>
      </c>
      <c r="E38" s="1376" t="str">
        <f t="shared" si="62"/>
        <v>#DIV/0!</v>
      </c>
      <c r="F38" s="1376" t="str">
        <f t="shared" si="62"/>
        <v>#DIV/0!</v>
      </c>
      <c r="G38" s="1376" t="str">
        <f t="shared" si="62"/>
        <v>#DIV/0!</v>
      </c>
      <c r="H38" s="1376">
        <f t="shared" si="62"/>
        <v>0.3666666667</v>
      </c>
      <c r="I38" s="1376">
        <f t="shared" si="62"/>
        <v>0.3282442748</v>
      </c>
      <c r="J38" s="1376">
        <f t="shared" si="62"/>
        <v>0.2442748092</v>
      </c>
      <c r="K38" s="1376">
        <f t="shared" si="62"/>
        <v>0.2786885246</v>
      </c>
      <c r="L38" s="1377" t="str">
        <f t="shared" si="62"/>
        <v>#DIV/0!</v>
      </c>
      <c r="M38" s="1377" t="str">
        <f t="shared" si="62"/>
        <v>#DIV/0!</v>
      </c>
      <c r="N38" s="1376">
        <f t="shared" si="62"/>
        <v>0.2561983471</v>
      </c>
      <c r="O38" s="1376">
        <f t="shared" si="63"/>
        <v>0.2561983471</v>
      </c>
      <c r="P38" s="1376">
        <f t="shared" ref="P38:AG38" si="64">P32/P31</f>
        <v>0.3238095238</v>
      </c>
      <c r="Q38" s="1376">
        <f t="shared" si="64"/>
        <v>0.2642857143</v>
      </c>
      <c r="R38" s="1376">
        <f t="shared" si="64"/>
        <v>0.3296089385</v>
      </c>
      <c r="S38" s="1441" t="str">
        <f t="shared" si="64"/>
        <v>#DIV/0!</v>
      </c>
      <c r="T38" s="1441" t="str">
        <f t="shared" si="64"/>
        <v>#DIV/0!</v>
      </c>
      <c r="U38" s="1376">
        <f t="shared" si="64"/>
        <v>0.3157894737</v>
      </c>
      <c r="V38" s="1376">
        <f t="shared" si="64"/>
        <v>0.2735849057</v>
      </c>
      <c r="W38" s="1376">
        <f t="shared" si="64"/>
        <v>0.1944444444</v>
      </c>
      <c r="X38" s="1376">
        <f t="shared" si="64"/>
        <v>0.3559322034</v>
      </c>
      <c r="Y38" s="1376">
        <f t="shared" si="64"/>
        <v>0.2374100719</v>
      </c>
      <c r="Z38" s="1377" t="str">
        <f t="shared" si="64"/>
        <v>#DIV/0!</v>
      </c>
      <c r="AA38" s="1377" t="str">
        <f t="shared" si="64"/>
        <v>#DIV/0!</v>
      </c>
      <c r="AB38" s="1376" t="str">
        <f t="shared" si="64"/>
        <v>#DIV/0!</v>
      </c>
      <c r="AC38" s="1376" t="str">
        <f t="shared" si="64"/>
        <v>#DIV/0!</v>
      </c>
      <c r="AD38" s="1376" t="str">
        <f t="shared" si="64"/>
        <v>#DIV/0!</v>
      </c>
      <c r="AE38" s="1376" t="str">
        <f t="shared" si="64"/>
        <v>#DIV/0!</v>
      </c>
      <c r="AF38" s="1376" t="str">
        <f t="shared" si="64"/>
        <v>#DIV/0!</v>
      </c>
      <c r="AG38" s="1376" t="str">
        <f t="shared" si="64"/>
        <v>#DIV/0!</v>
      </c>
      <c r="AH38" s="1442" t="str">
        <f t="shared" si="65"/>
        <v>#DIV/0!</v>
      </c>
      <c r="AI38" s="1376">
        <f t="shared" si="66"/>
        <v>0.2955874535</v>
      </c>
      <c r="AJ38" s="1378" t="str">
        <f t="shared" si="67"/>
        <v>-</v>
      </c>
      <c r="AK38" s="1378" t="str">
        <f t="shared" si="68"/>
        <v>-</v>
      </c>
      <c r="AL38" s="1378" t="str">
        <f t="shared" si="69"/>
        <v>-</v>
      </c>
      <c r="AM38" s="1378" t="str">
        <f t="shared" si="70"/>
        <v>-</v>
      </c>
      <c r="AN38" s="1400"/>
      <c r="AO38" s="50"/>
      <c r="AP38" s="1400"/>
      <c r="AQ38" s="1376">
        <f t="shared" si="71"/>
        <v>0.2752136752</v>
      </c>
      <c r="AR38" s="50"/>
      <c r="AS38" s="50"/>
      <c r="AT38" s="50"/>
    </row>
    <row r="39">
      <c r="B39" s="1375" t="s">
        <v>161</v>
      </c>
      <c r="C39" s="1376">
        <f t="shared" ref="C39:N39" si="72">C33/C32</f>
        <v>0.175</v>
      </c>
      <c r="D39" s="1376">
        <f t="shared" si="72"/>
        <v>0.1714285714</v>
      </c>
      <c r="E39" s="1376" t="str">
        <f t="shared" si="72"/>
        <v>#DIV/0!</v>
      </c>
      <c r="F39" s="1376" t="str">
        <f t="shared" si="72"/>
        <v>#DIV/0!</v>
      </c>
      <c r="G39" s="1376" t="str">
        <f t="shared" si="72"/>
        <v>#DIV/0!</v>
      </c>
      <c r="H39" s="1376">
        <f t="shared" si="72"/>
        <v>0.1515151515</v>
      </c>
      <c r="I39" s="1376">
        <f t="shared" si="72"/>
        <v>0.06976744186</v>
      </c>
      <c r="J39" s="1376">
        <f t="shared" si="72"/>
        <v>0.21875</v>
      </c>
      <c r="K39" s="1376">
        <f t="shared" si="72"/>
        <v>0.4411764706</v>
      </c>
      <c r="L39" s="1377" t="str">
        <f t="shared" si="72"/>
        <v>#DIV/0!</v>
      </c>
      <c r="M39" s="1377" t="str">
        <f t="shared" si="72"/>
        <v>#DIV/0!</v>
      </c>
      <c r="N39" s="1376">
        <f t="shared" si="72"/>
        <v>0.1612903226</v>
      </c>
      <c r="O39" s="1376">
        <f t="shared" si="63"/>
        <v>0.1612903226</v>
      </c>
      <c r="P39" s="1376">
        <f t="shared" ref="P39:AG39" si="73">P33/P32</f>
        <v>0.1176470588</v>
      </c>
      <c r="Q39" s="1376">
        <f t="shared" si="73"/>
        <v>0.1351351351</v>
      </c>
      <c r="R39" s="1376">
        <f t="shared" si="73"/>
        <v>0.08474576271</v>
      </c>
      <c r="S39" s="1441" t="str">
        <f t="shared" si="73"/>
        <v>#DIV/0!</v>
      </c>
      <c r="T39" s="1441" t="str">
        <f t="shared" si="73"/>
        <v>#DIV/0!</v>
      </c>
      <c r="U39" s="1376">
        <f t="shared" si="73"/>
        <v>0.1666666667</v>
      </c>
      <c r="V39" s="1376">
        <f t="shared" si="73"/>
        <v>0.275862069</v>
      </c>
      <c r="W39" s="1376">
        <f t="shared" si="73"/>
        <v>0.2857142857</v>
      </c>
      <c r="X39" s="1376">
        <f t="shared" si="73"/>
        <v>0.2142857143</v>
      </c>
      <c r="Y39" s="1376">
        <f t="shared" si="73"/>
        <v>0.1515151515</v>
      </c>
      <c r="Z39" s="1377" t="str">
        <f t="shared" si="73"/>
        <v>#DIV/0!</v>
      </c>
      <c r="AA39" s="1377" t="str">
        <f t="shared" si="73"/>
        <v>#DIV/0!</v>
      </c>
      <c r="AB39" s="1376" t="str">
        <f t="shared" si="73"/>
        <v>#DIV/0!</v>
      </c>
      <c r="AC39" s="1376" t="str">
        <f t="shared" si="73"/>
        <v>#DIV/0!</v>
      </c>
      <c r="AD39" s="1376" t="str">
        <f t="shared" si="73"/>
        <v>#DIV/0!</v>
      </c>
      <c r="AE39" s="1376" t="str">
        <f t="shared" si="73"/>
        <v>#DIV/0!</v>
      </c>
      <c r="AF39" s="1376" t="str">
        <f t="shared" si="73"/>
        <v>#DIV/0!</v>
      </c>
      <c r="AG39" s="1376" t="str">
        <f t="shared" si="73"/>
        <v>#DIV/0!</v>
      </c>
      <c r="AH39" s="1442" t="str">
        <f t="shared" si="65"/>
        <v>#DIV/0!</v>
      </c>
      <c r="AI39" s="1376">
        <f t="shared" si="66"/>
        <v>0.1762589928</v>
      </c>
      <c r="AJ39" s="1378" t="str">
        <f t="shared" si="67"/>
        <v>-</v>
      </c>
      <c r="AK39" s="1378" t="str">
        <f t="shared" si="68"/>
        <v>-</v>
      </c>
      <c r="AL39" s="1378" t="str">
        <f t="shared" si="69"/>
        <v>-</v>
      </c>
      <c r="AM39" s="1378" t="str">
        <f t="shared" si="70"/>
        <v>-</v>
      </c>
      <c r="AN39" s="1400"/>
      <c r="AO39" s="50"/>
      <c r="AP39" s="1400"/>
      <c r="AQ39" s="1376">
        <f t="shared" si="71"/>
        <v>0.2111801242</v>
      </c>
      <c r="AR39" s="50"/>
      <c r="AS39" s="50"/>
      <c r="AT39" s="50"/>
    </row>
    <row r="40">
      <c r="B40" s="1375" t="s">
        <v>163</v>
      </c>
      <c r="C40" s="1376">
        <f t="shared" ref="C40:N40" si="74">C34/C33</f>
        <v>0.4285714286</v>
      </c>
      <c r="D40" s="1376">
        <f t="shared" si="74"/>
        <v>0.5</v>
      </c>
      <c r="E40" s="1376" t="str">
        <f t="shared" si="74"/>
        <v>#DIV/0!</v>
      </c>
      <c r="F40" s="1376" t="str">
        <f t="shared" si="74"/>
        <v>#DIV/0!</v>
      </c>
      <c r="G40" s="1376" t="str">
        <f t="shared" si="74"/>
        <v>#DIV/0!</v>
      </c>
      <c r="H40" s="1376">
        <f t="shared" si="74"/>
        <v>0.4</v>
      </c>
      <c r="I40" s="1376">
        <f t="shared" si="74"/>
        <v>0.3333333333</v>
      </c>
      <c r="J40" s="1376">
        <f t="shared" si="74"/>
        <v>0.2857142857</v>
      </c>
      <c r="K40" s="1376">
        <f t="shared" si="74"/>
        <v>0.2</v>
      </c>
      <c r="L40" s="1377" t="str">
        <f t="shared" si="74"/>
        <v>#DIV/0!</v>
      </c>
      <c r="M40" s="1377" t="str">
        <f t="shared" si="74"/>
        <v>#DIV/0!</v>
      </c>
      <c r="N40" s="1376">
        <f t="shared" si="74"/>
        <v>0.2</v>
      </c>
      <c r="O40" s="1376">
        <f t="shared" si="63"/>
        <v>0.2</v>
      </c>
      <c r="P40" s="1376">
        <f t="shared" ref="P40:AG40" si="75">P34/P33</f>
        <v>0.5</v>
      </c>
      <c r="Q40" s="1376">
        <f t="shared" si="75"/>
        <v>0</v>
      </c>
      <c r="R40" s="1376">
        <f t="shared" si="75"/>
        <v>0</v>
      </c>
      <c r="S40" s="1441" t="str">
        <f t="shared" si="75"/>
        <v>#DIV/0!</v>
      </c>
      <c r="T40" s="1441" t="str">
        <f t="shared" si="75"/>
        <v>#DIV/0!</v>
      </c>
      <c r="U40" s="1376">
        <f t="shared" si="75"/>
        <v>0.1666666667</v>
      </c>
      <c r="V40" s="1376">
        <f t="shared" si="75"/>
        <v>0</v>
      </c>
      <c r="W40" s="1376">
        <f t="shared" si="75"/>
        <v>0.1666666667</v>
      </c>
      <c r="X40" s="1376">
        <f t="shared" si="75"/>
        <v>0.1111111111</v>
      </c>
      <c r="Y40" s="1376">
        <f t="shared" si="75"/>
        <v>0.4</v>
      </c>
      <c r="Z40" s="1377" t="str">
        <f t="shared" si="75"/>
        <v>#DIV/0!</v>
      </c>
      <c r="AA40" s="1377" t="str">
        <f t="shared" si="75"/>
        <v>#DIV/0!</v>
      </c>
      <c r="AB40" s="1376" t="str">
        <f t="shared" si="75"/>
        <v>#DIV/0!</v>
      </c>
      <c r="AC40" s="1376" t="str">
        <f t="shared" si="75"/>
        <v>#DIV/0!</v>
      </c>
      <c r="AD40" s="1376" t="str">
        <f t="shared" si="75"/>
        <v>#DIV/0!</v>
      </c>
      <c r="AE40" s="1376" t="str">
        <f t="shared" si="75"/>
        <v>#DIV/0!</v>
      </c>
      <c r="AF40" s="1376" t="str">
        <f t="shared" si="75"/>
        <v>#DIV/0!</v>
      </c>
      <c r="AG40" s="1376" t="str">
        <f t="shared" si="75"/>
        <v>#DIV/0!</v>
      </c>
      <c r="AH40" s="1442" t="str">
        <f t="shared" si="65"/>
        <v>#DIV/0!</v>
      </c>
      <c r="AI40" s="1376">
        <f t="shared" si="66"/>
        <v>0.2470845481</v>
      </c>
      <c r="AJ40" s="1378" t="str">
        <f t="shared" si="67"/>
        <v>-</v>
      </c>
      <c r="AK40" s="1378" t="str">
        <f t="shared" si="68"/>
        <v>-</v>
      </c>
      <c r="AL40" s="1378" t="str">
        <f t="shared" si="69"/>
        <v>-</v>
      </c>
      <c r="AM40" s="1378" t="str">
        <f t="shared" si="70"/>
        <v>-</v>
      </c>
      <c r="AN40" s="1400"/>
      <c r="AO40" s="50"/>
      <c r="AP40" s="1400"/>
      <c r="AQ40" s="1376">
        <f t="shared" si="71"/>
        <v>0.1470588235</v>
      </c>
      <c r="AR40" s="50"/>
      <c r="AS40" s="50"/>
      <c r="AT40" s="50"/>
    </row>
    <row r="41">
      <c r="A41" s="1384"/>
      <c r="B41" s="109"/>
      <c r="C41" s="1421"/>
      <c r="D41" s="1421"/>
      <c r="E41" s="134"/>
      <c r="F41" s="1421"/>
      <c r="G41" s="1421"/>
      <c r="H41" s="1420"/>
      <c r="I41" s="1420"/>
      <c r="J41" s="1421"/>
      <c r="K41" s="134"/>
      <c r="L41" s="134"/>
      <c r="M41" s="134"/>
      <c r="N41" s="1421"/>
      <c r="O41" s="1443"/>
      <c r="P41" s="1443"/>
      <c r="Q41" s="1421"/>
      <c r="R41" s="134"/>
      <c r="S41" s="1377"/>
      <c r="T41" s="1377"/>
      <c r="U41" s="1421"/>
      <c r="V41" s="1443"/>
      <c r="W41" s="1443"/>
      <c r="X41" s="1421"/>
      <c r="Y41" s="134"/>
      <c r="Z41" s="134"/>
      <c r="AA41" s="1377"/>
      <c r="AB41" s="1377"/>
      <c r="AC41" s="1421"/>
      <c r="AD41" s="1421"/>
      <c r="AE41" s="1421"/>
      <c r="AF41" s="134"/>
      <c r="AG41" s="134"/>
      <c r="AH41" s="1422"/>
      <c r="AI41" s="50"/>
      <c r="AJ41" s="50"/>
      <c r="AK41" s="50"/>
      <c r="AL41" s="50"/>
      <c r="AM41" s="50"/>
      <c r="AN41" s="50"/>
      <c r="AO41" s="50"/>
      <c r="AP41" s="50"/>
      <c r="AQ41" s="50"/>
      <c r="AR41" s="50"/>
      <c r="AS41" s="50"/>
      <c r="AT41" s="50"/>
    </row>
    <row r="42">
      <c r="A42" s="1384" t="s">
        <v>136</v>
      </c>
      <c r="B42" s="109" t="s">
        <v>125</v>
      </c>
      <c r="C42" s="1356">
        <v>46149.0</v>
      </c>
      <c r="D42" s="1356">
        <v>46150.0</v>
      </c>
      <c r="E42" s="1356">
        <v>46151.0</v>
      </c>
      <c r="F42" s="1356">
        <v>46152.0</v>
      </c>
      <c r="G42" s="1356">
        <v>46153.0</v>
      </c>
      <c r="H42" s="1356">
        <v>46154.0</v>
      </c>
      <c r="I42" s="1356">
        <v>46155.0</v>
      </c>
      <c r="J42" s="1356">
        <v>46156.0</v>
      </c>
      <c r="K42" s="1356">
        <v>46157.0</v>
      </c>
      <c r="L42" s="1356">
        <v>46158.0</v>
      </c>
      <c r="M42" s="1356">
        <v>46159.0</v>
      </c>
      <c r="N42" s="1356">
        <v>46160.0</v>
      </c>
      <c r="O42" s="1356">
        <v>46161.0</v>
      </c>
      <c r="P42" s="1356">
        <v>46162.0</v>
      </c>
      <c r="Q42" s="1356">
        <v>46163.0</v>
      </c>
      <c r="R42" s="1356">
        <v>46164.0</v>
      </c>
      <c r="S42" s="1356">
        <v>46166.0</v>
      </c>
      <c r="T42" s="1356">
        <v>46167.0</v>
      </c>
      <c r="U42" s="1356">
        <v>46167.0</v>
      </c>
      <c r="V42" s="1356">
        <v>46168.0</v>
      </c>
      <c r="W42" s="1356">
        <v>46169.0</v>
      </c>
      <c r="X42" s="1356">
        <v>46170.0</v>
      </c>
      <c r="Y42" s="1356">
        <v>46171.0</v>
      </c>
      <c r="Z42" s="1356">
        <v>46172.0</v>
      </c>
      <c r="AA42" s="1356">
        <v>46173.0</v>
      </c>
      <c r="AB42" s="1356">
        <v>46174.0</v>
      </c>
      <c r="AC42" s="1356">
        <v>46175.0</v>
      </c>
      <c r="AD42" s="1356">
        <v>46176.0</v>
      </c>
      <c r="AE42" s="1356">
        <v>46177.0</v>
      </c>
      <c r="AF42" s="1356">
        <v>46178.0</v>
      </c>
      <c r="AG42" s="1356">
        <v>46143.0</v>
      </c>
      <c r="AH42" s="1357" t="s">
        <v>3305</v>
      </c>
      <c r="AI42" s="1357" t="s">
        <v>3306</v>
      </c>
      <c r="AJ42" s="1358" t="s">
        <v>3307</v>
      </c>
      <c r="AK42" s="1358" t="s">
        <v>3308</v>
      </c>
      <c r="AL42" s="1358" t="s">
        <v>3309</v>
      </c>
      <c r="AM42" s="1358" t="s">
        <v>3310</v>
      </c>
      <c r="AN42" s="1359" t="s">
        <v>3311</v>
      </c>
      <c r="AO42" s="1359" t="s">
        <v>3312</v>
      </c>
      <c r="AP42" s="1359" t="s">
        <v>3313</v>
      </c>
      <c r="AQ42" s="1359" t="s">
        <v>3314</v>
      </c>
      <c r="AR42" s="50"/>
      <c r="AS42" s="50"/>
      <c r="AT42" s="50"/>
    </row>
    <row r="43">
      <c r="B43" s="109" t="s">
        <v>22</v>
      </c>
      <c r="C43" s="1425"/>
      <c r="D43" s="1056"/>
      <c r="E43" s="1436"/>
      <c r="F43" s="1436"/>
      <c r="G43" s="1388">
        <v>0.0</v>
      </c>
      <c r="H43" s="1056">
        <v>3.0</v>
      </c>
      <c r="I43" s="1425"/>
      <c r="J43" s="1425"/>
      <c r="K43" s="1056"/>
      <c r="L43" s="1386"/>
      <c r="M43" s="1386"/>
      <c r="N43" s="1423"/>
      <c r="O43" s="1423"/>
      <c r="P43" s="1423"/>
      <c r="Q43" s="1423"/>
      <c r="R43" s="1056"/>
      <c r="S43" s="1390"/>
      <c r="T43" s="1390"/>
      <c r="U43" s="1319"/>
      <c r="V43" s="1423"/>
      <c r="W43" s="1423"/>
      <c r="X43" s="1423"/>
      <c r="Y43" s="124"/>
      <c r="Z43" s="1382"/>
      <c r="AA43" s="1437"/>
      <c r="AB43" s="1319"/>
      <c r="AC43" s="1319"/>
      <c r="AD43" s="1423"/>
      <c r="AE43" s="1423"/>
      <c r="AF43" s="124"/>
      <c r="AG43" s="124"/>
      <c r="AH43" s="1365">
        <f>SUM(C43:AF43)</f>
        <v>3</v>
      </c>
      <c r="AI43" s="124"/>
      <c r="AJ43" s="393"/>
      <c r="AK43" s="393"/>
      <c r="AL43" s="393"/>
      <c r="AM43" s="393"/>
      <c r="AN43" s="50"/>
      <c r="AO43" s="50"/>
      <c r="AP43" s="50"/>
      <c r="AQ43" s="50"/>
      <c r="AR43" s="50"/>
      <c r="AS43" s="50"/>
      <c r="AT43" s="50"/>
    </row>
    <row r="44">
      <c r="B44" s="109" t="s">
        <v>97</v>
      </c>
      <c r="C44" s="1425">
        <v>390.0</v>
      </c>
      <c r="D44" s="1056">
        <v>279.0</v>
      </c>
      <c r="E44" s="1438"/>
      <c r="F44" s="1430"/>
      <c r="G44" s="1388">
        <v>360.0</v>
      </c>
      <c r="H44" s="1056">
        <v>386.0</v>
      </c>
      <c r="I44" s="1425">
        <v>434.0</v>
      </c>
      <c r="J44" s="1425">
        <v>385.0</v>
      </c>
      <c r="K44" s="1425">
        <v>349.0</v>
      </c>
      <c r="L44" s="1386"/>
      <c r="M44" s="1386"/>
      <c r="N44" s="1431">
        <v>385.0</v>
      </c>
      <c r="O44" s="1056">
        <v>457.0</v>
      </c>
      <c r="P44" s="1056">
        <v>646.0</v>
      </c>
      <c r="Q44" s="1425">
        <v>485.0</v>
      </c>
      <c r="R44" s="1425">
        <v>346.0</v>
      </c>
      <c r="S44" s="1387"/>
      <c r="T44" s="1386"/>
      <c r="U44" s="92"/>
      <c r="V44" s="1056"/>
      <c r="W44" s="1056"/>
      <c r="X44" s="1425"/>
      <c r="Y44" s="1056"/>
      <c r="Z44" s="1444"/>
      <c r="AA44" s="1399"/>
      <c r="AB44" s="92"/>
      <c r="AC44" s="92"/>
      <c r="AD44" s="1056"/>
      <c r="AE44" s="1056"/>
      <c r="AF44" s="124"/>
      <c r="AG44" s="124"/>
      <c r="AH44" s="1365">
        <f t="shared" ref="AH44:AH48" si="77">AVERAGE(C44:AF44)</f>
        <v>408.5</v>
      </c>
      <c r="AI44" s="1423">
        <f t="shared" ref="AI44:AI48" si="78">SUM(C44:AF44)</f>
        <v>4902</v>
      </c>
      <c r="AJ44" s="1362">
        <f t="shared" ref="AJ44:AJ48" si="79">IFERROR(AVERAGE(C44:F44),"-")</f>
        <v>334.5</v>
      </c>
      <c r="AK44" s="1362">
        <f t="shared" ref="AK44:AK48" si="80">IFERROR(AVERAGE(J44:N44),"-")</f>
        <v>373</v>
      </c>
      <c r="AL44" s="393">
        <f t="shared" ref="AL44:AL48" si="81">IFERROR(AVERAGE(Q44:U44),"-")</f>
        <v>415.5</v>
      </c>
      <c r="AM44" s="393" t="str">
        <f t="shared" ref="AM44:AM48" si="82">IFERROR(AVERAGE(X44:AB44),"-")</f>
        <v>-</v>
      </c>
      <c r="AN44" s="1400">
        <f t="shared" ref="AN44:AN48" si="83">sum(C44:F44)</f>
        <v>669</v>
      </c>
      <c r="AO44" s="1400">
        <f t="shared" ref="AO44:AO48" si="84">sum(G44:M44)</f>
        <v>1914</v>
      </c>
      <c r="AP44" s="393">
        <f t="shared" ref="AP44:AP48" si="85">sum(N44:S44)</f>
        <v>2319</v>
      </c>
      <c r="AQ44" s="393">
        <f t="shared" ref="AQ44:AQ48" si="86">sum(U44:Z44)</f>
        <v>0</v>
      </c>
      <c r="AR44" s="93">
        <f t="shared" ref="AR44:AT44" si="76">AN48/AN44</f>
        <v>0.005979073244</v>
      </c>
      <c r="AS44" s="93">
        <f t="shared" si="76"/>
        <v>0.003657262278</v>
      </c>
      <c r="AT44" s="93">
        <f t="shared" si="76"/>
        <v>0.002587322122</v>
      </c>
    </row>
    <row r="45">
      <c r="B45" s="109" t="s">
        <v>3290</v>
      </c>
      <c r="C45" s="1425">
        <v>88.0</v>
      </c>
      <c r="D45" s="1056">
        <v>102.0</v>
      </c>
      <c r="E45" s="1438"/>
      <c r="F45" s="1430"/>
      <c r="G45" s="1388">
        <v>117.0</v>
      </c>
      <c r="H45" s="1056">
        <v>120.0</v>
      </c>
      <c r="I45" s="1425">
        <v>89.0</v>
      </c>
      <c r="J45" s="1425">
        <v>112.0</v>
      </c>
      <c r="K45" s="1425">
        <v>112.0</v>
      </c>
      <c r="L45" s="1386"/>
      <c r="M45" s="1386"/>
      <c r="N45" s="1431">
        <v>116.0</v>
      </c>
      <c r="O45" s="1056">
        <v>103.0</v>
      </c>
      <c r="P45" s="1056">
        <v>115.0</v>
      </c>
      <c r="Q45" s="1425">
        <v>104.0</v>
      </c>
      <c r="R45" s="1425">
        <v>139.0</v>
      </c>
      <c r="S45" s="1387"/>
      <c r="T45" s="1386"/>
      <c r="U45" s="92"/>
      <c r="V45" s="1056"/>
      <c r="W45" s="1056"/>
      <c r="X45" s="1425"/>
      <c r="Y45" s="1056"/>
      <c r="Z45" s="1444"/>
      <c r="AA45" s="1399"/>
      <c r="AB45" s="92"/>
      <c r="AC45" s="92"/>
      <c r="AD45" s="1056"/>
      <c r="AE45" s="1056"/>
      <c r="AF45" s="124"/>
      <c r="AG45" s="124"/>
      <c r="AH45" s="1365">
        <f t="shared" si="77"/>
        <v>109.75</v>
      </c>
      <c r="AI45" s="1423">
        <f t="shared" si="78"/>
        <v>1317</v>
      </c>
      <c r="AJ45" s="1362">
        <f t="shared" si="79"/>
        <v>95</v>
      </c>
      <c r="AK45" s="1362">
        <f t="shared" si="80"/>
        <v>113.3333333</v>
      </c>
      <c r="AL45" s="393">
        <f t="shared" si="81"/>
        <v>121.5</v>
      </c>
      <c r="AM45" s="393" t="str">
        <f t="shared" si="82"/>
        <v>-</v>
      </c>
      <c r="AN45" s="1400">
        <f t="shared" si="83"/>
        <v>190</v>
      </c>
      <c r="AO45" s="1400">
        <f t="shared" si="84"/>
        <v>550</v>
      </c>
      <c r="AP45" s="393">
        <f t="shared" si="85"/>
        <v>577</v>
      </c>
      <c r="AQ45" s="393">
        <f t="shared" si="86"/>
        <v>0</v>
      </c>
      <c r="AR45" s="50"/>
      <c r="AS45" s="50"/>
      <c r="AT45" s="50"/>
    </row>
    <row r="46">
      <c r="B46" s="109" t="s">
        <v>1283</v>
      </c>
      <c r="C46" s="1425">
        <v>40.0</v>
      </c>
      <c r="D46" s="1056">
        <v>28.0</v>
      </c>
      <c r="E46" s="1438"/>
      <c r="F46" s="1430"/>
      <c r="G46" s="1388">
        <v>37.0</v>
      </c>
      <c r="H46" s="1056">
        <v>58.0</v>
      </c>
      <c r="I46" s="1425">
        <v>59.0</v>
      </c>
      <c r="J46" s="1425">
        <v>54.0</v>
      </c>
      <c r="K46" s="1425">
        <v>37.0</v>
      </c>
      <c r="L46" s="1386"/>
      <c r="M46" s="1386"/>
      <c r="N46" s="1431">
        <v>49.0</v>
      </c>
      <c r="O46" s="1056">
        <v>42.0</v>
      </c>
      <c r="P46" s="1056">
        <v>52.0</v>
      </c>
      <c r="Q46" s="1056">
        <v>42.0</v>
      </c>
      <c r="R46" s="1056">
        <v>46.0</v>
      </c>
      <c r="S46" s="1386"/>
      <c r="T46" s="1386"/>
      <c r="U46" s="92"/>
      <c r="V46" s="1056"/>
      <c r="W46" s="1056"/>
      <c r="X46" s="1056"/>
      <c r="Y46" s="1056"/>
      <c r="Z46" s="1444"/>
      <c r="AA46" s="1399"/>
      <c r="AB46" s="92"/>
      <c r="AC46" s="92"/>
      <c r="AD46" s="1056"/>
      <c r="AE46" s="1056"/>
      <c r="AF46" s="124"/>
      <c r="AG46" s="124"/>
      <c r="AH46" s="1365">
        <f t="shared" si="77"/>
        <v>45.33333333</v>
      </c>
      <c r="AI46" s="1423">
        <f t="shared" si="78"/>
        <v>544</v>
      </c>
      <c r="AJ46" s="1362">
        <f t="shared" si="79"/>
        <v>34</v>
      </c>
      <c r="AK46" s="1362">
        <f t="shared" si="80"/>
        <v>46.66666667</v>
      </c>
      <c r="AL46" s="393">
        <f t="shared" si="81"/>
        <v>44</v>
      </c>
      <c r="AM46" s="393" t="str">
        <f t="shared" si="82"/>
        <v>-</v>
      </c>
      <c r="AN46" s="1400">
        <f t="shared" si="83"/>
        <v>68</v>
      </c>
      <c r="AO46" s="1400">
        <f t="shared" si="84"/>
        <v>245</v>
      </c>
      <c r="AP46" s="393">
        <f t="shared" si="85"/>
        <v>231</v>
      </c>
      <c r="AQ46" s="393">
        <f t="shared" si="86"/>
        <v>0</v>
      </c>
      <c r="AR46" s="50"/>
      <c r="AS46" s="50"/>
      <c r="AT46" s="50"/>
    </row>
    <row r="47">
      <c r="B47" s="109" t="s">
        <v>3315</v>
      </c>
      <c r="C47" s="1425">
        <v>8.0</v>
      </c>
      <c r="D47" s="1056">
        <v>4.0</v>
      </c>
      <c r="E47" s="1438"/>
      <c r="F47" s="1430"/>
      <c r="G47" s="1388">
        <v>4.0</v>
      </c>
      <c r="H47" s="1056">
        <v>5.0</v>
      </c>
      <c r="I47" s="1425">
        <v>2.0</v>
      </c>
      <c r="J47" s="1425">
        <v>5.0</v>
      </c>
      <c r="K47" s="1425">
        <v>9.0</v>
      </c>
      <c r="L47" s="1386"/>
      <c r="M47" s="1386"/>
      <c r="N47" s="1431">
        <v>5.0</v>
      </c>
      <c r="O47" s="1056">
        <v>5.0</v>
      </c>
      <c r="P47" s="1056">
        <v>9.0</v>
      </c>
      <c r="Q47" s="1056">
        <v>10.0</v>
      </c>
      <c r="R47" s="1056">
        <v>4.0</v>
      </c>
      <c r="S47" s="1386"/>
      <c r="T47" s="1386"/>
      <c r="U47" s="92"/>
      <c r="V47" s="1056"/>
      <c r="W47" s="1056"/>
      <c r="X47" s="1056"/>
      <c r="Y47" s="1056"/>
      <c r="Z47" s="1444"/>
      <c r="AA47" s="1399"/>
      <c r="AB47" s="92"/>
      <c r="AC47" s="92"/>
      <c r="AD47" s="1056"/>
      <c r="AE47" s="1056"/>
      <c r="AF47" s="124"/>
      <c r="AG47" s="124"/>
      <c r="AH47" s="1365">
        <f t="shared" si="77"/>
        <v>5.833333333</v>
      </c>
      <c r="AI47" s="1423">
        <f t="shared" si="78"/>
        <v>70</v>
      </c>
      <c r="AJ47" s="1362">
        <f t="shared" si="79"/>
        <v>6</v>
      </c>
      <c r="AK47" s="1362">
        <f t="shared" si="80"/>
        <v>6.333333333</v>
      </c>
      <c r="AL47" s="393">
        <f t="shared" si="81"/>
        <v>7</v>
      </c>
      <c r="AM47" s="393" t="str">
        <f t="shared" si="82"/>
        <v>-</v>
      </c>
      <c r="AN47" s="1400">
        <f t="shared" si="83"/>
        <v>12</v>
      </c>
      <c r="AO47" s="1400">
        <f t="shared" si="84"/>
        <v>25</v>
      </c>
      <c r="AP47" s="393">
        <f t="shared" si="85"/>
        <v>33</v>
      </c>
      <c r="AQ47" s="393">
        <f t="shared" si="86"/>
        <v>0</v>
      </c>
      <c r="AR47" s="50"/>
      <c r="AS47" s="50"/>
      <c r="AT47" s="50"/>
    </row>
    <row r="48">
      <c r="B48" s="109" t="s">
        <v>96</v>
      </c>
      <c r="C48" s="1425">
        <v>3.0</v>
      </c>
      <c r="D48" s="1056">
        <v>1.0</v>
      </c>
      <c r="E48" s="1438"/>
      <c r="F48" s="1430"/>
      <c r="G48" s="1388">
        <v>1.0</v>
      </c>
      <c r="H48" s="1056">
        <v>0.0</v>
      </c>
      <c r="I48" s="1425">
        <v>1.0</v>
      </c>
      <c r="J48" s="1425">
        <v>2.0</v>
      </c>
      <c r="K48" s="1425">
        <v>3.0</v>
      </c>
      <c r="L48" s="1386"/>
      <c r="M48" s="1386"/>
      <c r="N48" s="1431">
        <v>1.0</v>
      </c>
      <c r="O48" s="1056">
        <v>2.0</v>
      </c>
      <c r="P48" s="1056">
        <v>2.0</v>
      </c>
      <c r="Q48" s="1056">
        <v>1.0</v>
      </c>
      <c r="R48" s="1056">
        <v>0.0</v>
      </c>
      <c r="S48" s="1386"/>
      <c r="T48" s="1386"/>
      <c r="U48" s="92"/>
      <c r="V48" s="1056"/>
      <c r="W48" s="1056"/>
      <c r="X48" s="1056"/>
      <c r="Y48" s="1056"/>
      <c r="Z48" s="1399"/>
      <c r="AA48" s="1399"/>
      <c r="AB48" s="92"/>
      <c r="AC48" s="92"/>
      <c r="AD48" s="1056"/>
      <c r="AE48" s="1056"/>
      <c r="AF48" s="124"/>
      <c r="AG48" s="124"/>
      <c r="AH48" s="1365">
        <f t="shared" si="77"/>
        <v>1.416666667</v>
      </c>
      <c r="AI48" s="1423">
        <f t="shared" si="78"/>
        <v>17</v>
      </c>
      <c r="AJ48" s="1362">
        <f t="shared" si="79"/>
        <v>2</v>
      </c>
      <c r="AK48" s="1362">
        <f t="shared" si="80"/>
        <v>2</v>
      </c>
      <c r="AL48" s="393">
        <f t="shared" si="81"/>
        <v>0.5</v>
      </c>
      <c r="AM48" s="393" t="str">
        <f t="shared" si="82"/>
        <v>-</v>
      </c>
      <c r="AN48" s="1400">
        <f t="shared" si="83"/>
        <v>4</v>
      </c>
      <c r="AO48" s="1400">
        <f t="shared" si="84"/>
        <v>7</v>
      </c>
      <c r="AP48" s="393">
        <f t="shared" si="85"/>
        <v>6</v>
      </c>
      <c r="AQ48" s="393">
        <f t="shared" si="86"/>
        <v>0</v>
      </c>
      <c r="AR48" s="50"/>
      <c r="AS48" s="50"/>
      <c r="AT48" s="50"/>
    </row>
    <row r="49">
      <c r="B49" s="1419" t="s">
        <v>3316</v>
      </c>
      <c r="C49" s="1425"/>
      <c r="D49" s="1056"/>
      <c r="E49" s="1438"/>
      <c r="F49" s="1430"/>
      <c r="G49" s="1388"/>
      <c r="H49" s="1056"/>
      <c r="I49" s="1425"/>
      <c r="J49" s="1425"/>
      <c r="K49" s="1425"/>
      <c r="L49" s="1386"/>
      <c r="M49" s="1386"/>
      <c r="N49" s="1431"/>
      <c r="O49" s="1056"/>
      <c r="P49" s="1056"/>
      <c r="Q49" s="1056"/>
      <c r="R49" s="1056"/>
      <c r="S49" s="1386"/>
      <c r="T49" s="1386"/>
      <c r="U49" s="92"/>
      <c r="V49" s="1056"/>
      <c r="W49" s="1056"/>
      <c r="X49" s="1056"/>
      <c r="Y49" s="1056"/>
      <c r="Z49" s="1399"/>
      <c r="AA49" s="1399"/>
      <c r="AB49" s="92"/>
      <c r="AC49" s="92"/>
      <c r="AD49" s="1056"/>
      <c r="AE49" s="1056"/>
      <c r="AF49" s="124"/>
      <c r="AG49" s="124"/>
      <c r="AH49" s="1365"/>
      <c r="AI49" s="1423"/>
      <c r="AJ49" s="1362"/>
      <c r="AK49" s="1362"/>
      <c r="AL49" s="393"/>
      <c r="AM49" s="393"/>
      <c r="AN49" s="50"/>
      <c r="AO49" s="50"/>
      <c r="AP49" s="50"/>
      <c r="AQ49" s="50"/>
      <c r="AR49" s="50"/>
      <c r="AS49" s="50"/>
      <c r="AT49" s="50"/>
    </row>
    <row r="50">
      <c r="B50" s="1373" t="s">
        <v>3317</v>
      </c>
      <c r="C50" s="1410">
        <f t="shared" ref="C50:K50" si="87">C48-C43</f>
        <v>3</v>
      </c>
      <c r="D50" s="1410">
        <f t="shared" si="87"/>
        <v>1</v>
      </c>
      <c r="E50" s="1371">
        <f t="shared" si="87"/>
        <v>0</v>
      </c>
      <c r="F50" s="1371">
        <f t="shared" si="87"/>
        <v>0</v>
      </c>
      <c r="G50" s="1410">
        <f t="shared" si="87"/>
        <v>1</v>
      </c>
      <c r="H50" s="1424">
        <f t="shared" si="87"/>
        <v>-3</v>
      </c>
      <c r="I50" s="1424">
        <f t="shared" si="87"/>
        <v>1</v>
      </c>
      <c r="J50" s="1410">
        <f t="shared" si="87"/>
        <v>2</v>
      </c>
      <c r="K50" s="1410">
        <f t="shared" si="87"/>
        <v>3</v>
      </c>
      <c r="L50" s="1424"/>
      <c r="M50" s="1424"/>
      <c r="N50" s="1418">
        <f t="shared" ref="N50:AG50" si="88">N48-N43</f>
        <v>1</v>
      </c>
      <c r="O50" s="1417">
        <f t="shared" si="88"/>
        <v>2</v>
      </c>
      <c r="P50" s="1417">
        <f t="shared" si="88"/>
        <v>2</v>
      </c>
      <c r="Q50" s="1410">
        <f t="shared" si="88"/>
        <v>1</v>
      </c>
      <c r="R50" s="1410">
        <f t="shared" si="88"/>
        <v>0</v>
      </c>
      <c r="S50" s="1424">
        <f t="shared" si="88"/>
        <v>0</v>
      </c>
      <c r="T50" s="1424">
        <f t="shared" si="88"/>
        <v>0</v>
      </c>
      <c r="U50" s="1424">
        <f t="shared" si="88"/>
        <v>0</v>
      </c>
      <c r="V50" s="1410">
        <f t="shared" si="88"/>
        <v>0</v>
      </c>
      <c r="W50" s="1410">
        <f t="shared" si="88"/>
        <v>0</v>
      </c>
      <c r="X50" s="1410">
        <f t="shared" si="88"/>
        <v>0</v>
      </c>
      <c r="Y50" s="1410">
        <f t="shared" si="88"/>
        <v>0</v>
      </c>
      <c r="Z50" s="1370">
        <f t="shared" si="88"/>
        <v>0</v>
      </c>
      <c r="AA50" s="1370">
        <f t="shared" si="88"/>
        <v>0</v>
      </c>
      <c r="AB50" s="1410">
        <f t="shared" si="88"/>
        <v>0</v>
      </c>
      <c r="AC50" s="1410">
        <f t="shared" si="88"/>
        <v>0</v>
      </c>
      <c r="AD50" s="1410">
        <f t="shared" si="88"/>
        <v>0</v>
      </c>
      <c r="AE50" s="1410">
        <f t="shared" si="88"/>
        <v>0</v>
      </c>
      <c r="AF50" s="1410">
        <f t="shared" si="88"/>
        <v>0</v>
      </c>
      <c r="AG50" s="1410">
        <f t="shared" si="88"/>
        <v>0</v>
      </c>
      <c r="AH50" s="1372">
        <f>SUM(C50:AG50)</f>
        <v>14</v>
      </c>
      <c r="AI50" s="124"/>
      <c r="AJ50" s="393"/>
      <c r="AK50" s="393"/>
      <c r="AL50" s="393"/>
      <c r="AM50" s="393"/>
      <c r="AN50" s="50"/>
      <c r="AO50" s="50"/>
      <c r="AP50" s="50"/>
      <c r="AQ50" s="50"/>
      <c r="AR50" s="50"/>
      <c r="AS50" s="50"/>
      <c r="AT50" s="50"/>
    </row>
    <row r="51">
      <c r="B51" s="1375" t="s">
        <v>157</v>
      </c>
      <c r="C51" s="1376">
        <f t="shared" ref="C51:L51" si="89">C45/C44</f>
        <v>0.2256410256</v>
      </c>
      <c r="D51" s="1376">
        <f t="shared" si="89"/>
        <v>0.3655913978</v>
      </c>
      <c r="E51" s="1376" t="str">
        <f t="shared" si="89"/>
        <v>#DIV/0!</v>
      </c>
      <c r="F51" s="1376" t="str">
        <f t="shared" si="89"/>
        <v>#DIV/0!</v>
      </c>
      <c r="G51" s="1376">
        <f t="shared" si="89"/>
        <v>0.325</v>
      </c>
      <c r="H51" s="1376">
        <f t="shared" si="89"/>
        <v>0.310880829</v>
      </c>
      <c r="I51" s="1376">
        <f t="shared" si="89"/>
        <v>0.2050691244</v>
      </c>
      <c r="J51" s="1376">
        <f t="shared" si="89"/>
        <v>0.2909090909</v>
      </c>
      <c r="K51" s="1376">
        <f t="shared" si="89"/>
        <v>0.3209169054</v>
      </c>
      <c r="L51" s="1377" t="str">
        <f t="shared" si="89"/>
        <v>#DIV/0!</v>
      </c>
      <c r="M51" s="1377"/>
      <c r="N51" s="1376">
        <f t="shared" ref="N51:AG51" si="90">N45/N44</f>
        <v>0.3012987013</v>
      </c>
      <c r="O51" s="1376">
        <f t="shared" si="90"/>
        <v>0.2253829322</v>
      </c>
      <c r="P51" s="1376">
        <f t="shared" si="90"/>
        <v>0.1780185759</v>
      </c>
      <c r="Q51" s="1376">
        <f t="shared" si="90"/>
        <v>0.2144329897</v>
      </c>
      <c r="R51" s="1376">
        <f t="shared" si="90"/>
        <v>0.401734104</v>
      </c>
      <c r="S51" s="1377" t="str">
        <f t="shared" si="90"/>
        <v>#DIV/0!</v>
      </c>
      <c r="T51" s="1377" t="str">
        <f t="shared" si="90"/>
        <v>#DIV/0!</v>
      </c>
      <c r="U51" s="1377" t="str">
        <f t="shared" si="90"/>
        <v>#DIV/0!</v>
      </c>
      <c r="V51" s="1376" t="str">
        <f t="shared" si="90"/>
        <v>#DIV/0!</v>
      </c>
      <c r="W51" s="1376" t="str">
        <f t="shared" si="90"/>
        <v>#DIV/0!</v>
      </c>
      <c r="X51" s="1376" t="str">
        <f t="shared" si="90"/>
        <v>#DIV/0!</v>
      </c>
      <c r="Y51" s="1376" t="str">
        <f t="shared" si="90"/>
        <v>#DIV/0!</v>
      </c>
      <c r="Z51" s="1377" t="str">
        <f t="shared" si="90"/>
        <v>#DIV/0!</v>
      </c>
      <c r="AA51" s="1377" t="str">
        <f t="shared" si="90"/>
        <v>#DIV/0!</v>
      </c>
      <c r="AB51" s="1376" t="str">
        <f t="shared" si="90"/>
        <v>#DIV/0!</v>
      </c>
      <c r="AC51" s="1376" t="str">
        <f t="shared" si="90"/>
        <v>#DIV/0!</v>
      </c>
      <c r="AD51" s="1376" t="str">
        <f t="shared" si="90"/>
        <v>#DIV/0!</v>
      </c>
      <c r="AE51" s="1376" t="str">
        <f t="shared" si="90"/>
        <v>#DIV/0!</v>
      </c>
      <c r="AF51" s="1376" t="str">
        <f t="shared" si="90"/>
        <v>#DIV/0!</v>
      </c>
      <c r="AG51" s="1376" t="str">
        <f t="shared" si="90"/>
        <v>#DIV/0!</v>
      </c>
      <c r="AH51" s="1442" t="str">
        <f t="shared" ref="AH51:AH54" si="93">AVERAGE(C51:AF51)</f>
        <v>#DIV/0!</v>
      </c>
      <c r="AI51" s="1376">
        <f t="shared" ref="AI51:AI54" si="94">AI45/AI44</f>
        <v>0.2686658507</v>
      </c>
      <c r="AJ51" s="1378" t="str">
        <f t="shared" ref="AJ51:AJ54" si="95">IFERROR(AVERAGE(C51:G51),"-")</f>
        <v>-</v>
      </c>
      <c r="AK51" s="1378" t="str">
        <f t="shared" ref="AK51:AK54" si="96">IFERROR(AVERAGE(J51:N51),"-")</f>
        <v>-</v>
      </c>
      <c r="AL51" s="1378" t="str">
        <f t="shared" ref="AL51:AL54" si="97">IFERROR(AVERAGE(Q51:U51),"-")</f>
        <v>-</v>
      </c>
      <c r="AM51" s="1378" t="str">
        <f t="shared" ref="AM51:AM54" si="98">IFERROR(AVERAGE(X51:AB51),"-")</f>
        <v>-</v>
      </c>
      <c r="AN51" s="50"/>
      <c r="AO51" s="50"/>
      <c r="AP51" s="50"/>
      <c r="AQ51" s="50"/>
      <c r="AR51" s="50"/>
      <c r="AS51" s="50"/>
      <c r="AT51" s="50"/>
    </row>
    <row r="52">
      <c r="B52" s="1375" t="s">
        <v>159</v>
      </c>
      <c r="C52" s="1376">
        <f t="shared" ref="C52:L52" si="91">C46/C45</f>
        <v>0.4545454545</v>
      </c>
      <c r="D52" s="1376">
        <f t="shared" si="91"/>
        <v>0.2745098039</v>
      </c>
      <c r="E52" s="1376" t="str">
        <f t="shared" si="91"/>
        <v>#DIV/0!</v>
      </c>
      <c r="F52" s="1376" t="str">
        <f t="shared" si="91"/>
        <v>#DIV/0!</v>
      </c>
      <c r="G52" s="1376">
        <f t="shared" si="91"/>
        <v>0.3162393162</v>
      </c>
      <c r="H52" s="1376">
        <f t="shared" si="91"/>
        <v>0.4833333333</v>
      </c>
      <c r="I52" s="1376">
        <f t="shared" si="91"/>
        <v>0.6629213483</v>
      </c>
      <c r="J52" s="1376">
        <f t="shared" si="91"/>
        <v>0.4821428571</v>
      </c>
      <c r="K52" s="1376">
        <f t="shared" si="91"/>
        <v>0.3303571429</v>
      </c>
      <c r="L52" s="1377" t="str">
        <f t="shared" si="91"/>
        <v>#DIV/0!</v>
      </c>
      <c r="M52" s="1377"/>
      <c r="N52" s="1376">
        <f t="shared" ref="N52:AG52" si="92">N46/N45</f>
        <v>0.4224137931</v>
      </c>
      <c r="O52" s="1376">
        <f t="shared" si="92"/>
        <v>0.4077669903</v>
      </c>
      <c r="P52" s="1376">
        <f t="shared" si="92"/>
        <v>0.452173913</v>
      </c>
      <c r="Q52" s="1376">
        <f t="shared" si="92"/>
        <v>0.4038461538</v>
      </c>
      <c r="R52" s="1376">
        <f t="shared" si="92"/>
        <v>0.3309352518</v>
      </c>
      <c r="S52" s="1377" t="str">
        <f t="shared" si="92"/>
        <v>#DIV/0!</v>
      </c>
      <c r="T52" s="1377" t="str">
        <f t="shared" si="92"/>
        <v>#DIV/0!</v>
      </c>
      <c r="U52" s="1377" t="str">
        <f t="shared" si="92"/>
        <v>#DIV/0!</v>
      </c>
      <c r="V52" s="1376" t="str">
        <f t="shared" si="92"/>
        <v>#DIV/0!</v>
      </c>
      <c r="W52" s="1376" t="str">
        <f t="shared" si="92"/>
        <v>#DIV/0!</v>
      </c>
      <c r="X52" s="1376" t="str">
        <f t="shared" si="92"/>
        <v>#DIV/0!</v>
      </c>
      <c r="Y52" s="1376" t="str">
        <f t="shared" si="92"/>
        <v>#DIV/0!</v>
      </c>
      <c r="Z52" s="1377" t="str">
        <f t="shared" si="92"/>
        <v>#DIV/0!</v>
      </c>
      <c r="AA52" s="1377" t="str">
        <f t="shared" si="92"/>
        <v>#DIV/0!</v>
      </c>
      <c r="AB52" s="1376" t="str">
        <f t="shared" si="92"/>
        <v>#DIV/0!</v>
      </c>
      <c r="AC52" s="1376" t="str">
        <f t="shared" si="92"/>
        <v>#DIV/0!</v>
      </c>
      <c r="AD52" s="1376" t="str">
        <f t="shared" si="92"/>
        <v>#DIV/0!</v>
      </c>
      <c r="AE52" s="1376" t="str">
        <f t="shared" si="92"/>
        <v>#DIV/0!</v>
      </c>
      <c r="AF52" s="1376" t="str">
        <f t="shared" si="92"/>
        <v>#DIV/0!</v>
      </c>
      <c r="AG52" s="1376" t="str">
        <f t="shared" si="92"/>
        <v>#DIV/0!</v>
      </c>
      <c r="AH52" s="1442" t="str">
        <f t="shared" si="93"/>
        <v>#DIV/0!</v>
      </c>
      <c r="AI52" s="1376">
        <f t="shared" si="94"/>
        <v>0.4130599848</v>
      </c>
      <c r="AJ52" s="1378" t="str">
        <f t="shared" si="95"/>
        <v>-</v>
      </c>
      <c r="AK52" s="1378" t="str">
        <f t="shared" si="96"/>
        <v>-</v>
      </c>
      <c r="AL52" s="1378" t="str">
        <f t="shared" si="97"/>
        <v>-</v>
      </c>
      <c r="AM52" s="1378" t="str">
        <f t="shared" si="98"/>
        <v>-</v>
      </c>
      <c r="AN52" s="50"/>
      <c r="AO52" s="50"/>
      <c r="AP52" s="50"/>
      <c r="AQ52" s="50"/>
      <c r="AR52" s="50"/>
      <c r="AS52" s="50"/>
      <c r="AT52" s="50"/>
    </row>
    <row r="53">
      <c r="B53" s="1375" t="s">
        <v>161</v>
      </c>
      <c r="C53" s="1376">
        <f t="shared" ref="C53:L53" si="99">C47/C46</f>
        <v>0.2</v>
      </c>
      <c r="D53" s="1376">
        <f t="shared" si="99"/>
        <v>0.1428571429</v>
      </c>
      <c r="E53" s="1376" t="str">
        <f t="shared" si="99"/>
        <v>#DIV/0!</v>
      </c>
      <c r="F53" s="1376" t="str">
        <f t="shared" si="99"/>
        <v>#DIV/0!</v>
      </c>
      <c r="G53" s="1376">
        <f t="shared" si="99"/>
        <v>0.1081081081</v>
      </c>
      <c r="H53" s="1376">
        <f t="shared" si="99"/>
        <v>0.08620689655</v>
      </c>
      <c r="I53" s="1376">
        <f t="shared" si="99"/>
        <v>0.03389830508</v>
      </c>
      <c r="J53" s="1376">
        <f t="shared" si="99"/>
        <v>0.09259259259</v>
      </c>
      <c r="K53" s="1376">
        <f t="shared" si="99"/>
        <v>0.2432432432</v>
      </c>
      <c r="L53" s="1377" t="str">
        <f t="shared" si="99"/>
        <v>#DIV/0!</v>
      </c>
      <c r="M53" s="1377"/>
      <c r="N53" s="1376">
        <f t="shared" ref="N53:AG53" si="100">N47/N46</f>
        <v>0.1020408163</v>
      </c>
      <c r="O53" s="1376">
        <f t="shared" si="100"/>
        <v>0.119047619</v>
      </c>
      <c r="P53" s="1376">
        <f t="shared" si="100"/>
        <v>0.1730769231</v>
      </c>
      <c r="Q53" s="1376">
        <f t="shared" si="100"/>
        <v>0.2380952381</v>
      </c>
      <c r="R53" s="1376">
        <f t="shared" si="100"/>
        <v>0.08695652174</v>
      </c>
      <c r="S53" s="1377" t="str">
        <f t="shared" si="100"/>
        <v>#DIV/0!</v>
      </c>
      <c r="T53" s="1377" t="str">
        <f t="shared" si="100"/>
        <v>#DIV/0!</v>
      </c>
      <c r="U53" s="1377" t="str">
        <f t="shared" si="100"/>
        <v>#DIV/0!</v>
      </c>
      <c r="V53" s="1376" t="str">
        <f t="shared" si="100"/>
        <v>#DIV/0!</v>
      </c>
      <c r="W53" s="1376" t="str">
        <f t="shared" si="100"/>
        <v>#DIV/0!</v>
      </c>
      <c r="X53" s="1376" t="str">
        <f t="shared" si="100"/>
        <v>#DIV/0!</v>
      </c>
      <c r="Y53" s="1376" t="str">
        <f t="shared" si="100"/>
        <v>#DIV/0!</v>
      </c>
      <c r="Z53" s="1377" t="str">
        <f t="shared" si="100"/>
        <v>#DIV/0!</v>
      </c>
      <c r="AA53" s="1377" t="str">
        <f t="shared" si="100"/>
        <v>#DIV/0!</v>
      </c>
      <c r="AB53" s="1376" t="str">
        <f t="shared" si="100"/>
        <v>#DIV/0!</v>
      </c>
      <c r="AC53" s="1376" t="str">
        <f t="shared" si="100"/>
        <v>#DIV/0!</v>
      </c>
      <c r="AD53" s="1376" t="str">
        <f t="shared" si="100"/>
        <v>#DIV/0!</v>
      </c>
      <c r="AE53" s="1376" t="str">
        <f t="shared" si="100"/>
        <v>#DIV/0!</v>
      </c>
      <c r="AF53" s="1376" t="str">
        <f t="shared" si="100"/>
        <v>#DIV/0!</v>
      </c>
      <c r="AG53" s="1376" t="str">
        <f t="shared" si="100"/>
        <v>#DIV/0!</v>
      </c>
      <c r="AH53" s="1442" t="str">
        <f t="shared" si="93"/>
        <v>#DIV/0!</v>
      </c>
      <c r="AI53" s="1376">
        <f t="shared" si="94"/>
        <v>0.1286764706</v>
      </c>
      <c r="AJ53" s="1378" t="str">
        <f t="shared" si="95"/>
        <v>-</v>
      </c>
      <c r="AK53" s="1378" t="str">
        <f t="shared" si="96"/>
        <v>-</v>
      </c>
      <c r="AL53" s="1378" t="str">
        <f t="shared" si="97"/>
        <v>-</v>
      </c>
      <c r="AM53" s="1378" t="str">
        <f t="shared" si="98"/>
        <v>-</v>
      </c>
      <c r="AN53" s="50"/>
      <c r="AO53" s="50"/>
      <c r="AP53" s="50"/>
      <c r="AQ53" s="50"/>
      <c r="AR53" s="50"/>
      <c r="AS53" s="50"/>
      <c r="AT53" s="50"/>
    </row>
    <row r="54">
      <c r="B54" s="1375" t="s">
        <v>163</v>
      </c>
      <c r="C54" s="1376">
        <f t="shared" ref="C54:L54" si="101">C48/C47</f>
        <v>0.375</v>
      </c>
      <c r="D54" s="1376">
        <f t="shared" si="101"/>
        <v>0.25</v>
      </c>
      <c r="E54" s="1376" t="str">
        <f t="shared" si="101"/>
        <v>#DIV/0!</v>
      </c>
      <c r="F54" s="1376" t="str">
        <f t="shared" si="101"/>
        <v>#DIV/0!</v>
      </c>
      <c r="G54" s="1376">
        <f t="shared" si="101"/>
        <v>0.25</v>
      </c>
      <c r="H54" s="1376">
        <f t="shared" si="101"/>
        <v>0</v>
      </c>
      <c r="I54" s="1376">
        <f t="shared" si="101"/>
        <v>0.5</v>
      </c>
      <c r="J54" s="1376">
        <f t="shared" si="101"/>
        <v>0.4</v>
      </c>
      <c r="K54" s="1376">
        <f t="shared" si="101"/>
        <v>0.3333333333</v>
      </c>
      <c r="L54" s="1377" t="str">
        <f t="shared" si="101"/>
        <v>#DIV/0!</v>
      </c>
      <c r="M54" s="1377"/>
      <c r="N54" s="1376">
        <f t="shared" ref="N54:AG54" si="102">N48/N47</f>
        <v>0.2</v>
      </c>
      <c r="O54" s="1376">
        <f t="shared" si="102"/>
        <v>0.4</v>
      </c>
      <c r="P54" s="1376">
        <f t="shared" si="102"/>
        <v>0.2222222222</v>
      </c>
      <c r="Q54" s="1376">
        <f t="shared" si="102"/>
        <v>0.1</v>
      </c>
      <c r="R54" s="1376">
        <f t="shared" si="102"/>
        <v>0</v>
      </c>
      <c r="S54" s="1377" t="str">
        <f t="shared" si="102"/>
        <v>#DIV/0!</v>
      </c>
      <c r="T54" s="1377" t="str">
        <f t="shared" si="102"/>
        <v>#DIV/0!</v>
      </c>
      <c r="U54" s="1377" t="str">
        <f t="shared" si="102"/>
        <v>#DIV/0!</v>
      </c>
      <c r="V54" s="1376" t="str">
        <f t="shared" si="102"/>
        <v>#DIV/0!</v>
      </c>
      <c r="W54" s="1376" t="str">
        <f t="shared" si="102"/>
        <v>#DIV/0!</v>
      </c>
      <c r="X54" s="1376" t="str">
        <f t="shared" si="102"/>
        <v>#DIV/0!</v>
      </c>
      <c r="Y54" s="1376" t="str">
        <f t="shared" si="102"/>
        <v>#DIV/0!</v>
      </c>
      <c r="Z54" s="1377" t="str">
        <f t="shared" si="102"/>
        <v>#DIV/0!</v>
      </c>
      <c r="AA54" s="1377" t="str">
        <f t="shared" si="102"/>
        <v>#DIV/0!</v>
      </c>
      <c r="AB54" s="1376" t="str">
        <f t="shared" si="102"/>
        <v>#DIV/0!</v>
      </c>
      <c r="AC54" s="1376" t="str">
        <f t="shared" si="102"/>
        <v>#DIV/0!</v>
      </c>
      <c r="AD54" s="1376" t="str">
        <f t="shared" si="102"/>
        <v>#DIV/0!</v>
      </c>
      <c r="AE54" s="1376" t="str">
        <f t="shared" si="102"/>
        <v>#DIV/0!</v>
      </c>
      <c r="AF54" s="1376" t="str">
        <f t="shared" si="102"/>
        <v>#DIV/0!</v>
      </c>
      <c r="AG54" s="1376" t="str">
        <f t="shared" si="102"/>
        <v>#DIV/0!</v>
      </c>
      <c r="AH54" s="1442" t="str">
        <f t="shared" si="93"/>
        <v>#DIV/0!</v>
      </c>
      <c r="AI54" s="1376">
        <f t="shared" si="94"/>
        <v>0.2428571429</v>
      </c>
      <c r="AJ54" s="1378" t="str">
        <f t="shared" si="95"/>
        <v>-</v>
      </c>
      <c r="AK54" s="1378" t="str">
        <f t="shared" si="96"/>
        <v>-</v>
      </c>
      <c r="AL54" s="1378" t="str">
        <f t="shared" si="97"/>
        <v>-</v>
      </c>
      <c r="AM54" s="1378" t="str">
        <f t="shared" si="98"/>
        <v>-</v>
      </c>
      <c r="AN54" s="50"/>
      <c r="AO54" s="50"/>
      <c r="AP54" s="50"/>
      <c r="AQ54" s="50"/>
      <c r="AR54" s="50"/>
      <c r="AS54" s="50"/>
      <c r="AT54" s="50"/>
    </row>
    <row r="55">
      <c r="A55" s="1384"/>
      <c r="B55" s="1375"/>
      <c r="C55" s="1376"/>
      <c r="D55" s="1376"/>
      <c r="E55" s="1376"/>
      <c r="F55" s="1376"/>
      <c r="G55" s="1376"/>
      <c r="H55" s="1377"/>
      <c r="I55" s="1377"/>
      <c r="J55" s="1376"/>
      <c r="K55" s="1376"/>
      <c r="L55" s="1377"/>
      <c r="M55" s="1377"/>
      <c r="N55" s="1376"/>
      <c r="O55" s="1376"/>
      <c r="P55" s="1376"/>
      <c r="Q55" s="1376"/>
      <c r="R55" s="1376"/>
      <c r="S55" s="1377"/>
      <c r="T55" s="1377"/>
      <c r="U55" s="1377"/>
      <c r="V55" s="1376"/>
      <c r="W55" s="1376"/>
      <c r="X55" s="1376"/>
      <c r="Y55" s="1376"/>
      <c r="Z55" s="1376"/>
      <c r="AA55" s="1377"/>
      <c r="AB55" s="1377"/>
      <c r="AC55" s="1376"/>
      <c r="AD55" s="1376"/>
      <c r="AE55" s="1376"/>
      <c r="AF55" s="1376"/>
      <c r="AG55" s="1376"/>
      <c r="AH55" s="1442"/>
      <c r="AI55" s="124"/>
      <c r="AJ55" s="50"/>
      <c r="AK55" s="50"/>
      <c r="AL55" s="50"/>
      <c r="AM55" s="50"/>
      <c r="AN55" s="50"/>
      <c r="AO55" s="50"/>
      <c r="AP55" s="50"/>
      <c r="AQ55" s="50"/>
      <c r="AR55" s="50"/>
      <c r="AS55" s="50"/>
      <c r="AT55" s="50"/>
    </row>
    <row r="56">
      <c r="A56" s="1384" t="s">
        <v>138</v>
      </c>
      <c r="B56" s="109" t="s">
        <v>125</v>
      </c>
      <c r="C56" s="1356">
        <v>46149.0</v>
      </c>
      <c r="D56" s="1356">
        <v>46150.0</v>
      </c>
      <c r="E56" s="1356">
        <v>46151.0</v>
      </c>
      <c r="F56" s="1356">
        <v>46152.0</v>
      </c>
      <c r="G56" s="1356">
        <v>46153.0</v>
      </c>
      <c r="H56" s="1356">
        <v>46154.0</v>
      </c>
      <c r="I56" s="1356">
        <v>46155.0</v>
      </c>
      <c r="J56" s="1356">
        <v>46156.0</v>
      </c>
      <c r="K56" s="1356">
        <v>46157.0</v>
      </c>
      <c r="L56" s="1356">
        <v>46158.0</v>
      </c>
      <c r="M56" s="1356">
        <v>46159.0</v>
      </c>
      <c r="N56" s="1356">
        <v>46160.0</v>
      </c>
      <c r="O56" s="1356">
        <v>46161.0</v>
      </c>
      <c r="P56" s="1356">
        <v>46162.0</v>
      </c>
      <c r="Q56" s="1356">
        <v>46163.0</v>
      </c>
      <c r="R56" s="1356">
        <v>46164.0</v>
      </c>
      <c r="S56" s="1356">
        <v>46166.0</v>
      </c>
      <c r="T56" s="1356">
        <v>46167.0</v>
      </c>
      <c r="U56" s="1356">
        <v>46167.0</v>
      </c>
      <c r="V56" s="1356">
        <v>46168.0</v>
      </c>
      <c r="W56" s="1356">
        <v>46169.0</v>
      </c>
      <c r="X56" s="1356">
        <v>46170.0</v>
      </c>
      <c r="Y56" s="1356">
        <v>46171.0</v>
      </c>
      <c r="Z56" s="1356">
        <v>46172.0</v>
      </c>
      <c r="AA56" s="1356">
        <v>46173.0</v>
      </c>
      <c r="AB56" s="1356">
        <v>46174.0</v>
      </c>
      <c r="AC56" s="1356">
        <v>46175.0</v>
      </c>
      <c r="AD56" s="1356">
        <v>46176.0</v>
      </c>
      <c r="AE56" s="1356">
        <v>46177.0</v>
      </c>
      <c r="AF56" s="1356">
        <v>46178.0</v>
      </c>
      <c r="AG56" s="1356">
        <v>46143.0</v>
      </c>
      <c r="AH56" s="1357" t="s">
        <v>3305</v>
      </c>
      <c r="AI56" s="1357" t="s">
        <v>3306</v>
      </c>
      <c r="AJ56" s="1358" t="s">
        <v>3307</v>
      </c>
      <c r="AK56" s="1358" t="s">
        <v>3308</v>
      </c>
      <c r="AL56" s="1358" t="s">
        <v>3309</v>
      </c>
      <c r="AM56" s="1358" t="s">
        <v>3310</v>
      </c>
      <c r="AN56" s="1359" t="s">
        <v>3311</v>
      </c>
      <c r="AO56" s="1359" t="s">
        <v>3312</v>
      </c>
      <c r="AP56" s="1359" t="s">
        <v>3313</v>
      </c>
      <c r="AQ56" s="1359" t="s">
        <v>3314</v>
      </c>
      <c r="AR56" s="50"/>
      <c r="AS56" s="92"/>
      <c r="AT56" s="92"/>
    </row>
    <row r="57">
      <c r="B57" s="109" t="s">
        <v>22</v>
      </c>
      <c r="C57" s="1425"/>
      <c r="D57" s="1056"/>
      <c r="E57" s="1436"/>
      <c r="F57" s="1436"/>
      <c r="G57" s="1388"/>
      <c r="H57" s="1056">
        <v>3.0</v>
      </c>
      <c r="I57" s="1425"/>
      <c r="J57" s="1425"/>
      <c r="K57" s="1056"/>
      <c r="L57" s="1386"/>
      <c r="M57" s="1386"/>
      <c r="N57" s="1423"/>
      <c r="O57" s="1423"/>
      <c r="P57" s="1423"/>
      <c r="Q57" s="1423"/>
      <c r="R57" s="124"/>
      <c r="S57" s="1390"/>
      <c r="T57" s="1390"/>
      <c r="U57" s="1319"/>
      <c r="V57" s="1423"/>
      <c r="W57" s="1423"/>
      <c r="X57" s="1423"/>
      <c r="Y57" s="124"/>
      <c r="Z57" s="1382"/>
      <c r="AA57" s="1437"/>
      <c r="AB57" s="1319"/>
      <c r="AC57" s="1319"/>
      <c r="AD57" s="1423"/>
      <c r="AE57" s="1423"/>
      <c r="AF57" s="124"/>
      <c r="AG57" s="124"/>
      <c r="AH57" s="1365">
        <f>SUM(C57:AF57)</f>
        <v>3</v>
      </c>
      <c r="AI57" s="124"/>
      <c r="AJ57" s="393"/>
      <c r="AK57" s="393"/>
      <c r="AL57" s="393"/>
      <c r="AM57" s="393"/>
      <c r="AN57" s="50"/>
      <c r="AO57" s="50"/>
      <c r="AP57" s="50"/>
      <c r="AQ57" s="50"/>
      <c r="AR57" s="50"/>
      <c r="AS57" s="50"/>
      <c r="AT57" s="50"/>
    </row>
    <row r="58">
      <c r="B58" s="109" t="s">
        <v>97</v>
      </c>
      <c r="C58" s="1398">
        <v>280.0</v>
      </c>
      <c r="D58" s="1398">
        <v>267.0</v>
      </c>
      <c r="E58" s="1436"/>
      <c r="F58" s="1436"/>
      <c r="G58" s="1388">
        <v>266.0</v>
      </c>
      <c r="H58" s="1056">
        <v>249.0</v>
      </c>
      <c r="I58" s="1056">
        <v>300.0</v>
      </c>
      <c r="J58" s="1425">
        <v>311.0</v>
      </c>
      <c r="K58" s="1425">
        <v>342.0</v>
      </c>
      <c r="L58" s="1387"/>
      <c r="M58" s="1387"/>
      <c r="N58" s="1431">
        <v>286.0</v>
      </c>
      <c r="O58" s="1056">
        <v>317.0</v>
      </c>
      <c r="P58" s="1056">
        <v>338.0</v>
      </c>
      <c r="Q58" s="1425">
        <v>334.0</v>
      </c>
      <c r="R58" s="1425">
        <v>91.0</v>
      </c>
      <c r="S58" s="1387"/>
      <c r="T58" s="1386"/>
      <c r="U58" s="92">
        <v>419.0</v>
      </c>
      <c r="V58" s="1056">
        <v>274.0</v>
      </c>
      <c r="W58" s="1056">
        <v>273.0</v>
      </c>
      <c r="X58" s="1056">
        <v>324.0</v>
      </c>
      <c r="Y58" s="1056">
        <v>311.0</v>
      </c>
      <c r="Z58" s="1444"/>
      <c r="AA58" s="1399"/>
      <c r="AB58" s="92"/>
      <c r="AC58" s="92"/>
      <c r="AD58" s="1056"/>
      <c r="AE58" s="1431"/>
      <c r="AF58" s="124"/>
      <c r="AG58" s="124"/>
      <c r="AH58" s="1365">
        <f t="shared" ref="AH58:AH62" si="104">AVERAGE(D58:AF58)</f>
        <v>293.875</v>
      </c>
      <c r="AI58" s="1403">
        <f t="shared" ref="AI58:AI62" si="105">SUM(D58:AF58)</f>
        <v>4702</v>
      </c>
      <c r="AJ58" s="1362">
        <f t="shared" ref="AJ58:AJ62" si="106">IFERROR(AVERAGE(D58:F58),"-")</f>
        <v>267</v>
      </c>
      <c r="AK58" s="1362">
        <f t="shared" ref="AK58:AK62" si="107">IFERROR(AVERAGE(J58:N58),"-")</f>
        <v>313</v>
      </c>
      <c r="AL58" s="393">
        <f t="shared" ref="AL58:AL62" si="108">IFERROR(AVERAGE(Q58:U58),"-")</f>
        <v>281.3333333</v>
      </c>
      <c r="AM58" s="393">
        <f t="shared" ref="AM58:AM62" si="109">IFERROR(AVERAGE(X58:AB58),"-")</f>
        <v>317.5</v>
      </c>
      <c r="AN58" s="1400">
        <f t="shared" ref="AN58:AN63" si="110">sum(C58:F58)</f>
        <v>547</v>
      </c>
      <c r="AO58" s="1400">
        <f t="shared" ref="AO58:AO63" si="111">sum(G58:M58)</f>
        <v>1468</v>
      </c>
      <c r="AP58" s="393">
        <f t="shared" ref="AP58:AP63" si="112">sum(N58:S58)</f>
        <v>1366</v>
      </c>
      <c r="AQ58" s="393">
        <f t="shared" ref="AQ58:AQ63" si="113">sum(U58:Z58)</f>
        <v>1601</v>
      </c>
      <c r="AR58" s="93">
        <f t="shared" ref="AR58:AT58" si="103">AN62/AN58</f>
        <v>0.00731261426</v>
      </c>
      <c r="AS58" s="1407">
        <f t="shared" si="103"/>
        <v>0.008174386921</v>
      </c>
      <c r="AT58" s="1407">
        <f t="shared" si="103"/>
        <v>0.006588579795</v>
      </c>
    </row>
    <row r="59">
      <c r="B59" s="109" t="s">
        <v>3290</v>
      </c>
      <c r="C59" s="1398">
        <v>216.0</v>
      </c>
      <c r="D59" s="1398">
        <v>115.0</v>
      </c>
      <c r="E59" s="1436"/>
      <c r="F59" s="1436"/>
      <c r="G59" s="1388">
        <v>95.0</v>
      </c>
      <c r="H59" s="1056">
        <v>97.0</v>
      </c>
      <c r="I59" s="1056">
        <v>101.0</v>
      </c>
      <c r="J59" s="1425">
        <v>136.0</v>
      </c>
      <c r="K59" s="1425">
        <v>165.0</v>
      </c>
      <c r="L59" s="1386"/>
      <c r="M59" s="1386"/>
      <c r="N59" s="1431">
        <v>90.0</v>
      </c>
      <c r="O59" s="1056">
        <v>127.0</v>
      </c>
      <c r="P59" s="1056">
        <v>156.0</v>
      </c>
      <c r="Q59" s="1056">
        <v>129.0</v>
      </c>
      <c r="R59" s="1056">
        <v>49.0</v>
      </c>
      <c r="S59" s="1386"/>
      <c r="T59" s="1386"/>
      <c r="U59" s="92">
        <v>135.0</v>
      </c>
      <c r="V59" s="1056">
        <v>116.0</v>
      </c>
      <c r="W59" s="1056">
        <v>74.0</v>
      </c>
      <c r="X59" s="1056">
        <v>119.0</v>
      </c>
      <c r="Y59" s="1056">
        <v>115.0</v>
      </c>
      <c r="Z59" s="1444"/>
      <c r="AA59" s="1399"/>
      <c r="AB59" s="92"/>
      <c r="AC59" s="92"/>
      <c r="AD59" s="1056"/>
      <c r="AE59" s="1431"/>
      <c r="AF59" s="124"/>
      <c r="AG59" s="124"/>
      <c r="AH59" s="1365">
        <f t="shared" si="104"/>
        <v>113.6875</v>
      </c>
      <c r="AI59" s="1403">
        <f t="shared" si="105"/>
        <v>1819</v>
      </c>
      <c r="AJ59" s="1362">
        <f t="shared" si="106"/>
        <v>115</v>
      </c>
      <c r="AK59" s="1362">
        <f t="shared" si="107"/>
        <v>130.3333333</v>
      </c>
      <c r="AL59" s="393">
        <f t="shared" si="108"/>
        <v>104.3333333</v>
      </c>
      <c r="AM59" s="393">
        <f t="shared" si="109"/>
        <v>117</v>
      </c>
      <c r="AN59" s="1400">
        <f t="shared" si="110"/>
        <v>331</v>
      </c>
      <c r="AO59" s="1400">
        <f t="shared" si="111"/>
        <v>594</v>
      </c>
      <c r="AP59" s="393">
        <f t="shared" si="112"/>
        <v>551</v>
      </c>
      <c r="AQ59" s="393">
        <f t="shared" si="113"/>
        <v>559</v>
      </c>
      <c r="AR59" s="50"/>
      <c r="AS59" s="92"/>
      <c r="AT59" s="92"/>
    </row>
    <row r="60">
      <c r="B60" s="109" t="s">
        <v>1283</v>
      </c>
      <c r="C60" s="1398">
        <v>30.0</v>
      </c>
      <c r="D60" s="1398">
        <v>27.0</v>
      </c>
      <c r="E60" s="1436"/>
      <c r="F60" s="1436"/>
      <c r="G60" s="1388">
        <v>24.0</v>
      </c>
      <c r="H60" s="1056">
        <v>38.0</v>
      </c>
      <c r="I60" s="1056">
        <v>38.0</v>
      </c>
      <c r="J60" s="1425">
        <v>38.0</v>
      </c>
      <c r="K60" s="1425">
        <v>50.0</v>
      </c>
      <c r="L60" s="1386"/>
      <c r="M60" s="1386"/>
      <c r="N60" s="1431">
        <v>38.0</v>
      </c>
      <c r="O60" s="1056">
        <v>22.0</v>
      </c>
      <c r="P60" s="1056">
        <v>23.0</v>
      </c>
      <c r="Q60" s="1056">
        <v>28.0</v>
      </c>
      <c r="R60" s="1056">
        <v>15.0</v>
      </c>
      <c r="S60" s="1386"/>
      <c r="T60" s="1386"/>
      <c r="U60" s="92">
        <v>23.0</v>
      </c>
      <c r="V60" s="1056">
        <v>25.0</v>
      </c>
      <c r="W60" s="1056">
        <v>22.0</v>
      </c>
      <c r="X60" s="1056">
        <v>26.0</v>
      </c>
      <c r="Y60" s="1056">
        <v>24.0</v>
      </c>
      <c r="Z60" s="1444"/>
      <c r="AA60" s="1399"/>
      <c r="AB60" s="92"/>
      <c r="AC60" s="92"/>
      <c r="AD60" s="1056"/>
      <c r="AE60" s="1431"/>
      <c r="AF60" s="124"/>
      <c r="AG60" s="124"/>
      <c r="AH60" s="1365">
        <f t="shared" si="104"/>
        <v>28.8125</v>
      </c>
      <c r="AI60" s="1403">
        <f t="shared" si="105"/>
        <v>461</v>
      </c>
      <c r="AJ60" s="1362">
        <f t="shared" si="106"/>
        <v>27</v>
      </c>
      <c r="AK60" s="1362">
        <f t="shared" si="107"/>
        <v>42</v>
      </c>
      <c r="AL60" s="393">
        <f t="shared" si="108"/>
        <v>22</v>
      </c>
      <c r="AM60" s="393">
        <f t="shared" si="109"/>
        <v>25</v>
      </c>
      <c r="AN60" s="1400">
        <f t="shared" si="110"/>
        <v>57</v>
      </c>
      <c r="AO60" s="1400">
        <f t="shared" si="111"/>
        <v>188</v>
      </c>
      <c r="AP60" s="393">
        <f t="shared" si="112"/>
        <v>126</v>
      </c>
      <c r="AQ60" s="393">
        <f t="shared" si="113"/>
        <v>120</v>
      </c>
      <c r="AR60" s="50"/>
      <c r="AS60" s="92"/>
      <c r="AT60" s="92"/>
    </row>
    <row r="61">
      <c r="B61" s="109" t="s">
        <v>3315</v>
      </c>
      <c r="C61" s="1398">
        <v>6.0</v>
      </c>
      <c r="D61" s="1398">
        <v>7.0</v>
      </c>
      <c r="E61" s="1436"/>
      <c r="F61" s="1436"/>
      <c r="G61" s="1388">
        <v>4.0</v>
      </c>
      <c r="H61" s="1056">
        <v>9.0</v>
      </c>
      <c r="I61" s="1056">
        <v>6.0</v>
      </c>
      <c r="J61" s="1425">
        <v>7.0</v>
      </c>
      <c r="K61" s="1425">
        <v>11.0</v>
      </c>
      <c r="L61" s="1386"/>
      <c r="M61" s="1386"/>
      <c r="N61" s="1431">
        <v>8.0</v>
      </c>
      <c r="O61" s="1056">
        <v>4.0</v>
      </c>
      <c r="P61" s="1056">
        <v>4.0</v>
      </c>
      <c r="Q61" s="1056">
        <v>6.0</v>
      </c>
      <c r="R61" s="1056">
        <v>3.0</v>
      </c>
      <c r="S61" s="1386"/>
      <c r="T61" s="1386"/>
      <c r="U61" s="92">
        <v>5.0</v>
      </c>
      <c r="V61" s="1056">
        <v>6.0</v>
      </c>
      <c r="W61" s="1056">
        <v>6.0</v>
      </c>
      <c r="X61" s="1056">
        <v>7.0</v>
      </c>
      <c r="Y61" s="1056">
        <v>3.0</v>
      </c>
      <c r="Z61" s="1444"/>
      <c r="AA61" s="1399"/>
      <c r="AB61" s="92"/>
      <c r="AC61" s="92"/>
      <c r="AD61" s="1056"/>
      <c r="AE61" s="1431"/>
      <c r="AF61" s="124"/>
      <c r="AG61" s="124"/>
      <c r="AH61" s="1365">
        <f t="shared" si="104"/>
        <v>6</v>
      </c>
      <c r="AI61" s="1403">
        <f t="shared" si="105"/>
        <v>96</v>
      </c>
      <c r="AJ61" s="1362">
        <f t="shared" si="106"/>
        <v>7</v>
      </c>
      <c r="AK61" s="1362">
        <f t="shared" si="107"/>
        <v>8.666666667</v>
      </c>
      <c r="AL61" s="393">
        <f t="shared" si="108"/>
        <v>4.666666667</v>
      </c>
      <c r="AM61" s="393">
        <f t="shared" si="109"/>
        <v>5</v>
      </c>
      <c r="AN61" s="1400">
        <f t="shared" si="110"/>
        <v>13</v>
      </c>
      <c r="AO61" s="1400">
        <f t="shared" si="111"/>
        <v>37</v>
      </c>
      <c r="AP61" s="393">
        <f t="shared" si="112"/>
        <v>25</v>
      </c>
      <c r="AQ61" s="393">
        <f t="shared" si="113"/>
        <v>27</v>
      </c>
      <c r="AR61" s="50"/>
      <c r="AS61" s="92"/>
      <c r="AT61" s="92"/>
    </row>
    <row r="62">
      <c r="B62" s="109" t="s">
        <v>96</v>
      </c>
      <c r="C62" s="776">
        <v>2.0</v>
      </c>
      <c r="D62" s="1398">
        <v>2.0</v>
      </c>
      <c r="E62" s="1436"/>
      <c r="F62" s="1436"/>
      <c r="G62" s="1388">
        <v>3.0</v>
      </c>
      <c r="H62" s="1056">
        <v>3.0</v>
      </c>
      <c r="I62" s="1056">
        <v>1.0</v>
      </c>
      <c r="J62" s="1425">
        <v>3.0</v>
      </c>
      <c r="K62" s="1425">
        <v>2.0</v>
      </c>
      <c r="L62" s="1386"/>
      <c r="M62" s="1386"/>
      <c r="N62" s="1431">
        <v>4.0</v>
      </c>
      <c r="O62" s="1056">
        <v>2.0</v>
      </c>
      <c r="P62" s="1056">
        <v>1.0</v>
      </c>
      <c r="Q62" s="1056">
        <v>2.0</v>
      </c>
      <c r="R62" s="1056">
        <v>0.0</v>
      </c>
      <c r="S62" s="1386"/>
      <c r="T62" s="1386"/>
      <c r="U62" s="92">
        <v>2.0</v>
      </c>
      <c r="V62" s="1056">
        <v>3.0</v>
      </c>
      <c r="W62" s="1056">
        <v>4.0</v>
      </c>
      <c r="X62" s="1056">
        <v>2.0</v>
      </c>
      <c r="Y62" s="1056">
        <v>2.0</v>
      </c>
      <c r="Z62" s="1399"/>
      <c r="AA62" s="1399"/>
      <c r="AB62" s="92"/>
      <c r="AC62" s="92"/>
      <c r="AD62" s="1056"/>
      <c r="AE62" s="1431"/>
      <c r="AF62" s="124"/>
      <c r="AG62" s="124"/>
      <c r="AH62" s="1365">
        <f t="shared" si="104"/>
        <v>2.25</v>
      </c>
      <c r="AI62" s="1403">
        <f t="shared" si="105"/>
        <v>36</v>
      </c>
      <c r="AJ62" s="1362">
        <f t="shared" si="106"/>
        <v>2</v>
      </c>
      <c r="AK62" s="1362">
        <f t="shared" si="107"/>
        <v>3</v>
      </c>
      <c r="AL62" s="393">
        <f t="shared" si="108"/>
        <v>1.333333333</v>
      </c>
      <c r="AM62" s="393">
        <f t="shared" si="109"/>
        <v>2</v>
      </c>
      <c r="AN62" s="1400">
        <f t="shared" si="110"/>
        <v>4</v>
      </c>
      <c r="AO62" s="1400">
        <f t="shared" si="111"/>
        <v>12</v>
      </c>
      <c r="AP62" s="393">
        <f t="shared" si="112"/>
        <v>9</v>
      </c>
      <c r="AQ62" s="393">
        <f t="shared" si="113"/>
        <v>13</v>
      </c>
      <c r="AR62" s="50"/>
      <c r="AS62" s="92"/>
      <c r="AT62" s="92"/>
    </row>
    <row r="63">
      <c r="B63" s="1419" t="s">
        <v>3316</v>
      </c>
      <c r="C63" s="776"/>
      <c r="D63" s="1398"/>
      <c r="E63" s="1436"/>
      <c r="F63" s="1436"/>
      <c r="G63" s="1388"/>
      <c r="H63" s="1056"/>
      <c r="I63" s="1056"/>
      <c r="J63" s="1425"/>
      <c r="K63" s="1425"/>
      <c r="L63" s="1386"/>
      <c r="M63" s="1386"/>
      <c r="N63" s="1431"/>
      <c r="O63" s="1056"/>
      <c r="P63" s="1056"/>
      <c r="Q63" s="1056"/>
      <c r="R63" s="1056"/>
      <c r="S63" s="1386"/>
      <c r="T63" s="1386"/>
      <c r="U63" s="92">
        <v>0.0</v>
      </c>
      <c r="V63" s="1056">
        <v>0.0</v>
      </c>
      <c r="W63" s="1056">
        <v>0.0</v>
      </c>
      <c r="X63" s="1056">
        <v>0.0</v>
      </c>
      <c r="Y63" s="1056">
        <v>1.0</v>
      </c>
      <c r="Z63" s="1399"/>
      <c r="AA63" s="1399"/>
      <c r="AB63" s="92"/>
      <c r="AC63" s="92"/>
      <c r="AD63" s="1056"/>
      <c r="AE63" s="1431"/>
      <c r="AF63" s="124"/>
      <c r="AG63" s="124"/>
      <c r="AH63" s="1365"/>
      <c r="AI63" s="1423"/>
      <c r="AJ63" s="1362"/>
      <c r="AK63" s="1362"/>
      <c r="AL63" s="393"/>
      <c r="AM63" s="393"/>
      <c r="AN63" s="1400">
        <f t="shared" si="110"/>
        <v>0</v>
      </c>
      <c r="AO63" s="1400">
        <f t="shared" si="111"/>
        <v>0</v>
      </c>
      <c r="AP63" s="393">
        <f t="shared" si="112"/>
        <v>0</v>
      </c>
      <c r="AQ63" s="393">
        <f t="shared" si="113"/>
        <v>1</v>
      </c>
      <c r="AR63" s="50"/>
      <c r="AS63" s="92"/>
      <c r="AT63" s="92"/>
    </row>
    <row r="64">
      <c r="B64" s="1373" t="s">
        <v>3317</v>
      </c>
      <c r="C64" s="1371">
        <f t="shared" ref="C64:D64" si="114">C62-C57</f>
        <v>2</v>
      </c>
      <c r="D64" s="1371">
        <f t="shared" si="114"/>
        <v>2</v>
      </c>
      <c r="E64" s="1410">
        <f>F62-E57</f>
        <v>0</v>
      </c>
      <c r="F64" s="1410">
        <f t="shared" ref="F64:X64" si="115">F62-F57</f>
        <v>0</v>
      </c>
      <c r="G64" s="1410">
        <f t="shared" si="115"/>
        <v>3</v>
      </c>
      <c r="H64" s="1417">
        <f t="shared" si="115"/>
        <v>0</v>
      </c>
      <c r="I64" s="1417">
        <f t="shared" si="115"/>
        <v>1</v>
      </c>
      <c r="J64" s="1410">
        <f t="shared" si="115"/>
        <v>3</v>
      </c>
      <c r="K64" s="1410">
        <f t="shared" si="115"/>
        <v>2</v>
      </c>
      <c r="L64" s="1424">
        <f t="shared" si="115"/>
        <v>0</v>
      </c>
      <c r="M64" s="1424">
        <f t="shared" si="115"/>
        <v>0</v>
      </c>
      <c r="N64" s="1370">
        <f t="shared" si="115"/>
        <v>4</v>
      </c>
      <c r="O64" s="1417">
        <f t="shared" si="115"/>
        <v>2</v>
      </c>
      <c r="P64" s="1417">
        <f t="shared" si="115"/>
        <v>1</v>
      </c>
      <c r="Q64" s="1410">
        <f t="shared" si="115"/>
        <v>2</v>
      </c>
      <c r="R64" s="1410">
        <f t="shared" si="115"/>
        <v>0</v>
      </c>
      <c r="S64" s="1410">
        <f t="shared" si="115"/>
        <v>0</v>
      </c>
      <c r="T64" s="1410">
        <f t="shared" si="115"/>
        <v>0</v>
      </c>
      <c r="U64" s="1410">
        <f t="shared" si="115"/>
        <v>2</v>
      </c>
      <c r="V64" s="1410">
        <f t="shared" si="115"/>
        <v>3</v>
      </c>
      <c r="W64" s="1410">
        <f t="shared" si="115"/>
        <v>4</v>
      </c>
      <c r="X64" s="1410">
        <f t="shared" si="115"/>
        <v>2</v>
      </c>
      <c r="Y64" s="1410"/>
      <c r="Z64" s="1370">
        <f t="shared" ref="Z64:AG64" si="116">Z62-Z57</f>
        <v>0</v>
      </c>
      <c r="AA64" s="1370">
        <f t="shared" si="116"/>
        <v>0</v>
      </c>
      <c r="AB64" s="1410">
        <f t="shared" si="116"/>
        <v>0</v>
      </c>
      <c r="AC64" s="1410">
        <f t="shared" si="116"/>
        <v>0</v>
      </c>
      <c r="AD64" s="1410">
        <f t="shared" si="116"/>
        <v>0</v>
      </c>
      <c r="AE64" s="1371">
        <f t="shared" si="116"/>
        <v>0</v>
      </c>
      <c r="AF64" s="1410">
        <f t="shared" si="116"/>
        <v>0</v>
      </c>
      <c r="AG64" s="1410">
        <f t="shared" si="116"/>
        <v>0</v>
      </c>
      <c r="AH64" s="1372">
        <f>SUM(C64:AG64)</f>
        <v>33</v>
      </c>
      <c r="AI64" s="124"/>
      <c r="AJ64" s="393"/>
      <c r="AK64" s="393"/>
      <c r="AL64" s="393"/>
      <c r="AM64" s="393"/>
      <c r="AN64" s="50"/>
      <c r="AO64" s="50"/>
      <c r="AP64" s="50"/>
      <c r="AQ64" s="50"/>
      <c r="AR64" s="50"/>
      <c r="AS64" s="92"/>
      <c r="AT64" s="92"/>
    </row>
    <row r="65">
      <c r="B65" s="1375" t="s">
        <v>157</v>
      </c>
      <c r="C65" s="1376">
        <f t="shared" ref="C65:AG65" si="117">C59/C58</f>
        <v>0.7714285714</v>
      </c>
      <c r="D65" s="1376">
        <f t="shared" si="117"/>
        <v>0.4307116105</v>
      </c>
      <c r="E65" s="1376" t="str">
        <f t="shared" si="117"/>
        <v>#DIV/0!</v>
      </c>
      <c r="F65" s="1376" t="str">
        <f t="shared" si="117"/>
        <v>#DIV/0!</v>
      </c>
      <c r="G65" s="1376">
        <f t="shared" si="117"/>
        <v>0.3571428571</v>
      </c>
      <c r="H65" s="1376">
        <f t="shared" si="117"/>
        <v>0.3895582329</v>
      </c>
      <c r="I65" s="1376">
        <f t="shared" si="117"/>
        <v>0.3366666667</v>
      </c>
      <c r="J65" s="1376">
        <f t="shared" si="117"/>
        <v>0.4372990354</v>
      </c>
      <c r="K65" s="1376">
        <f t="shared" si="117"/>
        <v>0.4824561404</v>
      </c>
      <c r="L65" s="1377" t="str">
        <f t="shared" si="117"/>
        <v>#DIV/0!</v>
      </c>
      <c r="M65" s="1377" t="str">
        <f t="shared" si="117"/>
        <v>#DIV/0!</v>
      </c>
      <c r="N65" s="1376">
        <f t="shared" si="117"/>
        <v>0.3146853147</v>
      </c>
      <c r="O65" s="1376">
        <f t="shared" si="117"/>
        <v>0.4006309148</v>
      </c>
      <c r="P65" s="1376">
        <f t="shared" si="117"/>
        <v>0.4615384615</v>
      </c>
      <c r="Q65" s="1376">
        <f t="shared" si="117"/>
        <v>0.3862275449</v>
      </c>
      <c r="R65" s="1376">
        <f t="shared" si="117"/>
        <v>0.5384615385</v>
      </c>
      <c r="S65" s="1376" t="str">
        <f t="shared" si="117"/>
        <v>#DIV/0!</v>
      </c>
      <c r="T65" s="1376" t="str">
        <f t="shared" si="117"/>
        <v>#DIV/0!</v>
      </c>
      <c r="U65" s="1376">
        <f t="shared" si="117"/>
        <v>0.3221957041</v>
      </c>
      <c r="V65" s="1376">
        <f t="shared" si="117"/>
        <v>0.4233576642</v>
      </c>
      <c r="W65" s="1376">
        <f t="shared" si="117"/>
        <v>0.2710622711</v>
      </c>
      <c r="X65" s="1376">
        <f t="shared" si="117"/>
        <v>0.3672839506</v>
      </c>
      <c r="Y65" s="1376">
        <f t="shared" si="117"/>
        <v>0.3697749196</v>
      </c>
      <c r="Z65" s="1377" t="str">
        <f t="shared" si="117"/>
        <v>#DIV/0!</v>
      </c>
      <c r="AA65" s="1377" t="str">
        <f t="shared" si="117"/>
        <v>#DIV/0!</v>
      </c>
      <c r="AB65" s="1376" t="str">
        <f t="shared" si="117"/>
        <v>#DIV/0!</v>
      </c>
      <c r="AC65" s="1376" t="str">
        <f t="shared" si="117"/>
        <v>#DIV/0!</v>
      </c>
      <c r="AD65" s="1376" t="str">
        <f t="shared" si="117"/>
        <v>#DIV/0!</v>
      </c>
      <c r="AE65" s="1376" t="str">
        <f t="shared" si="117"/>
        <v>#DIV/0!</v>
      </c>
      <c r="AF65" s="1376" t="str">
        <f t="shared" si="117"/>
        <v>#DIV/0!</v>
      </c>
      <c r="AG65" s="1376" t="str">
        <f t="shared" si="117"/>
        <v>#DIV/0!</v>
      </c>
      <c r="AH65" s="1442" t="str">
        <f t="shared" ref="AH65:AH68" si="119">AVERAGE(C65:AF65)</f>
        <v>#DIV/0!</v>
      </c>
      <c r="AI65" s="1376">
        <f t="shared" ref="AI65:AI68" si="120">AI59/AI58</f>
        <v>0.3868566567</v>
      </c>
      <c r="AJ65" s="1378" t="str">
        <f t="shared" ref="AJ65:AJ68" si="121">IFERROR(AVERAGE(C65:G65),"-")</f>
        <v>-</v>
      </c>
      <c r="AK65" s="1378" t="str">
        <f t="shared" ref="AK65:AK68" si="122">IFERROR(AVERAGE(J65:N65),"-")</f>
        <v>-</v>
      </c>
      <c r="AL65" s="1378" t="str">
        <f t="shared" ref="AL65:AL68" si="123">IFERROR(AVERAGE(Q65:U65),"-")</f>
        <v>-</v>
      </c>
      <c r="AM65" s="1378" t="str">
        <f t="shared" ref="AM65:AM68" si="124">IFERROR(AVERAGE(X65:AB65),"-")</f>
        <v>-</v>
      </c>
      <c r="AN65" s="50"/>
      <c r="AO65" s="50"/>
      <c r="AP65" s="50"/>
      <c r="AQ65" s="1376">
        <f t="shared" ref="AQ65:AQ68" si="125">AQ59/AQ58</f>
        <v>0.349156777</v>
      </c>
      <c r="AR65" s="50"/>
      <c r="AS65" s="92"/>
      <c r="AT65" s="92"/>
    </row>
    <row r="66">
      <c r="B66" s="1375" t="s">
        <v>159</v>
      </c>
      <c r="C66" s="1376">
        <f t="shared" ref="C66:AG66" si="118">C60/C59</f>
        <v>0.1388888889</v>
      </c>
      <c r="D66" s="1376">
        <f t="shared" si="118"/>
        <v>0.2347826087</v>
      </c>
      <c r="E66" s="1376" t="str">
        <f t="shared" si="118"/>
        <v>#DIV/0!</v>
      </c>
      <c r="F66" s="1376" t="str">
        <f t="shared" si="118"/>
        <v>#DIV/0!</v>
      </c>
      <c r="G66" s="1376">
        <f t="shared" si="118"/>
        <v>0.2526315789</v>
      </c>
      <c r="H66" s="1376">
        <f t="shared" si="118"/>
        <v>0.3917525773</v>
      </c>
      <c r="I66" s="1376">
        <f t="shared" si="118"/>
        <v>0.3762376238</v>
      </c>
      <c r="J66" s="1376">
        <f t="shared" si="118"/>
        <v>0.2794117647</v>
      </c>
      <c r="K66" s="1376">
        <f t="shared" si="118"/>
        <v>0.303030303</v>
      </c>
      <c r="L66" s="1377" t="str">
        <f t="shared" si="118"/>
        <v>#DIV/0!</v>
      </c>
      <c r="M66" s="1377" t="str">
        <f t="shared" si="118"/>
        <v>#DIV/0!</v>
      </c>
      <c r="N66" s="1376">
        <f t="shared" si="118"/>
        <v>0.4222222222</v>
      </c>
      <c r="O66" s="1376">
        <f t="shared" si="118"/>
        <v>0.1732283465</v>
      </c>
      <c r="P66" s="1376">
        <f t="shared" si="118"/>
        <v>0.1474358974</v>
      </c>
      <c r="Q66" s="1376">
        <f t="shared" si="118"/>
        <v>0.2170542636</v>
      </c>
      <c r="R66" s="1376">
        <f t="shared" si="118"/>
        <v>0.306122449</v>
      </c>
      <c r="S66" s="1376" t="str">
        <f t="shared" si="118"/>
        <v>#DIV/0!</v>
      </c>
      <c r="T66" s="1376" t="str">
        <f t="shared" si="118"/>
        <v>#DIV/0!</v>
      </c>
      <c r="U66" s="1376">
        <f t="shared" si="118"/>
        <v>0.1703703704</v>
      </c>
      <c r="V66" s="1376">
        <f t="shared" si="118"/>
        <v>0.2155172414</v>
      </c>
      <c r="W66" s="1376">
        <f t="shared" si="118"/>
        <v>0.2972972973</v>
      </c>
      <c r="X66" s="1376">
        <f t="shared" si="118"/>
        <v>0.218487395</v>
      </c>
      <c r="Y66" s="1376">
        <f t="shared" si="118"/>
        <v>0.2086956522</v>
      </c>
      <c r="Z66" s="1377" t="str">
        <f t="shared" si="118"/>
        <v>#DIV/0!</v>
      </c>
      <c r="AA66" s="1377" t="str">
        <f t="shared" si="118"/>
        <v>#DIV/0!</v>
      </c>
      <c r="AB66" s="1376" t="str">
        <f t="shared" si="118"/>
        <v>#DIV/0!</v>
      </c>
      <c r="AC66" s="1376" t="str">
        <f t="shared" si="118"/>
        <v>#DIV/0!</v>
      </c>
      <c r="AD66" s="1376" t="str">
        <f t="shared" si="118"/>
        <v>#DIV/0!</v>
      </c>
      <c r="AE66" s="1376" t="str">
        <f t="shared" si="118"/>
        <v>#DIV/0!</v>
      </c>
      <c r="AF66" s="1376" t="str">
        <f t="shared" si="118"/>
        <v>#DIV/0!</v>
      </c>
      <c r="AG66" s="1376" t="str">
        <f t="shared" si="118"/>
        <v>#DIV/0!</v>
      </c>
      <c r="AH66" s="1442" t="str">
        <f t="shared" si="119"/>
        <v>#DIV/0!</v>
      </c>
      <c r="AI66" s="1376">
        <f t="shared" si="120"/>
        <v>0.2534359538</v>
      </c>
      <c r="AJ66" s="1378" t="str">
        <f t="shared" si="121"/>
        <v>-</v>
      </c>
      <c r="AK66" s="1378" t="str">
        <f t="shared" si="122"/>
        <v>-</v>
      </c>
      <c r="AL66" s="1378" t="str">
        <f t="shared" si="123"/>
        <v>-</v>
      </c>
      <c r="AM66" s="1378" t="str">
        <f t="shared" si="124"/>
        <v>-</v>
      </c>
      <c r="AN66" s="50"/>
      <c r="AO66" s="50"/>
      <c r="AP66" s="50"/>
      <c r="AQ66" s="1376">
        <f t="shared" si="125"/>
        <v>0.2146690519</v>
      </c>
      <c r="AR66" s="50"/>
      <c r="AS66" s="92"/>
      <c r="AT66" s="92"/>
    </row>
    <row r="67">
      <c r="B67" s="1375" t="s">
        <v>161</v>
      </c>
      <c r="C67" s="1376">
        <f t="shared" ref="C67:AG67" si="126">C61/C60</f>
        <v>0.2</v>
      </c>
      <c r="D67" s="1376">
        <f t="shared" si="126"/>
        <v>0.2592592593</v>
      </c>
      <c r="E67" s="1376" t="str">
        <f t="shared" si="126"/>
        <v>#DIV/0!</v>
      </c>
      <c r="F67" s="1376" t="str">
        <f t="shared" si="126"/>
        <v>#DIV/0!</v>
      </c>
      <c r="G67" s="1376">
        <f t="shared" si="126"/>
        <v>0.1666666667</v>
      </c>
      <c r="H67" s="1376">
        <f t="shared" si="126"/>
        <v>0.2368421053</v>
      </c>
      <c r="I67" s="1376">
        <f t="shared" si="126"/>
        <v>0.1578947368</v>
      </c>
      <c r="J67" s="1376">
        <f t="shared" si="126"/>
        <v>0.1842105263</v>
      </c>
      <c r="K67" s="1376">
        <f t="shared" si="126"/>
        <v>0.22</v>
      </c>
      <c r="L67" s="1377" t="str">
        <f t="shared" si="126"/>
        <v>#DIV/0!</v>
      </c>
      <c r="M67" s="1377" t="str">
        <f t="shared" si="126"/>
        <v>#DIV/0!</v>
      </c>
      <c r="N67" s="1376">
        <f t="shared" si="126"/>
        <v>0.2105263158</v>
      </c>
      <c r="O67" s="1376">
        <f t="shared" si="126"/>
        <v>0.1818181818</v>
      </c>
      <c r="P67" s="1376">
        <f t="shared" si="126"/>
        <v>0.1739130435</v>
      </c>
      <c r="Q67" s="1376">
        <f t="shared" si="126"/>
        <v>0.2142857143</v>
      </c>
      <c r="R67" s="1376">
        <f t="shared" si="126"/>
        <v>0.2</v>
      </c>
      <c r="S67" s="1376" t="str">
        <f t="shared" si="126"/>
        <v>#DIV/0!</v>
      </c>
      <c r="T67" s="1376" t="str">
        <f t="shared" si="126"/>
        <v>#DIV/0!</v>
      </c>
      <c r="U67" s="1376">
        <f t="shared" si="126"/>
        <v>0.2173913043</v>
      </c>
      <c r="V67" s="1376">
        <f t="shared" si="126"/>
        <v>0.24</v>
      </c>
      <c r="W67" s="1376">
        <f t="shared" si="126"/>
        <v>0.2727272727</v>
      </c>
      <c r="X67" s="1376">
        <f t="shared" si="126"/>
        <v>0.2692307692</v>
      </c>
      <c r="Y67" s="1376">
        <f t="shared" si="126"/>
        <v>0.125</v>
      </c>
      <c r="Z67" s="1377" t="str">
        <f t="shared" si="126"/>
        <v>#DIV/0!</v>
      </c>
      <c r="AA67" s="1377" t="str">
        <f t="shared" si="126"/>
        <v>#DIV/0!</v>
      </c>
      <c r="AB67" s="1376" t="str">
        <f t="shared" si="126"/>
        <v>#DIV/0!</v>
      </c>
      <c r="AC67" s="1376" t="str">
        <f t="shared" si="126"/>
        <v>#DIV/0!</v>
      </c>
      <c r="AD67" s="1376" t="str">
        <f t="shared" si="126"/>
        <v>#DIV/0!</v>
      </c>
      <c r="AE67" s="1376" t="str">
        <f t="shared" si="126"/>
        <v>#DIV/0!</v>
      </c>
      <c r="AF67" s="1376" t="str">
        <f t="shared" si="126"/>
        <v>#DIV/0!</v>
      </c>
      <c r="AG67" s="1376" t="str">
        <f t="shared" si="126"/>
        <v>#DIV/0!</v>
      </c>
      <c r="AH67" s="1442" t="str">
        <f t="shared" si="119"/>
        <v>#DIV/0!</v>
      </c>
      <c r="AI67" s="1376">
        <f t="shared" si="120"/>
        <v>0.2082429501</v>
      </c>
      <c r="AJ67" s="1378" t="str">
        <f t="shared" si="121"/>
        <v>-</v>
      </c>
      <c r="AK67" s="1378" t="str">
        <f t="shared" si="122"/>
        <v>-</v>
      </c>
      <c r="AL67" s="1378" t="str">
        <f t="shared" si="123"/>
        <v>-</v>
      </c>
      <c r="AM67" s="1378" t="str">
        <f t="shared" si="124"/>
        <v>-</v>
      </c>
      <c r="AN67" s="50"/>
      <c r="AO67" s="50"/>
      <c r="AP67" s="50"/>
      <c r="AQ67" s="1376">
        <f t="shared" si="125"/>
        <v>0.225</v>
      </c>
      <c r="AR67" s="50"/>
      <c r="AS67" s="92"/>
      <c r="AT67" s="92"/>
    </row>
    <row r="68">
      <c r="B68" s="1375" t="s">
        <v>163</v>
      </c>
      <c r="C68" s="1376">
        <f t="shared" ref="C68:AG68" si="127">C62/C61</f>
        <v>0.3333333333</v>
      </c>
      <c r="D68" s="1376">
        <f t="shared" si="127"/>
        <v>0.2857142857</v>
      </c>
      <c r="E68" s="1376" t="str">
        <f t="shared" si="127"/>
        <v>#DIV/0!</v>
      </c>
      <c r="F68" s="1376" t="str">
        <f t="shared" si="127"/>
        <v>#DIV/0!</v>
      </c>
      <c r="G68" s="1376">
        <f t="shared" si="127"/>
        <v>0.75</v>
      </c>
      <c r="H68" s="1376">
        <f t="shared" si="127"/>
        <v>0.3333333333</v>
      </c>
      <c r="I68" s="1376">
        <f t="shared" si="127"/>
        <v>0.1666666667</v>
      </c>
      <c r="J68" s="1376">
        <f t="shared" si="127"/>
        <v>0.4285714286</v>
      </c>
      <c r="K68" s="1376">
        <f t="shared" si="127"/>
        <v>0.1818181818</v>
      </c>
      <c r="L68" s="1377" t="str">
        <f t="shared" si="127"/>
        <v>#DIV/0!</v>
      </c>
      <c r="M68" s="1377" t="str">
        <f t="shared" si="127"/>
        <v>#DIV/0!</v>
      </c>
      <c r="N68" s="1376">
        <f t="shared" si="127"/>
        <v>0.5</v>
      </c>
      <c r="O68" s="1376">
        <f t="shared" si="127"/>
        <v>0.5</v>
      </c>
      <c r="P68" s="1376">
        <f t="shared" si="127"/>
        <v>0.25</v>
      </c>
      <c r="Q68" s="1376">
        <f t="shared" si="127"/>
        <v>0.3333333333</v>
      </c>
      <c r="R68" s="1376">
        <f t="shared" si="127"/>
        <v>0</v>
      </c>
      <c r="S68" s="1376" t="str">
        <f t="shared" si="127"/>
        <v>#DIV/0!</v>
      </c>
      <c r="T68" s="1376" t="str">
        <f t="shared" si="127"/>
        <v>#DIV/0!</v>
      </c>
      <c r="U68" s="1376">
        <f t="shared" si="127"/>
        <v>0.4</v>
      </c>
      <c r="V68" s="1376">
        <f t="shared" si="127"/>
        <v>0.5</v>
      </c>
      <c r="W68" s="1376">
        <f t="shared" si="127"/>
        <v>0.6666666667</v>
      </c>
      <c r="X68" s="1376">
        <f t="shared" si="127"/>
        <v>0.2857142857</v>
      </c>
      <c r="Y68" s="1376">
        <f t="shared" si="127"/>
        <v>0.6666666667</v>
      </c>
      <c r="Z68" s="1377" t="str">
        <f t="shared" si="127"/>
        <v>#DIV/0!</v>
      </c>
      <c r="AA68" s="1377" t="str">
        <f t="shared" si="127"/>
        <v>#DIV/0!</v>
      </c>
      <c r="AB68" s="1376" t="str">
        <f t="shared" si="127"/>
        <v>#DIV/0!</v>
      </c>
      <c r="AC68" s="1376" t="str">
        <f t="shared" si="127"/>
        <v>#DIV/0!</v>
      </c>
      <c r="AD68" s="1376" t="str">
        <f t="shared" si="127"/>
        <v>#DIV/0!</v>
      </c>
      <c r="AE68" s="1376" t="str">
        <f t="shared" si="127"/>
        <v>#DIV/0!</v>
      </c>
      <c r="AF68" s="1376" t="str">
        <f t="shared" si="127"/>
        <v>#DIV/0!</v>
      </c>
      <c r="AG68" s="1376" t="str">
        <f t="shared" si="127"/>
        <v>#DIV/0!</v>
      </c>
      <c r="AH68" s="1442" t="str">
        <f t="shared" si="119"/>
        <v>#DIV/0!</v>
      </c>
      <c r="AI68" s="1376">
        <f t="shared" si="120"/>
        <v>0.375</v>
      </c>
      <c r="AJ68" s="1378" t="str">
        <f t="shared" si="121"/>
        <v>-</v>
      </c>
      <c r="AK68" s="1378" t="str">
        <f t="shared" si="122"/>
        <v>-</v>
      </c>
      <c r="AL68" s="1378" t="str">
        <f t="shared" si="123"/>
        <v>-</v>
      </c>
      <c r="AM68" s="1378" t="str">
        <f t="shared" si="124"/>
        <v>-</v>
      </c>
      <c r="AN68" s="50"/>
      <c r="AO68" s="50"/>
      <c r="AP68" s="50"/>
      <c r="AQ68" s="1376">
        <f t="shared" si="125"/>
        <v>0.4814814815</v>
      </c>
      <c r="AR68" s="50"/>
      <c r="AS68" s="92"/>
      <c r="AT68" s="92"/>
    </row>
    <row r="69">
      <c r="A69" s="1384"/>
      <c r="B69" s="1375"/>
      <c r="C69" s="1376"/>
      <c r="D69" s="1376"/>
      <c r="E69" s="1376"/>
      <c r="F69" s="1376"/>
      <c r="G69" s="1376"/>
      <c r="H69" s="1377"/>
      <c r="I69" s="1377"/>
      <c r="J69" s="1376"/>
      <c r="K69" s="1376"/>
      <c r="L69" s="1377"/>
      <c r="M69" s="1377"/>
      <c r="N69" s="1377"/>
      <c r="O69" s="1376"/>
      <c r="P69" s="1376"/>
      <c r="Q69" s="1376"/>
      <c r="R69" s="1376"/>
      <c r="S69" s="1377"/>
      <c r="T69" s="1377"/>
      <c r="U69" s="1377"/>
      <c r="V69" s="1443"/>
      <c r="W69" s="1443"/>
      <c r="X69" s="1376"/>
      <c r="Y69" s="1376"/>
      <c r="Z69" s="1376"/>
      <c r="AA69" s="1377"/>
      <c r="AB69" s="1377"/>
      <c r="AC69" s="1376"/>
      <c r="AD69" s="1376"/>
      <c r="AE69" s="1376"/>
      <c r="AF69" s="1376"/>
      <c r="AG69" s="1376"/>
      <c r="AH69" s="1442"/>
      <c r="AI69" s="1376"/>
      <c r="AJ69" s="1378"/>
      <c r="AK69" s="1378"/>
      <c r="AL69" s="1378"/>
      <c r="AM69" s="1378"/>
      <c r="AN69" s="50"/>
      <c r="AO69" s="50"/>
      <c r="AP69" s="50"/>
      <c r="AQ69" s="50"/>
      <c r="AR69" s="50"/>
      <c r="AS69" s="92"/>
      <c r="AT69" s="92"/>
    </row>
    <row r="70">
      <c r="A70" s="1384"/>
      <c r="B70" s="1375"/>
      <c r="C70" s="1376"/>
      <c r="D70" s="1376"/>
      <c r="E70" s="1376"/>
      <c r="F70" s="1376"/>
      <c r="G70" s="1376"/>
      <c r="H70" s="1377"/>
      <c r="I70" s="1377"/>
      <c r="J70" s="1376"/>
      <c r="K70" s="1376"/>
      <c r="L70" s="1377"/>
      <c r="M70" s="1377"/>
      <c r="N70" s="1377"/>
      <c r="O70" s="1376"/>
      <c r="P70" s="1376"/>
      <c r="Q70" s="1376"/>
      <c r="R70" s="1376"/>
      <c r="S70" s="1377"/>
      <c r="T70" s="1377"/>
      <c r="U70" s="1377"/>
      <c r="V70" s="1443"/>
      <c r="W70" s="1443"/>
      <c r="X70" s="1376"/>
      <c r="Y70" s="1376"/>
      <c r="Z70" s="1376"/>
      <c r="AA70" s="1377"/>
      <c r="AB70" s="1377"/>
      <c r="AC70" s="1376"/>
      <c r="AD70" s="1376"/>
      <c r="AE70" s="1376"/>
      <c r="AF70" s="1376"/>
      <c r="AG70" s="1376"/>
      <c r="AH70" s="1442"/>
      <c r="AI70" s="1376"/>
      <c r="AJ70" s="1378"/>
      <c r="AK70" s="1378"/>
      <c r="AL70" s="1378"/>
      <c r="AM70" s="1378"/>
      <c r="AN70" s="50"/>
      <c r="AO70" s="50"/>
      <c r="AP70" s="50"/>
      <c r="AQ70" s="50"/>
      <c r="AR70" s="50"/>
      <c r="AS70" s="92"/>
      <c r="AT70" s="92"/>
    </row>
    <row r="71">
      <c r="A71" s="1384"/>
      <c r="B71" s="1375"/>
      <c r="C71" s="1376"/>
      <c r="D71" s="1376"/>
      <c r="E71" s="1376"/>
      <c r="F71" s="1376"/>
      <c r="G71" s="1376"/>
      <c r="H71" s="1377"/>
      <c r="I71" s="1377"/>
      <c r="J71" s="1376"/>
      <c r="K71" s="1376"/>
      <c r="L71" s="1377"/>
      <c r="M71" s="1377"/>
      <c r="N71" s="1377"/>
      <c r="O71" s="1376"/>
      <c r="P71" s="1376"/>
      <c r="Q71" s="1376"/>
      <c r="R71" s="1376"/>
      <c r="S71" s="1377"/>
      <c r="T71" s="1377"/>
      <c r="U71" s="1377"/>
      <c r="V71" s="1443"/>
      <c r="W71" s="1443"/>
      <c r="X71" s="1376"/>
      <c r="Y71" s="1376"/>
      <c r="Z71" s="1376"/>
      <c r="AA71" s="1377"/>
      <c r="AB71" s="1377"/>
      <c r="AC71" s="1376"/>
      <c r="AD71" s="1376"/>
      <c r="AE71" s="1376"/>
      <c r="AF71" s="1376"/>
      <c r="AG71" s="1376"/>
      <c r="AH71" s="1442"/>
      <c r="AI71" s="1376"/>
      <c r="AJ71" s="1378"/>
      <c r="AK71" s="1378"/>
      <c r="AL71" s="1378"/>
      <c r="AM71" s="1378"/>
      <c r="AN71" s="50"/>
      <c r="AO71" s="50"/>
      <c r="AP71" s="50"/>
      <c r="AQ71" s="50"/>
      <c r="AR71" s="50"/>
      <c r="AS71" s="92"/>
      <c r="AT71" s="92"/>
    </row>
  </sheetData>
  <mergeCells count="5">
    <mergeCell ref="A2:A12"/>
    <mergeCell ref="A14:A26"/>
    <mergeCell ref="A28:A40"/>
    <mergeCell ref="A42:A54"/>
    <mergeCell ref="A56:A68"/>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40</v>
      </c>
      <c r="B1" s="2"/>
      <c r="C1" s="3"/>
      <c r="D1" s="4" t="s">
        <v>2</v>
      </c>
      <c r="E1" s="5" t="s">
        <v>7</v>
      </c>
      <c r="F1" s="5" t="s">
        <v>8</v>
      </c>
      <c r="G1" s="5" t="s">
        <v>9</v>
      </c>
      <c r="H1" s="5" t="s">
        <v>3</v>
      </c>
      <c r="I1" s="5" t="s">
        <v>39</v>
      </c>
      <c r="J1" s="5" t="s">
        <v>5</v>
      </c>
      <c r="K1" s="5" t="s">
        <v>6</v>
      </c>
      <c r="L1" s="5" t="s">
        <v>7</v>
      </c>
      <c r="M1" s="5" t="s">
        <v>8</v>
      </c>
      <c r="N1" s="5" t="s">
        <v>9</v>
      </c>
      <c r="O1" s="5" t="s">
        <v>3</v>
      </c>
      <c r="P1" s="5" t="s">
        <v>39</v>
      </c>
      <c r="Q1" s="5" t="s">
        <v>5</v>
      </c>
      <c r="R1" s="5" t="s">
        <v>6</v>
      </c>
      <c r="S1" s="5" t="s">
        <v>7</v>
      </c>
      <c r="T1" s="5" t="s">
        <v>8</v>
      </c>
      <c r="U1" s="5" t="s">
        <v>9</v>
      </c>
      <c r="V1" s="5" t="s">
        <v>3</v>
      </c>
      <c r="W1" s="5" t="s">
        <v>39</v>
      </c>
      <c r="X1" s="5" t="s">
        <v>5</v>
      </c>
      <c r="Y1" s="5" t="s">
        <v>6</v>
      </c>
      <c r="Z1" s="5" t="s">
        <v>7</v>
      </c>
      <c r="AA1" s="5" t="s">
        <v>8</v>
      </c>
      <c r="AB1" s="5" t="s">
        <v>9</v>
      </c>
      <c r="AC1" s="5" t="s">
        <v>3</v>
      </c>
      <c r="AD1" s="5" t="s">
        <v>39</v>
      </c>
      <c r="AE1" s="5" t="s">
        <v>5</v>
      </c>
      <c r="AF1" s="5" t="s">
        <v>6</v>
      </c>
      <c r="AG1" s="5" t="s">
        <v>7</v>
      </c>
      <c r="AH1" s="5" t="s">
        <v>8</v>
      </c>
      <c r="AI1" s="5" t="s">
        <v>9</v>
      </c>
      <c r="AJ1" s="5" t="s">
        <v>3</v>
      </c>
      <c r="AK1" s="5"/>
    </row>
    <row r="2">
      <c r="A2" s="6"/>
      <c r="B2" s="6"/>
      <c r="C2" s="6"/>
      <c r="D2" s="7"/>
      <c r="E2" s="8">
        <v>46113.0</v>
      </c>
      <c r="F2" s="8">
        <v>46114.0</v>
      </c>
      <c r="G2" s="8">
        <v>46115.0</v>
      </c>
      <c r="H2" s="8">
        <v>46116.0</v>
      </c>
      <c r="I2" s="8">
        <v>46117.0</v>
      </c>
      <c r="J2" s="8">
        <v>46118.0</v>
      </c>
      <c r="K2" s="8">
        <v>46119.0</v>
      </c>
      <c r="L2" s="8">
        <v>46120.0</v>
      </c>
      <c r="M2" s="8">
        <v>46121.0</v>
      </c>
      <c r="N2" s="8">
        <v>46122.0</v>
      </c>
      <c r="O2" s="8">
        <v>46123.0</v>
      </c>
      <c r="P2" s="8">
        <v>46124.0</v>
      </c>
      <c r="Q2" s="8">
        <v>46125.0</v>
      </c>
      <c r="R2" s="8">
        <v>46126.0</v>
      </c>
      <c r="S2" s="8">
        <v>46127.0</v>
      </c>
      <c r="T2" s="8">
        <v>46128.0</v>
      </c>
      <c r="U2" s="8">
        <v>46129.0</v>
      </c>
      <c r="V2" s="8">
        <v>46130.0</v>
      </c>
      <c r="W2" s="8">
        <v>46131.0</v>
      </c>
      <c r="X2" s="8">
        <v>46132.0</v>
      </c>
      <c r="Y2" s="8">
        <v>46133.0</v>
      </c>
      <c r="Z2" s="8">
        <v>46134.0</v>
      </c>
      <c r="AA2" s="8">
        <v>46135.0</v>
      </c>
      <c r="AB2" s="8">
        <v>46136.0</v>
      </c>
      <c r="AC2" s="8">
        <v>46137.0</v>
      </c>
      <c r="AD2" s="8">
        <v>46138.0</v>
      </c>
      <c r="AE2" s="8">
        <v>46139.0</v>
      </c>
      <c r="AF2" s="8">
        <v>46140.0</v>
      </c>
      <c r="AG2" s="8">
        <v>46141.0</v>
      </c>
      <c r="AH2" s="8">
        <v>46142.0</v>
      </c>
      <c r="AI2" s="8"/>
      <c r="AJ2" s="8"/>
      <c r="AK2" s="8"/>
    </row>
    <row r="3">
      <c r="A3" s="744" t="s">
        <v>69</v>
      </c>
      <c r="B3" s="7"/>
      <c r="C3" s="745" t="s">
        <v>55</v>
      </c>
      <c r="D3" s="219">
        <f>sum(E3:H3)+sum(J3:O3)+sum(Q3:V3)+sum(X3:AC3)+SUM(AE3:AF3)</f>
        <v>0</v>
      </c>
      <c r="E3" s="185">
        <f t="shared" ref="E3:H3" si="1">E16+E29+E44</f>
        <v>0</v>
      </c>
      <c r="F3" s="185">
        <f t="shared" si="1"/>
        <v>0</v>
      </c>
      <c r="G3" s="185">
        <f t="shared" si="1"/>
        <v>0</v>
      </c>
      <c r="H3" s="185">
        <f t="shared" si="1"/>
        <v>0</v>
      </c>
      <c r="I3" s="60">
        <f t="shared" ref="I3:I12" si="7">sum(E3:H3)</f>
        <v>0</v>
      </c>
      <c r="J3" s="185">
        <f t="shared" ref="J3:O3" si="2">J16+J29+J44</f>
        <v>0</v>
      </c>
      <c r="K3" s="185">
        <f t="shared" si="2"/>
        <v>0</v>
      </c>
      <c r="L3" s="185">
        <f t="shared" si="2"/>
        <v>0</v>
      </c>
      <c r="M3" s="185">
        <f t="shared" si="2"/>
        <v>0</v>
      </c>
      <c r="N3" s="185">
        <f t="shared" si="2"/>
        <v>0</v>
      </c>
      <c r="O3" s="185">
        <f t="shared" si="2"/>
        <v>0</v>
      </c>
      <c r="P3" s="60">
        <f t="shared" ref="P3:P12" si="9">sum(J3:O3)</f>
        <v>0</v>
      </c>
      <c r="Q3" s="185">
        <f t="shared" ref="Q3:V3" si="3">Q16+Q29+Q44</f>
        <v>0</v>
      </c>
      <c r="R3" s="185">
        <f t="shared" si="3"/>
        <v>0</v>
      </c>
      <c r="S3" s="185">
        <f t="shared" si="3"/>
        <v>0</v>
      </c>
      <c r="T3" s="185">
        <f t="shared" si="3"/>
        <v>0</v>
      </c>
      <c r="U3" s="185">
        <f t="shared" si="3"/>
        <v>0</v>
      </c>
      <c r="V3" s="185">
        <f t="shared" si="3"/>
        <v>0</v>
      </c>
      <c r="W3" s="60">
        <f t="shared" ref="W3:W12" si="11">sum(Q3:V3)</f>
        <v>0</v>
      </c>
      <c r="X3" s="185">
        <f t="shared" ref="X3:AC3" si="4">X16+X29+X44</f>
        <v>0</v>
      </c>
      <c r="Y3" s="185">
        <f t="shared" si="4"/>
        <v>0</v>
      </c>
      <c r="Z3" s="185">
        <f t="shared" si="4"/>
        <v>0</v>
      </c>
      <c r="AA3" s="185">
        <f t="shared" si="4"/>
        <v>0</v>
      </c>
      <c r="AB3" s="185">
        <f t="shared" si="4"/>
        <v>0</v>
      </c>
      <c r="AC3" s="185">
        <f t="shared" si="4"/>
        <v>0</v>
      </c>
      <c r="AD3" s="60">
        <f t="shared" ref="AD3:AD12" si="13">sum(X3:AC3)</f>
        <v>0</v>
      </c>
      <c r="AE3" s="185">
        <f t="shared" ref="AE3:AJ3" si="5">AE16+AE29+AE44</f>
        <v>0</v>
      </c>
      <c r="AF3" s="185">
        <f t="shared" si="5"/>
        <v>0</v>
      </c>
      <c r="AG3" s="185">
        <f t="shared" si="5"/>
        <v>0</v>
      </c>
      <c r="AH3" s="185">
        <f t="shared" si="5"/>
        <v>0</v>
      </c>
      <c r="AI3" s="185">
        <f t="shared" si="5"/>
        <v>0</v>
      </c>
      <c r="AJ3" s="185">
        <f t="shared" si="5"/>
        <v>0</v>
      </c>
      <c r="AK3" s="60">
        <f t="shared" ref="AK3:AK12" si="15">sum(AE3:AJ3)</f>
        <v>0</v>
      </c>
    </row>
    <row r="4">
      <c r="A4" s="746">
        <f>D4/D5</f>
        <v>0.7325581395</v>
      </c>
      <c r="B4" s="7"/>
      <c r="C4" s="747" t="s">
        <v>57</v>
      </c>
      <c r="D4" s="221">
        <f t="shared" ref="D4:D12" si="16">sum(E4:H4)+sum(J4:O4)+sum(Q4:V4)+sum(X4:AC4)+sum(AE4:AF4)</f>
        <v>63</v>
      </c>
      <c r="E4" s="199">
        <f t="shared" ref="E4:H4" si="6">E17+E30+E45</f>
        <v>5</v>
      </c>
      <c r="F4" s="199">
        <f t="shared" si="6"/>
        <v>1</v>
      </c>
      <c r="G4" s="199">
        <f t="shared" si="6"/>
        <v>3</v>
      </c>
      <c r="H4" s="199">
        <f t="shared" si="6"/>
        <v>0</v>
      </c>
      <c r="I4" s="66">
        <f t="shared" si="7"/>
        <v>9</v>
      </c>
      <c r="J4" s="199">
        <f t="shared" ref="J4:O4" si="8">J17+J30+J45</f>
        <v>0</v>
      </c>
      <c r="K4" s="199">
        <f t="shared" si="8"/>
        <v>4</v>
      </c>
      <c r="L4" s="199">
        <f t="shared" si="8"/>
        <v>3</v>
      </c>
      <c r="M4" s="199">
        <f t="shared" si="8"/>
        <v>3</v>
      </c>
      <c r="N4" s="199">
        <f t="shared" si="8"/>
        <v>4</v>
      </c>
      <c r="O4" s="199">
        <f t="shared" si="8"/>
        <v>1</v>
      </c>
      <c r="P4" s="66">
        <f t="shared" si="9"/>
        <v>15</v>
      </c>
      <c r="Q4" s="199">
        <f t="shared" ref="Q4:V4" si="10">Q17+Q30+Q45</f>
        <v>2</v>
      </c>
      <c r="R4" s="199">
        <f t="shared" si="10"/>
        <v>4</v>
      </c>
      <c r="S4" s="199">
        <f t="shared" si="10"/>
        <v>2</v>
      </c>
      <c r="T4" s="199">
        <f t="shared" si="10"/>
        <v>2</v>
      </c>
      <c r="U4" s="199">
        <f t="shared" si="10"/>
        <v>3</v>
      </c>
      <c r="V4" s="199">
        <f t="shared" si="10"/>
        <v>5</v>
      </c>
      <c r="W4" s="66">
        <f t="shared" si="11"/>
        <v>18</v>
      </c>
      <c r="X4" s="199">
        <f t="shared" ref="X4:AC4" si="12">X17+X30+X45</f>
        <v>3</v>
      </c>
      <c r="Y4" s="199">
        <f t="shared" si="12"/>
        <v>2</v>
      </c>
      <c r="Z4" s="199">
        <f t="shared" si="12"/>
        <v>1</v>
      </c>
      <c r="AA4" s="199">
        <f t="shared" si="12"/>
        <v>4</v>
      </c>
      <c r="AB4" s="199">
        <f t="shared" si="12"/>
        <v>3</v>
      </c>
      <c r="AC4" s="199">
        <f t="shared" si="12"/>
        <v>4</v>
      </c>
      <c r="AD4" s="66">
        <f t="shared" si="13"/>
        <v>17</v>
      </c>
      <c r="AE4" s="199">
        <f t="shared" ref="AE4:AJ4" si="14">AE17+AE30+AE45</f>
        <v>4</v>
      </c>
      <c r="AF4" s="199">
        <f t="shared" si="14"/>
        <v>0</v>
      </c>
      <c r="AG4" s="199">
        <f t="shared" si="14"/>
        <v>0</v>
      </c>
      <c r="AH4" s="199">
        <f t="shared" si="14"/>
        <v>0</v>
      </c>
      <c r="AI4" s="199">
        <f t="shared" si="14"/>
        <v>0</v>
      </c>
      <c r="AJ4" s="199">
        <f t="shared" si="14"/>
        <v>0</v>
      </c>
      <c r="AK4" s="66">
        <f t="shared" si="15"/>
        <v>4</v>
      </c>
    </row>
    <row r="5">
      <c r="A5" s="744" t="s">
        <v>1280</v>
      </c>
      <c r="B5" s="7"/>
      <c r="C5" s="747" t="s">
        <v>58</v>
      </c>
      <c r="D5" s="221">
        <f t="shared" si="16"/>
        <v>86</v>
      </c>
      <c r="E5" s="199">
        <f t="shared" ref="E5:H5" si="17">E18+E31+E46</f>
        <v>5</v>
      </c>
      <c r="F5" s="199">
        <f t="shared" si="17"/>
        <v>6</v>
      </c>
      <c r="G5" s="199">
        <f t="shared" si="17"/>
        <v>4</v>
      </c>
      <c r="H5" s="199">
        <f t="shared" si="17"/>
        <v>0</v>
      </c>
      <c r="I5" s="66">
        <f t="shared" si="7"/>
        <v>15</v>
      </c>
      <c r="J5" s="199">
        <f t="shared" ref="J5:O5" si="18">J18+J31+J46</f>
        <v>4</v>
      </c>
      <c r="K5" s="199">
        <f t="shared" si="18"/>
        <v>4</v>
      </c>
      <c r="L5" s="199">
        <f t="shared" si="18"/>
        <v>5</v>
      </c>
      <c r="M5" s="199">
        <f t="shared" si="18"/>
        <v>4</v>
      </c>
      <c r="N5" s="199">
        <f t="shared" si="18"/>
        <v>1</v>
      </c>
      <c r="O5" s="199">
        <f t="shared" si="18"/>
        <v>0</v>
      </c>
      <c r="P5" s="66">
        <f t="shared" si="9"/>
        <v>18</v>
      </c>
      <c r="Q5" s="199">
        <f t="shared" ref="Q5:V5" si="19">Q18+Q31+Q46</f>
        <v>4</v>
      </c>
      <c r="R5" s="199">
        <f t="shared" si="19"/>
        <v>5</v>
      </c>
      <c r="S5" s="199">
        <f t="shared" si="19"/>
        <v>4</v>
      </c>
      <c r="T5" s="199">
        <f t="shared" si="19"/>
        <v>4</v>
      </c>
      <c r="U5" s="199">
        <f t="shared" si="19"/>
        <v>4</v>
      </c>
      <c r="V5" s="199">
        <f t="shared" si="19"/>
        <v>5</v>
      </c>
      <c r="W5" s="66">
        <f t="shared" si="11"/>
        <v>26</v>
      </c>
      <c r="X5" s="199">
        <f t="shared" ref="X5:AC5" si="20">X18+X31+X46</f>
        <v>3</v>
      </c>
      <c r="Y5" s="199">
        <f t="shared" si="20"/>
        <v>4</v>
      </c>
      <c r="Z5" s="199">
        <f t="shared" si="20"/>
        <v>2</v>
      </c>
      <c r="AA5" s="199">
        <f t="shared" si="20"/>
        <v>5</v>
      </c>
      <c r="AB5" s="199">
        <f t="shared" si="20"/>
        <v>4</v>
      </c>
      <c r="AC5" s="199">
        <f t="shared" si="20"/>
        <v>5</v>
      </c>
      <c r="AD5" s="66">
        <f t="shared" si="13"/>
        <v>23</v>
      </c>
      <c r="AE5" s="199">
        <f t="shared" ref="AE5:AJ5" si="21">AE18+AE31+AE46</f>
        <v>4</v>
      </c>
      <c r="AF5" s="199">
        <f t="shared" si="21"/>
        <v>0</v>
      </c>
      <c r="AG5" s="199">
        <f t="shared" si="21"/>
        <v>0</v>
      </c>
      <c r="AH5" s="199">
        <f t="shared" si="21"/>
        <v>0</v>
      </c>
      <c r="AI5" s="199">
        <f t="shared" si="21"/>
        <v>0</v>
      </c>
      <c r="AJ5" s="199">
        <f t="shared" si="21"/>
        <v>0</v>
      </c>
      <c r="AK5" s="66">
        <f t="shared" si="15"/>
        <v>4</v>
      </c>
    </row>
    <row r="6">
      <c r="A6" s="746">
        <f>D5/sum(D5:D6)</f>
        <v>0.8113207547</v>
      </c>
      <c r="B6" s="7"/>
      <c r="C6" s="747" t="s">
        <v>59</v>
      </c>
      <c r="D6" s="221">
        <f t="shared" si="16"/>
        <v>20</v>
      </c>
      <c r="E6" s="199">
        <f t="shared" ref="E6:H6" si="22">E19+E32+E47</f>
        <v>1</v>
      </c>
      <c r="F6" s="199">
        <f t="shared" si="22"/>
        <v>1</v>
      </c>
      <c r="G6" s="199">
        <f t="shared" si="22"/>
        <v>0</v>
      </c>
      <c r="H6" s="199">
        <f t="shared" si="22"/>
        <v>0</v>
      </c>
      <c r="I6" s="66">
        <f t="shared" si="7"/>
        <v>2</v>
      </c>
      <c r="J6" s="199">
        <f t="shared" ref="J6:O6" si="23">J19+J32+J47</f>
        <v>0</v>
      </c>
      <c r="K6" s="199">
        <f t="shared" si="23"/>
        <v>2</v>
      </c>
      <c r="L6" s="199">
        <f t="shared" si="23"/>
        <v>1</v>
      </c>
      <c r="M6" s="199">
        <f t="shared" si="23"/>
        <v>1</v>
      </c>
      <c r="N6" s="199">
        <f t="shared" si="23"/>
        <v>0</v>
      </c>
      <c r="O6" s="199">
        <f t="shared" si="23"/>
        <v>0</v>
      </c>
      <c r="P6" s="66">
        <f t="shared" si="9"/>
        <v>4</v>
      </c>
      <c r="Q6" s="199">
        <f t="shared" ref="Q6:V6" si="24">Q19+Q32+Q47</f>
        <v>1</v>
      </c>
      <c r="R6" s="199">
        <f t="shared" si="24"/>
        <v>1</v>
      </c>
      <c r="S6" s="199">
        <f t="shared" si="24"/>
        <v>1</v>
      </c>
      <c r="T6" s="199">
        <f t="shared" si="24"/>
        <v>1</v>
      </c>
      <c r="U6" s="199">
        <f t="shared" si="24"/>
        <v>0</v>
      </c>
      <c r="V6" s="199">
        <f t="shared" si="24"/>
        <v>1</v>
      </c>
      <c r="W6" s="66">
        <f t="shared" si="11"/>
        <v>5</v>
      </c>
      <c r="X6" s="199">
        <f t="shared" ref="X6:AC6" si="25">X19+X32+X47</f>
        <v>2</v>
      </c>
      <c r="Y6" s="199">
        <f t="shared" si="25"/>
        <v>0</v>
      </c>
      <c r="Z6" s="199">
        <f t="shared" si="25"/>
        <v>1</v>
      </c>
      <c r="AA6" s="199">
        <f t="shared" si="25"/>
        <v>3</v>
      </c>
      <c r="AB6" s="199">
        <f t="shared" si="25"/>
        <v>2</v>
      </c>
      <c r="AC6" s="199">
        <f t="shared" si="25"/>
        <v>1</v>
      </c>
      <c r="AD6" s="66">
        <f t="shared" si="13"/>
        <v>9</v>
      </c>
      <c r="AE6" s="199">
        <f t="shared" ref="AE6:AJ6" si="26">AE19+AE32+AE47</f>
        <v>0</v>
      </c>
      <c r="AF6" s="199">
        <f t="shared" si="26"/>
        <v>0</v>
      </c>
      <c r="AG6" s="199">
        <f t="shared" si="26"/>
        <v>0</v>
      </c>
      <c r="AH6" s="199">
        <f t="shared" si="26"/>
        <v>0</v>
      </c>
      <c r="AI6" s="199">
        <f t="shared" si="26"/>
        <v>0</v>
      </c>
      <c r="AJ6" s="199">
        <f t="shared" si="26"/>
        <v>0</v>
      </c>
      <c r="AK6" s="66">
        <f t="shared" si="15"/>
        <v>0</v>
      </c>
    </row>
    <row r="7">
      <c r="A7" s="744" t="s">
        <v>71</v>
      </c>
      <c r="B7" s="7"/>
      <c r="C7" s="68" t="s">
        <v>109</v>
      </c>
      <c r="D7" s="221">
        <f t="shared" si="16"/>
        <v>105</v>
      </c>
      <c r="E7" s="199">
        <f t="shared" ref="E7:H7" si="27">E20+E33+E48</f>
        <v>6</v>
      </c>
      <c r="F7" s="199">
        <f t="shared" si="27"/>
        <v>7</v>
      </c>
      <c r="G7" s="199">
        <f t="shared" si="27"/>
        <v>4</v>
      </c>
      <c r="H7" s="199">
        <f t="shared" si="27"/>
        <v>0</v>
      </c>
      <c r="I7" s="66">
        <f t="shared" si="7"/>
        <v>17</v>
      </c>
      <c r="J7" s="199">
        <f t="shared" ref="J7:O7" si="28">J20+J33+J48</f>
        <v>4</v>
      </c>
      <c r="K7" s="199">
        <f t="shared" si="28"/>
        <v>6</v>
      </c>
      <c r="L7" s="199">
        <f t="shared" si="28"/>
        <v>6</v>
      </c>
      <c r="M7" s="199">
        <f t="shared" si="28"/>
        <v>5</v>
      </c>
      <c r="N7" s="199">
        <f t="shared" si="28"/>
        <v>1</v>
      </c>
      <c r="O7" s="199">
        <f t="shared" si="28"/>
        <v>0</v>
      </c>
      <c r="P7" s="66">
        <f t="shared" si="9"/>
        <v>22</v>
      </c>
      <c r="Q7" s="199">
        <f t="shared" ref="Q7:V7" si="29">Q20+Q33+Q48</f>
        <v>5</v>
      </c>
      <c r="R7" s="199">
        <f t="shared" si="29"/>
        <v>6</v>
      </c>
      <c r="S7" s="199">
        <f t="shared" si="29"/>
        <v>5</v>
      </c>
      <c r="T7" s="199">
        <f t="shared" si="29"/>
        <v>5</v>
      </c>
      <c r="U7" s="199">
        <f t="shared" si="29"/>
        <v>4</v>
      </c>
      <c r="V7" s="199">
        <f t="shared" si="29"/>
        <v>6</v>
      </c>
      <c r="W7" s="66">
        <f t="shared" si="11"/>
        <v>31</v>
      </c>
      <c r="X7" s="199">
        <f t="shared" ref="X7:Y7" si="30">X20+X33+X48</f>
        <v>5</v>
      </c>
      <c r="Y7" s="199">
        <f t="shared" si="30"/>
        <v>4</v>
      </c>
      <c r="Z7" s="199">
        <f>Z20+Z32+Z48</f>
        <v>2</v>
      </c>
      <c r="AA7" s="199">
        <f t="shared" ref="AA7:AC7" si="31">AA20+AA33+AA48</f>
        <v>8</v>
      </c>
      <c r="AB7" s="199">
        <f t="shared" si="31"/>
        <v>6</v>
      </c>
      <c r="AC7" s="199">
        <f t="shared" si="31"/>
        <v>6</v>
      </c>
      <c r="AD7" s="66">
        <f t="shared" si="13"/>
        <v>31</v>
      </c>
      <c r="AE7" s="199">
        <f t="shared" ref="AE7:AJ7" si="32">AE20+AE33+AE48</f>
        <v>4</v>
      </c>
      <c r="AF7" s="199">
        <f t="shared" si="32"/>
        <v>0</v>
      </c>
      <c r="AG7" s="199">
        <f t="shared" si="32"/>
        <v>0</v>
      </c>
      <c r="AH7" s="199">
        <f t="shared" si="32"/>
        <v>0</v>
      </c>
      <c r="AI7" s="199">
        <f t="shared" si="32"/>
        <v>0</v>
      </c>
      <c r="AJ7" s="199">
        <f t="shared" si="32"/>
        <v>0</v>
      </c>
      <c r="AK7" s="66">
        <f t="shared" si="15"/>
        <v>4</v>
      </c>
    </row>
    <row r="8">
      <c r="A8" s="748">
        <f>D5/D7</f>
        <v>0.819047619</v>
      </c>
      <c r="B8" s="7"/>
      <c r="C8" s="747" t="s">
        <v>72</v>
      </c>
      <c r="D8" s="221">
        <f t="shared" si="16"/>
        <v>34</v>
      </c>
      <c r="E8" s="199">
        <f t="shared" ref="E8:H8" si="33">E21+E34+E49</f>
        <v>5</v>
      </c>
      <c r="F8" s="199">
        <f t="shared" si="33"/>
        <v>4</v>
      </c>
      <c r="G8" s="199">
        <f t="shared" si="33"/>
        <v>0</v>
      </c>
      <c r="H8" s="199">
        <f t="shared" si="33"/>
        <v>0</v>
      </c>
      <c r="I8" s="66">
        <f t="shared" si="7"/>
        <v>9</v>
      </c>
      <c r="J8" s="199">
        <f t="shared" ref="J8:M8" si="34">J21+J34+J49</f>
        <v>0</v>
      </c>
      <c r="K8" s="199">
        <f t="shared" si="34"/>
        <v>0</v>
      </c>
      <c r="L8" s="199">
        <f t="shared" si="34"/>
        <v>0</v>
      </c>
      <c r="M8" s="199">
        <f t="shared" si="34"/>
        <v>0</v>
      </c>
      <c r="N8" s="199">
        <f t="shared" ref="N8:O8" si="35">M21+N34+N49</f>
        <v>0</v>
      </c>
      <c r="O8" s="199">
        <f t="shared" si="35"/>
        <v>0</v>
      </c>
      <c r="P8" s="66">
        <f t="shared" si="9"/>
        <v>0</v>
      </c>
      <c r="Q8" s="199">
        <f t="shared" ref="Q8:V8" si="36">Q21+Q34+Q49</f>
        <v>0</v>
      </c>
      <c r="R8" s="199">
        <f t="shared" si="36"/>
        <v>6</v>
      </c>
      <c r="S8" s="199">
        <f t="shared" si="36"/>
        <v>0</v>
      </c>
      <c r="T8" s="199">
        <f t="shared" si="36"/>
        <v>0</v>
      </c>
      <c r="U8" s="199">
        <f t="shared" si="36"/>
        <v>0</v>
      </c>
      <c r="V8" s="199">
        <f t="shared" si="36"/>
        <v>0</v>
      </c>
      <c r="W8" s="66">
        <f t="shared" si="11"/>
        <v>6</v>
      </c>
      <c r="X8" s="199">
        <f t="shared" ref="X8:AC8" si="37">X21+X34+X49</f>
        <v>0</v>
      </c>
      <c r="Y8" s="199">
        <f t="shared" si="37"/>
        <v>3</v>
      </c>
      <c r="Z8" s="199">
        <f t="shared" si="37"/>
        <v>4</v>
      </c>
      <c r="AA8" s="199">
        <f t="shared" si="37"/>
        <v>6</v>
      </c>
      <c r="AB8" s="199">
        <f t="shared" si="37"/>
        <v>0</v>
      </c>
      <c r="AC8" s="199">
        <f t="shared" si="37"/>
        <v>3</v>
      </c>
      <c r="AD8" s="66">
        <f t="shared" si="13"/>
        <v>16</v>
      </c>
      <c r="AE8" s="199">
        <f t="shared" ref="AE8:AJ8" si="38">AE21+AE34+AE49</f>
        <v>3</v>
      </c>
      <c r="AF8" s="199">
        <f t="shared" si="38"/>
        <v>0</v>
      </c>
      <c r="AG8" s="199">
        <f t="shared" si="38"/>
        <v>0</v>
      </c>
      <c r="AH8" s="199">
        <f t="shared" si="38"/>
        <v>0</v>
      </c>
      <c r="AI8" s="199">
        <f t="shared" si="38"/>
        <v>0</v>
      </c>
      <c r="AJ8" s="199">
        <f t="shared" si="38"/>
        <v>0</v>
      </c>
      <c r="AK8" s="66">
        <f t="shared" si="15"/>
        <v>3</v>
      </c>
    </row>
    <row r="9">
      <c r="A9" s="749" t="s">
        <v>1281</v>
      </c>
      <c r="B9" s="750">
        <f>D8/D12</f>
        <v>3.090909091</v>
      </c>
      <c r="C9" s="751" t="s">
        <v>1282</v>
      </c>
      <c r="D9" s="221">
        <f t="shared" si="16"/>
        <v>1</v>
      </c>
      <c r="E9" s="199">
        <f t="shared" ref="E9:H9" si="39">E22+E35+E50</f>
        <v>1</v>
      </c>
      <c r="F9" s="199">
        <f t="shared" si="39"/>
        <v>0</v>
      </c>
      <c r="G9" s="199">
        <f t="shared" si="39"/>
        <v>0</v>
      </c>
      <c r="H9" s="199">
        <f t="shared" si="39"/>
        <v>0</v>
      </c>
      <c r="I9" s="66">
        <f t="shared" si="7"/>
        <v>1</v>
      </c>
      <c r="J9" s="199">
        <f t="shared" ref="J9:M9" si="40">J22+J35+J50</f>
        <v>0</v>
      </c>
      <c r="K9" s="199">
        <f t="shared" si="40"/>
        <v>0</v>
      </c>
      <c r="L9" s="199">
        <f t="shared" si="40"/>
        <v>0</v>
      </c>
      <c r="M9" s="199">
        <f t="shared" si="40"/>
        <v>0</v>
      </c>
      <c r="N9" s="199">
        <f t="shared" ref="N9:O9" si="41">M22+N35+N50</f>
        <v>0</v>
      </c>
      <c r="O9" s="199">
        <f t="shared" si="41"/>
        <v>0</v>
      </c>
      <c r="P9" s="66">
        <f t="shared" si="9"/>
        <v>0</v>
      </c>
      <c r="Q9" s="199">
        <f t="shared" ref="Q9:V9" si="42">Q22+Q35+Q50</f>
        <v>0</v>
      </c>
      <c r="R9" s="199">
        <f t="shared" si="42"/>
        <v>0</v>
      </c>
      <c r="S9" s="199">
        <f t="shared" si="42"/>
        <v>0</v>
      </c>
      <c r="T9" s="199">
        <f t="shared" si="42"/>
        <v>0</v>
      </c>
      <c r="U9" s="199">
        <f t="shared" si="42"/>
        <v>0</v>
      </c>
      <c r="V9" s="199">
        <f t="shared" si="42"/>
        <v>0</v>
      </c>
      <c r="W9" s="66">
        <f t="shared" si="11"/>
        <v>0</v>
      </c>
      <c r="X9" s="199">
        <f t="shared" ref="X9:AC9" si="43">X22+X35+X50</f>
        <v>0</v>
      </c>
      <c r="Y9" s="199">
        <f t="shared" si="43"/>
        <v>0</v>
      </c>
      <c r="Z9" s="199">
        <f t="shared" si="43"/>
        <v>0</v>
      </c>
      <c r="AA9" s="199">
        <f t="shared" si="43"/>
        <v>0</v>
      </c>
      <c r="AB9" s="199">
        <f t="shared" si="43"/>
        <v>0</v>
      </c>
      <c r="AC9" s="199">
        <f t="shared" si="43"/>
        <v>0</v>
      </c>
      <c r="AD9" s="66">
        <f t="shared" si="13"/>
        <v>0</v>
      </c>
      <c r="AE9" s="199">
        <f t="shared" ref="AE9:AJ9" si="44">AE22+AE35+AE50</f>
        <v>0</v>
      </c>
      <c r="AF9" s="199">
        <f t="shared" si="44"/>
        <v>0</v>
      </c>
      <c r="AG9" s="199">
        <f t="shared" si="44"/>
        <v>0</v>
      </c>
      <c r="AH9" s="199">
        <f t="shared" si="44"/>
        <v>0</v>
      </c>
      <c r="AI9" s="199">
        <f t="shared" si="44"/>
        <v>0</v>
      </c>
      <c r="AJ9" s="199">
        <f t="shared" si="44"/>
        <v>0</v>
      </c>
      <c r="AK9" s="66">
        <f t="shared" si="15"/>
        <v>0</v>
      </c>
    </row>
    <row r="10">
      <c r="A10" s="752" t="s">
        <v>163</v>
      </c>
      <c r="B10" s="753">
        <f t="shared" ref="B10:B13" si="51">D8/D9</f>
        <v>34</v>
      </c>
      <c r="C10" s="17" t="s">
        <v>1283</v>
      </c>
      <c r="D10" s="221">
        <f t="shared" si="16"/>
        <v>360</v>
      </c>
      <c r="E10" s="199">
        <f t="shared" ref="E10:H10" si="45">E23+E36+E51</f>
        <v>0</v>
      </c>
      <c r="F10" s="199">
        <f t="shared" si="45"/>
        <v>0</v>
      </c>
      <c r="G10" s="199">
        <f t="shared" si="45"/>
        <v>0</v>
      </c>
      <c r="H10" s="199">
        <f t="shared" si="45"/>
        <v>0</v>
      </c>
      <c r="I10" s="66">
        <f t="shared" si="7"/>
        <v>0</v>
      </c>
      <c r="J10" s="199">
        <f t="shared" ref="J10:M10" si="46">J23+J36+J51</f>
        <v>0</v>
      </c>
      <c r="K10" s="199">
        <f t="shared" si="46"/>
        <v>0</v>
      </c>
      <c r="L10" s="199">
        <f t="shared" si="46"/>
        <v>0</v>
      </c>
      <c r="M10" s="199">
        <f t="shared" si="46"/>
        <v>0</v>
      </c>
      <c r="N10" s="199">
        <f t="shared" ref="N10:O10" si="47">M23+N36+N51</f>
        <v>0</v>
      </c>
      <c r="O10" s="199">
        <f t="shared" si="47"/>
        <v>0</v>
      </c>
      <c r="P10" s="66">
        <f t="shared" si="9"/>
        <v>0</v>
      </c>
      <c r="Q10" s="199">
        <f t="shared" ref="Q10:V10" si="48">Q23+Q36+Q51</f>
        <v>31</v>
      </c>
      <c r="R10" s="199">
        <f t="shared" si="48"/>
        <v>49</v>
      </c>
      <c r="S10" s="199">
        <f t="shared" si="48"/>
        <v>32</v>
      </c>
      <c r="T10" s="199">
        <f t="shared" si="48"/>
        <v>57</v>
      </c>
      <c r="U10" s="199">
        <f t="shared" si="48"/>
        <v>50</v>
      </c>
      <c r="V10" s="199">
        <f t="shared" si="48"/>
        <v>0</v>
      </c>
      <c r="W10" s="66">
        <f t="shared" si="11"/>
        <v>219</v>
      </c>
      <c r="X10" s="199">
        <f t="shared" ref="X10:AC10" si="49">X23+X36+X51</f>
        <v>45</v>
      </c>
      <c r="Y10" s="199">
        <f t="shared" si="49"/>
        <v>48</v>
      </c>
      <c r="Z10" s="199">
        <f t="shared" si="49"/>
        <v>48</v>
      </c>
      <c r="AA10" s="199">
        <f t="shared" si="49"/>
        <v>0</v>
      </c>
      <c r="AB10" s="199">
        <f t="shared" si="49"/>
        <v>0</v>
      </c>
      <c r="AC10" s="199">
        <f t="shared" si="49"/>
        <v>0</v>
      </c>
      <c r="AD10" s="66">
        <f t="shared" si="13"/>
        <v>141</v>
      </c>
      <c r="AE10" s="199">
        <f t="shared" ref="AE10:AJ10" si="50">AE23+AE36+AE51</f>
        <v>0</v>
      </c>
      <c r="AF10" s="199">
        <f t="shared" si="50"/>
        <v>0</v>
      </c>
      <c r="AG10" s="199">
        <f t="shared" si="50"/>
        <v>0</v>
      </c>
      <c r="AH10" s="199">
        <f t="shared" si="50"/>
        <v>0</v>
      </c>
      <c r="AI10" s="199">
        <f t="shared" si="50"/>
        <v>0</v>
      </c>
      <c r="AJ10" s="199">
        <f t="shared" si="50"/>
        <v>0</v>
      </c>
      <c r="AK10" s="66">
        <f t="shared" si="15"/>
        <v>0</v>
      </c>
    </row>
    <row r="11">
      <c r="A11" s="752" t="s">
        <v>161</v>
      </c>
      <c r="B11" s="753">
        <f t="shared" si="51"/>
        <v>0.002777777778</v>
      </c>
      <c r="C11" s="44" t="s">
        <v>1284</v>
      </c>
      <c r="D11" s="221">
        <f t="shared" si="16"/>
        <v>70</v>
      </c>
      <c r="E11" s="199">
        <f t="shared" ref="E11:H11" si="52">E24+E38+E53</f>
        <v>0</v>
      </c>
      <c r="F11" s="199">
        <f t="shared" si="52"/>
        <v>0</v>
      </c>
      <c r="G11" s="199">
        <f t="shared" si="52"/>
        <v>0</v>
      </c>
      <c r="H11" s="199">
        <f t="shared" si="52"/>
        <v>0</v>
      </c>
      <c r="I11" s="66">
        <f t="shared" si="7"/>
        <v>0</v>
      </c>
      <c r="J11" s="199">
        <f t="shared" ref="J11:M11" si="53">J24+J38+J53</f>
        <v>0</v>
      </c>
      <c r="K11" s="199">
        <f t="shared" si="53"/>
        <v>0</v>
      </c>
      <c r="L11" s="199">
        <f t="shared" si="53"/>
        <v>0</v>
      </c>
      <c r="M11" s="199">
        <f t="shared" si="53"/>
        <v>0</v>
      </c>
      <c r="N11" s="199">
        <f t="shared" ref="N11:O11" si="54">M24+N38+N53</f>
        <v>0</v>
      </c>
      <c r="O11" s="199">
        <f t="shared" si="54"/>
        <v>0</v>
      </c>
      <c r="P11" s="66">
        <f t="shared" si="9"/>
        <v>0</v>
      </c>
      <c r="Q11" s="199">
        <f t="shared" ref="Q11:V11" si="55">Q24+Q38+Q53</f>
        <v>7</v>
      </c>
      <c r="R11" s="199">
        <f t="shared" si="55"/>
        <v>8</v>
      </c>
      <c r="S11" s="199">
        <f t="shared" si="55"/>
        <v>5</v>
      </c>
      <c r="T11" s="199">
        <f t="shared" si="55"/>
        <v>9</v>
      </c>
      <c r="U11" s="199">
        <f t="shared" si="55"/>
        <v>13</v>
      </c>
      <c r="V11" s="199">
        <f t="shared" si="55"/>
        <v>0</v>
      </c>
      <c r="W11" s="66">
        <f t="shared" si="11"/>
        <v>42</v>
      </c>
      <c r="X11" s="199">
        <f t="shared" ref="X11:AC11" si="56">X24+X38+X53</f>
        <v>8</v>
      </c>
      <c r="Y11" s="199">
        <f t="shared" si="56"/>
        <v>12</v>
      </c>
      <c r="Z11" s="199">
        <f t="shared" si="56"/>
        <v>8</v>
      </c>
      <c r="AA11" s="199">
        <f t="shared" si="56"/>
        <v>0</v>
      </c>
      <c r="AB11" s="199">
        <f t="shared" si="56"/>
        <v>0</v>
      </c>
      <c r="AC11" s="199">
        <f t="shared" si="56"/>
        <v>0</v>
      </c>
      <c r="AD11" s="66">
        <f t="shared" si="13"/>
        <v>28</v>
      </c>
      <c r="AE11" s="199">
        <f t="shared" ref="AE11:AJ11" si="57">AE24+AE38+AE53</f>
        <v>0</v>
      </c>
      <c r="AF11" s="199">
        <f t="shared" si="57"/>
        <v>0</v>
      </c>
      <c r="AG11" s="199">
        <f t="shared" si="57"/>
        <v>0</v>
      </c>
      <c r="AH11" s="199">
        <f t="shared" si="57"/>
        <v>0</v>
      </c>
      <c r="AI11" s="199">
        <f t="shared" si="57"/>
        <v>0</v>
      </c>
      <c r="AJ11" s="199">
        <f t="shared" si="57"/>
        <v>0</v>
      </c>
      <c r="AK11" s="66">
        <f t="shared" si="15"/>
        <v>0</v>
      </c>
    </row>
    <row r="12">
      <c r="A12" s="752" t="s">
        <v>159</v>
      </c>
      <c r="B12" s="753">
        <f t="shared" si="51"/>
        <v>5.142857143</v>
      </c>
      <c r="C12" s="754" t="s">
        <v>97</v>
      </c>
      <c r="D12" s="221">
        <f t="shared" si="16"/>
        <v>11</v>
      </c>
      <c r="E12" s="199">
        <f t="shared" ref="E12:H12" si="58">E25+E39+E54</f>
        <v>0</v>
      </c>
      <c r="F12" s="199">
        <f t="shared" si="58"/>
        <v>0</v>
      </c>
      <c r="G12" s="199">
        <f t="shared" si="58"/>
        <v>0</v>
      </c>
      <c r="H12" s="199">
        <f t="shared" si="58"/>
        <v>0</v>
      </c>
      <c r="I12" s="66">
        <f t="shared" si="7"/>
        <v>0</v>
      </c>
      <c r="J12" s="199">
        <f t="shared" ref="J12:M12" si="59">J25+J39+J54</f>
        <v>0</v>
      </c>
      <c r="K12" s="199">
        <f t="shared" si="59"/>
        <v>0</v>
      </c>
      <c r="L12" s="199">
        <f t="shared" si="59"/>
        <v>0</v>
      </c>
      <c r="M12" s="199">
        <f t="shared" si="59"/>
        <v>0</v>
      </c>
      <c r="N12" s="199">
        <f t="shared" ref="N12:O12" si="60">M25+N39+N54</f>
        <v>0</v>
      </c>
      <c r="O12" s="199">
        <f t="shared" si="60"/>
        <v>0</v>
      </c>
      <c r="P12" s="66">
        <f t="shared" si="9"/>
        <v>0</v>
      </c>
      <c r="Q12" s="199">
        <f t="shared" ref="Q12:V12" si="61">Q25+Q39+Q54</f>
        <v>1</v>
      </c>
      <c r="R12" s="199">
        <f t="shared" si="61"/>
        <v>1</v>
      </c>
      <c r="S12" s="199">
        <f t="shared" si="61"/>
        <v>1</v>
      </c>
      <c r="T12" s="199">
        <f t="shared" si="61"/>
        <v>1</v>
      </c>
      <c r="U12" s="199">
        <f t="shared" si="61"/>
        <v>2</v>
      </c>
      <c r="V12" s="199">
        <f t="shared" si="61"/>
        <v>0</v>
      </c>
      <c r="W12" s="66">
        <f t="shared" si="11"/>
        <v>6</v>
      </c>
      <c r="X12" s="199">
        <f t="shared" ref="X12:AC12" si="62">X25+X39+X54</f>
        <v>1</v>
      </c>
      <c r="Y12" s="199">
        <f t="shared" si="62"/>
        <v>3</v>
      </c>
      <c r="Z12" s="199">
        <f t="shared" si="62"/>
        <v>1</v>
      </c>
      <c r="AA12" s="199">
        <f t="shared" si="62"/>
        <v>0</v>
      </c>
      <c r="AB12" s="199">
        <f t="shared" si="62"/>
        <v>0</v>
      </c>
      <c r="AC12" s="199">
        <f t="shared" si="62"/>
        <v>0</v>
      </c>
      <c r="AD12" s="66">
        <f t="shared" si="13"/>
        <v>5</v>
      </c>
      <c r="AE12" s="199">
        <f t="shared" ref="AE12:AJ12" si="63">AE25+AE39+AE54</f>
        <v>0</v>
      </c>
      <c r="AF12" s="199">
        <f t="shared" si="63"/>
        <v>0</v>
      </c>
      <c r="AG12" s="199">
        <f t="shared" si="63"/>
        <v>0</v>
      </c>
      <c r="AH12" s="199">
        <f t="shared" si="63"/>
        <v>0</v>
      </c>
      <c r="AI12" s="199">
        <f t="shared" si="63"/>
        <v>0</v>
      </c>
      <c r="AJ12" s="199">
        <f t="shared" si="63"/>
        <v>0</v>
      </c>
      <c r="AK12" s="66">
        <f t="shared" si="15"/>
        <v>0</v>
      </c>
    </row>
    <row r="13">
      <c r="A13" s="752" t="s">
        <v>157</v>
      </c>
      <c r="B13" s="753">
        <f t="shared" si="51"/>
        <v>6.363636364</v>
      </c>
    </row>
    <row r="14">
      <c r="A14" s="755"/>
      <c r="B14" s="755"/>
    </row>
    <row r="15">
      <c r="I15" s="107"/>
    </row>
    <row r="16">
      <c r="A16" s="225" t="s">
        <v>113</v>
      </c>
      <c r="B16" s="170"/>
      <c r="C16" s="745" t="s">
        <v>55</v>
      </c>
      <c r="D16" s="219">
        <f>sum(E16:H16)+sum(J16:O16)+sum(Q16:V16)+sum(X16:AC16)+SUM(AE16:AF16)</f>
        <v>0</v>
      </c>
      <c r="E16" s="756"/>
      <c r="F16" s="757"/>
      <c r="G16" s="756"/>
      <c r="H16" s="756"/>
      <c r="I16" s="60">
        <f t="shared" ref="I16:I25" si="64">sum(E16:H16)</f>
        <v>0</v>
      </c>
      <c r="J16" s="756"/>
      <c r="K16" s="757"/>
      <c r="L16" s="756"/>
      <c r="M16" s="756"/>
      <c r="N16" s="757"/>
      <c r="O16" s="756"/>
      <c r="P16" s="60">
        <f t="shared" ref="P16:P20" si="65">sum(J16:O16)</f>
        <v>0</v>
      </c>
      <c r="Q16" s="756"/>
      <c r="R16" s="757"/>
      <c r="S16" s="766"/>
      <c r="T16" s="766"/>
      <c r="U16" s="766"/>
      <c r="V16" s="756"/>
      <c r="W16" s="60">
        <f t="shared" ref="W16:W20" si="66">sum(Q16:V16)</f>
        <v>0</v>
      </c>
      <c r="X16" s="756"/>
      <c r="Y16" s="757"/>
      <c r="Z16" s="764"/>
      <c r="AA16" s="766"/>
      <c r="AB16" s="757"/>
      <c r="AC16" s="756"/>
      <c r="AD16" s="60">
        <f t="shared" ref="AD16:AD25" si="67">sum(X16:AC16)</f>
        <v>0</v>
      </c>
      <c r="AE16" s="756"/>
      <c r="AF16" s="757"/>
      <c r="AG16" s="756"/>
      <c r="AH16" s="756"/>
      <c r="AI16" s="757"/>
      <c r="AJ16" s="756"/>
      <c r="AK16" s="60">
        <f t="shared" ref="AK16:AK25" si="68">sum(AE16:AJ16)</f>
        <v>0</v>
      </c>
    </row>
    <row r="17">
      <c r="A17" s="744" t="s">
        <v>69</v>
      </c>
      <c r="B17" s="7"/>
      <c r="C17" s="747" t="s">
        <v>57</v>
      </c>
      <c r="D17" s="221">
        <f t="shared" ref="D17:D20" si="69">sum(E17:H17)+sum(J17:O17)+sum(Q17:V17)+sum(X17:AC17)+sum(AE17:AF17)</f>
        <v>0</v>
      </c>
      <c r="E17" s="282"/>
      <c r="F17" s="283"/>
      <c r="G17" s="282"/>
      <c r="H17" s="282"/>
      <c r="I17" s="66">
        <f t="shared" si="64"/>
        <v>0</v>
      </c>
      <c r="J17" s="282"/>
      <c r="K17" s="283"/>
      <c r="L17" s="282"/>
      <c r="M17" s="282"/>
      <c r="N17" s="283"/>
      <c r="O17" s="282"/>
      <c r="P17" s="66">
        <f t="shared" si="65"/>
        <v>0</v>
      </c>
      <c r="Q17" s="282"/>
      <c r="R17" s="283"/>
      <c r="S17" s="283"/>
      <c r="T17" s="766"/>
      <c r="U17" s="766"/>
      <c r="V17" s="282"/>
      <c r="W17" s="66">
        <f t="shared" si="66"/>
        <v>0</v>
      </c>
      <c r="X17" s="282"/>
      <c r="Y17" s="283"/>
      <c r="Z17" s="764"/>
      <c r="AA17" s="766"/>
      <c r="AB17" s="283"/>
      <c r="AC17" s="282"/>
      <c r="AD17" s="66">
        <f t="shared" si="67"/>
        <v>0</v>
      </c>
      <c r="AE17" s="282"/>
      <c r="AF17" s="283"/>
      <c r="AG17" s="282"/>
      <c r="AH17" s="282"/>
      <c r="AI17" s="283"/>
      <c r="AJ17" s="282"/>
      <c r="AK17" s="66">
        <f t="shared" si="68"/>
        <v>0</v>
      </c>
    </row>
    <row r="18">
      <c r="A18" s="778" t="str">
        <f>D17/D18</f>
        <v>#DIV/0!</v>
      </c>
      <c r="B18" s="7"/>
      <c r="C18" s="747" t="s">
        <v>58</v>
      </c>
      <c r="D18" s="221">
        <f t="shared" si="69"/>
        <v>0</v>
      </c>
      <c r="E18" s="189"/>
      <c r="F18" s="189"/>
      <c r="G18" s="189"/>
      <c r="H18" s="89"/>
      <c r="I18" s="66">
        <f t="shared" si="64"/>
        <v>0</v>
      </c>
      <c r="J18" s="189"/>
      <c r="K18" s="189"/>
      <c r="L18" s="189"/>
      <c r="M18" s="189"/>
      <c r="N18" s="189"/>
      <c r="O18" s="89"/>
      <c r="P18" s="66">
        <f t="shared" si="65"/>
        <v>0</v>
      </c>
      <c r="Q18" s="189"/>
      <c r="R18" s="189"/>
      <c r="S18" s="189"/>
      <c r="T18" s="765"/>
      <c r="U18" s="765"/>
      <c r="V18" s="89"/>
      <c r="W18" s="66">
        <f t="shared" si="66"/>
        <v>0</v>
      </c>
      <c r="X18" s="189"/>
      <c r="Y18" s="189"/>
      <c r="Z18" s="764"/>
      <c r="AA18" s="766"/>
      <c r="AB18" s="189"/>
      <c r="AC18" s="89"/>
      <c r="AD18" s="66">
        <f t="shared" si="67"/>
        <v>0</v>
      </c>
      <c r="AE18" s="189"/>
      <c r="AF18" s="189"/>
      <c r="AG18" s="189"/>
      <c r="AH18" s="189"/>
      <c r="AI18" s="189"/>
      <c r="AJ18" s="89"/>
      <c r="AK18" s="66">
        <f t="shared" si="68"/>
        <v>0</v>
      </c>
    </row>
    <row r="19">
      <c r="A19" s="744" t="s">
        <v>1280</v>
      </c>
      <c r="B19" s="7"/>
      <c r="C19" s="747" t="s">
        <v>59</v>
      </c>
      <c r="D19" s="221">
        <f t="shared" si="69"/>
        <v>0</v>
      </c>
      <c r="E19" s="189"/>
      <c r="F19" s="189"/>
      <c r="G19" s="189"/>
      <c r="H19" s="189"/>
      <c r="I19" s="66">
        <f t="shared" si="64"/>
        <v>0</v>
      </c>
      <c r="J19" s="189"/>
      <c r="K19" s="189"/>
      <c r="L19" s="189"/>
      <c r="M19" s="189"/>
      <c r="N19" s="189"/>
      <c r="O19" s="189"/>
      <c r="P19" s="66">
        <f t="shared" si="65"/>
        <v>0</v>
      </c>
      <c r="Q19" s="189"/>
      <c r="R19" s="189"/>
      <c r="S19" s="189"/>
      <c r="T19" s="765"/>
      <c r="U19" s="765"/>
      <c r="V19" s="189"/>
      <c r="W19" s="66">
        <f t="shared" si="66"/>
        <v>0</v>
      </c>
      <c r="X19" s="189"/>
      <c r="Y19" s="189"/>
      <c r="Z19" s="764"/>
      <c r="AA19" s="766"/>
      <c r="AB19" s="189"/>
      <c r="AC19" s="189"/>
      <c r="AD19" s="66">
        <f t="shared" si="67"/>
        <v>0</v>
      </c>
      <c r="AE19" s="189"/>
      <c r="AF19" s="189"/>
      <c r="AG19" s="189"/>
      <c r="AH19" s="189"/>
      <c r="AI19" s="189"/>
      <c r="AJ19" s="189"/>
      <c r="AK19" s="66">
        <f t="shared" si="68"/>
        <v>0</v>
      </c>
    </row>
    <row r="20">
      <c r="A20" s="778" t="str">
        <f>D18/sum(D18:D19)</f>
        <v>#DIV/0!</v>
      </c>
      <c r="B20" s="7"/>
      <c r="C20" s="68" t="s">
        <v>109</v>
      </c>
      <c r="D20" s="221">
        <f t="shared" si="69"/>
        <v>0</v>
      </c>
      <c r="E20" s="282"/>
      <c r="F20" s="282"/>
      <c r="G20" s="282"/>
      <c r="H20" s="283"/>
      <c r="I20" s="66">
        <f t="shared" si="64"/>
        <v>0</v>
      </c>
      <c r="J20" s="282"/>
      <c r="K20" s="282"/>
      <c r="L20" s="282"/>
      <c r="M20" s="283"/>
      <c r="N20" s="283"/>
      <c r="O20" s="283"/>
      <c r="P20" s="66">
        <f t="shared" si="65"/>
        <v>0</v>
      </c>
      <c r="Q20" s="283"/>
      <c r="R20" s="282"/>
      <c r="S20" s="1431"/>
      <c r="T20" s="766"/>
      <c r="U20" s="766"/>
      <c r="V20" s="283"/>
      <c r="W20" s="66">
        <f t="shared" si="66"/>
        <v>0</v>
      </c>
      <c r="X20" s="282"/>
      <c r="Y20" s="282"/>
      <c r="Z20" s="764"/>
      <c r="AA20" s="766"/>
      <c r="AB20" s="283"/>
      <c r="AC20" s="283"/>
      <c r="AD20" s="66">
        <f t="shared" si="67"/>
        <v>0</v>
      </c>
      <c r="AE20" s="282"/>
      <c r="AF20" s="282"/>
      <c r="AG20" s="282"/>
      <c r="AH20" s="283"/>
      <c r="AI20" s="283"/>
      <c r="AJ20" s="283"/>
      <c r="AK20" s="66">
        <f t="shared" si="68"/>
        <v>0</v>
      </c>
    </row>
    <row r="21">
      <c r="A21" s="744" t="s">
        <v>71</v>
      </c>
      <c r="B21" s="7"/>
      <c r="C21" s="747" t="s">
        <v>72</v>
      </c>
      <c r="D21" s="221">
        <f t="shared" ref="D21:D25" si="70">sum(E21:H21)+sum(J21:N21)+sum(R21:V21)+sum(X21:AC21)+sum(AE21:AF21)</f>
        <v>0</v>
      </c>
      <c r="E21" s="283"/>
      <c r="F21" s="283"/>
      <c r="G21" s="283"/>
      <c r="H21" s="283"/>
      <c r="I21" s="66">
        <f t="shared" si="64"/>
        <v>0</v>
      </c>
      <c r="J21" s="283"/>
      <c r="K21" s="283"/>
      <c r="L21" s="283"/>
      <c r="M21" s="766"/>
      <c r="N21" s="766"/>
      <c r="O21" s="114"/>
      <c r="P21" s="66">
        <f t="shared" ref="P21:P25" si="71">sum(J21:N21)</f>
        <v>0</v>
      </c>
      <c r="Q21" s="216"/>
      <c r="R21" s="283"/>
      <c r="S21" s="283"/>
      <c r="T21" s="283"/>
      <c r="U21" s="1056"/>
      <c r="V21" s="283"/>
      <c r="W21" s="66">
        <f t="shared" ref="W21:W25" si="72">sum(R21:V21)</f>
        <v>0</v>
      </c>
      <c r="X21" s="773"/>
      <c r="Y21" s="764"/>
      <c r="Z21" s="766"/>
      <c r="AA21" s="283"/>
      <c r="AB21" s="283"/>
      <c r="AC21" s="283"/>
      <c r="AD21" s="66">
        <f t="shared" si="67"/>
        <v>0</v>
      </c>
      <c r="AE21" s="282"/>
      <c r="AF21" s="282"/>
      <c r="AG21" s="282"/>
      <c r="AH21" s="283"/>
      <c r="AI21" s="283"/>
      <c r="AJ21" s="283"/>
      <c r="AK21" s="66">
        <f t="shared" si="68"/>
        <v>0</v>
      </c>
    </row>
    <row r="22">
      <c r="A22" s="744" t="str">
        <f>D18/D20</f>
        <v>#DIV/0!</v>
      </c>
      <c r="B22" s="7"/>
      <c r="C22" s="751" t="s">
        <v>1282</v>
      </c>
      <c r="D22" s="221">
        <f t="shared" si="70"/>
        <v>0</v>
      </c>
      <c r="E22" s="283"/>
      <c r="F22" s="283"/>
      <c r="G22" s="283"/>
      <c r="H22" s="283"/>
      <c r="I22" s="66">
        <f t="shared" si="64"/>
        <v>0</v>
      </c>
      <c r="J22" s="283"/>
      <c r="K22" s="283"/>
      <c r="L22" s="283"/>
      <c r="M22" s="766"/>
      <c r="N22" s="766"/>
      <c r="O22" s="114"/>
      <c r="P22" s="66">
        <f t="shared" si="71"/>
        <v>0</v>
      </c>
      <c r="Q22" s="216"/>
      <c r="R22" s="283"/>
      <c r="S22" s="189"/>
      <c r="T22" s="765"/>
      <c r="U22" s="765"/>
      <c r="V22" s="283"/>
      <c r="W22" s="66">
        <f t="shared" si="72"/>
        <v>0</v>
      </c>
      <c r="X22" s="773"/>
      <c r="Y22" s="766"/>
      <c r="Z22" s="766"/>
      <c r="AA22" s="283"/>
      <c r="AB22" s="283"/>
      <c r="AC22" s="283"/>
      <c r="AD22" s="66">
        <f t="shared" si="67"/>
        <v>0</v>
      </c>
      <c r="AE22" s="282"/>
      <c r="AF22" s="282"/>
      <c r="AG22" s="282"/>
      <c r="AH22" s="283"/>
      <c r="AI22" s="283"/>
      <c r="AJ22" s="283"/>
      <c r="AK22" s="66">
        <f t="shared" si="68"/>
        <v>0</v>
      </c>
    </row>
    <row r="23">
      <c r="A23" s="749" t="s">
        <v>1281</v>
      </c>
      <c r="B23" s="750" t="str">
        <f>D21/D25</f>
        <v>#DIV/0!</v>
      </c>
      <c r="C23" s="17" t="s">
        <v>1283</v>
      </c>
      <c r="D23" s="221">
        <f t="shared" si="70"/>
        <v>0</v>
      </c>
      <c r="E23" s="283"/>
      <c r="F23" s="283"/>
      <c r="G23" s="283"/>
      <c r="H23" s="283"/>
      <c r="I23" s="66">
        <f t="shared" si="64"/>
        <v>0</v>
      </c>
      <c r="J23" s="283"/>
      <c r="K23" s="283"/>
      <c r="L23" s="283"/>
      <c r="M23" s="766"/>
      <c r="N23" s="766"/>
      <c r="O23" s="114"/>
      <c r="P23" s="66">
        <f t="shared" si="71"/>
        <v>0</v>
      </c>
      <c r="Q23" s="216"/>
      <c r="R23" s="283"/>
      <c r="S23" s="189"/>
      <c r="T23" s="765"/>
      <c r="U23" s="765"/>
      <c r="V23" s="283"/>
      <c r="W23" s="66">
        <f t="shared" si="72"/>
        <v>0</v>
      </c>
      <c r="X23" s="773"/>
      <c r="Y23" s="766"/>
      <c r="Z23" s="766"/>
      <c r="AA23" s="283"/>
      <c r="AB23" s="283"/>
      <c r="AC23" s="283"/>
      <c r="AD23" s="66">
        <f t="shared" si="67"/>
        <v>0</v>
      </c>
      <c r="AE23" s="282"/>
      <c r="AF23" s="282"/>
      <c r="AG23" s="282"/>
      <c r="AH23" s="283"/>
      <c r="AI23" s="283"/>
      <c r="AJ23" s="283"/>
      <c r="AK23" s="66">
        <f t="shared" si="68"/>
        <v>0</v>
      </c>
    </row>
    <row r="24">
      <c r="A24" s="752" t="s">
        <v>163</v>
      </c>
      <c r="B24" s="753" t="str">
        <f t="shared" ref="B24:B27" si="73">D21/D22</f>
        <v>#DIV/0!</v>
      </c>
      <c r="C24" s="44" t="s">
        <v>1284</v>
      </c>
      <c r="D24" s="221">
        <f t="shared" si="70"/>
        <v>0</v>
      </c>
      <c r="E24" s="283"/>
      <c r="F24" s="283"/>
      <c r="G24" s="283"/>
      <c r="H24" s="283"/>
      <c r="I24" s="66">
        <f t="shared" si="64"/>
        <v>0</v>
      </c>
      <c r="J24" s="283"/>
      <c r="K24" s="283"/>
      <c r="L24" s="283"/>
      <c r="M24" s="766"/>
      <c r="N24" s="766"/>
      <c r="O24" s="114"/>
      <c r="P24" s="66">
        <f t="shared" si="71"/>
        <v>0</v>
      </c>
      <c r="Q24" s="216"/>
      <c r="R24" s="283"/>
      <c r="S24" s="283"/>
      <c r="T24" s="766"/>
      <c r="U24" s="766"/>
      <c r="V24" s="283"/>
      <c r="W24" s="66">
        <f t="shared" si="72"/>
        <v>0</v>
      </c>
      <c r="X24" s="773"/>
      <c r="Y24" s="766"/>
      <c r="Z24" s="766"/>
      <c r="AA24" s="283"/>
      <c r="AB24" s="283"/>
      <c r="AC24" s="283"/>
      <c r="AD24" s="66">
        <f t="shared" si="67"/>
        <v>0</v>
      </c>
      <c r="AE24" s="282"/>
      <c r="AF24" s="282"/>
      <c r="AG24" s="282"/>
      <c r="AH24" s="283"/>
      <c r="AI24" s="283"/>
      <c r="AJ24" s="283"/>
      <c r="AK24" s="66">
        <f t="shared" si="68"/>
        <v>0</v>
      </c>
    </row>
    <row r="25">
      <c r="A25" s="752" t="s">
        <v>161</v>
      </c>
      <c r="B25" s="753" t="str">
        <f t="shared" si="73"/>
        <v>#DIV/0!</v>
      </c>
      <c r="C25" s="17" t="s">
        <v>97</v>
      </c>
      <c r="D25" s="221">
        <f t="shared" si="70"/>
        <v>0</v>
      </c>
      <c r="E25" s="283"/>
      <c r="F25" s="283"/>
      <c r="G25" s="283"/>
      <c r="H25" s="283"/>
      <c r="I25" s="66">
        <f t="shared" si="64"/>
        <v>0</v>
      </c>
      <c r="J25" s="283"/>
      <c r="K25" s="283"/>
      <c r="L25" s="283"/>
      <c r="M25" s="766"/>
      <c r="N25" s="764"/>
      <c r="O25" s="114"/>
      <c r="P25" s="66">
        <f t="shared" si="71"/>
        <v>0</v>
      </c>
      <c r="Q25" s="216"/>
      <c r="R25" s="283"/>
      <c r="S25" s="766"/>
      <c r="T25" s="766"/>
      <c r="U25" s="766"/>
      <c r="V25" s="283"/>
      <c r="W25" s="66">
        <f t="shared" si="72"/>
        <v>0</v>
      </c>
      <c r="X25" s="773"/>
      <c r="Y25" s="766"/>
      <c r="Z25" s="766"/>
      <c r="AA25" s="283"/>
      <c r="AB25" s="283"/>
      <c r="AC25" s="283"/>
      <c r="AD25" s="66">
        <f t="shared" si="67"/>
        <v>0</v>
      </c>
      <c r="AE25" s="282"/>
      <c r="AF25" s="282"/>
      <c r="AG25" s="282"/>
      <c r="AH25" s="283"/>
      <c r="AI25" s="283"/>
      <c r="AJ25" s="283"/>
      <c r="AK25" s="66">
        <f t="shared" si="68"/>
        <v>0</v>
      </c>
    </row>
    <row r="26">
      <c r="A26" s="752" t="s">
        <v>159</v>
      </c>
      <c r="B26" s="753" t="str">
        <f t="shared" si="73"/>
        <v>#DIV/0!</v>
      </c>
      <c r="C26" s="266"/>
      <c r="D26" s="758"/>
      <c r="I26" s="107"/>
      <c r="T26" s="1056"/>
      <c r="V26" s="1056"/>
    </row>
    <row r="27">
      <c r="A27" s="752" t="s">
        <v>157</v>
      </c>
      <c r="B27" s="753" t="str">
        <f t="shared" si="73"/>
        <v>#DIV/0!</v>
      </c>
      <c r="I27" s="107"/>
    </row>
    <row r="28">
      <c r="A28" s="176"/>
      <c r="B28" s="759"/>
      <c r="I28" s="107"/>
    </row>
    <row r="29">
      <c r="A29" s="225" t="s">
        <v>114</v>
      </c>
      <c r="B29" s="170"/>
      <c r="C29" s="745" t="s">
        <v>55</v>
      </c>
      <c r="D29" s="219">
        <f>sum(E29:H29)+sum(J29:O29)+sum(Q29:V29)+sum(X29:AC29)+SUM(AE29:AF29)</f>
        <v>0</v>
      </c>
      <c r="E29" s="756"/>
      <c r="F29" s="757"/>
      <c r="G29" s="756"/>
      <c r="H29" s="756"/>
      <c r="I29" s="60">
        <f t="shared" ref="I29:I41" si="74">sum(E29:H29)</f>
        <v>0</v>
      </c>
      <c r="J29" s="756"/>
      <c r="K29" s="757"/>
      <c r="L29" s="756"/>
      <c r="M29" s="756"/>
      <c r="N29" s="757"/>
      <c r="O29" s="756"/>
      <c r="P29" s="60">
        <f t="shared" ref="P29:P41" si="75">sum(J29:O29)</f>
        <v>0</v>
      </c>
      <c r="Q29" s="756"/>
      <c r="R29" s="757"/>
      <c r="S29" s="756"/>
      <c r="T29" s="756"/>
      <c r="U29" s="757"/>
      <c r="V29" s="756"/>
      <c r="W29" s="60">
        <f t="shared" ref="W29:W41" si="76">sum(Q29:V29)</f>
        <v>0</v>
      </c>
      <c r="X29" s="756"/>
      <c r="Y29" s="757"/>
      <c r="Z29" s="756"/>
      <c r="AA29" s="756"/>
      <c r="AB29" s="757"/>
      <c r="AC29" s="756"/>
      <c r="AD29" s="60">
        <f t="shared" ref="AD29:AD41" si="77">sum(X29:AC29)</f>
        <v>0</v>
      </c>
      <c r="AE29" s="756"/>
      <c r="AF29" s="757"/>
      <c r="AG29" s="756"/>
      <c r="AH29" s="756"/>
      <c r="AI29" s="757"/>
      <c r="AJ29" s="756"/>
      <c r="AK29" s="60">
        <f t="shared" ref="AK29:AK36" si="78">sum(AE29:AJ29)</f>
        <v>0</v>
      </c>
    </row>
    <row r="30">
      <c r="A30" s="744" t="s">
        <v>69</v>
      </c>
      <c r="B30" s="7"/>
      <c r="C30" s="747" t="s">
        <v>57</v>
      </c>
      <c r="D30" s="221">
        <f t="shared" ref="D30:D41" si="79">sum(E30:H30)+sum(J30:O30)+sum(Q30:V30)+sum(X30:AC30)+sum(AE30:AF30)</f>
        <v>37</v>
      </c>
      <c r="E30" s="283">
        <v>4.0</v>
      </c>
      <c r="F30" s="283">
        <v>0.0</v>
      </c>
      <c r="G30" s="283">
        <v>1.0</v>
      </c>
      <c r="H30" s="283"/>
      <c r="I30" s="66">
        <f t="shared" si="74"/>
        <v>5</v>
      </c>
      <c r="J30" s="283">
        <v>0.0</v>
      </c>
      <c r="K30" s="283">
        <v>2.0</v>
      </c>
      <c r="L30" s="283">
        <v>1.0</v>
      </c>
      <c r="M30" s="283">
        <v>2.0</v>
      </c>
      <c r="N30" s="283">
        <v>1.0</v>
      </c>
      <c r="O30" s="283">
        <v>1.0</v>
      </c>
      <c r="P30" s="66">
        <f t="shared" si="75"/>
        <v>7</v>
      </c>
      <c r="Q30" s="283">
        <v>1.0</v>
      </c>
      <c r="R30" s="283">
        <v>3.0</v>
      </c>
      <c r="S30" s="283">
        <v>1.0</v>
      </c>
      <c r="T30" s="283">
        <v>1.0</v>
      </c>
      <c r="U30" s="283">
        <v>2.0</v>
      </c>
      <c r="V30" s="283">
        <v>2.0</v>
      </c>
      <c r="W30" s="66">
        <f t="shared" si="76"/>
        <v>10</v>
      </c>
      <c r="X30" s="283">
        <v>2.0</v>
      </c>
      <c r="Y30" s="283">
        <v>1.0</v>
      </c>
      <c r="Z30" s="283">
        <v>0.0</v>
      </c>
      <c r="AA30" s="283">
        <v>3.0</v>
      </c>
      <c r="AB30" s="283">
        <v>2.0</v>
      </c>
      <c r="AC30" s="283">
        <v>4.0</v>
      </c>
      <c r="AD30" s="66">
        <f t="shared" si="77"/>
        <v>12</v>
      </c>
      <c r="AE30" s="283">
        <v>3.0</v>
      </c>
      <c r="AF30" s="283"/>
      <c r="AG30" s="282"/>
      <c r="AH30" s="282"/>
      <c r="AI30" s="283"/>
      <c r="AJ30" s="282"/>
      <c r="AK30" s="66">
        <f t="shared" si="78"/>
        <v>3</v>
      </c>
    </row>
    <row r="31">
      <c r="A31" s="1329">
        <f>D30/D31</f>
        <v>0.7708333333</v>
      </c>
      <c r="B31" s="7"/>
      <c r="C31" s="747" t="s">
        <v>58</v>
      </c>
      <c r="D31" s="221">
        <f t="shared" si="79"/>
        <v>48</v>
      </c>
      <c r="E31" s="189">
        <v>3.0</v>
      </c>
      <c r="F31" s="189">
        <v>3.0</v>
      </c>
      <c r="G31" s="189">
        <v>1.0</v>
      </c>
      <c r="H31" s="189"/>
      <c r="I31" s="66">
        <f t="shared" si="74"/>
        <v>7</v>
      </c>
      <c r="J31" s="189">
        <v>2.0</v>
      </c>
      <c r="K31" s="189">
        <v>2.0</v>
      </c>
      <c r="L31" s="189">
        <v>2.0</v>
      </c>
      <c r="M31" s="189">
        <v>2.0</v>
      </c>
      <c r="N31" s="189">
        <v>1.0</v>
      </c>
      <c r="O31" s="189">
        <v>0.0</v>
      </c>
      <c r="P31" s="66">
        <f t="shared" si="75"/>
        <v>9</v>
      </c>
      <c r="Q31" s="189">
        <v>2.0</v>
      </c>
      <c r="R31" s="189">
        <v>3.0</v>
      </c>
      <c r="S31" s="189">
        <v>2.0</v>
      </c>
      <c r="T31" s="283">
        <v>2.0</v>
      </c>
      <c r="U31" s="189">
        <v>2.0</v>
      </c>
      <c r="V31" s="189">
        <v>2.0</v>
      </c>
      <c r="W31" s="66">
        <f t="shared" si="76"/>
        <v>13</v>
      </c>
      <c r="X31" s="189">
        <v>2.0</v>
      </c>
      <c r="Y31" s="189">
        <v>2.0</v>
      </c>
      <c r="Z31" s="189">
        <v>1.0</v>
      </c>
      <c r="AA31" s="189">
        <v>4.0</v>
      </c>
      <c r="AB31" s="189">
        <v>3.0</v>
      </c>
      <c r="AC31" s="189">
        <v>5.0</v>
      </c>
      <c r="AD31" s="66">
        <f t="shared" si="77"/>
        <v>17</v>
      </c>
      <c r="AE31" s="189">
        <v>2.0</v>
      </c>
      <c r="AF31" s="189"/>
      <c r="AG31" s="189"/>
      <c r="AH31" s="189"/>
      <c r="AI31" s="189"/>
      <c r="AJ31" s="89"/>
      <c r="AK31" s="66">
        <f t="shared" si="78"/>
        <v>2</v>
      </c>
    </row>
    <row r="32">
      <c r="A32" s="744" t="s">
        <v>1280</v>
      </c>
      <c r="B32" s="7"/>
      <c r="C32" s="747" t="s">
        <v>59</v>
      </c>
      <c r="D32" s="221">
        <f t="shared" si="79"/>
        <v>6</v>
      </c>
      <c r="E32" s="189">
        <v>1.0</v>
      </c>
      <c r="F32" s="189">
        <v>0.0</v>
      </c>
      <c r="G32" s="189">
        <v>0.0</v>
      </c>
      <c r="H32" s="189"/>
      <c r="I32" s="66">
        <f t="shared" si="74"/>
        <v>1</v>
      </c>
      <c r="J32" s="189">
        <v>0.0</v>
      </c>
      <c r="K32" s="189">
        <v>1.0</v>
      </c>
      <c r="L32" s="189">
        <v>0.0</v>
      </c>
      <c r="M32" s="189">
        <v>0.0</v>
      </c>
      <c r="N32" s="189">
        <v>0.0</v>
      </c>
      <c r="O32" s="189">
        <v>0.0</v>
      </c>
      <c r="P32" s="66">
        <f t="shared" si="75"/>
        <v>1</v>
      </c>
      <c r="Q32" s="189">
        <v>1.0</v>
      </c>
      <c r="R32" s="189">
        <v>0.0</v>
      </c>
      <c r="S32" s="189">
        <v>1.0</v>
      </c>
      <c r="T32" s="283">
        <v>1.0</v>
      </c>
      <c r="U32" s="189">
        <v>0.0</v>
      </c>
      <c r="V32" s="189">
        <v>0.0</v>
      </c>
      <c r="W32" s="66">
        <f t="shared" si="76"/>
        <v>3</v>
      </c>
      <c r="X32" s="189">
        <v>0.0</v>
      </c>
      <c r="Y32" s="189">
        <v>0.0</v>
      </c>
      <c r="Z32" s="283">
        <v>1.0</v>
      </c>
      <c r="AA32" s="189">
        <v>0.0</v>
      </c>
      <c r="AB32" s="189">
        <v>0.0</v>
      </c>
      <c r="AC32" s="189">
        <v>0.0</v>
      </c>
      <c r="AD32" s="66">
        <f t="shared" si="77"/>
        <v>1</v>
      </c>
      <c r="AE32" s="189">
        <v>0.0</v>
      </c>
      <c r="AF32" s="189"/>
      <c r="AG32" s="189"/>
      <c r="AH32" s="189"/>
      <c r="AI32" s="189"/>
      <c r="AJ32" s="189"/>
      <c r="AK32" s="66">
        <f t="shared" si="78"/>
        <v>0</v>
      </c>
    </row>
    <row r="33">
      <c r="A33" s="1329">
        <f>D31/sum(D31:D32)</f>
        <v>0.8888888889</v>
      </c>
      <c r="B33" s="7"/>
      <c r="C33" s="68" t="s">
        <v>109</v>
      </c>
      <c r="D33" s="221">
        <f t="shared" si="79"/>
        <v>54</v>
      </c>
      <c r="E33" s="283">
        <v>4.0</v>
      </c>
      <c r="F33" s="189">
        <v>3.0</v>
      </c>
      <c r="G33" s="283">
        <v>1.0</v>
      </c>
      <c r="H33" s="283"/>
      <c r="I33" s="66">
        <f t="shared" si="74"/>
        <v>8</v>
      </c>
      <c r="J33" s="283">
        <v>2.0</v>
      </c>
      <c r="K33" s="283">
        <v>3.0</v>
      </c>
      <c r="L33" s="283">
        <v>2.0</v>
      </c>
      <c r="M33" s="283">
        <v>2.0</v>
      </c>
      <c r="N33" s="283">
        <v>1.0</v>
      </c>
      <c r="O33" s="189">
        <v>0.0</v>
      </c>
      <c r="P33" s="66">
        <f t="shared" si="75"/>
        <v>10</v>
      </c>
      <c r="Q33" s="283">
        <v>3.0</v>
      </c>
      <c r="R33" s="283">
        <v>3.0</v>
      </c>
      <c r="S33" s="283">
        <v>3.0</v>
      </c>
      <c r="T33" s="283">
        <v>3.0</v>
      </c>
      <c r="U33" s="283">
        <v>2.0</v>
      </c>
      <c r="V33" s="283">
        <v>2.0</v>
      </c>
      <c r="W33" s="66">
        <f t="shared" si="76"/>
        <v>16</v>
      </c>
      <c r="X33" s="283">
        <v>2.0</v>
      </c>
      <c r="Y33" s="283">
        <v>2.0</v>
      </c>
      <c r="Z33" s="283">
        <v>2.0</v>
      </c>
      <c r="AA33" s="283">
        <v>4.0</v>
      </c>
      <c r="AB33" s="283">
        <v>3.0</v>
      </c>
      <c r="AC33" s="283">
        <v>5.0</v>
      </c>
      <c r="AD33" s="66">
        <f t="shared" si="77"/>
        <v>18</v>
      </c>
      <c r="AE33" s="283">
        <v>2.0</v>
      </c>
      <c r="AF33" s="283"/>
      <c r="AG33" s="282"/>
      <c r="AH33" s="283"/>
      <c r="AI33" s="283"/>
      <c r="AJ33" s="283"/>
      <c r="AK33" s="66">
        <f t="shared" si="78"/>
        <v>2</v>
      </c>
    </row>
    <row r="34">
      <c r="A34" s="744" t="s">
        <v>71</v>
      </c>
      <c r="B34" s="7"/>
      <c r="C34" s="747" t="s">
        <v>3282</v>
      </c>
      <c r="D34" s="221">
        <f t="shared" si="79"/>
        <v>27</v>
      </c>
      <c r="E34" s="283">
        <v>5.0</v>
      </c>
      <c r="F34" s="283">
        <v>4.0</v>
      </c>
      <c r="G34" s="283">
        <v>0.0</v>
      </c>
      <c r="H34" s="283"/>
      <c r="I34" s="66">
        <f t="shared" si="74"/>
        <v>9</v>
      </c>
      <c r="J34" s="283">
        <v>0.0</v>
      </c>
      <c r="K34" s="283">
        <v>0.0</v>
      </c>
      <c r="L34" s="283">
        <v>0.0</v>
      </c>
      <c r="M34" s="283">
        <v>0.0</v>
      </c>
      <c r="N34" s="283">
        <v>0.0</v>
      </c>
      <c r="O34" s="189">
        <v>0.0</v>
      </c>
      <c r="P34" s="66">
        <f t="shared" si="75"/>
        <v>0</v>
      </c>
      <c r="Q34" s="283">
        <v>0.0</v>
      </c>
      <c r="R34" s="283">
        <v>6.0</v>
      </c>
      <c r="S34" s="283">
        <v>0.0</v>
      </c>
      <c r="T34" s="283">
        <v>0.0</v>
      </c>
      <c r="U34" s="283">
        <v>0.0</v>
      </c>
      <c r="V34" s="283">
        <v>0.0</v>
      </c>
      <c r="W34" s="66">
        <f t="shared" si="76"/>
        <v>6</v>
      </c>
      <c r="X34" s="283">
        <v>0.0</v>
      </c>
      <c r="Y34" s="283">
        <v>3.0</v>
      </c>
      <c r="Z34" s="283">
        <v>3.0</v>
      </c>
      <c r="AA34" s="283">
        <v>3.0</v>
      </c>
      <c r="AB34" s="283">
        <v>0.0</v>
      </c>
      <c r="AC34" s="283">
        <v>3.0</v>
      </c>
      <c r="AD34" s="66">
        <f t="shared" si="77"/>
        <v>12</v>
      </c>
      <c r="AE34" s="283">
        <v>0.0</v>
      </c>
      <c r="AF34" s="283"/>
      <c r="AG34" s="282"/>
      <c r="AH34" s="283"/>
      <c r="AI34" s="283"/>
      <c r="AJ34" s="283"/>
      <c r="AK34" s="66">
        <f t="shared" si="78"/>
        <v>0</v>
      </c>
    </row>
    <row r="35">
      <c r="A35" s="1330">
        <f>D31/D33</f>
        <v>0.8888888889</v>
      </c>
      <c r="B35" s="7"/>
      <c r="C35" s="751" t="s">
        <v>3284</v>
      </c>
      <c r="D35" s="221">
        <f t="shared" si="79"/>
        <v>1</v>
      </c>
      <c r="E35" s="283">
        <v>1.0</v>
      </c>
      <c r="F35" s="283">
        <v>0.0</v>
      </c>
      <c r="G35" s="283">
        <v>0.0</v>
      </c>
      <c r="H35" s="283"/>
      <c r="I35" s="66">
        <f t="shared" si="74"/>
        <v>1</v>
      </c>
      <c r="J35" s="283">
        <v>0.0</v>
      </c>
      <c r="K35" s="283">
        <v>0.0</v>
      </c>
      <c r="L35" s="283">
        <v>0.0</v>
      </c>
      <c r="M35" s="283">
        <v>0.0</v>
      </c>
      <c r="N35" s="283">
        <v>0.0</v>
      </c>
      <c r="O35" s="189">
        <v>0.0</v>
      </c>
      <c r="P35" s="66">
        <f t="shared" si="75"/>
        <v>0</v>
      </c>
      <c r="Q35" s="283">
        <v>0.0</v>
      </c>
      <c r="R35" s="283">
        <v>0.0</v>
      </c>
      <c r="S35" s="283">
        <v>0.0</v>
      </c>
      <c r="T35" s="283">
        <v>0.0</v>
      </c>
      <c r="U35" s="283">
        <v>0.0</v>
      </c>
      <c r="V35" s="283">
        <v>0.0</v>
      </c>
      <c r="W35" s="66">
        <f t="shared" si="76"/>
        <v>0</v>
      </c>
      <c r="X35" s="283">
        <v>0.0</v>
      </c>
      <c r="Y35" s="283">
        <v>0.0</v>
      </c>
      <c r="Z35" s="283">
        <v>0.0</v>
      </c>
      <c r="AA35" s="283">
        <v>0.0</v>
      </c>
      <c r="AB35" s="283">
        <v>0.0</v>
      </c>
      <c r="AC35" s="283">
        <v>0.0</v>
      </c>
      <c r="AD35" s="66">
        <f t="shared" si="77"/>
        <v>0</v>
      </c>
      <c r="AE35" s="283">
        <v>0.0</v>
      </c>
      <c r="AF35" s="283"/>
      <c r="AG35" s="282"/>
      <c r="AH35" s="283"/>
      <c r="AI35" s="283"/>
      <c r="AJ35" s="283"/>
      <c r="AK35" s="66">
        <f t="shared" si="78"/>
        <v>0</v>
      </c>
    </row>
    <row r="36">
      <c r="A36" s="749" t="s">
        <v>3281</v>
      </c>
      <c r="B36" s="750">
        <f>D35/D34</f>
        <v>0.03703703704</v>
      </c>
      <c r="C36" s="44" t="s">
        <v>3288</v>
      </c>
      <c r="D36" s="221">
        <f t="shared" si="79"/>
        <v>24</v>
      </c>
      <c r="E36" s="283">
        <v>0.0</v>
      </c>
      <c r="F36" s="283">
        <v>0.0</v>
      </c>
      <c r="G36" s="283">
        <v>0.0</v>
      </c>
      <c r="H36" s="283"/>
      <c r="I36" s="66">
        <f t="shared" si="74"/>
        <v>0</v>
      </c>
      <c r="J36" s="283">
        <v>0.0</v>
      </c>
      <c r="K36" s="283">
        <v>0.0</v>
      </c>
      <c r="L36" s="283">
        <v>0.0</v>
      </c>
      <c r="M36" s="283">
        <v>0.0</v>
      </c>
      <c r="N36" s="283">
        <v>0.0</v>
      </c>
      <c r="O36" s="189">
        <v>0.0</v>
      </c>
      <c r="P36" s="66">
        <f t="shared" si="75"/>
        <v>0</v>
      </c>
      <c r="Q36" s="283">
        <v>15.0</v>
      </c>
      <c r="R36" s="283">
        <v>0.0</v>
      </c>
      <c r="S36" s="283">
        <v>0.0</v>
      </c>
      <c r="T36" s="283">
        <v>0.0</v>
      </c>
      <c r="U36" s="283">
        <v>9.0</v>
      </c>
      <c r="V36" s="283">
        <v>0.0</v>
      </c>
      <c r="W36" s="66">
        <f t="shared" si="76"/>
        <v>24</v>
      </c>
      <c r="X36" s="283">
        <v>0.0</v>
      </c>
      <c r="Y36" s="283">
        <v>0.0</v>
      </c>
      <c r="Z36" s="283">
        <v>0.0</v>
      </c>
      <c r="AA36" s="283">
        <v>0.0</v>
      </c>
      <c r="AB36" s="283">
        <v>0.0</v>
      </c>
      <c r="AC36" s="283">
        <v>0.0</v>
      </c>
      <c r="AD36" s="66">
        <f t="shared" si="77"/>
        <v>0</v>
      </c>
      <c r="AE36" s="283">
        <v>0.0</v>
      </c>
      <c r="AF36" s="283"/>
      <c r="AG36" s="282"/>
      <c r="AH36" s="283"/>
      <c r="AI36" s="283"/>
      <c r="AJ36" s="283"/>
      <c r="AK36" s="66">
        <f t="shared" si="78"/>
        <v>0</v>
      </c>
    </row>
    <row r="37">
      <c r="A37" s="749" t="s">
        <v>3318</v>
      </c>
      <c r="B37" s="750">
        <f t="shared" ref="B37:B38" si="80">D37/D36</f>
        <v>0.75</v>
      </c>
      <c r="C37" s="44" t="s">
        <v>3290</v>
      </c>
      <c r="D37" s="221">
        <f t="shared" si="79"/>
        <v>18</v>
      </c>
      <c r="E37" s="283">
        <v>0.0</v>
      </c>
      <c r="F37" s="283">
        <v>0.0</v>
      </c>
      <c r="G37" s="283">
        <v>0.0</v>
      </c>
      <c r="H37" s="283"/>
      <c r="I37" s="66">
        <f t="shared" si="74"/>
        <v>0</v>
      </c>
      <c r="J37" s="1318">
        <v>0.0</v>
      </c>
      <c r="K37" s="1318">
        <v>0.0</v>
      </c>
      <c r="L37" s="1318">
        <v>0.0</v>
      </c>
      <c r="M37" s="1318">
        <v>0.0</v>
      </c>
      <c r="N37" s="1318">
        <v>0.0</v>
      </c>
      <c r="O37" s="240">
        <v>0.0</v>
      </c>
      <c r="P37" s="66">
        <f t="shared" si="75"/>
        <v>0</v>
      </c>
      <c r="Q37" s="283">
        <v>10.0</v>
      </c>
      <c r="R37" s="283"/>
      <c r="S37" s="283"/>
      <c r="T37" s="283"/>
      <c r="U37" s="283">
        <v>8.0</v>
      </c>
      <c r="V37" s="283">
        <v>0.0</v>
      </c>
      <c r="W37" s="66">
        <f t="shared" si="76"/>
        <v>18</v>
      </c>
      <c r="X37" s="283">
        <v>0.0</v>
      </c>
      <c r="Y37" s="283">
        <v>0.0</v>
      </c>
      <c r="Z37" s="283">
        <v>0.0</v>
      </c>
      <c r="AA37" s="283">
        <v>0.0</v>
      </c>
      <c r="AB37" s="283">
        <v>0.0</v>
      </c>
      <c r="AC37" s="283">
        <v>0.0</v>
      </c>
      <c r="AD37" s="66">
        <f t="shared" si="77"/>
        <v>0</v>
      </c>
      <c r="AE37" s="283">
        <v>0.0</v>
      </c>
      <c r="AF37" s="283"/>
      <c r="AG37" s="282"/>
      <c r="AH37" s="283"/>
      <c r="AI37" s="283"/>
      <c r="AJ37" s="283"/>
      <c r="AK37" s="66"/>
    </row>
    <row r="38">
      <c r="A38" s="749" t="s">
        <v>3287</v>
      </c>
      <c r="B38" s="750">
        <f t="shared" si="80"/>
        <v>0.6666666667</v>
      </c>
      <c r="C38" s="44" t="s">
        <v>3292</v>
      </c>
      <c r="D38" s="221">
        <f t="shared" si="79"/>
        <v>12</v>
      </c>
      <c r="E38" s="283">
        <v>0.0</v>
      </c>
      <c r="F38" s="283">
        <v>0.0</v>
      </c>
      <c r="G38" s="283">
        <v>0.0</v>
      </c>
      <c r="H38" s="283"/>
      <c r="I38" s="66">
        <f t="shared" si="74"/>
        <v>0</v>
      </c>
      <c r="J38" s="283">
        <v>0.0</v>
      </c>
      <c r="K38" s="283">
        <v>0.0</v>
      </c>
      <c r="L38" s="283">
        <v>0.0</v>
      </c>
      <c r="M38" s="283">
        <v>0.0</v>
      </c>
      <c r="N38" s="283">
        <v>0.0</v>
      </c>
      <c r="O38" s="189">
        <v>0.0</v>
      </c>
      <c r="P38" s="66">
        <f t="shared" si="75"/>
        <v>0</v>
      </c>
      <c r="Q38" s="283">
        <v>5.0</v>
      </c>
      <c r="R38" s="283">
        <v>0.0</v>
      </c>
      <c r="S38" s="283">
        <v>0.0</v>
      </c>
      <c r="T38" s="283">
        <v>0.0</v>
      </c>
      <c r="U38" s="283">
        <v>7.0</v>
      </c>
      <c r="V38" s="283">
        <v>0.0</v>
      </c>
      <c r="W38" s="66">
        <f t="shared" si="76"/>
        <v>12</v>
      </c>
      <c r="X38" s="283">
        <v>0.0</v>
      </c>
      <c r="Y38" s="283">
        <v>0.0</v>
      </c>
      <c r="Z38" s="283">
        <v>0.0</v>
      </c>
      <c r="AA38" s="283">
        <v>0.0</v>
      </c>
      <c r="AB38" s="283">
        <v>0.0</v>
      </c>
      <c r="AC38" s="283">
        <v>0.0</v>
      </c>
      <c r="AD38" s="66">
        <f t="shared" si="77"/>
        <v>0</v>
      </c>
      <c r="AE38" s="283">
        <v>0.0</v>
      </c>
      <c r="AF38" s="283"/>
      <c r="AG38" s="282"/>
      <c r="AH38" s="283"/>
      <c r="AI38" s="283"/>
      <c r="AJ38" s="283"/>
      <c r="AK38" s="66">
        <f t="shared" ref="AK38:AK41" si="81">sum(AE38:AJ38)</f>
        <v>0</v>
      </c>
    </row>
    <row r="39">
      <c r="A39" s="749" t="s">
        <v>3289</v>
      </c>
      <c r="B39" s="750">
        <f>D39/D36</f>
        <v>0.08333333333</v>
      </c>
      <c r="C39" s="44" t="s">
        <v>3294</v>
      </c>
      <c r="D39" s="221">
        <f t="shared" si="79"/>
        <v>2</v>
      </c>
      <c r="E39" s="283">
        <v>0.0</v>
      </c>
      <c r="F39" s="283">
        <v>0.0</v>
      </c>
      <c r="G39" s="283">
        <v>0.0</v>
      </c>
      <c r="H39" s="283"/>
      <c r="I39" s="66">
        <f t="shared" si="74"/>
        <v>0</v>
      </c>
      <c r="J39" s="283">
        <v>0.0</v>
      </c>
      <c r="K39" s="283">
        <v>0.0</v>
      </c>
      <c r="L39" s="283">
        <v>0.0</v>
      </c>
      <c r="M39" s="283">
        <v>0.0</v>
      </c>
      <c r="N39" s="283">
        <v>0.0</v>
      </c>
      <c r="O39" s="189">
        <v>0.0</v>
      </c>
      <c r="P39" s="66">
        <f t="shared" si="75"/>
        <v>0</v>
      </c>
      <c r="Q39" s="283">
        <v>1.0</v>
      </c>
      <c r="R39" s="283">
        <v>0.0</v>
      </c>
      <c r="S39" s="283">
        <v>0.0</v>
      </c>
      <c r="T39" s="283">
        <v>0.0</v>
      </c>
      <c r="U39" s="283">
        <v>1.0</v>
      </c>
      <c r="V39" s="283">
        <v>0.0</v>
      </c>
      <c r="W39" s="66">
        <f t="shared" si="76"/>
        <v>2</v>
      </c>
      <c r="X39" s="283">
        <v>0.0</v>
      </c>
      <c r="Y39" s="283">
        <v>0.0</v>
      </c>
      <c r="Z39" s="283">
        <v>0.0</v>
      </c>
      <c r="AA39" s="283">
        <v>0.0</v>
      </c>
      <c r="AB39" s="283">
        <v>0.0</v>
      </c>
      <c r="AC39" s="283">
        <v>0.0</v>
      </c>
      <c r="AD39" s="66">
        <f t="shared" si="77"/>
        <v>0</v>
      </c>
      <c r="AE39" s="283">
        <v>0.0</v>
      </c>
      <c r="AF39" s="283"/>
      <c r="AG39" s="282"/>
      <c r="AH39" s="283"/>
      <c r="AI39" s="283"/>
      <c r="AJ39" s="283"/>
      <c r="AK39" s="66">
        <f t="shared" si="81"/>
        <v>0</v>
      </c>
    </row>
    <row r="40">
      <c r="A40" s="1331" t="s">
        <v>3291</v>
      </c>
      <c r="B40" s="753">
        <f>D40/D36</f>
        <v>0</v>
      </c>
      <c r="C40" s="44" t="s">
        <v>3296</v>
      </c>
      <c r="D40" s="221">
        <f t="shared" si="79"/>
        <v>0</v>
      </c>
      <c r="E40" s="283">
        <v>0.0</v>
      </c>
      <c r="F40" s="283">
        <v>0.0</v>
      </c>
      <c r="G40" s="283">
        <v>0.0</v>
      </c>
      <c r="H40" s="283"/>
      <c r="I40" s="66">
        <f t="shared" si="74"/>
        <v>0</v>
      </c>
      <c r="J40" s="283">
        <v>0.0</v>
      </c>
      <c r="K40" s="283">
        <v>0.0</v>
      </c>
      <c r="L40" s="283">
        <v>0.0</v>
      </c>
      <c r="M40" s="283">
        <v>0.0</v>
      </c>
      <c r="N40" s="283">
        <v>0.0</v>
      </c>
      <c r="O40" s="189">
        <v>0.0</v>
      </c>
      <c r="P40" s="66">
        <f t="shared" si="75"/>
        <v>0</v>
      </c>
      <c r="Q40" s="283">
        <v>0.0</v>
      </c>
      <c r="R40" s="283">
        <v>0.0</v>
      </c>
      <c r="S40" s="283">
        <v>0.0</v>
      </c>
      <c r="T40" s="283">
        <v>0.0</v>
      </c>
      <c r="U40" s="283">
        <v>0.0</v>
      </c>
      <c r="V40" s="283">
        <v>0.0</v>
      </c>
      <c r="W40" s="66">
        <f t="shared" si="76"/>
        <v>0</v>
      </c>
      <c r="X40" s="283">
        <v>0.0</v>
      </c>
      <c r="Y40" s="283">
        <v>0.0</v>
      </c>
      <c r="Z40" s="283">
        <v>0.0</v>
      </c>
      <c r="AA40" s="283">
        <v>0.0</v>
      </c>
      <c r="AB40" s="283">
        <v>0.0</v>
      </c>
      <c r="AC40" s="283">
        <v>0.0</v>
      </c>
      <c r="AD40" s="66">
        <f t="shared" si="77"/>
        <v>0</v>
      </c>
      <c r="AE40" s="283">
        <v>0.0</v>
      </c>
      <c r="AF40" s="283"/>
      <c r="AG40" s="282"/>
      <c r="AH40" s="283"/>
      <c r="AI40" s="283"/>
      <c r="AJ40" s="283"/>
      <c r="AK40" s="66">
        <f t="shared" si="81"/>
        <v>0</v>
      </c>
    </row>
    <row r="41">
      <c r="A41" s="752" t="s">
        <v>3293</v>
      </c>
      <c r="B41" s="47">
        <f>D41/D36</f>
        <v>0</v>
      </c>
      <c r="C41" s="1332" t="s">
        <v>3297</v>
      </c>
      <c r="D41" s="221">
        <f t="shared" si="79"/>
        <v>0</v>
      </c>
      <c r="E41" s="283">
        <v>0.0</v>
      </c>
      <c r="F41" s="283">
        <v>0.0</v>
      </c>
      <c r="G41" s="199">
        <v>0.0</v>
      </c>
      <c r="H41" s="91"/>
      <c r="I41" s="66">
        <f t="shared" si="74"/>
        <v>0</v>
      </c>
      <c r="J41" s="199">
        <v>0.0</v>
      </c>
      <c r="K41" s="199">
        <v>0.0</v>
      </c>
      <c r="L41" s="199">
        <v>0.0</v>
      </c>
      <c r="M41" s="199">
        <v>0.0</v>
      </c>
      <c r="N41" s="199">
        <v>0.0</v>
      </c>
      <c r="O41" s="189">
        <v>0.0</v>
      </c>
      <c r="P41" s="66">
        <f t="shared" si="75"/>
        <v>0</v>
      </c>
      <c r="Q41" s="283">
        <v>0.0</v>
      </c>
      <c r="R41" s="283">
        <v>0.0</v>
      </c>
      <c r="S41" s="283">
        <v>0.0</v>
      </c>
      <c r="T41" s="283">
        <v>0.0</v>
      </c>
      <c r="U41" s="283">
        <v>0.0</v>
      </c>
      <c r="V41" s="283">
        <v>0.0</v>
      </c>
      <c r="W41" s="66">
        <f t="shared" si="76"/>
        <v>0</v>
      </c>
      <c r="X41" s="199">
        <v>0.0</v>
      </c>
      <c r="Y41" s="199">
        <v>0.0</v>
      </c>
      <c r="Z41" s="283">
        <v>0.0</v>
      </c>
      <c r="AA41" s="283">
        <v>0.0</v>
      </c>
      <c r="AB41" s="283">
        <v>0.0</v>
      </c>
      <c r="AC41" s="199">
        <v>0.0</v>
      </c>
      <c r="AD41" s="66">
        <f t="shared" si="77"/>
        <v>0</v>
      </c>
      <c r="AE41" s="283">
        <v>0.0</v>
      </c>
      <c r="AF41" s="199"/>
      <c r="AG41" s="91"/>
      <c r="AH41" s="91"/>
      <c r="AI41" s="91"/>
      <c r="AJ41" s="91"/>
      <c r="AK41" s="66">
        <f t="shared" si="81"/>
        <v>0</v>
      </c>
    </row>
    <row r="42">
      <c r="A42" s="752"/>
      <c r="B42" s="1445"/>
      <c r="I42" s="107"/>
    </row>
    <row r="43">
      <c r="I43" s="107"/>
    </row>
    <row r="44">
      <c r="A44" s="225" t="s">
        <v>134</v>
      </c>
      <c r="B44" s="170"/>
      <c r="C44" s="745" t="s">
        <v>55</v>
      </c>
      <c r="D44" s="219">
        <f>sum(E44:H44)+sum(J44:O44)+sum(Q44:V44)+sum(X44:AC44)+SUM(AE44:AF44)</f>
        <v>0</v>
      </c>
      <c r="E44" s="756"/>
      <c r="F44" s="757"/>
      <c r="G44" s="756"/>
      <c r="H44" s="756"/>
      <c r="I44" s="60">
        <f t="shared" ref="I44:I56" si="82">sum(E44:H44)</f>
        <v>0</v>
      </c>
      <c r="J44" s="756"/>
      <c r="K44" s="757"/>
      <c r="L44" s="756"/>
      <c r="M44" s="756"/>
      <c r="N44" s="757"/>
      <c r="O44" s="756"/>
      <c r="P44" s="60">
        <f t="shared" ref="P44:P56" si="83">sum(J44:O44)</f>
        <v>0</v>
      </c>
      <c r="Q44" s="756"/>
      <c r="R44" s="757"/>
      <c r="S44" s="756"/>
      <c r="T44" s="756"/>
      <c r="U44" s="757"/>
      <c r="V44" s="756"/>
      <c r="W44" s="60">
        <f t="shared" ref="W44:W56" si="84">sum(Q44:V44)</f>
        <v>0</v>
      </c>
      <c r="X44" s="756"/>
      <c r="Y44" s="757"/>
      <c r="Z44" s="756"/>
      <c r="AA44" s="756"/>
      <c r="AB44" s="757"/>
      <c r="AC44" s="756"/>
      <c r="AD44" s="60">
        <f t="shared" ref="AD44:AD56" si="85">sum(X44:AC44)</f>
        <v>0</v>
      </c>
      <c r="AE44" s="756"/>
      <c r="AF44" s="757"/>
      <c r="AG44" s="756"/>
      <c r="AH44" s="756"/>
      <c r="AI44" s="757"/>
      <c r="AJ44" s="756"/>
      <c r="AK44" s="60">
        <f t="shared" ref="AK44:AK56" si="86">sum(AE44:AJ44)</f>
        <v>0</v>
      </c>
    </row>
    <row r="45">
      <c r="A45" s="744" t="s">
        <v>69</v>
      </c>
      <c r="B45" s="7"/>
      <c r="C45" s="747" t="s">
        <v>57</v>
      </c>
      <c r="D45" s="221">
        <f t="shared" ref="D45:D56" si="87">sum(E45:H45)+sum(J45:O45)+sum(Q45:V45)+sum(X45:AC45)+sum(AE45:AF45)</f>
        <v>26</v>
      </c>
      <c r="E45" s="283">
        <v>1.0</v>
      </c>
      <c r="F45" s="1352">
        <v>1.0</v>
      </c>
      <c r="G45" s="1318">
        <v>2.0</v>
      </c>
      <c r="H45" s="283"/>
      <c r="I45" s="66">
        <f t="shared" si="82"/>
        <v>4</v>
      </c>
      <c r="J45" s="283">
        <v>0.0</v>
      </c>
      <c r="K45" s="283">
        <v>2.0</v>
      </c>
      <c r="L45" s="283">
        <v>2.0</v>
      </c>
      <c r="M45" s="283">
        <v>1.0</v>
      </c>
      <c r="N45" s="283">
        <v>3.0</v>
      </c>
      <c r="O45" s="282"/>
      <c r="P45" s="66">
        <f t="shared" si="83"/>
        <v>8</v>
      </c>
      <c r="Q45" s="1352">
        <v>1.0</v>
      </c>
      <c r="R45" s="1352">
        <v>1.0</v>
      </c>
      <c r="S45" s="283">
        <v>1.0</v>
      </c>
      <c r="T45" s="283">
        <v>1.0</v>
      </c>
      <c r="U45" s="283">
        <v>1.0</v>
      </c>
      <c r="V45" s="283">
        <v>3.0</v>
      </c>
      <c r="W45" s="66">
        <f t="shared" si="84"/>
        <v>8</v>
      </c>
      <c r="X45" s="283">
        <v>1.0</v>
      </c>
      <c r="Y45" s="283">
        <v>1.0</v>
      </c>
      <c r="Z45" s="283">
        <v>1.0</v>
      </c>
      <c r="AA45" s="283">
        <v>1.0</v>
      </c>
      <c r="AB45" s="283">
        <v>1.0</v>
      </c>
      <c r="AC45" s="283">
        <v>0.0</v>
      </c>
      <c r="AD45" s="66">
        <f t="shared" si="85"/>
        <v>5</v>
      </c>
      <c r="AE45" s="283">
        <v>1.0</v>
      </c>
      <c r="AF45" s="283"/>
      <c r="AG45" s="283"/>
      <c r="AH45" s="282"/>
      <c r="AI45" s="283"/>
      <c r="AJ45" s="282"/>
      <c r="AK45" s="66">
        <f t="shared" si="86"/>
        <v>1</v>
      </c>
    </row>
    <row r="46">
      <c r="A46" s="1329">
        <f>D45/D46</f>
        <v>0.6842105263</v>
      </c>
      <c r="B46" s="7"/>
      <c r="C46" s="747" t="s">
        <v>58</v>
      </c>
      <c r="D46" s="221">
        <f t="shared" si="87"/>
        <v>38</v>
      </c>
      <c r="E46" s="189">
        <v>2.0</v>
      </c>
      <c r="F46" s="240">
        <v>3.0</v>
      </c>
      <c r="G46" s="240">
        <v>3.0</v>
      </c>
      <c r="H46" s="189"/>
      <c r="I46" s="66">
        <f t="shared" si="82"/>
        <v>8</v>
      </c>
      <c r="J46" s="189">
        <v>2.0</v>
      </c>
      <c r="K46" s="189">
        <v>2.0</v>
      </c>
      <c r="L46" s="189">
        <v>3.0</v>
      </c>
      <c r="M46" s="189">
        <v>2.0</v>
      </c>
      <c r="N46" s="189">
        <v>0.0</v>
      </c>
      <c r="O46" s="89"/>
      <c r="P46" s="66">
        <f t="shared" si="83"/>
        <v>9</v>
      </c>
      <c r="Q46" s="265">
        <v>2.0</v>
      </c>
      <c r="R46" s="265">
        <v>2.0</v>
      </c>
      <c r="S46" s="189">
        <v>2.0</v>
      </c>
      <c r="T46" s="189">
        <v>2.0</v>
      </c>
      <c r="U46" s="189">
        <v>2.0</v>
      </c>
      <c r="V46" s="189">
        <v>3.0</v>
      </c>
      <c r="W46" s="66">
        <f t="shared" si="84"/>
        <v>13</v>
      </c>
      <c r="X46" s="189">
        <v>1.0</v>
      </c>
      <c r="Y46" s="189">
        <v>2.0</v>
      </c>
      <c r="Z46" s="189">
        <v>1.0</v>
      </c>
      <c r="AA46" s="189">
        <v>1.0</v>
      </c>
      <c r="AB46" s="189">
        <v>1.0</v>
      </c>
      <c r="AC46" s="189">
        <v>0.0</v>
      </c>
      <c r="AD46" s="66">
        <f t="shared" si="85"/>
        <v>6</v>
      </c>
      <c r="AE46" s="189">
        <v>2.0</v>
      </c>
      <c r="AF46" s="189"/>
      <c r="AG46" s="189"/>
      <c r="AH46" s="189"/>
      <c r="AI46" s="189"/>
      <c r="AJ46" s="89"/>
      <c r="AK46" s="66">
        <f t="shared" si="86"/>
        <v>2</v>
      </c>
    </row>
    <row r="47">
      <c r="A47" s="744" t="s">
        <v>1280</v>
      </c>
      <c r="B47" s="7"/>
      <c r="C47" s="747" t="s">
        <v>59</v>
      </c>
      <c r="D47" s="221">
        <f t="shared" si="87"/>
        <v>14</v>
      </c>
      <c r="E47" s="189">
        <v>0.0</v>
      </c>
      <c r="F47" s="240">
        <v>1.0</v>
      </c>
      <c r="G47" s="240">
        <v>0.0</v>
      </c>
      <c r="H47" s="189"/>
      <c r="I47" s="66">
        <f t="shared" si="82"/>
        <v>1</v>
      </c>
      <c r="J47" s="189">
        <v>0.0</v>
      </c>
      <c r="K47" s="189">
        <v>1.0</v>
      </c>
      <c r="L47" s="189">
        <v>1.0</v>
      </c>
      <c r="M47" s="189">
        <v>1.0</v>
      </c>
      <c r="N47" s="189">
        <v>0.0</v>
      </c>
      <c r="O47" s="189"/>
      <c r="P47" s="66">
        <f t="shared" si="83"/>
        <v>3</v>
      </c>
      <c r="Q47" s="265">
        <v>0.0</v>
      </c>
      <c r="R47" s="265">
        <v>1.0</v>
      </c>
      <c r="S47" s="189">
        <v>0.0</v>
      </c>
      <c r="T47" s="189">
        <v>0.0</v>
      </c>
      <c r="U47" s="189">
        <v>0.0</v>
      </c>
      <c r="V47" s="189">
        <v>1.0</v>
      </c>
      <c r="W47" s="66">
        <f t="shared" si="84"/>
        <v>2</v>
      </c>
      <c r="X47" s="189">
        <v>2.0</v>
      </c>
      <c r="Y47" s="189">
        <v>0.0</v>
      </c>
      <c r="Z47" s="189">
        <v>0.0</v>
      </c>
      <c r="AA47" s="189">
        <v>3.0</v>
      </c>
      <c r="AB47" s="189">
        <v>2.0</v>
      </c>
      <c r="AC47" s="189">
        <v>1.0</v>
      </c>
      <c r="AD47" s="66">
        <f t="shared" si="85"/>
        <v>8</v>
      </c>
      <c r="AE47" s="189">
        <v>0.0</v>
      </c>
      <c r="AF47" s="189"/>
      <c r="AG47" s="189"/>
      <c r="AH47" s="189"/>
      <c r="AI47" s="189"/>
      <c r="AJ47" s="189"/>
      <c r="AK47" s="66">
        <f t="shared" si="86"/>
        <v>0</v>
      </c>
    </row>
    <row r="48">
      <c r="A48" s="1329">
        <f>D46/sum(D46:D47)</f>
        <v>0.7307692308</v>
      </c>
      <c r="B48" s="7"/>
      <c r="C48" s="68" t="s">
        <v>109</v>
      </c>
      <c r="D48" s="221">
        <f t="shared" si="87"/>
        <v>52</v>
      </c>
      <c r="E48" s="283">
        <v>2.0</v>
      </c>
      <c r="F48" s="1318">
        <v>4.0</v>
      </c>
      <c r="G48" s="1318">
        <v>3.0</v>
      </c>
      <c r="H48" s="283"/>
      <c r="I48" s="66">
        <f t="shared" si="82"/>
        <v>9</v>
      </c>
      <c r="J48" s="283">
        <v>2.0</v>
      </c>
      <c r="K48" s="283">
        <v>3.0</v>
      </c>
      <c r="L48" s="283">
        <v>4.0</v>
      </c>
      <c r="M48" s="283">
        <v>3.0</v>
      </c>
      <c r="N48" s="283">
        <v>0.0</v>
      </c>
      <c r="O48" s="283"/>
      <c r="P48" s="66">
        <f t="shared" si="83"/>
        <v>12</v>
      </c>
      <c r="Q48" s="1352">
        <v>2.0</v>
      </c>
      <c r="R48" s="1352">
        <v>3.0</v>
      </c>
      <c r="S48" s="283">
        <v>2.0</v>
      </c>
      <c r="T48" s="283">
        <v>2.0</v>
      </c>
      <c r="U48" s="283">
        <v>2.0</v>
      </c>
      <c r="V48" s="283">
        <v>4.0</v>
      </c>
      <c r="W48" s="66">
        <f t="shared" si="84"/>
        <v>15</v>
      </c>
      <c r="X48" s="283">
        <v>3.0</v>
      </c>
      <c r="Y48" s="283">
        <v>2.0</v>
      </c>
      <c r="Z48" s="283">
        <v>1.0</v>
      </c>
      <c r="AA48" s="283">
        <v>4.0</v>
      </c>
      <c r="AB48" s="283">
        <v>3.0</v>
      </c>
      <c r="AC48" s="283">
        <v>1.0</v>
      </c>
      <c r="AD48" s="66">
        <f t="shared" si="85"/>
        <v>14</v>
      </c>
      <c r="AE48" s="283">
        <v>2.0</v>
      </c>
      <c r="AF48" s="283"/>
      <c r="AG48" s="283"/>
      <c r="AH48" s="283"/>
      <c r="AI48" s="283"/>
      <c r="AJ48" s="283"/>
      <c r="AK48" s="66">
        <f t="shared" si="86"/>
        <v>2</v>
      </c>
    </row>
    <row r="49">
      <c r="A49" s="744" t="s">
        <v>71</v>
      </c>
      <c r="B49" s="7"/>
      <c r="C49" s="747" t="s">
        <v>3282</v>
      </c>
      <c r="D49" s="221">
        <f t="shared" si="87"/>
        <v>7</v>
      </c>
      <c r="E49" s="283">
        <v>0.0</v>
      </c>
      <c r="F49" s="1318">
        <v>0.0</v>
      </c>
      <c r="G49" s="1318">
        <v>0.0</v>
      </c>
      <c r="H49" s="283"/>
      <c r="I49" s="66">
        <f t="shared" si="82"/>
        <v>0</v>
      </c>
      <c r="J49" s="283">
        <v>0.0</v>
      </c>
      <c r="K49" s="283">
        <v>0.0</v>
      </c>
      <c r="L49" s="283">
        <v>0.0</v>
      </c>
      <c r="M49" s="283">
        <v>0.0</v>
      </c>
      <c r="N49" s="283">
        <v>0.0</v>
      </c>
      <c r="O49" s="283"/>
      <c r="P49" s="66">
        <f t="shared" si="83"/>
        <v>0</v>
      </c>
      <c r="Q49" s="1352">
        <v>0.0</v>
      </c>
      <c r="R49" s="1352">
        <v>0.0</v>
      </c>
      <c r="S49" s="283">
        <v>0.0</v>
      </c>
      <c r="T49" s="283">
        <v>0.0</v>
      </c>
      <c r="U49" s="283">
        <v>0.0</v>
      </c>
      <c r="V49" s="283">
        <v>0.0</v>
      </c>
      <c r="W49" s="66">
        <f t="shared" si="84"/>
        <v>0</v>
      </c>
      <c r="X49" s="189">
        <v>0.0</v>
      </c>
      <c r="Y49" s="283">
        <v>0.0</v>
      </c>
      <c r="Z49" s="283">
        <v>1.0</v>
      </c>
      <c r="AA49" s="283">
        <v>3.0</v>
      </c>
      <c r="AB49" s="283">
        <v>0.0</v>
      </c>
      <c r="AC49" s="283">
        <v>0.0</v>
      </c>
      <c r="AD49" s="66">
        <f t="shared" si="85"/>
        <v>4</v>
      </c>
      <c r="AE49" s="283">
        <v>3.0</v>
      </c>
      <c r="AF49" s="283"/>
      <c r="AG49" s="283"/>
      <c r="AH49" s="283"/>
      <c r="AI49" s="283"/>
      <c r="AJ49" s="283"/>
      <c r="AK49" s="66">
        <f t="shared" si="86"/>
        <v>3</v>
      </c>
    </row>
    <row r="50">
      <c r="A50" s="1330">
        <f>D46/D48</f>
        <v>0.7307692308</v>
      </c>
      <c r="B50" s="7"/>
      <c r="C50" s="751" t="s">
        <v>3284</v>
      </c>
      <c r="D50" s="221">
        <f t="shared" si="87"/>
        <v>0</v>
      </c>
      <c r="E50" s="283">
        <v>0.0</v>
      </c>
      <c r="F50" s="1318">
        <v>0.0</v>
      </c>
      <c r="G50" s="1318">
        <v>0.0</v>
      </c>
      <c r="H50" s="283"/>
      <c r="I50" s="66">
        <f t="shared" si="82"/>
        <v>0</v>
      </c>
      <c r="J50" s="283">
        <v>0.0</v>
      </c>
      <c r="K50" s="283">
        <v>0.0</v>
      </c>
      <c r="L50" s="283">
        <v>0.0</v>
      </c>
      <c r="M50" s="283">
        <v>0.0</v>
      </c>
      <c r="N50" s="283">
        <v>0.0</v>
      </c>
      <c r="O50" s="283"/>
      <c r="P50" s="66">
        <f t="shared" si="83"/>
        <v>0</v>
      </c>
      <c r="Q50" s="1352">
        <v>0.0</v>
      </c>
      <c r="R50" s="1352">
        <v>0.0</v>
      </c>
      <c r="S50" s="283">
        <v>0.0</v>
      </c>
      <c r="T50" s="283">
        <v>0.0</v>
      </c>
      <c r="U50" s="283">
        <v>0.0</v>
      </c>
      <c r="V50" s="283">
        <v>0.0</v>
      </c>
      <c r="W50" s="66">
        <f t="shared" si="84"/>
        <v>0</v>
      </c>
      <c r="X50" s="283">
        <v>0.0</v>
      </c>
      <c r="Y50" s="283">
        <v>0.0</v>
      </c>
      <c r="Z50" s="283">
        <v>0.0</v>
      </c>
      <c r="AA50" s="283">
        <v>0.0</v>
      </c>
      <c r="AB50" s="283">
        <v>0.0</v>
      </c>
      <c r="AC50" s="283">
        <v>0.0</v>
      </c>
      <c r="AD50" s="66">
        <f t="shared" si="85"/>
        <v>0</v>
      </c>
      <c r="AE50" s="283">
        <v>0.0</v>
      </c>
      <c r="AF50" s="283"/>
      <c r="AG50" s="283"/>
      <c r="AH50" s="283"/>
      <c r="AI50" s="283"/>
      <c r="AJ50" s="283"/>
      <c r="AK50" s="66">
        <f t="shared" si="86"/>
        <v>0</v>
      </c>
    </row>
    <row r="51">
      <c r="A51" s="749" t="s">
        <v>3281</v>
      </c>
      <c r="B51" s="750">
        <f>D50/D49</f>
        <v>0</v>
      </c>
      <c r="C51" s="44" t="s">
        <v>3288</v>
      </c>
      <c r="D51" s="221">
        <f t="shared" si="87"/>
        <v>336</v>
      </c>
      <c r="E51" s="283">
        <v>0.0</v>
      </c>
      <c r="F51" s="1318">
        <v>0.0</v>
      </c>
      <c r="G51" s="1318">
        <v>0.0</v>
      </c>
      <c r="H51" s="283"/>
      <c r="I51" s="66">
        <f t="shared" si="82"/>
        <v>0</v>
      </c>
      <c r="J51" s="283">
        <v>0.0</v>
      </c>
      <c r="K51" s="283">
        <v>0.0</v>
      </c>
      <c r="L51" s="283">
        <v>0.0</v>
      </c>
      <c r="M51" s="283">
        <v>0.0</v>
      </c>
      <c r="N51" s="283">
        <v>0.0</v>
      </c>
      <c r="O51" s="283"/>
      <c r="P51" s="66">
        <f t="shared" si="83"/>
        <v>0</v>
      </c>
      <c r="Q51" s="1352">
        <v>16.0</v>
      </c>
      <c r="R51" s="1352">
        <v>49.0</v>
      </c>
      <c r="S51" s="283">
        <v>32.0</v>
      </c>
      <c r="T51" s="283">
        <v>57.0</v>
      </c>
      <c r="U51" s="283">
        <v>41.0</v>
      </c>
      <c r="V51" s="283">
        <v>0.0</v>
      </c>
      <c r="W51" s="66">
        <f t="shared" si="84"/>
        <v>195</v>
      </c>
      <c r="X51" s="189">
        <v>45.0</v>
      </c>
      <c r="Y51" s="283">
        <v>48.0</v>
      </c>
      <c r="Z51" s="283">
        <v>48.0</v>
      </c>
      <c r="AA51" s="283">
        <v>0.0</v>
      </c>
      <c r="AB51" s="283">
        <v>0.0</v>
      </c>
      <c r="AC51" s="283">
        <v>0.0</v>
      </c>
      <c r="AD51" s="66">
        <f t="shared" si="85"/>
        <v>141</v>
      </c>
      <c r="AE51" s="283">
        <v>0.0</v>
      </c>
      <c r="AF51" s="283"/>
      <c r="AG51" s="283"/>
      <c r="AH51" s="283"/>
      <c r="AI51" s="283"/>
      <c r="AJ51" s="283"/>
      <c r="AK51" s="66">
        <f t="shared" si="86"/>
        <v>0</v>
      </c>
    </row>
    <row r="52">
      <c r="A52" s="749" t="s">
        <v>3318</v>
      </c>
      <c r="B52" s="750">
        <f t="shared" ref="B52:B53" si="88">D52/D51</f>
        <v>0.4791666667</v>
      </c>
      <c r="C52" s="44" t="s">
        <v>3290</v>
      </c>
      <c r="D52" s="221">
        <f t="shared" si="87"/>
        <v>161</v>
      </c>
      <c r="E52" s="283">
        <v>0.0</v>
      </c>
      <c r="F52" s="1318">
        <v>0.0</v>
      </c>
      <c r="G52" s="1318">
        <v>0.0</v>
      </c>
      <c r="H52" s="283"/>
      <c r="I52" s="66">
        <f t="shared" si="82"/>
        <v>0</v>
      </c>
      <c r="J52" s="283">
        <v>0.0</v>
      </c>
      <c r="K52" s="283">
        <v>0.0</v>
      </c>
      <c r="L52" s="283">
        <v>0.0</v>
      </c>
      <c r="M52" s="283">
        <v>0.0</v>
      </c>
      <c r="N52" s="283">
        <v>0.0</v>
      </c>
      <c r="O52" s="283"/>
      <c r="P52" s="66">
        <f t="shared" si="83"/>
        <v>0</v>
      </c>
      <c r="Q52" s="1352">
        <v>2.0</v>
      </c>
      <c r="R52" s="1352">
        <v>8.0</v>
      </c>
      <c r="S52" s="283">
        <v>5.0</v>
      </c>
      <c r="T52" s="1352">
        <v>9.0</v>
      </c>
      <c r="U52" s="1352">
        <v>40.0</v>
      </c>
      <c r="V52" s="283">
        <v>0.0</v>
      </c>
      <c r="W52" s="66">
        <f t="shared" si="84"/>
        <v>64</v>
      </c>
      <c r="X52" s="283">
        <v>38.0</v>
      </c>
      <c r="Y52" s="283">
        <v>33.0</v>
      </c>
      <c r="Z52" s="283">
        <v>26.0</v>
      </c>
      <c r="AA52" s="283">
        <v>0.0</v>
      </c>
      <c r="AB52" s="283">
        <v>0.0</v>
      </c>
      <c r="AC52" s="283">
        <v>0.0</v>
      </c>
      <c r="AD52" s="66">
        <f t="shared" si="85"/>
        <v>97</v>
      </c>
      <c r="AE52" s="283">
        <v>0.0</v>
      </c>
      <c r="AF52" s="283"/>
      <c r="AG52" s="283"/>
      <c r="AH52" s="283"/>
      <c r="AI52" s="283"/>
      <c r="AJ52" s="283"/>
      <c r="AK52" s="66">
        <f t="shared" si="86"/>
        <v>0</v>
      </c>
    </row>
    <row r="53">
      <c r="A53" s="749" t="s">
        <v>3287</v>
      </c>
      <c r="B53" s="750">
        <f t="shared" si="88"/>
        <v>0.3602484472</v>
      </c>
      <c r="C53" s="44" t="s">
        <v>3292</v>
      </c>
      <c r="D53" s="221">
        <f t="shared" si="87"/>
        <v>58</v>
      </c>
      <c r="E53" s="283">
        <v>0.0</v>
      </c>
      <c r="F53" s="1318">
        <v>0.0</v>
      </c>
      <c r="G53" s="1318">
        <v>0.0</v>
      </c>
      <c r="H53" s="283"/>
      <c r="I53" s="66">
        <f t="shared" si="82"/>
        <v>0</v>
      </c>
      <c r="J53" s="283">
        <v>0.0</v>
      </c>
      <c r="K53" s="283">
        <v>0.0</v>
      </c>
      <c r="L53" s="283">
        <v>0.0</v>
      </c>
      <c r="M53" s="283">
        <v>0.0</v>
      </c>
      <c r="N53" s="283">
        <v>0.0</v>
      </c>
      <c r="O53" s="283"/>
      <c r="P53" s="66">
        <f t="shared" si="83"/>
        <v>0</v>
      </c>
      <c r="Q53" s="1352">
        <v>2.0</v>
      </c>
      <c r="R53" s="1352">
        <v>8.0</v>
      </c>
      <c r="S53" s="283">
        <v>5.0</v>
      </c>
      <c r="T53" s="1352">
        <v>9.0</v>
      </c>
      <c r="U53" s="1352">
        <v>6.0</v>
      </c>
      <c r="V53" s="283">
        <v>0.0</v>
      </c>
      <c r="W53" s="66">
        <f t="shared" si="84"/>
        <v>30</v>
      </c>
      <c r="X53" s="283">
        <v>8.0</v>
      </c>
      <c r="Y53" s="283">
        <v>12.0</v>
      </c>
      <c r="Z53" s="283">
        <v>8.0</v>
      </c>
      <c r="AA53" s="283">
        <v>0.0</v>
      </c>
      <c r="AB53" s="283">
        <v>0.0</v>
      </c>
      <c r="AC53" s="283">
        <v>0.0</v>
      </c>
      <c r="AD53" s="66">
        <f t="shared" si="85"/>
        <v>28</v>
      </c>
      <c r="AE53" s="283">
        <v>0.0</v>
      </c>
      <c r="AF53" s="283"/>
      <c r="AG53" s="283"/>
      <c r="AH53" s="283"/>
      <c r="AI53" s="283"/>
      <c r="AJ53" s="283"/>
      <c r="AK53" s="66">
        <f t="shared" si="86"/>
        <v>0</v>
      </c>
    </row>
    <row r="54">
      <c r="A54" s="749" t="s">
        <v>3289</v>
      </c>
      <c r="B54" s="750">
        <f>D54/D51</f>
        <v>0.02678571429</v>
      </c>
      <c r="C54" s="44" t="s">
        <v>3294</v>
      </c>
      <c r="D54" s="221">
        <f t="shared" si="87"/>
        <v>9</v>
      </c>
      <c r="E54" s="283">
        <v>0.0</v>
      </c>
      <c r="F54" s="1318">
        <v>0.0</v>
      </c>
      <c r="G54" s="1318">
        <v>0.0</v>
      </c>
      <c r="H54" s="283"/>
      <c r="I54" s="66">
        <f t="shared" si="82"/>
        <v>0</v>
      </c>
      <c r="J54" s="283">
        <v>0.0</v>
      </c>
      <c r="K54" s="283">
        <v>0.0</v>
      </c>
      <c r="L54" s="283">
        <v>0.0</v>
      </c>
      <c r="M54" s="283">
        <v>0.0</v>
      </c>
      <c r="N54" s="283">
        <v>0.0</v>
      </c>
      <c r="O54" s="283"/>
      <c r="P54" s="66">
        <f t="shared" si="83"/>
        <v>0</v>
      </c>
      <c r="Q54" s="1352">
        <v>0.0</v>
      </c>
      <c r="R54" s="1352">
        <v>1.0</v>
      </c>
      <c r="S54" s="283">
        <v>1.0</v>
      </c>
      <c r="T54" s="1352">
        <v>1.0</v>
      </c>
      <c r="U54" s="1352">
        <v>1.0</v>
      </c>
      <c r="V54" s="283">
        <v>0.0</v>
      </c>
      <c r="W54" s="66">
        <f t="shared" si="84"/>
        <v>4</v>
      </c>
      <c r="X54" s="189">
        <v>1.0</v>
      </c>
      <c r="Y54" s="283">
        <v>3.0</v>
      </c>
      <c r="Z54" s="283">
        <v>1.0</v>
      </c>
      <c r="AA54" s="283">
        <v>0.0</v>
      </c>
      <c r="AB54" s="283">
        <v>0.0</v>
      </c>
      <c r="AC54" s="283">
        <v>0.0</v>
      </c>
      <c r="AD54" s="66">
        <f t="shared" si="85"/>
        <v>5</v>
      </c>
      <c r="AE54" s="283">
        <v>0.0</v>
      </c>
      <c r="AF54" s="283"/>
      <c r="AG54" s="283"/>
      <c r="AH54" s="283"/>
      <c r="AI54" s="283"/>
      <c r="AJ54" s="283"/>
      <c r="AK54" s="66">
        <f t="shared" si="86"/>
        <v>0</v>
      </c>
    </row>
    <row r="55">
      <c r="A55" s="1331" t="s">
        <v>3291</v>
      </c>
      <c r="B55" s="753">
        <f>D55/D51</f>
        <v>0.002976190476</v>
      </c>
      <c r="C55" s="44" t="s">
        <v>3296</v>
      </c>
      <c r="D55" s="221">
        <f t="shared" si="87"/>
        <v>1</v>
      </c>
      <c r="E55" s="283">
        <v>0.0</v>
      </c>
      <c r="F55" s="1318">
        <v>0.0</v>
      </c>
      <c r="G55" s="1318">
        <v>0.0</v>
      </c>
      <c r="H55" s="283"/>
      <c r="I55" s="66">
        <f t="shared" si="82"/>
        <v>0</v>
      </c>
      <c r="J55" s="283">
        <v>0.0</v>
      </c>
      <c r="K55" s="283">
        <v>0.0</v>
      </c>
      <c r="L55" s="283">
        <v>0.0</v>
      </c>
      <c r="M55" s="283">
        <v>0.0</v>
      </c>
      <c r="N55" s="283">
        <v>0.0</v>
      </c>
      <c r="O55" s="283"/>
      <c r="P55" s="66">
        <f t="shared" si="83"/>
        <v>0</v>
      </c>
      <c r="Q55" s="1352">
        <v>0.0</v>
      </c>
      <c r="R55" s="1352">
        <v>0.0</v>
      </c>
      <c r="S55" s="283">
        <v>0.0</v>
      </c>
      <c r="T55" s="1352">
        <v>1.0</v>
      </c>
      <c r="U55" s="1352">
        <v>0.0</v>
      </c>
      <c r="V55" s="283">
        <v>0.0</v>
      </c>
      <c r="W55" s="66">
        <f t="shared" si="84"/>
        <v>1</v>
      </c>
      <c r="X55" s="283">
        <v>0.0</v>
      </c>
      <c r="Y55" s="283">
        <v>0.0</v>
      </c>
      <c r="Z55" s="283">
        <v>0.0</v>
      </c>
      <c r="AA55" s="283">
        <v>0.0</v>
      </c>
      <c r="AB55" s="283">
        <v>0.0</v>
      </c>
      <c r="AC55" s="283">
        <v>0.0</v>
      </c>
      <c r="AD55" s="66">
        <f t="shared" si="85"/>
        <v>0</v>
      </c>
      <c r="AE55" s="283">
        <v>0.0</v>
      </c>
      <c r="AF55" s="283"/>
      <c r="AG55" s="283"/>
      <c r="AH55" s="283"/>
      <c r="AI55" s="283"/>
      <c r="AJ55" s="283"/>
      <c r="AK55" s="66">
        <f t="shared" si="86"/>
        <v>0</v>
      </c>
    </row>
    <row r="56">
      <c r="A56" s="752" t="s">
        <v>3293</v>
      </c>
      <c r="B56" s="47">
        <f>D56/D51</f>
        <v>0</v>
      </c>
      <c r="C56" s="1332" t="s">
        <v>3297</v>
      </c>
      <c r="D56" s="221">
        <f t="shared" si="87"/>
        <v>0</v>
      </c>
      <c r="E56" s="199">
        <v>0.0</v>
      </c>
      <c r="F56" s="1318">
        <v>0.0</v>
      </c>
      <c r="G56" s="1318">
        <v>0.0</v>
      </c>
      <c r="H56" s="91"/>
      <c r="I56" s="66">
        <f t="shared" si="82"/>
        <v>0</v>
      </c>
      <c r="J56" s="283">
        <v>0.0</v>
      </c>
      <c r="K56" s="199">
        <v>0.0</v>
      </c>
      <c r="L56" s="199">
        <v>0.0</v>
      </c>
      <c r="M56" s="199">
        <v>0.0</v>
      </c>
      <c r="N56" s="199">
        <v>0.0</v>
      </c>
      <c r="O56" s="91"/>
      <c r="P56" s="66">
        <f t="shared" si="83"/>
        <v>0</v>
      </c>
      <c r="Q56" s="1352">
        <v>0.0</v>
      </c>
      <c r="R56" s="1352">
        <v>0.0</v>
      </c>
      <c r="S56" s="199">
        <v>0.0</v>
      </c>
      <c r="T56" s="199">
        <v>0.0</v>
      </c>
      <c r="U56" s="199">
        <v>0.0</v>
      </c>
      <c r="V56" s="283">
        <v>0.0</v>
      </c>
      <c r="W56" s="66">
        <f t="shared" si="84"/>
        <v>0</v>
      </c>
      <c r="X56" s="189">
        <v>0.0</v>
      </c>
      <c r="Y56" s="199">
        <v>0.0</v>
      </c>
      <c r="Z56" s="199">
        <v>0.0</v>
      </c>
      <c r="AA56" s="199">
        <v>0.0</v>
      </c>
      <c r="AB56" s="199">
        <v>0.0</v>
      </c>
      <c r="AC56" s="199">
        <v>0.0</v>
      </c>
      <c r="AD56" s="66">
        <f t="shared" si="85"/>
        <v>0</v>
      </c>
      <c r="AE56" s="199">
        <v>0.0</v>
      </c>
      <c r="AF56" s="199"/>
      <c r="AG56" s="199"/>
      <c r="AH56" s="91"/>
      <c r="AI56" s="91"/>
      <c r="AJ56" s="91"/>
      <c r="AK56" s="66">
        <f t="shared" si="86"/>
        <v>0</v>
      </c>
    </row>
    <row r="57">
      <c r="I57" s="107"/>
    </row>
    <row r="58">
      <c r="I58" s="107"/>
    </row>
    <row r="59">
      <c r="I59" s="107"/>
    </row>
    <row r="60">
      <c r="I60" s="107"/>
    </row>
    <row r="61">
      <c r="I61" s="107"/>
    </row>
    <row r="62">
      <c r="I62" s="107"/>
    </row>
    <row r="63">
      <c r="I63" s="107"/>
    </row>
    <row r="64">
      <c r="I64" s="107"/>
    </row>
    <row r="65">
      <c r="I65" s="107"/>
    </row>
    <row r="66">
      <c r="I66" s="107"/>
    </row>
    <row r="67">
      <c r="I67" s="107"/>
    </row>
    <row r="68">
      <c r="I68" s="107"/>
    </row>
    <row r="69">
      <c r="I69" s="107"/>
    </row>
    <row r="70">
      <c r="I70" s="107"/>
    </row>
    <row r="71">
      <c r="I71" s="107"/>
    </row>
    <row r="72">
      <c r="I72" s="107"/>
    </row>
    <row r="73">
      <c r="I73" s="107"/>
    </row>
    <row r="74">
      <c r="I74" s="107"/>
    </row>
    <row r="75">
      <c r="I75" s="107"/>
    </row>
    <row r="76">
      <c r="I76" s="107"/>
    </row>
    <row r="77">
      <c r="I77" s="107"/>
    </row>
    <row r="78">
      <c r="I78" s="107"/>
    </row>
    <row r="79">
      <c r="I79" s="107"/>
    </row>
    <row r="80">
      <c r="I80" s="107"/>
    </row>
    <row r="81">
      <c r="I81" s="107"/>
    </row>
    <row r="82">
      <c r="I82" s="107"/>
    </row>
    <row r="83">
      <c r="I83" s="107"/>
    </row>
    <row r="84">
      <c r="I84" s="107"/>
    </row>
    <row r="85">
      <c r="I85" s="107"/>
    </row>
    <row r="86">
      <c r="I86" s="107"/>
    </row>
    <row r="87">
      <c r="I87" s="107"/>
    </row>
    <row r="88">
      <c r="I88" s="107"/>
    </row>
    <row r="89">
      <c r="I89" s="107"/>
    </row>
    <row r="90">
      <c r="I90" s="107"/>
    </row>
    <row r="91">
      <c r="I91" s="107"/>
    </row>
    <row r="92">
      <c r="I92" s="107"/>
    </row>
    <row r="93">
      <c r="I93" s="107"/>
    </row>
    <row r="94">
      <c r="I94" s="107"/>
    </row>
    <row r="95">
      <c r="I95" s="107"/>
    </row>
    <row r="96">
      <c r="I96" s="107"/>
    </row>
    <row r="97">
      <c r="I97" s="107"/>
    </row>
    <row r="98">
      <c r="I98" s="107"/>
    </row>
    <row r="99">
      <c r="I99" s="107"/>
    </row>
    <row r="100">
      <c r="I100" s="107"/>
    </row>
    <row r="101">
      <c r="I101" s="107"/>
    </row>
    <row r="102">
      <c r="I102" s="107"/>
    </row>
    <row r="103">
      <c r="I103" s="107"/>
    </row>
    <row r="104">
      <c r="I104" s="107"/>
    </row>
    <row r="105">
      <c r="I105" s="107"/>
    </row>
    <row r="106">
      <c r="I106" s="107"/>
    </row>
    <row r="107">
      <c r="I107" s="107"/>
    </row>
    <row r="108">
      <c r="I108" s="107"/>
    </row>
    <row r="109">
      <c r="I109" s="107"/>
    </row>
    <row r="110">
      <c r="I110" s="107"/>
    </row>
    <row r="111">
      <c r="I111" s="107"/>
    </row>
    <row r="112">
      <c r="I112" s="107"/>
    </row>
    <row r="113">
      <c r="I113" s="107"/>
    </row>
    <row r="114">
      <c r="I114" s="107"/>
    </row>
    <row r="115">
      <c r="I115" s="107"/>
    </row>
    <row r="116">
      <c r="I116" s="107"/>
    </row>
    <row r="117">
      <c r="I117" s="107"/>
    </row>
    <row r="118">
      <c r="I118" s="107"/>
    </row>
    <row r="119">
      <c r="I119" s="107"/>
    </row>
    <row r="120">
      <c r="I120" s="107"/>
    </row>
    <row r="121">
      <c r="I121" s="107"/>
    </row>
    <row r="122">
      <c r="I122" s="107"/>
    </row>
    <row r="123">
      <c r="I123" s="107"/>
    </row>
    <row r="124">
      <c r="I124" s="107"/>
    </row>
    <row r="125">
      <c r="I125" s="107"/>
    </row>
    <row r="126">
      <c r="I126" s="107"/>
    </row>
    <row r="127">
      <c r="I127" s="107"/>
    </row>
    <row r="128">
      <c r="I128" s="107"/>
    </row>
    <row r="129">
      <c r="I129" s="107"/>
    </row>
    <row r="130">
      <c r="I130" s="107"/>
    </row>
    <row r="131">
      <c r="I131" s="107"/>
    </row>
    <row r="132">
      <c r="I132" s="107"/>
    </row>
    <row r="133">
      <c r="I133" s="107"/>
    </row>
    <row r="134">
      <c r="I134" s="107"/>
    </row>
    <row r="135">
      <c r="I135" s="107"/>
    </row>
    <row r="136">
      <c r="I136" s="107"/>
    </row>
    <row r="137">
      <c r="I137" s="107"/>
    </row>
    <row r="138">
      <c r="I138" s="107"/>
    </row>
    <row r="139">
      <c r="I139" s="107"/>
    </row>
    <row r="140">
      <c r="I140" s="107"/>
    </row>
    <row r="141">
      <c r="I141" s="107"/>
    </row>
    <row r="142">
      <c r="I142" s="107"/>
    </row>
    <row r="143">
      <c r="I143" s="107"/>
    </row>
    <row r="144">
      <c r="I144" s="107"/>
    </row>
    <row r="145">
      <c r="I145" s="107"/>
    </row>
    <row r="146">
      <c r="I146" s="107"/>
    </row>
    <row r="147">
      <c r="I147" s="107"/>
    </row>
    <row r="148">
      <c r="I148" s="107"/>
    </row>
    <row r="149">
      <c r="I149" s="107"/>
    </row>
    <row r="150">
      <c r="I150" s="107"/>
    </row>
    <row r="151">
      <c r="I151" s="107"/>
    </row>
    <row r="152">
      <c r="I152" s="107"/>
    </row>
    <row r="153">
      <c r="I153" s="107"/>
    </row>
    <row r="154">
      <c r="I154" s="107"/>
    </row>
    <row r="155">
      <c r="I155" s="107"/>
    </row>
    <row r="156">
      <c r="I156" s="107"/>
    </row>
    <row r="157">
      <c r="I157" s="107"/>
    </row>
    <row r="158">
      <c r="I158" s="107"/>
    </row>
    <row r="159">
      <c r="I159" s="107"/>
    </row>
    <row r="160">
      <c r="I160" s="107"/>
    </row>
    <row r="161">
      <c r="I161" s="107"/>
    </row>
    <row r="162">
      <c r="I162" s="107"/>
    </row>
    <row r="163">
      <c r="I163" s="107"/>
    </row>
    <row r="164">
      <c r="I164" s="107"/>
    </row>
    <row r="165">
      <c r="I165" s="107"/>
    </row>
    <row r="166">
      <c r="I166" s="107"/>
    </row>
    <row r="167">
      <c r="I167" s="107"/>
    </row>
    <row r="168">
      <c r="I168" s="107"/>
    </row>
    <row r="169">
      <c r="I169" s="107"/>
    </row>
    <row r="170">
      <c r="I170" s="107"/>
    </row>
    <row r="171">
      <c r="I171" s="107"/>
    </row>
    <row r="172">
      <c r="I172" s="107"/>
    </row>
    <row r="173">
      <c r="I173" s="107"/>
    </row>
    <row r="174">
      <c r="I174" s="107"/>
    </row>
    <row r="175">
      <c r="I175" s="107"/>
    </row>
    <row r="176">
      <c r="I176" s="107"/>
    </row>
    <row r="177">
      <c r="I177" s="107"/>
    </row>
    <row r="178">
      <c r="I178" s="107"/>
    </row>
    <row r="179">
      <c r="I179" s="107"/>
    </row>
    <row r="180">
      <c r="I180" s="107"/>
    </row>
    <row r="181">
      <c r="I181" s="107"/>
    </row>
    <row r="182">
      <c r="I182" s="107"/>
    </row>
    <row r="183">
      <c r="I183" s="107"/>
    </row>
    <row r="184">
      <c r="I184" s="107"/>
    </row>
    <row r="185">
      <c r="I185" s="107"/>
    </row>
    <row r="186">
      <c r="I186" s="107"/>
    </row>
    <row r="187">
      <c r="I187" s="107"/>
    </row>
    <row r="188">
      <c r="I188" s="107"/>
    </row>
    <row r="189">
      <c r="I189" s="107"/>
    </row>
    <row r="190">
      <c r="I190" s="107"/>
    </row>
    <row r="191">
      <c r="I191" s="107"/>
    </row>
    <row r="192">
      <c r="I192" s="107"/>
    </row>
    <row r="193">
      <c r="I193" s="107"/>
    </row>
    <row r="194">
      <c r="I194" s="107"/>
    </row>
    <row r="195">
      <c r="I195" s="107"/>
    </row>
    <row r="196">
      <c r="I196" s="107"/>
    </row>
    <row r="197">
      <c r="I197" s="107"/>
    </row>
    <row r="198">
      <c r="I198" s="107"/>
    </row>
    <row r="199">
      <c r="I199" s="107"/>
    </row>
    <row r="200">
      <c r="I200" s="107"/>
    </row>
    <row r="201">
      <c r="I201" s="107"/>
    </row>
    <row r="202">
      <c r="I202" s="107"/>
    </row>
    <row r="203">
      <c r="I203" s="107"/>
    </row>
    <row r="204">
      <c r="I204" s="107"/>
    </row>
    <row r="205">
      <c r="I205" s="107"/>
    </row>
    <row r="206">
      <c r="I206" s="107"/>
    </row>
    <row r="207">
      <c r="I207" s="107"/>
    </row>
    <row r="208">
      <c r="I208" s="107"/>
    </row>
    <row r="209">
      <c r="I209" s="107"/>
    </row>
    <row r="210">
      <c r="I210" s="107"/>
    </row>
    <row r="211">
      <c r="I211" s="107"/>
    </row>
    <row r="212">
      <c r="I212" s="107"/>
    </row>
    <row r="213">
      <c r="I213" s="107"/>
    </row>
    <row r="214">
      <c r="I214" s="107"/>
    </row>
    <row r="215">
      <c r="I215" s="107"/>
    </row>
    <row r="216">
      <c r="I216" s="107"/>
    </row>
    <row r="217">
      <c r="I217" s="107"/>
    </row>
    <row r="218">
      <c r="I218" s="107"/>
    </row>
    <row r="219">
      <c r="I219" s="107"/>
    </row>
    <row r="220">
      <c r="I220" s="107"/>
    </row>
    <row r="221">
      <c r="I221" s="107"/>
    </row>
    <row r="222">
      <c r="I222" s="107"/>
    </row>
    <row r="223">
      <c r="I223" s="107"/>
    </row>
    <row r="224">
      <c r="I224" s="107"/>
    </row>
    <row r="225">
      <c r="I225" s="107"/>
    </row>
    <row r="226">
      <c r="I226" s="107"/>
    </row>
    <row r="227">
      <c r="I227" s="107"/>
    </row>
    <row r="228">
      <c r="I228" s="107"/>
    </row>
    <row r="229">
      <c r="I229" s="107"/>
    </row>
    <row r="230">
      <c r="I230" s="107"/>
    </row>
    <row r="231">
      <c r="I231" s="107"/>
    </row>
    <row r="232">
      <c r="I232" s="107"/>
    </row>
    <row r="233">
      <c r="I233" s="107"/>
    </row>
    <row r="234">
      <c r="I234" s="107"/>
    </row>
    <row r="235">
      <c r="I235" s="107"/>
    </row>
    <row r="236">
      <c r="I236" s="107"/>
    </row>
    <row r="237">
      <c r="I237" s="107"/>
    </row>
    <row r="238">
      <c r="I238" s="107"/>
    </row>
    <row r="239">
      <c r="I239" s="107"/>
    </row>
    <row r="240">
      <c r="I240" s="107"/>
    </row>
    <row r="241">
      <c r="I241" s="107"/>
    </row>
    <row r="242">
      <c r="I242" s="107"/>
    </row>
    <row r="243">
      <c r="I243" s="107"/>
    </row>
    <row r="244">
      <c r="I244" s="107"/>
    </row>
    <row r="245">
      <c r="I245" s="107"/>
    </row>
    <row r="246">
      <c r="I246" s="107"/>
    </row>
    <row r="247">
      <c r="I247" s="107"/>
    </row>
    <row r="248">
      <c r="I248" s="107"/>
    </row>
    <row r="249">
      <c r="I249" s="107"/>
    </row>
    <row r="250">
      <c r="I250" s="107"/>
    </row>
    <row r="251">
      <c r="I251" s="107"/>
    </row>
    <row r="252">
      <c r="I252" s="107"/>
    </row>
    <row r="253">
      <c r="I253" s="107"/>
    </row>
    <row r="254">
      <c r="I254" s="107"/>
    </row>
    <row r="255">
      <c r="I255" s="107"/>
    </row>
    <row r="256">
      <c r="I256" s="107"/>
    </row>
    <row r="257">
      <c r="I257" s="107"/>
    </row>
    <row r="258">
      <c r="I258" s="107"/>
    </row>
    <row r="259">
      <c r="I259" s="107"/>
    </row>
    <row r="260">
      <c r="I260" s="107"/>
    </row>
    <row r="261">
      <c r="I261" s="107"/>
    </row>
    <row r="262">
      <c r="I262" s="107"/>
    </row>
    <row r="263">
      <c r="I263" s="107"/>
    </row>
    <row r="264">
      <c r="I264" s="107"/>
    </row>
    <row r="265">
      <c r="I265" s="107"/>
    </row>
    <row r="266">
      <c r="I266" s="107"/>
    </row>
    <row r="267">
      <c r="I267" s="107"/>
    </row>
    <row r="268">
      <c r="I268" s="107"/>
    </row>
    <row r="269">
      <c r="I269" s="107"/>
    </row>
    <row r="270">
      <c r="I270" s="107"/>
    </row>
    <row r="271">
      <c r="I271" s="107"/>
    </row>
    <row r="272">
      <c r="I272" s="107"/>
    </row>
    <row r="273">
      <c r="I273" s="107"/>
    </row>
    <row r="274">
      <c r="I274" s="107"/>
    </row>
    <row r="275">
      <c r="I275" s="107"/>
    </row>
    <row r="276">
      <c r="I276" s="107"/>
    </row>
    <row r="277">
      <c r="I277" s="107"/>
    </row>
    <row r="278">
      <c r="I278" s="107"/>
    </row>
    <row r="279">
      <c r="I279" s="107"/>
    </row>
    <row r="280">
      <c r="I280" s="107"/>
    </row>
    <row r="281">
      <c r="I281" s="107"/>
    </row>
    <row r="282">
      <c r="I282" s="107"/>
    </row>
    <row r="283">
      <c r="I283" s="107"/>
    </row>
    <row r="284">
      <c r="I284" s="107"/>
    </row>
    <row r="285">
      <c r="I285" s="107"/>
    </row>
    <row r="286">
      <c r="I286" s="107"/>
    </row>
    <row r="287">
      <c r="I287" s="107"/>
    </row>
    <row r="288">
      <c r="I288" s="107"/>
    </row>
    <row r="289">
      <c r="I289" s="107"/>
    </row>
    <row r="290">
      <c r="I290" s="107"/>
    </row>
    <row r="291">
      <c r="I291" s="107"/>
    </row>
    <row r="292">
      <c r="I292" s="107"/>
    </row>
    <row r="293">
      <c r="I293" s="107"/>
    </row>
    <row r="294">
      <c r="I294" s="107"/>
    </row>
    <row r="295">
      <c r="I295" s="107"/>
    </row>
    <row r="296">
      <c r="I296" s="107"/>
    </row>
    <row r="297">
      <c r="I297" s="107"/>
    </row>
    <row r="298">
      <c r="I298" s="107"/>
    </row>
    <row r="299">
      <c r="I299" s="107"/>
    </row>
    <row r="300">
      <c r="I300" s="107"/>
    </row>
    <row r="301">
      <c r="I301" s="107"/>
    </row>
    <row r="302">
      <c r="I302" s="107"/>
    </row>
    <row r="303">
      <c r="I303" s="107"/>
    </row>
    <row r="304">
      <c r="I304" s="107"/>
    </row>
    <row r="305">
      <c r="I305" s="107"/>
    </row>
    <row r="306">
      <c r="I306" s="107"/>
    </row>
    <row r="307">
      <c r="I307" s="107"/>
    </row>
    <row r="308">
      <c r="I308" s="107"/>
    </row>
    <row r="309">
      <c r="I309" s="107"/>
    </row>
    <row r="310">
      <c r="I310" s="107"/>
    </row>
    <row r="311">
      <c r="I311" s="107"/>
    </row>
    <row r="312">
      <c r="I312" s="107"/>
    </row>
    <row r="313">
      <c r="I313" s="107"/>
    </row>
    <row r="314">
      <c r="I314" s="107"/>
    </row>
    <row r="315">
      <c r="I315" s="107"/>
    </row>
    <row r="316">
      <c r="I316" s="107"/>
    </row>
    <row r="317">
      <c r="I317" s="107"/>
    </row>
    <row r="318">
      <c r="I318" s="107"/>
    </row>
    <row r="319">
      <c r="I319" s="107"/>
    </row>
    <row r="320">
      <c r="I320" s="107"/>
    </row>
    <row r="321">
      <c r="I321" s="107"/>
    </row>
    <row r="322">
      <c r="I322" s="107"/>
    </row>
    <row r="323">
      <c r="I323" s="107"/>
    </row>
    <row r="324">
      <c r="I324" s="107"/>
    </row>
    <row r="325">
      <c r="I325" s="107"/>
    </row>
    <row r="326">
      <c r="I326" s="107"/>
    </row>
    <row r="327">
      <c r="I327" s="107"/>
    </row>
    <row r="328">
      <c r="I328" s="107"/>
    </row>
    <row r="329">
      <c r="I329" s="107"/>
    </row>
    <row r="330">
      <c r="I330" s="107"/>
    </row>
    <row r="331">
      <c r="I331" s="107"/>
    </row>
    <row r="332">
      <c r="I332" s="107"/>
    </row>
    <row r="333">
      <c r="I333" s="107"/>
    </row>
    <row r="334">
      <c r="I334" s="107"/>
    </row>
    <row r="335">
      <c r="I335" s="107"/>
    </row>
    <row r="336">
      <c r="I336" s="107"/>
    </row>
    <row r="337">
      <c r="I337" s="107"/>
    </row>
    <row r="338">
      <c r="I338" s="107"/>
    </row>
    <row r="339">
      <c r="I339" s="107"/>
    </row>
    <row r="340">
      <c r="I340" s="107"/>
    </row>
    <row r="341">
      <c r="I341" s="107"/>
    </row>
    <row r="342">
      <c r="I342" s="107"/>
    </row>
    <row r="343">
      <c r="I343" s="107"/>
    </row>
    <row r="344">
      <c r="I344" s="107"/>
    </row>
    <row r="345">
      <c r="I345" s="107"/>
    </row>
    <row r="346">
      <c r="I346" s="107"/>
    </row>
    <row r="347">
      <c r="I347" s="107"/>
    </row>
    <row r="348">
      <c r="I348" s="107"/>
    </row>
    <row r="349">
      <c r="I349" s="107"/>
    </row>
    <row r="350">
      <c r="I350" s="107"/>
    </row>
    <row r="351">
      <c r="I351" s="107"/>
    </row>
    <row r="352">
      <c r="I352" s="107"/>
    </row>
    <row r="353">
      <c r="I353" s="107"/>
    </row>
    <row r="354">
      <c r="I354" s="107"/>
    </row>
    <row r="355">
      <c r="I355" s="107"/>
    </row>
    <row r="356">
      <c r="I356" s="107"/>
    </row>
    <row r="357">
      <c r="I357" s="107"/>
    </row>
    <row r="358">
      <c r="I358" s="107"/>
    </row>
    <row r="359">
      <c r="I359" s="107"/>
    </row>
    <row r="360">
      <c r="I360" s="107"/>
    </row>
    <row r="361">
      <c r="I361" s="107"/>
    </row>
    <row r="362">
      <c r="I362" s="107"/>
    </row>
    <row r="363">
      <c r="I363" s="107"/>
    </row>
    <row r="364">
      <c r="I364" s="107"/>
    </row>
    <row r="365">
      <c r="I365" s="107"/>
    </row>
    <row r="366">
      <c r="I366" s="107"/>
    </row>
    <row r="367">
      <c r="I367" s="107"/>
    </row>
    <row r="368">
      <c r="I368" s="107"/>
    </row>
    <row r="369">
      <c r="I369" s="107"/>
    </row>
    <row r="370">
      <c r="I370" s="107"/>
    </row>
    <row r="371">
      <c r="I371" s="107"/>
    </row>
    <row r="372">
      <c r="I372" s="107"/>
    </row>
    <row r="373">
      <c r="I373" s="107"/>
    </row>
    <row r="374">
      <c r="I374" s="107"/>
    </row>
    <row r="375">
      <c r="I375" s="107"/>
    </row>
    <row r="376">
      <c r="I376" s="107"/>
    </row>
    <row r="377">
      <c r="I377" s="107"/>
    </row>
    <row r="378">
      <c r="I378" s="107"/>
    </row>
    <row r="379">
      <c r="I379" s="107"/>
    </row>
    <row r="380">
      <c r="I380" s="107"/>
    </row>
    <row r="381">
      <c r="I381" s="107"/>
    </row>
    <row r="382">
      <c r="I382" s="107"/>
    </row>
    <row r="383">
      <c r="I383" s="107"/>
    </row>
    <row r="384">
      <c r="I384" s="107"/>
    </row>
    <row r="385">
      <c r="I385" s="107"/>
    </row>
    <row r="386">
      <c r="I386" s="107"/>
    </row>
    <row r="387">
      <c r="I387" s="107"/>
    </row>
    <row r="388">
      <c r="I388" s="107"/>
    </row>
    <row r="389">
      <c r="I389" s="107"/>
    </row>
    <row r="390">
      <c r="I390" s="107"/>
    </row>
    <row r="391">
      <c r="I391" s="107"/>
    </row>
    <row r="392">
      <c r="I392" s="107"/>
    </row>
    <row r="393">
      <c r="I393" s="107"/>
    </row>
    <row r="394">
      <c r="I394" s="107"/>
    </row>
    <row r="395">
      <c r="I395" s="107"/>
    </row>
    <row r="396">
      <c r="I396" s="107"/>
    </row>
    <row r="397">
      <c r="I397" s="107"/>
    </row>
    <row r="398">
      <c r="I398" s="107"/>
    </row>
    <row r="399">
      <c r="I399" s="107"/>
    </row>
    <row r="400">
      <c r="I400" s="107"/>
    </row>
    <row r="401">
      <c r="I401" s="107"/>
    </row>
    <row r="402">
      <c r="I402" s="107"/>
    </row>
    <row r="403">
      <c r="I403" s="107"/>
    </row>
    <row r="404">
      <c r="I404" s="107"/>
    </row>
    <row r="405">
      <c r="I405" s="107"/>
    </row>
    <row r="406">
      <c r="I406" s="107"/>
    </row>
    <row r="407">
      <c r="I407" s="107"/>
    </row>
    <row r="408">
      <c r="I408" s="107"/>
    </row>
    <row r="409">
      <c r="I409" s="107"/>
    </row>
    <row r="410">
      <c r="I410" s="107"/>
    </row>
    <row r="411">
      <c r="I411" s="107"/>
    </row>
    <row r="412">
      <c r="I412" s="107"/>
    </row>
    <row r="413">
      <c r="I413" s="107"/>
    </row>
    <row r="414">
      <c r="I414" s="107"/>
    </row>
    <row r="415">
      <c r="I415" s="107"/>
    </row>
    <row r="416">
      <c r="I416" s="107"/>
    </row>
    <row r="417">
      <c r="I417" s="107"/>
    </row>
    <row r="418">
      <c r="I418" s="107"/>
    </row>
    <row r="419">
      <c r="I419" s="107"/>
    </row>
    <row r="420">
      <c r="I420" s="107"/>
    </row>
    <row r="421">
      <c r="I421" s="107"/>
    </row>
    <row r="422">
      <c r="I422" s="107"/>
    </row>
    <row r="423">
      <c r="I423" s="107"/>
    </row>
    <row r="424">
      <c r="I424" s="107"/>
    </row>
    <row r="425">
      <c r="I425" s="107"/>
    </row>
    <row r="426">
      <c r="I426" s="107"/>
    </row>
    <row r="427">
      <c r="I427" s="107"/>
    </row>
    <row r="428">
      <c r="I428" s="107"/>
    </row>
    <row r="429">
      <c r="I429" s="107"/>
    </row>
    <row r="430">
      <c r="I430" s="107"/>
    </row>
    <row r="431">
      <c r="I431" s="107"/>
    </row>
    <row r="432">
      <c r="I432" s="107"/>
    </row>
    <row r="433">
      <c r="I433" s="107"/>
    </row>
    <row r="434">
      <c r="I434" s="107"/>
    </row>
    <row r="435">
      <c r="I435" s="107"/>
    </row>
    <row r="436">
      <c r="I436" s="107"/>
    </row>
    <row r="437">
      <c r="I437" s="107"/>
    </row>
    <row r="438">
      <c r="I438" s="107"/>
    </row>
    <row r="439">
      <c r="I439" s="107"/>
    </row>
    <row r="440">
      <c r="I440" s="107"/>
    </row>
    <row r="441">
      <c r="I441" s="107"/>
    </row>
    <row r="442">
      <c r="I442" s="107"/>
    </row>
    <row r="443">
      <c r="I443" s="107"/>
    </row>
    <row r="444">
      <c r="I444" s="107"/>
    </row>
    <row r="445">
      <c r="I445" s="107"/>
    </row>
    <row r="446">
      <c r="I446" s="107"/>
    </row>
    <row r="447">
      <c r="I447" s="107"/>
    </row>
    <row r="448">
      <c r="I448" s="107"/>
    </row>
    <row r="449">
      <c r="I449" s="107"/>
    </row>
    <row r="450">
      <c r="I450" s="107"/>
    </row>
    <row r="451">
      <c r="I451" s="107"/>
    </row>
    <row r="452">
      <c r="I452" s="107"/>
    </row>
    <row r="453">
      <c r="I453" s="107"/>
    </row>
    <row r="454">
      <c r="I454" s="107"/>
    </row>
    <row r="455">
      <c r="I455" s="107"/>
    </row>
    <row r="456">
      <c r="I456" s="107"/>
    </row>
    <row r="457">
      <c r="I457" s="107"/>
    </row>
    <row r="458">
      <c r="I458" s="107"/>
    </row>
    <row r="459">
      <c r="I459" s="107"/>
    </row>
    <row r="460">
      <c r="I460" s="107"/>
    </row>
    <row r="461">
      <c r="I461" s="107"/>
    </row>
    <row r="462">
      <c r="I462" s="107"/>
    </row>
    <row r="463">
      <c r="I463" s="107"/>
    </row>
    <row r="464">
      <c r="I464" s="107"/>
    </row>
    <row r="465">
      <c r="I465" s="107"/>
    </row>
    <row r="466">
      <c r="I466" s="107"/>
    </row>
    <row r="467">
      <c r="I467" s="107"/>
    </row>
    <row r="468">
      <c r="I468" s="107"/>
    </row>
    <row r="469">
      <c r="I469" s="107"/>
    </row>
    <row r="470">
      <c r="I470" s="107"/>
    </row>
    <row r="471">
      <c r="I471" s="107"/>
    </row>
    <row r="472">
      <c r="I472" s="107"/>
    </row>
    <row r="473">
      <c r="I473" s="107"/>
    </row>
    <row r="474">
      <c r="I474" s="107"/>
    </row>
    <row r="475">
      <c r="I475" s="107"/>
    </row>
    <row r="476">
      <c r="I476" s="107"/>
    </row>
    <row r="477">
      <c r="I477" s="107"/>
    </row>
    <row r="478">
      <c r="I478" s="107"/>
    </row>
    <row r="479">
      <c r="I479" s="107"/>
    </row>
    <row r="480">
      <c r="I480" s="107"/>
    </row>
    <row r="481">
      <c r="I481" s="107"/>
    </row>
    <row r="482">
      <c r="I482" s="107"/>
    </row>
    <row r="483">
      <c r="I483" s="107"/>
    </row>
    <row r="484">
      <c r="I484" s="107"/>
    </row>
    <row r="485">
      <c r="I485" s="107"/>
    </row>
    <row r="486">
      <c r="I486" s="107"/>
    </row>
    <row r="487">
      <c r="I487" s="107"/>
    </row>
    <row r="488">
      <c r="I488" s="107"/>
    </row>
    <row r="489">
      <c r="I489" s="107"/>
    </row>
    <row r="490">
      <c r="I490" s="107"/>
    </row>
    <row r="491">
      <c r="I491" s="107"/>
    </row>
    <row r="492">
      <c r="I492" s="107"/>
    </row>
    <row r="493">
      <c r="I493" s="107"/>
    </row>
    <row r="494">
      <c r="I494" s="107"/>
    </row>
    <row r="495">
      <c r="I495" s="107"/>
    </row>
    <row r="496">
      <c r="I496" s="107"/>
    </row>
    <row r="497">
      <c r="I497" s="107"/>
    </row>
    <row r="498">
      <c r="I498" s="107"/>
    </row>
    <row r="499">
      <c r="I499" s="107"/>
    </row>
    <row r="500">
      <c r="I500" s="107"/>
    </row>
    <row r="501">
      <c r="I501" s="107"/>
    </row>
    <row r="502">
      <c r="I502" s="107"/>
    </row>
    <row r="503">
      <c r="I503" s="107"/>
    </row>
    <row r="504">
      <c r="I504" s="107"/>
    </row>
    <row r="505">
      <c r="I505" s="107"/>
    </row>
    <row r="506">
      <c r="I506" s="107"/>
    </row>
    <row r="507">
      <c r="I507" s="107"/>
    </row>
    <row r="508">
      <c r="I508" s="107"/>
    </row>
    <row r="509">
      <c r="I509" s="107"/>
    </row>
    <row r="510">
      <c r="I510" s="107"/>
    </row>
    <row r="511">
      <c r="I511" s="107"/>
    </row>
    <row r="512">
      <c r="I512" s="107"/>
    </row>
    <row r="513">
      <c r="I513" s="107"/>
    </row>
    <row r="514">
      <c r="I514" s="107"/>
    </row>
    <row r="515">
      <c r="I515" s="107"/>
    </row>
    <row r="516">
      <c r="I516" s="107"/>
    </row>
    <row r="517">
      <c r="I517" s="107"/>
    </row>
    <row r="518">
      <c r="I518" s="107"/>
    </row>
    <row r="519">
      <c r="I519" s="107"/>
    </row>
    <row r="520">
      <c r="I520" s="107"/>
    </row>
    <row r="521">
      <c r="I521" s="107"/>
    </row>
    <row r="522">
      <c r="I522" s="107"/>
    </row>
    <row r="523">
      <c r="I523" s="107"/>
    </row>
    <row r="524">
      <c r="I524" s="107"/>
    </row>
    <row r="525">
      <c r="I525" s="107"/>
    </row>
    <row r="526">
      <c r="I526" s="107"/>
    </row>
    <row r="527">
      <c r="I527" s="107"/>
    </row>
    <row r="528">
      <c r="I528" s="107"/>
    </row>
    <row r="529">
      <c r="I529" s="107"/>
    </row>
    <row r="530">
      <c r="I530" s="107"/>
    </row>
    <row r="531">
      <c r="I531" s="107"/>
    </row>
    <row r="532">
      <c r="I532" s="107"/>
    </row>
    <row r="533">
      <c r="I533" s="107"/>
    </row>
    <row r="534">
      <c r="I534" s="107"/>
    </row>
    <row r="535">
      <c r="I535" s="107"/>
    </row>
    <row r="536">
      <c r="I536" s="107"/>
    </row>
    <row r="537">
      <c r="I537" s="107"/>
    </row>
    <row r="538">
      <c r="I538" s="107"/>
    </row>
    <row r="539">
      <c r="I539" s="107"/>
    </row>
    <row r="540">
      <c r="I540" s="107"/>
    </row>
    <row r="541">
      <c r="I541" s="107"/>
    </row>
    <row r="542">
      <c r="I542" s="107"/>
    </row>
    <row r="543">
      <c r="I543" s="107"/>
    </row>
    <row r="544">
      <c r="I544" s="107"/>
    </row>
    <row r="545">
      <c r="I545" s="107"/>
    </row>
    <row r="546">
      <c r="I546" s="107"/>
    </row>
    <row r="547">
      <c r="I547" s="107"/>
    </row>
    <row r="548">
      <c r="I548" s="107"/>
    </row>
    <row r="549">
      <c r="I549" s="107"/>
    </row>
    <row r="550">
      <c r="I550" s="107"/>
    </row>
    <row r="551">
      <c r="I551" s="107"/>
    </row>
    <row r="552">
      <c r="I552" s="107"/>
    </row>
    <row r="553">
      <c r="I553" s="107"/>
    </row>
    <row r="554">
      <c r="I554" s="107"/>
    </row>
    <row r="555">
      <c r="I555" s="107"/>
    </row>
    <row r="556">
      <c r="I556" s="107"/>
    </row>
    <row r="557">
      <c r="I557" s="107"/>
    </row>
    <row r="558">
      <c r="I558" s="107"/>
    </row>
    <row r="559">
      <c r="I559" s="107"/>
    </row>
    <row r="560">
      <c r="I560" s="107"/>
    </row>
    <row r="561">
      <c r="I561" s="107"/>
    </row>
    <row r="562">
      <c r="I562" s="107"/>
    </row>
    <row r="563">
      <c r="I563" s="107"/>
    </row>
    <row r="564">
      <c r="I564" s="107"/>
    </row>
    <row r="565">
      <c r="I565" s="107"/>
    </row>
    <row r="566">
      <c r="I566" s="107"/>
    </row>
    <row r="567">
      <c r="I567" s="107"/>
    </row>
    <row r="568">
      <c r="I568" s="107"/>
    </row>
    <row r="569">
      <c r="I569" s="107"/>
    </row>
    <row r="570">
      <c r="I570" s="107"/>
    </row>
    <row r="571">
      <c r="I571" s="107"/>
    </row>
    <row r="572">
      <c r="I572" s="107"/>
    </row>
    <row r="573">
      <c r="I573" s="107"/>
    </row>
    <row r="574">
      <c r="I574" s="107"/>
    </row>
    <row r="575">
      <c r="I575" s="107"/>
    </row>
    <row r="576">
      <c r="I576" s="107"/>
    </row>
    <row r="577">
      <c r="I577" s="107"/>
    </row>
    <row r="578">
      <c r="I578" s="107"/>
    </row>
    <row r="579">
      <c r="I579" s="107"/>
    </row>
    <row r="580">
      <c r="I580" s="107"/>
    </row>
    <row r="581">
      <c r="I581" s="107"/>
    </row>
    <row r="582">
      <c r="I582" s="107"/>
    </row>
    <row r="583">
      <c r="I583" s="107"/>
    </row>
    <row r="584">
      <c r="I584" s="107"/>
    </row>
    <row r="585">
      <c r="I585" s="107"/>
    </row>
    <row r="586">
      <c r="I586" s="107"/>
    </row>
    <row r="587">
      <c r="I587" s="107"/>
    </row>
    <row r="588">
      <c r="I588" s="107"/>
    </row>
    <row r="589">
      <c r="I589" s="107"/>
    </row>
    <row r="590">
      <c r="I590" s="107"/>
    </row>
    <row r="591">
      <c r="I591" s="107"/>
    </row>
    <row r="592">
      <c r="I592" s="107"/>
    </row>
    <row r="593">
      <c r="I593" s="107"/>
    </row>
    <row r="594">
      <c r="I594" s="107"/>
    </row>
    <row r="595">
      <c r="I595" s="107"/>
    </row>
    <row r="596">
      <c r="I596" s="107"/>
    </row>
    <row r="597">
      <c r="I597" s="107"/>
    </row>
    <row r="598">
      <c r="I598" s="107"/>
    </row>
    <row r="599">
      <c r="I599" s="107"/>
    </row>
    <row r="600">
      <c r="I600" s="107"/>
    </row>
    <row r="601">
      <c r="I601" s="107"/>
    </row>
    <row r="602">
      <c r="I602" s="107"/>
    </row>
    <row r="603">
      <c r="I603" s="107"/>
    </row>
    <row r="604">
      <c r="I604" s="107"/>
    </row>
    <row r="605">
      <c r="I605" s="107"/>
    </row>
    <row r="606">
      <c r="I606" s="107"/>
    </row>
    <row r="607">
      <c r="I607" s="107"/>
    </row>
    <row r="608">
      <c r="I608" s="107"/>
    </row>
    <row r="609">
      <c r="I609" s="107"/>
    </row>
    <row r="610">
      <c r="I610" s="107"/>
    </row>
    <row r="611">
      <c r="I611" s="107"/>
    </row>
    <row r="612">
      <c r="I612" s="107"/>
    </row>
    <row r="613">
      <c r="I613" s="107"/>
    </row>
    <row r="614">
      <c r="I614" s="107"/>
    </row>
    <row r="615">
      <c r="I615" s="107"/>
    </row>
    <row r="616">
      <c r="I616" s="107"/>
    </row>
    <row r="617">
      <c r="I617" s="107"/>
    </row>
    <row r="618">
      <c r="I618" s="107"/>
    </row>
    <row r="619">
      <c r="I619" s="107"/>
    </row>
    <row r="620">
      <c r="I620" s="107"/>
    </row>
    <row r="621">
      <c r="I621" s="107"/>
    </row>
    <row r="622">
      <c r="I622" s="107"/>
    </row>
    <row r="623">
      <c r="I623" s="107"/>
    </row>
    <row r="624">
      <c r="I624" s="107"/>
    </row>
    <row r="625">
      <c r="I625" s="107"/>
    </row>
    <row r="626">
      <c r="I626" s="107"/>
    </row>
    <row r="627">
      <c r="I627" s="107"/>
    </row>
    <row r="628">
      <c r="I628" s="107"/>
    </row>
    <row r="629">
      <c r="I629" s="107"/>
    </row>
    <row r="630">
      <c r="I630" s="107"/>
    </row>
    <row r="631">
      <c r="I631" s="107"/>
    </row>
    <row r="632">
      <c r="I632" s="107"/>
    </row>
    <row r="633">
      <c r="I633" s="107"/>
    </row>
    <row r="634">
      <c r="I634" s="107"/>
    </row>
    <row r="635">
      <c r="I635" s="107"/>
    </row>
    <row r="636">
      <c r="I636" s="107"/>
    </row>
    <row r="637">
      <c r="I637" s="107"/>
    </row>
    <row r="638">
      <c r="I638" s="107"/>
    </row>
    <row r="639">
      <c r="I639" s="107"/>
    </row>
    <row r="640">
      <c r="I640" s="107"/>
    </row>
    <row r="641">
      <c r="I641" s="107"/>
    </row>
    <row r="642">
      <c r="I642" s="107"/>
    </row>
    <row r="643">
      <c r="I643" s="107"/>
    </row>
    <row r="644">
      <c r="I644" s="107"/>
    </row>
    <row r="645">
      <c r="I645" s="107"/>
    </row>
    <row r="646">
      <c r="I646" s="107"/>
    </row>
    <row r="647">
      <c r="I647" s="107"/>
    </row>
    <row r="648">
      <c r="I648" s="107"/>
    </row>
    <row r="649">
      <c r="I649" s="107"/>
    </row>
    <row r="650">
      <c r="I650" s="107"/>
    </row>
    <row r="651">
      <c r="I651" s="107"/>
    </row>
    <row r="652">
      <c r="I652" s="107"/>
    </row>
    <row r="653">
      <c r="I653" s="107"/>
    </row>
    <row r="654">
      <c r="I654" s="107"/>
    </row>
    <row r="655">
      <c r="I655" s="107"/>
    </row>
    <row r="656">
      <c r="I656" s="107"/>
    </row>
    <row r="657">
      <c r="I657" s="107"/>
    </row>
    <row r="658">
      <c r="I658" s="107"/>
    </row>
    <row r="659">
      <c r="I659" s="107"/>
    </row>
    <row r="660">
      <c r="I660" s="107"/>
    </row>
    <row r="661">
      <c r="I661" s="107"/>
    </row>
    <row r="662">
      <c r="I662" s="107"/>
    </row>
    <row r="663">
      <c r="I663" s="107"/>
    </row>
    <row r="664">
      <c r="I664" s="107"/>
    </row>
    <row r="665">
      <c r="I665" s="107"/>
    </row>
    <row r="666">
      <c r="I666" s="107"/>
    </row>
    <row r="667">
      <c r="I667" s="107"/>
    </row>
    <row r="668">
      <c r="I668" s="107"/>
    </row>
    <row r="669">
      <c r="I669" s="107"/>
    </row>
    <row r="670">
      <c r="I670" s="107"/>
    </row>
    <row r="671">
      <c r="I671" s="107"/>
    </row>
    <row r="672">
      <c r="I672" s="107"/>
    </row>
    <row r="673">
      <c r="I673" s="107"/>
    </row>
    <row r="674">
      <c r="I674" s="107"/>
    </row>
    <row r="675">
      <c r="I675" s="107"/>
    </row>
    <row r="676">
      <c r="I676" s="107"/>
    </row>
    <row r="677">
      <c r="I677" s="107"/>
    </row>
    <row r="678">
      <c r="I678" s="107"/>
    </row>
    <row r="679">
      <c r="I679" s="107"/>
    </row>
    <row r="680">
      <c r="I680" s="107"/>
    </row>
    <row r="681">
      <c r="I681" s="107"/>
    </row>
    <row r="682">
      <c r="I682" s="107"/>
    </row>
    <row r="683">
      <c r="I683" s="107"/>
    </row>
    <row r="684">
      <c r="I684" s="107"/>
    </row>
    <row r="685">
      <c r="I685" s="107"/>
    </row>
    <row r="686">
      <c r="I686" s="107"/>
    </row>
    <row r="687">
      <c r="I687" s="107"/>
    </row>
    <row r="688">
      <c r="I688" s="107"/>
    </row>
    <row r="689">
      <c r="I689" s="107"/>
    </row>
    <row r="690">
      <c r="I690" s="107"/>
    </row>
    <row r="691">
      <c r="I691" s="107"/>
    </row>
    <row r="692">
      <c r="I692" s="107"/>
    </row>
    <row r="693">
      <c r="I693" s="107"/>
    </row>
    <row r="694">
      <c r="I694" s="107"/>
    </row>
    <row r="695">
      <c r="I695" s="107"/>
    </row>
    <row r="696">
      <c r="I696" s="107"/>
    </row>
    <row r="697">
      <c r="I697" s="107"/>
    </row>
    <row r="698">
      <c r="I698" s="107"/>
    </row>
    <row r="699">
      <c r="I699" s="107"/>
    </row>
    <row r="700">
      <c r="I700" s="107"/>
    </row>
    <row r="701">
      <c r="I701" s="107"/>
    </row>
    <row r="702">
      <c r="I702" s="107"/>
    </row>
    <row r="703">
      <c r="I703" s="107"/>
    </row>
    <row r="704">
      <c r="I704" s="107"/>
    </row>
    <row r="705">
      <c r="I705" s="107"/>
    </row>
    <row r="706">
      <c r="I706" s="107"/>
    </row>
    <row r="707">
      <c r="I707" s="107"/>
    </row>
    <row r="708">
      <c r="I708" s="107"/>
    </row>
    <row r="709">
      <c r="I709" s="107"/>
    </row>
    <row r="710">
      <c r="I710" s="107"/>
    </row>
    <row r="711">
      <c r="I711" s="107"/>
    </row>
    <row r="712">
      <c r="I712" s="107"/>
    </row>
    <row r="713">
      <c r="I713" s="107"/>
    </row>
    <row r="714">
      <c r="I714" s="107"/>
    </row>
    <row r="715">
      <c r="I715" s="107"/>
    </row>
    <row r="716">
      <c r="I716" s="107"/>
    </row>
    <row r="717">
      <c r="I717" s="107"/>
    </row>
    <row r="718">
      <c r="I718" s="107"/>
    </row>
    <row r="719">
      <c r="I719" s="107"/>
    </row>
    <row r="720">
      <c r="I720" s="107"/>
    </row>
    <row r="721">
      <c r="I721" s="107"/>
    </row>
    <row r="722">
      <c r="I722" s="107"/>
    </row>
    <row r="723">
      <c r="I723" s="107"/>
    </row>
    <row r="724">
      <c r="I724" s="107"/>
    </row>
    <row r="725">
      <c r="I725" s="107"/>
    </row>
    <row r="726">
      <c r="I726" s="107"/>
    </row>
    <row r="727">
      <c r="I727" s="107"/>
    </row>
    <row r="728">
      <c r="I728" s="107"/>
    </row>
    <row r="729">
      <c r="I729" s="107"/>
    </row>
    <row r="730">
      <c r="I730" s="107"/>
    </row>
    <row r="731">
      <c r="I731" s="107"/>
    </row>
    <row r="732">
      <c r="I732" s="107"/>
    </row>
    <row r="733">
      <c r="I733" s="107"/>
    </row>
    <row r="734">
      <c r="I734" s="107"/>
    </row>
    <row r="735">
      <c r="I735" s="107"/>
    </row>
    <row r="736">
      <c r="I736" s="107"/>
    </row>
    <row r="737">
      <c r="I737" s="107"/>
    </row>
    <row r="738">
      <c r="I738" s="107"/>
    </row>
    <row r="739">
      <c r="I739" s="107"/>
    </row>
    <row r="740">
      <c r="I740" s="107"/>
    </row>
    <row r="741">
      <c r="I741" s="107"/>
    </row>
    <row r="742">
      <c r="I742" s="107"/>
    </row>
    <row r="743">
      <c r="I743" s="107"/>
    </row>
    <row r="744">
      <c r="I744" s="107"/>
    </row>
    <row r="745">
      <c r="I745" s="107"/>
    </row>
    <row r="746">
      <c r="I746" s="107"/>
    </row>
    <row r="747">
      <c r="I747" s="107"/>
    </row>
    <row r="748">
      <c r="I748" s="107"/>
    </row>
    <row r="749">
      <c r="I749" s="107"/>
    </row>
    <row r="750">
      <c r="I750" s="107"/>
    </row>
    <row r="751">
      <c r="I751" s="107"/>
    </row>
    <row r="752">
      <c r="I752" s="107"/>
    </row>
    <row r="753">
      <c r="I753" s="107"/>
    </row>
    <row r="754">
      <c r="I754" s="107"/>
    </row>
    <row r="755">
      <c r="I755" s="107"/>
    </row>
    <row r="756">
      <c r="I756" s="107"/>
    </row>
    <row r="757">
      <c r="I757" s="107"/>
    </row>
    <row r="758">
      <c r="I758" s="107"/>
    </row>
    <row r="759">
      <c r="I759" s="107"/>
    </row>
    <row r="760">
      <c r="I760" s="107"/>
    </row>
    <row r="761">
      <c r="I761" s="107"/>
    </row>
    <row r="762">
      <c r="I762" s="107"/>
    </row>
    <row r="763">
      <c r="I763" s="107"/>
    </row>
    <row r="764">
      <c r="I764" s="107"/>
    </row>
    <row r="765">
      <c r="I765" s="107"/>
    </row>
    <row r="766">
      <c r="I766" s="107"/>
    </row>
    <row r="767">
      <c r="I767" s="107"/>
    </row>
    <row r="768">
      <c r="I768" s="107"/>
    </row>
    <row r="769">
      <c r="I769" s="107"/>
    </row>
    <row r="770">
      <c r="I770" s="107"/>
    </row>
    <row r="771">
      <c r="I771" s="107"/>
    </row>
    <row r="772">
      <c r="I772" s="107"/>
    </row>
    <row r="773">
      <c r="I773" s="107"/>
    </row>
    <row r="774">
      <c r="I774" s="107"/>
    </row>
    <row r="775">
      <c r="I775" s="107"/>
    </row>
    <row r="776">
      <c r="I776" s="107"/>
    </row>
    <row r="777">
      <c r="I777" s="107"/>
    </row>
    <row r="778">
      <c r="I778" s="107"/>
    </row>
    <row r="779">
      <c r="I779" s="107"/>
    </row>
    <row r="780">
      <c r="I780" s="107"/>
    </row>
    <row r="781">
      <c r="I781" s="107"/>
    </row>
    <row r="782">
      <c r="I782" s="107"/>
    </row>
    <row r="783">
      <c r="I783" s="107"/>
    </row>
    <row r="784">
      <c r="I784" s="107"/>
    </row>
    <row r="785">
      <c r="I785" s="107"/>
    </row>
    <row r="786">
      <c r="I786" s="107"/>
    </row>
    <row r="787">
      <c r="I787" s="107"/>
    </row>
    <row r="788">
      <c r="I788" s="107"/>
    </row>
    <row r="789">
      <c r="I789" s="107"/>
    </row>
    <row r="790">
      <c r="I790" s="107"/>
    </row>
    <row r="791">
      <c r="I791" s="107"/>
    </row>
    <row r="792">
      <c r="I792" s="107"/>
    </row>
    <row r="793">
      <c r="I793" s="107"/>
    </row>
    <row r="794">
      <c r="I794" s="107"/>
    </row>
    <row r="795">
      <c r="I795" s="107"/>
    </row>
    <row r="796">
      <c r="I796" s="107"/>
    </row>
    <row r="797">
      <c r="I797" s="107"/>
    </row>
    <row r="798">
      <c r="I798" s="107"/>
    </row>
    <row r="799">
      <c r="I799" s="107"/>
    </row>
    <row r="800">
      <c r="I800" s="107"/>
    </row>
    <row r="801">
      <c r="I801" s="107"/>
    </row>
    <row r="802">
      <c r="I802" s="107"/>
    </row>
    <row r="803">
      <c r="I803" s="107"/>
    </row>
    <row r="804">
      <c r="I804" s="107"/>
    </row>
    <row r="805">
      <c r="I805" s="107"/>
    </row>
    <row r="806">
      <c r="I806" s="107"/>
    </row>
    <row r="807">
      <c r="I807" s="107"/>
    </row>
    <row r="808">
      <c r="I808" s="107"/>
    </row>
    <row r="809">
      <c r="I809" s="107"/>
    </row>
    <row r="810">
      <c r="I810" s="107"/>
    </row>
    <row r="811">
      <c r="I811" s="107"/>
    </row>
    <row r="812">
      <c r="I812" s="107"/>
    </row>
    <row r="813">
      <c r="I813" s="107"/>
    </row>
    <row r="814">
      <c r="I814" s="107"/>
    </row>
    <row r="815">
      <c r="I815" s="107"/>
    </row>
    <row r="816">
      <c r="I816" s="107"/>
    </row>
    <row r="817">
      <c r="I817" s="107"/>
    </row>
  </sheetData>
  <mergeCells count="31">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48:B48"/>
    <mergeCell ref="A49:B49"/>
    <mergeCell ref="A50:B50"/>
    <mergeCell ref="A33:B33"/>
    <mergeCell ref="A34:B34"/>
    <mergeCell ref="A35:B35"/>
    <mergeCell ref="A44:B44"/>
    <mergeCell ref="A45:B45"/>
    <mergeCell ref="A46:B46"/>
    <mergeCell ref="A47:B47"/>
  </mergeCells>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5.88"/>
    <col customWidth="1" min="2" max="2" width="10.13"/>
    <col customWidth="1" min="3" max="3" width="8.38"/>
    <col customWidth="1" min="4" max="4" width="17.5"/>
    <col customWidth="1" min="5" max="5" width="12.63"/>
    <col customWidth="1" min="6" max="6" width="13.0"/>
    <col customWidth="1" min="7" max="7" width="11.88"/>
    <col customWidth="1" min="8" max="8" width="25.75"/>
    <col customWidth="1" min="9" max="9" width="10.75"/>
    <col customWidth="1" min="10" max="10" width="10.13"/>
    <col customWidth="1" min="11" max="11" width="8.88"/>
    <col customWidth="1" min="12" max="12" width="8.63"/>
    <col customWidth="1" min="13" max="13" width="10.38"/>
    <col customWidth="1" min="14" max="14" width="11.13"/>
    <col customWidth="1" min="15" max="15" width="36.63"/>
    <col customWidth="1" min="16" max="21" width="11.13"/>
    <col customWidth="1" min="22" max="22" width="11.5"/>
    <col customWidth="1" min="23" max="23" width="12.38"/>
    <col customWidth="1" min="24" max="24" width="11.88"/>
    <col customWidth="1" min="25" max="27" width="10.13"/>
    <col customWidth="1" min="28" max="28" width="11.5"/>
    <col customWidth="1" min="29" max="29" width="37.0"/>
    <col customWidth="1" min="30" max="30" width="12.13"/>
    <col customWidth="1" min="31" max="31" width="15.38"/>
    <col customWidth="1" min="32" max="33" width="12.13"/>
  </cols>
  <sheetData>
    <row r="1" ht="12.75" customHeight="1">
      <c r="A1" s="795" t="s">
        <v>67</v>
      </c>
      <c r="B1" s="460">
        <f>TODAY()
</f>
        <v>46192</v>
      </c>
      <c r="C1" s="461" t="s">
        <v>68</v>
      </c>
      <c r="D1" s="122"/>
      <c r="E1" s="462">
        <f>_xlfn.NETWORKDAYS.INTL(B3, B4, "0000011", B7:B10)
</f>
        <v>17</v>
      </c>
      <c r="F1" s="463"/>
      <c r="G1" s="796">
        <v>46143.0</v>
      </c>
      <c r="H1" s="59"/>
      <c r="I1" s="797">
        <f>IFERROR(__xludf.DUMMYFUNCTION("COUNTUNIQUE(
  FILTER(
    H16:H10036,
    D16:D10036=""AA課金"",
    F16:F10036=G1
  )
)
"),1.0)</f>
        <v>1</v>
      </c>
      <c r="J1" s="59"/>
      <c r="K1" s="1446"/>
      <c r="M1" s="565"/>
      <c r="N1" s="1447"/>
      <c r="O1" s="1448" t="s">
        <v>1295</v>
      </c>
      <c r="P1" s="800">
        <f>IFERROR(__xludf.DUMMYFUNCTION("COUNTUNIQUE(FILTER(H16:H10036, D16:D10036=""AA課金""))
"),181.0)</f>
        <v>181</v>
      </c>
      <c r="Q1" s="801"/>
      <c r="R1" s="802"/>
      <c r="S1" s="802"/>
      <c r="T1" s="802"/>
      <c r="U1" s="802"/>
      <c r="V1" s="802"/>
      <c r="W1" s="802"/>
      <c r="X1" s="802"/>
      <c r="Y1" s="802"/>
      <c r="Z1" s="802"/>
      <c r="AA1" s="124"/>
      <c r="AB1" s="803"/>
      <c r="AC1" s="804"/>
      <c r="AD1" s="802"/>
      <c r="AE1" s="802"/>
      <c r="AF1" s="802"/>
      <c r="AG1" s="802"/>
    </row>
    <row r="2" ht="12.75" customHeight="1">
      <c r="A2" s="539"/>
      <c r="B2" s="479"/>
      <c r="C2" s="461" t="s">
        <v>75</v>
      </c>
      <c r="D2" s="122"/>
      <c r="E2" s="462">
        <f>_xlfn.NETWORKDAYS.INTL(B3, B1, "0000011", B7:B12)
</f>
        <v>32</v>
      </c>
      <c r="F2" s="463"/>
      <c r="G2" s="805" t="s">
        <v>102</v>
      </c>
      <c r="H2" s="170"/>
      <c r="I2" s="806">
        <v>5760000.0</v>
      </c>
      <c r="J2" s="170"/>
      <c r="K2" s="592"/>
      <c r="M2" s="1449"/>
      <c r="N2" s="1450"/>
      <c r="O2" s="1451" t="s">
        <v>183</v>
      </c>
      <c r="P2" s="810" t="s">
        <v>1296</v>
      </c>
      <c r="Q2" s="810" t="s">
        <v>60</v>
      </c>
      <c r="R2" s="810" t="s">
        <v>108</v>
      </c>
      <c r="S2" s="810" t="s">
        <v>1297</v>
      </c>
      <c r="T2" s="811" t="s">
        <v>1298</v>
      </c>
      <c r="U2" s="810" t="s">
        <v>61</v>
      </c>
      <c r="V2" s="810" t="s">
        <v>1299</v>
      </c>
      <c r="W2" s="810" t="s">
        <v>155</v>
      </c>
      <c r="Y2" s="812"/>
      <c r="Z2" s="813" t="s">
        <v>184</v>
      </c>
      <c r="AB2" s="814"/>
      <c r="AC2" s="804"/>
      <c r="AD2" s="802"/>
      <c r="AE2" s="802"/>
      <c r="AF2" s="802"/>
      <c r="AG2" s="802"/>
    </row>
    <row r="3" ht="12.75" customHeight="1">
      <c r="A3" s="815" t="s">
        <v>77</v>
      </c>
      <c r="B3" s="496">
        <v>46149.0</v>
      </c>
      <c r="C3" s="461" t="s">
        <v>78</v>
      </c>
      <c r="D3" s="122"/>
      <c r="E3" s="462">
        <f>E1-E2+1</f>
        <v>-14</v>
      </c>
      <c r="F3" s="463"/>
      <c r="G3" s="805" t="s">
        <v>105</v>
      </c>
      <c r="H3" s="170"/>
      <c r="I3" s="816">
        <f>SUMIFS(M17:M10029, F17:F10029, G1, D17:D10029, "AA課金")
</f>
        <v>0</v>
      </c>
      <c r="J3" s="170"/>
      <c r="K3" s="592"/>
      <c r="M3" s="1449"/>
      <c r="N3" s="1450"/>
      <c r="O3" s="1451" t="s">
        <v>40</v>
      </c>
      <c r="P3" s="819">
        <f>SUMIF(D16:D10036,"AA課金",M16:M10036)/P1</f>
        <v>103959.7514</v>
      </c>
      <c r="Q3" s="489">
        <f>AVERAGEIFS(R17:R10037, P17:P10037, "&lt;&gt;", Q17:Q10037, "&lt;&gt;")</f>
        <v>4.842507645</v>
      </c>
      <c r="R3" s="820">
        <f>AVERAGEIFS(U17:U10037, S17:S10037, "&lt;&gt;", Q17:Q10037, "&lt;&gt;")</f>
        <v>1.78028169</v>
      </c>
      <c r="S3" s="489">
        <f>AVERAGEIFS(W17:W10037, V17:V10037, "&lt;&gt;", S17:S10037, "&lt;&gt;")</f>
        <v>2.328947368</v>
      </c>
      <c r="T3" s="821">
        <f>AVERAGEIFS(AA17:AA10036, V17:V10036, "&lt;&gt;", Y17:Y10036, "&lt;&gt;")</f>
        <v>12.05531915</v>
      </c>
      <c r="U3" s="820">
        <f>AVERAGEIFS(T17:T10037, P17:P10037, "&lt;&gt;", S17:S10037, "&lt;&gt;")</f>
        <v>6.453521127</v>
      </c>
      <c r="V3" s="489">
        <f>AVERAGEIFS(X17:X10037, P17:P10037, "&lt;&gt;", V17:V10037, "&lt;&gt;")</f>
        <v>8.819078947</v>
      </c>
      <c r="W3" s="489">
        <f>AVERAGEIFS(Z17:Z10037, P17:P10037, "&lt;&gt;", Y17:Y10037, "&lt;&gt;")</f>
        <v>21.2779661</v>
      </c>
      <c r="Y3" s="492" t="s">
        <v>113</v>
      </c>
      <c r="Z3" s="822">
        <f>(
  (
    SUMIFS(M17:M8803, B17:B8803, Y3, F17:F8803, G1, D17:D8803, "AA課金") +
    SUMIFS(M17:M8803, B17:B8803, Y3, F17:F8803, G1, D17:D8803, "Aエントリー済み")
  ) / 2
)
+
(
  (
    SUMIFS(M17:M8803, C17:C8803, Y3, F17:F8803, G1, D17:D8803, "AA課金") +
    SUMIFS(M17:M8803, C17:C8803, Y3, F17:F8803, G1, D17:D8803, "Aエントリー済み")
  ) / 2
)</f>
        <v>0</v>
      </c>
      <c r="AB3" s="814"/>
      <c r="AC3" s="804"/>
      <c r="AD3" s="802"/>
      <c r="AE3" s="802"/>
      <c r="AF3" s="802"/>
      <c r="AG3" s="802"/>
    </row>
    <row r="4" ht="12.75" customHeight="1">
      <c r="A4" s="815" t="s">
        <v>80</v>
      </c>
      <c r="B4" s="496">
        <v>46173.0</v>
      </c>
      <c r="C4" s="461" t="s">
        <v>81</v>
      </c>
      <c r="D4" s="122"/>
      <c r="E4" s="462">
        <f>_xlfn.NETWORKDAYS.INTL(B3, B5, "0000011", B7:B12)
</f>
        <v>9</v>
      </c>
      <c r="F4" s="463"/>
      <c r="G4" s="823" t="s">
        <v>1301</v>
      </c>
      <c r="H4" s="170"/>
      <c r="I4" s="816" t="str">
        <f>IFERROR(__xludf.DUMMYFUNCTION("SUM(FILTER(M17:M867, ((D17:D867=""AA課金"")+(D17:D867=""Aエントリー済み"")), F17:F867=G1))"),"#N/A")</f>
        <v>#N/A</v>
      </c>
      <c r="J4" s="170"/>
      <c r="K4" s="592"/>
      <c r="M4" s="1452"/>
      <c r="N4" s="1453"/>
      <c r="O4" s="1454" t="s">
        <v>2798</v>
      </c>
      <c r="P4" s="828">
        <f>IFERROR(
  COUNTIFS($G$16:$G$10035,$O$4,$D$16:$D$10035,"AA課金")
  /
  COUNTIF($G$16:$G$10035,$O$4)
,0)
</f>
        <v>0</v>
      </c>
      <c r="Q4" s="549">
        <f>AVERAGEIFS(R17:R10037, P17:P10037, "&lt;&gt;", Q17:Q10037, "&lt;&gt;",
  G17:G10037, O4)</f>
        <v>1</v>
      </c>
      <c r="R4" s="549" t="str">
        <f>AVERAGEIFS(U17:U10037, S17:S10037, "&lt;&gt;", Q17:Q10037, "&lt;&gt;",
  G17:G10037, O4)</f>
        <v>#DIV/0!</v>
      </c>
      <c r="S4" s="489" t="str">
        <f>AVERAGEIFS(W17:W10037, V17:V10037, "&lt;&gt;", S17:S10037, "&lt;&gt;",
  G17:G10037, O4)</f>
        <v>#DIV/0!</v>
      </c>
      <c r="T4" s="821" t="str">
        <f>AVERAGEIFS(AA17:AA10036, V17:V10036, "&lt;&gt;", Y17:Y10036, "&lt;&gt;",
  G17:G10036, O4)</f>
        <v>#DIV/0!</v>
      </c>
      <c r="U4" s="549" t="str">
        <f>AVERAGEIFS(T17:T10037, P17:P10037, "&lt;&gt;", S17:S10037, "&lt;&gt;",
  G17:G10037, O4)</f>
        <v>#DIV/0!</v>
      </c>
      <c r="V4" s="549" t="str">
        <f>AVERAGEIFS(X17:X10037, P17:P10037, "&lt;&gt;", V17:V10037, "&lt;&gt;",
  G17:G10037, O4)</f>
        <v>#DIV/0!</v>
      </c>
      <c r="W4" s="489" t="str">
        <f>AVERAGEIFS(Z17:Z10037, P17:P10037, "&lt;&gt;", Y17:Y10037, "&lt;&gt;",
  G17:G10037, O4)</f>
        <v>#DIV/0!</v>
      </c>
      <c r="Y4" s="492" t="s">
        <v>114</v>
      </c>
      <c r="Z4" s="822">
        <f>(
  (
    SUMIFS(M17:M8803, B17:B8803, Y4, F17:F8803, G1, D17:D8803, "AA課金") +
    SUMIFS(M17:M8803, B17:B8803, Y4, F17:F8803, G1, D17:D8803, "Aエントリー済み")
  ) / 2
)
+
(
  (
    SUMIFS(M17:M8803, C17:C8803, Y4, F17:F8803, G1, D17:D8803, "AA課金") +
    SUMIFS(M17:M8803, C17:C8803, Y4, F17:F8803, G1, D17:D8803, "Aエントリー済み")
  ) / 2
)</f>
        <v>0</v>
      </c>
      <c r="AB4" s="814"/>
      <c r="AC4" s="804"/>
      <c r="AD4" s="802"/>
      <c r="AE4" s="802"/>
      <c r="AF4" s="802"/>
      <c r="AG4" s="802"/>
    </row>
    <row r="5" ht="12.75" customHeight="1">
      <c r="A5" s="829" t="s">
        <v>83</v>
      </c>
      <c r="B5" s="830">
        <v>46161.0</v>
      </c>
      <c r="C5" s="461" t="s">
        <v>84</v>
      </c>
      <c r="D5" s="122"/>
      <c r="E5" s="503">
        <f>E4-E2+1</f>
        <v>-22</v>
      </c>
      <c r="F5" s="463"/>
      <c r="G5" s="831" t="s">
        <v>107</v>
      </c>
      <c r="H5" s="59"/>
      <c r="I5" s="832">
        <f>I3/I1</f>
        <v>0</v>
      </c>
      <c r="J5" s="59"/>
      <c r="K5" s="592"/>
      <c r="M5" s="1455"/>
      <c r="N5" s="1456"/>
      <c r="O5" s="1454"/>
      <c r="P5" s="828">
        <f>IFERROR(
  COUNTIFS($G$16:$G$10035,$O$5,$D$16:$D$10035,"AA課金")
  /
  COUNTIF($G$16:$G$10035,$O$5)
,0)
</f>
        <v>0</v>
      </c>
      <c r="Q5" s="549" t="str">
        <f>AVERAGEIFS(R17:R10037, P17:P10037, "&lt;&gt;", Q17:Q10037, "&lt;&gt;",
  G17:G10037, O5)</f>
        <v>#DIV/0!</v>
      </c>
      <c r="R5" s="549" t="str">
        <f>AVERAGEIFS(U17:U10037, S17:S10037, "&lt;&gt;", Q17:Q10037, "&lt;&gt;",
  G17:G10037, O5)</f>
        <v>#DIV/0!</v>
      </c>
      <c r="S5" s="489" t="str">
        <f>AVERAGEIFS(W17:W10037, V17:V10037, "&lt;&gt;", S17:S10037, "&lt;&gt;",
  G17:G10037, O5)</f>
        <v>#DIV/0!</v>
      </c>
      <c r="T5" s="821" t="str">
        <f t="shared" ref="T5:T6" si="1">AVERAGEIFS(AA17:AA10036, V17:V10036, "&lt;&gt;", Y17:Y10036, "&lt;&gt;",
  G17:G10036, O5)</f>
        <v>#DIV/0!</v>
      </c>
      <c r="U5" s="549" t="str">
        <f>AVERAGEIFS(T17:T10037, P17:P10037, "&lt;&gt;", S17:S10037, "&lt;&gt;",
  G17:G10037, O5)</f>
        <v>#DIV/0!</v>
      </c>
      <c r="V5" s="549" t="str">
        <f>AVERAGEIFS(X17:X10037, P17:P10037, "&lt;&gt;", V17:V10037, "&lt;&gt;",
  G17:G10037, O5)</f>
        <v>#DIV/0!</v>
      </c>
      <c r="W5" s="489" t="str">
        <f>AVERAGEIFS(Z17:Z10037, P17:P10037, "&lt;&gt;", Y17:Y10037, "&lt;&gt;",
  G17:G10037, O5)</f>
        <v>#DIV/0!</v>
      </c>
      <c r="Y5" s="492" t="s">
        <v>135</v>
      </c>
      <c r="Z5" s="822">
        <f>(
  (
    SUMIFS(M17:M8803, B17:B8803, Y5, F17:F8803, G1, D17:D8803, "AA課金") +
    SUMIFS(M17:M8803, B17:B8803, Y5, F17:F8803, G1, D17:D8803, "Aエントリー済み")
  ) / 2
)
+
(
  (
    SUMIFS(M17:M8803, C17:C8803, Y5, F17:F8803, G1, D17:D8803, "AA課金") +
    SUMIFS(M17:M8803, C17:C8803, Y5, F17:F8803, G1, D17:D8803, "Aエントリー済み")
  ) / 2
)</f>
        <v>0</v>
      </c>
      <c r="AB5" s="835"/>
      <c r="AC5" s="804"/>
      <c r="AD5" s="217"/>
      <c r="AE5" s="217"/>
      <c r="AF5" s="217"/>
      <c r="AG5" s="217"/>
    </row>
    <row r="6" ht="12.75" customHeight="1">
      <c r="A6" s="836" t="s">
        <v>85</v>
      </c>
      <c r="B6" s="496">
        <v>46162.0</v>
      </c>
      <c r="C6" s="515" t="s">
        <v>86</v>
      </c>
      <c r="D6" s="122"/>
      <c r="E6" s="516">
        <f>_xlfn.NETWORKDAYS.INTL(B3, B6, "0000011", B7:B12)
</f>
        <v>10</v>
      </c>
      <c r="F6" s="463"/>
      <c r="G6" s="837"/>
      <c r="K6" s="592"/>
      <c r="M6" s="1455"/>
      <c r="N6" s="1456"/>
      <c r="O6" s="1454"/>
      <c r="P6" s="828">
        <f>IFERROR(
  COUNTIFS($G$16:$G$10035,$O$6,$D$16:$D$10035,"AA課金")
  /
  COUNTIF($G$16:$G$10035,$O$6)
,0)
</f>
        <v>0</v>
      </c>
      <c r="Q6" s="549" t="str">
        <f>AVERAGEIFS(R17:R10037, P17:P10037, "&lt;&gt;", Q17:Q10037, "&lt;&gt;",
  G17:G10037, O6)</f>
        <v>#DIV/0!</v>
      </c>
      <c r="R6" s="549" t="str">
        <f>AVERAGEIFS(U17:U10037, S17:S10037, "&lt;&gt;", Q17:Q10037, "&lt;&gt;",
  G17:G10037, O6)</f>
        <v>#DIV/0!</v>
      </c>
      <c r="S6" s="489" t="str">
        <f>AVERAGEIFS(W17:W10037, V17:V10037, "&lt;&gt;", S17:S10037, "&lt;&gt;",
  G17:G10037, O6)</f>
        <v>#DIV/0!</v>
      </c>
      <c r="T6" s="821" t="str">
        <f t="shared" si="1"/>
        <v>#DIV/0!</v>
      </c>
      <c r="U6" s="549" t="str">
        <f>AVERAGEIFS(T17:T10037, P17:P10037, "&lt;&gt;", S17:S10037, "&lt;&gt;",
  G17:G10037, O6)</f>
        <v>#DIV/0!</v>
      </c>
      <c r="V6" s="549" t="str">
        <f>AVERAGEIFS(X17:X10037, P17:P10037, "&lt;&gt;", V17:V10037, "&lt;&gt;",
  G17:G10037, O6)</f>
        <v>#DIV/0!</v>
      </c>
      <c r="W6" s="489" t="str">
        <f>AVERAGEIFS(Z17:Z10037, P17:P10037, "&lt;&gt;", Y17:Y10037, "&lt;&gt;",
  G17:G10037, O6)</f>
        <v>#DIV/0!</v>
      </c>
      <c r="Y6" s="492" t="s">
        <v>134</v>
      </c>
      <c r="Z6" s="822">
        <f>(
  (
    SUMIFS(M17:M8803, B17:B8803, Y6, F17:F8803, G1, D17:D8803, "AA課金") +
    SUMIFS(M17:M8803, B17:B8803, Y6, F17:F8803, G1, D17:D8803, "Aエントリー済み")
  ) / 2
)
+
(
  (
    SUMIFS(M17:M8803, C17:C8803, Y6, F17:F8803, G1, D17:D8803, "AA課金") +
    SUMIFS(M17:M8803, C17:C8803, Y6, F17:F8803, G1, D17:D8803, "Aエントリー済み")
  ) / 2
)</f>
        <v>0</v>
      </c>
      <c r="AB6" s="835"/>
      <c r="AC6" s="804"/>
      <c r="AD6" s="217"/>
      <c r="AE6" s="217"/>
      <c r="AF6" s="217"/>
      <c r="AG6" s="217"/>
    </row>
    <row r="7" ht="12.75" customHeight="1">
      <c r="A7" s="840" t="s">
        <v>88</v>
      </c>
      <c r="B7" s="841"/>
      <c r="C7" s="842" t="s">
        <v>89</v>
      </c>
      <c r="D7" s="122"/>
      <c r="E7" s="524">
        <f>E6-E2+1</f>
        <v>-21</v>
      </c>
      <c r="K7" s="592"/>
      <c r="M7" s="1455"/>
      <c r="N7" s="1456"/>
      <c r="O7" s="1454"/>
      <c r="P7" s="828">
        <f>IFERROR(
  COUNTIFS($G$16:$G$10035,$O$7,$D$16:$D$10035,"AA課金")
  /
  COUNTIF($G$16:$G$10035,$O$7)
,0)
</f>
        <v>0</v>
      </c>
      <c r="Q7" s="549" t="str">
        <f>AVERAGEIFS(R17:R10037, P17:P10037, "&lt;&gt;", Q17:Q10037, "&lt;&gt;",
  G17:G10037, O7)</f>
        <v>#DIV/0!</v>
      </c>
      <c r="R7" s="549" t="str">
        <f>AVERAGEIFS(U17:U10037, S17:S10037, "&lt;&gt;", Q17:Q10037, "&lt;&gt;",
  G17:G10037, O7)</f>
        <v>#DIV/0!</v>
      </c>
      <c r="S7" s="489" t="str">
        <f>AVERAGEIFS(W17:W10037, V17:V10037, "&lt;&gt;", S17:S10037, "&lt;&gt;",
  G17:G10037, O7)</f>
        <v>#DIV/0!</v>
      </c>
      <c r="T7" s="845" t="str">
        <f>AVERAGEIFS(AA18:AA10037, V18:V10037, "&lt;&gt;", Y18:Y10037, "&lt;&gt;",
  G18:G10037, O7)</f>
        <v>#DIV/0!</v>
      </c>
      <c r="U7" s="549" t="str">
        <f>AVERAGEIFS(T17:T10037, P17:P10037, "&lt;&gt;", S17:S10037, "&lt;&gt;",
  G17:G10037, O7)</f>
        <v>#DIV/0!</v>
      </c>
      <c r="V7" s="549" t="str">
        <f>AVERAGEIFS(X17:X10037, P17:P10037, "&lt;&gt;", V17:V10037, "&lt;&gt;",
  G17:G10037, O7)</f>
        <v>#DIV/0!</v>
      </c>
      <c r="W7" s="513" t="str">
        <f>AVERAGEIFS(Z17:Z10037, P17:P10037, "&lt;&gt;", Y17:Y10037, "&lt;&gt;",
  G17:G10037, O7)</f>
        <v>#DIV/0!</v>
      </c>
      <c r="Y7" s="492" t="s">
        <v>136</v>
      </c>
      <c r="Z7" s="822">
        <f>(
  (
    SUMIFS(M17:M8803, B17:B8803, Y7, F17:F8803, G1, D17:D8803, "AA課金") +
    SUMIFS(M17:M8803, B17:B8803, Y7, F17:F8803, G1, D17:D8803, "Aエントリー済み")
  ) / 2
)
+
(
  (
    SUMIFS(M17:M8803, C17:C8803, Y7, F17:F8803, G1, D17:D8803, "AA課金") +
    SUMIFS(M17:M8803, C17:C8803, Y7, F17:F8803, G1, D17:D8803, "Aエントリー済み")
  ) / 2
)</f>
        <v>0</v>
      </c>
      <c r="AB7" s="835"/>
      <c r="AC7" s="804"/>
      <c r="AD7" s="217"/>
      <c r="AE7" s="217"/>
      <c r="AF7" s="217"/>
      <c r="AG7" s="217"/>
    </row>
    <row r="8" ht="13.5" customHeight="1">
      <c r="A8" s="539"/>
      <c r="B8" s="846"/>
      <c r="C8" s="531" t="s">
        <v>90</v>
      </c>
      <c r="D8" s="122"/>
      <c r="E8" s="535">
        <f>E10+E11+E9</f>
        <v>0</v>
      </c>
      <c r="N8" s="1457"/>
      <c r="O8" s="827"/>
      <c r="P8" s="828">
        <f>IFERROR(
  COUNTIFS($G$16:$G$10035,$O$8,$D$16:$D$10035,"AA課金")
  /
  COUNTIF($G$16:$G$10035,$O$8)
,0)
</f>
        <v>0</v>
      </c>
      <c r="Q8" s="549" t="str">
        <f>AVERAGEIFS(R17:R10037, P17:P10037, "&lt;&gt;", Q17:Q10037, "&lt;&gt;",
  G17:G10037, O8)</f>
        <v>#DIV/0!</v>
      </c>
      <c r="R8" s="549" t="str">
        <f>AVERAGEIFS(U17:U10037, S17:S10037, "&lt;&gt;", Q17:Q10037, "&lt;&gt;",
  G17:G10037, O8)</f>
        <v>#DIV/0!</v>
      </c>
      <c r="S8" s="489" t="str">
        <f>AVERAGEIFS(W17:W10037, V17:V10037, "&lt;&gt;", S17:S10037, "&lt;&gt;",
  G17:G10037, O8)</f>
        <v>#DIV/0!</v>
      </c>
      <c r="T8" s="845" t="str">
        <f>AVERAGEIFS(AA18:AA10037, V18:V10037, "&lt;&gt;", Y18:Y10037, "&lt;&gt;",
  G18:G10037, O8)</f>
        <v>#DIV/0!</v>
      </c>
      <c r="U8" s="549" t="str">
        <f>AVERAGEIFS(T17:T10037, P17:P10037, "&lt;&gt;", S17:S10037, "&lt;&gt;",
  G17:G10037, O8)</f>
        <v>#DIV/0!</v>
      </c>
      <c r="V8" s="549" t="str">
        <f>AVERAGEIFS(X17:X10037, P17:P10037, "&lt;&gt;", V17:V10037, "&lt;&gt;",
  G17:G10037, O8)</f>
        <v>#DIV/0!</v>
      </c>
      <c r="W8" s="513" t="str">
        <f>AVERAGEIFS(Z17:Z10037, P17:P10037, "&lt;&gt;", Y17:Y10037, "&lt;&gt;",
  G17:G10037, O8)</f>
        <v>#DIV/0!</v>
      </c>
      <c r="Y8" s="492" t="s">
        <v>138</v>
      </c>
      <c r="Z8" s="822">
        <f>(
  (
    SUMIFS(M17:M8803, B17:B8803, Y8, F17:F8803, G1, D17:D8803, "AA課金") +
    SUMIFS(M17:M8803, B17:B8803, Y8, F17:F8803, G1, D17:D8803, "Aエントリー済み")
  ) / 2
)
+
(
  (
    SUMIFS(M17:M8803, C17:C8803, Y8, F17:F8803, G1, D17:D8803, "AA課金") +
    SUMIFS(M17:M8803, C17:C8803, Y8, F17:F8803, G1, D17:D8803, "Aエントリー済み")
  ) / 2
)</f>
        <v>0</v>
      </c>
      <c r="AB8" s="835"/>
      <c r="AC8" s="804"/>
      <c r="AD8" s="217"/>
      <c r="AE8" s="217"/>
      <c r="AF8" s="217"/>
      <c r="AG8" s="217"/>
    </row>
    <row r="9" ht="13.5" customHeight="1">
      <c r="A9" s="539"/>
      <c r="B9" s="846"/>
      <c r="C9" s="544" t="s">
        <v>188</v>
      </c>
      <c r="D9" s="122"/>
      <c r="E9" s="545">
        <f>COUNTIFS(F17:F10026, G1, D17:D10026, "AA課金")
</f>
        <v>0</v>
      </c>
      <c r="F9" s="809" t="s">
        <v>187</v>
      </c>
      <c r="G9" s="710" t="s">
        <v>1296</v>
      </c>
      <c r="H9" s="710" t="s">
        <v>60</v>
      </c>
      <c r="I9" s="710" t="s">
        <v>108</v>
      </c>
      <c r="J9" s="847" t="s">
        <v>1297</v>
      </c>
      <c r="K9" s="710" t="s">
        <v>153</v>
      </c>
      <c r="L9" s="848" t="s">
        <v>61</v>
      </c>
      <c r="M9" s="710" t="s">
        <v>1299</v>
      </c>
      <c r="N9" s="710" t="s">
        <v>155</v>
      </c>
      <c r="O9" s="107"/>
      <c r="X9" s="217"/>
      <c r="Y9" s="217"/>
      <c r="Z9" s="217"/>
      <c r="AA9" s="124"/>
      <c r="AB9" s="835"/>
      <c r="AC9" s="804"/>
      <c r="AD9" s="217"/>
      <c r="AE9" s="217"/>
      <c r="AF9" s="217"/>
      <c r="AG9" s="217"/>
    </row>
    <row r="10" ht="13.5" customHeight="1">
      <c r="A10" s="539"/>
      <c r="B10" s="496"/>
      <c r="C10" s="553" t="s">
        <v>92</v>
      </c>
      <c r="D10" s="122"/>
      <c r="E10" s="554">
        <f>COUNTIFS(F17:F10017, G1, D17:D10017, "Aエントリー済み")
</f>
        <v>0</v>
      </c>
      <c r="F10" s="849">
        <v>46143.0</v>
      </c>
      <c r="G10" s="819">
        <f>I5</f>
        <v>0</v>
      </c>
      <c r="H10" s="850" t="str">
        <f>AVERAGEIFS(
  R17:R10037,
  P17:P10037, "&lt;&gt;",
  Q17:Q10037, "&lt;&gt;",
  F17:F10037, F10
)
</f>
        <v>#DIV/0!</v>
      </c>
      <c r="I10" s="851" t="str">
        <f>AVERAGEIFS(R17:R10037, P17:P10037, "&lt;&gt;", Q17:Q10037, "&lt;&gt;",
  F17:F10037, F10)</f>
        <v>#DIV/0!</v>
      </c>
      <c r="J10" s="852" t="str">
        <f>AVERAGEIFS(W17:W10037, V17:V10037, "&lt;&gt;", S17:S10037, "&lt;&gt;",
  F17:F10037, F10)</f>
        <v>#DIV/0!</v>
      </c>
      <c r="K10" s="853" t="str">
        <f>AVERAGEIFS(AA17:AA10037, V17:V10037, "&lt;&gt;", Y17:Y10037, "&lt;&gt;",
  F17:F10037, F10)</f>
        <v>#DIV/0!</v>
      </c>
      <c r="L10" s="854" t="str">
        <f>AVERAGEIFS(T17:T10037, P17:P10037, "&lt;&gt;", S17:S10037, "&lt;&gt;",
  F17:F10037, F10)</f>
        <v>#DIV/0!</v>
      </c>
      <c r="M10" s="855" t="str">
        <f>AVERAGEIFS(X17:X10037, P17:P10037, "&lt;&gt;", V17:V10037, "&lt;&gt;",
  F17:F10037, F10)</f>
        <v>#DIV/0!</v>
      </c>
      <c r="N10" s="856" t="str">
        <f>AVERAGEIFS(Z17:Z10037, P17:P10037, "&lt;&gt;", Y17:Y10037, "&lt;&gt;",
  F17:F10037, F10)</f>
        <v>#DIV/0!</v>
      </c>
      <c r="O10" s="849">
        <v>46113.0</v>
      </c>
      <c r="P10" s="810" t="s">
        <v>1309</v>
      </c>
      <c r="Q10" s="810" t="s">
        <v>57</v>
      </c>
      <c r="R10" s="810" t="s">
        <v>69</v>
      </c>
      <c r="S10" s="810" t="s">
        <v>58</v>
      </c>
      <c r="T10" s="857" t="s">
        <v>1280</v>
      </c>
      <c r="U10" s="810" t="s">
        <v>1310</v>
      </c>
      <c r="V10" s="810" t="s">
        <v>71</v>
      </c>
      <c r="W10" s="810" t="s">
        <v>1311</v>
      </c>
      <c r="X10" s="217"/>
      <c r="Y10" s="809" t="s">
        <v>1312</v>
      </c>
      <c r="Z10" s="810" t="s">
        <v>56</v>
      </c>
      <c r="AA10" s="810" t="s">
        <v>57</v>
      </c>
      <c r="AB10" s="710" t="s">
        <v>69</v>
      </c>
      <c r="AC10" s="858" t="s">
        <v>58</v>
      </c>
      <c r="AD10" s="857" t="s">
        <v>1280</v>
      </c>
      <c r="AE10" s="810" t="s">
        <v>1310</v>
      </c>
      <c r="AF10" s="810" t="s">
        <v>71</v>
      </c>
      <c r="AG10" s="810" t="s">
        <v>1311</v>
      </c>
    </row>
    <row r="11" ht="13.5" customHeight="1">
      <c r="A11" s="555"/>
      <c r="B11" s="496"/>
      <c r="C11" s="859" t="s">
        <v>93</v>
      </c>
      <c r="D11" s="315"/>
      <c r="E11" s="560">
        <f>COUNTIFS(D16:D855, "B素材回収待ち", F16:F855, G1)
</f>
        <v>0</v>
      </c>
      <c r="F11" s="860" t="s">
        <v>2798</v>
      </c>
      <c r="G11" s="861">
        <f t="array" ref="G11">IFERROR(
  SUM(COUNTIFS(G18:G855, F11, F18:F855, F10, D18:D855, {"AA課金", "Aエントリー済み"})) 
  / 
  SUM(COUNTIFS(G18:G855, F11, F18:F855, F10, D18:D855, {"AA課金", "Aエントリー済み", "B素材回収待ち", "C商談済み回答待ち", "D商談済み回答待ち", "XAA受注キャンセル", "XAプレゼン失注(決裁者)"})),
  0
)</f>
        <v>0</v>
      </c>
      <c r="H11" s="862" t="str">
        <f>AVERAGEIFS(
  R17:R10037,
  P17:P10037, "&lt;&gt;",
  Q17:Q10037, "&lt;&gt;",
  F17:F10037, F10,
  G17:G10037, F11
)
</f>
        <v>#DIV/0!</v>
      </c>
      <c r="I11" s="862" t="str">
        <f>AVERAGEIFS(
  R17:R10037,
  P17:P10037, "&lt;&gt;",
  Q17:Q10037, "&lt;&gt;",
  F17:F10037, F10,
  G17:G10037, F11
)
</f>
        <v>#DIV/0!</v>
      </c>
      <c r="J11" s="852" t="str">
        <f>AVERAGEIFS(W17:W10037, V17:V10037, "&lt;&gt;", S17:S10037, "&lt;&gt;",
  F17:F10037, F10,
  G17:G10037, F11)</f>
        <v>#DIV/0!</v>
      </c>
      <c r="K11" s="853" t="str">
        <f>AVERAGEIFS(AA17:AA10037, V17:V10037, "&lt;&gt;", Y17:Y10037, "&lt;&gt;",
  F17:F10037, F10,
  G17:G10037, F11)</f>
        <v>#DIV/0!</v>
      </c>
      <c r="L11" s="854" t="str">
        <f>AVERAGEIFS(T17:T10037, P17:P10037, "&lt;&gt;", S17:S10037, "&lt;&gt;",
  F17:F10037, F10,
  G17:G10037, F11)</f>
        <v>#DIV/0!</v>
      </c>
      <c r="M11" s="863" t="str">
        <f>AVERAGEIFS(X17:X10037, P17:P10037, "&lt;&gt;", V17:V10037, "&lt;&gt;",
  F17:F10037, F10,
  G17:G10037, F11)</f>
        <v>#DIV/0!</v>
      </c>
      <c r="N11" s="856" t="str">
        <f>AVERAGEIFS(Z17:Z10037, P17:P10037, "&lt;&gt;", Y17:Y10037, "&lt;&gt;",
  F17:F10037, F10,
  G17:G10037, F11)</f>
        <v>#DIV/0!</v>
      </c>
      <c r="O11" s="860" t="s">
        <v>113</v>
      </c>
      <c r="P11" s="864">
        <f>IFERROR(AVERAGEIFS(M16:M855, D16:D855, "AA課金", B16:B855, O11, F16:F855, O10), 0)</f>
        <v>33000</v>
      </c>
      <c r="Q11" s="513">
        <f>IFERROR(__xludf.DUMMYFUNCTION("IFERROR(ROWS(UNIQUE(FILTER(H18:H855, (F18:F855=O10) * (B18:B855=O11) * ((D18:D855=""AA課金"") + (D18:D855=""Aエントリー済み""))))), 0)"),2.0)</f>
        <v>2</v>
      </c>
      <c r="R11" s="865">
        <f t="shared" ref="R11:R14" si="2">Q11/W11</f>
        <v>0.5</v>
      </c>
      <c r="S11" s="513">
        <f>IFERROR(__xludf.DUMMYFUNCTION("IFERROR(ROWS(UNIQUE(FILTER(H18:H8712, (F18:F8712=O10) * (B18:B8712=O11) * ISNUMBER(MATCH(D18:D8712, {""AA課金"",""Aエントリー済み"",""B素材回収待ち"",""C商談済み回答待ち"",""D商談済み回答待ち"",""E商談"",""F日程変更中"",""XAA受注キャンセル"",""XAプレゼン失注(決裁者)"",""長期追客リスト""}, 0))))), 0)"),4.0)</f>
        <v>4</v>
      </c>
      <c r="T11" s="548">
        <f t="shared" ref="T11:T14" si="3">S11/W11</f>
        <v>1</v>
      </c>
      <c r="U11" s="866"/>
      <c r="V11" s="513"/>
      <c r="W11" s="513">
        <f>IFERROR(__xludf.DUMMYFUNCTION("IFERROR(ROWS(UNIQUE(FILTER(H18:H8712, (F18:F8712=O10) * (B18:B8712=O11) * ISNUMBER(MATCH(D18:D8712, {""AA課金"",""Aエントリー済み"",""B素材回収待ち"",""C商談済み回答待ち"",""D商談済み回答待ち"",""E商談"",""F日程変更中"",""XAA受注キャンセル"",""XAプレゼン失注(決裁者)"",""長期追客リスト"",""無効商談""}, 0))))), 0)"),4.0)</f>
        <v>4</v>
      </c>
      <c r="X11" s="217"/>
      <c r="Y11" s="860" t="s">
        <v>113</v>
      </c>
      <c r="Z11" s="867">
        <f>IFERROR(AVERAGEIFS(M16:M855, D16:D855, "AA課金", B16:B855, $Y$11), 0)</f>
        <v>65510.83784</v>
      </c>
      <c r="AA11" s="513">
        <f>IFERROR(__xludf.DUMMYFUNCTION("IFERROR(ROWS(UNIQUE(FILTER(H18:H855, (B18:B855=Y11) * ((D18:D855=""AA課金"") + (D18:D855=""Aエントリー済み""))))), 0)"),67.0)</f>
        <v>67</v>
      </c>
      <c r="AB11" s="868">
        <f t="shared" ref="AB11:AB12" si="4">AA11/AG11</f>
        <v>0.5877192982</v>
      </c>
      <c r="AC11" s="869">
        <f>IFERROR(__xludf.DUMMYFUNCTION("IFERROR(ROWS(UNIQUE(FILTER(H18:H8712, (B18:B8712=Y11) * ISNUMBER(MATCH(D18:D8712, {""AA課金"",""Aエントリー済み"",""B素材回収待ち"",""C商談済み回答待ち"",""D商談済み回答待ち"",""E商談"",""F日程変更中"",""XAA受注キャンセル"",""XAプレゼン失注(決裁者)"",""長期追客リスト""}, 0))))), 0)"),105.0)</f>
        <v>105</v>
      </c>
      <c r="AD11" s="870">
        <f t="shared" ref="AD11:AD12" si="5">AC11/AG11</f>
        <v>0.9210526316</v>
      </c>
      <c r="AE11" s="866"/>
      <c r="AF11" s="513"/>
      <c r="AG11" s="513">
        <f>IFERROR(__xludf.DUMMYFUNCTION("IFERROR(ROWS(UNIQUE(FILTER(H18:H8712, (B18:B8712=Y11) * ISNUMBER(MATCH(D18:D8712, {""AA課金"",""Aエントリー済み"",""B素材回収待ち"",""C商談済み回答待ち"",""D商談済み回答待ち"",""E商談"",""F日程変更中"",""XAA受注キャンセル"",""XAプレゼン失注(決裁者)"",""長期追客リスト"",""無効商談""}, 0))))), 0)"),114.0)</f>
        <v>114</v>
      </c>
    </row>
    <row r="12" ht="13.5" customHeight="1">
      <c r="A12" s="555"/>
      <c r="B12" s="871"/>
      <c r="C12" s="872" t="s">
        <v>99</v>
      </c>
      <c r="D12" s="122"/>
      <c r="E12" s="578">
        <f>COUNTIFS(D16:D855, "E商談", F16:F855, G1)
</f>
        <v>0</v>
      </c>
      <c r="F12" s="860"/>
      <c r="G12" s="861">
        <f t="array" ref="G12">IFERROR(
  SUM(COUNTIFS(G19:G855, F12, F19:F855, F10, D19:D855, {"AA課金", "Aエントリー済み"})) 
  / 
  SUM(COUNTIFS(G19:G855, F12, F19:F855, F10, D19:D855, {"AA課金", "Aエントリー済み", "B素材回収待ち", "C商談済み回答待ち", "D商談済み回答待ち", "XAA受注キャンセル", "XAプレゼン失注(決裁者)"})),
  0
)</f>
        <v>0</v>
      </c>
      <c r="H12" s="862" t="str">
        <f>AVERAGEIFS(
  R17:R10037,
  P17:P10037, "&lt;&gt;",
  Q17:Q10037, "&lt;&gt;",
  F17:F10037, F10,
  G17:G10037, F12
)
</f>
        <v>#DIV/0!</v>
      </c>
      <c r="I12" s="862" t="str">
        <f>AVERAGEIFS(
  R17:R10037,
  P17:P10037, "&lt;&gt;",
  Q17:Q10037, "&lt;&gt;",
  F17:F10037, F10,
  G17:G10037, F12
)
</f>
        <v>#DIV/0!</v>
      </c>
      <c r="J12" s="852" t="str">
        <f>AVERAGEIFS(W17:W10037, V17:V10037, "&lt;&gt;", S17:S10037, "&lt;&gt;",
  F17:F10037, F10,
  G17:G10037, F12)</f>
        <v>#DIV/0!</v>
      </c>
      <c r="K12" s="853" t="str">
        <f>AVERAGEIFS(AA17:AA10037, V17:V10037, "&lt;&gt;", Y17:Y10037, "&lt;&gt;",
  F17:F10037, F10,
  G17:G10037, F12)</f>
        <v>#DIV/0!</v>
      </c>
      <c r="L12" s="854" t="str">
        <f>AVERAGEIFS(T17:T10037, P17:P10037, "&lt;&gt;", S17:S10037, "&lt;&gt;",
  F17:F10037, F10,
  G17:G10037, F12)</f>
        <v>#DIV/0!</v>
      </c>
      <c r="M12" s="873" t="str">
        <f>AVERAGEIFS(X17:X10037, P17:P10037, "&lt;&gt;", V17:V10037, "&lt;&gt;",
  F17:F10037, F10,
  G17:G10037, F12)</f>
        <v>#DIV/0!</v>
      </c>
      <c r="N12" s="856" t="str">
        <f>AVERAGEIFS(Z17:Z10037, P17:P10037, "&lt;&gt;", Y17:Y10037, "&lt;&gt;",
  F17:F10037, F10,
  G17:G10037, F12)</f>
        <v>#DIV/0!</v>
      </c>
      <c r="O12" s="860" t="s">
        <v>136</v>
      </c>
      <c r="P12" s="864">
        <f>IFERROR(AVERAGEIFS(M16:M855, D16:D855, "AA課金", B16:B855, O12, F16:F855, O10), 0)</f>
        <v>68956.59091</v>
      </c>
      <c r="Q12" s="549">
        <f>IFERROR(__xludf.DUMMYFUNCTION("IFERROR(ROWS(UNIQUE(FILTER(H18:H855, (F18:F855=O10) * (B18:B855=O12) * ((D18:D855=""AA課金"") + (D18:D855=""Aエントリー済み""))))), 0)"),16.0)</f>
        <v>16</v>
      </c>
      <c r="R12" s="865">
        <f t="shared" si="2"/>
        <v>0.3265306122</v>
      </c>
      <c r="S12" s="513">
        <f>IFERROR(__xludf.DUMMYFUNCTION("IFERROR(ROWS(UNIQUE(FILTER(H18:H8712, (F18:F8712=O10) * (B18:B8712=O12) * ISNUMBER(MATCH(D18:D8712, {""AA課金"",""Aエントリー済み"",""B素材回収待ち"",""C商談済み回答待ち"",""D商談済み回答待ち"",""E商談"",""F日程変更中"",""XAA受注キャンセル"",""XAプレゼン失注(決裁者)"",""長期追客リスト""}, 0))))), 0)"),49.0)</f>
        <v>49</v>
      </c>
      <c r="T12" s="548">
        <f t="shared" si="3"/>
        <v>1</v>
      </c>
      <c r="U12" s="549"/>
      <c r="V12" s="549"/>
      <c r="W12" s="513">
        <f>IFERROR(__xludf.DUMMYFUNCTION("IFERROR(ROWS(UNIQUE(FILTER(H18:H8712, (F18:F8712=O10) * (B18:B8712=O12) * ISNUMBER(MATCH(D18:D8712, {""AA課金"",""Aエントリー済み"",""B素材回収待ち"",""C商談済み回答待ち"",""D商談済み回答待ち"",""E商談"",""F日程変更中"",""XAA受注キャンセル"",""XAプレゼン失注(決裁者)"",""長期追客リスト"",""無効商談""}, 0))))), 0)"),49.0)</f>
        <v>49</v>
      </c>
      <c r="X12" s="565"/>
      <c r="Y12" s="860" t="s">
        <v>136</v>
      </c>
      <c r="Z12" s="867">
        <f>IFERROR(AVERAGEIFS(M17:M855, D17:D855, "AA課金", B17:B855, $Y$12), 0)</f>
        <v>64541.75676</v>
      </c>
      <c r="AA12" s="549">
        <f>IFERROR(__xludf.DUMMYFUNCTION("IFERROR(ROWS(UNIQUE(FILTER(H18:H855, (B18:B855=Y12) * ((D18:D855=""AA課金"") + (D18:D855=""Aエントリー済み""))))), 0)"),23.0)</f>
        <v>23</v>
      </c>
      <c r="AB12" s="868">
        <f t="shared" si="4"/>
        <v>0.3770491803</v>
      </c>
      <c r="AC12" s="869">
        <f>IFERROR(__xludf.DUMMYFUNCTION("IFERROR(ROWS(UNIQUE(FILTER(H18:H8712, (B18:B8712=Y12) * ISNUMBER(MATCH(D18:D8712, {""AA課金"",""Aエントリー済み"",""B素材回収待ち"",""C商談済み回答待ち"",""D商談済み回答待ち"",""E商談"",""F日程変更中"",""XAA受注キャンセル"",""XAプレゼン失注(決裁者)"",""長期追客リスト""}, 0))))), 0)"),61.0)</f>
        <v>61</v>
      </c>
      <c r="AD12" s="870">
        <f t="shared" si="5"/>
        <v>1</v>
      </c>
      <c r="AE12" s="549"/>
      <c r="AF12" s="549"/>
      <c r="AG12" s="513">
        <f>IFERROR(__xludf.DUMMYFUNCTION("IFERROR(ROWS(UNIQUE(FILTER(H18:H8712, (B18:B8712=Y12) * ISNUMBER(MATCH(D18:D8712, {""AA課金"",""Aエントリー済み"",""B素材回収待ち"",""C商談済み回答待ち"",""D商談済み回答待ち"",""E商談"",""F日程変更中"",""XAA受注キャンセル"",""XAプレゼン失注(決裁者)"",""長期追客リスト"",""無効商談""}, 0))))), 0)"),61.0)</f>
        <v>61</v>
      </c>
    </row>
    <row r="13" ht="10.5" customHeight="1">
      <c r="B13" s="107"/>
      <c r="C13" s="107"/>
      <c r="F13" s="860"/>
      <c r="G13" s="861">
        <f t="array" ref="G13">IFERROR(
  SUM(COUNTIFS(G20:G855, F13, F20:F855, F10, D20:D855, {"AA課金", "Aエントリー済み"})) 
  / 
  SUM(COUNTIFS(G20:G855, F13, F20:F855, F10, D20:D855, {"AA課金", "Aエントリー済み", "B素材回収待ち", "C商談済み回答待ち", "D商談済み回答待ち", "XAA受注キャンセル", "XAプレゼン失注(決裁者)"})),
  0
)</f>
        <v>0</v>
      </c>
      <c r="H13" s="862" t="str">
        <f>AVERAGEIFS(
  R17:R10037,
  P17:P10037, "&lt;&gt;",
  Q17:Q10037, "&lt;&gt;",
  F17:F10037, F10,
  G17:G10037, F13
)
</f>
        <v>#DIV/0!</v>
      </c>
      <c r="I13" s="862" t="str">
        <f>AVERAGEIFS(
  R17:R10037,
  P17:P10037, "&lt;&gt;",
  Q17:Q10037, "&lt;&gt;",
  F17:F10037, F10,
  G17:G10037, F13
)
</f>
        <v>#DIV/0!</v>
      </c>
      <c r="J13" s="852" t="str">
        <f>AVERAGEIFS(W17:W10037, V17:V10037, "&lt;&gt;", S17:S10037, "&lt;&gt;",
  F17:F10037, F10,
  G17:G10037, F13)</f>
        <v>#DIV/0!</v>
      </c>
      <c r="K13" s="853" t="str">
        <f>AVERAGEIFS(AA17:AA10037, V17:V10037, "&lt;&gt;", Y17:Y10037, "&lt;&gt;",
  F17:F10037, F10,
  G17:G10037, F13)</f>
        <v>#DIV/0!</v>
      </c>
      <c r="L13" s="854" t="str">
        <f>AVERAGEIFS(T17:T10037, P17:P10037, "&lt;&gt;", S17:S10037, "&lt;&gt;",
  F17:F10037, F10,
  G17:G10037, F13)</f>
        <v>#DIV/0!</v>
      </c>
      <c r="M13" s="863" t="str">
        <f>AVERAGEIFS(X17:X10037, P17:P10037, "&lt;&gt;", V17:V10037, "&lt;&gt;",
  F17:F10037, F10,
  G17:G10037, F13)</f>
        <v>#DIV/0!</v>
      </c>
      <c r="N13" s="856" t="str">
        <f>AVERAGEIFS(Z17:Z10037, P17:P10037, "&lt;&gt;", Y17:Y10037, "&lt;&gt;",
  F17:F10037, F10,
  G17:G10037, F13)</f>
        <v>#DIV/0!</v>
      </c>
      <c r="O13" s="860"/>
      <c r="P13" s="864">
        <f>IFERROR(AVERAGEIFS(M16:M855, D16:D855, "AA課金", B16:B855, O13, F16:F855, O10), 0)</f>
        <v>0</v>
      </c>
      <c r="Q13" s="549">
        <f>IFERROR(__xludf.DUMMYFUNCTION("IFERROR(ROWS(UNIQUE(FILTER(H18:H855, (F18:F855=O10) * (B18:B855=O13) * ((D18:D855=""AA課金"") + (D18:D855=""Aエントリー済み""))))), 0)"),0.0)</f>
        <v>0</v>
      </c>
      <c r="R13" s="865" t="str">
        <f t="shared" si="2"/>
        <v>#DIV/0!</v>
      </c>
      <c r="S13" s="513">
        <f>IFERROR(__xludf.DUMMYFUNCTION("IFERROR(ROWS(UNIQUE(FILTER(H18:H8712, (F18:F8712=O10) * (B18:B8712=O13) * ISNUMBER(MATCH(D18:D8712, {""AA課金"",""Aエントリー済み"",""B素材回収待ち"",""C商談済み回答待ち"",""D商談済み回答待ち"",""E商談"",""F日程変更中"",""XAA受注キャンセル"",""XAプレゼン失注(決裁者)"",""長期追客リスト""}, 0))))), 0)"),0.0)</f>
        <v>0</v>
      </c>
      <c r="T13" s="548" t="str">
        <f t="shared" si="3"/>
        <v>#DIV/0!</v>
      </c>
      <c r="U13" s="549"/>
      <c r="V13" s="549"/>
      <c r="W13" s="513">
        <f>IFERROR(__xludf.DUMMYFUNCTION("IFERROR(ROWS(UNIQUE(FILTER(H18:H8712, (F18:F8712=O10) * (B18:B8712=O13) * ISNUMBER(MATCH(D18:D8712, {""AA課金"",""Aエントリー済み"",""B素材回収待ち"",""C商談済み回答待ち"",""D商談済み回答待ち"",""E商談"",""F日程変更中"",""XAA受注キャンセル"",""XAプレゼン失注(決裁者)"",""長期追客リスト"",""無効商談""}, 0))))), 0)"),0.0)</f>
        <v>0</v>
      </c>
      <c r="X13" s="565"/>
      <c r="Y13" s="860"/>
      <c r="Z13" s="867"/>
      <c r="AA13" s="549"/>
      <c r="AB13" s="868"/>
      <c r="AC13" s="869"/>
      <c r="AD13" s="870"/>
      <c r="AE13" s="549"/>
      <c r="AF13" s="549"/>
      <c r="AG13" s="513"/>
    </row>
    <row r="14" ht="10.5" customHeight="1">
      <c r="B14" s="107"/>
      <c r="C14" s="107"/>
      <c r="F14" s="860"/>
      <c r="G14" s="861">
        <f t="array" ref="G14">IFERROR(
  SUM(COUNTIFS(G21:G855, F14, F21:F855, F10, D21:D855, {"AA課金", "Aエントリー済み"})) 
  / 
  SUM(COUNTIFS(G21:G855, F14, F21:F855, F10, D21:D855, {"AA課金", "Aエントリー済み", "B素材回収待ち", "C商談済み回答待ち", "D商談済み回答待ち", "XAA受注キャンセル", "XAプレゼン失注(決裁者)"})),
  0
)</f>
        <v>0</v>
      </c>
      <c r="H14" s="862" t="str">
        <f>AVERAGEIFS(
  R17:R10037,
  P17:P10037, "&lt;&gt;",
  Q17:Q10037, "&lt;&gt;",
  F17:F10037, F10,
  G17:G10037, F14
)
</f>
        <v>#DIV/0!</v>
      </c>
      <c r="I14" s="862" t="str">
        <f>AVERAGEIFS(
  R17:R10037,
  P17:P10037, "&lt;&gt;",
  Q17:Q10037, "&lt;&gt;",
  F17:F10037, F10,
  G17:G10037, F14
)
</f>
        <v>#DIV/0!</v>
      </c>
      <c r="J14" s="874" t="str">
        <f>AVERAGEIFS(W17:W10037, V17:V10037, "&lt;&gt;", S17:S10037, "&lt;&gt;",
  F17:F10037, F10,
  G17:G10037, F14)</f>
        <v>#DIV/0!</v>
      </c>
      <c r="K14" s="853" t="str">
        <f>AVERAGEIFS(AA17:AA10037, V17:V10037, "&lt;&gt;", Y17:Y10037, "&lt;&gt;",
  F17:F10037, F10,
  G17:G10037, F14)</f>
        <v>#DIV/0!</v>
      </c>
      <c r="L14" s="854" t="str">
        <f>AVERAGEIFS(T17:T10037, P17:P10037, "&lt;&gt;", S17:S10037, "&lt;&gt;",
  F17:F10037, F10,
  G17:G10037, F14)</f>
        <v>#DIV/0!</v>
      </c>
      <c r="M14" s="873" t="str">
        <f>AVERAGEIFS(X17:X10037, P17:P10037, "&lt;&gt;", V17:V10037, "&lt;&gt;",
  F17:F10037, F10,
  G17:G10037, F14)</f>
        <v>#DIV/0!</v>
      </c>
      <c r="N14" s="855" t="str">
        <f>AVERAGEIFS(Z17:Z10037, P17:P10037, "&lt;&gt;", Y17:Y10037, "&lt;&gt;",
  F17:F10037, F10,
  G17:G10037, F14)</f>
        <v>#DIV/0!</v>
      </c>
      <c r="O14" s="860"/>
      <c r="P14" s="864">
        <f>IFERROR(AVERAGEIFS(M18:M855, D18:D855, "AA課金", B18:B855, O14, F18:F855, O10), 0)</f>
        <v>0</v>
      </c>
      <c r="Q14" s="549">
        <f>IFERROR(__xludf.DUMMYFUNCTION("IFERROR(ROWS(UNIQUE(FILTER(H18:H855, (F18:F855=O10) * (B18:B855=O14) * ((D18:D855=""AA課金"") + (D18:D855=""Aエントリー済み""))))), 0)"),0.0)</f>
        <v>0</v>
      </c>
      <c r="R14" s="865" t="str">
        <f t="shared" si="2"/>
        <v>#DIV/0!</v>
      </c>
      <c r="S14" s="513">
        <f>IFERROR(__xludf.DUMMYFUNCTION("IFERROR(ROWS(UNIQUE(FILTER(H18:H8712, (F18:F8712=O10) * (B18:B8712=O14) * ISNUMBER(MATCH(D18:D8712, {""AA課金"",""Aエントリー済み"",""B素材回収待ち"",""C商談済み回答待ち"",""D商談済み回答待ち"",""E商談"",""F日程変更中"",""XAA受注キャンセル"",""XAプレゼン失注(決裁者)"",""長期追客リスト""}, 0))))), 0)"),0.0)</f>
        <v>0</v>
      </c>
      <c r="T14" s="548" t="str">
        <f t="shared" si="3"/>
        <v>#DIV/0!</v>
      </c>
      <c r="U14" s="549"/>
      <c r="V14" s="549"/>
      <c r="W14" s="513">
        <f>IFERROR(__xludf.DUMMYFUNCTION("IFERROR(ROWS(UNIQUE(FILTER(H18:H8712, (F18:F8712=O10) * (B18:B8712=O14) * ISNUMBER(MATCH(D18:D8712, {""AA課金"",""Aエントリー済み"",""B素材回収待ち"",""C商談済み回答待ち"",""D商談済み回答待ち"",""E商談"",""F日程変更中"",""XAA受注キャンセル"",""XAプレゼン失注(決裁者)"",""長期追客リスト"",""無効商談""}, 0))))), 0)"),0.0)</f>
        <v>0</v>
      </c>
      <c r="X14" s="565"/>
      <c r="Y14" s="860"/>
      <c r="Z14" s="867"/>
      <c r="AA14" s="549"/>
      <c r="AB14" s="868"/>
      <c r="AC14" s="869"/>
      <c r="AD14" s="870"/>
      <c r="AE14" s="549"/>
      <c r="AF14" s="549"/>
      <c r="AG14" s="513"/>
    </row>
    <row r="15" ht="28.5" customHeight="1">
      <c r="B15" s="107"/>
      <c r="C15" s="107"/>
      <c r="F15" s="173"/>
      <c r="G15" s="837"/>
      <c r="L15" s="103"/>
      <c r="M15" s="103"/>
      <c r="N15" s="875"/>
      <c r="O15" s="876"/>
      <c r="P15" s="877"/>
      <c r="Q15" s="586"/>
      <c r="R15" s="217"/>
      <c r="S15" s="217"/>
      <c r="T15" s="217"/>
      <c r="U15" s="564"/>
      <c r="V15" s="565"/>
      <c r="W15" s="565"/>
      <c r="X15" s="565"/>
      <c r="Y15" s="565"/>
      <c r="Z15" s="565"/>
      <c r="AA15" s="878"/>
      <c r="AB15" s="879"/>
      <c r="AC15" s="880"/>
      <c r="AD15" s="565"/>
      <c r="AE15" s="565"/>
      <c r="AF15" s="565"/>
      <c r="AG15" s="565"/>
    </row>
    <row r="16" ht="12.75" customHeight="1">
      <c r="A16" s="596" t="s">
        <v>196</v>
      </c>
      <c r="B16" s="597" t="s">
        <v>197</v>
      </c>
      <c r="C16" s="597" t="s">
        <v>198</v>
      </c>
      <c r="D16" s="598" t="s">
        <v>199</v>
      </c>
      <c r="E16" s="596" t="s">
        <v>200</v>
      </c>
      <c r="F16" s="596" t="s">
        <v>201</v>
      </c>
      <c r="G16" s="881" t="s">
        <v>1314</v>
      </c>
      <c r="H16" s="597" t="s">
        <v>203</v>
      </c>
      <c r="I16" s="597" t="s">
        <v>204</v>
      </c>
      <c r="J16" s="596" t="s">
        <v>205</v>
      </c>
      <c r="K16" s="596" t="s">
        <v>206</v>
      </c>
      <c r="L16" s="597" t="s">
        <v>3319</v>
      </c>
      <c r="M16" s="596" t="s">
        <v>208</v>
      </c>
      <c r="N16" s="597" t="s">
        <v>209</v>
      </c>
      <c r="O16" s="881" t="s">
        <v>210</v>
      </c>
      <c r="P16" s="601" t="s">
        <v>212</v>
      </c>
      <c r="Q16" s="601" t="s">
        <v>1315</v>
      </c>
      <c r="R16" s="882" t="s">
        <v>1316</v>
      </c>
      <c r="S16" s="597" t="s">
        <v>1317</v>
      </c>
      <c r="T16" s="883" t="s">
        <v>1318</v>
      </c>
      <c r="U16" s="883" t="s">
        <v>1319</v>
      </c>
      <c r="V16" s="603" t="s">
        <v>1320</v>
      </c>
      <c r="W16" s="883" t="s">
        <v>1321</v>
      </c>
      <c r="X16" s="883" t="s">
        <v>1322</v>
      </c>
      <c r="Y16" s="597" t="s">
        <v>220</v>
      </c>
      <c r="Z16" s="884" t="s">
        <v>1323</v>
      </c>
      <c r="AA16" s="885" t="s">
        <v>1324</v>
      </c>
      <c r="AB16" s="886" t="s">
        <v>1325</v>
      </c>
      <c r="AC16" s="887" t="s">
        <v>221</v>
      </c>
      <c r="AD16" s="888" t="s">
        <v>1326</v>
      </c>
      <c r="AE16" s="888" t="s">
        <v>1327</v>
      </c>
      <c r="AF16" s="888"/>
      <c r="AG16" s="889"/>
    </row>
    <row r="17" ht="13.5" hidden="1" customHeight="1">
      <c r="A17" s="604" t="b">
        <v>0</v>
      </c>
      <c r="B17" s="492" t="s">
        <v>114</v>
      </c>
      <c r="C17" s="492" t="s">
        <v>114</v>
      </c>
      <c r="D17" s="492" t="s">
        <v>188</v>
      </c>
      <c r="E17" s="890" t="s">
        <v>271</v>
      </c>
      <c r="F17" s="606">
        <v>45992.0</v>
      </c>
      <c r="G17" s="891" t="s">
        <v>1328</v>
      </c>
      <c r="H17" s="617" t="s">
        <v>1329</v>
      </c>
      <c r="I17" s="492" t="s">
        <v>1330</v>
      </c>
      <c r="J17" s="492" t="s">
        <v>190</v>
      </c>
      <c r="K17" s="618">
        <v>14800.0</v>
      </c>
      <c r="L17" s="618">
        <v>14800.0</v>
      </c>
      <c r="M17" s="618">
        <v>61000.0</v>
      </c>
      <c r="N17" s="610"/>
      <c r="O17" s="492" t="s">
        <v>1331</v>
      </c>
      <c r="P17" s="892">
        <v>45967.0</v>
      </c>
      <c r="Q17" s="892">
        <v>45971.0</v>
      </c>
      <c r="R17" s="612">
        <f t="shared" ref="R17:R44" si="6">Q17-P17</f>
        <v>4</v>
      </c>
      <c r="S17" s="892"/>
      <c r="T17" s="612">
        <f t="shared" ref="T17:T234" si="7">S17-P17</f>
        <v>-45967</v>
      </c>
      <c r="U17" s="612">
        <f t="shared" ref="U17:U234" si="8">S17-Q17</f>
        <v>-45971</v>
      </c>
      <c r="V17" s="893"/>
      <c r="W17" s="893"/>
      <c r="X17" s="893"/>
      <c r="Y17" s="613"/>
      <c r="Z17" s="612">
        <f t="shared" ref="Z17:Z234" si="9">Y17-P17</f>
        <v>-45967</v>
      </c>
      <c r="AA17" s="894"/>
      <c r="AB17" s="895"/>
      <c r="AC17" s="896" t="s">
        <v>1332</v>
      </c>
      <c r="AD17" s="897"/>
      <c r="AE17" s="897"/>
      <c r="AF17" s="897"/>
      <c r="AG17" s="898"/>
    </row>
    <row r="18" ht="13.5" hidden="1" customHeight="1">
      <c r="A18" s="604" t="b">
        <v>0</v>
      </c>
      <c r="B18" s="492" t="s">
        <v>113</v>
      </c>
      <c r="C18" s="492" t="s">
        <v>114</v>
      </c>
      <c r="D18" s="492" t="s">
        <v>188</v>
      </c>
      <c r="E18" s="492" t="s">
        <v>1333</v>
      </c>
      <c r="F18" s="606">
        <v>46054.0</v>
      </c>
      <c r="G18" s="860" t="s">
        <v>1303</v>
      </c>
      <c r="H18" s="813" t="s">
        <v>1334</v>
      </c>
      <c r="I18" s="492" t="s">
        <v>1335</v>
      </c>
      <c r="J18" s="492" t="s">
        <v>190</v>
      </c>
      <c r="K18" s="618">
        <v>0.0</v>
      </c>
      <c r="L18" s="618">
        <v>0.0</v>
      </c>
      <c r="M18" s="622">
        <v>64500.0</v>
      </c>
      <c r="N18" s="610"/>
      <c r="O18" s="860"/>
      <c r="P18" s="610">
        <v>46038.0</v>
      </c>
      <c r="Q18" s="610">
        <v>46041.0</v>
      </c>
      <c r="R18" s="612">
        <f t="shared" si="6"/>
        <v>3</v>
      </c>
      <c r="S18" s="610">
        <v>46041.0</v>
      </c>
      <c r="T18" s="612">
        <f t="shared" si="7"/>
        <v>3</v>
      </c>
      <c r="U18" s="612">
        <f t="shared" si="8"/>
        <v>0</v>
      </c>
      <c r="V18" s="899">
        <v>46043.0</v>
      </c>
      <c r="W18" s="900">
        <f>V18-S18</f>
        <v>2</v>
      </c>
      <c r="X18" s="900">
        <f>V18-P18</f>
        <v>5</v>
      </c>
      <c r="Y18" s="610">
        <v>46055.0</v>
      </c>
      <c r="Z18" s="612">
        <f t="shared" si="9"/>
        <v>17</v>
      </c>
      <c r="AA18" s="741">
        <f>Y18-V18</f>
        <v>12</v>
      </c>
      <c r="AB18" s="901"/>
      <c r="AC18" s="706" t="s">
        <v>1336</v>
      </c>
      <c r="AD18" s="895"/>
      <c r="AE18" s="895"/>
      <c r="AF18" s="895"/>
      <c r="AG18" s="895"/>
    </row>
    <row r="19" ht="13.5" hidden="1" customHeight="1">
      <c r="A19" s="604" t="b">
        <v>0</v>
      </c>
      <c r="B19" s="492" t="s">
        <v>114</v>
      </c>
      <c r="C19" s="492" t="s">
        <v>114</v>
      </c>
      <c r="D19" s="492" t="s">
        <v>188</v>
      </c>
      <c r="E19" s="492" t="s">
        <v>1337</v>
      </c>
      <c r="F19" s="606">
        <v>45992.0</v>
      </c>
      <c r="G19" s="902" t="s">
        <v>1328</v>
      </c>
      <c r="H19" s="617" t="s">
        <v>1338</v>
      </c>
      <c r="I19" s="492" t="s">
        <v>1339</v>
      </c>
      <c r="J19" s="492" t="s">
        <v>190</v>
      </c>
      <c r="K19" s="618">
        <v>14800.0</v>
      </c>
      <c r="L19" s="618">
        <v>14800.0</v>
      </c>
      <c r="M19" s="618">
        <v>61000.0</v>
      </c>
      <c r="N19" s="610"/>
      <c r="O19" s="492" t="s">
        <v>1340</v>
      </c>
      <c r="P19" s="627">
        <v>45980.0</v>
      </c>
      <c r="Q19" s="627">
        <v>45982.0</v>
      </c>
      <c r="R19" s="612">
        <f t="shared" si="6"/>
        <v>2</v>
      </c>
      <c r="S19" s="613"/>
      <c r="T19" s="612">
        <f t="shared" si="7"/>
        <v>-45980</v>
      </c>
      <c r="U19" s="612">
        <f t="shared" si="8"/>
        <v>-45982</v>
      </c>
      <c r="V19" s="903"/>
      <c r="W19" s="903"/>
      <c r="X19" s="903"/>
      <c r="Y19" s="613"/>
      <c r="Z19" s="612">
        <f t="shared" si="9"/>
        <v>-45980</v>
      </c>
      <c r="AA19" s="904"/>
      <c r="AB19" s="742"/>
      <c r="AC19" s="620"/>
      <c r="AD19" s="742"/>
      <c r="AE19" s="742"/>
      <c r="AF19" s="742"/>
      <c r="AG19" s="742"/>
    </row>
    <row r="20" ht="13.5" hidden="1" customHeight="1">
      <c r="A20" s="604" t="b">
        <v>0</v>
      </c>
      <c r="B20" s="492" t="s">
        <v>113</v>
      </c>
      <c r="C20" s="492" t="s">
        <v>114</v>
      </c>
      <c r="D20" s="492" t="s">
        <v>188</v>
      </c>
      <c r="E20" s="492" t="s">
        <v>1333</v>
      </c>
      <c r="F20" s="606">
        <v>46054.0</v>
      </c>
      <c r="G20" s="860" t="s">
        <v>1304</v>
      </c>
      <c r="H20" s="813" t="s">
        <v>1334</v>
      </c>
      <c r="I20" s="492" t="s">
        <v>1335</v>
      </c>
      <c r="J20" s="492" t="s">
        <v>190</v>
      </c>
      <c r="K20" s="618">
        <v>0.0</v>
      </c>
      <c r="L20" s="618">
        <v>0.0</v>
      </c>
      <c r="M20" s="905">
        <v>64000.0</v>
      </c>
      <c r="N20" s="610"/>
      <c r="O20" s="860"/>
      <c r="P20" s="610">
        <v>46038.0</v>
      </c>
      <c r="Q20" s="610">
        <v>46041.0</v>
      </c>
      <c r="R20" s="612">
        <f t="shared" si="6"/>
        <v>3</v>
      </c>
      <c r="S20" s="610">
        <v>46041.0</v>
      </c>
      <c r="T20" s="612">
        <f t="shared" si="7"/>
        <v>3</v>
      </c>
      <c r="U20" s="612">
        <f t="shared" si="8"/>
        <v>0</v>
      </c>
      <c r="V20" s="899">
        <v>46043.0</v>
      </c>
      <c r="W20" s="900">
        <f t="shared" ref="W20:W21" si="10">V20-S20</f>
        <v>2</v>
      </c>
      <c r="X20" s="900">
        <f t="shared" ref="X20:X21" si="11">V20-P20</f>
        <v>5</v>
      </c>
      <c r="Y20" s="610">
        <v>46055.0</v>
      </c>
      <c r="Z20" s="612">
        <f t="shared" si="9"/>
        <v>17</v>
      </c>
      <c r="AA20" s="741">
        <f>Y20-V20</f>
        <v>12</v>
      </c>
      <c r="AB20" s="901"/>
      <c r="AC20" s="706" t="s">
        <v>1341</v>
      </c>
      <c r="AD20" s="895"/>
      <c r="AE20" s="895"/>
      <c r="AF20" s="895"/>
      <c r="AG20" s="895"/>
    </row>
    <row r="21" ht="13.5" hidden="1" customHeight="1">
      <c r="A21" s="604" t="b">
        <v>0</v>
      </c>
      <c r="B21" s="492" t="s">
        <v>114</v>
      </c>
      <c r="C21" s="492" t="s">
        <v>114</v>
      </c>
      <c r="D21" s="492" t="s">
        <v>188</v>
      </c>
      <c r="E21" s="629" t="s">
        <v>1333</v>
      </c>
      <c r="F21" s="606">
        <v>46023.0</v>
      </c>
      <c r="G21" s="902" t="s">
        <v>1303</v>
      </c>
      <c r="H21" s="617" t="s">
        <v>1342</v>
      </c>
      <c r="I21" s="492" t="s">
        <v>1343</v>
      </c>
      <c r="J21" s="492" t="s">
        <v>190</v>
      </c>
      <c r="K21" s="623">
        <v>0.0</v>
      </c>
      <c r="L21" s="623">
        <v>0.0</v>
      </c>
      <c r="M21" s="622">
        <v>58000.0</v>
      </c>
      <c r="N21" s="610">
        <v>46016.0</v>
      </c>
      <c r="O21" s="492" t="s">
        <v>1344</v>
      </c>
      <c r="P21" s="610">
        <v>45995.0</v>
      </c>
      <c r="Q21" s="610">
        <v>46001.0</v>
      </c>
      <c r="R21" s="612">
        <f t="shared" si="6"/>
        <v>6</v>
      </c>
      <c r="S21" s="610">
        <v>46001.0</v>
      </c>
      <c r="T21" s="612">
        <f t="shared" si="7"/>
        <v>6</v>
      </c>
      <c r="U21" s="612">
        <f t="shared" si="8"/>
        <v>0</v>
      </c>
      <c r="V21" s="610">
        <v>46002.0</v>
      </c>
      <c r="W21" s="906">
        <f t="shared" si="10"/>
        <v>1</v>
      </c>
      <c r="X21" s="906">
        <f t="shared" si="11"/>
        <v>7</v>
      </c>
      <c r="Y21" s="907">
        <v>46030.0</v>
      </c>
      <c r="Z21" s="612">
        <f t="shared" si="9"/>
        <v>35</v>
      </c>
      <c r="AA21" s="904"/>
      <c r="AB21" s="895"/>
      <c r="AC21" s="616" t="s">
        <v>1345</v>
      </c>
      <c r="AD21" s="895"/>
      <c r="AE21" s="895"/>
      <c r="AF21" s="895"/>
      <c r="AG21" s="895"/>
    </row>
    <row r="22" ht="13.5" hidden="1" customHeight="1">
      <c r="A22" s="604" t="b">
        <v>0</v>
      </c>
      <c r="B22" s="492" t="s">
        <v>114</v>
      </c>
      <c r="C22" s="492" t="s">
        <v>114</v>
      </c>
      <c r="D22" s="492" t="s">
        <v>188</v>
      </c>
      <c r="E22" s="492" t="s">
        <v>1337</v>
      </c>
      <c r="F22" s="606">
        <v>45992.0</v>
      </c>
      <c r="G22" s="860" t="s">
        <v>1328</v>
      </c>
      <c r="H22" s="617" t="s">
        <v>1346</v>
      </c>
      <c r="I22" s="621" t="s">
        <v>1347</v>
      </c>
      <c r="J22" s="492" t="s">
        <v>190</v>
      </c>
      <c r="K22" s="618">
        <v>0.0</v>
      </c>
      <c r="L22" s="618">
        <v>14800.0</v>
      </c>
      <c r="M22" s="622">
        <v>61000.0</v>
      </c>
      <c r="N22" s="610"/>
      <c r="O22" s="492" t="s">
        <v>1348</v>
      </c>
      <c r="P22" s="610">
        <v>45989.0</v>
      </c>
      <c r="Q22" s="610">
        <v>45989.0</v>
      </c>
      <c r="R22" s="612">
        <f t="shared" si="6"/>
        <v>0</v>
      </c>
      <c r="S22" s="613"/>
      <c r="T22" s="612">
        <f t="shared" si="7"/>
        <v>-45989</v>
      </c>
      <c r="U22" s="612">
        <f t="shared" si="8"/>
        <v>-45989</v>
      </c>
      <c r="V22" s="908"/>
      <c r="W22" s="908"/>
      <c r="X22" s="908"/>
      <c r="Y22" s="613"/>
      <c r="Z22" s="612">
        <f t="shared" si="9"/>
        <v>-45989</v>
      </c>
      <c r="AA22" s="741"/>
      <c r="AB22" s="742"/>
      <c r="AC22" s="620"/>
      <c r="AD22" s="742"/>
      <c r="AE22" s="742"/>
      <c r="AF22" s="742"/>
      <c r="AG22" s="742"/>
    </row>
    <row r="23" ht="13.5" hidden="1" customHeight="1">
      <c r="A23" s="604" t="b">
        <v>0</v>
      </c>
      <c r="B23" s="492" t="s">
        <v>135</v>
      </c>
      <c r="C23" s="492" t="s">
        <v>114</v>
      </c>
      <c r="D23" s="629" t="s">
        <v>188</v>
      </c>
      <c r="E23" s="629" t="s">
        <v>1333</v>
      </c>
      <c r="F23" s="606">
        <v>46054.0</v>
      </c>
      <c r="G23" s="860" t="s">
        <v>1303</v>
      </c>
      <c r="H23" s="704" t="s">
        <v>1349</v>
      </c>
      <c r="I23" s="492" t="s">
        <v>1350</v>
      </c>
      <c r="J23" s="492" t="s">
        <v>190</v>
      </c>
      <c r="K23" s="618">
        <v>0.0</v>
      </c>
      <c r="L23" s="618">
        <v>0.0</v>
      </c>
      <c r="M23" s="622">
        <v>64500.0</v>
      </c>
      <c r="N23" s="610"/>
      <c r="O23" s="909"/>
      <c r="P23" s="610">
        <v>46045.0</v>
      </c>
      <c r="Q23" s="610">
        <v>46046.0</v>
      </c>
      <c r="R23" s="663">
        <f t="shared" si="6"/>
        <v>1</v>
      </c>
      <c r="S23" s="610">
        <v>46046.0</v>
      </c>
      <c r="T23" s="612">
        <f t="shared" si="7"/>
        <v>1</v>
      </c>
      <c r="U23" s="612">
        <f t="shared" si="8"/>
        <v>0</v>
      </c>
      <c r="V23" s="610">
        <v>46046.0</v>
      </c>
      <c r="W23" s="906">
        <f t="shared" ref="W23:W27" si="12">V23-S23</f>
        <v>0</v>
      </c>
      <c r="X23" s="906">
        <f t="shared" ref="X23:X27" si="13">V23-P23</f>
        <v>1</v>
      </c>
      <c r="Y23" s="610">
        <v>46055.0</v>
      </c>
      <c r="Z23" s="663">
        <f t="shared" si="9"/>
        <v>10</v>
      </c>
      <c r="AA23" s="904">
        <f t="shared" ref="AA23:AA24" si="14">Y23-V23</f>
        <v>9</v>
      </c>
      <c r="AB23" s="901"/>
      <c r="AC23" s="706" t="s">
        <v>1351</v>
      </c>
      <c r="AD23" s="895"/>
      <c r="AE23" s="895"/>
      <c r="AF23" s="895"/>
      <c r="AG23" s="895"/>
    </row>
    <row r="24" ht="13.5" hidden="1" customHeight="1">
      <c r="A24" s="604" t="b">
        <v>0</v>
      </c>
      <c r="B24" s="492" t="s">
        <v>113</v>
      </c>
      <c r="C24" s="492" t="s">
        <v>114</v>
      </c>
      <c r="D24" s="492" t="s">
        <v>188</v>
      </c>
      <c r="E24" s="492" t="s">
        <v>1333</v>
      </c>
      <c r="F24" s="606">
        <v>46054.0</v>
      </c>
      <c r="G24" s="860" t="s">
        <v>1303</v>
      </c>
      <c r="H24" s="813" t="s">
        <v>1352</v>
      </c>
      <c r="I24" s="492" t="s">
        <v>1353</v>
      </c>
      <c r="J24" s="492" t="s">
        <v>190</v>
      </c>
      <c r="K24" s="618">
        <v>0.0</v>
      </c>
      <c r="L24" s="618">
        <v>0.0</v>
      </c>
      <c r="M24" s="905">
        <v>64500.0</v>
      </c>
      <c r="N24" s="610"/>
      <c r="O24" s="799" t="s">
        <v>1354</v>
      </c>
      <c r="P24" s="610">
        <v>46043.0</v>
      </c>
      <c r="Q24" s="610">
        <v>46044.0</v>
      </c>
      <c r="R24" s="612">
        <f t="shared" si="6"/>
        <v>1</v>
      </c>
      <c r="S24" s="610">
        <v>46049.0</v>
      </c>
      <c r="T24" s="612">
        <f t="shared" si="7"/>
        <v>6</v>
      </c>
      <c r="U24" s="612">
        <f t="shared" si="8"/>
        <v>5</v>
      </c>
      <c r="V24" s="899">
        <v>46049.0</v>
      </c>
      <c r="W24" s="900">
        <f t="shared" si="12"/>
        <v>0</v>
      </c>
      <c r="X24" s="900">
        <f t="shared" si="13"/>
        <v>6</v>
      </c>
      <c r="Y24" s="610">
        <v>46056.0</v>
      </c>
      <c r="Z24" s="612">
        <f t="shared" si="9"/>
        <v>13</v>
      </c>
      <c r="AA24" s="741">
        <f t="shared" si="14"/>
        <v>7</v>
      </c>
      <c r="AB24" s="901"/>
      <c r="AC24" s="706" t="s">
        <v>1355</v>
      </c>
      <c r="AD24" s="895"/>
      <c r="AE24" s="895"/>
      <c r="AF24" s="895"/>
      <c r="AG24" s="895"/>
    </row>
    <row r="25" ht="13.5" hidden="1" customHeight="1">
      <c r="A25" s="604" t="b">
        <v>0</v>
      </c>
      <c r="B25" s="492" t="s">
        <v>113</v>
      </c>
      <c r="C25" s="492" t="s">
        <v>114</v>
      </c>
      <c r="D25" s="629" t="s">
        <v>188</v>
      </c>
      <c r="E25" s="629" t="s">
        <v>1356</v>
      </c>
      <c r="F25" s="606">
        <v>46023.0</v>
      </c>
      <c r="G25" s="902" t="s">
        <v>1303</v>
      </c>
      <c r="H25" s="617" t="s">
        <v>1357</v>
      </c>
      <c r="I25" s="492" t="s">
        <v>1358</v>
      </c>
      <c r="J25" s="492" t="s">
        <v>190</v>
      </c>
      <c r="K25" s="623">
        <v>0.0</v>
      </c>
      <c r="L25" s="623">
        <v>0.0</v>
      </c>
      <c r="M25" s="624">
        <v>58000.0</v>
      </c>
      <c r="N25" s="610">
        <v>46008.0</v>
      </c>
      <c r="O25" s="492" t="s">
        <v>1359</v>
      </c>
      <c r="P25" s="610">
        <v>45999.0</v>
      </c>
      <c r="Q25" s="610">
        <v>46000.0</v>
      </c>
      <c r="R25" s="612">
        <f t="shared" si="6"/>
        <v>1</v>
      </c>
      <c r="S25" s="610">
        <v>46003.0</v>
      </c>
      <c r="T25" s="612">
        <f t="shared" si="7"/>
        <v>4</v>
      </c>
      <c r="U25" s="612">
        <f t="shared" si="8"/>
        <v>3</v>
      </c>
      <c r="V25" s="610">
        <v>46007.0</v>
      </c>
      <c r="W25" s="906">
        <f t="shared" si="12"/>
        <v>4</v>
      </c>
      <c r="X25" s="906">
        <f t="shared" si="13"/>
        <v>8</v>
      </c>
      <c r="Y25" s="907">
        <v>46028.0</v>
      </c>
      <c r="Z25" s="612">
        <f t="shared" si="9"/>
        <v>29</v>
      </c>
      <c r="AA25" s="904"/>
      <c r="AB25" s="895"/>
      <c r="AC25" s="616" t="s">
        <v>1360</v>
      </c>
      <c r="AD25" s="895"/>
      <c r="AE25" s="895"/>
      <c r="AF25" s="895"/>
      <c r="AG25" s="895"/>
    </row>
    <row r="26" ht="13.5" hidden="1" customHeight="1">
      <c r="A26" s="726" t="b">
        <v>0</v>
      </c>
      <c r="B26" s="649" t="s">
        <v>113</v>
      </c>
      <c r="C26" s="649" t="s">
        <v>114</v>
      </c>
      <c r="D26" s="492" t="s">
        <v>188</v>
      </c>
      <c r="E26" s="492" t="s">
        <v>1333</v>
      </c>
      <c r="F26" s="606">
        <v>46023.0</v>
      </c>
      <c r="G26" s="860" t="s">
        <v>1313</v>
      </c>
      <c r="H26" s="910" t="s">
        <v>1361</v>
      </c>
      <c r="I26" s="860" t="s">
        <v>1362</v>
      </c>
      <c r="J26" s="910" t="s">
        <v>190</v>
      </c>
      <c r="K26" s="657">
        <v>0.0</v>
      </c>
      <c r="L26" s="657">
        <v>0.0</v>
      </c>
      <c r="M26" s="622">
        <v>17000.0</v>
      </c>
      <c r="N26" s="610">
        <v>46032.0</v>
      </c>
      <c r="O26" s="492" t="s">
        <v>1363</v>
      </c>
      <c r="P26" s="613">
        <v>46028.0</v>
      </c>
      <c r="Q26" s="613">
        <v>46030.0</v>
      </c>
      <c r="R26" s="612">
        <f t="shared" si="6"/>
        <v>2</v>
      </c>
      <c r="S26" s="610">
        <v>46030.0</v>
      </c>
      <c r="T26" s="612">
        <f t="shared" si="7"/>
        <v>2</v>
      </c>
      <c r="U26" s="612">
        <f t="shared" si="8"/>
        <v>0</v>
      </c>
      <c r="V26" s="899">
        <v>46030.0</v>
      </c>
      <c r="W26" s="900">
        <f t="shared" si="12"/>
        <v>0</v>
      </c>
      <c r="X26" s="900">
        <f t="shared" si="13"/>
        <v>2</v>
      </c>
      <c r="Y26" s="911">
        <v>46050.0</v>
      </c>
      <c r="Z26" s="612">
        <f t="shared" si="9"/>
        <v>22</v>
      </c>
      <c r="AA26" s="741"/>
      <c r="AB26" s="895"/>
      <c r="AC26" s="616" t="s">
        <v>1364</v>
      </c>
      <c r="AD26" s="895"/>
      <c r="AE26" s="895"/>
      <c r="AF26" s="895"/>
      <c r="AG26" s="895"/>
    </row>
    <row r="27" ht="13.5" hidden="1" customHeight="1">
      <c r="A27" s="912" t="b">
        <v>0</v>
      </c>
      <c r="B27" s="727" t="s">
        <v>113</v>
      </c>
      <c r="C27" s="727" t="s">
        <v>114</v>
      </c>
      <c r="D27" s="629" t="s">
        <v>188</v>
      </c>
      <c r="E27" s="629" t="s">
        <v>1333</v>
      </c>
      <c r="F27" s="606">
        <v>46023.0</v>
      </c>
      <c r="G27" s="902" t="s">
        <v>1313</v>
      </c>
      <c r="H27" s="645" t="s">
        <v>1365</v>
      </c>
      <c r="I27" s="645" t="s">
        <v>1366</v>
      </c>
      <c r="J27" s="645" t="s">
        <v>190</v>
      </c>
      <c r="K27" s="647">
        <v>0.0</v>
      </c>
      <c r="L27" s="647">
        <v>0.0</v>
      </c>
      <c r="M27" s="622">
        <v>17000.0</v>
      </c>
      <c r="N27" s="723">
        <v>46030.0</v>
      </c>
      <c r="O27" s="645" t="s">
        <v>1367</v>
      </c>
      <c r="P27" s="723">
        <v>46006.0</v>
      </c>
      <c r="Q27" s="723">
        <v>46030.0</v>
      </c>
      <c r="R27" s="663">
        <f t="shared" si="6"/>
        <v>24</v>
      </c>
      <c r="S27" s="610">
        <v>46030.0</v>
      </c>
      <c r="T27" s="663">
        <f t="shared" si="7"/>
        <v>24</v>
      </c>
      <c r="U27" s="663">
        <f t="shared" si="8"/>
        <v>0</v>
      </c>
      <c r="V27" s="913">
        <v>46030.0</v>
      </c>
      <c r="W27" s="906">
        <f t="shared" si="12"/>
        <v>0</v>
      </c>
      <c r="X27" s="906">
        <f t="shared" si="13"/>
        <v>24</v>
      </c>
      <c r="Y27" s="914">
        <v>46050.0</v>
      </c>
      <c r="Z27" s="663">
        <f t="shared" si="9"/>
        <v>44</v>
      </c>
      <c r="AA27" s="904"/>
      <c r="AB27" s="915"/>
      <c r="AC27" s="916" t="s">
        <v>1368</v>
      </c>
      <c r="AD27" s="915"/>
      <c r="AE27" s="915"/>
      <c r="AF27" s="915"/>
      <c r="AG27" s="915"/>
    </row>
    <row r="28" ht="13.5" hidden="1" customHeight="1">
      <c r="A28" s="604" t="b">
        <v>1</v>
      </c>
      <c r="B28" s="492" t="s">
        <v>113</v>
      </c>
      <c r="C28" s="492" t="s">
        <v>114</v>
      </c>
      <c r="D28" s="492" t="s">
        <v>188</v>
      </c>
      <c r="E28" s="492" t="s">
        <v>1369</v>
      </c>
      <c r="F28" s="606">
        <v>45992.0</v>
      </c>
      <c r="G28" s="860" t="s">
        <v>1303</v>
      </c>
      <c r="H28" s="617" t="s">
        <v>1370</v>
      </c>
      <c r="I28" s="492" t="s">
        <v>1371</v>
      </c>
      <c r="J28" s="492" t="s">
        <v>190</v>
      </c>
      <c r="K28" s="618">
        <v>0.0</v>
      </c>
      <c r="L28" s="618">
        <v>0.0</v>
      </c>
      <c r="M28" s="622">
        <v>58000.0</v>
      </c>
      <c r="N28" s="610"/>
      <c r="O28" s="492"/>
      <c r="P28" s="610">
        <v>45994.0</v>
      </c>
      <c r="Q28" s="610">
        <v>45994.0</v>
      </c>
      <c r="R28" s="612">
        <f t="shared" si="6"/>
        <v>0</v>
      </c>
      <c r="S28" s="610">
        <v>45994.0</v>
      </c>
      <c r="T28" s="612">
        <f t="shared" si="7"/>
        <v>0</v>
      </c>
      <c r="U28" s="612">
        <f t="shared" si="8"/>
        <v>0</v>
      </c>
      <c r="V28" s="908"/>
      <c r="W28" s="908"/>
      <c r="X28" s="908"/>
      <c r="Y28" s="613"/>
      <c r="Z28" s="612">
        <f t="shared" si="9"/>
        <v>-45994</v>
      </c>
      <c r="AA28" s="741"/>
      <c r="AB28" s="895"/>
      <c r="AC28" s="616" t="s">
        <v>1372</v>
      </c>
      <c r="AD28" s="895"/>
      <c r="AE28" s="895"/>
      <c r="AF28" s="895"/>
      <c r="AG28" s="895"/>
    </row>
    <row r="29" ht="13.5" hidden="1" customHeight="1">
      <c r="A29" s="604" t="b">
        <v>1</v>
      </c>
      <c r="B29" s="492" t="s">
        <v>113</v>
      </c>
      <c r="C29" s="492" t="s">
        <v>114</v>
      </c>
      <c r="D29" s="629" t="s">
        <v>188</v>
      </c>
      <c r="E29" s="629" t="s">
        <v>1369</v>
      </c>
      <c r="F29" s="606">
        <v>45992.0</v>
      </c>
      <c r="G29" s="902" t="s">
        <v>1304</v>
      </c>
      <c r="H29" s="634" t="s">
        <v>1370</v>
      </c>
      <c r="I29" s="629" t="s">
        <v>1371</v>
      </c>
      <c r="J29" s="492" t="s">
        <v>190</v>
      </c>
      <c r="K29" s="618">
        <v>0.0</v>
      </c>
      <c r="L29" s="618">
        <v>0.0</v>
      </c>
      <c r="M29" s="624">
        <v>64000.0</v>
      </c>
      <c r="N29" s="610"/>
      <c r="O29" s="492"/>
      <c r="P29" s="610">
        <v>45994.0</v>
      </c>
      <c r="Q29" s="610">
        <v>45994.0</v>
      </c>
      <c r="R29" s="612">
        <f t="shared" si="6"/>
        <v>0</v>
      </c>
      <c r="S29" s="610">
        <v>45994.0</v>
      </c>
      <c r="T29" s="612">
        <f t="shared" si="7"/>
        <v>0</v>
      </c>
      <c r="U29" s="612">
        <f t="shared" si="8"/>
        <v>0</v>
      </c>
      <c r="V29" s="903"/>
      <c r="W29" s="903"/>
      <c r="X29" s="903"/>
      <c r="Y29" s="613"/>
      <c r="Z29" s="612">
        <f t="shared" si="9"/>
        <v>-45994</v>
      </c>
      <c r="AA29" s="904"/>
      <c r="AB29" s="895"/>
      <c r="AC29" s="616" t="s">
        <v>1372</v>
      </c>
      <c r="AD29" s="895"/>
      <c r="AE29" s="895"/>
      <c r="AF29" s="895"/>
      <c r="AG29" s="895"/>
    </row>
    <row r="30" ht="13.5" hidden="1" customHeight="1">
      <c r="A30" s="604" t="b">
        <v>0</v>
      </c>
      <c r="B30" s="492" t="s">
        <v>113</v>
      </c>
      <c r="C30" s="492" t="s">
        <v>114</v>
      </c>
      <c r="D30" s="492" t="s">
        <v>188</v>
      </c>
      <c r="E30" s="492" t="s">
        <v>1356</v>
      </c>
      <c r="F30" s="606">
        <v>46082.0</v>
      </c>
      <c r="G30" s="860" t="s">
        <v>1303</v>
      </c>
      <c r="H30" s="813" t="s">
        <v>1373</v>
      </c>
      <c r="I30" s="492" t="s">
        <v>1374</v>
      </c>
      <c r="J30" s="492" t="s">
        <v>190</v>
      </c>
      <c r="K30" s="618">
        <v>0.0</v>
      </c>
      <c r="L30" s="618">
        <v>0.0</v>
      </c>
      <c r="M30" s="905">
        <v>64500.0</v>
      </c>
      <c r="N30" s="610"/>
      <c r="O30" s="799"/>
      <c r="P30" s="610">
        <v>46065.0</v>
      </c>
      <c r="Q30" s="610">
        <v>46067.0</v>
      </c>
      <c r="R30" s="636">
        <f t="shared" si="6"/>
        <v>2</v>
      </c>
      <c r="S30" s="610">
        <v>46067.0</v>
      </c>
      <c r="T30" s="612">
        <f t="shared" si="7"/>
        <v>2</v>
      </c>
      <c r="U30" s="612">
        <f t="shared" si="8"/>
        <v>0</v>
      </c>
      <c r="V30" s="610">
        <v>46070.0</v>
      </c>
      <c r="W30" s="900">
        <f t="shared" ref="W30:W57" si="15">V30-S30</f>
        <v>3</v>
      </c>
      <c r="X30" s="900">
        <f t="shared" ref="X30:X57" si="16">V30-P30</f>
        <v>5</v>
      </c>
      <c r="Y30" s="899">
        <v>46085.0</v>
      </c>
      <c r="Z30" s="612">
        <f t="shared" si="9"/>
        <v>20</v>
      </c>
      <c r="AA30" s="741">
        <f>Y30-V30</f>
        <v>15</v>
      </c>
      <c r="AB30" s="901"/>
      <c r="AC30" s="706" t="s">
        <v>1375</v>
      </c>
      <c r="AD30" s="895"/>
      <c r="AE30" s="895"/>
      <c r="AF30" s="895"/>
      <c r="AG30" s="895"/>
    </row>
    <row r="31" ht="13.5" hidden="1" customHeight="1">
      <c r="A31" s="604" t="b">
        <v>0</v>
      </c>
      <c r="B31" s="492" t="s">
        <v>113</v>
      </c>
      <c r="C31" s="492" t="s">
        <v>114</v>
      </c>
      <c r="D31" s="492" t="s">
        <v>188</v>
      </c>
      <c r="E31" s="629" t="s">
        <v>1369</v>
      </c>
      <c r="F31" s="606">
        <v>46023.0</v>
      </c>
      <c r="G31" s="902" t="s">
        <v>1303</v>
      </c>
      <c r="H31" s="617" t="s">
        <v>1376</v>
      </c>
      <c r="I31" s="492" t="s">
        <v>1377</v>
      </c>
      <c r="J31" s="492" t="s">
        <v>190</v>
      </c>
      <c r="K31" s="618">
        <v>0.0</v>
      </c>
      <c r="L31" s="618">
        <v>0.0</v>
      </c>
      <c r="M31" s="622">
        <v>58000.0</v>
      </c>
      <c r="N31" s="610">
        <v>46016.0</v>
      </c>
      <c r="O31" s="492" t="s">
        <v>1378</v>
      </c>
      <c r="P31" s="610">
        <v>46015.0</v>
      </c>
      <c r="Q31" s="610">
        <v>46016.0</v>
      </c>
      <c r="R31" s="612">
        <f t="shared" si="6"/>
        <v>1</v>
      </c>
      <c r="S31" s="610">
        <v>46016.0</v>
      </c>
      <c r="T31" s="612">
        <f t="shared" si="7"/>
        <v>1</v>
      </c>
      <c r="U31" s="612">
        <f t="shared" si="8"/>
        <v>0</v>
      </c>
      <c r="V31" s="913">
        <v>46016.0</v>
      </c>
      <c r="W31" s="906">
        <f t="shared" si="15"/>
        <v>0</v>
      </c>
      <c r="X31" s="906">
        <f t="shared" si="16"/>
        <v>1</v>
      </c>
      <c r="Y31" s="907">
        <v>46035.0</v>
      </c>
      <c r="Z31" s="612">
        <f t="shared" si="9"/>
        <v>20</v>
      </c>
      <c r="AA31" s="904"/>
      <c r="AB31" s="895"/>
      <c r="AC31" s="616" t="s">
        <v>1379</v>
      </c>
      <c r="AD31" s="895"/>
      <c r="AE31" s="895"/>
      <c r="AF31" s="895"/>
      <c r="AG31" s="895"/>
    </row>
    <row r="32" ht="13.5" hidden="1" customHeight="1">
      <c r="A32" s="726" t="b">
        <v>0</v>
      </c>
      <c r="B32" s="649" t="s">
        <v>113</v>
      </c>
      <c r="C32" s="649" t="s">
        <v>114</v>
      </c>
      <c r="D32" s="492" t="s">
        <v>188</v>
      </c>
      <c r="E32" s="492" t="s">
        <v>1369</v>
      </c>
      <c r="F32" s="606">
        <v>46023.0</v>
      </c>
      <c r="G32" s="860" t="s">
        <v>1304</v>
      </c>
      <c r="H32" s="649" t="s">
        <v>1376</v>
      </c>
      <c r="I32" s="649" t="s">
        <v>1377</v>
      </c>
      <c r="J32" s="649" t="s">
        <v>190</v>
      </c>
      <c r="K32" s="657">
        <v>0.0</v>
      </c>
      <c r="L32" s="657">
        <v>0.0</v>
      </c>
      <c r="M32" s="622">
        <v>64000.0</v>
      </c>
      <c r="N32" s="610">
        <v>46016.0</v>
      </c>
      <c r="O32" s="492" t="s">
        <v>1378</v>
      </c>
      <c r="P32" s="613">
        <v>46015.0</v>
      </c>
      <c r="Q32" s="613">
        <v>46016.0</v>
      </c>
      <c r="R32" s="612">
        <f t="shared" si="6"/>
        <v>1</v>
      </c>
      <c r="S32" s="610">
        <v>46016.0</v>
      </c>
      <c r="T32" s="612">
        <f t="shared" si="7"/>
        <v>1</v>
      </c>
      <c r="U32" s="612">
        <f t="shared" si="8"/>
        <v>0</v>
      </c>
      <c r="V32" s="899">
        <v>46016.0</v>
      </c>
      <c r="W32" s="900">
        <f t="shared" si="15"/>
        <v>0</v>
      </c>
      <c r="X32" s="900">
        <f t="shared" si="16"/>
        <v>1</v>
      </c>
      <c r="Y32" s="907">
        <v>46035.0</v>
      </c>
      <c r="Z32" s="612">
        <f t="shared" si="9"/>
        <v>20</v>
      </c>
      <c r="AA32" s="741"/>
      <c r="AB32" s="917"/>
      <c r="AC32" s="918" t="s">
        <v>1379</v>
      </c>
      <c r="AD32" s="917"/>
      <c r="AE32" s="917"/>
      <c r="AF32" s="917"/>
      <c r="AG32" s="917"/>
    </row>
    <row r="33" ht="13.5" hidden="1" customHeight="1">
      <c r="A33" s="912" t="b">
        <v>0</v>
      </c>
      <c r="B33" s="645" t="s">
        <v>113</v>
      </c>
      <c r="C33" s="645" t="s">
        <v>114</v>
      </c>
      <c r="D33" s="629" t="s">
        <v>188</v>
      </c>
      <c r="E33" s="629" t="s">
        <v>1356</v>
      </c>
      <c r="F33" s="919">
        <v>46023.0</v>
      </c>
      <c r="G33" s="902" t="s">
        <v>1305</v>
      </c>
      <c r="H33" s="920" t="s">
        <v>1380</v>
      </c>
      <c r="I33" s="920" t="s">
        <v>1381</v>
      </c>
      <c r="J33" s="920" t="s">
        <v>190</v>
      </c>
      <c r="K33" s="647">
        <v>0.0</v>
      </c>
      <c r="L33" s="647">
        <v>0.0</v>
      </c>
      <c r="M33" s="622">
        <v>65392.0</v>
      </c>
      <c r="N33" s="610">
        <v>46030.0</v>
      </c>
      <c r="O33" s="921"/>
      <c r="P33" s="723">
        <v>46028.0</v>
      </c>
      <c r="Q33" s="723">
        <v>46030.0</v>
      </c>
      <c r="R33" s="663">
        <f t="shared" si="6"/>
        <v>2</v>
      </c>
      <c r="S33" s="610">
        <v>46030.0</v>
      </c>
      <c r="T33" s="663">
        <f t="shared" si="7"/>
        <v>2</v>
      </c>
      <c r="U33" s="663">
        <f t="shared" si="8"/>
        <v>0</v>
      </c>
      <c r="V33" s="913">
        <v>46035.0</v>
      </c>
      <c r="W33" s="906">
        <f t="shared" si="15"/>
        <v>5</v>
      </c>
      <c r="X33" s="906">
        <f t="shared" si="16"/>
        <v>7</v>
      </c>
      <c r="Y33" s="610">
        <v>46052.0</v>
      </c>
      <c r="Z33" s="663">
        <f t="shared" si="9"/>
        <v>24</v>
      </c>
      <c r="AA33" s="904"/>
      <c r="AB33" s="922" t="s">
        <v>94</v>
      </c>
      <c r="AC33" s="665"/>
      <c r="AD33" s="923"/>
      <c r="AE33" s="923"/>
      <c r="AF33" s="923"/>
      <c r="AG33" s="923"/>
    </row>
    <row r="34" ht="13.5" hidden="1" customHeight="1">
      <c r="A34" s="604" t="b">
        <v>0</v>
      </c>
      <c r="B34" s="492" t="s">
        <v>113</v>
      </c>
      <c r="C34" s="492" t="s">
        <v>114</v>
      </c>
      <c r="D34" s="492" t="s">
        <v>188</v>
      </c>
      <c r="E34" s="492" t="s">
        <v>1382</v>
      </c>
      <c r="F34" s="606">
        <v>46023.0</v>
      </c>
      <c r="G34" s="860" t="s">
        <v>1304</v>
      </c>
      <c r="H34" s="924" t="s">
        <v>1383</v>
      </c>
      <c r="I34" s="924" t="s">
        <v>1384</v>
      </c>
      <c r="J34" s="924" t="s">
        <v>190</v>
      </c>
      <c r="K34" s="618">
        <v>0.0</v>
      </c>
      <c r="L34" s="618">
        <v>0.0</v>
      </c>
      <c r="M34" s="622">
        <v>64000.0</v>
      </c>
      <c r="N34" s="610">
        <v>46034.0</v>
      </c>
      <c r="O34" s="492" t="s">
        <v>1385</v>
      </c>
      <c r="P34" s="610">
        <v>46015.0</v>
      </c>
      <c r="Q34" s="610">
        <v>46017.0</v>
      </c>
      <c r="R34" s="612">
        <f t="shared" si="6"/>
        <v>2</v>
      </c>
      <c r="S34" s="610">
        <v>46029.0</v>
      </c>
      <c r="T34" s="612">
        <f t="shared" si="7"/>
        <v>14</v>
      </c>
      <c r="U34" s="612">
        <f t="shared" si="8"/>
        <v>12</v>
      </c>
      <c r="V34" s="610">
        <v>46029.0</v>
      </c>
      <c r="W34" s="900">
        <f t="shared" si="15"/>
        <v>0</v>
      </c>
      <c r="X34" s="900">
        <f t="shared" si="16"/>
        <v>14</v>
      </c>
      <c r="Y34" s="610">
        <v>46044.0</v>
      </c>
      <c r="Z34" s="612">
        <f t="shared" si="9"/>
        <v>29</v>
      </c>
      <c r="AA34" s="741"/>
      <c r="AB34" s="895"/>
      <c r="AC34" s="616" t="s">
        <v>1386</v>
      </c>
      <c r="AD34" s="895"/>
      <c r="AE34" s="895"/>
      <c r="AF34" s="895"/>
      <c r="AG34" s="895"/>
    </row>
    <row r="35" ht="13.5" hidden="1" customHeight="1">
      <c r="A35" s="912" t="b">
        <v>0</v>
      </c>
      <c r="B35" s="645" t="s">
        <v>113</v>
      </c>
      <c r="C35" s="645" t="s">
        <v>114</v>
      </c>
      <c r="D35" s="629" t="s">
        <v>188</v>
      </c>
      <c r="E35" s="629" t="s">
        <v>1333</v>
      </c>
      <c r="F35" s="919">
        <v>46023.0</v>
      </c>
      <c r="G35" s="860" t="s">
        <v>1303</v>
      </c>
      <c r="H35" s="920" t="s">
        <v>1361</v>
      </c>
      <c r="I35" s="902" t="s">
        <v>1362</v>
      </c>
      <c r="J35" s="920" t="s">
        <v>190</v>
      </c>
      <c r="K35" s="647">
        <v>0.0</v>
      </c>
      <c r="L35" s="647">
        <v>0.0</v>
      </c>
      <c r="M35" s="622">
        <v>58000.0</v>
      </c>
      <c r="N35" s="610">
        <v>46031.0</v>
      </c>
      <c r="O35" s="492" t="s">
        <v>1363</v>
      </c>
      <c r="P35" s="723">
        <v>46028.0</v>
      </c>
      <c r="Q35" s="723">
        <v>46030.0</v>
      </c>
      <c r="R35" s="663">
        <f t="shared" si="6"/>
        <v>2</v>
      </c>
      <c r="S35" s="610">
        <v>46030.0</v>
      </c>
      <c r="T35" s="663">
        <f t="shared" si="7"/>
        <v>2</v>
      </c>
      <c r="U35" s="663">
        <f t="shared" si="8"/>
        <v>0</v>
      </c>
      <c r="V35" s="913">
        <v>46030.0</v>
      </c>
      <c r="W35" s="906">
        <f t="shared" si="15"/>
        <v>0</v>
      </c>
      <c r="X35" s="906">
        <f t="shared" si="16"/>
        <v>2</v>
      </c>
      <c r="Y35" s="610">
        <v>46045.0</v>
      </c>
      <c r="Z35" s="663">
        <f t="shared" si="9"/>
        <v>17</v>
      </c>
      <c r="AA35" s="904"/>
      <c r="AB35" s="895"/>
      <c r="AC35" s="895" t="s">
        <v>1364</v>
      </c>
      <c r="AD35" s="895"/>
      <c r="AE35" s="895"/>
      <c r="AF35" s="895"/>
      <c r="AG35" s="895"/>
    </row>
    <row r="36" ht="13.5" hidden="1" customHeight="1">
      <c r="A36" s="604" t="b">
        <v>0</v>
      </c>
      <c r="B36" s="492" t="s">
        <v>113</v>
      </c>
      <c r="C36" s="492" t="s">
        <v>114</v>
      </c>
      <c r="D36" s="492" t="s">
        <v>188</v>
      </c>
      <c r="E36" s="492" t="s">
        <v>1333</v>
      </c>
      <c r="F36" s="606">
        <v>46023.0</v>
      </c>
      <c r="G36" s="860" t="s">
        <v>1304</v>
      </c>
      <c r="H36" s="924" t="s">
        <v>1361</v>
      </c>
      <c r="I36" s="924" t="s">
        <v>1362</v>
      </c>
      <c r="J36" s="924" t="s">
        <v>190</v>
      </c>
      <c r="K36" s="618">
        <v>0.0</v>
      </c>
      <c r="L36" s="618">
        <v>0.0</v>
      </c>
      <c r="M36" s="622">
        <v>64000.0</v>
      </c>
      <c r="N36" s="610">
        <v>46030.0</v>
      </c>
      <c r="O36" s="492" t="s">
        <v>1363</v>
      </c>
      <c r="P36" s="610">
        <v>46028.0</v>
      </c>
      <c r="Q36" s="610">
        <v>46030.0</v>
      </c>
      <c r="R36" s="612">
        <f t="shared" si="6"/>
        <v>2</v>
      </c>
      <c r="S36" s="610">
        <v>46030.0</v>
      </c>
      <c r="T36" s="612">
        <f t="shared" si="7"/>
        <v>2</v>
      </c>
      <c r="U36" s="612">
        <f t="shared" si="8"/>
        <v>0</v>
      </c>
      <c r="V36" s="899">
        <v>46030.0</v>
      </c>
      <c r="W36" s="900">
        <f t="shared" si="15"/>
        <v>0</v>
      </c>
      <c r="X36" s="900">
        <f t="shared" si="16"/>
        <v>2</v>
      </c>
      <c r="Y36" s="610">
        <v>46045.0</v>
      </c>
      <c r="Z36" s="612">
        <f t="shared" si="9"/>
        <v>17</v>
      </c>
      <c r="AA36" s="741"/>
      <c r="AB36" s="895"/>
      <c r="AC36" s="895" t="s">
        <v>1364</v>
      </c>
      <c r="AD36" s="895"/>
      <c r="AE36" s="895"/>
      <c r="AF36" s="895"/>
      <c r="AG36" s="895"/>
    </row>
    <row r="37" ht="13.5" hidden="1" customHeight="1">
      <c r="A37" s="604" t="b">
        <v>0</v>
      </c>
      <c r="B37" s="492" t="s">
        <v>113</v>
      </c>
      <c r="C37" s="492" t="s">
        <v>114</v>
      </c>
      <c r="D37" s="492" t="s">
        <v>188</v>
      </c>
      <c r="E37" s="629" t="s">
        <v>1333</v>
      </c>
      <c r="F37" s="606">
        <v>46023.0</v>
      </c>
      <c r="G37" s="902" t="s">
        <v>1303</v>
      </c>
      <c r="H37" s="634" t="s">
        <v>1387</v>
      </c>
      <c r="I37" s="629" t="s">
        <v>1388</v>
      </c>
      <c r="J37" s="492" t="s">
        <v>190</v>
      </c>
      <c r="K37" s="618">
        <v>0.0</v>
      </c>
      <c r="L37" s="618">
        <v>0.0</v>
      </c>
      <c r="M37" s="622">
        <v>58000.0</v>
      </c>
      <c r="N37" s="610">
        <v>46037.0</v>
      </c>
      <c r="O37" s="492" t="s">
        <v>1389</v>
      </c>
      <c r="P37" s="610">
        <v>46001.0</v>
      </c>
      <c r="Q37" s="610">
        <v>46008.0</v>
      </c>
      <c r="R37" s="612">
        <f t="shared" si="6"/>
        <v>7</v>
      </c>
      <c r="S37" s="610">
        <v>46037.0</v>
      </c>
      <c r="T37" s="612">
        <f t="shared" si="7"/>
        <v>36</v>
      </c>
      <c r="U37" s="612">
        <f t="shared" si="8"/>
        <v>29</v>
      </c>
      <c r="V37" s="913">
        <v>46037.0</v>
      </c>
      <c r="W37" s="906">
        <f t="shared" si="15"/>
        <v>0</v>
      </c>
      <c r="X37" s="906">
        <f t="shared" si="16"/>
        <v>36</v>
      </c>
      <c r="Y37" s="610">
        <v>46051.0</v>
      </c>
      <c r="Z37" s="663">
        <f t="shared" si="9"/>
        <v>50</v>
      </c>
      <c r="AA37" s="904"/>
      <c r="AB37" s="895"/>
      <c r="AC37" s="895" t="s">
        <v>1390</v>
      </c>
      <c r="AD37" s="895"/>
      <c r="AE37" s="895"/>
      <c r="AF37" s="895"/>
      <c r="AG37" s="895"/>
    </row>
    <row r="38" ht="13.5" hidden="1" customHeight="1">
      <c r="A38" s="604" t="b">
        <v>0</v>
      </c>
      <c r="B38" s="492" t="s">
        <v>113</v>
      </c>
      <c r="C38" s="492" t="s">
        <v>114</v>
      </c>
      <c r="D38" s="492" t="s">
        <v>188</v>
      </c>
      <c r="E38" s="492" t="s">
        <v>1369</v>
      </c>
      <c r="F38" s="606">
        <v>46023.0</v>
      </c>
      <c r="G38" s="860" t="s">
        <v>1303</v>
      </c>
      <c r="H38" s="617" t="s">
        <v>1391</v>
      </c>
      <c r="I38" s="492" t="s">
        <v>1392</v>
      </c>
      <c r="J38" s="492" t="s">
        <v>190</v>
      </c>
      <c r="K38" s="618">
        <v>0.0</v>
      </c>
      <c r="L38" s="618">
        <v>0.0</v>
      </c>
      <c r="M38" s="622">
        <v>58000.0</v>
      </c>
      <c r="N38" s="610">
        <v>46030.0</v>
      </c>
      <c r="O38" s="626" t="s">
        <v>1393</v>
      </c>
      <c r="P38" s="610">
        <v>46010.0</v>
      </c>
      <c r="Q38" s="610">
        <v>46017.0</v>
      </c>
      <c r="R38" s="612">
        <f t="shared" si="6"/>
        <v>7</v>
      </c>
      <c r="S38" s="610">
        <v>46017.0</v>
      </c>
      <c r="T38" s="612">
        <f t="shared" si="7"/>
        <v>7</v>
      </c>
      <c r="U38" s="612">
        <f t="shared" si="8"/>
        <v>0</v>
      </c>
      <c r="V38" s="610">
        <v>46030.0</v>
      </c>
      <c r="W38" s="900">
        <f t="shared" si="15"/>
        <v>13</v>
      </c>
      <c r="X38" s="900">
        <f t="shared" si="16"/>
        <v>20</v>
      </c>
      <c r="Y38" s="610">
        <v>46043.0</v>
      </c>
      <c r="Z38" s="612">
        <f t="shared" si="9"/>
        <v>33</v>
      </c>
      <c r="AA38" s="741"/>
      <c r="AB38" s="895"/>
      <c r="AC38" s="616" t="s">
        <v>1394</v>
      </c>
      <c r="AD38" s="895"/>
      <c r="AE38" s="895"/>
      <c r="AF38" s="895"/>
      <c r="AG38" s="895"/>
    </row>
    <row r="39" ht="13.5" hidden="1" customHeight="1">
      <c r="A39" s="912" t="b">
        <v>0</v>
      </c>
      <c r="B39" s="645" t="s">
        <v>114</v>
      </c>
      <c r="C39" s="645" t="s">
        <v>114</v>
      </c>
      <c r="D39" s="629" t="s">
        <v>188</v>
      </c>
      <c r="E39" s="629" t="s">
        <v>1333</v>
      </c>
      <c r="F39" s="919">
        <v>46023.0</v>
      </c>
      <c r="G39" s="902" t="s">
        <v>1305</v>
      </c>
      <c r="H39" s="645" t="s">
        <v>1342</v>
      </c>
      <c r="I39" s="645" t="s">
        <v>1343</v>
      </c>
      <c r="J39" s="645" t="s">
        <v>190</v>
      </c>
      <c r="K39" s="647">
        <v>0.0</v>
      </c>
      <c r="L39" s="647">
        <v>0.0</v>
      </c>
      <c r="M39" s="624">
        <v>39988.0</v>
      </c>
      <c r="N39" s="723">
        <v>46016.0</v>
      </c>
      <c r="O39" s="645" t="s">
        <v>1344</v>
      </c>
      <c r="P39" s="627">
        <v>46001.0</v>
      </c>
      <c r="Q39" s="627">
        <v>46001.0</v>
      </c>
      <c r="R39" s="663">
        <f t="shared" si="6"/>
        <v>0</v>
      </c>
      <c r="S39" s="627">
        <v>46002.0</v>
      </c>
      <c r="T39" s="663">
        <f t="shared" si="7"/>
        <v>1</v>
      </c>
      <c r="U39" s="663">
        <f t="shared" si="8"/>
        <v>1</v>
      </c>
      <c r="V39" s="627">
        <v>46015.0</v>
      </c>
      <c r="W39" s="906">
        <f t="shared" si="15"/>
        <v>13</v>
      </c>
      <c r="X39" s="906">
        <f t="shared" si="16"/>
        <v>14</v>
      </c>
      <c r="Y39" s="925">
        <v>46028.0</v>
      </c>
      <c r="Z39" s="663">
        <f t="shared" si="9"/>
        <v>27</v>
      </c>
      <c r="AA39" s="904"/>
      <c r="AB39" s="926" t="s">
        <v>94</v>
      </c>
      <c r="AC39" s="927" t="s">
        <v>1395</v>
      </c>
      <c r="AD39" s="928"/>
      <c r="AE39" s="928"/>
      <c r="AF39" s="928"/>
      <c r="AG39" s="928"/>
    </row>
    <row r="40" ht="13.5" hidden="1" customHeight="1">
      <c r="A40" s="604" t="b">
        <v>0</v>
      </c>
      <c r="B40" s="492" t="s">
        <v>113</v>
      </c>
      <c r="C40" s="492" t="s">
        <v>114</v>
      </c>
      <c r="D40" s="492" t="s">
        <v>188</v>
      </c>
      <c r="E40" s="492" t="s">
        <v>1356</v>
      </c>
      <c r="F40" s="606">
        <v>46023.0</v>
      </c>
      <c r="G40" s="860" t="s">
        <v>1303</v>
      </c>
      <c r="H40" s="924" t="s">
        <v>1380</v>
      </c>
      <c r="I40" s="924" t="s">
        <v>1381</v>
      </c>
      <c r="J40" s="924" t="s">
        <v>190</v>
      </c>
      <c r="K40" s="618">
        <v>0.0</v>
      </c>
      <c r="L40" s="618">
        <v>0.0</v>
      </c>
      <c r="M40" s="622">
        <v>58000.0</v>
      </c>
      <c r="N40" s="610">
        <v>46030.0</v>
      </c>
      <c r="O40" s="613"/>
      <c r="P40" s="610">
        <v>46028.0</v>
      </c>
      <c r="Q40" s="610">
        <v>46030.0</v>
      </c>
      <c r="R40" s="612">
        <f t="shared" si="6"/>
        <v>2</v>
      </c>
      <c r="S40" s="610">
        <v>46030.0</v>
      </c>
      <c r="T40" s="612">
        <f t="shared" si="7"/>
        <v>2</v>
      </c>
      <c r="U40" s="612">
        <f t="shared" si="8"/>
        <v>0</v>
      </c>
      <c r="V40" s="610">
        <v>46030.0</v>
      </c>
      <c r="W40" s="900">
        <f t="shared" si="15"/>
        <v>0</v>
      </c>
      <c r="X40" s="900">
        <f t="shared" si="16"/>
        <v>2</v>
      </c>
      <c r="Y40" s="610">
        <v>46042.0</v>
      </c>
      <c r="Z40" s="612">
        <f t="shared" si="9"/>
        <v>14</v>
      </c>
      <c r="AA40" s="741"/>
      <c r="AB40" s="742"/>
      <c r="AC40" s="620"/>
      <c r="AD40" s="742"/>
      <c r="AE40" s="742"/>
      <c r="AF40" s="742"/>
      <c r="AG40" s="742"/>
    </row>
    <row r="41" ht="13.5" hidden="1" customHeight="1">
      <c r="A41" s="604" t="b">
        <v>0</v>
      </c>
      <c r="B41" s="492" t="s">
        <v>113</v>
      </c>
      <c r="C41" s="492" t="s">
        <v>114</v>
      </c>
      <c r="D41" s="629" t="s">
        <v>188</v>
      </c>
      <c r="E41" s="629" t="s">
        <v>1356</v>
      </c>
      <c r="F41" s="606">
        <v>46023.0</v>
      </c>
      <c r="G41" s="860" t="s">
        <v>1304</v>
      </c>
      <c r="H41" s="929" t="s">
        <v>1380</v>
      </c>
      <c r="I41" s="929" t="s">
        <v>1381</v>
      </c>
      <c r="J41" s="929" t="s">
        <v>190</v>
      </c>
      <c r="K41" s="618">
        <v>0.0</v>
      </c>
      <c r="L41" s="618">
        <v>0.0</v>
      </c>
      <c r="M41" s="624">
        <v>64000.0</v>
      </c>
      <c r="N41" s="610">
        <v>46030.0</v>
      </c>
      <c r="O41" s="613"/>
      <c r="P41" s="610">
        <v>46028.0</v>
      </c>
      <c r="Q41" s="610">
        <v>46030.0</v>
      </c>
      <c r="R41" s="663">
        <f t="shared" si="6"/>
        <v>2</v>
      </c>
      <c r="S41" s="610">
        <v>46030.0</v>
      </c>
      <c r="T41" s="612">
        <f t="shared" si="7"/>
        <v>2</v>
      </c>
      <c r="U41" s="612">
        <f t="shared" si="8"/>
        <v>0</v>
      </c>
      <c r="V41" s="610">
        <v>46030.0</v>
      </c>
      <c r="W41" s="906">
        <f t="shared" si="15"/>
        <v>0</v>
      </c>
      <c r="X41" s="906">
        <f t="shared" si="16"/>
        <v>2</v>
      </c>
      <c r="Y41" s="610">
        <v>46042.0</v>
      </c>
      <c r="Z41" s="612">
        <f t="shared" si="9"/>
        <v>14</v>
      </c>
      <c r="AA41" s="904"/>
      <c r="AB41" s="742"/>
      <c r="AC41" s="620"/>
      <c r="AD41" s="742"/>
      <c r="AE41" s="742"/>
      <c r="AF41" s="742"/>
      <c r="AG41" s="742"/>
    </row>
    <row r="42" ht="13.5" hidden="1" customHeight="1">
      <c r="A42" s="604" t="b">
        <v>0</v>
      </c>
      <c r="B42" s="492" t="s">
        <v>113</v>
      </c>
      <c r="C42" s="492" t="s">
        <v>114</v>
      </c>
      <c r="D42" s="492" t="s">
        <v>188</v>
      </c>
      <c r="E42" s="492" t="s">
        <v>1333</v>
      </c>
      <c r="F42" s="606">
        <v>46054.0</v>
      </c>
      <c r="G42" s="860" t="s">
        <v>1304</v>
      </c>
      <c r="H42" s="813" t="s">
        <v>1352</v>
      </c>
      <c r="I42" s="492" t="s">
        <v>1353</v>
      </c>
      <c r="J42" s="492" t="s">
        <v>190</v>
      </c>
      <c r="K42" s="618">
        <v>0.0</v>
      </c>
      <c r="L42" s="618">
        <v>0.0</v>
      </c>
      <c r="M42" s="905">
        <v>64000.0</v>
      </c>
      <c r="N42" s="610"/>
      <c r="O42" s="799" t="s">
        <v>1354</v>
      </c>
      <c r="P42" s="610">
        <v>46043.0</v>
      </c>
      <c r="Q42" s="610">
        <v>46044.0</v>
      </c>
      <c r="R42" s="612">
        <f t="shared" si="6"/>
        <v>1</v>
      </c>
      <c r="S42" s="610">
        <v>46049.0</v>
      </c>
      <c r="T42" s="612">
        <f t="shared" si="7"/>
        <v>6</v>
      </c>
      <c r="U42" s="612">
        <f t="shared" si="8"/>
        <v>5</v>
      </c>
      <c r="V42" s="899">
        <v>46049.0</v>
      </c>
      <c r="W42" s="900">
        <f t="shared" si="15"/>
        <v>0</v>
      </c>
      <c r="X42" s="900">
        <f t="shared" si="16"/>
        <v>6</v>
      </c>
      <c r="Y42" s="610">
        <v>46056.0</v>
      </c>
      <c r="Z42" s="612">
        <f t="shared" si="9"/>
        <v>13</v>
      </c>
      <c r="AA42" s="741">
        <f t="shared" ref="AA42:AA43" si="17">Y42-V42</f>
        <v>7</v>
      </c>
      <c r="AB42" s="901"/>
      <c r="AC42" s="706" t="s">
        <v>1355</v>
      </c>
      <c r="AD42" s="895"/>
      <c r="AE42" s="895"/>
      <c r="AF42" s="895"/>
      <c r="AG42" s="895"/>
    </row>
    <row r="43" ht="13.5" hidden="1" customHeight="1">
      <c r="A43" s="604" t="b">
        <v>0</v>
      </c>
      <c r="B43" s="492" t="s">
        <v>113</v>
      </c>
      <c r="C43" s="492" t="s">
        <v>114</v>
      </c>
      <c r="D43" s="629" t="s">
        <v>188</v>
      </c>
      <c r="E43" s="629" t="s">
        <v>1333</v>
      </c>
      <c r="F43" s="606">
        <v>46054.0</v>
      </c>
      <c r="G43" s="902" t="s">
        <v>1305</v>
      </c>
      <c r="H43" s="617" t="s">
        <v>1396</v>
      </c>
      <c r="I43" s="492" t="s">
        <v>1335</v>
      </c>
      <c r="J43" s="492" t="s">
        <v>190</v>
      </c>
      <c r="K43" s="618">
        <v>0.0</v>
      </c>
      <c r="L43" s="618">
        <v>0.0</v>
      </c>
      <c r="M43" s="905">
        <v>179871.0</v>
      </c>
      <c r="N43" s="610"/>
      <c r="O43" s="860" t="s">
        <v>1397</v>
      </c>
      <c r="P43" s="610">
        <v>46003.0</v>
      </c>
      <c r="Q43" s="610">
        <v>46052.0</v>
      </c>
      <c r="R43" s="612">
        <f t="shared" si="6"/>
        <v>49</v>
      </c>
      <c r="S43" s="610">
        <v>46052.0</v>
      </c>
      <c r="T43" s="612">
        <f t="shared" si="7"/>
        <v>49</v>
      </c>
      <c r="U43" s="612">
        <f t="shared" si="8"/>
        <v>0</v>
      </c>
      <c r="V43" s="610">
        <v>46052.0</v>
      </c>
      <c r="W43" s="906">
        <f t="shared" si="15"/>
        <v>0</v>
      </c>
      <c r="X43" s="906">
        <f t="shared" si="16"/>
        <v>49</v>
      </c>
      <c r="Y43" s="610">
        <v>46056.0</v>
      </c>
      <c r="Z43" s="663">
        <f t="shared" si="9"/>
        <v>53</v>
      </c>
      <c r="AA43" s="904">
        <f t="shared" si="17"/>
        <v>4</v>
      </c>
      <c r="AB43" s="901" t="s">
        <v>94</v>
      </c>
      <c r="AC43" s="706" t="s">
        <v>1398</v>
      </c>
      <c r="AD43" s="895"/>
      <c r="AE43" s="895"/>
      <c r="AF43" s="895"/>
      <c r="AG43" s="895"/>
    </row>
    <row r="44" ht="13.5" hidden="1" customHeight="1">
      <c r="A44" s="604" t="b">
        <v>0</v>
      </c>
      <c r="B44" s="492" t="s">
        <v>113</v>
      </c>
      <c r="C44" s="492" t="s">
        <v>114</v>
      </c>
      <c r="D44" s="492" t="s">
        <v>188</v>
      </c>
      <c r="E44" s="492" t="s">
        <v>1333</v>
      </c>
      <c r="F44" s="606">
        <v>46023.0</v>
      </c>
      <c r="G44" s="860" t="s">
        <v>1303</v>
      </c>
      <c r="H44" s="617" t="s">
        <v>1399</v>
      </c>
      <c r="I44" s="492" t="s">
        <v>1400</v>
      </c>
      <c r="J44" s="492" t="s">
        <v>190</v>
      </c>
      <c r="K44" s="618">
        <v>0.0</v>
      </c>
      <c r="L44" s="618">
        <v>0.0</v>
      </c>
      <c r="M44" s="622">
        <v>58000.0</v>
      </c>
      <c r="N44" s="610">
        <v>46038.0</v>
      </c>
      <c r="O44" s="492" t="s">
        <v>1401</v>
      </c>
      <c r="P44" s="610">
        <v>46013.0</v>
      </c>
      <c r="Q44" s="610">
        <v>46035.0</v>
      </c>
      <c r="R44" s="612">
        <f t="shared" si="6"/>
        <v>22</v>
      </c>
      <c r="S44" s="610">
        <v>46038.0</v>
      </c>
      <c r="T44" s="612">
        <f t="shared" si="7"/>
        <v>25</v>
      </c>
      <c r="U44" s="612">
        <f t="shared" si="8"/>
        <v>3</v>
      </c>
      <c r="V44" s="899">
        <v>46038.0</v>
      </c>
      <c r="W44" s="900">
        <f t="shared" si="15"/>
        <v>0</v>
      </c>
      <c r="X44" s="900">
        <f t="shared" si="16"/>
        <v>25</v>
      </c>
      <c r="Y44" s="610">
        <v>46050.0</v>
      </c>
      <c r="Z44" s="612">
        <f t="shared" si="9"/>
        <v>37</v>
      </c>
      <c r="AA44" s="741"/>
      <c r="AB44" s="895"/>
      <c r="AC44" s="616" t="s">
        <v>1402</v>
      </c>
      <c r="AD44" s="895"/>
      <c r="AE44" s="895"/>
      <c r="AF44" s="895"/>
      <c r="AG44" s="895"/>
    </row>
    <row r="45" ht="13.5" hidden="1" customHeight="1">
      <c r="A45" s="604" t="b">
        <v>0</v>
      </c>
      <c r="B45" s="492" t="s">
        <v>113</v>
      </c>
      <c r="C45" s="492" t="s">
        <v>114</v>
      </c>
      <c r="D45" s="492" t="s">
        <v>188</v>
      </c>
      <c r="E45" s="629" t="s">
        <v>1333</v>
      </c>
      <c r="F45" s="606">
        <v>46023.0</v>
      </c>
      <c r="G45" s="860" t="s">
        <v>1304</v>
      </c>
      <c r="H45" s="634" t="s">
        <v>1399</v>
      </c>
      <c r="I45" s="929" t="s">
        <v>1400</v>
      </c>
      <c r="J45" s="929" t="s">
        <v>190</v>
      </c>
      <c r="K45" s="618">
        <v>0.0</v>
      </c>
      <c r="L45" s="618">
        <v>0.0</v>
      </c>
      <c r="M45" s="622">
        <v>64000.0</v>
      </c>
      <c r="N45" s="610">
        <v>46038.0</v>
      </c>
      <c r="O45" s="492" t="s">
        <v>1401</v>
      </c>
      <c r="P45" s="610">
        <v>46013.0</v>
      </c>
      <c r="Q45" s="610">
        <v>46035.0</v>
      </c>
      <c r="R45" s="612">
        <v>22.0</v>
      </c>
      <c r="S45" s="610">
        <v>46038.0</v>
      </c>
      <c r="T45" s="612">
        <f t="shared" si="7"/>
        <v>25</v>
      </c>
      <c r="U45" s="612">
        <f t="shared" si="8"/>
        <v>3</v>
      </c>
      <c r="V45" s="913">
        <v>46038.0</v>
      </c>
      <c r="W45" s="906">
        <f t="shared" si="15"/>
        <v>0</v>
      </c>
      <c r="X45" s="906">
        <f t="shared" si="16"/>
        <v>25</v>
      </c>
      <c r="Y45" s="610">
        <v>46050.0</v>
      </c>
      <c r="Z45" s="663">
        <f t="shared" si="9"/>
        <v>37</v>
      </c>
      <c r="AA45" s="904"/>
      <c r="AB45" s="895"/>
      <c r="AC45" s="616" t="s">
        <v>1402</v>
      </c>
      <c r="AD45" s="895"/>
      <c r="AE45" s="895"/>
      <c r="AF45" s="895"/>
      <c r="AG45" s="895"/>
    </row>
    <row r="46" ht="13.5" hidden="1" customHeight="1">
      <c r="A46" s="726" t="b">
        <v>0</v>
      </c>
      <c r="B46" s="649" t="s">
        <v>113</v>
      </c>
      <c r="C46" s="649" t="s">
        <v>114</v>
      </c>
      <c r="D46" s="492" t="s">
        <v>188</v>
      </c>
      <c r="E46" s="492" t="s">
        <v>1369</v>
      </c>
      <c r="F46" s="728">
        <v>46023.0</v>
      </c>
      <c r="G46" s="860" t="s">
        <v>1304</v>
      </c>
      <c r="H46" s="649" t="s">
        <v>1391</v>
      </c>
      <c r="I46" s="649" t="s">
        <v>1392</v>
      </c>
      <c r="J46" s="649" t="s">
        <v>190</v>
      </c>
      <c r="K46" s="657">
        <v>0.0</v>
      </c>
      <c r="L46" s="657">
        <v>0.0</v>
      </c>
      <c r="M46" s="622">
        <v>64000.0</v>
      </c>
      <c r="N46" s="613">
        <v>46030.0</v>
      </c>
      <c r="O46" s="930" t="s">
        <v>1393</v>
      </c>
      <c r="P46" s="613">
        <v>46010.0</v>
      </c>
      <c r="Q46" s="613">
        <v>46017.0</v>
      </c>
      <c r="R46" s="612">
        <f t="shared" ref="R46:R67" si="18">Q46-P46</f>
        <v>7</v>
      </c>
      <c r="S46" s="613">
        <v>46017.0</v>
      </c>
      <c r="T46" s="612">
        <f t="shared" si="7"/>
        <v>7</v>
      </c>
      <c r="U46" s="612">
        <f t="shared" si="8"/>
        <v>0</v>
      </c>
      <c r="V46" s="610">
        <v>46030.0</v>
      </c>
      <c r="W46" s="900">
        <f t="shared" si="15"/>
        <v>13</v>
      </c>
      <c r="X46" s="900">
        <f t="shared" si="16"/>
        <v>20</v>
      </c>
      <c r="Y46" s="610">
        <v>46041.0</v>
      </c>
      <c r="Z46" s="612">
        <f t="shared" si="9"/>
        <v>31</v>
      </c>
      <c r="AA46" s="741"/>
      <c r="AB46" s="917"/>
      <c r="AC46" s="918" t="s">
        <v>1394</v>
      </c>
      <c r="AD46" s="917"/>
      <c r="AE46" s="917"/>
      <c r="AF46" s="917"/>
      <c r="AG46" s="917"/>
    </row>
    <row r="47" ht="13.5" hidden="1" customHeight="1">
      <c r="A47" s="604" t="b">
        <v>0</v>
      </c>
      <c r="B47" s="492" t="s">
        <v>113</v>
      </c>
      <c r="C47" s="492" t="s">
        <v>114</v>
      </c>
      <c r="D47" s="629" t="s">
        <v>188</v>
      </c>
      <c r="E47" s="629" t="s">
        <v>1369</v>
      </c>
      <c r="F47" s="606">
        <v>46023.0</v>
      </c>
      <c r="G47" s="860" t="s">
        <v>1303</v>
      </c>
      <c r="H47" s="704" t="s">
        <v>1403</v>
      </c>
      <c r="I47" s="492" t="s">
        <v>1404</v>
      </c>
      <c r="J47" s="492" t="s">
        <v>190</v>
      </c>
      <c r="K47" s="618">
        <v>0.0</v>
      </c>
      <c r="L47" s="618">
        <v>0.0</v>
      </c>
      <c r="M47" s="622">
        <v>82000.0</v>
      </c>
      <c r="N47" s="610">
        <v>46049.0</v>
      </c>
      <c r="O47" s="902" t="s">
        <v>1405</v>
      </c>
      <c r="P47" s="610">
        <v>46039.0</v>
      </c>
      <c r="Q47" s="610">
        <v>46042.0</v>
      </c>
      <c r="R47" s="663">
        <f t="shared" si="18"/>
        <v>3</v>
      </c>
      <c r="S47" s="610">
        <v>46042.0</v>
      </c>
      <c r="T47" s="612">
        <f t="shared" si="7"/>
        <v>3</v>
      </c>
      <c r="U47" s="612">
        <f t="shared" si="8"/>
        <v>0</v>
      </c>
      <c r="V47" s="610">
        <v>46042.0</v>
      </c>
      <c r="W47" s="906">
        <f t="shared" si="15"/>
        <v>0</v>
      </c>
      <c r="X47" s="906">
        <f t="shared" si="16"/>
        <v>3</v>
      </c>
      <c r="Y47" s="610">
        <v>46052.0</v>
      </c>
      <c r="Z47" s="663">
        <f t="shared" si="9"/>
        <v>13</v>
      </c>
      <c r="AA47" s="904"/>
      <c r="AB47" s="895"/>
      <c r="AC47" s="895" t="s">
        <v>1406</v>
      </c>
      <c r="AD47" s="895"/>
      <c r="AE47" s="895"/>
      <c r="AF47" s="895"/>
      <c r="AG47" s="895"/>
    </row>
    <row r="48" ht="13.5" hidden="1" customHeight="1">
      <c r="A48" s="604" t="b">
        <v>0</v>
      </c>
      <c r="B48" s="492" t="s">
        <v>113</v>
      </c>
      <c r="C48" s="492" t="s">
        <v>114</v>
      </c>
      <c r="D48" s="492" t="s">
        <v>188</v>
      </c>
      <c r="E48" s="492" t="s">
        <v>1369</v>
      </c>
      <c r="F48" s="606">
        <v>46023.0</v>
      </c>
      <c r="G48" s="860" t="s">
        <v>1304</v>
      </c>
      <c r="H48" s="704" t="s">
        <v>1403</v>
      </c>
      <c r="I48" s="492" t="s">
        <v>1404</v>
      </c>
      <c r="J48" s="492" t="s">
        <v>190</v>
      </c>
      <c r="K48" s="618">
        <v>0.0</v>
      </c>
      <c r="L48" s="618">
        <v>0.0</v>
      </c>
      <c r="M48" s="622">
        <v>64000.0</v>
      </c>
      <c r="N48" s="610">
        <v>46049.0</v>
      </c>
      <c r="O48" s="860" t="s">
        <v>1405</v>
      </c>
      <c r="P48" s="610">
        <v>46039.0</v>
      </c>
      <c r="Q48" s="610">
        <v>46042.0</v>
      </c>
      <c r="R48" s="612">
        <f t="shared" si="18"/>
        <v>3</v>
      </c>
      <c r="S48" s="610">
        <v>46042.0</v>
      </c>
      <c r="T48" s="612">
        <f t="shared" si="7"/>
        <v>3</v>
      </c>
      <c r="U48" s="612">
        <f t="shared" si="8"/>
        <v>0</v>
      </c>
      <c r="V48" s="610">
        <v>46042.0</v>
      </c>
      <c r="W48" s="900">
        <f t="shared" si="15"/>
        <v>0</v>
      </c>
      <c r="X48" s="900">
        <f t="shared" si="16"/>
        <v>3</v>
      </c>
      <c r="Y48" s="610">
        <v>46052.0</v>
      </c>
      <c r="Z48" s="612">
        <f t="shared" si="9"/>
        <v>13</v>
      </c>
      <c r="AA48" s="741"/>
      <c r="AB48" s="895"/>
      <c r="AC48" s="616" t="s">
        <v>1406</v>
      </c>
      <c r="AD48" s="895"/>
      <c r="AE48" s="895"/>
      <c r="AF48" s="895"/>
      <c r="AG48" s="895"/>
    </row>
    <row r="49" ht="13.5" hidden="1" customHeight="1">
      <c r="A49" s="604" t="b">
        <v>0</v>
      </c>
      <c r="B49" s="492" t="s">
        <v>113</v>
      </c>
      <c r="C49" s="492" t="s">
        <v>114</v>
      </c>
      <c r="D49" s="492" t="s">
        <v>188</v>
      </c>
      <c r="E49" s="629" t="s">
        <v>1382</v>
      </c>
      <c r="F49" s="606">
        <v>46023.0</v>
      </c>
      <c r="G49" s="860" t="s">
        <v>1303</v>
      </c>
      <c r="H49" s="929" t="s">
        <v>1383</v>
      </c>
      <c r="I49" s="929" t="s">
        <v>1384</v>
      </c>
      <c r="J49" s="929" t="s">
        <v>190</v>
      </c>
      <c r="K49" s="618">
        <v>0.0</v>
      </c>
      <c r="L49" s="618">
        <v>0.0</v>
      </c>
      <c r="M49" s="624">
        <v>58000.0</v>
      </c>
      <c r="N49" s="610">
        <v>46034.0</v>
      </c>
      <c r="O49" s="492" t="s">
        <v>1385</v>
      </c>
      <c r="P49" s="610">
        <v>46015.0</v>
      </c>
      <c r="Q49" s="610">
        <v>46017.0</v>
      </c>
      <c r="R49" s="612">
        <f t="shared" si="18"/>
        <v>2</v>
      </c>
      <c r="S49" s="610">
        <v>46029.0</v>
      </c>
      <c r="T49" s="612">
        <f t="shared" si="7"/>
        <v>14</v>
      </c>
      <c r="U49" s="612">
        <f t="shared" si="8"/>
        <v>12</v>
      </c>
      <c r="V49" s="913">
        <v>46029.0</v>
      </c>
      <c r="W49" s="906">
        <f t="shared" si="15"/>
        <v>0</v>
      </c>
      <c r="X49" s="906">
        <f t="shared" si="16"/>
        <v>14</v>
      </c>
      <c r="Y49" s="610">
        <v>46038.0</v>
      </c>
      <c r="Z49" s="612">
        <f t="shared" si="9"/>
        <v>23</v>
      </c>
      <c r="AA49" s="904"/>
      <c r="AB49" s="895"/>
      <c r="AC49" s="616" t="s">
        <v>1386</v>
      </c>
      <c r="AD49" s="895"/>
      <c r="AE49" s="895"/>
      <c r="AF49" s="895"/>
      <c r="AG49" s="895"/>
    </row>
    <row r="50" ht="13.5" hidden="1" customHeight="1">
      <c r="A50" s="604" t="b">
        <v>0</v>
      </c>
      <c r="B50" s="492" t="s">
        <v>113</v>
      </c>
      <c r="C50" s="492" t="s">
        <v>114</v>
      </c>
      <c r="D50" s="492" t="s">
        <v>188</v>
      </c>
      <c r="E50" s="492" t="s">
        <v>1356</v>
      </c>
      <c r="F50" s="606">
        <v>46023.0</v>
      </c>
      <c r="G50" s="860" t="s">
        <v>1303</v>
      </c>
      <c r="H50" s="813" t="s">
        <v>1407</v>
      </c>
      <c r="I50" s="492" t="s">
        <v>1408</v>
      </c>
      <c r="J50" s="492" t="s">
        <v>190</v>
      </c>
      <c r="K50" s="618">
        <v>0.0</v>
      </c>
      <c r="L50" s="618">
        <v>0.0</v>
      </c>
      <c r="M50" s="622">
        <v>58000.0</v>
      </c>
      <c r="N50" s="610">
        <v>46043.0</v>
      </c>
      <c r="O50" s="492" t="s">
        <v>1393</v>
      </c>
      <c r="P50" s="610">
        <v>46037.0</v>
      </c>
      <c r="Q50" s="610">
        <v>46038.0</v>
      </c>
      <c r="R50" s="612">
        <f t="shared" si="18"/>
        <v>1</v>
      </c>
      <c r="S50" s="610">
        <v>46043.0</v>
      </c>
      <c r="T50" s="612">
        <f t="shared" si="7"/>
        <v>6</v>
      </c>
      <c r="U50" s="612">
        <f t="shared" si="8"/>
        <v>5</v>
      </c>
      <c r="V50" s="899">
        <v>46043.0</v>
      </c>
      <c r="W50" s="900">
        <f t="shared" si="15"/>
        <v>0</v>
      </c>
      <c r="X50" s="900">
        <f t="shared" si="16"/>
        <v>6</v>
      </c>
      <c r="Y50" s="610">
        <v>46052.0</v>
      </c>
      <c r="Z50" s="612">
        <f t="shared" si="9"/>
        <v>15</v>
      </c>
      <c r="AA50" s="741"/>
      <c r="AB50" s="895"/>
      <c r="AC50" s="616"/>
      <c r="AD50" s="895"/>
      <c r="AE50" s="895"/>
      <c r="AF50" s="895"/>
      <c r="AG50" s="895"/>
    </row>
    <row r="51" ht="13.5" hidden="1" customHeight="1">
      <c r="A51" s="604" t="b">
        <v>0</v>
      </c>
      <c r="B51" s="492" t="s">
        <v>113</v>
      </c>
      <c r="C51" s="492" t="s">
        <v>114</v>
      </c>
      <c r="D51" s="629" t="s">
        <v>188</v>
      </c>
      <c r="E51" s="629" t="s">
        <v>1333</v>
      </c>
      <c r="F51" s="606">
        <v>46023.0</v>
      </c>
      <c r="G51" s="860" t="s">
        <v>1303</v>
      </c>
      <c r="H51" s="931" t="s">
        <v>1409</v>
      </c>
      <c r="I51" s="492" t="s">
        <v>1410</v>
      </c>
      <c r="J51" s="492" t="s">
        <v>190</v>
      </c>
      <c r="K51" s="618">
        <v>0.0</v>
      </c>
      <c r="L51" s="618">
        <v>0.0</v>
      </c>
      <c r="M51" s="622">
        <v>58000.0</v>
      </c>
      <c r="N51" s="610">
        <v>46037.0</v>
      </c>
      <c r="O51" s="931" t="s">
        <v>1411</v>
      </c>
      <c r="P51" s="610">
        <v>46001.0</v>
      </c>
      <c r="Q51" s="610">
        <v>46007.0</v>
      </c>
      <c r="R51" s="612">
        <f t="shared" si="18"/>
        <v>6</v>
      </c>
      <c r="S51" s="610">
        <v>46036.0</v>
      </c>
      <c r="T51" s="612">
        <f t="shared" si="7"/>
        <v>35</v>
      </c>
      <c r="U51" s="612">
        <f t="shared" si="8"/>
        <v>29</v>
      </c>
      <c r="V51" s="913">
        <v>46036.0</v>
      </c>
      <c r="W51" s="906">
        <f t="shared" si="15"/>
        <v>0</v>
      </c>
      <c r="X51" s="906">
        <f t="shared" si="16"/>
        <v>35</v>
      </c>
      <c r="Y51" s="610">
        <v>46045.0</v>
      </c>
      <c r="Z51" s="612">
        <f t="shared" si="9"/>
        <v>44</v>
      </c>
      <c r="AA51" s="741"/>
      <c r="AB51" s="895"/>
      <c r="AC51" s="616" t="s">
        <v>1412</v>
      </c>
      <c r="AD51" s="895"/>
      <c r="AE51" s="895"/>
      <c r="AF51" s="895"/>
      <c r="AG51" s="895"/>
    </row>
    <row r="52" ht="13.5" hidden="1" customHeight="1">
      <c r="A52" s="604" t="b">
        <v>0</v>
      </c>
      <c r="B52" s="492" t="s">
        <v>113</v>
      </c>
      <c r="C52" s="492" t="s">
        <v>114</v>
      </c>
      <c r="D52" s="492" t="s">
        <v>188</v>
      </c>
      <c r="E52" s="492" t="s">
        <v>1333</v>
      </c>
      <c r="F52" s="606">
        <v>46054.0</v>
      </c>
      <c r="G52" s="860" t="s">
        <v>1303</v>
      </c>
      <c r="H52" s="813" t="s">
        <v>1413</v>
      </c>
      <c r="I52" s="492" t="s">
        <v>1414</v>
      </c>
      <c r="J52" s="492" t="s">
        <v>190</v>
      </c>
      <c r="K52" s="618">
        <v>0.0</v>
      </c>
      <c r="L52" s="618">
        <v>0.0</v>
      </c>
      <c r="M52" s="905">
        <v>64500.0</v>
      </c>
      <c r="N52" s="610"/>
      <c r="O52" s="799"/>
      <c r="P52" s="610">
        <v>46044.0</v>
      </c>
      <c r="Q52" s="610">
        <v>46048.0</v>
      </c>
      <c r="R52" s="612">
        <f t="shared" si="18"/>
        <v>4</v>
      </c>
      <c r="S52" s="610">
        <v>46048.0</v>
      </c>
      <c r="T52" s="612">
        <f t="shared" si="7"/>
        <v>4</v>
      </c>
      <c r="U52" s="612">
        <f t="shared" si="8"/>
        <v>0</v>
      </c>
      <c r="V52" s="610">
        <v>46051.0</v>
      </c>
      <c r="W52" s="900">
        <f t="shared" si="15"/>
        <v>3</v>
      </c>
      <c r="X52" s="900">
        <f t="shared" si="16"/>
        <v>7</v>
      </c>
      <c r="Y52" s="610">
        <v>46057.0</v>
      </c>
      <c r="Z52" s="612">
        <f t="shared" si="9"/>
        <v>13</v>
      </c>
      <c r="AA52" s="741">
        <f t="shared" ref="AA52:AA55" si="19">Y52-V52</f>
        <v>6</v>
      </c>
      <c r="AB52" s="901"/>
      <c r="AC52" s="706" t="s">
        <v>1415</v>
      </c>
      <c r="AD52" s="895"/>
      <c r="AE52" s="895"/>
      <c r="AF52" s="895"/>
      <c r="AG52" s="895"/>
    </row>
    <row r="53" ht="13.5" hidden="1" customHeight="1">
      <c r="A53" s="604" t="b">
        <v>0</v>
      </c>
      <c r="B53" s="492" t="s">
        <v>114</v>
      </c>
      <c r="C53" s="492" t="s">
        <v>114</v>
      </c>
      <c r="D53" s="629" t="s">
        <v>188</v>
      </c>
      <c r="E53" s="629" t="s">
        <v>1333</v>
      </c>
      <c r="F53" s="606">
        <v>46054.0</v>
      </c>
      <c r="G53" s="860" t="s">
        <v>1303</v>
      </c>
      <c r="H53" s="704" t="s">
        <v>1416</v>
      </c>
      <c r="I53" s="492" t="s">
        <v>1417</v>
      </c>
      <c r="J53" s="492" t="s">
        <v>190</v>
      </c>
      <c r="K53" s="618">
        <v>0.0</v>
      </c>
      <c r="L53" s="618">
        <v>0.0</v>
      </c>
      <c r="M53" s="622">
        <v>64500.0</v>
      </c>
      <c r="N53" s="610"/>
      <c r="O53" s="909"/>
      <c r="P53" s="610">
        <v>46049.0</v>
      </c>
      <c r="Q53" s="610">
        <v>46055.0</v>
      </c>
      <c r="R53" s="663">
        <f t="shared" si="18"/>
        <v>6</v>
      </c>
      <c r="S53" s="610">
        <v>46055.0</v>
      </c>
      <c r="T53" s="663">
        <f t="shared" si="7"/>
        <v>6</v>
      </c>
      <c r="U53" s="663">
        <f t="shared" si="8"/>
        <v>0</v>
      </c>
      <c r="V53" s="610">
        <v>46056.0</v>
      </c>
      <c r="W53" s="906">
        <f t="shared" si="15"/>
        <v>1</v>
      </c>
      <c r="X53" s="906">
        <f t="shared" si="16"/>
        <v>7</v>
      </c>
      <c r="Y53" s="610">
        <v>46059.0</v>
      </c>
      <c r="Z53" s="663">
        <f t="shared" si="9"/>
        <v>10</v>
      </c>
      <c r="AA53" s="904">
        <f t="shared" si="19"/>
        <v>3</v>
      </c>
      <c r="AB53" s="901"/>
      <c r="AC53" s="706" t="s">
        <v>1418</v>
      </c>
      <c r="AD53" s="895"/>
      <c r="AE53" s="895"/>
      <c r="AF53" s="895"/>
      <c r="AG53" s="895"/>
    </row>
    <row r="54" ht="13.5" hidden="1" customHeight="1">
      <c r="A54" s="604" t="b">
        <v>0</v>
      </c>
      <c r="B54" s="492" t="s">
        <v>114</v>
      </c>
      <c r="C54" s="492" t="s">
        <v>114</v>
      </c>
      <c r="D54" s="492" t="s">
        <v>188</v>
      </c>
      <c r="E54" s="492" t="s">
        <v>1333</v>
      </c>
      <c r="F54" s="606">
        <v>46054.0</v>
      </c>
      <c r="G54" s="860" t="s">
        <v>1304</v>
      </c>
      <c r="H54" s="704" t="s">
        <v>1416</v>
      </c>
      <c r="I54" s="492" t="s">
        <v>1417</v>
      </c>
      <c r="J54" s="492" t="s">
        <v>190</v>
      </c>
      <c r="K54" s="618">
        <v>0.0</v>
      </c>
      <c r="L54" s="618">
        <v>0.0</v>
      </c>
      <c r="M54" s="622">
        <v>64000.0</v>
      </c>
      <c r="N54" s="610"/>
      <c r="O54" s="799"/>
      <c r="P54" s="610">
        <v>46049.0</v>
      </c>
      <c r="Q54" s="610">
        <v>46055.0</v>
      </c>
      <c r="R54" s="612">
        <f t="shared" si="18"/>
        <v>6</v>
      </c>
      <c r="S54" s="610">
        <v>46055.0</v>
      </c>
      <c r="T54" s="612">
        <f t="shared" si="7"/>
        <v>6</v>
      </c>
      <c r="U54" s="612">
        <f t="shared" si="8"/>
        <v>0</v>
      </c>
      <c r="V54" s="610">
        <v>46056.0</v>
      </c>
      <c r="W54" s="900">
        <f t="shared" si="15"/>
        <v>1</v>
      </c>
      <c r="X54" s="900">
        <f t="shared" si="16"/>
        <v>7</v>
      </c>
      <c r="Y54" s="610">
        <v>46059.0</v>
      </c>
      <c r="Z54" s="612">
        <f t="shared" si="9"/>
        <v>10</v>
      </c>
      <c r="AA54" s="741">
        <f t="shared" si="19"/>
        <v>3</v>
      </c>
      <c r="AB54" s="901"/>
      <c r="AC54" s="706" t="s">
        <v>1418</v>
      </c>
      <c r="AD54" s="895"/>
      <c r="AE54" s="895"/>
      <c r="AF54" s="895"/>
      <c r="AG54" s="895"/>
    </row>
    <row r="55" ht="13.5" hidden="1" customHeight="1">
      <c r="A55" s="604" t="b">
        <v>0</v>
      </c>
      <c r="B55" s="492" t="s">
        <v>114</v>
      </c>
      <c r="C55" s="492" t="s">
        <v>114</v>
      </c>
      <c r="D55" s="492" t="s">
        <v>188</v>
      </c>
      <c r="E55" s="629" t="s">
        <v>1333</v>
      </c>
      <c r="F55" s="606">
        <v>46054.0</v>
      </c>
      <c r="G55" s="902" t="s">
        <v>1419</v>
      </c>
      <c r="H55" s="617" t="s">
        <v>1342</v>
      </c>
      <c r="I55" s="492" t="s">
        <v>1343</v>
      </c>
      <c r="J55" s="492" t="s">
        <v>190</v>
      </c>
      <c r="K55" s="623">
        <v>0.0</v>
      </c>
      <c r="L55" s="623">
        <v>0.0</v>
      </c>
      <c r="M55" s="624">
        <v>45000.0</v>
      </c>
      <c r="N55" s="610"/>
      <c r="O55" s="860" t="s">
        <v>1344</v>
      </c>
      <c r="P55" s="610">
        <v>45995.0</v>
      </c>
      <c r="Q55" s="610">
        <v>46001.0</v>
      </c>
      <c r="R55" s="612">
        <f t="shared" si="18"/>
        <v>6</v>
      </c>
      <c r="S55" s="610">
        <v>46001.0</v>
      </c>
      <c r="T55" s="612">
        <f t="shared" si="7"/>
        <v>6</v>
      </c>
      <c r="U55" s="612">
        <f t="shared" si="8"/>
        <v>0</v>
      </c>
      <c r="V55" s="610">
        <v>46002.0</v>
      </c>
      <c r="W55" s="906">
        <f t="shared" si="15"/>
        <v>1</v>
      </c>
      <c r="X55" s="906">
        <f t="shared" si="16"/>
        <v>7</v>
      </c>
      <c r="Y55" s="610">
        <v>46062.0</v>
      </c>
      <c r="Z55" s="663">
        <f t="shared" si="9"/>
        <v>67</v>
      </c>
      <c r="AA55" s="904">
        <f t="shared" si="19"/>
        <v>60</v>
      </c>
      <c r="AB55" s="901"/>
      <c r="AC55" s="706" t="s">
        <v>1395</v>
      </c>
      <c r="AD55" s="895"/>
      <c r="AE55" s="895"/>
      <c r="AF55" s="895"/>
      <c r="AG55" s="895"/>
    </row>
    <row r="56" ht="13.5" hidden="1" customHeight="1">
      <c r="A56" s="604" t="b">
        <v>0</v>
      </c>
      <c r="B56" s="492" t="s">
        <v>113</v>
      </c>
      <c r="C56" s="492" t="s">
        <v>114</v>
      </c>
      <c r="D56" s="492" t="s">
        <v>188</v>
      </c>
      <c r="E56" s="492" t="s">
        <v>1333</v>
      </c>
      <c r="F56" s="606">
        <v>46023.0</v>
      </c>
      <c r="G56" s="860" t="s">
        <v>1304</v>
      </c>
      <c r="H56" s="813" t="s">
        <v>1409</v>
      </c>
      <c r="I56" s="492" t="s">
        <v>1410</v>
      </c>
      <c r="J56" s="492" t="s">
        <v>190</v>
      </c>
      <c r="K56" s="618">
        <v>0.0</v>
      </c>
      <c r="L56" s="618">
        <v>0.0</v>
      </c>
      <c r="M56" s="622">
        <v>64000.0</v>
      </c>
      <c r="N56" s="610">
        <v>46037.0</v>
      </c>
      <c r="O56" s="813" t="s">
        <v>1411</v>
      </c>
      <c r="P56" s="610">
        <v>46001.0</v>
      </c>
      <c r="Q56" s="610">
        <v>46007.0</v>
      </c>
      <c r="R56" s="612">
        <f t="shared" si="18"/>
        <v>6</v>
      </c>
      <c r="S56" s="610">
        <v>46036.0</v>
      </c>
      <c r="T56" s="612">
        <f t="shared" si="7"/>
        <v>35</v>
      </c>
      <c r="U56" s="612">
        <f t="shared" si="8"/>
        <v>29</v>
      </c>
      <c r="V56" s="899">
        <v>46036.0</v>
      </c>
      <c r="W56" s="900">
        <f t="shared" si="15"/>
        <v>0</v>
      </c>
      <c r="X56" s="900">
        <f t="shared" si="16"/>
        <v>35</v>
      </c>
      <c r="Y56" s="610">
        <v>46045.0</v>
      </c>
      <c r="Z56" s="612">
        <f t="shared" si="9"/>
        <v>44</v>
      </c>
      <c r="AA56" s="741"/>
      <c r="AB56" s="895"/>
      <c r="AC56" s="616" t="s">
        <v>1420</v>
      </c>
      <c r="AD56" s="895"/>
      <c r="AE56" s="895"/>
      <c r="AF56" s="895"/>
      <c r="AG56" s="895"/>
    </row>
    <row r="57" ht="13.5" hidden="1" customHeight="1">
      <c r="A57" s="604" t="b">
        <v>0</v>
      </c>
      <c r="B57" s="492" t="s">
        <v>135</v>
      </c>
      <c r="C57" s="492" t="s">
        <v>135</v>
      </c>
      <c r="D57" s="629" t="s">
        <v>188</v>
      </c>
      <c r="E57" s="629" t="s">
        <v>1421</v>
      </c>
      <c r="F57" s="606">
        <v>46054.0</v>
      </c>
      <c r="G57" s="860" t="s">
        <v>1303</v>
      </c>
      <c r="H57" s="931" t="s">
        <v>1422</v>
      </c>
      <c r="I57" s="492" t="s">
        <v>1423</v>
      </c>
      <c r="J57" s="492" t="s">
        <v>190</v>
      </c>
      <c r="K57" s="618">
        <v>0.0</v>
      </c>
      <c r="L57" s="618">
        <v>0.0</v>
      </c>
      <c r="M57" s="622">
        <v>64500.0</v>
      </c>
      <c r="N57" s="610"/>
      <c r="O57" s="909"/>
      <c r="P57" s="610">
        <v>46044.0</v>
      </c>
      <c r="Q57" s="610">
        <v>46045.0</v>
      </c>
      <c r="R57" s="663">
        <f t="shared" si="18"/>
        <v>1</v>
      </c>
      <c r="S57" s="610">
        <v>46045.0</v>
      </c>
      <c r="T57" s="612">
        <f t="shared" si="7"/>
        <v>1</v>
      </c>
      <c r="U57" s="612">
        <f t="shared" si="8"/>
        <v>0</v>
      </c>
      <c r="V57" s="610">
        <v>46048.0</v>
      </c>
      <c r="W57" s="906">
        <f t="shared" si="15"/>
        <v>3</v>
      </c>
      <c r="X57" s="906">
        <f t="shared" si="16"/>
        <v>4</v>
      </c>
      <c r="Y57" s="610">
        <v>46062.0</v>
      </c>
      <c r="Z57" s="663">
        <f t="shared" si="9"/>
        <v>18</v>
      </c>
      <c r="AA57" s="904">
        <f>Y57-V57</f>
        <v>14</v>
      </c>
      <c r="AB57" s="901"/>
      <c r="AC57" s="706" t="s">
        <v>1424</v>
      </c>
      <c r="AD57" s="895"/>
      <c r="AE57" s="895"/>
      <c r="AF57" s="895"/>
      <c r="AG57" s="895"/>
    </row>
    <row r="58" ht="13.5" hidden="1" customHeight="1">
      <c r="A58" s="604" t="b">
        <v>1</v>
      </c>
      <c r="B58" s="492" t="s">
        <v>113</v>
      </c>
      <c r="C58" s="492" t="s">
        <v>114</v>
      </c>
      <c r="D58" s="492" t="s">
        <v>188</v>
      </c>
      <c r="E58" s="492" t="s">
        <v>1369</v>
      </c>
      <c r="F58" s="606">
        <v>45992.0</v>
      </c>
      <c r="G58" s="860" t="s">
        <v>1305</v>
      </c>
      <c r="H58" s="617" t="s">
        <v>1425</v>
      </c>
      <c r="I58" s="649" t="s">
        <v>1426</v>
      </c>
      <c r="J58" s="492" t="s">
        <v>190</v>
      </c>
      <c r="K58" s="618">
        <v>0.0</v>
      </c>
      <c r="L58" s="618">
        <v>0.0</v>
      </c>
      <c r="M58" s="622">
        <v>233500.0</v>
      </c>
      <c r="N58" s="610">
        <v>46008.0</v>
      </c>
      <c r="O58" s="492" t="s">
        <v>1427</v>
      </c>
      <c r="P58" s="610">
        <v>46000.0</v>
      </c>
      <c r="Q58" s="610">
        <v>46006.0</v>
      </c>
      <c r="R58" s="612">
        <f t="shared" si="18"/>
        <v>6</v>
      </c>
      <c r="S58" s="610">
        <v>46006.0</v>
      </c>
      <c r="T58" s="612">
        <f t="shared" si="7"/>
        <v>6</v>
      </c>
      <c r="U58" s="612">
        <f t="shared" si="8"/>
        <v>0</v>
      </c>
      <c r="V58" s="908"/>
      <c r="W58" s="908"/>
      <c r="X58" s="908"/>
      <c r="Y58" s="613"/>
      <c r="Z58" s="612">
        <f t="shared" si="9"/>
        <v>-46000</v>
      </c>
      <c r="AA58" s="741"/>
      <c r="AB58" s="901" t="s">
        <v>94</v>
      </c>
      <c r="AC58" s="616" t="s">
        <v>1428</v>
      </c>
      <c r="AD58" s="895"/>
      <c r="AE58" s="895"/>
      <c r="AF58" s="895"/>
      <c r="AG58" s="895"/>
    </row>
    <row r="59" ht="13.5" hidden="1" customHeight="1">
      <c r="A59" s="604" t="b">
        <v>1</v>
      </c>
      <c r="B59" s="492" t="s">
        <v>113</v>
      </c>
      <c r="C59" s="492" t="s">
        <v>114</v>
      </c>
      <c r="D59" s="492" t="s">
        <v>188</v>
      </c>
      <c r="E59" s="629" t="s">
        <v>1369</v>
      </c>
      <c r="F59" s="606">
        <v>45992.0</v>
      </c>
      <c r="G59" s="902" t="s">
        <v>1305</v>
      </c>
      <c r="H59" s="617" t="s">
        <v>1425</v>
      </c>
      <c r="I59" s="645" t="s">
        <v>1426</v>
      </c>
      <c r="J59" s="492" t="s">
        <v>190</v>
      </c>
      <c r="K59" s="618">
        <v>0.0</v>
      </c>
      <c r="L59" s="618">
        <v>0.0</v>
      </c>
      <c r="M59" s="622">
        <v>130134.0</v>
      </c>
      <c r="N59" s="610">
        <v>46008.0</v>
      </c>
      <c r="O59" s="492" t="s">
        <v>1427</v>
      </c>
      <c r="P59" s="610">
        <v>46000.0</v>
      </c>
      <c r="Q59" s="610">
        <v>46006.0</v>
      </c>
      <c r="R59" s="612">
        <f t="shared" si="18"/>
        <v>6</v>
      </c>
      <c r="S59" s="610">
        <v>46006.0</v>
      </c>
      <c r="T59" s="612">
        <f t="shared" si="7"/>
        <v>6</v>
      </c>
      <c r="U59" s="612">
        <f t="shared" si="8"/>
        <v>0</v>
      </c>
      <c r="V59" s="903"/>
      <c r="W59" s="903"/>
      <c r="X59" s="903"/>
      <c r="Y59" s="613"/>
      <c r="Z59" s="612">
        <f t="shared" si="9"/>
        <v>-46000</v>
      </c>
      <c r="AA59" s="904"/>
      <c r="AB59" s="901" t="s">
        <v>94</v>
      </c>
      <c r="AC59" s="616" t="s">
        <v>1429</v>
      </c>
      <c r="AD59" s="895"/>
      <c r="AE59" s="895"/>
      <c r="AF59" s="895"/>
      <c r="AG59" s="895"/>
    </row>
    <row r="60" ht="13.5" hidden="1" customHeight="1">
      <c r="A60" s="604" t="b">
        <v>0</v>
      </c>
      <c r="B60" s="492" t="s">
        <v>135</v>
      </c>
      <c r="C60" s="492" t="s">
        <v>114</v>
      </c>
      <c r="D60" s="492" t="s">
        <v>188</v>
      </c>
      <c r="E60" s="492" t="s">
        <v>1421</v>
      </c>
      <c r="F60" s="606">
        <v>46054.0</v>
      </c>
      <c r="G60" s="860" t="s">
        <v>1303</v>
      </c>
      <c r="H60" s="704" t="s">
        <v>1430</v>
      </c>
      <c r="I60" s="492" t="s">
        <v>1431</v>
      </c>
      <c r="J60" s="492" t="s">
        <v>190</v>
      </c>
      <c r="K60" s="618">
        <v>0.0</v>
      </c>
      <c r="L60" s="618">
        <v>0.0</v>
      </c>
      <c r="M60" s="622">
        <v>64500.0</v>
      </c>
      <c r="N60" s="610"/>
      <c r="O60" s="799"/>
      <c r="P60" s="610">
        <v>46048.0</v>
      </c>
      <c r="Q60" s="610">
        <v>46051.0</v>
      </c>
      <c r="R60" s="612">
        <f t="shared" si="18"/>
        <v>3</v>
      </c>
      <c r="S60" s="610">
        <v>46051.0</v>
      </c>
      <c r="T60" s="612">
        <f t="shared" si="7"/>
        <v>3</v>
      </c>
      <c r="U60" s="612">
        <f t="shared" si="8"/>
        <v>0</v>
      </c>
      <c r="V60" s="899">
        <v>46055.0</v>
      </c>
      <c r="W60" s="900">
        <f t="shared" ref="W60:W69" si="20">V60-S60</f>
        <v>4</v>
      </c>
      <c r="X60" s="900">
        <f t="shared" ref="X60:X69" si="21">V60-P60</f>
        <v>7</v>
      </c>
      <c r="Y60" s="610">
        <v>46062.0</v>
      </c>
      <c r="Z60" s="612">
        <f t="shared" si="9"/>
        <v>14</v>
      </c>
      <c r="AA60" s="741">
        <f t="shared" ref="AA60:AA61" si="22">Y60-V60</f>
        <v>7</v>
      </c>
      <c r="AB60" s="901"/>
      <c r="AC60" s="706"/>
      <c r="AD60" s="895"/>
      <c r="AE60" s="895"/>
      <c r="AF60" s="895"/>
      <c r="AG60" s="895"/>
    </row>
    <row r="61" ht="13.5" hidden="1" customHeight="1">
      <c r="A61" s="912" t="b">
        <v>0</v>
      </c>
      <c r="B61" s="645" t="s">
        <v>113</v>
      </c>
      <c r="C61" s="645" t="s">
        <v>114</v>
      </c>
      <c r="D61" s="629" t="s">
        <v>188</v>
      </c>
      <c r="E61" s="629" t="s">
        <v>1356</v>
      </c>
      <c r="F61" s="606">
        <v>46054.0</v>
      </c>
      <c r="G61" s="902" t="s">
        <v>1313</v>
      </c>
      <c r="H61" s="645" t="s">
        <v>1357</v>
      </c>
      <c r="I61" s="645" t="s">
        <v>1358</v>
      </c>
      <c r="J61" s="645" t="s">
        <v>190</v>
      </c>
      <c r="K61" s="647">
        <v>0.0</v>
      </c>
      <c r="L61" s="647">
        <v>0.0</v>
      </c>
      <c r="M61" s="932">
        <v>17000.0</v>
      </c>
      <c r="N61" s="723"/>
      <c r="O61" s="902" t="s">
        <v>1432</v>
      </c>
      <c r="P61" s="627">
        <v>46031.0</v>
      </c>
      <c r="Q61" s="627">
        <v>46031.0</v>
      </c>
      <c r="R61" s="663">
        <f t="shared" si="18"/>
        <v>0</v>
      </c>
      <c r="S61" s="627">
        <v>46031.0</v>
      </c>
      <c r="T61" s="663">
        <f t="shared" si="7"/>
        <v>0</v>
      </c>
      <c r="U61" s="663">
        <f t="shared" si="8"/>
        <v>0</v>
      </c>
      <c r="V61" s="913">
        <v>46031.0</v>
      </c>
      <c r="W61" s="906">
        <f t="shared" si="20"/>
        <v>0</v>
      </c>
      <c r="X61" s="906">
        <f t="shared" si="21"/>
        <v>0</v>
      </c>
      <c r="Y61" s="627">
        <v>46063.0</v>
      </c>
      <c r="Z61" s="663">
        <f t="shared" si="9"/>
        <v>32</v>
      </c>
      <c r="AA61" s="904">
        <f t="shared" si="22"/>
        <v>32</v>
      </c>
      <c r="AB61" s="933"/>
      <c r="AC61" s="934" t="s">
        <v>1360</v>
      </c>
      <c r="AD61" s="928"/>
      <c r="AE61" s="928"/>
      <c r="AF61" s="928"/>
      <c r="AG61" s="928"/>
    </row>
    <row r="62" ht="13.5" hidden="1" customHeight="1">
      <c r="A62" s="604" t="b">
        <v>0</v>
      </c>
      <c r="B62" s="492" t="s">
        <v>113</v>
      </c>
      <c r="C62" s="492" t="s">
        <v>114</v>
      </c>
      <c r="D62" s="492" t="s">
        <v>188</v>
      </c>
      <c r="E62" s="492" t="s">
        <v>1333</v>
      </c>
      <c r="F62" s="606">
        <v>46023.0</v>
      </c>
      <c r="G62" s="860" t="s">
        <v>1303</v>
      </c>
      <c r="H62" s="924" t="s">
        <v>1433</v>
      </c>
      <c r="I62" s="924" t="s">
        <v>1434</v>
      </c>
      <c r="J62" s="924" t="s">
        <v>190</v>
      </c>
      <c r="K62" s="618">
        <v>0.0</v>
      </c>
      <c r="L62" s="618">
        <v>0.0</v>
      </c>
      <c r="M62" s="622">
        <v>58000.0</v>
      </c>
      <c r="N62" s="610">
        <v>46029.0</v>
      </c>
      <c r="O62" s="604" t="s">
        <v>1435</v>
      </c>
      <c r="P62" s="610">
        <v>46028.0</v>
      </c>
      <c r="Q62" s="610">
        <v>46029.0</v>
      </c>
      <c r="R62" s="612">
        <f t="shared" si="18"/>
        <v>1</v>
      </c>
      <c r="S62" s="610">
        <v>46029.0</v>
      </c>
      <c r="T62" s="612">
        <f t="shared" si="7"/>
        <v>1</v>
      </c>
      <c r="U62" s="612">
        <f t="shared" si="8"/>
        <v>0</v>
      </c>
      <c r="V62" s="899">
        <v>46029.0</v>
      </c>
      <c r="W62" s="900">
        <f t="shared" si="20"/>
        <v>0</v>
      </c>
      <c r="X62" s="900">
        <f t="shared" si="21"/>
        <v>1</v>
      </c>
      <c r="Y62" s="907">
        <v>46036.0</v>
      </c>
      <c r="Z62" s="612">
        <f t="shared" si="9"/>
        <v>8</v>
      </c>
      <c r="AA62" s="741"/>
      <c r="AB62" s="895"/>
      <c r="AC62" s="616" t="s">
        <v>1436</v>
      </c>
      <c r="AD62" s="895"/>
      <c r="AE62" s="895"/>
      <c r="AF62" s="895"/>
      <c r="AG62" s="895"/>
    </row>
    <row r="63" ht="13.5" hidden="1" customHeight="1">
      <c r="A63" s="604" t="b">
        <v>0</v>
      </c>
      <c r="B63" s="492" t="s">
        <v>113</v>
      </c>
      <c r="C63" s="492" t="s">
        <v>114</v>
      </c>
      <c r="D63" s="492" t="s">
        <v>188</v>
      </c>
      <c r="E63" s="629" t="s">
        <v>1333</v>
      </c>
      <c r="F63" s="606">
        <v>46023.0</v>
      </c>
      <c r="G63" s="860" t="s">
        <v>1304</v>
      </c>
      <c r="H63" s="634" t="s">
        <v>1365</v>
      </c>
      <c r="I63" s="634" t="s">
        <v>1366</v>
      </c>
      <c r="J63" s="634" t="s">
        <v>190</v>
      </c>
      <c r="K63" s="618">
        <v>0.0</v>
      </c>
      <c r="L63" s="618">
        <v>0.0</v>
      </c>
      <c r="M63" s="624">
        <v>64000.0</v>
      </c>
      <c r="N63" s="610">
        <v>46030.0</v>
      </c>
      <c r="O63" s="492" t="s">
        <v>1367</v>
      </c>
      <c r="P63" s="610">
        <v>46006.0</v>
      </c>
      <c r="Q63" s="610">
        <v>46030.0</v>
      </c>
      <c r="R63" s="612">
        <f t="shared" si="18"/>
        <v>24</v>
      </c>
      <c r="S63" s="610">
        <v>46030.0</v>
      </c>
      <c r="T63" s="612">
        <f t="shared" si="7"/>
        <v>24</v>
      </c>
      <c r="U63" s="612">
        <f t="shared" si="8"/>
        <v>0</v>
      </c>
      <c r="V63" s="913">
        <v>46030.0</v>
      </c>
      <c r="W63" s="906">
        <f t="shared" si="20"/>
        <v>0</v>
      </c>
      <c r="X63" s="906">
        <f t="shared" si="21"/>
        <v>24</v>
      </c>
      <c r="Y63" s="610">
        <v>46037.0</v>
      </c>
      <c r="Z63" s="612">
        <f t="shared" si="9"/>
        <v>31</v>
      </c>
      <c r="AA63" s="741"/>
      <c r="AB63" s="935"/>
      <c r="AC63" s="903"/>
      <c r="AD63" s="935"/>
      <c r="AE63" s="935"/>
      <c r="AF63" s="935"/>
      <c r="AG63" s="935"/>
    </row>
    <row r="64" ht="13.5" hidden="1" customHeight="1">
      <c r="A64" s="604" t="b">
        <v>0</v>
      </c>
      <c r="B64" s="492" t="s">
        <v>113</v>
      </c>
      <c r="C64" s="492" t="s">
        <v>114</v>
      </c>
      <c r="D64" s="492" t="s">
        <v>188</v>
      </c>
      <c r="E64" s="492" t="s">
        <v>1333</v>
      </c>
      <c r="F64" s="606">
        <v>46023.0</v>
      </c>
      <c r="G64" s="860" t="s">
        <v>1303</v>
      </c>
      <c r="H64" s="617" t="s">
        <v>1365</v>
      </c>
      <c r="I64" s="617" t="s">
        <v>1366</v>
      </c>
      <c r="J64" s="617" t="s">
        <v>190</v>
      </c>
      <c r="K64" s="618">
        <v>0.0</v>
      </c>
      <c r="L64" s="618">
        <v>0.0</v>
      </c>
      <c r="M64" s="622">
        <v>58000.0</v>
      </c>
      <c r="N64" s="610">
        <v>46030.0</v>
      </c>
      <c r="O64" s="492" t="s">
        <v>1367</v>
      </c>
      <c r="P64" s="610">
        <v>46006.0</v>
      </c>
      <c r="Q64" s="610">
        <v>46030.0</v>
      </c>
      <c r="R64" s="612">
        <f t="shared" si="18"/>
        <v>24</v>
      </c>
      <c r="S64" s="610">
        <v>46030.0</v>
      </c>
      <c r="T64" s="612">
        <f t="shared" si="7"/>
        <v>24</v>
      </c>
      <c r="U64" s="612">
        <f t="shared" si="8"/>
        <v>0</v>
      </c>
      <c r="V64" s="899">
        <v>46030.0</v>
      </c>
      <c r="W64" s="900">
        <f t="shared" si="20"/>
        <v>0</v>
      </c>
      <c r="X64" s="900">
        <f t="shared" si="21"/>
        <v>24</v>
      </c>
      <c r="Y64" s="907">
        <v>46036.0</v>
      </c>
      <c r="Z64" s="612">
        <f t="shared" si="9"/>
        <v>30</v>
      </c>
      <c r="AA64" s="741"/>
      <c r="AB64" s="217"/>
      <c r="AC64" s="908"/>
      <c r="AD64" s="217"/>
      <c r="AE64" s="217"/>
      <c r="AF64" s="217"/>
      <c r="AG64" s="217"/>
    </row>
    <row r="65" ht="13.5" hidden="1" customHeight="1">
      <c r="A65" s="604" t="b">
        <v>0</v>
      </c>
      <c r="B65" s="492" t="s">
        <v>113</v>
      </c>
      <c r="C65" s="492" t="s">
        <v>114</v>
      </c>
      <c r="D65" s="629" t="s">
        <v>188</v>
      </c>
      <c r="E65" s="629" t="s">
        <v>1333</v>
      </c>
      <c r="F65" s="606">
        <v>46023.0</v>
      </c>
      <c r="G65" s="860" t="s">
        <v>1305</v>
      </c>
      <c r="H65" s="931" t="s">
        <v>1437</v>
      </c>
      <c r="I65" s="492" t="s">
        <v>1408</v>
      </c>
      <c r="J65" s="492" t="s">
        <v>190</v>
      </c>
      <c r="K65" s="618">
        <v>0.0</v>
      </c>
      <c r="L65" s="618">
        <v>0.0</v>
      </c>
      <c r="M65" s="622">
        <v>157130.0</v>
      </c>
      <c r="N65" s="610">
        <v>46044.0</v>
      </c>
      <c r="O65" s="931" t="s">
        <v>1438</v>
      </c>
      <c r="P65" s="610">
        <v>46042.0</v>
      </c>
      <c r="Q65" s="610">
        <v>46044.0</v>
      </c>
      <c r="R65" s="663">
        <f t="shared" si="18"/>
        <v>2</v>
      </c>
      <c r="S65" s="610">
        <v>46045.0</v>
      </c>
      <c r="T65" s="612">
        <f t="shared" si="7"/>
        <v>3</v>
      </c>
      <c r="U65" s="612">
        <f t="shared" si="8"/>
        <v>1</v>
      </c>
      <c r="V65" s="913">
        <v>46045.0</v>
      </c>
      <c r="W65" s="906">
        <f t="shared" si="20"/>
        <v>0</v>
      </c>
      <c r="X65" s="906">
        <f t="shared" si="21"/>
        <v>3</v>
      </c>
      <c r="Y65" s="610">
        <v>46051.0</v>
      </c>
      <c r="Z65" s="663">
        <f t="shared" si="9"/>
        <v>9</v>
      </c>
      <c r="AA65" s="904"/>
      <c r="AB65" s="901" t="s">
        <v>94</v>
      </c>
      <c r="AC65" s="616" t="s">
        <v>1439</v>
      </c>
      <c r="AD65" s="895"/>
      <c r="AE65" s="895"/>
      <c r="AF65" s="895"/>
      <c r="AG65" s="895"/>
    </row>
    <row r="66" ht="13.5" hidden="1" customHeight="1">
      <c r="A66" s="604" t="b">
        <v>0</v>
      </c>
      <c r="B66" s="492" t="s">
        <v>114</v>
      </c>
      <c r="C66" s="492" t="s">
        <v>114</v>
      </c>
      <c r="D66" s="492" t="s">
        <v>188</v>
      </c>
      <c r="E66" s="492" t="s">
        <v>1356</v>
      </c>
      <c r="F66" s="606">
        <v>46054.0</v>
      </c>
      <c r="G66" s="860" t="s">
        <v>1303</v>
      </c>
      <c r="H66" s="704" t="s">
        <v>1440</v>
      </c>
      <c r="I66" s="492" t="s">
        <v>1441</v>
      </c>
      <c r="J66" s="492" t="s">
        <v>190</v>
      </c>
      <c r="K66" s="618">
        <v>0.0</v>
      </c>
      <c r="L66" s="618">
        <v>0.0</v>
      </c>
      <c r="M66" s="622">
        <v>64500.0</v>
      </c>
      <c r="N66" s="610"/>
      <c r="O66" s="799" t="s">
        <v>1442</v>
      </c>
      <c r="P66" s="610">
        <v>46049.0</v>
      </c>
      <c r="Q66" s="610">
        <v>46049.0</v>
      </c>
      <c r="R66" s="612">
        <f t="shared" si="18"/>
        <v>0</v>
      </c>
      <c r="S66" s="610">
        <v>46049.0</v>
      </c>
      <c r="T66" s="612">
        <f t="shared" si="7"/>
        <v>0</v>
      </c>
      <c r="U66" s="612">
        <f t="shared" si="8"/>
        <v>0</v>
      </c>
      <c r="V66" s="610">
        <v>46058.0</v>
      </c>
      <c r="W66" s="900">
        <f t="shared" si="20"/>
        <v>9</v>
      </c>
      <c r="X66" s="900">
        <f t="shared" si="21"/>
        <v>9</v>
      </c>
      <c r="Y66" s="610">
        <v>46063.0</v>
      </c>
      <c r="Z66" s="612">
        <f t="shared" si="9"/>
        <v>14</v>
      </c>
      <c r="AA66" s="741">
        <f t="shared" ref="AA66:AA69" si="23">Y66-V66</f>
        <v>5</v>
      </c>
      <c r="AB66" s="901"/>
      <c r="AC66" s="706" t="s">
        <v>1443</v>
      </c>
      <c r="AD66" s="895"/>
      <c r="AE66" s="895"/>
      <c r="AF66" s="895"/>
      <c r="AG66" s="895"/>
    </row>
    <row r="67" ht="13.5" hidden="1" customHeight="1">
      <c r="A67" s="604" t="b">
        <v>0</v>
      </c>
      <c r="B67" s="492" t="s">
        <v>114</v>
      </c>
      <c r="C67" s="492" t="s">
        <v>114</v>
      </c>
      <c r="D67" s="629" t="s">
        <v>188</v>
      </c>
      <c r="E67" s="629" t="s">
        <v>1356</v>
      </c>
      <c r="F67" s="606">
        <v>46054.0</v>
      </c>
      <c r="G67" s="860" t="s">
        <v>1304</v>
      </c>
      <c r="H67" s="704" t="s">
        <v>1440</v>
      </c>
      <c r="I67" s="492" t="s">
        <v>1441</v>
      </c>
      <c r="J67" s="492" t="s">
        <v>190</v>
      </c>
      <c r="K67" s="618">
        <v>0.0</v>
      </c>
      <c r="L67" s="618">
        <v>0.0</v>
      </c>
      <c r="M67" s="622">
        <v>64000.0</v>
      </c>
      <c r="N67" s="610"/>
      <c r="O67" s="909" t="s">
        <v>1442</v>
      </c>
      <c r="P67" s="610">
        <v>46049.0</v>
      </c>
      <c r="Q67" s="610">
        <v>46049.0</v>
      </c>
      <c r="R67" s="663">
        <f t="shared" si="18"/>
        <v>0</v>
      </c>
      <c r="S67" s="610">
        <v>46049.0</v>
      </c>
      <c r="T67" s="663">
        <f t="shared" si="7"/>
        <v>0</v>
      </c>
      <c r="U67" s="663">
        <f t="shared" si="8"/>
        <v>0</v>
      </c>
      <c r="V67" s="610">
        <v>46058.0</v>
      </c>
      <c r="W67" s="906">
        <f t="shared" si="20"/>
        <v>9</v>
      </c>
      <c r="X67" s="906">
        <f t="shared" si="21"/>
        <v>9</v>
      </c>
      <c r="Y67" s="610">
        <v>46063.0</v>
      </c>
      <c r="Z67" s="663">
        <f t="shared" si="9"/>
        <v>14</v>
      </c>
      <c r="AA67" s="936">
        <f t="shared" si="23"/>
        <v>5</v>
      </c>
      <c r="AB67" s="901"/>
      <c r="AC67" s="706" t="s">
        <v>1443</v>
      </c>
      <c r="AD67" s="895"/>
      <c r="AE67" s="895"/>
      <c r="AF67" s="895"/>
      <c r="AG67" s="895"/>
    </row>
    <row r="68" ht="13.5" hidden="1" customHeight="1">
      <c r="A68" s="604" t="b">
        <v>0</v>
      </c>
      <c r="B68" s="492" t="s">
        <v>113</v>
      </c>
      <c r="C68" s="492" t="s">
        <v>114</v>
      </c>
      <c r="D68" s="492" t="s">
        <v>188</v>
      </c>
      <c r="E68" s="492" t="s">
        <v>1333</v>
      </c>
      <c r="F68" s="606">
        <v>46054.0</v>
      </c>
      <c r="G68" s="860" t="s">
        <v>1304</v>
      </c>
      <c r="H68" s="617" t="s">
        <v>1387</v>
      </c>
      <c r="I68" s="492" t="s">
        <v>1388</v>
      </c>
      <c r="J68" s="492" t="s">
        <v>190</v>
      </c>
      <c r="K68" s="618">
        <v>0.0</v>
      </c>
      <c r="L68" s="618">
        <v>0.0</v>
      </c>
      <c r="M68" s="905">
        <v>64000.0</v>
      </c>
      <c r="N68" s="610"/>
      <c r="O68" s="860"/>
      <c r="P68" s="610">
        <v>46001.0</v>
      </c>
      <c r="Q68" s="610">
        <v>46008.0</v>
      </c>
      <c r="R68" s="612">
        <v>7.0</v>
      </c>
      <c r="S68" s="610">
        <v>46037.0</v>
      </c>
      <c r="T68" s="612">
        <f t="shared" si="7"/>
        <v>36</v>
      </c>
      <c r="U68" s="612">
        <f t="shared" si="8"/>
        <v>29</v>
      </c>
      <c r="V68" s="610">
        <v>46037.0</v>
      </c>
      <c r="W68" s="900">
        <f t="shared" si="20"/>
        <v>0</v>
      </c>
      <c r="X68" s="900">
        <f t="shared" si="21"/>
        <v>36</v>
      </c>
      <c r="Y68" s="610">
        <v>46064.0</v>
      </c>
      <c r="Z68" s="612">
        <f t="shared" si="9"/>
        <v>63</v>
      </c>
      <c r="AA68" s="936">
        <f t="shared" si="23"/>
        <v>27</v>
      </c>
      <c r="AB68" s="901"/>
      <c r="AC68" s="706" t="s">
        <v>1390</v>
      </c>
      <c r="AD68" s="895"/>
      <c r="AE68" s="895"/>
      <c r="AF68" s="895"/>
      <c r="AG68" s="895"/>
    </row>
    <row r="69" ht="13.5" hidden="1" customHeight="1">
      <c r="A69" s="604" t="b">
        <v>0</v>
      </c>
      <c r="B69" s="492" t="s">
        <v>113</v>
      </c>
      <c r="C69" s="492" t="s">
        <v>114</v>
      </c>
      <c r="D69" s="629" t="s">
        <v>188</v>
      </c>
      <c r="E69" s="629" t="s">
        <v>1356</v>
      </c>
      <c r="F69" s="628">
        <v>46054.0</v>
      </c>
      <c r="G69" s="860" t="s">
        <v>1303</v>
      </c>
      <c r="H69" s="931" t="s">
        <v>1444</v>
      </c>
      <c r="I69" s="492" t="s">
        <v>1445</v>
      </c>
      <c r="J69" s="492" t="s">
        <v>190</v>
      </c>
      <c r="K69" s="618">
        <v>0.0</v>
      </c>
      <c r="L69" s="618">
        <v>0.0</v>
      </c>
      <c r="M69" s="905">
        <v>64500.0</v>
      </c>
      <c r="N69" s="610"/>
      <c r="O69" s="909" t="s">
        <v>1446</v>
      </c>
      <c r="P69" s="610">
        <v>46042.0</v>
      </c>
      <c r="Q69" s="610">
        <v>46048.0</v>
      </c>
      <c r="R69" s="663">
        <f t="shared" ref="R69:R234" si="24">Q69-P69</f>
        <v>6</v>
      </c>
      <c r="S69" s="610">
        <v>46055.0</v>
      </c>
      <c r="T69" s="663">
        <f t="shared" si="7"/>
        <v>13</v>
      </c>
      <c r="U69" s="663">
        <f t="shared" si="8"/>
        <v>7</v>
      </c>
      <c r="V69" s="610">
        <v>46056.0</v>
      </c>
      <c r="W69" s="906">
        <f t="shared" si="20"/>
        <v>1</v>
      </c>
      <c r="X69" s="906">
        <f t="shared" si="21"/>
        <v>14</v>
      </c>
      <c r="Y69" s="610">
        <v>46065.0</v>
      </c>
      <c r="Z69" s="663">
        <f t="shared" si="9"/>
        <v>23</v>
      </c>
      <c r="AA69" s="936">
        <f t="shared" si="23"/>
        <v>9</v>
      </c>
      <c r="AB69" s="901"/>
      <c r="AC69" s="706" t="s">
        <v>1447</v>
      </c>
      <c r="AD69" s="895"/>
      <c r="AE69" s="895"/>
      <c r="AF69" s="895"/>
      <c r="AG69" s="895"/>
    </row>
    <row r="70" ht="13.5" hidden="1" customHeight="1">
      <c r="A70" s="604" t="b">
        <v>0</v>
      </c>
      <c r="B70" s="492" t="s">
        <v>113</v>
      </c>
      <c r="C70" s="492" t="s">
        <v>113</v>
      </c>
      <c r="D70" s="492" t="s">
        <v>188</v>
      </c>
      <c r="E70" s="492" t="s">
        <v>1333</v>
      </c>
      <c r="F70" s="606">
        <v>45992.0</v>
      </c>
      <c r="G70" s="860" t="s">
        <v>1303</v>
      </c>
      <c r="H70" s="729" t="s">
        <v>1448</v>
      </c>
      <c r="I70" s="492" t="s">
        <v>1449</v>
      </c>
      <c r="J70" s="492" t="s">
        <v>190</v>
      </c>
      <c r="K70" s="618">
        <v>0.0</v>
      </c>
      <c r="L70" s="618">
        <v>0.0</v>
      </c>
      <c r="M70" s="622">
        <v>58000.0</v>
      </c>
      <c r="N70" s="610"/>
      <c r="O70" s="492"/>
      <c r="P70" s="613">
        <v>45986.0</v>
      </c>
      <c r="Q70" s="613">
        <v>45987.0</v>
      </c>
      <c r="R70" s="612">
        <f t="shared" si="24"/>
        <v>1</v>
      </c>
      <c r="S70" s="613"/>
      <c r="T70" s="612">
        <f t="shared" si="7"/>
        <v>-45986</v>
      </c>
      <c r="U70" s="612">
        <f t="shared" si="8"/>
        <v>-45987</v>
      </c>
      <c r="V70" s="908"/>
      <c r="W70" s="908"/>
      <c r="X70" s="908"/>
      <c r="Y70" s="613"/>
      <c r="Z70" s="612">
        <f t="shared" si="9"/>
        <v>-45986</v>
      </c>
      <c r="AA70" s="741"/>
      <c r="AB70" s="742"/>
      <c r="AC70" s="620"/>
      <c r="AD70" s="742"/>
      <c r="AE70" s="742"/>
      <c r="AF70" s="742"/>
      <c r="AG70" s="742"/>
    </row>
    <row r="71" ht="16.5" hidden="1" customHeight="1">
      <c r="A71" s="604" t="b">
        <v>0</v>
      </c>
      <c r="B71" s="492" t="s">
        <v>135</v>
      </c>
      <c r="C71" s="492" t="s">
        <v>114</v>
      </c>
      <c r="D71" s="629" t="s">
        <v>188</v>
      </c>
      <c r="E71" s="629" t="s">
        <v>1333</v>
      </c>
      <c r="F71" s="606">
        <v>46023.0</v>
      </c>
      <c r="G71" s="860" t="s">
        <v>1304</v>
      </c>
      <c r="H71" s="704" t="s">
        <v>1349</v>
      </c>
      <c r="I71" s="492" t="s">
        <v>1350</v>
      </c>
      <c r="J71" s="492" t="s">
        <v>190</v>
      </c>
      <c r="K71" s="618">
        <v>0.0</v>
      </c>
      <c r="L71" s="618">
        <v>0.0</v>
      </c>
      <c r="M71" s="622">
        <v>64000.0</v>
      </c>
      <c r="N71" s="610">
        <v>46048.0</v>
      </c>
      <c r="O71" s="931" t="s">
        <v>1450</v>
      </c>
      <c r="P71" s="610">
        <v>46045.0</v>
      </c>
      <c r="Q71" s="610">
        <v>46046.0</v>
      </c>
      <c r="R71" s="663">
        <f t="shared" si="24"/>
        <v>1</v>
      </c>
      <c r="S71" s="610">
        <v>46046.0</v>
      </c>
      <c r="T71" s="612">
        <f t="shared" si="7"/>
        <v>1</v>
      </c>
      <c r="U71" s="612">
        <f t="shared" si="8"/>
        <v>0</v>
      </c>
      <c r="V71" s="913">
        <v>46046.0</v>
      </c>
      <c r="W71" s="906">
        <f t="shared" ref="W71:W82" si="25">V71-S71</f>
        <v>0</v>
      </c>
      <c r="X71" s="906">
        <f t="shared" ref="X71:X82" si="26">V71-P71</f>
        <v>1</v>
      </c>
      <c r="Y71" s="610">
        <v>46052.0</v>
      </c>
      <c r="Z71" s="663">
        <f t="shared" si="9"/>
        <v>7</v>
      </c>
      <c r="AA71" s="904"/>
      <c r="AB71" s="895"/>
      <c r="AC71" s="616" t="s">
        <v>1351</v>
      </c>
      <c r="AD71" s="895"/>
      <c r="AE71" s="895"/>
      <c r="AF71" s="895"/>
      <c r="AG71" s="895"/>
    </row>
    <row r="72" ht="16.5" hidden="1" customHeight="1">
      <c r="A72" s="604" t="b">
        <v>0</v>
      </c>
      <c r="B72" s="492" t="s">
        <v>113</v>
      </c>
      <c r="C72" s="492" t="s">
        <v>114</v>
      </c>
      <c r="D72" s="492" t="s">
        <v>188</v>
      </c>
      <c r="E72" s="492" t="s">
        <v>1369</v>
      </c>
      <c r="F72" s="606">
        <v>46023.0</v>
      </c>
      <c r="G72" s="860" t="s">
        <v>1304</v>
      </c>
      <c r="H72" s="617" t="s">
        <v>1425</v>
      </c>
      <c r="I72" s="492" t="s">
        <v>1426</v>
      </c>
      <c r="J72" s="492" t="s">
        <v>190</v>
      </c>
      <c r="K72" s="618">
        <v>0.0</v>
      </c>
      <c r="L72" s="618">
        <v>0.0</v>
      </c>
      <c r="M72" s="622">
        <v>64000.0</v>
      </c>
      <c r="N72" s="610">
        <v>46007.0</v>
      </c>
      <c r="O72" s="492" t="s">
        <v>1451</v>
      </c>
      <c r="P72" s="610">
        <v>45999.0</v>
      </c>
      <c r="Q72" s="610">
        <v>46000.0</v>
      </c>
      <c r="R72" s="612">
        <f t="shared" si="24"/>
        <v>1</v>
      </c>
      <c r="S72" s="610">
        <v>46006.0</v>
      </c>
      <c r="T72" s="612">
        <f t="shared" si="7"/>
        <v>7</v>
      </c>
      <c r="U72" s="612">
        <f t="shared" si="8"/>
        <v>6</v>
      </c>
      <c r="V72" s="937"/>
      <c r="W72" s="900">
        <f t="shared" si="25"/>
        <v>-46006</v>
      </c>
      <c r="X72" s="900">
        <f t="shared" si="26"/>
        <v>-45999</v>
      </c>
      <c r="Y72" s="907">
        <v>46053.0</v>
      </c>
      <c r="Z72" s="612">
        <f t="shared" si="9"/>
        <v>54</v>
      </c>
      <c r="AA72" s="741"/>
      <c r="AB72" s="895"/>
      <c r="AC72" s="616" t="s">
        <v>1452</v>
      </c>
      <c r="AD72" s="895"/>
      <c r="AE72" s="895"/>
      <c r="AF72" s="895"/>
      <c r="AG72" s="895"/>
    </row>
    <row r="73" ht="16.5" hidden="1" customHeight="1">
      <c r="A73" s="604" t="b">
        <v>0</v>
      </c>
      <c r="B73" s="492" t="s">
        <v>113</v>
      </c>
      <c r="C73" s="492" t="s">
        <v>114</v>
      </c>
      <c r="D73" s="629" t="s">
        <v>188</v>
      </c>
      <c r="E73" s="629" t="s">
        <v>1356</v>
      </c>
      <c r="F73" s="628">
        <v>46054.0</v>
      </c>
      <c r="G73" s="860" t="s">
        <v>1303</v>
      </c>
      <c r="H73" s="704" t="s">
        <v>1453</v>
      </c>
      <c r="I73" s="492" t="s">
        <v>1454</v>
      </c>
      <c r="J73" s="492" t="s">
        <v>190</v>
      </c>
      <c r="K73" s="618">
        <v>0.0</v>
      </c>
      <c r="L73" s="618">
        <v>0.0</v>
      </c>
      <c r="M73" s="905">
        <v>64500.0</v>
      </c>
      <c r="N73" s="610"/>
      <c r="O73" s="909" t="s">
        <v>1455</v>
      </c>
      <c r="P73" s="610">
        <v>46048.0</v>
      </c>
      <c r="Q73" s="610">
        <v>46050.0</v>
      </c>
      <c r="R73" s="663">
        <f t="shared" si="24"/>
        <v>2</v>
      </c>
      <c r="S73" s="610">
        <v>46053.0</v>
      </c>
      <c r="T73" s="663">
        <f t="shared" si="7"/>
        <v>5</v>
      </c>
      <c r="U73" s="663">
        <f t="shared" si="8"/>
        <v>3</v>
      </c>
      <c r="V73" s="913">
        <v>46055.0</v>
      </c>
      <c r="W73" s="906">
        <f t="shared" si="25"/>
        <v>2</v>
      </c>
      <c r="X73" s="906">
        <f t="shared" si="26"/>
        <v>7</v>
      </c>
      <c r="Y73" s="610">
        <v>46065.0</v>
      </c>
      <c r="Z73" s="663">
        <f t="shared" si="9"/>
        <v>17</v>
      </c>
      <c r="AA73" s="936">
        <f t="shared" ref="AA73:AA74" si="27">Y73-V73</f>
        <v>10</v>
      </c>
      <c r="AB73" s="901"/>
      <c r="AC73" s="706" t="s">
        <v>1456</v>
      </c>
      <c r="AD73" s="895"/>
      <c r="AE73" s="895"/>
      <c r="AF73" s="895"/>
      <c r="AG73" s="895"/>
    </row>
    <row r="74" ht="16.5" hidden="1" customHeight="1">
      <c r="A74" s="604" t="b">
        <v>0</v>
      </c>
      <c r="B74" s="492" t="s">
        <v>113</v>
      </c>
      <c r="C74" s="492" t="s">
        <v>114</v>
      </c>
      <c r="D74" s="492" t="s">
        <v>188</v>
      </c>
      <c r="E74" s="492" t="s">
        <v>1356</v>
      </c>
      <c r="F74" s="606">
        <v>46054.0</v>
      </c>
      <c r="G74" s="860" t="s">
        <v>1304</v>
      </c>
      <c r="H74" s="704" t="s">
        <v>1453</v>
      </c>
      <c r="I74" s="492" t="s">
        <v>1454</v>
      </c>
      <c r="J74" s="492" t="s">
        <v>190</v>
      </c>
      <c r="K74" s="618">
        <v>0.0</v>
      </c>
      <c r="L74" s="618">
        <v>0.0</v>
      </c>
      <c r="M74" s="905">
        <v>64000.0</v>
      </c>
      <c r="N74" s="610"/>
      <c r="O74" s="799" t="s">
        <v>1455</v>
      </c>
      <c r="P74" s="610">
        <v>46048.0</v>
      </c>
      <c r="Q74" s="610">
        <v>46050.0</v>
      </c>
      <c r="R74" s="612">
        <f t="shared" si="24"/>
        <v>2</v>
      </c>
      <c r="S74" s="610">
        <v>46053.0</v>
      </c>
      <c r="T74" s="612">
        <f t="shared" si="7"/>
        <v>5</v>
      </c>
      <c r="U74" s="612">
        <f t="shared" si="8"/>
        <v>3</v>
      </c>
      <c r="V74" s="899">
        <v>46055.0</v>
      </c>
      <c r="W74" s="900">
        <f t="shared" si="25"/>
        <v>2</v>
      </c>
      <c r="X74" s="900">
        <f t="shared" si="26"/>
        <v>7</v>
      </c>
      <c r="Y74" s="610">
        <v>46065.0</v>
      </c>
      <c r="Z74" s="612">
        <f t="shared" si="9"/>
        <v>17</v>
      </c>
      <c r="AA74" s="936">
        <f t="shared" si="27"/>
        <v>10</v>
      </c>
      <c r="AB74" s="901"/>
      <c r="AC74" s="706" t="s">
        <v>1457</v>
      </c>
      <c r="AD74" s="895"/>
      <c r="AE74" s="895"/>
      <c r="AF74" s="895"/>
      <c r="AG74" s="895"/>
    </row>
    <row r="75" ht="14.25" hidden="1" customHeight="1">
      <c r="A75" s="938" t="b">
        <v>0</v>
      </c>
      <c r="B75" s="645" t="s">
        <v>113</v>
      </c>
      <c r="C75" s="645" t="s">
        <v>114</v>
      </c>
      <c r="D75" s="629" t="s">
        <v>188</v>
      </c>
      <c r="E75" s="629" t="s">
        <v>1369</v>
      </c>
      <c r="F75" s="606">
        <v>46023.0</v>
      </c>
      <c r="G75" s="902" t="s">
        <v>1303</v>
      </c>
      <c r="H75" s="617" t="s">
        <v>1425</v>
      </c>
      <c r="I75" s="645" t="s">
        <v>1426</v>
      </c>
      <c r="J75" s="645" t="s">
        <v>190</v>
      </c>
      <c r="K75" s="647">
        <v>0.0</v>
      </c>
      <c r="L75" s="647">
        <v>0.0</v>
      </c>
      <c r="M75" s="624">
        <v>82000.0</v>
      </c>
      <c r="N75" s="723">
        <v>46007.0</v>
      </c>
      <c r="O75" s="645" t="s">
        <v>1451</v>
      </c>
      <c r="P75" s="723">
        <v>45999.0</v>
      </c>
      <c r="Q75" s="723">
        <v>46000.0</v>
      </c>
      <c r="R75" s="663">
        <f t="shared" si="24"/>
        <v>1</v>
      </c>
      <c r="S75" s="610">
        <v>46006.0</v>
      </c>
      <c r="T75" s="663">
        <f t="shared" si="7"/>
        <v>7</v>
      </c>
      <c r="U75" s="663">
        <f t="shared" si="8"/>
        <v>6</v>
      </c>
      <c r="V75" s="939"/>
      <c r="W75" s="906">
        <f t="shared" si="25"/>
        <v>-46006</v>
      </c>
      <c r="X75" s="906">
        <f t="shared" si="26"/>
        <v>-45999</v>
      </c>
      <c r="Y75" s="907">
        <v>46050.0</v>
      </c>
      <c r="Z75" s="663">
        <f t="shared" si="9"/>
        <v>51</v>
      </c>
      <c r="AA75" s="904"/>
      <c r="AB75" s="928"/>
      <c r="AC75" s="927" t="s">
        <v>1452</v>
      </c>
      <c r="AD75" s="928"/>
      <c r="AE75" s="928"/>
      <c r="AF75" s="928"/>
      <c r="AG75" s="928"/>
    </row>
    <row r="76" ht="13.5" hidden="1" customHeight="1">
      <c r="A76" s="726" t="b">
        <v>0</v>
      </c>
      <c r="B76" s="649" t="s">
        <v>113</v>
      </c>
      <c r="C76" s="649" t="s">
        <v>114</v>
      </c>
      <c r="D76" s="492" t="s">
        <v>188</v>
      </c>
      <c r="E76" s="492" t="s">
        <v>1356</v>
      </c>
      <c r="F76" s="728">
        <v>46023.0</v>
      </c>
      <c r="G76" s="860" t="s">
        <v>1305</v>
      </c>
      <c r="H76" s="940" t="s">
        <v>1458</v>
      </c>
      <c r="I76" s="492" t="s">
        <v>1459</v>
      </c>
      <c r="J76" s="649" t="s">
        <v>190</v>
      </c>
      <c r="K76" s="657">
        <v>0.0</v>
      </c>
      <c r="L76" s="657">
        <v>0.0</v>
      </c>
      <c r="M76" s="622">
        <v>102000.0</v>
      </c>
      <c r="N76" s="613">
        <v>46049.0</v>
      </c>
      <c r="O76" s="492" t="s">
        <v>1460</v>
      </c>
      <c r="P76" s="610">
        <v>46041.0</v>
      </c>
      <c r="Q76" s="610">
        <v>46043.0</v>
      </c>
      <c r="R76" s="612">
        <f t="shared" si="24"/>
        <v>2</v>
      </c>
      <c r="S76" s="610">
        <v>46043.0</v>
      </c>
      <c r="T76" s="612">
        <f t="shared" si="7"/>
        <v>2</v>
      </c>
      <c r="U76" s="612">
        <f t="shared" si="8"/>
        <v>0</v>
      </c>
      <c r="V76" s="937"/>
      <c r="W76" s="900">
        <f t="shared" si="25"/>
        <v>-46043</v>
      </c>
      <c r="X76" s="900">
        <f t="shared" si="26"/>
        <v>-46041</v>
      </c>
      <c r="Y76" s="610">
        <v>46048.0</v>
      </c>
      <c r="Z76" s="612">
        <f t="shared" si="9"/>
        <v>7</v>
      </c>
      <c r="AA76" s="741"/>
      <c r="AB76" s="901" t="s">
        <v>94</v>
      </c>
      <c r="AC76" s="616" t="s">
        <v>1460</v>
      </c>
      <c r="AD76" s="895"/>
      <c r="AE76" s="895"/>
      <c r="AF76" s="895"/>
      <c r="AG76" s="895"/>
    </row>
    <row r="77" ht="13.5" hidden="1" customHeight="1">
      <c r="A77" s="912" t="b">
        <v>0</v>
      </c>
      <c r="B77" s="645" t="s">
        <v>114</v>
      </c>
      <c r="C77" s="645" t="s">
        <v>114</v>
      </c>
      <c r="D77" s="645" t="s">
        <v>188</v>
      </c>
      <c r="E77" s="645" t="s">
        <v>1333</v>
      </c>
      <c r="F77" s="919">
        <v>46023.0</v>
      </c>
      <c r="G77" s="902" t="s">
        <v>1313</v>
      </c>
      <c r="H77" s="920" t="s">
        <v>1461</v>
      </c>
      <c r="I77" s="920" t="s">
        <v>1462</v>
      </c>
      <c r="J77" s="920" t="s">
        <v>190</v>
      </c>
      <c r="K77" s="647">
        <v>0.0</v>
      </c>
      <c r="L77" s="647">
        <v>0.0</v>
      </c>
      <c r="M77" s="624">
        <v>17000.0</v>
      </c>
      <c r="N77" s="662"/>
      <c r="O77" s="941"/>
      <c r="P77" s="723">
        <v>46027.0</v>
      </c>
      <c r="Q77" s="723">
        <v>46027.0</v>
      </c>
      <c r="R77" s="663">
        <f t="shared" si="24"/>
        <v>0</v>
      </c>
      <c r="S77" s="723">
        <v>46030.0</v>
      </c>
      <c r="T77" s="663">
        <f t="shared" si="7"/>
        <v>3</v>
      </c>
      <c r="U77" s="663">
        <f t="shared" si="8"/>
        <v>3</v>
      </c>
      <c r="V77" s="662"/>
      <c r="W77" s="727">
        <f t="shared" si="25"/>
        <v>-46030</v>
      </c>
      <c r="X77" s="727">
        <f t="shared" si="26"/>
        <v>-46027</v>
      </c>
      <c r="Y77" s="627">
        <v>46050.0</v>
      </c>
      <c r="Z77" s="663">
        <f t="shared" si="9"/>
        <v>23</v>
      </c>
      <c r="AA77" s="904"/>
      <c r="AB77" s="942"/>
      <c r="AC77" s="941"/>
      <c r="AD77" s="942"/>
      <c r="AE77" s="942"/>
      <c r="AF77" s="942"/>
      <c r="AG77" s="942"/>
    </row>
    <row r="78" ht="13.5" hidden="1" customHeight="1">
      <c r="A78" s="604" t="b">
        <v>0</v>
      </c>
      <c r="B78" s="492" t="s">
        <v>113</v>
      </c>
      <c r="C78" s="492" t="s">
        <v>114</v>
      </c>
      <c r="D78" s="492" t="s">
        <v>188</v>
      </c>
      <c r="E78" s="492" t="s">
        <v>1356</v>
      </c>
      <c r="F78" s="606">
        <v>46054.0</v>
      </c>
      <c r="G78" s="860" t="s">
        <v>1303</v>
      </c>
      <c r="H78" s="704" t="s">
        <v>1463</v>
      </c>
      <c r="I78" s="492" t="s">
        <v>1454</v>
      </c>
      <c r="J78" s="492" t="s">
        <v>190</v>
      </c>
      <c r="K78" s="618">
        <v>0.0</v>
      </c>
      <c r="L78" s="618">
        <v>0.0</v>
      </c>
      <c r="M78" s="905">
        <v>38850.0</v>
      </c>
      <c r="N78" s="610"/>
      <c r="O78" s="799" t="s">
        <v>1455</v>
      </c>
      <c r="P78" s="610">
        <v>46048.0</v>
      </c>
      <c r="Q78" s="610">
        <v>46050.0</v>
      </c>
      <c r="R78" s="612">
        <f t="shared" si="24"/>
        <v>2</v>
      </c>
      <c r="S78" s="610">
        <v>46053.0</v>
      </c>
      <c r="T78" s="612">
        <f t="shared" si="7"/>
        <v>5</v>
      </c>
      <c r="U78" s="612">
        <f t="shared" si="8"/>
        <v>3</v>
      </c>
      <c r="V78" s="899">
        <v>46055.0</v>
      </c>
      <c r="W78" s="900">
        <f t="shared" si="25"/>
        <v>2</v>
      </c>
      <c r="X78" s="900">
        <f t="shared" si="26"/>
        <v>7</v>
      </c>
      <c r="Y78" s="610">
        <v>46065.0</v>
      </c>
      <c r="Z78" s="612">
        <f t="shared" si="9"/>
        <v>17</v>
      </c>
      <c r="AA78" s="936">
        <f t="shared" ref="AA78:AA82" si="28">Y78-V78</f>
        <v>10</v>
      </c>
      <c r="AB78" s="901"/>
      <c r="AC78" s="706" t="s">
        <v>1456</v>
      </c>
      <c r="AD78" s="895"/>
      <c r="AE78" s="895"/>
      <c r="AF78" s="895"/>
      <c r="AG78" s="895"/>
    </row>
    <row r="79" ht="13.5" hidden="1" customHeight="1">
      <c r="A79" s="604" t="b">
        <v>0</v>
      </c>
      <c r="B79" s="492" t="s">
        <v>113</v>
      </c>
      <c r="C79" s="492" t="s">
        <v>114</v>
      </c>
      <c r="D79" s="629" t="s">
        <v>188</v>
      </c>
      <c r="E79" s="629" t="s">
        <v>1333</v>
      </c>
      <c r="F79" s="628">
        <v>46054.0</v>
      </c>
      <c r="G79" s="860" t="s">
        <v>1303</v>
      </c>
      <c r="H79" s="931" t="s">
        <v>1464</v>
      </c>
      <c r="I79" s="492" t="s">
        <v>1465</v>
      </c>
      <c r="J79" s="492" t="s">
        <v>190</v>
      </c>
      <c r="K79" s="618">
        <v>0.0</v>
      </c>
      <c r="L79" s="618">
        <v>0.0</v>
      </c>
      <c r="M79" s="905">
        <v>64500.0</v>
      </c>
      <c r="N79" s="610"/>
      <c r="O79" s="909"/>
      <c r="P79" s="610">
        <v>46044.0</v>
      </c>
      <c r="Q79" s="610">
        <v>46056.0</v>
      </c>
      <c r="R79" s="663">
        <f t="shared" si="24"/>
        <v>12</v>
      </c>
      <c r="S79" s="610">
        <v>46056.0</v>
      </c>
      <c r="T79" s="663">
        <f t="shared" si="7"/>
        <v>12</v>
      </c>
      <c r="U79" s="663">
        <f t="shared" si="8"/>
        <v>0</v>
      </c>
      <c r="V79" s="610">
        <v>46056.0</v>
      </c>
      <c r="W79" s="906">
        <f t="shared" si="25"/>
        <v>0</v>
      </c>
      <c r="X79" s="906">
        <f t="shared" si="26"/>
        <v>12</v>
      </c>
      <c r="Y79" s="610">
        <v>46065.0</v>
      </c>
      <c r="Z79" s="663">
        <f t="shared" si="9"/>
        <v>21</v>
      </c>
      <c r="AA79" s="936">
        <f t="shared" si="28"/>
        <v>9</v>
      </c>
      <c r="AB79" s="901"/>
      <c r="AC79" s="706" t="s">
        <v>1466</v>
      </c>
      <c r="AD79" s="895"/>
      <c r="AE79" s="895"/>
      <c r="AF79" s="895"/>
      <c r="AG79" s="895"/>
    </row>
    <row r="80" ht="13.5" hidden="1" customHeight="1">
      <c r="A80" s="604" t="b">
        <v>0</v>
      </c>
      <c r="B80" s="492" t="s">
        <v>113</v>
      </c>
      <c r="C80" s="492" t="s">
        <v>114</v>
      </c>
      <c r="D80" s="492" t="s">
        <v>188</v>
      </c>
      <c r="E80" s="492" t="s">
        <v>1333</v>
      </c>
      <c r="F80" s="606">
        <v>46054.0</v>
      </c>
      <c r="G80" s="860" t="s">
        <v>1304</v>
      </c>
      <c r="H80" s="813" t="s">
        <v>1464</v>
      </c>
      <c r="I80" s="492" t="s">
        <v>1465</v>
      </c>
      <c r="J80" s="492" t="s">
        <v>190</v>
      </c>
      <c r="K80" s="618">
        <v>0.0</v>
      </c>
      <c r="L80" s="618">
        <v>0.0</v>
      </c>
      <c r="M80" s="905">
        <v>64000.0</v>
      </c>
      <c r="N80" s="610"/>
      <c r="O80" s="799"/>
      <c r="P80" s="610">
        <v>46044.0</v>
      </c>
      <c r="Q80" s="610">
        <v>46056.0</v>
      </c>
      <c r="R80" s="612">
        <f t="shared" si="24"/>
        <v>12</v>
      </c>
      <c r="S80" s="610">
        <v>46056.0</v>
      </c>
      <c r="T80" s="612">
        <f t="shared" si="7"/>
        <v>12</v>
      </c>
      <c r="U80" s="612">
        <f t="shared" si="8"/>
        <v>0</v>
      </c>
      <c r="V80" s="610">
        <v>46056.0</v>
      </c>
      <c r="W80" s="900">
        <f t="shared" si="25"/>
        <v>0</v>
      </c>
      <c r="X80" s="900">
        <f t="shared" si="26"/>
        <v>12</v>
      </c>
      <c r="Y80" s="610">
        <v>46065.0</v>
      </c>
      <c r="Z80" s="612">
        <f t="shared" si="9"/>
        <v>21</v>
      </c>
      <c r="AA80" s="936">
        <f t="shared" si="28"/>
        <v>9</v>
      </c>
      <c r="AB80" s="901"/>
      <c r="AC80" s="706" t="s">
        <v>1466</v>
      </c>
      <c r="AD80" s="895"/>
      <c r="AE80" s="895"/>
      <c r="AF80" s="895"/>
      <c r="AG80" s="895"/>
    </row>
    <row r="81" ht="13.5" hidden="1" customHeight="1">
      <c r="A81" s="667" t="b">
        <v>0</v>
      </c>
      <c r="B81" s="641" t="s">
        <v>113</v>
      </c>
      <c r="C81" s="635" t="s">
        <v>134</v>
      </c>
      <c r="D81" s="629" t="s">
        <v>188</v>
      </c>
      <c r="E81" s="629" t="s">
        <v>1333</v>
      </c>
      <c r="F81" s="628">
        <v>46054.0</v>
      </c>
      <c r="G81" s="902" t="s">
        <v>1303</v>
      </c>
      <c r="H81" s="943" t="s">
        <v>1467</v>
      </c>
      <c r="I81" s="629" t="s">
        <v>1468</v>
      </c>
      <c r="J81" s="492" t="s">
        <v>190</v>
      </c>
      <c r="K81" s="643">
        <v>0.0</v>
      </c>
      <c r="L81" s="643">
        <v>0.0</v>
      </c>
      <c r="M81" s="944">
        <v>64500.0</v>
      </c>
      <c r="N81" s="639"/>
      <c r="O81" s="945" t="s">
        <v>1469</v>
      </c>
      <c r="P81" s="639">
        <v>46052.0</v>
      </c>
      <c r="Q81" s="639">
        <v>46057.0</v>
      </c>
      <c r="R81" s="663">
        <f t="shared" si="24"/>
        <v>5</v>
      </c>
      <c r="S81" s="639">
        <v>46057.0</v>
      </c>
      <c r="T81" s="663">
        <f t="shared" si="7"/>
        <v>5</v>
      </c>
      <c r="U81" s="663">
        <f t="shared" si="8"/>
        <v>0</v>
      </c>
      <c r="V81" s="610">
        <v>46059.0</v>
      </c>
      <c r="W81" s="906">
        <f t="shared" si="25"/>
        <v>2</v>
      </c>
      <c r="X81" s="906">
        <f t="shared" si="26"/>
        <v>7</v>
      </c>
      <c r="Y81" s="610">
        <v>46065.0</v>
      </c>
      <c r="Z81" s="612">
        <f t="shared" si="9"/>
        <v>13</v>
      </c>
      <c r="AA81" s="936">
        <f t="shared" si="28"/>
        <v>6</v>
      </c>
      <c r="AB81" s="946"/>
      <c r="AC81" s="947"/>
      <c r="AD81" s="948"/>
      <c r="AE81" s="948"/>
      <c r="AF81" s="948"/>
      <c r="AG81" s="948"/>
    </row>
    <row r="82" ht="13.5" hidden="1" customHeight="1">
      <c r="A82" s="604" t="b">
        <v>0</v>
      </c>
      <c r="B82" s="492" t="s">
        <v>113</v>
      </c>
      <c r="C82" s="492" t="s">
        <v>114</v>
      </c>
      <c r="D82" s="492" t="s">
        <v>188</v>
      </c>
      <c r="E82" s="492" t="s">
        <v>1356</v>
      </c>
      <c r="F82" s="606">
        <v>46054.0</v>
      </c>
      <c r="G82" s="860" t="s">
        <v>1303</v>
      </c>
      <c r="H82" s="617" t="s">
        <v>1470</v>
      </c>
      <c r="I82" s="617" t="s">
        <v>1471</v>
      </c>
      <c r="J82" s="924" t="s">
        <v>190</v>
      </c>
      <c r="K82" s="618">
        <v>0.0</v>
      </c>
      <c r="L82" s="618">
        <v>0.0</v>
      </c>
      <c r="M82" s="944">
        <v>64500.0</v>
      </c>
      <c r="N82" s="610"/>
      <c r="O82" s="860"/>
      <c r="P82" s="610">
        <v>46035.0</v>
      </c>
      <c r="Q82" s="610">
        <v>46037.0</v>
      </c>
      <c r="R82" s="612">
        <f t="shared" si="24"/>
        <v>2</v>
      </c>
      <c r="S82" s="610">
        <v>46041.0</v>
      </c>
      <c r="T82" s="612">
        <f t="shared" si="7"/>
        <v>6</v>
      </c>
      <c r="U82" s="612">
        <f t="shared" si="8"/>
        <v>4</v>
      </c>
      <c r="V82" s="899">
        <v>46041.0</v>
      </c>
      <c r="W82" s="900">
        <f t="shared" si="25"/>
        <v>0</v>
      </c>
      <c r="X82" s="900">
        <f t="shared" si="26"/>
        <v>6</v>
      </c>
      <c r="Y82" s="610">
        <v>46066.0</v>
      </c>
      <c r="Z82" s="612">
        <f t="shared" si="9"/>
        <v>31</v>
      </c>
      <c r="AA82" s="936">
        <f t="shared" si="28"/>
        <v>25</v>
      </c>
      <c r="AB82" s="901"/>
      <c r="AC82" s="706" t="s">
        <v>1472</v>
      </c>
      <c r="AD82" s="895"/>
      <c r="AE82" s="895"/>
      <c r="AF82" s="895"/>
      <c r="AG82" s="895"/>
    </row>
    <row r="83" ht="13.5" hidden="1" customHeight="1">
      <c r="A83" s="604" t="b">
        <v>0</v>
      </c>
      <c r="B83" s="492" t="s">
        <v>113</v>
      </c>
      <c r="C83" s="492" t="s">
        <v>34</v>
      </c>
      <c r="D83" s="492" t="s">
        <v>188</v>
      </c>
      <c r="E83" s="629" t="s">
        <v>1333</v>
      </c>
      <c r="F83" s="606">
        <v>45992.0</v>
      </c>
      <c r="G83" s="902" t="s">
        <v>1303</v>
      </c>
      <c r="H83" s="634" t="s">
        <v>1473</v>
      </c>
      <c r="I83" s="645" t="s">
        <v>1474</v>
      </c>
      <c r="J83" s="492" t="s">
        <v>190</v>
      </c>
      <c r="K83" s="623">
        <v>0.0</v>
      </c>
      <c r="L83" s="623">
        <v>0.0</v>
      </c>
      <c r="M83" s="624">
        <v>58000.0</v>
      </c>
      <c r="N83" s="610"/>
      <c r="O83" s="492"/>
      <c r="P83" s="723">
        <v>45981.0</v>
      </c>
      <c r="Q83" s="723">
        <v>45982.0</v>
      </c>
      <c r="R83" s="612">
        <f t="shared" si="24"/>
        <v>1</v>
      </c>
      <c r="S83" s="613"/>
      <c r="T83" s="612">
        <f t="shared" si="7"/>
        <v>-45981</v>
      </c>
      <c r="U83" s="612">
        <f t="shared" si="8"/>
        <v>-45982</v>
      </c>
      <c r="V83" s="903"/>
      <c r="W83" s="903"/>
      <c r="X83" s="903"/>
      <c r="Y83" s="613"/>
      <c r="Z83" s="612">
        <f t="shared" si="9"/>
        <v>-45981</v>
      </c>
      <c r="AA83" s="741"/>
      <c r="AB83" s="742"/>
      <c r="AC83" s="620"/>
      <c r="AD83" s="742"/>
      <c r="AE83" s="742"/>
      <c r="AF83" s="742"/>
      <c r="AG83" s="742"/>
    </row>
    <row r="84" ht="13.5" hidden="1" customHeight="1">
      <c r="A84" s="604" t="b">
        <v>0</v>
      </c>
      <c r="B84" s="492" t="s">
        <v>113</v>
      </c>
      <c r="C84" s="492" t="s">
        <v>134</v>
      </c>
      <c r="D84" s="492" t="s">
        <v>188</v>
      </c>
      <c r="E84" s="492" t="s">
        <v>1356</v>
      </c>
      <c r="F84" s="606">
        <v>46054.0</v>
      </c>
      <c r="G84" s="860" t="s">
        <v>1303</v>
      </c>
      <c r="H84" s="704" t="s">
        <v>1475</v>
      </c>
      <c r="I84" s="492" t="s">
        <v>1476</v>
      </c>
      <c r="J84" s="492" t="s">
        <v>190</v>
      </c>
      <c r="K84" s="618">
        <v>0.0</v>
      </c>
      <c r="L84" s="618">
        <v>0.0</v>
      </c>
      <c r="M84" s="905">
        <v>64500.0</v>
      </c>
      <c r="N84" s="610"/>
      <c r="O84" s="799"/>
      <c r="P84" s="610">
        <v>46050.0</v>
      </c>
      <c r="Q84" s="610">
        <v>46058.0</v>
      </c>
      <c r="R84" s="612">
        <f t="shared" si="24"/>
        <v>8</v>
      </c>
      <c r="S84" s="610">
        <v>46058.0</v>
      </c>
      <c r="T84" s="612">
        <f t="shared" si="7"/>
        <v>8</v>
      </c>
      <c r="U84" s="612">
        <f t="shared" si="8"/>
        <v>0</v>
      </c>
      <c r="V84" s="610">
        <v>46059.0</v>
      </c>
      <c r="W84" s="900">
        <f t="shared" ref="W84:W93" si="29">V84-S84</f>
        <v>1</v>
      </c>
      <c r="X84" s="900">
        <f t="shared" ref="X84:X110" si="30">V84-P84</f>
        <v>9</v>
      </c>
      <c r="Y84" s="610">
        <v>46066.0</v>
      </c>
      <c r="Z84" s="612">
        <f t="shared" si="9"/>
        <v>16</v>
      </c>
      <c r="AA84" s="936">
        <f t="shared" ref="AA84:AA85" si="31">Y84-V84</f>
        <v>7</v>
      </c>
      <c r="AB84" s="901"/>
      <c r="AC84" s="706"/>
      <c r="AD84" s="895"/>
      <c r="AE84" s="895"/>
      <c r="AF84" s="895"/>
      <c r="AG84" s="895"/>
    </row>
    <row r="85" ht="13.5" hidden="1" customHeight="1">
      <c r="A85" s="604" t="b">
        <v>0</v>
      </c>
      <c r="B85" s="492" t="s">
        <v>135</v>
      </c>
      <c r="C85" s="492" t="s">
        <v>135</v>
      </c>
      <c r="D85" s="629" t="s">
        <v>188</v>
      </c>
      <c r="E85" s="629" t="s">
        <v>1421</v>
      </c>
      <c r="F85" s="606">
        <v>46054.0</v>
      </c>
      <c r="G85" s="860" t="s">
        <v>1304</v>
      </c>
      <c r="H85" s="931" t="s">
        <v>1422</v>
      </c>
      <c r="I85" s="492" t="s">
        <v>1423</v>
      </c>
      <c r="J85" s="492" t="s">
        <v>190</v>
      </c>
      <c r="K85" s="618">
        <v>0.0</v>
      </c>
      <c r="L85" s="618">
        <v>0.0</v>
      </c>
      <c r="M85" s="622">
        <v>64000.0</v>
      </c>
      <c r="N85" s="610"/>
      <c r="O85" s="909"/>
      <c r="P85" s="610">
        <v>46044.0</v>
      </c>
      <c r="Q85" s="610">
        <v>46045.0</v>
      </c>
      <c r="R85" s="663">
        <f t="shared" si="24"/>
        <v>1</v>
      </c>
      <c r="S85" s="610">
        <v>46045.0</v>
      </c>
      <c r="T85" s="612">
        <f t="shared" si="7"/>
        <v>1</v>
      </c>
      <c r="U85" s="612">
        <f t="shared" si="8"/>
        <v>0</v>
      </c>
      <c r="V85" s="610">
        <v>46048.0</v>
      </c>
      <c r="W85" s="906">
        <f t="shared" si="29"/>
        <v>3</v>
      </c>
      <c r="X85" s="906">
        <f t="shared" si="30"/>
        <v>4</v>
      </c>
      <c r="Y85" s="610">
        <v>46069.0</v>
      </c>
      <c r="Z85" s="663">
        <f t="shared" si="9"/>
        <v>25</v>
      </c>
      <c r="AA85" s="904">
        <f t="shared" si="31"/>
        <v>21</v>
      </c>
      <c r="AB85" s="901" t="s">
        <v>1477</v>
      </c>
      <c r="AC85" s="706" t="s">
        <v>1424</v>
      </c>
      <c r="AD85" s="895"/>
      <c r="AE85" s="895"/>
      <c r="AF85" s="895"/>
      <c r="AG85" s="895"/>
    </row>
    <row r="86" ht="13.5" hidden="1" customHeight="1">
      <c r="A86" s="726" t="b">
        <v>0</v>
      </c>
      <c r="B86" s="649" t="s">
        <v>113</v>
      </c>
      <c r="C86" s="649" t="s">
        <v>114</v>
      </c>
      <c r="D86" s="492" t="s">
        <v>188</v>
      </c>
      <c r="E86" s="492" t="s">
        <v>1356</v>
      </c>
      <c r="F86" s="728">
        <v>46023.0</v>
      </c>
      <c r="G86" s="860" t="s">
        <v>1305</v>
      </c>
      <c r="H86" s="940" t="s">
        <v>1458</v>
      </c>
      <c r="I86" s="492" t="s">
        <v>1459</v>
      </c>
      <c r="J86" s="649" t="s">
        <v>190</v>
      </c>
      <c r="K86" s="657">
        <v>0.0</v>
      </c>
      <c r="L86" s="657">
        <v>0.0</v>
      </c>
      <c r="M86" s="622">
        <v>55000.0</v>
      </c>
      <c r="N86" s="613">
        <v>46049.0</v>
      </c>
      <c r="O86" s="492" t="s">
        <v>1478</v>
      </c>
      <c r="P86" s="610">
        <v>46041.0</v>
      </c>
      <c r="Q86" s="610">
        <v>46043.0</v>
      </c>
      <c r="R86" s="612">
        <f t="shared" si="24"/>
        <v>2</v>
      </c>
      <c r="S86" s="610">
        <v>46043.0</v>
      </c>
      <c r="T86" s="612">
        <f t="shared" si="7"/>
        <v>2</v>
      </c>
      <c r="U86" s="612">
        <f t="shared" si="8"/>
        <v>0</v>
      </c>
      <c r="V86" s="937"/>
      <c r="W86" s="900">
        <f t="shared" si="29"/>
        <v>-46043</v>
      </c>
      <c r="X86" s="900">
        <f t="shared" si="30"/>
        <v>-46041</v>
      </c>
      <c r="Y86" s="610">
        <v>46048.0</v>
      </c>
      <c r="Z86" s="612">
        <f t="shared" si="9"/>
        <v>7</v>
      </c>
      <c r="AA86" s="741"/>
      <c r="AB86" s="901" t="s">
        <v>94</v>
      </c>
      <c r="AC86" s="616" t="s">
        <v>1478</v>
      </c>
      <c r="AD86" s="895"/>
      <c r="AE86" s="895"/>
      <c r="AF86" s="895"/>
      <c r="AG86" s="895"/>
    </row>
    <row r="87" ht="13.5" hidden="1" customHeight="1">
      <c r="A87" s="604" t="b">
        <v>0</v>
      </c>
      <c r="B87" s="492" t="s">
        <v>113</v>
      </c>
      <c r="C87" s="492" t="s">
        <v>114</v>
      </c>
      <c r="D87" s="492" t="s">
        <v>188</v>
      </c>
      <c r="E87" s="629" t="s">
        <v>1333</v>
      </c>
      <c r="F87" s="606">
        <v>46023.0</v>
      </c>
      <c r="G87" s="902" t="s">
        <v>1304</v>
      </c>
      <c r="H87" s="617" t="s">
        <v>1479</v>
      </c>
      <c r="I87" s="492" t="s">
        <v>1480</v>
      </c>
      <c r="J87" s="492" t="s">
        <v>190</v>
      </c>
      <c r="K87" s="623">
        <v>0.0</v>
      </c>
      <c r="L87" s="623">
        <v>0.0</v>
      </c>
      <c r="M87" s="622">
        <v>64000.0</v>
      </c>
      <c r="N87" s="610"/>
      <c r="O87" s="492" t="s">
        <v>1481</v>
      </c>
      <c r="P87" s="610">
        <v>45999.0</v>
      </c>
      <c r="Q87" s="610">
        <v>46002.0</v>
      </c>
      <c r="R87" s="612">
        <f t="shared" si="24"/>
        <v>3</v>
      </c>
      <c r="S87" s="610">
        <v>46002.0</v>
      </c>
      <c r="T87" s="612">
        <f t="shared" si="7"/>
        <v>3</v>
      </c>
      <c r="U87" s="612">
        <f t="shared" si="8"/>
        <v>0</v>
      </c>
      <c r="V87" s="939"/>
      <c r="W87" s="906">
        <f t="shared" si="29"/>
        <v>-46002</v>
      </c>
      <c r="X87" s="906">
        <f t="shared" si="30"/>
        <v>-45999</v>
      </c>
      <c r="Y87" s="907">
        <v>46037.0</v>
      </c>
      <c r="Z87" s="612">
        <f t="shared" si="9"/>
        <v>38</v>
      </c>
      <c r="AA87" s="741"/>
      <c r="AB87" s="895"/>
      <c r="AC87" s="616" t="s">
        <v>1304</v>
      </c>
      <c r="AD87" s="895"/>
      <c r="AE87" s="895"/>
      <c r="AF87" s="895"/>
      <c r="AG87" s="895"/>
    </row>
    <row r="88" ht="13.5" hidden="1" customHeight="1">
      <c r="A88" s="604" t="b">
        <v>0</v>
      </c>
      <c r="B88" s="492" t="s">
        <v>113</v>
      </c>
      <c r="C88" s="492" t="s">
        <v>134</v>
      </c>
      <c r="D88" s="492" t="s">
        <v>188</v>
      </c>
      <c r="E88" s="492" t="s">
        <v>1333</v>
      </c>
      <c r="F88" s="606">
        <v>46023.0</v>
      </c>
      <c r="G88" s="860" t="s">
        <v>1303</v>
      </c>
      <c r="H88" s="617" t="s">
        <v>1482</v>
      </c>
      <c r="I88" s="492" t="s">
        <v>1483</v>
      </c>
      <c r="J88" s="492" t="s">
        <v>190</v>
      </c>
      <c r="K88" s="618">
        <v>0.0</v>
      </c>
      <c r="L88" s="618">
        <v>0.0</v>
      </c>
      <c r="M88" s="622">
        <v>58000.0</v>
      </c>
      <c r="N88" s="610"/>
      <c r="O88" s="492"/>
      <c r="P88" s="610">
        <v>46010.0</v>
      </c>
      <c r="Q88" s="610">
        <v>46014.0</v>
      </c>
      <c r="R88" s="612">
        <f t="shared" si="24"/>
        <v>4</v>
      </c>
      <c r="S88" s="610">
        <v>46014.0</v>
      </c>
      <c r="T88" s="612">
        <f t="shared" si="7"/>
        <v>4</v>
      </c>
      <c r="U88" s="612">
        <f t="shared" si="8"/>
        <v>0</v>
      </c>
      <c r="V88" s="937"/>
      <c r="W88" s="900">
        <f t="shared" si="29"/>
        <v>-46014</v>
      </c>
      <c r="X88" s="900">
        <f t="shared" si="30"/>
        <v>-46010</v>
      </c>
      <c r="Y88" s="907">
        <v>46030.0</v>
      </c>
      <c r="Z88" s="612">
        <f t="shared" si="9"/>
        <v>20</v>
      </c>
      <c r="AA88" s="741"/>
      <c r="AB88" s="895"/>
      <c r="AC88" s="616" t="s">
        <v>1484</v>
      </c>
      <c r="AD88" s="895"/>
      <c r="AE88" s="895"/>
      <c r="AF88" s="895"/>
      <c r="AG88" s="895"/>
    </row>
    <row r="89" ht="13.5" hidden="1" customHeight="1">
      <c r="A89" s="604" t="b">
        <v>0</v>
      </c>
      <c r="B89" s="492" t="s">
        <v>114</v>
      </c>
      <c r="C89" s="492" t="s">
        <v>114</v>
      </c>
      <c r="D89" s="629" t="s">
        <v>188</v>
      </c>
      <c r="E89" s="629" t="s">
        <v>1333</v>
      </c>
      <c r="F89" s="606">
        <v>46023.0</v>
      </c>
      <c r="G89" s="860" t="s">
        <v>1304</v>
      </c>
      <c r="H89" s="929" t="s">
        <v>1461</v>
      </c>
      <c r="I89" s="929" t="s">
        <v>1462</v>
      </c>
      <c r="J89" s="929" t="s">
        <v>190</v>
      </c>
      <c r="K89" s="618">
        <v>0.0</v>
      </c>
      <c r="L89" s="618">
        <v>0.0</v>
      </c>
      <c r="M89" s="622">
        <v>64000.0</v>
      </c>
      <c r="N89" s="610"/>
      <c r="O89" s="492"/>
      <c r="P89" s="610">
        <v>46027.0</v>
      </c>
      <c r="Q89" s="610">
        <v>46027.0</v>
      </c>
      <c r="R89" s="663">
        <f t="shared" si="24"/>
        <v>0</v>
      </c>
      <c r="S89" s="610">
        <v>46030.0</v>
      </c>
      <c r="T89" s="612">
        <f t="shared" si="7"/>
        <v>3</v>
      </c>
      <c r="U89" s="612">
        <f t="shared" si="8"/>
        <v>3</v>
      </c>
      <c r="V89" s="939"/>
      <c r="W89" s="906">
        <f t="shared" si="29"/>
        <v>-46030</v>
      </c>
      <c r="X89" s="906">
        <f t="shared" si="30"/>
        <v>-46027</v>
      </c>
      <c r="Y89" s="610">
        <v>46042.0</v>
      </c>
      <c r="Z89" s="663">
        <f t="shared" si="9"/>
        <v>15</v>
      </c>
      <c r="AA89" s="904"/>
      <c r="AB89" s="895"/>
      <c r="AC89" s="616"/>
      <c r="AD89" s="895"/>
      <c r="AE89" s="895"/>
      <c r="AF89" s="895"/>
      <c r="AG89" s="895"/>
    </row>
    <row r="90" ht="13.5" hidden="1" customHeight="1">
      <c r="A90" s="726" t="b">
        <v>0</v>
      </c>
      <c r="B90" s="649" t="s">
        <v>114</v>
      </c>
      <c r="C90" s="649" t="s">
        <v>114</v>
      </c>
      <c r="D90" s="492" t="s">
        <v>188</v>
      </c>
      <c r="E90" s="492" t="s">
        <v>1333</v>
      </c>
      <c r="F90" s="606">
        <v>46023.0</v>
      </c>
      <c r="G90" s="860" t="s">
        <v>1305</v>
      </c>
      <c r="H90" s="910" t="s">
        <v>1461</v>
      </c>
      <c r="I90" s="924" t="s">
        <v>1462</v>
      </c>
      <c r="J90" s="924" t="s">
        <v>190</v>
      </c>
      <c r="K90" s="618">
        <v>0.0</v>
      </c>
      <c r="L90" s="618">
        <v>0.0</v>
      </c>
      <c r="M90" s="622">
        <v>255867.0</v>
      </c>
      <c r="N90" s="660"/>
      <c r="O90" s="949"/>
      <c r="P90" s="610">
        <v>46027.0</v>
      </c>
      <c r="Q90" s="610">
        <v>46027.0</v>
      </c>
      <c r="R90" s="612">
        <f t="shared" si="24"/>
        <v>0</v>
      </c>
      <c r="S90" s="610">
        <v>46030.0</v>
      </c>
      <c r="T90" s="612">
        <f t="shared" si="7"/>
        <v>3</v>
      </c>
      <c r="U90" s="612">
        <f t="shared" si="8"/>
        <v>3</v>
      </c>
      <c r="V90" s="937"/>
      <c r="W90" s="900">
        <f t="shared" si="29"/>
        <v>-46030</v>
      </c>
      <c r="X90" s="900">
        <f t="shared" si="30"/>
        <v>-46027</v>
      </c>
      <c r="Y90" s="907">
        <v>46038.0</v>
      </c>
      <c r="Z90" s="612">
        <f t="shared" si="9"/>
        <v>11</v>
      </c>
      <c r="AA90" s="741"/>
      <c r="AB90" s="950"/>
      <c r="AC90" s="951"/>
      <c r="AD90" s="878"/>
      <c r="AE90" s="878"/>
      <c r="AF90" s="878"/>
      <c r="AG90" s="878"/>
    </row>
    <row r="91" ht="13.5" hidden="1" customHeight="1">
      <c r="A91" s="604" t="b">
        <v>0</v>
      </c>
      <c r="B91" s="492" t="s">
        <v>113</v>
      </c>
      <c r="C91" s="492" t="s">
        <v>134</v>
      </c>
      <c r="D91" s="492" t="s">
        <v>188</v>
      </c>
      <c r="E91" s="629" t="s">
        <v>1333</v>
      </c>
      <c r="F91" s="606">
        <v>46023.0</v>
      </c>
      <c r="G91" s="902" t="s">
        <v>1304</v>
      </c>
      <c r="H91" s="617" t="s">
        <v>1482</v>
      </c>
      <c r="I91" s="492" t="s">
        <v>1483</v>
      </c>
      <c r="J91" s="492" t="s">
        <v>190</v>
      </c>
      <c r="K91" s="618">
        <v>0.0</v>
      </c>
      <c r="L91" s="618">
        <v>0.0</v>
      </c>
      <c r="M91" s="622">
        <v>64000.0</v>
      </c>
      <c r="N91" s="610"/>
      <c r="O91" s="492"/>
      <c r="P91" s="610">
        <v>46010.0</v>
      </c>
      <c r="Q91" s="610">
        <v>46014.0</v>
      </c>
      <c r="R91" s="612">
        <f t="shared" si="24"/>
        <v>4</v>
      </c>
      <c r="S91" s="610">
        <v>46014.0</v>
      </c>
      <c r="T91" s="612">
        <f t="shared" si="7"/>
        <v>4</v>
      </c>
      <c r="U91" s="612">
        <f t="shared" si="8"/>
        <v>0</v>
      </c>
      <c r="V91" s="939"/>
      <c r="W91" s="906">
        <f t="shared" si="29"/>
        <v>-46014</v>
      </c>
      <c r="X91" s="906">
        <f t="shared" si="30"/>
        <v>-46010</v>
      </c>
      <c r="Y91" s="907">
        <v>46030.0</v>
      </c>
      <c r="Z91" s="612">
        <f t="shared" si="9"/>
        <v>20</v>
      </c>
      <c r="AA91" s="741"/>
      <c r="AB91" s="895"/>
      <c r="AC91" s="616" t="s">
        <v>1484</v>
      </c>
      <c r="AD91" s="895"/>
      <c r="AE91" s="895"/>
      <c r="AF91" s="895"/>
      <c r="AG91" s="895"/>
    </row>
    <row r="92" ht="13.5" hidden="1" customHeight="1">
      <c r="A92" s="604" t="b">
        <v>0</v>
      </c>
      <c r="B92" s="492" t="s">
        <v>113</v>
      </c>
      <c r="C92" s="492" t="s">
        <v>134</v>
      </c>
      <c r="D92" s="492" t="s">
        <v>188</v>
      </c>
      <c r="E92" s="492" t="s">
        <v>1356</v>
      </c>
      <c r="F92" s="606">
        <v>46054.0</v>
      </c>
      <c r="G92" s="860" t="s">
        <v>1303</v>
      </c>
      <c r="H92" s="704" t="s">
        <v>1485</v>
      </c>
      <c r="I92" s="492" t="s">
        <v>1486</v>
      </c>
      <c r="J92" s="492" t="s">
        <v>190</v>
      </c>
      <c r="K92" s="618">
        <v>0.0</v>
      </c>
      <c r="L92" s="618">
        <v>0.0</v>
      </c>
      <c r="M92" s="905">
        <v>64500.0</v>
      </c>
      <c r="N92" s="610"/>
      <c r="O92" s="799"/>
      <c r="P92" s="610">
        <v>46052.0</v>
      </c>
      <c r="Q92" s="610">
        <v>46057.0</v>
      </c>
      <c r="R92" s="612">
        <f t="shared" si="24"/>
        <v>5</v>
      </c>
      <c r="S92" s="610">
        <v>46058.0</v>
      </c>
      <c r="T92" s="612">
        <f t="shared" si="7"/>
        <v>6</v>
      </c>
      <c r="U92" s="612">
        <f t="shared" si="8"/>
        <v>1</v>
      </c>
      <c r="V92" s="610">
        <v>46059.0</v>
      </c>
      <c r="W92" s="900">
        <f t="shared" si="29"/>
        <v>1</v>
      </c>
      <c r="X92" s="900">
        <f t="shared" si="30"/>
        <v>7</v>
      </c>
      <c r="Y92" s="610">
        <v>46069.0</v>
      </c>
      <c r="Z92" s="612">
        <f t="shared" si="9"/>
        <v>17</v>
      </c>
      <c r="AA92" s="936">
        <f>Y92-V92</f>
        <v>10</v>
      </c>
      <c r="AB92" s="901"/>
      <c r="AC92" s="706"/>
      <c r="AD92" s="895"/>
      <c r="AE92" s="895"/>
      <c r="AF92" s="895"/>
      <c r="AG92" s="895"/>
    </row>
    <row r="93" ht="14.25" hidden="1" customHeight="1">
      <c r="A93" s="912" t="b">
        <v>0</v>
      </c>
      <c r="B93" s="645" t="s">
        <v>114</v>
      </c>
      <c r="C93" s="645" t="s">
        <v>114</v>
      </c>
      <c r="D93" s="629" t="s">
        <v>188</v>
      </c>
      <c r="E93" s="629" t="s">
        <v>1333</v>
      </c>
      <c r="F93" s="606">
        <v>46023.0</v>
      </c>
      <c r="G93" s="902" t="s">
        <v>1303</v>
      </c>
      <c r="H93" s="920" t="s">
        <v>1461</v>
      </c>
      <c r="I93" s="929" t="s">
        <v>1462</v>
      </c>
      <c r="J93" s="929" t="s">
        <v>190</v>
      </c>
      <c r="K93" s="618">
        <v>0.0</v>
      </c>
      <c r="L93" s="618">
        <v>0.0</v>
      </c>
      <c r="M93" s="624">
        <v>40000.0</v>
      </c>
      <c r="N93" s="662"/>
      <c r="O93" s="952"/>
      <c r="P93" s="610">
        <v>46027.0</v>
      </c>
      <c r="Q93" s="610">
        <v>46027.0</v>
      </c>
      <c r="R93" s="663">
        <f t="shared" si="24"/>
        <v>0</v>
      </c>
      <c r="S93" s="610">
        <v>46030.0</v>
      </c>
      <c r="T93" s="612">
        <f t="shared" si="7"/>
        <v>3</v>
      </c>
      <c r="U93" s="612">
        <f t="shared" si="8"/>
        <v>3</v>
      </c>
      <c r="V93" s="939"/>
      <c r="W93" s="906">
        <f t="shared" si="29"/>
        <v>-46030</v>
      </c>
      <c r="X93" s="906">
        <f t="shared" si="30"/>
        <v>-46027</v>
      </c>
      <c r="Y93" s="925">
        <v>46036.0</v>
      </c>
      <c r="Z93" s="663">
        <f t="shared" si="9"/>
        <v>9</v>
      </c>
      <c r="AA93" s="904"/>
      <c r="AB93" s="942"/>
      <c r="AC93" s="941"/>
      <c r="AD93" s="942"/>
      <c r="AE93" s="942"/>
      <c r="AF93" s="942"/>
      <c r="AG93" s="942"/>
    </row>
    <row r="94" ht="14.25" hidden="1" customHeight="1">
      <c r="A94" s="604" t="b">
        <v>0</v>
      </c>
      <c r="B94" s="492" t="s">
        <v>113</v>
      </c>
      <c r="C94" s="492" t="s">
        <v>134</v>
      </c>
      <c r="D94" s="492" t="s">
        <v>188</v>
      </c>
      <c r="E94" s="492" t="s">
        <v>1333</v>
      </c>
      <c r="F94" s="606">
        <v>46054.0</v>
      </c>
      <c r="G94" s="860" t="s">
        <v>1304</v>
      </c>
      <c r="H94" s="704" t="s">
        <v>1487</v>
      </c>
      <c r="I94" s="492" t="s">
        <v>1488</v>
      </c>
      <c r="J94" s="492" t="s">
        <v>190</v>
      </c>
      <c r="K94" s="618">
        <v>0.0</v>
      </c>
      <c r="L94" s="618">
        <v>0.0</v>
      </c>
      <c r="M94" s="905">
        <v>64000.0</v>
      </c>
      <c r="N94" s="610"/>
      <c r="O94" s="799"/>
      <c r="P94" s="610">
        <v>46052.0</v>
      </c>
      <c r="Q94" s="610">
        <v>46062.0</v>
      </c>
      <c r="R94" s="636">
        <f t="shared" si="24"/>
        <v>10</v>
      </c>
      <c r="S94" s="610">
        <v>46065.0</v>
      </c>
      <c r="T94" s="612">
        <f t="shared" si="7"/>
        <v>13</v>
      </c>
      <c r="U94" s="612">
        <f t="shared" si="8"/>
        <v>3</v>
      </c>
      <c r="V94" s="610">
        <v>46068.0</v>
      </c>
      <c r="W94" s="900">
        <f>V94-S95</f>
        <v>18</v>
      </c>
      <c r="X94" s="900">
        <f t="shared" si="30"/>
        <v>16</v>
      </c>
      <c r="Y94" s="610">
        <v>46069.0</v>
      </c>
      <c r="Z94" s="612">
        <f t="shared" si="9"/>
        <v>17</v>
      </c>
      <c r="AA94" s="936">
        <f t="shared" ref="AA94:AA110" si="32">Y94-V94</f>
        <v>1</v>
      </c>
      <c r="AB94" s="901"/>
      <c r="AC94" s="706" t="s">
        <v>1489</v>
      </c>
      <c r="AD94" s="895"/>
      <c r="AE94" s="895"/>
      <c r="AF94" s="895"/>
      <c r="AG94" s="895"/>
    </row>
    <row r="95" ht="14.25" hidden="1" customHeight="1">
      <c r="A95" s="604" t="b">
        <v>0</v>
      </c>
      <c r="B95" s="492" t="s">
        <v>113</v>
      </c>
      <c r="C95" s="492" t="s">
        <v>114</v>
      </c>
      <c r="D95" s="629" t="s">
        <v>188</v>
      </c>
      <c r="E95" s="629" t="s">
        <v>1333</v>
      </c>
      <c r="F95" s="606">
        <v>46054.0</v>
      </c>
      <c r="G95" s="860" t="s">
        <v>1304</v>
      </c>
      <c r="H95" s="704" t="s">
        <v>1490</v>
      </c>
      <c r="I95" s="492" t="s">
        <v>1491</v>
      </c>
      <c r="J95" s="492" t="s">
        <v>190</v>
      </c>
      <c r="K95" s="618">
        <v>0.0</v>
      </c>
      <c r="L95" s="618">
        <v>0.0</v>
      </c>
      <c r="M95" s="905">
        <v>64000.0</v>
      </c>
      <c r="N95" s="610"/>
      <c r="O95" s="909"/>
      <c r="P95" s="610">
        <v>46049.0</v>
      </c>
      <c r="Q95" s="610">
        <v>46050.0</v>
      </c>
      <c r="R95" s="663">
        <f t="shared" si="24"/>
        <v>1</v>
      </c>
      <c r="S95" s="610">
        <v>46050.0</v>
      </c>
      <c r="T95" s="612">
        <f t="shared" si="7"/>
        <v>1</v>
      </c>
      <c r="U95" s="612">
        <f t="shared" si="8"/>
        <v>0</v>
      </c>
      <c r="V95" s="913">
        <v>46055.0</v>
      </c>
      <c r="W95" s="906">
        <f t="shared" ref="W95:W110" si="33">V95-S95</f>
        <v>5</v>
      </c>
      <c r="X95" s="906">
        <f t="shared" si="30"/>
        <v>6</v>
      </c>
      <c r="Y95" s="610">
        <v>46070.0</v>
      </c>
      <c r="Z95" s="663">
        <f t="shared" si="9"/>
        <v>21</v>
      </c>
      <c r="AA95" s="936">
        <f t="shared" si="32"/>
        <v>15</v>
      </c>
      <c r="AB95" s="901"/>
      <c r="AC95" s="706" t="s">
        <v>1492</v>
      </c>
      <c r="AD95" s="895"/>
      <c r="AE95" s="895"/>
      <c r="AF95" s="895"/>
      <c r="AG95" s="895"/>
    </row>
    <row r="96" ht="14.25" hidden="1" customHeight="1">
      <c r="A96" s="604" t="b">
        <v>0</v>
      </c>
      <c r="B96" s="492" t="s">
        <v>113</v>
      </c>
      <c r="C96" s="492" t="s">
        <v>114</v>
      </c>
      <c r="D96" s="492" t="s">
        <v>188</v>
      </c>
      <c r="E96" s="492" t="s">
        <v>1333</v>
      </c>
      <c r="F96" s="606">
        <v>46054.0</v>
      </c>
      <c r="G96" s="860" t="s">
        <v>1303</v>
      </c>
      <c r="H96" s="813" t="s">
        <v>1493</v>
      </c>
      <c r="I96" s="953" t="s">
        <v>1494</v>
      </c>
      <c r="J96" s="492" t="s">
        <v>190</v>
      </c>
      <c r="K96" s="618">
        <v>0.0</v>
      </c>
      <c r="L96" s="618">
        <v>0.0</v>
      </c>
      <c r="M96" s="905">
        <v>63500.0</v>
      </c>
      <c r="N96" s="610"/>
      <c r="O96" s="799" t="s">
        <v>1495</v>
      </c>
      <c r="P96" s="610">
        <v>46056.0</v>
      </c>
      <c r="Q96" s="610">
        <v>46058.0</v>
      </c>
      <c r="R96" s="636">
        <f t="shared" si="24"/>
        <v>2</v>
      </c>
      <c r="S96" s="610">
        <v>46058.0</v>
      </c>
      <c r="T96" s="612">
        <f t="shared" si="7"/>
        <v>2</v>
      </c>
      <c r="U96" s="612">
        <f t="shared" si="8"/>
        <v>0</v>
      </c>
      <c r="V96" s="610">
        <v>46059.0</v>
      </c>
      <c r="W96" s="900">
        <f t="shared" si="33"/>
        <v>1</v>
      </c>
      <c r="X96" s="900">
        <f t="shared" si="30"/>
        <v>3</v>
      </c>
      <c r="Y96" s="610">
        <v>46070.0</v>
      </c>
      <c r="Z96" s="612">
        <f t="shared" si="9"/>
        <v>14</v>
      </c>
      <c r="AA96" s="936">
        <f t="shared" si="32"/>
        <v>11</v>
      </c>
      <c r="AB96" s="901"/>
      <c r="AC96" s="706" t="s">
        <v>1496</v>
      </c>
      <c r="AD96" s="895"/>
      <c r="AE96" s="895"/>
      <c r="AF96" s="895"/>
      <c r="AG96" s="895"/>
    </row>
    <row r="97" ht="13.5" hidden="1" customHeight="1">
      <c r="A97" s="604" t="b">
        <v>0</v>
      </c>
      <c r="B97" s="492" t="s">
        <v>113</v>
      </c>
      <c r="C97" s="492" t="s">
        <v>114</v>
      </c>
      <c r="D97" s="629" t="s">
        <v>188</v>
      </c>
      <c r="E97" s="629" t="s">
        <v>1333</v>
      </c>
      <c r="F97" s="606">
        <v>46054.0</v>
      </c>
      <c r="G97" s="860" t="s">
        <v>1304</v>
      </c>
      <c r="H97" s="931" t="s">
        <v>1493</v>
      </c>
      <c r="I97" s="954" t="s">
        <v>1494</v>
      </c>
      <c r="J97" s="492" t="s">
        <v>190</v>
      </c>
      <c r="K97" s="618">
        <v>0.0</v>
      </c>
      <c r="L97" s="618">
        <v>0.0</v>
      </c>
      <c r="M97" s="944">
        <v>64000.0</v>
      </c>
      <c r="N97" s="610"/>
      <c r="O97" s="909"/>
      <c r="P97" s="610">
        <v>46056.0</v>
      </c>
      <c r="Q97" s="610">
        <v>46058.0</v>
      </c>
      <c r="R97" s="636">
        <f t="shared" si="24"/>
        <v>2</v>
      </c>
      <c r="S97" s="610">
        <v>46058.0</v>
      </c>
      <c r="T97" s="663">
        <f t="shared" si="7"/>
        <v>2</v>
      </c>
      <c r="U97" s="663">
        <f t="shared" si="8"/>
        <v>0</v>
      </c>
      <c r="V97" s="610">
        <v>46059.0</v>
      </c>
      <c r="W97" s="906">
        <f t="shared" si="33"/>
        <v>1</v>
      </c>
      <c r="X97" s="906">
        <f t="shared" si="30"/>
        <v>3</v>
      </c>
      <c r="Y97" s="610">
        <v>46070.0</v>
      </c>
      <c r="Z97" s="663">
        <f t="shared" si="9"/>
        <v>14</v>
      </c>
      <c r="AA97" s="936">
        <f t="shared" si="32"/>
        <v>11</v>
      </c>
      <c r="AB97" s="901"/>
      <c r="AC97" s="706" t="s">
        <v>1496</v>
      </c>
      <c r="AD97" s="895"/>
      <c r="AE97" s="895"/>
      <c r="AF97" s="895"/>
      <c r="AG97" s="895"/>
    </row>
    <row r="98" ht="13.5" hidden="1" customHeight="1">
      <c r="A98" s="604" t="b">
        <v>0</v>
      </c>
      <c r="B98" s="492" t="s">
        <v>136</v>
      </c>
      <c r="C98" s="492" t="s">
        <v>114</v>
      </c>
      <c r="D98" s="492" t="s">
        <v>188</v>
      </c>
      <c r="E98" s="492" t="s">
        <v>1369</v>
      </c>
      <c r="F98" s="606">
        <v>46054.0</v>
      </c>
      <c r="G98" s="860" t="s">
        <v>1303</v>
      </c>
      <c r="H98" s="813" t="s">
        <v>1497</v>
      </c>
      <c r="I98" s="492" t="s">
        <v>1350</v>
      </c>
      <c r="J98" s="492" t="s">
        <v>190</v>
      </c>
      <c r="K98" s="618">
        <v>0.0</v>
      </c>
      <c r="L98" s="618">
        <v>0.0</v>
      </c>
      <c r="M98" s="622">
        <v>64500.0</v>
      </c>
      <c r="N98" s="610"/>
      <c r="O98" s="799"/>
      <c r="P98" s="610">
        <v>46062.0</v>
      </c>
      <c r="Q98" s="610">
        <v>46063.0</v>
      </c>
      <c r="R98" s="636">
        <f t="shared" si="24"/>
        <v>1</v>
      </c>
      <c r="S98" s="610">
        <v>46065.0</v>
      </c>
      <c r="T98" s="612">
        <f t="shared" si="7"/>
        <v>3</v>
      </c>
      <c r="U98" s="612">
        <f t="shared" si="8"/>
        <v>2</v>
      </c>
      <c r="V98" s="610">
        <v>46065.0</v>
      </c>
      <c r="W98" s="900">
        <f t="shared" si="33"/>
        <v>0</v>
      </c>
      <c r="X98" s="900">
        <f t="shared" si="30"/>
        <v>3</v>
      </c>
      <c r="Y98" s="610">
        <v>46070.0</v>
      </c>
      <c r="Z98" s="612">
        <f t="shared" si="9"/>
        <v>8</v>
      </c>
      <c r="AA98" s="741">
        <f t="shared" si="32"/>
        <v>5</v>
      </c>
      <c r="AB98" s="901"/>
      <c r="AC98" s="955" t="s">
        <v>1498</v>
      </c>
      <c r="AD98" s="895"/>
      <c r="AE98" s="895"/>
      <c r="AF98" s="895"/>
      <c r="AG98" s="895"/>
    </row>
    <row r="99" ht="13.5" hidden="1" customHeight="1">
      <c r="A99" s="604" t="b">
        <v>0</v>
      </c>
      <c r="B99" s="492" t="s">
        <v>136</v>
      </c>
      <c r="C99" s="492" t="s">
        <v>114</v>
      </c>
      <c r="D99" s="629" t="s">
        <v>188</v>
      </c>
      <c r="E99" s="629" t="s">
        <v>1369</v>
      </c>
      <c r="F99" s="606">
        <v>46054.0</v>
      </c>
      <c r="G99" s="860" t="s">
        <v>1304</v>
      </c>
      <c r="H99" s="931" t="s">
        <v>1497</v>
      </c>
      <c r="I99" s="492" t="s">
        <v>1350</v>
      </c>
      <c r="J99" s="492" t="s">
        <v>190</v>
      </c>
      <c r="K99" s="618">
        <v>0.0</v>
      </c>
      <c r="L99" s="618">
        <v>0.0</v>
      </c>
      <c r="M99" s="622">
        <v>64000.0</v>
      </c>
      <c r="N99" s="610"/>
      <c r="O99" s="909"/>
      <c r="P99" s="610">
        <v>46062.0</v>
      </c>
      <c r="Q99" s="610">
        <v>46063.0</v>
      </c>
      <c r="R99" s="636">
        <f t="shared" si="24"/>
        <v>1</v>
      </c>
      <c r="S99" s="610">
        <v>46065.0</v>
      </c>
      <c r="T99" s="663">
        <f t="shared" si="7"/>
        <v>3</v>
      </c>
      <c r="U99" s="663">
        <f t="shared" si="8"/>
        <v>2</v>
      </c>
      <c r="V99" s="610">
        <v>46065.0</v>
      </c>
      <c r="W99" s="906">
        <f t="shared" si="33"/>
        <v>0</v>
      </c>
      <c r="X99" s="906">
        <f t="shared" si="30"/>
        <v>3</v>
      </c>
      <c r="Y99" s="610">
        <v>46070.0</v>
      </c>
      <c r="Z99" s="663">
        <f t="shared" si="9"/>
        <v>8</v>
      </c>
      <c r="AA99" s="904">
        <f t="shared" si="32"/>
        <v>5</v>
      </c>
      <c r="AB99" s="901"/>
      <c r="AC99" s="955" t="s">
        <v>1498</v>
      </c>
      <c r="AD99" s="895"/>
      <c r="AE99" s="895"/>
      <c r="AF99" s="895"/>
      <c r="AG99" s="895"/>
    </row>
    <row r="100" ht="13.5" hidden="1" customHeight="1">
      <c r="A100" s="726" t="b">
        <v>0</v>
      </c>
      <c r="B100" s="649" t="s">
        <v>113</v>
      </c>
      <c r="C100" s="649" t="s">
        <v>114</v>
      </c>
      <c r="D100" s="492" t="s">
        <v>188</v>
      </c>
      <c r="E100" s="492" t="s">
        <v>1369</v>
      </c>
      <c r="F100" s="606">
        <v>46054.0</v>
      </c>
      <c r="G100" s="860" t="s">
        <v>1313</v>
      </c>
      <c r="H100" s="649" t="s">
        <v>1376</v>
      </c>
      <c r="I100" s="649" t="s">
        <v>1377</v>
      </c>
      <c r="J100" s="649" t="s">
        <v>190</v>
      </c>
      <c r="K100" s="657">
        <v>0.0</v>
      </c>
      <c r="L100" s="657">
        <v>0.0</v>
      </c>
      <c r="M100" s="905">
        <v>17000.0</v>
      </c>
      <c r="N100" s="610"/>
      <c r="O100" s="860"/>
      <c r="P100" s="613">
        <v>46015.0</v>
      </c>
      <c r="Q100" s="613">
        <v>46016.0</v>
      </c>
      <c r="R100" s="612">
        <f t="shared" si="24"/>
        <v>1</v>
      </c>
      <c r="S100" s="610">
        <v>46016.0</v>
      </c>
      <c r="T100" s="612">
        <f t="shared" si="7"/>
        <v>1</v>
      </c>
      <c r="U100" s="612">
        <f t="shared" si="8"/>
        <v>0</v>
      </c>
      <c r="V100" s="899">
        <v>46016.0</v>
      </c>
      <c r="W100" s="900">
        <f t="shared" si="33"/>
        <v>0</v>
      </c>
      <c r="X100" s="900">
        <f t="shared" si="30"/>
        <v>1</v>
      </c>
      <c r="Y100" s="610">
        <v>46072.0</v>
      </c>
      <c r="Z100" s="612">
        <f t="shared" si="9"/>
        <v>57</v>
      </c>
      <c r="AA100" s="936">
        <f t="shared" si="32"/>
        <v>56</v>
      </c>
      <c r="AB100" s="956"/>
      <c r="AC100" s="957" t="s">
        <v>1379</v>
      </c>
      <c r="AD100" s="917"/>
      <c r="AE100" s="917"/>
      <c r="AF100" s="917"/>
      <c r="AG100" s="917"/>
    </row>
    <row r="101" ht="13.5" hidden="1" customHeight="1">
      <c r="A101" s="604" t="b">
        <v>0</v>
      </c>
      <c r="B101" s="492" t="s">
        <v>113</v>
      </c>
      <c r="C101" s="492" t="s">
        <v>114</v>
      </c>
      <c r="D101" s="629" t="s">
        <v>188</v>
      </c>
      <c r="E101" s="629" t="s">
        <v>1356</v>
      </c>
      <c r="F101" s="606">
        <v>46054.0</v>
      </c>
      <c r="G101" s="860" t="s">
        <v>1304</v>
      </c>
      <c r="H101" s="704" t="s">
        <v>1499</v>
      </c>
      <c r="I101" s="492" t="s">
        <v>1500</v>
      </c>
      <c r="J101" s="492" t="s">
        <v>190</v>
      </c>
      <c r="K101" s="618">
        <v>0.0</v>
      </c>
      <c r="L101" s="618">
        <v>0.0</v>
      </c>
      <c r="M101" s="905">
        <v>64000.0</v>
      </c>
      <c r="N101" s="610"/>
      <c r="O101" s="958"/>
      <c r="P101" s="610">
        <v>46045.0</v>
      </c>
      <c r="Q101" s="610">
        <v>46051.0</v>
      </c>
      <c r="R101" s="663">
        <f t="shared" si="24"/>
        <v>6</v>
      </c>
      <c r="S101" s="610">
        <v>46058.0</v>
      </c>
      <c r="T101" s="663">
        <f t="shared" si="7"/>
        <v>13</v>
      </c>
      <c r="U101" s="663">
        <f t="shared" si="8"/>
        <v>7</v>
      </c>
      <c r="V101" s="913">
        <v>46064.0</v>
      </c>
      <c r="W101" s="906">
        <f t="shared" si="33"/>
        <v>6</v>
      </c>
      <c r="X101" s="906">
        <f t="shared" si="30"/>
        <v>19</v>
      </c>
      <c r="Y101" s="610">
        <v>46072.0</v>
      </c>
      <c r="Z101" s="663">
        <f t="shared" si="9"/>
        <v>27</v>
      </c>
      <c r="AA101" s="936">
        <f t="shared" si="32"/>
        <v>8</v>
      </c>
      <c r="AB101" s="901"/>
      <c r="AC101" s="706" t="s">
        <v>1501</v>
      </c>
      <c r="AD101" s="895"/>
      <c r="AE101" s="895"/>
      <c r="AF101" s="895"/>
      <c r="AG101" s="895"/>
    </row>
    <row r="102" ht="13.5" hidden="1" customHeight="1">
      <c r="A102" s="667" t="b">
        <v>0</v>
      </c>
      <c r="B102" s="641" t="s">
        <v>135</v>
      </c>
      <c r="C102" s="641" t="s">
        <v>114</v>
      </c>
      <c r="D102" s="492" t="s">
        <v>188</v>
      </c>
      <c r="E102" s="492" t="s">
        <v>1421</v>
      </c>
      <c r="F102" s="606">
        <v>46054.0</v>
      </c>
      <c r="G102" s="860" t="s">
        <v>1304</v>
      </c>
      <c r="H102" s="959" t="s">
        <v>1430</v>
      </c>
      <c r="I102" s="649" t="s">
        <v>1431</v>
      </c>
      <c r="J102" s="649" t="s">
        <v>190</v>
      </c>
      <c r="K102" s="643">
        <v>0.0</v>
      </c>
      <c r="L102" s="643">
        <v>0.0</v>
      </c>
      <c r="M102" s="622">
        <v>64000.0</v>
      </c>
      <c r="N102" s="651"/>
      <c r="O102" s="946"/>
      <c r="P102" s="651">
        <v>46048.0</v>
      </c>
      <c r="Q102" s="651">
        <v>46051.0</v>
      </c>
      <c r="R102" s="612">
        <f t="shared" si="24"/>
        <v>3</v>
      </c>
      <c r="S102" s="651">
        <v>46051.0</v>
      </c>
      <c r="T102" s="612">
        <f t="shared" si="7"/>
        <v>3</v>
      </c>
      <c r="U102" s="612">
        <f t="shared" si="8"/>
        <v>0</v>
      </c>
      <c r="V102" s="899">
        <v>46055.0</v>
      </c>
      <c r="W102" s="900">
        <f t="shared" si="33"/>
        <v>4</v>
      </c>
      <c r="X102" s="900">
        <f t="shared" si="30"/>
        <v>7</v>
      </c>
      <c r="Y102" s="610">
        <v>46072.0</v>
      </c>
      <c r="Z102" s="612">
        <f t="shared" si="9"/>
        <v>24</v>
      </c>
      <c r="AA102" s="936">
        <f t="shared" si="32"/>
        <v>17</v>
      </c>
      <c r="AB102" s="946"/>
      <c r="AC102" s="947"/>
      <c r="AD102" s="948"/>
      <c r="AE102" s="948"/>
      <c r="AF102" s="948"/>
      <c r="AG102" s="948"/>
    </row>
    <row r="103" ht="13.5" hidden="1" customHeight="1">
      <c r="A103" s="604" t="b">
        <v>0</v>
      </c>
      <c r="B103" s="492" t="s">
        <v>113</v>
      </c>
      <c r="C103" s="492" t="s">
        <v>114</v>
      </c>
      <c r="D103" s="629" t="s">
        <v>188</v>
      </c>
      <c r="E103" s="629" t="s">
        <v>1356</v>
      </c>
      <c r="F103" s="628">
        <v>46054.0</v>
      </c>
      <c r="G103" s="860" t="s">
        <v>1303</v>
      </c>
      <c r="H103" s="704" t="s">
        <v>1499</v>
      </c>
      <c r="I103" s="492" t="s">
        <v>1500</v>
      </c>
      <c r="J103" s="492" t="s">
        <v>190</v>
      </c>
      <c r="K103" s="618">
        <v>0.0</v>
      </c>
      <c r="L103" s="618">
        <v>0.0</v>
      </c>
      <c r="M103" s="905">
        <v>64500.0</v>
      </c>
      <c r="N103" s="610"/>
      <c r="O103" s="958"/>
      <c r="P103" s="610">
        <v>46045.0</v>
      </c>
      <c r="Q103" s="610">
        <v>46051.0</v>
      </c>
      <c r="R103" s="663">
        <f t="shared" si="24"/>
        <v>6</v>
      </c>
      <c r="S103" s="610">
        <v>46058.0</v>
      </c>
      <c r="T103" s="663">
        <f t="shared" si="7"/>
        <v>13</v>
      </c>
      <c r="U103" s="663">
        <f t="shared" si="8"/>
        <v>7</v>
      </c>
      <c r="V103" s="913">
        <v>46064.0</v>
      </c>
      <c r="W103" s="906">
        <f t="shared" si="33"/>
        <v>6</v>
      </c>
      <c r="X103" s="906">
        <f t="shared" si="30"/>
        <v>19</v>
      </c>
      <c r="Y103" s="610">
        <v>46072.0</v>
      </c>
      <c r="Z103" s="663">
        <f t="shared" si="9"/>
        <v>27</v>
      </c>
      <c r="AA103" s="936">
        <f t="shared" si="32"/>
        <v>8</v>
      </c>
      <c r="AB103" s="901"/>
      <c r="AC103" s="706" t="s">
        <v>1501</v>
      </c>
      <c r="AD103" s="895"/>
      <c r="AE103" s="895"/>
      <c r="AF103" s="895"/>
      <c r="AG103" s="895"/>
    </row>
    <row r="104" ht="14.25" hidden="1" customHeight="1">
      <c r="A104" s="604" t="b">
        <v>0</v>
      </c>
      <c r="B104" s="492" t="s">
        <v>113</v>
      </c>
      <c r="C104" s="492" t="s">
        <v>134</v>
      </c>
      <c r="D104" s="492" t="s">
        <v>188</v>
      </c>
      <c r="E104" s="492" t="s">
        <v>1356</v>
      </c>
      <c r="F104" s="606">
        <v>46054.0</v>
      </c>
      <c r="G104" s="860" t="s">
        <v>1303</v>
      </c>
      <c r="H104" s="704" t="s">
        <v>1502</v>
      </c>
      <c r="I104" s="492" t="s">
        <v>1503</v>
      </c>
      <c r="J104" s="492" t="s">
        <v>190</v>
      </c>
      <c r="K104" s="618">
        <v>0.0</v>
      </c>
      <c r="L104" s="618">
        <v>0.0</v>
      </c>
      <c r="M104" s="905">
        <v>64500.0</v>
      </c>
      <c r="N104" s="610"/>
      <c r="O104" s="799"/>
      <c r="P104" s="610">
        <v>46051.0</v>
      </c>
      <c r="Q104" s="610">
        <v>46056.0</v>
      </c>
      <c r="R104" s="612">
        <f t="shared" si="24"/>
        <v>5</v>
      </c>
      <c r="S104" s="610">
        <v>46056.0</v>
      </c>
      <c r="T104" s="612">
        <f t="shared" si="7"/>
        <v>5</v>
      </c>
      <c r="U104" s="612">
        <f t="shared" si="8"/>
        <v>0</v>
      </c>
      <c r="V104" s="610">
        <v>46059.0</v>
      </c>
      <c r="W104" s="900">
        <f t="shared" si="33"/>
        <v>3</v>
      </c>
      <c r="X104" s="900">
        <f t="shared" si="30"/>
        <v>8</v>
      </c>
      <c r="Y104" s="610">
        <v>46072.0</v>
      </c>
      <c r="Z104" s="612">
        <f t="shared" si="9"/>
        <v>21</v>
      </c>
      <c r="AA104" s="936">
        <f t="shared" si="32"/>
        <v>13</v>
      </c>
      <c r="AB104" s="901"/>
      <c r="AC104" s="706" t="s">
        <v>1504</v>
      </c>
      <c r="AD104" s="895"/>
      <c r="AE104" s="895"/>
      <c r="AF104" s="895"/>
      <c r="AG104" s="895"/>
    </row>
    <row r="105" ht="13.5" hidden="1" customHeight="1">
      <c r="A105" s="604" t="b">
        <v>0</v>
      </c>
      <c r="B105" s="492" t="s">
        <v>113</v>
      </c>
      <c r="C105" s="492" t="s">
        <v>114</v>
      </c>
      <c r="D105" s="629" t="s">
        <v>188</v>
      </c>
      <c r="E105" s="629" t="s">
        <v>1333</v>
      </c>
      <c r="F105" s="628">
        <v>46054.0</v>
      </c>
      <c r="G105" s="860" t="s">
        <v>1303</v>
      </c>
      <c r="H105" s="704" t="s">
        <v>1490</v>
      </c>
      <c r="I105" s="492" t="s">
        <v>1491</v>
      </c>
      <c r="J105" s="492" t="s">
        <v>190</v>
      </c>
      <c r="K105" s="618">
        <v>0.0</v>
      </c>
      <c r="L105" s="618">
        <v>0.0</v>
      </c>
      <c r="M105" s="905">
        <v>64500.0</v>
      </c>
      <c r="N105" s="610"/>
      <c r="O105" s="909"/>
      <c r="P105" s="610">
        <v>46049.0</v>
      </c>
      <c r="Q105" s="610">
        <v>46050.0</v>
      </c>
      <c r="R105" s="663">
        <f t="shared" si="24"/>
        <v>1</v>
      </c>
      <c r="S105" s="610">
        <v>46050.0</v>
      </c>
      <c r="T105" s="612">
        <f t="shared" si="7"/>
        <v>1</v>
      </c>
      <c r="U105" s="612">
        <f t="shared" si="8"/>
        <v>0</v>
      </c>
      <c r="V105" s="913">
        <v>46055.0</v>
      </c>
      <c r="W105" s="906">
        <f t="shared" si="33"/>
        <v>5</v>
      </c>
      <c r="X105" s="906">
        <f t="shared" si="30"/>
        <v>6</v>
      </c>
      <c r="Y105" s="610">
        <v>46073.0</v>
      </c>
      <c r="Z105" s="663">
        <f t="shared" si="9"/>
        <v>24</v>
      </c>
      <c r="AA105" s="936">
        <f t="shared" si="32"/>
        <v>18</v>
      </c>
      <c r="AB105" s="901"/>
      <c r="AC105" s="706" t="s">
        <v>1492</v>
      </c>
      <c r="AD105" s="895"/>
      <c r="AE105" s="895"/>
      <c r="AF105" s="895"/>
      <c r="AG105" s="895"/>
    </row>
    <row r="106" ht="13.5" hidden="1" customHeight="1">
      <c r="A106" s="667" t="b">
        <v>0</v>
      </c>
      <c r="B106" s="641" t="s">
        <v>113</v>
      </c>
      <c r="C106" s="641" t="s">
        <v>134</v>
      </c>
      <c r="D106" s="492" t="s">
        <v>188</v>
      </c>
      <c r="E106" s="492" t="s">
        <v>1333</v>
      </c>
      <c r="F106" s="606">
        <v>46054.0</v>
      </c>
      <c r="G106" s="860" t="s">
        <v>1304</v>
      </c>
      <c r="H106" s="959" t="s">
        <v>1467</v>
      </c>
      <c r="I106" s="649" t="s">
        <v>1468</v>
      </c>
      <c r="J106" s="649" t="s">
        <v>190</v>
      </c>
      <c r="K106" s="643">
        <v>0.0</v>
      </c>
      <c r="L106" s="643">
        <v>0.0</v>
      </c>
      <c r="M106" s="944">
        <v>64000.0</v>
      </c>
      <c r="N106" s="639"/>
      <c r="O106" s="945"/>
      <c r="P106" s="651">
        <v>46052.0</v>
      </c>
      <c r="Q106" s="651">
        <v>46057.0</v>
      </c>
      <c r="R106" s="636">
        <f t="shared" si="24"/>
        <v>5</v>
      </c>
      <c r="S106" s="639">
        <v>46057.0</v>
      </c>
      <c r="T106" s="612">
        <f t="shared" si="7"/>
        <v>5</v>
      </c>
      <c r="U106" s="612">
        <f t="shared" si="8"/>
        <v>0</v>
      </c>
      <c r="V106" s="610">
        <v>46059.0</v>
      </c>
      <c r="W106" s="960">
        <f t="shared" si="33"/>
        <v>2</v>
      </c>
      <c r="X106" s="960">
        <f t="shared" si="30"/>
        <v>7</v>
      </c>
      <c r="Y106" s="610">
        <v>46073.0</v>
      </c>
      <c r="Z106" s="612">
        <f t="shared" si="9"/>
        <v>21</v>
      </c>
      <c r="AA106" s="936">
        <f t="shared" si="32"/>
        <v>14</v>
      </c>
      <c r="AB106" s="946"/>
      <c r="AC106" s="947"/>
      <c r="AD106" s="948"/>
      <c r="AE106" s="948"/>
      <c r="AF106" s="948"/>
      <c r="AG106" s="948"/>
    </row>
    <row r="107" ht="13.5" hidden="1" customHeight="1">
      <c r="A107" s="604" t="b">
        <v>0</v>
      </c>
      <c r="B107" s="492" t="s">
        <v>113</v>
      </c>
      <c r="C107" s="492" t="s">
        <v>134</v>
      </c>
      <c r="D107" s="629" t="s">
        <v>188</v>
      </c>
      <c r="E107" s="629" t="s">
        <v>1356</v>
      </c>
      <c r="F107" s="606">
        <v>46054.0</v>
      </c>
      <c r="G107" s="860" t="s">
        <v>1303</v>
      </c>
      <c r="H107" s="931" t="s">
        <v>1505</v>
      </c>
      <c r="I107" s="492" t="s">
        <v>1506</v>
      </c>
      <c r="J107" s="492" t="s">
        <v>190</v>
      </c>
      <c r="K107" s="618">
        <v>0.0</v>
      </c>
      <c r="L107" s="618">
        <v>0.0</v>
      </c>
      <c r="M107" s="905">
        <v>64500.0</v>
      </c>
      <c r="N107" s="610"/>
      <c r="O107" s="958"/>
      <c r="P107" s="610">
        <v>46063.0</v>
      </c>
      <c r="Q107" s="610">
        <v>46065.0</v>
      </c>
      <c r="R107" s="636">
        <f t="shared" si="24"/>
        <v>2</v>
      </c>
      <c r="S107" s="610">
        <v>46066.0</v>
      </c>
      <c r="T107" s="663">
        <f t="shared" si="7"/>
        <v>3</v>
      </c>
      <c r="U107" s="663">
        <f t="shared" si="8"/>
        <v>1</v>
      </c>
      <c r="V107" s="610">
        <v>46066.0</v>
      </c>
      <c r="W107" s="906">
        <f t="shared" si="33"/>
        <v>0</v>
      </c>
      <c r="X107" s="906">
        <f t="shared" si="30"/>
        <v>3</v>
      </c>
      <c r="Y107" s="610">
        <v>46073.0</v>
      </c>
      <c r="Z107" s="663">
        <f t="shared" si="9"/>
        <v>10</v>
      </c>
      <c r="AA107" s="904">
        <f t="shared" si="32"/>
        <v>7</v>
      </c>
      <c r="AB107" s="901"/>
      <c r="AC107" s="706" t="s">
        <v>1507</v>
      </c>
      <c r="AD107" s="895"/>
      <c r="AE107" s="895"/>
      <c r="AF107" s="895"/>
      <c r="AG107" s="895"/>
    </row>
    <row r="108" ht="13.5" hidden="1" customHeight="1">
      <c r="A108" s="604" t="b">
        <v>0</v>
      </c>
      <c r="B108" s="492" t="s">
        <v>113</v>
      </c>
      <c r="C108" s="492" t="s">
        <v>114</v>
      </c>
      <c r="D108" s="492" t="s">
        <v>188</v>
      </c>
      <c r="E108" s="492" t="s">
        <v>1369</v>
      </c>
      <c r="F108" s="606">
        <v>46054.0</v>
      </c>
      <c r="G108" s="860" t="s">
        <v>1304</v>
      </c>
      <c r="H108" s="813" t="s">
        <v>1508</v>
      </c>
      <c r="I108" s="492" t="s">
        <v>1509</v>
      </c>
      <c r="J108" s="492" t="s">
        <v>190</v>
      </c>
      <c r="K108" s="618">
        <v>0.0</v>
      </c>
      <c r="L108" s="618">
        <v>0.0</v>
      </c>
      <c r="M108" s="622">
        <v>64000.0</v>
      </c>
      <c r="N108" s="610"/>
      <c r="O108" s="799"/>
      <c r="P108" s="610">
        <v>46063.0</v>
      </c>
      <c r="Q108" s="610">
        <v>46070.0</v>
      </c>
      <c r="R108" s="636">
        <f t="shared" si="24"/>
        <v>7</v>
      </c>
      <c r="S108" s="610">
        <v>46070.0</v>
      </c>
      <c r="T108" s="612">
        <f t="shared" si="7"/>
        <v>7</v>
      </c>
      <c r="U108" s="612">
        <f t="shared" si="8"/>
        <v>0</v>
      </c>
      <c r="V108" s="610">
        <v>46070.0</v>
      </c>
      <c r="W108" s="900">
        <f t="shared" si="33"/>
        <v>0</v>
      </c>
      <c r="X108" s="900">
        <f t="shared" si="30"/>
        <v>7</v>
      </c>
      <c r="Y108" s="610">
        <v>46078.0</v>
      </c>
      <c r="Z108" s="612">
        <f t="shared" si="9"/>
        <v>15</v>
      </c>
      <c r="AA108" s="741">
        <f t="shared" si="32"/>
        <v>8</v>
      </c>
      <c r="AB108" s="901"/>
      <c r="AC108" s="706" t="s">
        <v>1510</v>
      </c>
      <c r="AD108" s="895"/>
      <c r="AE108" s="895"/>
      <c r="AF108" s="895"/>
      <c r="AG108" s="895"/>
    </row>
    <row r="109" ht="13.5" hidden="1" customHeight="1">
      <c r="A109" s="604" t="b">
        <v>0</v>
      </c>
      <c r="B109" s="492" t="s">
        <v>135</v>
      </c>
      <c r="C109" s="492" t="s">
        <v>134</v>
      </c>
      <c r="D109" s="629" t="s">
        <v>188</v>
      </c>
      <c r="E109" s="629" t="s">
        <v>1511</v>
      </c>
      <c r="F109" s="606">
        <v>46054.0</v>
      </c>
      <c r="G109" s="860" t="s">
        <v>1304</v>
      </c>
      <c r="H109" s="931" t="s">
        <v>1512</v>
      </c>
      <c r="I109" s="492" t="s">
        <v>1513</v>
      </c>
      <c r="J109" s="492" t="s">
        <v>190</v>
      </c>
      <c r="K109" s="618">
        <v>0.0</v>
      </c>
      <c r="L109" s="618">
        <v>0.0</v>
      </c>
      <c r="M109" s="622">
        <v>64000.0</v>
      </c>
      <c r="N109" s="610"/>
      <c r="O109" s="909"/>
      <c r="P109" s="610">
        <v>46065.0</v>
      </c>
      <c r="Q109" s="610">
        <v>46071.0</v>
      </c>
      <c r="R109" s="636">
        <f t="shared" si="24"/>
        <v>6</v>
      </c>
      <c r="S109" s="610">
        <v>46072.0</v>
      </c>
      <c r="T109" s="663">
        <f t="shared" si="7"/>
        <v>7</v>
      </c>
      <c r="U109" s="663">
        <f t="shared" si="8"/>
        <v>1</v>
      </c>
      <c r="V109" s="610">
        <v>46072.0</v>
      </c>
      <c r="W109" s="906">
        <f t="shared" si="33"/>
        <v>0</v>
      </c>
      <c r="X109" s="906">
        <f t="shared" si="30"/>
        <v>7</v>
      </c>
      <c r="Y109" s="610">
        <v>46078.0</v>
      </c>
      <c r="Z109" s="663">
        <f t="shared" si="9"/>
        <v>13</v>
      </c>
      <c r="AA109" s="904">
        <f t="shared" si="32"/>
        <v>6</v>
      </c>
      <c r="AB109" s="901"/>
      <c r="AC109" s="706" t="s">
        <v>1514</v>
      </c>
      <c r="AD109" s="895"/>
      <c r="AE109" s="895"/>
      <c r="AF109" s="895"/>
      <c r="AG109" s="895"/>
    </row>
    <row r="110" ht="13.5" hidden="1" customHeight="1">
      <c r="A110" s="604" t="b">
        <v>0</v>
      </c>
      <c r="B110" s="492" t="s">
        <v>113</v>
      </c>
      <c r="C110" s="492" t="s">
        <v>114</v>
      </c>
      <c r="D110" s="492" t="s">
        <v>188</v>
      </c>
      <c r="E110" s="492" t="s">
        <v>1333</v>
      </c>
      <c r="F110" s="606">
        <v>46054.0</v>
      </c>
      <c r="G110" s="860" t="s">
        <v>1304</v>
      </c>
      <c r="H110" s="813" t="s">
        <v>1515</v>
      </c>
      <c r="I110" s="492" t="s">
        <v>1516</v>
      </c>
      <c r="J110" s="492" t="s">
        <v>190</v>
      </c>
      <c r="K110" s="618">
        <v>0.0</v>
      </c>
      <c r="L110" s="618">
        <v>0.0</v>
      </c>
      <c r="M110" s="905">
        <v>64000.0</v>
      </c>
      <c r="N110" s="610"/>
      <c r="O110" s="860" t="s">
        <v>1517</v>
      </c>
      <c r="P110" s="610">
        <v>46058.0</v>
      </c>
      <c r="Q110" s="610">
        <v>46059.0</v>
      </c>
      <c r="R110" s="636">
        <f t="shared" si="24"/>
        <v>1</v>
      </c>
      <c r="S110" s="610">
        <v>46066.0</v>
      </c>
      <c r="T110" s="612">
        <f t="shared" si="7"/>
        <v>8</v>
      </c>
      <c r="U110" s="612">
        <f t="shared" si="8"/>
        <v>7</v>
      </c>
      <c r="V110" s="610">
        <v>46066.0</v>
      </c>
      <c r="W110" s="900">
        <f t="shared" si="33"/>
        <v>0</v>
      </c>
      <c r="X110" s="900">
        <f t="shared" si="30"/>
        <v>8</v>
      </c>
      <c r="Y110" s="610">
        <v>46079.0</v>
      </c>
      <c r="Z110" s="612">
        <f t="shared" si="9"/>
        <v>21</v>
      </c>
      <c r="AA110" s="741">
        <f t="shared" si="32"/>
        <v>13</v>
      </c>
      <c r="AB110" s="901"/>
      <c r="AC110" s="706" t="s">
        <v>1518</v>
      </c>
      <c r="AD110" s="895"/>
      <c r="AE110" s="895"/>
      <c r="AF110" s="895"/>
      <c r="AG110" s="895"/>
    </row>
    <row r="111" ht="13.5" hidden="1" customHeight="1">
      <c r="A111" s="604" t="b">
        <v>1</v>
      </c>
      <c r="B111" s="492" t="s">
        <v>113</v>
      </c>
      <c r="C111" s="492" t="s">
        <v>114</v>
      </c>
      <c r="D111" s="629" t="s">
        <v>188</v>
      </c>
      <c r="E111" s="629" t="s">
        <v>1356</v>
      </c>
      <c r="F111" s="606">
        <v>45992.0</v>
      </c>
      <c r="G111" s="902" t="s">
        <v>1303</v>
      </c>
      <c r="H111" s="634" t="s">
        <v>1519</v>
      </c>
      <c r="I111" s="629" t="s">
        <v>1520</v>
      </c>
      <c r="J111" s="492" t="s">
        <v>190</v>
      </c>
      <c r="K111" s="623">
        <v>0.0</v>
      </c>
      <c r="L111" s="623">
        <v>0.0</v>
      </c>
      <c r="M111" s="624">
        <v>58000.0</v>
      </c>
      <c r="N111" s="610"/>
      <c r="O111" s="715"/>
      <c r="P111" s="610">
        <v>45993.0</v>
      </c>
      <c r="Q111" s="610">
        <v>46002.0</v>
      </c>
      <c r="R111" s="612">
        <f t="shared" si="24"/>
        <v>9</v>
      </c>
      <c r="S111" s="610">
        <v>46002.0</v>
      </c>
      <c r="T111" s="612">
        <f t="shared" si="7"/>
        <v>9</v>
      </c>
      <c r="U111" s="612">
        <f t="shared" si="8"/>
        <v>0</v>
      </c>
      <c r="V111" s="903"/>
      <c r="W111" s="903"/>
      <c r="X111" s="903"/>
      <c r="Y111" s="613"/>
      <c r="Z111" s="612">
        <f t="shared" si="9"/>
        <v>-45993</v>
      </c>
      <c r="AA111" s="741"/>
      <c r="AB111" s="961"/>
      <c r="AC111" s="954" t="s">
        <v>1521</v>
      </c>
      <c r="AD111" s="961"/>
      <c r="AE111" s="961"/>
      <c r="AF111" s="961"/>
      <c r="AG111" s="961"/>
    </row>
    <row r="112" ht="13.5" hidden="1" customHeight="1">
      <c r="A112" s="604" t="b">
        <v>1</v>
      </c>
      <c r="B112" s="492" t="s">
        <v>113</v>
      </c>
      <c r="C112" s="492" t="s">
        <v>114</v>
      </c>
      <c r="D112" s="492" t="s">
        <v>188</v>
      </c>
      <c r="E112" s="492" t="s">
        <v>1356</v>
      </c>
      <c r="F112" s="606">
        <v>45992.0</v>
      </c>
      <c r="G112" s="860" t="s">
        <v>1304</v>
      </c>
      <c r="H112" s="617" t="s">
        <v>1519</v>
      </c>
      <c r="I112" s="492" t="s">
        <v>1520</v>
      </c>
      <c r="J112" s="492" t="s">
        <v>190</v>
      </c>
      <c r="K112" s="618">
        <v>0.0</v>
      </c>
      <c r="L112" s="618">
        <v>0.0</v>
      </c>
      <c r="M112" s="622">
        <v>64000.0</v>
      </c>
      <c r="N112" s="610"/>
      <c r="O112" s="492"/>
      <c r="P112" s="610">
        <v>45993.0</v>
      </c>
      <c r="Q112" s="610">
        <v>46002.0</v>
      </c>
      <c r="R112" s="612">
        <f t="shared" si="24"/>
        <v>9</v>
      </c>
      <c r="S112" s="610">
        <v>46002.0</v>
      </c>
      <c r="T112" s="612">
        <f t="shared" si="7"/>
        <v>9</v>
      </c>
      <c r="U112" s="612">
        <f t="shared" si="8"/>
        <v>0</v>
      </c>
      <c r="V112" s="908"/>
      <c r="W112" s="908"/>
      <c r="X112" s="908"/>
      <c r="Y112" s="613"/>
      <c r="Z112" s="612">
        <f t="shared" si="9"/>
        <v>-45993</v>
      </c>
      <c r="AA112" s="741"/>
      <c r="AB112" s="962"/>
      <c r="AC112" s="953" t="s">
        <v>1521</v>
      </c>
      <c r="AD112" s="962"/>
      <c r="AE112" s="962"/>
      <c r="AF112" s="962"/>
      <c r="AG112" s="962"/>
    </row>
    <row r="113" ht="13.5" hidden="1" customHeight="1">
      <c r="A113" s="604" t="b">
        <v>0</v>
      </c>
      <c r="B113" s="492" t="s">
        <v>113</v>
      </c>
      <c r="C113" s="492" t="s">
        <v>113</v>
      </c>
      <c r="D113" s="492" t="s">
        <v>188</v>
      </c>
      <c r="E113" s="629" t="s">
        <v>1369</v>
      </c>
      <c r="F113" s="606">
        <v>45992.0</v>
      </c>
      <c r="G113" s="902" t="s">
        <v>1303</v>
      </c>
      <c r="H113" s="963" t="s">
        <v>1522</v>
      </c>
      <c r="I113" s="492" t="s">
        <v>1449</v>
      </c>
      <c r="J113" s="492" t="s">
        <v>190</v>
      </c>
      <c r="K113" s="623">
        <v>0.0</v>
      </c>
      <c r="L113" s="623">
        <v>0.0</v>
      </c>
      <c r="M113" s="624">
        <v>58000.0</v>
      </c>
      <c r="N113" s="610"/>
      <c r="O113" s="492"/>
      <c r="P113" s="723">
        <v>45982.0</v>
      </c>
      <c r="Q113" s="723">
        <v>45986.0</v>
      </c>
      <c r="R113" s="612">
        <f t="shared" si="24"/>
        <v>4</v>
      </c>
      <c r="S113" s="613"/>
      <c r="T113" s="612">
        <f t="shared" si="7"/>
        <v>-45982</v>
      </c>
      <c r="U113" s="612">
        <f t="shared" si="8"/>
        <v>-45986</v>
      </c>
      <c r="V113" s="903"/>
      <c r="W113" s="903"/>
      <c r="X113" s="903"/>
      <c r="Y113" s="613"/>
      <c r="Z113" s="612">
        <f t="shared" si="9"/>
        <v>-45982</v>
      </c>
      <c r="AA113" s="741"/>
      <c r="AB113" s="742"/>
      <c r="AC113" s="964"/>
      <c r="AD113" s="965"/>
      <c r="AE113" s="965"/>
      <c r="AF113" s="965"/>
      <c r="AG113" s="966"/>
    </row>
    <row r="114" ht="13.5" hidden="1" customHeight="1">
      <c r="A114" s="604" t="b">
        <v>0</v>
      </c>
      <c r="B114" s="492" t="s">
        <v>135</v>
      </c>
      <c r="C114" s="492" t="s">
        <v>134</v>
      </c>
      <c r="D114" s="492" t="s">
        <v>188</v>
      </c>
      <c r="E114" s="492" t="s">
        <v>1369</v>
      </c>
      <c r="F114" s="606">
        <v>46082.0</v>
      </c>
      <c r="G114" s="860" t="s">
        <v>1303</v>
      </c>
      <c r="H114" s="813" t="s">
        <v>1523</v>
      </c>
      <c r="I114" s="492" t="s">
        <v>1513</v>
      </c>
      <c r="J114" s="492" t="s">
        <v>190</v>
      </c>
      <c r="K114" s="618">
        <v>0.0</v>
      </c>
      <c r="L114" s="618">
        <v>0.0</v>
      </c>
      <c r="M114" s="622">
        <v>74000.0</v>
      </c>
      <c r="N114" s="610"/>
      <c r="O114" s="799"/>
      <c r="P114" s="610">
        <v>46065.0</v>
      </c>
      <c r="Q114" s="610">
        <v>46069.0</v>
      </c>
      <c r="R114" s="636">
        <f t="shared" si="24"/>
        <v>4</v>
      </c>
      <c r="S114" s="610">
        <v>46069.0</v>
      </c>
      <c r="T114" s="612">
        <f t="shared" si="7"/>
        <v>4</v>
      </c>
      <c r="U114" s="612">
        <f t="shared" si="8"/>
        <v>0</v>
      </c>
      <c r="V114" s="610">
        <v>46069.0</v>
      </c>
      <c r="W114" s="900">
        <f t="shared" ref="W114:W119" si="34">V114-S114</f>
        <v>0</v>
      </c>
      <c r="X114" s="900">
        <f t="shared" ref="X114:X119" si="35">V114-P114</f>
        <v>4</v>
      </c>
      <c r="Y114" s="899">
        <v>46086.0</v>
      </c>
      <c r="Z114" s="612">
        <f t="shared" si="9"/>
        <v>21</v>
      </c>
      <c r="AA114" s="741">
        <f t="shared" ref="AA114:AA119" si="36">Y114-V114</f>
        <v>17</v>
      </c>
      <c r="AB114" s="901"/>
      <c r="AC114" s="706" t="s">
        <v>1524</v>
      </c>
      <c r="AD114" s="895"/>
      <c r="AE114" s="895"/>
      <c r="AF114" s="895"/>
      <c r="AG114" s="895"/>
    </row>
    <row r="115" ht="13.5" hidden="1" customHeight="1">
      <c r="A115" s="667" t="b">
        <v>0</v>
      </c>
      <c r="B115" s="635" t="s">
        <v>113</v>
      </c>
      <c r="C115" s="635" t="s">
        <v>114</v>
      </c>
      <c r="D115" s="629" t="s">
        <v>188</v>
      </c>
      <c r="E115" s="629" t="s">
        <v>1369</v>
      </c>
      <c r="F115" s="606">
        <v>46082.0</v>
      </c>
      <c r="G115" s="902" t="s">
        <v>1303</v>
      </c>
      <c r="H115" s="704" t="s">
        <v>1525</v>
      </c>
      <c r="I115" s="629" t="s">
        <v>1526</v>
      </c>
      <c r="J115" s="645" t="s">
        <v>190</v>
      </c>
      <c r="K115" s="643">
        <v>0.0</v>
      </c>
      <c r="L115" s="643">
        <v>0.0</v>
      </c>
      <c r="M115" s="622">
        <v>64500.0</v>
      </c>
      <c r="N115" s="639"/>
      <c r="O115" s="909"/>
      <c r="P115" s="639">
        <v>46072.0</v>
      </c>
      <c r="Q115" s="639">
        <v>46074.0</v>
      </c>
      <c r="R115" s="663">
        <f t="shared" si="24"/>
        <v>2</v>
      </c>
      <c r="S115" s="639">
        <v>46074.0</v>
      </c>
      <c r="T115" s="663">
        <f t="shared" si="7"/>
        <v>2</v>
      </c>
      <c r="U115" s="663">
        <f t="shared" si="8"/>
        <v>0</v>
      </c>
      <c r="V115" s="913">
        <v>46077.0</v>
      </c>
      <c r="W115" s="906">
        <f t="shared" si="34"/>
        <v>3</v>
      </c>
      <c r="X115" s="906">
        <f t="shared" si="35"/>
        <v>5</v>
      </c>
      <c r="Y115" s="913">
        <v>46086.0</v>
      </c>
      <c r="Z115" s="663">
        <f t="shared" si="9"/>
        <v>14</v>
      </c>
      <c r="AA115" s="904">
        <f t="shared" si="36"/>
        <v>9</v>
      </c>
      <c r="AB115" s="933"/>
      <c r="AC115" s="967" t="s">
        <v>1527</v>
      </c>
      <c r="AD115" s="968"/>
      <c r="AE115" s="968"/>
      <c r="AF115" s="968"/>
      <c r="AG115" s="968"/>
    </row>
    <row r="116" ht="13.5" hidden="1" customHeight="1">
      <c r="A116" s="604" t="b">
        <v>0</v>
      </c>
      <c r="B116" s="492" t="s">
        <v>135</v>
      </c>
      <c r="C116" s="492" t="s">
        <v>134</v>
      </c>
      <c r="D116" s="492" t="s">
        <v>188</v>
      </c>
      <c r="E116" s="492" t="s">
        <v>1333</v>
      </c>
      <c r="F116" s="606">
        <v>46054.0</v>
      </c>
      <c r="G116" s="860" t="s">
        <v>1304</v>
      </c>
      <c r="H116" s="813" t="s">
        <v>1528</v>
      </c>
      <c r="I116" s="492" t="s">
        <v>1529</v>
      </c>
      <c r="J116" s="492" t="s">
        <v>190</v>
      </c>
      <c r="K116" s="618">
        <v>0.0</v>
      </c>
      <c r="L116" s="618">
        <v>0.0</v>
      </c>
      <c r="M116" s="622">
        <v>64000.0</v>
      </c>
      <c r="N116" s="610"/>
      <c r="O116" s="969" t="s">
        <v>1530</v>
      </c>
      <c r="P116" s="610">
        <v>46063.0</v>
      </c>
      <c r="Q116" s="610">
        <v>46069.0</v>
      </c>
      <c r="R116" s="636">
        <f t="shared" si="24"/>
        <v>6</v>
      </c>
      <c r="S116" s="610">
        <v>46069.0</v>
      </c>
      <c r="T116" s="612">
        <f t="shared" si="7"/>
        <v>6</v>
      </c>
      <c r="U116" s="612">
        <f t="shared" si="8"/>
        <v>0</v>
      </c>
      <c r="V116" s="610">
        <v>46069.0</v>
      </c>
      <c r="W116" s="900">
        <f t="shared" si="34"/>
        <v>0</v>
      </c>
      <c r="X116" s="900">
        <f t="shared" si="35"/>
        <v>6</v>
      </c>
      <c r="Y116" s="610">
        <v>46079.0</v>
      </c>
      <c r="Z116" s="612">
        <f t="shared" si="9"/>
        <v>16</v>
      </c>
      <c r="AA116" s="741">
        <f t="shared" si="36"/>
        <v>10</v>
      </c>
      <c r="AB116" s="901"/>
      <c r="AC116" s="970"/>
      <c r="AD116" s="971"/>
      <c r="AE116" s="971"/>
      <c r="AF116" s="971"/>
      <c r="AG116" s="972"/>
    </row>
    <row r="117" ht="13.5" hidden="1" customHeight="1">
      <c r="A117" s="604" t="b">
        <v>0</v>
      </c>
      <c r="B117" s="492" t="s">
        <v>136</v>
      </c>
      <c r="C117" s="492" t="s">
        <v>114</v>
      </c>
      <c r="D117" s="629" t="s">
        <v>188</v>
      </c>
      <c r="E117" s="629" t="s">
        <v>1369</v>
      </c>
      <c r="F117" s="606">
        <v>46054.0</v>
      </c>
      <c r="G117" s="860" t="s">
        <v>1303</v>
      </c>
      <c r="H117" s="931" t="s">
        <v>1531</v>
      </c>
      <c r="I117" s="492" t="s">
        <v>1532</v>
      </c>
      <c r="J117" s="492" t="s">
        <v>190</v>
      </c>
      <c r="K117" s="618">
        <v>0.0</v>
      </c>
      <c r="L117" s="618">
        <v>0.0</v>
      </c>
      <c r="M117" s="622">
        <v>64500.0</v>
      </c>
      <c r="N117" s="610"/>
      <c r="O117" s="909"/>
      <c r="P117" s="610">
        <v>46062.0</v>
      </c>
      <c r="Q117" s="610">
        <v>46065.0</v>
      </c>
      <c r="R117" s="636">
        <f t="shared" si="24"/>
        <v>3</v>
      </c>
      <c r="S117" s="610">
        <v>46065.0</v>
      </c>
      <c r="T117" s="663">
        <f t="shared" si="7"/>
        <v>3</v>
      </c>
      <c r="U117" s="663">
        <f t="shared" si="8"/>
        <v>0</v>
      </c>
      <c r="V117" s="610">
        <v>46065.0</v>
      </c>
      <c r="W117" s="906">
        <f t="shared" si="34"/>
        <v>0</v>
      </c>
      <c r="X117" s="906">
        <f t="shared" si="35"/>
        <v>3</v>
      </c>
      <c r="Y117" s="610">
        <v>46079.0</v>
      </c>
      <c r="Z117" s="663">
        <f t="shared" si="9"/>
        <v>17</v>
      </c>
      <c r="AA117" s="904">
        <f t="shared" si="36"/>
        <v>14</v>
      </c>
      <c r="AB117" s="901"/>
      <c r="AC117" s="706" t="s">
        <v>1533</v>
      </c>
      <c r="AD117" s="895"/>
      <c r="AE117" s="895"/>
      <c r="AF117" s="895"/>
      <c r="AG117" s="895"/>
    </row>
    <row r="118" ht="13.5" hidden="1" customHeight="1">
      <c r="A118" s="604" t="b">
        <v>0</v>
      </c>
      <c r="B118" s="492" t="s">
        <v>136</v>
      </c>
      <c r="C118" s="492" t="s">
        <v>114</v>
      </c>
      <c r="D118" s="492" t="s">
        <v>188</v>
      </c>
      <c r="E118" s="492" t="s">
        <v>1369</v>
      </c>
      <c r="F118" s="606">
        <v>46054.0</v>
      </c>
      <c r="G118" s="860" t="s">
        <v>1304</v>
      </c>
      <c r="H118" s="813" t="s">
        <v>1531</v>
      </c>
      <c r="I118" s="492" t="s">
        <v>1532</v>
      </c>
      <c r="J118" s="492" t="s">
        <v>190</v>
      </c>
      <c r="K118" s="618">
        <v>0.0</v>
      </c>
      <c r="L118" s="618">
        <v>0.0</v>
      </c>
      <c r="M118" s="622">
        <v>64000.0</v>
      </c>
      <c r="N118" s="610"/>
      <c r="O118" s="799"/>
      <c r="P118" s="610">
        <v>46062.0</v>
      </c>
      <c r="Q118" s="610">
        <v>46065.0</v>
      </c>
      <c r="R118" s="636">
        <f t="shared" si="24"/>
        <v>3</v>
      </c>
      <c r="S118" s="610">
        <v>46065.0</v>
      </c>
      <c r="T118" s="612">
        <f t="shared" si="7"/>
        <v>3</v>
      </c>
      <c r="U118" s="612">
        <f t="shared" si="8"/>
        <v>0</v>
      </c>
      <c r="V118" s="610">
        <v>46065.0</v>
      </c>
      <c r="W118" s="900">
        <f t="shared" si="34"/>
        <v>0</v>
      </c>
      <c r="X118" s="900">
        <f t="shared" si="35"/>
        <v>3</v>
      </c>
      <c r="Y118" s="610">
        <v>46079.0</v>
      </c>
      <c r="Z118" s="612">
        <f t="shared" si="9"/>
        <v>17</v>
      </c>
      <c r="AA118" s="741">
        <f t="shared" si="36"/>
        <v>14</v>
      </c>
      <c r="AB118" s="901"/>
      <c r="AC118" s="706" t="s">
        <v>1533</v>
      </c>
      <c r="AD118" s="895"/>
      <c r="AE118" s="895"/>
      <c r="AF118" s="895"/>
      <c r="AG118" s="895"/>
    </row>
    <row r="119" ht="13.5" hidden="1" customHeight="1">
      <c r="A119" s="912" t="b">
        <v>0</v>
      </c>
      <c r="B119" s="645" t="s">
        <v>113</v>
      </c>
      <c r="C119" s="645" t="s">
        <v>114</v>
      </c>
      <c r="D119" s="629" t="s">
        <v>188</v>
      </c>
      <c r="E119" s="645" t="s">
        <v>1421</v>
      </c>
      <c r="F119" s="606">
        <v>46054.0</v>
      </c>
      <c r="G119" s="902" t="s">
        <v>1303</v>
      </c>
      <c r="H119" s="973" t="s">
        <v>1534</v>
      </c>
      <c r="I119" s="645" t="s">
        <v>1535</v>
      </c>
      <c r="J119" s="645" t="s">
        <v>190</v>
      </c>
      <c r="K119" s="647">
        <v>0.0</v>
      </c>
      <c r="L119" s="647">
        <v>0.0</v>
      </c>
      <c r="M119" s="905">
        <v>64500.0</v>
      </c>
      <c r="N119" s="610">
        <v>46078.0</v>
      </c>
      <c r="O119" s="860" t="s">
        <v>1536</v>
      </c>
      <c r="P119" s="723">
        <v>46051.0</v>
      </c>
      <c r="Q119" s="723">
        <v>46057.0</v>
      </c>
      <c r="R119" s="663">
        <f t="shared" si="24"/>
        <v>6</v>
      </c>
      <c r="S119" s="610">
        <v>46066.0</v>
      </c>
      <c r="T119" s="663">
        <f t="shared" si="7"/>
        <v>15</v>
      </c>
      <c r="U119" s="663">
        <f t="shared" si="8"/>
        <v>9</v>
      </c>
      <c r="V119" s="610">
        <v>46066.0</v>
      </c>
      <c r="W119" s="727">
        <f t="shared" si="34"/>
        <v>0</v>
      </c>
      <c r="X119" s="727">
        <f t="shared" si="35"/>
        <v>15</v>
      </c>
      <c r="Y119" s="610">
        <v>46080.0</v>
      </c>
      <c r="Z119" s="663">
        <f t="shared" si="9"/>
        <v>29</v>
      </c>
      <c r="AA119" s="936">
        <f t="shared" si="36"/>
        <v>14</v>
      </c>
      <c r="AB119" s="933"/>
      <c r="AC119" s="934" t="s">
        <v>1537</v>
      </c>
      <c r="AD119" s="928"/>
      <c r="AE119" s="928"/>
      <c r="AF119" s="928"/>
      <c r="AG119" s="928"/>
    </row>
    <row r="120" ht="13.5" hidden="1" customHeight="1">
      <c r="A120" s="604" t="b">
        <v>0</v>
      </c>
      <c r="B120" s="492" t="s">
        <v>1538</v>
      </c>
      <c r="C120" s="492" t="s">
        <v>113</v>
      </c>
      <c r="D120" s="492" t="s">
        <v>188</v>
      </c>
      <c r="E120" s="492" t="s">
        <v>1369</v>
      </c>
      <c r="F120" s="606">
        <v>45992.0</v>
      </c>
      <c r="G120" s="860" t="s">
        <v>1303</v>
      </c>
      <c r="H120" s="974" t="s">
        <v>1539</v>
      </c>
      <c r="I120" s="492" t="s">
        <v>1449</v>
      </c>
      <c r="J120" s="492" t="s">
        <v>190</v>
      </c>
      <c r="K120" s="618">
        <v>0.0</v>
      </c>
      <c r="L120" s="618">
        <v>0.0</v>
      </c>
      <c r="M120" s="622">
        <v>58000.0</v>
      </c>
      <c r="N120" s="625"/>
      <c r="O120" s="626"/>
      <c r="P120" s="613">
        <v>45980.0</v>
      </c>
      <c r="Q120" s="613">
        <v>45981.0</v>
      </c>
      <c r="R120" s="612">
        <f t="shared" si="24"/>
        <v>1</v>
      </c>
      <c r="S120" s="613"/>
      <c r="T120" s="612">
        <f t="shared" si="7"/>
        <v>-45980</v>
      </c>
      <c r="U120" s="612">
        <f t="shared" si="8"/>
        <v>-45981</v>
      </c>
      <c r="V120" s="908"/>
      <c r="W120" s="908"/>
      <c r="X120" s="908"/>
      <c r="Y120" s="613"/>
      <c r="Z120" s="612">
        <f t="shared" si="9"/>
        <v>-45980</v>
      </c>
      <c r="AA120" s="741"/>
      <c r="AB120" s="895"/>
      <c r="AC120" s="964"/>
      <c r="AD120" s="971"/>
      <c r="AE120" s="971"/>
      <c r="AF120" s="971"/>
      <c r="AG120" s="972"/>
    </row>
    <row r="121" ht="13.5" hidden="1" customHeight="1">
      <c r="A121" s="604" t="b">
        <v>1</v>
      </c>
      <c r="B121" s="492" t="s">
        <v>1538</v>
      </c>
      <c r="C121" s="492" t="s">
        <v>114</v>
      </c>
      <c r="D121" s="629" t="s">
        <v>188</v>
      </c>
      <c r="E121" s="629" t="s">
        <v>1333</v>
      </c>
      <c r="F121" s="606">
        <v>45992.0</v>
      </c>
      <c r="G121" s="902" t="s">
        <v>1304</v>
      </c>
      <c r="H121" s="634" t="s">
        <v>1540</v>
      </c>
      <c r="I121" s="634" t="s">
        <v>1541</v>
      </c>
      <c r="J121" s="492" t="s">
        <v>190</v>
      </c>
      <c r="K121" s="618">
        <v>0.0</v>
      </c>
      <c r="L121" s="618">
        <v>0.0</v>
      </c>
      <c r="M121" s="622">
        <v>64000.0</v>
      </c>
      <c r="N121" s="610">
        <v>46028.0</v>
      </c>
      <c r="O121" s="706" t="s">
        <v>1542</v>
      </c>
      <c r="P121" s="610">
        <v>46001.0</v>
      </c>
      <c r="Q121" s="610">
        <v>46006.0</v>
      </c>
      <c r="R121" s="612">
        <f t="shared" si="24"/>
        <v>5</v>
      </c>
      <c r="S121" s="610">
        <v>46006.0</v>
      </c>
      <c r="T121" s="612">
        <f t="shared" si="7"/>
        <v>5</v>
      </c>
      <c r="U121" s="612">
        <f t="shared" si="8"/>
        <v>0</v>
      </c>
      <c r="V121" s="903"/>
      <c r="W121" s="903"/>
      <c r="X121" s="903"/>
      <c r="Y121" s="613"/>
      <c r="Z121" s="612">
        <f t="shared" si="9"/>
        <v>-46001</v>
      </c>
      <c r="AA121" s="741"/>
      <c r="AB121" s="895"/>
      <c r="AC121" s="616" t="s">
        <v>1543</v>
      </c>
      <c r="AD121" s="895"/>
      <c r="AE121" s="895"/>
      <c r="AF121" s="895"/>
      <c r="AG121" s="895"/>
    </row>
    <row r="122" ht="13.5" hidden="1" customHeight="1">
      <c r="A122" s="604" t="b">
        <v>1</v>
      </c>
      <c r="B122" s="492" t="s">
        <v>114</v>
      </c>
      <c r="C122" s="492" t="s">
        <v>114</v>
      </c>
      <c r="D122" s="492" t="s">
        <v>188</v>
      </c>
      <c r="E122" s="492" t="s">
        <v>1333</v>
      </c>
      <c r="F122" s="606">
        <v>45992.0</v>
      </c>
      <c r="G122" s="860" t="s">
        <v>1304</v>
      </c>
      <c r="H122" s="617" t="s">
        <v>1342</v>
      </c>
      <c r="I122" s="492" t="s">
        <v>1343</v>
      </c>
      <c r="J122" s="492" t="s">
        <v>190</v>
      </c>
      <c r="K122" s="618">
        <v>0.0</v>
      </c>
      <c r="L122" s="618">
        <v>0.0</v>
      </c>
      <c r="M122" s="622">
        <v>64000.0</v>
      </c>
      <c r="N122" s="610">
        <v>46016.0</v>
      </c>
      <c r="O122" s="492" t="s">
        <v>1544</v>
      </c>
      <c r="P122" s="610">
        <v>45995.0</v>
      </c>
      <c r="Q122" s="610">
        <v>46001.0</v>
      </c>
      <c r="R122" s="612">
        <f t="shared" si="24"/>
        <v>6</v>
      </c>
      <c r="S122" s="610">
        <v>46001.0</v>
      </c>
      <c r="T122" s="612">
        <f t="shared" si="7"/>
        <v>6</v>
      </c>
      <c r="U122" s="612">
        <f t="shared" si="8"/>
        <v>0</v>
      </c>
      <c r="V122" s="908"/>
      <c r="W122" s="908"/>
      <c r="X122" s="908"/>
      <c r="Y122" s="613"/>
      <c r="Z122" s="612">
        <f t="shared" si="9"/>
        <v>-45995</v>
      </c>
      <c r="AA122" s="741"/>
      <c r="AB122" s="895"/>
      <c r="AC122" s="616" t="s">
        <v>1545</v>
      </c>
      <c r="AD122" s="895"/>
      <c r="AE122" s="895"/>
      <c r="AF122" s="895"/>
      <c r="AG122" s="895"/>
    </row>
    <row r="123" ht="13.5" hidden="1" customHeight="1">
      <c r="A123" s="604" t="b">
        <v>0</v>
      </c>
      <c r="B123" s="492" t="s">
        <v>113</v>
      </c>
      <c r="C123" s="492" t="s">
        <v>114</v>
      </c>
      <c r="D123" s="629" t="s">
        <v>188</v>
      </c>
      <c r="E123" s="629" t="s">
        <v>1333</v>
      </c>
      <c r="F123" s="606">
        <v>46054.0</v>
      </c>
      <c r="G123" s="860" t="s">
        <v>1303</v>
      </c>
      <c r="H123" s="931" t="s">
        <v>1515</v>
      </c>
      <c r="I123" s="492" t="s">
        <v>1516</v>
      </c>
      <c r="J123" s="492" t="s">
        <v>190</v>
      </c>
      <c r="K123" s="618">
        <v>0.0</v>
      </c>
      <c r="L123" s="618">
        <v>0.0</v>
      </c>
      <c r="M123" s="905">
        <v>74000.0</v>
      </c>
      <c r="N123" s="610">
        <v>46079.0</v>
      </c>
      <c r="O123" s="860" t="s">
        <v>1517</v>
      </c>
      <c r="P123" s="610">
        <v>46058.0</v>
      </c>
      <c r="Q123" s="610">
        <v>46059.0</v>
      </c>
      <c r="R123" s="636">
        <f t="shared" si="24"/>
        <v>1</v>
      </c>
      <c r="S123" s="610">
        <v>46066.0</v>
      </c>
      <c r="T123" s="663">
        <f t="shared" si="7"/>
        <v>8</v>
      </c>
      <c r="U123" s="663">
        <f t="shared" si="8"/>
        <v>7</v>
      </c>
      <c r="V123" s="610">
        <v>46066.0</v>
      </c>
      <c r="W123" s="906">
        <f t="shared" ref="W123:W150" si="37">V123-S123</f>
        <v>0</v>
      </c>
      <c r="X123" s="906">
        <f t="shared" ref="X123:X150" si="38">V123-P123</f>
        <v>8</v>
      </c>
      <c r="Y123" s="610">
        <v>46080.0</v>
      </c>
      <c r="Z123" s="663">
        <f t="shared" si="9"/>
        <v>22</v>
      </c>
      <c r="AA123" s="936">
        <f t="shared" ref="AA123:AA124" si="39">Y123-V123</f>
        <v>14</v>
      </c>
      <c r="AB123" s="901"/>
      <c r="AC123" s="706" t="s">
        <v>1518</v>
      </c>
      <c r="AD123" s="895"/>
      <c r="AE123" s="895"/>
      <c r="AF123" s="895"/>
      <c r="AG123" s="895"/>
    </row>
    <row r="124" ht="13.5" hidden="1" customHeight="1">
      <c r="A124" s="604" t="b">
        <v>0</v>
      </c>
      <c r="B124" s="492" t="s">
        <v>113</v>
      </c>
      <c r="C124" s="492" t="s">
        <v>134</v>
      </c>
      <c r="D124" s="492" t="s">
        <v>188</v>
      </c>
      <c r="E124" s="492" t="s">
        <v>1421</v>
      </c>
      <c r="F124" s="606">
        <v>46054.0</v>
      </c>
      <c r="G124" s="860" t="s">
        <v>1303</v>
      </c>
      <c r="H124" s="813" t="s">
        <v>1546</v>
      </c>
      <c r="I124" s="492" t="s">
        <v>1547</v>
      </c>
      <c r="J124" s="492" t="s">
        <v>190</v>
      </c>
      <c r="K124" s="618">
        <v>0.0</v>
      </c>
      <c r="L124" s="618">
        <v>0.0</v>
      </c>
      <c r="M124" s="622">
        <v>64500.0</v>
      </c>
      <c r="N124" s="610">
        <v>46079.0</v>
      </c>
      <c r="O124" s="799" t="s">
        <v>1548</v>
      </c>
      <c r="P124" s="610">
        <v>46069.0</v>
      </c>
      <c r="Q124" s="610">
        <v>46073.0</v>
      </c>
      <c r="R124" s="636">
        <f t="shared" si="24"/>
        <v>4</v>
      </c>
      <c r="S124" s="610">
        <v>46073.0</v>
      </c>
      <c r="T124" s="612">
        <f t="shared" si="7"/>
        <v>4</v>
      </c>
      <c r="U124" s="612">
        <f t="shared" si="8"/>
        <v>0</v>
      </c>
      <c r="V124" s="610">
        <v>46073.0</v>
      </c>
      <c r="W124" s="900">
        <f t="shared" si="37"/>
        <v>0</v>
      </c>
      <c r="X124" s="900">
        <f t="shared" si="38"/>
        <v>4</v>
      </c>
      <c r="Y124" s="610">
        <v>46080.0</v>
      </c>
      <c r="Z124" s="612">
        <f t="shared" si="9"/>
        <v>11</v>
      </c>
      <c r="AA124" s="936">
        <f t="shared" si="39"/>
        <v>7</v>
      </c>
      <c r="AB124" s="901"/>
      <c r="AC124" s="706"/>
      <c r="AD124" s="895"/>
      <c r="AE124" s="895"/>
      <c r="AF124" s="895"/>
      <c r="AG124" s="895"/>
    </row>
    <row r="125" ht="13.5" hidden="1" customHeight="1">
      <c r="A125" s="604" t="b">
        <v>0</v>
      </c>
      <c r="B125" s="492" t="s">
        <v>135</v>
      </c>
      <c r="C125" s="492" t="s">
        <v>134</v>
      </c>
      <c r="D125" s="629" t="s">
        <v>188</v>
      </c>
      <c r="E125" s="629" t="s">
        <v>1369</v>
      </c>
      <c r="F125" s="606">
        <v>46054.0</v>
      </c>
      <c r="G125" s="860" t="s">
        <v>1304</v>
      </c>
      <c r="H125" s="931" t="s">
        <v>1523</v>
      </c>
      <c r="I125" s="492" t="s">
        <v>1513</v>
      </c>
      <c r="J125" s="492" t="s">
        <v>190</v>
      </c>
      <c r="K125" s="618">
        <v>0.0</v>
      </c>
      <c r="L125" s="618">
        <v>0.0</v>
      </c>
      <c r="M125" s="622">
        <v>64000.0</v>
      </c>
      <c r="N125" s="610"/>
      <c r="O125" s="909" t="s">
        <v>1549</v>
      </c>
      <c r="P125" s="610">
        <v>46065.0</v>
      </c>
      <c r="Q125" s="610">
        <v>46069.0</v>
      </c>
      <c r="R125" s="636">
        <f t="shared" si="24"/>
        <v>4</v>
      </c>
      <c r="S125" s="610">
        <v>46069.0</v>
      </c>
      <c r="T125" s="663">
        <f t="shared" si="7"/>
        <v>4</v>
      </c>
      <c r="U125" s="663">
        <f t="shared" si="8"/>
        <v>0</v>
      </c>
      <c r="V125" s="610">
        <v>46069.0</v>
      </c>
      <c r="W125" s="906">
        <f t="shared" si="37"/>
        <v>0</v>
      </c>
      <c r="X125" s="906">
        <f t="shared" si="38"/>
        <v>4</v>
      </c>
      <c r="Y125" s="610">
        <v>46080.0</v>
      </c>
      <c r="Z125" s="663">
        <f t="shared" si="9"/>
        <v>15</v>
      </c>
      <c r="AA125" s="975"/>
      <c r="AB125" s="901"/>
      <c r="AC125" s="706" t="s">
        <v>1524</v>
      </c>
      <c r="AD125" s="895"/>
      <c r="AE125" s="895"/>
      <c r="AF125" s="895"/>
      <c r="AG125" s="895"/>
    </row>
    <row r="126" ht="13.5" hidden="1" customHeight="1">
      <c r="A126" s="604" t="b">
        <v>0</v>
      </c>
      <c r="B126" s="492" t="s">
        <v>113</v>
      </c>
      <c r="C126" s="492" t="s">
        <v>114</v>
      </c>
      <c r="D126" s="492" t="s">
        <v>188</v>
      </c>
      <c r="E126" s="492" t="s">
        <v>1333</v>
      </c>
      <c r="F126" s="606">
        <v>46054.0</v>
      </c>
      <c r="G126" s="860" t="s">
        <v>1303</v>
      </c>
      <c r="H126" s="813" t="s">
        <v>1550</v>
      </c>
      <c r="I126" s="492" t="s">
        <v>998</v>
      </c>
      <c r="J126" s="492" t="s">
        <v>190</v>
      </c>
      <c r="K126" s="618">
        <v>0.0</v>
      </c>
      <c r="L126" s="618">
        <v>0.0</v>
      </c>
      <c r="M126" s="905">
        <v>64500.0</v>
      </c>
      <c r="N126" s="610">
        <v>46077.0</v>
      </c>
      <c r="O126" s="860" t="s">
        <v>1517</v>
      </c>
      <c r="P126" s="610">
        <v>46059.0</v>
      </c>
      <c r="Q126" s="610">
        <v>46064.0</v>
      </c>
      <c r="R126" s="636">
        <f t="shared" si="24"/>
        <v>5</v>
      </c>
      <c r="S126" s="610">
        <v>46065.0</v>
      </c>
      <c r="T126" s="612">
        <f t="shared" si="7"/>
        <v>6</v>
      </c>
      <c r="U126" s="612">
        <f t="shared" si="8"/>
        <v>1</v>
      </c>
      <c r="V126" s="899">
        <v>46065.0</v>
      </c>
      <c r="W126" s="900">
        <f t="shared" si="37"/>
        <v>0</v>
      </c>
      <c r="X126" s="900">
        <f t="shared" si="38"/>
        <v>6</v>
      </c>
      <c r="Y126" s="610">
        <v>46080.0</v>
      </c>
      <c r="Z126" s="612">
        <f t="shared" si="9"/>
        <v>21</v>
      </c>
      <c r="AA126" s="936">
        <f>Y126-V126</f>
        <v>15</v>
      </c>
      <c r="AB126" s="901"/>
      <c r="AC126" s="706" t="s">
        <v>1551</v>
      </c>
      <c r="AD126" s="895"/>
      <c r="AE126" s="895"/>
      <c r="AF126" s="895"/>
      <c r="AG126" s="895"/>
    </row>
    <row r="127" ht="13.5" hidden="1" customHeight="1">
      <c r="A127" s="604" t="b">
        <v>0</v>
      </c>
      <c r="B127" s="492" t="s">
        <v>113</v>
      </c>
      <c r="C127" s="492" t="s">
        <v>114</v>
      </c>
      <c r="D127" s="629" t="s">
        <v>188</v>
      </c>
      <c r="E127" s="629" t="s">
        <v>1356</v>
      </c>
      <c r="F127" s="606">
        <v>46054.0</v>
      </c>
      <c r="G127" s="860" t="s">
        <v>1303</v>
      </c>
      <c r="H127" s="617" t="s">
        <v>1552</v>
      </c>
      <c r="I127" s="492" t="s">
        <v>1553</v>
      </c>
      <c r="J127" s="492" t="s">
        <v>190</v>
      </c>
      <c r="K127" s="618">
        <v>0.0</v>
      </c>
      <c r="L127" s="618">
        <v>0.0</v>
      </c>
      <c r="M127" s="622">
        <v>64500.0</v>
      </c>
      <c r="N127" s="610"/>
      <c r="O127" s="909"/>
      <c r="P127" s="610">
        <v>46038.0</v>
      </c>
      <c r="Q127" s="610">
        <v>46044.0</v>
      </c>
      <c r="R127" s="663">
        <f t="shared" si="24"/>
        <v>6</v>
      </c>
      <c r="S127" s="610">
        <v>46073.0</v>
      </c>
      <c r="T127" s="663">
        <f t="shared" si="7"/>
        <v>35</v>
      </c>
      <c r="U127" s="663">
        <f t="shared" si="8"/>
        <v>29</v>
      </c>
      <c r="V127" s="913">
        <v>46077.0</v>
      </c>
      <c r="W127" s="906">
        <f t="shared" si="37"/>
        <v>4</v>
      </c>
      <c r="X127" s="906">
        <f t="shared" si="38"/>
        <v>39</v>
      </c>
      <c r="Y127" s="610">
        <v>46080.0</v>
      </c>
      <c r="Z127" s="663">
        <f t="shared" si="9"/>
        <v>42</v>
      </c>
      <c r="AA127" s="976"/>
      <c r="AB127" s="901"/>
      <c r="AC127" s="706" t="s">
        <v>1554</v>
      </c>
      <c r="AD127" s="895"/>
      <c r="AE127" s="895"/>
      <c r="AF127" s="895"/>
      <c r="AG127" s="895"/>
    </row>
    <row r="128" ht="13.5" hidden="1" customHeight="1">
      <c r="A128" s="604" t="b">
        <v>0</v>
      </c>
      <c r="B128" s="492" t="s">
        <v>113</v>
      </c>
      <c r="C128" s="492" t="s">
        <v>114</v>
      </c>
      <c r="D128" s="492" t="s">
        <v>188</v>
      </c>
      <c r="E128" s="492" t="s">
        <v>1333</v>
      </c>
      <c r="F128" s="606">
        <v>46054.0</v>
      </c>
      <c r="G128" s="860" t="s">
        <v>1303</v>
      </c>
      <c r="H128" s="704" t="s">
        <v>1555</v>
      </c>
      <c r="I128" s="492" t="s">
        <v>1556</v>
      </c>
      <c r="J128" s="492" t="s">
        <v>192</v>
      </c>
      <c r="K128" s="618">
        <v>0.0</v>
      </c>
      <c r="L128" s="618">
        <v>0.0</v>
      </c>
      <c r="M128" s="905">
        <v>74000.0</v>
      </c>
      <c r="N128" s="610"/>
      <c r="O128" s="799"/>
      <c r="P128" s="610">
        <v>46049.0</v>
      </c>
      <c r="Q128" s="610">
        <v>46052.0</v>
      </c>
      <c r="R128" s="612">
        <f t="shared" si="24"/>
        <v>3</v>
      </c>
      <c r="S128" s="610">
        <v>46077.0</v>
      </c>
      <c r="T128" s="612">
        <f t="shared" si="7"/>
        <v>28</v>
      </c>
      <c r="U128" s="612">
        <f t="shared" si="8"/>
        <v>25</v>
      </c>
      <c r="V128" s="899">
        <v>46077.0</v>
      </c>
      <c r="W128" s="900">
        <f t="shared" si="37"/>
        <v>0</v>
      </c>
      <c r="X128" s="900">
        <f t="shared" si="38"/>
        <v>28</v>
      </c>
      <c r="Y128" s="610">
        <v>46080.0</v>
      </c>
      <c r="Z128" s="612">
        <f t="shared" si="9"/>
        <v>31</v>
      </c>
      <c r="AA128" s="975"/>
      <c r="AB128" s="901"/>
      <c r="AC128" s="706" t="s">
        <v>1557</v>
      </c>
      <c r="AD128" s="895"/>
      <c r="AE128" s="895"/>
      <c r="AF128" s="895"/>
      <c r="AG128" s="895"/>
    </row>
    <row r="129" ht="13.5" hidden="1" customHeight="1">
      <c r="A129" s="604" t="b">
        <v>0</v>
      </c>
      <c r="B129" s="492" t="s">
        <v>113</v>
      </c>
      <c r="C129" s="492" t="s">
        <v>114</v>
      </c>
      <c r="D129" s="629" t="s">
        <v>188</v>
      </c>
      <c r="E129" s="629" t="s">
        <v>1421</v>
      </c>
      <c r="F129" s="606">
        <v>46054.0</v>
      </c>
      <c r="G129" s="860" t="s">
        <v>1303</v>
      </c>
      <c r="H129" s="931" t="s">
        <v>1558</v>
      </c>
      <c r="I129" s="492" t="s">
        <v>1559</v>
      </c>
      <c r="J129" s="492" t="s">
        <v>190</v>
      </c>
      <c r="K129" s="618">
        <v>0.0</v>
      </c>
      <c r="L129" s="618">
        <v>0.0</v>
      </c>
      <c r="M129" s="905">
        <v>64500.0</v>
      </c>
      <c r="N129" s="610"/>
      <c r="O129" s="909"/>
      <c r="P129" s="610">
        <v>46069.0</v>
      </c>
      <c r="Q129" s="610">
        <v>46069.0</v>
      </c>
      <c r="R129" s="636">
        <f t="shared" si="24"/>
        <v>0</v>
      </c>
      <c r="S129" s="610">
        <v>46069.0</v>
      </c>
      <c r="T129" s="663">
        <f t="shared" si="7"/>
        <v>0</v>
      </c>
      <c r="U129" s="663">
        <f t="shared" si="8"/>
        <v>0</v>
      </c>
      <c r="V129" s="610">
        <v>46070.0</v>
      </c>
      <c r="W129" s="906">
        <f t="shared" si="37"/>
        <v>1</v>
      </c>
      <c r="X129" s="906">
        <f t="shared" si="38"/>
        <v>1</v>
      </c>
      <c r="Y129" s="610">
        <v>46080.0</v>
      </c>
      <c r="Z129" s="663">
        <f t="shared" si="9"/>
        <v>11</v>
      </c>
      <c r="AA129" s="936">
        <f t="shared" ref="AA129:AA130" si="40">Y129-V129</f>
        <v>10</v>
      </c>
      <c r="AB129" s="901"/>
      <c r="AC129" s="706" t="s">
        <v>1560</v>
      </c>
      <c r="AD129" s="895"/>
      <c r="AE129" s="895"/>
      <c r="AF129" s="895"/>
      <c r="AG129" s="895"/>
    </row>
    <row r="130" ht="13.5" hidden="1" customHeight="1">
      <c r="A130" s="667" t="b">
        <v>0</v>
      </c>
      <c r="B130" s="635" t="s">
        <v>113</v>
      </c>
      <c r="C130" s="635" t="s">
        <v>114</v>
      </c>
      <c r="D130" s="492" t="s">
        <v>188</v>
      </c>
      <c r="E130" s="492" t="s">
        <v>1369</v>
      </c>
      <c r="F130" s="606">
        <v>46054.0</v>
      </c>
      <c r="G130" s="860" t="s">
        <v>1303</v>
      </c>
      <c r="H130" s="704" t="s">
        <v>1561</v>
      </c>
      <c r="I130" s="492" t="s">
        <v>1562</v>
      </c>
      <c r="J130" s="649" t="s">
        <v>190</v>
      </c>
      <c r="K130" s="643">
        <v>0.0</v>
      </c>
      <c r="L130" s="643">
        <v>0.0</v>
      </c>
      <c r="M130" s="622">
        <v>63500.0</v>
      </c>
      <c r="N130" s="639"/>
      <c r="O130" s="945" t="s">
        <v>1563</v>
      </c>
      <c r="P130" s="639">
        <v>46071.0</v>
      </c>
      <c r="Q130" s="639">
        <v>46072.0</v>
      </c>
      <c r="R130" s="636">
        <f t="shared" si="24"/>
        <v>1</v>
      </c>
      <c r="S130" s="610">
        <v>46072.0</v>
      </c>
      <c r="T130" s="612">
        <f t="shared" si="7"/>
        <v>1</v>
      </c>
      <c r="U130" s="612">
        <f t="shared" si="8"/>
        <v>0</v>
      </c>
      <c r="V130" s="610">
        <v>46073.0</v>
      </c>
      <c r="W130" s="900">
        <f t="shared" si="37"/>
        <v>1</v>
      </c>
      <c r="X130" s="900">
        <f t="shared" si="38"/>
        <v>2</v>
      </c>
      <c r="Y130" s="610">
        <v>46080.0</v>
      </c>
      <c r="Z130" s="612">
        <f t="shared" si="9"/>
        <v>9</v>
      </c>
      <c r="AA130" s="936">
        <f t="shared" si="40"/>
        <v>7</v>
      </c>
      <c r="AB130" s="956"/>
      <c r="AC130" s="977" t="s">
        <v>1564</v>
      </c>
      <c r="AD130" s="962"/>
      <c r="AE130" s="962"/>
      <c r="AF130" s="962"/>
      <c r="AG130" s="962"/>
    </row>
    <row r="131" ht="13.5" hidden="1" customHeight="1">
      <c r="A131" s="604" t="b">
        <v>0</v>
      </c>
      <c r="B131" s="492" t="s">
        <v>113</v>
      </c>
      <c r="C131" s="492" t="s">
        <v>114</v>
      </c>
      <c r="D131" s="629" t="s">
        <v>188</v>
      </c>
      <c r="E131" s="629" t="s">
        <v>1356</v>
      </c>
      <c r="F131" s="606">
        <v>46054.0</v>
      </c>
      <c r="G131" s="860" t="s">
        <v>1303</v>
      </c>
      <c r="H131" s="634" t="s">
        <v>1565</v>
      </c>
      <c r="I131" s="929" t="s">
        <v>1566</v>
      </c>
      <c r="J131" s="929" t="s">
        <v>190</v>
      </c>
      <c r="K131" s="618">
        <v>0.0</v>
      </c>
      <c r="L131" s="618">
        <v>0.0</v>
      </c>
      <c r="M131" s="622">
        <v>64500.0</v>
      </c>
      <c r="N131" s="610">
        <v>46077.0</v>
      </c>
      <c r="O131" s="860" t="s">
        <v>1517</v>
      </c>
      <c r="P131" s="610">
        <v>46017.0</v>
      </c>
      <c r="Q131" s="610">
        <v>46031.0</v>
      </c>
      <c r="R131" s="663">
        <f t="shared" si="24"/>
        <v>14</v>
      </c>
      <c r="S131" s="610">
        <v>46031.0</v>
      </c>
      <c r="T131" s="612">
        <f t="shared" si="7"/>
        <v>14</v>
      </c>
      <c r="U131" s="612">
        <f t="shared" si="8"/>
        <v>0</v>
      </c>
      <c r="V131" s="913">
        <v>46031.0</v>
      </c>
      <c r="W131" s="906">
        <f t="shared" si="37"/>
        <v>0</v>
      </c>
      <c r="X131" s="906">
        <f t="shared" si="38"/>
        <v>14</v>
      </c>
      <c r="Y131" s="610">
        <v>46080.0</v>
      </c>
      <c r="Z131" s="663">
        <f t="shared" si="9"/>
        <v>63</v>
      </c>
      <c r="AA131" s="975"/>
      <c r="AB131" s="978"/>
      <c r="AC131" s="706" t="s">
        <v>1567</v>
      </c>
      <c r="AD131" s="955"/>
      <c r="AE131" s="955"/>
      <c r="AF131" s="955"/>
      <c r="AG131" s="955"/>
    </row>
    <row r="132" ht="13.5" hidden="1" customHeight="1">
      <c r="A132" s="604" t="b">
        <v>0</v>
      </c>
      <c r="B132" s="492" t="s">
        <v>113</v>
      </c>
      <c r="C132" s="492" t="s">
        <v>114</v>
      </c>
      <c r="D132" s="671" t="s">
        <v>188</v>
      </c>
      <c r="E132" s="605" t="s">
        <v>1356</v>
      </c>
      <c r="F132" s="606">
        <v>46054.0</v>
      </c>
      <c r="G132" s="860" t="s">
        <v>1313</v>
      </c>
      <c r="H132" s="672" t="s">
        <v>1565</v>
      </c>
      <c r="I132" s="979" t="s">
        <v>1566</v>
      </c>
      <c r="J132" s="979" t="s">
        <v>190</v>
      </c>
      <c r="K132" s="618">
        <v>0.0</v>
      </c>
      <c r="L132" s="618">
        <v>0.0</v>
      </c>
      <c r="M132" s="622">
        <v>17000.0</v>
      </c>
      <c r="N132" s="610"/>
      <c r="O132" s="860"/>
      <c r="P132" s="610">
        <v>46017.0</v>
      </c>
      <c r="Q132" s="610">
        <v>46031.0</v>
      </c>
      <c r="R132" s="980">
        <f t="shared" si="24"/>
        <v>14</v>
      </c>
      <c r="S132" s="610">
        <v>46031.0</v>
      </c>
      <c r="T132" s="612">
        <f t="shared" si="7"/>
        <v>14</v>
      </c>
      <c r="U132" s="612">
        <f t="shared" si="8"/>
        <v>0</v>
      </c>
      <c r="V132" s="981">
        <v>46031.0</v>
      </c>
      <c r="W132" s="982">
        <f t="shared" si="37"/>
        <v>0</v>
      </c>
      <c r="X132" s="982">
        <f t="shared" si="38"/>
        <v>14</v>
      </c>
      <c r="Y132" s="610">
        <v>46073.0</v>
      </c>
      <c r="Z132" s="980">
        <f t="shared" si="9"/>
        <v>56</v>
      </c>
      <c r="AA132" s="936">
        <f t="shared" ref="AA132:AA234" si="41">Y132-V132</f>
        <v>42</v>
      </c>
      <c r="AB132" s="978"/>
      <c r="AC132" s="983"/>
      <c r="AD132" s="463"/>
      <c r="AE132" s="463"/>
      <c r="AF132" s="463"/>
      <c r="AG132" s="463"/>
    </row>
    <row r="133" ht="13.5" hidden="1" customHeight="1">
      <c r="A133" s="604" t="b">
        <v>0</v>
      </c>
      <c r="B133" s="492" t="s">
        <v>113</v>
      </c>
      <c r="C133" s="492" t="s">
        <v>114</v>
      </c>
      <c r="D133" s="671" t="s">
        <v>188</v>
      </c>
      <c r="E133" s="605" t="s">
        <v>1356</v>
      </c>
      <c r="F133" s="606">
        <v>46082.0</v>
      </c>
      <c r="G133" s="860" t="s">
        <v>1303</v>
      </c>
      <c r="H133" s="710" t="s">
        <v>1568</v>
      </c>
      <c r="I133" s="492" t="s">
        <v>1569</v>
      </c>
      <c r="J133" s="492" t="s">
        <v>190</v>
      </c>
      <c r="K133" s="618">
        <v>0.0</v>
      </c>
      <c r="L133" s="618">
        <v>0.0</v>
      </c>
      <c r="M133" s="622">
        <v>63500.0</v>
      </c>
      <c r="N133" s="610"/>
      <c r="O133" s="909"/>
      <c r="P133" s="610">
        <v>46059.0</v>
      </c>
      <c r="Q133" s="610">
        <v>46062.0</v>
      </c>
      <c r="R133" s="636">
        <f t="shared" si="24"/>
        <v>3</v>
      </c>
      <c r="S133" s="610">
        <v>46078.0</v>
      </c>
      <c r="T133" s="980">
        <f t="shared" si="7"/>
        <v>19</v>
      </c>
      <c r="U133" s="980">
        <f t="shared" si="8"/>
        <v>16</v>
      </c>
      <c r="V133" s="610">
        <v>46078.0</v>
      </c>
      <c r="W133" s="982">
        <f t="shared" si="37"/>
        <v>0</v>
      </c>
      <c r="X133" s="982">
        <f t="shared" si="38"/>
        <v>19</v>
      </c>
      <c r="Y133" s="981">
        <v>46086.0</v>
      </c>
      <c r="Z133" s="980">
        <f t="shared" si="9"/>
        <v>27</v>
      </c>
      <c r="AA133" s="984">
        <f t="shared" si="41"/>
        <v>8</v>
      </c>
      <c r="AB133" s="901"/>
      <c r="AC133" s="706" t="s">
        <v>1570</v>
      </c>
      <c r="AD133" s="895"/>
      <c r="AE133" s="895"/>
      <c r="AF133" s="895"/>
      <c r="AG133" s="895"/>
    </row>
    <row r="134" ht="13.5" hidden="1" customHeight="1">
      <c r="A134" s="604" t="b">
        <v>0</v>
      </c>
      <c r="B134" s="492" t="s">
        <v>113</v>
      </c>
      <c r="C134" s="492" t="s">
        <v>114</v>
      </c>
      <c r="D134" s="629" t="s">
        <v>188</v>
      </c>
      <c r="E134" s="629" t="s">
        <v>1333</v>
      </c>
      <c r="F134" s="606">
        <v>46082.0</v>
      </c>
      <c r="G134" s="860" t="s">
        <v>1304</v>
      </c>
      <c r="H134" s="931" t="s">
        <v>1571</v>
      </c>
      <c r="I134" s="492" t="s">
        <v>1572</v>
      </c>
      <c r="J134" s="492" t="s">
        <v>190</v>
      </c>
      <c r="K134" s="618">
        <v>0.0</v>
      </c>
      <c r="L134" s="618">
        <v>0.0</v>
      </c>
      <c r="M134" s="622">
        <v>64000.0</v>
      </c>
      <c r="N134" s="610"/>
      <c r="O134" s="799"/>
      <c r="P134" s="610">
        <v>46038.0</v>
      </c>
      <c r="Q134" s="610">
        <v>46044.0</v>
      </c>
      <c r="R134" s="980">
        <f t="shared" si="24"/>
        <v>6</v>
      </c>
      <c r="S134" s="610">
        <v>46072.0</v>
      </c>
      <c r="T134" s="980">
        <f t="shared" si="7"/>
        <v>34</v>
      </c>
      <c r="U134" s="980">
        <f t="shared" si="8"/>
        <v>28</v>
      </c>
      <c r="V134" s="981">
        <v>46072.0</v>
      </c>
      <c r="W134" s="982">
        <f t="shared" si="37"/>
        <v>0</v>
      </c>
      <c r="X134" s="982">
        <f t="shared" si="38"/>
        <v>34</v>
      </c>
      <c r="Y134" s="981">
        <v>46086.0</v>
      </c>
      <c r="Z134" s="980">
        <f t="shared" si="9"/>
        <v>48</v>
      </c>
      <c r="AA134" s="984">
        <f t="shared" si="41"/>
        <v>14</v>
      </c>
      <c r="AB134" s="901"/>
      <c r="AC134" s="706" t="s">
        <v>1573</v>
      </c>
      <c r="AD134" s="895"/>
      <c r="AE134" s="895"/>
      <c r="AF134" s="895"/>
      <c r="AG134" s="895"/>
    </row>
    <row r="135" ht="13.5" hidden="1" customHeight="1">
      <c r="A135" s="604" t="b">
        <v>0</v>
      </c>
      <c r="B135" s="492" t="s">
        <v>135</v>
      </c>
      <c r="C135" s="492" t="s">
        <v>134</v>
      </c>
      <c r="D135" s="492" t="s">
        <v>188</v>
      </c>
      <c r="E135" s="492" t="s">
        <v>1511</v>
      </c>
      <c r="F135" s="606">
        <v>46082.0</v>
      </c>
      <c r="G135" s="860" t="s">
        <v>1303</v>
      </c>
      <c r="H135" s="813" t="s">
        <v>1512</v>
      </c>
      <c r="I135" s="492" t="s">
        <v>1513</v>
      </c>
      <c r="J135" s="492" t="s">
        <v>190</v>
      </c>
      <c r="K135" s="618">
        <v>0.0</v>
      </c>
      <c r="L135" s="618">
        <v>0.0</v>
      </c>
      <c r="M135" s="905">
        <v>74000.0</v>
      </c>
      <c r="N135" s="610"/>
      <c r="O135" s="969"/>
      <c r="P135" s="610">
        <v>46065.0</v>
      </c>
      <c r="Q135" s="610">
        <v>46071.0</v>
      </c>
      <c r="R135" s="636">
        <f t="shared" si="24"/>
        <v>6</v>
      </c>
      <c r="S135" s="610">
        <v>46072.0</v>
      </c>
      <c r="T135" s="980">
        <f t="shared" si="7"/>
        <v>7</v>
      </c>
      <c r="U135" s="980">
        <f t="shared" si="8"/>
        <v>1</v>
      </c>
      <c r="V135" s="610">
        <v>46072.0</v>
      </c>
      <c r="W135" s="982">
        <f t="shared" si="37"/>
        <v>0</v>
      </c>
      <c r="X135" s="982">
        <f t="shared" si="38"/>
        <v>7</v>
      </c>
      <c r="Y135" s="981">
        <v>46086.0</v>
      </c>
      <c r="Z135" s="980">
        <f t="shared" si="9"/>
        <v>21</v>
      </c>
      <c r="AA135" s="984">
        <f t="shared" si="41"/>
        <v>14</v>
      </c>
      <c r="AB135" s="901"/>
      <c r="AC135" s="706" t="s">
        <v>1514</v>
      </c>
      <c r="AD135" s="895"/>
      <c r="AE135" s="895"/>
      <c r="AF135" s="895"/>
      <c r="AG135" s="895"/>
    </row>
    <row r="136" ht="13.5" hidden="1" customHeight="1">
      <c r="A136" s="985" t="b">
        <v>0</v>
      </c>
      <c r="B136" s="986" t="s">
        <v>135</v>
      </c>
      <c r="C136" s="986" t="s">
        <v>134</v>
      </c>
      <c r="D136" s="629" t="s">
        <v>188</v>
      </c>
      <c r="E136" s="645" t="s">
        <v>1511</v>
      </c>
      <c r="F136" s="606">
        <v>46082.0</v>
      </c>
      <c r="G136" s="902" t="s">
        <v>1304</v>
      </c>
      <c r="H136" s="973" t="s">
        <v>1574</v>
      </c>
      <c r="I136" s="645" t="s">
        <v>1575</v>
      </c>
      <c r="J136" s="645" t="s">
        <v>190</v>
      </c>
      <c r="K136" s="987">
        <v>0.0</v>
      </c>
      <c r="L136" s="987">
        <v>0.0</v>
      </c>
      <c r="M136" s="622">
        <v>64000.0</v>
      </c>
      <c r="N136" s="639"/>
      <c r="O136" s="945"/>
      <c r="P136" s="988">
        <v>46069.0</v>
      </c>
      <c r="Q136" s="988">
        <v>46072.0</v>
      </c>
      <c r="R136" s="636">
        <f t="shared" si="24"/>
        <v>3</v>
      </c>
      <c r="S136" s="610">
        <v>46072.0</v>
      </c>
      <c r="T136" s="980">
        <f t="shared" si="7"/>
        <v>3</v>
      </c>
      <c r="U136" s="980">
        <f t="shared" si="8"/>
        <v>0</v>
      </c>
      <c r="V136" s="610">
        <v>46073.0</v>
      </c>
      <c r="W136" s="982">
        <f t="shared" si="37"/>
        <v>1</v>
      </c>
      <c r="X136" s="982">
        <f t="shared" si="38"/>
        <v>4</v>
      </c>
      <c r="Y136" s="981">
        <v>46086.0</v>
      </c>
      <c r="Z136" s="980">
        <f t="shared" si="9"/>
        <v>17</v>
      </c>
      <c r="AA136" s="984">
        <f t="shared" si="41"/>
        <v>13</v>
      </c>
      <c r="AB136" s="989"/>
      <c r="AC136" s="858" t="s">
        <v>1576</v>
      </c>
      <c r="AD136" s="990"/>
      <c r="AE136" s="990"/>
      <c r="AF136" s="990"/>
      <c r="AG136" s="990"/>
    </row>
    <row r="137" ht="13.5" hidden="1" customHeight="1">
      <c r="A137" s="604" t="b">
        <v>0</v>
      </c>
      <c r="B137" s="492" t="s">
        <v>113</v>
      </c>
      <c r="C137" s="492" t="s">
        <v>114</v>
      </c>
      <c r="D137" s="492" t="s">
        <v>188</v>
      </c>
      <c r="E137" s="492" t="s">
        <v>1369</v>
      </c>
      <c r="F137" s="606">
        <v>46082.0</v>
      </c>
      <c r="G137" s="860" t="s">
        <v>1303</v>
      </c>
      <c r="H137" s="813" t="s">
        <v>1508</v>
      </c>
      <c r="I137" s="492" t="s">
        <v>1509</v>
      </c>
      <c r="J137" s="492" t="s">
        <v>190</v>
      </c>
      <c r="K137" s="618">
        <v>0.0</v>
      </c>
      <c r="L137" s="618">
        <v>0.0</v>
      </c>
      <c r="M137" s="622">
        <v>64500.0</v>
      </c>
      <c r="N137" s="610"/>
      <c r="O137" s="909"/>
      <c r="P137" s="610">
        <v>46063.0</v>
      </c>
      <c r="Q137" s="610">
        <v>46070.0</v>
      </c>
      <c r="R137" s="636">
        <f t="shared" si="24"/>
        <v>7</v>
      </c>
      <c r="S137" s="610">
        <v>46070.0</v>
      </c>
      <c r="T137" s="980">
        <f t="shared" si="7"/>
        <v>7</v>
      </c>
      <c r="U137" s="980">
        <f t="shared" si="8"/>
        <v>0</v>
      </c>
      <c r="V137" s="610">
        <v>46070.0</v>
      </c>
      <c r="W137" s="982">
        <f t="shared" si="37"/>
        <v>0</v>
      </c>
      <c r="X137" s="982">
        <f t="shared" si="38"/>
        <v>7</v>
      </c>
      <c r="Y137" s="981">
        <v>46087.0</v>
      </c>
      <c r="Z137" s="980">
        <f t="shared" si="9"/>
        <v>24</v>
      </c>
      <c r="AA137" s="984">
        <f t="shared" si="41"/>
        <v>17</v>
      </c>
      <c r="AB137" s="901"/>
      <c r="AC137" s="706" t="s">
        <v>1510</v>
      </c>
      <c r="AD137" s="895"/>
      <c r="AE137" s="895"/>
      <c r="AF137" s="895"/>
      <c r="AG137" s="895"/>
    </row>
    <row r="138" ht="13.5" hidden="1" customHeight="1">
      <c r="A138" s="604" t="b">
        <v>0</v>
      </c>
      <c r="B138" s="492" t="s">
        <v>113</v>
      </c>
      <c r="C138" s="492" t="s">
        <v>114</v>
      </c>
      <c r="D138" s="629" t="s">
        <v>188</v>
      </c>
      <c r="E138" s="629" t="s">
        <v>1333</v>
      </c>
      <c r="F138" s="606">
        <v>46082.0</v>
      </c>
      <c r="G138" s="860" t="s">
        <v>1303</v>
      </c>
      <c r="H138" s="931" t="s">
        <v>1571</v>
      </c>
      <c r="I138" s="492" t="s">
        <v>1572</v>
      </c>
      <c r="J138" s="492" t="s">
        <v>190</v>
      </c>
      <c r="K138" s="618">
        <v>0.0</v>
      </c>
      <c r="L138" s="618">
        <v>0.0</v>
      </c>
      <c r="M138" s="905">
        <v>74000.0</v>
      </c>
      <c r="N138" s="610"/>
      <c r="O138" s="809"/>
      <c r="P138" s="610">
        <v>46038.0</v>
      </c>
      <c r="Q138" s="610">
        <v>46044.0</v>
      </c>
      <c r="R138" s="980">
        <f t="shared" si="24"/>
        <v>6</v>
      </c>
      <c r="S138" s="610">
        <v>46072.0</v>
      </c>
      <c r="T138" s="980">
        <f t="shared" si="7"/>
        <v>34</v>
      </c>
      <c r="U138" s="980">
        <f t="shared" si="8"/>
        <v>28</v>
      </c>
      <c r="V138" s="981">
        <v>46072.0</v>
      </c>
      <c r="W138" s="982">
        <f t="shared" si="37"/>
        <v>0</v>
      </c>
      <c r="X138" s="982">
        <f t="shared" si="38"/>
        <v>34</v>
      </c>
      <c r="Y138" s="981">
        <v>46087.0</v>
      </c>
      <c r="Z138" s="980">
        <f t="shared" si="9"/>
        <v>49</v>
      </c>
      <c r="AA138" s="984">
        <f t="shared" si="41"/>
        <v>15</v>
      </c>
      <c r="AB138" s="901"/>
      <c r="AC138" s="706" t="s">
        <v>1573</v>
      </c>
      <c r="AD138" s="895"/>
      <c r="AE138" s="895"/>
      <c r="AF138" s="895"/>
      <c r="AG138" s="895"/>
    </row>
    <row r="139" ht="13.5" hidden="1" customHeight="1">
      <c r="A139" s="604" t="b">
        <v>0</v>
      </c>
      <c r="B139" s="492" t="s">
        <v>113</v>
      </c>
      <c r="C139" s="492" t="s">
        <v>134</v>
      </c>
      <c r="D139" s="492" t="s">
        <v>188</v>
      </c>
      <c r="E139" s="492" t="s">
        <v>1333</v>
      </c>
      <c r="F139" s="606">
        <v>46082.0</v>
      </c>
      <c r="G139" s="860" t="s">
        <v>1303</v>
      </c>
      <c r="H139" s="704" t="s">
        <v>1487</v>
      </c>
      <c r="I139" s="492" t="s">
        <v>1488</v>
      </c>
      <c r="J139" s="492" t="s">
        <v>190</v>
      </c>
      <c r="K139" s="618">
        <v>0.0</v>
      </c>
      <c r="L139" s="618">
        <v>0.0</v>
      </c>
      <c r="M139" s="905">
        <v>64500.0</v>
      </c>
      <c r="N139" s="610"/>
      <c r="O139" s="809"/>
      <c r="P139" s="610">
        <v>46052.0</v>
      </c>
      <c r="Q139" s="610">
        <v>46062.0</v>
      </c>
      <c r="R139" s="636">
        <f t="shared" si="24"/>
        <v>10</v>
      </c>
      <c r="S139" s="610">
        <v>46065.0</v>
      </c>
      <c r="T139" s="980">
        <f t="shared" si="7"/>
        <v>13</v>
      </c>
      <c r="U139" s="980">
        <f t="shared" si="8"/>
        <v>3</v>
      </c>
      <c r="V139" s="610">
        <v>46067.0</v>
      </c>
      <c r="W139" s="982">
        <f t="shared" si="37"/>
        <v>2</v>
      </c>
      <c r="X139" s="982">
        <f t="shared" si="38"/>
        <v>15</v>
      </c>
      <c r="Y139" s="981">
        <v>46087.0</v>
      </c>
      <c r="Z139" s="980">
        <f t="shared" si="9"/>
        <v>35</v>
      </c>
      <c r="AA139" s="741">
        <f t="shared" si="41"/>
        <v>20</v>
      </c>
      <c r="AB139" s="901"/>
      <c r="AC139" s="706" t="s">
        <v>1489</v>
      </c>
      <c r="AD139" s="895"/>
      <c r="AE139" s="895"/>
      <c r="AF139" s="895"/>
      <c r="AG139" s="895"/>
    </row>
    <row r="140" ht="13.5" hidden="1" customHeight="1">
      <c r="A140" s="604" t="b">
        <v>0</v>
      </c>
      <c r="B140" s="492" t="s">
        <v>113</v>
      </c>
      <c r="C140" s="492" t="s">
        <v>114</v>
      </c>
      <c r="D140" s="629" t="s">
        <v>188</v>
      </c>
      <c r="E140" s="629" t="s">
        <v>1333</v>
      </c>
      <c r="F140" s="606">
        <v>46082.0</v>
      </c>
      <c r="G140" s="860" t="s">
        <v>1305</v>
      </c>
      <c r="H140" s="931" t="s">
        <v>1577</v>
      </c>
      <c r="I140" s="492" t="s">
        <v>1578</v>
      </c>
      <c r="J140" s="492" t="s">
        <v>190</v>
      </c>
      <c r="K140" s="618">
        <v>0.0</v>
      </c>
      <c r="L140" s="618">
        <v>0.0</v>
      </c>
      <c r="M140" s="622">
        <v>22965.0</v>
      </c>
      <c r="N140" s="610"/>
      <c r="O140" s="809"/>
      <c r="P140" s="610">
        <v>46059.0</v>
      </c>
      <c r="Q140" s="610">
        <v>46064.0</v>
      </c>
      <c r="R140" s="636">
        <f t="shared" si="24"/>
        <v>5</v>
      </c>
      <c r="S140" s="610">
        <v>46071.0</v>
      </c>
      <c r="T140" s="980">
        <f t="shared" si="7"/>
        <v>12</v>
      </c>
      <c r="U140" s="980">
        <f t="shared" si="8"/>
        <v>7</v>
      </c>
      <c r="V140" s="610">
        <v>46078.0</v>
      </c>
      <c r="W140" s="982">
        <f t="shared" si="37"/>
        <v>7</v>
      </c>
      <c r="X140" s="982">
        <f t="shared" si="38"/>
        <v>19</v>
      </c>
      <c r="Y140" s="981">
        <v>46087.0</v>
      </c>
      <c r="Z140" s="980">
        <f t="shared" si="9"/>
        <v>28</v>
      </c>
      <c r="AA140" s="984">
        <f t="shared" si="41"/>
        <v>9</v>
      </c>
      <c r="AB140" s="901" t="s">
        <v>94</v>
      </c>
      <c r="AC140" s="706" t="s">
        <v>1579</v>
      </c>
      <c r="AD140" s="895"/>
      <c r="AE140" s="895"/>
      <c r="AF140" s="895"/>
      <c r="AG140" s="895"/>
    </row>
    <row r="141" ht="13.5" hidden="1" customHeight="1">
      <c r="A141" s="667" t="b">
        <v>0</v>
      </c>
      <c r="B141" s="635" t="s">
        <v>138</v>
      </c>
      <c r="C141" s="635" t="s">
        <v>138</v>
      </c>
      <c r="D141" s="492" t="s">
        <v>188</v>
      </c>
      <c r="E141" s="492" t="s">
        <v>1333</v>
      </c>
      <c r="F141" s="606">
        <v>46082.0</v>
      </c>
      <c r="G141" s="860" t="s">
        <v>1304</v>
      </c>
      <c r="H141" s="940" t="s">
        <v>1580</v>
      </c>
      <c r="I141" s="492" t="s">
        <v>1581</v>
      </c>
      <c r="J141" s="492" t="s">
        <v>190</v>
      </c>
      <c r="K141" s="987">
        <v>0.0</v>
      </c>
      <c r="L141" s="987">
        <v>0.0</v>
      </c>
      <c r="M141" s="622">
        <v>64000.0</v>
      </c>
      <c r="N141" s="639"/>
      <c r="O141" s="945"/>
      <c r="P141" s="639">
        <v>46079.0</v>
      </c>
      <c r="Q141" s="639">
        <v>46084.0</v>
      </c>
      <c r="R141" s="980">
        <f t="shared" si="24"/>
        <v>5</v>
      </c>
      <c r="S141" s="639">
        <v>46084.0</v>
      </c>
      <c r="T141" s="980">
        <f t="shared" si="7"/>
        <v>5</v>
      </c>
      <c r="U141" s="980">
        <f t="shared" si="8"/>
        <v>0</v>
      </c>
      <c r="V141" s="639">
        <v>46084.0</v>
      </c>
      <c r="W141" s="982">
        <f t="shared" si="37"/>
        <v>0</v>
      </c>
      <c r="X141" s="982">
        <f t="shared" si="38"/>
        <v>5</v>
      </c>
      <c r="Y141" s="981">
        <v>46087.0</v>
      </c>
      <c r="Z141" s="980">
        <f t="shared" si="9"/>
        <v>8</v>
      </c>
      <c r="AA141" s="984">
        <f t="shared" si="41"/>
        <v>3</v>
      </c>
      <c r="AB141" s="991"/>
      <c r="AC141" s="714"/>
      <c r="AD141" s="968"/>
      <c r="AE141" s="968"/>
      <c r="AF141" s="968"/>
      <c r="AG141" s="968"/>
    </row>
    <row r="142" ht="13.5" hidden="1" customHeight="1">
      <c r="A142" s="667" t="b">
        <v>0</v>
      </c>
      <c r="B142" s="635" t="s">
        <v>135</v>
      </c>
      <c r="C142" s="635" t="s">
        <v>134</v>
      </c>
      <c r="D142" s="629" t="s">
        <v>188</v>
      </c>
      <c r="E142" s="629" t="s">
        <v>1511</v>
      </c>
      <c r="F142" s="606">
        <v>46082.0</v>
      </c>
      <c r="G142" s="902" t="s">
        <v>1303</v>
      </c>
      <c r="H142" s="704" t="s">
        <v>1574</v>
      </c>
      <c r="I142" s="629" t="s">
        <v>1575</v>
      </c>
      <c r="J142" s="645" t="s">
        <v>190</v>
      </c>
      <c r="K142" s="643">
        <v>0.0</v>
      </c>
      <c r="L142" s="643">
        <v>0.0</v>
      </c>
      <c r="M142" s="622">
        <v>64500.0</v>
      </c>
      <c r="N142" s="639"/>
      <c r="O142" s="809"/>
      <c r="P142" s="639">
        <v>46069.0</v>
      </c>
      <c r="Q142" s="639">
        <v>46072.0</v>
      </c>
      <c r="R142" s="636">
        <f t="shared" si="24"/>
        <v>3</v>
      </c>
      <c r="S142" s="610">
        <v>46072.0</v>
      </c>
      <c r="T142" s="980">
        <f t="shared" si="7"/>
        <v>3</v>
      </c>
      <c r="U142" s="980">
        <f t="shared" si="8"/>
        <v>0</v>
      </c>
      <c r="V142" s="610">
        <v>46073.0</v>
      </c>
      <c r="W142" s="982">
        <f t="shared" si="37"/>
        <v>1</v>
      </c>
      <c r="X142" s="982">
        <f t="shared" si="38"/>
        <v>4</v>
      </c>
      <c r="Y142" s="981">
        <v>46087.0</v>
      </c>
      <c r="Z142" s="980">
        <f t="shared" si="9"/>
        <v>18</v>
      </c>
      <c r="AA142" s="904">
        <f t="shared" si="41"/>
        <v>14</v>
      </c>
      <c r="AB142" s="989"/>
      <c r="AC142" s="858" t="s">
        <v>1576</v>
      </c>
      <c r="AD142" s="990"/>
      <c r="AE142" s="990"/>
      <c r="AF142" s="990"/>
      <c r="AG142" s="990"/>
    </row>
    <row r="143" ht="13.5" hidden="1" customHeight="1">
      <c r="A143" s="667" t="b">
        <v>0</v>
      </c>
      <c r="B143" s="635" t="s">
        <v>135</v>
      </c>
      <c r="C143" s="635" t="s">
        <v>114</v>
      </c>
      <c r="D143" s="492" t="s">
        <v>188</v>
      </c>
      <c r="E143" s="492" t="s">
        <v>1369</v>
      </c>
      <c r="F143" s="606">
        <v>46082.0</v>
      </c>
      <c r="G143" s="860" t="s">
        <v>1304</v>
      </c>
      <c r="H143" s="940" t="s">
        <v>1582</v>
      </c>
      <c r="I143" s="492" t="s">
        <v>1583</v>
      </c>
      <c r="J143" s="492" t="s">
        <v>190</v>
      </c>
      <c r="K143" s="987">
        <v>0.0</v>
      </c>
      <c r="L143" s="987">
        <v>0.0</v>
      </c>
      <c r="M143" s="622">
        <v>64000.0</v>
      </c>
      <c r="N143" s="610"/>
      <c r="O143" s="945"/>
      <c r="P143" s="639">
        <v>46079.0</v>
      </c>
      <c r="Q143" s="639">
        <v>46080.0</v>
      </c>
      <c r="R143" s="980">
        <f t="shared" si="24"/>
        <v>1</v>
      </c>
      <c r="S143" s="639">
        <v>46080.0</v>
      </c>
      <c r="T143" s="980">
        <f t="shared" si="7"/>
        <v>1</v>
      </c>
      <c r="U143" s="980">
        <f t="shared" si="8"/>
        <v>0</v>
      </c>
      <c r="V143" s="639">
        <v>46084.0</v>
      </c>
      <c r="W143" s="982">
        <f t="shared" si="37"/>
        <v>4</v>
      </c>
      <c r="X143" s="982">
        <f t="shared" si="38"/>
        <v>5</v>
      </c>
      <c r="Y143" s="981">
        <v>46091.0</v>
      </c>
      <c r="Z143" s="980">
        <f t="shared" si="9"/>
        <v>12</v>
      </c>
      <c r="AA143" s="984">
        <f t="shared" si="41"/>
        <v>7</v>
      </c>
      <c r="AB143" s="989"/>
      <c r="AC143" s="858" t="s">
        <v>1584</v>
      </c>
      <c r="AD143" s="968"/>
      <c r="AE143" s="968"/>
      <c r="AF143" s="968"/>
      <c r="AG143" s="968"/>
    </row>
    <row r="144" ht="13.5" hidden="1" customHeight="1">
      <c r="A144" s="667" t="b">
        <v>0</v>
      </c>
      <c r="B144" s="635" t="s">
        <v>135</v>
      </c>
      <c r="C144" s="635" t="s">
        <v>114</v>
      </c>
      <c r="D144" s="629" t="s">
        <v>188</v>
      </c>
      <c r="E144" s="629" t="s">
        <v>1369</v>
      </c>
      <c r="F144" s="606">
        <v>46082.0</v>
      </c>
      <c r="G144" s="902" t="s">
        <v>1303</v>
      </c>
      <c r="H144" s="943" t="s">
        <v>1582</v>
      </c>
      <c r="I144" s="629" t="s">
        <v>1583</v>
      </c>
      <c r="J144" s="629" t="s">
        <v>190</v>
      </c>
      <c r="K144" s="987">
        <v>0.0</v>
      </c>
      <c r="L144" s="987">
        <v>0.0</v>
      </c>
      <c r="M144" s="622">
        <v>49000.0</v>
      </c>
      <c r="N144" s="610"/>
      <c r="O144" s="945"/>
      <c r="P144" s="639">
        <v>46079.0</v>
      </c>
      <c r="Q144" s="639">
        <v>46080.0</v>
      </c>
      <c r="R144" s="980">
        <f t="shared" si="24"/>
        <v>1</v>
      </c>
      <c r="S144" s="639">
        <v>46080.0</v>
      </c>
      <c r="T144" s="980">
        <f t="shared" si="7"/>
        <v>1</v>
      </c>
      <c r="U144" s="980">
        <f t="shared" si="8"/>
        <v>0</v>
      </c>
      <c r="V144" s="639">
        <v>46084.0</v>
      </c>
      <c r="W144" s="982">
        <f t="shared" si="37"/>
        <v>4</v>
      </c>
      <c r="X144" s="982">
        <f t="shared" si="38"/>
        <v>5</v>
      </c>
      <c r="Y144" s="981">
        <v>46091.0</v>
      </c>
      <c r="Z144" s="980">
        <f t="shared" si="9"/>
        <v>12</v>
      </c>
      <c r="AA144" s="984">
        <f t="shared" si="41"/>
        <v>7</v>
      </c>
      <c r="AB144" s="989"/>
      <c r="AC144" s="858" t="s">
        <v>1584</v>
      </c>
      <c r="AD144" s="968"/>
      <c r="AE144" s="968"/>
      <c r="AF144" s="968"/>
      <c r="AG144" s="968"/>
    </row>
    <row r="145" ht="13.5" hidden="1" customHeight="1">
      <c r="A145" s="667" t="b">
        <v>0</v>
      </c>
      <c r="B145" s="635" t="s">
        <v>113</v>
      </c>
      <c r="C145" s="635" t="s">
        <v>114</v>
      </c>
      <c r="D145" s="492" t="s">
        <v>188</v>
      </c>
      <c r="E145" s="492" t="s">
        <v>1333</v>
      </c>
      <c r="F145" s="606">
        <v>46082.0</v>
      </c>
      <c r="G145" s="860" t="s">
        <v>1305</v>
      </c>
      <c r="H145" s="813" t="s">
        <v>1585</v>
      </c>
      <c r="I145" s="492" t="s">
        <v>1586</v>
      </c>
      <c r="J145" s="492" t="s">
        <v>190</v>
      </c>
      <c r="K145" s="643">
        <v>0.0</v>
      </c>
      <c r="L145" s="643">
        <v>0.0</v>
      </c>
      <c r="M145" s="622">
        <v>190532.0</v>
      </c>
      <c r="N145" s="639"/>
      <c r="O145" s="992"/>
      <c r="P145" s="610">
        <v>46070.0</v>
      </c>
      <c r="Q145" s="639">
        <v>46077.0</v>
      </c>
      <c r="R145" s="980">
        <f t="shared" si="24"/>
        <v>7</v>
      </c>
      <c r="S145" s="610">
        <v>46084.0</v>
      </c>
      <c r="T145" s="980">
        <f t="shared" si="7"/>
        <v>14</v>
      </c>
      <c r="U145" s="980">
        <f t="shared" si="8"/>
        <v>7</v>
      </c>
      <c r="V145" s="639">
        <v>46086.0</v>
      </c>
      <c r="W145" s="982">
        <f t="shared" si="37"/>
        <v>2</v>
      </c>
      <c r="X145" s="982">
        <f t="shared" si="38"/>
        <v>16</v>
      </c>
      <c r="Y145" s="981">
        <v>46091.0</v>
      </c>
      <c r="Z145" s="980">
        <f t="shared" si="9"/>
        <v>21</v>
      </c>
      <c r="AA145" s="984">
        <f t="shared" si="41"/>
        <v>5</v>
      </c>
      <c r="AB145" s="993" t="s">
        <v>94</v>
      </c>
      <c r="AC145" s="967" t="s">
        <v>1587</v>
      </c>
      <c r="AD145" s="968"/>
      <c r="AE145" s="968"/>
      <c r="AF145" s="968"/>
      <c r="AG145" s="968"/>
    </row>
    <row r="146" ht="13.5" hidden="1" customHeight="1">
      <c r="A146" s="667" t="b">
        <v>0</v>
      </c>
      <c r="B146" s="635" t="s">
        <v>113</v>
      </c>
      <c r="C146" s="635" t="s">
        <v>113</v>
      </c>
      <c r="D146" s="629" t="s">
        <v>188</v>
      </c>
      <c r="E146" s="629" t="s">
        <v>1333</v>
      </c>
      <c r="F146" s="628">
        <v>46082.0</v>
      </c>
      <c r="G146" s="902" t="s">
        <v>1304</v>
      </c>
      <c r="H146" s="704" t="s">
        <v>1588</v>
      </c>
      <c r="I146" s="629" t="s">
        <v>1589</v>
      </c>
      <c r="J146" s="629" t="s">
        <v>190</v>
      </c>
      <c r="K146" s="987">
        <v>0.0</v>
      </c>
      <c r="L146" s="987">
        <v>0.0</v>
      </c>
      <c r="M146" s="622">
        <v>64000.0</v>
      </c>
      <c r="N146" s="610"/>
      <c r="O146" s="809"/>
      <c r="P146" s="639">
        <v>46083.0</v>
      </c>
      <c r="Q146" s="639">
        <v>46084.0</v>
      </c>
      <c r="R146" s="980">
        <f t="shared" si="24"/>
        <v>1</v>
      </c>
      <c r="S146" s="639">
        <v>46084.0</v>
      </c>
      <c r="T146" s="980">
        <f t="shared" si="7"/>
        <v>1</v>
      </c>
      <c r="U146" s="980">
        <f t="shared" si="8"/>
        <v>0</v>
      </c>
      <c r="V146" s="639">
        <v>46084.0</v>
      </c>
      <c r="W146" s="982">
        <f t="shared" si="37"/>
        <v>0</v>
      </c>
      <c r="X146" s="982">
        <f t="shared" si="38"/>
        <v>1</v>
      </c>
      <c r="Y146" s="981">
        <v>46091.0</v>
      </c>
      <c r="Z146" s="980">
        <f t="shared" si="9"/>
        <v>8</v>
      </c>
      <c r="AA146" s="984">
        <f t="shared" si="41"/>
        <v>7</v>
      </c>
      <c r="AB146" s="989"/>
      <c r="AC146" s="967"/>
      <c r="AD146" s="994"/>
      <c r="AE146" s="994"/>
      <c r="AF146" s="994"/>
      <c r="AG146" s="994"/>
    </row>
    <row r="147" ht="13.5" hidden="1" customHeight="1">
      <c r="A147" s="667" t="b">
        <v>0</v>
      </c>
      <c r="B147" s="635" t="s">
        <v>113</v>
      </c>
      <c r="C147" s="635" t="s">
        <v>114</v>
      </c>
      <c r="D147" s="492" t="s">
        <v>480</v>
      </c>
      <c r="E147" s="492" t="s">
        <v>1369</v>
      </c>
      <c r="F147" s="606">
        <v>46054.0</v>
      </c>
      <c r="G147" s="860" t="s">
        <v>1304</v>
      </c>
      <c r="H147" s="704" t="s">
        <v>1561</v>
      </c>
      <c r="I147" s="492" t="s">
        <v>1562</v>
      </c>
      <c r="J147" s="649" t="s">
        <v>190</v>
      </c>
      <c r="K147" s="643">
        <v>0.0</v>
      </c>
      <c r="L147" s="643">
        <v>0.0</v>
      </c>
      <c r="M147" s="622"/>
      <c r="N147" s="639"/>
      <c r="O147" s="945"/>
      <c r="P147" s="639">
        <v>46071.0</v>
      </c>
      <c r="Q147" s="639">
        <v>46072.0</v>
      </c>
      <c r="R147" s="636">
        <f t="shared" si="24"/>
        <v>1</v>
      </c>
      <c r="S147" s="610">
        <v>46072.0</v>
      </c>
      <c r="T147" s="980">
        <f t="shared" si="7"/>
        <v>1</v>
      </c>
      <c r="U147" s="980">
        <f t="shared" si="8"/>
        <v>0</v>
      </c>
      <c r="V147" s="610">
        <v>46073.0</v>
      </c>
      <c r="W147" s="982">
        <f t="shared" si="37"/>
        <v>1</v>
      </c>
      <c r="X147" s="982">
        <f t="shared" si="38"/>
        <v>2</v>
      </c>
      <c r="Y147" s="610">
        <v>46078.0</v>
      </c>
      <c r="Z147" s="980">
        <f t="shared" si="9"/>
        <v>7</v>
      </c>
      <c r="AA147" s="984">
        <f t="shared" si="41"/>
        <v>5</v>
      </c>
      <c r="AB147" s="989"/>
      <c r="AC147" s="858" t="s">
        <v>1564</v>
      </c>
      <c r="AD147" s="990"/>
      <c r="AE147" s="990"/>
      <c r="AF147" s="990"/>
      <c r="AG147" s="990"/>
    </row>
    <row r="148" ht="13.5" hidden="1" customHeight="1">
      <c r="A148" s="667" t="b">
        <v>0</v>
      </c>
      <c r="B148" s="635" t="s">
        <v>138</v>
      </c>
      <c r="C148" s="635" t="s">
        <v>138</v>
      </c>
      <c r="D148" s="629" t="s">
        <v>188</v>
      </c>
      <c r="E148" s="629" t="s">
        <v>1333</v>
      </c>
      <c r="F148" s="628">
        <v>46082.0</v>
      </c>
      <c r="G148" s="902" t="s">
        <v>1303</v>
      </c>
      <c r="H148" s="943" t="s">
        <v>1580</v>
      </c>
      <c r="I148" s="629" t="s">
        <v>1581</v>
      </c>
      <c r="J148" s="629" t="s">
        <v>190</v>
      </c>
      <c r="K148" s="987">
        <v>0.0</v>
      </c>
      <c r="L148" s="987">
        <v>0.0</v>
      </c>
      <c r="M148" s="622">
        <v>49000.0</v>
      </c>
      <c r="N148" s="639"/>
      <c r="O148" s="945"/>
      <c r="P148" s="639">
        <v>46079.0</v>
      </c>
      <c r="Q148" s="639">
        <v>46084.0</v>
      </c>
      <c r="R148" s="980">
        <f t="shared" si="24"/>
        <v>5</v>
      </c>
      <c r="S148" s="639">
        <v>46084.0</v>
      </c>
      <c r="T148" s="980">
        <f t="shared" si="7"/>
        <v>5</v>
      </c>
      <c r="U148" s="980">
        <f t="shared" si="8"/>
        <v>0</v>
      </c>
      <c r="V148" s="639">
        <v>46084.0</v>
      </c>
      <c r="W148" s="982">
        <f t="shared" si="37"/>
        <v>0</v>
      </c>
      <c r="X148" s="982">
        <f t="shared" si="38"/>
        <v>5</v>
      </c>
      <c r="Y148" s="981">
        <v>46091.0</v>
      </c>
      <c r="Z148" s="980">
        <f t="shared" si="9"/>
        <v>12</v>
      </c>
      <c r="AA148" s="984">
        <f t="shared" si="41"/>
        <v>7</v>
      </c>
      <c r="AB148" s="991"/>
      <c r="AC148" s="714"/>
      <c r="AD148" s="968"/>
      <c r="AE148" s="968"/>
      <c r="AF148" s="968"/>
      <c r="AG148" s="968"/>
    </row>
    <row r="149" ht="13.5" hidden="1" customHeight="1">
      <c r="A149" s="604" t="b">
        <v>0</v>
      </c>
      <c r="B149" s="492" t="s">
        <v>113</v>
      </c>
      <c r="C149" s="492" t="s">
        <v>114</v>
      </c>
      <c r="D149" s="492" t="s">
        <v>188</v>
      </c>
      <c r="E149" s="492" t="s">
        <v>1333</v>
      </c>
      <c r="F149" s="606">
        <v>46082.0</v>
      </c>
      <c r="G149" s="860" t="s">
        <v>1303</v>
      </c>
      <c r="H149" s="704" t="s">
        <v>1590</v>
      </c>
      <c r="I149" s="492"/>
      <c r="J149" s="492" t="s">
        <v>190</v>
      </c>
      <c r="K149" s="618">
        <v>0.0</v>
      </c>
      <c r="L149" s="618">
        <v>0.0</v>
      </c>
      <c r="M149" s="905">
        <v>64500.0</v>
      </c>
      <c r="N149" s="610"/>
      <c r="O149" s="809"/>
      <c r="P149" s="610">
        <v>46049.0</v>
      </c>
      <c r="Q149" s="610">
        <v>46056.0</v>
      </c>
      <c r="R149" s="980">
        <f t="shared" si="24"/>
        <v>7</v>
      </c>
      <c r="S149" s="610">
        <v>46056.0</v>
      </c>
      <c r="T149" s="980">
        <f t="shared" si="7"/>
        <v>7</v>
      </c>
      <c r="U149" s="980">
        <f t="shared" si="8"/>
        <v>0</v>
      </c>
      <c r="V149" s="610">
        <v>46070.0</v>
      </c>
      <c r="W149" s="982">
        <f t="shared" si="37"/>
        <v>14</v>
      </c>
      <c r="X149" s="982">
        <f t="shared" si="38"/>
        <v>21</v>
      </c>
      <c r="Y149" s="981">
        <v>46092.0</v>
      </c>
      <c r="Z149" s="980">
        <f t="shared" si="9"/>
        <v>43</v>
      </c>
      <c r="AA149" s="984">
        <f t="shared" si="41"/>
        <v>22</v>
      </c>
      <c r="AB149" s="901"/>
      <c r="AC149" s="706" t="s">
        <v>1591</v>
      </c>
      <c r="AD149" s="895"/>
      <c r="AE149" s="895"/>
      <c r="AF149" s="895"/>
      <c r="AG149" s="895"/>
    </row>
    <row r="150" ht="13.5" hidden="1" customHeight="1">
      <c r="A150" s="667" t="b">
        <v>0</v>
      </c>
      <c r="B150" s="635" t="s">
        <v>113</v>
      </c>
      <c r="C150" s="635" t="s">
        <v>113</v>
      </c>
      <c r="D150" s="629" t="s">
        <v>188</v>
      </c>
      <c r="E150" s="629" t="s">
        <v>1333</v>
      </c>
      <c r="F150" s="628">
        <v>46082.0</v>
      </c>
      <c r="G150" s="902" t="s">
        <v>1303</v>
      </c>
      <c r="H150" s="704" t="s">
        <v>1588</v>
      </c>
      <c r="I150" s="629" t="s">
        <v>1589</v>
      </c>
      <c r="J150" s="629" t="s">
        <v>190</v>
      </c>
      <c r="K150" s="987">
        <v>0.0</v>
      </c>
      <c r="L150" s="987">
        <v>0.0</v>
      </c>
      <c r="M150" s="622">
        <v>49000.0</v>
      </c>
      <c r="N150" s="610"/>
      <c r="O150" s="809"/>
      <c r="P150" s="639">
        <v>46083.0</v>
      </c>
      <c r="Q150" s="639">
        <v>46084.0</v>
      </c>
      <c r="R150" s="980">
        <f t="shared" si="24"/>
        <v>1</v>
      </c>
      <c r="S150" s="639">
        <v>46084.0</v>
      </c>
      <c r="T150" s="980">
        <f t="shared" si="7"/>
        <v>1</v>
      </c>
      <c r="U150" s="980">
        <f t="shared" si="8"/>
        <v>0</v>
      </c>
      <c r="V150" s="639">
        <v>46084.0</v>
      </c>
      <c r="W150" s="982">
        <f t="shared" si="37"/>
        <v>0</v>
      </c>
      <c r="X150" s="982">
        <f t="shared" si="38"/>
        <v>1</v>
      </c>
      <c r="Y150" s="981">
        <v>46092.0</v>
      </c>
      <c r="Z150" s="980">
        <f t="shared" si="9"/>
        <v>9</v>
      </c>
      <c r="AA150" s="984">
        <f t="shared" si="41"/>
        <v>8</v>
      </c>
      <c r="AB150" s="989"/>
      <c r="AC150" s="967"/>
      <c r="AD150" s="994"/>
      <c r="AE150" s="994"/>
      <c r="AF150" s="994"/>
      <c r="AG150" s="994"/>
    </row>
    <row r="151" ht="13.5" hidden="1" customHeight="1">
      <c r="A151" s="995" t="b">
        <v>0</v>
      </c>
      <c r="B151" s="996" t="s">
        <v>113</v>
      </c>
      <c r="C151" s="996" t="s">
        <v>114</v>
      </c>
      <c r="D151" s="492" t="s">
        <v>188</v>
      </c>
      <c r="E151" s="492" t="s">
        <v>1369</v>
      </c>
      <c r="F151" s="606">
        <v>46082.0</v>
      </c>
      <c r="G151" s="860" t="s">
        <v>1419</v>
      </c>
      <c r="H151" s="617" t="s">
        <v>1425</v>
      </c>
      <c r="I151" s="649" t="s">
        <v>1426</v>
      </c>
      <c r="J151" s="649" t="s">
        <v>190</v>
      </c>
      <c r="K151" s="997">
        <v>0.0</v>
      </c>
      <c r="L151" s="997">
        <v>0.0</v>
      </c>
      <c r="M151" s="998">
        <v>45000.0</v>
      </c>
      <c r="N151" s="999"/>
      <c r="O151" s="992"/>
      <c r="P151" s="1000">
        <v>45999.0</v>
      </c>
      <c r="Q151" s="1000">
        <v>46000.0</v>
      </c>
      <c r="R151" s="980">
        <f t="shared" si="24"/>
        <v>1</v>
      </c>
      <c r="S151" s="610">
        <v>46006.0</v>
      </c>
      <c r="T151" s="980">
        <f t="shared" si="7"/>
        <v>7</v>
      </c>
      <c r="U151" s="980">
        <f t="shared" si="8"/>
        <v>6</v>
      </c>
      <c r="V151" s="610">
        <v>46009.0</v>
      </c>
      <c r="W151" s="982"/>
      <c r="X151" s="982"/>
      <c r="Y151" s="981">
        <v>46093.0</v>
      </c>
      <c r="Z151" s="980">
        <f t="shared" si="9"/>
        <v>94</v>
      </c>
      <c r="AA151" s="984">
        <f t="shared" si="41"/>
        <v>84</v>
      </c>
      <c r="AB151" s="1001"/>
      <c r="AC151" s="1002" t="s">
        <v>1452</v>
      </c>
      <c r="AD151" s="1003"/>
      <c r="AE151" s="1003"/>
      <c r="AF151" s="1003"/>
      <c r="AG151" s="1003"/>
    </row>
    <row r="152" ht="13.5" hidden="1" customHeight="1">
      <c r="A152" s="667" t="b">
        <v>0</v>
      </c>
      <c r="B152" s="635" t="s">
        <v>135</v>
      </c>
      <c r="C152" s="635" t="s">
        <v>114</v>
      </c>
      <c r="D152" s="629" t="s">
        <v>188</v>
      </c>
      <c r="E152" s="629" t="s">
        <v>1333</v>
      </c>
      <c r="F152" s="628">
        <v>46082.0</v>
      </c>
      <c r="G152" s="902" t="s">
        <v>1304</v>
      </c>
      <c r="H152" s="943" t="s">
        <v>1592</v>
      </c>
      <c r="I152" s="629" t="s">
        <v>1593</v>
      </c>
      <c r="J152" s="629" t="s">
        <v>190</v>
      </c>
      <c r="K152" s="987">
        <v>0.0</v>
      </c>
      <c r="L152" s="987">
        <v>0.0</v>
      </c>
      <c r="M152" s="622">
        <v>64000.0</v>
      </c>
      <c r="N152" s="639"/>
      <c r="O152" s="945"/>
      <c r="P152" s="639">
        <v>46077.0</v>
      </c>
      <c r="Q152" s="639">
        <v>46084.0</v>
      </c>
      <c r="R152" s="980">
        <f t="shared" si="24"/>
        <v>7</v>
      </c>
      <c r="S152" s="639">
        <v>46084.0</v>
      </c>
      <c r="T152" s="980">
        <f t="shared" si="7"/>
        <v>7</v>
      </c>
      <c r="U152" s="980">
        <f t="shared" si="8"/>
        <v>0</v>
      </c>
      <c r="V152" s="639">
        <v>46085.0</v>
      </c>
      <c r="W152" s="982">
        <f t="shared" ref="W152:W234" si="42">V152-S152</f>
        <v>1</v>
      </c>
      <c r="X152" s="982">
        <f t="shared" ref="X152:X234" si="43">V152-P152</f>
        <v>8</v>
      </c>
      <c r="Y152" s="981">
        <v>46093.0</v>
      </c>
      <c r="Z152" s="980">
        <f t="shared" si="9"/>
        <v>16</v>
      </c>
      <c r="AA152" s="984">
        <f t="shared" si="41"/>
        <v>8</v>
      </c>
      <c r="AB152" s="991"/>
      <c r="AC152" s="714"/>
      <c r="AD152" s="968"/>
      <c r="AE152" s="968"/>
      <c r="AF152" s="968"/>
      <c r="AG152" s="968"/>
    </row>
    <row r="153" ht="13.5" hidden="1" customHeight="1">
      <c r="A153" s="667" t="b">
        <v>0</v>
      </c>
      <c r="B153" s="635" t="s">
        <v>135</v>
      </c>
      <c r="C153" s="635" t="s">
        <v>114</v>
      </c>
      <c r="D153" s="492" t="s">
        <v>188</v>
      </c>
      <c r="E153" s="492" t="s">
        <v>1369</v>
      </c>
      <c r="F153" s="606">
        <v>46082.0</v>
      </c>
      <c r="G153" s="860" t="s">
        <v>1305</v>
      </c>
      <c r="H153" s="704" t="s">
        <v>1594</v>
      </c>
      <c r="I153" s="492" t="s">
        <v>1595</v>
      </c>
      <c r="J153" s="649" t="s">
        <v>190</v>
      </c>
      <c r="K153" s="643">
        <v>0.0</v>
      </c>
      <c r="L153" s="643">
        <v>0.0</v>
      </c>
      <c r="M153" s="622">
        <v>126551.0</v>
      </c>
      <c r="N153" s="639"/>
      <c r="O153" s="945"/>
      <c r="P153" s="639">
        <v>46072.0</v>
      </c>
      <c r="Q153" s="639">
        <v>46073.0</v>
      </c>
      <c r="R153" s="980">
        <f t="shared" si="24"/>
        <v>1</v>
      </c>
      <c r="S153" s="610">
        <v>46073.0</v>
      </c>
      <c r="T153" s="980">
        <f t="shared" si="7"/>
        <v>1</v>
      </c>
      <c r="U153" s="980">
        <f t="shared" si="8"/>
        <v>0</v>
      </c>
      <c r="V153" s="1004">
        <v>46087.0</v>
      </c>
      <c r="W153" s="982">
        <f t="shared" si="42"/>
        <v>14</v>
      </c>
      <c r="X153" s="982">
        <f t="shared" si="43"/>
        <v>15</v>
      </c>
      <c r="Y153" s="1004">
        <v>46097.0</v>
      </c>
      <c r="Z153" s="980">
        <f t="shared" si="9"/>
        <v>25</v>
      </c>
      <c r="AA153" s="984">
        <f t="shared" si="41"/>
        <v>10</v>
      </c>
      <c r="AB153" s="993" t="s">
        <v>94</v>
      </c>
      <c r="AC153" s="967" t="s">
        <v>1596</v>
      </c>
      <c r="AD153" s="1005"/>
      <c r="AE153" s="1005"/>
      <c r="AF153" s="1005"/>
      <c r="AG153" s="1005"/>
    </row>
    <row r="154" ht="13.5" hidden="1" customHeight="1">
      <c r="A154" s="667" t="b">
        <v>0</v>
      </c>
      <c r="B154" s="635" t="s">
        <v>135</v>
      </c>
      <c r="C154" s="635" t="s">
        <v>134</v>
      </c>
      <c r="D154" s="629" t="s">
        <v>188</v>
      </c>
      <c r="E154" s="629" t="s">
        <v>1369</v>
      </c>
      <c r="F154" s="628">
        <v>46082.0</v>
      </c>
      <c r="G154" s="902" t="s">
        <v>1304</v>
      </c>
      <c r="H154" s="704" t="s">
        <v>1597</v>
      </c>
      <c r="I154" s="629" t="s">
        <v>1598</v>
      </c>
      <c r="J154" s="645" t="s">
        <v>190</v>
      </c>
      <c r="K154" s="643">
        <v>0.0</v>
      </c>
      <c r="L154" s="643">
        <v>0.0</v>
      </c>
      <c r="M154" s="622">
        <v>64000.0</v>
      </c>
      <c r="N154" s="610"/>
      <c r="O154" s="809"/>
      <c r="P154" s="639">
        <v>46080.0</v>
      </c>
      <c r="Q154" s="639">
        <v>46085.0</v>
      </c>
      <c r="R154" s="980">
        <f t="shared" si="24"/>
        <v>5</v>
      </c>
      <c r="S154" s="639">
        <v>46085.0</v>
      </c>
      <c r="T154" s="980">
        <f t="shared" si="7"/>
        <v>5</v>
      </c>
      <c r="U154" s="980">
        <f t="shared" si="8"/>
        <v>0</v>
      </c>
      <c r="V154" s="639">
        <v>46086.0</v>
      </c>
      <c r="W154" s="982">
        <f t="shared" si="42"/>
        <v>1</v>
      </c>
      <c r="X154" s="982">
        <f t="shared" si="43"/>
        <v>6</v>
      </c>
      <c r="Y154" s="981">
        <v>46098.0</v>
      </c>
      <c r="Z154" s="980">
        <f t="shared" si="9"/>
        <v>18</v>
      </c>
      <c r="AA154" s="984">
        <f t="shared" si="41"/>
        <v>12</v>
      </c>
      <c r="AB154" s="989"/>
      <c r="AC154" s="967" t="s">
        <v>1599</v>
      </c>
      <c r="AD154" s="994"/>
      <c r="AE154" s="994"/>
      <c r="AF154" s="994"/>
      <c r="AG154" s="994"/>
    </row>
    <row r="155" ht="13.5" hidden="1" customHeight="1">
      <c r="A155" s="667" t="b">
        <v>0</v>
      </c>
      <c r="B155" s="635" t="s">
        <v>113</v>
      </c>
      <c r="C155" s="635" t="s">
        <v>114</v>
      </c>
      <c r="D155" s="492" t="s">
        <v>188</v>
      </c>
      <c r="E155" s="492" t="s">
        <v>1600</v>
      </c>
      <c r="F155" s="606">
        <v>46082.0</v>
      </c>
      <c r="G155" s="860" t="s">
        <v>1305</v>
      </c>
      <c r="H155" s="704" t="s">
        <v>1601</v>
      </c>
      <c r="I155" s="492" t="s">
        <v>1381</v>
      </c>
      <c r="J155" s="649" t="s">
        <v>190</v>
      </c>
      <c r="K155" s="643">
        <v>0.0</v>
      </c>
      <c r="L155" s="643">
        <v>0.0</v>
      </c>
      <c r="M155" s="622">
        <v>82329.0</v>
      </c>
      <c r="N155" s="610"/>
      <c r="O155" s="945"/>
      <c r="P155" s="639">
        <v>46092.0</v>
      </c>
      <c r="Q155" s="639">
        <v>46092.0</v>
      </c>
      <c r="R155" s="636">
        <f t="shared" si="24"/>
        <v>0</v>
      </c>
      <c r="S155" s="639">
        <v>46092.0</v>
      </c>
      <c r="T155" s="980">
        <f t="shared" si="7"/>
        <v>0</v>
      </c>
      <c r="U155" s="980">
        <f t="shared" si="8"/>
        <v>0</v>
      </c>
      <c r="V155" s="639">
        <v>46094.0</v>
      </c>
      <c r="W155" s="982">
        <f t="shared" si="42"/>
        <v>2</v>
      </c>
      <c r="X155" s="982">
        <f t="shared" si="43"/>
        <v>2</v>
      </c>
      <c r="Y155" s="639">
        <v>46098.0</v>
      </c>
      <c r="Z155" s="980">
        <f t="shared" si="9"/>
        <v>6</v>
      </c>
      <c r="AA155" s="984">
        <f t="shared" si="41"/>
        <v>4</v>
      </c>
      <c r="AB155" s="993" t="s">
        <v>94</v>
      </c>
      <c r="AC155" s="216" t="s">
        <v>1602</v>
      </c>
      <c r="AD155" s="994"/>
      <c r="AE155" s="994"/>
      <c r="AF155" s="994"/>
      <c r="AG155" s="994"/>
    </row>
    <row r="156" ht="13.5" hidden="1" customHeight="1">
      <c r="A156" s="667" t="b">
        <v>0</v>
      </c>
      <c r="B156" s="635" t="s">
        <v>135</v>
      </c>
      <c r="C156" s="635" t="s">
        <v>114</v>
      </c>
      <c r="D156" s="629" t="s">
        <v>188</v>
      </c>
      <c r="E156" s="629" t="s">
        <v>1369</v>
      </c>
      <c r="F156" s="628">
        <v>46082.0</v>
      </c>
      <c r="G156" s="902" t="s">
        <v>1304</v>
      </c>
      <c r="H156" s="943" t="s">
        <v>1603</v>
      </c>
      <c r="I156" s="629" t="s">
        <v>1335</v>
      </c>
      <c r="J156" s="645" t="s">
        <v>190</v>
      </c>
      <c r="K156" s="643">
        <v>0.0</v>
      </c>
      <c r="L156" s="643">
        <v>0.0</v>
      </c>
      <c r="M156" s="622">
        <v>64000.0</v>
      </c>
      <c r="N156" s="639"/>
      <c r="O156" s="809"/>
      <c r="P156" s="639">
        <v>46090.0</v>
      </c>
      <c r="Q156" s="639">
        <v>46090.0</v>
      </c>
      <c r="R156" s="636">
        <f t="shared" si="24"/>
        <v>0</v>
      </c>
      <c r="S156" s="639">
        <v>46092.0</v>
      </c>
      <c r="T156" s="980">
        <f t="shared" si="7"/>
        <v>2</v>
      </c>
      <c r="U156" s="980">
        <f t="shared" si="8"/>
        <v>2</v>
      </c>
      <c r="V156" s="639">
        <v>46093.0</v>
      </c>
      <c r="W156" s="982">
        <f t="shared" si="42"/>
        <v>1</v>
      </c>
      <c r="X156" s="982">
        <f t="shared" si="43"/>
        <v>3</v>
      </c>
      <c r="Y156" s="981">
        <v>46099.0</v>
      </c>
      <c r="Z156" s="980">
        <f t="shared" si="9"/>
        <v>9</v>
      </c>
      <c r="AA156" s="984">
        <f t="shared" si="41"/>
        <v>6</v>
      </c>
      <c r="AB156" s="991"/>
      <c r="AC156" s="714" t="s">
        <v>1604</v>
      </c>
      <c r="AD156" s="968"/>
      <c r="AE156" s="968"/>
      <c r="AF156" s="968"/>
      <c r="AG156" s="968"/>
    </row>
    <row r="157" ht="13.5" hidden="1" customHeight="1">
      <c r="A157" s="667" t="b">
        <v>0</v>
      </c>
      <c r="B157" s="635" t="s">
        <v>138</v>
      </c>
      <c r="C157" s="635" t="s">
        <v>134</v>
      </c>
      <c r="D157" s="492" t="s">
        <v>188</v>
      </c>
      <c r="E157" s="492" t="s">
        <v>1333</v>
      </c>
      <c r="F157" s="606">
        <v>46082.0</v>
      </c>
      <c r="G157" s="860" t="s">
        <v>1304</v>
      </c>
      <c r="H157" s="940" t="s">
        <v>1605</v>
      </c>
      <c r="I157" s="492" t="s">
        <v>1606</v>
      </c>
      <c r="J157" s="649" t="s">
        <v>190</v>
      </c>
      <c r="K157" s="643">
        <v>0.0</v>
      </c>
      <c r="L157" s="643">
        <v>0.0</v>
      </c>
      <c r="M157" s="622">
        <v>64000.0</v>
      </c>
      <c r="N157" s="639"/>
      <c r="O157" s="945"/>
      <c r="P157" s="639">
        <v>46086.0</v>
      </c>
      <c r="Q157" s="639">
        <v>46092.0</v>
      </c>
      <c r="R157" s="636">
        <f t="shared" si="24"/>
        <v>6</v>
      </c>
      <c r="S157" s="639">
        <v>46092.0</v>
      </c>
      <c r="T157" s="980">
        <f t="shared" si="7"/>
        <v>6</v>
      </c>
      <c r="U157" s="980">
        <f t="shared" si="8"/>
        <v>0</v>
      </c>
      <c r="V157" s="639">
        <v>46092.0</v>
      </c>
      <c r="W157" s="982">
        <f t="shared" si="42"/>
        <v>0</v>
      </c>
      <c r="X157" s="982">
        <f t="shared" si="43"/>
        <v>6</v>
      </c>
      <c r="Y157" s="981">
        <v>46099.0</v>
      </c>
      <c r="Z157" s="980">
        <f t="shared" si="9"/>
        <v>13</v>
      </c>
      <c r="AA157" s="984">
        <f t="shared" si="41"/>
        <v>7</v>
      </c>
      <c r="AB157" s="991"/>
      <c r="AC157" s="714" t="s">
        <v>1607</v>
      </c>
      <c r="AD157" s="968"/>
      <c r="AE157" s="968"/>
      <c r="AF157" s="968"/>
      <c r="AG157" s="968"/>
    </row>
    <row r="158" ht="13.5" hidden="1" customHeight="1">
      <c r="A158" s="667" t="b">
        <v>0</v>
      </c>
      <c r="B158" s="635" t="s">
        <v>135</v>
      </c>
      <c r="C158" s="635" t="s">
        <v>114</v>
      </c>
      <c r="D158" s="629" t="s">
        <v>188</v>
      </c>
      <c r="E158" s="629" t="s">
        <v>1369</v>
      </c>
      <c r="F158" s="628">
        <v>46082.0</v>
      </c>
      <c r="G158" s="902" t="s">
        <v>1303</v>
      </c>
      <c r="H158" s="943" t="s">
        <v>1603</v>
      </c>
      <c r="I158" s="629" t="s">
        <v>1335</v>
      </c>
      <c r="J158" s="645" t="s">
        <v>190</v>
      </c>
      <c r="K158" s="643">
        <v>0.0</v>
      </c>
      <c r="L158" s="643">
        <v>0.0</v>
      </c>
      <c r="M158" s="622">
        <v>49000.0</v>
      </c>
      <c r="N158" s="639"/>
      <c r="O158" s="809"/>
      <c r="P158" s="639">
        <v>46090.0</v>
      </c>
      <c r="Q158" s="639">
        <v>46090.0</v>
      </c>
      <c r="R158" s="636">
        <f t="shared" si="24"/>
        <v>0</v>
      </c>
      <c r="S158" s="639">
        <v>46092.0</v>
      </c>
      <c r="T158" s="980">
        <f t="shared" si="7"/>
        <v>2</v>
      </c>
      <c r="U158" s="980">
        <f t="shared" si="8"/>
        <v>2</v>
      </c>
      <c r="V158" s="639">
        <v>46093.0</v>
      </c>
      <c r="W158" s="982">
        <f t="shared" si="42"/>
        <v>1</v>
      </c>
      <c r="X158" s="982">
        <f t="shared" si="43"/>
        <v>3</v>
      </c>
      <c r="Y158" s="981">
        <v>46100.0</v>
      </c>
      <c r="Z158" s="980">
        <f t="shared" si="9"/>
        <v>10</v>
      </c>
      <c r="AA158" s="984">
        <f t="shared" si="41"/>
        <v>7</v>
      </c>
      <c r="AB158" s="991"/>
      <c r="AC158" s="714" t="s">
        <v>1604</v>
      </c>
      <c r="AD158" s="968"/>
      <c r="AE158" s="968"/>
      <c r="AF158" s="968"/>
      <c r="AG158" s="968"/>
    </row>
    <row r="159" ht="13.5" hidden="1" customHeight="1">
      <c r="A159" s="667" t="b">
        <v>0</v>
      </c>
      <c r="B159" s="635" t="s">
        <v>135</v>
      </c>
      <c r="C159" s="635" t="s">
        <v>114</v>
      </c>
      <c r="D159" s="492" t="s">
        <v>188</v>
      </c>
      <c r="E159" s="492" t="s">
        <v>1608</v>
      </c>
      <c r="F159" s="606">
        <v>46082.0</v>
      </c>
      <c r="G159" s="860" t="s">
        <v>1304</v>
      </c>
      <c r="H159" s="940" t="s">
        <v>1609</v>
      </c>
      <c r="I159" s="492" t="s">
        <v>1610</v>
      </c>
      <c r="J159" s="649" t="s">
        <v>190</v>
      </c>
      <c r="K159" s="643">
        <v>0.0</v>
      </c>
      <c r="L159" s="643">
        <v>0.0</v>
      </c>
      <c r="M159" s="622">
        <v>64000.0</v>
      </c>
      <c r="N159" s="639"/>
      <c r="O159" s="945"/>
      <c r="P159" s="639">
        <v>46086.0</v>
      </c>
      <c r="Q159" s="639">
        <v>46087.0</v>
      </c>
      <c r="R159" s="636">
        <f t="shared" si="24"/>
        <v>1</v>
      </c>
      <c r="S159" s="639">
        <v>46087.0</v>
      </c>
      <c r="T159" s="980">
        <f t="shared" si="7"/>
        <v>1</v>
      </c>
      <c r="U159" s="980">
        <f t="shared" si="8"/>
        <v>0</v>
      </c>
      <c r="V159" s="639">
        <v>46094.0</v>
      </c>
      <c r="W159" s="982">
        <f t="shared" si="42"/>
        <v>7</v>
      </c>
      <c r="X159" s="982">
        <f t="shared" si="43"/>
        <v>8</v>
      </c>
      <c r="Y159" s="639">
        <v>46100.0</v>
      </c>
      <c r="Z159" s="980">
        <f t="shared" si="9"/>
        <v>14</v>
      </c>
      <c r="AA159" s="984">
        <f t="shared" si="41"/>
        <v>6</v>
      </c>
      <c r="AB159" s="991"/>
      <c r="AC159" s="714" t="s">
        <v>1611</v>
      </c>
      <c r="AD159" s="968"/>
      <c r="AE159" s="968"/>
      <c r="AF159" s="968"/>
      <c r="AG159" s="968"/>
    </row>
    <row r="160" ht="13.5" hidden="1" customHeight="1">
      <c r="A160" s="985" t="b">
        <v>0</v>
      </c>
      <c r="B160" s="1006" t="s">
        <v>135</v>
      </c>
      <c r="C160" s="1006" t="s">
        <v>114</v>
      </c>
      <c r="D160" s="629" t="s">
        <v>188</v>
      </c>
      <c r="E160" s="629" t="s">
        <v>1608</v>
      </c>
      <c r="F160" s="628">
        <v>46082.0</v>
      </c>
      <c r="G160" s="902" t="s">
        <v>1304</v>
      </c>
      <c r="H160" s="943" t="s">
        <v>1612</v>
      </c>
      <c r="I160" s="629" t="s">
        <v>1613</v>
      </c>
      <c r="J160" s="645" t="s">
        <v>190</v>
      </c>
      <c r="K160" s="643">
        <v>0.0</v>
      </c>
      <c r="L160" s="643">
        <v>0.0</v>
      </c>
      <c r="M160" s="622">
        <v>64000.0</v>
      </c>
      <c r="N160" s="610"/>
      <c r="O160" s="945"/>
      <c r="P160" s="1007">
        <v>46087.0</v>
      </c>
      <c r="Q160" s="1007">
        <v>46093.0</v>
      </c>
      <c r="R160" s="636">
        <f t="shared" si="24"/>
        <v>6</v>
      </c>
      <c r="S160" s="639">
        <v>46094.0</v>
      </c>
      <c r="T160" s="980">
        <f t="shared" si="7"/>
        <v>7</v>
      </c>
      <c r="U160" s="980">
        <f t="shared" si="8"/>
        <v>1</v>
      </c>
      <c r="V160" s="639">
        <v>46097.0</v>
      </c>
      <c r="W160" s="982">
        <f t="shared" si="42"/>
        <v>3</v>
      </c>
      <c r="X160" s="982">
        <f t="shared" si="43"/>
        <v>10</v>
      </c>
      <c r="Y160" s="639">
        <v>46100.0</v>
      </c>
      <c r="Z160" s="980">
        <f t="shared" si="9"/>
        <v>13</v>
      </c>
      <c r="AA160" s="984">
        <f t="shared" si="41"/>
        <v>3</v>
      </c>
      <c r="AB160" s="1008"/>
      <c r="AC160" s="1009" t="s">
        <v>1614</v>
      </c>
      <c r="AD160" s="1010"/>
      <c r="AE160" s="1010"/>
      <c r="AF160" s="1010"/>
      <c r="AG160" s="1010"/>
    </row>
    <row r="161" ht="13.5" hidden="1" customHeight="1">
      <c r="A161" s="667" t="b">
        <v>0</v>
      </c>
      <c r="B161" s="635" t="s">
        <v>136</v>
      </c>
      <c r="C161" s="635" t="s">
        <v>134</v>
      </c>
      <c r="D161" s="492" t="s">
        <v>188</v>
      </c>
      <c r="E161" s="492" t="s">
        <v>1421</v>
      </c>
      <c r="F161" s="606">
        <v>46082.0</v>
      </c>
      <c r="G161" s="860" t="s">
        <v>1304</v>
      </c>
      <c r="H161" s="704" t="s">
        <v>1615</v>
      </c>
      <c r="I161" s="492" t="s">
        <v>1616</v>
      </c>
      <c r="J161" s="649" t="s">
        <v>190</v>
      </c>
      <c r="K161" s="643">
        <v>0.0</v>
      </c>
      <c r="L161" s="643">
        <v>0.0</v>
      </c>
      <c r="M161" s="622">
        <v>64000.0</v>
      </c>
      <c r="N161" s="610"/>
      <c r="O161" s="945"/>
      <c r="P161" s="639">
        <v>46080.0</v>
      </c>
      <c r="Q161" s="639">
        <v>46086.0</v>
      </c>
      <c r="R161" s="636">
        <f t="shared" si="24"/>
        <v>6</v>
      </c>
      <c r="S161" s="639">
        <v>46086.0</v>
      </c>
      <c r="T161" s="980">
        <f t="shared" si="7"/>
        <v>6</v>
      </c>
      <c r="U161" s="980">
        <f t="shared" si="8"/>
        <v>0</v>
      </c>
      <c r="V161" s="639">
        <v>46097.0</v>
      </c>
      <c r="W161" s="982">
        <f t="shared" si="42"/>
        <v>11</v>
      </c>
      <c r="X161" s="982">
        <f t="shared" si="43"/>
        <v>17</v>
      </c>
      <c r="Y161" s="981">
        <v>46100.0</v>
      </c>
      <c r="Z161" s="980">
        <f t="shared" si="9"/>
        <v>20</v>
      </c>
      <c r="AA161" s="984">
        <f t="shared" si="41"/>
        <v>3</v>
      </c>
      <c r="AB161" s="989"/>
      <c r="AC161" s="967" t="s">
        <v>1617</v>
      </c>
      <c r="AD161" s="994"/>
      <c r="AE161" s="994"/>
      <c r="AF161" s="994"/>
      <c r="AG161" s="994"/>
    </row>
    <row r="162" ht="13.5" hidden="1" customHeight="1">
      <c r="A162" s="667" t="b">
        <v>0</v>
      </c>
      <c r="B162" s="635" t="s">
        <v>135</v>
      </c>
      <c r="C162" s="635" t="s">
        <v>114</v>
      </c>
      <c r="D162" s="629" t="s">
        <v>188</v>
      </c>
      <c r="E162" s="629" t="s">
        <v>1421</v>
      </c>
      <c r="F162" s="628">
        <v>46082.0</v>
      </c>
      <c r="G162" s="902" t="s">
        <v>1303</v>
      </c>
      <c r="H162" s="943" t="s">
        <v>1618</v>
      </c>
      <c r="I162" s="629" t="s">
        <v>1619</v>
      </c>
      <c r="J162" s="629" t="s">
        <v>190</v>
      </c>
      <c r="K162" s="987">
        <v>0.0</v>
      </c>
      <c r="L162" s="987">
        <v>0.0</v>
      </c>
      <c r="M162" s="622">
        <v>49000.0</v>
      </c>
      <c r="N162" s="639"/>
      <c r="O162" s="809"/>
      <c r="P162" s="639">
        <v>46084.0</v>
      </c>
      <c r="Q162" s="639">
        <v>46086.0</v>
      </c>
      <c r="R162" s="980">
        <f t="shared" si="24"/>
        <v>2</v>
      </c>
      <c r="S162" s="639">
        <v>46086.0</v>
      </c>
      <c r="T162" s="980">
        <f t="shared" si="7"/>
        <v>2</v>
      </c>
      <c r="U162" s="980">
        <f t="shared" si="8"/>
        <v>0</v>
      </c>
      <c r="V162" s="639">
        <v>46086.0</v>
      </c>
      <c r="W162" s="982">
        <f t="shared" si="42"/>
        <v>0</v>
      </c>
      <c r="X162" s="982">
        <f t="shared" si="43"/>
        <v>2</v>
      </c>
      <c r="Y162" s="981">
        <v>46100.0</v>
      </c>
      <c r="Z162" s="980">
        <f t="shared" si="9"/>
        <v>16</v>
      </c>
      <c r="AA162" s="984">
        <f t="shared" si="41"/>
        <v>14</v>
      </c>
      <c r="AB162" s="991"/>
      <c r="AC162" s="714"/>
      <c r="AD162" s="968"/>
      <c r="AE162" s="968"/>
      <c r="AF162" s="968"/>
      <c r="AG162" s="968"/>
    </row>
    <row r="163" ht="13.5" hidden="1" customHeight="1">
      <c r="A163" s="667" t="b">
        <v>0</v>
      </c>
      <c r="B163" s="635" t="s">
        <v>136</v>
      </c>
      <c r="C163" s="635" t="s">
        <v>114</v>
      </c>
      <c r="D163" s="492" t="s">
        <v>188</v>
      </c>
      <c r="E163" s="492" t="s">
        <v>1421</v>
      </c>
      <c r="F163" s="606">
        <v>46082.0</v>
      </c>
      <c r="G163" s="860" t="s">
        <v>1304</v>
      </c>
      <c r="H163" s="704" t="s">
        <v>1620</v>
      </c>
      <c r="I163" s="492" t="s">
        <v>1621</v>
      </c>
      <c r="J163" s="649" t="s">
        <v>190</v>
      </c>
      <c r="K163" s="643">
        <v>0.0</v>
      </c>
      <c r="L163" s="643">
        <v>0.0</v>
      </c>
      <c r="M163" s="622">
        <v>64000.0</v>
      </c>
      <c r="N163" s="639"/>
      <c r="O163" s="945"/>
      <c r="P163" s="639">
        <v>46083.0</v>
      </c>
      <c r="Q163" s="639">
        <v>46086.0</v>
      </c>
      <c r="R163" s="636">
        <f t="shared" si="24"/>
        <v>3</v>
      </c>
      <c r="S163" s="639">
        <v>46086.0</v>
      </c>
      <c r="T163" s="980">
        <f t="shared" si="7"/>
        <v>3</v>
      </c>
      <c r="U163" s="980">
        <f t="shared" si="8"/>
        <v>0</v>
      </c>
      <c r="V163" s="639">
        <v>46092.0</v>
      </c>
      <c r="W163" s="982">
        <f t="shared" si="42"/>
        <v>6</v>
      </c>
      <c r="X163" s="982">
        <f t="shared" si="43"/>
        <v>9</v>
      </c>
      <c r="Y163" s="639">
        <v>46100.0</v>
      </c>
      <c r="Z163" s="980">
        <f t="shared" si="9"/>
        <v>17</v>
      </c>
      <c r="AA163" s="984">
        <f t="shared" si="41"/>
        <v>8</v>
      </c>
      <c r="AB163" s="989"/>
      <c r="AC163" s="967"/>
      <c r="AD163" s="994"/>
      <c r="AE163" s="994"/>
      <c r="AF163" s="994"/>
      <c r="AG163" s="994"/>
    </row>
    <row r="164" ht="13.5" hidden="1" customHeight="1">
      <c r="A164" s="667" t="b">
        <v>0</v>
      </c>
      <c r="B164" s="635" t="s">
        <v>138</v>
      </c>
      <c r="C164" s="635" t="s">
        <v>114</v>
      </c>
      <c r="D164" s="629" t="s">
        <v>188</v>
      </c>
      <c r="E164" s="629" t="s">
        <v>1421</v>
      </c>
      <c r="F164" s="628">
        <v>46082.0</v>
      </c>
      <c r="G164" s="902" t="s">
        <v>1304</v>
      </c>
      <c r="H164" s="704" t="s">
        <v>1622</v>
      </c>
      <c r="I164" s="629" t="s">
        <v>1623</v>
      </c>
      <c r="J164" s="629" t="s">
        <v>190</v>
      </c>
      <c r="K164" s="987">
        <v>0.0</v>
      </c>
      <c r="L164" s="987">
        <v>0.0</v>
      </c>
      <c r="M164" s="622">
        <v>64000.0</v>
      </c>
      <c r="N164" s="610"/>
      <c r="O164" s="945"/>
      <c r="P164" s="639">
        <v>46080.0</v>
      </c>
      <c r="Q164" s="639">
        <v>46092.0</v>
      </c>
      <c r="R164" s="636">
        <f t="shared" si="24"/>
        <v>12</v>
      </c>
      <c r="S164" s="639">
        <v>46092.0</v>
      </c>
      <c r="T164" s="980">
        <f t="shared" si="7"/>
        <v>12</v>
      </c>
      <c r="U164" s="980">
        <f t="shared" si="8"/>
        <v>0</v>
      </c>
      <c r="V164" s="639">
        <v>46093.0</v>
      </c>
      <c r="W164" s="982">
        <f t="shared" si="42"/>
        <v>1</v>
      </c>
      <c r="X164" s="982">
        <f t="shared" si="43"/>
        <v>13</v>
      </c>
      <c r="Y164" s="639">
        <v>46100.0</v>
      </c>
      <c r="Z164" s="980">
        <f t="shared" si="9"/>
        <v>20</v>
      </c>
      <c r="AA164" s="984">
        <f t="shared" si="41"/>
        <v>7</v>
      </c>
      <c r="AB164" s="989"/>
      <c r="AC164" s="114"/>
      <c r="AD164" s="994"/>
      <c r="AE164" s="994"/>
      <c r="AF164" s="994"/>
      <c r="AG164" s="994"/>
    </row>
    <row r="165" ht="13.5" hidden="1" customHeight="1">
      <c r="A165" s="667" t="b">
        <v>0</v>
      </c>
      <c r="B165" s="635" t="s">
        <v>136</v>
      </c>
      <c r="C165" s="635" t="s">
        <v>114</v>
      </c>
      <c r="D165" s="492" t="s">
        <v>188</v>
      </c>
      <c r="E165" s="492" t="s">
        <v>1333</v>
      </c>
      <c r="F165" s="606">
        <v>46082.0</v>
      </c>
      <c r="G165" s="860" t="s">
        <v>1304</v>
      </c>
      <c r="H165" s="940" t="s">
        <v>1624</v>
      </c>
      <c r="I165" s="492" t="s">
        <v>1625</v>
      </c>
      <c r="J165" s="492" t="s">
        <v>190</v>
      </c>
      <c r="K165" s="987">
        <v>0.0</v>
      </c>
      <c r="L165" s="987">
        <v>0.0</v>
      </c>
      <c r="M165" s="622">
        <v>64000.0</v>
      </c>
      <c r="N165" s="639"/>
      <c r="O165" s="945"/>
      <c r="P165" s="639">
        <v>46079.0</v>
      </c>
      <c r="Q165" s="639">
        <v>46085.0</v>
      </c>
      <c r="R165" s="636">
        <f t="shared" si="24"/>
        <v>6</v>
      </c>
      <c r="S165" s="639">
        <v>46085.0</v>
      </c>
      <c r="T165" s="980">
        <f t="shared" si="7"/>
        <v>6</v>
      </c>
      <c r="U165" s="980">
        <f t="shared" si="8"/>
        <v>0</v>
      </c>
      <c r="V165" s="639">
        <v>46091.0</v>
      </c>
      <c r="W165" s="982">
        <f t="shared" si="42"/>
        <v>6</v>
      </c>
      <c r="X165" s="982">
        <f t="shared" si="43"/>
        <v>12</v>
      </c>
      <c r="Y165" s="639">
        <v>46100.0</v>
      </c>
      <c r="Z165" s="980">
        <f t="shared" si="9"/>
        <v>21</v>
      </c>
      <c r="AA165" s="984">
        <f t="shared" si="41"/>
        <v>9</v>
      </c>
      <c r="AB165" s="991"/>
      <c r="AC165" s="714" t="s">
        <v>1626</v>
      </c>
      <c r="AD165" s="968"/>
      <c r="AE165" s="968"/>
      <c r="AF165" s="968"/>
      <c r="AG165" s="968"/>
    </row>
    <row r="166" ht="13.5" hidden="1" customHeight="1">
      <c r="A166" s="667" t="b">
        <v>0</v>
      </c>
      <c r="B166" s="635" t="s">
        <v>136</v>
      </c>
      <c r="C166" s="635" t="s">
        <v>114</v>
      </c>
      <c r="D166" s="629" t="s">
        <v>188</v>
      </c>
      <c r="E166" s="629" t="s">
        <v>1333</v>
      </c>
      <c r="F166" s="628">
        <v>46082.0</v>
      </c>
      <c r="G166" s="902" t="s">
        <v>1304</v>
      </c>
      <c r="H166" s="943" t="s">
        <v>1627</v>
      </c>
      <c r="I166" s="629" t="s">
        <v>1628</v>
      </c>
      <c r="J166" s="645" t="s">
        <v>190</v>
      </c>
      <c r="K166" s="643">
        <v>0.0</v>
      </c>
      <c r="L166" s="643">
        <v>0.0</v>
      </c>
      <c r="M166" s="622">
        <v>64000.0</v>
      </c>
      <c r="N166" s="639"/>
      <c r="O166" s="809"/>
      <c r="P166" s="639">
        <v>46086.0</v>
      </c>
      <c r="Q166" s="639">
        <v>46090.0</v>
      </c>
      <c r="R166" s="636">
        <f t="shared" si="24"/>
        <v>4</v>
      </c>
      <c r="S166" s="639">
        <v>46090.0</v>
      </c>
      <c r="T166" s="980">
        <f t="shared" si="7"/>
        <v>4</v>
      </c>
      <c r="U166" s="980">
        <f t="shared" si="8"/>
        <v>0</v>
      </c>
      <c r="V166" s="639">
        <v>46091.0</v>
      </c>
      <c r="W166" s="982">
        <f t="shared" si="42"/>
        <v>1</v>
      </c>
      <c r="X166" s="982">
        <f t="shared" si="43"/>
        <v>5</v>
      </c>
      <c r="Y166" s="639">
        <v>46100.0</v>
      </c>
      <c r="Z166" s="980">
        <f t="shared" si="9"/>
        <v>14</v>
      </c>
      <c r="AA166" s="984">
        <f t="shared" si="41"/>
        <v>9</v>
      </c>
      <c r="AB166" s="991"/>
      <c r="AC166" s="714" t="s">
        <v>1629</v>
      </c>
      <c r="AD166" s="968"/>
      <c r="AE166" s="968"/>
      <c r="AF166" s="968"/>
      <c r="AG166" s="968"/>
    </row>
    <row r="167" ht="13.5" hidden="1" customHeight="1">
      <c r="A167" s="667" t="b">
        <v>0</v>
      </c>
      <c r="B167" s="635" t="s">
        <v>136</v>
      </c>
      <c r="C167" s="635" t="s">
        <v>114</v>
      </c>
      <c r="D167" s="492" t="s">
        <v>188</v>
      </c>
      <c r="E167" s="492" t="s">
        <v>1333</v>
      </c>
      <c r="F167" s="606">
        <v>46082.0</v>
      </c>
      <c r="G167" s="860" t="s">
        <v>1303</v>
      </c>
      <c r="H167" s="940" t="s">
        <v>1627</v>
      </c>
      <c r="I167" s="492" t="s">
        <v>1628</v>
      </c>
      <c r="J167" s="649" t="s">
        <v>190</v>
      </c>
      <c r="K167" s="643">
        <v>0.0</v>
      </c>
      <c r="L167" s="643">
        <v>0.0</v>
      </c>
      <c r="M167" s="622">
        <v>49000.0</v>
      </c>
      <c r="N167" s="639"/>
      <c r="O167" s="809"/>
      <c r="P167" s="639">
        <v>46086.0</v>
      </c>
      <c r="Q167" s="639">
        <v>46090.0</v>
      </c>
      <c r="R167" s="636">
        <f t="shared" si="24"/>
        <v>4</v>
      </c>
      <c r="S167" s="639">
        <v>46090.0</v>
      </c>
      <c r="T167" s="980">
        <f t="shared" si="7"/>
        <v>4</v>
      </c>
      <c r="U167" s="980">
        <f t="shared" si="8"/>
        <v>0</v>
      </c>
      <c r="V167" s="639">
        <v>46091.0</v>
      </c>
      <c r="W167" s="982">
        <f t="shared" si="42"/>
        <v>1</v>
      </c>
      <c r="X167" s="982">
        <f t="shared" si="43"/>
        <v>5</v>
      </c>
      <c r="Y167" s="639">
        <v>46100.0</v>
      </c>
      <c r="Z167" s="980">
        <f t="shared" si="9"/>
        <v>14</v>
      </c>
      <c r="AA167" s="984">
        <f t="shared" si="41"/>
        <v>9</v>
      </c>
      <c r="AB167" s="991"/>
      <c r="AC167" s="714" t="s">
        <v>1629</v>
      </c>
      <c r="AD167" s="968"/>
      <c r="AE167" s="968"/>
      <c r="AF167" s="968"/>
      <c r="AG167" s="968"/>
    </row>
    <row r="168" ht="13.5" hidden="1" customHeight="1">
      <c r="A168" s="667" t="b">
        <v>0</v>
      </c>
      <c r="B168" s="635" t="s">
        <v>113</v>
      </c>
      <c r="C168" s="635" t="s">
        <v>134</v>
      </c>
      <c r="D168" s="629" t="s">
        <v>188</v>
      </c>
      <c r="E168" s="629" t="s">
        <v>1630</v>
      </c>
      <c r="F168" s="628">
        <v>46082.0</v>
      </c>
      <c r="G168" s="902" t="s">
        <v>1304</v>
      </c>
      <c r="H168" s="704" t="s">
        <v>1631</v>
      </c>
      <c r="I168" s="629" t="s">
        <v>1449</v>
      </c>
      <c r="J168" s="645" t="s">
        <v>190</v>
      </c>
      <c r="K168" s="643">
        <v>0.0</v>
      </c>
      <c r="L168" s="643">
        <v>0.0</v>
      </c>
      <c r="M168" s="622">
        <v>64000.0</v>
      </c>
      <c r="N168" s="610"/>
      <c r="O168" s="945"/>
      <c r="P168" s="639">
        <v>46080.0</v>
      </c>
      <c r="Q168" s="639">
        <v>46086.0</v>
      </c>
      <c r="R168" s="980">
        <f t="shared" si="24"/>
        <v>6</v>
      </c>
      <c r="S168" s="639">
        <v>46086.0</v>
      </c>
      <c r="T168" s="980">
        <f t="shared" si="7"/>
        <v>6</v>
      </c>
      <c r="U168" s="980">
        <f t="shared" si="8"/>
        <v>0</v>
      </c>
      <c r="V168" s="639">
        <v>46087.0</v>
      </c>
      <c r="W168" s="982">
        <f t="shared" si="42"/>
        <v>1</v>
      </c>
      <c r="X168" s="982">
        <f t="shared" si="43"/>
        <v>7</v>
      </c>
      <c r="Y168" s="639">
        <v>46100.0</v>
      </c>
      <c r="Z168" s="980">
        <f t="shared" si="9"/>
        <v>20</v>
      </c>
      <c r="AA168" s="984">
        <f t="shared" si="41"/>
        <v>13</v>
      </c>
      <c r="AB168" s="989"/>
      <c r="AC168" s="967" t="s">
        <v>1632</v>
      </c>
      <c r="AD168" s="994"/>
      <c r="AE168" s="994"/>
      <c r="AF168" s="994"/>
      <c r="AG168" s="994"/>
    </row>
    <row r="169" ht="13.5" hidden="1" customHeight="1">
      <c r="A169" s="667" t="b">
        <v>0</v>
      </c>
      <c r="B169" s="641" t="s">
        <v>135</v>
      </c>
      <c r="C169" s="635" t="s">
        <v>134</v>
      </c>
      <c r="D169" s="492" t="s">
        <v>188</v>
      </c>
      <c r="E169" s="492" t="s">
        <v>1511</v>
      </c>
      <c r="F169" s="606">
        <v>46082.0</v>
      </c>
      <c r="G169" s="860" t="s">
        <v>1304</v>
      </c>
      <c r="H169" s="492" t="s">
        <v>1633</v>
      </c>
      <c r="I169" s="492" t="s">
        <v>1634</v>
      </c>
      <c r="J169" s="649" t="s">
        <v>190</v>
      </c>
      <c r="K169" s="643">
        <v>0.0</v>
      </c>
      <c r="L169" s="643">
        <v>0.0</v>
      </c>
      <c r="M169" s="622">
        <v>64000.0</v>
      </c>
      <c r="N169" s="610"/>
      <c r="O169" s="945"/>
      <c r="P169" s="610">
        <v>46073.0</v>
      </c>
      <c r="Q169" s="639">
        <v>46080.0</v>
      </c>
      <c r="R169" s="636">
        <f t="shared" si="24"/>
        <v>7</v>
      </c>
      <c r="S169" s="639">
        <v>46080.0</v>
      </c>
      <c r="T169" s="980">
        <f t="shared" si="7"/>
        <v>7</v>
      </c>
      <c r="U169" s="980">
        <f t="shared" si="8"/>
        <v>0</v>
      </c>
      <c r="V169" s="639">
        <v>46083.0</v>
      </c>
      <c r="W169" s="982">
        <f t="shared" si="42"/>
        <v>3</v>
      </c>
      <c r="X169" s="982">
        <f t="shared" si="43"/>
        <v>10</v>
      </c>
      <c r="Y169" s="639">
        <v>46100.0</v>
      </c>
      <c r="Z169" s="980">
        <f t="shared" si="9"/>
        <v>27</v>
      </c>
      <c r="AA169" s="984">
        <f t="shared" si="41"/>
        <v>17</v>
      </c>
      <c r="AB169" s="989"/>
      <c r="AC169" s="858" t="s">
        <v>1635</v>
      </c>
      <c r="AD169" s="948"/>
      <c r="AE169" s="948"/>
      <c r="AF169" s="948"/>
      <c r="AG169" s="948"/>
    </row>
    <row r="170" ht="13.5" hidden="1" customHeight="1">
      <c r="A170" s="667" t="b">
        <v>0</v>
      </c>
      <c r="B170" s="641" t="s">
        <v>135</v>
      </c>
      <c r="C170" s="635" t="s">
        <v>134</v>
      </c>
      <c r="D170" s="629" t="s">
        <v>188</v>
      </c>
      <c r="E170" s="629" t="s">
        <v>1511</v>
      </c>
      <c r="F170" s="606">
        <v>46082.0</v>
      </c>
      <c r="G170" s="902" t="s">
        <v>1303</v>
      </c>
      <c r="H170" s="629" t="s">
        <v>1633</v>
      </c>
      <c r="I170" s="629" t="s">
        <v>1634</v>
      </c>
      <c r="J170" s="645" t="s">
        <v>190</v>
      </c>
      <c r="K170" s="643">
        <v>0.0</v>
      </c>
      <c r="L170" s="643">
        <v>0.0</v>
      </c>
      <c r="M170" s="622">
        <v>49000.0</v>
      </c>
      <c r="N170" s="610"/>
      <c r="O170" s="809"/>
      <c r="P170" s="610">
        <v>46073.0</v>
      </c>
      <c r="Q170" s="639">
        <v>46080.0</v>
      </c>
      <c r="R170" s="636">
        <f t="shared" si="24"/>
        <v>7</v>
      </c>
      <c r="S170" s="639">
        <v>46080.0</v>
      </c>
      <c r="T170" s="980">
        <f t="shared" si="7"/>
        <v>7</v>
      </c>
      <c r="U170" s="980">
        <f t="shared" si="8"/>
        <v>0</v>
      </c>
      <c r="V170" s="639">
        <v>46083.0</v>
      </c>
      <c r="W170" s="982">
        <f t="shared" si="42"/>
        <v>3</v>
      </c>
      <c r="X170" s="982">
        <f t="shared" si="43"/>
        <v>10</v>
      </c>
      <c r="Y170" s="639">
        <v>46100.0</v>
      </c>
      <c r="Z170" s="980">
        <f t="shared" si="9"/>
        <v>27</v>
      </c>
      <c r="AA170" s="984">
        <f t="shared" si="41"/>
        <v>17</v>
      </c>
      <c r="AB170" s="989"/>
      <c r="AC170" s="858" t="s">
        <v>1635</v>
      </c>
      <c r="AD170" s="948"/>
      <c r="AE170" s="948"/>
      <c r="AF170" s="948"/>
      <c r="AG170" s="948"/>
    </row>
    <row r="171" ht="13.5" hidden="1" customHeight="1">
      <c r="A171" s="667" t="b">
        <v>0</v>
      </c>
      <c r="B171" s="635" t="s">
        <v>113</v>
      </c>
      <c r="C171" s="635" t="s">
        <v>114</v>
      </c>
      <c r="D171" s="492" t="s">
        <v>188</v>
      </c>
      <c r="E171" s="492" t="s">
        <v>1421</v>
      </c>
      <c r="F171" s="606">
        <v>46082.0</v>
      </c>
      <c r="G171" s="860" t="s">
        <v>1303</v>
      </c>
      <c r="H171" s="704" t="s">
        <v>1636</v>
      </c>
      <c r="I171" s="492" t="s">
        <v>1637</v>
      </c>
      <c r="J171" s="649" t="s">
        <v>190</v>
      </c>
      <c r="K171" s="643">
        <v>0.0</v>
      </c>
      <c r="L171" s="643">
        <v>0.0</v>
      </c>
      <c r="M171" s="622">
        <v>49000.0</v>
      </c>
      <c r="N171" s="610"/>
      <c r="O171" s="945"/>
      <c r="P171" s="639">
        <v>46085.0</v>
      </c>
      <c r="Q171" s="639">
        <v>46097.0</v>
      </c>
      <c r="R171" s="636">
        <f t="shared" si="24"/>
        <v>12</v>
      </c>
      <c r="S171" s="639">
        <v>46098.0</v>
      </c>
      <c r="T171" s="980">
        <f t="shared" si="7"/>
        <v>13</v>
      </c>
      <c r="U171" s="980">
        <f t="shared" si="8"/>
        <v>1</v>
      </c>
      <c r="V171" s="639">
        <v>46098.0</v>
      </c>
      <c r="W171" s="982">
        <f t="shared" si="42"/>
        <v>0</v>
      </c>
      <c r="X171" s="982">
        <f t="shared" si="43"/>
        <v>13</v>
      </c>
      <c r="Y171" s="639">
        <v>46101.0</v>
      </c>
      <c r="Z171" s="980">
        <f t="shared" si="9"/>
        <v>16</v>
      </c>
      <c r="AA171" s="984">
        <f t="shared" si="41"/>
        <v>3</v>
      </c>
      <c r="AB171" s="989"/>
      <c r="AC171" s="216" t="s">
        <v>1638</v>
      </c>
      <c r="AD171" s="994"/>
      <c r="AE171" s="994"/>
      <c r="AF171" s="994"/>
      <c r="AG171" s="994"/>
    </row>
    <row r="172" ht="13.5" hidden="1" customHeight="1">
      <c r="A172" s="667" t="b">
        <v>0</v>
      </c>
      <c r="B172" s="635" t="s">
        <v>113</v>
      </c>
      <c r="C172" s="635" t="s">
        <v>134</v>
      </c>
      <c r="D172" s="629" t="s">
        <v>188</v>
      </c>
      <c r="E172" s="629" t="s">
        <v>1333</v>
      </c>
      <c r="F172" s="628">
        <v>46082.0</v>
      </c>
      <c r="G172" s="902" t="s">
        <v>1303</v>
      </c>
      <c r="H172" s="704" t="s">
        <v>1639</v>
      </c>
      <c r="I172" s="629" t="s">
        <v>1640</v>
      </c>
      <c r="J172" s="645" t="s">
        <v>190</v>
      </c>
      <c r="K172" s="643">
        <v>0.0</v>
      </c>
      <c r="L172" s="643">
        <v>0.0</v>
      </c>
      <c r="M172" s="622">
        <v>49000.0</v>
      </c>
      <c r="N172" s="610"/>
      <c r="O172" s="945"/>
      <c r="P172" s="639">
        <v>46080.0</v>
      </c>
      <c r="Q172" s="639">
        <v>46085.0</v>
      </c>
      <c r="R172" s="636">
        <f t="shared" si="24"/>
        <v>5</v>
      </c>
      <c r="S172" s="639">
        <v>46085.0</v>
      </c>
      <c r="T172" s="980">
        <f t="shared" si="7"/>
        <v>5</v>
      </c>
      <c r="U172" s="980">
        <f t="shared" si="8"/>
        <v>0</v>
      </c>
      <c r="V172" s="639">
        <v>46098.0</v>
      </c>
      <c r="W172" s="982">
        <f t="shared" si="42"/>
        <v>13</v>
      </c>
      <c r="X172" s="982">
        <f t="shared" si="43"/>
        <v>18</v>
      </c>
      <c r="Y172" s="639">
        <v>46101.0</v>
      </c>
      <c r="Z172" s="980">
        <f t="shared" si="9"/>
        <v>21</v>
      </c>
      <c r="AA172" s="984">
        <f t="shared" si="41"/>
        <v>3</v>
      </c>
      <c r="AB172" s="989"/>
      <c r="AC172" s="967" t="s">
        <v>1641</v>
      </c>
      <c r="AD172" s="994"/>
      <c r="AE172" s="994"/>
      <c r="AF172" s="994"/>
      <c r="AG172" s="994"/>
    </row>
    <row r="173" ht="13.5" hidden="1" customHeight="1">
      <c r="A173" s="667" t="b">
        <v>0</v>
      </c>
      <c r="B173" s="635" t="s">
        <v>113</v>
      </c>
      <c r="C173" s="635" t="s">
        <v>114</v>
      </c>
      <c r="D173" s="492" t="s">
        <v>188</v>
      </c>
      <c r="E173" s="492" t="s">
        <v>1421</v>
      </c>
      <c r="F173" s="606">
        <v>46082.0</v>
      </c>
      <c r="G173" s="860" t="s">
        <v>1304</v>
      </c>
      <c r="H173" s="704" t="s">
        <v>1642</v>
      </c>
      <c r="I173" s="492" t="s">
        <v>1643</v>
      </c>
      <c r="J173" s="649" t="s">
        <v>190</v>
      </c>
      <c r="K173" s="643">
        <v>0.0</v>
      </c>
      <c r="L173" s="643">
        <v>0.0</v>
      </c>
      <c r="M173" s="622">
        <v>64000.0</v>
      </c>
      <c r="N173" s="639"/>
      <c r="O173" s="945"/>
      <c r="P173" s="639">
        <v>46092.0</v>
      </c>
      <c r="Q173" s="639">
        <v>46092.0</v>
      </c>
      <c r="R173" s="636">
        <f t="shared" si="24"/>
        <v>0</v>
      </c>
      <c r="S173" s="639">
        <v>46092.0</v>
      </c>
      <c r="T173" s="980">
        <f t="shared" si="7"/>
        <v>0</v>
      </c>
      <c r="U173" s="980">
        <f t="shared" si="8"/>
        <v>0</v>
      </c>
      <c r="V173" s="639">
        <v>46094.0</v>
      </c>
      <c r="W173" s="982">
        <f t="shared" si="42"/>
        <v>2</v>
      </c>
      <c r="X173" s="982">
        <f t="shared" si="43"/>
        <v>2</v>
      </c>
      <c r="Y173" s="639">
        <v>46104.0</v>
      </c>
      <c r="Z173" s="980">
        <f t="shared" si="9"/>
        <v>12</v>
      </c>
      <c r="AA173" s="984">
        <f t="shared" si="41"/>
        <v>10</v>
      </c>
      <c r="AB173" s="989"/>
      <c r="AC173" s="216" t="s">
        <v>1644</v>
      </c>
      <c r="AD173" s="994"/>
      <c r="AE173" s="994"/>
      <c r="AF173" s="994"/>
      <c r="AG173" s="994"/>
    </row>
    <row r="174" ht="13.5" hidden="1" customHeight="1">
      <c r="A174" s="667" t="b">
        <v>0</v>
      </c>
      <c r="B174" s="635" t="s">
        <v>113</v>
      </c>
      <c r="C174" s="635" t="s">
        <v>134</v>
      </c>
      <c r="D174" s="629" t="s">
        <v>480</v>
      </c>
      <c r="E174" s="629" t="s">
        <v>1511</v>
      </c>
      <c r="F174" s="606">
        <v>46082.0</v>
      </c>
      <c r="G174" s="902" t="s">
        <v>1304</v>
      </c>
      <c r="H174" s="943" t="s">
        <v>1645</v>
      </c>
      <c r="I174" s="629" t="s">
        <v>1468</v>
      </c>
      <c r="J174" s="629" t="s">
        <v>190</v>
      </c>
      <c r="K174" s="987">
        <v>0.0</v>
      </c>
      <c r="L174" s="987">
        <v>0.0</v>
      </c>
      <c r="M174" s="622">
        <v>64000.0</v>
      </c>
      <c r="N174" s="639"/>
      <c r="O174" s="945"/>
      <c r="P174" s="639">
        <v>46077.0</v>
      </c>
      <c r="Q174" s="639">
        <v>46078.0</v>
      </c>
      <c r="R174" s="980">
        <f t="shared" si="24"/>
        <v>1</v>
      </c>
      <c r="S174" s="639">
        <v>46078.0</v>
      </c>
      <c r="T174" s="980">
        <f t="shared" si="7"/>
        <v>1</v>
      </c>
      <c r="U174" s="980">
        <f t="shared" si="8"/>
        <v>0</v>
      </c>
      <c r="V174" s="639">
        <v>46083.0</v>
      </c>
      <c r="W174" s="982">
        <f t="shared" si="42"/>
        <v>5</v>
      </c>
      <c r="X174" s="982">
        <f t="shared" si="43"/>
        <v>6</v>
      </c>
      <c r="Y174" s="639">
        <v>46104.0</v>
      </c>
      <c r="Z174" s="980">
        <f t="shared" si="9"/>
        <v>27</v>
      </c>
      <c r="AA174" s="984">
        <f t="shared" si="41"/>
        <v>21</v>
      </c>
      <c r="AB174" s="989"/>
      <c r="AC174" s="967" t="s">
        <v>1646</v>
      </c>
      <c r="AD174" s="968"/>
      <c r="AE174" s="968"/>
      <c r="AF174" s="968"/>
      <c r="AG174" s="968"/>
    </row>
    <row r="175" ht="13.5" hidden="1" customHeight="1">
      <c r="A175" s="667" t="b">
        <v>0</v>
      </c>
      <c r="B175" s="635" t="s">
        <v>134</v>
      </c>
      <c r="C175" s="635" t="s">
        <v>114</v>
      </c>
      <c r="D175" s="492" t="s">
        <v>188</v>
      </c>
      <c r="E175" s="492" t="s">
        <v>1333</v>
      </c>
      <c r="F175" s="606">
        <v>46082.0</v>
      </c>
      <c r="G175" s="860" t="s">
        <v>1305</v>
      </c>
      <c r="H175" s="704" t="s">
        <v>1647</v>
      </c>
      <c r="I175" s="492" t="s">
        <v>1648</v>
      </c>
      <c r="J175" s="649" t="s">
        <v>190</v>
      </c>
      <c r="K175" s="643">
        <v>0.0</v>
      </c>
      <c r="L175" s="643">
        <v>0.0</v>
      </c>
      <c r="M175" s="622">
        <v>181123.0</v>
      </c>
      <c r="N175" s="610"/>
      <c r="O175" s="945" t="s">
        <v>1649</v>
      </c>
      <c r="P175" s="639">
        <v>46098.0</v>
      </c>
      <c r="Q175" s="639">
        <v>46098.0</v>
      </c>
      <c r="R175" s="636">
        <f t="shared" si="24"/>
        <v>0</v>
      </c>
      <c r="S175" s="639">
        <v>46098.0</v>
      </c>
      <c r="T175" s="980">
        <f t="shared" si="7"/>
        <v>0</v>
      </c>
      <c r="U175" s="980">
        <f t="shared" si="8"/>
        <v>0</v>
      </c>
      <c r="V175" s="639">
        <v>46098.0</v>
      </c>
      <c r="W175" s="982">
        <f t="shared" si="42"/>
        <v>0</v>
      </c>
      <c r="X175" s="982">
        <f t="shared" si="43"/>
        <v>0</v>
      </c>
      <c r="Y175" s="639">
        <v>46105.0</v>
      </c>
      <c r="Z175" s="980">
        <f t="shared" si="9"/>
        <v>7</v>
      </c>
      <c r="AA175" s="984">
        <f t="shared" si="41"/>
        <v>7</v>
      </c>
      <c r="AB175" s="993" t="s">
        <v>94</v>
      </c>
      <c r="AC175" s="967" t="s">
        <v>1650</v>
      </c>
      <c r="AD175" s="994"/>
      <c r="AE175" s="994"/>
      <c r="AF175" s="994"/>
      <c r="AG175" s="994"/>
    </row>
    <row r="176" ht="13.5" hidden="1" customHeight="1">
      <c r="A176" s="667" t="b">
        <v>0</v>
      </c>
      <c r="B176" s="635" t="s">
        <v>135</v>
      </c>
      <c r="C176" s="635" t="s">
        <v>114</v>
      </c>
      <c r="D176" s="629" t="s">
        <v>188</v>
      </c>
      <c r="E176" s="629" t="s">
        <v>1333</v>
      </c>
      <c r="F176" s="628">
        <v>46082.0</v>
      </c>
      <c r="G176" s="902" t="s">
        <v>1305</v>
      </c>
      <c r="H176" s="704" t="s">
        <v>1651</v>
      </c>
      <c r="I176" s="629" t="s">
        <v>1652</v>
      </c>
      <c r="J176" s="645" t="s">
        <v>190</v>
      </c>
      <c r="K176" s="643">
        <v>0.0</v>
      </c>
      <c r="L176" s="643">
        <v>0.0</v>
      </c>
      <c r="M176" s="622">
        <v>270038.0</v>
      </c>
      <c r="N176" s="639"/>
      <c r="O176" s="945" t="s">
        <v>1653</v>
      </c>
      <c r="P176" s="639">
        <v>46083.0</v>
      </c>
      <c r="Q176" s="639">
        <v>46097.0</v>
      </c>
      <c r="R176" s="636">
        <f t="shared" si="24"/>
        <v>14</v>
      </c>
      <c r="S176" s="639">
        <v>46097.0</v>
      </c>
      <c r="T176" s="980">
        <f t="shared" si="7"/>
        <v>14</v>
      </c>
      <c r="U176" s="980">
        <f t="shared" si="8"/>
        <v>0</v>
      </c>
      <c r="V176" s="639">
        <v>46100.0</v>
      </c>
      <c r="W176" s="982">
        <f t="shared" si="42"/>
        <v>3</v>
      </c>
      <c r="X176" s="982">
        <f t="shared" si="43"/>
        <v>17</v>
      </c>
      <c r="Y176" s="639">
        <v>46105.0</v>
      </c>
      <c r="Z176" s="980">
        <f t="shared" si="9"/>
        <v>22</v>
      </c>
      <c r="AA176" s="984">
        <f t="shared" si="41"/>
        <v>5</v>
      </c>
      <c r="AB176" s="993" t="s">
        <v>94</v>
      </c>
      <c r="AC176" s="967" t="s">
        <v>1654</v>
      </c>
      <c r="AD176" s="994"/>
      <c r="AE176" s="994"/>
      <c r="AF176" s="994"/>
      <c r="AG176" s="994"/>
    </row>
    <row r="177" ht="13.5" hidden="1" customHeight="1">
      <c r="A177" s="667" t="b">
        <v>0</v>
      </c>
      <c r="B177" s="641" t="s">
        <v>113</v>
      </c>
      <c r="C177" s="641" t="s">
        <v>114</v>
      </c>
      <c r="D177" s="492" t="s">
        <v>188</v>
      </c>
      <c r="E177" s="649" t="s">
        <v>1421</v>
      </c>
      <c r="F177" s="728">
        <v>46082.0</v>
      </c>
      <c r="G177" s="1011" t="s">
        <v>1304</v>
      </c>
      <c r="H177" s="959" t="s">
        <v>1636</v>
      </c>
      <c r="I177" s="649" t="s">
        <v>1637</v>
      </c>
      <c r="J177" s="649" t="s">
        <v>190</v>
      </c>
      <c r="K177" s="643">
        <v>0.0</v>
      </c>
      <c r="L177" s="643">
        <v>0.0</v>
      </c>
      <c r="M177" s="622">
        <v>64000.0</v>
      </c>
      <c r="N177" s="610"/>
      <c r="O177" s="945"/>
      <c r="P177" s="651">
        <v>46085.0</v>
      </c>
      <c r="Q177" s="651">
        <v>46097.0</v>
      </c>
      <c r="R177" s="636">
        <f t="shared" si="24"/>
        <v>12</v>
      </c>
      <c r="S177" s="639">
        <v>46098.0</v>
      </c>
      <c r="T177" s="980">
        <f t="shared" si="7"/>
        <v>13</v>
      </c>
      <c r="U177" s="980">
        <f t="shared" si="8"/>
        <v>1</v>
      </c>
      <c r="V177" s="639">
        <v>46098.0</v>
      </c>
      <c r="W177" s="982">
        <f t="shared" si="42"/>
        <v>0</v>
      </c>
      <c r="X177" s="982">
        <f t="shared" si="43"/>
        <v>13</v>
      </c>
      <c r="Y177" s="639">
        <v>46105.0</v>
      </c>
      <c r="Z177" s="980">
        <f t="shared" si="9"/>
        <v>20</v>
      </c>
      <c r="AA177" s="984">
        <f t="shared" si="41"/>
        <v>7</v>
      </c>
      <c r="AB177" s="1008"/>
      <c r="AC177" s="668" t="s">
        <v>1638</v>
      </c>
      <c r="AD177" s="948"/>
      <c r="AE177" s="948"/>
      <c r="AF177" s="948"/>
      <c r="AG177" s="948"/>
    </row>
    <row r="178" ht="13.5" hidden="1" customHeight="1">
      <c r="A178" s="667" t="b">
        <v>0</v>
      </c>
      <c r="B178" s="635" t="s">
        <v>138</v>
      </c>
      <c r="C178" s="635" t="s">
        <v>134</v>
      </c>
      <c r="D178" s="629" t="s">
        <v>188</v>
      </c>
      <c r="E178" s="629" t="s">
        <v>1421</v>
      </c>
      <c r="F178" s="628">
        <v>46082.0</v>
      </c>
      <c r="G178" s="902" t="s">
        <v>1304</v>
      </c>
      <c r="H178" s="704" t="s">
        <v>1655</v>
      </c>
      <c r="I178" s="629" t="s">
        <v>1656</v>
      </c>
      <c r="J178" s="645" t="s">
        <v>190</v>
      </c>
      <c r="K178" s="643">
        <v>0.0</v>
      </c>
      <c r="L178" s="643">
        <v>0.0</v>
      </c>
      <c r="M178" s="622">
        <v>64000.0</v>
      </c>
      <c r="N178" s="610"/>
      <c r="O178" s="945"/>
      <c r="P178" s="639">
        <v>46091.0</v>
      </c>
      <c r="Q178" s="639">
        <v>46098.0</v>
      </c>
      <c r="R178" s="636">
        <f t="shared" si="24"/>
        <v>7</v>
      </c>
      <c r="S178" s="639">
        <v>46098.0</v>
      </c>
      <c r="T178" s="980">
        <f t="shared" si="7"/>
        <v>7</v>
      </c>
      <c r="U178" s="980">
        <f t="shared" si="8"/>
        <v>0</v>
      </c>
      <c r="V178" s="610">
        <v>46099.0</v>
      </c>
      <c r="W178" s="982">
        <f t="shared" si="42"/>
        <v>1</v>
      </c>
      <c r="X178" s="982">
        <f t="shared" si="43"/>
        <v>8</v>
      </c>
      <c r="Y178" s="639">
        <v>46105.0</v>
      </c>
      <c r="Z178" s="980">
        <f t="shared" si="9"/>
        <v>14</v>
      </c>
      <c r="AA178" s="984">
        <f t="shared" si="41"/>
        <v>6</v>
      </c>
      <c r="AB178" s="989"/>
      <c r="AC178" s="967" t="s">
        <v>1657</v>
      </c>
      <c r="AD178" s="994"/>
      <c r="AE178" s="994"/>
      <c r="AF178" s="994"/>
      <c r="AG178" s="994"/>
    </row>
    <row r="179" ht="13.5" hidden="1" customHeight="1">
      <c r="A179" s="667" t="b">
        <v>0</v>
      </c>
      <c r="B179" s="635" t="s">
        <v>136</v>
      </c>
      <c r="C179" s="635" t="s">
        <v>134</v>
      </c>
      <c r="D179" s="492" t="s">
        <v>188</v>
      </c>
      <c r="E179" s="492" t="s">
        <v>1421</v>
      </c>
      <c r="F179" s="606">
        <v>46082.0</v>
      </c>
      <c r="G179" s="860" t="s">
        <v>1303</v>
      </c>
      <c r="H179" s="704" t="s">
        <v>1615</v>
      </c>
      <c r="I179" s="492" t="s">
        <v>1616</v>
      </c>
      <c r="J179" s="649" t="s">
        <v>190</v>
      </c>
      <c r="K179" s="643">
        <v>0.0</v>
      </c>
      <c r="L179" s="643">
        <v>0.0</v>
      </c>
      <c r="M179" s="622">
        <v>49000.0</v>
      </c>
      <c r="N179" s="610"/>
      <c r="O179" s="809"/>
      <c r="P179" s="639">
        <v>46080.0</v>
      </c>
      <c r="Q179" s="639">
        <v>46086.0</v>
      </c>
      <c r="R179" s="636">
        <f t="shared" si="24"/>
        <v>6</v>
      </c>
      <c r="S179" s="639">
        <v>46086.0</v>
      </c>
      <c r="T179" s="980">
        <f t="shared" si="7"/>
        <v>6</v>
      </c>
      <c r="U179" s="980">
        <f t="shared" si="8"/>
        <v>0</v>
      </c>
      <c r="V179" s="639">
        <v>46097.0</v>
      </c>
      <c r="W179" s="982">
        <f t="shared" si="42"/>
        <v>11</v>
      </c>
      <c r="X179" s="982">
        <f t="shared" si="43"/>
        <v>17</v>
      </c>
      <c r="Y179" s="639">
        <v>46105.0</v>
      </c>
      <c r="Z179" s="980">
        <f t="shared" si="9"/>
        <v>25</v>
      </c>
      <c r="AA179" s="984">
        <f t="shared" si="41"/>
        <v>8</v>
      </c>
      <c r="AB179" s="989"/>
      <c r="AC179" s="967" t="s">
        <v>1617</v>
      </c>
      <c r="AD179" s="994"/>
      <c r="AE179" s="994"/>
      <c r="AF179" s="994"/>
      <c r="AG179" s="994"/>
    </row>
    <row r="180" ht="13.5" hidden="1" customHeight="1">
      <c r="A180" s="667" t="b">
        <v>0</v>
      </c>
      <c r="B180" s="635" t="s">
        <v>134</v>
      </c>
      <c r="C180" s="635" t="s">
        <v>114</v>
      </c>
      <c r="D180" s="629" t="s">
        <v>188</v>
      </c>
      <c r="E180" s="629" t="s">
        <v>1333</v>
      </c>
      <c r="F180" s="628">
        <v>46082.0</v>
      </c>
      <c r="G180" s="902" t="s">
        <v>1304</v>
      </c>
      <c r="H180" s="704" t="s">
        <v>1647</v>
      </c>
      <c r="I180" s="629" t="s">
        <v>1648</v>
      </c>
      <c r="J180" s="645" t="s">
        <v>190</v>
      </c>
      <c r="K180" s="643">
        <v>0.0</v>
      </c>
      <c r="L180" s="643">
        <v>0.0</v>
      </c>
      <c r="M180" s="622">
        <v>64000.0</v>
      </c>
      <c r="N180" s="610"/>
      <c r="O180" s="945"/>
      <c r="P180" s="639">
        <v>46098.0</v>
      </c>
      <c r="Q180" s="639">
        <v>46098.0</v>
      </c>
      <c r="R180" s="636">
        <f t="shared" si="24"/>
        <v>0</v>
      </c>
      <c r="S180" s="639">
        <v>46098.0</v>
      </c>
      <c r="T180" s="980">
        <f t="shared" si="7"/>
        <v>0</v>
      </c>
      <c r="U180" s="980">
        <f t="shared" si="8"/>
        <v>0</v>
      </c>
      <c r="V180" s="639">
        <v>46098.0</v>
      </c>
      <c r="W180" s="982">
        <f t="shared" si="42"/>
        <v>0</v>
      </c>
      <c r="X180" s="982">
        <f t="shared" si="43"/>
        <v>0</v>
      </c>
      <c r="Y180" s="639">
        <v>46105.0</v>
      </c>
      <c r="Z180" s="980">
        <f t="shared" si="9"/>
        <v>7</v>
      </c>
      <c r="AA180" s="984">
        <f t="shared" si="41"/>
        <v>7</v>
      </c>
      <c r="AB180" s="989"/>
      <c r="AC180" s="967" t="s">
        <v>1650</v>
      </c>
      <c r="AD180" s="994"/>
      <c r="AE180" s="994"/>
      <c r="AF180" s="994"/>
      <c r="AG180" s="994"/>
    </row>
    <row r="181" ht="13.5" hidden="1" customHeight="1">
      <c r="A181" s="667" t="b">
        <v>0</v>
      </c>
      <c r="B181" s="635" t="s">
        <v>135</v>
      </c>
      <c r="C181" s="635" t="s">
        <v>134</v>
      </c>
      <c r="D181" s="492" t="s">
        <v>188</v>
      </c>
      <c r="E181" s="492" t="s">
        <v>1333</v>
      </c>
      <c r="F181" s="606">
        <v>46082.0</v>
      </c>
      <c r="G181" s="860" t="s">
        <v>1303</v>
      </c>
      <c r="H181" s="704" t="s">
        <v>1658</v>
      </c>
      <c r="I181" s="492" t="s">
        <v>1659</v>
      </c>
      <c r="J181" s="649" t="s">
        <v>190</v>
      </c>
      <c r="K181" s="643">
        <v>0.0</v>
      </c>
      <c r="L181" s="643">
        <v>0.0</v>
      </c>
      <c r="M181" s="622">
        <v>49000.0</v>
      </c>
      <c r="N181" s="610"/>
      <c r="O181" s="809"/>
      <c r="P181" s="639">
        <v>46091.0</v>
      </c>
      <c r="Q181" s="639">
        <v>46094.0</v>
      </c>
      <c r="R181" s="636">
        <f t="shared" si="24"/>
        <v>3</v>
      </c>
      <c r="S181" s="639">
        <v>46094.0</v>
      </c>
      <c r="T181" s="980">
        <f t="shared" si="7"/>
        <v>3</v>
      </c>
      <c r="U181" s="980">
        <f t="shared" si="8"/>
        <v>0</v>
      </c>
      <c r="V181" s="639">
        <v>46097.0</v>
      </c>
      <c r="W181" s="982">
        <f t="shared" si="42"/>
        <v>3</v>
      </c>
      <c r="X181" s="982">
        <f t="shared" si="43"/>
        <v>6</v>
      </c>
      <c r="Y181" s="639">
        <v>46105.0</v>
      </c>
      <c r="Z181" s="980">
        <f t="shared" si="9"/>
        <v>14</v>
      </c>
      <c r="AA181" s="984">
        <f t="shared" si="41"/>
        <v>8</v>
      </c>
      <c r="AB181" s="989"/>
      <c r="AC181" s="967"/>
      <c r="AD181" s="994"/>
      <c r="AE181" s="994"/>
      <c r="AF181" s="994"/>
      <c r="AG181" s="994"/>
    </row>
    <row r="182" ht="13.5" hidden="1" customHeight="1">
      <c r="A182" s="667" t="b">
        <v>0</v>
      </c>
      <c r="B182" s="635" t="s">
        <v>134</v>
      </c>
      <c r="C182" s="635" t="s">
        <v>114</v>
      </c>
      <c r="D182" s="629" t="s">
        <v>188</v>
      </c>
      <c r="E182" s="629" t="s">
        <v>1333</v>
      </c>
      <c r="F182" s="628">
        <v>46082.0</v>
      </c>
      <c r="G182" s="902" t="s">
        <v>1303</v>
      </c>
      <c r="H182" s="704" t="s">
        <v>1647</v>
      </c>
      <c r="I182" s="629" t="s">
        <v>1648</v>
      </c>
      <c r="J182" s="645" t="s">
        <v>190</v>
      </c>
      <c r="K182" s="643">
        <v>0.0</v>
      </c>
      <c r="L182" s="643">
        <v>0.0</v>
      </c>
      <c r="M182" s="622">
        <v>49000.0</v>
      </c>
      <c r="N182" s="610"/>
      <c r="O182" s="809"/>
      <c r="P182" s="639">
        <v>46098.0</v>
      </c>
      <c r="Q182" s="639">
        <v>46098.0</v>
      </c>
      <c r="R182" s="636">
        <f t="shared" si="24"/>
        <v>0</v>
      </c>
      <c r="S182" s="639">
        <v>46098.0</v>
      </c>
      <c r="T182" s="980">
        <f t="shared" si="7"/>
        <v>0</v>
      </c>
      <c r="U182" s="980">
        <f t="shared" si="8"/>
        <v>0</v>
      </c>
      <c r="V182" s="639">
        <v>46098.0</v>
      </c>
      <c r="W182" s="982">
        <f t="shared" si="42"/>
        <v>0</v>
      </c>
      <c r="X182" s="982">
        <f t="shared" si="43"/>
        <v>0</v>
      </c>
      <c r="Y182" s="639">
        <v>46105.0</v>
      </c>
      <c r="Z182" s="980">
        <f t="shared" si="9"/>
        <v>7</v>
      </c>
      <c r="AA182" s="984">
        <f t="shared" si="41"/>
        <v>7</v>
      </c>
      <c r="AB182" s="989"/>
      <c r="AC182" s="967" t="s">
        <v>1650</v>
      </c>
      <c r="AD182" s="994"/>
      <c r="AE182" s="994"/>
      <c r="AF182" s="994"/>
      <c r="AG182" s="994"/>
    </row>
    <row r="183" ht="13.5" hidden="1" customHeight="1">
      <c r="A183" s="667" t="b">
        <v>0</v>
      </c>
      <c r="B183" s="635" t="s">
        <v>113</v>
      </c>
      <c r="C183" s="635" t="s">
        <v>134</v>
      </c>
      <c r="D183" s="492" t="s">
        <v>188</v>
      </c>
      <c r="E183" s="492" t="s">
        <v>1511</v>
      </c>
      <c r="F183" s="606">
        <v>46082.0</v>
      </c>
      <c r="G183" s="860" t="s">
        <v>1303</v>
      </c>
      <c r="H183" s="940" t="s">
        <v>1645</v>
      </c>
      <c r="I183" s="492" t="s">
        <v>1468</v>
      </c>
      <c r="J183" s="492" t="s">
        <v>190</v>
      </c>
      <c r="K183" s="987">
        <v>0.0</v>
      </c>
      <c r="L183" s="987">
        <v>0.0</v>
      </c>
      <c r="M183" s="622">
        <v>49000.0</v>
      </c>
      <c r="N183" s="639"/>
      <c r="O183" s="809"/>
      <c r="P183" s="639">
        <v>46077.0</v>
      </c>
      <c r="Q183" s="639">
        <v>46078.0</v>
      </c>
      <c r="R183" s="980">
        <f t="shared" si="24"/>
        <v>1</v>
      </c>
      <c r="S183" s="639">
        <v>46078.0</v>
      </c>
      <c r="T183" s="980">
        <f t="shared" si="7"/>
        <v>1</v>
      </c>
      <c r="U183" s="980">
        <f t="shared" si="8"/>
        <v>0</v>
      </c>
      <c r="V183" s="639">
        <v>46083.0</v>
      </c>
      <c r="W183" s="982">
        <f t="shared" si="42"/>
        <v>5</v>
      </c>
      <c r="X183" s="982">
        <f t="shared" si="43"/>
        <v>6</v>
      </c>
      <c r="Y183" s="639">
        <v>46105.0</v>
      </c>
      <c r="Z183" s="980">
        <f t="shared" si="9"/>
        <v>28</v>
      </c>
      <c r="AA183" s="984">
        <f t="shared" si="41"/>
        <v>22</v>
      </c>
      <c r="AB183" s="989"/>
      <c r="AC183" s="967" t="s">
        <v>1646</v>
      </c>
      <c r="AD183" s="968"/>
      <c r="AE183" s="968"/>
      <c r="AF183" s="968"/>
      <c r="AG183" s="968"/>
    </row>
    <row r="184" ht="13.5" hidden="1" customHeight="1">
      <c r="A184" s="667" t="b">
        <v>0</v>
      </c>
      <c r="B184" s="635" t="s">
        <v>138</v>
      </c>
      <c r="C184" s="635" t="s">
        <v>134</v>
      </c>
      <c r="D184" s="629" t="s">
        <v>188</v>
      </c>
      <c r="E184" s="629" t="s">
        <v>1369</v>
      </c>
      <c r="F184" s="628">
        <v>46082.0</v>
      </c>
      <c r="G184" s="902" t="s">
        <v>1304</v>
      </c>
      <c r="H184" s="943" t="s">
        <v>1660</v>
      </c>
      <c r="I184" s="629" t="s">
        <v>1661</v>
      </c>
      <c r="J184" s="645" t="s">
        <v>190</v>
      </c>
      <c r="K184" s="643">
        <v>0.0</v>
      </c>
      <c r="L184" s="643">
        <v>0.0</v>
      </c>
      <c r="M184" s="622">
        <v>64000.0</v>
      </c>
      <c r="N184" s="610"/>
      <c r="O184" s="945"/>
      <c r="P184" s="639">
        <v>46094.0</v>
      </c>
      <c r="Q184" s="639">
        <v>46097.0</v>
      </c>
      <c r="R184" s="636">
        <f t="shared" si="24"/>
        <v>3</v>
      </c>
      <c r="S184" s="639">
        <v>46098.0</v>
      </c>
      <c r="T184" s="980">
        <f t="shared" si="7"/>
        <v>4</v>
      </c>
      <c r="U184" s="980">
        <f t="shared" si="8"/>
        <v>1</v>
      </c>
      <c r="V184" s="639">
        <v>46098.0</v>
      </c>
      <c r="W184" s="982">
        <f t="shared" si="42"/>
        <v>0</v>
      </c>
      <c r="X184" s="982">
        <f t="shared" si="43"/>
        <v>4</v>
      </c>
      <c r="Y184" s="639">
        <v>46106.0</v>
      </c>
      <c r="Z184" s="980">
        <f t="shared" si="9"/>
        <v>12</v>
      </c>
      <c r="AA184" s="984">
        <f t="shared" si="41"/>
        <v>8</v>
      </c>
      <c r="AB184" s="1008"/>
      <c r="AC184" s="668" t="s">
        <v>1662</v>
      </c>
      <c r="AD184" s="948"/>
      <c r="AE184" s="948"/>
      <c r="AF184" s="948"/>
      <c r="AG184" s="948"/>
    </row>
    <row r="185" ht="13.5" hidden="1" customHeight="1">
      <c r="A185" s="667" t="b">
        <v>0</v>
      </c>
      <c r="B185" s="635" t="s">
        <v>135</v>
      </c>
      <c r="C185" s="635" t="s">
        <v>114</v>
      </c>
      <c r="D185" s="492" t="s">
        <v>188</v>
      </c>
      <c r="E185" s="492" t="s">
        <v>1369</v>
      </c>
      <c r="F185" s="606">
        <v>46082.0</v>
      </c>
      <c r="G185" s="860" t="s">
        <v>1304</v>
      </c>
      <c r="H185" s="704" t="s">
        <v>1663</v>
      </c>
      <c r="I185" s="492" t="s">
        <v>1664</v>
      </c>
      <c r="J185" s="649" t="s">
        <v>190</v>
      </c>
      <c r="K185" s="643">
        <v>0.0</v>
      </c>
      <c r="L185" s="643">
        <v>0.0</v>
      </c>
      <c r="M185" s="622">
        <v>64000.0</v>
      </c>
      <c r="N185" s="610"/>
      <c r="O185" s="945"/>
      <c r="P185" s="639">
        <v>46097.0</v>
      </c>
      <c r="Q185" s="639">
        <v>46098.0</v>
      </c>
      <c r="R185" s="636">
        <f t="shared" si="24"/>
        <v>1</v>
      </c>
      <c r="S185" s="639">
        <v>46099.0</v>
      </c>
      <c r="T185" s="980">
        <f t="shared" si="7"/>
        <v>2</v>
      </c>
      <c r="U185" s="980">
        <f t="shared" si="8"/>
        <v>1</v>
      </c>
      <c r="V185" s="610">
        <v>46098.0</v>
      </c>
      <c r="W185" s="982">
        <f t="shared" si="42"/>
        <v>-1</v>
      </c>
      <c r="X185" s="982">
        <f t="shared" si="43"/>
        <v>1</v>
      </c>
      <c r="Y185" s="639">
        <v>46107.0</v>
      </c>
      <c r="Z185" s="980">
        <f t="shared" si="9"/>
        <v>10</v>
      </c>
      <c r="AA185" s="984">
        <f t="shared" si="41"/>
        <v>9</v>
      </c>
      <c r="AB185" s="989"/>
      <c r="AC185" s="967" t="s">
        <v>1665</v>
      </c>
      <c r="AD185" s="994"/>
      <c r="AE185" s="994"/>
      <c r="AF185" s="994"/>
      <c r="AG185" s="994"/>
    </row>
    <row r="186" ht="13.5" hidden="1" customHeight="1">
      <c r="A186" s="667" t="b">
        <v>0</v>
      </c>
      <c r="B186" s="635" t="s">
        <v>113</v>
      </c>
      <c r="C186" s="635" t="s">
        <v>134</v>
      </c>
      <c r="D186" s="629" t="s">
        <v>188</v>
      </c>
      <c r="E186" s="629" t="s">
        <v>1333</v>
      </c>
      <c r="F186" s="628">
        <v>46082.0</v>
      </c>
      <c r="G186" s="902" t="s">
        <v>1304</v>
      </c>
      <c r="H186" s="704" t="s">
        <v>1639</v>
      </c>
      <c r="I186" s="629" t="s">
        <v>1640</v>
      </c>
      <c r="J186" s="645" t="s">
        <v>190</v>
      </c>
      <c r="K186" s="643">
        <v>0.0</v>
      </c>
      <c r="L186" s="643">
        <v>0.0</v>
      </c>
      <c r="M186" s="622">
        <v>64000.0</v>
      </c>
      <c r="N186" s="610"/>
      <c r="O186" s="945"/>
      <c r="P186" s="639">
        <v>46080.0</v>
      </c>
      <c r="Q186" s="639">
        <v>46085.0</v>
      </c>
      <c r="R186" s="636">
        <f t="shared" si="24"/>
        <v>5</v>
      </c>
      <c r="S186" s="639">
        <v>46085.0</v>
      </c>
      <c r="T186" s="980">
        <f t="shared" si="7"/>
        <v>5</v>
      </c>
      <c r="U186" s="980">
        <f t="shared" si="8"/>
        <v>0</v>
      </c>
      <c r="V186" s="639">
        <v>46098.0</v>
      </c>
      <c r="W186" s="982">
        <f t="shared" si="42"/>
        <v>13</v>
      </c>
      <c r="X186" s="982">
        <f t="shared" si="43"/>
        <v>18</v>
      </c>
      <c r="Y186" s="639">
        <v>46107.0</v>
      </c>
      <c r="Z186" s="980">
        <f t="shared" si="9"/>
        <v>27</v>
      </c>
      <c r="AA186" s="984">
        <f t="shared" si="41"/>
        <v>9</v>
      </c>
      <c r="AB186" s="989"/>
      <c r="AC186" s="967" t="s">
        <v>1666</v>
      </c>
      <c r="AD186" s="994"/>
      <c r="AE186" s="994"/>
      <c r="AF186" s="994"/>
      <c r="AG186" s="994"/>
    </row>
    <row r="187" ht="13.5" hidden="1" customHeight="1">
      <c r="A187" s="667" t="b">
        <v>0</v>
      </c>
      <c r="B187" s="635" t="s">
        <v>135</v>
      </c>
      <c r="C187" s="635" t="s">
        <v>134</v>
      </c>
      <c r="D187" s="492" t="s">
        <v>188</v>
      </c>
      <c r="E187" s="492" t="s">
        <v>1333</v>
      </c>
      <c r="F187" s="606">
        <v>46082.0</v>
      </c>
      <c r="G187" s="860" t="s">
        <v>1303</v>
      </c>
      <c r="H187" s="704" t="s">
        <v>1667</v>
      </c>
      <c r="I187" s="492" t="s">
        <v>1668</v>
      </c>
      <c r="J187" s="492" t="s">
        <v>190</v>
      </c>
      <c r="K187" s="987">
        <v>0.0</v>
      </c>
      <c r="L187" s="987">
        <v>0.0</v>
      </c>
      <c r="M187" s="622">
        <v>49000.0</v>
      </c>
      <c r="N187" s="610"/>
      <c r="O187" s="809"/>
      <c r="P187" s="639">
        <v>46085.0</v>
      </c>
      <c r="Q187" s="639">
        <v>46086.0</v>
      </c>
      <c r="R187" s="636">
        <f t="shared" si="24"/>
        <v>1</v>
      </c>
      <c r="S187" s="639">
        <v>46086.0</v>
      </c>
      <c r="T187" s="980">
        <f t="shared" si="7"/>
        <v>1</v>
      </c>
      <c r="U187" s="980">
        <f t="shared" si="8"/>
        <v>0</v>
      </c>
      <c r="V187" s="639">
        <v>46094.0</v>
      </c>
      <c r="W187" s="982">
        <f t="shared" si="42"/>
        <v>8</v>
      </c>
      <c r="X187" s="982">
        <f t="shared" si="43"/>
        <v>9</v>
      </c>
      <c r="Y187" s="639">
        <v>46107.0</v>
      </c>
      <c r="Z187" s="980">
        <f t="shared" si="9"/>
        <v>22</v>
      </c>
      <c r="AA187" s="984">
        <f t="shared" si="41"/>
        <v>13</v>
      </c>
      <c r="AB187" s="989"/>
      <c r="AC187" s="967" t="s">
        <v>1669</v>
      </c>
      <c r="AD187" s="994"/>
      <c r="AE187" s="994"/>
      <c r="AF187" s="994"/>
      <c r="AG187" s="994"/>
    </row>
    <row r="188" ht="13.5" hidden="1" customHeight="1">
      <c r="A188" s="667" t="b">
        <v>0</v>
      </c>
      <c r="B188" s="641" t="s">
        <v>135</v>
      </c>
      <c r="C188" s="635" t="s">
        <v>135</v>
      </c>
      <c r="D188" s="629" t="s">
        <v>188</v>
      </c>
      <c r="E188" s="645" t="s">
        <v>1333</v>
      </c>
      <c r="F188" s="606">
        <v>46082.0</v>
      </c>
      <c r="G188" s="902" t="s">
        <v>1304</v>
      </c>
      <c r="H188" s="645" t="s">
        <v>1670</v>
      </c>
      <c r="I188" s="645" t="s">
        <v>1671</v>
      </c>
      <c r="J188" s="645" t="s">
        <v>190</v>
      </c>
      <c r="K188" s="643">
        <v>0.0</v>
      </c>
      <c r="L188" s="643">
        <v>0.0</v>
      </c>
      <c r="M188" s="622">
        <v>64000.0</v>
      </c>
      <c r="N188" s="610"/>
      <c r="O188" s="945"/>
      <c r="P188" s="651">
        <v>46063.0</v>
      </c>
      <c r="Q188" s="651">
        <v>46070.0</v>
      </c>
      <c r="R188" s="636">
        <f t="shared" si="24"/>
        <v>7</v>
      </c>
      <c r="S188" s="610">
        <v>46070.0</v>
      </c>
      <c r="T188" s="980">
        <f t="shared" si="7"/>
        <v>7</v>
      </c>
      <c r="U188" s="980">
        <f t="shared" si="8"/>
        <v>0</v>
      </c>
      <c r="V188" s="639">
        <v>46098.0</v>
      </c>
      <c r="W188" s="982">
        <f t="shared" si="42"/>
        <v>28</v>
      </c>
      <c r="X188" s="982">
        <f t="shared" si="43"/>
        <v>35</v>
      </c>
      <c r="Y188" s="639">
        <v>46107.0</v>
      </c>
      <c r="Z188" s="980">
        <f t="shared" si="9"/>
        <v>44</v>
      </c>
      <c r="AA188" s="984">
        <f t="shared" si="41"/>
        <v>9</v>
      </c>
      <c r="AB188" s="989"/>
      <c r="AC188" s="706" t="s">
        <v>1672</v>
      </c>
      <c r="AD188" s="895"/>
      <c r="AE188" s="895"/>
      <c r="AF188" s="895"/>
      <c r="AG188" s="895"/>
    </row>
    <row r="189" ht="13.5" hidden="1" customHeight="1">
      <c r="A189" s="604" t="b">
        <v>0</v>
      </c>
      <c r="B189" s="492" t="s">
        <v>135</v>
      </c>
      <c r="C189" s="492" t="s">
        <v>135</v>
      </c>
      <c r="D189" s="492" t="s">
        <v>188</v>
      </c>
      <c r="E189" s="492" t="s">
        <v>1333</v>
      </c>
      <c r="F189" s="606">
        <v>46082.0</v>
      </c>
      <c r="G189" s="860" t="s">
        <v>1303</v>
      </c>
      <c r="H189" s="813" t="s">
        <v>1673</v>
      </c>
      <c r="I189" s="492" t="s">
        <v>1671</v>
      </c>
      <c r="J189" s="492" t="s">
        <v>190</v>
      </c>
      <c r="K189" s="618">
        <v>0.0</v>
      </c>
      <c r="L189" s="618">
        <v>0.0</v>
      </c>
      <c r="M189" s="622">
        <v>49000.0</v>
      </c>
      <c r="N189" s="610"/>
      <c r="O189" s="809"/>
      <c r="P189" s="610">
        <v>46063.0</v>
      </c>
      <c r="Q189" s="610">
        <v>46070.0</v>
      </c>
      <c r="R189" s="636">
        <f t="shared" si="24"/>
        <v>7</v>
      </c>
      <c r="S189" s="610">
        <v>46070.0</v>
      </c>
      <c r="T189" s="980">
        <f t="shared" si="7"/>
        <v>7</v>
      </c>
      <c r="U189" s="980">
        <f t="shared" si="8"/>
        <v>0</v>
      </c>
      <c r="V189" s="639">
        <v>46098.0</v>
      </c>
      <c r="W189" s="982">
        <f t="shared" si="42"/>
        <v>28</v>
      </c>
      <c r="X189" s="982">
        <f t="shared" si="43"/>
        <v>35</v>
      </c>
      <c r="Y189" s="639">
        <v>46107.0</v>
      </c>
      <c r="Z189" s="980">
        <f t="shared" si="9"/>
        <v>44</v>
      </c>
      <c r="AA189" s="984">
        <f t="shared" si="41"/>
        <v>9</v>
      </c>
      <c r="AB189" s="901"/>
      <c r="AC189" s="706" t="s">
        <v>1672</v>
      </c>
      <c r="AD189" s="895"/>
      <c r="AE189" s="895"/>
      <c r="AF189" s="895"/>
      <c r="AG189" s="895"/>
    </row>
    <row r="190" ht="13.5" hidden="1" customHeight="1">
      <c r="A190" s="667" t="b">
        <v>0</v>
      </c>
      <c r="B190" s="635" t="s">
        <v>135</v>
      </c>
      <c r="C190" s="635" t="s">
        <v>114</v>
      </c>
      <c r="D190" s="629" t="s">
        <v>188</v>
      </c>
      <c r="E190" s="629" t="s">
        <v>1369</v>
      </c>
      <c r="F190" s="628">
        <v>46082.0</v>
      </c>
      <c r="G190" s="902" t="s">
        <v>1303</v>
      </c>
      <c r="H190" s="704" t="s">
        <v>1674</v>
      </c>
      <c r="I190" s="629" t="s">
        <v>1675</v>
      </c>
      <c r="J190" s="645" t="s">
        <v>190</v>
      </c>
      <c r="K190" s="643">
        <v>0.0</v>
      </c>
      <c r="L190" s="643">
        <v>0.0</v>
      </c>
      <c r="M190" s="622">
        <v>49000.0</v>
      </c>
      <c r="N190" s="639"/>
      <c r="O190" s="809"/>
      <c r="P190" s="639">
        <v>46071.0</v>
      </c>
      <c r="Q190" s="639">
        <v>46084.0</v>
      </c>
      <c r="R190" s="980">
        <f t="shared" si="24"/>
        <v>13</v>
      </c>
      <c r="S190" s="639">
        <v>46084.0</v>
      </c>
      <c r="T190" s="980">
        <f t="shared" si="7"/>
        <v>13</v>
      </c>
      <c r="U190" s="980">
        <f t="shared" si="8"/>
        <v>0</v>
      </c>
      <c r="V190" s="639">
        <v>46086.0</v>
      </c>
      <c r="W190" s="982">
        <f t="shared" si="42"/>
        <v>2</v>
      </c>
      <c r="X190" s="982">
        <f t="shared" si="43"/>
        <v>15</v>
      </c>
      <c r="Y190" s="639">
        <v>46107.0</v>
      </c>
      <c r="Z190" s="980">
        <f t="shared" si="9"/>
        <v>36</v>
      </c>
      <c r="AA190" s="984">
        <f t="shared" si="41"/>
        <v>21</v>
      </c>
      <c r="AB190" s="1012"/>
      <c r="AC190" s="1013" t="s">
        <v>1676</v>
      </c>
      <c r="AD190" s="71"/>
      <c r="AE190" s="71"/>
      <c r="AF190" s="71"/>
      <c r="AG190" s="59"/>
    </row>
    <row r="191" ht="13.5" hidden="1" customHeight="1">
      <c r="A191" s="985" t="b">
        <v>0</v>
      </c>
      <c r="B191" s="1006" t="s">
        <v>135</v>
      </c>
      <c r="C191" s="1006" t="s">
        <v>114</v>
      </c>
      <c r="D191" s="492" t="s">
        <v>188</v>
      </c>
      <c r="E191" s="492" t="s">
        <v>1608</v>
      </c>
      <c r="F191" s="606">
        <v>46082.0</v>
      </c>
      <c r="G191" s="860" t="s">
        <v>1303</v>
      </c>
      <c r="H191" s="940" t="s">
        <v>1612</v>
      </c>
      <c r="I191" s="492" t="s">
        <v>1613</v>
      </c>
      <c r="J191" s="649" t="s">
        <v>190</v>
      </c>
      <c r="K191" s="643">
        <v>0.0</v>
      </c>
      <c r="L191" s="643">
        <v>0.0</v>
      </c>
      <c r="M191" s="622">
        <v>49000.0</v>
      </c>
      <c r="N191" s="610"/>
      <c r="O191" s="809"/>
      <c r="P191" s="1007">
        <v>46087.0</v>
      </c>
      <c r="Q191" s="1007">
        <v>46093.0</v>
      </c>
      <c r="R191" s="636">
        <f t="shared" si="24"/>
        <v>6</v>
      </c>
      <c r="S191" s="639">
        <v>46094.0</v>
      </c>
      <c r="T191" s="980">
        <f t="shared" si="7"/>
        <v>7</v>
      </c>
      <c r="U191" s="980">
        <f t="shared" si="8"/>
        <v>1</v>
      </c>
      <c r="V191" s="639">
        <v>46097.0</v>
      </c>
      <c r="W191" s="982">
        <f t="shared" si="42"/>
        <v>3</v>
      </c>
      <c r="X191" s="982">
        <f t="shared" si="43"/>
        <v>10</v>
      </c>
      <c r="Y191" s="639">
        <v>46127.0</v>
      </c>
      <c r="Z191" s="980">
        <f t="shared" si="9"/>
        <v>40</v>
      </c>
      <c r="AA191" s="984">
        <f t="shared" si="41"/>
        <v>30</v>
      </c>
      <c r="AB191" s="1008"/>
      <c r="AC191" s="1009" t="s">
        <v>1614</v>
      </c>
      <c r="AD191" s="1010"/>
      <c r="AE191" s="1010"/>
      <c r="AF191" s="1010"/>
      <c r="AG191" s="1010"/>
    </row>
    <row r="192" ht="13.5" hidden="1" customHeight="1">
      <c r="A192" s="667" t="b">
        <v>0</v>
      </c>
      <c r="B192" s="635" t="s">
        <v>136</v>
      </c>
      <c r="C192" s="635" t="s">
        <v>114</v>
      </c>
      <c r="D192" s="629" t="s">
        <v>188</v>
      </c>
      <c r="E192" s="629" t="s">
        <v>1421</v>
      </c>
      <c r="F192" s="628">
        <v>46082.0</v>
      </c>
      <c r="G192" s="902" t="s">
        <v>1303</v>
      </c>
      <c r="H192" s="704" t="s">
        <v>1620</v>
      </c>
      <c r="I192" s="629" t="s">
        <v>1621</v>
      </c>
      <c r="J192" s="645" t="s">
        <v>190</v>
      </c>
      <c r="K192" s="643">
        <v>0.0</v>
      </c>
      <c r="L192" s="643">
        <v>0.0</v>
      </c>
      <c r="M192" s="622">
        <v>49000.0</v>
      </c>
      <c r="N192" s="639"/>
      <c r="O192" s="809"/>
      <c r="P192" s="639">
        <v>46083.0</v>
      </c>
      <c r="Q192" s="639">
        <v>46086.0</v>
      </c>
      <c r="R192" s="636">
        <f t="shared" si="24"/>
        <v>3</v>
      </c>
      <c r="S192" s="639">
        <v>46086.0</v>
      </c>
      <c r="T192" s="980">
        <f t="shared" si="7"/>
        <v>3</v>
      </c>
      <c r="U192" s="980">
        <f t="shared" si="8"/>
        <v>0</v>
      </c>
      <c r="V192" s="639">
        <v>46092.0</v>
      </c>
      <c r="W192" s="982">
        <f t="shared" si="42"/>
        <v>6</v>
      </c>
      <c r="X192" s="982">
        <f t="shared" si="43"/>
        <v>9</v>
      </c>
      <c r="Y192" s="639">
        <v>46107.0</v>
      </c>
      <c r="Z192" s="980">
        <f t="shared" si="9"/>
        <v>24</v>
      </c>
      <c r="AA192" s="984">
        <f t="shared" si="41"/>
        <v>15</v>
      </c>
      <c r="AB192" s="989"/>
      <c r="AC192" s="967"/>
      <c r="AD192" s="994"/>
      <c r="AE192" s="994"/>
      <c r="AF192" s="994"/>
      <c r="AG192" s="994"/>
    </row>
    <row r="193" ht="13.5" hidden="1" customHeight="1">
      <c r="A193" s="667" t="b">
        <v>0</v>
      </c>
      <c r="B193" s="635" t="s">
        <v>136</v>
      </c>
      <c r="C193" s="635" t="s">
        <v>114</v>
      </c>
      <c r="D193" s="492" t="s">
        <v>188</v>
      </c>
      <c r="E193" s="492" t="s">
        <v>1333</v>
      </c>
      <c r="F193" s="606">
        <v>46082.0</v>
      </c>
      <c r="G193" s="860" t="s">
        <v>1303</v>
      </c>
      <c r="H193" s="940" t="s">
        <v>1624</v>
      </c>
      <c r="I193" s="492" t="s">
        <v>1625</v>
      </c>
      <c r="J193" s="492" t="s">
        <v>190</v>
      </c>
      <c r="K193" s="987">
        <v>0.0</v>
      </c>
      <c r="L193" s="987">
        <v>0.0</v>
      </c>
      <c r="M193" s="622">
        <v>49000.0</v>
      </c>
      <c r="N193" s="639"/>
      <c r="O193" s="809"/>
      <c r="P193" s="639">
        <v>46079.0</v>
      </c>
      <c r="Q193" s="639">
        <v>46085.0</v>
      </c>
      <c r="R193" s="636">
        <f t="shared" si="24"/>
        <v>6</v>
      </c>
      <c r="S193" s="639">
        <v>46085.0</v>
      </c>
      <c r="T193" s="980">
        <f t="shared" si="7"/>
        <v>6</v>
      </c>
      <c r="U193" s="980">
        <f t="shared" si="8"/>
        <v>0</v>
      </c>
      <c r="V193" s="639">
        <v>46091.0</v>
      </c>
      <c r="W193" s="982">
        <f t="shared" si="42"/>
        <v>6</v>
      </c>
      <c r="X193" s="982">
        <f t="shared" si="43"/>
        <v>12</v>
      </c>
      <c r="Y193" s="639">
        <v>46107.0</v>
      </c>
      <c r="Z193" s="980">
        <f t="shared" si="9"/>
        <v>28</v>
      </c>
      <c r="AA193" s="984">
        <f t="shared" si="41"/>
        <v>16</v>
      </c>
      <c r="AB193" s="991"/>
      <c r="AC193" s="714" t="s">
        <v>1626</v>
      </c>
      <c r="AD193" s="968"/>
      <c r="AE193" s="968"/>
      <c r="AF193" s="968"/>
      <c r="AG193" s="968"/>
    </row>
    <row r="194" ht="13.5" hidden="1" customHeight="1">
      <c r="A194" s="667" t="b">
        <v>0</v>
      </c>
      <c r="B194" s="635" t="s">
        <v>136</v>
      </c>
      <c r="C194" s="635" t="s">
        <v>114</v>
      </c>
      <c r="D194" s="629" t="s">
        <v>188</v>
      </c>
      <c r="E194" s="629" t="s">
        <v>1333</v>
      </c>
      <c r="F194" s="628">
        <v>46082.0</v>
      </c>
      <c r="G194" s="902" t="s">
        <v>1304</v>
      </c>
      <c r="H194" s="704" t="s">
        <v>1677</v>
      </c>
      <c r="I194" s="629" t="s">
        <v>1678</v>
      </c>
      <c r="J194" s="645" t="s">
        <v>190</v>
      </c>
      <c r="K194" s="643">
        <v>0.0</v>
      </c>
      <c r="L194" s="643">
        <v>0.0</v>
      </c>
      <c r="M194" s="622">
        <v>64000.0</v>
      </c>
      <c r="N194" s="610"/>
      <c r="O194" s="809"/>
      <c r="P194" s="639">
        <v>46091.0</v>
      </c>
      <c r="Q194" s="639">
        <v>46094.0</v>
      </c>
      <c r="R194" s="636">
        <f t="shared" si="24"/>
        <v>3</v>
      </c>
      <c r="S194" s="639">
        <v>46099.0</v>
      </c>
      <c r="T194" s="980">
        <f t="shared" si="7"/>
        <v>8</v>
      </c>
      <c r="U194" s="980">
        <f t="shared" si="8"/>
        <v>5</v>
      </c>
      <c r="V194" s="639">
        <v>46097.0</v>
      </c>
      <c r="W194" s="982">
        <f t="shared" si="42"/>
        <v>-2</v>
      </c>
      <c r="X194" s="982">
        <f t="shared" si="43"/>
        <v>6</v>
      </c>
      <c r="Y194" s="639">
        <v>46107.0</v>
      </c>
      <c r="Z194" s="980">
        <f t="shared" si="9"/>
        <v>16</v>
      </c>
      <c r="AA194" s="984">
        <f t="shared" si="41"/>
        <v>10</v>
      </c>
      <c r="AB194" s="989"/>
      <c r="AC194" s="967" t="s">
        <v>1679</v>
      </c>
      <c r="AD194" s="994"/>
      <c r="AE194" s="994"/>
      <c r="AF194" s="994"/>
      <c r="AG194" s="994"/>
    </row>
    <row r="195" ht="13.5" hidden="1" customHeight="1">
      <c r="A195" s="667" t="b">
        <v>0</v>
      </c>
      <c r="B195" s="635" t="s">
        <v>138</v>
      </c>
      <c r="C195" s="635" t="s">
        <v>134</v>
      </c>
      <c r="D195" s="492" t="s">
        <v>188</v>
      </c>
      <c r="E195" s="492" t="s">
        <v>1333</v>
      </c>
      <c r="F195" s="606">
        <v>46082.0</v>
      </c>
      <c r="G195" s="860" t="s">
        <v>1303</v>
      </c>
      <c r="H195" s="704" t="s">
        <v>1680</v>
      </c>
      <c r="I195" s="492" t="s">
        <v>1681</v>
      </c>
      <c r="J195" s="649" t="s">
        <v>190</v>
      </c>
      <c r="K195" s="643">
        <v>0.0</v>
      </c>
      <c r="L195" s="643">
        <v>0.0</v>
      </c>
      <c r="M195" s="622">
        <v>49000.0</v>
      </c>
      <c r="N195" s="610"/>
      <c r="O195" s="809"/>
      <c r="P195" s="639">
        <v>46094.0</v>
      </c>
      <c r="Q195" s="639">
        <v>46097.0</v>
      </c>
      <c r="R195" s="636">
        <f t="shared" si="24"/>
        <v>3</v>
      </c>
      <c r="S195" s="639">
        <v>46098.0</v>
      </c>
      <c r="T195" s="980">
        <f t="shared" si="7"/>
        <v>4</v>
      </c>
      <c r="U195" s="980">
        <f t="shared" si="8"/>
        <v>1</v>
      </c>
      <c r="V195" s="639">
        <v>46098.0</v>
      </c>
      <c r="W195" s="982">
        <f t="shared" si="42"/>
        <v>0</v>
      </c>
      <c r="X195" s="982">
        <f t="shared" si="43"/>
        <v>4</v>
      </c>
      <c r="Y195" s="639">
        <v>46107.0</v>
      </c>
      <c r="Z195" s="980">
        <f t="shared" si="9"/>
        <v>13</v>
      </c>
      <c r="AA195" s="984">
        <f t="shared" si="41"/>
        <v>9</v>
      </c>
      <c r="AB195" s="989"/>
      <c r="AC195" s="967" t="s">
        <v>1682</v>
      </c>
      <c r="AD195" s="994"/>
      <c r="AE195" s="994"/>
      <c r="AF195" s="994"/>
      <c r="AG195" s="994"/>
    </row>
    <row r="196" ht="13.5" hidden="1" customHeight="1">
      <c r="A196" s="667" t="b">
        <v>0</v>
      </c>
      <c r="B196" s="635" t="s">
        <v>135</v>
      </c>
      <c r="C196" s="635" t="s">
        <v>114</v>
      </c>
      <c r="D196" s="629" t="s">
        <v>188</v>
      </c>
      <c r="E196" s="629" t="s">
        <v>1369</v>
      </c>
      <c r="F196" s="628">
        <v>46082.0</v>
      </c>
      <c r="G196" s="902" t="s">
        <v>1304</v>
      </c>
      <c r="H196" s="704" t="s">
        <v>1683</v>
      </c>
      <c r="I196" s="629" t="s">
        <v>1684</v>
      </c>
      <c r="J196" s="645" t="s">
        <v>190</v>
      </c>
      <c r="K196" s="643">
        <v>0.0</v>
      </c>
      <c r="L196" s="643">
        <v>0.0</v>
      </c>
      <c r="M196" s="622">
        <v>64000.0</v>
      </c>
      <c r="N196" s="610">
        <v>46108.0</v>
      </c>
      <c r="O196" s="945" t="s">
        <v>1685</v>
      </c>
      <c r="P196" s="639">
        <v>46099.0</v>
      </c>
      <c r="Q196" s="639">
        <v>46104.0</v>
      </c>
      <c r="R196" s="636">
        <f t="shared" si="24"/>
        <v>5</v>
      </c>
      <c r="S196" s="639">
        <v>46104.0</v>
      </c>
      <c r="T196" s="980">
        <f t="shared" si="7"/>
        <v>5</v>
      </c>
      <c r="U196" s="980">
        <f t="shared" si="8"/>
        <v>0</v>
      </c>
      <c r="V196" s="610">
        <v>46104.0</v>
      </c>
      <c r="W196" s="982">
        <f t="shared" si="42"/>
        <v>0</v>
      </c>
      <c r="X196" s="982">
        <f t="shared" si="43"/>
        <v>5</v>
      </c>
      <c r="Y196" s="639">
        <v>46108.0</v>
      </c>
      <c r="Z196" s="980">
        <f t="shared" si="9"/>
        <v>9</v>
      </c>
      <c r="AA196" s="984">
        <f t="shared" si="41"/>
        <v>4</v>
      </c>
      <c r="AB196" s="989"/>
      <c r="AC196" s="967"/>
      <c r="AD196" s="994"/>
      <c r="AE196" s="994"/>
      <c r="AF196" s="994"/>
      <c r="AG196" s="994"/>
    </row>
    <row r="197" ht="13.5" hidden="1" customHeight="1">
      <c r="A197" s="1014" t="b">
        <v>0</v>
      </c>
      <c r="B197" s="1015" t="s">
        <v>113</v>
      </c>
      <c r="C197" s="1015" t="s">
        <v>114</v>
      </c>
      <c r="D197" s="492" t="s">
        <v>188</v>
      </c>
      <c r="E197" s="649" t="s">
        <v>1333</v>
      </c>
      <c r="F197" s="728">
        <v>46082.0</v>
      </c>
      <c r="G197" s="860" t="s">
        <v>1686</v>
      </c>
      <c r="H197" s="940" t="s">
        <v>1687</v>
      </c>
      <c r="I197" s="492" t="s">
        <v>1426</v>
      </c>
      <c r="J197" s="649" t="s">
        <v>190</v>
      </c>
      <c r="K197" s="1016">
        <v>0.0</v>
      </c>
      <c r="L197" s="1016">
        <v>0.0</v>
      </c>
      <c r="M197" s="622">
        <v>100000.0</v>
      </c>
      <c r="N197" s="610">
        <v>46108.0</v>
      </c>
      <c r="O197" s="945" t="s">
        <v>1688</v>
      </c>
      <c r="P197" s="1017">
        <v>46100.0</v>
      </c>
      <c r="Q197" s="1017">
        <v>46101.0</v>
      </c>
      <c r="R197" s="636">
        <f t="shared" si="24"/>
        <v>1</v>
      </c>
      <c r="S197" s="1017">
        <v>46101.0</v>
      </c>
      <c r="T197" s="980">
        <f t="shared" si="7"/>
        <v>1</v>
      </c>
      <c r="U197" s="980">
        <f t="shared" si="8"/>
        <v>0</v>
      </c>
      <c r="V197" s="610">
        <v>46104.0</v>
      </c>
      <c r="W197" s="982">
        <f t="shared" si="42"/>
        <v>3</v>
      </c>
      <c r="X197" s="982">
        <f t="shared" si="43"/>
        <v>4</v>
      </c>
      <c r="Y197" s="639">
        <v>46108.0</v>
      </c>
      <c r="Z197" s="980">
        <f t="shared" si="9"/>
        <v>8</v>
      </c>
      <c r="AA197" s="984">
        <f t="shared" si="41"/>
        <v>4</v>
      </c>
      <c r="AB197" s="1008"/>
      <c r="AC197" s="1018" t="s">
        <v>1689</v>
      </c>
      <c r="AD197" s="1019"/>
      <c r="AE197" s="1019"/>
      <c r="AF197" s="1019"/>
      <c r="AG197" s="1019"/>
    </row>
    <row r="198" ht="13.5" hidden="1" customHeight="1">
      <c r="A198" s="667" t="b">
        <v>0</v>
      </c>
      <c r="B198" s="635" t="s">
        <v>135</v>
      </c>
      <c r="C198" s="635" t="s">
        <v>134</v>
      </c>
      <c r="D198" s="629" t="s">
        <v>188</v>
      </c>
      <c r="E198" s="629" t="s">
        <v>1333</v>
      </c>
      <c r="F198" s="628">
        <v>46082.0</v>
      </c>
      <c r="G198" s="902" t="s">
        <v>1304</v>
      </c>
      <c r="H198" s="704" t="s">
        <v>1658</v>
      </c>
      <c r="I198" s="629" t="s">
        <v>1659</v>
      </c>
      <c r="J198" s="645" t="s">
        <v>190</v>
      </c>
      <c r="K198" s="643">
        <v>0.0</v>
      </c>
      <c r="L198" s="643">
        <v>0.0</v>
      </c>
      <c r="M198" s="622">
        <v>64000.0</v>
      </c>
      <c r="N198" s="610">
        <v>46109.0</v>
      </c>
      <c r="O198" s="809" t="s">
        <v>1690</v>
      </c>
      <c r="P198" s="639">
        <v>46091.0</v>
      </c>
      <c r="Q198" s="639">
        <v>46094.0</v>
      </c>
      <c r="R198" s="636">
        <f t="shared" si="24"/>
        <v>3</v>
      </c>
      <c r="S198" s="639">
        <v>46094.0</v>
      </c>
      <c r="T198" s="980">
        <f t="shared" si="7"/>
        <v>3</v>
      </c>
      <c r="U198" s="980">
        <f t="shared" si="8"/>
        <v>0</v>
      </c>
      <c r="V198" s="639">
        <v>46097.0</v>
      </c>
      <c r="W198" s="982">
        <f t="shared" si="42"/>
        <v>3</v>
      </c>
      <c r="X198" s="982">
        <f t="shared" si="43"/>
        <v>6</v>
      </c>
      <c r="Y198" s="639">
        <v>46109.0</v>
      </c>
      <c r="Z198" s="980">
        <f t="shared" si="9"/>
        <v>18</v>
      </c>
      <c r="AA198" s="984">
        <f t="shared" si="41"/>
        <v>12</v>
      </c>
      <c r="AB198" s="989"/>
      <c r="AC198" s="967"/>
      <c r="AD198" s="994"/>
      <c r="AE198" s="994"/>
      <c r="AF198" s="994"/>
      <c r="AG198" s="994"/>
    </row>
    <row r="199" ht="13.5" hidden="1" customHeight="1">
      <c r="A199" s="604" t="b">
        <v>0</v>
      </c>
      <c r="B199" s="492" t="s">
        <v>113</v>
      </c>
      <c r="C199" s="492" t="s">
        <v>134</v>
      </c>
      <c r="D199" s="492" t="s">
        <v>188</v>
      </c>
      <c r="E199" s="492" t="s">
        <v>1356</v>
      </c>
      <c r="F199" s="606">
        <v>46082.0</v>
      </c>
      <c r="G199" s="860" t="s">
        <v>1304</v>
      </c>
      <c r="H199" s="813" t="s">
        <v>1505</v>
      </c>
      <c r="I199" s="492" t="s">
        <v>1506</v>
      </c>
      <c r="J199" s="492" t="s">
        <v>190</v>
      </c>
      <c r="K199" s="618">
        <v>0.0</v>
      </c>
      <c r="L199" s="618">
        <v>0.0</v>
      </c>
      <c r="M199" s="905">
        <v>64000.0</v>
      </c>
      <c r="N199" s="610"/>
      <c r="O199" s="809"/>
      <c r="P199" s="610">
        <v>46063.0</v>
      </c>
      <c r="Q199" s="610">
        <v>46065.0</v>
      </c>
      <c r="R199" s="636">
        <f t="shared" si="24"/>
        <v>2</v>
      </c>
      <c r="S199" s="610">
        <v>46066.0</v>
      </c>
      <c r="T199" s="980">
        <f t="shared" si="7"/>
        <v>3</v>
      </c>
      <c r="U199" s="980">
        <f t="shared" si="8"/>
        <v>1</v>
      </c>
      <c r="V199" s="610">
        <v>46066.0</v>
      </c>
      <c r="W199" s="982">
        <f t="shared" si="42"/>
        <v>0</v>
      </c>
      <c r="X199" s="982">
        <f t="shared" si="43"/>
        <v>3</v>
      </c>
      <c r="Y199" s="610">
        <v>46111.0</v>
      </c>
      <c r="Z199" s="980">
        <f t="shared" si="9"/>
        <v>48</v>
      </c>
      <c r="AA199" s="936">
        <f t="shared" si="41"/>
        <v>45</v>
      </c>
      <c r="AB199" s="901"/>
      <c r="AC199" s="706" t="s">
        <v>1507</v>
      </c>
      <c r="AD199" s="895"/>
      <c r="AE199" s="895"/>
      <c r="AF199" s="895"/>
      <c r="AG199" s="895"/>
    </row>
    <row r="200" ht="13.5" hidden="1" customHeight="1">
      <c r="A200" s="667" t="b">
        <v>0</v>
      </c>
      <c r="B200" s="635" t="s">
        <v>135</v>
      </c>
      <c r="C200" s="635" t="s">
        <v>114</v>
      </c>
      <c r="D200" s="629" t="s">
        <v>188</v>
      </c>
      <c r="E200" s="629" t="s">
        <v>1369</v>
      </c>
      <c r="F200" s="628">
        <v>46082.0</v>
      </c>
      <c r="G200" s="902" t="s">
        <v>1303</v>
      </c>
      <c r="H200" s="704" t="s">
        <v>1683</v>
      </c>
      <c r="I200" s="629" t="s">
        <v>1684</v>
      </c>
      <c r="J200" s="645" t="s">
        <v>190</v>
      </c>
      <c r="K200" s="643">
        <v>0.0</v>
      </c>
      <c r="L200" s="643">
        <v>0.0</v>
      </c>
      <c r="M200" s="622">
        <v>49000.0</v>
      </c>
      <c r="N200" s="610"/>
      <c r="O200" s="945"/>
      <c r="P200" s="639">
        <v>46099.0</v>
      </c>
      <c r="Q200" s="639">
        <v>46104.0</v>
      </c>
      <c r="R200" s="636">
        <f t="shared" si="24"/>
        <v>5</v>
      </c>
      <c r="S200" s="639">
        <v>46104.0</v>
      </c>
      <c r="T200" s="980">
        <f t="shared" si="7"/>
        <v>5</v>
      </c>
      <c r="U200" s="980">
        <f t="shared" si="8"/>
        <v>0</v>
      </c>
      <c r="V200" s="610">
        <v>46106.0</v>
      </c>
      <c r="W200" s="982">
        <f t="shared" si="42"/>
        <v>2</v>
      </c>
      <c r="X200" s="982">
        <f t="shared" si="43"/>
        <v>7</v>
      </c>
      <c r="Y200" s="610">
        <v>46111.0</v>
      </c>
      <c r="Z200" s="980">
        <f t="shared" si="9"/>
        <v>12</v>
      </c>
      <c r="AA200" s="984">
        <f t="shared" si="41"/>
        <v>5</v>
      </c>
      <c r="AB200" s="989"/>
      <c r="AC200" s="967"/>
      <c r="AD200" s="994"/>
      <c r="AE200" s="994"/>
      <c r="AF200" s="994"/>
      <c r="AG200" s="994"/>
    </row>
    <row r="201" ht="13.5" hidden="1" customHeight="1">
      <c r="A201" s="667" t="b">
        <v>0</v>
      </c>
      <c r="B201" s="635" t="s">
        <v>135</v>
      </c>
      <c r="C201" s="635" t="s">
        <v>114</v>
      </c>
      <c r="D201" s="492" t="s">
        <v>188</v>
      </c>
      <c r="E201" s="492" t="s">
        <v>1608</v>
      </c>
      <c r="F201" s="606">
        <v>46082.0</v>
      </c>
      <c r="G201" s="860" t="s">
        <v>1303</v>
      </c>
      <c r="H201" s="940" t="s">
        <v>1609</v>
      </c>
      <c r="I201" s="492" t="s">
        <v>1610</v>
      </c>
      <c r="J201" s="649" t="s">
        <v>190</v>
      </c>
      <c r="K201" s="643">
        <v>0.0</v>
      </c>
      <c r="L201" s="643">
        <v>0.0</v>
      </c>
      <c r="M201" s="622">
        <v>49000.0</v>
      </c>
      <c r="N201" s="809"/>
      <c r="O201" s="809"/>
      <c r="P201" s="639">
        <v>46086.0</v>
      </c>
      <c r="Q201" s="639">
        <v>46087.0</v>
      </c>
      <c r="R201" s="636">
        <f t="shared" si="24"/>
        <v>1</v>
      </c>
      <c r="S201" s="639">
        <v>46087.0</v>
      </c>
      <c r="T201" s="980">
        <f t="shared" si="7"/>
        <v>1</v>
      </c>
      <c r="U201" s="980">
        <f t="shared" si="8"/>
        <v>0</v>
      </c>
      <c r="V201" s="639">
        <v>46094.0</v>
      </c>
      <c r="W201" s="982">
        <f t="shared" si="42"/>
        <v>7</v>
      </c>
      <c r="X201" s="982">
        <f t="shared" si="43"/>
        <v>8</v>
      </c>
      <c r="Y201" s="610">
        <v>46111.0</v>
      </c>
      <c r="Z201" s="980">
        <f t="shared" si="9"/>
        <v>25</v>
      </c>
      <c r="AA201" s="984">
        <f t="shared" si="41"/>
        <v>17</v>
      </c>
      <c r="AB201" s="991"/>
      <c r="AC201" s="714" t="s">
        <v>1611</v>
      </c>
      <c r="AD201" s="968"/>
      <c r="AE201" s="968"/>
      <c r="AF201" s="968"/>
      <c r="AG201" s="968"/>
    </row>
    <row r="202" ht="13.5" hidden="1" customHeight="1">
      <c r="A202" s="667" t="b">
        <v>0</v>
      </c>
      <c r="B202" s="635" t="s">
        <v>138</v>
      </c>
      <c r="C202" s="635" t="s">
        <v>134</v>
      </c>
      <c r="D202" s="629" t="s">
        <v>188</v>
      </c>
      <c r="E202" s="629" t="s">
        <v>1333</v>
      </c>
      <c r="F202" s="628">
        <v>46082.0</v>
      </c>
      <c r="G202" s="902" t="s">
        <v>1303</v>
      </c>
      <c r="H202" s="704" t="s">
        <v>1691</v>
      </c>
      <c r="I202" s="629" t="s">
        <v>1692</v>
      </c>
      <c r="J202" s="645" t="s">
        <v>190</v>
      </c>
      <c r="K202" s="643">
        <v>0.0</v>
      </c>
      <c r="L202" s="643">
        <v>0.0</v>
      </c>
      <c r="M202" s="622">
        <v>49000.0</v>
      </c>
      <c r="N202" s="610"/>
      <c r="O202" s="809"/>
      <c r="P202" s="639">
        <v>46098.0</v>
      </c>
      <c r="Q202" s="639">
        <v>46100.0</v>
      </c>
      <c r="R202" s="636">
        <f t="shared" si="24"/>
        <v>2</v>
      </c>
      <c r="S202" s="639">
        <v>46100.0</v>
      </c>
      <c r="T202" s="980">
        <f t="shared" si="7"/>
        <v>2</v>
      </c>
      <c r="U202" s="980">
        <f t="shared" si="8"/>
        <v>0</v>
      </c>
      <c r="V202" s="610">
        <v>46104.0</v>
      </c>
      <c r="W202" s="982">
        <f t="shared" si="42"/>
        <v>4</v>
      </c>
      <c r="X202" s="982">
        <f t="shared" si="43"/>
        <v>6</v>
      </c>
      <c r="Y202" s="610">
        <v>46111.0</v>
      </c>
      <c r="Z202" s="980">
        <f t="shared" si="9"/>
        <v>13</v>
      </c>
      <c r="AA202" s="984">
        <f t="shared" si="41"/>
        <v>7</v>
      </c>
      <c r="AB202" s="989"/>
      <c r="AC202" s="967" t="s">
        <v>1693</v>
      </c>
      <c r="AD202" s="994"/>
      <c r="AE202" s="994"/>
      <c r="AF202" s="994"/>
      <c r="AG202" s="994"/>
    </row>
    <row r="203" ht="13.5" hidden="1" customHeight="1">
      <c r="A203" s="667" t="b">
        <v>0</v>
      </c>
      <c r="B203" s="635" t="s">
        <v>136</v>
      </c>
      <c r="C203" s="635" t="s">
        <v>114</v>
      </c>
      <c r="D203" s="492" t="s">
        <v>188</v>
      </c>
      <c r="E203" s="492" t="s">
        <v>1333</v>
      </c>
      <c r="F203" s="606">
        <v>46082.0</v>
      </c>
      <c r="G203" s="860" t="s">
        <v>1303</v>
      </c>
      <c r="H203" s="704" t="s">
        <v>1677</v>
      </c>
      <c r="I203" s="492" t="s">
        <v>1678</v>
      </c>
      <c r="J203" s="649" t="s">
        <v>190</v>
      </c>
      <c r="K203" s="643">
        <v>0.0</v>
      </c>
      <c r="L203" s="643">
        <v>0.0</v>
      </c>
      <c r="M203" s="622">
        <v>49000.0</v>
      </c>
      <c r="N203" s="610"/>
      <c r="O203" s="809"/>
      <c r="P203" s="639">
        <v>46091.0</v>
      </c>
      <c r="Q203" s="639">
        <v>46094.0</v>
      </c>
      <c r="R203" s="636">
        <f t="shared" si="24"/>
        <v>3</v>
      </c>
      <c r="S203" s="639">
        <v>46099.0</v>
      </c>
      <c r="T203" s="980">
        <f t="shared" si="7"/>
        <v>8</v>
      </c>
      <c r="U203" s="980">
        <f t="shared" si="8"/>
        <v>5</v>
      </c>
      <c r="V203" s="639">
        <v>46097.0</v>
      </c>
      <c r="W203" s="982">
        <f t="shared" si="42"/>
        <v>-2</v>
      </c>
      <c r="X203" s="982">
        <f t="shared" si="43"/>
        <v>6</v>
      </c>
      <c r="Y203" s="610">
        <v>46111.0</v>
      </c>
      <c r="Z203" s="980">
        <f t="shared" si="9"/>
        <v>20</v>
      </c>
      <c r="AA203" s="984">
        <f t="shared" si="41"/>
        <v>14</v>
      </c>
      <c r="AB203" s="989"/>
      <c r="AC203" s="967" t="s">
        <v>1679</v>
      </c>
      <c r="AD203" s="994"/>
      <c r="AE203" s="994"/>
      <c r="AF203" s="994"/>
      <c r="AG203" s="994"/>
    </row>
    <row r="204" ht="13.5" hidden="1" customHeight="1">
      <c r="A204" s="667" t="b">
        <v>0</v>
      </c>
      <c r="B204" s="635" t="s">
        <v>135</v>
      </c>
      <c r="C204" s="635" t="s">
        <v>134</v>
      </c>
      <c r="D204" s="629" t="s">
        <v>188</v>
      </c>
      <c r="E204" s="629" t="s">
        <v>1333</v>
      </c>
      <c r="F204" s="628">
        <v>46082.0</v>
      </c>
      <c r="G204" s="902" t="s">
        <v>1303</v>
      </c>
      <c r="H204" s="704" t="s">
        <v>1694</v>
      </c>
      <c r="I204" s="629" t="s">
        <v>1695</v>
      </c>
      <c r="J204" s="645" t="s">
        <v>190</v>
      </c>
      <c r="K204" s="643">
        <v>0.0</v>
      </c>
      <c r="L204" s="643">
        <v>0.0</v>
      </c>
      <c r="M204" s="622">
        <v>49000.0</v>
      </c>
      <c r="N204" s="610"/>
      <c r="O204" s="809"/>
      <c r="P204" s="639">
        <v>46094.0</v>
      </c>
      <c r="Q204" s="639">
        <v>46098.0</v>
      </c>
      <c r="R204" s="636">
        <f t="shared" si="24"/>
        <v>4</v>
      </c>
      <c r="S204" s="639">
        <v>46098.0</v>
      </c>
      <c r="T204" s="980">
        <f t="shared" si="7"/>
        <v>4</v>
      </c>
      <c r="U204" s="980">
        <f t="shared" si="8"/>
        <v>0</v>
      </c>
      <c r="V204" s="610">
        <v>46099.0</v>
      </c>
      <c r="W204" s="982">
        <f t="shared" si="42"/>
        <v>1</v>
      </c>
      <c r="X204" s="982">
        <f t="shared" si="43"/>
        <v>5</v>
      </c>
      <c r="Y204" s="610">
        <v>46111.0</v>
      </c>
      <c r="Z204" s="980">
        <f t="shared" si="9"/>
        <v>17</v>
      </c>
      <c r="AA204" s="984">
        <f t="shared" si="41"/>
        <v>12</v>
      </c>
      <c r="AB204" s="989"/>
      <c r="AC204" s="967"/>
      <c r="AD204" s="994"/>
      <c r="AE204" s="994"/>
      <c r="AF204" s="994"/>
      <c r="AG204" s="994"/>
    </row>
    <row r="205" ht="13.5" hidden="1" customHeight="1">
      <c r="A205" s="667" t="b">
        <v>0</v>
      </c>
      <c r="B205" s="635" t="s">
        <v>138</v>
      </c>
      <c r="C205" s="635" t="s">
        <v>134</v>
      </c>
      <c r="D205" s="492" t="s">
        <v>188</v>
      </c>
      <c r="E205" s="492" t="s">
        <v>1421</v>
      </c>
      <c r="F205" s="606">
        <v>46082.0</v>
      </c>
      <c r="G205" s="860" t="s">
        <v>1303</v>
      </c>
      <c r="H205" s="704" t="s">
        <v>1696</v>
      </c>
      <c r="I205" s="492" t="s">
        <v>1559</v>
      </c>
      <c r="J205" s="649" t="s">
        <v>190</v>
      </c>
      <c r="K205" s="643">
        <v>0.0</v>
      </c>
      <c r="L205" s="643">
        <v>0.0</v>
      </c>
      <c r="M205" s="622">
        <v>49000.0</v>
      </c>
      <c r="N205" s="610"/>
      <c r="O205" s="945"/>
      <c r="P205" s="639">
        <v>46093.0</v>
      </c>
      <c r="Q205" s="639">
        <v>46097.0</v>
      </c>
      <c r="R205" s="636">
        <f t="shared" si="24"/>
        <v>4</v>
      </c>
      <c r="S205" s="639">
        <v>46098.0</v>
      </c>
      <c r="T205" s="980">
        <f t="shared" si="7"/>
        <v>5</v>
      </c>
      <c r="U205" s="980">
        <f t="shared" si="8"/>
        <v>1</v>
      </c>
      <c r="V205" s="639">
        <v>46098.0</v>
      </c>
      <c r="W205" s="982">
        <f t="shared" si="42"/>
        <v>0</v>
      </c>
      <c r="X205" s="982">
        <f t="shared" si="43"/>
        <v>5</v>
      </c>
      <c r="Y205" s="610">
        <v>46111.0</v>
      </c>
      <c r="Z205" s="980">
        <f t="shared" si="9"/>
        <v>18</v>
      </c>
      <c r="AA205" s="984">
        <f t="shared" si="41"/>
        <v>13</v>
      </c>
      <c r="AB205" s="989"/>
      <c r="AC205" s="967"/>
      <c r="AD205" s="994"/>
      <c r="AE205" s="994"/>
      <c r="AF205" s="994"/>
      <c r="AG205" s="994"/>
    </row>
    <row r="206" ht="13.5" hidden="1" customHeight="1">
      <c r="A206" s="667" t="b">
        <v>0</v>
      </c>
      <c r="B206" s="635" t="s">
        <v>138</v>
      </c>
      <c r="C206" s="635" t="s">
        <v>114</v>
      </c>
      <c r="D206" s="629" t="s">
        <v>188</v>
      </c>
      <c r="E206" s="629" t="s">
        <v>1421</v>
      </c>
      <c r="F206" s="628">
        <v>46082.0</v>
      </c>
      <c r="G206" s="902" t="s">
        <v>1303</v>
      </c>
      <c r="H206" s="704" t="s">
        <v>1622</v>
      </c>
      <c r="I206" s="629" t="s">
        <v>1623</v>
      </c>
      <c r="J206" s="629" t="s">
        <v>190</v>
      </c>
      <c r="K206" s="987">
        <v>0.0</v>
      </c>
      <c r="L206" s="987">
        <v>0.0</v>
      </c>
      <c r="M206" s="622">
        <v>48000.0</v>
      </c>
      <c r="N206" s="610"/>
      <c r="O206" s="809"/>
      <c r="P206" s="639">
        <v>46080.0</v>
      </c>
      <c r="Q206" s="639">
        <v>46092.0</v>
      </c>
      <c r="R206" s="636">
        <f t="shared" si="24"/>
        <v>12</v>
      </c>
      <c r="S206" s="639">
        <v>46092.0</v>
      </c>
      <c r="T206" s="980">
        <f t="shared" si="7"/>
        <v>12</v>
      </c>
      <c r="U206" s="980">
        <f t="shared" si="8"/>
        <v>0</v>
      </c>
      <c r="V206" s="639">
        <v>46093.0</v>
      </c>
      <c r="W206" s="982">
        <f t="shared" si="42"/>
        <v>1</v>
      </c>
      <c r="X206" s="982">
        <f t="shared" si="43"/>
        <v>13</v>
      </c>
      <c r="Y206" s="639">
        <v>46109.0</v>
      </c>
      <c r="Z206" s="980">
        <f t="shared" si="9"/>
        <v>29</v>
      </c>
      <c r="AA206" s="984">
        <f t="shared" si="41"/>
        <v>16</v>
      </c>
      <c r="AB206" s="989"/>
      <c r="AC206" s="114"/>
      <c r="AD206" s="994"/>
      <c r="AE206" s="994"/>
      <c r="AF206" s="994"/>
      <c r="AG206" s="994"/>
    </row>
    <row r="207" ht="12.75" hidden="1" customHeight="1">
      <c r="A207" s="667" t="b">
        <v>0</v>
      </c>
      <c r="B207" s="635" t="s">
        <v>135</v>
      </c>
      <c r="C207" s="635" t="s">
        <v>114</v>
      </c>
      <c r="D207" s="492" t="s">
        <v>188</v>
      </c>
      <c r="E207" s="492" t="s">
        <v>1333</v>
      </c>
      <c r="F207" s="606">
        <v>46082.0</v>
      </c>
      <c r="G207" s="860" t="s">
        <v>1304</v>
      </c>
      <c r="H207" s="704" t="s">
        <v>1697</v>
      </c>
      <c r="I207" s="492" t="s">
        <v>1698</v>
      </c>
      <c r="J207" s="649" t="s">
        <v>190</v>
      </c>
      <c r="K207" s="643">
        <v>0.0</v>
      </c>
      <c r="L207" s="643">
        <v>0.0</v>
      </c>
      <c r="M207" s="622">
        <v>64000.0</v>
      </c>
      <c r="N207" s="610"/>
      <c r="O207" s="945"/>
      <c r="P207" s="639">
        <v>46097.0</v>
      </c>
      <c r="Q207" s="639">
        <v>46098.0</v>
      </c>
      <c r="R207" s="636">
        <f t="shared" si="24"/>
        <v>1</v>
      </c>
      <c r="S207" s="639">
        <v>46098.0</v>
      </c>
      <c r="T207" s="980">
        <f t="shared" si="7"/>
        <v>1</v>
      </c>
      <c r="U207" s="980">
        <f t="shared" si="8"/>
        <v>0</v>
      </c>
      <c r="V207" s="610">
        <v>46099.0</v>
      </c>
      <c r="W207" s="982">
        <f t="shared" si="42"/>
        <v>1</v>
      </c>
      <c r="X207" s="982">
        <f t="shared" si="43"/>
        <v>2</v>
      </c>
      <c r="Y207" s="610">
        <v>46111.0</v>
      </c>
      <c r="Z207" s="980">
        <f t="shared" si="9"/>
        <v>14</v>
      </c>
      <c r="AA207" s="984">
        <f t="shared" si="41"/>
        <v>12</v>
      </c>
      <c r="AB207" s="989"/>
      <c r="AC207" s="967" t="s">
        <v>1650</v>
      </c>
      <c r="AD207" s="994"/>
      <c r="AE207" s="994"/>
      <c r="AF207" s="994"/>
      <c r="AG207" s="994"/>
    </row>
    <row r="208" ht="13.5" hidden="1" customHeight="1">
      <c r="A208" s="667" t="b">
        <v>0</v>
      </c>
      <c r="B208" s="635" t="s">
        <v>138</v>
      </c>
      <c r="C208" s="635" t="s">
        <v>134</v>
      </c>
      <c r="D208" s="629" t="s">
        <v>188</v>
      </c>
      <c r="E208" s="629" t="s">
        <v>1421</v>
      </c>
      <c r="F208" s="628">
        <v>46082.0</v>
      </c>
      <c r="G208" s="902" t="s">
        <v>1304</v>
      </c>
      <c r="H208" s="704" t="s">
        <v>1696</v>
      </c>
      <c r="I208" s="629" t="s">
        <v>1559</v>
      </c>
      <c r="J208" s="645" t="s">
        <v>190</v>
      </c>
      <c r="K208" s="643">
        <v>0.0</v>
      </c>
      <c r="L208" s="643">
        <v>0.0</v>
      </c>
      <c r="M208" s="622">
        <v>64000.0</v>
      </c>
      <c r="N208" s="610"/>
      <c r="O208" s="809"/>
      <c r="P208" s="639">
        <v>46093.0</v>
      </c>
      <c r="Q208" s="639">
        <v>46097.0</v>
      </c>
      <c r="R208" s="636">
        <f t="shared" si="24"/>
        <v>4</v>
      </c>
      <c r="S208" s="639">
        <v>46098.0</v>
      </c>
      <c r="T208" s="980">
        <f t="shared" si="7"/>
        <v>5</v>
      </c>
      <c r="U208" s="980">
        <f t="shared" si="8"/>
        <v>1</v>
      </c>
      <c r="V208" s="639">
        <v>46098.0</v>
      </c>
      <c r="W208" s="982">
        <f t="shared" si="42"/>
        <v>0</v>
      </c>
      <c r="X208" s="982">
        <f t="shared" si="43"/>
        <v>5</v>
      </c>
      <c r="Y208" s="610">
        <v>46111.0</v>
      </c>
      <c r="Z208" s="980">
        <f t="shared" si="9"/>
        <v>18</v>
      </c>
      <c r="AA208" s="984">
        <f t="shared" si="41"/>
        <v>13</v>
      </c>
      <c r="AB208" s="989"/>
      <c r="AC208" s="967"/>
      <c r="AD208" s="994"/>
      <c r="AE208" s="994"/>
      <c r="AF208" s="994"/>
      <c r="AG208" s="994"/>
    </row>
    <row r="209" ht="13.5" hidden="1" customHeight="1">
      <c r="A209" s="667" t="b">
        <v>0</v>
      </c>
      <c r="B209" s="635" t="s">
        <v>113</v>
      </c>
      <c r="C209" s="635" t="s">
        <v>114</v>
      </c>
      <c r="D209" s="492" t="s">
        <v>188</v>
      </c>
      <c r="E209" s="492" t="s">
        <v>1421</v>
      </c>
      <c r="F209" s="606">
        <v>46082.0</v>
      </c>
      <c r="G209" s="860" t="s">
        <v>1303</v>
      </c>
      <c r="H209" s="704" t="s">
        <v>1642</v>
      </c>
      <c r="I209" s="492" t="s">
        <v>1643</v>
      </c>
      <c r="J209" s="492" t="s">
        <v>190</v>
      </c>
      <c r="K209" s="987">
        <v>0.0</v>
      </c>
      <c r="L209" s="987">
        <v>0.0</v>
      </c>
      <c r="M209" s="622">
        <v>49000.0</v>
      </c>
      <c r="N209" s="610"/>
      <c r="O209" s="809" t="s">
        <v>1699</v>
      </c>
      <c r="P209" s="639">
        <v>46092.0</v>
      </c>
      <c r="Q209" s="639">
        <v>46092.0</v>
      </c>
      <c r="R209" s="636">
        <f t="shared" si="24"/>
        <v>0</v>
      </c>
      <c r="S209" s="639">
        <v>46092.0</v>
      </c>
      <c r="T209" s="980">
        <f t="shared" si="7"/>
        <v>0</v>
      </c>
      <c r="U209" s="980">
        <f t="shared" si="8"/>
        <v>0</v>
      </c>
      <c r="V209" s="639">
        <v>46094.0</v>
      </c>
      <c r="W209" s="982">
        <f t="shared" si="42"/>
        <v>2</v>
      </c>
      <c r="X209" s="982">
        <f t="shared" si="43"/>
        <v>2</v>
      </c>
      <c r="Y209" s="610">
        <v>46111.0</v>
      </c>
      <c r="Z209" s="980">
        <f t="shared" si="9"/>
        <v>19</v>
      </c>
      <c r="AA209" s="984">
        <f t="shared" si="41"/>
        <v>17</v>
      </c>
      <c r="AB209" s="989"/>
      <c r="AC209" s="216" t="s">
        <v>1644</v>
      </c>
      <c r="AD209" s="994"/>
      <c r="AE209" s="994"/>
      <c r="AF209" s="994"/>
      <c r="AG209" s="994"/>
    </row>
    <row r="210" ht="13.5" hidden="1" customHeight="1">
      <c r="A210" s="667" t="b">
        <v>0</v>
      </c>
      <c r="B210" s="635" t="s">
        <v>138</v>
      </c>
      <c r="C210" s="635" t="s">
        <v>114</v>
      </c>
      <c r="D210" s="629" t="s">
        <v>188</v>
      </c>
      <c r="E210" s="629" t="s">
        <v>1369</v>
      </c>
      <c r="F210" s="628">
        <v>46082.0</v>
      </c>
      <c r="G210" s="902" t="s">
        <v>1303</v>
      </c>
      <c r="H210" s="704" t="s">
        <v>1700</v>
      </c>
      <c r="I210" s="629" t="s">
        <v>1701</v>
      </c>
      <c r="J210" s="645" t="s">
        <v>190</v>
      </c>
      <c r="K210" s="643">
        <v>0.0</v>
      </c>
      <c r="L210" s="643">
        <v>0.0</v>
      </c>
      <c r="M210" s="622">
        <v>49000.0</v>
      </c>
      <c r="N210" s="610"/>
      <c r="O210" s="809" t="s">
        <v>1702</v>
      </c>
      <c r="P210" s="639">
        <v>46097.0</v>
      </c>
      <c r="Q210" s="639">
        <v>46099.0</v>
      </c>
      <c r="R210" s="636">
        <f t="shared" si="24"/>
        <v>2</v>
      </c>
      <c r="S210" s="639">
        <v>46099.0</v>
      </c>
      <c r="T210" s="980">
        <f t="shared" si="7"/>
        <v>2</v>
      </c>
      <c r="U210" s="980">
        <f t="shared" si="8"/>
        <v>0</v>
      </c>
      <c r="V210" s="610">
        <v>46099.0</v>
      </c>
      <c r="W210" s="982">
        <f t="shared" si="42"/>
        <v>0</v>
      </c>
      <c r="X210" s="982">
        <f t="shared" si="43"/>
        <v>2</v>
      </c>
      <c r="Y210" s="610">
        <v>46111.0</v>
      </c>
      <c r="Z210" s="980">
        <f t="shared" si="9"/>
        <v>14</v>
      </c>
      <c r="AA210" s="984">
        <f t="shared" si="41"/>
        <v>12</v>
      </c>
      <c r="AB210" s="989"/>
      <c r="AC210" s="967" t="s">
        <v>1703</v>
      </c>
      <c r="AD210" s="994"/>
      <c r="AE210" s="994"/>
      <c r="AF210" s="994"/>
      <c r="AG210" s="994"/>
    </row>
    <row r="211" ht="13.5" hidden="1" customHeight="1">
      <c r="A211" s="604" t="b">
        <v>0</v>
      </c>
      <c r="B211" s="492" t="s">
        <v>114</v>
      </c>
      <c r="C211" s="492" t="s">
        <v>114</v>
      </c>
      <c r="D211" s="492" t="s">
        <v>188</v>
      </c>
      <c r="E211" s="492" t="s">
        <v>1333</v>
      </c>
      <c r="F211" s="606">
        <v>46082.0</v>
      </c>
      <c r="G211" s="860" t="s">
        <v>1303</v>
      </c>
      <c r="H211" s="813" t="s">
        <v>1704</v>
      </c>
      <c r="I211" s="492" t="s">
        <v>1705</v>
      </c>
      <c r="J211" s="492" t="s">
        <v>190</v>
      </c>
      <c r="K211" s="618">
        <v>0.0</v>
      </c>
      <c r="L211" s="618">
        <v>0.0</v>
      </c>
      <c r="M211" s="622">
        <v>49000.0</v>
      </c>
      <c r="N211" s="610"/>
      <c r="O211" s="809" t="s">
        <v>1706</v>
      </c>
      <c r="P211" s="610">
        <v>46065.0</v>
      </c>
      <c r="Q211" s="610">
        <v>46079.0</v>
      </c>
      <c r="R211" s="636">
        <f t="shared" si="24"/>
        <v>14</v>
      </c>
      <c r="S211" s="610">
        <v>46081.0</v>
      </c>
      <c r="T211" s="980">
        <f t="shared" si="7"/>
        <v>16</v>
      </c>
      <c r="U211" s="980">
        <f t="shared" si="8"/>
        <v>2</v>
      </c>
      <c r="V211" s="610">
        <v>46083.0</v>
      </c>
      <c r="W211" s="982">
        <f t="shared" si="42"/>
        <v>2</v>
      </c>
      <c r="X211" s="982">
        <f t="shared" si="43"/>
        <v>18</v>
      </c>
      <c r="Y211" s="610">
        <v>46111.0</v>
      </c>
      <c r="Z211" s="980">
        <f t="shared" si="9"/>
        <v>46</v>
      </c>
      <c r="AA211" s="984">
        <f t="shared" si="41"/>
        <v>28</v>
      </c>
      <c r="AB211" s="901"/>
      <c r="AC211" s="1020" t="s">
        <v>1707</v>
      </c>
      <c r="AD211" s="71"/>
      <c r="AE211" s="71"/>
      <c r="AF211" s="71"/>
      <c r="AG211" s="59"/>
    </row>
    <row r="212" ht="13.5" hidden="1" customHeight="1">
      <c r="A212" s="667" t="b">
        <v>0</v>
      </c>
      <c r="B212" s="635" t="s">
        <v>138</v>
      </c>
      <c r="C212" s="635" t="s">
        <v>134</v>
      </c>
      <c r="D212" s="629" t="s">
        <v>188</v>
      </c>
      <c r="E212" s="629" t="s">
        <v>1369</v>
      </c>
      <c r="F212" s="628">
        <v>46082.0</v>
      </c>
      <c r="G212" s="902" t="s">
        <v>1303</v>
      </c>
      <c r="H212" s="704" t="s">
        <v>1660</v>
      </c>
      <c r="I212" s="629" t="s">
        <v>1661</v>
      </c>
      <c r="J212" s="645" t="s">
        <v>190</v>
      </c>
      <c r="K212" s="643">
        <v>0.0</v>
      </c>
      <c r="L212" s="643">
        <v>0.0</v>
      </c>
      <c r="M212" s="622">
        <v>49000.0</v>
      </c>
      <c r="N212" s="610"/>
      <c r="O212" s="809"/>
      <c r="P212" s="639">
        <v>46094.0</v>
      </c>
      <c r="Q212" s="639">
        <v>46097.0</v>
      </c>
      <c r="R212" s="636">
        <f t="shared" si="24"/>
        <v>3</v>
      </c>
      <c r="S212" s="639">
        <v>46098.0</v>
      </c>
      <c r="T212" s="980">
        <f t="shared" si="7"/>
        <v>4</v>
      </c>
      <c r="U212" s="980">
        <f t="shared" si="8"/>
        <v>1</v>
      </c>
      <c r="V212" s="639">
        <v>46098.0</v>
      </c>
      <c r="W212" s="982">
        <f t="shared" si="42"/>
        <v>0</v>
      </c>
      <c r="X212" s="982">
        <f t="shared" si="43"/>
        <v>4</v>
      </c>
      <c r="Y212" s="610">
        <v>46106.0</v>
      </c>
      <c r="Z212" s="980">
        <f t="shared" si="9"/>
        <v>12</v>
      </c>
      <c r="AA212" s="984">
        <f t="shared" si="41"/>
        <v>8</v>
      </c>
      <c r="AB212" s="989"/>
      <c r="AC212" s="967" t="s">
        <v>1662</v>
      </c>
      <c r="AD212" s="994"/>
      <c r="AE212" s="994"/>
      <c r="AF212" s="994"/>
      <c r="AG212" s="994"/>
    </row>
    <row r="213" ht="13.5" hidden="1" customHeight="1">
      <c r="A213" s="604" t="b">
        <v>0</v>
      </c>
      <c r="B213" s="492" t="s">
        <v>114</v>
      </c>
      <c r="C213" s="492" t="s">
        <v>114</v>
      </c>
      <c r="D213" s="492" t="s">
        <v>188</v>
      </c>
      <c r="E213" s="492" t="s">
        <v>1333</v>
      </c>
      <c r="F213" s="606">
        <v>46113.0</v>
      </c>
      <c r="G213" s="860" t="s">
        <v>1313</v>
      </c>
      <c r="H213" s="617" t="s">
        <v>1342</v>
      </c>
      <c r="I213" s="492" t="s">
        <v>1343</v>
      </c>
      <c r="J213" s="492" t="s">
        <v>190</v>
      </c>
      <c r="K213" s="687">
        <v>0.0</v>
      </c>
      <c r="L213" s="687">
        <v>0.0</v>
      </c>
      <c r="M213" s="1021">
        <v>17000.0</v>
      </c>
      <c r="N213" s="610"/>
      <c r="O213" s="992"/>
      <c r="P213" s="610">
        <v>46057.0</v>
      </c>
      <c r="Q213" s="610">
        <v>46057.0</v>
      </c>
      <c r="R213" s="636">
        <f t="shared" si="24"/>
        <v>0</v>
      </c>
      <c r="S213" s="610">
        <v>46001.0</v>
      </c>
      <c r="T213" s="980">
        <f t="shared" si="7"/>
        <v>-56</v>
      </c>
      <c r="U213" s="980">
        <f t="shared" si="8"/>
        <v>-56</v>
      </c>
      <c r="V213" s="981">
        <v>46057.0</v>
      </c>
      <c r="W213" s="982">
        <f t="shared" si="42"/>
        <v>56</v>
      </c>
      <c r="X213" s="982">
        <f t="shared" si="43"/>
        <v>0</v>
      </c>
      <c r="Y213" s="610">
        <v>46113.0</v>
      </c>
      <c r="Z213" s="980">
        <f t="shared" si="9"/>
        <v>56</v>
      </c>
      <c r="AA213" s="984">
        <f t="shared" si="41"/>
        <v>56</v>
      </c>
      <c r="AB213" s="715"/>
      <c r="AC213" s="1022"/>
      <c r="AD213" s="1023"/>
      <c r="AE213" s="1023"/>
      <c r="AF213" s="1023"/>
      <c r="AG213" s="1024"/>
    </row>
    <row r="214" ht="13.5" hidden="1" customHeight="1">
      <c r="A214" s="604" t="b">
        <v>0</v>
      </c>
      <c r="B214" s="492" t="s">
        <v>113</v>
      </c>
      <c r="C214" s="492" t="s">
        <v>114</v>
      </c>
      <c r="D214" s="629" t="s">
        <v>188</v>
      </c>
      <c r="E214" s="629" t="s">
        <v>1333</v>
      </c>
      <c r="F214" s="628">
        <v>46113.0</v>
      </c>
      <c r="G214" s="860" t="s">
        <v>1313</v>
      </c>
      <c r="H214" s="617" t="s">
        <v>1577</v>
      </c>
      <c r="I214" s="492" t="s">
        <v>1578</v>
      </c>
      <c r="J214" s="492" t="s">
        <v>190</v>
      </c>
      <c r="K214" s="618">
        <v>0.0</v>
      </c>
      <c r="L214" s="618">
        <v>0.0</v>
      </c>
      <c r="M214" s="1021">
        <v>17000.0</v>
      </c>
      <c r="N214" s="610"/>
      <c r="O214" s="992"/>
      <c r="P214" s="610">
        <v>46059.0</v>
      </c>
      <c r="Q214" s="610">
        <v>46064.0</v>
      </c>
      <c r="R214" s="636">
        <f t="shared" si="24"/>
        <v>5</v>
      </c>
      <c r="S214" s="610">
        <v>46071.0</v>
      </c>
      <c r="T214" s="980">
        <f t="shared" si="7"/>
        <v>12</v>
      </c>
      <c r="U214" s="980">
        <f t="shared" si="8"/>
        <v>7</v>
      </c>
      <c r="V214" s="981">
        <v>46077.0</v>
      </c>
      <c r="W214" s="982">
        <f t="shared" si="42"/>
        <v>6</v>
      </c>
      <c r="X214" s="982">
        <f t="shared" si="43"/>
        <v>18</v>
      </c>
      <c r="Y214" s="610">
        <v>46120.0</v>
      </c>
      <c r="Z214" s="980">
        <f t="shared" si="9"/>
        <v>61</v>
      </c>
      <c r="AA214" s="984">
        <f t="shared" si="41"/>
        <v>43</v>
      </c>
      <c r="AB214" s="715"/>
      <c r="AC214" s="1025" t="s">
        <v>1708</v>
      </c>
      <c r="AD214" s="1026"/>
      <c r="AE214" s="1023"/>
      <c r="AF214" s="1026"/>
      <c r="AG214" s="1027"/>
    </row>
    <row r="215" ht="13.5" hidden="1" customHeight="1">
      <c r="A215" s="667" t="b">
        <v>0</v>
      </c>
      <c r="B215" s="635" t="s">
        <v>135</v>
      </c>
      <c r="C215" s="641" t="s">
        <v>114</v>
      </c>
      <c r="D215" s="492" t="s">
        <v>188</v>
      </c>
      <c r="E215" s="649" t="s">
        <v>1369</v>
      </c>
      <c r="F215" s="606">
        <v>46113.0</v>
      </c>
      <c r="G215" s="860" t="s">
        <v>1303</v>
      </c>
      <c r="H215" s="704" t="s">
        <v>1709</v>
      </c>
      <c r="I215" s="492" t="s">
        <v>1710</v>
      </c>
      <c r="J215" s="649" t="s">
        <v>190</v>
      </c>
      <c r="K215" s="643">
        <v>0.0</v>
      </c>
      <c r="L215" s="643">
        <v>0.0</v>
      </c>
      <c r="M215" s="622">
        <v>49000.0</v>
      </c>
      <c r="N215" s="610"/>
      <c r="O215" s="945"/>
      <c r="P215" s="651">
        <v>46069.0</v>
      </c>
      <c r="Q215" s="639">
        <v>46071.0</v>
      </c>
      <c r="R215" s="636">
        <f t="shared" si="24"/>
        <v>2</v>
      </c>
      <c r="S215" s="639">
        <v>46071.0</v>
      </c>
      <c r="T215" s="980">
        <f t="shared" si="7"/>
        <v>2</v>
      </c>
      <c r="U215" s="980">
        <f t="shared" si="8"/>
        <v>0</v>
      </c>
      <c r="V215" s="639">
        <v>46120.0</v>
      </c>
      <c r="W215" s="982">
        <f t="shared" si="42"/>
        <v>49</v>
      </c>
      <c r="X215" s="982">
        <f t="shared" si="43"/>
        <v>51</v>
      </c>
      <c r="Y215" s="610">
        <v>46128.0</v>
      </c>
      <c r="Z215" s="980">
        <f t="shared" si="9"/>
        <v>59</v>
      </c>
      <c r="AA215" s="984">
        <f t="shared" si="41"/>
        <v>8</v>
      </c>
      <c r="AB215" s="1028"/>
      <c r="AC215" s="947"/>
      <c r="AD215" s="1005"/>
      <c r="AE215" s="1023"/>
      <c r="AF215" s="1005"/>
      <c r="AG215" s="1005"/>
    </row>
    <row r="216" ht="13.5" hidden="1" customHeight="1">
      <c r="A216" s="667" t="b">
        <v>0</v>
      </c>
      <c r="B216" s="635" t="s">
        <v>135</v>
      </c>
      <c r="C216" s="641" t="s">
        <v>114</v>
      </c>
      <c r="D216" s="629" t="s">
        <v>188</v>
      </c>
      <c r="E216" s="645" t="s">
        <v>1369</v>
      </c>
      <c r="F216" s="628">
        <v>46113.0</v>
      </c>
      <c r="G216" s="860" t="s">
        <v>1304</v>
      </c>
      <c r="H216" s="704" t="s">
        <v>1709</v>
      </c>
      <c r="I216" s="629" t="s">
        <v>1710</v>
      </c>
      <c r="J216" s="645" t="s">
        <v>190</v>
      </c>
      <c r="K216" s="643">
        <v>0.0</v>
      </c>
      <c r="L216" s="643">
        <v>0.0</v>
      </c>
      <c r="M216" s="622">
        <v>64000.0</v>
      </c>
      <c r="N216" s="610"/>
      <c r="O216" s="945"/>
      <c r="P216" s="651">
        <v>46069.0</v>
      </c>
      <c r="Q216" s="639">
        <v>46071.0</v>
      </c>
      <c r="R216" s="636">
        <f t="shared" si="24"/>
        <v>2</v>
      </c>
      <c r="S216" s="639">
        <v>46071.0</v>
      </c>
      <c r="T216" s="980">
        <f t="shared" si="7"/>
        <v>2</v>
      </c>
      <c r="U216" s="980">
        <f t="shared" si="8"/>
        <v>0</v>
      </c>
      <c r="V216" s="639">
        <v>46071.0</v>
      </c>
      <c r="W216" s="982">
        <f t="shared" si="42"/>
        <v>0</v>
      </c>
      <c r="X216" s="982">
        <f t="shared" si="43"/>
        <v>2</v>
      </c>
      <c r="Y216" s="610">
        <v>46134.0</v>
      </c>
      <c r="Z216" s="980">
        <f t="shared" si="9"/>
        <v>65</v>
      </c>
      <c r="AA216" s="984">
        <f t="shared" si="41"/>
        <v>63</v>
      </c>
      <c r="AB216" s="1028"/>
      <c r="AC216" s="947"/>
      <c r="AD216" s="1005"/>
      <c r="AE216" s="1023"/>
      <c r="AF216" s="1005"/>
      <c r="AG216" s="1005"/>
    </row>
    <row r="217" ht="13.5" hidden="1" customHeight="1">
      <c r="A217" s="667" t="b">
        <v>0</v>
      </c>
      <c r="B217" s="635" t="s">
        <v>136</v>
      </c>
      <c r="C217" s="635" t="s">
        <v>134</v>
      </c>
      <c r="D217" s="492" t="s">
        <v>188</v>
      </c>
      <c r="E217" s="492" t="s">
        <v>1600</v>
      </c>
      <c r="F217" s="606">
        <v>46113.0</v>
      </c>
      <c r="G217" s="860" t="s">
        <v>1305</v>
      </c>
      <c r="H217" s="813" t="s">
        <v>1711</v>
      </c>
      <c r="I217" s="492" t="s">
        <v>1712</v>
      </c>
      <c r="J217" s="649" t="s">
        <v>190</v>
      </c>
      <c r="K217" s="643">
        <v>0.0</v>
      </c>
      <c r="L217" s="643">
        <v>0.0</v>
      </c>
      <c r="M217" s="622">
        <v>255245.0</v>
      </c>
      <c r="N217" s="639"/>
      <c r="O217" s="945" t="s">
        <v>1713</v>
      </c>
      <c r="P217" s="610">
        <v>46073.0</v>
      </c>
      <c r="Q217" s="610">
        <v>46073.0</v>
      </c>
      <c r="R217" s="636">
        <f t="shared" si="24"/>
        <v>0</v>
      </c>
      <c r="S217" s="610">
        <v>46076.0</v>
      </c>
      <c r="T217" s="980">
        <f t="shared" si="7"/>
        <v>3</v>
      </c>
      <c r="U217" s="980">
        <f t="shared" si="8"/>
        <v>3</v>
      </c>
      <c r="V217" s="610">
        <v>46101.0</v>
      </c>
      <c r="W217" s="982">
        <f t="shared" si="42"/>
        <v>25</v>
      </c>
      <c r="X217" s="982">
        <f t="shared" si="43"/>
        <v>28</v>
      </c>
      <c r="Y217" s="610">
        <v>46121.0</v>
      </c>
      <c r="Z217" s="980">
        <f t="shared" si="9"/>
        <v>48</v>
      </c>
      <c r="AA217" s="984">
        <f t="shared" si="41"/>
        <v>20</v>
      </c>
      <c r="AB217" s="1029" t="s">
        <v>94</v>
      </c>
      <c r="AC217" s="967" t="s">
        <v>1714</v>
      </c>
      <c r="AD217" s="968"/>
      <c r="AE217" s="1023"/>
      <c r="AF217" s="968"/>
      <c r="AG217" s="968"/>
    </row>
    <row r="218" ht="13.5" hidden="1" customHeight="1">
      <c r="A218" s="667" t="b">
        <v>0</v>
      </c>
      <c r="B218" s="635" t="s">
        <v>135</v>
      </c>
      <c r="C218" s="635" t="s">
        <v>134</v>
      </c>
      <c r="D218" s="629" t="s">
        <v>188</v>
      </c>
      <c r="E218" s="629" t="s">
        <v>1369</v>
      </c>
      <c r="F218" s="606">
        <v>46113.0</v>
      </c>
      <c r="G218" s="902" t="s">
        <v>1303</v>
      </c>
      <c r="H218" s="704" t="s">
        <v>1597</v>
      </c>
      <c r="I218" s="629" t="s">
        <v>1598</v>
      </c>
      <c r="J218" s="645" t="s">
        <v>190</v>
      </c>
      <c r="K218" s="643">
        <v>0.0</v>
      </c>
      <c r="L218" s="643">
        <v>0.0</v>
      </c>
      <c r="M218" s="622">
        <v>49000.0</v>
      </c>
      <c r="N218" s="610"/>
      <c r="O218" s="809"/>
      <c r="P218" s="639">
        <v>46080.0</v>
      </c>
      <c r="Q218" s="639">
        <v>46085.0</v>
      </c>
      <c r="R218" s="980">
        <f t="shared" si="24"/>
        <v>5</v>
      </c>
      <c r="S218" s="639">
        <v>46085.0</v>
      </c>
      <c r="T218" s="980">
        <f t="shared" si="7"/>
        <v>5</v>
      </c>
      <c r="U218" s="980">
        <f t="shared" si="8"/>
        <v>0</v>
      </c>
      <c r="V218" s="639">
        <v>46086.0</v>
      </c>
      <c r="W218" s="982">
        <f t="shared" si="42"/>
        <v>1</v>
      </c>
      <c r="X218" s="982">
        <f t="shared" si="43"/>
        <v>6</v>
      </c>
      <c r="Y218" s="610">
        <v>46114.0</v>
      </c>
      <c r="Z218" s="980">
        <f t="shared" si="9"/>
        <v>34</v>
      </c>
      <c r="AA218" s="984">
        <f t="shared" si="41"/>
        <v>28</v>
      </c>
      <c r="AB218" s="1028"/>
      <c r="AC218" s="967" t="s">
        <v>1599</v>
      </c>
      <c r="AD218" s="994"/>
      <c r="AE218" s="1023"/>
      <c r="AF218" s="994"/>
      <c r="AG218" s="994"/>
    </row>
    <row r="219" ht="13.5" hidden="1" customHeight="1">
      <c r="A219" s="667" t="b">
        <v>0</v>
      </c>
      <c r="B219" s="635" t="s">
        <v>135</v>
      </c>
      <c r="C219" s="635" t="s">
        <v>114</v>
      </c>
      <c r="D219" s="492" t="s">
        <v>188</v>
      </c>
      <c r="E219" s="492" t="s">
        <v>1333</v>
      </c>
      <c r="F219" s="606">
        <v>46113.0</v>
      </c>
      <c r="G219" s="860" t="s">
        <v>1303</v>
      </c>
      <c r="H219" s="704" t="s">
        <v>1697</v>
      </c>
      <c r="I219" s="492" t="s">
        <v>1698</v>
      </c>
      <c r="J219" s="649" t="s">
        <v>190</v>
      </c>
      <c r="K219" s="643">
        <v>0.0</v>
      </c>
      <c r="L219" s="643">
        <v>0.0</v>
      </c>
      <c r="M219" s="622">
        <v>49000.0</v>
      </c>
      <c r="N219" s="610"/>
      <c r="O219" s="945"/>
      <c r="P219" s="639">
        <v>46097.0</v>
      </c>
      <c r="Q219" s="639">
        <v>46098.0</v>
      </c>
      <c r="R219" s="636">
        <f t="shared" si="24"/>
        <v>1</v>
      </c>
      <c r="S219" s="639">
        <v>46098.0</v>
      </c>
      <c r="T219" s="980">
        <f t="shared" si="7"/>
        <v>1</v>
      </c>
      <c r="U219" s="980">
        <f t="shared" si="8"/>
        <v>0</v>
      </c>
      <c r="V219" s="639">
        <v>46098.0</v>
      </c>
      <c r="W219" s="982">
        <f t="shared" si="42"/>
        <v>0</v>
      </c>
      <c r="X219" s="982">
        <f t="shared" si="43"/>
        <v>1</v>
      </c>
      <c r="Y219" s="610">
        <v>46114.0</v>
      </c>
      <c r="Z219" s="980">
        <f t="shared" si="9"/>
        <v>17</v>
      </c>
      <c r="AA219" s="984">
        <f t="shared" si="41"/>
        <v>16</v>
      </c>
      <c r="AB219" s="1028"/>
      <c r="AC219" s="967" t="s">
        <v>1650</v>
      </c>
      <c r="AD219" s="994"/>
      <c r="AE219" s="1023"/>
      <c r="AF219" s="994"/>
      <c r="AG219" s="994"/>
    </row>
    <row r="220" ht="13.5" hidden="1" customHeight="1">
      <c r="A220" s="667" t="b">
        <v>0</v>
      </c>
      <c r="B220" s="635" t="s">
        <v>136</v>
      </c>
      <c r="C220" s="635" t="s">
        <v>114</v>
      </c>
      <c r="D220" s="629" t="s">
        <v>188</v>
      </c>
      <c r="E220" s="629" t="s">
        <v>1333</v>
      </c>
      <c r="F220" s="628">
        <v>46113.0</v>
      </c>
      <c r="G220" s="902" t="s">
        <v>1303</v>
      </c>
      <c r="H220" s="704" t="s">
        <v>1715</v>
      </c>
      <c r="I220" s="629" t="s">
        <v>1716</v>
      </c>
      <c r="J220" s="645" t="s">
        <v>190</v>
      </c>
      <c r="K220" s="643">
        <v>0.0</v>
      </c>
      <c r="L220" s="643">
        <v>0.0</v>
      </c>
      <c r="M220" s="622">
        <v>49000.0</v>
      </c>
      <c r="N220" s="610"/>
      <c r="O220" s="945"/>
      <c r="P220" s="639">
        <v>46091.0</v>
      </c>
      <c r="Q220" s="639">
        <v>46098.0</v>
      </c>
      <c r="R220" s="636">
        <f t="shared" si="24"/>
        <v>7</v>
      </c>
      <c r="S220" s="639">
        <v>46098.0</v>
      </c>
      <c r="T220" s="980">
        <f t="shared" si="7"/>
        <v>7</v>
      </c>
      <c r="U220" s="980">
        <f t="shared" si="8"/>
        <v>0</v>
      </c>
      <c r="V220" s="610">
        <v>46099.0</v>
      </c>
      <c r="W220" s="982">
        <f t="shared" si="42"/>
        <v>1</v>
      </c>
      <c r="X220" s="982">
        <f t="shared" si="43"/>
        <v>8</v>
      </c>
      <c r="Y220" s="610">
        <v>46114.0</v>
      </c>
      <c r="Z220" s="980">
        <f t="shared" si="9"/>
        <v>23</v>
      </c>
      <c r="AA220" s="984">
        <f t="shared" si="41"/>
        <v>15</v>
      </c>
      <c r="AB220" s="1028"/>
      <c r="AC220" s="967" t="s">
        <v>1717</v>
      </c>
      <c r="AD220" s="994"/>
      <c r="AE220" s="1023"/>
      <c r="AF220" s="994"/>
      <c r="AG220" s="994"/>
    </row>
    <row r="221" ht="13.5" hidden="1" customHeight="1">
      <c r="A221" s="667" t="b">
        <v>0</v>
      </c>
      <c r="B221" s="635" t="s">
        <v>136</v>
      </c>
      <c r="C221" s="635" t="s">
        <v>134</v>
      </c>
      <c r="D221" s="492" t="s">
        <v>188</v>
      </c>
      <c r="E221" s="492" t="s">
        <v>1511</v>
      </c>
      <c r="F221" s="606">
        <v>46113.0</v>
      </c>
      <c r="G221" s="860" t="s">
        <v>1304</v>
      </c>
      <c r="H221" s="704" t="s">
        <v>1720</v>
      </c>
      <c r="I221" s="492" t="s">
        <v>1721</v>
      </c>
      <c r="J221" s="649" t="s">
        <v>190</v>
      </c>
      <c r="K221" s="643">
        <v>0.0</v>
      </c>
      <c r="L221" s="643">
        <v>0.0</v>
      </c>
      <c r="M221" s="622">
        <v>64000.0</v>
      </c>
      <c r="N221" s="610"/>
      <c r="O221" s="945"/>
      <c r="P221" s="639">
        <v>46091.0</v>
      </c>
      <c r="Q221" s="639">
        <v>46099.0</v>
      </c>
      <c r="R221" s="636">
        <f t="shared" si="24"/>
        <v>8</v>
      </c>
      <c r="S221" s="639">
        <v>46112.0</v>
      </c>
      <c r="T221" s="980">
        <f t="shared" si="7"/>
        <v>21</v>
      </c>
      <c r="U221" s="980">
        <f t="shared" si="8"/>
        <v>13</v>
      </c>
      <c r="V221" s="639">
        <v>46113.0</v>
      </c>
      <c r="W221" s="982">
        <f t="shared" si="42"/>
        <v>1</v>
      </c>
      <c r="X221" s="982">
        <f t="shared" si="43"/>
        <v>22</v>
      </c>
      <c r="Y221" s="610">
        <v>46126.0</v>
      </c>
      <c r="Z221" s="980">
        <f t="shared" si="9"/>
        <v>35</v>
      </c>
      <c r="AA221" s="984">
        <f t="shared" si="41"/>
        <v>13</v>
      </c>
      <c r="AB221" s="1028"/>
      <c r="AC221" s="967" t="s">
        <v>1722</v>
      </c>
      <c r="AD221" s="994"/>
      <c r="AE221" s="1023"/>
      <c r="AF221" s="994"/>
      <c r="AG221" s="994"/>
    </row>
    <row r="222" ht="13.5" hidden="1" customHeight="1">
      <c r="A222" s="667" t="b">
        <v>0</v>
      </c>
      <c r="B222" s="635" t="s">
        <v>136</v>
      </c>
      <c r="C222" s="635" t="s">
        <v>134</v>
      </c>
      <c r="D222" s="629" t="s">
        <v>188</v>
      </c>
      <c r="E222" s="629" t="s">
        <v>1511</v>
      </c>
      <c r="F222" s="628">
        <v>46113.0</v>
      </c>
      <c r="G222" s="902" t="s">
        <v>1303</v>
      </c>
      <c r="H222" s="704" t="s">
        <v>1720</v>
      </c>
      <c r="I222" s="629" t="s">
        <v>1721</v>
      </c>
      <c r="J222" s="645" t="s">
        <v>190</v>
      </c>
      <c r="K222" s="643">
        <v>0.0</v>
      </c>
      <c r="L222" s="643">
        <v>0.0</v>
      </c>
      <c r="M222" s="622">
        <v>49000.0</v>
      </c>
      <c r="N222" s="610"/>
      <c r="O222" s="809"/>
      <c r="P222" s="639">
        <v>46091.0</v>
      </c>
      <c r="Q222" s="639">
        <v>46099.0</v>
      </c>
      <c r="R222" s="636">
        <f t="shared" si="24"/>
        <v>8</v>
      </c>
      <c r="S222" s="639">
        <v>46112.0</v>
      </c>
      <c r="T222" s="980">
        <f t="shared" si="7"/>
        <v>21</v>
      </c>
      <c r="U222" s="980">
        <f t="shared" si="8"/>
        <v>13</v>
      </c>
      <c r="V222" s="639">
        <v>46113.0</v>
      </c>
      <c r="W222" s="982">
        <f t="shared" si="42"/>
        <v>1</v>
      </c>
      <c r="X222" s="982">
        <f t="shared" si="43"/>
        <v>22</v>
      </c>
      <c r="Y222" s="610">
        <v>46125.0</v>
      </c>
      <c r="Z222" s="980">
        <f t="shared" si="9"/>
        <v>34</v>
      </c>
      <c r="AA222" s="984">
        <f t="shared" si="41"/>
        <v>12</v>
      </c>
      <c r="AB222" s="1028"/>
      <c r="AC222" s="967" t="s">
        <v>1722</v>
      </c>
      <c r="AD222" s="994"/>
      <c r="AE222" s="1023"/>
      <c r="AF222" s="994"/>
      <c r="AG222" s="994"/>
    </row>
    <row r="223" ht="13.5" hidden="1" customHeight="1">
      <c r="A223" s="667" t="b">
        <v>0</v>
      </c>
      <c r="B223" s="635" t="s">
        <v>136</v>
      </c>
      <c r="C223" s="635" t="s">
        <v>134</v>
      </c>
      <c r="D223" s="492" t="s">
        <v>188</v>
      </c>
      <c r="E223" s="492" t="s">
        <v>1369</v>
      </c>
      <c r="F223" s="606">
        <v>46082.0</v>
      </c>
      <c r="G223" s="860" t="s">
        <v>1303</v>
      </c>
      <c r="H223" s="704" t="s">
        <v>1723</v>
      </c>
      <c r="I223" s="492" t="s">
        <v>1468</v>
      </c>
      <c r="J223" s="649" t="s">
        <v>190</v>
      </c>
      <c r="K223" s="643">
        <v>0.0</v>
      </c>
      <c r="L223" s="643">
        <v>0.0</v>
      </c>
      <c r="M223" s="622">
        <v>49000.0</v>
      </c>
      <c r="N223" s="610"/>
      <c r="O223" s="809"/>
      <c r="P223" s="639">
        <v>46098.0</v>
      </c>
      <c r="Q223" s="639">
        <v>46106.0</v>
      </c>
      <c r="R223" s="636">
        <f t="shared" si="24"/>
        <v>8</v>
      </c>
      <c r="S223" s="639">
        <v>46106.0</v>
      </c>
      <c r="T223" s="980">
        <f t="shared" si="7"/>
        <v>8</v>
      </c>
      <c r="U223" s="980">
        <f t="shared" si="8"/>
        <v>0</v>
      </c>
      <c r="V223" s="639">
        <v>46107.0</v>
      </c>
      <c r="W223" s="982">
        <f t="shared" si="42"/>
        <v>1</v>
      </c>
      <c r="X223" s="982">
        <f t="shared" si="43"/>
        <v>9</v>
      </c>
      <c r="Y223" s="610">
        <v>46112.0</v>
      </c>
      <c r="Z223" s="980">
        <f t="shared" si="9"/>
        <v>14</v>
      </c>
      <c r="AA223" s="984">
        <f t="shared" si="41"/>
        <v>5</v>
      </c>
      <c r="AB223" s="989"/>
      <c r="AC223" s="967" t="s">
        <v>1724</v>
      </c>
      <c r="AD223" s="994"/>
      <c r="AE223" s="1023"/>
      <c r="AF223" s="994"/>
      <c r="AG223" s="994"/>
    </row>
    <row r="224" ht="13.5" hidden="1" customHeight="1">
      <c r="A224" s="667" t="b">
        <v>0</v>
      </c>
      <c r="B224" s="635" t="s">
        <v>113</v>
      </c>
      <c r="C224" s="635" t="s">
        <v>114</v>
      </c>
      <c r="D224" s="629" t="s">
        <v>188</v>
      </c>
      <c r="E224" s="629" t="s">
        <v>1356</v>
      </c>
      <c r="F224" s="606">
        <v>46113.0</v>
      </c>
      <c r="G224" s="902" t="s">
        <v>1303</v>
      </c>
      <c r="H224" s="931" t="s">
        <v>1725</v>
      </c>
      <c r="I224" s="629" t="s">
        <v>1335</v>
      </c>
      <c r="J224" s="645" t="s">
        <v>190</v>
      </c>
      <c r="K224" s="643">
        <v>0.0</v>
      </c>
      <c r="L224" s="643">
        <v>0.0</v>
      </c>
      <c r="M224" s="622">
        <v>49000.0</v>
      </c>
      <c r="N224" s="610"/>
      <c r="O224" s="945" t="s">
        <v>1726</v>
      </c>
      <c r="P224" s="610">
        <v>46100.0</v>
      </c>
      <c r="Q224" s="610">
        <v>46100.0</v>
      </c>
      <c r="R224" s="636">
        <f t="shared" si="24"/>
        <v>0</v>
      </c>
      <c r="S224" s="610">
        <v>46100.0</v>
      </c>
      <c r="T224" s="980">
        <f t="shared" si="7"/>
        <v>0</v>
      </c>
      <c r="U224" s="980">
        <f t="shared" si="8"/>
        <v>0</v>
      </c>
      <c r="V224" s="610">
        <v>46121.0</v>
      </c>
      <c r="W224" s="982">
        <f t="shared" si="42"/>
        <v>21</v>
      </c>
      <c r="X224" s="982">
        <f t="shared" si="43"/>
        <v>21</v>
      </c>
      <c r="Y224" s="639">
        <v>46129.0</v>
      </c>
      <c r="Z224" s="980">
        <f t="shared" si="9"/>
        <v>29</v>
      </c>
      <c r="AA224" s="984">
        <f t="shared" si="41"/>
        <v>8</v>
      </c>
      <c r="AB224" s="1028"/>
      <c r="AC224" s="967" t="s">
        <v>1727</v>
      </c>
      <c r="AD224" s="968"/>
      <c r="AE224" s="1023"/>
      <c r="AF224" s="968"/>
      <c r="AG224" s="968"/>
    </row>
    <row r="225" ht="13.5" hidden="1" customHeight="1">
      <c r="A225" s="604" t="b">
        <v>0</v>
      </c>
      <c r="B225" s="492" t="s">
        <v>113</v>
      </c>
      <c r="C225" s="492" t="s">
        <v>114</v>
      </c>
      <c r="D225" s="492" t="s">
        <v>188</v>
      </c>
      <c r="E225" s="492" t="s">
        <v>1356</v>
      </c>
      <c r="F225" s="606">
        <v>46082.0</v>
      </c>
      <c r="G225" s="860" t="s">
        <v>1304</v>
      </c>
      <c r="H225" s="813" t="s">
        <v>1373</v>
      </c>
      <c r="I225" s="492" t="s">
        <v>1374</v>
      </c>
      <c r="J225" s="492" t="s">
        <v>190</v>
      </c>
      <c r="K225" s="618">
        <v>0.0</v>
      </c>
      <c r="L225" s="618">
        <v>0.0</v>
      </c>
      <c r="M225" s="905">
        <v>64000.0</v>
      </c>
      <c r="N225" s="610"/>
      <c r="O225" s="809" t="s">
        <v>1728</v>
      </c>
      <c r="P225" s="610">
        <v>46065.0</v>
      </c>
      <c r="Q225" s="610">
        <v>46067.0</v>
      </c>
      <c r="R225" s="636">
        <f t="shared" si="24"/>
        <v>2</v>
      </c>
      <c r="S225" s="610">
        <v>46067.0</v>
      </c>
      <c r="T225" s="980">
        <f t="shared" si="7"/>
        <v>2</v>
      </c>
      <c r="U225" s="980">
        <f t="shared" si="8"/>
        <v>0</v>
      </c>
      <c r="V225" s="610">
        <v>46070.0</v>
      </c>
      <c r="W225" s="982">
        <f t="shared" si="42"/>
        <v>3</v>
      </c>
      <c r="X225" s="982">
        <f t="shared" si="43"/>
        <v>5</v>
      </c>
      <c r="Y225" s="610">
        <v>46079.0</v>
      </c>
      <c r="Z225" s="980">
        <f t="shared" si="9"/>
        <v>14</v>
      </c>
      <c r="AA225" s="984">
        <f t="shared" si="41"/>
        <v>9</v>
      </c>
      <c r="AB225" s="901"/>
      <c r="AC225" s="706" t="s">
        <v>1375</v>
      </c>
      <c r="AD225" s="895"/>
      <c r="AE225" s="994"/>
      <c r="AF225" s="895"/>
      <c r="AG225" s="895"/>
    </row>
    <row r="226" ht="14.25" hidden="1" customHeight="1">
      <c r="A226" s="985" t="b">
        <v>0</v>
      </c>
      <c r="B226" s="986" t="s">
        <v>135</v>
      </c>
      <c r="C226" s="635" t="s">
        <v>134</v>
      </c>
      <c r="D226" s="629" t="s">
        <v>188</v>
      </c>
      <c r="E226" s="645" t="s">
        <v>1421</v>
      </c>
      <c r="F226" s="628">
        <v>46113.0</v>
      </c>
      <c r="G226" s="902" t="s">
        <v>1304</v>
      </c>
      <c r="H226" s="704" t="s">
        <v>1729</v>
      </c>
      <c r="I226" s="645" t="s">
        <v>1730</v>
      </c>
      <c r="J226" s="645" t="s">
        <v>190</v>
      </c>
      <c r="K226" s="987">
        <v>0.0</v>
      </c>
      <c r="L226" s="987">
        <v>0.0</v>
      </c>
      <c r="M226" s="622">
        <v>64000.0</v>
      </c>
      <c r="N226" s="610"/>
      <c r="O226" s="945"/>
      <c r="P226" s="988">
        <v>46097.0</v>
      </c>
      <c r="Q226" s="988">
        <v>46100.0</v>
      </c>
      <c r="R226" s="636">
        <f t="shared" si="24"/>
        <v>3</v>
      </c>
      <c r="S226" s="639">
        <v>46100.0</v>
      </c>
      <c r="T226" s="980">
        <f t="shared" si="7"/>
        <v>3</v>
      </c>
      <c r="U226" s="980">
        <f t="shared" si="8"/>
        <v>0</v>
      </c>
      <c r="V226" s="610">
        <v>46105.0</v>
      </c>
      <c r="W226" s="982">
        <f t="shared" si="42"/>
        <v>5</v>
      </c>
      <c r="X226" s="982">
        <f t="shared" si="43"/>
        <v>8</v>
      </c>
      <c r="Y226" s="610">
        <v>46115.0</v>
      </c>
      <c r="Z226" s="980">
        <f t="shared" si="9"/>
        <v>18</v>
      </c>
      <c r="AA226" s="984">
        <f t="shared" si="41"/>
        <v>10</v>
      </c>
      <c r="AB226" s="1032"/>
      <c r="AC226" s="994" t="s">
        <v>1731</v>
      </c>
      <c r="AD226" s="1010"/>
      <c r="AE226" s="1023"/>
      <c r="AF226" s="1010"/>
      <c r="AG226" s="1010"/>
    </row>
    <row r="227" ht="13.5" hidden="1" customHeight="1">
      <c r="A227" s="667" t="b">
        <v>0</v>
      </c>
      <c r="B227" s="635" t="s">
        <v>135</v>
      </c>
      <c r="C227" s="635" t="s">
        <v>134</v>
      </c>
      <c r="D227" s="492" t="s">
        <v>188</v>
      </c>
      <c r="E227" s="492" t="s">
        <v>1421</v>
      </c>
      <c r="F227" s="606">
        <v>46113.0</v>
      </c>
      <c r="G227" s="860" t="s">
        <v>1303</v>
      </c>
      <c r="H227" s="704" t="s">
        <v>1729</v>
      </c>
      <c r="I227" s="492" t="s">
        <v>1730</v>
      </c>
      <c r="J227" s="649" t="s">
        <v>190</v>
      </c>
      <c r="K227" s="643">
        <v>0.0</v>
      </c>
      <c r="L227" s="643">
        <v>0.0</v>
      </c>
      <c r="M227" s="622">
        <v>49000.0</v>
      </c>
      <c r="N227" s="610"/>
      <c r="O227" s="945"/>
      <c r="P227" s="639">
        <v>46097.0</v>
      </c>
      <c r="Q227" s="639">
        <v>46100.0</v>
      </c>
      <c r="R227" s="636">
        <f t="shared" si="24"/>
        <v>3</v>
      </c>
      <c r="S227" s="639">
        <v>46100.0</v>
      </c>
      <c r="T227" s="980">
        <f t="shared" si="7"/>
        <v>3</v>
      </c>
      <c r="U227" s="980">
        <f t="shared" si="8"/>
        <v>0</v>
      </c>
      <c r="V227" s="610">
        <v>46105.0</v>
      </c>
      <c r="W227" s="982">
        <f t="shared" si="42"/>
        <v>5</v>
      </c>
      <c r="X227" s="982">
        <f t="shared" si="43"/>
        <v>8</v>
      </c>
      <c r="Y227" s="610">
        <v>46120.0</v>
      </c>
      <c r="Z227" s="980">
        <f t="shared" si="9"/>
        <v>23</v>
      </c>
      <c r="AA227" s="984">
        <f t="shared" si="41"/>
        <v>15</v>
      </c>
      <c r="AB227" s="1028"/>
      <c r="AC227" s="994" t="s">
        <v>1731</v>
      </c>
      <c r="AD227" s="994"/>
      <c r="AE227" s="1023"/>
      <c r="AF227" s="994"/>
      <c r="AG227" s="994"/>
    </row>
    <row r="228" ht="13.5" hidden="1" customHeight="1">
      <c r="A228" s="667" t="b">
        <v>0</v>
      </c>
      <c r="B228" s="635" t="s">
        <v>136</v>
      </c>
      <c r="C228" s="635" t="s">
        <v>114</v>
      </c>
      <c r="D228" s="629" t="s">
        <v>188</v>
      </c>
      <c r="E228" s="629" t="s">
        <v>1369</v>
      </c>
      <c r="F228" s="628">
        <v>46113.0</v>
      </c>
      <c r="G228" s="902" t="s">
        <v>1304</v>
      </c>
      <c r="H228" s="704" t="s">
        <v>1734</v>
      </c>
      <c r="I228" s="629" t="s">
        <v>1735</v>
      </c>
      <c r="J228" s="645" t="s">
        <v>190</v>
      </c>
      <c r="K228" s="643">
        <v>0.0</v>
      </c>
      <c r="L228" s="643">
        <v>0.0</v>
      </c>
      <c r="M228" s="622">
        <v>64000.0</v>
      </c>
      <c r="N228" s="610"/>
      <c r="O228" s="945"/>
      <c r="P228" s="639">
        <v>46098.0</v>
      </c>
      <c r="Q228" s="639">
        <v>46101.0</v>
      </c>
      <c r="R228" s="636">
        <f t="shared" si="24"/>
        <v>3</v>
      </c>
      <c r="S228" s="639">
        <v>46101.0</v>
      </c>
      <c r="T228" s="980">
        <f t="shared" si="7"/>
        <v>3</v>
      </c>
      <c r="U228" s="980">
        <f t="shared" si="8"/>
        <v>0</v>
      </c>
      <c r="V228" s="639">
        <v>46111.0</v>
      </c>
      <c r="W228" s="982">
        <f t="shared" si="42"/>
        <v>10</v>
      </c>
      <c r="X228" s="982">
        <f t="shared" si="43"/>
        <v>13</v>
      </c>
      <c r="Y228" s="610">
        <v>46122.0</v>
      </c>
      <c r="Z228" s="980">
        <f t="shared" si="9"/>
        <v>24</v>
      </c>
      <c r="AA228" s="984">
        <f t="shared" si="41"/>
        <v>11</v>
      </c>
      <c r="AB228" s="1028"/>
      <c r="AC228" s="994" t="s">
        <v>1736</v>
      </c>
      <c r="AD228" s="994"/>
      <c r="AE228" s="1023"/>
      <c r="AF228" s="994"/>
      <c r="AG228" s="994"/>
    </row>
    <row r="229" ht="13.5" hidden="1" customHeight="1">
      <c r="A229" s="667" t="b">
        <v>0</v>
      </c>
      <c r="B229" s="635" t="s">
        <v>136</v>
      </c>
      <c r="C229" s="635" t="s">
        <v>114</v>
      </c>
      <c r="D229" s="492" t="s">
        <v>188</v>
      </c>
      <c r="E229" s="492" t="s">
        <v>1369</v>
      </c>
      <c r="F229" s="606">
        <v>46113.0</v>
      </c>
      <c r="G229" s="860" t="s">
        <v>1303</v>
      </c>
      <c r="H229" s="704" t="s">
        <v>1734</v>
      </c>
      <c r="I229" s="492" t="s">
        <v>1735</v>
      </c>
      <c r="J229" s="649" t="s">
        <v>190</v>
      </c>
      <c r="K229" s="643">
        <v>0.0</v>
      </c>
      <c r="L229" s="643">
        <v>0.0</v>
      </c>
      <c r="M229" s="622">
        <v>49000.0</v>
      </c>
      <c r="N229" s="610"/>
      <c r="O229" s="945"/>
      <c r="P229" s="639">
        <v>46098.0</v>
      </c>
      <c r="Q229" s="639">
        <v>46101.0</v>
      </c>
      <c r="R229" s="636">
        <f t="shared" si="24"/>
        <v>3</v>
      </c>
      <c r="S229" s="639">
        <v>46101.0</v>
      </c>
      <c r="T229" s="980">
        <f t="shared" si="7"/>
        <v>3</v>
      </c>
      <c r="U229" s="980">
        <f t="shared" si="8"/>
        <v>0</v>
      </c>
      <c r="V229" s="639">
        <v>46111.0</v>
      </c>
      <c r="W229" s="982">
        <f t="shared" si="42"/>
        <v>10</v>
      </c>
      <c r="X229" s="982">
        <f t="shared" si="43"/>
        <v>13</v>
      </c>
      <c r="Y229" s="610">
        <v>46127.0</v>
      </c>
      <c r="Z229" s="980">
        <f t="shared" si="9"/>
        <v>29</v>
      </c>
      <c r="AA229" s="984">
        <f t="shared" si="41"/>
        <v>16</v>
      </c>
      <c r="AB229" s="1028"/>
      <c r="AC229" s="994" t="s">
        <v>1736</v>
      </c>
      <c r="AD229" s="994"/>
      <c r="AE229" s="1023" t="s">
        <v>1737</v>
      </c>
      <c r="AF229" s="994"/>
      <c r="AG229" s="994"/>
    </row>
    <row r="230" ht="13.5" hidden="1" customHeight="1">
      <c r="A230" s="667" t="b">
        <v>0</v>
      </c>
      <c r="B230" s="635" t="s">
        <v>135</v>
      </c>
      <c r="C230" s="635" t="s">
        <v>114</v>
      </c>
      <c r="D230" s="629" t="s">
        <v>188</v>
      </c>
      <c r="E230" s="629" t="s">
        <v>1333</v>
      </c>
      <c r="F230" s="606">
        <v>46113.0</v>
      </c>
      <c r="G230" s="902" t="s">
        <v>1303</v>
      </c>
      <c r="H230" s="704" t="s">
        <v>1738</v>
      </c>
      <c r="I230" s="629" t="s">
        <v>1739</v>
      </c>
      <c r="J230" s="645" t="s">
        <v>190</v>
      </c>
      <c r="K230" s="643">
        <v>0.0</v>
      </c>
      <c r="L230" s="643">
        <v>0.0</v>
      </c>
      <c r="M230" s="622">
        <v>49000.0</v>
      </c>
      <c r="N230" s="610"/>
      <c r="O230" s="809"/>
      <c r="P230" s="639">
        <v>46100.0</v>
      </c>
      <c r="Q230" s="639">
        <v>46104.0</v>
      </c>
      <c r="R230" s="636">
        <f t="shared" si="24"/>
        <v>4</v>
      </c>
      <c r="S230" s="639">
        <v>46104.0</v>
      </c>
      <c r="T230" s="980">
        <f t="shared" si="7"/>
        <v>4</v>
      </c>
      <c r="U230" s="980">
        <f t="shared" si="8"/>
        <v>0</v>
      </c>
      <c r="V230" s="639">
        <v>46106.0</v>
      </c>
      <c r="W230" s="982">
        <f t="shared" si="42"/>
        <v>2</v>
      </c>
      <c r="X230" s="982">
        <f t="shared" si="43"/>
        <v>6</v>
      </c>
      <c r="Y230" s="610">
        <v>46115.0</v>
      </c>
      <c r="Z230" s="980">
        <f t="shared" si="9"/>
        <v>15</v>
      </c>
      <c r="AA230" s="984">
        <f t="shared" si="41"/>
        <v>9</v>
      </c>
      <c r="AB230" s="1028"/>
      <c r="AC230" s="994"/>
      <c r="AD230" s="994"/>
      <c r="AE230" s="1023"/>
      <c r="AF230" s="994"/>
      <c r="AG230" s="994"/>
    </row>
    <row r="231" ht="13.5" hidden="1" customHeight="1">
      <c r="A231" s="604" t="b">
        <v>0</v>
      </c>
      <c r="B231" s="492" t="s">
        <v>113</v>
      </c>
      <c r="C231" s="492" t="s">
        <v>114</v>
      </c>
      <c r="D231" s="492" t="s">
        <v>188</v>
      </c>
      <c r="E231" s="492" t="s">
        <v>1421</v>
      </c>
      <c r="F231" s="606">
        <v>46082.0</v>
      </c>
      <c r="G231" s="860" t="s">
        <v>1304</v>
      </c>
      <c r="H231" s="704" t="s">
        <v>1534</v>
      </c>
      <c r="I231" s="492" t="s">
        <v>1535</v>
      </c>
      <c r="J231" s="492" t="s">
        <v>190</v>
      </c>
      <c r="K231" s="618">
        <v>0.0</v>
      </c>
      <c r="L231" s="618">
        <v>0.0</v>
      </c>
      <c r="M231" s="905">
        <v>64000.0</v>
      </c>
      <c r="N231" s="610">
        <v>46078.0</v>
      </c>
      <c r="O231" s="860" t="s">
        <v>1728</v>
      </c>
      <c r="P231" s="610">
        <v>46051.0</v>
      </c>
      <c r="Q231" s="610">
        <v>46057.0</v>
      </c>
      <c r="R231" s="980">
        <f t="shared" si="24"/>
        <v>6</v>
      </c>
      <c r="S231" s="610">
        <v>46066.0</v>
      </c>
      <c r="T231" s="980">
        <f t="shared" si="7"/>
        <v>15</v>
      </c>
      <c r="U231" s="980">
        <f t="shared" si="8"/>
        <v>9</v>
      </c>
      <c r="V231" s="610">
        <v>46066.0</v>
      </c>
      <c r="W231" s="982">
        <f t="shared" si="42"/>
        <v>0</v>
      </c>
      <c r="X231" s="982">
        <f t="shared" si="43"/>
        <v>15</v>
      </c>
      <c r="Y231" s="610">
        <v>46079.0</v>
      </c>
      <c r="Z231" s="980">
        <f t="shared" si="9"/>
        <v>28</v>
      </c>
      <c r="AA231" s="984">
        <f t="shared" si="41"/>
        <v>13</v>
      </c>
      <c r="AB231" s="901"/>
      <c r="AC231" s="955" t="s">
        <v>1537</v>
      </c>
      <c r="AD231" s="895"/>
      <c r="AE231" s="1023"/>
      <c r="AF231" s="895"/>
      <c r="AG231" s="895"/>
    </row>
    <row r="232" ht="13.5" hidden="1" customHeight="1">
      <c r="A232" s="667" t="b">
        <v>0</v>
      </c>
      <c r="B232" s="635" t="s">
        <v>138</v>
      </c>
      <c r="C232" s="635" t="s">
        <v>134</v>
      </c>
      <c r="D232" s="629" t="s">
        <v>188</v>
      </c>
      <c r="E232" s="629" t="s">
        <v>1608</v>
      </c>
      <c r="F232" s="628">
        <v>46113.0</v>
      </c>
      <c r="G232" s="902" t="s">
        <v>1303</v>
      </c>
      <c r="H232" s="704" t="s">
        <v>1740</v>
      </c>
      <c r="I232" s="629" t="s">
        <v>1408</v>
      </c>
      <c r="J232" s="645" t="s">
        <v>190</v>
      </c>
      <c r="K232" s="643">
        <v>0.0</v>
      </c>
      <c r="L232" s="643">
        <v>0.0</v>
      </c>
      <c r="M232" s="622">
        <v>49000.0</v>
      </c>
      <c r="N232" s="610"/>
      <c r="O232" s="809"/>
      <c r="P232" s="639">
        <v>46091.0</v>
      </c>
      <c r="Q232" s="639">
        <v>46105.0</v>
      </c>
      <c r="R232" s="636">
        <f t="shared" si="24"/>
        <v>14</v>
      </c>
      <c r="S232" s="639">
        <v>46122.0</v>
      </c>
      <c r="T232" s="980">
        <f t="shared" si="7"/>
        <v>31</v>
      </c>
      <c r="U232" s="980">
        <f t="shared" si="8"/>
        <v>17</v>
      </c>
      <c r="V232" s="639">
        <v>46122.0</v>
      </c>
      <c r="W232" s="982">
        <f t="shared" si="42"/>
        <v>0</v>
      </c>
      <c r="X232" s="982">
        <f t="shared" si="43"/>
        <v>31</v>
      </c>
      <c r="Y232" s="610">
        <v>46132.0</v>
      </c>
      <c r="Z232" s="980">
        <f t="shared" si="9"/>
        <v>41</v>
      </c>
      <c r="AA232" s="984">
        <f t="shared" si="41"/>
        <v>10</v>
      </c>
      <c r="AB232" s="1028"/>
      <c r="AC232" s="994" t="s">
        <v>1741</v>
      </c>
      <c r="AD232" s="994"/>
      <c r="AE232" s="1023"/>
      <c r="AF232" s="994"/>
      <c r="AG232" s="994"/>
    </row>
    <row r="233" ht="13.5" hidden="1" customHeight="1">
      <c r="A233" s="667" t="b">
        <v>0</v>
      </c>
      <c r="B233" s="635" t="s">
        <v>136</v>
      </c>
      <c r="C233" s="635" t="s">
        <v>134</v>
      </c>
      <c r="D233" s="492" t="s">
        <v>188</v>
      </c>
      <c r="E233" s="492" t="s">
        <v>1369</v>
      </c>
      <c r="F233" s="606">
        <v>46113.0</v>
      </c>
      <c r="G233" s="860" t="s">
        <v>1304</v>
      </c>
      <c r="H233" s="704" t="s">
        <v>1723</v>
      </c>
      <c r="I233" s="492" t="s">
        <v>1468</v>
      </c>
      <c r="J233" s="649" t="s">
        <v>190</v>
      </c>
      <c r="K233" s="643">
        <v>0.0</v>
      </c>
      <c r="L233" s="643">
        <v>0.0</v>
      </c>
      <c r="M233" s="622">
        <v>64000.0</v>
      </c>
      <c r="N233" s="610"/>
      <c r="O233" s="945"/>
      <c r="P233" s="639">
        <v>46098.0</v>
      </c>
      <c r="Q233" s="639">
        <v>46106.0</v>
      </c>
      <c r="R233" s="636">
        <f t="shared" si="24"/>
        <v>8</v>
      </c>
      <c r="S233" s="639">
        <v>46106.0</v>
      </c>
      <c r="T233" s="980">
        <f t="shared" si="7"/>
        <v>8</v>
      </c>
      <c r="U233" s="980">
        <f t="shared" si="8"/>
        <v>0</v>
      </c>
      <c r="V233" s="639">
        <v>46107.0</v>
      </c>
      <c r="W233" s="982">
        <f t="shared" si="42"/>
        <v>1</v>
      </c>
      <c r="X233" s="982">
        <f t="shared" si="43"/>
        <v>9</v>
      </c>
      <c r="Y233" s="610">
        <v>46118.0</v>
      </c>
      <c r="Z233" s="980">
        <f t="shared" si="9"/>
        <v>20</v>
      </c>
      <c r="AA233" s="984">
        <f t="shared" si="41"/>
        <v>11</v>
      </c>
      <c r="AB233" s="1028"/>
      <c r="AC233" s="994" t="s">
        <v>1724</v>
      </c>
      <c r="AD233" s="994"/>
      <c r="AE233" s="1023"/>
      <c r="AF233" s="994"/>
      <c r="AG233" s="994"/>
    </row>
    <row r="234" ht="13.5" hidden="1" customHeight="1">
      <c r="A234" s="667" t="b">
        <v>0</v>
      </c>
      <c r="B234" s="635" t="s">
        <v>135</v>
      </c>
      <c r="C234" s="635" t="s">
        <v>134</v>
      </c>
      <c r="D234" s="629" t="s">
        <v>188</v>
      </c>
      <c r="E234" s="629" t="s">
        <v>1333</v>
      </c>
      <c r="F234" s="628">
        <v>46113.0</v>
      </c>
      <c r="G234" s="902" t="s">
        <v>1304</v>
      </c>
      <c r="H234" s="704" t="s">
        <v>1742</v>
      </c>
      <c r="I234" s="629" t="s">
        <v>1743</v>
      </c>
      <c r="J234" s="645" t="s">
        <v>190</v>
      </c>
      <c r="K234" s="643">
        <v>0.0</v>
      </c>
      <c r="L234" s="643">
        <v>0.0</v>
      </c>
      <c r="M234" s="622">
        <v>64000.0</v>
      </c>
      <c r="N234" s="610"/>
      <c r="O234" s="809"/>
      <c r="P234" s="639">
        <v>46104.0</v>
      </c>
      <c r="Q234" s="639">
        <v>46106.0</v>
      </c>
      <c r="R234" s="636">
        <f t="shared" si="24"/>
        <v>2</v>
      </c>
      <c r="S234" s="639">
        <v>46106.0</v>
      </c>
      <c r="T234" s="980">
        <f t="shared" si="7"/>
        <v>2</v>
      </c>
      <c r="U234" s="980">
        <f t="shared" si="8"/>
        <v>0</v>
      </c>
      <c r="V234" s="639">
        <v>46106.0</v>
      </c>
      <c r="W234" s="982">
        <f t="shared" si="42"/>
        <v>0</v>
      </c>
      <c r="X234" s="982">
        <f t="shared" si="43"/>
        <v>2</v>
      </c>
      <c r="Y234" s="610">
        <v>46120.0</v>
      </c>
      <c r="Z234" s="980">
        <f t="shared" si="9"/>
        <v>16</v>
      </c>
      <c r="AA234" s="984">
        <f t="shared" si="41"/>
        <v>14</v>
      </c>
      <c r="AB234" s="1028"/>
      <c r="AC234" s="994" t="s">
        <v>1744</v>
      </c>
      <c r="AD234" s="994"/>
      <c r="AE234" s="1023"/>
      <c r="AF234" s="994"/>
      <c r="AG234" s="994"/>
    </row>
    <row r="235" ht="13.5" hidden="1" customHeight="1">
      <c r="A235" s="667" t="b">
        <v>0</v>
      </c>
      <c r="B235" s="641" t="s">
        <v>136</v>
      </c>
      <c r="C235" s="641" t="s">
        <v>114</v>
      </c>
      <c r="D235" s="492" t="s">
        <v>480</v>
      </c>
      <c r="E235" s="649" t="s">
        <v>1333</v>
      </c>
      <c r="F235" s="728">
        <v>46082.0</v>
      </c>
      <c r="G235" s="860" t="s">
        <v>1305</v>
      </c>
      <c r="H235" s="959" t="s">
        <v>1774</v>
      </c>
      <c r="I235" s="649" t="s">
        <v>1775</v>
      </c>
      <c r="J235" s="649" t="s">
        <v>190</v>
      </c>
      <c r="K235" s="643">
        <v>0.0</v>
      </c>
      <c r="L235" s="643">
        <v>0.0</v>
      </c>
      <c r="M235" s="1076"/>
      <c r="N235" s="638"/>
      <c r="O235" s="693"/>
      <c r="P235" s="651">
        <v>46105.0</v>
      </c>
      <c r="Q235" s="651">
        <v>46111.0</v>
      </c>
      <c r="R235" s="656"/>
      <c r="S235" s="638"/>
      <c r="T235" s="656"/>
      <c r="U235" s="656"/>
      <c r="V235" s="638"/>
      <c r="W235" s="640"/>
      <c r="X235" s="640"/>
      <c r="Y235" s="638"/>
      <c r="Z235" s="656"/>
      <c r="AA235" s="1077"/>
      <c r="AB235" s="92" t="s">
        <v>2118</v>
      </c>
      <c r="AC235" s="1005" t="s">
        <v>1776</v>
      </c>
      <c r="AD235" s="1458"/>
      <c r="AE235" s="1134"/>
      <c r="AF235" s="1458"/>
      <c r="AG235" s="1459"/>
    </row>
    <row r="236" ht="13.5" hidden="1" customHeight="1">
      <c r="A236" s="667" t="b">
        <v>0</v>
      </c>
      <c r="B236" s="635" t="s">
        <v>135</v>
      </c>
      <c r="C236" s="635" t="s">
        <v>134</v>
      </c>
      <c r="D236" s="629" t="s">
        <v>188</v>
      </c>
      <c r="E236" s="629" t="s">
        <v>1333</v>
      </c>
      <c r="F236" s="628">
        <v>46113.0</v>
      </c>
      <c r="G236" s="902" t="s">
        <v>1303</v>
      </c>
      <c r="H236" s="704" t="s">
        <v>1742</v>
      </c>
      <c r="I236" s="629" t="s">
        <v>1743</v>
      </c>
      <c r="J236" s="645" t="s">
        <v>190</v>
      </c>
      <c r="K236" s="643">
        <v>0.0</v>
      </c>
      <c r="L236" s="643">
        <v>0.0</v>
      </c>
      <c r="M236" s="622">
        <v>49000.0</v>
      </c>
      <c r="N236" s="610"/>
      <c r="O236" s="809"/>
      <c r="P236" s="639">
        <v>46104.0</v>
      </c>
      <c r="Q236" s="639">
        <v>46106.0</v>
      </c>
      <c r="R236" s="636">
        <f t="shared" ref="R236:R274" si="44">Q236-P236</f>
        <v>2</v>
      </c>
      <c r="S236" s="639">
        <v>46106.0</v>
      </c>
      <c r="T236" s="980">
        <f t="shared" ref="T236:T274" si="45">S236-P236</f>
        <v>2</v>
      </c>
      <c r="U236" s="980">
        <f t="shared" ref="U236:U274" si="46">S236-Q236</f>
        <v>0</v>
      </c>
      <c r="V236" s="639">
        <v>46106.0</v>
      </c>
      <c r="W236" s="982">
        <f t="shared" ref="W236:W274" si="47">V236-S236</f>
        <v>0</v>
      </c>
      <c r="X236" s="982">
        <f t="shared" ref="X236:X274" si="48">V236-P236</f>
        <v>2</v>
      </c>
      <c r="Y236" s="610">
        <v>46120.0</v>
      </c>
      <c r="Z236" s="980">
        <f t="shared" ref="Z236:Z274" si="49">Y236-P236</f>
        <v>16</v>
      </c>
      <c r="AA236" s="984">
        <f t="shared" ref="AA236:AA274" si="50">Y236-V236</f>
        <v>14</v>
      </c>
      <c r="AB236" s="1028"/>
      <c r="AC236" s="967" t="s">
        <v>1744</v>
      </c>
      <c r="AD236" s="994"/>
      <c r="AE236" s="1023"/>
      <c r="AF236" s="994"/>
      <c r="AG236" s="994"/>
    </row>
    <row r="237" ht="13.5" hidden="1" customHeight="1">
      <c r="A237" s="667" t="b">
        <v>0</v>
      </c>
      <c r="B237" s="635" t="s">
        <v>135</v>
      </c>
      <c r="C237" s="635" t="s">
        <v>114</v>
      </c>
      <c r="D237" s="492" t="s">
        <v>188</v>
      </c>
      <c r="E237" s="492" t="s">
        <v>1333</v>
      </c>
      <c r="F237" s="606">
        <v>46113.0</v>
      </c>
      <c r="G237" s="860" t="s">
        <v>1304</v>
      </c>
      <c r="H237" s="704" t="s">
        <v>2072</v>
      </c>
      <c r="I237" s="492" t="s">
        <v>2073</v>
      </c>
      <c r="J237" s="649" t="s">
        <v>190</v>
      </c>
      <c r="K237" s="643">
        <v>0.0</v>
      </c>
      <c r="L237" s="643">
        <v>0.0</v>
      </c>
      <c r="M237" s="622">
        <v>64000.0</v>
      </c>
      <c r="N237" s="610"/>
      <c r="O237" s="945"/>
      <c r="P237" s="639">
        <v>46099.0</v>
      </c>
      <c r="Q237" s="639">
        <v>46106.0</v>
      </c>
      <c r="R237" s="636">
        <f t="shared" si="44"/>
        <v>7</v>
      </c>
      <c r="S237" s="639">
        <v>46113.0</v>
      </c>
      <c r="T237" s="980">
        <f t="shared" si="45"/>
        <v>14</v>
      </c>
      <c r="U237" s="980">
        <f t="shared" si="46"/>
        <v>7</v>
      </c>
      <c r="V237" s="639">
        <v>46113.0</v>
      </c>
      <c r="W237" s="982">
        <f t="shared" si="47"/>
        <v>0</v>
      </c>
      <c r="X237" s="982">
        <f t="shared" si="48"/>
        <v>14</v>
      </c>
      <c r="Y237" s="610">
        <v>46127.0</v>
      </c>
      <c r="Z237" s="980">
        <f t="shared" si="49"/>
        <v>28</v>
      </c>
      <c r="AA237" s="984">
        <f t="shared" si="50"/>
        <v>14</v>
      </c>
      <c r="AB237" s="1028"/>
      <c r="AC237" s="967" t="s">
        <v>2074</v>
      </c>
      <c r="AD237" s="994"/>
      <c r="AE237" s="1023"/>
      <c r="AF237" s="994"/>
      <c r="AG237" s="994"/>
    </row>
    <row r="238" ht="13.5" hidden="1" customHeight="1">
      <c r="A238" s="667" t="b">
        <v>0</v>
      </c>
      <c r="B238" s="635" t="s">
        <v>136</v>
      </c>
      <c r="C238" s="635" t="s">
        <v>114</v>
      </c>
      <c r="D238" s="629" t="s">
        <v>188</v>
      </c>
      <c r="E238" s="629" t="s">
        <v>1333</v>
      </c>
      <c r="F238" s="628">
        <v>46113.0</v>
      </c>
      <c r="G238" s="902" t="s">
        <v>1304</v>
      </c>
      <c r="H238" s="704" t="s">
        <v>1751</v>
      </c>
      <c r="I238" s="629" t="s">
        <v>1752</v>
      </c>
      <c r="J238" s="645" t="s">
        <v>190</v>
      </c>
      <c r="K238" s="643">
        <v>0.0</v>
      </c>
      <c r="L238" s="643">
        <v>0.0</v>
      </c>
      <c r="M238" s="622">
        <v>64000.0</v>
      </c>
      <c r="N238" s="639"/>
      <c r="O238" s="809" t="s">
        <v>1753</v>
      </c>
      <c r="P238" s="639">
        <v>46100.0</v>
      </c>
      <c r="Q238" s="639">
        <v>46106.0</v>
      </c>
      <c r="R238" s="636">
        <f t="shared" si="44"/>
        <v>6</v>
      </c>
      <c r="S238" s="639">
        <v>46115.0</v>
      </c>
      <c r="T238" s="980">
        <f t="shared" si="45"/>
        <v>15</v>
      </c>
      <c r="U238" s="980">
        <f t="shared" si="46"/>
        <v>9</v>
      </c>
      <c r="V238" s="639">
        <v>46115.0</v>
      </c>
      <c r="W238" s="982">
        <f t="shared" si="47"/>
        <v>0</v>
      </c>
      <c r="X238" s="982">
        <f t="shared" si="48"/>
        <v>15</v>
      </c>
      <c r="Y238" s="610">
        <v>46129.0</v>
      </c>
      <c r="Z238" s="980">
        <f t="shared" si="49"/>
        <v>29</v>
      </c>
      <c r="AA238" s="984">
        <f t="shared" si="50"/>
        <v>14</v>
      </c>
      <c r="AB238" s="1028"/>
      <c r="AC238" s="967" t="s">
        <v>1754</v>
      </c>
      <c r="AD238" s="994"/>
      <c r="AE238" s="1023"/>
      <c r="AF238" s="994"/>
      <c r="AG238" s="994"/>
    </row>
    <row r="239" ht="13.5" hidden="1" customHeight="1">
      <c r="A239" s="667" t="b">
        <v>0</v>
      </c>
      <c r="B239" s="635" t="s">
        <v>136</v>
      </c>
      <c r="C239" s="635" t="s">
        <v>114</v>
      </c>
      <c r="D239" s="492" t="s">
        <v>188</v>
      </c>
      <c r="E239" s="492" t="s">
        <v>1333</v>
      </c>
      <c r="F239" s="606">
        <v>46113.0</v>
      </c>
      <c r="G239" s="860" t="s">
        <v>1303</v>
      </c>
      <c r="H239" s="704" t="s">
        <v>1751</v>
      </c>
      <c r="I239" s="492" t="s">
        <v>1752</v>
      </c>
      <c r="J239" s="649" t="s">
        <v>190</v>
      </c>
      <c r="K239" s="643">
        <v>0.0</v>
      </c>
      <c r="L239" s="643">
        <v>0.0</v>
      </c>
      <c r="M239" s="622">
        <v>49000.0</v>
      </c>
      <c r="N239" s="639"/>
      <c r="O239" s="945"/>
      <c r="P239" s="639">
        <v>46100.0</v>
      </c>
      <c r="Q239" s="639">
        <v>46106.0</v>
      </c>
      <c r="R239" s="636">
        <f t="shared" si="44"/>
        <v>6</v>
      </c>
      <c r="S239" s="639">
        <v>46115.0</v>
      </c>
      <c r="T239" s="980">
        <f t="shared" si="45"/>
        <v>15</v>
      </c>
      <c r="U239" s="980">
        <f t="shared" si="46"/>
        <v>9</v>
      </c>
      <c r="V239" s="639">
        <v>46115.0</v>
      </c>
      <c r="W239" s="982">
        <f t="shared" si="47"/>
        <v>0</v>
      </c>
      <c r="X239" s="982">
        <f t="shared" si="48"/>
        <v>15</v>
      </c>
      <c r="Y239" s="610">
        <v>46134.0</v>
      </c>
      <c r="Z239" s="980">
        <f t="shared" si="49"/>
        <v>34</v>
      </c>
      <c r="AA239" s="984">
        <f t="shared" si="50"/>
        <v>19</v>
      </c>
      <c r="AB239" s="1028"/>
      <c r="AC239" s="967" t="s">
        <v>1754</v>
      </c>
      <c r="AD239" s="994"/>
      <c r="AE239" s="1023"/>
      <c r="AF239" s="994"/>
      <c r="AG239" s="994"/>
    </row>
    <row r="240" ht="13.5" hidden="1" customHeight="1">
      <c r="A240" s="667" t="b">
        <v>0</v>
      </c>
      <c r="B240" s="635" t="s">
        <v>138</v>
      </c>
      <c r="C240" s="635" t="s">
        <v>114</v>
      </c>
      <c r="D240" s="629" t="s">
        <v>188</v>
      </c>
      <c r="E240" s="629" t="s">
        <v>1608</v>
      </c>
      <c r="F240" s="628">
        <v>46113.0</v>
      </c>
      <c r="G240" s="902" t="s">
        <v>1303</v>
      </c>
      <c r="H240" s="704" t="s">
        <v>1755</v>
      </c>
      <c r="I240" s="629" t="s">
        <v>1756</v>
      </c>
      <c r="J240" s="645" t="s">
        <v>190</v>
      </c>
      <c r="K240" s="643">
        <v>0.0</v>
      </c>
      <c r="L240" s="643">
        <v>0.0</v>
      </c>
      <c r="M240" s="622">
        <v>49000.0</v>
      </c>
      <c r="N240" s="610"/>
      <c r="O240" s="945"/>
      <c r="P240" s="639">
        <v>46100.0</v>
      </c>
      <c r="Q240" s="639">
        <v>46107.0</v>
      </c>
      <c r="R240" s="636">
        <f t="shared" si="44"/>
        <v>7</v>
      </c>
      <c r="S240" s="639">
        <v>46107.0</v>
      </c>
      <c r="T240" s="980">
        <f t="shared" si="45"/>
        <v>7</v>
      </c>
      <c r="U240" s="980">
        <f t="shared" si="46"/>
        <v>0</v>
      </c>
      <c r="V240" s="610">
        <v>46105.0</v>
      </c>
      <c r="W240" s="982">
        <f t="shared" si="47"/>
        <v>-2</v>
      </c>
      <c r="X240" s="982">
        <f t="shared" si="48"/>
        <v>5</v>
      </c>
      <c r="Y240" s="610">
        <v>46119.0</v>
      </c>
      <c r="Z240" s="980">
        <f t="shared" si="49"/>
        <v>19</v>
      </c>
      <c r="AA240" s="984">
        <f t="shared" si="50"/>
        <v>14</v>
      </c>
      <c r="AB240" s="1028"/>
      <c r="AC240" s="967" t="s">
        <v>1757</v>
      </c>
      <c r="AD240" s="994"/>
      <c r="AE240" s="1023"/>
      <c r="AF240" s="994"/>
      <c r="AG240" s="994"/>
    </row>
    <row r="241" ht="13.5" hidden="1" customHeight="1">
      <c r="A241" s="667" t="b">
        <v>0</v>
      </c>
      <c r="B241" s="635" t="s">
        <v>138</v>
      </c>
      <c r="C241" s="635" t="s">
        <v>114</v>
      </c>
      <c r="D241" s="492" t="s">
        <v>188</v>
      </c>
      <c r="E241" s="492" t="s">
        <v>1333</v>
      </c>
      <c r="F241" s="606">
        <v>46113.0</v>
      </c>
      <c r="G241" s="860" t="s">
        <v>1304</v>
      </c>
      <c r="H241" s="704" t="s">
        <v>1758</v>
      </c>
      <c r="I241" s="492" t="s">
        <v>1759</v>
      </c>
      <c r="J241" s="649" t="s">
        <v>190</v>
      </c>
      <c r="K241" s="643">
        <v>0.0</v>
      </c>
      <c r="L241" s="643">
        <v>0.0</v>
      </c>
      <c r="M241" s="622">
        <v>64000.0</v>
      </c>
      <c r="N241" s="610"/>
      <c r="O241" s="945"/>
      <c r="P241" s="639">
        <v>46106.0</v>
      </c>
      <c r="Q241" s="639">
        <v>46107.0</v>
      </c>
      <c r="R241" s="636">
        <f t="shared" si="44"/>
        <v>1</v>
      </c>
      <c r="S241" s="639">
        <v>46107.0</v>
      </c>
      <c r="T241" s="980">
        <f t="shared" si="45"/>
        <v>1</v>
      </c>
      <c r="U241" s="980">
        <f t="shared" si="46"/>
        <v>0</v>
      </c>
      <c r="V241" s="639">
        <v>46107.0</v>
      </c>
      <c r="W241" s="982">
        <f t="shared" si="47"/>
        <v>0</v>
      </c>
      <c r="X241" s="982">
        <f t="shared" si="48"/>
        <v>1</v>
      </c>
      <c r="Y241" s="610">
        <v>46119.0</v>
      </c>
      <c r="Z241" s="980">
        <f t="shared" si="49"/>
        <v>13</v>
      </c>
      <c r="AA241" s="984">
        <f t="shared" si="50"/>
        <v>12</v>
      </c>
      <c r="AB241" s="1028"/>
      <c r="AC241" s="967" t="s">
        <v>1760</v>
      </c>
      <c r="AD241" s="994"/>
      <c r="AE241" s="1023"/>
      <c r="AF241" s="994"/>
      <c r="AG241" s="994"/>
    </row>
    <row r="242" ht="13.5" hidden="1" customHeight="1">
      <c r="A242" s="667" t="b">
        <v>0</v>
      </c>
      <c r="B242" s="635" t="s">
        <v>138</v>
      </c>
      <c r="C242" s="635" t="s">
        <v>114</v>
      </c>
      <c r="D242" s="629" t="s">
        <v>188</v>
      </c>
      <c r="E242" s="629" t="s">
        <v>1333</v>
      </c>
      <c r="F242" s="628">
        <v>46113.0</v>
      </c>
      <c r="G242" s="902" t="s">
        <v>1303</v>
      </c>
      <c r="H242" s="704" t="s">
        <v>1758</v>
      </c>
      <c r="I242" s="629" t="s">
        <v>1759</v>
      </c>
      <c r="J242" s="645" t="s">
        <v>190</v>
      </c>
      <c r="K242" s="643">
        <v>0.0</v>
      </c>
      <c r="L242" s="643">
        <v>0.0</v>
      </c>
      <c r="M242" s="622">
        <v>49000.0</v>
      </c>
      <c r="N242" s="610"/>
      <c r="O242" s="945"/>
      <c r="P242" s="639">
        <v>46106.0</v>
      </c>
      <c r="Q242" s="639">
        <v>46107.0</v>
      </c>
      <c r="R242" s="636">
        <f t="shared" si="44"/>
        <v>1</v>
      </c>
      <c r="S242" s="639">
        <v>46107.0</v>
      </c>
      <c r="T242" s="980">
        <f t="shared" si="45"/>
        <v>1</v>
      </c>
      <c r="U242" s="980">
        <f t="shared" si="46"/>
        <v>0</v>
      </c>
      <c r="V242" s="639">
        <v>46107.0</v>
      </c>
      <c r="W242" s="982">
        <f t="shared" si="47"/>
        <v>0</v>
      </c>
      <c r="X242" s="982">
        <f t="shared" si="48"/>
        <v>1</v>
      </c>
      <c r="Y242" s="610">
        <v>46120.0</v>
      </c>
      <c r="Z242" s="980">
        <f t="shared" si="49"/>
        <v>14</v>
      </c>
      <c r="AA242" s="984">
        <f t="shared" si="50"/>
        <v>13</v>
      </c>
      <c r="AB242" s="1028"/>
      <c r="AC242" s="967" t="s">
        <v>1760</v>
      </c>
      <c r="AD242" s="994"/>
      <c r="AE242" s="1023"/>
      <c r="AF242" s="994"/>
      <c r="AG242" s="994"/>
    </row>
    <row r="243" ht="13.5" hidden="1" customHeight="1">
      <c r="A243" s="667" t="b">
        <v>0</v>
      </c>
      <c r="B243" s="635" t="s">
        <v>135</v>
      </c>
      <c r="C243" s="635" t="s">
        <v>134</v>
      </c>
      <c r="D243" s="492" t="s">
        <v>188</v>
      </c>
      <c r="E243" s="492" t="s">
        <v>1333</v>
      </c>
      <c r="F243" s="606">
        <v>46113.0</v>
      </c>
      <c r="G243" s="860" t="s">
        <v>1303</v>
      </c>
      <c r="H243" s="704" t="s">
        <v>1761</v>
      </c>
      <c r="I243" s="492" t="s">
        <v>1408</v>
      </c>
      <c r="J243" s="649" t="s">
        <v>190</v>
      </c>
      <c r="K243" s="643">
        <v>0.0</v>
      </c>
      <c r="L243" s="643">
        <v>0.0</v>
      </c>
      <c r="M243" s="622">
        <v>48000.0</v>
      </c>
      <c r="N243" s="610"/>
      <c r="O243" s="945"/>
      <c r="P243" s="639">
        <v>46100.0</v>
      </c>
      <c r="Q243" s="639">
        <v>46107.0</v>
      </c>
      <c r="R243" s="636">
        <f t="shared" si="44"/>
        <v>7</v>
      </c>
      <c r="S243" s="639">
        <v>46107.0</v>
      </c>
      <c r="T243" s="980">
        <f t="shared" si="45"/>
        <v>7</v>
      </c>
      <c r="U243" s="980">
        <f t="shared" si="46"/>
        <v>0</v>
      </c>
      <c r="V243" s="639">
        <v>46107.0</v>
      </c>
      <c r="W243" s="982">
        <f t="shared" si="47"/>
        <v>0</v>
      </c>
      <c r="X243" s="982">
        <f t="shared" si="48"/>
        <v>7</v>
      </c>
      <c r="Y243" s="610">
        <v>46120.0</v>
      </c>
      <c r="Z243" s="980">
        <f t="shared" si="49"/>
        <v>20</v>
      </c>
      <c r="AA243" s="984">
        <f t="shared" si="50"/>
        <v>13</v>
      </c>
      <c r="AB243" s="1028"/>
      <c r="AC243" s="967" t="s">
        <v>1762</v>
      </c>
      <c r="AD243" s="994"/>
      <c r="AE243" s="1023"/>
      <c r="AF243" s="994"/>
      <c r="AG243" s="994"/>
    </row>
    <row r="244" ht="13.5" hidden="1" customHeight="1">
      <c r="A244" s="667" t="b">
        <v>0</v>
      </c>
      <c r="B244" s="635" t="s">
        <v>138</v>
      </c>
      <c r="C244" s="635" t="s">
        <v>114</v>
      </c>
      <c r="D244" s="629" t="s">
        <v>188</v>
      </c>
      <c r="E244" s="629" t="s">
        <v>1421</v>
      </c>
      <c r="F244" s="606">
        <v>46113.0</v>
      </c>
      <c r="G244" s="902" t="s">
        <v>1304</v>
      </c>
      <c r="H244" s="704" t="s">
        <v>1765</v>
      </c>
      <c r="I244" s="629" t="s">
        <v>1408</v>
      </c>
      <c r="J244" s="645" t="s">
        <v>190</v>
      </c>
      <c r="K244" s="643">
        <v>0.0</v>
      </c>
      <c r="L244" s="643">
        <v>0.0</v>
      </c>
      <c r="M244" s="622">
        <v>64000.0</v>
      </c>
      <c r="N244" s="610"/>
      <c r="O244" s="945"/>
      <c r="P244" s="639">
        <v>46104.0</v>
      </c>
      <c r="Q244" s="639">
        <v>46108.0</v>
      </c>
      <c r="R244" s="636">
        <f t="shared" si="44"/>
        <v>4</v>
      </c>
      <c r="S244" s="639">
        <v>46108.0</v>
      </c>
      <c r="T244" s="980">
        <f t="shared" si="45"/>
        <v>4</v>
      </c>
      <c r="U244" s="980">
        <f t="shared" si="46"/>
        <v>0</v>
      </c>
      <c r="V244" s="639">
        <v>46108.0</v>
      </c>
      <c r="W244" s="982">
        <f t="shared" si="47"/>
        <v>0</v>
      </c>
      <c r="X244" s="982">
        <f t="shared" si="48"/>
        <v>4</v>
      </c>
      <c r="Y244" s="639">
        <v>46114.0</v>
      </c>
      <c r="Z244" s="980">
        <f t="shared" si="49"/>
        <v>10</v>
      </c>
      <c r="AA244" s="984">
        <f t="shared" si="50"/>
        <v>6</v>
      </c>
      <c r="AB244" s="1028"/>
      <c r="AC244" s="967" t="s">
        <v>2075</v>
      </c>
      <c r="AD244" s="994"/>
      <c r="AE244" s="1023"/>
      <c r="AF244" s="994"/>
      <c r="AG244" s="994"/>
    </row>
    <row r="245" ht="13.5" hidden="1" customHeight="1">
      <c r="A245" s="667" t="b">
        <v>0</v>
      </c>
      <c r="B245" s="635" t="s">
        <v>138</v>
      </c>
      <c r="C245" s="635" t="s">
        <v>114</v>
      </c>
      <c r="D245" s="492" t="s">
        <v>188</v>
      </c>
      <c r="E245" s="492" t="s">
        <v>1421</v>
      </c>
      <c r="F245" s="606">
        <v>46113.0</v>
      </c>
      <c r="G245" s="860" t="s">
        <v>1303</v>
      </c>
      <c r="H245" s="704" t="s">
        <v>1765</v>
      </c>
      <c r="I245" s="492" t="s">
        <v>1408</v>
      </c>
      <c r="J245" s="649" t="s">
        <v>190</v>
      </c>
      <c r="K245" s="643">
        <v>0.0</v>
      </c>
      <c r="L245" s="643">
        <v>0.0</v>
      </c>
      <c r="M245" s="622">
        <v>49000.0</v>
      </c>
      <c r="N245" s="610"/>
      <c r="O245" s="945"/>
      <c r="P245" s="639">
        <v>46104.0</v>
      </c>
      <c r="Q245" s="639">
        <v>46108.0</v>
      </c>
      <c r="R245" s="636">
        <f t="shared" si="44"/>
        <v>4</v>
      </c>
      <c r="S245" s="639">
        <v>46111.0</v>
      </c>
      <c r="T245" s="980">
        <f t="shared" si="45"/>
        <v>7</v>
      </c>
      <c r="U245" s="980">
        <f t="shared" si="46"/>
        <v>3</v>
      </c>
      <c r="V245" s="639">
        <v>46111.0</v>
      </c>
      <c r="W245" s="982">
        <f t="shared" si="47"/>
        <v>0</v>
      </c>
      <c r="X245" s="982">
        <f t="shared" si="48"/>
        <v>7</v>
      </c>
      <c r="Y245" s="610">
        <v>46119.0</v>
      </c>
      <c r="Z245" s="980">
        <f t="shared" si="49"/>
        <v>15</v>
      </c>
      <c r="AA245" s="984">
        <f t="shared" si="50"/>
        <v>8</v>
      </c>
      <c r="AB245" s="1028"/>
      <c r="AC245" s="967" t="s">
        <v>1766</v>
      </c>
      <c r="AD245" s="994"/>
      <c r="AE245" s="1023"/>
      <c r="AF245" s="994"/>
      <c r="AG245" s="994"/>
    </row>
    <row r="246" ht="13.5" hidden="1" customHeight="1">
      <c r="A246" s="667" t="b">
        <v>0</v>
      </c>
      <c r="B246" s="635" t="s">
        <v>135</v>
      </c>
      <c r="C246" s="635" t="s">
        <v>114</v>
      </c>
      <c r="D246" s="629" t="s">
        <v>188</v>
      </c>
      <c r="E246" s="629" t="s">
        <v>1369</v>
      </c>
      <c r="F246" s="628">
        <v>46113.0</v>
      </c>
      <c r="G246" s="902" t="s">
        <v>1304</v>
      </c>
      <c r="H246" s="704" t="s">
        <v>1767</v>
      </c>
      <c r="I246" s="629" t="s">
        <v>1768</v>
      </c>
      <c r="J246" s="645" t="s">
        <v>190</v>
      </c>
      <c r="K246" s="643">
        <v>0.0</v>
      </c>
      <c r="L246" s="643">
        <v>0.0</v>
      </c>
      <c r="M246" s="622">
        <v>64000.0</v>
      </c>
      <c r="N246" s="610"/>
      <c r="O246" s="809"/>
      <c r="P246" s="639">
        <v>46104.0</v>
      </c>
      <c r="Q246" s="639">
        <v>46109.0</v>
      </c>
      <c r="R246" s="636">
        <f t="shared" si="44"/>
        <v>5</v>
      </c>
      <c r="S246" s="639">
        <v>46109.0</v>
      </c>
      <c r="T246" s="980">
        <f t="shared" si="45"/>
        <v>5</v>
      </c>
      <c r="U246" s="980">
        <f t="shared" si="46"/>
        <v>0</v>
      </c>
      <c r="V246" s="639">
        <v>46111.0</v>
      </c>
      <c r="W246" s="982">
        <f t="shared" si="47"/>
        <v>2</v>
      </c>
      <c r="X246" s="982">
        <f t="shared" si="48"/>
        <v>7</v>
      </c>
      <c r="Y246" s="610">
        <v>46120.0</v>
      </c>
      <c r="Z246" s="980">
        <f t="shared" si="49"/>
        <v>16</v>
      </c>
      <c r="AA246" s="984">
        <f t="shared" si="50"/>
        <v>9</v>
      </c>
      <c r="AB246" s="1028"/>
      <c r="AC246" s="967" t="s">
        <v>1769</v>
      </c>
      <c r="AD246" s="994"/>
      <c r="AE246" s="1023"/>
      <c r="AF246" s="994"/>
      <c r="AG246" s="994"/>
    </row>
    <row r="247" ht="13.5" hidden="1" customHeight="1">
      <c r="A247" s="667" t="b">
        <v>0</v>
      </c>
      <c r="B247" s="635" t="s">
        <v>135</v>
      </c>
      <c r="C247" s="635" t="s">
        <v>114</v>
      </c>
      <c r="D247" s="492" t="s">
        <v>188</v>
      </c>
      <c r="E247" s="492" t="s">
        <v>1369</v>
      </c>
      <c r="F247" s="606">
        <v>46113.0</v>
      </c>
      <c r="G247" s="860" t="s">
        <v>1303</v>
      </c>
      <c r="H247" s="704" t="s">
        <v>1767</v>
      </c>
      <c r="I247" s="492" t="s">
        <v>1768</v>
      </c>
      <c r="J247" s="649" t="s">
        <v>190</v>
      </c>
      <c r="K247" s="643">
        <v>0.0</v>
      </c>
      <c r="L247" s="643">
        <v>0.0</v>
      </c>
      <c r="M247" s="622">
        <v>49000.0</v>
      </c>
      <c r="N247" s="610"/>
      <c r="O247" s="809"/>
      <c r="P247" s="639">
        <v>46104.0</v>
      </c>
      <c r="Q247" s="639">
        <v>46109.0</v>
      </c>
      <c r="R247" s="636">
        <f t="shared" si="44"/>
        <v>5</v>
      </c>
      <c r="S247" s="639">
        <v>46109.0</v>
      </c>
      <c r="T247" s="980">
        <f t="shared" si="45"/>
        <v>5</v>
      </c>
      <c r="U247" s="980">
        <f t="shared" si="46"/>
        <v>0</v>
      </c>
      <c r="V247" s="639">
        <v>46111.0</v>
      </c>
      <c r="W247" s="982">
        <f t="shared" si="47"/>
        <v>2</v>
      </c>
      <c r="X247" s="982">
        <f t="shared" si="48"/>
        <v>7</v>
      </c>
      <c r="Y247" s="610">
        <v>46120.0</v>
      </c>
      <c r="Z247" s="980">
        <f t="shared" si="49"/>
        <v>16</v>
      </c>
      <c r="AA247" s="984">
        <f t="shared" si="50"/>
        <v>9</v>
      </c>
      <c r="AB247" s="1028"/>
      <c r="AC247" s="967" t="s">
        <v>1769</v>
      </c>
      <c r="AD247" s="994"/>
      <c r="AE247" s="1023"/>
      <c r="AF247" s="994"/>
      <c r="AG247" s="994"/>
    </row>
    <row r="248" ht="13.5" hidden="1" customHeight="1">
      <c r="A248" s="667" t="b">
        <v>0</v>
      </c>
      <c r="B248" s="635" t="s">
        <v>135</v>
      </c>
      <c r="C248" s="641" t="s">
        <v>114</v>
      </c>
      <c r="D248" s="629" t="s">
        <v>188</v>
      </c>
      <c r="E248" s="629" t="s">
        <v>1333</v>
      </c>
      <c r="F248" s="628">
        <v>46113.0</v>
      </c>
      <c r="G248" s="902" t="s">
        <v>1304</v>
      </c>
      <c r="H248" s="704" t="s">
        <v>1770</v>
      </c>
      <c r="I248" s="629" t="s">
        <v>1771</v>
      </c>
      <c r="J248" s="645" t="s">
        <v>190</v>
      </c>
      <c r="K248" s="643">
        <v>0.0</v>
      </c>
      <c r="L248" s="643">
        <v>0.0</v>
      </c>
      <c r="M248" s="622">
        <v>64000.0</v>
      </c>
      <c r="N248" s="610"/>
      <c r="O248" s="809"/>
      <c r="P248" s="639">
        <v>46104.0</v>
      </c>
      <c r="Q248" s="639">
        <v>46111.0</v>
      </c>
      <c r="R248" s="636">
        <f t="shared" si="44"/>
        <v>7</v>
      </c>
      <c r="S248" s="639">
        <v>46111.0</v>
      </c>
      <c r="T248" s="980">
        <f t="shared" si="45"/>
        <v>7</v>
      </c>
      <c r="U248" s="980">
        <f t="shared" si="46"/>
        <v>0</v>
      </c>
      <c r="V248" s="639">
        <v>46111.0</v>
      </c>
      <c r="W248" s="982">
        <f t="shared" si="47"/>
        <v>0</v>
      </c>
      <c r="X248" s="982">
        <f t="shared" si="48"/>
        <v>7</v>
      </c>
      <c r="Y248" s="610">
        <v>46120.0</v>
      </c>
      <c r="Z248" s="980">
        <f t="shared" si="49"/>
        <v>16</v>
      </c>
      <c r="AA248" s="984">
        <f t="shared" si="50"/>
        <v>9</v>
      </c>
      <c r="AB248" s="1028"/>
      <c r="AC248" s="967" t="s">
        <v>1772</v>
      </c>
      <c r="AD248" s="994"/>
      <c r="AE248" s="1023"/>
      <c r="AF248" s="994"/>
      <c r="AG248" s="994"/>
    </row>
    <row r="249" ht="13.5" hidden="1" customHeight="1">
      <c r="A249" s="667" t="b">
        <v>0</v>
      </c>
      <c r="B249" s="635" t="s">
        <v>135</v>
      </c>
      <c r="C249" s="641" t="s">
        <v>114</v>
      </c>
      <c r="D249" s="492" t="s">
        <v>188</v>
      </c>
      <c r="E249" s="492" t="s">
        <v>1333</v>
      </c>
      <c r="F249" s="606">
        <v>46113.0</v>
      </c>
      <c r="G249" s="860" t="s">
        <v>1303</v>
      </c>
      <c r="H249" s="704" t="s">
        <v>1770</v>
      </c>
      <c r="I249" s="492" t="s">
        <v>1771</v>
      </c>
      <c r="J249" s="649" t="s">
        <v>190</v>
      </c>
      <c r="K249" s="643">
        <v>0.0</v>
      </c>
      <c r="L249" s="643">
        <v>0.0</v>
      </c>
      <c r="M249" s="622">
        <v>49000.0</v>
      </c>
      <c r="N249" s="610"/>
      <c r="O249" s="809"/>
      <c r="P249" s="639">
        <v>46104.0</v>
      </c>
      <c r="Q249" s="639">
        <v>46111.0</v>
      </c>
      <c r="R249" s="636">
        <f t="shared" si="44"/>
        <v>7</v>
      </c>
      <c r="S249" s="639">
        <v>46111.0</v>
      </c>
      <c r="T249" s="980">
        <f t="shared" si="45"/>
        <v>7</v>
      </c>
      <c r="U249" s="980">
        <f t="shared" si="46"/>
        <v>0</v>
      </c>
      <c r="V249" s="639">
        <v>46111.0</v>
      </c>
      <c r="W249" s="982">
        <f t="shared" si="47"/>
        <v>0</v>
      </c>
      <c r="X249" s="982">
        <f t="shared" si="48"/>
        <v>7</v>
      </c>
      <c r="Y249" s="610">
        <v>46120.0</v>
      </c>
      <c r="Z249" s="980">
        <f t="shared" si="49"/>
        <v>16</v>
      </c>
      <c r="AA249" s="984">
        <f t="shared" si="50"/>
        <v>9</v>
      </c>
      <c r="AB249" s="1028"/>
      <c r="AC249" s="967" t="s">
        <v>1773</v>
      </c>
      <c r="AD249" s="994"/>
      <c r="AE249" s="1023"/>
      <c r="AF249" s="994"/>
      <c r="AG249" s="994"/>
    </row>
    <row r="250" ht="13.5" hidden="1" customHeight="1">
      <c r="A250" s="667" t="b">
        <v>0</v>
      </c>
      <c r="B250" s="635" t="s">
        <v>136</v>
      </c>
      <c r="C250" s="635" t="s">
        <v>134</v>
      </c>
      <c r="D250" s="629" t="s">
        <v>188</v>
      </c>
      <c r="E250" s="629" t="s">
        <v>1333</v>
      </c>
      <c r="F250" s="628">
        <v>46113.0</v>
      </c>
      <c r="G250" s="902" t="s">
        <v>1303</v>
      </c>
      <c r="H250" s="704" t="s">
        <v>1774</v>
      </c>
      <c r="I250" s="629" t="s">
        <v>1775</v>
      </c>
      <c r="J250" s="645" t="s">
        <v>190</v>
      </c>
      <c r="K250" s="643">
        <v>0.0</v>
      </c>
      <c r="L250" s="643">
        <v>0.0</v>
      </c>
      <c r="M250" s="622">
        <v>49000.0</v>
      </c>
      <c r="N250" s="610"/>
      <c r="O250" s="809"/>
      <c r="P250" s="639">
        <v>46105.0</v>
      </c>
      <c r="Q250" s="639">
        <v>46111.0</v>
      </c>
      <c r="R250" s="636">
        <f t="shared" si="44"/>
        <v>6</v>
      </c>
      <c r="S250" s="639">
        <v>46111.0</v>
      </c>
      <c r="T250" s="980">
        <f t="shared" si="45"/>
        <v>6</v>
      </c>
      <c r="U250" s="980">
        <f t="shared" si="46"/>
        <v>0</v>
      </c>
      <c r="V250" s="639">
        <v>46111.0</v>
      </c>
      <c r="W250" s="982">
        <f t="shared" si="47"/>
        <v>0</v>
      </c>
      <c r="X250" s="982">
        <f t="shared" si="48"/>
        <v>6</v>
      </c>
      <c r="Y250" s="610">
        <v>46125.0</v>
      </c>
      <c r="Z250" s="980">
        <f t="shared" si="49"/>
        <v>20</v>
      </c>
      <c r="AA250" s="984">
        <f t="shared" si="50"/>
        <v>14</v>
      </c>
      <c r="AB250" s="1028"/>
      <c r="AC250" s="967" t="s">
        <v>1776</v>
      </c>
      <c r="AD250" s="994"/>
      <c r="AE250" s="1023" t="s">
        <v>1777</v>
      </c>
      <c r="AF250" s="994"/>
      <c r="AG250" s="994"/>
    </row>
    <row r="251" ht="13.5" hidden="1" customHeight="1">
      <c r="A251" s="667" t="b">
        <v>0</v>
      </c>
      <c r="B251" s="635" t="s">
        <v>135</v>
      </c>
      <c r="C251" s="635" t="s">
        <v>114</v>
      </c>
      <c r="D251" s="492" t="s">
        <v>188</v>
      </c>
      <c r="E251" s="492" t="s">
        <v>1511</v>
      </c>
      <c r="F251" s="606">
        <v>46113.0</v>
      </c>
      <c r="G251" s="860" t="s">
        <v>1304</v>
      </c>
      <c r="H251" s="704" t="s">
        <v>1778</v>
      </c>
      <c r="I251" s="492" t="s">
        <v>1779</v>
      </c>
      <c r="J251" s="649" t="s">
        <v>190</v>
      </c>
      <c r="K251" s="643">
        <v>0.0</v>
      </c>
      <c r="L251" s="643">
        <v>0.0</v>
      </c>
      <c r="M251" s="622">
        <v>64000.0</v>
      </c>
      <c r="N251" s="610"/>
      <c r="O251" s="809"/>
      <c r="P251" s="639">
        <v>46093.0</v>
      </c>
      <c r="Q251" s="639">
        <v>46111.0</v>
      </c>
      <c r="R251" s="636">
        <f t="shared" si="44"/>
        <v>18</v>
      </c>
      <c r="S251" s="639">
        <v>46111.0</v>
      </c>
      <c r="T251" s="980">
        <f t="shared" si="45"/>
        <v>18</v>
      </c>
      <c r="U251" s="980">
        <f t="shared" si="46"/>
        <v>0</v>
      </c>
      <c r="V251" s="639">
        <v>46111.0</v>
      </c>
      <c r="W251" s="982">
        <f t="shared" si="47"/>
        <v>0</v>
      </c>
      <c r="X251" s="982">
        <f t="shared" si="48"/>
        <v>18</v>
      </c>
      <c r="Y251" s="610">
        <v>46118.0</v>
      </c>
      <c r="Z251" s="980">
        <f t="shared" si="49"/>
        <v>25</v>
      </c>
      <c r="AA251" s="984">
        <f t="shared" si="50"/>
        <v>7</v>
      </c>
      <c r="AB251" s="1028"/>
      <c r="AC251" s="967" t="s">
        <v>1780</v>
      </c>
      <c r="AD251" s="994"/>
      <c r="AE251" s="1023"/>
      <c r="AF251" s="994"/>
      <c r="AG251" s="994"/>
    </row>
    <row r="252" ht="13.5" hidden="1" customHeight="1">
      <c r="A252" s="667" t="b">
        <v>0</v>
      </c>
      <c r="B252" s="635" t="s">
        <v>135</v>
      </c>
      <c r="C252" s="635" t="s">
        <v>114</v>
      </c>
      <c r="D252" s="629" t="s">
        <v>188</v>
      </c>
      <c r="E252" s="629" t="s">
        <v>1511</v>
      </c>
      <c r="F252" s="628">
        <v>46113.0</v>
      </c>
      <c r="G252" s="902" t="s">
        <v>1303</v>
      </c>
      <c r="H252" s="704" t="s">
        <v>1778</v>
      </c>
      <c r="I252" s="629" t="s">
        <v>1779</v>
      </c>
      <c r="J252" s="645" t="s">
        <v>190</v>
      </c>
      <c r="K252" s="643">
        <v>0.0</v>
      </c>
      <c r="L252" s="643">
        <v>0.0</v>
      </c>
      <c r="M252" s="622">
        <v>49000.0</v>
      </c>
      <c r="N252" s="610"/>
      <c r="O252" s="809"/>
      <c r="P252" s="639">
        <v>46093.0</v>
      </c>
      <c r="Q252" s="639">
        <v>46111.0</v>
      </c>
      <c r="R252" s="636">
        <f t="shared" si="44"/>
        <v>18</v>
      </c>
      <c r="S252" s="639">
        <v>46111.0</v>
      </c>
      <c r="T252" s="980">
        <f t="shared" si="45"/>
        <v>18</v>
      </c>
      <c r="U252" s="980">
        <f t="shared" si="46"/>
        <v>0</v>
      </c>
      <c r="V252" s="639">
        <v>46111.0</v>
      </c>
      <c r="W252" s="982">
        <f t="shared" si="47"/>
        <v>0</v>
      </c>
      <c r="X252" s="982">
        <f t="shared" si="48"/>
        <v>18</v>
      </c>
      <c r="Y252" s="639">
        <v>46129.0</v>
      </c>
      <c r="Z252" s="980">
        <f t="shared" si="49"/>
        <v>36</v>
      </c>
      <c r="AA252" s="984">
        <f t="shared" si="50"/>
        <v>18</v>
      </c>
      <c r="AB252" s="1028"/>
      <c r="AC252" s="967" t="s">
        <v>1780</v>
      </c>
      <c r="AD252" s="994"/>
      <c r="AE252" s="1023" t="s">
        <v>1737</v>
      </c>
      <c r="AF252" s="994"/>
      <c r="AG252" s="994"/>
    </row>
    <row r="253" ht="13.5" hidden="1" customHeight="1">
      <c r="A253" s="667" t="b">
        <v>0</v>
      </c>
      <c r="B253" s="635" t="s">
        <v>138</v>
      </c>
      <c r="C253" s="635" t="s">
        <v>134</v>
      </c>
      <c r="D253" s="492" t="s">
        <v>188</v>
      </c>
      <c r="E253" s="492" t="s">
        <v>1369</v>
      </c>
      <c r="F253" s="606">
        <v>46113.0</v>
      </c>
      <c r="G253" s="860" t="s">
        <v>1305</v>
      </c>
      <c r="H253" s="704" t="s">
        <v>1745</v>
      </c>
      <c r="I253" s="492" t="s">
        <v>1746</v>
      </c>
      <c r="J253" s="649" t="s">
        <v>190</v>
      </c>
      <c r="K253" s="643">
        <v>0.0</v>
      </c>
      <c r="L253" s="643">
        <v>0.0</v>
      </c>
      <c r="M253" s="622">
        <v>125400.0</v>
      </c>
      <c r="N253" s="610"/>
      <c r="O253" s="809"/>
      <c r="P253" s="639">
        <v>46111.0</v>
      </c>
      <c r="Q253" s="639">
        <v>46112.0</v>
      </c>
      <c r="R253" s="636">
        <f t="shared" si="44"/>
        <v>1</v>
      </c>
      <c r="S253" s="639">
        <v>46112.0</v>
      </c>
      <c r="T253" s="980">
        <f t="shared" si="45"/>
        <v>1</v>
      </c>
      <c r="U253" s="980">
        <f t="shared" si="46"/>
        <v>0</v>
      </c>
      <c r="V253" s="639">
        <v>46118.0</v>
      </c>
      <c r="W253" s="982">
        <f t="shared" si="47"/>
        <v>6</v>
      </c>
      <c r="X253" s="982">
        <f t="shared" si="48"/>
        <v>7</v>
      </c>
      <c r="Y253" s="639">
        <v>46129.0</v>
      </c>
      <c r="Z253" s="980">
        <f t="shared" si="49"/>
        <v>18</v>
      </c>
      <c r="AA253" s="984">
        <f t="shared" si="50"/>
        <v>11</v>
      </c>
      <c r="AB253" s="1029" t="s">
        <v>94</v>
      </c>
      <c r="AC253" s="967" t="s">
        <v>1747</v>
      </c>
      <c r="AD253" s="994"/>
      <c r="AE253" s="1023"/>
      <c r="AF253" s="994"/>
      <c r="AG253" s="994"/>
    </row>
    <row r="254" ht="13.5" hidden="1" customHeight="1">
      <c r="A254" s="985" t="b">
        <v>0</v>
      </c>
      <c r="B254" s="635" t="s">
        <v>138</v>
      </c>
      <c r="C254" s="986" t="s">
        <v>114</v>
      </c>
      <c r="D254" s="629" t="s">
        <v>188</v>
      </c>
      <c r="E254" s="645" t="s">
        <v>1784</v>
      </c>
      <c r="F254" s="606">
        <v>46113.0</v>
      </c>
      <c r="G254" s="920" t="s">
        <v>1304</v>
      </c>
      <c r="H254" s="704" t="s">
        <v>1785</v>
      </c>
      <c r="I254" s="629" t="s">
        <v>1786</v>
      </c>
      <c r="J254" s="645" t="s">
        <v>190</v>
      </c>
      <c r="K254" s="643">
        <v>0.0</v>
      </c>
      <c r="L254" s="643">
        <v>0.0</v>
      </c>
      <c r="M254" s="622">
        <v>64000.0</v>
      </c>
      <c r="N254" s="610"/>
      <c r="O254" s="809"/>
      <c r="P254" s="639">
        <v>46112.0</v>
      </c>
      <c r="Q254" s="639">
        <v>46112.0</v>
      </c>
      <c r="R254" s="636">
        <f t="shared" si="44"/>
        <v>0</v>
      </c>
      <c r="S254" s="639">
        <v>46112.0</v>
      </c>
      <c r="T254" s="980">
        <f t="shared" si="45"/>
        <v>0</v>
      </c>
      <c r="U254" s="980">
        <f t="shared" si="46"/>
        <v>0</v>
      </c>
      <c r="V254" s="639">
        <v>46112.0</v>
      </c>
      <c r="W254" s="982">
        <f t="shared" si="47"/>
        <v>0</v>
      </c>
      <c r="X254" s="982">
        <f t="shared" si="48"/>
        <v>0</v>
      </c>
      <c r="Y254" s="610">
        <v>46119.0</v>
      </c>
      <c r="Z254" s="980">
        <f t="shared" si="49"/>
        <v>7</v>
      </c>
      <c r="AA254" s="984">
        <f t="shared" si="50"/>
        <v>7</v>
      </c>
      <c r="AB254" s="1032"/>
      <c r="AC254" s="1009" t="s">
        <v>1787</v>
      </c>
      <c r="AD254" s="1010"/>
      <c r="AE254" s="1036"/>
      <c r="AF254" s="1010"/>
      <c r="AG254" s="1010"/>
    </row>
    <row r="255" ht="13.5" hidden="1" customHeight="1">
      <c r="A255" s="667" t="b">
        <v>0</v>
      </c>
      <c r="B255" s="635" t="s">
        <v>135</v>
      </c>
      <c r="C255" s="635" t="s">
        <v>114</v>
      </c>
      <c r="D255" s="492" t="s">
        <v>188</v>
      </c>
      <c r="E255" s="492" t="s">
        <v>1784</v>
      </c>
      <c r="F255" s="606">
        <v>46113.0</v>
      </c>
      <c r="G255" s="860" t="s">
        <v>1303</v>
      </c>
      <c r="H255" s="704" t="s">
        <v>1788</v>
      </c>
      <c r="I255" s="492" t="s">
        <v>1789</v>
      </c>
      <c r="J255" s="492" t="s">
        <v>190</v>
      </c>
      <c r="K255" s="643">
        <v>0.0</v>
      </c>
      <c r="L255" s="643">
        <v>0.0</v>
      </c>
      <c r="M255" s="622">
        <v>49000.0</v>
      </c>
      <c r="N255" s="610"/>
      <c r="O255" s="945"/>
      <c r="P255" s="639">
        <v>46098.0</v>
      </c>
      <c r="Q255" s="639">
        <v>46112.0</v>
      </c>
      <c r="R255" s="636">
        <f t="shared" si="44"/>
        <v>14</v>
      </c>
      <c r="S255" s="610">
        <v>46121.0</v>
      </c>
      <c r="T255" s="980">
        <f t="shared" si="45"/>
        <v>23</v>
      </c>
      <c r="U255" s="980">
        <f t="shared" si="46"/>
        <v>9</v>
      </c>
      <c r="V255" s="639">
        <v>46127.0</v>
      </c>
      <c r="W255" s="982">
        <f t="shared" si="47"/>
        <v>6</v>
      </c>
      <c r="X255" s="982">
        <f t="shared" si="48"/>
        <v>29</v>
      </c>
      <c r="Y255" s="610">
        <v>46133.0</v>
      </c>
      <c r="Z255" s="980">
        <f t="shared" si="49"/>
        <v>35</v>
      </c>
      <c r="AA255" s="984">
        <f t="shared" si="50"/>
        <v>6</v>
      </c>
      <c r="AB255" s="1028"/>
      <c r="AC255" s="967" t="s">
        <v>1790</v>
      </c>
      <c r="AD255" s="994"/>
      <c r="AE255" s="1023"/>
      <c r="AF255" s="994"/>
      <c r="AG255" s="994"/>
    </row>
    <row r="256" ht="13.5" hidden="1" customHeight="1">
      <c r="A256" s="667" t="b">
        <v>0</v>
      </c>
      <c r="B256" s="635" t="s">
        <v>135</v>
      </c>
      <c r="C256" s="635" t="s">
        <v>114</v>
      </c>
      <c r="D256" s="629" t="s">
        <v>188</v>
      </c>
      <c r="E256" s="629" t="s">
        <v>1369</v>
      </c>
      <c r="F256" s="628">
        <v>46113.0</v>
      </c>
      <c r="G256" s="902" t="s">
        <v>1303</v>
      </c>
      <c r="H256" s="704" t="s">
        <v>1791</v>
      </c>
      <c r="I256" s="629" t="s">
        <v>1792</v>
      </c>
      <c r="J256" s="645" t="s">
        <v>190</v>
      </c>
      <c r="K256" s="643">
        <v>0.0</v>
      </c>
      <c r="L256" s="643">
        <v>0.0</v>
      </c>
      <c r="M256" s="622">
        <v>49000.0</v>
      </c>
      <c r="N256" s="610"/>
      <c r="O256" s="809"/>
      <c r="P256" s="639">
        <v>46107.0</v>
      </c>
      <c r="Q256" s="639">
        <v>46113.0</v>
      </c>
      <c r="R256" s="636">
        <f t="shared" si="44"/>
        <v>6</v>
      </c>
      <c r="S256" s="639">
        <v>46113.0</v>
      </c>
      <c r="T256" s="980">
        <f t="shared" si="45"/>
        <v>6</v>
      </c>
      <c r="U256" s="980">
        <f t="shared" si="46"/>
        <v>0</v>
      </c>
      <c r="V256" s="639">
        <v>46113.0</v>
      </c>
      <c r="W256" s="982">
        <f t="shared" si="47"/>
        <v>0</v>
      </c>
      <c r="X256" s="982">
        <f t="shared" si="48"/>
        <v>6</v>
      </c>
      <c r="Y256" s="610">
        <v>46121.0</v>
      </c>
      <c r="Z256" s="980">
        <f t="shared" si="49"/>
        <v>14</v>
      </c>
      <c r="AA256" s="984">
        <f t="shared" si="50"/>
        <v>8</v>
      </c>
      <c r="AB256" s="1028"/>
      <c r="AC256" s="967" t="s">
        <v>1793</v>
      </c>
      <c r="AD256" s="994"/>
      <c r="AE256" s="1023"/>
      <c r="AF256" s="994"/>
      <c r="AG256" s="994"/>
    </row>
    <row r="257" ht="13.5" hidden="1" customHeight="1">
      <c r="A257" s="667" t="b">
        <v>0</v>
      </c>
      <c r="B257" s="635" t="s">
        <v>135</v>
      </c>
      <c r="C257" s="635" t="s">
        <v>114</v>
      </c>
      <c r="D257" s="492" t="s">
        <v>188</v>
      </c>
      <c r="E257" s="492" t="s">
        <v>1356</v>
      </c>
      <c r="F257" s="606">
        <v>46113.0</v>
      </c>
      <c r="G257" s="860" t="s">
        <v>1303</v>
      </c>
      <c r="H257" s="704">
        <v>888.0</v>
      </c>
      <c r="I257" s="492" t="s">
        <v>1468</v>
      </c>
      <c r="J257" s="649" t="s">
        <v>190</v>
      </c>
      <c r="K257" s="643">
        <v>0.0</v>
      </c>
      <c r="L257" s="643">
        <v>0.0</v>
      </c>
      <c r="M257" s="622">
        <v>49000.0</v>
      </c>
      <c r="N257" s="610"/>
      <c r="O257" s="809"/>
      <c r="P257" s="639">
        <v>46113.0</v>
      </c>
      <c r="Q257" s="639">
        <v>46113.0</v>
      </c>
      <c r="R257" s="636">
        <f t="shared" si="44"/>
        <v>0</v>
      </c>
      <c r="S257" s="639">
        <v>46113.0</v>
      </c>
      <c r="T257" s="980">
        <f t="shared" si="45"/>
        <v>0</v>
      </c>
      <c r="U257" s="980">
        <f t="shared" si="46"/>
        <v>0</v>
      </c>
      <c r="V257" s="639">
        <v>46113.0</v>
      </c>
      <c r="W257" s="982">
        <f t="shared" si="47"/>
        <v>0</v>
      </c>
      <c r="X257" s="982">
        <f t="shared" si="48"/>
        <v>0</v>
      </c>
      <c r="Y257" s="610">
        <v>46122.0</v>
      </c>
      <c r="Z257" s="980">
        <f t="shared" si="49"/>
        <v>9</v>
      </c>
      <c r="AA257" s="984">
        <f t="shared" si="50"/>
        <v>9</v>
      </c>
      <c r="AB257" s="1028"/>
      <c r="AC257" s="967" t="s">
        <v>1794</v>
      </c>
      <c r="AD257" s="994"/>
      <c r="AE257" s="1023"/>
      <c r="AF257" s="994"/>
      <c r="AG257" s="994"/>
    </row>
    <row r="258" ht="13.5" hidden="1" customHeight="1">
      <c r="A258" s="667" t="b">
        <v>0</v>
      </c>
      <c r="B258" s="635" t="s">
        <v>135</v>
      </c>
      <c r="C258" s="635" t="s">
        <v>114</v>
      </c>
      <c r="D258" s="629" t="s">
        <v>188</v>
      </c>
      <c r="E258" s="629" t="s">
        <v>1356</v>
      </c>
      <c r="F258" s="628">
        <v>46113.0</v>
      </c>
      <c r="G258" s="902" t="s">
        <v>1304</v>
      </c>
      <c r="H258" s="704">
        <v>888.0</v>
      </c>
      <c r="I258" s="629" t="s">
        <v>1468</v>
      </c>
      <c r="J258" s="645" t="s">
        <v>190</v>
      </c>
      <c r="K258" s="643">
        <v>0.0</v>
      </c>
      <c r="L258" s="643">
        <v>0.0</v>
      </c>
      <c r="M258" s="622">
        <v>64000.0</v>
      </c>
      <c r="N258" s="610"/>
      <c r="O258" s="809"/>
      <c r="P258" s="639">
        <v>46113.0</v>
      </c>
      <c r="Q258" s="639">
        <v>46113.0</v>
      </c>
      <c r="R258" s="636">
        <f t="shared" si="44"/>
        <v>0</v>
      </c>
      <c r="S258" s="639">
        <v>46113.0</v>
      </c>
      <c r="T258" s="980">
        <f t="shared" si="45"/>
        <v>0</v>
      </c>
      <c r="U258" s="980">
        <f t="shared" si="46"/>
        <v>0</v>
      </c>
      <c r="V258" s="639">
        <v>46113.0</v>
      </c>
      <c r="W258" s="982">
        <f t="shared" si="47"/>
        <v>0</v>
      </c>
      <c r="X258" s="982">
        <f t="shared" si="48"/>
        <v>0</v>
      </c>
      <c r="Y258" s="610">
        <v>46125.0</v>
      </c>
      <c r="Z258" s="980">
        <f t="shared" si="49"/>
        <v>12</v>
      </c>
      <c r="AA258" s="984">
        <f t="shared" si="50"/>
        <v>12</v>
      </c>
      <c r="AB258" s="1028"/>
      <c r="AC258" s="967" t="s">
        <v>1794</v>
      </c>
      <c r="AD258" s="994"/>
      <c r="AE258" s="1023"/>
      <c r="AF258" s="994"/>
      <c r="AG258" s="994"/>
    </row>
    <row r="259" ht="13.5" hidden="1" customHeight="1">
      <c r="A259" s="667" t="b">
        <v>0</v>
      </c>
      <c r="B259" s="635" t="s">
        <v>135</v>
      </c>
      <c r="C259" s="635" t="s">
        <v>114</v>
      </c>
      <c r="D259" s="492" t="s">
        <v>188</v>
      </c>
      <c r="E259" s="492" t="s">
        <v>1356</v>
      </c>
      <c r="F259" s="606">
        <v>46113.0</v>
      </c>
      <c r="G259" s="860" t="s">
        <v>1303</v>
      </c>
      <c r="H259" s="704" t="s">
        <v>1795</v>
      </c>
      <c r="I259" s="492" t="s">
        <v>1468</v>
      </c>
      <c r="J259" s="649" t="s">
        <v>190</v>
      </c>
      <c r="K259" s="643">
        <v>0.0</v>
      </c>
      <c r="L259" s="643">
        <v>0.0</v>
      </c>
      <c r="M259" s="622">
        <v>49000.0</v>
      </c>
      <c r="N259" s="610"/>
      <c r="O259" s="809"/>
      <c r="P259" s="639">
        <v>46113.0</v>
      </c>
      <c r="Q259" s="639">
        <v>46113.0</v>
      </c>
      <c r="R259" s="636">
        <f t="shared" si="44"/>
        <v>0</v>
      </c>
      <c r="S259" s="639">
        <v>46113.0</v>
      </c>
      <c r="T259" s="980">
        <f t="shared" si="45"/>
        <v>0</v>
      </c>
      <c r="U259" s="980">
        <f t="shared" si="46"/>
        <v>0</v>
      </c>
      <c r="V259" s="639">
        <v>46113.0</v>
      </c>
      <c r="W259" s="982">
        <f t="shared" si="47"/>
        <v>0</v>
      </c>
      <c r="X259" s="982">
        <f t="shared" si="48"/>
        <v>0</v>
      </c>
      <c r="Y259" s="610">
        <v>46122.0</v>
      </c>
      <c r="Z259" s="980">
        <f t="shared" si="49"/>
        <v>9</v>
      </c>
      <c r="AA259" s="984">
        <f t="shared" si="50"/>
        <v>9</v>
      </c>
      <c r="AB259" s="1028"/>
      <c r="AC259" s="967" t="s">
        <v>1796</v>
      </c>
      <c r="AD259" s="994"/>
      <c r="AE259" s="1023"/>
      <c r="AF259" s="994"/>
      <c r="AG259" s="994"/>
    </row>
    <row r="260" ht="13.5" hidden="1" customHeight="1">
      <c r="A260" s="667" t="b">
        <v>0</v>
      </c>
      <c r="B260" s="635" t="s">
        <v>135</v>
      </c>
      <c r="C260" s="635" t="s">
        <v>134</v>
      </c>
      <c r="D260" s="629" t="s">
        <v>188</v>
      </c>
      <c r="E260" s="629" t="s">
        <v>1333</v>
      </c>
      <c r="F260" s="628">
        <v>46113.0</v>
      </c>
      <c r="G260" s="902" t="s">
        <v>1303</v>
      </c>
      <c r="H260" s="704" t="s">
        <v>1797</v>
      </c>
      <c r="I260" s="629" t="s">
        <v>1798</v>
      </c>
      <c r="J260" s="645" t="s">
        <v>190</v>
      </c>
      <c r="K260" s="643">
        <v>0.0</v>
      </c>
      <c r="L260" s="643">
        <v>0.0</v>
      </c>
      <c r="M260" s="622">
        <v>49000.0</v>
      </c>
      <c r="N260" s="610"/>
      <c r="O260" s="945"/>
      <c r="P260" s="639">
        <v>46105.0</v>
      </c>
      <c r="Q260" s="639">
        <v>46113.0</v>
      </c>
      <c r="R260" s="636">
        <f t="shared" si="44"/>
        <v>8</v>
      </c>
      <c r="S260" s="639">
        <v>46113.0</v>
      </c>
      <c r="T260" s="980">
        <f t="shared" si="45"/>
        <v>8</v>
      </c>
      <c r="U260" s="980">
        <f t="shared" si="46"/>
        <v>0</v>
      </c>
      <c r="V260" s="639">
        <v>46113.0</v>
      </c>
      <c r="W260" s="982">
        <f t="shared" si="47"/>
        <v>0</v>
      </c>
      <c r="X260" s="982">
        <f t="shared" si="48"/>
        <v>8</v>
      </c>
      <c r="Y260" s="610">
        <v>46122.0</v>
      </c>
      <c r="Z260" s="980">
        <f t="shared" si="49"/>
        <v>17</v>
      </c>
      <c r="AA260" s="984">
        <f t="shared" si="50"/>
        <v>9</v>
      </c>
      <c r="AB260" s="1028"/>
      <c r="AC260" s="967" t="s">
        <v>1799</v>
      </c>
      <c r="AD260" s="994"/>
      <c r="AE260" s="1023"/>
      <c r="AF260" s="994"/>
      <c r="AG260" s="994"/>
    </row>
    <row r="261" ht="13.5" hidden="1" customHeight="1">
      <c r="A261" s="667" t="b">
        <v>0</v>
      </c>
      <c r="B261" s="635" t="s">
        <v>136</v>
      </c>
      <c r="C261" s="635" t="s">
        <v>114</v>
      </c>
      <c r="D261" s="492" t="s">
        <v>188</v>
      </c>
      <c r="E261" s="492" t="s">
        <v>1333</v>
      </c>
      <c r="F261" s="606">
        <v>46113.0</v>
      </c>
      <c r="G261" s="860" t="s">
        <v>1303</v>
      </c>
      <c r="H261" s="704" t="s">
        <v>1800</v>
      </c>
      <c r="I261" s="492" t="s">
        <v>1801</v>
      </c>
      <c r="J261" s="649" t="s">
        <v>190</v>
      </c>
      <c r="K261" s="643">
        <v>0.0</v>
      </c>
      <c r="L261" s="643">
        <v>0.0</v>
      </c>
      <c r="M261" s="622">
        <v>49000.0</v>
      </c>
      <c r="N261" s="610"/>
      <c r="O261" s="945"/>
      <c r="P261" s="639">
        <v>46111.0</v>
      </c>
      <c r="Q261" s="639">
        <v>46113.0</v>
      </c>
      <c r="R261" s="636">
        <f t="shared" si="44"/>
        <v>2</v>
      </c>
      <c r="S261" s="639">
        <v>46113.0</v>
      </c>
      <c r="T261" s="980">
        <f t="shared" si="45"/>
        <v>2</v>
      </c>
      <c r="U261" s="980">
        <f t="shared" si="46"/>
        <v>0</v>
      </c>
      <c r="V261" s="639">
        <v>46113.0</v>
      </c>
      <c r="W261" s="982">
        <f t="shared" si="47"/>
        <v>0</v>
      </c>
      <c r="X261" s="982">
        <f t="shared" si="48"/>
        <v>2</v>
      </c>
      <c r="Y261" s="610">
        <v>46122.0</v>
      </c>
      <c r="Z261" s="980">
        <f t="shared" si="49"/>
        <v>11</v>
      </c>
      <c r="AA261" s="984">
        <f t="shared" si="50"/>
        <v>9</v>
      </c>
      <c r="AB261" s="1028"/>
      <c r="AC261" s="967" t="s">
        <v>1802</v>
      </c>
      <c r="AD261" s="994"/>
      <c r="AE261" s="1023"/>
      <c r="AF261" s="994"/>
      <c r="AG261" s="994"/>
    </row>
    <row r="262" ht="13.5" hidden="1" customHeight="1">
      <c r="A262" s="667" t="b">
        <v>0</v>
      </c>
      <c r="B262" s="635" t="s">
        <v>138</v>
      </c>
      <c r="C262" s="635" t="s">
        <v>114</v>
      </c>
      <c r="D262" s="629" t="s">
        <v>188</v>
      </c>
      <c r="E262" s="629" t="s">
        <v>1608</v>
      </c>
      <c r="F262" s="628">
        <v>46113.0</v>
      </c>
      <c r="G262" s="902" t="s">
        <v>1304</v>
      </c>
      <c r="H262" s="704" t="s">
        <v>1803</v>
      </c>
      <c r="I262" s="629" t="s">
        <v>1804</v>
      </c>
      <c r="J262" s="645" t="s">
        <v>190</v>
      </c>
      <c r="K262" s="643">
        <v>0.0</v>
      </c>
      <c r="L262" s="643">
        <v>0.0</v>
      </c>
      <c r="M262" s="622">
        <v>64000.0</v>
      </c>
      <c r="N262" s="610"/>
      <c r="O262" s="809"/>
      <c r="P262" s="639">
        <v>46108.0</v>
      </c>
      <c r="Q262" s="639">
        <v>46114.0</v>
      </c>
      <c r="R262" s="636">
        <f t="shared" si="44"/>
        <v>6</v>
      </c>
      <c r="S262" s="639">
        <v>46122.0</v>
      </c>
      <c r="T262" s="980">
        <f t="shared" si="45"/>
        <v>14</v>
      </c>
      <c r="U262" s="980">
        <f t="shared" si="46"/>
        <v>8</v>
      </c>
      <c r="V262" s="639">
        <v>46122.0</v>
      </c>
      <c r="W262" s="982">
        <f t="shared" si="47"/>
        <v>0</v>
      </c>
      <c r="X262" s="982">
        <f t="shared" si="48"/>
        <v>14</v>
      </c>
      <c r="Y262" s="610">
        <v>46129.0</v>
      </c>
      <c r="Z262" s="980">
        <f t="shared" si="49"/>
        <v>21</v>
      </c>
      <c r="AA262" s="984">
        <f t="shared" si="50"/>
        <v>7</v>
      </c>
      <c r="AB262" s="1028"/>
      <c r="AC262" s="967" t="s">
        <v>1805</v>
      </c>
      <c r="AD262" s="994"/>
      <c r="AE262" s="1023"/>
      <c r="AF262" s="994"/>
      <c r="AG262" s="994"/>
    </row>
    <row r="263" ht="13.5" hidden="1" customHeight="1">
      <c r="A263" s="667" t="b">
        <v>0</v>
      </c>
      <c r="B263" s="635" t="s">
        <v>138</v>
      </c>
      <c r="C263" s="635" t="s">
        <v>114</v>
      </c>
      <c r="D263" s="492" t="s">
        <v>188</v>
      </c>
      <c r="E263" s="492" t="s">
        <v>1333</v>
      </c>
      <c r="F263" s="606">
        <v>46113.0</v>
      </c>
      <c r="G263" s="860" t="s">
        <v>1304</v>
      </c>
      <c r="H263" s="704" t="s">
        <v>1806</v>
      </c>
      <c r="I263" s="492" t="s">
        <v>1408</v>
      </c>
      <c r="J263" s="649" t="s">
        <v>190</v>
      </c>
      <c r="K263" s="643">
        <v>0.0</v>
      </c>
      <c r="L263" s="643">
        <v>0.0</v>
      </c>
      <c r="M263" s="622">
        <v>64000.0</v>
      </c>
      <c r="N263" s="610"/>
      <c r="O263" s="809"/>
      <c r="P263" s="639">
        <v>46108.0</v>
      </c>
      <c r="Q263" s="639">
        <v>46114.0</v>
      </c>
      <c r="R263" s="636">
        <f t="shared" si="44"/>
        <v>6</v>
      </c>
      <c r="S263" s="610">
        <v>46122.0</v>
      </c>
      <c r="T263" s="980">
        <f t="shared" si="45"/>
        <v>14</v>
      </c>
      <c r="U263" s="980">
        <f t="shared" si="46"/>
        <v>8</v>
      </c>
      <c r="V263" s="610">
        <v>46122.0</v>
      </c>
      <c r="W263" s="982">
        <f t="shared" si="47"/>
        <v>0</v>
      </c>
      <c r="X263" s="982">
        <f t="shared" si="48"/>
        <v>14</v>
      </c>
      <c r="Y263" s="610">
        <v>46134.0</v>
      </c>
      <c r="Z263" s="980">
        <f t="shared" si="49"/>
        <v>26</v>
      </c>
      <c r="AA263" s="984">
        <f t="shared" si="50"/>
        <v>12</v>
      </c>
      <c r="AB263" s="1028"/>
      <c r="AC263" s="967" t="s">
        <v>1807</v>
      </c>
      <c r="AD263" s="994"/>
      <c r="AE263" s="1023"/>
      <c r="AF263" s="994"/>
      <c r="AG263" s="994"/>
    </row>
    <row r="264" ht="13.5" hidden="1" customHeight="1">
      <c r="A264" s="667" t="b">
        <v>0</v>
      </c>
      <c r="B264" s="635" t="s">
        <v>138</v>
      </c>
      <c r="C264" s="635" t="s">
        <v>114</v>
      </c>
      <c r="D264" s="629" t="s">
        <v>188</v>
      </c>
      <c r="E264" s="629" t="s">
        <v>1333</v>
      </c>
      <c r="F264" s="606">
        <v>46113.0</v>
      </c>
      <c r="G264" s="902" t="s">
        <v>1303</v>
      </c>
      <c r="H264" s="704" t="s">
        <v>1806</v>
      </c>
      <c r="I264" s="629" t="s">
        <v>1408</v>
      </c>
      <c r="J264" s="645" t="s">
        <v>190</v>
      </c>
      <c r="K264" s="643">
        <v>0.0</v>
      </c>
      <c r="L264" s="643">
        <v>0.0</v>
      </c>
      <c r="M264" s="622">
        <v>49000.0</v>
      </c>
      <c r="N264" s="610"/>
      <c r="O264" s="945"/>
      <c r="P264" s="639">
        <v>46108.0</v>
      </c>
      <c r="Q264" s="639">
        <v>46114.0</v>
      </c>
      <c r="R264" s="636">
        <f t="shared" si="44"/>
        <v>6</v>
      </c>
      <c r="S264" s="610">
        <v>46122.0</v>
      </c>
      <c r="T264" s="980">
        <f t="shared" si="45"/>
        <v>14</v>
      </c>
      <c r="U264" s="980">
        <f t="shared" si="46"/>
        <v>8</v>
      </c>
      <c r="V264" s="610">
        <v>46122.0</v>
      </c>
      <c r="W264" s="982">
        <f t="shared" si="47"/>
        <v>0</v>
      </c>
      <c r="X264" s="982">
        <f t="shared" si="48"/>
        <v>14</v>
      </c>
      <c r="Y264" s="610">
        <v>46134.0</v>
      </c>
      <c r="Z264" s="980">
        <f t="shared" si="49"/>
        <v>26</v>
      </c>
      <c r="AA264" s="984">
        <f t="shared" si="50"/>
        <v>12</v>
      </c>
      <c r="AB264" s="1028"/>
      <c r="AC264" s="967" t="s">
        <v>1807</v>
      </c>
      <c r="AD264" s="994"/>
      <c r="AE264" s="1023"/>
      <c r="AF264" s="994"/>
      <c r="AG264" s="994"/>
    </row>
    <row r="265" ht="13.5" hidden="1" customHeight="1">
      <c r="A265" s="667" t="b">
        <v>0</v>
      </c>
      <c r="B265" s="635" t="s">
        <v>136</v>
      </c>
      <c r="C265" s="635" t="s">
        <v>114</v>
      </c>
      <c r="D265" s="492" t="s">
        <v>188</v>
      </c>
      <c r="E265" s="492" t="s">
        <v>1333</v>
      </c>
      <c r="F265" s="606">
        <v>46113.0</v>
      </c>
      <c r="G265" s="860" t="s">
        <v>1303</v>
      </c>
      <c r="H265" s="704" t="s">
        <v>1781</v>
      </c>
      <c r="I265" s="492" t="s">
        <v>1782</v>
      </c>
      <c r="J265" s="649" t="s">
        <v>190</v>
      </c>
      <c r="K265" s="643">
        <v>0.0</v>
      </c>
      <c r="L265" s="643">
        <v>0.0</v>
      </c>
      <c r="M265" s="622">
        <v>49000.0</v>
      </c>
      <c r="N265" s="610"/>
      <c r="O265" s="809"/>
      <c r="P265" s="639">
        <v>46108.0</v>
      </c>
      <c r="Q265" s="639">
        <v>46115.0</v>
      </c>
      <c r="R265" s="636">
        <f t="shared" si="44"/>
        <v>7</v>
      </c>
      <c r="S265" s="639">
        <v>46115.0</v>
      </c>
      <c r="T265" s="980">
        <f t="shared" si="45"/>
        <v>7</v>
      </c>
      <c r="U265" s="980">
        <f t="shared" si="46"/>
        <v>0</v>
      </c>
      <c r="V265" s="639">
        <v>46116.0</v>
      </c>
      <c r="W265" s="982">
        <f t="shared" si="47"/>
        <v>1</v>
      </c>
      <c r="X265" s="982">
        <f t="shared" si="48"/>
        <v>8</v>
      </c>
      <c r="Y265" s="610">
        <v>46126.0</v>
      </c>
      <c r="Z265" s="980">
        <f t="shared" si="49"/>
        <v>18</v>
      </c>
      <c r="AA265" s="984">
        <f t="shared" si="50"/>
        <v>10</v>
      </c>
      <c r="AB265" s="1028"/>
      <c r="AC265" s="967" t="s">
        <v>1783</v>
      </c>
      <c r="AD265" s="994"/>
      <c r="AE265" s="1023"/>
      <c r="AF265" s="994"/>
      <c r="AG265" s="994"/>
    </row>
    <row r="266" ht="13.5" hidden="1" customHeight="1">
      <c r="A266" s="667" t="b">
        <v>0</v>
      </c>
      <c r="B266" s="635" t="s">
        <v>136</v>
      </c>
      <c r="C266" s="635" t="s">
        <v>114</v>
      </c>
      <c r="D266" s="629" t="s">
        <v>188</v>
      </c>
      <c r="E266" s="629" t="s">
        <v>1333</v>
      </c>
      <c r="F266" s="628">
        <v>46113.0</v>
      </c>
      <c r="G266" s="902" t="s">
        <v>1305</v>
      </c>
      <c r="H266" s="704" t="s">
        <v>1781</v>
      </c>
      <c r="I266" s="629" t="s">
        <v>1782</v>
      </c>
      <c r="J266" s="645" t="s">
        <v>190</v>
      </c>
      <c r="K266" s="643">
        <v>0.0</v>
      </c>
      <c r="L266" s="643">
        <v>0.0</v>
      </c>
      <c r="M266" s="622">
        <v>83800.0</v>
      </c>
      <c r="N266" s="610"/>
      <c r="O266" s="809"/>
      <c r="P266" s="639">
        <v>46108.0</v>
      </c>
      <c r="Q266" s="639">
        <v>46115.0</v>
      </c>
      <c r="R266" s="636">
        <f t="shared" si="44"/>
        <v>7</v>
      </c>
      <c r="S266" s="639">
        <v>46115.0</v>
      </c>
      <c r="T266" s="980">
        <f t="shared" si="45"/>
        <v>7</v>
      </c>
      <c r="U266" s="980">
        <f t="shared" si="46"/>
        <v>0</v>
      </c>
      <c r="V266" s="639">
        <v>46116.0</v>
      </c>
      <c r="W266" s="982">
        <f t="shared" si="47"/>
        <v>1</v>
      </c>
      <c r="X266" s="982">
        <f t="shared" si="48"/>
        <v>8</v>
      </c>
      <c r="Y266" s="610">
        <v>46128.0</v>
      </c>
      <c r="Z266" s="980">
        <f t="shared" si="49"/>
        <v>20</v>
      </c>
      <c r="AA266" s="984">
        <f t="shared" si="50"/>
        <v>12</v>
      </c>
      <c r="AB266" s="1029" t="s">
        <v>94</v>
      </c>
      <c r="AC266" s="967" t="s">
        <v>1783</v>
      </c>
      <c r="AD266" s="994"/>
      <c r="AE266" s="1023"/>
      <c r="AF266" s="994"/>
      <c r="AG266" s="994"/>
    </row>
    <row r="267" ht="13.5" hidden="1" customHeight="1">
      <c r="A267" s="667" t="b">
        <v>0</v>
      </c>
      <c r="B267" s="635" t="s">
        <v>135</v>
      </c>
      <c r="C267" s="635" t="s">
        <v>134</v>
      </c>
      <c r="D267" s="492" t="s">
        <v>188</v>
      </c>
      <c r="E267" s="492" t="s">
        <v>1333</v>
      </c>
      <c r="F267" s="606">
        <v>46113.0</v>
      </c>
      <c r="G267" s="860" t="s">
        <v>1303</v>
      </c>
      <c r="H267" s="704" t="s">
        <v>1810</v>
      </c>
      <c r="I267" s="492" t="s">
        <v>1040</v>
      </c>
      <c r="J267" s="649" t="s">
        <v>190</v>
      </c>
      <c r="K267" s="643">
        <v>0.0</v>
      </c>
      <c r="L267" s="643">
        <v>0.0</v>
      </c>
      <c r="M267" s="622">
        <v>49000.0</v>
      </c>
      <c r="N267" s="610"/>
      <c r="O267" s="809"/>
      <c r="P267" s="639">
        <v>46100.0</v>
      </c>
      <c r="Q267" s="639">
        <v>46115.0</v>
      </c>
      <c r="R267" s="636">
        <f t="shared" si="44"/>
        <v>15</v>
      </c>
      <c r="S267" s="639">
        <v>46115.0</v>
      </c>
      <c r="T267" s="980">
        <f t="shared" si="45"/>
        <v>15</v>
      </c>
      <c r="U267" s="980">
        <f t="shared" si="46"/>
        <v>0</v>
      </c>
      <c r="V267" s="639">
        <v>46115.0</v>
      </c>
      <c r="W267" s="982">
        <f t="shared" si="47"/>
        <v>0</v>
      </c>
      <c r="X267" s="982">
        <f t="shared" si="48"/>
        <v>15</v>
      </c>
      <c r="Y267" s="610">
        <v>46128.0</v>
      </c>
      <c r="Z267" s="980">
        <f t="shared" si="49"/>
        <v>28</v>
      </c>
      <c r="AA267" s="984">
        <f t="shared" si="50"/>
        <v>13</v>
      </c>
      <c r="AB267" s="1028"/>
      <c r="AC267" s="967" t="s">
        <v>1811</v>
      </c>
      <c r="AD267" s="994"/>
      <c r="AE267" s="1023"/>
      <c r="AF267" s="994"/>
      <c r="AG267" s="994"/>
    </row>
    <row r="268" ht="13.5" hidden="1" customHeight="1">
      <c r="A268" s="1037" t="b">
        <v>0</v>
      </c>
      <c r="B268" s="1038" t="s">
        <v>135</v>
      </c>
      <c r="C268" s="1038" t="s">
        <v>134</v>
      </c>
      <c r="D268" s="629" t="s">
        <v>188</v>
      </c>
      <c r="E268" s="645" t="s">
        <v>1369</v>
      </c>
      <c r="F268" s="919">
        <v>46113.0</v>
      </c>
      <c r="G268" s="902" t="s">
        <v>1304</v>
      </c>
      <c r="H268" s="973" t="s">
        <v>1812</v>
      </c>
      <c r="I268" s="645" t="s">
        <v>1813</v>
      </c>
      <c r="J268" s="645" t="s">
        <v>190</v>
      </c>
      <c r="K268" s="1039">
        <v>0.0</v>
      </c>
      <c r="L268" s="1039">
        <v>0.0</v>
      </c>
      <c r="M268" s="622">
        <v>64000.0</v>
      </c>
      <c r="N268" s="610"/>
      <c r="O268" s="809"/>
      <c r="P268" s="1040">
        <v>46106.0</v>
      </c>
      <c r="Q268" s="1040">
        <v>46118.0</v>
      </c>
      <c r="R268" s="636">
        <f t="shared" si="44"/>
        <v>12</v>
      </c>
      <c r="S268" s="1040">
        <v>46118.0</v>
      </c>
      <c r="T268" s="980">
        <f t="shared" si="45"/>
        <v>12</v>
      </c>
      <c r="U268" s="980">
        <f t="shared" si="46"/>
        <v>0</v>
      </c>
      <c r="V268" s="1040">
        <v>46118.0</v>
      </c>
      <c r="W268" s="1041">
        <f t="shared" si="47"/>
        <v>0</v>
      </c>
      <c r="X268" s="1041">
        <f t="shared" si="48"/>
        <v>12</v>
      </c>
      <c r="Y268" s="610">
        <v>46135.0</v>
      </c>
      <c r="Z268" s="980">
        <f t="shared" si="49"/>
        <v>29</v>
      </c>
      <c r="AA268" s="984">
        <f t="shared" si="50"/>
        <v>17</v>
      </c>
      <c r="AB268" s="1032"/>
      <c r="AC268" s="1042" t="s">
        <v>1814</v>
      </c>
      <c r="AD268" s="1043"/>
      <c r="AE268" s="1044"/>
      <c r="AF268" s="1043"/>
      <c r="AG268" s="1043"/>
    </row>
    <row r="269" ht="13.5" hidden="1" customHeight="1">
      <c r="A269" s="667" t="b">
        <v>0</v>
      </c>
      <c r="B269" s="635" t="s">
        <v>114</v>
      </c>
      <c r="C269" s="635" t="s">
        <v>114</v>
      </c>
      <c r="D269" s="492" t="s">
        <v>188</v>
      </c>
      <c r="E269" s="492" t="s">
        <v>1333</v>
      </c>
      <c r="F269" s="606">
        <v>46113.0</v>
      </c>
      <c r="G269" s="860" t="s">
        <v>1304</v>
      </c>
      <c r="H269" s="704" t="s">
        <v>1815</v>
      </c>
      <c r="I269" s="492" t="s">
        <v>1343</v>
      </c>
      <c r="J269" s="649" t="s">
        <v>190</v>
      </c>
      <c r="K269" s="643">
        <v>0.0</v>
      </c>
      <c r="L269" s="643">
        <v>0.0</v>
      </c>
      <c r="M269" s="622">
        <v>64000.0</v>
      </c>
      <c r="N269" s="610"/>
      <c r="O269" s="809"/>
      <c r="P269" s="610">
        <v>46119.0</v>
      </c>
      <c r="Q269" s="610">
        <v>46119.0</v>
      </c>
      <c r="R269" s="636">
        <f t="shared" si="44"/>
        <v>0</v>
      </c>
      <c r="S269" s="639">
        <v>46119.0</v>
      </c>
      <c r="T269" s="980">
        <f t="shared" si="45"/>
        <v>0</v>
      </c>
      <c r="U269" s="980">
        <f t="shared" si="46"/>
        <v>0</v>
      </c>
      <c r="V269" s="639">
        <v>46119.0</v>
      </c>
      <c r="W269" s="982">
        <f t="shared" si="47"/>
        <v>0</v>
      </c>
      <c r="X269" s="982">
        <f t="shared" si="48"/>
        <v>0</v>
      </c>
      <c r="Y269" s="610">
        <v>46129.0</v>
      </c>
      <c r="Z269" s="980">
        <f t="shared" si="49"/>
        <v>10</v>
      </c>
      <c r="AA269" s="984">
        <f t="shared" si="50"/>
        <v>10</v>
      </c>
      <c r="AB269" s="1028"/>
      <c r="AC269" s="967" t="s">
        <v>1816</v>
      </c>
      <c r="AD269" s="994"/>
      <c r="AE269" s="1023"/>
      <c r="AF269" s="994"/>
      <c r="AG269" s="994"/>
    </row>
    <row r="270" ht="13.5" hidden="1" customHeight="1">
      <c r="A270" s="667" t="b">
        <v>0</v>
      </c>
      <c r="B270" s="635" t="s">
        <v>114</v>
      </c>
      <c r="C270" s="635" t="s">
        <v>114</v>
      </c>
      <c r="D270" s="629" t="s">
        <v>188</v>
      </c>
      <c r="E270" s="629" t="s">
        <v>1333</v>
      </c>
      <c r="F270" s="628">
        <v>46113.0</v>
      </c>
      <c r="G270" s="902" t="s">
        <v>1303</v>
      </c>
      <c r="H270" s="704" t="s">
        <v>1815</v>
      </c>
      <c r="I270" s="629" t="s">
        <v>1343</v>
      </c>
      <c r="J270" s="645" t="s">
        <v>190</v>
      </c>
      <c r="K270" s="643">
        <v>0.0</v>
      </c>
      <c r="L270" s="643">
        <v>0.0</v>
      </c>
      <c r="M270" s="622">
        <v>49000.0</v>
      </c>
      <c r="N270" s="610"/>
      <c r="O270" s="945" t="s">
        <v>1817</v>
      </c>
      <c r="P270" s="610">
        <v>46119.0</v>
      </c>
      <c r="Q270" s="610">
        <v>46119.0</v>
      </c>
      <c r="R270" s="636">
        <f t="shared" si="44"/>
        <v>0</v>
      </c>
      <c r="S270" s="639">
        <v>46119.0</v>
      </c>
      <c r="T270" s="980">
        <f t="shared" si="45"/>
        <v>0</v>
      </c>
      <c r="U270" s="980">
        <f t="shared" si="46"/>
        <v>0</v>
      </c>
      <c r="V270" s="639">
        <v>46119.0</v>
      </c>
      <c r="W270" s="982">
        <f t="shared" si="47"/>
        <v>0</v>
      </c>
      <c r="X270" s="982">
        <f t="shared" si="48"/>
        <v>0</v>
      </c>
      <c r="Y270" s="610">
        <v>46132.0</v>
      </c>
      <c r="Z270" s="980">
        <f t="shared" si="49"/>
        <v>13</v>
      </c>
      <c r="AA270" s="984">
        <f t="shared" si="50"/>
        <v>13</v>
      </c>
      <c r="AB270" s="1028"/>
      <c r="AC270" s="967" t="s">
        <v>1816</v>
      </c>
      <c r="AD270" s="994"/>
      <c r="AE270" s="1023"/>
      <c r="AF270" s="994"/>
      <c r="AG270" s="994"/>
    </row>
    <row r="271" ht="13.5" hidden="1" customHeight="1">
      <c r="A271" s="667" t="b">
        <v>0</v>
      </c>
      <c r="B271" s="635" t="s">
        <v>135</v>
      </c>
      <c r="C271" s="635" t="s">
        <v>134</v>
      </c>
      <c r="D271" s="492" t="s">
        <v>188</v>
      </c>
      <c r="E271" s="492" t="s">
        <v>1333</v>
      </c>
      <c r="F271" s="606">
        <v>46113.0</v>
      </c>
      <c r="G271" s="860" t="s">
        <v>1304</v>
      </c>
      <c r="H271" s="704" t="s">
        <v>1818</v>
      </c>
      <c r="I271" s="492" t="s">
        <v>1819</v>
      </c>
      <c r="J271" s="649" t="s">
        <v>190</v>
      </c>
      <c r="K271" s="643">
        <v>0.0</v>
      </c>
      <c r="L271" s="643">
        <v>0.0</v>
      </c>
      <c r="M271" s="622">
        <v>64000.0</v>
      </c>
      <c r="N271" s="610"/>
      <c r="O271" s="809"/>
      <c r="P271" s="639">
        <v>46108.0</v>
      </c>
      <c r="Q271" s="639">
        <v>46119.0</v>
      </c>
      <c r="R271" s="636">
        <f t="shared" si="44"/>
        <v>11</v>
      </c>
      <c r="S271" s="639">
        <v>46119.0</v>
      </c>
      <c r="T271" s="980">
        <f t="shared" si="45"/>
        <v>11</v>
      </c>
      <c r="U271" s="980">
        <f t="shared" si="46"/>
        <v>0</v>
      </c>
      <c r="V271" s="639">
        <v>46119.0</v>
      </c>
      <c r="W271" s="982">
        <f t="shared" si="47"/>
        <v>0</v>
      </c>
      <c r="X271" s="982">
        <f t="shared" si="48"/>
        <v>11</v>
      </c>
      <c r="Y271" s="610">
        <v>46133.0</v>
      </c>
      <c r="Z271" s="980">
        <f t="shared" si="49"/>
        <v>25</v>
      </c>
      <c r="AA271" s="984">
        <f t="shared" si="50"/>
        <v>14</v>
      </c>
      <c r="AB271" s="1028"/>
      <c r="AC271" s="967" t="s">
        <v>1820</v>
      </c>
      <c r="AD271" s="994"/>
      <c r="AE271" s="1023"/>
      <c r="AF271" s="994"/>
      <c r="AG271" s="994"/>
    </row>
    <row r="272" ht="13.5" hidden="1" customHeight="1">
      <c r="A272" s="667" t="b">
        <v>0</v>
      </c>
      <c r="B272" s="635" t="s">
        <v>135</v>
      </c>
      <c r="C272" s="635" t="s">
        <v>134</v>
      </c>
      <c r="D272" s="629" t="s">
        <v>188</v>
      </c>
      <c r="E272" s="629" t="s">
        <v>1333</v>
      </c>
      <c r="F272" s="606">
        <v>46113.0</v>
      </c>
      <c r="G272" s="902" t="s">
        <v>1303</v>
      </c>
      <c r="H272" s="704" t="s">
        <v>1818</v>
      </c>
      <c r="I272" s="629" t="s">
        <v>1819</v>
      </c>
      <c r="J272" s="645" t="s">
        <v>190</v>
      </c>
      <c r="K272" s="643">
        <v>0.0</v>
      </c>
      <c r="L272" s="643">
        <v>0.0</v>
      </c>
      <c r="M272" s="622">
        <v>49000.0</v>
      </c>
      <c r="N272" s="610"/>
      <c r="O272" s="945"/>
      <c r="P272" s="639">
        <v>46108.0</v>
      </c>
      <c r="Q272" s="639">
        <v>46119.0</v>
      </c>
      <c r="R272" s="636">
        <f t="shared" si="44"/>
        <v>11</v>
      </c>
      <c r="S272" s="639">
        <v>46119.0</v>
      </c>
      <c r="T272" s="980">
        <f t="shared" si="45"/>
        <v>11</v>
      </c>
      <c r="U272" s="980">
        <f t="shared" si="46"/>
        <v>0</v>
      </c>
      <c r="V272" s="639">
        <v>46119.0</v>
      </c>
      <c r="W272" s="982">
        <f t="shared" si="47"/>
        <v>0</v>
      </c>
      <c r="X272" s="982">
        <f t="shared" si="48"/>
        <v>11</v>
      </c>
      <c r="Y272" s="610">
        <v>46134.0</v>
      </c>
      <c r="Z272" s="980">
        <f t="shared" si="49"/>
        <v>26</v>
      </c>
      <c r="AA272" s="984">
        <f t="shared" si="50"/>
        <v>15</v>
      </c>
      <c r="AB272" s="1028"/>
      <c r="AC272" s="967" t="s">
        <v>1820</v>
      </c>
      <c r="AD272" s="994"/>
      <c r="AE272" s="1023"/>
      <c r="AF272" s="994"/>
      <c r="AG272" s="994"/>
    </row>
    <row r="273" ht="13.5" hidden="1" customHeight="1">
      <c r="A273" s="667" t="b">
        <v>0</v>
      </c>
      <c r="B273" s="635" t="s">
        <v>135</v>
      </c>
      <c r="C273" s="635" t="s">
        <v>114</v>
      </c>
      <c r="D273" s="492" t="s">
        <v>188</v>
      </c>
      <c r="E273" s="492" t="s">
        <v>1333</v>
      </c>
      <c r="F273" s="606">
        <v>46113.0</v>
      </c>
      <c r="G273" s="860" t="s">
        <v>1303</v>
      </c>
      <c r="H273" s="704" t="s">
        <v>1821</v>
      </c>
      <c r="I273" s="492" t="s">
        <v>1822</v>
      </c>
      <c r="J273" s="492" t="s">
        <v>190</v>
      </c>
      <c r="K273" s="643">
        <v>0.0</v>
      </c>
      <c r="L273" s="643">
        <v>0.0</v>
      </c>
      <c r="M273" s="622">
        <v>49000.0</v>
      </c>
      <c r="N273" s="610"/>
      <c r="O273" s="809"/>
      <c r="P273" s="639">
        <v>46118.0</v>
      </c>
      <c r="Q273" s="639">
        <v>46119.0</v>
      </c>
      <c r="R273" s="636">
        <f t="shared" si="44"/>
        <v>1</v>
      </c>
      <c r="S273" s="639">
        <v>46119.0</v>
      </c>
      <c r="T273" s="980">
        <f t="shared" si="45"/>
        <v>1</v>
      </c>
      <c r="U273" s="980">
        <f t="shared" si="46"/>
        <v>0</v>
      </c>
      <c r="V273" s="639">
        <v>46119.0</v>
      </c>
      <c r="W273" s="982">
        <f t="shared" si="47"/>
        <v>0</v>
      </c>
      <c r="X273" s="982">
        <f t="shared" si="48"/>
        <v>1</v>
      </c>
      <c r="Y273" s="610">
        <v>46127.0</v>
      </c>
      <c r="Z273" s="980">
        <f t="shared" si="49"/>
        <v>9</v>
      </c>
      <c r="AA273" s="984">
        <f t="shared" si="50"/>
        <v>8</v>
      </c>
      <c r="AB273" s="1028"/>
      <c r="AC273" s="967" t="s">
        <v>1823</v>
      </c>
      <c r="AD273" s="994"/>
      <c r="AE273" s="1023"/>
      <c r="AF273" s="994"/>
      <c r="AG273" s="994"/>
    </row>
    <row r="274" ht="13.5" hidden="1" customHeight="1">
      <c r="A274" s="667" t="b">
        <v>0</v>
      </c>
      <c r="B274" s="635" t="s">
        <v>135</v>
      </c>
      <c r="C274" s="635" t="s">
        <v>114</v>
      </c>
      <c r="D274" s="629" t="s">
        <v>188</v>
      </c>
      <c r="E274" s="629" t="s">
        <v>1333</v>
      </c>
      <c r="F274" s="606">
        <v>46113.0</v>
      </c>
      <c r="G274" s="902" t="s">
        <v>1304</v>
      </c>
      <c r="H274" s="704" t="s">
        <v>1821</v>
      </c>
      <c r="I274" s="629" t="s">
        <v>1822</v>
      </c>
      <c r="J274" s="629" t="s">
        <v>190</v>
      </c>
      <c r="K274" s="643">
        <v>0.0</v>
      </c>
      <c r="L274" s="643">
        <v>0.0</v>
      </c>
      <c r="M274" s="622">
        <v>64000.0</v>
      </c>
      <c r="N274" s="610"/>
      <c r="O274" s="809"/>
      <c r="P274" s="639">
        <v>46118.0</v>
      </c>
      <c r="Q274" s="639">
        <v>46119.0</v>
      </c>
      <c r="R274" s="636">
        <f t="shared" si="44"/>
        <v>1</v>
      </c>
      <c r="S274" s="639">
        <v>46119.0</v>
      </c>
      <c r="T274" s="980">
        <f t="shared" si="45"/>
        <v>1</v>
      </c>
      <c r="U274" s="980">
        <f t="shared" si="46"/>
        <v>0</v>
      </c>
      <c r="V274" s="639">
        <v>46119.0</v>
      </c>
      <c r="W274" s="982">
        <f t="shared" si="47"/>
        <v>0</v>
      </c>
      <c r="X274" s="982">
        <f t="shared" si="48"/>
        <v>1</v>
      </c>
      <c r="Y274" s="610">
        <v>46128.0</v>
      </c>
      <c r="Z274" s="980">
        <f t="shared" si="49"/>
        <v>10</v>
      </c>
      <c r="AA274" s="984">
        <f t="shared" si="50"/>
        <v>9</v>
      </c>
      <c r="AB274" s="1028"/>
      <c r="AC274" s="967" t="s">
        <v>1823</v>
      </c>
      <c r="AD274" s="994"/>
      <c r="AE274" s="1023"/>
      <c r="AF274" s="994"/>
      <c r="AG274" s="994"/>
    </row>
    <row r="275" ht="13.5" customHeight="1">
      <c r="A275" s="667" t="b">
        <v>0</v>
      </c>
      <c r="B275" s="635" t="s">
        <v>136</v>
      </c>
      <c r="C275" s="635" t="s">
        <v>136</v>
      </c>
      <c r="D275" s="492" t="s">
        <v>3320</v>
      </c>
      <c r="E275" s="492" t="s">
        <v>3321</v>
      </c>
      <c r="F275" s="606">
        <v>46175.0</v>
      </c>
      <c r="G275" s="860" t="s">
        <v>2798</v>
      </c>
      <c r="H275" s="1030" t="s">
        <v>3322</v>
      </c>
      <c r="I275" s="492" t="s">
        <v>3323</v>
      </c>
      <c r="J275" s="492" t="s">
        <v>190</v>
      </c>
      <c r="K275" s="642">
        <v>10670.0</v>
      </c>
      <c r="L275" s="642">
        <v>5170.0</v>
      </c>
      <c r="M275" s="622">
        <f t="shared" ref="M275:M282" si="51">40000-K275-L275</f>
        <v>24160</v>
      </c>
      <c r="N275" s="610"/>
      <c r="O275" s="945" t="s">
        <v>3324</v>
      </c>
      <c r="P275" s="639">
        <v>46170.0</v>
      </c>
      <c r="Q275" s="639">
        <v>46170.0</v>
      </c>
      <c r="R275" s="636"/>
      <c r="S275" s="639">
        <v>46170.0</v>
      </c>
      <c r="T275" s="980"/>
      <c r="U275" s="980"/>
      <c r="V275" s="639"/>
      <c r="W275" s="982"/>
      <c r="X275" s="982"/>
      <c r="Y275" s="1031"/>
      <c r="Z275" s="980"/>
      <c r="AA275" s="984"/>
      <c r="AB275" s="1028"/>
      <c r="AC275" s="967" t="s">
        <v>3325</v>
      </c>
      <c r="AD275" s="994"/>
      <c r="AE275" s="1023"/>
      <c r="AF275" s="994"/>
      <c r="AG275" s="994"/>
    </row>
    <row r="276" ht="13.5" customHeight="1">
      <c r="A276" s="667" t="b">
        <v>0</v>
      </c>
      <c r="B276" s="635" t="s">
        <v>113</v>
      </c>
      <c r="C276" s="635" t="s">
        <v>113</v>
      </c>
      <c r="D276" s="629" t="s">
        <v>3320</v>
      </c>
      <c r="E276" s="629" t="s">
        <v>1356</v>
      </c>
      <c r="F276" s="606">
        <v>46178.0</v>
      </c>
      <c r="G276" s="902" t="s">
        <v>2798</v>
      </c>
      <c r="H276" s="1030" t="s">
        <v>1444</v>
      </c>
      <c r="I276" s="629" t="s">
        <v>632</v>
      </c>
      <c r="J276" s="629" t="s">
        <v>190</v>
      </c>
      <c r="K276" s="642">
        <v>10670.0</v>
      </c>
      <c r="L276" s="642">
        <v>5170.0</v>
      </c>
      <c r="M276" s="622">
        <f t="shared" si="51"/>
        <v>24160</v>
      </c>
      <c r="N276" s="610">
        <v>46177.0</v>
      </c>
      <c r="O276" s="945" t="s">
        <v>3326</v>
      </c>
      <c r="P276" s="639">
        <v>46170.0</v>
      </c>
      <c r="Q276" s="639">
        <v>46170.0</v>
      </c>
      <c r="R276" s="636"/>
      <c r="S276" s="639">
        <v>46170.0</v>
      </c>
      <c r="T276" s="980"/>
      <c r="U276" s="980"/>
      <c r="V276" s="639"/>
      <c r="W276" s="982"/>
      <c r="X276" s="982"/>
      <c r="Y276" s="1031"/>
      <c r="Z276" s="980"/>
      <c r="AA276" s="984"/>
      <c r="AB276" s="1028"/>
      <c r="AC276" s="967" t="s">
        <v>3327</v>
      </c>
      <c r="AD276" s="994"/>
      <c r="AE276" s="1023"/>
      <c r="AF276" s="994"/>
      <c r="AG276" s="994"/>
    </row>
    <row r="277" ht="13.5" customHeight="1">
      <c r="A277" s="667" t="b">
        <v>0</v>
      </c>
      <c r="B277" s="635" t="s">
        <v>136</v>
      </c>
      <c r="C277" s="635" t="s">
        <v>136</v>
      </c>
      <c r="D277" s="492" t="s">
        <v>3320</v>
      </c>
      <c r="E277" s="492" t="s">
        <v>1369</v>
      </c>
      <c r="F277" s="606">
        <v>46180.0</v>
      </c>
      <c r="G277" s="860" t="s">
        <v>2798</v>
      </c>
      <c r="H277" s="1030" t="s">
        <v>3328</v>
      </c>
      <c r="I277" s="492" t="s">
        <v>3329</v>
      </c>
      <c r="J277" s="492" t="s">
        <v>190</v>
      </c>
      <c r="K277" s="642">
        <v>10670.0</v>
      </c>
      <c r="L277" s="642">
        <v>5170.0</v>
      </c>
      <c r="M277" s="622">
        <f t="shared" si="51"/>
        <v>24160</v>
      </c>
      <c r="N277" s="610">
        <v>46178.0</v>
      </c>
      <c r="O277" s="945" t="s">
        <v>3324</v>
      </c>
      <c r="P277" s="639">
        <v>46171.0</v>
      </c>
      <c r="Q277" s="639">
        <v>46171.0</v>
      </c>
      <c r="R277" s="636"/>
      <c r="S277" s="639">
        <v>46171.0</v>
      </c>
      <c r="T277" s="980"/>
      <c r="U277" s="980"/>
      <c r="V277" s="639"/>
      <c r="W277" s="982"/>
      <c r="X277" s="982"/>
      <c r="Y277" s="1031"/>
      <c r="Z277" s="980"/>
      <c r="AA277" s="984"/>
      <c r="AB277" s="1028"/>
      <c r="AC277" s="967"/>
      <c r="AD277" s="994"/>
      <c r="AE277" s="1023"/>
      <c r="AF277" s="994"/>
      <c r="AG277" s="994"/>
    </row>
    <row r="278" ht="13.5" customHeight="1">
      <c r="A278" s="667" t="b">
        <v>0</v>
      </c>
      <c r="B278" s="635" t="s">
        <v>136</v>
      </c>
      <c r="C278" s="635" t="s">
        <v>136</v>
      </c>
      <c r="D278" s="629" t="s">
        <v>3320</v>
      </c>
      <c r="E278" s="629" t="s">
        <v>1369</v>
      </c>
      <c r="F278" s="606">
        <v>46180.0</v>
      </c>
      <c r="G278" s="902" t="s">
        <v>2798</v>
      </c>
      <c r="H278" s="1030" t="s">
        <v>3330</v>
      </c>
      <c r="I278" s="629" t="s">
        <v>3331</v>
      </c>
      <c r="J278" s="629" t="s">
        <v>190</v>
      </c>
      <c r="K278" s="642">
        <v>10670.0</v>
      </c>
      <c r="L278" s="642">
        <v>5170.0</v>
      </c>
      <c r="M278" s="622">
        <f t="shared" si="51"/>
        <v>24160</v>
      </c>
      <c r="N278" s="610">
        <v>46178.0</v>
      </c>
      <c r="O278" s="945" t="s">
        <v>3324</v>
      </c>
      <c r="P278" s="639">
        <v>46171.0</v>
      </c>
      <c r="Q278" s="639">
        <v>46171.0</v>
      </c>
      <c r="R278" s="636"/>
      <c r="S278" s="639">
        <v>46171.0</v>
      </c>
      <c r="T278" s="980"/>
      <c r="U278" s="980"/>
      <c r="V278" s="639"/>
      <c r="W278" s="982"/>
      <c r="X278" s="982"/>
      <c r="Y278" s="1031"/>
      <c r="Z278" s="980"/>
      <c r="AA278" s="984"/>
      <c r="AB278" s="1028"/>
      <c r="AC278" s="967"/>
      <c r="AD278" s="994"/>
      <c r="AE278" s="1023"/>
      <c r="AF278" s="994"/>
      <c r="AG278" s="994"/>
    </row>
    <row r="279" ht="13.5" customHeight="1">
      <c r="A279" s="667" t="b">
        <v>0</v>
      </c>
      <c r="B279" s="635" t="s">
        <v>113</v>
      </c>
      <c r="C279" s="635" t="s">
        <v>113</v>
      </c>
      <c r="D279" s="492" t="s">
        <v>3320</v>
      </c>
      <c r="E279" s="492" t="s">
        <v>3321</v>
      </c>
      <c r="F279" s="606">
        <v>46177.0</v>
      </c>
      <c r="G279" s="860" t="s">
        <v>2798</v>
      </c>
      <c r="H279" s="1030" t="s">
        <v>3332</v>
      </c>
      <c r="I279" s="1460" t="s">
        <v>3333</v>
      </c>
      <c r="J279" s="492" t="s">
        <v>190</v>
      </c>
      <c r="K279" s="642">
        <v>10670.0</v>
      </c>
      <c r="L279" s="642">
        <v>5170.0</v>
      </c>
      <c r="M279" s="622">
        <f t="shared" si="51"/>
        <v>24160</v>
      </c>
      <c r="N279" s="610">
        <v>46181.0</v>
      </c>
      <c r="O279" s="945" t="s">
        <v>3334</v>
      </c>
      <c r="P279" s="639">
        <v>46175.0</v>
      </c>
      <c r="Q279" s="639">
        <v>46175.0</v>
      </c>
      <c r="R279" s="636"/>
      <c r="S279" s="639">
        <v>46175.0</v>
      </c>
      <c r="T279" s="980"/>
      <c r="U279" s="980"/>
      <c r="V279" s="639"/>
      <c r="W279" s="982"/>
      <c r="X279" s="982"/>
      <c r="Y279" s="1031"/>
      <c r="Z279" s="980"/>
      <c r="AA279" s="984"/>
      <c r="AB279" s="1028"/>
      <c r="AC279" s="967">
        <v>9.022669744E9</v>
      </c>
      <c r="AD279" s="994"/>
      <c r="AE279" s="1023"/>
      <c r="AF279" s="994"/>
      <c r="AG279" s="994"/>
    </row>
    <row r="280" ht="13.5" customHeight="1">
      <c r="A280" s="667" t="b">
        <v>0</v>
      </c>
      <c r="B280" s="635" t="s">
        <v>113</v>
      </c>
      <c r="C280" s="635" t="s">
        <v>113</v>
      </c>
      <c r="D280" s="629" t="s">
        <v>3320</v>
      </c>
      <c r="E280" s="629" t="s">
        <v>1356</v>
      </c>
      <c r="F280" s="606">
        <v>46176.0</v>
      </c>
      <c r="G280" s="902" t="s">
        <v>2798</v>
      </c>
      <c r="H280" s="1030" t="s">
        <v>3335</v>
      </c>
      <c r="I280" s="629" t="s">
        <v>3336</v>
      </c>
      <c r="J280" s="629" t="s">
        <v>190</v>
      </c>
      <c r="K280" s="642">
        <v>10670.0</v>
      </c>
      <c r="L280" s="642">
        <v>5170.0</v>
      </c>
      <c r="M280" s="622">
        <f t="shared" si="51"/>
        <v>24160</v>
      </c>
      <c r="N280" s="610"/>
      <c r="O280" s="945" t="s">
        <v>3337</v>
      </c>
      <c r="P280" s="639">
        <v>46170.0</v>
      </c>
      <c r="Q280" s="639">
        <v>46170.0</v>
      </c>
      <c r="R280" s="636"/>
      <c r="S280" s="639">
        <v>46170.0</v>
      </c>
      <c r="T280" s="980"/>
      <c r="U280" s="980"/>
      <c r="V280" s="639"/>
      <c r="W280" s="982"/>
      <c r="X280" s="982"/>
      <c r="Y280" s="1031"/>
      <c r="Z280" s="980"/>
      <c r="AA280" s="984"/>
      <c r="AB280" s="1028"/>
      <c r="AC280" s="967" t="s">
        <v>3338</v>
      </c>
      <c r="AD280" s="994"/>
      <c r="AE280" s="1023"/>
      <c r="AF280" s="994"/>
      <c r="AG280" s="994"/>
    </row>
    <row r="281" ht="13.5" customHeight="1">
      <c r="A281" s="667" t="b">
        <v>0</v>
      </c>
      <c r="B281" s="635" t="s">
        <v>113</v>
      </c>
      <c r="C281" s="635" t="s">
        <v>113</v>
      </c>
      <c r="D281" s="492" t="s">
        <v>3320</v>
      </c>
      <c r="E281" s="492" t="s">
        <v>1356</v>
      </c>
      <c r="F281" s="606">
        <v>46177.0</v>
      </c>
      <c r="G281" s="860" t="s">
        <v>2798</v>
      </c>
      <c r="H281" s="1030" t="s">
        <v>3339</v>
      </c>
      <c r="I281" s="492" t="s">
        <v>3336</v>
      </c>
      <c r="J281" s="492" t="s">
        <v>190</v>
      </c>
      <c r="K281" s="642">
        <v>10670.0</v>
      </c>
      <c r="L281" s="642">
        <v>5170.0</v>
      </c>
      <c r="M281" s="622">
        <f t="shared" si="51"/>
        <v>24160</v>
      </c>
      <c r="N281" s="610"/>
      <c r="O281" s="945" t="s">
        <v>3337</v>
      </c>
      <c r="P281" s="639">
        <v>46170.0</v>
      </c>
      <c r="Q281" s="639">
        <v>46170.0</v>
      </c>
      <c r="R281" s="636"/>
      <c r="S281" s="639">
        <v>46170.0</v>
      </c>
      <c r="T281" s="980"/>
      <c r="U281" s="980"/>
      <c r="V281" s="639"/>
      <c r="W281" s="982"/>
      <c r="X281" s="982"/>
      <c r="Y281" s="1031"/>
      <c r="Z281" s="980"/>
      <c r="AA281" s="984"/>
      <c r="AB281" s="1028"/>
      <c r="AC281" s="967" t="s">
        <v>3338</v>
      </c>
      <c r="AD281" s="994"/>
      <c r="AE281" s="1023"/>
      <c r="AF281" s="994"/>
      <c r="AG281" s="994"/>
    </row>
    <row r="282" ht="13.5" customHeight="1">
      <c r="A282" s="667" t="b">
        <v>0</v>
      </c>
      <c r="B282" s="635" t="s">
        <v>113</v>
      </c>
      <c r="C282" s="635" t="s">
        <v>113</v>
      </c>
      <c r="D282" s="629" t="s">
        <v>480</v>
      </c>
      <c r="E282" s="629" t="s">
        <v>1356</v>
      </c>
      <c r="F282" s="606">
        <v>46174.0</v>
      </c>
      <c r="G282" s="902" t="s">
        <v>2798</v>
      </c>
      <c r="H282" s="1030" t="s">
        <v>3340</v>
      </c>
      <c r="I282" s="629" t="s">
        <v>3341</v>
      </c>
      <c r="J282" s="629" t="s">
        <v>190</v>
      </c>
      <c r="K282" s="642">
        <v>10670.0</v>
      </c>
      <c r="L282" s="642">
        <v>5170.0</v>
      </c>
      <c r="M282" s="622">
        <f t="shared" si="51"/>
        <v>24160</v>
      </c>
      <c r="N282" s="610">
        <v>46175.0</v>
      </c>
      <c r="O282" s="945" t="s">
        <v>3342</v>
      </c>
      <c r="P282" s="639">
        <v>46169.0</v>
      </c>
      <c r="Q282" s="639">
        <v>46169.0</v>
      </c>
      <c r="R282" s="636"/>
      <c r="S282" s="639">
        <v>46169.0</v>
      </c>
      <c r="T282" s="980"/>
      <c r="U282" s="980"/>
      <c r="V282" s="639"/>
      <c r="W282" s="982"/>
      <c r="X282" s="982"/>
      <c r="Y282" s="1031"/>
      <c r="Z282" s="980"/>
      <c r="AA282" s="984"/>
      <c r="AB282" s="1028"/>
      <c r="AC282" s="967" t="s">
        <v>3343</v>
      </c>
      <c r="AD282" s="994"/>
      <c r="AE282" s="1023"/>
      <c r="AF282" s="994"/>
      <c r="AG282" s="994"/>
    </row>
    <row r="283" ht="13.5" hidden="1" customHeight="1">
      <c r="A283" s="667" t="b">
        <v>0</v>
      </c>
      <c r="B283" s="635" t="s">
        <v>136</v>
      </c>
      <c r="C283" s="635" t="s">
        <v>134</v>
      </c>
      <c r="D283" s="492" t="s">
        <v>188</v>
      </c>
      <c r="E283" s="492" t="s">
        <v>1369</v>
      </c>
      <c r="F283" s="606">
        <v>46113.0</v>
      </c>
      <c r="G283" s="860" t="s">
        <v>1303</v>
      </c>
      <c r="H283" s="704" t="s">
        <v>1828</v>
      </c>
      <c r="I283" s="492" t="s">
        <v>1829</v>
      </c>
      <c r="J283" s="492" t="s">
        <v>190</v>
      </c>
      <c r="K283" s="643">
        <v>0.0</v>
      </c>
      <c r="L283" s="643">
        <v>0.0</v>
      </c>
      <c r="M283" s="622">
        <v>49000.0</v>
      </c>
      <c r="N283" s="610"/>
      <c r="O283" s="945"/>
      <c r="P283" s="639">
        <v>46113.0</v>
      </c>
      <c r="Q283" s="610">
        <v>46120.0</v>
      </c>
      <c r="R283" s="636">
        <f t="shared" ref="R283:R354" si="52">Q283-P283</f>
        <v>7</v>
      </c>
      <c r="S283" s="610">
        <v>46120.0</v>
      </c>
      <c r="T283" s="980">
        <f t="shared" ref="T283:T321" si="53">S283-P283</f>
        <v>7</v>
      </c>
      <c r="U283" s="980">
        <f t="shared" ref="U283:U321" si="54">S283-Q283</f>
        <v>0</v>
      </c>
      <c r="V283" s="610">
        <v>46120.0</v>
      </c>
      <c r="W283" s="982">
        <f t="shared" ref="W283:W397" si="55">V283-S283</f>
        <v>0</v>
      </c>
      <c r="X283" s="982">
        <f t="shared" ref="X283:X397" si="56">V283-P283</f>
        <v>7</v>
      </c>
      <c r="Y283" s="610">
        <v>46127.0</v>
      </c>
      <c r="Z283" s="980">
        <f t="shared" ref="Z283:Z317" si="57">Y283-P283</f>
        <v>14</v>
      </c>
      <c r="AA283" s="984">
        <f t="shared" ref="AA283:AA320" si="58">Y283-V283</f>
        <v>7</v>
      </c>
      <c r="AB283" s="1028"/>
      <c r="AC283" s="967" t="s">
        <v>1830</v>
      </c>
      <c r="AD283" s="994"/>
      <c r="AE283" s="1023"/>
      <c r="AF283" s="994"/>
      <c r="AG283" s="994"/>
    </row>
    <row r="284" ht="13.5" hidden="1" customHeight="1">
      <c r="A284" s="667" t="b">
        <v>0</v>
      </c>
      <c r="B284" s="635" t="s">
        <v>138</v>
      </c>
      <c r="C284" s="635" t="s">
        <v>114</v>
      </c>
      <c r="D284" s="629" t="s">
        <v>188</v>
      </c>
      <c r="E284" s="629" t="s">
        <v>1333</v>
      </c>
      <c r="F284" s="628">
        <v>46113.0</v>
      </c>
      <c r="G284" s="902" t="s">
        <v>1303</v>
      </c>
      <c r="H284" s="704" t="s">
        <v>1831</v>
      </c>
      <c r="I284" s="629" t="s">
        <v>1832</v>
      </c>
      <c r="J284" s="629" t="s">
        <v>190</v>
      </c>
      <c r="K284" s="643">
        <v>0.0</v>
      </c>
      <c r="L284" s="643">
        <v>0.0</v>
      </c>
      <c r="M284" s="622">
        <v>49000.0</v>
      </c>
      <c r="N284" s="610"/>
      <c r="O284" s="945"/>
      <c r="P284" s="639">
        <v>46113.0</v>
      </c>
      <c r="Q284" s="610">
        <v>46120.0</v>
      </c>
      <c r="R284" s="636">
        <f t="shared" si="52"/>
        <v>7</v>
      </c>
      <c r="S284" s="610">
        <v>46120.0</v>
      </c>
      <c r="T284" s="980">
        <f t="shared" si="53"/>
        <v>7</v>
      </c>
      <c r="U284" s="980">
        <f t="shared" si="54"/>
        <v>0</v>
      </c>
      <c r="V284" s="610">
        <v>46120.0</v>
      </c>
      <c r="W284" s="982">
        <f t="shared" si="55"/>
        <v>0</v>
      </c>
      <c r="X284" s="982">
        <f t="shared" si="56"/>
        <v>7</v>
      </c>
      <c r="Y284" s="610">
        <v>46128.0</v>
      </c>
      <c r="Z284" s="980">
        <f t="shared" si="57"/>
        <v>15</v>
      </c>
      <c r="AA284" s="984">
        <f t="shared" si="58"/>
        <v>8</v>
      </c>
      <c r="AB284" s="1028"/>
      <c r="AC284" s="967" t="s">
        <v>1833</v>
      </c>
      <c r="AD284" s="994"/>
      <c r="AE284" s="1023"/>
      <c r="AF284" s="994"/>
      <c r="AG284" s="994"/>
    </row>
    <row r="285" ht="13.5" hidden="1" customHeight="1">
      <c r="A285" s="667" t="b">
        <v>0</v>
      </c>
      <c r="B285" s="635" t="s">
        <v>136</v>
      </c>
      <c r="C285" s="635" t="s">
        <v>134</v>
      </c>
      <c r="D285" s="492" t="s">
        <v>188</v>
      </c>
      <c r="E285" s="492" t="s">
        <v>1511</v>
      </c>
      <c r="F285" s="606">
        <v>46113.0</v>
      </c>
      <c r="G285" s="860" t="s">
        <v>1303</v>
      </c>
      <c r="H285" s="704" t="s">
        <v>1836</v>
      </c>
      <c r="I285" s="492" t="s">
        <v>1837</v>
      </c>
      <c r="J285" s="492" t="s">
        <v>190</v>
      </c>
      <c r="K285" s="643">
        <v>0.0</v>
      </c>
      <c r="L285" s="643">
        <v>0.0</v>
      </c>
      <c r="M285" s="622">
        <v>49000.0</v>
      </c>
      <c r="N285" s="610"/>
      <c r="O285" s="945"/>
      <c r="P285" s="639">
        <v>46119.0</v>
      </c>
      <c r="Q285" s="639">
        <v>46120.0</v>
      </c>
      <c r="R285" s="636">
        <f t="shared" si="52"/>
        <v>1</v>
      </c>
      <c r="S285" s="639">
        <v>46120.0</v>
      </c>
      <c r="T285" s="980">
        <f t="shared" si="53"/>
        <v>1</v>
      </c>
      <c r="U285" s="980">
        <f t="shared" si="54"/>
        <v>0</v>
      </c>
      <c r="V285" s="610">
        <v>46120.0</v>
      </c>
      <c r="W285" s="982">
        <f t="shared" si="55"/>
        <v>0</v>
      </c>
      <c r="X285" s="982">
        <f t="shared" si="56"/>
        <v>1</v>
      </c>
      <c r="Y285" s="610">
        <v>46128.0</v>
      </c>
      <c r="Z285" s="980">
        <f t="shared" si="57"/>
        <v>9</v>
      </c>
      <c r="AA285" s="984">
        <f t="shared" si="58"/>
        <v>8</v>
      </c>
      <c r="AB285" s="1028"/>
      <c r="AC285" s="967" t="s">
        <v>1838</v>
      </c>
      <c r="AD285" s="994"/>
      <c r="AE285" s="1023"/>
      <c r="AF285" s="994"/>
      <c r="AG285" s="994"/>
    </row>
    <row r="286" ht="13.5" hidden="1" customHeight="1">
      <c r="A286" s="667" t="b">
        <v>0</v>
      </c>
      <c r="B286" s="635" t="s">
        <v>138</v>
      </c>
      <c r="C286" s="635" t="s">
        <v>114</v>
      </c>
      <c r="D286" s="629" t="s">
        <v>188</v>
      </c>
      <c r="E286" s="629" t="s">
        <v>1608</v>
      </c>
      <c r="F286" s="628">
        <v>46113.0</v>
      </c>
      <c r="G286" s="902" t="s">
        <v>1839</v>
      </c>
      <c r="H286" s="704" t="s">
        <v>1755</v>
      </c>
      <c r="I286" s="629" t="s">
        <v>1756</v>
      </c>
      <c r="J286" s="645" t="s">
        <v>190</v>
      </c>
      <c r="K286" s="643">
        <v>0.0</v>
      </c>
      <c r="L286" s="643">
        <v>0.0</v>
      </c>
      <c r="M286" s="622">
        <v>100000.0</v>
      </c>
      <c r="N286" s="610"/>
      <c r="O286" s="945"/>
      <c r="P286" s="639">
        <v>46119.0</v>
      </c>
      <c r="Q286" s="639">
        <v>46122.0</v>
      </c>
      <c r="R286" s="636">
        <f t="shared" si="52"/>
        <v>3</v>
      </c>
      <c r="S286" s="639">
        <v>46122.0</v>
      </c>
      <c r="T286" s="980">
        <f t="shared" si="53"/>
        <v>3</v>
      </c>
      <c r="U286" s="980">
        <f t="shared" si="54"/>
        <v>0</v>
      </c>
      <c r="V286" s="610">
        <v>46122.0</v>
      </c>
      <c r="W286" s="982">
        <f t="shared" si="55"/>
        <v>0</v>
      </c>
      <c r="X286" s="982">
        <f t="shared" si="56"/>
        <v>3</v>
      </c>
      <c r="Y286" s="610">
        <v>46125.0</v>
      </c>
      <c r="Z286" s="980">
        <f t="shared" si="57"/>
        <v>6</v>
      </c>
      <c r="AA286" s="984">
        <f t="shared" si="58"/>
        <v>3</v>
      </c>
      <c r="AB286" s="1028"/>
      <c r="AC286" s="967" t="s">
        <v>1757</v>
      </c>
      <c r="AD286" s="994"/>
      <c r="AE286" s="1023"/>
      <c r="AF286" s="994"/>
      <c r="AG286" s="994"/>
    </row>
    <row r="287" ht="13.5" hidden="1" customHeight="1">
      <c r="A287" s="667" t="b">
        <v>0</v>
      </c>
      <c r="B287" s="635" t="s">
        <v>136</v>
      </c>
      <c r="C287" s="635" t="s">
        <v>136</v>
      </c>
      <c r="D287" s="492" t="s">
        <v>188</v>
      </c>
      <c r="E287" s="492" t="s">
        <v>1333</v>
      </c>
      <c r="F287" s="606">
        <v>46113.0</v>
      </c>
      <c r="G287" s="860" t="s">
        <v>1304</v>
      </c>
      <c r="H287" s="704" t="s">
        <v>1840</v>
      </c>
      <c r="I287" s="492" t="s">
        <v>1841</v>
      </c>
      <c r="J287" s="492" t="s">
        <v>190</v>
      </c>
      <c r="K287" s="643">
        <v>0.0</v>
      </c>
      <c r="L287" s="643">
        <v>0.0</v>
      </c>
      <c r="M287" s="622">
        <v>64000.0</v>
      </c>
      <c r="N287" s="610"/>
      <c r="O287" s="809"/>
      <c r="P287" s="639">
        <v>46119.0</v>
      </c>
      <c r="Q287" s="639">
        <v>46122.0</v>
      </c>
      <c r="R287" s="636">
        <f t="shared" si="52"/>
        <v>3</v>
      </c>
      <c r="S287" s="639">
        <v>46122.0</v>
      </c>
      <c r="T287" s="980">
        <f t="shared" si="53"/>
        <v>3</v>
      </c>
      <c r="U287" s="980">
        <f t="shared" si="54"/>
        <v>0</v>
      </c>
      <c r="V287" s="639">
        <v>46122.0</v>
      </c>
      <c r="W287" s="982">
        <f t="shared" si="55"/>
        <v>0</v>
      </c>
      <c r="X287" s="982">
        <f t="shared" si="56"/>
        <v>3</v>
      </c>
      <c r="Y287" s="610">
        <v>46128.0</v>
      </c>
      <c r="Z287" s="980">
        <f t="shared" si="57"/>
        <v>9</v>
      </c>
      <c r="AA287" s="984">
        <f t="shared" si="58"/>
        <v>6</v>
      </c>
      <c r="AB287" s="1028"/>
      <c r="AC287" s="967"/>
      <c r="AD287" s="994"/>
      <c r="AE287" s="1023"/>
      <c r="AF287" s="994"/>
      <c r="AG287" s="994"/>
    </row>
    <row r="288" ht="13.5" hidden="1" customHeight="1">
      <c r="A288" s="667" t="b">
        <v>0</v>
      </c>
      <c r="B288" s="635" t="s">
        <v>136</v>
      </c>
      <c r="C288" s="635" t="s">
        <v>270</v>
      </c>
      <c r="D288" s="629" t="s">
        <v>188</v>
      </c>
      <c r="E288" s="629" t="s">
        <v>1333</v>
      </c>
      <c r="F288" s="606">
        <v>46113.0</v>
      </c>
      <c r="G288" s="902" t="s">
        <v>1303</v>
      </c>
      <c r="H288" s="704" t="s">
        <v>1840</v>
      </c>
      <c r="I288" s="629" t="s">
        <v>1841</v>
      </c>
      <c r="J288" s="629" t="s">
        <v>190</v>
      </c>
      <c r="K288" s="643">
        <v>0.0</v>
      </c>
      <c r="L288" s="643">
        <v>0.0</v>
      </c>
      <c r="M288" s="622">
        <v>49000.0</v>
      </c>
      <c r="N288" s="610"/>
      <c r="O288" s="945"/>
      <c r="P288" s="639">
        <v>46119.0</v>
      </c>
      <c r="Q288" s="639">
        <v>46122.0</v>
      </c>
      <c r="R288" s="636">
        <f t="shared" si="52"/>
        <v>3</v>
      </c>
      <c r="S288" s="639">
        <v>46122.0</v>
      </c>
      <c r="T288" s="980">
        <f t="shared" si="53"/>
        <v>3</v>
      </c>
      <c r="U288" s="980">
        <f t="shared" si="54"/>
        <v>0</v>
      </c>
      <c r="V288" s="639">
        <v>46122.0</v>
      </c>
      <c r="W288" s="982">
        <f t="shared" si="55"/>
        <v>0</v>
      </c>
      <c r="X288" s="982">
        <f t="shared" si="56"/>
        <v>3</v>
      </c>
      <c r="Y288" s="610">
        <v>46128.0</v>
      </c>
      <c r="Z288" s="980">
        <f t="shared" si="57"/>
        <v>9</v>
      </c>
      <c r="AA288" s="984">
        <f t="shared" si="58"/>
        <v>6</v>
      </c>
      <c r="AB288" s="1028"/>
      <c r="AC288" s="967"/>
      <c r="AD288" s="994"/>
      <c r="AE288" s="1023"/>
      <c r="AF288" s="994"/>
      <c r="AG288" s="994"/>
    </row>
    <row r="289" ht="13.5" hidden="1" customHeight="1">
      <c r="A289" s="667" t="b">
        <v>0</v>
      </c>
      <c r="B289" s="635" t="s">
        <v>138</v>
      </c>
      <c r="C289" s="635" t="s">
        <v>134</v>
      </c>
      <c r="D289" s="492" t="s">
        <v>188</v>
      </c>
      <c r="E289" s="492" t="s">
        <v>1333</v>
      </c>
      <c r="F289" s="606">
        <v>46113.0</v>
      </c>
      <c r="G289" s="860" t="s">
        <v>1304</v>
      </c>
      <c r="H289" s="704" t="s">
        <v>1842</v>
      </c>
      <c r="I289" s="492" t="s">
        <v>1843</v>
      </c>
      <c r="J289" s="492" t="s">
        <v>190</v>
      </c>
      <c r="K289" s="643">
        <v>0.0</v>
      </c>
      <c r="L289" s="643">
        <v>0.0</v>
      </c>
      <c r="M289" s="622">
        <v>64000.0</v>
      </c>
      <c r="N289" s="610"/>
      <c r="O289" s="809"/>
      <c r="P289" s="639">
        <v>46122.0</v>
      </c>
      <c r="Q289" s="610">
        <v>46122.0</v>
      </c>
      <c r="R289" s="636">
        <f t="shared" si="52"/>
        <v>0</v>
      </c>
      <c r="S289" s="610">
        <v>46122.0</v>
      </c>
      <c r="T289" s="980">
        <f t="shared" si="53"/>
        <v>0</v>
      </c>
      <c r="U289" s="980">
        <f t="shared" si="54"/>
        <v>0</v>
      </c>
      <c r="V289" s="610">
        <v>46122.0</v>
      </c>
      <c r="W289" s="982">
        <f t="shared" si="55"/>
        <v>0</v>
      </c>
      <c r="X289" s="982">
        <f t="shared" si="56"/>
        <v>0</v>
      </c>
      <c r="Y289" s="610">
        <v>46135.0</v>
      </c>
      <c r="Z289" s="980">
        <f t="shared" si="57"/>
        <v>13</v>
      </c>
      <c r="AA289" s="984">
        <f t="shared" si="58"/>
        <v>13</v>
      </c>
      <c r="AB289" s="1028"/>
      <c r="AC289" s="967"/>
      <c r="AD289" s="994"/>
      <c r="AE289" s="1023"/>
      <c r="AF289" s="994"/>
      <c r="AG289" s="994"/>
    </row>
    <row r="290" ht="13.5" hidden="1" customHeight="1">
      <c r="A290" s="667" t="b">
        <v>0</v>
      </c>
      <c r="B290" s="635" t="s">
        <v>135</v>
      </c>
      <c r="C290" s="635" t="s">
        <v>114</v>
      </c>
      <c r="D290" s="629" t="s">
        <v>188</v>
      </c>
      <c r="E290" s="629" t="s">
        <v>1421</v>
      </c>
      <c r="F290" s="606">
        <v>46113.0</v>
      </c>
      <c r="G290" s="902" t="s">
        <v>1304</v>
      </c>
      <c r="H290" s="704" t="s">
        <v>1844</v>
      </c>
      <c r="I290" s="629" t="s">
        <v>1845</v>
      </c>
      <c r="J290" s="629" t="s">
        <v>190</v>
      </c>
      <c r="K290" s="643">
        <v>0.0</v>
      </c>
      <c r="L290" s="643">
        <v>0.0</v>
      </c>
      <c r="M290" s="622">
        <v>64000.0</v>
      </c>
      <c r="N290" s="610"/>
      <c r="O290" s="809"/>
      <c r="P290" s="639">
        <v>46120.0</v>
      </c>
      <c r="Q290" s="639">
        <v>46125.0</v>
      </c>
      <c r="R290" s="636">
        <f t="shared" si="52"/>
        <v>5</v>
      </c>
      <c r="S290" s="639">
        <v>46125.0</v>
      </c>
      <c r="T290" s="980">
        <f t="shared" si="53"/>
        <v>5</v>
      </c>
      <c r="U290" s="980">
        <f t="shared" si="54"/>
        <v>0</v>
      </c>
      <c r="V290" s="639">
        <v>46125.0</v>
      </c>
      <c r="W290" s="982">
        <f t="shared" si="55"/>
        <v>0</v>
      </c>
      <c r="X290" s="982">
        <f t="shared" si="56"/>
        <v>5</v>
      </c>
      <c r="Y290" s="610">
        <v>46135.0</v>
      </c>
      <c r="Z290" s="980">
        <f t="shared" si="57"/>
        <v>15</v>
      </c>
      <c r="AA290" s="984">
        <f t="shared" si="58"/>
        <v>10</v>
      </c>
      <c r="AB290" s="1028"/>
      <c r="AC290" s="967" t="s">
        <v>1846</v>
      </c>
      <c r="AD290" s="994"/>
      <c r="AE290" s="1023"/>
      <c r="AF290" s="994"/>
      <c r="AG290" s="994"/>
    </row>
    <row r="291" ht="13.5" hidden="1" customHeight="1">
      <c r="A291" s="667" t="b">
        <v>0</v>
      </c>
      <c r="B291" s="635" t="s">
        <v>135</v>
      </c>
      <c r="C291" s="635" t="s">
        <v>114</v>
      </c>
      <c r="D291" s="492" t="s">
        <v>188</v>
      </c>
      <c r="E291" s="492" t="s">
        <v>1421</v>
      </c>
      <c r="F291" s="606">
        <v>46113.0</v>
      </c>
      <c r="G291" s="860" t="s">
        <v>1303</v>
      </c>
      <c r="H291" s="704" t="s">
        <v>1844</v>
      </c>
      <c r="I291" s="492" t="s">
        <v>1845</v>
      </c>
      <c r="J291" s="492" t="s">
        <v>190</v>
      </c>
      <c r="K291" s="643">
        <v>0.0</v>
      </c>
      <c r="L291" s="643">
        <v>0.0</v>
      </c>
      <c r="M291" s="622">
        <v>76000.0</v>
      </c>
      <c r="N291" s="610"/>
      <c r="O291" s="945"/>
      <c r="P291" s="639">
        <v>46120.0</v>
      </c>
      <c r="Q291" s="639">
        <v>46125.0</v>
      </c>
      <c r="R291" s="636">
        <f t="shared" si="52"/>
        <v>5</v>
      </c>
      <c r="S291" s="639">
        <v>46125.0</v>
      </c>
      <c r="T291" s="980">
        <f t="shared" si="53"/>
        <v>5</v>
      </c>
      <c r="U291" s="980">
        <f t="shared" si="54"/>
        <v>0</v>
      </c>
      <c r="V291" s="639">
        <v>46125.0</v>
      </c>
      <c r="W291" s="982">
        <f t="shared" si="55"/>
        <v>0</v>
      </c>
      <c r="X291" s="982">
        <f t="shared" si="56"/>
        <v>5</v>
      </c>
      <c r="Y291" s="610">
        <v>46135.0</v>
      </c>
      <c r="Z291" s="980">
        <f t="shared" si="57"/>
        <v>15</v>
      </c>
      <c r="AA291" s="984">
        <f t="shared" si="58"/>
        <v>10</v>
      </c>
      <c r="AB291" s="1028"/>
      <c r="AC291" s="967" t="s">
        <v>1846</v>
      </c>
      <c r="AD291" s="994"/>
      <c r="AE291" s="1023"/>
      <c r="AF291" s="994"/>
      <c r="AG291" s="994"/>
    </row>
    <row r="292" ht="13.5" hidden="1" customHeight="1">
      <c r="A292" s="667" t="b">
        <v>0</v>
      </c>
      <c r="B292" s="635" t="s">
        <v>135</v>
      </c>
      <c r="C292" s="635" t="s">
        <v>114</v>
      </c>
      <c r="D292" s="629" t="s">
        <v>188</v>
      </c>
      <c r="E292" s="629" t="s">
        <v>1333</v>
      </c>
      <c r="F292" s="606">
        <v>46113.0</v>
      </c>
      <c r="G292" s="902" t="s">
        <v>1304</v>
      </c>
      <c r="H292" s="704" t="s">
        <v>2076</v>
      </c>
      <c r="I292" s="629" t="s">
        <v>2077</v>
      </c>
      <c r="J292" s="629" t="s">
        <v>190</v>
      </c>
      <c r="K292" s="643">
        <v>0.0</v>
      </c>
      <c r="L292" s="643">
        <v>0.0</v>
      </c>
      <c r="M292" s="622">
        <v>64000.0</v>
      </c>
      <c r="N292" s="610"/>
      <c r="O292" s="809"/>
      <c r="P292" s="639">
        <v>46121.0</v>
      </c>
      <c r="Q292" s="639">
        <v>46125.0</v>
      </c>
      <c r="R292" s="636">
        <f t="shared" si="52"/>
        <v>4</v>
      </c>
      <c r="S292" s="639">
        <v>46125.0</v>
      </c>
      <c r="T292" s="980">
        <f t="shared" si="53"/>
        <v>4</v>
      </c>
      <c r="U292" s="980">
        <f t="shared" si="54"/>
        <v>0</v>
      </c>
      <c r="V292" s="639">
        <v>46125.0</v>
      </c>
      <c r="W292" s="982">
        <f t="shared" si="55"/>
        <v>0</v>
      </c>
      <c r="X292" s="982">
        <f t="shared" si="56"/>
        <v>4</v>
      </c>
      <c r="Y292" s="610">
        <v>46132.0</v>
      </c>
      <c r="Z292" s="980">
        <f t="shared" si="57"/>
        <v>11</v>
      </c>
      <c r="AA292" s="984">
        <f t="shared" si="58"/>
        <v>7</v>
      </c>
      <c r="AB292" s="1028"/>
      <c r="AC292" s="967" t="s">
        <v>2078</v>
      </c>
      <c r="AD292" s="994"/>
      <c r="AE292" s="1023"/>
      <c r="AF292" s="994"/>
      <c r="AG292" s="994"/>
    </row>
    <row r="293" ht="13.5" hidden="1" customHeight="1">
      <c r="A293" s="667" t="b">
        <v>0</v>
      </c>
      <c r="B293" s="635" t="s">
        <v>135</v>
      </c>
      <c r="C293" s="635" t="s">
        <v>134</v>
      </c>
      <c r="D293" s="492" t="s">
        <v>188</v>
      </c>
      <c r="E293" s="492" t="s">
        <v>1333</v>
      </c>
      <c r="F293" s="606">
        <v>46113.0</v>
      </c>
      <c r="G293" s="860" t="s">
        <v>1303</v>
      </c>
      <c r="H293" s="704" t="s">
        <v>1850</v>
      </c>
      <c r="I293" s="492" t="s">
        <v>1851</v>
      </c>
      <c r="J293" s="492" t="s">
        <v>190</v>
      </c>
      <c r="K293" s="643">
        <v>0.0</v>
      </c>
      <c r="L293" s="643">
        <v>0.0</v>
      </c>
      <c r="M293" s="622">
        <v>76000.0</v>
      </c>
      <c r="N293" s="610"/>
      <c r="O293" s="945"/>
      <c r="P293" s="639">
        <v>46121.0</v>
      </c>
      <c r="Q293" s="639">
        <v>46125.0</v>
      </c>
      <c r="R293" s="636">
        <f t="shared" si="52"/>
        <v>4</v>
      </c>
      <c r="S293" s="639">
        <v>46125.0</v>
      </c>
      <c r="T293" s="980">
        <f t="shared" si="53"/>
        <v>4</v>
      </c>
      <c r="U293" s="980">
        <f t="shared" si="54"/>
        <v>0</v>
      </c>
      <c r="V293" s="639">
        <v>46125.0</v>
      </c>
      <c r="W293" s="982">
        <f t="shared" si="55"/>
        <v>0</v>
      </c>
      <c r="X293" s="982">
        <f t="shared" si="56"/>
        <v>4</v>
      </c>
      <c r="Y293" s="610">
        <v>46133.0</v>
      </c>
      <c r="Z293" s="980">
        <f t="shared" si="57"/>
        <v>12</v>
      </c>
      <c r="AA293" s="984">
        <f t="shared" si="58"/>
        <v>8</v>
      </c>
      <c r="AB293" s="1028"/>
      <c r="AC293" s="967" t="s">
        <v>1852</v>
      </c>
      <c r="AD293" s="994"/>
      <c r="AE293" s="1023"/>
      <c r="AF293" s="994"/>
      <c r="AG293" s="994"/>
    </row>
    <row r="294" ht="13.5" hidden="1" customHeight="1">
      <c r="A294" s="667" t="b">
        <v>0</v>
      </c>
      <c r="B294" s="635" t="s">
        <v>138</v>
      </c>
      <c r="C294" s="635" t="s">
        <v>114</v>
      </c>
      <c r="D294" s="629" t="s">
        <v>188</v>
      </c>
      <c r="E294" s="629" t="s">
        <v>1333</v>
      </c>
      <c r="F294" s="606">
        <v>46113.0</v>
      </c>
      <c r="G294" s="902" t="s">
        <v>1303</v>
      </c>
      <c r="H294" s="704" t="s">
        <v>1853</v>
      </c>
      <c r="I294" s="629" t="s">
        <v>1854</v>
      </c>
      <c r="J294" s="629" t="s">
        <v>190</v>
      </c>
      <c r="K294" s="643">
        <v>0.0</v>
      </c>
      <c r="L294" s="643">
        <v>0.0</v>
      </c>
      <c r="M294" s="622">
        <v>76000.0</v>
      </c>
      <c r="N294" s="610"/>
      <c r="O294" s="809" t="s">
        <v>1855</v>
      </c>
      <c r="P294" s="639">
        <v>46121.0</v>
      </c>
      <c r="Q294" s="639">
        <v>46126.0</v>
      </c>
      <c r="R294" s="636">
        <f t="shared" si="52"/>
        <v>5</v>
      </c>
      <c r="S294" s="639">
        <v>46126.0</v>
      </c>
      <c r="T294" s="980">
        <f t="shared" si="53"/>
        <v>5</v>
      </c>
      <c r="U294" s="980">
        <f t="shared" si="54"/>
        <v>0</v>
      </c>
      <c r="V294" s="639">
        <v>46126.0</v>
      </c>
      <c r="W294" s="982">
        <f t="shared" si="55"/>
        <v>0</v>
      </c>
      <c r="X294" s="982">
        <f t="shared" si="56"/>
        <v>5</v>
      </c>
      <c r="Y294" s="610">
        <v>46134.0</v>
      </c>
      <c r="Z294" s="980">
        <f t="shared" si="57"/>
        <v>13</v>
      </c>
      <c r="AA294" s="984">
        <f t="shared" si="58"/>
        <v>8</v>
      </c>
      <c r="AB294" s="1028"/>
      <c r="AC294" s="967" t="s">
        <v>1856</v>
      </c>
      <c r="AD294" s="994"/>
      <c r="AE294" s="1023"/>
      <c r="AF294" s="994"/>
      <c r="AG294" s="994"/>
    </row>
    <row r="295" ht="13.5" hidden="1" customHeight="1">
      <c r="A295" s="667" t="b">
        <v>0</v>
      </c>
      <c r="B295" s="635" t="s">
        <v>136</v>
      </c>
      <c r="C295" s="635" t="s">
        <v>114</v>
      </c>
      <c r="D295" s="492" t="s">
        <v>188</v>
      </c>
      <c r="E295" s="492" t="s">
        <v>1630</v>
      </c>
      <c r="F295" s="606">
        <v>46113.0</v>
      </c>
      <c r="G295" s="860" t="s">
        <v>1303</v>
      </c>
      <c r="H295" s="704" t="s">
        <v>1857</v>
      </c>
      <c r="I295" s="492" t="s">
        <v>1858</v>
      </c>
      <c r="J295" s="492" t="s">
        <v>190</v>
      </c>
      <c r="K295" s="643">
        <v>0.0</v>
      </c>
      <c r="L295" s="643">
        <v>0.0</v>
      </c>
      <c r="M295" s="622">
        <v>76000.0</v>
      </c>
      <c r="N295" s="610"/>
      <c r="O295" s="809"/>
      <c r="P295" s="639">
        <v>46125.0</v>
      </c>
      <c r="Q295" s="639">
        <v>46126.0</v>
      </c>
      <c r="R295" s="636">
        <f t="shared" si="52"/>
        <v>1</v>
      </c>
      <c r="S295" s="639">
        <v>46126.0</v>
      </c>
      <c r="T295" s="980">
        <f t="shared" si="53"/>
        <v>1</v>
      </c>
      <c r="U295" s="980">
        <f t="shared" si="54"/>
        <v>0</v>
      </c>
      <c r="V295" s="639">
        <v>46126.0</v>
      </c>
      <c r="W295" s="982">
        <f t="shared" si="55"/>
        <v>0</v>
      </c>
      <c r="X295" s="982">
        <f t="shared" si="56"/>
        <v>1</v>
      </c>
      <c r="Y295" s="610">
        <v>46134.0</v>
      </c>
      <c r="Z295" s="980">
        <f t="shared" si="57"/>
        <v>9</v>
      </c>
      <c r="AA295" s="984">
        <f t="shared" si="58"/>
        <v>8</v>
      </c>
      <c r="AB295" s="1028"/>
      <c r="AC295" s="967" t="s">
        <v>1859</v>
      </c>
      <c r="AD295" s="994"/>
      <c r="AE295" s="1023"/>
      <c r="AF295" s="994"/>
      <c r="AG295" s="994"/>
    </row>
    <row r="296" ht="13.5" hidden="1" customHeight="1">
      <c r="A296" s="667" t="b">
        <v>0</v>
      </c>
      <c r="B296" s="635" t="s">
        <v>135</v>
      </c>
      <c r="C296" s="635" t="s">
        <v>134</v>
      </c>
      <c r="D296" s="629" t="s">
        <v>188</v>
      </c>
      <c r="E296" s="629" t="s">
        <v>1608</v>
      </c>
      <c r="F296" s="606">
        <v>46113.0</v>
      </c>
      <c r="G296" s="902" t="s">
        <v>1304</v>
      </c>
      <c r="H296" s="1030" t="s">
        <v>1718</v>
      </c>
      <c r="I296" s="629" t="s">
        <v>1719</v>
      </c>
      <c r="J296" s="629" t="s">
        <v>190</v>
      </c>
      <c r="K296" s="643">
        <v>0.0</v>
      </c>
      <c r="L296" s="643">
        <v>0.0</v>
      </c>
      <c r="M296" s="622">
        <v>64000.0</v>
      </c>
      <c r="N296" s="610"/>
      <c r="O296" s="809" t="s">
        <v>1860</v>
      </c>
      <c r="P296" s="639">
        <v>46126.0</v>
      </c>
      <c r="Q296" s="639">
        <v>46127.0</v>
      </c>
      <c r="R296" s="636">
        <f t="shared" si="52"/>
        <v>1</v>
      </c>
      <c r="S296" s="639">
        <v>46127.0</v>
      </c>
      <c r="T296" s="980">
        <f t="shared" si="53"/>
        <v>1</v>
      </c>
      <c r="U296" s="980">
        <f t="shared" si="54"/>
        <v>0</v>
      </c>
      <c r="V296" s="639">
        <v>46127.0</v>
      </c>
      <c r="W296" s="982">
        <f t="shared" si="55"/>
        <v>0</v>
      </c>
      <c r="X296" s="982">
        <f t="shared" si="56"/>
        <v>1</v>
      </c>
      <c r="Y296" s="610">
        <v>46136.0</v>
      </c>
      <c r="Z296" s="980">
        <f t="shared" si="57"/>
        <v>10</v>
      </c>
      <c r="AA296" s="984">
        <f t="shared" si="58"/>
        <v>9</v>
      </c>
      <c r="AB296" s="1028"/>
      <c r="AC296" s="967"/>
      <c r="AD296" s="994"/>
      <c r="AE296" s="1023"/>
      <c r="AF296" s="994"/>
      <c r="AG296" s="994"/>
    </row>
    <row r="297" ht="13.5" hidden="1" customHeight="1">
      <c r="A297" s="667" t="b">
        <v>0</v>
      </c>
      <c r="B297" s="635" t="s">
        <v>135</v>
      </c>
      <c r="C297" s="635" t="s">
        <v>114</v>
      </c>
      <c r="D297" s="492" t="s">
        <v>188</v>
      </c>
      <c r="E297" s="492" t="s">
        <v>1369</v>
      </c>
      <c r="F297" s="606">
        <v>46113.0</v>
      </c>
      <c r="G297" s="860" t="s">
        <v>1303</v>
      </c>
      <c r="H297" s="704" t="s">
        <v>1861</v>
      </c>
      <c r="I297" s="492" t="s">
        <v>1862</v>
      </c>
      <c r="J297" s="492" t="s">
        <v>190</v>
      </c>
      <c r="K297" s="643">
        <v>0.0</v>
      </c>
      <c r="L297" s="643">
        <v>0.0</v>
      </c>
      <c r="M297" s="622">
        <v>76000.0</v>
      </c>
      <c r="N297" s="610"/>
      <c r="O297" s="945"/>
      <c r="P297" s="639">
        <v>46127.0</v>
      </c>
      <c r="Q297" s="639">
        <v>46128.0</v>
      </c>
      <c r="R297" s="636">
        <f t="shared" si="52"/>
        <v>1</v>
      </c>
      <c r="S297" s="639">
        <v>46128.0</v>
      </c>
      <c r="T297" s="980">
        <f t="shared" si="53"/>
        <v>1</v>
      </c>
      <c r="U297" s="980">
        <f t="shared" si="54"/>
        <v>0</v>
      </c>
      <c r="V297" s="610">
        <v>46129.0</v>
      </c>
      <c r="W297" s="982">
        <f t="shared" si="55"/>
        <v>1</v>
      </c>
      <c r="X297" s="982">
        <f t="shared" si="56"/>
        <v>2</v>
      </c>
      <c r="Y297" s="610">
        <v>46135.0</v>
      </c>
      <c r="Z297" s="980">
        <f t="shared" si="57"/>
        <v>8</v>
      </c>
      <c r="AA297" s="984">
        <f t="shared" si="58"/>
        <v>6</v>
      </c>
      <c r="AB297" s="1028"/>
      <c r="AC297" s="967"/>
      <c r="AD297" s="994"/>
      <c r="AE297" s="1023" t="s">
        <v>1737</v>
      </c>
      <c r="AF297" s="994"/>
      <c r="AG297" s="994"/>
    </row>
    <row r="298" ht="13.5" hidden="1" customHeight="1">
      <c r="A298" s="667" t="b">
        <v>0</v>
      </c>
      <c r="B298" s="635" t="s">
        <v>136</v>
      </c>
      <c r="C298" s="635" t="s">
        <v>134</v>
      </c>
      <c r="D298" s="629" t="s">
        <v>188</v>
      </c>
      <c r="E298" s="629" t="s">
        <v>1630</v>
      </c>
      <c r="F298" s="606">
        <v>46113.0</v>
      </c>
      <c r="G298" s="902" t="s">
        <v>1303</v>
      </c>
      <c r="H298" s="704" t="s">
        <v>1863</v>
      </c>
      <c r="I298" s="629" t="s">
        <v>1864</v>
      </c>
      <c r="J298" s="629" t="s">
        <v>190</v>
      </c>
      <c r="K298" s="643">
        <v>0.0</v>
      </c>
      <c r="L298" s="643">
        <v>0.0</v>
      </c>
      <c r="M298" s="622">
        <v>76000.0</v>
      </c>
      <c r="N298" s="610"/>
      <c r="O298" s="945"/>
      <c r="P298" s="639">
        <v>46122.0</v>
      </c>
      <c r="Q298" s="639">
        <v>46128.0</v>
      </c>
      <c r="R298" s="636">
        <f t="shared" si="52"/>
        <v>6</v>
      </c>
      <c r="S298" s="639">
        <v>46128.0</v>
      </c>
      <c r="T298" s="980">
        <f t="shared" si="53"/>
        <v>6</v>
      </c>
      <c r="U298" s="980">
        <f t="shared" si="54"/>
        <v>0</v>
      </c>
      <c r="V298" s="639">
        <v>46128.0</v>
      </c>
      <c r="W298" s="982">
        <f t="shared" si="55"/>
        <v>0</v>
      </c>
      <c r="X298" s="982">
        <f t="shared" si="56"/>
        <v>6</v>
      </c>
      <c r="Y298" s="610">
        <v>46135.0</v>
      </c>
      <c r="Z298" s="980">
        <f t="shared" si="57"/>
        <v>13</v>
      </c>
      <c r="AA298" s="984">
        <f t="shared" si="58"/>
        <v>7</v>
      </c>
      <c r="AB298" s="1028"/>
      <c r="AC298" s="967" t="s">
        <v>1865</v>
      </c>
      <c r="AD298" s="994"/>
      <c r="AE298" s="1023"/>
      <c r="AF298" s="994"/>
      <c r="AG298" s="994"/>
    </row>
    <row r="299" ht="13.5" hidden="1" customHeight="1">
      <c r="A299" s="667" t="b">
        <v>0</v>
      </c>
      <c r="B299" s="635" t="s">
        <v>138</v>
      </c>
      <c r="C299" s="635" t="s">
        <v>134</v>
      </c>
      <c r="D299" s="492" t="s">
        <v>188</v>
      </c>
      <c r="E299" s="492" t="s">
        <v>1369</v>
      </c>
      <c r="F299" s="606">
        <v>46113.0</v>
      </c>
      <c r="G299" s="860" t="s">
        <v>1303</v>
      </c>
      <c r="H299" s="704" t="s">
        <v>1866</v>
      </c>
      <c r="I299" s="492" t="s">
        <v>1867</v>
      </c>
      <c r="J299" s="492" t="s">
        <v>190</v>
      </c>
      <c r="K299" s="643">
        <v>0.0</v>
      </c>
      <c r="L299" s="643">
        <v>0.0</v>
      </c>
      <c r="M299" s="622">
        <v>76000.0</v>
      </c>
      <c r="N299" s="610"/>
      <c r="O299" s="809"/>
      <c r="P299" s="639">
        <v>46129.0</v>
      </c>
      <c r="Q299" s="639">
        <v>46130.0</v>
      </c>
      <c r="R299" s="636">
        <f t="shared" si="52"/>
        <v>1</v>
      </c>
      <c r="S299" s="639">
        <v>46130.0</v>
      </c>
      <c r="T299" s="980">
        <f t="shared" si="53"/>
        <v>1</v>
      </c>
      <c r="U299" s="980">
        <f t="shared" si="54"/>
        <v>0</v>
      </c>
      <c r="V299" s="639">
        <v>46130.0</v>
      </c>
      <c r="W299" s="982">
        <f t="shared" si="55"/>
        <v>0</v>
      </c>
      <c r="X299" s="982">
        <f t="shared" si="56"/>
        <v>1</v>
      </c>
      <c r="Y299" s="610">
        <v>46134.0</v>
      </c>
      <c r="Z299" s="980">
        <f t="shared" si="57"/>
        <v>5</v>
      </c>
      <c r="AA299" s="984">
        <f t="shared" si="58"/>
        <v>4</v>
      </c>
      <c r="AB299" s="1028"/>
      <c r="AC299" s="967" t="s">
        <v>1868</v>
      </c>
      <c r="AD299" s="994"/>
      <c r="AE299" s="1023"/>
      <c r="AF299" s="994"/>
      <c r="AG299" s="994"/>
    </row>
    <row r="300" ht="13.5" hidden="1" customHeight="1">
      <c r="A300" s="667" t="b">
        <v>0</v>
      </c>
      <c r="B300" s="635" t="s">
        <v>136</v>
      </c>
      <c r="C300" s="635" t="s">
        <v>114</v>
      </c>
      <c r="D300" s="629" t="s">
        <v>188</v>
      </c>
      <c r="E300" s="629" t="s">
        <v>1333</v>
      </c>
      <c r="F300" s="606">
        <v>46113.0</v>
      </c>
      <c r="G300" s="902" t="s">
        <v>1304</v>
      </c>
      <c r="H300" s="704" t="s">
        <v>1869</v>
      </c>
      <c r="I300" s="629" t="s">
        <v>1870</v>
      </c>
      <c r="J300" s="629" t="s">
        <v>190</v>
      </c>
      <c r="K300" s="643">
        <v>0.0</v>
      </c>
      <c r="L300" s="643">
        <v>0.0</v>
      </c>
      <c r="M300" s="622">
        <v>64000.0</v>
      </c>
      <c r="N300" s="610"/>
      <c r="O300" s="809"/>
      <c r="P300" s="639">
        <v>46129.0</v>
      </c>
      <c r="Q300" s="639">
        <v>46130.0</v>
      </c>
      <c r="R300" s="636">
        <f t="shared" si="52"/>
        <v>1</v>
      </c>
      <c r="S300" s="639">
        <v>46130.0</v>
      </c>
      <c r="T300" s="980">
        <f t="shared" si="53"/>
        <v>1</v>
      </c>
      <c r="U300" s="980">
        <f t="shared" si="54"/>
        <v>0</v>
      </c>
      <c r="V300" s="639">
        <v>46130.0</v>
      </c>
      <c r="W300" s="982">
        <f t="shared" si="55"/>
        <v>0</v>
      </c>
      <c r="X300" s="982">
        <f t="shared" si="56"/>
        <v>1</v>
      </c>
      <c r="Y300" s="610">
        <v>46135.0</v>
      </c>
      <c r="Z300" s="980">
        <f t="shared" si="57"/>
        <v>6</v>
      </c>
      <c r="AA300" s="984">
        <f t="shared" si="58"/>
        <v>5</v>
      </c>
      <c r="AB300" s="1028"/>
      <c r="AC300" s="967"/>
      <c r="AD300" s="994"/>
      <c r="AE300" s="1023"/>
      <c r="AF300" s="994"/>
      <c r="AG300" s="994"/>
    </row>
    <row r="301" ht="13.5" hidden="1" customHeight="1">
      <c r="A301" s="667" t="b">
        <v>0</v>
      </c>
      <c r="B301" s="635" t="s">
        <v>136</v>
      </c>
      <c r="C301" s="635" t="s">
        <v>114</v>
      </c>
      <c r="D301" s="492" t="s">
        <v>188</v>
      </c>
      <c r="E301" s="492" t="s">
        <v>1333</v>
      </c>
      <c r="F301" s="606">
        <v>46113.0</v>
      </c>
      <c r="G301" s="860" t="s">
        <v>1303</v>
      </c>
      <c r="H301" s="704" t="s">
        <v>1869</v>
      </c>
      <c r="I301" s="492" t="s">
        <v>1870</v>
      </c>
      <c r="J301" s="492" t="s">
        <v>190</v>
      </c>
      <c r="K301" s="643">
        <v>0.0</v>
      </c>
      <c r="L301" s="643">
        <v>0.0</v>
      </c>
      <c r="M301" s="622">
        <v>76000.0</v>
      </c>
      <c r="N301" s="610"/>
      <c r="O301" s="809"/>
      <c r="P301" s="639">
        <v>46129.0</v>
      </c>
      <c r="Q301" s="639">
        <v>46130.0</v>
      </c>
      <c r="R301" s="636">
        <f t="shared" si="52"/>
        <v>1</v>
      </c>
      <c r="S301" s="639">
        <v>46130.0</v>
      </c>
      <c r="T301" s="980">
        <f t="shared" si="53"/>
        <v>1</v>
      </c>
      <c r="U301" s="980">
        <f t="shared" si="54"/>
        <v>0</v>
      </c>
      <c r="V301" s="639">
        <v>46130.0</v>
      </c>
      <c r="W301" s="982">
        <f t="shared" si="55"/>
        <v>0</v>
      </c>
      <c r="X301" s="982">
        <f t="shared" si="56"/>
        <v>1</v>
      </c>
      <c r="Y301" s="610">
        <v>46135.0</v>
      </c>
      <c r="Z301" s="980">
        <f t="shared" si="57"/>
        <v>6</v>
      </c>
      <c r="AA301" s="984">
        <f t="shared" si="58"/>
        <v>5</v>
      </c>
      <c r="AB301" s="1028"/>
      <c r="AC301" s="967"/>
      <c r="AD301" s="994"/>
      <c r="AE301" s="1023"/>
      <c r="AF301" s="994"/>
      <c r="AG301" s="994"/>
    </row>
    <row r="302" ht="13.5" hidden="1" customHeight="1">
      <c r="A302" s="667" t="b">
        <v>0</v>
      </c>
      <c r="B302" s="635" t="s">
        <v>138</v>
      </c>
      <c r="C302" s="635" t="s">
        <v>134</v>
      </c>
      <c r="D302" s="629" t="s">
        <v>188</v>
      </c>
      <c r="E302" s="629" t="s">
        <v>1333</v>
      </c>
      <c r="F302" s="606">
        <v>46113.0</v>
      </c>
      <c r="G302" s="902" t="s">
        <v>1304</v>
      </c>
      <c r="H302" s="704" t="s">
        <v>1871</v>
      </c>
      <c r="I302" s="629" t="s">
        <v>1872</v>
      </c>
      <c r="J302" s="629" t="s">
        <v>190</v>
      </c>
      <c r="K302" s="643">
        <v>0.0</v>
      </c>
      <c r="L302" s="643">
        <v>0.0</v>
      </c>
      <c r="M302" s="622">
        <v>64000.0</v>
      </c>
      <c r="N302" s="610"/>
      <c r="O302" s="809"/>
      <c r="P302" s="639">
        <v>46129.0</v>
      </c>
      <c r="Q302" s="639">
        <v>46130.0</v>
      </c>
      <c r="R302" s="636">
        <f t="shared" si="52"/>
        <v>1</v>
      </c>
      <c r="S302" s="639">
        <v>46130.0</v>
      </c>
      <c r="T302" s="980">
        <f t="shared" si="53"/>
        <v>1</v>
      </c>
      <c r="U302" s="980">
        <f t="shared" si="54"/>
        <v>0</v>
      </c>
      <c r="V302" s="639">
        <v>46130.0</v>
      </c>
      <c r="W302" s="982">
        <f t="shared" si="55"/>
        <v>0</v>
      </c>
      <c r="X302" s="982">
        <f t="shared" si="56"/>
        <v>1</v>
      </c>
      <c r="Y302" s="610">
        <v>46136.0</v>
      </c>
      <c r="Z302" s="980">
        <f t="shared" si="57"/>
        <v>7</v>
      </c>
      <c r="AA302" s="984">
        <f t="shared" si="58"/>
        <v>6</v>
      </c>
      <c r="AB302" s="1028"/>
      <c r="AC302" s="967"/>
      <c r="AD302" s="994"/>
      <c r="AE302" s="1023"/>
      <c r="AF302" s="994"/>
      <c r="AG302" s="994"/>
    </row>
    <row r="303" ht="13.5" hidden="1" customHeight="1">
      <c r="A303" s="667" t="b">
        <v>0</v>
      </c>
      <c r="B303" s="635" t="s">
        <v>135</v>
      </c>
      <c r="C303" s="635" t="s">
        <v>134</v>
      </c>
      <c r="D303" s="492" t="s">
        <v>188</v>
      </c>
      <c r="E303" s="492" t="s">
        <v>1630</v>
      </c>
      <c r="F303" s="606">
        <v>46113.0</v>
      </c>
      <c r="G303" s="860" t="s">
        <v>1304</v>
      </c>
      <c r="H303" s="704" t="s">
        <v>1873</v>
      </c>
      <c r="I303" s="492" t="s">
        <v>1874</v>
      </c>
      <c r="J303" s="492" t="s">
        <v>190</v>
      </c>
      <c r="K303" s="643">
        <v>0.0</v>
      </c>
      <c r="L303" s="643">
        <v>0.0</v>
      </c>
      <c r="M303" s="622">
        <v>64000.0</v>
      </c>
      <c r="N303" s="610"/>
      <c r="O303" s="809"/>
      <c r="P303" s="639">
        <v>46129.0</v>
      </c>
      <c r="Q303" s="639">
        <v>46130.0</v>
      </c>
      <c r="R303" s="636">
        <f t="shared" si="52"/>
        <v>1</v>
      </c>
      <c r="S303" s="639">
        <v>46130.0</v>
      </c>
      <c r="T303" s="980">
        <f t="shared" si="53"/>
        <v>1</v>
      </c>
      <c r="U303" s="980">
        <f t="shared" si="54"/>
        <v>0</v>
      </c>
      <c r="V303" s="639">
        <v>46130.0</v>
      </c>
      <c r="W303" s="982">
        <f t="shared" si="55"/>
        <v>0</v>
      </c>
      <c r="X303" s="982">
        <f t="shared" si="56"/>
        <v>1</v>
      </c>
      <c r="Y303" s="610">
        <v>46135.0</v>
      </c>
      <c r="Z303" s="980">
        <f t="shared" si="57"/>
        <v>6</v>
      </c>
      <c r="AA303" s="984">
        <f t="shared" si="58"/>
        <v>5</v>
      </c>
      <c r="AB303" s="1028"/>
      <c r="AC303" s="967" t="s">
        <v>1875</v>
      </c>
      <c r="AD303" s="994"/>
      <c r="AE303" s="1023"/>
      <c r="AF303" s="994"/>
      <c r="AG303" s="994"/>
    </row>
    <row r="304" ht="13.5" hidden="1" customHeight="1">
      <c r="A304" s="667" t="b">
        <v>0</v>
      </c>
      <c r="B304" s="635" t="s">
        <v>135</v>
      </c>
      <c r="C304" s="635" t="s">
        <v>114</v>
      </c>
      <c r="D304" s="629" t="s">
        <v>188</v>
      </c>
      <c r="E304" s="629" t="s">
        <v>1608</v>
      </c>
      <c r="F304" s="606">
        <v>46113.0</v>
      </c>
      <c r="G304" s="902" t="s">
        <v>1303</v>
      </c>
      <c r="H304" s="704" t="s">
        <v>1876</v>
      </c>
      <c r="I304" s="629" t="s">
        <v>1877</v>
      </c>
      <c r="J304" s="629" t="s">
        <v>190</v>
      </c>
      <c r="K304" s="643">
        <v>0.0</v>
      </c>
      <c r="L304" s="643">
        <v>0.0</v>
      </c>
      <c r="M304" s="622">
        <v>76000.0</v>
      </c>
      <c r="N304" s="610"/>
      <c r="O304" s="809"/>
      <c r="P304" s="639">
        <v>46128.0</v>
      </c>
      <c r="Q304" s="639">
        <v>46132.0</v>
      </c>
      <c r="R304" s="636">
        <f t="shared" si="52"/>
        <v>4</v>
      </c>
      <c r="S304" s="639">
        <v>46132.0</v>
      </c>
      <c r="T304" s="980">
        <f t="shared" si="53"/>
        <v>4</v>
      </c>
      <c r="U304" s="980">
        <f t="shared" si="54"/>
        <v>0</v>
      </c>
      <c r="V304" s="639">
        <v>46132.0</v>
      </c>
      <c r="W304" s="982">
        <f t="shared" si="55"/>
        <v>0</v>
      </c>
      <c r="X304" s="982">
        <f t="shared" si="56"/>
        <v>4</v>
      </c>
      <c r="Y304" s="610">
        <v>46135.0</v>
      </c>
      <c r="Z304" s="980">
        <f t="shared" si="57"/>
        <v>7</v>
      </c>
      <c r="AA304" s="984">
        <f t="shared" si="58"/>
        <v>3</v>
      </c>
      <c r="AB304" s="1028"/>
      <c r="AC304" s="967"/>
      <c r="AD304" s="994"/>
      <c r="AE304" s="1023"/>
      <c r="AF304" s="994"/>
      <c r="AG304" s="994"/>
    </row>
    <row r="305" ht="13.5" hidden="1" customHeight="1">
      <c r="A305" s="667" t="b">
        <v>0</v>
      </c>
      <c r="B305" s="635" t="s">
        <v>135</v>
      </c>
      <c r="C305" s="635" t="s">
        <v>134</v>
      </c>
      <c r="D305" s="492" t="s">
        <v>188</v>
      </c>
      <c r="E305" s="492" t="s">
        <v>1333</v>
      </c>
      <c r="F305" s="606">
        <v>46113.0</v>
      </c>
      <c r="G305" s="860" t="s">
        <v>1303</v>
      </c>
      <c r="H305" s="704" t="s">
        <v>1878</v>
      </c>
      <c r="I305" s="492" t="s">
        <v>1879</v>
      </c>
      <c r="J305" s="492" t="s">
        <v>190</v>
      </c>
      <c r="K305" s="643">
        <v>0.0</v>
      </c>
      <c r="L305" s="643">
        <v>0.0</v>
      </c>
      <c r="M305" s="622">
        <v>76000.0</v>
      </c>
      <c r="N305" s="610"/>
      <c r="O305" s="809"/>
      <c r="P305" s="639">
        <v>46129.0</v>
      </c>
      <c r="Q305" s="639">
        <v>46132.0</v>
      </c>
      <c r="R305" s="636">
        <f t="shared" si="52"/>
        <v>3</v>
      </c>
      <c r="S305" s="639">
        <v>46132.0</v>
      </c>
      <c r="T305" s="980">
        <f t="shared" si="53"/>
        <v>3</v>
      </c>
      <c r="U305" s="980">
        <f t="shared" si="54"/>
        <v>0</v>
      </c>
      <c r="V305" s="639">
        <v>46132.0</v>
      </c>
      <c r="W305" s="982">
        <f t="shared" si="55"/>
        <v>0</v>
      </c>
      <c r="X305" s="982">
        <f t="shared" si="56"/>
        <v>3</v>
      </c>
      <c r="Y305" s="610">
        <v>46135.0</v>
      </c>
      <c r="Z305" s="980">
        <f t="shared" si="57"/>
        <v>6</v>
      </c>
      <c r="AA305" s="984">
        <f t="shared" si="58"/>
        <v>3</v>
      </c>
      <c r="AB305" s="1028"/>
      <c r="AC305" s="967"/>
      <c r="AD305" s="994"/>
      <c r="AE305" s="1023"/>
      <c r="AF305" s="994"/>
      <c r="AG305" s="994"/>
    </row>
    <row r="306" ht="13.5" hidden="1" customHeight="1">
      <c r="A306" s="667" t="b">
        <v>0</v>
      </c>
      <c r="B306" s="635" t="s">
        <v>135</v>
      </c>
      <c r="C306" s="635" t="s">
        <v>134</v>
      </c>
      <c r="D306" s="629" t="s">
        <v>188</v>
      </c>
      <c r="E306" s="629" t="s">
        <v>1369</v>
      </c>
      <c r="F306" s="606">
        <v>46113.0</v>
      </c>
      <c r="G306" s="902" t="s">
        <v>1304</v>
      </c>
      <c r="H306" s="1045" t="s">
        <v>1880</v>
      </c>
      <c r="I306" s="629" t="s">
        <v>1881</v>
      </c>
      <c r="J306" s="629" t="s">
        <v>190</v>
      </c>
      <c r="K306" s="643">
        <v>0.0</v>
      </c>
      <c r="L306" s="643">
        <v>0.0</v>
      </c>
      <c r="M306" s="622">
        <v>64000.0</v>
      </c>
      <c r="N306" s="610"/>
      <c r="O306" s="809"/>
      <c r="P306" s="639">
        <v>46120.0</v>
      </c>
      <c r="Q306" s="639">
        <v>46126.0</v>
      </c>
      <c r="R306" s="636">
        <f t="shared" si="52"/>
        <v>6</v>
      </c>
      <c r="S306" s="639">
        <v>46126.0</v>
      </c>
      <c r="T306" s="980">
        <f t="shared" si="53"/>
        <v>6</v>
      </c>
      <c r="U306" s="980">
        <f t="shared" si="54"/>
        <v>0</v>
      </c>
      <c r="V306" s="639">
        <v>46126.0</v>
      </c>
      <c r="W306" s="982">
        <f t="shared" si="55"/>
        <v>0</v>
      </c>
      <c r="X306" s="982">
        <f t="shared" si="56"/>
        <v>6</v>
      </c>
      <c r="Y306" s="610">
        <v>46139.0</v>
      </c>
      <c r="Z306" s="980">
        <f t="shared" si="57"/>
        <v>19</v>
      </c>
      <c r="AA306" s="984">
        <f t="shared" si="58"/>
        <v>13</v>
      </c>
      <c r="AB306" s="1028"/>
      <c r="AC306" s="967" t="s">
        <v>1882</v>
      </c>
      <c r="AD306" s="994"/>
      <c r="AE306" s="1023"/>
      <c r="AF306" s="994"/>
      <c r="AG306" s="994"/>
    </row>
    <row r="307" ht="13.5" hidden="1" customHeight="1">
      <c r="A307" s="667" t="b">
        <v>0</v>
      </c>
      <c r="B307" s="635" t="s">
        <v>135</v>
      </c>
      <c r="C307" s="635" t="s">
        <v>134</v>
      </c>
      <c r="D307" s="492" t="s">
        <v>188</v>
      </c>
      <c r="E307" s="492" t="s">
        <v>1369</v>
      </c>
      <c r="F307" s="606">
        <v>46113.0</v>
      </c>
      <c r="G307" s="860" t="s">
        <v>1303</v>
      </c>
      <c r="H307" s="704" t="s">
        <v>1812</v>
      </c>
      <c r="I307" s="492" t="s">
        <v>1813</v>
      </c>
      <c r="J307" s="649" t="s">
        <v>190</v>
      </c>
      <c r="K307" s="643">
        <v>0.0</v>
      </c>
      <c r="L307" s="643">
        <v>0.0</v>
      </c>
      <c r="M307" s="622">
        <v>49000.0</v>
      </c>
      <c r="N307" s="610"/>
      <c r="O307" s="945"/>
      <c r="P307" s="639">
        <v>46106.0</v>
      </c>
      <c r="Q307" s="639">
        <v>46118.0</v>
      </c>
      <c r="R307" s="636">
        <f t="shared" si="52"/>
        <v>12</v>
      </c>
      <c r="S307" s="639">
        <v>46118.0</v>
      </c>
      <c r="T307" s="980">
        <f t="shared" si="53"/>
        <v>12</v>
      </c>
      <c r="U307" s="980">
        <f t="shared" si="54"/>
        <v>0</v>
      </c>
      <c r="V307" s="639">
        <v>46128.0</v>
      </c>
      <c r="W307" s="982">
        <f t="shared" si="55"/>
        <v>10</v>
      </c>
      <c r="X307" s="982">
        <f t="shared" si="56"/>
        <v>22</v>
      </c>
      <c r="Y307" s="610">
        <v>46136.0</v>
      </c>
      <c r="Z307" s="980">
        <f t="shared" si="57"/>
        <v>30</v>
      </c>
      <c r="AA307" s="984">
        <f t="shared" si="58"/>
        <v>8</v>
      </c>
      <c r="AB307" s="1028"/>
      <c r="AC307" s="967" t="s">
        <v>1814</v>
      </c>
      <c r="AD307" s="994"/>
      <c r="AE307" s="1023"/>
      <c r="AF307" s="994"/>
      <c r="AG307" s="994"/>
    </row>
    <row r="308" ht="13.5" hidden="1" customHeight="1">
      <c r="A308" s="667" t="b">
        <v>0</v>
      </c>
      <c r="B308" s="635" t="s">
        <v>136</v>
      </c>
      <c r="C308" s="635" t="s">
        <v>114</v>
      </c>
      <c r="D308" s="629" t="s">
        <v>188</v>
      </c>
      <c r="E308" s="629" t="s">
        <v>1333</v>
      </c>
      <c r="F308" s="606">
        <v>46113.0</v>
      </c>
      <c r="G308" s="902" t="s">
        <v>1303</v>
      </c>
      <c r="H308" s="1030" t="s">
        <v>1883</v>
      </c>
      <c r="I308" s="629" t="s">
        <v>1884</v>
      </c>
      <c r="J308" s="629" t="s">
        <v>190</v>
      </c>
      <c r="K308" s="643">
        <v>0.0</v>
      </c>
      <c r="L308" s="643">
        <v>0.0</v>
      </c>
      <c r="M308" s="622">
        <v>76000.0</v>
      </c>
      <c r="N308" s="610"/>
      <c r="O308" s="809"/>
      <c r="P308" s="639">
        <v>46129.0</v>
      </c>
      <c r="Q308" s="639">
        <v>46130.0</v>
      </c>
      <c r="R308" s="636">
        <f t="shared" si="52"/>
        <v>1</v>
      </c>
      <c r="S308" s="639">
        <v>46130.0</v>
      </c>
      <c r="T308" s="980">
        <f t="shared" si="53"/>
        <v>1</v>
      </c>
      <c r="U308" s="980">
        <f t="shared" si="54"/>
        <v>0</v>
      </c>
      <c r="V308" s="639">
        <v>46130.0</v>
      </c>
      <c r="W308" s="982">
        <f t="shared" si="55"/>
        <v>0</v>
      </c>
      <c r="X308" s="982">
        <f t="shared" si="56"/>
        <v>1</v>
      </c>
      <c r="Y308" s="610">
        <v>46136.0</v>
      </c>
      <c r="Z308" s="980">
        <f t="shared" si="57"/>
        <v>7</v>
      </c>
      <c r="AA308" s="984">
        <f t="shared" si="58"/>
        <v>6</v>
      </c>
      <c r="AB308" s="1028"/>
      <c r="AC308" s="967"/>
      <c r="AD308" s="994"/>
      <c r="AE308" s="1023"/>
      <c r="AF308" s="994"/>
      <c r="AG308" s="994"/>
    </row>
    <row r="309" ht="13.5" hidden="1" customHeight="1">
      <c r="A309" s="667" t="b">
        <v>0</v>
      </c>
      <c r="B309" s="635" t="s">
        <v>138</v>
      </c>
      <c r="C309" s="635" t="s">
        <v>134</v>
      </c>
      <c r="D309" s="492" t="s">
        <v>188</v>
      </c>
      <c r="E309" s="492" t="s">
        <v>1333</v>
      </c>
      <c r="F309" s="606">
        <v>46113.0</v>
      </c>
      <c r="G309" s="860" t="s">
        <v>1303</v>
      </c>
      <c r="H309" s="704" t="s">
        <v>1871</v>
      </c>
      <c r="I309" s="492" t="s">
        <v>1872</v>
      </c>
      <c r="J309" s="492" t="s">
        <v>190</v>
      </c>
      <c r="K309" s="643">
        <v>0.0</v>
      </c>
      <c r="L309" s="643">
        <v>0.0</v>
      </c>
      <c r="M309" s="622">
        <v>76000.0</v>
      </c>
      <c r="N309" s="610"/>
      <c r="O309" s="945"/>
      <c r="P309" s="639">
        <v>46129.0</v>
      </c>
      <c r="Q309" s="639">
        <v>46130.0</v>
      </c>
      <c r="R309" s="636">
        <f t="shared" si="52"/>
        <v>1</v>
      </c>
      <c r="S309" s="639">
        <v>46130.0</v>
      </c>
      <c r="T309" s="980">
        <f t="shared" si="53"/>
        <v>1</v>
      </c>
      <c r="U309" s="980">
        <f t="shared" si="54"/>
        <v>0</v>
      </c>
      <c r="V309" s="639">
        <v>46130.0</v>
      </c>
      <c r="W309" s="982">
        <f t="shared" si="55"/>
        <v>0</v>
      </c>
      <c r="X309" s="982">
        <f t="shared" si="56"/>
        <v>1</v>
      </c>
      <c r="Y309" s="610">
        <v>46136.0</v>
      </c>
      <c r="Z309" s="980">
        <f t="shared" si="57"/>
        <v>7</v>
      </c>
      <c r="AA309" s="984">
        <f t="shared" si="58"/>
        <v>6</v>
      </c>
      <c r="AB309" s="1028"/>
      <c r="AC309" s="967"/>
      <c r="AD309" s="994"/>
      <c r="AE309" s="1023"/>
      <c r="AF309" s="994"/>
      <c r="AG309" s="994"/>
    </row>
    <row r="310" ht="13.5" hidden="1" customHeight="1">
      <c r="A310" s="667" t="b">
        <v>0</v>
      </c>
      <c r="B310" s="635" t="s">
        <v>135</v>
      </c>
      <c r="C310" s="635" t="s">
        <v>114</v>
      </c>
      <c r="D310" s="629" t="s">
        <v>188</v>
      </c>
      <c r="E310" s="629" t="s">
        <v>1608</v>
      </c>
      <c r="F310" s="606">
        <v>46113.0</v>
      </c>
      <c r="G310" s="902" t="s">
        <v>1304</v>
      </c>
      <c r="H310" s="704" t="s">
        <v>1876</v>
      </c>
      <c r="I310" s="629" t="s">
        <v>1877</v>
      </c>
      <c r="J310" s="629" t="s">
        <v>190</v>
      </c>
      <c r="K310" s="643">
        <v>0.0</v>
      </c>
      <c r="L310" s="643">
        <v>0.0</v>
      </c>
      <c r="M310" s="622">
        <v>64000.0</v>
      </c>
      <c r="N310" s="610"/>
      <c r="O310" s="809"/>
      <c r="P310" s="639">
        <v>46128.0</v>
      </c>
      <c r="Q310" s="639">
        <v>46132.0</v>
      </c>
      <c r="R310" s="636">
        <f t="shared" si="52"/>
        <v>4</v>
      </c>
      <c r="S310" s="639">
        <v>46132.0</v>
      </c>
      <c r="T310" s="980">
        <f t="shared" si="53"/>
        <v>4</v>
      </c>
      <c r="U310" s="980">
        <f t="shared" si="54"/>
        <v>0</v>
      </c>
      <c r="V310" s="639">
        <v>46132.0</v>
      </c>
      <c r="W310" s="982">
        <f t="shared" si="55"/>
        <v>0</v>
      </c>
      <c r="X310" s="982">
        <f t="shared" si="56"/>
        <v>4</v>
      </c>
      <c r="Y310" s="610">
        <v>46136.0</v>
      </c>
      <c r="Z310" s="980">
        <f t="shared" si="57"/>
        <v>8</v>
      </c>
      <c r="AA310" s="984">
        <f t="shared" si="58"/>
        <v>4</v>
      </c>
      <c r="AB310" s="1028"/>
      <c r="AC310" s="967"/>
      <c r="AD310" s="994"/>
      <c r="AE310" s="1023"/>
      <c r="AF310" s="994"/>
      <c r="AG310" s="994"/>
    </row>
    <row r="311" ht="13.5" hidden="1" customHeight="1">
      <c r="A311" s="667" t="b">
        <v>0</v>
      </c>
      <c r="B311" s="635" t="s">
        <v>138</v>
      </c>
      <c r="C311" s="635" t="s">
        <v>114</v>
      </c>
      <c r="D311" s="492" t="s">
        <v>188</v>
      </c>
      <c r="E311" s="492" t="s">
        <v>1421</v>
      </c>
      <c r="F311" s="606">
        <v>46113.0</v>
      </c>
      <c r="G311" s="860" t="s">
        <v>1304</v>
      </c>
      <c r="H311" s="704" t="s">
        <v>1891</v>
      </c>
      <c r="I311" s="492" t="s">
        <v>1892</v>
      </c>
      <c r="J311" s="492" t="s">
        <v>190</v>
      </c>
      <c r="K311" s="643">
        <v>0.0</v>
      </c>
      <c r="L311" s="643">
        <v>0.0</v>
      </c>
      <c r="M311" s="622">
        <v>64000.0</v>
      </c>
      <c r="N311" s="610"/>
      <c r="O311" s="809"/>
      <c r="P311" s="639">
        <v>46126.0</v>
      </c>
      <c r="Q311" s="639">
        <v>46127.0</v>
      </c>
      <c r="R311" s="636">
        <f t="shared" si="52"/>
        <v>1</v>
      </c>
      <c r="S311" s="639">
        <v>46127.0</v>
      </c>
      <c r="T311" s="980">
        <f t="shared" si="53"/>
        <v>1</v>
      </c>
      <c r="U311" s="980">
        <f t="shared" si="54"/>
        <v>0</v>
      </c>
      <c r="V311" s="639">
        <v>46127.0</v>
      </c>
      <c r="W311" s="982">
        <f t="shared" si="55"/>
        <v>0</v>
      </c>
      <c r="X311" s="982">
        <f t="shared" si="56"/>
        <v>1</v>
      </c>
      <c r="Y311" s="610">
        <v>46139.0</v>
      </c>
      <c r="Z311" s="980">
        <f t="shared" si="57"/>
        <v>13</v>
      </c>
      <c r="AA311" s="984">
        <f t="shared" si="58"/>
        <v>12</v>
      </c>
      <c r="AB311" s="1028"/>
      <c r="AC311" s="967"/>
      <c r="AD311" s="994"/>
      <c r="AE311" s="1023"/>
      <c r="AF311" s="994"/>
      <c r="AG311" s="994"/>
    </row>
    <row r="312" ht="13.5" hidden="1" customHeight="1">
      <c r="A312" s="667" t="b">
        <v>0</v>
      </c>
      <c r="B312" s="635" t="s">
        <v>138</v>
      </c>
      <c r="C312" s="635" t="s">
        <v>114</v>
      </c>
      <c r="D312" s="629" t="s">
        <v>188</v>
      </c>
      <c r="E312" s="629" t="s">
        <v>1421</v>
      </c>
      <c r="F312" s="606">
        <v>46113.0</v>
      </c>
      <c r="G312" s="902" t="s">
        <v>1303</v>
      </c>
      <c r="H312" s="704" t="s">
        <v>1891</v>
      </c>
      <c r="I312" s="629" t="s">
        <v>1892</v>
      </c>
      <c r="J312" s="629" t="s">
        <v>190</v>
      </c>
      <c r="K312" s="643">
        <v>0.0</v>
      </c>
      <c r="L312" s="643">
        <v>0.0</v>
      </c>
      <c r="M312" s="622">
        <v>76000.0</v>
      </c>
      <c r="N312" s="610"/>
      <c r="O312" s="945"/>
      <c r="P312" s="639">
        <v>46126.0</v>
      </c>
      <c r="Q312" s="639">
        <v>46127.0</v>
      </c>
      <c r="R312" s="636">
        <f t="shared" si="52"/>
        <v>1</v>
      </c>
      <c r="S312" s="639">
        <v>46127.0</v>
      </c>
      <c r="T312" s="980">
        <f t="shared" si="53"/>
        <v>1</v>
      </c>
      <c r="U312" s="980">
        <f t="shared" si="54"/>
        <v>0</v>
      </c>
      <c r="V312" s="639">
        <v>46129.0</v>
      </c>
      <c r="W312" s="982">
        <f t="shared" si="55"/>
        <v>2</v>
      </c>
      <c r="X312" s="982">
        <f t="shared" si="56"/>
        <v>3</v>
      </c>
      <c r="Y312" s="610">
        <v>46140.0</v>
      </c>
      <c r="Z312" s="980">
        <f t="shared" si="57"/>
        <v>14</v>
      </c>
      <c r="AA312" s="984">
        <f t="shared" si="58"/>
        <v>11</v>
      </c>
      <c r="AB312" s="1028"/>
      <c r="AC312" s="967"/>
      <c r="AD312" s="994"/>
      <c r="AE312" s="1023"/>
      <c r="AF312" s="994"/>
      <c r="AG312" s="994"/>
    </row>
    <row r="313" ht="13.5" hidden="1" customHeight="1">
      <c r="A313" s="667" t="b">
        <v>0</v>
      </c>
      <c r="B313" s="635" t="s">
        <v>135</v>
      </c>
      <c r="C313" s="635" t="s">
        <v>134</v>
      </c>
      <c r="D313" s="492" t="s">
        <v>188</v>
      </c>
      <c r="E313" s="492" t="s">
        <v>1630</v>
      </c>
      <c r="F313" s="606">
        <v>46113.0</v>
      </c>
      <c r="G313" s="860" t="s">
        <v>1303</v>
      </c>
      <c r="H313" s="704" t="s">
        <v>1873</v>
      </c>
      <c r="I313" s="492" t="s">
        <v>1874</v>
      </c>
      <c r="J313" s="492" t="s">
        <v>190</v>
      </c>
      <c r="K313" s="643">
        <v>0.0</v>
      </c>
      <c r="L313" s="643">
        <v>0.0</v>
      </c>
      <c r="M313" s="622">
        <v>76000.0</v>
      </c>
      <c r="N313" s="610"/>
      <c r="O313" s="809"/>
      <c r="P313" s="639">
        <v>46129.0</v>
      </c>
      <c r="Q313" s="639">
        <v>46130.0</v>
      </c>
      <c r="R313" s="636">
        <f t="shared" si="52"/>
        <v>1</v>
      </c>
      <c r="S313" s="639">
        <v>46130.0</v>
      </c>
      <c r="T313" s="980">
        <f t="shared" si="53"/>
        <v>1</v>
      </c>
      <c r="U313" s="980">
        <f t="shared" si="54"/>
        <v>0</v>
      </c>
      <c r="V313" s="639">
        <v>46130.0</v>
      </c>
      <c r="W313" s="982">
        <f t="shared" si="55"/>
        <v>0</v>
      </c>
      <c r="X313" s="982">
        <f t="shared" si="56"/>
        <v>1</v>
      </c>
      <c r="Y313" s="610">
        <v>46140.0</v>
      </c>
      <c r="Z313" s="980">
        <f t="shared" si="57"/>
        <v>11</v>
      </c>
      <c r="AA313" s="984">
        <f t="shared" si="58"/>
        <v>10</v>
      </c>
      <c r="AB313" s="1028"/>
      <c r="AC313" s="967" t="s">
        <v>1875</v>
      </c>
      <c r="AD313" s="994"/>
      <c r="AE313" s="1023"/>
      <c r="AF313" s="994"/>
      <c r="AG313" s="994"/>
    </row>
    <row r="314" ht="13.5" hidden="1" customHeight="1">
      <c r="A314" s="667" t="b">
        <v>0</v>
      </c>
      <c r="B314" s="635" t="s">
        <v>138</v>
      </c>
      <c r="C314" s="635" t="s">
        <v>134</v>
      </c>
      <c r="D314" s="629" t="s">
        <v>188</v>
      </c>
      <c r="E314" s="629" t="s">
        <v>1369</v>
      </c>
      <c r="F314" s="606">
        <v>46113.0</v>
      </c>
      <c r="G314" s="902" t="s">
        <v>1304</v>
      </c>
      <c r="H314" s="704" t="s">
        <v>1893</v>
      </c>
      <c r="I314" s="629" t="s">
        <v>1894</v>
      </c>
      <c r="J314" s="629" t="s">
        <v>190</v>
      </c>
      <c r="K314" s="643">
        <v>0.0</v>
      </c>
      <c r="L314" s="643">
        <v>0.0</v>
      </c>
      <c r="M314" s="622">
        <v>64000.0</v>
      </c>
      <c r="N314" s="610"/>
      <c r="O314" s="809"/>
      <c r="P314" s="639">
        <v>46133.0</v>
      </c>
      <c r="Q314" s="639">
        <v>46134.0</v>
      </c>
      <c r="R314" s="636">
        <f t="shared" si="52"/>
        <v>1</v>
      </c>
      <c r="S314" s="639">
        <v>46134.0</v>
      </c>
      <c r="T314" s="980">
        <f t="shared" si="53"/>
        <v>1</v>
      </c>
      <c r="U314" s="980">
        <f t="shared" si="54"/>
        <v>0</v>
      </c>
      <c r="V314" s="639">
        <v>46134.0</v>
      </c>
      <c r="W314" s="982">
        <f t="shared" si="55"/>
        <v>0</v>
      </c>
      <c r="X314" s="982">
        <f t="shared" si="56"/>
        <v>1</v>
      </c>
      <c r="Y314" s="610">
        <v>46140.0</v>
      </c>
      <c r="Z314" s="980">
        <f t="shared" si="57"/>
        <v>7</v>
      </c>
      <c r="AA314" s="984">
        <f t="shared" si="58"/>
        <v>6</v>
      </c>
      <c r="AB314" s="989"/>
      <c r="AC314" s="967" t="s">
        <v>1895</v>
      </c>
      <c r="AD314" s="994"/>
      <c r="AE314" s="1023"/>
      <c r="AF314" s="994"/>
      <c r="AG314" s="994"/>
    </row>
    <row r="315" ht="13.5" hidden="1" customHeight="1">
      <c r="A315" s="667" t="b">
        <v>0</v>
      </c>
      <c r="B315" s="635" t="s">
        <v>138</v>
      </c>
      <c r="C315" s="635" t="s">
        <v>134</v>
      </c>
      <c r="D315" s="492" t="s">
        <v>188</v>
      </c>
      <c r="E315" s="492" t="s">
        <v>1369</v>
      </c>
      <c r="F315" s="606">
        <v>46113.0</v>
      </c>
      <c r="G315" s="860" t="s">
        <v>1304</v>
      </c>
      <c r="H315" s="704" t="s">
        <v>1866</v>
      </c>
      <c r="I315" s="492" t="s">
        <v>1867</v>
      </c>
      <c r="J315" s="492" t="s">
        <v>190</v>
      </c>
      <c r="K315" s="643">
        <v>0.0</v>
      </c>
      <c r="L315" s="643">
        <v>0.0</v>
      </c>
      <c r="M315" s="622">
        <v>64000.0</v>
      </c>
      <c r="N315" s="610"/>
      <c r="O315" s="945"/>
      <c r="P315" s="639">
        <v>46129.0</v>
      </c>
      <c r="Q315" s="639">
        <v>46130.0</v>
      </c>
      <c r="R315" s="636">
        <f t="shared" si="52"/>
        <v>1</v>
      </c>
      <c r="S315" s="639">
        <v>46130.0</v>
      </c>
      <c r="T315" s="980">
        <f t="shared" si="53"/>
        <v>1</v>
      </c>
      <c r="U315" s="980">
        <f t="shared" si="54"/>
        <v>0</v>
      </c>
      <c r="V315" s="639">
        <v>46130.0</v>
      </c>
      <c r="W315" s="982">
        <f t="shared" si="55"/>
        <v>0</v>
      </c>
      <c r="X315" s="982">
        <f t="shared" si="56"/>
        <v>1</v>
      </c>
      <c r="Y315" s="610">
        <v>46140.0</v>
      </c>
      <c r="Z315" s="980">
        <f t="shared" si="57"/>
        <v>11</v>
      </c>
      <c r="AA315" s="984">
        <f t="shared" si="58"/>
        <v>10</v>
      </c>
      <c r="AB315" s="1028"/>
      <c r="AC315" s="967" t="s">
        <v>1868</v>
      </c>
      <c r="AD315" s="994"/>
      <c r="AE315" s="1023"/>
      <c r="AF315" s="994"/>
      <c r="AG315" s="994"/>
    </row>
    <row r="316" ht="13.5" hidden="1" customHeight="1">
      <c r="A316" s="667" t="b">
        <v>0</v>
      </c>
      <c r="B316" s="635" t="s">
        <v>138</v>
      </c>
      <c r="C316" s="635" t="s">
        <v>114</v>
      </c>
      <c r="D316" s="629" t="s">
        <v>188</v>
      </c>
      <c r="E316" s="629" t="s">
        <v>1333</v>
      </c>
      <c r="F316" s="628">
        <v>46113.0</v>
      </c>
      <c r="G316" s="902" t="s">
        <v>1304</v>
      </c>
      <c r="H316" s="704" t="s">
        <v>1831</v>
      </c>
      <c r="I316" s="629" t="s">
        <v>1832</v>
      </c>
      <c r="J316" s="629" t="s">
        <v>190</v>
      </c>
      <c r="K316" s="643">
        <v>0.0</v>
      </c>
      <c r="L316" s="643">
        <v>0.0</v>
      </c>
      <c r="M316" s="622">
        <v>64000.0</v>
      </c>
      <c r="N316" s="610"/>
      <c r="O316" s="945"/>
      <c r="P316" s="639">
        <v>46113.0</v>
      </c>
      <c r="Q316" s="610">
        <v>46120.0</v>
      </c>
      <c r="R316" s="636">
        <f t="shared" si="52"/>
        <v>7</v>
      </c>
      <c r="S316" s="610">
        <v>46120.0</v>
      </c>
      <c r="T316" s="980">
        <f t="shared" si="53"/>
        <v>7</v>
      </c>
      <c r="U316" s="980">
        <f t="shared" si="54"/>
        <v>0</v>
      </c>
      <c r="V316" s="610">
        <v>46120.0</v>
      </c>
      <c r="W316" s="982">
        <f t="shared" si="55"/>
        <v>0</v>
      </c>
      <c r="X316" s="982">
        <f t="shared" si="56"/>
        <v>7</v>
      </c>
      <c r="Y316" s="610">
        <v>46140.0</v>
      </c>
      <c r="Z316" s="980">
        <f t="shared" si="57"/>
        <v>27</v>
      </c>
      <c r="AA316" s="984">
        <f t="shared" si="58"/>
        <v>20</v>
      </c>
      <c r="AB316" s="1028"/>
      <c r="AC316" s="967" t="s">
        <v>1833</v>
      </c>
      <c r="AD316" s="994"/>
      <c r="AE316" s="1023"/>
      <c r="AF316" s="994"/>
      <c r="AG316" s="994"/>
    </row>
    <row r="317" ht="13.5" hidden="1" customHeight="1">
      <c r="A317" s="667" t="b">
        <v>0</v>
      </c>
      <c r="B317" s="635" t="s">
        <v>135</v>
      </c>
      <c r="C317" s="635" t="s">
        <v>114</v>
      </c>
      <c r="D317" s="492" t="s">
        <v>188</v>
      </c>
      <c r="E317" s="492" t="s">
        <v>1784</v>
      </c>
      <c r="F317" s="606">
        <v>46113.0</v>
      </c>
      <c r="G317" s="860" t="s">
        <v>1304</v>
      </c>
      <c r="H317" s="704" t="s">
        <v>1788</v>
      </c>
      <c r="I317" s="492" t="s">
        <v>1789</v>
      </c>
      <c r="J317" s="492" t="s">
        <v>190</v>
      </c>
      <c r="K317" s="643">
        <v>0.0</v>
      </c>
      <c r="L317" s="643">
        <v>0.0</v>
      </c>
      <c r="M317" s="622">
        <v>64000.0</v>
      </c>
      <c r="N317" s="610"/>
      <c r="O317" s="809"/>
      <c r="P317" s="639">
        <v>46098.0</v>
      </c>
      <c r="Q317" s="639">
        <v>46112.0</v>
      </c>
      <c r="R317" s="636">
        <f t="shared" si="52"/>
        <v>14</v>
      </c>
      <c r="S317" s="610">
        <v>46121.0</v>
      </c>
      <c r="T317" s="980">
        <f t="shared" si="53"/>
        <v>23</v>
      </c>
      <c r="U317" s="980">
        <f t="shared" si="54"/>
        <v>9</v>
      </c>
      <c r="V317" s="639">
        <v>46127.0</v>
      </c>
      <c r="W317" s="982">
        <f t="shared" si="55"/>
        <v>6</v>
      </c>
      <c r="X317" s="982">
        <f t="shared" si="56"/>
        <v>29</v>
      </c>
      <c r="Y317" s="610">
        <v>46140.0</v>
      </c>
      <c r="Z317" s="980">
        <f t="shared" si="57"/>
        <v>42</v>
      </c>
      <c r="AA317" s="984">
        <f t="shared" si="58"/>
        <v>13</v>
      </c>
      <c r="AB317" s="1028"/>
      <c r="AC317" s="967" t="s">
        <v>1790</v>
      </c>
      <c r="AD317" s="994"/>
      <c r="AE317" s="1023"/>
      <c r="AF317" s="994"/>
      <c r="AG317" s="994"/>
    </row>
    <row r="318" ht="13.5" hidden="1" customHeight="1">
      <c r="A318" s="667" t="b">
        <v>0</v>
      </c>
      <c r="B318" s="635" t="s">
        <v>136</v>
      </c>
      <c r="C318" s="635" t="s">
        <v>270</v>
      </c>
      <c r="D318" s="629" t="s">
        <v>1300</v>
      </c>
      <c r="E318" s="629" t="s">
        <v>1333</v>
      </c>
      <c r="F318" s="606">
        <v>45748.0</v>
      </c>
      <c r="G318" s="902" t="s">
        <v>1303</v>
      </c>
      <c r="H318" s="704" t="s">
        <v>1840</v>
      </c>
      <c r="I318" s="629" t="s">
        <v>1841</v>
      </c>
      <c r="J318" s="645" t="s">
        <v>190</v>
      </c>
      <c r="K318" s="643">
        <v>0.0</v>
      </c>
      <c r="L318" s="643">
        <v>0.0</v>
      </c>
      <c r="M318" s="622">
        <v>49000.0</v>
      </c>
      <c r="N318" s="610"/>
      <c r="O318" s="809" t="s">
        <v>3344</v>
      </c>
      <c r="P318" s="639">
        <v>46113.0</v>
      </c>
      <c r="Q318" s="639">
        <v>46122.0</v>
      </c>
      <c r="R318" s="636">
        <f t="shared" si="52"/>
        <v>9</v>
      </c>
      <c r="S318" s="639">
        <v>46122.0</v>
      </c>
      <c r="T318" s="980">
        <f t="shared" si="53"/>
        <v>9</v>
      </c>
      <c r="U318" s="980">
        <f t="shared" si="54"/>
        <v>0</v>
      </c>
      <c r="V318" s="639">
        <v>46122.0</v>
      </c>
      <c r="W318" s="982">
        <f t="shared" si="55"/>
        <v>0</v>
      </c>
      <c r="X318" s="982">
        <f t="shared" si="56"/>
        <v>9</v>
      </c>
      <c r="Y318" s="638"/>
      <c r="Z318" s="656"/>
      <c r="AA318" s="984">
        <f t="shared" si="58"/>
        <v>-46122</v>
      </c>
      <c r="AB318" s="989"/>
      <c r="AC318" s="967" t="s">
        <v>3345</v>
      </c>
      <c r="AD318" s="994"/>
      <c r="AE318" s="1023"/>
      <c r="AF318" s="994"/>
      <c r="AG318" s="994"/>
    </row>
    <row r="319" ht="13.5" hidden="1" customHeight="1">
      <c r="A319" s="667" t="b">
        <v>0</v>
      </c>
      <c r="B319" s="635" t="s">
        <v>136</v>
      </c>
      <c r="C319" s="635" t="s">
        <v>270</v>
      </c>
      <c r="D319" s="492" t="s">
        <v>1300</v>
      </c>
      <c r="E319" s="492" t="s">
        <v>1333</v>
      </c>
      <c r="F319" s="606">
        <v>45748.0</v>
      </c>
      <c r="G319" s="860" t="s">
        <v>1304</v>
      </c>
      <c r="H319" s="704" t="s">
        <v>1840</v>
      </c>
      <c r="I319" s="492" t="s">
        <v>1841</v>
      </c>
      <c r="J319" s="649" t="s">
        <v>190</v>
      </c>
      <c r="K319" s="643">
        <v>0.0</v>
      </c>
      <c r="L319" s="643">
        <v>0.0</v>
      </c>
      <c r="M319" s="622">
        <v>64000.0</v>
      </c>
      <c r="N319" s="610"/>
      <c r="O319" s="809" t="s">
        <v>3344</v>
      </c>
      <c r="P319" s="639">
        <v>46113.0</v>
      </c>
      <c r="Q319" s="639">
        <v>46122.0</v>
      </c>
      <c r="R319" s="636">
        <f t="shared" si="52"/>
        <v>9</v>
      </c>
      <c r="S319" s="639">
        <v>46122.0</v>
      </c>
      <c r="T319" s="980">
        <f t="shared" si="53"/>
        <v>9</v>
      </c>
      <c r="U319" s="980">
        <f t="shared" si="54"/>
        <v>0</v>
      </c>
      <c r="V319" s="639">
        <v>46122.0</v>
      </c>
      <c r="W319" s="982">
        <f t="shared" si="55"/>
        <v>0</v>
      </c>
      <c r="X319" s="982">
        <f t="shared" si="56"/>
        <v>9</v>
      </c>
      <c r="Y319" s="638"/>
      <c r="Z319" s="656"/>
      <c r="AA319" s="984">
        <f t="shared" si="58"/>
        <v>-46122</v>
      </c>
      <c r="AB319" s="989"/>
      <c r="AC319" s="967" t="s">
        <v>3345</v>
      </c>
      <c r="AD319" s="994"/>
      <c r="AE319" s="1023"/>
      <c r="AF319" s="994"/>
      <c r="AG319" s="994"/>
    </row>
    <row r="320" ht="13.5" hidden="1" customHeight="1">
      <c r="A320" s="667" t="b">
        <v>0</v>
      </c>
      <c r="B320" s="635" t="s">
        <v>135</v>
      </c>
      <c r="C320" s="635" t="s">
        <v>134</v>
      </c>
      <c r="D320" s="629" t="s">
        <v>188</v>
      </c>
      <c r="E320" s="629" t="s">
        <v>1333</v>
      </c>
      <c r="F320" s="606">
        <v>46113.0</v>
      </c>
      <c r="G320" s="902" t="s">
        <v>1303</v>
      </c>
      <c r="H320" s="704" t="s">
        <v>1896</v>
      </c>
      <c r="I320" s="629" t="s">
        <v>1879</v>
      </c>
      <c r="J320" s="629" t="s">
        <v>190</v>
      </c>
      <c r="K320" s="643">
        <v>0.0</v>
      </c>
      <c r="L320" s="643">
        <v>0.0</v>
      </c>
      <c r="M320" s="622">
        <v>76000.0</v>
      </c>
      <c r="N320" s="610"/>
      <c r="O320" s="809"/>
      <c r="P320" s="639">
        <v>46120.0</v>
      </c>
      <c r="Q320" s="639">
        <v>46129.0</v>
      </c>
      <c r="R320" s="636">
        <f t="shared" si="52"/>
        <v>9</v>
      </c>
      <c r="S320" s="639">
        <v>46129.0</v>
      </c>
      <c r="T320" s="980">
        <f t="shared" si="53"/>
        <v>9</v>
      </c>
      <c r="U320" s="980">
        <f t="shared" si="54"/>
        <v>0</v>
      </c>
      <c r="V320" s="639">
        <v>46130.0</v>
      </c>
      <c r="W320" s="982">
        <f t="shared" si="55"/>
        <v>1</v>
      </c>
      <c r="X320" s="982">
        <f t="shared" si="56"/>
        <v>10</v>
      </c>
      <c r="Y320" s="610">
        <v>46140.0</v>
      </c>
      <c r="Z320" s="980">
        <f t="shared" ref="Z320:Z321" si="59">Y320-P320</f>
        <v>20</v>
      </c>
      <c r="AA320" s="984">
        <f t="shared" si="58"/>
        <v>10</v>
      </c>
      <c r="AB320" s="1028"/>
      <c r="AC320" s="967" t="s">
        <v>1897</v>
      </c>
      <c r="AD320" s="994"/>
      <c r="AE320" s="1023"/>
      <c r="AF320" s="994"/>
      <c r="AG320" s="994"/>
    </row>
    <row r="321" ht="13.5" hidden="1" customHeight="1">
      <c r="A321" s="667" t="b">
        <v>0</v>
      </c>
      <c r="B321" s="635" t="s">
        <v>135</v>
      </c>
      <c r="C321" s="635" t="s">
        <v>114</v>
      </c>
      <c r="D321" s="492" t="s">
        <v>188</v>
      </c>
      <c r="E321" s="492" t="s">
        <v>1369</v>
      </c>
      <c r="F321" s="606">
        <v>46113.0</v>
      </c>
      <c r="G321" s="860" t="s">
        <v>1304</v>
      </c>
      <c r="H321" s="704" t="s">
        <v>1902</v>
      </c>
      <c r="I321" s="492" t="s">
        <v>1903</v>
      </c>
      <c r="J321" s="492" t="s">
        <v>190</v>
      </c>
      <c r="K321" s="643">
        <v>0.0</v>
      </c>
      <c r="L321" s="643">
        <v>0.0</v>
      </c>
      <c r="M321" s="622">
        <v>64000.0</v>
      </c>
      <c r="N321" s="610"/>
      <c r="O321" s="809"/>
      <c r="P321" s="639">
        <v>46120.0</v>
      </c>
      <c r="Q321" s="639">
        <v>46126.0</v>
      </c>
      <c r="R321" s="636">
        <f t="shared" si="52"/>
        <v>6</v>
      </c>
      <c r="S321" s="639">
        <v>46129.0</v>
      </c>
      <c r="T321" s="980">
        <f t="shared" si="53"/>
        <v>9</v>
      </c>
      <c r="U321" s="980">
        <f t="shared" si="54"/>
        <v>3</v>
      </c>
      <c r="V321" s="639">
        <v>46129.0</v>
      </c>
      <c r="W321" s="982">
        <f t="shared" si="55"/>
        <v>0</v>
      </c>
      <c r="X321" s="982">
        <f t="shared" si="56"/>
        <v>9</v>
      </c>
      <c r="Y321" s="610">
        <v>46142.0</v>
      </c>
      <c r="Z321" s="980">
        <f t="shared" si="59"/>
        <v>22</v>
      </c>
      <c r="AA321" s="984"/>
      <c r="AB321" s="1028"/>
      <c r="AC321" s="967" t="s">
        <v>1904</v>
      </c>
      <c r="AD321" s="994"/>
      <c r="AE321" s="1023"/>
      <c r="AF321" s="994"/>
      <c r="AG321" s="994"/>
    </row>
    <row r="322" ht="13.5" hidden="1" customHeight="1">
      <c r="A322" s="667" t="b">
        <v>0</v>
      </c>
      <c r="B322" s="635" t="s">
        <v>136</v>
      </c>
      <c r="C322" s="635" t="s">
        <v>114</v>
      </c>
      <c r="D322" s="629" t="s">
        <v>404</v>
      </c>
      <c r="E322" s="629" t="s">
        <v>1369</v>
      </c>
      <c r="F322" s="606">
        <v>46113.0</v>
      </c>
      <c r="G322" s="920"/>
      <c r="H322" s="704" t="s">
        <v>2182</v>
      </c>
      <c r="I322" s="629" t="s">
        <v>2183</v>
      </c>
      <c r="J322" s="629" t="s">
        <v>190</v>
      </c>
      <c r="K322" s="643">
        <v>0.0</v>
      </c>
      <c r="L322" s="643">
        <v>0.0</v>
      </c>
      <c r="M322" s="1076"/>
      <c r="N322" s="610"/>
      <c r="O322" s="809" t="s">
        <v>2184</v>
      </c>
      <c r="P322" s="639">
        <v>46133.0</v>
      </c>
      <c r="Q322" s="639">
        <v>46135.0</v>
      </c>
      <c r="R322" s="636">
        <f t="shared" si="52"/>
        <v>2</v>
      </c>
      <c r="S322" s="638"/>
      <c r="T322" s="980"/>
      <c r="U322" s="980"/>
      <c r="V322" s="638"/>
      <c r="W322" s="982">
        <f t="shared" si="55"/>
        <v>0</v>
      </c>
      <c r="X322" s="982">
        <f t="shared" si="56"/>
        <v>-46133</v>
      </c>
      <c r="Y322" s="638"/>
      <c r="Z322" s="980"/>
      <c r="AA322" s="984">
        <f t="shared" ref="AA322:AA407" si="60">Y322-V322</f>
        <v>0</v>
      </c>
      <c r="AB322" s="1028"/>
      <c r="AC322" s="967"/>
      <c r="AD322" s="994"/>
      <c r="AE322" s="1023"/>
      <c r="AF322" s="994"/>
      <c r="AG322" s="994"/>
    </row>
    <row r="323" ht="13.5" hidden="1" customHeight="1">
      <c r="A323" s="667" t="b">
        <v>0</v>
      </c>
      <c r="B323" s="635" t="s">
        <v>138</v>
      </c>
      <c r="C323" s="635" t="s">
        <v>114</v>
      </c>
      <c r="D323" s="492" t="s">
        <v>404</v>
      </c>
      <c r="E323" s="492" t="s">
        <v>1333</v>
      </c>
      <c r="F323" s="606">
        <v>46113.0</v>
      </c>
      <c r="G323" s="910"/>
      <c r="H323" s="704" t="s">
        <v>2185</v>
      </c>
      <c r="I323" s="492" t="s">
        <v>1408</v>
      </c>
      <c r="J323" s="492" t="s">
        <v>190</v>
      </c>
      <c r="K323" s="643">
        <v>0.0</v>
      </c>
      <c r="L323" s="643">
        <v>0.0</v>
      </c>
      <c r="M323" s="1076"/>
      <c r="N323" s="610">
        <v>46139.0</v>
      </c>
      <c r="O323" s="809" t="s">
        <v>2186</v>
      </c>
      <c r="P323" s="639">
        <v>46136.0</v>
      </c>
      <c r="Q323" s="639">
        <v>46137.0</v>
      </c>
      <c r="R323" s="636">
        <f t="shared" si="52"/>
        <v>1</v>
      </c>
      <c r="S323" s="638"/>
      <c r="T323" s="980"/>
      <c r="U323" s="980"/>
      <c r="V323" s="638"/>
      <c r="W323" s="982">
        <f t="shared" si="55"/>
        <v>0</v>
      </c>
      <c r="X323" s="982">
        <f t="shared" si="56"/>
        <v>-46136</v>
      </c>
      <c r="Y323" s="638"/>
      <c r="Z323" s="980"/>
      <c r="AA323" s="984">
        <f t="shared" si="60"/>
        <v>0</v>
      </c>
      <c r="AB323" s="1028"/>
      <c r="AC323" s="967"/>
      <c r="AD323" s="994"/>
      <c r="AE323" s="1023"/>
      <c r="AF323" s="994"/>
      <c r="AG323" s="994"/>
    </row>
    <row r="324" ht="13.5" hidden="1" customHeight="1">
      <c r="A324" s="667" t="b">
        <v>0</v>
      </c>
      <c r="B324" s="635" t="s">
        <v>135</v>
      </c>
      <c r="C324" s="635" t="s">
        <v>134</v>
      </c>
      <c r="D324" s="629" t="s">
        <v>404</v>
      </c>
      <c r="E324" s="629" t="s">
        <v>1369</v>
      </c>
      <c r="F324" s="606">
        <v>46113.0</v>
      </c>
      <c r="G324" s="920"/>
      <c r="H324" s="704" t="s">
        <v>2187</v>
      </c>
      <c r="I324" s="629" t="s">
        <v>2188</v>
      </c>
      <c r="J324" s="645" t="s">
        <v>190</v>
      </c>
      <c r="K324" s="643">
        <v>0.0</v>
      </c>
      <c r="L324" s="643">
        <v>0.0</v>
      </c>
      <c r="M324" s="1076"/>
      <c r="N324" s="610">
        <v>46111.0</v>
      </c>
      <c r="O324" s="809" t="s">
        <v>2189</v>
      </c>
      <c r="P324" s="639">
        <v>46098.0</v>
      </c>
      <c r="Q324" s="639">
        <v>46107.0</v>
      </c>
      <c r="R324" s="636">
        <f t="shared" si="52"/>
        <v>9</v>
      </c>
      <c r="S324" s="638"/>
      <c r="T324" s="980">
        <f t="shared" ref="T324:T329" si="61">S324-P324</f>
        <v>-46098</v>
      </c>
      <c r="U324" s="980">
        <f t="shared" ref="U324:U340" si="62">S324-Q324</f>
        <v>-46107</v>
      </c>
      <c r="V324" s="638"/>
      <c r="W324" s="982">
        <f t="shared" si="55"/>
        <v>0</v>
      </c>
      <c r="X324" s="982">
        <f t="shared" si="56"/>
        <v>-46098</v>
      </c>
      <c r="Y324" s="638"/>
      <c r="Z324" s="980">
        <f t="shared" ref="Z324:Z340" si="63">Y324-P324</f>
        <v>-46098</v>
      </c>
      <c r="AA324" s="984">
        <f t="shared" si="60"/>
        <v>0</v>
      </c>
      <c r="AB324" s="1028"/>
      <c r="AC324" s="967" t="s">
        <v>2190</v>
      </c>
      <c r="AD324" s="994"/>
      <c r="AE324" s="1023"/>
      <c r="AF324" s="994"/>
      <c r="AG324" s="994"/>
    </row>
    <row r="325" ht="13.5" hidden="1" customHeight="1">
      <c r="A325" s="667" t="b">
        <v>0</v>
      </c>
      <c r="B325" s="635" t="s">
        <v>136</v>
      </c>
      <c r="C325" s="635" t="s">
        <v>134</v>
      </c>
      <c r="D325" s="492" t="s">
        <v>404</v>
      </c>
      <c r="E325" s="492" t="s">
        <v>1333</v>
      </c>
      <c r="F325" s="606">
        <v>46113.0</v>
      </c>
      <c r="G325" s="910"/>
      <c r="H325" s="940" t="s">
        <v>2191</v>
      </c>
      <c r="I325" s="492" t="s">
        <v>2192</v>
      </c>
      <c r="J325" s="649" t="s">
        <v>190</v>
      </c>
      <c r="K325" s="643">
        <v>0.0</v>
      </c>
      <c r="L325" s="643">
        <v>0.0</v>
      </c>
      <c r="M325" s="1076"/>
      <c r="N325" s="651"/>
      <c r="O325" s="809" t="s">
        <v>2193</v>
      </c>
      <c r="P325" s="639">
        <v>46112.0</v>
      </c>
      <c r="Q325" s="639">
        <v>46114.0</v>
      </c>
      <c r="R325" s="636">
        <f t="shared" si="52"/>
        <v>2</v>
      </c>
      <c r="S325" s="638"/>
      <c r="T325" s="980">
        <f t="shared" si="61"/>
        <v>-46112</v>
      </c>
      <c r="U325" s="980">
        <f t="shared" si="62"/>
        <v>-46114</v>
      </c>
      <c r="V325" s="638"/>
      <c r="W325" s="982">
        <f t="shared" si="55"/>
        <v>0</v>
      </c>
      <c r="X325" s="982">
        <f t="shared" si="56"/>
        <v>-46112</v>
      </c>
      <c r="Y325" s="638"/>
      <c r="Z325" s="980">
        <f t="shared" si="63"/>
        <v>-46112</v>
      </c>
      <c r="AA325" s="984">
        <f t="shared" si="60"/>
        <v>0</v>
      </c>
      <c r="AB325" s="1028"/>
      <c r="AC325" s="216" t="s">
        <v>2194</v>
      </c>
      <c r="AD325" s="968"/>
      <c r="AE325" s="1023"/>
      <c r="AF325" s="968"/>
      <c r="AG325" s="968"/>
    </row>
    <row r="326" ht="13.5" hidden="1" customHeight="1">
      <c r="A326" s="667" t="b">
        <v>0</v>
      </c>
      <c r="B326" s="635" t="s">
        <v>138</v>
      </c>
      <c r="C326" s="635" t="s">
        <v>134</v>
      </c>
      <c r="D326" s="629" t="s">
        <v>404</v>
      </c>
      <c r="E326" s="629" t="s">
        <v>1333</v>
      </c>
      <c r="F326" s="628">
        <v>46113.0</v>
      </c>
      <c r="G326" s="902"/>
      <c r="H326" s="704" t="s">
        <v>2195</v>
      </c>
      <c r="I326" s="629" t="s">
        <v>2196</v>
      </c>
      <c r="J326" s="629" t="s">
        <v>190</v>
      </c>
      <c r="K326" s="643">
        <v>0.0</v>
      </c>
      <c r="L326" s="643">
        <v>0.0</v>
      </c>
      <c r="M326" s="1076"/>
      <c r="N326" s="610"/>
      <c r="O326" s="809"/>
      <c r="P326" s="639">
        <v>46114.0</v>
      </c>
      <c r="Q326" s="610">
        <v>46119.0</v>
      </c>
      <c r="R326" s="636">
        <f t="shared" si="52"/>
        <v>5</v>
      </c>
      <c r="S326" s="638"/>
      <c r="T326" s="980">
        <f t="shared" si="61"/>
        <v>-46114</v>
      </c>
      <c r="U326" s="980">
        <f t="shared" si="62"/>
        <v>-46119</v>
      </c>
      <c r="V326" s="638"/>
      <c r="W326" s="982">
        <f t="shared" si="55"/>
        <v>0</v>
      </c>
      <c r="X326" s="982">
        <f t="shared" si="56"/>
        <v>-46114</v>
      </c>
      <c r="Y326" s="638"/>
      <c r="Z326" s="980">
        <f t="shared" si="63"/>
        <v>-46114</v>
      </c>
      <c r="AA326" s="984">
        <f t="shared" si="60"/>
        <v>0</v>
      </c>
      <c r="AB326" s="1028"/>
      <c r="AC326" s="967"/>
      <c r="AD326" s="994"/>
      <c r="AE326" s="1023"/>
      <c r="AF326" s="994"/>
      <c r="AG326" s="994"/>
    </row>
    <row r="327" ht="13.5" hidden="1" customHeight="1">
      <c r="A327" s="667" t="b">
        <v>0</v>
      </c>
      <c r="B327" s="635" t="s">
        <v>135</v>
      </c>
      <c r="C327" s="635" t="s">
        <v>114</v>
      </c>
      <c r="D327" s="492" t="s">
        <v>404</v>
      </c>
      <c r="E327" s="492" t="s">
        <v>1333</v>
      </c>
      <c r="F327" s="606">
        <v>46113.0</v>
      </c>
      <c r="G327" s="910"/>
      <c r="H327" s="940" t="s">
        <v>2197</v>
      </c>
      <c r="I327" s="492" t="s">
        <v>2198</v>
      </c>
      <c r="J327" s="649" t="s">
        <v>190</v>
      </c>
      <c r="K327" s="643">
        <v>0.0</v>
      </c>
      <c r="L327" s="643">
        <v>0.0</v>
      </c>
      <c r="M327" s="1076"/>
      <c r="N327" s="651"/>
      <c r="O327" s="945" t="s">
        <v>2199</v>
      </c>
      <c r="P327" s="639">
        <v>46112.0</v>
      </c>
      <c r="Q327" s="639">
        <v>46119.0</v>
      </c>
      <c r="R327" s="636">
        <f t="shared" si="52"/>
        <v>7</v>
      </c>
      <c r="S327" s="638"/>
      <c r="T327" s="980">
        <f t="shared" si="61"/>
        <v>-46112</v>
      </c>
      <c r="U327" s="980">
        <f t="shared" si="62"/>
        <v>-46119</v>
      </c>
      <c r="V327" s="638"/>
      <c r="W327" s="982">
        <f t="shared" si="55"/>
        <v>0</v>
      </c>
      <c r="X327" s="982">
        <f t="shared" si="56"/>
        <v>-46112</v>
      </c>
      <c r="Y327" s="638"/>
      <c r="Z327" s="980">
        <f t="shared" si="63"/>
        <v>-46112</v>
      </c>
      <c r="AA327" s="984">
        <f t="shared" si="60"/>
        <v>0</v>
      </c>
      <c r="AB327" s="1028"/>
      <c r="AC327" s="114"/>
      <c r="AD327" s="968"/>
      <c r="AE327" s="1023"/>
      <c r="AF327" s="968"/>
      <c r="AG327" s="968"/>
    </row>
    <row r="328" ht="13.5" hidden="1" customHeight="1">
      <c r="A328" s="667" t="b">
        <v>0</v>
      </c>
      <c r="B328" s="635" t="s">
        <v>138</v>
      </c>
      <c r="C328" s="635" t="s">
        <v>134</v>
      </c>
      <c r="D328" s="629" t="s">
        <v>404</v>
      </c>
      <c r="E328" s="629" t="s">
        <v>1333</v>
      </c>
      <c r="F328" s="628">
        <v>46113.0</v>
      </c>
      <c r="G328" s="902"/>
      <c r="H328" s="704" t="s">
        <v>2200</v>
      </c>
      <c r="I328" s="629" t="s">
        <v>1335</v>
      </c>
      <c r="J328" s="629" t="s">
        <v>190</v>
      </c>
      <c r="K328" s="643">
        <v>0.0</v>
      </c>
      <c r="L328" s="643">
        <v>0.0</v>
      </c>
      <c r="M328" s="1076"/>
      <c r="N328" s="610"/>
      <c r="O328" s="809"/>
      <c r="P328" s="639">
        <v>46114.0</v>
      </c>
      <c r="Q328" s="610">
        <v>46119.0</v>
      </c>
      <c r="R328" s="636">
        <f t="shared" si="52"/>
        <v>5</v>
      </c>
      <c r="S328" s="638"/>
      <c r="T328" s="980">
        <f t="shared" si="61"/>
        <v>-46114</v>
      </c>
      <c r="U328" s="980">
        <f t="shared" si="62"/>
        <v>-46119</v>
      </c>
      <c r="V328" s="638"/>
      <c r="W328" s="982">
        <f t="shared" si="55"/>
        <v>0</v>
      </c>
      <c r="X328" s="982">
        <f t="shared" si="56"/>
        <v>-46114</v>
      </c>
      <c r="Y328" s="638"/>
      <c r="Z328" s="980">
        <f t="shared" si="63"/>
        <v>-46114</v>
      </c>
      <c r="AA328" s="984">
        <f t="shared" si="60"/>
        <v>0</v>
      </c>
      <c r="AB328" s="1028"/>
      <c r="AC328" s="967"/>
      <c r="AD328" s="994"/>
      <c r="AE328" s="1023"/>
      <c r="AF328" s="994"/>
      <c r="AG328" s="994"/>
    </row>
    <row r="329" ht="13.5" hidden="1" customHeight="1">
      <c r="A329" s="667" t="b">
        <v>0</v>
      </c>
      <c r="B329" s="635" t="s">
        <v>135</v>
      </c>
      <c r="C329" s="635" t="s">
        <v>134</v>
      </c>
      <c r="D329" s="492" t="s">
        <v>404</v>
      </c>
      <c r="E329" s="492" t="s">
        <v>1369</v>
      </c>
      <c r="F329" s="606">
        <v>46113.0</v>
      </c>
      <c r="G329" s="860"/>
      <c r="H329" s="704" t="s">
        <v>2201</v>
      </c>
      <c r="I329" s="492" t="s">
        <v>2202</v>
      </c>
      <c r="J329" s="492" t="s">
        <v>190</v>
      </c>
      <c r="K329" s="643">
        <v>0.0</v>
      </c>
      <c r="L329" s="643">
        <v>0.0</v>
      </c>
      <c r="M329" s="1076"/>
      <c r="N329" s="610"/>
      <c r="O329" s="809" t="s">
        <v>2203</v>
      </c>
      <c r="P329" s="639">
        <v>46113.0</v>
      </c>
      <c r="Q329" s="610">
        <v>46120.0</v>
      </c>
      <c r="R329" s="636">
        <f t="shared" si="52"/>
        <v>7</v>
      </c>
      <c r="S329" s="638"/>
      <c r="T329" s="980">
        <f t="shared" si="61"/>
        <v>-46113</v>
      </c>
      <c r="U329" s="980">
        <f t="shared" si="62"/>
        <v>-46120</v>
      </c>
      <c r="V329" s="638"/>
      <c r="W329" s="982">
        <f t="shared" si="55"/>
        <v>0</v>
      </c>
      <c r="X329" s="982">
        <f t="shared" si="56"/>
        <v>-46113</v>
      </c>
      <c r="Y329" s="638"/>
      <c r="Z329" s="980">
        <f t="shared" si="63"/>
        <v>-46113</v>
      </c>
      <c r="AA329" s="984">
        <f t="shared" si="60"/>
        <v>0</v>
      </c>
      <c r="AB329" s="1028"/>
      <c r="AC329" s="967"/>
      <c r="AD329" s="994"/>
      <c r="AE329" s="1023"/>
      <c r="AF329" s="994"/>
      <c r="AG329" s="994"/>
    </row>
    <row r="330" ht="13.5" hidden="1" customHeight="1">
      <c r="A330" s="667" t="b">
        <v>0</v>
      </c>
      <c r="B330" s="635" t="s">
        <v>136</v>
      </c>
      <c r="C330" s="635" t="s">
        <v>114</v>
      </c>
      <c r="D330" s="629" t="s">
        <v>404</v>
      </c>
      <c r="E330" s="629" t="s">
        <v>1333</v>
      </c>
      <c r="F330" s="628">
        <v>46113.0</v>
      </c>
      <c r="G330" s="902"/>
      <c r="H330" s="704" t="s">
        <v>2204</v>
      </c>
      <c r="I330" s="629" t="s">
        <v>2205</v>
      </c>
      <c r="J330" s="629" t="s">
        <v>190</v>
      </c>
      <c r="K330" s="643">
        <v>0.0</v>
      </c>
      <c r="L330" s="643">
        <v>0.0</v>
      </c>
      <c r="M330" s="1076"/>
      <c r="N330" s="610"/>
      <c r="O330" s="809" t="s">
        <v>2206</v>
      </c>
      <c r="P330" s="639">
        <v>46114.0</v>
      </c>
      <c r="Q330" s="610">
        <v>46120.0</v>
      </c>
      <c r="R330" s="636">
        <f t="shared" si="52"/>
        <v>6</v>
      </c>
      <c r="S330" s="638"/>
      <c r="T330" s="980"/>
      <c r="U330" s="980">
        <f t="shared" si="62"/>
        <v>-46120</v>
      </c>
      <c r="V330" s="638"/>
      <c r="W330" s="982">
        <f t="shared" si="55"/>
        <v>0</v>
      </c>
      <c r="X330" s="982">
        <f t="shared" si="56"/>
        <v>-46114</v>
      </c>
      <c r="Y330" s="638"/>
      <c r="Z330" s="980">
        <f t="shared" si="63"/>
        <v>-46114</v>
      </c>
      <c r="AA330" s="984">
        <f t="shared" si="60"/>
        <v>0</v>
      </c>
      <c r="AB330" s="1028"/>
      <c r="AC330" s="967"/>
      <c r="AD330" s="994"/>
      <c r="AE330" s="1023"/>
      <c r="AF330" s="994"/>
      <c r="AG330" s="994"/>
    </row>
    <row r="331" ht="13.5" hidden="1" customHeight="1">
      <c r="A331" s="667" t="b">
        <v>0</v>
      </c>
      <c r="B331" s="635" t="s">
        <v>136</v>
      </c>
      <c r="C331" s="635" t="s">
        <v>134</v>
      </c>
      <c r="D331" s="492" t="s">
        <v>404</v>
      </c>
      <c r="E331" s="492" t="s">
        <v>1333</v>
      </c>
      <c r="F331" s="606">
        <v>46113.0</v>
      </c>
      <c r="G331" s="860"/>
      <c r="H331" s="704" t="s">
        <v>2207</v>
      </c>
      <c r="I331" s="492" t="s">
        <v>1465</v>
      </c>
      <c r="J331" s="492" t="s">
        <v>190</v>
      </c>
      <c r="K331" s="643">
        <v>0.0</v>
      </c>
      <c r="L331" s="643">
        <v>0.0</v>
      </c>
      <c r="M331" s="1076"/>
      <c r="N331" s="610"/>
      <c r="O331" s="809" t="s">
        <v>2208</v>
      </c>
      <c r="P331" s="639">
        <v>46114.0</v>
      </c>
      <c r="Q331" s="610">
        <v>46122.0</v>
      </c>
      <c r="R331" s="636">
        <f t="shared" si="52"/>
        <v>8</v>
      </c>
      <c r="S331" s="638"/>
      <c r="T331" s="980"/>
      <c r="U331" s="980">
        <f t="shared" si="62"/>
        <v>-46122</v>
      </c>
      <c r="V331" s="638"/>
      <c r="W331" s="982">
        <f t="shared" si="55"/>
        <v>0</v>
      </c>
      <c r="X331" s="982">
        <f t="shared" si="56"/>
        <v>-46114</v>
      </c>
      <c r="Y331" s="638"/>
      <c r="Z331" s="980">
        <f t="shared" si="63"/>
        <v>-46114</v>
      </c>
      <c r="AA331" s="984">
        <f t="shared" si="60"/>
        <v>0</v>
      </c>
      <c r="AB331" s="1028"/>
      <c r="AC331" s="967"/>
      <c r="AD331" s="994"/>
      <c r="AE331" s="1023"/>
      <c r="AF331" s="994"/>
      <c r="AG331" s="994"/>
    </row>
    <row r="332" ht="13.5" hidden="1" customHeight="1">
      <c r="A332" s="667" t="b">
        <v>0</v>
      </c>
      <c r="B332" s="635" t="s">
        <v>136</v>
      </c>
      <c r="C332" s="635" t="s">
        <v>270</v>
      </c>
      <c r="D332" s="629" t="s">
        <v>404</v>
      </c>
      <c r="E332" s="629" t="s">
        <v>1333</v>
      </c>
      <c r="F332" s="628">
        <v>46113.0</v>
      </c>
      <c r="G332" s="902"/>
      <c r="H332" s="704" t="s">
        <v>2209</v>
      </c>
      <c r="I332" s="629" t="s">
        <v>2210</v>
      </c>
      <c r="J332" s="629" t="s">
        <v>190</v>
      </c>
      <c r="K332" s="643">
        <v>0.0</v>
      </c>
      <c r="L332" s="643">
        <v>0.0</v>
      </c>
      <c r="M332" s="1076"/>
      <c r="N332" s="610"/>
      <c r="O332" s="809" t="s">
        <v>2193</v>
      </c>
      <c r="P332" s="639">
        <v>46114.0</v>
      </c>
      <c r="Q332" s="610">
        <v>46125.0</v>
      </c>
      <c r="R332" s="636">
        <f t="shared" si="52"/>
        <v>11</v>
      </c>
      <c r="S332" s="638"/>
      <c r="T332" s="980">
        <f t="shared" ref="T332:T333" si="64">S332-P332</f>
        <v>-46114</v>
      </c>
      <c r="U332" s="980">
        <f t="shared" si="62"/>
        <v>-46125</v>
      </c>
      <c r="V332" s="638"/>
      <c r="W332" s="982">
        <f t="shared" si="55"/>
        <v>0</v>
      </c>
      <c r="X332" s="982">
        <f t="shared" si="56"/>
        <v>-46114</v>
      </c>
      <c r="Y332" s="638"/>
      <c r="Z332" s="980">
        <f t="shared" si="63"/>
        <v>-46114</v>
      </c>
      <c r="AA332" s="984">
        <f t="shared" si="60"/>
        <v>0</v>
      </c>
      <c r="AB332" s="1028"/>
      <c r="AC332" s="967"/>
      <c r="AD332" s="994"/>
      <c r="AE332" s="1023"/>
      <c r="AF332" s="994"/>
      <c r="AG332" s="994"/>
    </row>
    <row r="333" ht="13.5" hidden="1" customHeight="1">
      <c r="A333" s="667" t="b">
        <v>0</v>
      </c>
      <c r="B333" s="635" t="s">
        <v>135</v>
      </c>
      <c r="C333" s="635" t="s">
        <v>134</v>
      </c>
      <c r="D333" s="492" t="s">
        <v>404</v>
      </c>
      <c r="E333" s="492" t="s">
        <v>1333</v>
      </c>
      <c r="F333" s="606">
        <v>46113.0</v>
      </c>
      <c r="G333" s="860"/>
      <c r="H333" s="704" t="s">
        <v>2211</v>
      </c>
      <c r="I333" s="492" t="s">
        <v>1825</v>
      </c>
      <c r="J333" s="492" t="s">
        <v>190</v>
      </c>
      <c r="K333" s="643">
        <v>0.0</v>
      </c>
      <c r="L333" s="643">
        <v>0.0</v>
      </c>
      <c r="M333" s="1076"/>
      <c r="N333" s="1092"/>
      <c r="O333" s="1093" t="s">
        <v>2212</v>
      </c>
      <c r="P333" s="639">
        <v>46114.0</v>
      </c>
      <c r="Q333" s="610">
        <v>46125.0</v>
      </c>
      <c r="R333" s="636">
        <f t="shared" si="52"/>
        <v>11</v>
      </c>
      <c r="S333" s="638"/>
      <c r="T333" s="980">
        <f t="shared" si="64"/>
        <v>-46114</v>
      </c>
      <c r="U333" s="980">
        <f t="shared" si="62"/>
        <v>-46125</v>
      </c>
      <c r="V333" s="638"/>
      <c r="W333" s="982">
        <f t="shared" si="55"/>
        <v>0</v>
      </c>
      <c r="X333" s="982">
        <f t="shared" si="56"/>
        <v>-46114</v>
      </c>
      <c r="Y333" s="638"/>
      <c r="Z333" s="980">
        <f t="shared" si="63"/>
        <v>-46114</v>
      </c>
      <c r="AA333" s="984">
        <f t="shared" si="60"/>
        <v>0</v>
      </c>
      <c r="AB333" s="1028"/>
      <c r="AC333" s="967"/>
      <c r="AD333" s="994"/>
      <c r="AE333" s="1023"/>
      <c r="AF333" s="994"/>
      <c r="AG333" s="994"/>
    </row>
    <row r="334" ht="13.5" hidden="1" customHeight="1">
      <c r="A334" s="667" t="b">
        <v>0</v>
      </c>
      <c r="B334" s="635" t="s">
        <v>135</v>
      </c>
      <c r="C334" s="635" t="s">
        <v>114</v>
      </c>
      <c r="D334" s="629" t="s">
        <v>404</v>
      </c>
      <c r="E334" s="629" t="s">
        <v>1608</v>
      </c>
      <c r="F334" s="606">
        <v>46113.0</v>
      </c>
      <c r="G334" s="920"/>
      <c r="H334" s="704" t="s">
        <v>2213</v>
      </c>
      <c r="I334" s="629" t="s">
        <v>2214</v>
      </c>
      <c r="J334" s="629" t="s">
        <v>190</v>
      </c>
      <c r="K334" s="643">
        <v>0.0</v>
      </c>
      <c r="L334" s="643">
        <v>0.0</v>
      </c>
      <c r="M334" s="1076"/>
      <c r="N334" s="610">
        <v>46128.0</v>
      </c>
      <c r="O334" s="809" t="s">
        <v>2215</v>
      </c>
      <c r="P334" s="639">
        <v>46121.0</v>
      </c>
      <c r="Q334" s="639">
        <v>46126.0</v>
      </c>
      <c r="R334" s="636">
        <f t="shared" si="52"/>
        <v>5</v>
      </c>
      <c r="S334" s="638"/>
      <c r="T334" s="980"/>
      <c r="U334" s="980">
        <f t="shared" si="62"/>
        <v>-46126</v>
      </c>
      <c r="V334" s="638"/>
      <c r="W334" s="982">
        <f t="shared" si="55"/>
        <v>0</v>
      </c>
      <c r="X334" s="982">
        <f t="shared" si="56"/>
        <v>-46121</v>
      </c>
      <c r="Y334" s="638"/>
      <c r="Z334" s="980">
        <f t="shared" si="63"/>
        <v>-46121</v>
      </c>
      <c r="AA334" s="984">
        <f t="shared" si="60"/>
        <v>0</v>
      </c>
      <c r="AB334" s="1028"/>
      <c r="AC334" s="967"/>
      <c r="AD334" s="994"/>
      <c r="AE334" s="1023"/>
      <c r="AF334" s="994"/>
      <c r="AG334" s="994"/>
    </row>
    <row r="335" ht="13.5" hidden="1" customHeight="1">
      <c r="A335" s="667" t="b">
        <v>0</v>
      </c>
      <c r="B335" s="635" t="s">
        <v>136</v>
      </c>
      <c r="C335" s="635" t="s">
        <v>114</v>
      </c>
      <c r="D335" s="492" t="s">
        <v>404</v>
      </c>
      <c r="E335" s="492" t="s">
        <v>1421</v>
      </c>
      <c r="F335" s="606">
        <v>46113.0</v>
      </c>
      <c r="G335" s="910"/>
      <c r="H335" s="704" t="s">
        <v>2216</v>
      </c>
      <c r="I335" s="492" t="s">
        <v>2217</v>
      </c>
      <c r="J335" s="649" t="s">
        <v>190</v>
      </c>
      <c r="K335" s="643">
        <v>0.0</v>
      </c>
      <c r="L335" s="643">
        <v>0.0</v>
      </c>
      <c r="M335" s="1076"/>
      <c r="N335" s="610"/>
      <c r="O335" s="809" t="s">
        <v>2218</v>
      </c>
      <c r="P335" s="639">
        <v>46115.0</v>
      </c>
      <c r="Q335" s="639">
        <v>46126.0</v>
      </c>
      <c r="R335" s="636">
        <f t="shared" si="52"/>
        <v>11</v>
      </c>
      <c r="S335" s="638"/>
      <c r="T335" s="980">
        <f t="shared" ref="T335:T339" si="65">S335-P335</f>
        <v>-46115</v>
      </c>
      <c r="U335" s="980">
        <f t="shared" si="62"/>
        <v>-46126</v>
      </c>
      <c r="V335" s="638"/>
      <c r="W335" s="982">
        <f t="shared" si="55"/>
        <v>0</v>
      </c>
      <c r="X335" s="982">
        <f t="shared" si="56"/>
        <v>-46115</v>
      </c>
      <c r="Y335" s="638"/>
      <c r="Z335" s="980">
        <f t="shared" si="63"/>
        <v>-46115</v>
      </c>
      <c r="AA335" s="984">
        <f t="shared" si="60"/>
        <v>0</v>
      </c>
      <c r="AB335" s="1028"/>
      <c r="AC335" s="967"/>
      <c r="AD335" s="994"/>
      <c r="AE335" s="1023"/>
      <c r="AF335" s="994"/>
      <c r="AG335" s="994"/>
    </row>
    <row r="336" ht="13.5" hidden="1" customHeight="1">
      <c r="A336" s="667" t="b">
        <v>0</v>
      </c>
      <c r="B336" s="635" t="s">
        <v>135</v>
      </c>
      <c r="C336" s="635" t="s">
        <v>134</v>
      </c>
      <c r="D336" s="629" t="s">
        <v>404</v>
      </c>
      <c r="E336" s="629" t="s">
        <v>1333</v>
      </c>
      <c r="F336" s="628">
        <v>46113.0</v>
      </c>
      <c r="G336" s="902"/>
      <c r="H336" s="704" t="s">
        <v>2219</v>
      </c>
      <c r="I336" s="629" t="s">
        <v>2220</v>
      </c>
      <c r="J336" s="629" t="s">
        <v>190</v>
      </c>
      <c r="K336" s="643">
        <v>0.0</v>
      </c>
      <c r="L336" s="643">
        <v>0.0</v>
      </c>
      <c r="M336" s="1076"/>
      <c r="N336" s="610">
        <v>46133.0</v>
      </c>
      <c r="O336" s="809" t="s">
        <v>2221</v>
      </c>
      <c r="P336" s="639">
        <v>46113.0</v>
      </c>
      <c r="Q336" s="610">
        <v>46126.0</v>
      </c>
      <c r="R336" s="636">
        <f t="shared" si="52"/>
        <v>13</v>
      </c>
      <c r="S336" s="638"/>
      <c r="T336" s="980">
        <f t="shared" si="65"/>
        <v>-46113</v>
      </c>
      <c r="U336" s="980">
        <f t="shared" si="62"/>
        <v>-46126</v>
      </c>
      <c r="V336" s="638"/>
      <c r="W336" s="982">
        <f t="shared" si="55"/>
        <v>0</v>
      </c>
      <c r="X336" s="982">
        <f t="shared" si="56"/>
        <v>-46113</v>
      </c>
      <c r="Y336" s="638"/>
      <c r="Z336" s="980">
        <f t="shared" si="63"/>
        <v>-46113</v>
      </c>
      <c r="AA336" s="984">
        <f t="shared" si="60"/>
        <v>0</v>
      </c>
      <c r="AB336" s="1028"/>
      <c r="AC336" s="967" t="s">
        <v>2222</v>
      </c>
      <c r="AD336" s="994"/>
      <c r="AE336" s="1023"/>
      <c r="AF336" s="994"/>
      <c r="AG336" s="994"/>
    </row>
    <row r="337" ht="13.5" hidden="1" customHeight="1">
      <c r="A337" s="667" t="b">
        <v>0</v>
      </c>
      <c r="B337" s="635" t="s">
        <v>138</v>
      </c>
      <c r="C337" s="635" t="s">
        <v>114</v>
      </c>
      <c r="D337" s="492" t="s">
        <v>404</v>
      </c>
      <c r="E337" s="492" t="s">
        <v>1369</v>
      </c>
      <c r="F337" s="606">
        <v>46113.0</v>
      </c>
      <c r="G337" s="910"/>
      <c r="H337" s="704" t="s">
        <v>2223</v>
      </c>
      <c r="I337" s="492" t="s">
        <v>2224</v>
      </c>
      <c r="J337" s="492" t="s">
        <v>190</v>
      </c>
      <c r="K337" s="643">
        <v>0.0</v>
      </c>
      <c r="L337" s="643">
        <v>0.0</v>
      </c>
      <c r="M337" s="1076"/>
      <c r="N337" s="610"/>
      <c r="O337" s="809" t="s">
        <v>2225</v>
      </c>
      <c r="P337" s="639">
        <v>46125.0</v>
      </c>
      <c r="Q337" s="639">
        <v>46127.0</v>
      </c>
      <c r="R337" s="636">
        <f t="shared" si="52"/>
        <v>2</v>
      </c>
      <c r="S337" s="638"/>
      <c r="T337" s="980">
        <f t="shared" si="65"/>
        <v>-46125</v>
      </c>
      <c r="U337" s="980">
        <f t="shared" si="62"/>
        <v>-46127</v>
      </c>
      <c r="V337" s="638"/>
      <c r="W337" s="982">
        <f t="shared" si="55"/>
        <v>0</v>
      </c>
      <c r="X337" s="982">
        <f t="shared" si="56"/>
        <v>-46125</v>
      </c>
      <c r="Y337" s="638"/>
      <c r="Z337" s="980">
        <f t="shared" si="63"/>
        <v>-46125</v>
      </c>
      <c r="AA337" s="984">
        <f t="shared" si="60"/>
        <v>0</v>
      </c>
      <c r="AB337" s="1028"/>
      <c r="AC337" s="967"/>
      <c r="AD337" s="994"/>
      <c r="AE337" s="1023"/>
      <c r="AF337" s="994"/>
      <c r="AG337" s="994"/>
    </row>
    <row r="338" ht="13.5" hidden="1" customHeight="1">
      <c r="A338" s="667" t="b">
        <v>0</v>
      </c>
      <c r="B338" s="635" t="s">
        <v>135</v>
      </c>
      <c r="C338" s="635" t="s">
        <v>134</v>
      </c>
      <c r="D338" s="629" t="s">
        <v>404</v>
      </c>
      <c r="E338" s="629" t="s">
        <v>1608</v>
      </c>
      <c r="F338" s="628">
        <v>46113.0</v>
      </c>
      <c r="G338" s="902"/>
      <c r="H338" s="704" t="s">
        <v>2226</v>
      </c>
      <c r="I338" s="629" t="s">
        <v>1927</v>
      </c>
      <c r="J338" s="629" t="s">
        <v>190</v>
      </c>
      <c r="K338" s="643">
        <v>0.0</v>
      </c>
      <c r="L338" s="643">
        <v>0.0</v>
      </c>
      <c r="M338" s="1076"/>
      <c r="N338" s="610">
        <v>46132.0</v>
      </c>
      <c r="O338" s="809" t="s">
        <v>2227</v>
      </c>
      <c r="P338" s="639">
        <v>46113.0</v>
      </c>
      <c r="Q338" s="610">
        <v>46127.0</v>
      </c>
      <c r="R338" s="636">
        <f t="shared" si="52"/>
        <v>14</v>
      </c>
      <c r="S338" s="638"/>
      <c r="T338" s="980">
        <f t="shared" si="65"/>
        <v>-46113</v>
      </c>
      <c r="U338" s="980">
        <f t="shared" si="62"/>
        <v>-46127</v>
      </c>
      <c r="V338" s="638"/>
      <c r="W338" s="982">
        <f t="shared" si="55"/>
        <v>0</v>
      </c>
      <c r="X338" s="982">
        <f t="shared" si="56"/>
        <v>-46113</v>
      </c>
      <c r="Y338" s="638"/>
      <c r="Z338" s="980">
        <f t="shared" si="63"/>
        <v>-46113</v>
      </c>
      <c r="AA338" s="984">
        <f t="shared" si="60"/>
        <v>0</v>
      </c>
      <c r="AB338" s="1028"/>
      <c r="AC338" s="967"/>
      <c r="AD338" s="994"/>
      <c r="AE338" s="1023"/>
      <c r="AF338" s="994"/>
      <c r="AG338" s="994"/>
    </row>
    <row r="339" ht="13.5" hidden="1" customHeight="1">
      <c r="A339" s="667" t="b">
        <v>0</v>
      </c>
      <c r="B339" s="635" t="s">
        <v>138</v>
      </c>
      <c r="C339" s="635" t="s">
        <v>134</v>
      </c>
      <c r="D339" s="492" t="s">
        <v>404</v>
      </c>
      <c r="E339" s="492" t="s">
        <v>1333</v>
      </c>
      <c r="F339" s="606">
        <v>46113.0</v>
      </c>
      <c r="G339" s="910"/>
      <c r="H339" s="704" t="s">
        <v>2228</v>
      </c>
      <c r="I339" s="492" t="s">
        <v>2229</v>
      </c>
      <c r="J339" s="492" t="s">
        <v>190</v>
      </c>
      <c r="K339" s="643">
        <v>0.0</v>
      </c>
      <c r="L339" s="643">
        <v>0.0</v>
      </c>
      <c r="M339" s="1076"/>
      <c r="N339" s="610"/>
      <c r="O339" s="809" t="s">
        <v>2230</v>
      </c>
      <c r="P339" s="639">
        <v>46121.0</v>
      </c>
      <c r="Q339" s="639">
        <v>46128.0</v>
      </c>
      <c r="R339" s="636">
        <f t="shared" si="52"/>
        <v>7</v>
      </c>
      <c r="S339" s="638"/>
      <c r="T339" s="980">
        <f t="shared" si="65"/>
        <v>-46121</v>
      </c>
      <c r="U339" s="980">
        <f t="shared" si="62"/>
        <v>-46128</v>
      </c>
      <c r="V339" s="638"/>
      <c r="W339" s="982">
        <f t="shared" si="55"/>
        <v>0</v>
      </c>
      <c r="X339" s="982">
        <f t="shared" si="56"/>
        <v>-46121</v>
      </c>
      <c r="Y339" s="638"/>
      <c r="Z339" s="980">
        <f t="shared" si="63"/>
        <v>-46121</v>
      </c>
      <c r="AA339" s="984">
        <f t="shared" si="60"/>
        <v>0</v>
      </c>
      <c r="AB339" s="1028"/>
      <c r="AC339" s="967"/>
      <c r="AD339" s="994"/>
      <c r="AE339" s="1023"/>
      <c r="AF339" s="994"/>
      <c r="AG339" s="994"/>
    </row>
    <row r="340" ht="13.5" hidden="1" customHeight="1">
      <c r="A340" s="667" t="b">
        <v>0</v>
      </c>
      <c r="B340" s="635" t="s">
        <v>136</v>
      </c>
      <c r="C340" s="635" t="s">
        <v>270</v>
      </c>
      <c r="D340" s="629" t="s">
        <v>404</v>
      </c>
      <c r="E340" s="629" t="s">
        <v>1511</v>
      </c>
      <c r="F340" s="606">
        <v>46113.0</v>
      </c>
      <c r="G340" s="920"/>
      <c r="H340" s="704" t="s">
        <v>2231</v>
      </c>
      <c r="I340" s="629" t="s">
        <v>2217</v>
      </c>
      <c r="J340" s="629" t="s">
        <v>190</v>
      </c>
      <c r="K340" s="643">
        <v>0.0</v>
      </c>
      <c r="L340" s="643">
        <v>0.0</v>
      </c>
      <c r="M340" s="1076"/>
      <c r="N340" s="610"/>
      <c r="O340" s="809" t="s">
        <v>2232</v>
      </c>
      <c r="P340" s="639">
        <v>46125.0</v>
      </c>
      <c r="Q340" s="639">
        <v>46128.0</v>
      </c>
      <c r="R340" s="636">
        <f t="shared" si="52"/>
        <v>3</v>
      </c>
      <c r="S340" s="638"/>
      <c r="T340" s="980"/>
      <c r="U340" s="980">
        <f t="shared" si="62"/>
        <v>-46128</v>
      </c>
      <c r="V340" s="638"/>
      <c r="W340" s="982">
        <f t="shared" si="55"/>
        <v>0</v>
      </c>
      <c r="X340" s="982">
        <f t="shared" si="56"/>
        <v>-46125</v>
      </c>
      <c r="Y340" s="638"/>
      <c r="Z340" s="980">
        <f t="shared" si="63"/>
        <v>-46125</v>
      </c>
      <c r="AA340" s="984">
        <f t="shared" si="60"/>
        <v>0</v>
      </c>
      <c r="AB340" s="1028"/>
      <c r="AC340" s="967"/>
      <c r="AD340" s="994"/>
      <c r="AE340" s="1023"/>
      <c r="AF340" s="994"/>
      <c r="AG340" s="994"/>
    </row>
    <row r="341" ht="13.5" hidden="1" customHeight="1">
      <c r="A341" s="667" t="b">
        <v>0</v>
      </c>
      <c r="B341" s="635" t="s">
        <v>136</v>
      </c>
      <c r="C341" s="635" t="s">
        <v>134</v>
      </c>
      <c r="D341" s="492" t="s">
        <v>404</v>
      </c>
      <c r="E341" s="492" t="s">
        <v>1630</v>
      </c>
      <c r="F341" s="606">
        <v>46113.0</v>
      </c>
      <c r="G341" s="910"/>
      <c r="H341" s="704" t="s">
        <v>2233</v>
      </c>
      <c r="I341" s="492" t="s">
        <v>2234</v>
      </c>
      <c r="J341" s="492" t="s">
        <v>190</v>
      </c>
      <c r="K341" s="643">
        <v>0.0</v>
      </c>
      <c r="L341" s="643">
        <v>0.0</v>
      </c>
      <c r="M341" s="1076"/>
      <c r="N341" s="610"/>
      <c r="O341" s="809" t="s">
        <v>2235</v>
      </c>
      <c r="P341" s="639">
        <v>46128.0</v>
      </c>
      <c r="Q341" s="639">
        <v>46130.0</v>
      </c>
      <c r="R341" s="636">
        <f t="shared" si="52"/>
        <v>2</v>
      </c>
      <c r="S341" s="638"/>
      <c r="T341" s="980"/>
      <c r="U341" s="980"/>
      <c r="V341" s="638"/>
      <c r="W341" s="982">
        <f t="shared" si="55"/>
        <v>0</v>
      </c>
      <c r="X341" s="982">
        <f t="shared" si="56"/>
        <v>-46128</v>
      </c>
      <c r="Y341" s="638"/>
      <c r="Z341" s="980"/>
      <c r="AA341" s="984">
        <f t="shared" si="60"/>
        <v>0</v>
      </c>
      <c r="AB341" s="1028"/>
      <c r="AC341" s="967"/>
      <c r="AD341" s="994"/>
      <c r="AE341" s="994"/>
      <c r="AF341" s="994"/>
      <c r="AG341" s="994"/>
    </row>
    <row r="342" ht="13.5" hidden="1" customHeight="1">
      <c r="A342" s="667" t="b">
        <v>0</v>
      </c>
      <c r="B342" s="635" t="s">
        <v>135</v>
      </c>
      <c r="C342" s="635" t="s">
        <v>134</v>
      </c>
      <c r="D342" s="629" t="s">
        <v>404</v>
      </c>
      <c r="E342" s="629" t="s">
        <v>1369</v>
      </c>
      <c r="F342" s="606">
        <v>46113.0</v>
      </c>
      <c r="G342" s="920"/>
      <c r="H342" s="704" t="s">
        <v>2236</v>
      </c>
      <c r="I342" s="629" t="s">
        <v>2237</v>
      </c>
      <c r="J342" s="629" t="s">
        <v>190</v>
      </c>
      <c r="K342" s="643">
        <v>0.0</v>
      </c>
      <c r="L342" s="643">
        <v>0.0</v>
      </c>
      <c r="M342" s="1076"/>
      <c r="N342" s="610"/>
      <c r="O342" s="809" t="s">
        <v>2238</v>
      </c>
      <c r="P342" s="639">
        <v>46129.0</v>
      </c>
      <c r="Q342" s="639">
        <v>46135.0</v>
      </c>
      <c r="R342" s="636">
        <f t="shared" si="52"/>
        <v>6</v>
      </c>
      <c r="S342" s="638"/>
      <c r="T342" s="980"/>
      <c r="U342" s="980"/>
      <c r="V342" s="639"/>
      <c r="W342" s="982">
        <f t="shared" si="55"/>
        <v>0</v>
      </c>
      <c r="X342" s="982">
        <f t="shared" si="56"/>
        <v>-46129</v>
      </c>
      <c r="Y342" s="638"/>
      <c r="Z342" s="980"/>
      <c r="AA342" s="984">
        <f t="shared" si="60"/>
        <v>0</v>
      </c>
      <c r="AB342" s="1028"/>
      <c r="AC342" s="967"/>
      <c r="AD342" s="994"/>
      <c r="AE342" s="1023"/>
      <c r="AF342" s="994"/>
      <c r="AG342" s="994"/>
    </row>
    <row r="343" ht="13.5" hidden="1" customHeight="1">
      <c r="A343" s="1081" t="b">
        <v>0</v>
      </c>
      <c r="B343" s="1082" t="s">
        <v>136</v>
      </c>
      <c r="C343" s="1015" t="s">
        <v>134</v>
      </c>
      <c r="D343" s="492" t="s">
        <v>480</v>
      </c>
      <c r="E343" s="649" t="s">
        <v>1333</v>
      </c>
      <c r="F343" s="606">
        <v>46113.0</v>
      </c>
      <c r="G343" s="860" t="s">
        <v>2170</v>
      </c>
      <c r="H343" s="959" t="s">
        <v>2171</v>
      </c>
      <c r="I343" s="649" t="s">
        <v>1862</v>
      </c>
      <c r="J343" s="649" t="s">
        <v>190</v>
      </c>
      <c r="K343" s="1016">
        <v>0.0</v>
      </c>
      <c r="L343" s="1016">
        <v>0.0</v>
      </c>
      <c r="M343" s="622"/>
      <c r="N343" s="610"/>
      <c r="O343" s="945"/>
      <c r="P343" s="1017">
        <v>46100.0</v>
      </c>
      <c r="Q343" s="1017">
        <v>46101.0</v>
      </c>
      <c r="R343" s="636">
        <f t="shared" si="52"/>
        <v>1</v>
      </c>
      <c r="S343" s="1017">
        <v>46101.0</v>
      </c>
      <c r="T343" s="980">
        <f t="shared" ref="T343:T347" si="66">S343-P343</f>
        <v>1</v>
      </c>
      <c r="U343" s="980">
        <f t="shared" ref="U343:U347" si="67">S343-Q343</f>
        <v>0</v>
      </c>
      <c r="V343" s="610">
        <v>46104.0</v>
      </c>
      <c r="W343" s="982">
        <f t="shared" si="55"/>
        <v>3</v>
      </c>
      <c r="X343" s="982">
        <f t="shared" si="56"/>
        <v>4</v>
      </c>
      <c r="Y343" s="1083"/>
      <c r="Z343" s="980">
        <f t="shared" ref="Z343:Z347" si="68">Y343-P343</f>
        <v>-46100</v>
      </c>
      <c r="AA343" s="984">
        <f t="shared" si="60"/>
        <v>-46104</v>
      </c>
      <c r="AB343" s="1032"/>
      <c r="AC343" s="1084" t="s">
        <v>2172</v>
      </c>
      <c r="AD343" s="1019"/>
      <c r="AE343" s="1023"/>
      <c r="AF343" s="1019"/>
      <c r="AG343" s="1019"/>
    </row>
    <row r="344" ht="13.5" hidden="1" customHeight="1">
      <c r="A344" s="1081" t="b">
        <v>0</v>
      </c>
      <c r="B344" s="635" t="s">
        <v>136</v>
      </c>
      <c r="C344" s="635" t="s">
        <v>134</v>
      </c>
      <c r="D344" s="629" t="s">
        <v>480</v>
      </c>
      <c r="E344" s="629" t="s">
        <v>1369</v>
      </c>
      <c r="F344" s="628">
        <v>46113.0</v>
      </c>
      <c r="G344" s="902" t="s">
        <v>1303</v>
      </c>
      <c r="H344" s="704" t="s">
        <v>2246</v>
      </c>
      <c r="I344" s="629" t="s">
        <v>2247</v>
      </c>
      <c r="J344" s="645" t="s">
        <v>190</v>
      </c>
      <c r="K344" s="643">
        <v>0.0</v>
      </c>
      <c r="L344" s="643">
        <v>0.0</v>
      </c>
      <c r="M344" s="622"/>
      <c r="N344" s="610">
        <v>46129.0</v>
      </c>
      <c r="O344" s="809" t="s">
        <v>2248</v>
      </c>
      <c r="P344" s="639">
        <v>46111.0</v>
      </c>
      <c r="Q344" s="639">
        <v>46119.0</v>
      </c>
      <c r="R344" s="636">
        <f t="shared" si="52"/>
        <v>8</v>
      </c>
      <c r="S344" s="639">
        <v>46119.0</v>
      </c>
      <c r="T344" s="980">
        <f t="shared" si="66"/>
        <v>8</v>
      </c>
      <c r="U344" s="980">
        <f t="shared" si="67"/>
        <v>0</v>
      </c>
      <c r="V344" s="639">
        <v>46119.0</v>
      </c>
      <c r="W344" s="982">
        <f t="shared" si="55"/>
        <v>0</v>
      </c>
      <c r="X344" s="982">
        <f t="shared" si="56"/>
        <v>8</v>
      </c>
      <c r="Y344" s="638"/>
      <c r="Z344" s="980">
        <f t="shared" si="68"/>
        <v>-46111</v>
      </c>
      <c r="AA344" s="984">
        <f t="shared" si="60"/>
        <v>-46119</v>
      </c>
      <c r="AB344" s="1028"/>
      <c r="AC344" s="967" t="s">
        <v>2249</v>
      </c>
      <c r="AD344" s="994"/>
      <c r="AE344" s="1023"/>
      <c r="AF344" s="994"/>
      <c r="AG344" s="994"/>
    </row>
    <row r="345" ht="13.5" hidden="1" customHeight="1">
      <c r="A345" s="1081" t="b">
        <v>0</v>
      </c>
      <c r="B345" s="635" t="s">
        <v>136</v>
      </c>
      <c r="C345" s="635" t="s">
        <v>134</v>
      </c>
      <c r="D345" s="492" t="s">
        <v>480</v>
      </c>
      <c r="E345" s="492" t="s">
        <v>1369</v>
      </c>
      <c r="F345" s="606">
        <v>46113.0</v>
      </c>
      <c r="G345" s="860" t="s">
        <v>1304</v>
      </c>
      <c r="H345" s="704" t="s">
        <v>2246</v>
      </c>
      <c r="I345" s="492" t="s">
        <v>2247</v>
      </c>
      <c r="J345" s="649" t="s">
        <v>190</v>
      </c>
      <c r="K345" s="643">
        <v>0.0</v>
      </c>
      <c r="L345" s="643">
        <v>0.0</v>
      </c>
      <c r="M345" s="622"/>
      <c r="N345" s="610">
        <v>46129.0</v>
      </c>
      <c r="O345" s="809" t="s">
        <v>2248</v>
      </c>
      <c r="P345" s="639">
        <v>46111.0</v>
      </c>
      <c r="Q345" s="639">
        <v>46119.0</v>
      </c>
      <c r="R345" s="636">
        <f t="shared" si="52"/>
        <v>8</v>
      </c>
      <c r="S345" s="639">
        <v>46119.0</v>
      </c>
      <c r="T345" s="980">
        <f t="shared" si="66"/>
        <v>8</v>
      </c>
      <c r="U345" s="980">
        <f t="shared" si="67"/>
        <v>0</v>
      </c>
      <c r="V345" s="639">
        <v>46119.0</v>
      </c>
      <c r="W345" s="982">
        <f t="shared" si="55"/>
        <v>0</v>
      </c>
      <c r="X345" s="982">
        <f t="shared" si="56"/>
        <v>8</v>
      </c>
      <c r="Y345" s="638"/>
      <c r="Z345" s="980">
        <f t="shared" si="68"/>
        <v>-46111</v>
      </c>
      <c r="AA345" s="984">
        <f t="shared" si="60"/>
        <v>-46119</v>
      </c>
      <c r="AB345" s="1028"/>
      <c r="AC345" s="967" t="s">
        <v>2249</v>
      </c>
      <c r="AD345" s="994"/>
      <c r="AE345" s="994"/>
      <c r="AF345" s="994"/>
      <c r="AG345" s="994"/>
    </row>
    <row r="346" ht="13.5" hidden="1" customHeight="1">
      <c r="A346" s="1081" t="b">
        <v>0</v>
      </c>
      <c r="B346" s="635" t="s">
        <v>136</v>
      </c>
      <c r="C346" s="635" t="s">
        <v>114</v>
      </c>
      <c r="D346" s="629" t="s">
        <v>480</v>
      </c>
      <c r="E346" s="629" t="s">
        <v>1333</v>
      </c>
      <c r="F346" s="628">
        <v>46113.0</v>
      </c>
      <c r="G346" s="902" t="s">
        <v>1303</v>
      </c>
      <c r="H346" s="704" t="s">
        <v>2250</v>
      </c>
      <c r="I346" s="629" t="s">
        <v>2251</v>
      </c>
      <c r="J346" s="629" t="s">
        <v>190</v>
      </c>
      <c r="K346" s="643">
        <v>0.0</v>
      </c>
      <c r="L346" s="643">
        <v>0.0</v>
      </c>
      <c r="M346" s="622"/>
      <c r="N346" s="610">
        <v>46129.0</v>
      </c>
      <c r="O346" s="809" t="s">
        <v>2252</v>
      </c>
      <c r="P346" s="639">
        <v>46114.0</v>
      </c>
      <c r="Q346" s="610">
        <v>46121.0</v>
      </c>
      <c r="R346" s="636">
        <f t="shared" si="52"/>
        <v>7</v>
      </c>
      <c r="S346" s="610">
        <v>46121.0</v>
      </c>
      <c r="T346" s="980">
        <f t="shared" si="66"/>
        <v>7</v>
      </c>
      <c r="U346" s="980">
        <f t="shared" si="67"/>
        <v>0</v>
      </c>
      <c r="V346" s="638"/>
      <c r="W346" s="982">
        <f t="shared" si="55"/>
        <v>-46121</v>
      </c>
      <c r="X346" s="982">
        <f t="shared" si="56"/>
        <v>-46114</v>
      </c>
      <c r="Y346" s="638"/>
      <c r="Z346" s="980">
        <f t="shared" si="68"/>
        <v>-46114</v>
      </c>
      <c r="AA346" s="984">
        <f t="shared" si="60"/>
        <v>0</v>
      </c>
      <c r="AB346" s="1028"/>
      <c r="AC346" s="967" t="s">
        <v>2253</v>
      </c>
      <c r="AD346" s="994"/>
      <c r="AE346" s="1023"/>
      <c r="AF346" s="994"/>
      <c r="AG346" s="994"/>
    </row>
    <row r="347" ht="13.5" hidden="1" customHeight="1">
      <c r="A347" s="1081" t="b">
        <v>0</v>
      </c>
      <c r="B347" s="635" t="s">
        <v>136</v>
      </c>
      <c r="C347" s="635" t="s">
        <v>114</v>
      </c>
      <c r="D347" s="492" t="s">
        <v>480</v>
      </c>
      <c r="E347" s="492" t="s">
        <v>1333</v>
      </c>
      <c r="F347" s="606">
        <v>46113.0</v>
      </c>
      <c r="G347" s="860" t="s">
        <v>1304</v>
      </c>
      <c r="H347" s="704" t="s">
        <v>2250</v>
      </c>
      <c r="I347" s="492" t="s">
        <v>2251</v>
      </c>
      <c r="J347" s="492" t="s">
        <v>190</v>
      </c>
      <c r="K347" s="643">
        <v>0.0</v>
      </c>
      <c r="L347" s="643">
        <v>0.0</v>
      </c>
      <c r="M347" s="622"/>
      <c r="N347" s="610">
        <v>46129.0</v>
      </c>
      <c r="O347" s="809" t="s">
        <v>2252</v>
      </c>
      <c r="P347" s="639">
        <v>46114.0</v>
      </c>
      <c r="Q347" s="610">
        <v>46121.0</v>
      </c>
      <c r="R347" s="636">
        <f t="shared" si="52"/>
        <v>7</v>
      </c>
      <c r="S347" s="610">
        <v>46121.0</v>
      </c>
      <c r="T347" s="980">
        <f t="shared" si="66"/>
        <v>7</v>
      </c>
      <c r="U347" s="980">
        <f t="shared" si="67"/>
        <v>0</v>
      </c>
      <c r="V347" s="638"/>
      <c r="W347" s="982">
        <f t="shared" si="55"/>
        <v>-46121</v>
      </c>
      <c r="X347" s="982">
        <f t="shared" si="56"/>
        <v>-46114</v>
      </c>
      <c r="Y347" s="638"/>
      <c r="Z347" s="980">
        <f t="shared" si="68"/>
        <v>-46114</v>
      </c>
      <c r="AA347" s="984">
        <f t="shared" si="60"/>
        <v>0</v>
      </c>
      <c r="AB347" s="1028"/>
      <c r="AC347" s="967" t="s">
        <v>2253</v>
      </c>
      <c r="AD347" s="994"/>
      <c r="AE347" s="1023"/>
      <c r="AF347" s="994"/>
      <c r="AG347" s="994"/>
    </row>
    <row r="348" ht="13.5" hidden="1" customHeight="1">
      <c r="A348" s="985" t="b">
        <v>0</v>
      </c>
      <c r="B348" s="986" t="s">
        <v>135</v>
      </c>
      <c r="C348" s="986" t="s">
        <v>114</v>
      </c>
      <c r="D348" s="629" t="s">
        <v>408</v>
      </c>
      <c r="E348" s="645" t="s">
        <v>1369</v>
      </c>
      <c r="F348" s="628">
        <v>46113.0</v>
      </c>
      <c r="G348" s="902" t="s">
        <v>1305</v>
      </c>
      <c r="H348" s="973" t="s">
        <v>1824</v>
      </c>
      <c r="I348" s="645" t="s">
        <v>1825</v>
      </c>
      <c r="J348" s="645" t="s">
        <v>190</v>
      </c>
      <c r="K348" s="987">
        <v>0.0</v>
      </c>
      <c r="L348" s="987">
        <v>0.0</v>
      </c>
      <c r="M348" s="1104"/>
      <c r="N348" s="988"/>
      <c r="O348" s="1105"/>
      <c r="P348" s="988">
        <v>46135.0</v>
      </c>
      <c r="Q348" s="988">
        <v>46139.0</v>
      </c>
      <c r="R348" s="1106">
        <f t="shared" si="52"/>
        <v>4</v>
      </c>
      <c r="S348" s="1107"/>
      <c r="T348" s="1108"/>
      <c r="U348" s="1108"/>
      <c r="V348" s="1107"/>
      <c r="W348" s="1109">
        <f t="shared" si="55"/>
        <v>0</v>
      </c>
      <c r="X348" s="1109">
        <f t="shared" si="56"/>
        <v>-46135</v>
      </c>
      <c r="Y348" s="1107"/>
      <c r="Z348" s="1108"/>
      <c r="AA348" s="1110">
        <f t="shared" si="60"/>
        <v>0</v>
      </c>
      <c r="AB348" s="92" t="s">
        <v>2118</v>
      </c>
      <c r="AC348" s="1111" t="s">
        <v>1827</v>
      </c>
      <c r="AD348" s="1010"/>
      <c r="AE348" s="1010"/>
      <c r="AF348" s="1010"/>
      <c r="AG348" s="1010"/>
    </row>
    <row r="349" ht="13.5" hidden="1" customHeight="1">
      <c r="A349" s="667" t="b">
        <v>0</v>
      </c>
      <c r="B349" s="635" t="s">
        <v>135</v>
      </c>
      <c r="C349" s="635" t="s">
        <v>134</v>
      </c>
      <c r="D349" s="492" t="s">
        <v>408</v>
      </c>
      <c r="E349" s="492" t="s">
        <v>1369</v>
      </c>
      <c r="F349" s="606">
        <v>46113.0</v>
      </c>
      <c r="G349" s="910"/>
      <c r="H349" s="704" t="s">
        <v>2260</v>
      </c>
      <c r="I349" s="492" t="s">
        <v>2261</v>
      </c>
      <c r="J349" s="492" t="s">
        <v>190</v>
      </c>
      <c r="K349" s="643">
        <v>0.0</v>
      </c>
      <c r="L349" s="643">
        <v>0.0</v>
      </c>
      <c r="M349" s="1076"/>
      <c r="N349" s="610"/>
      <c r="O349" s="809"/>
      <c r="P349" s="639">
        <v>46136.0</v>
      </c>
      <c r="Q349" s="639">
        <v>46139.0</v>
      </c>
      <c r="R349" s="636">
        <f t="shared" si="52"/>
        <v>3</v>
      </c>
      <c r="S349" s="638"/>
      <c r="T349" s="980"/>
      <c r="U349" s="980"/>
      <c r="V349" s="638"/>
      <c r="W349" s="982">
        <f t="shared" si="55"/>
        <v>0</v>
      </c>
      <c r="X349" s="982">
        <f t="shared" si="56"/>
        <v>-46136</v>
      </c>
      <c r="Y349" s="638"/>
      <c r="Z349" s="980"/>
      <c r="AA349" s="984">
        <f t="shared" si="60"/>
        <v>0</v>
      </c>
      <c r="AB349" s="1028"/>
      <c r="AC349" s="967" t="s">
        <v>2262</v>
      </c>
      <c r="AD349" s="994"/>
      <c r="AE349" s="1023"/>
      <c r="AF349" s="994"/>
      <c r="AG349" s="994"/>
    </row>
    <row r="350" ht="13.5" hidden="1" customHeight="1">
      <c r="A350" s="667" t="b">
        <v>0</v>
      </c>
      <c r="B350" s="635" t="s">
        <v>138</v>
      </c>
      <c r="C350" s="635" t="s">
        <v>114</v>
      </c>
      <c r="D350" s="629" t="s">
        <v>408</v>
      </c>
      <c r="E350" s="629" t="s">
        <v>1369</v>
      </c>
      <c r="F350" s="606">
        <v>46113.0</v>
      </c>
      <c r="G350" s="920"/>
      <c r="H350" s="704" t="s">
        <v>2263</v>
      </c>
      <c r="I350" s="629" t="s">
        <v>2264</v>
      </c>
      <c r="J350" s="629" t="s">
        <v>190</v>
      </c>
      <c r="K350" s="643">
        <v>0.0</v>
      </c>
      <c r="L350" s="643">
        <v>0.0</v>
      </c>
      <c r="M350" s="1076"/>
      <c r="N350" s="610"/>
      <c r="O350" s="809"/>
      <c r="P350" s="639">
        <v>46135.0</v>
      </c>
      <c r="Q350" s="639">
        <v>46137.0</v>
      </c>
      <c r="R350" s="636">
        <f t="shared" si="52"/>
        <v>2</v>
      </c>
      <c r="S350" s="638"/>
      <c r="T350" s="980"/>
      <c r="U350" s="980"/>
      <c r="V350" s="638"/>
      <c r="W350" s="982">
        <f t="shared" si="55"/>
        <v>0</v>
      </c>
      <c r="X350" s="982">
        <f t="shared" si="56"/>
        <v>-46135</v>
      </c>
      <c r="Y350" s="638"/>
      <c r="Z350" s="980"/>
      <c r="AA350" s="984">
        <f t="shared" si="60"/>
        <v>0</v>
      </c>
      <c r="AB350" s="1028"/>
      <c r="AC350" s="967" t="s">
        <v>2265</v>
      </c>
      <c r="AD350" s="994"/>
      <c r="AE350" s="1023"/>
      <c r="AF350" s="994"/>
      <c r="AG350" s="994"/>
    </row>
    <row r="351" ht="13.5" hidden="1" customHeight="1">
      <c r="A351" s="667" t="b">
        <v>0</v>
      </c>
      <c r="B351" s="635" t="s">
        <v>136</v>
      </c>
      <c r="C351" s="635" t="s">
        <v>134</v>
      </c>
      <c r="D351" s="492" t="s">
        <v>408</v>
      </c>
      <c r="E351" s="492" t="s">
        <v>1608</v>
      </c>
      <c r="F351" s="606">
        <v>46113.0</v>
      </c>
      <c r="G351" s="910"/>
      <c r="H351" s="704" t="s">
        <v>2266</v>
      </c>
      <c r="I351" s="492" t="s">
        <v>2267</v>
      </c>
      <c r="J351" s="492" t="s">
        <v>190</v>
      </c>
      <c r="K351" s="643">
        <v>0.0</v>
      </c>
      <c r="L351" s="643">
        <v>0.0</v>
      </c>
      <c r="M351" s="1076"/>
      <c r="N351" s="610"/>
      <c r="O351" s="809"/>
      <c r="P351" s="639">
        <v>46136.0</v>
      </c>
      <c r="Q351" s="639">
        <v>46138.0</v>
      </c>
      <c r="R351" s="636">
        <f t="shared" si="52"/>
        <v>2</v>
      </c>
      <c r="S351" s="638"/>
      <c r="T351" s="980"/>
      <c r="U351" s="980"/>
      <c r="V351" s="638"/>
      <c r="W351" s="982">
        <f t="shared" si="55"/>
        <v>0</v>
      </c>
      <c r="X351" s="982">
        <f t="shared" si="56"/>
        <v>-46136</v>
      </c>
      <c r="Y351" s="638"/>
      <c r="Z351" s="980"/>
      <c r="AA351" s="984">
        <f t="shared" si="60"/>
        <v>0</v>
      </c>
      <c r="AB351" s="1028"/>
      <c r="AC351" s="967"/>
      <c r="AD351" s="994"/>
      <c r="AE351" s="1023"/>
      <c r="AF351" s="994"/>
      <c r="AG351" s="994"/>
    </row>
    <row r="352" ht="13.5" hidden="1" customHeight="1">
      <c r="A352" s="667" t="b">
        <v>0</v>
      </c>
      <c r="B352" s="635" t="s">
        <v>138</v>
      </c>
      <c r="C352" s="635" t="s">
        <v>114</v>
      </c>
      <c r="D352" s="629" t="s">
        <v>408</v>
      </c>
      <c r="E352" s="629" t="s">
        <v>1369</v>
      </c>
      <c r="F352" s="628">
        <v>46113.0</v>
      </c>
      <c r="G352" s="902" t="s">
        <v>1304</v>
      </c>
      <c r="H352" s="943" t="s">
        <v>2268</v>
      </c>
      <c r="I352" s="629" t="s">
        <v>2269</v>
      </c>
      <c r="J352" s="629" t="s">
        <v>192</v>
      </c>
      <c r="K352" s="643">
        <v>0.0</v>
      </c>
      <c r="L352" s="643">
        <v>0.0</v>
      </c>
      <c r="M352" s="1076"/>
      <c r="N352" s="639">
        <v>46139.0</v>
      </c>
      <c r="O352" s="945" t="s">
        <v>2270</v>
      </c>
      <c r="P352" s="639">
        <v>46112.0</v>
      </c>
      <c r="Q352" s="639">
        <v>46121.0</v>
      </c>
      <c r="R352" s="636">
        <f t="shared" si="52"/>
        <v>9</v>
      </c>
      <c r="S352" s="638"/>
      <c r="T352" s="980">
        <f>S352-P352</f>
        <v>-46112</v>
      </c>
      <c r="U352" s="980">
        <f>S352-Q352</f>
        <v>-46121</v>
      </c>
      <c r="V352" s="638"/>
      <c r="W352" s="982">
        <f t="shared" si="55"/>
        <v>0</v>
      </c>
      <c r="X352" s="982">
        <f t="shared" si="56"/>
        <v>-46112</v>
      </c>
      <c r="Y352" s="638"/>
      <c r="Z352" s="980">
        <f>Y352-P352</f>
        <v>-46112</v>
      </c>
      <c r="AA352" s="984">
        <f t="shared" si="60"/>
        <v>0</v>
      </c>
      <c r="AB352" s="1028"/>
      <c r="AC352" s="216" t="s">
        <v>2271</v>
      </c>
      <c r="AD352" s="968"/>
      <c r="AE352" s="1023"/>
      <c r="AF352" s="968"/>
      <c r="AG352" s="968"/>
    </row>
    <row r="353" ht="13.5" hidden="1" customHeight="1">
      <c r="A353" s="667" t="b">
        <v>0</v>
      </c>
      <c r="B353" s="635" t="s">
        <v>138</v>
      </c>
      <c r="C353" s="635" t="s">
        <v>114</v>
      </c>
      <c r="D353" s="492" t="s">
        <v>408</v>
      </c>
      <c r="E353" s="492" t="s">
        <v>1369</v>
      </c>
      <c r="F353" s="606">
        <v>46113.0</v>
      </c>
      <c r="G353" s="860" t="s">
        <v>1305</v>
      </c>
      <c r="H353" s="704" t="s">
        <v>1898</v>
      </c>
      <c r="I353" s="492" t="s">
        <v>1513</v>
      </c>
      <c r="J353" s="492" t="s">
        <v>190</v>
      </c>
      <c r="K353" s="643">
        <v>0.0</v>
      </c>
      <c r="L353" s="643">
        <v>0.0</v>
      </c>
      <c r="M353" s="1076"/>
      <c r="N353" s="610"/>
      <c r="O353" s="809"/>
      <c r="P353" s="639">
        <v>46136.0</v>
      </c>
      <c r="Q353" s="639">
        <v>46137.0</v>
      </c>
      <c r="R353" s="636">
        <f t="shared" si="52"/>
        <v>1</v>
      </c>
      <c r="S353" s="638"/>
      <c r="T353" s="980"/>
      <c r="U353" s="980"/>
      <c r="V353" s="638"/>
      <c r="W353" s="982">
        <f t="shared" si="55"/>
        <v>0</v>
      </c>
      <c r="X353" s="982">
        <f t="shared" si="56"/>
        <v>-46136</v>
      </c>
      <c r="Y353" s="638"/>
      <c r="Z353" s="980"/>
      <c r="AA353" s="984">
        <f t="shared" si="60"/>
        <v>0</v>
      </c>
      <c r="AB353" s="1029" t="s">
        <v>2118</v>
      </c>
      <c r="AC353" s="967" t="s">
        <v>1899</v>
      </c>
      <c r="AD353" s="994"/>
      <c r="AE353" s="1023"/>
      <c r="AF353" s="994"/>
      <c r="AG353" s="994"/>
    </row>
    <row r="354" ht="13.5" hidden="1" customHeight="1">
      <c r="A354" s="985" t="b">
        <v>0</v>
      </c>
      <c r="B354" s="986" t="s">
        <v>136</v>
      </c>
      <c r="C354" s="986" t="s">
        <v>134</v>
      </c>
      <c r="D354" s="629" t="s">
        <v>408</v>
      </c>
      <c r="E354" s="645" t="s">
        <v>1333</v>
      </c>
      <c r="F354" s="919">
        <v>46113.0</v>
      </c>
      <c r="G354" s="902" t="s">
        <v>1305</v>
      </c>
      <c r="H354" s="973" t="s">
        <v>1885</v>
      </c>
      <c r="I354" s="645" t="s">
        <v>1886</v>
      </c>
      <c r="J354" s="645" t="s">
        <v>190</v>
      </c>
      <c r="K354" s="987">
        <v>0.0</v>
      </c>
      <c r="L354" s="987">
        <v>0.0</v>
      </c>
      <c r="M354" s="1104"/>
      <c r="N354" s="988">
        <v>46136.0</v>
      </c>
      <c r="O354" s="1105" t="s">
        <v>2307</v>
      </c>
      <c r="P354" s="988">
        <v>46134.0</v>
      </c>
      <c r="Q354" s="988">
        <v>46136.0</v>
      </c>
      <c r="R354" s="1106">
        <f t="shared" si="52"/>
        <v>2</v>
      </c>
      <c r="S354" s="1107"/>
      <c r="T354" s="1108"/>
      <c r="U354" s="1108"/>
      <c r="V354" s="1107"/>
      <c r="W354" s="1109">
        <f t="shared" si="55"/>
        <v>0</v>
      </c>
      <c r="X354" s="1109">
        <f t="shared" si="56"/>
        <v>-46134</v>
      </c>
      <c r="Y354" s="1107"/>
      <c r="Z354" s="1108"/>
      <c r="AA354" s="1110">
        <f t="shared" si="60"/>
        <v>0</v>
      </c>
      <c r="AB354" s="1032"/>
      <c r="AC354" s="1111" t="s">
        <v>1887</v>
      </c>
      <c r="AD354" s="1010"/>
      <c r="AE354" s="1036"/>
      <c r="AF354" s="1010"/>
      <c r="AG354" s="1010"/>
    </row>
    <row r="355" ht="13.5" hidden="1" customHeight="1">
      <c r="A355" s="1081" t="b">
        <v>0</v>
      </c>
      <c r="B355" s="635" t="s">
        <v>113</v>
      </c>
      <c r="C355" s="635" t="s">
        <v>134</v>
      </c>
      <c r="D355" s="492" t="s">
        <v>408</v>
      </c>
      <c r="E355" s="492" t="s">
        <v>1356</v>
      </c>
      <c r="F355" s="606">
        <v>46113.0</v>
      </c>
      <c r="G355" s="910"/>
      <c r="H355" s="940" t="s">
        <v>2273</v>
      </c>
      <c r="I355" s="492" t="s">
        <v>1408</v>
      </c>
      <c r="J355" s="492" t="s">
        <v>190</v>
      </c>
      <c r="K355" s="987">
        <v>0.0</v>
      </c>
      <c r="L355" s="987">
        <v>0.0</v>
      </c>
      <c r="M355" s="1076"/>
      <c r="N355" s="639"/>
      <c r="O355" s="945"/>
      <c r="P355" s="639">
        <v>46077.0</v>
      </c>
      <c r="Q355" s="639">
        <v>46079.0</v>
      </c>
      <c r="R355" s="656"/>
      <c r="S355" s="638"/>
      <c r="T355" s="980">
        <f t="shared" ref="T355:T399" si="69">S355-P355</f>
        <v>-46077</v>
      </c>
      <c r="U355" s="980">
        <f t="shared" ref="U355:U407" si="70">S355-Q355</f>
        <v>-46079</v>
      </c>
      <c r="V355" s="638"/>
      <c r="W355" s="982">
        <f t="shared" si="55"/>
        <v>0</v>
      </c>
      <c r="X355" s="982">
        <f t="shared" si="56"/>
        <v>-46077</v>
      </c>
      <c r="Y355" s="638"/>
      <c r="Z355" s="980">
        <f t="shared" ref="Z355:Z407" si="71">Y355-P355</f>
        <v>-46077</v>
      </c>
      <c r="AA355" s="984">
        <f t="shared" si="60"/>
        <v>0</v>
      </c>
      <c r="AB355" s="1028"/>
      <c r="AC355" s="967" t="s">
        <v>2274</v>
      </c>
      <c r="AD355" s="968"/>
      <c r="AE355" s="1023"/>
      <c r="AF355" s="968"/>
      <c r="AG355" s="968"/>
    </row>
    <row r="356" ht="13.5" hidden="1" customHeight="1">
      <c r="A356" s="1081" t="b">
        <v>0</v>
      </c>
      <c r="B356" s="492" t="s">
        <v>135</v>
      </c>
      <c r="C356" s="492" t="s">
        <v>134</v>
      </c>
      <c r="D356" s="629" t="s">
        <v>408</v>
      </c>
      <c r="E356" s="629" t="s">
        <v>1369</v>
      </c>
      <c r="F356" s="628">
        <v>46113.0</v>
      </c>
      <c r="G356" s="860" t="s">
        <v>1303</v>
      </c>
      <c r="H356" s="931" t="s">
        <v>2275</v>
      </c>
      <c r="I356" s="492" t="s">
        <v>2276</v>
      </c>
      <c r="J356" s="492" t="s">
        <v>190</v>
      </c>
      <c r="K356" s="618">
        <v>0.0</v>
      </c>
      <c r="L356" s="618">
        <v>0.0</v>
      </c>
      <c r="M356" s="622"/>
      <c r="N356" s="610"/>
      <c r="O356" s="809"/>
      <c r="P356" s="610">
        <v>46073.0</v>
      </c>
      <c r="Q356" s="610">
        <v>46080.0</v>
      </c>
      <c r="R356" s="636">
        <f t="shared" ref="R356:R357" si="72">Q356-P356</f>
        <v>7</v>
      </c>
      <c r="S356" s="610">
        <v>46081.0</v>
      </c>
      <c r="T356" s="980">
        <f t="shared" si="69"/>
        <v>8</v>
      </c>
      <c r="U356" s="980">
        <f t="shared" si="70"/>
        <v>1</v>
      </c>
      <c r="V356" s="610"/>
      <c r="W356" s="982">
        <f t="shared" si="55"/>
        <v>-46081</v>
      </c>
      <c r="X356" s="982">
        <f t="shared" si="56"/>
        <v>-46073</v>
      </c>
      <c r="Y356" s="981"/>
      <c r="Z356" s="980">
        <f t="shared" si="71"/>
        <v>-46073</v>
      </c>
      <c r="AA356" s="984">
        <f t="shared" si="60"/>
        <v>0</v>
      </c>
      <c r="AB356" s="715"/>
      <c r="AC356" s="858" t="s">
        <v>2277</v>
      </c>
      <c r="AD356" s="948"/>
      <c r="AE356" s="1023"/>
      <c r="AF356" s="948"/>
      <c r="AG356" s="948"/>
    </row>
    <row r="357" ht="13.5" hidden="1" customHeight="1">
      <c r="A357" s="1081" t="b">
        <v>0</v>
      </c>
      <c r="B357" s="492" t="s">
        <v>135</v>
      </c>
      <c r="C357" s="492" t="s">
        <v>134</v>
      </c>
      <c r="D357" s="492" t="s">
        <v>408</v>
      </c>
      <c r="E357" s="492" t="s">
        <v>1369</v>
      </c>
      <c r="F357" s="606">
        <v>46113.0</v>
      </c>
      <c r="G357" s="860" t="s">
        <v>1304</v>
      </c>
      <c r="H357" s="813" t="s">
        <v>2275</v>
      </c>
      <c r="I357" s="492" t="s">
        <v>2276</v>
      </c>
      <c r="J357" s="492" t="s">
        <v>190</v>
      </c>
      <c r="K357" s="618">
        <v>0.0</v>
      </c>
      <c r="L357" s="618">
        <v>0.0</v>
      </c>
      <c r="M357" s="622"/>
      <c r="N357" s="610"/>
      <c r="O357" s="809"/>
      <c r="P357" s="610">
        <v>46073.0</v>
      </c>
      <c r="Q357" s="610">
        <v>46080.0</v>
      </c>
      <c r="R357" s="636">
        <f t="shared" si="72"/>
        <v>7</v>
      </c>
      <c r="S357" s="610">
        <v>46081.0</v>
      </c>
      <c r="T357" s="980">
        <f t="shared" si="69"/>
        <v>8</v>
      </c>
      <c r="U357" s="980">
        <f t="shared" si="70"/>
        <v>1</v>
      </c>
      <c r="V357" s="610"/>
      <c r="W357" s="982">
        <f t="shared" si="55"/>
        <v>-46081</v>
      </c>
      <c r="X357" s="982">
        <f t="shared" si="56"/>
        <v>-46073</v>
      </c>
      <c r="Y357" s="981"/>
      <c r="Z357" s="980">
        <f t="shared" si="71"/>
        <v>-46073</v>
      </c>
      <c r="AA357" s="984">
        <f t="shared" si="60"/>
        <v>0</v>
      </c>
      <c r="AB357" s="715"/>
      <c r="AC357" s="858" t="s">
        <v>2278</v>
      </c>
      <c r="AD357" s="948"/>
      <c r="AE357" s="1023"/>
      <c r="AF357" s="948"/>
      <c r="AG357" s="948"/>
    </row>
    <row r="358" ht="13.5" hidden="1" customHeight="1">
      <c r="A358" s="1081" t="b">
        <v>0</v>
      </c>
      <c r="B358" s="635" t="s">
        <v>135</v>
      </c>
      <c r="C358" s="635" t="s">
        <v>134</v>
      </c>
      <c r="D358" s="629" t="s">
        <v>408</v>
      </c>
      <c r="E358" s="629" t="s">
        <v>1369</v>
      </c>
      <c r="F358" s="606">
        <v>46113.0</v>
      </c>
      <c r="G358" s="920"/>
      <c r="H358" s="704" t="s">
        <v>2279</v>
      </c>
      <c r="I358" s="629" t="s">
        <v>1449</v>
      </c>
      <c r="J358" s="629" t="s">
        <v>190</v>
      </c>
      <c r="K358" s="987">
        <v>0.0</v>
      </c>
      <c r="L358" s="987">
        <v>0.0</v>
      </c>
      <c r="M358" s="1076"/>
      <c r="N358" s="610"/>
      <c r="O358" s="945"/>
      <c r="P358" s="639">
        <v>46083.0</v>
      </c>
      <c r="Q358" s="639">
        <v>46087.0</v>
      </c>
      <c r="R358" s="636"/>
      <c r="S358" s="638"/>
      <c r="T358" s="980">
        <f t="shared" si="69"/>
        <v>-46083</v>
      </c>
      <c r="U358" s="980">
        <f t="shared" si="70"/>
        <v>-46087</v>
      </c>
      <c r="V358" s="638"/>
      <c r="W358" s="982">
        <f t="shared" si="55"/>
        <v>0</v>
      </c>
      <c r="X358" s="982">
        <f t="shared" si="56"/>
        <v>-46083</v>
      </c>
      <c r="Y358" s="638"/>
      <c r="Z358" s="980">
        <f t="shared" si="71"/>
        <v>-46083</v>
      </c>
      <c r="AA358" s="984">
        <f t="shared" si="60"/>
        <v>0</v>
      </c>
      <c r="AB358" s="1028"/>
      <c r="AC358" s="967" t="s">
        <v>2280</v>
      </c>
      <c r="AD358" s="994"/>
      <c r="AE358" s="1023"/>
      <c r="AF358" s="994"/>
      <c r="AG358" s="994"/>
    </row>
    <row r="359" ht="13.5" hidden="1" customHeight="1">
      <c r="A359" s="1081" t="b">
        <v>0</v>
      </c>
      <c r="B359" s="635" t="s">
        <v>135</v>
      </c>
      <c r="C359" s="635" t="s">
        <v>134</v>
      </c>
      <c r="D359" s="492" t="s">
        <v>408</v>
      </c>
      <c r="E359" s="492" t="s">
        <v>1421</v>
      </c>
      <c r="F359" s="606">
        <v>46113.0</v>
      </c>
      <c r="G359" s="860" t="s">
        <v>1305</v>
      </c>
      <c r="H359" s="940" t="s">
        <v>2308</v>
      </c>
      <c r="I359" s="492" t="s">
        <v>2309</v>
      </c>
      <c r="J359" s="492" t="s">
        <v>190</v>
      </c>
      <c r="K359" s="987">
        <v>0.0</v>
      </c>
      <c r="L359" s="987">
        <v>0.0</v>
      </c>
      <c r="M359" s="1076"/>
      <c r="N359" s="639"/>
      <c r="O359" s="945"/>
      <c r="P359" s="639">
        <v>46084.0</v>
      </c>
      <c r="Q359" s="639">
        <v>46087.0</v>
      </c>
      <c r="R359" s="636">
        <f>Q359-P359</f>
        <v>3</v>
      </c>
      <c r="S359" s="639">
        <v>46087.0</v>
      </c>
      <c r="T359" s="980">
        <f t="shared" si="69"/>
        <v>3</v>
      </c>
      <c r="U359" s="980">
        <f t="shared" si="70"/>
        <v>0</v>
      </c>
      <c r="V359" s="638"/>
      <c r="W359" s="982">
        <f t="shared" si="55"/>
        <v>-46087</v>
      </c>
      <c r="X359" s="982">
        <f t="shared" si="56"/>
        <v>-46084</v>
      </c>
      <c r="Y359" s="638"/>
      <c r="Z359" s="980">
        <f t="shared" si="71"/>
        <v>-46084</v>
      </c>
      <c r="AA359" s="984">
        <f t="shared" si="60"/>
        <v>0</v>
      </c>
      <c r="AB359" s="1029" t="s">
        <v>94</v>
      </c>
      <c r="AC359" s="714" t="s">
        <v>2310</v>
      </c>
      <c r="AD359" s="968"/>
      <c r="AE359" s="1023"/>
      <c r="AF359" s="968"/>
      <c r="AG359" s="968"/>
    </row>
    <row r="360" ht="13.5" hidden="1" customHeight="1">
      <c r="A360" s="1081" t="b">
        <v>0</v>
      </c>
      <c r="B360" s="635" t="s">
        <v>135</v>
      </c>
      <c r="C360" s="635" t="s">
        <v>134</v>
      </c>
      <c r="D360" s="629" t="s">
        <v>408</v>
      </c>
      <c r="E360" s="629" t="s">
        <v>1421</v>
      </c>
      <c r="F360" s="628">
        <v>46113.0</v>
      </c>
      <c r="G360" s="920"/>
      <c r="H360" s="943" t="s">
        <v>2282</v>
      </c>
      <c r="I360" s="629" t="s">
        <v>2283</v>
      </c>
      <c r="J360" s="645" t="s">
        <v>190</v>
      </c>
      <c r="K360" s="643">
        <v>0.0</v>
      </c>
      <c r="L360" s="643">
        <v>0.0</v>
      </c>
      <c r="M360" s="1076"/>
      <c r="N360" s="639"/>
      <c r="O360" s="945"/>
      <c r="P360" s="639">
        <v>46084.0</v>
      </c>
      <c r="Q360" s="639">
        <v>46090.0</v>
      </c>
      <c r="R360" s="656"/>
      <c r="S360" s="638"/>
      <c r="T360" s="980">
        <f t="shared" si="69"/>
        <v>-46084</v>
      </c>
      <c r="U360" s="980">
        <f t="shared" si="70"/>
        <v>-46090</v>
      </c>
      <c r="V360" s="638"/>
      <c r="W360" s="982">
        <f t="shared" si="55"/>
        <v>0</v>
      </c>
      <c r="X360" s="982">
        <f t="shared" si="56"/>
        <v>-46084</v>
      </c>
      <c r="Y360" s="638"/>
      <c r="Z360" s="980">
        <f t="shared" si="71"/>
        <v>-46084</v>
      </c>
      <c r="AA360" s="984">
        <f t="shared" si="60"/>
        <v>0</v>
      </c>
      <c r="AB360" s="1029" t="s">
        <v>1477</v>
      </c>
      <c r="AC360" s="714" t="s">
        <v>2284</v>
      </c>
      <c r="AD360" s="968"/>
      <c r="AE360" s="1023"/>
      <c r="AF360" s="968"/>
      <c r="AG360" s="968"/>
    </row>
    <row r="361" ht="13.5" hidden="1" customHeight="1">
      <c r="A361" s="1081" t="b">
        <v>0</v>
      </c>
      <c r="B361" s="635" t="s">
        <v>138</v>
      </c>
      <c r="C361" s="635" t="s">
        <v>134</v>
      </c>
      <c r="D361" s="492" t="s">
        <v>408</v>
      </c>
      <c r="E361" s="492" t="s">
        <v>1333</v>
      </c>
      <c r="F361" s="606">
        <v>46113.0</v>
      </c>
      <c r="G361" s="910"/>
      <c r="H361" s="704" t="s">
        <v>2285</v>
      </c>
      <c r="I361" s="492" t="s">
        <v>1529</v>
      </c>
      <c r="J361" s="649" t="s">
        <v>190</v>
      </c>
      <c r="K361" s="643">
        <v>0.0</v>
      </c>
      <c r="L361" s="643">
        <v>0.0</v>
      </c>
      <c r="M361" s="1076"/>
      <c r="N361" s="610"/>
      <c r="O361" s="809"/>
      <c r="P361" s="639">
        <v>46094.0</v>
      </c>
      <c r="Q361" s="639">
        <v>46097.0</v>
      </c>
      <c r="R361" s="636">
        <f t="shared" ref="R361:R363" si="73">Q361-P361</f>
        <v>3</v>
      </c>
      <c r="S361" s="638"/>
      <c r="T361" s="980">
        <f t="shared" si="69"/>
        <v>-46094</v>
      </c>
      <c r="U361" s="980">
        <f t="shared" si="70"/>
        <v>-46097</v>
      </c>
      <c r="V361" s="638"/>
      <c r="W361" s="982">
        <f t="shared" si="55"/>
        <v>0</v>
      </c>
      <c r="X361" s="982">
        <f t="shared" si="56"/>
        <v>-46094</v>
      </c>
      <c r="Y361" s="638"/>
      <c r="Z361" s="980">
        <f t="shared" si="71"/>
        <v>-46094</v>
      </c>
      <c r="AA361" s="984">
        <f t="shared" si="60"/>
        <v>0</v>
      </c>
      <c r="AB361" s="1028"/>
      <c r="AC361" s="967" t="s">
        <v>2286</v>
      </c>
      <c r="AD361" s="994"/>
      <c r="AE361" s="1023"/>
      <c r="AF361" s="994"/>
      <c r="AG361" s="994"/>
    </row>
    <row r="362" ht="13.5" hidden="1" customHeight="1">
      <c r="A362" s="1081" t="b">
        <v>0</v>
      </c>
      <c r="B362" s="635" t="s">
        <v>136</v>
      </c>
      <c r="C362" s="635" t="s">
        <v>134</v>
      </c>
      <c r="D362" s="629" t="s">
        <v>408</v>
      </c>
      <c r="E362" s="629" t="s">
        <v>1333</v>
      </c>
      <c r="F362" s="628">
        <v>46113.0</v>
      </c>
      <c r="G362" s="920"/>
      <c r="H362" s="704" t="s">
        <v>2287</v>
      </c>
      <c r="I362" s="629" t="s">
        <v>2288</v>
      </c>
      <c r="J362" s="645" t="s">
        <v>190</v>
      </c>
      <c r="K362" s="643">
        <v>0.0</v>
      </c>
      <c r="L362" s="643">
        <v>0.0</v>
      </c>
      <c r="M362" s="1076"/>
      <c r="N362" s="610">
        <v>46125.0</v>
      </c>
      <c r="O362" s="809" t="s">
        <v>2289</v>
      </c>
      <c r="P362" s="639">
        <v>46098.0</v>
      </c>
      <c r="Q362" s="639">
        <v>46104.0</v>
      </c>
      <c r="R362" s="636">
        <f t="shared" si="73"/>
        <v>6</v>
      </c>
      <c r="S362" s="638"/>
      <c r="T362" s="980">
        <f t="shared" si="69"/>
        <v>-46098</v>
      </c>
      <c r="U362" s="980">
        <f t="shared" si="70"/>
        <v>-46104</v>
      </c>
      <c r="V362" s="638"/>
      <c r="W362" s="982">
        <f t="shared" si="55"/>
        <v>0</v>
      </c>
      <c r="X362" s="982">
        <f t="shared" si="56"/>
        <v>-46098</v>
      </c>
      <c r="Y362" s="638"/>
      <c r="Z362" s="980">
        <f t="shared" si="71"/>
        <v>-46098</v>
      </c>
      <c r="AA362" s="984">
        <f t="shared" si="60"/>
        <v>0</v>
      </c>
      <c r="AB362" s="1028"/>
      <c r="AC362" s="967" t="s">
        <v>2290</v>
      </c>
      <c r="AD362" s="994"/>
      <c r="AE362" s="1023"/>
      <c r="AF362" s="994"/>
      <c r="AG362" s="994"/>
    </row>
    <row r="363" ht="13.5" hidden="1" customHeight="1">
      <c r="A363" s="1081" t="b">
        <v>0</v>
      </c>
      <c r="B363" s="635" t="s">
        <v>138</v>
      </c>
      <c r="C363" s="635" t="s">
        <v>114</v>
      </c>
      <c r="D363" s="492" t="s">
        <v>408</v>
      </c>
      <c r="E363" s="492" t="s">
        <v>1421</v>
      </c>
      <c r="F363" s="606">
        <v>46113.0</v>
      </c>
      <c r="G363" s="860"/>
      <c r="H363" s="704" t="s">
        <v>2291</v>
      </c>
      <c r="I363" s="492" t="s">
        <v>2292</v>
      </c>
      <c r="J363" s="649" t="s">
        <v>190</v>
      </c>
      <c r="K363" s="643">
        <v>0.0</v>
      </c>
      <c r="L363" s="643">
        <v>0.0</v>
      </c>
      <c r="M363" s="1076"/>
      <c r="N363" s="610">
        <v>46133.0</v>
      </c>
      <c r="O363" s="809" t="s">
        <v>2293</v>
      </c>
      <c r="P363" s="639">
        <v>46100.0</v>
      </c>
      <c r="Q363" s="639">
        <v>46106.0</v>
      </c>
      <c r="R363" s="636">
        <f t="shared" si="73"/>
        <v>6</v>
      </c>
      <c r="S363" s="638"/>
      <c r="T363" s="980">
        <f t="shared" si="69"/>
        <v>-46100</v>
      </c>
      <c r="U363" s="980">
        <f t="shared" si="70"/>
        <v>-46106</v>
      </c>
      <c r="V363" s="638"/>
      <c r="W363" s="982">
        <f t="shared" si="55"/>
        <v>0</v>
      </c>
      <c r="X363" s="982">
        <f t="shared" si="56"/>
        <v>-46100</v>
      </c>
      <c r="Y363" s="638"/>
      <c r="Z363" s="980">
        <f t="shared" si="71"/>
        <v>-46100</v>
      </c>
      <c r="AA363" s="984">
        <f t="shared" si="60"/>
        <v>0</v>
      </c>
      <c r="AB363" s="1028"/>
      <c r="AC363" s="967" t="s">
        <v>2294</v>
      </c>
      <c r="AD363" s="994"/>
      <c r="AE363" s="1023"/>
      <c r="AF363" s="994"/>
      <c r="AG363" s="994"/>
    </row>
    <row r="364" ht="13.5" hidden="1" customHeight="1">
      <c r="A364" s="1081" t="b">
        <v>0</v>
      </c>
      <c r="B364" s="1112" t="s">
        <v>135</v>
      </c>
      <c r="C364" s="1112" t="s">
        <v>134</v>
      </c>
      <c r="D364" s="629" t="s">
        <v>408</v>
      </c>
      <c r="E364" s="645" t="s">
        <v>1333</v>
      </c>
      <c r="F364" s="606">
        <v>46113.0</v>
      </c>
      <c r="G364" s="902" t="s">
        <v>1305</v>
      </c>
      <c r="H364" s="973" t="s">
        <v>1742</v>
      </c>
      <c r="I364" s="645" t="s">
        <v>1743</v>
      </c>
      <c r="J364" s="645" t="s">
        <v>190</v>
      </c>
      <c r="K364" s="1113">
        <v>0.0</v>
      </c>
      <c r="L364" s="1113">
        <v>0.0</v>
      </c>
      <c r="M364" s="1114"/>
      <c r="N364" s="1115"/>
      <c r="O364" s="1116"/>
      <c r="P364" s="1115">
        <v>46104.0</v>
      </c>
      <c r="Q364" s="1115">
        <v>46106.0</v>
      </c>
      <c r="R364" s="1117"/>
      <c r="S364" s="1118"/>
      <c r="T364" s="980">
        <f t="shared" si="69"/>
        <v>-46104</v>
      </c>
      <c r="U364" s="980">
        <f t="shared" si="70"/>
        <v>-46106</v>
      </c>
      <c r="V364" s="1118"/>
      <c r="W364" s="982">
        <f t="shared" si="55"/>
        <v>0</v>
      </c>
      <c r="X364" s="982">
        <f t="shared" si="56"/>
        <v>-46104</v>
      </c>
      <c r="Y364" s="1118"/>
      <c r="Z364" s="980">
        <f t="shared" si="71"/>
        <v>-46104</v>
      </c>
      <c r="AA364" s="984">
        <f t="shared" si="60"/>
        <v>0</v>
      </c>
      <c r="AB364" s="1032"/>
      <c r="AC364" s="1119" t="s">
        <v>1744</v>
      </c>
      <c r="AD364" s="1120"/>
      <c r="AE364" s="1023"/>
      <c r="AF364" s="1120"/>
      <c r="AG364" s="1120"/>
    </row>
    <row r="365" ht="13.5" hidden="1" customHeight="1">
      <c r="A365" s="1081" t="b">
        <v>0</v>
      </c>
      <c r="B365" s="635" t="s">
        <v>135</v>
      </c>
      <c r="C365" s="635" t="s">
        <v>134</v>
      </c>
      <c r="D365" s="492" t="s">
        <v>408</v>
      </c>
      <c r="E365" s="492" t="s">
        <v>1333</v>
      </c>
      <c r="F365" s="606">
        <v>46113.0</v>
      </c>
      <c r="G365" s="860" t="s">
        <v>1303</v>
      </c>
      <c r="H365" s="704" t="s">
        <v>2296</v>
      </c>
      <c r="I365" s="492" t="s">
        <v>2297</v>
      </c>
      <c r="J365" s="649" t="s">
        <v>190</v>
      </c>
      <c r="K365" s="643">
        <v>0.0</v>
      </c>
      <c r="L365" s="643">
        <v>0.0</v>
      </c>
      <c r="M365" s="1076"/>
      <c r="N365" s="610"/>
      <c r="O365" s="809"/>
      <c r="P365" s="639">
        <v>46106.0</v>
      </c>
      <c r="Q365" s="639">
        <v>46107.0</v>
      </c>
      <c r="R365" s="636"/>
      <c r="S365" s="638"/>
      <c r="T365" s="980">
        <f t="shared" si="69"/>
        <v>-46106</v>
      </c>
      <c r="U365" s="980">
        <f t="shared" si="70"/>
        <v>-46107</v>
      </c>
      <c r="V365" s="638"/>
      <c r="W365" s="982">
        <f t="shared" si="55"/>
        <v>0</v>
      </c>
      <c r="X365" s="982">
        <f t="shared" si="56"/>
        <v>-46106</v>
      </c>
      <c r="Y365" s="638"/>
      <c r="Z365" s="980">
        <f t="shared" si="71"/>
        <v>-46106</v>
      </c>
      <c r="AA365" s="984">
        <f t="shared" si="60"/>
        <v>0</v>
      </c>
      <c r="AB365" s="1028"/>
      <c r="AC365" s="967" t="s">
        <v>2298</v>
      </c>
      <c r="AD365" s="994"/>
      <c r="AE365" s="1023"/>
      <c r="AF365" s="994"/>
      <c r="AG365" s="994"/>
    </row>
    <row r="366" ht="13.5" hidden="1" customHeight="1">
      <c r="A366" s="1081" t="b">
        <v>0</v>
      </c>
      <c r="B366" s="635" t="s">
        <v>136</v>
      </c>
      <c r="C366" s="635" t="s">
        <v>114</v>
      </c>
      <c r="D366" s="629" t="s">
        <v>408</v>
      </c>
      <c r="E366" s="629" t="s">
        <v>1369</v>
      </c>
      <c r="F366" s="628">
        <v>46113.0</v>
      </c>
      <c r="G366" s="902" t="s">
        <v>1304</v>
      </c>
      <c r="H366" s="704" t="s">
        <v>2299</v>
      </c>
      <c r="I366" s="629" t="s">
        <v>2205</v>
      </c>
      <c r="J366" s="645" t="s">
        <v>190</v>
      </c>
      <c r="K366" s="643">
        <v>0.0</v>
      </c>
      <c r="L366" s="643">
        <v>0.0</v>
      </c>
      <c r="M366" s="622"/>
      <c r="N366" s="610"/>
      <c r="O366" s="945"/>
      <c r="P366" s="639">
        <v>46106.0</v>
      </c>
      <c r="Q366" s="639">
        <v>46108.0</v>
      </c>
      <c r="R366" s="636">
        <f t="shared" ref="R366:R367" si="74">Q366-P366</f>
        <v>2</v>
      </c>
      <c r="S366" s="639">
        <v>46108.0</v>
      </c>
      <c r="T366" s="980">
        <f t="shared" si="69"/>
        <v>2</v>
      </c>
      <c r="U366" s="980">
        <f t="shared" si="70"/>
        <v>0</v>
      </c>
      <c r="V366" s="639">
        <v>46108.0</v>
      </c>
      <c r="W366" s="982">
        <f t="shared" si="55"/>
        <v>0</v>
      </c>
      <c r="X366" s="982">
        <f t="shared" si="56"/>
        <v>2</v>
      </c>
      <c r="Y366" s="638"/>
      <c r="Z366" s="980">
        <f t="shared" si="71"/>
        <v>-46106</v>
      </c>
      <c r="AA366" s="984">
        <f t="shared" si="60"/>
        <v>-46108</v>
      </c>
      <c r="AB366" s="1028"/>
      <c r="AC366" s="967" t="s">
        <v>2300</v>
      </c>
      <c r="AD366" s="994"/>
      <c r="AE366" s="1023"/>
      <c r="AF366" s="994"/>
      <c r="AG366" s="994"/>
    </row>
    <row r="367" ht="13.5" hidden="1" customHeight="1">
      <c r="A367" s="1081" t="b">
        <v>0</v>
      </c>
      <c r="B367" s="635" t="s">
        <v>138</v>
      </c>
      <c r="C367" s="635" t="s">
        <v>114</v>
      </c>
      <c r="D367" s="492" t="s">
        <v>408</v>
      </c>
      <c r="E367" s="492" t="s">
        <v>1369</v>
      </c>
      <c r="F367" s="606">
        <v>46113.0</v>
      </c>
      <c r="G367" s="860" t="s">
        <v>1303</v>
      </c>
      <c r="H367" s="704" t="s">
        <v>2301</v>
      </c>
      <c r="I367" s="492" t="s">
        <v>2302</v>
      </c>
      <c r="J367" s="649" t="s">
        <v>190</v>
      </c>
      <c r="K367" s="643">
        <v>0.0</v>
      </c>
      <c r="L367" s="643">
        <v>0.0</v>
      </c>
      <c r="M367" s="1076"/>
      <c r="N367" s="610"/>
      <c r="O367" s="809"/>
      <c r="P367" s="639">
        <v>46108.0</v>
      </c>
      <c r="Q367" s="639">
        <v>46111.0</v>
      </c>
      <c r="R367" s="636">
        <f t="shared" si="74"/>
        <v>3</v>
      </c>
      <c r="S367" s="638"/>
      <c r="T367" s="980">
        <f t="shared" si="69"/>
        <v>-46108</v>
      </c>
      <c r="U367" s="980">
        <f t="shared" si="70"/>
        <v>-46111</v>
      </c>
      <c r="V367" s="638"/>
      <c r="W367" s="982">
        <f t="shared" si="55"/>
        <v>0</v>
      </c>
      <c r="X367" s="982">
        <f t="shared" si="56"/>
        <v>-46108</v>
      </c>
      <c r="Y367" s="638"/>
      <c r="Z367" s="980">
        <f t="shared" si="71"/>
        <v>-46108</v>
      </c>
      <c r="AA367" s="984">
        <f t="shared" si="60"/>
        <v>0</v>
      </c>
      <c r="AB367" s="1028"/>
      <c r="AC367" s="967" t="s">
        <v>2303</v>
      </c>
      <c r="AD367" s="994"/>
      <c r="AE367" s="1023"/>
      <c r="AF367" s="994"/>
      <c r="AG367" s="994"/>
    </row>
    <row r="368" ht="13.5" hidden="1" customHeight="1">
      <c r="A368" s="1081" t="b">
        <v>0</v>
      </c>
      <c r="B368" s="635" t="s">
        <v>138</v>
      </c>
      <c r="C368" s="635" t="s">
        <v>114</v>
      </c>
      <c r="D368" s="629" t="s">
        <v>408</v>
      </c>
      <c r="E368" s="629" t="s">
        <v>1369</v>
      </c>
      <c r="F368" s="606">
        <v>46113.0</v>
      </c>
      <c r="G368" s="902" t="s">
        <v>1305</v>
      </c>
      <c r="H368" s="704" t="s">
        <v>2301</v>
      </c>
      <c r="I368" s="629" t="s">
        <v>2302</v>
      </c>
      <c r="J368" s="645" t="s">
        <v>190</v>
      </c>
      <c r="K368" s="643">
        <v>0.0</v>
      </c>
      <c r="L368" s="643">
        <v>0.0</v>
      </c>
      <c r="M368" s="1076"/>
      <c r="N368" s="610"/>
      <c r="O368" s="809"/>
      <c r="P368" s="639">
        <v>46108.0</v>
      </c>
      <c r="Q368" s="639">
        <v>46111.0</v>
      </c>
      <c r="R368" s="636"/>
      <c r="S368" s="638"/>
      <c r="T368" s="980">
        <f t="shared" si="69"/>
        <v>-46108</v>
      </c>
      <c r="U368" s="980">
        <f t="shared" si="70"/>
        <v>-46111</v>
      </c>
      <c r="V368" s="638"/>
      <c r="W368" s="982">
        <f t="shared" si="55"/>
        <v>0</v>
      </c>
      <c r="X368" s="982">
        <f t="shared" si="56"/>
        <v>-46108</v>
      </c>
      <c r="Y368" s="638"/>
      <c r="Z368" s="980">
        <f t="shared" si="71"/>
        <v>-46108</v>
      </c>
      <c r="AA368" s="984">
        <f t="shared" si="60"/>
        <v>0</v>
      </c>
      <c r="AB368" s="1029" t="s">
        <v>2317</v>
      </c>
      <c r="AC368" s="967" t="s">
        <v>2303</v>
      </c>
      <c r="AD368" s="994"/>
      <c r="AE368" s="1023"/>
      <c r="AF368" s="994"/>
      <c r="AG368" s="994"/>
    </row>
    <row r="369" ht="13.5" hidden="1" customHeight="1">
      <c r="A369" s="1081" t="b">
        <v>0</v>
      </c>
      <c r="B369" s="635" t="s">
        <v>138</v>
      </c>
      <c r="C369" s="635" t="s">
        <v>134</v>
      </c>
      <c r="D369" s="492" t="s">
        <v>408</v>
      </c>
      <c r="E369" s="492" t="s">
        <v>1333</v>
      </c>
      <c r="F369" s="606">
        <v>46113.0</v>
      </c>
      <c r="G369" s="860" t="s">
        <v>1303</v>
      </c>
      <c r="H369" s="704" t="s">
        <v>2304</v>
      </c>
      <c r="I369" s="492" t="s">
        <v>2305</v>
      </c>
      <c r="J369" s="649" t="s">
        <v>190</v>
      </c>
      <c r="K369" s="643">
        <v>0.0</v>
      </c>
      <c r="L369" s="643">
        <v>0.0</v>
      </c>
      <c r="M369" s="1076"/>
      <c r="N369" s="610"/>
      <c r="O369" s="809"/>
      <c r="P369" s="639">
        <v>46107.0</v>
      </c>
      <c r="Q369" s="639">
        <v>46111.0</v>
      </c>
      <c r="R369" s="636">
        <f t="shared" ref="R369:R370" si="75">Q369-P369</f>
        <v>4</v>
      </c>
      <c r="S369" s="638"/>
      <c r="T369" s="980">
        <f t="shared" si="69"/>
        <v>-46107</v>
      </c>
      <c r="U369" s="980">
        <f t="shared" si="70"/>
        <v>-46111</v>
      </c>
      <c r="V369" s="638"/>
      <c r="W369" s="982">
        <f t="shared" si="55"/>
        <v>0</v>
      </c>
      <c r="X369" s="982">
        <f t="shared" si="56"/>
        <v>-46107</v>
      </c>
      <c r="Y369" s="638"/>
      <c r="Z369" s="980">
        <f t="shared" si="71"/>
        <v>-46107</v>
      </c>
      <c r="AA369" s="984">
        <f t="shared" si="60"/>
        <v>0</v>
      </c>
      <c r="AB369" s="1028"/>
      <c r="AC369" s="967" t="s">
        <v>2306</v>
      </c>
      <c r="AD369" s="994"/>
      <c r="AE369" s="1023"/>
      <c r="AF369" s="994"/>
      <c r="AG369" s="994"/>
    </row>
    <row r="370" ht="13.5" hidden="1" customHeight="1">
      <c r="A370" s="1081" t="b">
        <v>0</v>
      </c>
      <c r="B370" s="635" t="s">
        <v>138</v>
      </c>
      <c r="C370" s="635" t="s">
        <v>134</v>
      </c>
      <c r="D370" s="629" t="s">
        <v>408</v>
      </c>
      <c r="E370" s="629" t="s">
        <v>1333</v>
      </c>
      <c r="F370" s="606">
        <v>46113.0</v>
      </c>
      <c r="G370" s="902" t="s">
        <v>1304</v>
      </c>
      <c r="H370" s="704" t="s">
        <v>2304</v>
      </c>
      <c r="I370" s="629" t="s">
        <v>2305</v>
      </c>
      <c r="J370" s="645" t="s">
        <v>190</v>
      </c>
      <c r="K370" s="643">
        <v>0.0</v>
      </c>
      <c r="L370" s="643">
        <v>0.0</v>
      </c>
      <c r="M370" s="1076"/>
      <c r="N370" s="610"/>
      <c r="O370" s="809"/>
      <c r="P370" s="639">
        <v>46107.0</v>
      </c>
      <c r="Q370" s="639">
        <v>46111.0</v>
      </c>
      <c r="R370" s="636">
        <f t="shared" si="75"/>
        <v>4</v>
      </c>
      <c r="S370" s="638"/>
      <c r="T370" s="980">
        <f t="shared" si="69"/>
        <v>-46107</v>
      </c>
      <c r="U370" s="980">
        <f t="shared" si="70"/>
        <v>-46111</v>
      </c>
      <c r="V370" s="638"/>
      <c r="W370" s="982">
        <f t="shared" si="55"/>
        <v>0</v>
      </c>
      <c r="X370" s="982">
        <f t="shared" si="56"/>
        <v>-46107</v>
      </c>
      <c r="Y370" s="638"/>
      <c r="Z370" s="980">
        <f t="shared" si="71"/>
        <v>-46107</v>
      </c>
      <c r="AA370" s="984">
        <f t="shared" si="60"/>
        <v>0</v>
      </c>
      <c r="AB370" s="1028"/>
      <c r="AC370" s="967" t="s">
        <v>2306</v>
      </c>
      <c r="AD370" s="994"/>
      <c r="AE370" s="1023"/>
      <c r="AF370" s="994"/>
      <c r="AG370" s="994"/>
    </row>
    <row r="371" ht="13.5" hidden="1" customHeight="1">
      <c r="A371" s="1081" t="b">
        <v>0</v>
      </c>
      <c r="B371" s="986" t="s">
        <v>136</v>
      </c>
      <c r="C371" s="986" t="s">
        <v>114</v>
      </c>
      <c r="D371" s="492" t="s">
        <v>408</v>
      </c>
      <c r="E371" s="649" t="s">
        <v>1333</v>
      </c>
      <c r="F371" s="606">
        <v>46113.0</v>
      </c>
      <c r="G371" s="860" t="s">
        <v>1305</v>
      </c>
      <c r="H371" s="959" t="s">
        <v>1935</v>
      </c>
      <c r="I371" s="649" t="s">
        <v>1936</v>
      </c>
      <c r="J371" s="649" t="s">
        <v>190</v>
      </c>
      <c r="K371" s="987">
        <v>0.0</v>
      </c>
      <c r="L371" s="987">
        <v>0.0</v>
      </c>
      <c r="M371" s="1104"/>
      <c r="N371" s="988"/>
      <c r="O371" s="1105"/>
      <c r="P371" s="988">
        <v>46105.0</v>
      </c>
      <c r="Q371" s="988">
        <v>46112.0</v>
      </c>
      <c r="R371" s="1108"/>
      <c r="S371" s="988"/>
      <c r="T371" s="980">
        <f t="shared" si="69"/>
        <v>-46105</v>
      </c>
      <c r="U371" s="980">
        <f t="shared" si="70"/>
        <v>-46112</v>
      </c>
      <c r="V371" s="1107"/>
      <c r="W371" s="982">
        <f t="shared" si="55"/>
        <v>0</v>
      </c>
      <c r="X371" s="982">
        <f t="shared" si="56"/>
        <v>-46105</v>
      </c>
      <c r="Y371" s="1107"/>
      <c r="Z371" s="980">
        <f t="shared" si="71"/>
        <v>-46105</v>
      </c>
      <c r="AA371" s="984">
        <f t="shared" si="60"/>
        <v>0</v>
      </c>
      <c r="AB371" s="1121" t="s">
        <v>1477</v>
      </c>
      <c r="AC371" s="1122" t="s">
        <v>2321</v>
      </c>
      <c r="AD371" s="1010"/>
      <c r="AE371" s="1023"/>
      <c r="AF371" s="1010"/>
      <c r="AG371" s="1010"/>
    </row>
    <row r="372" ht="13.5" hidden="1" customHeight="1">
      <c r="A372" s="1081" t="b">
        <v>0</v>
      </c>
      <c r="B372" s="635" t="s">
        <v>136</v>
      </c>
      <c r="C372" s="635" t="s">
        <v>114</v>
      </c>
      <c r="D372" s="629" t="s">
        <v>408</v>
      </c>
      <c r="E372" s="629" t="s">
        <v>2130</v>
      </c>
      <c r="F372" s="628">
        <v>46113.0</v>
      </c>
      <c r="G372" s="902" t="s">
        <v>2326</v>
      </c>
      <c r="H372" s="704" t="s">
        <v>2327</v>
      </c>
      <c r="I372" s="629" t="s">
        <v>1454</v>
      </c>
      <c r="J372" s="645" t="s">
        <v>190</v>
      </c>
      <c r="K372" s="643">
        <v>0.0</v>
      </c>
      <c r="L372" s="643">
        <v>0.0</v>
      </c>
      <c r="M372" s="1076"/>
      <c r="N372" s="610"/>
      <c r="O372" s="809"/>
      <c r="P372" s="639">
        <v>46104.0</v>
      </c>
      <c r="Q372" s="610">
        <v>46112.0</v>
      </c>
      <c r="R372" s="636"/>
      <c r="S372" s="638"/>
      <c r="T372" s="980">
        <f t="shared" si="69"/>
        <v>-46104</v>
      </c>
      <c r="U372" s="980">
        <f t="shared" si="70"/>
        <v>-46112</v>
      </c>
      <c r="V372" s="638"/>
      <c r="W372" s="982">
        <f t="shared" si="55"/>
        <v>0</v>
      </c>
      <c r="X372" s="982">
        <f t="shared" si="56"/>
        <v>-46104</v>
      </c>
      <c r="Y372" s="638"/>
      <c r="Z372" s="980">
        <f t="shared" si="71"/>
        <v>-46104</v>
      </c>
      <c r="AA372" s="984">
        <f t="shared" si="60"/>
        <v>0</v>
      </c>
      <c r="AB372" s="1028"/>
      <c r="AC372" s="967" t="s">
        <v>2328</v>
      </c>
      <c r="AD372" s="994"/>
      <c r="AE372" s="1023"/>
      <c r="AF372" s="994"/>
      <c r="AG372" s="994"/>
    </row>
    <row r="373" ht="13.5" hidden="1" customHeight="1">
      <c r="A373" s="1081" t="b">
        <v>0</v>
      </c>
      <c r="B373" s="635" t="s">
        <v>135</v>
      </c>
      <c r="C373" s="635" t="s">
        <v>134</v>
      </c>
      <c r="D373" s="492" t="s">
        <v>408</v>
      </c>
      <c r="E373" s="492" t="s">
        <v>1333</v>
      </c>
      <c r="F373" s="606">
        <v>46113.0</v>
      </c>
      <c r="G373" s="860" t="s">
        <v>1304</v>
      </c>
      <c r="H373" s="704" t="s">
        <v>1797</v>
      </c>
      <c r="I373" s="492" t="s">
        <v>1798</v>
      </c>
      <c r="J373" s="649" t="s">
        <v>190</v>
      </c>
      <c r="K373" s="643">
        <v>0.0</v>
      </c>
      <c r="L373" s="643">
        <v>0.0</v>
      </c>
      <c r="M373" s="1076"/>
      <c r="N373" s="610"/>
      <c r="O373" s="809"/>
      <c r="P373" s="639">
        <v>46105.0</v>
      </c>
      <c r="Q373" s="639">
        <v>46113.0</v>
      </c>
      <c r="R373" s="636"/>
      <c r="S373" s="638"/>
      <c r="T373" s="980">
        <f t="shared" si="69"/>
        <v>-46105</v>
      </c>
      <c r="U373" s="980">
        <f t="shared" si="70"/>
        <v>-46113</v>
      </c>
      <c r="V373" s="638"/>
      <c r="W373" s="982">
        <f t="shared" si="55"/>
        <v>0</v>
      </c>
      <c r="X373" s="982">
        <f t="shared" si="56"/>
        <v>-46105</v>
      </c>
      <c r="Y373" s="638"/>
      <c r="Z373" s="980">
        <f t="shared" si="71"/>
        <v>-46105</v>
      </c>
      <c r="AA373" s="984">
        <f t="shared" si="60"/>
        <v>0</v>
      </c>
      <c r="AB373" s="1028"/>
      <c r="AC373" s="967" t="s">
        <v>1799</v>
      </c>
      <c r="AD373" s="994"/>
      <c r="AE373" s="1023"/>
      <c r="AF373" s="994"/>
      <c r="AG373" s="994"/>
    </row>
    <row r="374" ht="13.5" hidden="1" customHeight="1">
      <c r="A374" s="1081" t="b">
        <v>0</v>
      </c>
      <c r="B374" s="641" t="s">
        <v>135</v>
      </c>
      <c r="C374" s="641" t="s">
        <v>134</v>
      </c>
      <c r="D374" s="629" t="s">
        <v>408</v>
      </c>
      <c r="E374" s="645" t="s">
        <v>1333</v>
      </c>
      <c r="F374" s="606">
        <v>46113.0</v>
      </c>
      <c r="G374" s="902" t="s">
        <v>1305</v>
      </c>
      <c r="H374" s="973" t="s">
        <v>1797</v>
      </c>
      <c r="I374" s="645" t="s">
        <v>1798</v>
      </c>
      <c r="J374" s="645" t="s">
        <v>190</v>
      </c>
      <c r="K374" s="643">
        <v>0.0</v>
      </c>
      <c r="L374" s="643">
        <v>0.0</v>
      </c>
      <c r="M374" s="1076"/>
      <c r="N374" s="638"/>
      <c r="O374" s="693"/>
      <c r="P374" s="651">
        <v>46105.0</v>
      </c>
      <c r="Q374" s="651">
        <v>46113.0</v>
      </c>
      <c r="R374" s="656"/>
      <c r="S374" s="638"/>
      <c r="T374" s="980">
        <f t="shared" si="69"/>
        <v>-46105</v>
      </c>
      <c r="U374" s="980">
        <f t="shared" si="70"/>
        <v>-46113</v>
      </c>
      <c r="V374" s="638"/>
      <c r="W374" s="982">
        <f t="shared" si="55"/>
        <v>0</v>
      </c>
      <c r="X374" s="982">
        <f t="shared" si="56"/>
        <v>-46105</v>
      </c>
      <c r="Y374" s="638"/>
      <c r="Z374" s="980">
        <f t="shared" si="71"/>
        <v>-46105</v>
      </c>
      <c r="AA374" s="984">
        <f t="shared" si="60"/>
        <v>0</v>
      </c>
      <c r="AB374" s="1029" t="s">
        <v>1477</v>
      </c>
      <c r="AC374" s="967" t="s">
        <v>1799</v>
      </c>
      <c r="AD374" s="948"/>
      <c r="AE374" s="1023"/>
      <c r="AF374" s="948"/>
      <c r="AG374" s="948"/>
    </row>
    <row r="375" ht="13.5" hidden="1" customHeight="1">
      <c r="A375" s="1081" t="b">
        <v>0</v>
      </c>
      <c r="B375" s="635" t="s">
        <v>136</v>
      </c>
      <c r="C375" s="635" t="s">
        <v>114</v>
      </c>
      <c r="D375" s="492" t="s">
        <v>408</v>
      </c>
      <c r="E375" s="492" t="s">
        <v>1333</v>
      </c>
      <c r="F375" s="606">
        <v>46113.0</v>
      </c>
      <c r="G375" s="860" t="s">
        <v>1305</v>
      </c>
      <c r="H375" s="704" t="s">
        <v>1800</v>
      </c>
      <c r="I375" s="492" t="s">
        <v>1801</v>
      </c>
      <c r="J375" s="649" t="s">
        <v>190</v>
      </c>
      <c r="K375" s="643">
        <v>0.0</v>
      </c>
      <c r="L375" s="643">
        <v>0.0</v>
      </c>
      <c r="M375" s="1076"/>
      <c r="N375" s="610"/>
      <c r="O375" s="809"/>
      <c r="P375" s="639">
        <v>46111.0</v>
      </c>
      <c r="Q375" s="639">
        <v>46113.0</v>
      </c>
      <c r="R375" s="636"/>
      <c r="S375" s="638"/>
      <c r="T375" s="980">
        <f t="shared" si="69"/>
        <v>-46111</v>
      </c>
      <c r="U375" s="980">
        <f t="shared" si="70"/>
        <v>-46113</v>
      </c>
      <c r="V375" s="638"/>
      <c r="W375" s="982">
        <f t="shared" si="55"/>
        <v>0</v>
      </c>
      <c r="X375" s="982">
        <f t="shared" si="56"/>
        <v>-46111</v>
      </c>
      <c r="Y375" s="638"/>
      <c r="Z375" s="980">
        <f t="shared" si="71"/>
        <v>-46111</v>
      </c>
      <c r="AA375" s="984">
        <f t="shared" si="60"/>
        <v>0</v>
      </c>
      <c r="AB375" s="1029" t="s">
        <v>2118</v>
      </c>
      <c r="AC375" s="967" t="s">
        <v>1802</v>
      </c>
      <c r="AD375" s="994"/>
      <c r="AE375" s="1023"/>
      <c r="AF375" s="994"/>
      <c r="AG375" s="994"/>
    </row>
    <row r="376" ht="13.5" hidden="1" customHeight="1">
      <c r="A376" s="1081" t="b">
        <v>0</v>
      </c>
      <c r="B376" s="635" t="s">
        <v>135</v>
      </c>
      <c r="C376" s="635" t="s">
        <v>270</v>
      </c>
      <c r="D376" s="629" t="s">
        <v>408</v>
      </c>
      <c r="E376" s="629" t="s">
        <v>1333</v>
      </c>
      <c r="F376" s="628">
        <v>46113.0</v>
      </c>
      <c r="G376" s="920"/>
      <c r="H376" s="704" t="s">
        <v>2311</v>
      </c>
      <c r="I376" s="629" t="s">
        <v>2312</v>
      </c>
      <c r="J376" s="645" t="s">
        <v>190</v>
      </c>
      <c r="K376" s="643">
        <v>0.0</v>
      </c>
      <c r="L376" s="643">
        <v>0.0</v>
      </c>
      <c r="M376" s="1076"/>
      <c r="N376" s="610"/>
      <c r="O376" s="809"/>
      <c r="P376" s="639">
        <v>46108.0</v>
      </c>
      <c r="Q376" s="639">
        <v>46113.0</v>
      </c>
      <c r="R376" s="636">
        <f>Q376-P376</f>
        <v>5</v>
      </c>
      <c r="S376" s="638"/>
      <c r="T376" s="980">
        <f t="shared" si="69"/>
        <v>-46108</v>
      </c>
      <c r="U376" s="980">
        <f t="shared" si="70"/>
        <v>-46113</v>
      </c>
      <c r="V376" s="638"/>
      <c r="W376" s="982">
        <f t="shared" si="55"/>
        <v>0</v>
      </c>
      <c r="X376" s="982">
        <f t="shared" si="56"/>
        <v>-46108</v>
      </c>
      <c r="Y376" s="638"/>
      <c r="Z376" s="980">
        <f t="shared" si="71"/>
        <v>-46108</v>
      </c>
      <c r="AA376" s="984">
        <f t="shared" si="60"/>
        <v>0</v>
      </c>
      <c r="AB376" s="1028"/>
      <c r="AC376" s="967"/>
      <c r="AD376" s="994"/>
      <c r="AE376" s="1023"/>
      <c r="AF376" s="994"/>
      <c r="AG376" s="994"/>
    </row>
    <row r="377" ht="13.5" hidden="1" customHeight="1">
      <c r="A377" s="1081" t="b">
        <v>0</v>
      </c>
      <c r="B377" s="635" t="s">
        <v>138</v>
      </c>
      <c r="C377" s="635" t="s">
        <v>114</v>
      </c>
      <c r="D377" s="492" t="s">
        <v>408</v>
      </c>
      <c r="E377" s="492" t="s">
        <v>1333</v>
      </c>
      <c r="F377" s="606">
        <v>46113.0</v>
      </c>
      <c r="G377" s="860" t="s">
        <v>1303</v>
      </c>
      <c r="H377" s="704" t="s">
        <v>2313</v>
      </c>
      <c r="I377" s="492" t="s">
        <v>1595</v>
      </c>
      <c r="J377" s="649" t="s">
        <v>190</v>
      </c>
      <c r="K377" s="643">
        <v>0.0</v>
      </c>
      <c r="L377" s="643">
        <v>0.0</v>
      </c>
      <c r="M377" s="1076"/>
      <c r="N377" s="610"/>
      <c r="O377" s="809"/>
      <c r="P377" s="639">
        <v>46108.0</v>
      </c>
      <c r="Q377" s="639">
        <v>46113.0</v>
      </c>
      <c r="R377" s="636"/>
      <c r="S377" s="638"/>
      <c r="T377" s="980">
        <f t="shared" si="69"/>
        <v>-46108</v>
      </c>
      <c r="U377" s="980">
        <f t="shared" si="70"/>
        <v>-46113</v>
      </c>
      <c r="V377" s="638"/>
      <c r="W377" s="982">
        <f t="shared" si="55"/>
        <v>0</v>
      </c>
      <c r="X377" s="982">
        <f t="shared" si="56"/>
        <v>-46108</v>
      </c>
      <c r="Y377" s="638"/>
      <c r="Z377" s="980">
        <f t="shared" si="71"/>
        <v>-46108</v>
      </c>
      <c r="AA377" s="984">
        <f t="shared" si="60"/>
        <v>0</v>
      </c>
      <c r="AB377" s="1028"/>
      <c r="AC377" s="967" t="s">
        <v>2314</v>
      </c>
      <c r="AD377" s="994"/>
      <c r="AE377" s="1023"/>
      <c r="AF377" s="994"/>
      <c r="AG377" s="994"/>
    </row>
    <row r="378" ht="13.5" hidden="1" customHeight="1">
      <c r="A378" s="1081" t="b">
        <v>0</v>
      </c>
      <c r="B378" s="635" t="s">
        <v>138</v>
      </c>
      <c r="C378" s="635" t="s">
        <v>114</v>
      </c>
      <c r="D378" s="629" t="s">
        <v>408</v>
      </c>
      <c r="E378" s="629" t="s">
        <v>1333</v>
      </c>
      <c r="F378" s="628">
        <v>46113.0</v>
      </c>
      <c r="G378" s="902" t="s">
        <v>1304</v>
      </c>
      <c r="H378" s="704" t="s">
        <v>2313</v>
      </c>
      <c r="I378" s="629" t="s">
        <v>1595</v>
      </c>
      <c r="J378" s="645" t="s">
        <v>190</v>
      </c>
      <c r="K378" s="643">
        <v>0.0</v>
      </c>
      <c r="L378" s="643">
        <v>0.0</v>
      </c>
      <c r="M378" s="1076"/>
      <c r="N378" s="610"/>
      <c r="O378" s="809"/>
      <c r="P378" s="639">
        <v>46108.0</v>
      </c>
      <c r="Q378" s="639">
        <v>46113.0</v>
      </c>
      <c r="R378" s="636"/>
      <c r="S378" s="638"/>
      <c r="T378" s="980">
        <f t="shared" si="69"/>
        <v>-46108</v>
      </c>
      <c r="U378" s="980">
        <f t="shared" si="70"/>
        <v>-46113</v>
      </c>
      <c r="V378" s="638"/>
      <c r="W378" s="982">
        <f t="shared" si="55"/>
        <v>0</v>
      </c>
      <c r="X378" s="982">
        <f t="shared" si="56"/>
        <v>-46108</v>
      </c>
      <c r="Y378" s="638"/>
      <c r="Z378" s="980">
        <f t="shared" si="71"/>
        <v>-46108</v>
      </c>
      <c r="AA378" s="984">
        <f t="shared" si="60"/>
        <v>0</v>
      </c>
      <c r="AB378" s="1028"/>
      <c r="AC378" s="967" t="s">
        <v>2314</v>
      </c>
      <c r="AD378" s="994"/>
      <c r="AE378" s="1023"/>
      <c r="AF378" s="994"/>
      <c r="AG378" s="994"/>
    </row>
    <row r="379" ht="13.5" hidden="1" customHeight="1">
      <c r="A379" s="1081" t="b">
        <v>0</v>
      </c>
      <c r="B379" s="635" t="s">
        <v>136</v>
      </c>
      <c r="C379" s="635" t="s">
        <v>134</v>
      </c>
      <c r="D379" s="492" t="s">
        <v>408</v>
      </c>
      <c r="E379" s="492" t="s">
        <v>1333</v>
      </c>
      <c r="F379" s="606">
        <v>46113.0</v>
      </c>
      <c r="G379" s="860" t="s">
        <v>1303</v>
      </c>
      <c r="H379" s="940" t="s">
        <v>2315</v>
      </c>
      <c r="I379" s="492" t="s">
        <v>1468</v>
      </c>
      <c r="J379" s="649" t="s">
        <v>190</v>
      </c>
      <c r="K379" s="643">
        <v>0.0</v>
      </c>
      <c r="L379" s="643">
        <v>0.0</v>
      </c>
      <c r="M379" s="1076"/>
      <c r="N379" s="610"/>
      <c r="O379" s="945"/>
      <c r="P379" s="639">
        <v>46112.0</v>
      </c>
      <c r="Q379" s="639">
        <v>46113.0</v>
      </c>
      <c r="R379" s="656"/>
      <c r="S379" s="638"/>
      <c r="T379" s="980">
        <f t="shared" si="69"/>
        <v>-46112</v>
      </c>
      <c r="U379" s="980">
        <f t="shared" si="70"/>
        <v>-46113</v>
      </c>
      <c r="V379" s="638"/>
      <c r="W379" s="982">
        <f t="shared" si="55"/>
        <v>0</v>
      </c>
      <c r="X379" s="982">
        <f t="shared" si="56"/>
        <v>-46112</v>
      </c>
      <c r="Y379" s="638"/>
      <c r="Z379" s="980">
        <f t="shared" si="71"/>
        <v>-46112</v>
      </c>
      <c r="AA379" s="984">
        <f t="shared" si="60"/>
        <v>0</v>
      </c>
      <c r="AB379" s="1028"/>
      <c r="AC379" s="216" t="s">
        <v>2316</v>
      </c>
      <c r="AD379" s="968"/>
      <c r="AE379" s="1023"/>
      <c r="AF379" s="968"/>
      <c r="AG379" s="968"/>
    </row>
    <row r="380" ht="13.5" hidden="1" customHeight="1">
      <c r="A380" s="1081" t="b">
        <v>0</v>
      </c>
      <c r="B380" s="635" t="s">
        <v>136</v>
      </c>
      <c r="C380" s="635" t="s">
        <v>134</v>
      </c>
      <c r="D380" s="629" t="s">
        <v>408</v>
      </c>
      <c r="E380" s="629" t="s">
        <v>1333</v>
      </c>
      <c r="F380" s="606">
        <v>46113.0</v>
      </c>
      <c r="G380" s="902" t="s">
        <v>1304</v>
      </c>
      <c r="H380" s="943" t="s">
        <v>2315</v>
      </c>
      <c r="I380" s="629" t="s">
        <v>1468</v>
      </c>
      <c r="J380" s="645" t="s">
        <v>190</v>
      </c>
      <c r="K380" s="643">
        <v>0.0</v>
      </c>
      <c r="L380" s="643">
        <v>0.0</v>
      </c>
      <c r="M380" s="1076"/>
      <c r="N380" s="610"/>
      <c r="O380" s="945"/>
      <c r="P380" s="639">
        <v>46112.0</v>
      </c>
      <c r="Q380" s="639">
        <v>46113.0</v>
      </c>
      <c r="R380" s="656"/>
      <c r="S380" s="638"/>
      <c r="T380" s="980">
        <f t="shared" si="69"/>
        <v>-46112</v>
      </c>
      <c r="U380" s="980">
        <f t="shared" si="70"/>
        <v>-46113</v>
      </c>
      <c r="V380" s="638"/>
      <c r="W380" s="982">
        <f t="shared" si="55"/>
        <v>0</v>
      </c>
      <c r="X380" s="982">
        <f t="shared" si="56"/>
        <v>-46112</v>
      </c>
      <c r="Y380" s="638"/>
      <c r="Z380" s="980">
        <f t="shared" si="71"/>
        <v>-46112</v>
      </c>
      <c r="AA380" s="984">
        <f t="shared" si="60"/>
        <v>0</v>
      </c>
      <c r="AB380" s="1028"/>
      <c r="AC380" s="216" t="s">
        <v>2316</v>
      </c>
      <c r="AD380" s="968"/>
      <c r="AE380" s="1023"/>
      <c r="AF380" s="968"/>
      <c r="AG380" s="968"/>
    </row>
    <row r="381" ht="13.5" hidden="1" customHeight="1">
      <c r="A381" s="1081" t="b">
        <v>0</v>
      </c>
      <c r="B381" s="1112" t="s">
        <v>136</v>
      </c>
      <c r="C381" s="1112" t="s">
        <v>134</v>
      </c>
      <c r="D381" s="492" t="s">
        <v>408</v>
      </c>
      <c r="E381" s="649" t="s">
        <v>1333</v>
      </c>
      <c r="F381" s="728">
        <v>46113.0</v>
      </c>
      <c r="G381" s="860" t="s">
        <v>1305</v>
      </c>
      <c r="H381" s="959" t="s">
        <v>2315</v>
      </c>
      <c r="I381" s="649" t="s">
        <v>1468</v>
      </c>
      <c r="J381" s="649" t="s">
        <v>190</v>
      </c>
      <c r="K381" s="1113">
        <v>0.0</v>
      </c>
      <c r="L381" s="1113">
        <v>0.0</v>
      </c>
      <c r="M381" s="1114"/>
      <c r="N381" s="610"/>
      <c r="O381" s="945"/>
      <c r="P381" s="1115">
        <v>46112.0</v>
      </c>
      <c r="Q381" s="1115">
        <v>46113.0</v>
      </c>
      <c r="R381" s="1117"/>
      <c r="S381" s="1118"/>
      <c r="T381" s="1123">
        <f t="shared" si="69"/>
        <v>-46112</v>
      </c>
      <c r="U381" s="980">
        <f t="shared" si="70"/>
        <v>-46113</v>
      </c>
      <c r="V381" s="1118"/>
      <c r="W381" s="1124">
        <f t="shared" si="55"/>
        <v>0</v>
      </c>
      <c r="X381" s="1124">
        <f t="shared" si="56"/>
        <v>-46112</v>
      </c>
      <c r="Y381" s="1118"/>
      <c r="Z381" s="980">
        <f t="shared" si="71"/>
        <v>-46112</v>
      </c>
      <c r="AA381" s="984">
        <f t="shared" si="60"/>
        <v>0</v>
      </c>
      <c r="AB381" s="1032"/>
      <c r="AC381" s="216" t="s">
        <v>2316</v>
      </c>
      <c r="AD381" s="1120"/>
      <c r="AE381" s="1125"/>
      <c r="AF381" s="1120"/>
      <c r="AG381" s="1120"/>
    </row>
    <row r="382" ht="13.5" hidden="1" customHeight="1">
      <c r="A382" s="1081" t="b">
        <v>0</v>
      </c>
      <c r="B382" s="635" t="s">
        <v>138</v>
      </c>
      <c r="C382" s="635" t="s">
        <v>134</v>
      </c>
      <c r="D382" s="629" t="s">
        <v>408</v>
      </c>
      <c r="E382" s="629" t="s">
        <v>1333</v>
      </c>
      <c r="F382" s="606">
        <v>46113.0</v>
      </c>
      <c r="G382" s="902" t="s">
        <v>1303</v>
      </c>
      <c r="H382" s="704" t="s">
        <v>2318</v>
      </c>
      <c r="I382" s="629" t="s">
        <v>2319</v>
      </c>
      <c r="J382" s="645" t="s">
        <v>190</v>
      </c>
      <c r="K382" s="643">
        <v>0.0</v>
      </c>
      <c r="L382" s="643">
        <v>0.0</v>
      </c>
      <c r="M382" s="1076"/>
      <c r="N382" s="610"/>
      <c r="O382" s="809"/>
      <c r="P382" s="639">
        <v>46091.0</v>
      </c>
      <c r="Q382" s="639">
        <v>46113.0</v>
      </c>
      <c r="R382" s="636"/>
      <c r="S382" s="638"/>
      <c r="T382" s="980">
        <f t="shared" si="69"/>
        <v>-46091</v>
      </c>
      <c r="U382" s="980">
        <f t="shared" si="70"/>
        <v>-46113</v>
      </c>
      <c r="V382" s="638"/>
      <c r="W382" s="982">
        <f t="shared" si="55"/>
        <v>0</v>
      </c>
      <c r="X382" s="982">
        <f t="shared" si="56"/>
        <v>-46091</v>
      </c>
      <c r="Y382" s="638"/>
      <c r="Z382" s="980">
        <f t="shared" si="71"/>
        <v>-46091</v>
      </c>
      <c r="AA382" s="984">
        <f t="shared" si="60"/>
        <v>0</v>
      </c>
      <c r="AB382" s="1028"/>
      <c r="AC382" s="967" t="s">
        <v>2320</v>
      </c>
      <c r="AD382" s="994"/>
      <c r="AE382" s="1023"/>
      <c r="AF382" s="994"/>
      <c r="AG382" s="994"/>
    </row>
    <row r="383" ht="13.5" hidden="1" customHeight="1">
      <c r="A383" s="1081" t="b">
        <v>0</v>
      </c>
      <c r="B383" s="635" t="s">
        <v>138</v>
      </c>
      <c r="C383" s="635" t="s">
        <v>134</v>
      </c>
      <c r="D383" s="492" t="s">
        <v>408</v>
      </c>
      <c r="E383" s="492" t="s">
        <v>1333</v>
      </c>
      <c r="F383" s="606">
        <v>46113.0</v>
      </c>
      <c r="G383" s="860" t="s">
        <v>1304</v>
      </c>
      <c r="H383" s="704" t="s">
        <v>2318</v>
      </c>
      <c r="I383" s="492" t="s">
        <v>2319</v>
      </c>
      <c r="J383" s="649" t="s">
        <v>190</v>
      </c>
      <c r="K383" s="643">
        <v>0.0</v>
      </c>
      <c r="L383" s="643">
        <v>0.0</v>
      </c>
      <c r="M383" s="1076"/>
      <c r="N383" s="610"/>
      <c r="O383" s="809"/>
      <c r="P383" s="639">
        <v>46091.0</v>
      </c>
      <c r="Q383" s="639">
        <v>46113.0</v>
      </c>
      <c r="R383" s="636"/>
      <c r="S383" s="638"/>
      <c r="T383" s="980">
        <f t="shared" si="69"/>
        <v>-46091</v>
      </c>
      <c r="U383" s="980">
        <f t="shared" si="70"/>
        <v>-46113</v>
      </c>
      <c r="V383" s="638"/>
      <c r="W383" s="982">
        <f t="shared" si="55"/>
        <v>0</v>
      </c>
      <c r="X383" s="982">
        <f t="shared" si="56"/>
        <v>-46091</v>
      </c>
      <c r="Y383" s="638"/>
      <c r="Z383" s="980">
        <f t="shared" si="71"/>
        <v>-46091</v>
      </c>
      <c r="AA383" s="984">
        <f t="shared" si="60"/>
        <v>0</v>
      </c>
      <c r="AB383" s="1028"/>
      <c r="AC383" s="967" t="s">
        <v>2320</v>
      </c>
      <c r="AD383" s="994"/>
      <c r="AE383" s="1023"/>
      <c r="AF383" s="994"/>
      <c r="AG383" s="994"/>
    </row>
    <row r="384" ht="13.5" hidden="1" customHeight="1">
      <c r="A384" s="1081" t="b">
        <v>0</v>
      </c>
      <c r="B384" s="1082" t="s">
        <v>138</v>
      </c>
      <c r="C384" s="1082" t="s">
        <v>134</v>
      </c>
      <c r="D384" s="645" t="s">
        <v>408</v>
      </c>
      <c r="E384" s="645" t="s">
        <v>1333</v>
      </c>
      <c r="F384" s="606">
        <v>46113.0</v>
      </c>
      <c r="G384" s="902" t="s">
        <v>1305</v>
      </c>
      <c r="H384" s="973" t="s">
        <v>2318</v>
      </c>
      <c r="I384" s="645" t="s">
        <v>2319</v>
      </c>
      <c r="J384" s="645" t="s">
        <v>190</v>
      </c>
      <c r="K384" s="1016">
        <v>0.0</v>
      </c>
      <c r="L384" s="1016">
        <v>0.0</v>
      </c>
      <c r="M384" s="1095"/>
      <c r="N384" s="1083"/>
      <c r="O384" s="1126"/>
      <c r="P384" s="1017">
        <v>46091.0</v>
      </c>
      <c r="Q384" s="1017">
        <v>46113.0</v>
      </c>
      <c r="R384" s="1098"/>
      <c r="S384" s="1083"/>
      <c r="T384" s="980">
        <f t="shared" si="69"/>
        <v>-46091</v>
      </c>
      <c r="U384" s="980">
        <f t="shared" si="70"/>
        <v>-46113</v>
      </c>
      <c r="V384" s="1083"/>
      <c r="W384" s="982">
        <f t="shared" si="55"/>
        <v>0</v>
      </c>
      <c r="X384" s="982">
        <f t="shared" si="56"/>
        <v>-46091</v>
      </c>
      <c r="Y384" s="1083"/>
      <c r="Z384" s="980">
        <f t="shared" si="71"/>
        <v>-46091</v>
      </c>
      <c r="AA384" s="984">
        <f t="shared" si="60"/>
        <v>0</v>
      </c>
      <c r="AB384" s="1029" t="s">
        <v>2118</v>
      </c>
      <c r="AC384" s="1018" t="s">
        <v>2320</v>
      </c>
      <c r="AD384" s="1019"/>
      <c r="AE384" s="1023"/>
      <c r="AF384" s="1019"/>
      <c r="AG384" s="1019"/>
    </row>
    <row r="385" ht="13.5" hidden="1" customHeight="1">
      <c r="A385" s="1081" t="b">
        <v>0</v>
      </c>
      <c r="B385" s="635" t="s">
        <v>135</v>
      </c>
      <c r="C385" s="635" t="s">
        <v>114</v>
      </c>
      <c r="D385" s="492" t="s">
        <v>408</v>
      </c>
      <c r="E385" s="492" t="s">
        <v>2322</v>
      </c>
      <c r="F385" s="606">
        <v>46113.0</v>
      </c>
      <c r="G385" s="860" t="s">
        <v>1303</v>
      </c>
      <c r="H385" s="704" t="s">
        <v>2323</v>
      </c>
      <c r="I385" s="492" t="s">
        <v>2324</v>
      </c>
      <c r="J385" s="649" t="s">
        <v>190</v>
      </c>
      <c r="K385" s="643">
        <v>0.0</v>
      </c>
      <c r="L385" s="643">
        <v>0.0</v>
      </c>
      <c r="M385" s="1076"/>
      <c r="N385" s="610"/>
      <c r="O385" s="809"/>
      <c r="P385" s="639">
        <v>46111.0</v>
      </c>
      <c r="Q385" s="639">
        <v>46114.0</v>
      </c>
      <c r="R385" s="636"/>
      <c r="S385" s="638"/>
      <c r="T385" s="980">
        <f t="shared" si="69"/>
        <v>-46111</v>
      </c>
      <c r="U385" s="980">
        <f t="shared" si="70"/>
        <v>-46114</v>
      </c>
      <c r="V385" s="638"/>
      <c r="W385" s="982">
        <f t="shared" si="55"/>
        <v>0</v>
      </c>
      <c r="X385" s="982">
        <f t="shared" si="56"/>
        <v>-46111</v>
      </c>
      <c r="Y385" s="638"/>
      <c r="Z385" s="980">
        <f t="shared" si="71"/>
        <v>-46111</v>
      </c>
      <c r="AA385" s="984">
        <f t="shared" si="60"/>
        <v>0</v>
      </c>
      <c r="AB385" s="1028"/>
      <c r="AC385" s="967" t="s">
        <v>2325</v>
      </c>
      <c r="AD385" s="994"/>
      <c r="AE385" s="1023"/>
      <c r="AF385" s="994"/>
      <c r="AG385" s="994"/>
    </row>
    <row r="386" ht="13.5" hidden="1" customHeight="1">
      <c r="A386" s="1081" t="b">
        <v>0</v>
      </c>
      <c r="B386" s="635" t="s">
        <v>135</v>
      </c>
      <c r="C386" s="635" t="s">
        <v>114</v>
      </c>
      <c r="D386" s="629" t="s">
        <v>408</v>
      </c>
      <c r="E386" s="629" t="s">
        <v>2322</v>
      </c>
      <c r="F386" s="628">
        <v>46113.0</v>
      </c>
      <c r="G386" s="902" t="s">
        <v>1304</v>
      </c>
      <c r="H386" s="704" t="s">
        <v>2323</v>
      </c>
      <c r="I386" s="629" t="s">
        <v>2324</v>
      </c>
      <c r="J386" s="645" t="s">
        <v>190</v>
      </c>
      <c r="K386" s="643">
        <v>0.0</v>
      </c>
      <c r="L386" s="643">
        <v>0.0</v>
      </c>
      <c r="M386" s="1076"/>
      <c r="N386" s="610"/>
      <c r="O386" s="809"/>
      <c r="P386" s="639">
        <v>46111.0</v>
      </c>
      <c r="Q386" s="639">
        <v>46114.0</v>
      </c>
      <c r="R386" s="636"/>
      <c r="S386" s="638"/>
      <c r="T386" s="980">
        <f t="shared" si="69"/>
        <v>-46111</v>
      </c>
      <c r="U386" s="980">
        <f t="shared" si="70"/>
        <v>-46114</v>
      </c>
      <c r="V386" s="638"/>
      <c r="W386" s="982">
        <f t="shared" si="55"/>
        <v>0</v>
      </c>
      <c r="X386" s="982">
        <f t="shared" si="56"/>
        <v>-46111</v>
      </c>
      <c r="Y386" s="638"/>
      <c r="Z386" s="980">
        <f t="shared" si="71"/>
        <v>-46111</v>
      </c>
      <c r="AA386" s="984">
        <f t="shared" si="60"/>
        <v>0</v>
      </c>
      <c r="AB386" s="1028"/>
      <c r="AC386" s="967" t="s">
        <v>2325</v>
      </c>
      <c r="AD386" s="994"/>
      <c r="AE386" s="1023"/>
      <c r="AF386" s="994"/>
      <c r="AG386" s="994"/>
    </row>
    <row r="387" ht="13.5" hidden="1" customHeight="1">
      <c r="A387" s="1081" t="b">
        <v>0</v>
      </c>
      <c r="B387" s="1082" t="s">
        <v>135</v>
      </c>
      <c r="C387" s="1082" t="s">
        <v>114</v>
      </c>
      <c r="D387" s="649" t="s">
        <v>408</v>
      </c>
      <c r="E387" s="649" t="s">
        <v>2322</v>
      </c>
      <c r="F387" s="728">
        <v>46113.0</v>
      </c>
      <c r="G387" s="910" t="s">
        <v>1305</v>
      </c>
      <c r="H387" s="959" t="s">
        <v>2323</v>
      </c>
      <c r="I387" s="649" t="s">
        <v>2324</v>
      </c>
      <c r="J387" s="649" t="s">
        <v>190</v>
      </c>
      <c r="K387" s="1016">
        <v>0.0</v>
      </c>
      <c r="L387" s="1016">
        <v>0.0</v>
      </c>
      <c r="M387" s="1095"/>
      <c r="N387" s="1083"/>
      <c r="O387" s="1126"/>
      <c r="P387" s="1017">
        <v>46111.0</v>
      </c>
      <c r="Q387" s="1017">
        <v>46114.0</v>
      </c>
      <c r="R387" s="1098"/>
      <c r="S387" s="1083"/>
      <c r="T387" s="1097">
        <f t="shared" si="69"/>
        <v>-46111</v>
      </c>
      <c r="U387" s="980">
        <f t="shared" si="70"/>
        <v>-46114</v>
      </c>
      <c r="V387" s="1083"/>
      <c r="W387" s="1127">
        <f t="shared" si="55"/>
        <v>0</v>
      </c>
      <c r="X387" s="1127">
        <f t="shared" si="56"/>
        <v>-46111</v>
      </c>
      <c r="Y387" s="1083"/>
      <c r="Z387" s="980">
        <f t="shared" si="71"/>
        <v>-46111</v>
      </c>
      <c r="AA387" s="984">
        <f t="shared" si="60"/>
        <v>0</v>
      </c>
      <c r="AB387" s="1032"/>
      <c r="AC387" s="967" t="s">
        <v>2325</v>
      </c>
      <c r="AD387" s="1019"/>
      <c r="AE387" s="1128"/>
      <c r="AF387" s="1019"/>
      <c r="AG387" s="1019"/>
    </row>
    <row r="388" ht="13.5" hidden="1" customHeight="1">
      <c r="A388" s="1081" t="b">
        <v>0</v>
      </c>
      <c r="B388" s="635" t="s">
        <v>135</v>
      </c>
      <c r="C388" s="635" t="s">
        <v>114</v>
      </c>
      <c r="D388" s="629" t="s">
        <v>408</v>
      </c>
      <c r="E388" s="629" t="s">
        <v>1369</v>
      </c>
      <c r="F388" s="628">
        <v>46113.0</v>
      </c>
      <c r="G388" s="902" t="s">
        <v>1305</v>
      </c>
      <c r="H388" s="704" t="s">
        <v>2329</v>
      </c>
      <c r="I388" s="629" t="s">
        <v>1529</v>
      </c>
      <c r="J388" s="645" t="s">
        <v>190</v>
      </c>
      <c r="K388" s="643">
        <v>0.0</v>
      </c>
      <c r="L388" s="643">
        <v>0.0</v>
      </c>
      <c r="M388" s="1076"/>
      <c r="N388" s="610"/>
      <c r="O388" s="809"/>
      <c r="P388" s="639">
        <v>46111.0</v>
      </c>
      <c r="Q388" s="639">
        <v>46114.0</v>
      </c>
      <c r="R388" s="636"/>
      <c r="S388" s="638"/>
      <c r="T388" s="980">
        <f t="shared" si="69"/>
        <v>-46111</v>
      </c>
      <c r="U388" s="980">
        <f t="shared" si="70"/>
        <v>-46114</v>
      </c>
      <c r="V388" s="638"/>
      <c r="W388" s="982">
        <f t="shared" si="55"/>
        <v>0</v>
      </c>
      <c r="X388" s="982">
        <f t="shared" si="56"/>
        <v>-46111</v>
      </c>
      <c r="Y388" s="638"/>
      <c r="Z388" s="980">
        <f t="shared" si="71"/>
        <v>-46111</v>
      </c>
      <c r="AA388" s="984">
        <f t="shared" si="60"/>
        <v>0</v>
      </c>
      <c r="AB388" s="1028"/>
      <c r="AC388" s="967" t="s">
        <v>2330</v>
      </c>
      <c r="AD388" s="994"/>
      <c r="AE388" s="1023"/>
      <c r="AF388" s="994"/>
      <c r="AG388" s="994"/>
    </row>
    <row r="389" ht="13.5" hidden="1" customHeight="1">
      <c r="A389" s="1081" t="b">
        <v>0</v>
      </c>
      <c r="B389" s="635" t="s">
        <v>135</v>
      </c>
      <c r="C389" s="635" t="s">
        <v>114</v>
      </c>
      <c r="D389" s="492" t="s">
        <v>408</v>
      </c>
      <c r="E389" s="492" t="s">
        <v>1369</v>
      </c>
      <c r="F389" s="606">
        <v>46113.0</v>
      </c>
      <c r="G389" s="860" t="s">
        <v>1303</v>
      </c>
      <c r="H389" s="704" t="s">
        <v>2329</v>
      </c>
      <c r="I389" s="492" t="s">
        <v>1529</v>
      </c>
      <c r="J389" s="649" t="s">
        <v>190</v>
      </c>
      <c r="K389" s="643">
        <v>0.0</v>
      </c>
      <c r="L389" s="643">
        <v>0.0</v>
      </c>
      <c r="M389" s="1076"/>
      <c r="N389" s="610"/>
      <c r="O389" s="809"/>
      <c r="P389" s="639">
        <v>46111.0</v>
      </c>
      <c r="Q389" s="639">
        <v>46114.0</v>
      </c>
      <c r="R389" s="636"/>
      <c r="S389" s="638"/>
      <c r="T389" s="980">
        <f t="shared" si="69"/>
        <v>-46111</v>
      </c>
      <c r="U389" s="980">
        <f t="shared" si="70"/>
        <v>-46114</v>
      </c>
      <c r="V389" s="638"/>
      <c r="W389" s="982">
        <f t="shared" si="55"/>
        <v>0</v>
      </c>
      <c r="X389" s="982">
        <f t="shared" si="56"/>
        <v>-46111</v>
      </c>
      <c r="Y389" s="638"/>
      <c r="Z389" s="980">
        <f t="shared" si="71"/>
        <v>-46111</v>
      </c>
      <c r="AA389" s="984">
        <f t="shared" si="60"/>
        <v>0</v>
      </c>
      <c r="AB389" s="1028"/>
      <c r="AC389" s="967" t="s">
        <v>2330</v>
      </c>
      <c r="AD389" s="994"/>
      <c r="AE389" s="1023"/>
      <c r="AF389" s="994"/>
      <c r="AG389" s="994"/>
    </row>
    <row r="390" ht="13.5" hidden="1" customHeight="1">
      <c r="A390" s="1081" t="b">
        <v>0</v>
      </c>
      <c r="B390" s="635" t="s">
        <v>138</v>
      </c>
      <c r="C390" s="635" t="s">
        <v>114</v>
      </c>
      <c r="D390" s="629" t="s">
        <v>408</v>
      </c>
      <c r="E390" s="629" t="s">
        <v>1608</v>
      </c>
      <c r="F390" s="628">
        <v>46113.0</v>
      </c>
      <c r="G390" s="902" t="s">
        <v>1305</v>
      </c>
      <c r="H390" s="704" t="s">
        <v>1803</v>
      </c>
      <c r="I390" s="629" t="s">
        <v>1804</v>
      </c>
      <c r="J390" s="645" t="s">
        <v>190</v>
      </c>
      <c r="K390" s="643">
        <v>0.0</v>
      </c>
      <c r="L390" s="643">
        <v>0.0</v>
      </c>
      <c r="M390" s="1076"/>
      <c r="N390" s="610"/>
      <c r="O390" s="809"/>
      <c r="P390" s="639">
        <v>46108.0</v>
      </c>
      <c r="Q390" s="639">
        <v>46114.0</v>
      </c>
      <c r="R390" s="636"/>
      <c r="S390" s="638"/>
      <c r="T390" s="980">
        <f t="shared" si="69"/>
        <v>-46108</v>
      </c>
      <c r="U390" s="980">
        <f t="shared" si="70"/>
        <v>-46114</v>
      </c>
      <c r="V390" s="638"/>
      <c r="W390" s="982">
        <f t="shared" si="55"/>
        <v>0</v>
      </c>
      <c r="X390" s="982">
        <f t="shared" si="56"/>
        <v>-46108</v>
      </c>
      <c r="Y390" s="638"/>
      <c r="Z390" s="980">
        <f t="shared" si="71"/>
        <v>-46108</v>
      </c>
      <c r="AA390" s="984">
        <f t="shared" si="60"/>
        <v>0</v>
      </c>
      <c r="AB390" s="1029" t="s">
        <v>2258</v>
      </c>
      <c r="AC390" s="967" t="s">
        <v>1805</v>
      </c>
      <c r="AD390" s="994"/>
      <c r="AE390" s="1023"/>
      <c r="AF390" s="994"/>
      <c r="AG390" s="994"/>
    </row>
    <row r="391" ht="13.5" hidden="1" customHeight="1">
      <c r="A391" s="1081" t="b">
        <v>0</v>
      </c>
      <c r="B391" s="635" t="s">
        <v>135</v>
      </c>
      <c r="C391" s="635" t="s">
        <v>134</v>
      </c>
      <c r="D391" s="492" t="s">
        <v>408</v>
      </c>
      <c r="E391" s="492" t="s">
        <v>1333</v>
      </c>
      <c r="F391" s="606">
        <v>46113.0</v>
      </c>
      <c r="G391" s="860" t="s">
        <v>1303</v>
      </c>
      <c r="H391" s="704" t="s">
        <v>2331</v>
      </c>
      <c r="I391" s="492" t="s">
        <v>2332</v>
      </c>
      <c r="J391" s="649" t="s">
        <v>190</v>
      </c>
      <c r="K391" s="643">
        <v>0.0</v>
      </c>
      <c r="L391" s="643">
        <v>0.0</v>
      </c>
      <c r="M391" s="1076"/>
      <c r="N391" s="610"/>
      <c r="O391" s="809"/>
      <c r="P391" s="639">
        <v>46111.0</v>
      </c>
      <c r="Q391" s="639">
        <v>46114.0</v>
      </c>
      <c r="R391" s="636">
        <f t="shared" ref="R391:R392" si="76">Q391-P391</f>
        <v>3</v>
      </c>
      <c r="S391" s="638"/>
      <c r="T391" s="980">
        <f t="shared" si="69"/>
        <v>-46111</v>
      </c>
      <c r="U391" s="980">
        <f t="shared" si="70"/>
        <v>-46114</v>
      </c>
      <c r="V391" s="638"/>
      <c r="W391" s="982">
        <f t="shared" si="55"/>
        <v>0</v>
      </c>
      <c r="X391" s="982">
        <f t="shared" si="56"/>
        <v>-46111</v>
      </c>
      <c r="Y391" s="638"/>
      <c r="Z391" s="980">
        <f t="shared" si="71"/>
        <v>-46111</v>
      </c>
      <c r="AA391" s="984">
        <f t="shared" si="60"/>
        <v>0</v>
      </c>
      <c r="AB391" s="1028"/>
      <c r="AC391" s="967" t="s">
        <v>2333</v>
      </c>
      <c r="AD391" s="994"/>
      <c r="AE391" s="1023"/>
      <c r="AF391" s="994"/>
      <c r="AG391" s="994"/>
    </row>
    <row r="392" ht="13.5" hidden="1" customHeight="1">
      <c r="A392" s="1081" t="b">
        <v>0</v>
      </c>
      <c r="B392" s="635" t="s">
        <v>135</v>
      </c>
      <c r="C392" s="635" t="s">
        <v>134</v>
      </c>
      <c r="D392" s="629" t="s">
        <v>408</v>
      </c>
      <c r="E392" s="629" t="s">
        <v>1333</v>
      </c>
      <c r="F392" s="606">
        <v>46113.0</v>
      </c>
      <c r="G392" s="902" t="s">
        <v>1304</v>
      </c>
      <c r="H392" s="704" t="s">
        <v>2331</v>
      </c>
      <c r="I392" s="629" t="s">
        <v>2332</v>
      </c>
      <c r="J392" s="645" t="s">
        <v>190</v>
      </c>
      <c r="K392" s="643">
        <v>0.0</v>
      </c>
      <c r="L392" s="643">
        <v>0.0</v>
      </c>
      <c r="M392" s="1076"/>
      <c r="N392" s="610"/>
      <c r="O392" s="809"/>
      <c r="P392" s="639">
        <v>46111.0</v>
      </c>
      <c r="Q392" s="639">
        <v>46114.0</v>
      </c>
      <c r="R392" s="636">
        <f t="shared" si="76"/>
        <v>3</v>
      </c>
      <c r="S392" s="638"/>
      <c r="T392" s="980">
        <f t="shared" si="69"/>
        <v>-46111</v>
      </c>
      <c r="U392" s="980">
        <f t="shared" si="70"/>
        <v>-46114</v>
      </c>
      <c r="V392" s="638"/>
      <c r="W392" s="982">
        <f t="shared" si="55"/>
        <v>0</v>
      </c>
      <c r="X392" s="982">
        <f t="shared" si="56"/>
        <v>-46111</v>
      </c>
      <c r="Y392" s="638"/>
      <c r="Z392" s="980">
        <f t="shared" si="71"/>
        <v>-46111</v>
      </c>
      <c r="AA392" s="984">
        <f t="shared" si="60"/>
        <v>0</v>
      </c>
      <c r="AB392" s="1028"/>
      <c r="AC392" s="967" t="s">
        <v>2333</v>
      </c>
      <c r="AD392" s="994"/>
      <c r="AE392" s="1023"/>
      <c r="AF392" s="994"/>
      <c r="AG392" s="994"/>
    </row>
    <row r="393" ht="13.5" hidden="1" customHeight="1">
      <c r="A393" s="1081" t="b">
        <v>0</v>
      </c>
      <c r="B393" s="1038" t="s">
        <v>135</v>
      </c>
      <c r="C393" s="1038" t="s">
        <v>134</v>
      </c>
      <c r="D393" s="492" t="s">
        <v>408</v>
      </c>
      <c r="E393" s="649" t="s">
        <v>1333</v>
      </c>
      <c r="F393" s="728">
        <v>46113.0</v>
      </c>
      <c r="G393" s="860" t="s">
        <v>1305</v>
      </c>
      <c r="H393" s="959" t="s">
        <v>2331</v>
      </c>
      <c r="I393" s="649" t="s">
        <v>2332</v>
      </c>
      <c r="J393" s="649" t="s">
        <v>190</v>
      </c>
      <c r="K393" s="1039">
        <v>0.0</v>
      </c>
      <c r="L393" s="1039">
        <v>0.0</v>
      </c>
      <c r="M393" s="1129"/>
      <c r="N393" s="1130"/>
      <c r="O393" s="1131"/>
      <c r="P393" s="1040">
        <v>46111.0</v>
      </c>
      <c r="Q393" s="1040">
        <v>46114.0</v>
      </c>
      <c r="R393" s="1132"/>
      <c r="S393" s="1130"/>
      <c r="T393" s="1133">
        <f t="shared" si="69"/>
        <v>-46111</v>
      </c>
      <c r="U393" s="980">
        <f t="shared" si="70"/>
        <v>-46114</v>
      </c>
      <c r="V393" s="1130"/>
      <c r="W393" s="1041">
        <f t="shared" si="55"/>
        <v>0</v>
      </c>
      <c r="X393" s="1041">
        <f t="shared" si="56"/>
        <v>-46111</v>
      </c>
      <c r="Y393" s="1130"/>
      <c r="Z393" s="980">
        <f t="shared" si="71"/>
        <v>-46111</v>
      </c>
      <c r="AA393" s="984">
        <f t="shared" si="60"/>
        <v>0</v>
      </c>
      <c r="AB393" s="1029" t="s">
        <v>2258</v>
      </c>
      <c r="AC393" s="1042" t="s">
        <v>2333</v>
      </c>
      <c r="AD393" s="1043"/>
      <c r="AE393" s="1044"/>
      <c r="AF393" s="1043"/>
      <c r="AG393" s="1043"/>
    </row>
    <row r="394" ht="13.5" hidden="1" customHeight="1">
      <c r="A394" s="1081" t="b">
        <v>0</v>
      </c>
      <c r="B394" s="641" t="s">
        <v>136</v>
      </c>
      <c r="C394" s="641" t="s">
        <v>114</v>
      </c>
      <c r="D394" s="629" t="s">
        <v>408</v>
      </c>
      <c r="E394" s="645" t="s">
        <v>1333</v>
      </c>
      <c r="F394" s="919">
        <v>46113.0</v>
      </c>
      <c r="G394" s="902" t="s">
        <v>1305</v>
      </c>
      <c r="H394" s="973" t="s">
        <v>2336</v>
      </c>
      <c r="I394" s="645" t="s">
        <v>2337</v>
      </c>
      <c r="J394" s="645" t="s">
        <v>190</v>
      </c>
      <c r="K394" s="643">
        <v>0.0</v>
      </c>
      <c r="L394" s="643">
        <v>0.0</v>
      </c>
      <c r="M394" s="1076"/>
      <c r="N394" s="638"/>
      <c r="O394" s="693"/>
      <c r="P394" s="651">
        <v>46104.0</v>
      </c>
      <c r="Q394" s="651">
        <v>46114.0</v>
      </c>
      <c r="R394" s="656"/>
      <c r="S394" s="638"/>
      <c r="T394" s="636">
        <f t="shared" si="69"/>
        <v>-46104</v>
      </c>
      <c r="U394" s="980">
        <f t="shared" si="70"/>
        <v>-46114</v>
      </c>
      <c r="V394" s="638"/>
      <c r="W394" s="960">
        <f t="shared" si="55"/>
        <v>0</v>
      </c>
      <c r="X394" s="960">
        <f t="shared" si="56"/>
        <v>-46104</v>
      </c>
      <c r="Y394" s="638"/>
      <c r="Z394" s="980">
        <f t="shared" si="71"/>
        <v>-46104</v>
      </c>
      <c r="AA394" s="984">
        <f t="shared" si="60"/>
        <v>0</v>
      </c>
      <c r="AB394" s="1029" t="s">
        <v>2118</v>
      </c>
      <c r="AC394" s="967" t="s">
        <v>2338</v>
      </c>
      <c r="AD394" s="948"/>
      <c r="AE394" s="1134"/>
      <c r="AF394" s="948"/>
      <c r="AG394" s="948"/>
    </row>
    <row r="395" ht="13.5" hidden="1" customHeight="1">
      <c r="A395" s="1081" t="b">
        <v>0</v>
      </c>
      <c r="B395" s="635" t="s">
        <v>135</v>
      </c>
      <c r="C395" s="635" t="s">
        <v>134</v>
      </c>
      <c r="D395" s="492" t="s">
        <v>408</v>
      </c>
      <c r="E395" s="492" t="s">
        <v>1369</v>
      </c>
      <c r="F395" s="606">
        <v>46113.0</v>
      </c>
      <c r="G395" s="860" t="s">
        <v>1305</v>
      </c>
      <c r="H395" s="704" t="s">
        <v>2334</v>
      </c>
      <c r="I395" s="492" t="s">
        <v>2112</v>
      </c>
      <c r="J395" s="492" t="s">
        <v>190</v>
      </c>
      <c r="K395" s="643">
        <v>0.0</v>
      </c>
      <c r="L395" s="643">
        <v>0.0</v>
      </c>
      <c r="M395" s="1076"/>
      <c r="N395" s="610"/>
      <c r="O395" s="809"/>
      <c r="P395" s="639">
        <v>46115.0</v>
      </c>
      <c r="Q395" s="639">
        <v>46118.0</v>
      </c>
      <c r="R395" s="636">
        <f t="shared" ref="R395:R396" si="77">Q395-P395</f>
        <v>3</v>
      </c>
      <c r="S395" s="638"/>
      <c r="T395" s="980">
        <f t="shared" si="69"/>
        <v>-46115</v>
      </c>
      <c r="U395" s="980">
        <f t="shared" si="70"/>
        <v>-46118</v>
      </c>
      <c r="V395" s="638"/>
      <c r="W395" s="982">
        <f t="shared" si="55"/>
        <v>0</v>
      </c>
      <c r="X395" s="982">
        <f t="shared" si="56"/>
        <v>-46115</v>
      </c>
      <c r="Y395" s="638"/>
      <c r="Z395" s="980">
        <f t="shared" si="71"/>
        <v>-46115</v>
      </c>
      <c r="AA395" s="984">
        <f t="shared" si="60"/>
        <v>0</v>
      </c>
      <c r="AB395" s="1028"/>
      <c r="AC395" s="967" t="s">
        <v>2335</v>
      </c>
      <c r="AD395" s="994"/>
      <c r="AE395" s="1023"/>
      <c r="AF395" s="994"/>
      <c r="AG395" s="994"/>
    </row>
    <row r="396" ht="13.5" hidden="1" customHeight="1">
      <c r="A396" s="1081" t="b">
        <v>0</v>
      </c>
      <c r="B396" s="635" t="s">
        <v>135</v>
      </c>
      <c r="C396" s="635" t="s">
        <v>134</v>
      </c>
      <c r="D396" s="629" t="s">
        <v>408</v>
      </c>
      <c r="E396" s="629" t="s">
        <v>1369</v>
      </c>
      <c r="F396" s="606">
        <v>46113.0</v>
      </c>
      <c r="G396" s="902" t="s">
        <v>1303</v>
      </c>
      <c r="H396" s="704" t="s">
        <v>2334</v>
      </c>
      <c r="I396" s="629" t="s">
        <v>2112</v>
      </c>
      <c r="J396" s="629" t="s">
        <v>190</v>
      </c>
      <c r="K396" s="643">
        <v>0.0</v>
      </c>
      <c r="L396" s="643">
        <v>0.0</v>
      </c>
      <c r="M396" s="1076"/>
      <c r="N396" s="610"/>
      <c r="O396" s="809"/>
      <c r="P396" s="639">
        <v>46115.0</v>
      </c>
      <c r="Q396" s="639">
        <v>46118.0</v>
      </c>
      <c r="R396" s="636">
        <f t="shared" si="77"/>
        <v>3</v>
      </c>
      <c r="S396" s="638"/>
      <c r="T396" s="980">
        <f t="shared" si="69"/>
        <v>-46115</v>
      </c>
      <c r="U396" s="980">
        <f t="shared" si="70"/>
        <v>-46118</v>
      </c>
      <c r="V396" s="638"/>
      <c r="W396" s="982">
        <f t="shared" si="55"/>
        <v>0</v>
      </c>
      <c r="X396" s="982">
        <f t="shared" si="56"/>
        <v>-46115</v>
      </c>
      <c r="Y396" s="638"/>
      <c r="Z396" s="980">
        <f t="shared" si="71"/>
        <v>-46115</v>
      </c>
      <c r="AA396" s="984">
        <f t="shared" si="60"/>
        <v>0</v>
      </c>
      <c r="AB396" s="1028"/>
      <c r="AC396" s="967" t="s">
        <v>2335</v>
      </c>
      <c r="AD396" s="994"/>
      <c r="AE396" s="1023"/>
      <c r="AF396" s="994"/>
      <c r="AG396" s="994"/>
    </row>
    <row r="397" ht="13.5" hidden="1" customHeight="1">
      <c r="A397" s="1081" t="b">
        <v>0</v>
      </c>
      <c r="B397" s="1038" t="s">
        <v>135</v>
      </c>
      <c r="C397" s="1038" t="s">
        <v>134</v>
      </c>
      <c r="D397" s="492" t="s">
        <v>408</v>
      </c>
      <c r="E397" s="649" t="s">
        <v>1369</v>
      </c>
      <c r="F397" s="728">
        <v>46113.0</v>
      </c>
      <c r="G397" s="860" t="s">
        <v>1305</v>
      </c>
      <c r="H397" s="959" t="s">
        <v>1812</v>
      </c>
      <c r="I397" s="649" t="s">
        <v>1813</v>
      </c>
      <c r="J397" s="649" t="s">
        <v>190</v>
      </c>
      <c r="K397" s="1039">
        <v>0.0</v>
      </c>
      <c r="L397" s="1039">
        <v>0.0</v>
      </c>
      <c r="M397" s="1129"/>
      <c r="N397" s="1040"/>
      <c r="O397" s="1135"/>
      <c r="P397" s="1040">
        <v>46106.0</v>
      </c>
      <c r="Q397" s="1040">
        <v>46118.0</v>
      </c>
      <c r="R397" s="1132"/>
      <c r="S397" s="1130"/>
      <c r="T397" s="980">
        <f t="shared" si="69"/>
        <v>-46106</v>
      </c>
      <c r="U397" s="980">
        <f t="shared" si="70"/>
        <v>-46118</v>
      </c>
      <c r="V397" s="1130"/>
      <c r="W397" s="1041">
        <f t="shared" si="55"/>
        <v>0</v>
      </c>
      <c r="X397" s="1041">
        <f t="shared" si="56"/>
        <v>-46106</v>
      </c>
      <c r="Y397" s="1130"/>
      <c r="Z397" s="980">
        <f t="shared" si="71"/>
        <v>-46106</v>
      </c>
      <c r="AA397" s="984">
        <f t="shared" si="60"/>
        <v>0</v>
      </c>
      <c r="AB397" s="1121" t="s">
        <v>1477</v>
      </c>
      <c r="AC397" s="1042" t="s">
        <v>1814</v>
      </c>
      <c r="AD397" s="1043"/>
      <c r="AE397" s="1044"/>
      <c r="AF397" s="1043"/>
      <c r="AG397" s="1043"/>
    </row>
    <row r="398" ht="13.5" hidden="1" customHeight="1">
      <c r="A398" s="1081" t="b">
        <v>0</v>
      </c>
      <c r="B398" s="635" t="s">
        <v>136</v>
      </c>
      <c r="C398" s="635" t="s">
        <v>134</v>
      </c>
      <c r="D398" s="629" t="s">
        <v>408</v>
      </c>
      <c r="E398" s="629" t="s">
        <v>2130</v>
      </c>
      <c r="F398" s="628">
        <v>46113.0</v>
      </c>
      <c r="G398" s="902" t="s">
        <v>1307</v>
      </c>
      <c r="H398" s="704" t="s">
        <v>2342</v>
      </c>
      <c r="I398" s="629" t="s">
        <v>2343</v>
      </c>
      <c r="J398" s="629" t="s">
        <v>190</v>
      </c>
      <c r="K398" s="643">
        <v>0.0</v>
      </c>
      <c r="L398" s="643">
        <v>0.0</v>
      </c>
      <c r="M398" s="1076"/>
      <c r="N398" s="610">
        <v>46126.0</v>
      </c>
      <c r="O398" s="809" t="s">
        <v>2344</v>
      </c>
      <c r="P398" s="639">
        <v>46115.0</v>
      </c>
      <c r="Q398" s="639">
        <v>46118.0</v>
      </c>
      <c r="R398" s="636">
        <f t="shared" ref="R398:R402" si="78">Q398-P398</f>
        <v>3</v>
      </c>
      <c r="S398" s="638"/>
      <c r="T398" s="980">
        <f t="shared" si="69"/>
        <v>-46115</v>
      </c>
      <c r="U398" s="980">
        <f t="shared" si="70"/>
        <v>-46118</v>
      </c>
      <c r="V398" s="638"/>
      <c r="W398" s="982"/>
      <c r="X398" s="982"/>
      <c r="Y398" s="638"/>
      <c r="Z398" s="980">
        <f t="shared" si="71"/>
        <v>-46115</v>
      </c>
      <c r="AA398" s="984">
        <f t="shared" si="60"/>
        <v>0</v>
      </c>
      <c r="AB398" s="1028"/>
      <c r="AC398" s="967" t="s">
        <v>2345</v>
      </c>
      <c r="AD398" s="994"/>
      <c r="AE398" s="1023"/>
      <c r="AF398" s="994"/>
      <c r="AG398" s="994"/>
    </row>
    <row r="399" ht="13.5" hidden="1" customHeight="1">
      <c r="A399" s="1081" t="b">
        <v>0</v>
      </c>
      <c r="B399" s="635" t="s">
        <v>136</v>
      </c>
      <c r="C399" s="635" t="s">
        <v>114</v>
      </c>
      <c r="D399" s="492" t="s">
        <v>408</v>
      </c>
      <c r="E399" s="492" t="s">
        <v>2130</v>
      </c>
      <c r="F399" s="606">
        <v>46113.0</v>
      </c>
      <c r="G399" s="860" t="s">
        <v>1305</v>
      </c>
      <c r="H399" s="704" t="s">
        <v>2349</v>
      </c>
      <c r="I399" s="492" t="s">
        <v>2267</v>
      </c>
      <c r="J399" s="492" t="s">
        <v>190</v>
      </c>
      <c r="K399" s="643">
        <v>0.0</v>
      </c>
      <c r="L399" s="643">
        <v>0.0</v>
      </c>
      <c r="M399" s="1076"/>
      <c r="N399" s="610"/>
      <c r="O399" s="809"/>
      <c r="P399" s="639">
        <v>46113.0</v>
      </c>
      <c r="Q399" s="610">
        <v>46118.0</v>
      </c>
      <c r="R399" s="636">
        <f t="shared" si="78"/>
        <v>5</v>
      </c>
      <c r="S399" s="638"/>
      <c r="T399" s="980">
        <f t="shared" si="69"/>
        <v>-46113</v>
      </c>
      <c r="U399" s="980">
        <f t="shared" si="70"/>
        <v>-46118</v>
      </c>
      <c r="V399" s="638"/>
      <c r="W399" s="982">
        <f>V399-S399</f>
        <v>0</v>
      </c>
      <c r="X399" s="982">
        <f>V399-P399</f>
        <v>-46113</v>
      </c>
      <c r="Y399" s="638"/>
      <c r="Z399" s="980">
        <f t="shared" si="71"/>
        <v>-46113</v>
      </c>
      <c r="AA399" s="984">
        <f t="shared" si="60"/>
        <v>0</v>
      </c>
      <c r="AB399" s="1028"/>
      <c r="AC399" s="967" t="s">
        <v>2350</v>
      </c>
      <c r="AD399" s="994"/>
      <c r="AE399" s="1023"/>
      <c r="AF399" s="994"/>
      <c r="AG399" s="994"/>
    </row>
    <row r="400" ht="13.5" hidden="1" customHeight="1">
      <c r="A400" s="1081" t="b">
        <v>0</v>
      </c>
      <c r="B400" s="635" t="s">
        <v>136</v>
      </c>
      <c r="C400" s="635" t="s">
        <v>134</v>
      </c>
      <c r="D400" s="629" t="s">
        <v>408</v>
      </c>
      <c r="E400" s="629" t="s">
        <v>1369</v>
      </c>
      <c r="F400" s="628">
        <v>46113.0</v>
      </c>
      <c r="G400" s="902" t="s">
        <v>1305</v>
      </c>
      <c r="H400" s="704" t="s">
        <v>2246</v>
      </c>
      <c r="I400" s="629" t="s">
        <v>2247</v>
      </c>
      <c r="J400" s="645" t="s">
        <v>190</v>
      </c>
      <c r="K400" s="643">
        <v>0.0</v>
      </c>
      <c r="L400" s="643">
        <v>0.0</v>
      </c>
      <c r="M400" s="622"/>
      <c r="N400" s="610"/>
      <c r="O400" s="809"/>
      <c r="P400" s="639">
        <v>46111.0</v>
      </c>
      <c r="Q400" s="639">
        <v>46119.0</v>
      </c>
      <c r="R400" s="636">
        <f t="shared" si="78"/>
        <v>8</v>
      </c>
      <c r="S400" s="639"/>
      <c r="T400" s="980"/>
      <c r="U400" s="980">
        <f t="shared" si="70"/>
        <v>-46119</v>
      </c>
      <c r="V400" s="639"/>
      <c r="W400" s="982"/>
      <c r="X400" s="982"/>
      <c r="Y400" s="638"/>
      <c r="Z400" s="980">
        <f t="shared" si="71"/>
        <v>-46111</v>
      </c>
      <c r="AA400" s="984">
        <f t="shared" si="60"/>
        <v>0</v>
      </c>
      <c r="AB400" s="1029" t="s">
        <v>2118</v>
      </c>
      <c r="AC400" s="967" t="s">
        <v>2249</v>
      </c>
      <c r="AD400" s="994"/>
      <c r="AE400" s="1023"/>
      <c r="AF400" s="994"/>
      <c r="AG400" s="994"/>
    </row>
    <row r="401" ht="13.5" hidden="1" customHeight="1">
      <c r="A401" s="1081" t="b">
        <v>0</v>
      </c>
      <c r="B401" s="635" t="s">
        <v>138</v>
      </c>
      <c r="C401" s="635" t="s">
        <v>114</v>
      </c>
      <c r="D401" s="492" t="s">
        <v>408</v>
      </c>
      <c r="E401" s="492" t="s">
        <v>1333</v>
      </c>
      <c r="F401" s="606">
        <v>46113.0</v>
      </c>
      <c r="G401" s="860" t="s">
        <v>1303</v>
      </c>
      <c r="H401" s="940" t="s">
        <v>2339</v>
      </c>
      <c r="I401" s="492" t="s">
        <v>2340</v>
      </c>
      <c r="J401" s="492" t="s">
        <v>192</v>
      </c>
      <c r="K401" s="643">
        <v>0.0</v>
      </c>
      <c r="L401" s="643">
        <v>0.0</v>
      </c>
      <c r="M401" s="1076"/>
      <c r="N401" s="639"/>
      <c r="O401" s="945"/>
      <c r="P401" s="639">
        <v>46112.0</v>
      </c>
      <c r="Q401" s="639">
        <v>46119.0</v>
      </c>
      <c r="R401" s="636">
        <f t="shared" si="78"/>
        <v>7</v>
      </c>
      <c r="S401" s="638"/>
      <c r="T401" s="980">
        <f t="shared" ref="T401:T405" si="79">S401-P401</f>
        <v>-46112</v>
      </c>
      <c r="U401" s="980">
        <f t="shared" si="70"/>
        <v>-46119</v>
      </c>
      <c r="V401" s="638"/>
      <c r="W401" s="982">
        <f t="shared" ref="W401:W442" si="80">V401-S401</f>
        <v>0</v>
      </c>
      <c r="X401" s="982">
        <f t="shared" ref="X401:X442" si="81">V401-P401</f>
        <v>-46112</v>
      </c>
      <c r="Y401" s="638"/>
      <c r="Z401" s="980">
        <f t="shared" si="71"/>
        <v>-46112</v>
      </c>
      <c r="AA401" s="984">
        <f t="shared" si="60"/>
        <v>0</v>
      </c>
      <c r="AB401" s="1028"/>
      <c r="AC401" s="216" t="s">
        <v>2341</v>
      </c>
      <c r="AD401" s="968"/>
      <c r="AE401" s="1023"/>
      <c r="AF401" s="968"/>
      <c r="AG401" s="968"/>
    </row>
    <row r="402" ht="13.5" hidden="1" customHeight="1">
      <c r="A402" s="1081" t="b">
        <v>0</v>
      </c>
      <c r="B402" s="635" t="s">
        <v>138</v>
      </c>
      <c r="C402" s="635" t="s">
        <v>114</v>
      </c>
      <c r="D402" s="629" t="s">
        <v>408</v>
      </c>
      <c r="E402" s="629" t="s">
        <v>1333</v>
      </c>
      <c r="F402" s="606">
        <v>46113.0</v>
      </c>
      <c r="G402" s="902" t="s">
        <v>1305</v>
      </c>
      <c r="H402" s="943" t="s">
        <v>2339</v>
      </c>
      <c r="I402" s="629" t="s">
        <v>2340</v>
      </c>
      <c r="J402" s="629" t="s">
        <v>192</v>
      </c>
      <c r="K402" s="643">
        <v>0.0</v>
      </c>
      <c r="L402" s="643">
        <v>0.0</v>
      </c>
      <c r="M402" s="1076"/>
      <c r="N402" s="639"/>
      <c r="O402" s="945"/>
      <c r="P402" s="639">
        <v>46112.0</v>
      </c>
      <c r="Q402" s="639">
        <v>46119.0</v>
      </c>
      <c r="R402" s="636">
        <f t="shared" si="78"/>
        <v>7</v>
      </c>
      <c r="S402" s="638"/>
      <c r="T402" s="980">
        <f t="shared" si="79"/>
        <v>-46112</v>
      </c>
      <c r="U402" s="980">
        <f t="shared" si="70"/>
        <v>-46119</v>
      </c>
      <c r="V402" s="638"/>
      <c r="W402" s="982">
        <f t="shared" si="80"/>
        <v>0</v>
      </c>
      <c r="X402" s="982">
        <f t="shared" si="81"/>
        <v>-46112</v>
      </c>
      <c r="Y402" s="638"/>
      <c r="Z402" s="980">
        <f t="shared" si="71"/>
        <v>-46112</v>
      </c>
      <c r="AA402" s="984">
        <f t="shared" si="60"/>
        <v>0</v>
      </c>
      <c r="AB402" s="1028"/>
      <c r="AC402" s="216" t="s">
        <v>2341</v>
      </c>
      <c r="AD402" s="968"/>
      <c r="AE402" s="1023"/>
      <c r="AF402" s="968"/>
      <c r="AG402" s="968"/>
    </row>
    <row r="403" ht="13.5" hidden="1" customHeight="1">
      <c r="A403" s="1081" t="b">
        <v>0</v>
      </c>
      <c r="B403" s="986" t="s">
        <v>135</v>
      </c>
      <c r="C403" s="986" t="s">
        <v>114</v>
      </c>
      <c r="D403" s="492" t="s">
        <v>408</v>
      </c>
      <c r="E403" s="649" t="s">
        <v>1333</v>
      </c>
      <c r="F403" s="728">
        <v>46113.0</v>
      </c>
      <c r="G403" s="860" t="s">
        <v>1305</v>
      </c>
      <c r="H403" s="959" t="s">
        <v>1818</v>
      </c>
      <c r="I403" s="649" t="s">
        <v>1819</v>
      </c>
      <c r="J403" s="649" t="s">
        <v>190</v>
      </c>
      <c r="K403" s="987">
        <v>0.0</v>
      </c>
      <c r="L403" s="987">
        <v>0.0</v>
      </c>
      <c r="M403" s="1104"/>
      <c r="N403" s="1107"/>
      <c r="O403" s="1139"/>
      <c r="P403" s="988">
        <v>46108.0</v>
      </c>
      <c r="Q403" s="988">
        <v>46119.0</v>
      </c>
      <c r="R403" s="1108"/>
      <c r="S403" s="1107"/>
      <c r="T403" s="1106">
        <f t="shared" si="79"/>
        <v>-46108</v>
      </c>
      <c r="U403" s="980">
        <f t="shared" si="70"/>
        <v>-46119</v>
      </c>
      <c r="V403" s="1107"/>
      <c r="W403" s="1109">
        <f t="shared" si="80"/>
        <v>0</v>
      </c>
      <c r="X403" s="1109">
        <f t="shared" si="81"/>
        <v>-46108</v>
      </c>
      <c r="Y403" s="1107"/>
      <c r="Z403" s="980">
        <f t="shared" si="71"/>
        <v>-46108</v>
      </c>
      <c r="AA403" s="984">
        <f t="shared" si="60"/>
        <v>0</v>
      </c>
      <c r="AB403" s="1029" t="s">
        <v>2118</v>
      </c>
      <c r="AC403" s="1111" t="s">
        <v>1820</v>
      </c>
      <c r="AD403" s="1010"/>
      <c r="AE403" s="1036"/>
      <c r="AF403" s="1010"/>
      <c r="AG403" s="1010"/>
    </row>
    <row r="404" ht="13.5" hidden="1" customHeight="1">
      <c r="A404" s="1081" t="b">
        <v>0</v>
      </c>
      <c r="B404" s="635" t="s">
        <v>136</v>
      </c>
      <c r="C404" s="635" t="s">
        <v>134</v>
      </c>
      <c r="D404" s="629" t="s">
        <v>408</v>
      </c>
      <c r="E404" s="629" t="s">
        <v>1369</v>
      </c>
      <c r="F404" s="628">
        <v>46113.0</v>
      </c>
      <c r="G404" s="902" t="s">
        <v>1304</v>
      </c>
      <c r="H404" s="704" t="s">
        <v>1828</v>
      </c>
      <c r="I404" s="629" t="s">
        <v>1829</v>
      </c>
      <c r="J404" s="629" t="s">
        <v>190</v>
      </c>
      <c r="K404" s="643">
        <v>0.0</v>
      </c>
      <c r="L404" s="643">
        <v>0.0</v>
      </c>
      <c r="M404" s="1076"/>
      <c r="N404" s="610"/>
      <c r="O404" s="809"/>
      <c r="P404" s="639">
        <v>46113.0</v>
      </c>
      <c r="Q404" s="610">
        <v>46120.0</v>
      </c>
      <c r="R404" s="636"/>
      <c r="S404" s="610">
        <v>46120.0</v>
      </c>
      <c r="T404" s="980">
        <f t="shared" si="79"/>
        <v>7</v>
      </c>
      <c r="U404" s="980">
        <f t="shared" si="70"/>
        <v>0</v>
      </c>
      <c r="V404" s="610">
        <v>46120.0</v>
      </c>
      <c r="W404" s="982">
        <f t="shared" si="80"/>
        <v>0</v>
      </c>
      <c r="X404" s="982">
        <f t="shared" si="81"/>
        <v>7</v>
      </c>
      <c r="Y404" s="638"/>
      <c r="Z404" s="980">
        <f t="shared" si="71"/>
        <v>-46113</v>
      </c>
      <c r="AA404" s="984">
        <f t="shared" si="60"/>
        <v>-46120</v>
      </c>
      <c r="AB404" s="1028"/>
      <c r="AC404" s="967" t="s">
        <v>1830</v>
      </c>
      <c r="AD404" s="994"/>
      <c r="AE404" s="1023"/>
      <c r="AF404" s="994"/>
      <c r="AG404" s="994"/>
    </row>
    <row r="405" ht="13.5" hidden="1" customHeight="1">
      <c r="A405" s="1081" t="b">
        <v>0</v>
      </c>
      <c r="B405" s="986" t="s">
        <v>136</v>
      </c>
      <c r="C405" s="986" t="s">
        <v>134</v>
      </c>
      <c r="D405" s="492" t="s">
        <v>408</v>
      </c>
      <c r="E405" s="649" t="s">
        <v>1369</v>
      </c>
      <c r="F405" s="728">
        <v>46113.0</v>
      </c>
      <c r="G405" s="860" t="s">
        <v>1305</v>
      </c>
      <c r="H405" s="959" t="s">
        <v>1828</v>
      </c>
      <c r="I405" s="649" t="s">
        <v>1829</v>
      </c>
      <c r="J405" s="649" t="s">
        <v>190</v>
      </c>
      <c r="K405" s="987">
        <v>0.0</v>
      </c>
      <c r="L405" s="987">
        <v>0.0</v>
      </c>
      <c r="M405" s="1104"/>
      <c r="N405" s="988"/>
      <c r="O405" s="1105"/>
      <c r="P405" s="988">
        <v>46113.0</v>
      </c>
      <c r="Q405" s="988">
        <v>46120.0</v>
      </c>
      <c r="R405" s="1108"/>
      <c r="S405" s="988">
        <v>46120.0</v>
      </c>
      <c r="T405" s="1106">
        <f t="shared" si="79"/>
        <v>7</v>
      </c>
      <c r="U405" s="980">
        <f t="shared" si="70"/>
        <v>0</v>
      </c>
      <c r="V405" s="988">
        <v>46120.0</v>
      </c>
      <c r="W405" s="1109">
        <f t="shared" si="80"/>
        <v>0</v>
      </c>
      <c r="X405" s="1109">
        <f t="shared" si="81"/>
        <v>7</v>
      </c>
      <c r="Y405" s="1107"/>
      <c r="Z405" s="980">
        <f t="shared" si="71"/>
        <v>-46113</v>
      </c>
      <c r="AA405" s="984">
        <f t="shared" si="60"/>
        <v>-46120</v>
      </c>
      <c r="AB405" s="1029" t="s">
        <v>2118</v>
      </c>
      <c r="AC405" s="1111" t="s">
        <v>1830</v>
      </c>
      <c r="AD405" s="1010"/>
      <c r="AE405" s="1036"/>
      <c r="AF405" s="1010"/>
      <c r="AG405" s="1010"/>
    </row>
    <row r="406" ht="13.5" hidden="1" customHeight="1">
      <c r="A406" s="1081" t="b">
        <v>0</v>
      </c>
      <c r="B406" s="635" t="s">
        <v>135</v>
      </c>
      <c r="C406" s="635" t="s">
        <v>114</v>
      </c>
      <c r="D406" s="629" t="s">
        <v>408</v>
      </c>
      <c r="E406" s="629" t="s">
        <v>1333</v>
      </c>
      <c r="F406" s="606">
        <v>46113.0</v>
      </c>
      <c r="G406" s="902" t="s">
        <v>1303</v>
      </c>
      <c r="H406" s="704" t="s">
        <v>2346</v>
      </c>
      <c r="I406" s="629" t="s">
        <v>2347</v>
      </c>
      <c r="J406" s="629" t="s">
        <v>190</v>
      </c>
      <c r="K406" s="643">
        <v>0.0</v>
      </c>
      <c r="L406" s="643">
        <v>0.0</v>
      </c>
      <c r="M406" s="1076"/>
      <c r="N406" s="610"/>
      <c r="O406" s="809"/>
      <c r="P406" s="639">
        <v>46118.0</v>
      </c>
      <c r="Q406" s="639">
        <v>46120.0</v>
      </c>
      <c r="R406" s="636"/>
      <c r="S406" s="638"/>
      <c r="T406" s="980"/>
      <c r="U406" s="980">
        <f t="shared" si="70"/>
        <v>-46120</v>
      </c>
      <c r="V406" s="638"/>
      <c r="W406" s="982">
        <f t="shared" si="80"/>
        <v>0</v>
      </c>
      <c r="X406" s="982">
        <f t="shared" si="81"/>
        <v>-46118</v>
      </c>
      <c r="Y406" s="638"/>
      <c r="Z406" s="980">
        <f t="shared" si="71"/>
        <v>-46118</v>
      </c>
      <c r="AA406" s="984">
        <f t="shared" si="60"/>
        <v>0</v>
      </c>
      <c r="AB406" s="1028"/>
      <c r="AC406" s="967" t="s">
        <v>2348</v>
      </c>
      <c r="AD406" s="994"/>
      <c r="AE406" s="1023"/>
      <c r="AF406" s="994"/>
      <c r="AG406" s="994"/>
    </row>
    <row r="407" ht="13.5" hidden="1" customHeight="1">
      <c r="A407" s="1081" t="b">
        <v>0</v>
      </c>
      <c r="B407" s="986" t="s">
        <v>138</v>
      </c>
      <c r="C407" s="986" t="s">
        <v>114</v>
      </c>
      <c r="D407" s="492" t="s">
        <v>408</v>
      </c>
      <c r="E407" s="649" t="s">
        <v>1333</v>
      </c>
      <c r="F407" s="728">
        <v>46113.0</v>
      </c>
      <c r="G407" s="860" t="s">
        <v>1305</v>
      </c>
      <c r="H407" s="959" t="s">
        <v>1831</v>
      </c>
      <c r="I407" s="649" t="s">
        <v>1832</v>
      </c>
      <c r="J407" s="649" t="s">
        <v>190</v>
      </c>
      <c r="K407" s="987">
        <v>0.0</v>
      </c>
      <c r="L407" s="987">
        <v>0.0</v>
      </c>
      <c r="M407" s="1104"/>
      <c r="N407" s="988"/>
      <c r="O407" s="1105"/>
      <c r="P407" s="988">
        <v>46113.0</v>
      </c>
      <c r="Q407" s="988">
        <v>46120.0</v>
      </c>
      <c r="R407" s="1108"/>
      <c r="S407" s="988">
        <v>46120.0</v>
      </c>
      <c r="T407" s="1106">
        <f>S407-P407</f>
        <v>7</v>
      </c>
      <c r="U407" s="980">
        <f t="shared" si="70"/>
        <v>0</v>
      </c>
      <c r="V407" s="988">
        <v>46120.0</v>
      </c>
      <c r="W407" s="1109">
        <f t="shared" si="80"/>
        <v>0</v>
      </c>
      <c r="X407" s="1109">
        <f t="shared" si="81"/>
        <v>7</v>
      </c>
      <c r="Y407" s="1107"/>
      <c r="Z407" s="980">
        <f t="shared" si="71"/>
        <v>-46113</v>
      </c>
      <c r="AA407" s="984">
        <f t="shared" si="60"/>
        <v>-46120</v>
      </c>
      <c r="AB407" s="1121" t="s">
        <v>1477</v>
      </c>
      <c r="AC407" s="1111" t="s">
        <v>1833</v>
      </c>
      <c r="AD407" s="1010"/>
      <c r="AE407" s="1036"/>
      <c r="AF407" s="1010"/>
      <c r="AG407" s="1010"/>
    </row>
    <row r="408" ht="13.5" hidden="1" customHeight="1">
      <c r="A408" s="667" t="b">
        <v>0</v>
      </c>
      <c r="B408" s="635" t="s">
        <v>136</v>
      </c>
      <c r="C408" s="635" t="s">
        <v>114</v>
      </c>
      <c r="D408" s="629" t="s">
        <v>1306</v>
      </c>
      <c r="E408" s="629" t="s">
        <v>1333</v>
      </c>
      <c r="F408" s="606">
        <v>45748.0</v>
      </c>
      <c r="G408" s="920"/>
      <c r="H408" s="704" t="s">
        <v>1840</v>
      </c>
      <c r="I408" s="629" t="s">
        <v>1841</v>
      </c>
      <c r="J408" s="629" t="s">
        <v>190</v>
      </c>
      <c r="K408" s="643">
        <v>0.0</v>
      </c>
      <c r="L408" s="643">
        <v>0.0</v>
      </c>
      <c r="M408" s="1076"/>
      <c r="N408" s="610"/>
      <c r="O408" s="809"/>
      <c r="P408" s="639">
        <v>46119.0</v>
      </c>
      <c r="Q408" s="639">
        <v>46122.0</v>
      </c>
      <c r="R408" s="636"/>
      <c r="S408" s="638"/>
      <c r="T408" s="980"/>
      <c r="U408" s="980"/>
      <c r="V408" s="638"/>
      <c r="W408" s="982">
        <f t="shared" si="80"/>
        <v>0</v>
      </c>
      <c r="X408" s="982">
        <f t="shared" si="81"/>
        <v>-46119</v>
      </c>
      <c r="Y408" s="638"/>
      <c r="Z408" s="656"/>
      <c r="AA408" s="1077"/>
      <c r="AB408" s="989"/>
      <c r="AC408" s="967"/>
      <c r="AD408" s="994"/>
      <c r="AE408" s="1023"/>
      <c r="AF408" s="994"/>
      <c r="AG408" s="994"/>
    </row>
    <row r="409" ht="13.5" hidden="1" customHeight="1">
      <c r="A409" s="667" t="b">
        <v>0</v>
      </c>
      <c r="B409" s="635" t="s">
        <v>136</v>
      </c>
      <c r="C409" s="635" t="s">
        <v>134</v>
      </c>
      <c r="D409" s="492" t="s">
        <v>1306</v>
      </c>
      <c r="E409" s="492" t="s">
        <v>2130</v>
      </c>
      <c r="F409" s="606">
        <v>45748.0</v>
      </c>
      <c r="G409" s="910"/>
      <c r="H409" s="704" t="s">
        <v>2131</v>
      </c>
      <c r="I409" s="492" t="s">
        <v>2132</v>
      </c>
      <c r="J409" s="492" t="s">
        <v>190</v>
      </c>
      <c r="K409" s="643">
        <v>0.0</v>
      </c>
      <c r="L409" s="643">
        <v>0.0</v>
      </c>
      <c r="M409" s="1076"/>
      <c r="N409" s="610"/>
      <c r="O409" s="809"/>
      <c r="P409" s="639">
        <v>46120.0</v>
      </c>
      <c r="Q409" s="639">
        <v>46121.0</v>
      </c>
      <c r="R409" s="636"/>
      <c r="S409" s="638"/>
      <c r="T409" s="980"/>
      <c r="U409" s="980"/>
      <c r="V409" s="638"/>
      <c r="W409" s="982">
        <f t="shared" si="80"/>
        <v>0</v>
      </c>
      <c r="X409" s="982">
        <f t="shared" si="81"/>
        <v>-46120</v>
      </c>
      <c r="Y409" s="638"/>
      <c r="Z409" s="656"/>
      <c r="AA409" s="1077"/>
      <c r="AB409" s="989"/>
      <c r="AC409" s="967"/>
      <c r="AD409" s="994"/>
      <c r="AE409" s="1023"/>
      <c r="AF409" s="994"/>
      <c r="AG409" s="994"/>
    </row>
    <row r="410" ht="13.5" hidden="1" customHeight="1">
      <c r="A410" s="667" t="b">
        <v>0</v>
      </c>
      <c r="B410" s="635" t="s">
        <v>135</v>
      </c>
      <c r="C410" s="635" t="s">
        <v>134</v>
      </c>
      <c r="D410" s="629" t="s">
        <v>1306</v>
      </c>
      <c r="E410" s="629" t="s">
        <v>1369</v>
      </c>
      <c r="F410" s="606">
        <v>45748.0</v>
      </c>
      <c r="G410" s="920"/>
      <c r="H410" s="704" t="s">
        <v>1880</v>
      </c>
      <c r="I410" s="629" t="s">
        <v>1881</v>
      </c>
      <c r="J410" s="629" t="s">
        <v>190</v>
      </c>
      <c r="K410" s="643">
        <v>0.0</v>
      </c>
      <c r="L410" s="643">
        <v>0.0</v>
      </c>
      <c r="M410" s="1076"/>
      <c r="N410" s="610"/>
      <c r="O410" s="809"/>
      <c r="P410" s="639">
        <v>46120.0</v>
      </c>
      <c r="Q410" s="639">
        <v>46126.0</v>
      </c>
      <c r="R410" s="636"/>
      <c r="S410" s="638"/>
      <c r="T410" s="980"/>
      <c r="U410" s="980"/>
      <c r="V410" s="638"/>
      <c r="W410" s="982">
        <f t="shared" si="80"/>
        <v>0</v>
      </c>
      <c r="X410" s="982">
        <f t="shared" si="81"/>
        <v>-46120</v>
      </c>
      <c r="Y410" s="638"/>
      <c r="Z410" s="656"/>
      <c r="AA410" s="1077"/>
      <c r="AB410" s="989"/>
      <c r="AC410" s="967"/>
      <c r="AD410" s="994"/>
      <c r="AE410" s="1023"/>
      <c r="AF410" s="994"/>
      <c r="AG410" s="994"/>
    </row>
    <row r="411" ht="13.5" hidden="1" customHeight="1">
      <c r="A411" s="667" t="b">
        <v>0</v>
      </c>
      <c r="B411" s="635" t="s">
        <v>135</v>
      </c>
      <c r="C411" s="635" t="s">
        <v>134</v>
      </c>
      <c r="D411" s="492" t="s">
        <v>1306</v>
      </c>
      <c r="E411" s="492" t="s">
        <v>1421</v>
      </c>
      <c r="F411" s="606">
        <v>45748.0</v>
      </c>
      <c r="G411" s="910"/>
      <c r="H411" s="704" t="s">
        <v>1844</v>
      </c>
      <c r="I411" s="492" t="s">
        <v>1845</v>
      </c>
      <c r="J411" s="492" t="s">
        <v>190</v>
      </c>
      <c r="K411" s="643">
        <v>0.0</v>
      </c>
      <c r="L411" s="643">
        <v>0.0</v>
      </c>
      <c r="M411" s="1076"/>
      <c r="N411" s="610"/>
      <c r="O411" s="809"/>
      <c r="P411" s="639">
        <v>46120.0</v>
      </c>
      <c r="Q411" s="639">
        <v>46125.0</v>
      </c>
      <c r="R411" s="636"/>
      <c r="S411" s="638"/>
      <c r="T411" s="980"/>
      <c r="U411" s="980"/>
      <c r="V411" s="638"/>
      <c r="W411" s="982">
        <f t="shared" si="80"/>
        <v>0</v>
      </c>
      <c r="X411" s="982">
        <f t="shared" si="81"/>
        <v>-46120</v>
      </c>
      <c r="Y411" s="638"/>
      <c r="Z411" s="656"/>
      <c r="AA411" s="1077"/>
      <c r="AB411" s="989"/>
      <c r="AC411" s="967"/>
      <c r="AD411" s="994"/>
      <c r="AE411" s="1023"/>
      <c r="AF411" s="994"/>
      <c r="AG411" s="994"/>
    </row>
    <row r="412" ht="13.5" hidden="1" customHeight="1">
      <c r="A412" s="667" t="b">
        <v>0</v>
      </c>
      <c r="B412" s="635" t="s">
        <v>138</v>
      </c>
      <c r="C412" s="635" t="s">
        <v>134</v>
      </c>
      <c r="D412" s="629" t="s">
        <v>1306</v>
      </c>
      <c r="E412" s="629" t="s">
        <v>1333</v>
      </c>
      <c r="F412" s="606">
        <v>45748.0</v>
      </c>
      <c r="G412" s="920"/>
      <c r="H412" s="704" t="s">
        <v>2135</v>
      </c>
      <c r="I412" s="629" t="s">
        <v>2136</v>
      </c>
      <c r="J412" s="629" t="s">
        <v>190</v>
      </c>
      <c r="K412" s="643">
        <v>0.0</v>
      </c>
      <c r="L412" s="643">
        <v>0.0</v>
      </c>
      <c r="M412" s="1076"/>
      <c r="N412" s="610"/>
      <c r="O412" s="809"/>
      <c r="P412" s="639">
        <v>46120.0</v>
      </c>
      <c r="Q412" s="639">
        <v>46128.0</v>
      </c>
      <c r="R412" s="636"/>
      <c r="S412" s="638"/>
      <c r="T412" s="980"/>
      <c r="U412" s="980"/>
      <c r="V412" s="638"/>
      <c r="W412" s="982">
        <f t="shared" si="80"/>
        <v>0</v>
      </c>
      <c r="X412" s="982">
        <f t="shared" si="81"/>
        <v>-46120</v>
      </c>
      <c r="Y412" s="638"/>
      <c r="Z412" s="656"/>
      <c r="AA412" s="1077"/>
      <c r="AB412" s="989"/>
      <c r="AC412" s="967"/>
      <c r="AD412" s="994"/>
      <c r="AE412" s="1023"/>
      <c r="AF412" s="994"/>
      <c r="AG412" s="994"/>
    </row>
    <row r="413" ht="13.5" hidden="1" customHeight="1">
      <c r="A413" s="667" t="b">
        <v>0</v>
      </c>
      <c r="B413" s="635" t="s">
        <v>135</v>
      </c>
      <c r="C413" s="635" t="s">
        <v>134</v>
      </c>
      <c r="D413" s="492" t="s">
        <v>1306</v>
      </c>
      <c r="E413" s="492" t="s">
        <v>1333</v>
      </c>
      <c r="F413" s="606">
        <v>45748.0</v>
      </c>
      <c r="G413" s="910"/>
      <c r="H413" s="704" t="s">
        <v>2133</v>
      </c>
      <c r="I413" s="492" t="s">
        <v>2134</v>
      </c>
      <c r="J413" s="492" t="s">
        <v>190</v>
      </c>
      <c r="K413" s="643">
        <v>0.0</v>
      </c>
      <c r="L413" s="643">
        <v>0.0</v>
      </c>
      <c r="M413" s="1076"/>
      <c r="N413" s="610"/>
      <c r="O413" s="809"/>
      <c r="P413" s="639">
        <v>46120.0</v>
      </c>
      <c r="Q413" s="639">
        <v>46126.0</v>
      </c>
      <c r="R413" s="636"/>
      <c r="S413" s="638"/>
      <c r="T413" s="980"/>
      <c r="U413" s="980"/>
      <c r="V413" s="638"/>
      <c r="W413" s="982">
        <f t="shared" si="80"/>
        <v>0</v>
      </c>
      <c r="X413" s="982">
        <f t="shared" si="81"/>
        <v>-46120</v>
      </c>
      <c r="Y413" s="638"/>
      <c r="Z413" s="656"/>
      <c r="AA413" s="1077"/>
      <c r="AB413" s="989"/>
      <c r="AC413" s="967"/>
      <c r="AD413" s="994"/>
      <c r="AE413" s="1023"/>
      <c r="AF413" s="994"/>
      <c r="AG413" s="994"/>
    </row>
    <row r="414" ht="13.5" hidden="1" customHeight="1">
      <c r="A414" s="667" t="b">
        <v>0</v>
      </c>
      <c r="B414" s="635" t="s">
        <v>138</v>
      </c>
      <c r="C414" s="635" t="s">
        <v>134</v>
      </c>
      <c r="D414" s="629" t="s">
        <v>1306</v>
      </c>
      <c r="E414" s="629" t="s">
        <v>1369</v>
      </c>
      <c r="F414" s="606">
        <v>45748.0</v>
      </c>
      <c r="G414" s="920"/>
      <c r="H414" s="704" t="s">
        <v>1896</v>
      </c>
      <c r="I414" s="629" t="s">
        <v>1879</v>
      </c>
      <c r="J414" s="629" t="s">
        <v>190</v>
      </c>
      <c r="K414" s="643">
        <v>0.0</v>
      </c>
      <c r="L414" s="643">
        <v>0.0</v>
      </c>
      <c r="M414" s="1076"/>
      <c r="N414" s="610"/>
      <c r="O414" s="809"/>
      <c r="P414" s="639">
        <v>46120.0</v>
      </c>
      <c r="Q414" s="639">
        <v>46129.0</v>
      </c>
      <c r="R414" s="636"/>
      <c r="S414" s="638"/>
      <c r="T414" s="980"/>
      <c r="U414" s="980"/>
      <c r="V414" s="638"/>
      <c r="W414" s="982">
        <f t="shared" si="80"/>
        <v>0</v>
      </c>
      <c r="X414" s="982">
        <f t="shared" si="81"/>
        <v>-46120</v>
      </c>
      <c r="Y414" s="638"/>
      <c r="Z414" s="656"/>
      <c r="AA414" s="1077"/>
      <c r="AB414" s="989"/>
      <c r="AC414" s="967"/>
      <c r="AD414" s="994"/>
      <c r="AE414" s="1023"/>
      <c r="AF414" s="994"/>
      <c r="AG414" s="994"/>
    </row>
    <row r="415" ht="13.5" hidden="1" customHeight="1">
      <c r="A415" s="667" t="b">
        <v>0</v>
      </c>
      <c r="B415" s="635" t="s">
        <v>135</v>
      </c>
      <c r="C415" s="635" t="s">
        <v>114</v>
      </c>
      <c r="D415" s="492" t="s">
        <v>1306</v>
      </c>
      <c r="E415" s="492" t="s">
        <v>1369</v>
      </c>
      <c r="F415" s="606">
        <v>45748.0</v>
      </c>
      <c r="G415" s="910"/>
      <c r="H415" s="704" t="s">
        <v>1902</v>
      </c>
      <c r="I415" s="492" t="s">
        <v>1903</v>
      </c>
      <c r="J415" s="492" t="s">
        <v>190</v>
      </c>
      <c r="K415" s="643">
        <v>0.0</v>
      </c>
      <c r="L415" s="643">
        <v>0.0</v>
      </c>
      <c r="M415" s="1076"/>
      <c r="N415" s="610"/>
      <c r="O415" s="809"/>
      <c r="P415" s="639">
        <v>46120.0</v>
      </c>
      <c r="Q415" s="639">
        <v>46126.0</v>
      </c>
      <c r="R415" s="636"/>
      <c r="S415" s="638"/>
      <c r="T415" s="980"/>
      <c r="U415" s="980"/>
      <c r="V415" s="638"/>
      <c r="W415" s="982">
        <f t="shared" si="80"/>
        <v>0</v>
      </c>
      <c r="X415" s="982">
        <f t="shared" si="81"/>
        <v>-46120</v>
      </c>
      <c r="Y415" s="638"/>
      <c r="Z415" s="656"/>
      <c r="AA415" s="1077"/>
      <c r="AB415" s="989"/>
      <c r="AC415" s="967"/>
      <c r="AD415" s="994"/>
      <c r="AE415" s="1023"/>
      <c r="AF415" s="994"/>
      <c r="AG415" s="994"/>
    </row>
    <row r="416" ht="13.5" hidden="1" customHeight="1">
      <c r="A416" s="1081" t="b">
        <v>0</v>
      </c>
      <c r="B416" s="635" t="s">
        <v>136</v>
      </c>
      <c r="C416" s="635" t="s">
        <v>134</v>
      </c>
      <c r="D416" s="629" t="s">
        <v>408</v>
      </c>
      <c r="E416" s="629" t="s">
        <v>2130</v>
      </c>
      <c r="F416" s="606">
        <v>46113.0</v>
      </c>
      <c r="G416" s="902" t="s">
        <v>1305</v>
      </c>
      <c r="H416" s="704" t="s">
        <v>2412</v>
      </c>
      <c r="I416" s="629" t="s">
        <v>2413</v>
      </c>
      <c r="J416" s="629" t="s">
        <v>190</v>
      </c>
      <c r="K416" s="643">
        <v>0.0</v>
      </c>
      <c r="L416" s="643">
        <v>0.0</v>
      </c>
      <c r="M416" s="1076"/>
      <c r="N416" s="610"/>
      <c r="O416" s="809"/>
      <c r="P416" s="639">
        <v>46118.0</v>
      </c>
      <c r="Q416" s="639">
        <v>46120.0</v>
      </c>
      <c r="R416" s="636">
        <f t="shared" ref="R416:R428" si="82">Q416-P416</f>
        <v>2</v>
      </c>
      <c r="S416" s="638"/>
      <c r="T416" s="980">
        <f t="shared" ref="T416:T423" si="83">S416-P416</f>
        <v>-46118</v>
      </c>
      <c r="U416" s="980">
        <f t="shared" ref="U416:U428" si="84">S416-Q416</f>
        <v>-46120</v>
      </c>
      <c r="V416" s="638"/>
      <c r="W416" s="982">
        <f t="shared" si="80"/>
        <v>0</v>
      </c>
      <c r="X416" s="982">
        <f t="shared" si="81"/>
        <v>-46118</v>
      </c>
      <c r="Y416" s="638"/>
      <c r="Z416" s="980">
        <f t="shared" ref="Z416:Z428" si="85">Y416-P416</f>
        <v>-46118</v>
      </c>
      <c r="AA416" s="984">
        <f t="shared" ref="AA416:AA428" si="86">Y416-V416</f>
        <v>0</v>
      </c>
      <c r="AB416" s="1028"/>
      <c r="AC416" s="967" t="s">
        <v>2414</v>
      </c>
      <c r="AD416" s="994"/>
      <c r="AE416" s="1023"/>
      <c r="AF416" s="994"/>
      <c r="AG416" s="994"/>
    </row>
    <row r="417" ht="13.5" hidden="1" customHeight="1">
      <c r="A417" s="1081" t="b">
        <v>0</v>
      </c>
      <c r="B417" s="635" t="s">
        <v>135</v>
      </c>
      <c r="C417" s="635" t="s">
        <v>134</v>
      </c>
      <c r="D417" s="492" t="s">
        <v>408</v>
      </c>
      <c r="E417" s="492" t="s">
        <v>1369</v>
      </c>
      <c r="F417" s="606">
        <v>46113.0</v>
      </c>
      <c r="G417" s="860" t="s">
        <v>1303</v>
      </c>
      <c r="H417" s="704" t="s">
        <v>2409</v>
      </c>
      <c r="I417" s="492" t="s">
        <v>2410</v>
      </c>
      <c r="J417" s="492" t="s">
        <v>190</v>
      </c>
      <c r="K417" s="643">
        <v>0.0</v>
      </c>
      <c r="L417" s="643">
        <v>0.0</v>
      </c>
      <c r="M417" s="622"/>
      <c r="N417" s="610"/>
      <c r="O417" s="809"/>
      <c r="P417" s="639">
        <v>46114.0</v>
      </c>
      <c r="Q417" s="610">
        <v>46121.0</v>
      </c>
      <c r="R417" s="636">
        <f t="shared" si="82"/>
        <v>7</v>
      </c>
      <c r="S417" s="610">
        <v>46121.0</v>
      </c>
      <c r="T417" s="980">
        <f t="shared" si="83"/>
        <v>7</v>
      </c>
      <c r="U417" s="980">
        <f t="shared" si="84"/>
        <v>0</v>
      </c>
      <c r="V417" s="638"/>
      <c r="W417" s="982">
        <f t="shared" si="80"/>
        <v>-46121</v>
      </c>
      <c r="X417" s="982">
        <f t="shared" si="81"/>
        <v>-46114</v>
      </c>
      <c r="Y417" s="638"/>
      <c r="Z417" s="980">
        <f t="shared" si="85"/>
        <v>-46114</v>
      </c>
      <c r="AA417" s="984">
        <f t="shared" si="86"/>
        <v>0</v>
      </c>
      <c r="AB417" s="1028"/>
      <c r="AC417" s="967" t="s">
        <v>2411</v>
      </c>
      <c r="AD417" s="994"/>
      <c r="AE417" s="1023"/>
      <c r="AF417" s="994"/>
      <c r="AG417" s="994"/>
    </row>
    <row r="418" ht="13.5" hidden="1" customHeight="1">
      <c r="A418" s="1081" t="b">
        <v>0</v>
      </c>
      <c r="B418" s="635" t="s">
        <v>135</v>
      </c>
      <c r="C418" s="635" t="s">
        <v>134</v>
      </c>
      <c r="D418" s="629" t="s">
        <v>408</v>
      </c>
      <c r="E418" s="629" t="s">
        <v>1369</v>
      </c>
      <c r="F418" s="628">
        <v>46113.0</v>
      </c>
      <c r="G418" s="902" t="s">
        <v>1304</v>
      </c>
      <c r="H418" s="704" t="s">
        <v>2409</v>
      </c>
      <c r="I418" s="629" t="s">
        <v>2410</v>
      </c>
      <c r="J418" s="629" t="s">
        <v>190</v>
      </c>
      <c r="K418" s="643">
        <v>0.0</v>
      </c>
      <c r="L418" s="643">
        <v>0.0</v>
      </c>
      <c r="M418" s="622"/>
      <c r="N418" s="610"/>
      <c r="O418" s="809"/>
      <c r="P418" s="639">
        <v>46114.0</v>
      </c>
      <c r="Q418" s="610">
        <v>46121.0</v>
      </c>
      <c r="R418" s="636">
        <f t="shared" si="82"/>
        <v>7</v>
      </c>
      <c r="S418" s="610">
        <v>46121.0</v>
      </c>
      <c r="T418" s="980">
        <f t="shared" si="83"/>
        <v>7</v>
      </c>
      <c r="U418" s="980">
        <f t="shared" si="84"/>
        <v>0</v>
      </c>
      <c r="V418" s="638"/>
      <c r="W418" s="982">
        <f t="shared" si="80"/>
        <v>-46121</v>
      </c>
      <c r="X418" s="982">
        <f t="shared" si="81"/>
        <v>-46114</v>
      </c>
      <c r="Y418" s="638"/>
      <c r="Z418" s="980">
        <f t="shared" si="85"/>
        <v>-46114</v>
      </c>
      <c r="AA418" s="984">
        <f t="shared" si="86"/>
        <v>0</v>
      </c>
      <c r="AB418" s="1028"/>
      <c r="AC418" s="967" t="s">
        <v>2411</v>
      </c>
      <c r="AD418" s="994"/>
      <c r="AE418" s="1023"/>
      <c r="AF418" s="994"/>
      <c r="AG418" s="994"/>
    </row>
    <row r="419" ht="13.5" hidden="1" customHeight="1">
      <c r="A419" s="1081" t="b">
        <v>0</v>
      </c>
      <c r="B419" s="641" t="s">
        <v>135</v>
      </c>
      <c r="C419" s="641" t="s">
        <v>114</v>
      </c>
      <c r="D419" s="492" t="s">
        <v>408</v>
      </c>
      <c r="E419" s="649" t="s">
        <v>1369</v>
      </c>
      <c r="F419" s="728">
        <v>46113.0</v>
      </c>
      <c r="G419" s="860" t="s">
        <v>1305</v>
      </c>
      <c r="H419" s="959" t="s">
        <v>2409</v>
      </c>
      <c r="I419" s="649" t="s">
        <v>2410</v>
      </c>
      <c r="J419" s="649" t="s">
        <v>190</v>
      </c>
      <c r="K419" s="643">
        <v>0.0</v>
      </c>
      <c r="L419" s="643">
        <v>0.0</v>
      </c>
      <c r="M419" s="1076"/>
      <c r="N419" s="651"/>
      <c r="O419" s="1140"/>
      <c r="P419" s="651">
        <v>46114.0</v>
      </c>
      <c r="Q419" s="651">
        <v>46121.0</v>
      </c>
      <c r="R419" s="636">
        <f t="shared" si="82"/>
        <v>7</v>
      </c>
      <c r="S419" s="638"/>
      <c r="T419" s="636">
        <f t="shared" si="83"/>
        <v>-46114</v>
      </c>
      <c r="U419" s="980">
        <f t="shared" si="84"/>
        <v>-46121</v>
      </c>
      <c r="V419" s="638"/>
      <c r="W419" s="960">
        <f t="shared" si="80"/>
        <v>0</v>
      </c>
      <c r="X419" s="960">
        <f t="shared" si="81"/>
        <v>-46114</v>
      </c>
      <c r="Y419" s="638"/>
      <c r="Z419" s="980">
        <f t="shared" si="85"/>
        <v>-46114</v>
      </c>
      <c r="AA419" s="984">
        <f t="shared" si="86"/>
        <v>0</v>
      </c>
      <c r="AB419" s="1121" t="s">
        <v>2118</v>
      </c>
      <c r="AC419" s="1078" t="s">
        <v>2415</v>
      </c>
      <c r="AD419" s="948"/>
      <c r="AE419" s="1134"/>
      <c r="AF419" s="948"/>
      <c r="AG419" s="948"/>
    </row>
    <row r="420" ht="13.5" hidden="1" customHeight="1">
      <c r="A420" s="1081" t="b">
        <v>0</v>
      </c>
      <c r="B420" s="635" t="s">
        <v>136</v>
      </c>
      <c r="C420" s="635" t="s">
        <v>114</v>
      </c>
      <c r="D420" s="629" t="s">
        <v>408</v>
      </c>
      <c r="E420" s="629" t="s">
        <v>1333</v>
      </c>
      <c r="F420" s="628">
        <v>46113.0</v>
      </c>
      <c r="G420" s="902" t="s">
        <v>1305</v>
      </c>
      <c r="H420" s="943" t="s">
        <v>2416</v>
      </c>
      <c r="I420" s="629" t="s">
        <v>2417</v>
      </c>
      <c r="J420" s="645" t="s">
        <v>190</v>
      </c>
      <c r="K420" s="643">
        <v>0.0</v>
      </c>
      <c r="L420" s="643">
        <v>0.0</v>
      </c>
      <c r="M420" s="1076"/>
      <c r="N420" s="651"/>
      <c r="O420" s="1140"/>
      <c r="P420" s="639">
        <v>46112.0</v>
      </c>
      <c r="Q420" s="639">
        <v>46121.0</v>
      </c>
      <c r="R420" s="636">
        <f t="shared" si="82"/>
        <v>9</v>
      </c>
      <c r="S420" s="638"/>
      <c r="T420" s="980">
        <f t="shared" si="83"/>
        <v>-46112</v>
      </c>
      <c r="U420" s="980">
        <f t="shared" si="84"/>
        <v>-46121</v>
      </c>
      <c r="V420" s="638"/>
      <c r="W420" s="982">
        <f t="shared" si="80"/>
        <v>0</v>
      </c>
      <c r="X420" s="982">
        <f t="shared" si="81"/>
        <v>-46112</v>
      </c>
      <c r="Y420" s="638"/>
      <c r="Z420" s="980">
        <f t="shared" si="85"/>
        <v>-46112</v>
      </c>
      <c r="AA420" s="984">
        <f t="shared" si="86"/>
        <v>0</v>
      </c>
      <c r="AB420" s="1028"/>
      <c r="AC420" s="216" t="s">
        <v>2418</v>
      </c>
      <c r="AD420" s="968"/>
      <c r="AE420" s="1023"/>
      <c r="AF420" s="968"/>
      <c r="AG420" s="968"/>
    </row>
    <row r="421" ht="13.5" hidden="1" customHeight="1">
      <c r="A421" s="1081" t="b">
        <v>0</v>
      </c>
      <c r="B421" s="986" t="s">
        <v>136</v>
      </c>
      <c r="C421" s="986" t="s">
        <v>114</v>
      </c>
      <c r="D421" s="492" t="s">
        <v>408</v>
      </c>
      <c r="E421" s="649" t="s">
        <v>1333</v>
      </c>
      <c r="F421" s="728">
        <v>46113.0</v>
      </c>
      <c r="G421" s="860" t="s">
        <v>1305</v>
      </c>
      <c r="H421" s="959" t="s">
        <v>2250</v>
      </c>
      <c r="I421" s="649" t="s">
        <v>2251</v>
      </c>
      <c r="J421" s="649" t="s">
        <v>190</v>
      </c>
      <c r="K421" s="987">
        <v>0.0</v>
      </c>
      <c r="L421" s="987">
        <v>0.0</v>
      </c>
      <c r="M421" s="1104"/>
      <c r="N421" s="988"/>
      <c r="O421" s="1105"/>
      <c r="P421" s="988">
        <v>46114.0</v>
      </c>
      <c r="Q421" s="988">
        <v>46121.0</v>
      </c>
      <c r="R421" s="1106">
        <f t="shared" si="82"/>
        <v>7</v>
      </c>
      <c r="S421" s="1107"/>
      <c r="T421" s="1106">
        <f t="shared" si="83"/>
        <v>-46114</v>
      </c>
      <c r="U421" s="980">
        <f t="shared" si="84"/>
        <v>-46121</v>
      </c>
      <c r="V421" s="1107"/>
      <c r="W421" s="1109">
        <f t="shared" si="80"/>
        <v>0</v>
      </c>
      <c r="X421" s="1109">
        <f t="shared" si="81"/>
        <v>-46114</v>
      </c>
      <c r="Y421" s="1107"/>
      <c r="Z421" s="980">
        <f t="shared" si="85"/>
        <v>-46114</v>
      </c>
      <c r="AA421" s="984">
        <f t="shared" si="86"/>
        <v>0</v>
      </c>
      <c r="AB421" s="1121" t="s">
        <v>2118</v>
      </c>
      <c r="AC421" s="1009" t="s">
        <v>2419</v>
      </c>
      <c r="AD421" s="1010"/>
      <c r="AE421" s="1036"/>
      <c r="AF421" s="1010"/>
      <c r="AG421" s="1010"/>
    </row>
    <row r="422" ht="13.5" hidden="1" customHeight="1">
      <c r="A422" s="1081" t="b">
        <v>0</v>
      </c>
      <c r="B422" s="635" t="s">
        <v>136</v>
      </c>
      <c r="C422" s="635" t="s">
        <v>134</v>
      </c>
      <c r="D422" s="629" t="s">
        <v>408</v>
      </c>
      <c r="E422" s="629" t="s">
        <v>2130</v>
      </c>
      <c r="F422" s="606">
        <v>46113.0</v>
      </c>
      <c r="G422" s="902" t="s">
        <v>1305</v>
      </c>
      <c r="H422" s="704" t="s">
        <v>2131</v>
      </c>
      <c r="I422" s="629" t="s">
        <v>2132</v>
      </c>
      <c r="J422" s="629" t="s">
        <v>190</v>
      </c>
      <c r="K422" s="643">
        <v>0.0</v>
      </c>
      <c r="L422" s="643">
        <v>0.0</v>
      </c>
      <c r="M422" s="1076"/>
      <c r="N422" s="610"/>
      <c r="O422" s="809"/>
      <c r="P422" s="639">
        <v>46120.0</v>
      </c>
      <c r="Q422" s="639">
        <v>46121.0</v>
      </c>
      <c r="R422" s="636">
        <f t="shared" si="82"/>
        <v>1</v>
      </c>
      <c r="S422" s="638"/>
      <c r="T422" s="980">
        <f t="shared" si="83"/>
        <v>-46120</v>
      </c>
      <c r="U422" s="980">
        <f t="shared" si="84"/>
        <v>-46121</v>
      </c>
      <c r="V422" s="638"/>
      <c r="W422" s="982">
        <f t="shared" si="80"/>
        <v>0</v>
      </c>
      <c r="X422" s="982">
        <f t="shared" si="81"/>
        <v>-46120</v>
      </c>
      <c r="Y422" s="638"/>
      <c r="Z422" s="980">
        <f t="shared" si="85"/>
        <v>-46120</v>
      </c>
      <c r="AA422" s="984">
        <f t="shared" si="86"/>
        <v>0</v>
      </c>
      <c r="AB422" s="1029" t="s">
        <v>2118</v>
      </c>
      <c r="AC422" s="967" t="s">
        <v>2428</v>
      </c>
      <c r="AD422" s="994"/>
      <c r="AE422" s="1023"/>
      <c r="AF422" s="994"/>
      <c r="AG422" s="994"/>
    </row>
    <row r="423" ht="13.5" hidden="1" customHeight="1">
      <c r="A423" s="1081" t="b">
        <v>0</v>
      </c>
      <c r="B423" s="635" t="s">
        <v>136</v>
      </c>
      <c r="C423" s="635" t="s">
        <v>114</v>
      </c>
      <c r="D423" s="492" t="s">
        <v>408</v>
      </c>
      <c r="E423" s="492" t="s">
        <v>1333</v>
      </c>
      <c r="F423" s="606">
        <v>46113.0</v>
      </c>
      <c r="G423" s="860" t="s">
        <v>1305</v>
      </c>
      <c r="H423" s="704" t="s">
        <v>2429</v>
      </c>
      <c r="I423" s="492" t="s">
        <v>2430</v>
      </c>
      <c r="J423" s="492" t="s">
        <v>190</v>
      </c>
      <c r="K423" s="643">
        <v>0.0</v>
      </c>
      <c r="L423" s="643">
        <v>0.0</v>
      </c>
      <c r="M423" s="1076"/>
      <c r="N423" s="610"/>
      <c r="O423" s="809"/>
      <c r="P423" s="639">
        <v>46113.0</v>
      </c>
      <c r="Q423" s="610">
        <v>46122.0</v>
      </c>
      <c r="R423" s="636">
        <f t="shared" si="82"/>
        <v>9</v>
      </c>
      <c r="S423" s="638"/>
      <c r="T423" s="980">
        <f t="shared" si="83"/>
        <v>-46113</v>
      </c>
      <c r="U423" s="980">
        <f t="shared" si="84"/>
        <v>-46122</v>
      </c>
      <c r="V423" s="638"/>
      <c r="W423" s="982">
        <f t="shared" si="80"/>
        <v>0</v>
      </c>
      <c r="X423" s="982">
        <f t="shared" si="81"/>
        <v>-46113</v>
      </c>
      <c r="Y423" s="638"/>
      <c r="Z423" s="980">
        <f t="shared" si="85"/>
        <v>-46113</v>
      </c>
      <c r="AA423" s="984">
        <f t="shared" si="86"/>
        <v>0</v>
      </c>
      <c r="AB423" s="1029" t="s">
        <v>2118</v>
      </c>
      <c r="AC423" s="967" t="s">
        <v>2431</v>
      </c>
      <c r="AD423" s="994"/>
      <c r="AE423" s="1023"/>
      <c r="AF423" s="994"/>
      <c r="AG423" s="994"/>
    </row>
    <row r="424" ht="13.5" hidden="1" customHeight="1">
      <c r="A424" s="1081" t="b">
        <v>0</v>
      </c>
      <c r="B424" s="635" t="s">
        <v>136</v>
      </c>
      <c r="C424" s="635" t="s">
        <v>114</v>
      </c>
      <c r="D424" s="629" t="s">
        <v>408</v>
      </c>
      <c r="E424" s="629" t="s">
        <v>1608</v>
      </c>
      <c r="F424" s="606">
        <v>46113.0</v>
      </c>
      <c r="G424" s="902" t="s">
        <v>1305</v>
      </c>
      <c r="H424" s="704" t="s">
        <v>2441</v>
      </c>
      <c r="I424" s="629" t="s">
        <v>2442</v>
      </c>
      <c r="J424" s="629" t="s">
        <v>190</v>
      </c>
      <c r="K424" s="643">
        <v>0.0</v>
      </c>
      <c r="L424" s="643">
        <v>0.0</v>
      </c>
      <c r="M424" s="1076"/>
      <c r="N424" s="610"/>
      <c r="O424" s="809"/>
      <c r="P424" s="639">
        <v>46122.0</v>
      </c>
      <c r="Q424" s="639">
        <v>46125.0</v>
      </c>
      <c r="R424" s="636">
        <f t="shared" si="82"/>
        <v>3</v>
      </c>
      <c r="S424" s="638"/>
      <c r="T424" s="980"/>
      <c r="U424" s="980">
        <f t="shared" si="84"/>
        <v>-46125</v>
      </c>
      <c r="V424" s="638"/>
      <c r="W424" s="982">
        <f t="shared" si="80"/>
        <v>0</v>
      </c>
      <c r="X424" s="982">
        <f t="shared" si="81"/>
        <v>-46122</v>
      </c>
      <c r="Y424" s="638"/>
      <c r="Z424" s="980">
        <f t="shared" si="85"/>
        <v>-46122</v>
      </c>
      <c r="AA424" s="984">
        <f t="shared" si="86"/>
        <v>0</v>
      </c>
      <c r="AB424" s="1029" t="s">
        <v>2118</v>
      </c>
      <c r="AC424" s="967" t="s">
        <v>2443</v>
      </c>
      <c r="AD424" s="994"/>
      <c r="AE424" s="1023"/>
      <c r="AF424" s="994"/>
      <c r="AG424" s="994"/>
    </row>
    <row r="425" ht="13.5" hidden="1" customHeight="1">
      <c r="A425" s="1081" t="b">
        <v>0</v>
      </c>
      <c r="B425" s="635" t="s">
        <v>135</v>
      </c>
      <c r="C425" s="635" t="s">
        <v>114</v>
      </c>
      <c r="D425" s="492" t="s">
        <v>408</v>
      </c>
      <c r="E425" s="492" t="s">
        <v>1333</v>
      </c>
      <c r="F425" s="606">
        <v>46113.0</v>
      </c>
      <c r="G425" s="860" t="s">
        <v>1305</v>
      </c>
      <c r="H425" s="704" t="s">
        <v>2076</v>
      </c>
      <c r="I425" s="492" t="s">
        <v>2077</v>
      </c>
      <c r="J425" s="492" t="s">
        <v>190</v>
      </c>
      <c r="K425" s="643">
        <v>0.0</v>
      </c>
      <c r="L425" s="643">
        <v>0.0</v>
      </c>
      <c r="M425" s="1076"/>
      <c r="N425" s="610"/>
      <c r="O425" s="809"/>
      <c r="P425" s="639">
        <v>46121.0</v>
      </c>
      <c r="Q425" s="639">
        <v>46125.0</v>
      </c>
      <c r="R425" s="636">
        <f t="shared" si="82"/>
        <v>4</v>
      </c>
      <c r="S425" s="638"/>
      <c r="T425" s="980"/>
      <c r="U425" s="980">
        <f t="shared" si="84"/>
        <v>-46125</v>
      </c>
      <c r="V425" s="638"/>
      <c r="W425" s="982">
        <f t="shared" si="80"/>
        <v>0</v>
      </c>
      <c r="X425" s="982">
        <f t="shared" si="81"/>
        <v>-46121</v>
      </c>
      <c r="Y425" s="638"/>
      <c r="Z425" s="980">
        <f t="shared" si="85"/>
        <v>-46121</v>
      </c>
      <c r="AA425" s="984">
        <f t="shared" si="86"/>
        <v>0</v>
      </c>
      <c r="AB425" s="1029" t="s">
        <v>2118</v>
      </c>
      <c r="AC425" s="967" t="s">
        <v>2078</v>
      </c>
      <c r="AD425" s="994"/>
      <c r="AE425" s="1023"/>
      <c r="AF425" s="994"/>
      <c r="AG425" s="994"/>
    </row>
    <row r="426" ht="13.5" hidden="1" customHeight="1">
      <c r="A426" s="1081" t="b">
        <v>0</v>
      </c>
      <c r="B426" s="635" t="s">
        <v>135</v>
      </c>
      <c r="C426" s="635" t="s">
        <v>134</v>
      </c>
      <c r="D426" s="629" t="s">
        <v>408</v>
      </c>
      <c r="E426" s="629" t="s">
        <v>1333</v>
      </c>
      <c r="F426" s="606">
        <v>46113.0</v>
      </c>
      <c r="G426" s="902" t="s">
        <v>1304</v>
      </c>
      <c r="H426" s="704" t="s">
        <v>1850</v>
      </c>
      <c r="I426" s="629" t="s">
        <v>1851</v>
      </c>
      <c r="J426" s="629" t="s">
        <v>190</v>
      </c>
      <c r="K426" s="643">
        <v>0.0</v>
      </c>
      <c r="L426" s="643">
        <v>0.0</v>
      </c>
      <c r="M426" s="622"/>
      <c r="N426" s="610"/>
      <c r="O426" s="809"/>
      <c r="P426" s="639">
        <v>46121.0</v>
      </c>
      <c r="Q426" s="639">
        <v>46125.0</v>
      </c>
      <c r="R426" s="636">
        <f t="shared" si="82"/>
        <v>4</v>
      </c>
      <c r="S426" s="638"/>
      <c r="T426" s="980"/>
      <c r="U426" s="980">
        <f t="shared" si="84"/>
        <v>-46125</v>
      </c>
      <c r="V426" s="638"/>
      <c r="W426" s="982">
        <f t="shared" si="80"/>
        <v>0</v>
      </c>
      <c r="X426" s="982">
        <f t="shared" si="81"/>
        <v>-46121</v>
      </c>
      <c r="Y426" s="638"/>
      <c r="Z426" s="980">
        <f t="shared" si="85"/>
        <v>-46121</v>
      </c>
      <c r="AA426" s="984">
        <f t="shared" si="86"/>
        <v>0</v>
      </c>
      <c r="AB426" s="1028"/>
      <c r="AC426" s="967" t="s">
        <v>1852</v>
      </c>
      <c r="AD426" s="994"/>
      <c r="AE426" s="1023"/>
      <c r="AF426" s="994"/>
      <c r="AG426" s="994"/>
    </row>
    <row r="427" ht="13.5" hidden="1" customHeight="1">
      <c r="A427" s="1081" t="b">
        <v>0</v>
      </c>
      <c r="B427" s="1141" t="s">
        <v>135</v>
      </c>
      <c r="C427" s="1141" t="s">
        <v>134</v>
      </c>
      <c r="D427" s="492" t="s">
        <v>408</v>
      </c>
      <c r="E427" s="649" t="s">
        <v>1333</v>
      </c>
      <c r="F427" s="728">
        <v>46113.0</v>
      </c>
      <c r="G427" s="860" t="s">
        <v>1305</v>
      </c>
      <c r="H427" s="959" t="s">
        <v>1850</v>
      </c>
      <c r="I427" s="649" t="s">
        <v>1851</v>
      </c>
      <c r="J427" s="649" t="s">
        <v>190</v>
      </c>
      <c r="K427" s="1142">
        <v>0.0</v>
      </c>
      <c r="L427" s="1142">
        <v>0.0</v>
      </c>
      <c r="M427" s="1143"/>
      <c r="N427" s="1144"/>
      <c r="O427" s="1145"/>
      <c r="P427" s="1146">
        <v>46121.0</v>
      </c>
      <c r="Q427" s="1146">
        <v>46125.0</v>
      </c>
      <c r="R427" s="1147">
        <f t="shared" si="82"/>
        <v>4</v>
      </c>
      <c r="S427" s="1144"/>
      <c r="T427" s="1148"/>
      <c r="U427" s="980">
        <f t="shared" si="84"/>
        <v>-46125</v>
      </c>
      <c r="V427" s="1144"/>
      <c r="W427" s="1149">
        <f t="shared" si="80"/>
        <v>0</v>
      </c>
      <c r="X427" s="1149">
        <f t="shared" si="81"/>
        <v>-46121</v>
      </c>
      <c r="Y427" s="1144"/>
      <c r="Z427" s="980">
        <f t="shared" si="85"/>
        <v>-46121</v>
      </c>
      <c r="AA427" s="984">
        <f t="shared" si="86"/>
        <v>0</v>
      </c>
      <c r="AB427" s="1032"/>
      <c r="AC427" s="1150" t="s">
        <v>1852</v>
      </c>
      <c r="AD427" s="1151"/>
      <c r="AE427" s="1152"/>
      <c r="AF427" s="1151"/>
      <c r="AG427" s="1151"/>
    </row>
    <row r="428" ht="13.5" hidden="1" customHeight="1">
      <c r="A428" s="1081" t="b">
        <v>0</v>
      </c>
      <c r="B428" s="635" t="s">
        <v>135</v>
      </c>
      <c r="C428" s="635" t="s">
        <v>134</v>
      </c>
      <c r="D428" s="629" t="s">
        <v>408</v>
      </c>
      <c r="E428" s="629" t="s">
        <v>1333</v>
      </c>
      <c r="F428" s="606">
        <v>46113.0</v>
      </c>
      <c r="G428" s="902" t="s">
        <v>1303</v>
      </c>
      <c r="H428" s="704" t="s">
        <v>2420</v>
      </c>
      <c r="I428" s="629" t="s">
        <v>2421</v>
      </c>
      <c r="J428" s="629" t="s">
        <v>190</v>
      </c>
      <c r="K428" s="643">
        <v>0.0</v>
      </c>
      <c r="L428" s="643">
        <v>0.0</v>
      </c>
      <c r="M428" s="1076"/>
      <c r="N428" s="610"/>
      <c r="O428" s="809"/>
      <c r="P428" s="639">
        <v>46121.0</v>
      </c>
      <c r="Q428" s="639">
        <v>46125.0</v>
      </c>
      <c r="R428" s="636">
        <f t="shared" si="82"/>
        <v>4</v>
      </c>
      <c r="S428" s="638"/>
      <c r="T428" s="980"/>
      <c r="U428" s="980">
        <f t="shared" si="84"/>
        <v>-46125</v>
      </c>
      <c r="V428" s="638"/>
      <c r="W428" s="982">
        <f t="shared" si="80"/>
        <v>0</v>
      </c>
      <c r="X428" s="982">
        <f t="shared" si="81"/>
        <v>-46121</v>
      </c>
      <c r="Y428" s="638"/>
      <c r="Z428" s="980">
        <f t="shared" si="85"/>
        <v>-46121</v>
      </c>
      <c r="AA428" s="984">
        <f t="shared" si="86"/>
        <v>0</v>
      </c>
      <c r="AB428" s="1028"/>
      <c r="AC428" s="967" t="s">
        <v>2422</v>
      </c>
      <c r="AD428" s="994"/>
      <c r="AE428" s="1023"/>
      <c r="AF428" s="994"/>
      <c r="AG428" s="994"/>
    </row>
    <row r="429" ht="13.5" hidden="1" customHeight="1">
      <c r="A429" s="667" t="b">
        <v>0</v>
      </c>
      <c r="B429" s="635" t="s">
        <v>136</v>
      </c>
      <c r="C429" s="635" t="s">
        <v>134</v>
      </c>
      <c r="D429" s="492" t="s">
        <v>408</v>
      </c>
      <c r="E429" s="492" t="s">
        <v>1511</v>
      </c>
      <c r="F429" s="606">
        <v>45748.0</v>
      </c>
      <c r="G429" s="860" t="s">
        <v>1304</v>
      </c>
      <c r="H429" s="704" t="s">
        <v>1836</v>
      </c>
      <c r="I429" s="492" t="s">
        <v>1837</v>
      </c>
      <c r="J429" s="492" t="s">
        <v>190</v>
      </c>
      <c r="K429" s="643">
        <v>0.0</v>
      </c>
      <c r="L429" s="643">
        <v>0.0</v>
      </c>
      <c r="M429" s="1076"/>
      <c r="N429" s="610">
        <v>46120.0</v>
      </c>
      <c r="O429" s="809" t="s">
        <v>3153</v>
      </c>
      <c r="P429" s="639">
        <v>46119.0</v>
      </c>
      <c r="Q429" s="639">
        <v>46120.0</v>
      </c>
      <c r="R429" s="636"/>
      <c r="S429" s="639">
        <v>46120.0</v>
      </c>
      <c r="T429" s="980"/>
      <c r="U429" s="980"/>
      <c r="V429" s="638"/>
      <c r="W429" s="982">
        <f t="shared" si="80"/>
        <v>-46120</v>
      </c>
      <c r="X429" s="982">
        <f t="shared" si="81"/>
        <v>-46119</v>
      </c>
      <c r="Y429" s="638"/>
      <c r="Z429" s="656"/>
      <c r="AA429" s="1077"/>
      <c r="AB429" s="989"/>
      <c r="AC429" s="967" t="s">
        <v>1838</v>
      </c>
      <c r="AD429" s="994"/>
      <c r="AE429" s="1023"/>
      <c r="AF429" s="994"/>
      <c r="AG429" s="994"/>
    </row>
    <row r="430" ht="13.5" hidden="1" customHeight="1">
      <c r="A430" s="1081" t="b">
        <v>0</v>
      </c>
      <c r="B430" s="635" t="s">
        <v>138</v>
      </c>
      <c r="C430" s="635" t="s">
        <v>114</v>
      </c>
      <c r="D430" s="629" t="s">
        <v>408</v>
      </c>
      <c r="E430" s="629" t="s">
        <v>1369</v>
      </c>
      <c r="F430" s="606">
        <v>46113.0</v>
      </c>
      <c r="G430" s="902" t="s">
        <v>1304</v>
      </c>
      <c r="H430" s="704" t="s">
        <v>1763</v>
      </c>
      <c r="I430" s="629" t="s">
        <v>1417</v>
      </c>
      <c r="J430" s="629" t="s">
        <v>190</v>
      </c>
      <c r="K430" s="643">
        <v>0.0</v>
      </c>
      <c r="L430" s="643">
        <v>0.0</v>
      </c>
      <c r="M430" s="622"/>
      <c r="N430" s="610">
        <v>46129.0</v>
      </c>
      <c r="O430" s="809" t="s">
        <v>2424</v>
      </c>
      <c r="P430" s="639">
        <v>46125.0</v>
      </c>
      <c r="Q430" s="639">
        <v>46126.0</v>
      </c>
      <c r="R430" s="636">
        <f t="shared" ref="R430:R442" si="87">Q430-P430</f>
        <v>1</v>
      </c>
      <c r="S430" s="638"/>
      <c r="T430" s="980">
        <f t="shared" ref="T430:T432" si="88">S430-P430</f>
        <v>-46125</v>
      </c>
      <c r="U430" s="980">
        <f t="shared" ref="U430:U434" si="89">S430-Q430</f>
        <v>-46126</v>
      </c>
      <c r="V430" s="638"/>
      <c r="W430" s="982">
        <f t="shared" si="80"/>
        <v>0</v>
      </c>
      <c r="X430" s="982">
        <f t="shared" si="81"/>
        <v>-46125</v>
      </c>
      <c r="Y430" s="638"/>
      <c r="Z430" s="980">
        <f t="shared" ref="Z430:Z434" si="90">Y430-P430</f>
        <v>-46125</v>
      </c>
      <c r="AA430" s="984">
        <f t="shared" ref="AA430:AA471" si="91">Y430-V430</f>
        <v>0</v>
      </c>
      <c r="AB430" s="1028"/>
      <c r="AC430" s="967" t="s">
        <v>2425</v>
      </c>
      <c r="AD430" s="994"/>
      <c r="AE430" s="1023"/>
      <c r="AF430" s="994"/>
      <c r="AG430" s="994"/>
    </row>
    <row r="431" ht="13.5" hidden="1" customHeight="1">
      <c r="A431" s="1081" t="b">
        <v>0</v>
      </c>
      <c r="B431" s="635" t="s">
        <v>135</v>
      </c>
      <c r="C431" s="635" t="s">
        <v>134</v>
      </c>
      <c r="D431" s="492" t="s">
        <v>408</v>
      </c>
      <c r="E431" s="492" t="s">
        <v>1369</v>
      </c>
      <c r="F431" s="606">
        <v>46113.0</v>
      </c>
      <c r="G431" s="860" t="s">
        <v>1303</v>
      </c>
      <c r="H431" s="704" t="s">
        <v>1880</v>
      </c>
      <c r="I431" s="492" t="s">
        <v>1881</v>
      </c>
      <c r="J431" s="492" t="s">
        <v>190</v>
      </c>
      <c r="K431" s="643">
        <v>0.0</v>
      </c>
      <c r="L431" s="643">
        <v>0.0</v>
      </c>
      <c r="M431" s="622"/>
      <c r="N431" s="610">
        <v>46130.0</v>
      </c>
      <c r="O431" s="809" t="s">
        <v>2426</v>
      </c>
      <c r="P431" s="639">
        <v>46120.0</v>
      </c>
      <c r="Q431" s="639">
        <v>46126.0</v>
      </c>
      <c r="R431" s="636">
        <f t="shared" si="87"/>
        <v>6</v>
      </c>
      <c r="S431" s="639">
        <v>46126.0</v>
      </c>
      <c r="T431" s="980">
        <f t="shared" si="88"/>
        <v>6</v>
      </c>
      <c r="U431" s="980">
        <f t="shared" si="89"/>
        <v>0</v>
      </c>
      <c r="V431" s="639">
        <v>46126.0</v>
      </c>
      <c r="W431" s="982">
        <f t="shared" si="80"/>
        <v>0</v>
      </c>
      <c r="X431" s="982">
        <f t="shared" si="81"/>
        <v>6</v>
      </c>
      <c r="Y431" s="638"/>
      <c r="Z431" s="980">
        <f t="shared" si="90"/>
        <v>-46120</v>
      </c>
      <c r="AA431" s="984">
        <f t="shared" si="91"/>
        <v>-46126</v>
      </c>
      <c r="AB431" s="1028"/>
      <c r="AC431" s="967" t="s">
        <v>1882</v>
      </c>
      <c r="AD431" s="994"/>
      <c r="AE431" s="1023"/>
      <c r="AF431" s="994"/>
      <c r="AG431" s="994"/>
    </row>
    <row r="432" ht="13.5" hidden="1" customHeight="1">
      <c r="A432" s="1081" t="b">
        <v>0</v>
      </c>
      <c r="B432" s="635" t="s">
        <v>135</v>
      </c>
      <c r="C432" s="635" t="s">
        <v>134</v>
      </c>
      <c r="D432" s="629" t="s">
        <v>408</v>
      </c>
      <c r="E432" s="629" t="s">
        <v>1333</v>
      </c>
      <c r="F432" s="606">
        <v>46113.0</v>
      </c>
      <c r="G432" s="902" t="s">
        <v>1303</v>
      </c>
      <c r="H432" s="704" t="s">
        <v>2133</v>
      </c>
      <c r="I432" s="629" t="s">
        <v>2134</v>
      </c>
      <c r="J432" s="629" t="s">
        <v>190</v>
      </c>
      <c r="K432" s="643">
        <v>0.0</v>
      </c>
      <c r="L432" s="643">
        <v>0.0</v>
      </c>
      <c r="M432" s="1076"/>
      <c r="N432" s="610"/>
      <c r="O432" s="809"/>
      <c r="P432" s="639">
        <v>46120.0</v>
      </c>
      <c r="Q432" s="639">
        <v>46126.0</v>
      </c>
      <c r="R432" s="636">
        <f t="shared" si="87"/>
        <v>6</v>
      </c>
      <c r="S432" s="638"/>
      <c r="T432" s="980">
        <f t="shared" si="88"/>
        <v>-46120</v>
      </c>
      <c r="U432" s="980">
        <f t="shared" si="89"/>
        <v>-46126</v>
      </c>
      <c r="V432" s="638"/>
      <c r="W432" s="982">
        <f t="shared" si="80"/>
        <v>0</v>
      </c>
      <c r="X432" s="982">
        <f t="shared" si="81"/>
        <v>-46120</v>
      </c>
      <c r="Y432" s="638"/>
      <c r="Z432" s="980">
        <f t="shared" si="90"/>
        <v>-46120</v>
      </c>
      <c r="AA432" s="984">
        <f t="shared" si="91"/>
        <v>0</v>
      </c>
      <c r="AB432" s="1028"/>
      <c r="AC432" s="967" t="s">
        <v>2427</v>
      </c>
      <c r="AD432" s="994"/>
      <c r="AE432" s="1023"/>
      <c r="AF432" s="994"/>
      <c r="AG432" s="994"/>
    </row>
    <row r="433" ht="13.5" hidden="1" customHeight="1">
      <c r="A433" s="1081" t="b">
        <v>0</v>
      </c>
      <c r="B433" s="635" t="s">
        <v>138</v>
      </c>
      <c r="C433" s="635" t="s">
        <v>114</v>
      </c>
      <c r="D433" s="492" t="s">
        <v>408</v>
      </c>
      <c r="E433" s="492" t="s">
        <v>1333</v>
      </c>
      <c r="F433" s="606">
        <v>46113.0</v>
      </c>
      <c r="G433" s="860" t="s">
        <v>1305</v>
      </c>
      <c r="H433" s="704" t="s">
        <v>2451</v>
      </c>
      <c r="I433" s="492" t="s">
        <v>1854</v>
      </c>
      <c r="J433" s="492" t="s">
        <v>190</v>
      </c>
      <c r="K433" s="643">
        <v>0.0</v>
      </c>
      <c r="L433" s="643">
        <v>0.0</v>
      </c>
      <c r="M433" s="1076"/>
      <c r="N433" s="610"/>
      <c r="O433" s="809"/>
      <c r="P433" s="639">
        <v>46121.0</v>
      </c>
      <c r="Q433" s="639">
        <v>46126.0</v>
      </c>
      <c r="R433" s="636">
        <f t="shared" si="87"/>
        <v>5</v>
      </c>
      <c r="S433" s="638"/>
      <c r="T433" s="980"/>
      <c r="U433" s="980">
        <f t="shared" si="89"/>
        <v>-46126</v>
      </c>
      <c r="V433" s="638"/>
      <c r="W433" s="982">
        <f t="shared" si="80"/>
        <v>0</v>
      </c>
      <c r="X433" s="982">
        <f t="shared" si="81"/>
        <v>-46121</v>
      </c>
      <c r="Y433" s="638"/>
      <c r="Z433" s="980">
        <f t="shared" si="90"/>
        <v>-46121</v>
      </c>
      <c r="AA433" s="984">
        <f t="shared" si="91"/>
        <v>0</v>
      </c>
      <c r="AB433" s="1029" t="s">
        <v>2118</v>
      </c>
      <c r="AC433" s="967" t="s">
        <v>1856</v>
      </c>
      <c r="AD433" s="994"/>
      <c r="AE433" s="1023"/>
      <c r="AF433" s="994"/>
      <c r="AG433" s="994"/>
    </row>
    <row r="434" ht="13.5" hidden="1" customHeight="1">
      <c r="A434" s="1081" t="b">
        <v>0</v>
      </c>
      <c r="B434" s="635" t="s">
        <v>136</v>
      </c>
      <c r="C434" s="635" t="s">
        <v>114</v>
      </c>
      <c r="D434" s="629" t="s">
        <v>408</v>
      </c>
      <c r="E434" s="629" t="s">
        <v>1630</v>
      </c>
      <c r="F434" s="606">
        <v>46113.0</v>
      </c>
      <c r="G434" s="902" t="s">
        <v>1305</v>
      </c>
      <c r="H434" s="704" t="s">
        <v>1857</v>
      </c>
      <c r="I434" s="629" t="s">
        <v>1858</v>
      </c>
      <c r="J434" s="629" t="s">
        <v>190</v>
      </c>
      <c r="K434" s="643">
        <v>0.0</v>
      </c>
      <c r="L434" s="643">
        <v>0.0</v>
      </c>
      <c r="M434" s="1076"/>
      <c r="N434" s="610"/>
      <c r="O434" s="809"/>
      <c r="P434" s="639">
        <v>46125.0</v>
      </c>
      <c r="Q434" s="639">
        <v>46126.0</v>
      </c>
      <c r="R434" s="636">
        <f t="shared" si="87"/>
        <v>1</v>
      </c>
      <c r="S434" s="638"/>
      <c r="T434" s="980"/>
      <c r="U434" s="980">
        <f t="shared" si="89"/>
        <v>-46126</v>
      </c>
      <c r="V434" s="638"/>
      <c r="W434" s="982">
        <f t="shared" si="80"/>
        <v>0</v>
      </c>
      <c r="X434" s="982">
        <f t="shared" si="81"/>
        <v>-46125</v>
      </c>
      <c r="Y434" s="638"/>
      <c r="Z434" s="980">
        <f t="shared" si="90"/>
        <v>-46125</v>
      </c>
      <c r="AA434" s="984">
        <f t="shared" si="91"/>
        <v>0</v>
      </c>
      <c r="AB434" s="1029" t="s">
        <v>2118</v>
      </c>
      <c r="AC434" s="967" t="s">
        <v>2456</v>
      </c>
      <c r="AD434" s="994"/>
      <c r="AE434" s="1023"/>
      <c r="AF434" s="994"/>
      <c r="AG434" s="994"/>
    </row>
    <row r="435" ht="13.5" hidden="1" customHeight="1">
      <c r="A435" s="1081" t="b">
        <v>0</v>
      </c>
      <c r="B435" s="635" t="s">
        <v>138</v>
      </c>
      <c r="C435" s="635" t="s">
        <v>114</v>
      </c>
      <c r="D435" s="492" t="s">
        <v>408</v>
      </c>
      <c r="E435" s="492" t="s">
        <v>1369</v>
      </c>
      <c r="F435" s="606">
        <v>46113.0</v>
      </c>
      <c r="G435" s="910"/>
      <c r="H435" s="704" t="s">
        <v>2432</v>
      </c>
      <c r="I435" s="492" t="s">
        <v>2433</v>
      </c>
      <c r="J435" s="492" t="s">
        <v>190</v>
      </c>
      <c r="K435" s="643">
        <v>0.0</v>
      </c>
      <c r="L435" s="643">
        <v>0.0</v>
      </c>
      <c r="M435" s="1076"/>
      <c r="N435" s="610"/>
      <c r="O435" s="809"/>
      <c r="P435" s="639">
        <v>46126.0</v>
      </c>
      <c r="Q435" s="639">
        <v>46127.0</v>
      </c>
      <c r="R435" s="636">
        <f t="shared" si="87"/>
        <v>1</v>
      </c>
      <c r="S435" s="638"/>
      <c r="T435" s="980"/>
      <c r="U435" s="980"/>
      <c r="V435" s="638"/>
      <c r="W435" s="982">
        <f t="shared" si="80"/>
        <v>0</v>
      </c>
      <c r="X435" s="982">
        <f t="shared" si="81"/>
        <v>-46126</v>
      </c>
      <c r="Y435" s="638"/>
      <c r="Z435" s="980"/>
      <c r="AA435" s="984">
        <f t="shared" si="91"/>
        <v>0</v>
      </c>
      <c r="AB435" s="1028"/>
      <c r="AC435" s="967" t="s">
        <v>2434</v>
      </c>
      <c r="AD435" s="994"/>
      <c r="AE435" s="1023"/>
      <c r="AF435" s="994"/>
      <c r="AG435" s="994"/>
    </row>
    <row r="436" ht="13.5" hidden="1" customHeight="1">
      <c r="A436" s="1081" t="b">
        <v>0</v>
      </c>
      <c r="B436" s="635" t="s">
        <v>135</v>
      </c>
      <c r="C436" s="635" t="s">
        <v>134</v>
      </c>
      <c r="D436" s="629" t="s">
        <v>408</v>
      </c>
      <c r="E436" s="629" t="s">
        <v>1369</v>
      </c>
      <c r="F436" s="606">
        <v>46113.0</v>
      </c>
      <c r="G436" s="920"/>
      <c r="H436" s="704" t="s">
        <v>2435</v>
      </c>
      <c r="I436" s="629" t="s">
        <v>2436</v>
      </c>
      <c r="J436" s="629" t="s">
        <v>190</v>
      </c>
      <c r="K436" s="643">
        <v>0.0</v>
      </c>
      <c r="L436" s="643">
        <v>0.0</v>
      </c>
      <c r="M436" s="1076"/>
      <c r="N436" s="610">
        <v>46132.0</v>
      </c>
      <c r="O436" s="809" t="s">
        <v>2386</v>
      </c>
      <c r="P436" s="639">
        <v>46122.0</v>
      </c>
      <c r="Q436" s="639">
        <v>46127.0</v>
      </c>
      <c r="R436" s="636">
        <f t="shared" si="87"/>
        <v>5</v>
      </c>
      <c r="S436" s="638"/>
      <c r="T436" s="980">
        <f>S436-P436</f>
        <v>-46122</v>
      </c>
      <c r="U436" s="980">
        <f>S436-Q436</f>
        <v>-46127</v>
      </c>
      <c r="V436" s="638"/>
      <c r="W436" s="982">
        <f t="shared" si="80"/>
        <v>0</v>
      </c>
      <c r="X436" s="982">
        <f t="shared" si="81"/>
        <v>-46122</v>
      </c>
      <c r="Y436" s="638"/>
      <c r="Z436" s="980">
        <f>Y436-P436</f>
        <v>-46122</v>
      </c>
      <c r="AA436" s="984">
        <f t="shared" si="91"/>
        <v>0</v>
      </c>
      <c r="AB436" s="1028"/>
      <c r="AC436" s="967" t="s">
        <v>2437</v>
      </c>
      <c r="AD436" s="994"/>
      <c r="AE436" s="1023"/>
      <c r="AF436" s="994"/>
      <c r="AG436" s="994"/>
    </row>
    <row r="437" ht="13.5" hidden="1" customHeight="1">
      <c r="A437" s="1081" t="b">
        <v>0</v>
      </c>
      <c r="B437" s="635" t="s">
        <v>138</v>
      </c>
      <c r="C437" s="635" t="s">
        <v>134</v>
      </c>
      <c r="D437" s="492" t="s">
        <v>408</v>
      </c>
      <c r="E437" s="492" t="s">
        <v>1608</v>
      </c>
      <c r="F437" s="606">
        <v>46113.0</v>
      </c>
      <c r="G437" s="860" t="s">
        <v>1303</v>
      </c>
      <c r="H437" s="704" t="s">
        <v>2438</v>
      </c>
      <c r="I437" s="492" t="s">
        <v>2439</v>
      </c>
      <c r="J437" s="492" t="s">
        <v>190</v>
      </c>
      <c r="K437" s="643">
        <v>0.0</v>
      </c>
      <c r="L437" s="643">
        <v>0.0</v>
      </c>
      <c r="M437" s="1076"/>
      <c r="N437" s="610"/>
      <c r="O437" s="809"/>
      <c r="P437" s="639">
        <v>46126.0</v>
      </c>
      <c r="Q437" s="639">
        <v>46127.0</v>
      </c>
      <c r="R437" s="636">
        <f t="shared" si="87"/>
        <v>1</v>
      </c>
      <c r="S437" s="638"/>
      <c r="T437" s="980"/>
      <c r="U437" s="980"/>
      <c r="V437" s="638"/>
      <c r="W437" s="982">
        <f t="shared" si="80"/>
        <v>0</v>
      </c>
      <c r="X437" s="982">
        <f t="shared" si="81"/>
        <v>-46126</v>
      </c>
      <c r="Y437" s="638"/>
      <c r="Z437" s="980"/>
      <c r="AA437" s="984">
        <f t="shared" si="91"/>
        <v>0</v>
      </c>
      <c r="AB437" s="1028"/>
      <c r="AC437" s="967" t="s">
        <v>2440</v>
      </c>
      <c r="AD437" s="994"/>
      <c r="AE437" s="1023"/>
      <c r="AF437" s="994"/>
      <c r="AG437" s="994"/>
    </row>
    <row r="438" ht="13.5" hidden="1" customHeight="1">
      <c r="A438" s="1081" t="b">
        <v>0</v>
      </c>
      <c r="B438" s="635" t="s">
        <v>138</v>
      </c>
      <c r="C438" s="635" t="s">
        <v>134</v>
      </c>
      <c r="D438" s="629" t="s">
        <v>408</v>
      </c>
      <c r="E438" s="629" t="s">
        <v>1608</v>
      </c>
      <c r="F438" s="606">
        <v>46113.0</v>
      </c>
      <c r="G438" s="902" t="s">
        <v>1304</v>
      </c>
      <c r="H438" s="704" t="s">
        <v>2438</v>
      </c>
      <c r="I438" s="629" t="s">
        <v>2439</v>
      </c>
      <c r="J438" s="629" t="s">
        <v>190</v>
      </c>
      <c r="K438" s="643">
        <v>0.0</v>
      </c>
      <c r="L438" s="643">
        <v>0.0</v>
      </c>
      <c r="M438" s="1076"/>
      <c r="N438" s="610"/>
      <c r="O438" s="809"/>
      <c r="P438" s="639">
        <v>46126.0</v>
      </c>
      <c r="Q438" s="639">
        <v>46127.0</v>
      </c>
      <c r="R438" s="636">
        <f t="shared" si="87"/>
        <v>1</v>
      </c>
      <c r="S438" s="638"/>
      <c r="T438" s="980"/>
      <c r="U438" s="980"/>
      <c r="V438" s="638"/>
      <c r="W438" s="982">
        <f t="shared" si="80"/>
        <v>0</v>
      </c>
      <c r="X438" s="982">
        <f t="shared" si="81"/>
        <v>-46126</v>
      </c>
      <c r="Y438" s="638"/>
      <c r="Z438" s="980"/>
      <c r="AA438" s="984">
        <f t="shared" si="91"/>
        <v>0</v>
      </c>
      <c r="AB438" s="1028"/>
      <c r="AC438" s="967" t="s">
        <v>2440</v>
      </c>
      <c r="AD438" s="994"/>
      <c r="AE438" s="1023"/>
      <c r="AF438" s="994"/>
      <c r="AG438" s="994"/>
    </row>
    <row r="439" ht="13.5" hidden="1" customHeight="1">
      <c r="A439" s="1081" t="b">
        <v>0</v>
      </c>
      <c r="B439" s="1082" t="s">
        <v>138</v>
      </c>
      <c r="C439" s="1082" t="s">
        <v>134</v>
      </c>
      <c r="D439" s="649" t="s">
        <v>408</v>
      </c>
      <c r="E439" s="649" t="s">
        <v>1608</v>
      </c>
      <c r="F439" s="728">
        <v>46113.0</v>
      </c>
      <c r="G439" s="860" t="s">
        <v>1305</v>
      </c>
      <c r="H439" s="959" t="s">
        <v>2438</v>
      </c>
      <c r="I439" s="649" t="s">
        <v>2439</v>
      </c>
      <c r="J439" s="649" t="s">
        <v>190</v>
      </c>
      <c r="K439" s="1016">
        <v>0.0</v>
      </c>
      <c r="L439" s="1016">
        <v>0.0</v>
      </c>
      <c r="M439" s="1095"/>
      <c r="N439" s="1083"/>
      <c r="O439" s="1126"/>
      <c r="P439" s="1017">
        <v>46126.0</v>
      </c>
      <c r="Q439" s="1017">
        <v>46127.0</v>
      </c>
      <c r="R439" s="1097">
        <f t="shared" si="87"/>
        <v>1</v>
      </c>
      <c r="S439" s="1083"/>
      <c r="T439" s="1098"/>
      <c r="U439" s="1098"/>
      <c r="V439" s="1083"/>
      <c r="W439" s="1127">
        <f t="shared" si="80"/>
        <v>0</v>
      </c>
      <c r="X439" s="1127">
        <f t="shared" si="81"/>
        <v>-46126</v>
      </c>
      <c r="Y439" s="1083"/>
      <c r="Z439" s="1098"/>
      <c r="AA439" s="1153">
        <f t="shared" si="91"/>
        <v>0</v>
      </c>
      <c r="AB439" s="1032"/>
      <c r="AC439" s="1018" t="s">
        <v>2440</v>
      </c>
      <c r="AD439" s="1019"/>
      <c r="AE439" s="1128"/>
      <c r="AF439" s="1019"/>
      <c r="AG439" s="1019"/>
    </row>
    <row r="440" ht="13.5" hidden="1" customHeight="1">
      <c r="A440" s="1081" t="b">
        <v>0</v>
      </c>
      <c r="B440" s="986" t="s">
        <v>138</v>
      </c>
      <c r="C440" s="986" t="s">
        <v>114</v>
      </c>
      <c r="D440" s="629" t="s">
        <v>408</v>
      </c>
      <c r="E440" s="645" t="s">
        <v>1421</v>
      </c>
      <c r="F440" s="919">
        <v>46113.0</v>
      </c>
      <c r="G440" s="902" t="s">
        <v>1305</v>
      </c>
      <c r="H440" s="973" t="s">
        <v>1891</v>
      </c>
      <c r="I440" s="645" t="s">
        <v>1892</v>
      </c>
      <c r="J440" s="645" t="s">
        <v>190</v>
      </c>
      <c r="K440" s="987">
        <v>0.0</v>
      </c>
      <c r="L440" s="987">
        <v>0.0</v>
      </c>
      <c r="M440" s="1104"/>
      <c r="N440" s="1107"/>
      <c r="O440" s="1139"/>
      <c r="P440" s="988">
        <v>46126.0</v>
      </c>
      <c r="Q440" s="988">
        <v>46127.0</v>
      </c>
      <c r="R440" s="1106">
        <f t="shared" si="87"/>
        <v>1</v>
      </c>
      <c r="S440" s="1107"/>
      <c r="T440" s="1108"/>
      <c r="U440" s="1108"/>
      <c r="V440" s="1107"/>
      <c r="W440" s="1109">
        <f t="shared" si="80"/>
        <v>0</v>
      </c>
      <c r="X440" s="1109">
        <f t="shared" si="81"/>
        <v>-46126</v>
      </c>
      <c r="Y440" s="1107"/>
      <c r="Z440" s="1108"/>
      <c r="AA440" s="1110">
        <f t="shared" si="91"/>
        <v>0</v>
      </c>
      <c r="AB440" s="1121" t="s">
        <v>2118</v>
      </c>
      <c r="AC440" s="1139"/>
      <c r="AD440" s="1010"/>
      <c r="AE440" s="1036"/>
      <c r="AF440" s="1010"/>
      <c r="AG440" s="1010"/>
    </row>
    <row r="441" ht="13.5" hidden="1" customHeight="1">
      <c r="A441" s="1081" t="b">
        <v>0</v>
      </c>
      <c r="B441" s="635" t="s">
        <v>138</v>
      </c>
      <c r="C441" s="635" t="s">
        <v>134</v>
      </c>
      <c r="D441" s="492" t="s">
        <v>408</v>
      </c>
      <c r="E441" s="492" t="s">
        <v>1369</v>
      </c>
      <c r="F441" s="606">
        <v>46113.0</v>
      </c>
      <c r="G441" s="860" t="s">
        <v>1303</v>
      </c>
      <c r="H441" s="704" t="s">
        <v>2444</v>
      </c>
      <c r="I441" s="492" t="s">
        <v>1716</v>
      </c>
      <c r="J441" s="492" t="s">
        <v>190</v>
      </c>
      <c r="K441" s="643">
        <v>0.0</v>
      </c>
      <c r="L441" s="643">
        <v>0.0</v>
      </c>
      <c r="M441" s="1076"/>
      <c r="N441" s="610"/>
      <c r="O441" s="809"/>
      <c r="P441" s="639">
        <v>46125.0</v>
      </c>
      <c r="Q441" s="639">
        <v>46128.0</v>
      </c>
      <c r="R441" s="636">
        <f t="shared" si="87"/>
        <v>3</v>
      </c>
      <c r="S441" s="638"/>
      <c r="T441" s="980"/>
      <c r="U441" s="980">
        <f t="shared" ref="U441:U450" si="92">S441-Q441</f>
        <v>-46128</v>
      </c>
      <c r="V441" s="638"/>
      <c r="W441" s="982">
        <f t="shared" si="80"/>
        <v>0</v>
      </c>
      <c r="X441" s="982">
        <f t="shared" si="81"/>
        <v>-46125</v>
      </c>
      <c r="Y441" s="638"/>
      <c r="Z441" s="980">
        <f t="shared" ref="Z441:Z442" si="93">Y441-P441</f>
        <v>-46125</v>
      </c>
      <c r="AA441" s="984">
        <f t="shared" si="91"/>
        <v>0</v>
      </c>
      <c r="AB441" s="1028"/>
      <c r="AC441" s="967"/>
      <c r="AD441" s="994"/>
      <c r="AE441" s="1023"/>
      <c r="AF441" s="994"/>
      <c r="AG441" s="994"/>
    </row>
    <row r="442" ht="13.5" hidden="1" customHeight="1">
      <c r="A442" s="1081" t="b">
        <v>0</v>
      </c>
      <c r="B442" s="635" t="s">
        <v>138</v>
      </c>
      <c r="C442" s="635" t="s">
        <v>134</v>
      </c>
      <c r="D442" s="629" t="s">
        <v>408</v>
      </c>
      <c r="E442" s="629" t="s">
        <v>1369</v>
      </c>
      <c r="F442" s="606">
        <v>46113.0</v>
      </c>
      <c r="G442" s="902" t="s">
        <v>1304</v>
      </c>
      <c r="H442" s="704" t="s">
        <v>2444</v>
      </c>
      <c r="I442" s="629" t="s">
        <v>1716</v>
      </c>
      <c r="J442" s="629" t="s">
        <v>190</v>
      </c>
      <c r="K442" s="643">
        <v>0.0</v>
      </c>
      <c r="L442" s="643">
        <v>0.0</v>
      </c>
      <c r="M442" s="1076"/>
      <c r="N442" s="610"/>
      <c r="O442" s="809"/>
      <c r="P442" s="639">
        <v>46125.0</v>
      </c>
      <c r="Q442" s="639">
        <v>46128.0</v>
      </c>
      <c r="R442" s="636">
        <f t="shared" si="87"/>
        <v>3</v>
      </c>
      <c r="S442" s="638"/>
      <c r="T442" s="980"/>
      <c r="U442" s="980">
        <f t="shared" si="92"/>
        <v>-46128</v>
      </c>
      <c r="V442" s="638"/>
      <c r="W442" s="982">
        <f t="shared" si="80"/>
        <v>0</v>
      </c>
      <c r="X442" s="982">
        <f t="shared" si="81"/>
        <v>-46125</v>
      </c>
      <c r="Y442" s="638"/>
      <c r="Z442" s="980">
        <f t="shared" si="93"/>
        <v>-46125</v>
      </c>
      <c r="AA442" s="984">
        <f t="shared" si="91"/>
        <v>0</v>
      </c>
      <c r="AB442" s="1028"/>
      <c r="AC442" s="967"/>
      <c r="AD442" s="994"/>
      <c r="AE442" s="1023"/>
      <c r="AF442" s="994"/>
      <c r="AG442" s="994"/>
    </row>
    <row r="443" ht="13.5" hidden="1" customHeight="1">
      <c r="A443" s="1081" t="b">
        <v>0</v>
      </c>
      <c r="B443" s="635" t="s">
        <v>134</v>
      </c>
      <c r="C443" s="635" t="s">
        <v>134</v>
      </c>
      <c r="D443" s="492" t="s">
        <v>408</v>
      </c>
      <c r="E443" s="492" t="s">
        <v>1421</v>
      </c>
      <c r="F443" s="606">
        <v>46113.0</v>
      </c>
      <c r="G443" s="860"/>
      <c r="H443" s="704" t="s">
        <v>2445</v>
      </c>
      <c r="I443" s="492"/>
      <c r="J443" s="492" t="s">
        <v>190</v>
      </c>
      <c r="K443" s="643">
        <v>0.0</v>
      </c>
      <c r="L443" s="643">
        <v>0.0</v>
      </c>
      <c r="M443" s="622"/>
      <c r="N443" s="610">
        <v>46129.0</v>
      </c>
      <c r="O443" s="809" t="s">
        <v>2386</v>
      </c>
      <c r="P443" s="639">
        <v>46128.0</v>
      </c>
      <c r="Q443" s="610">
        <v>46128.0</v>
      </c>
      <c r="R443" s="636"/>
      <c r="S443" s="610"/>
      <c r="T443" s="980">
        <f>S443-P443</f>
        <v>-46128</v>
      </c>
      <c r="U443" s="980">
        <f t="shared" si="92"/>
        <v>-46128</v>
      </c>
      <c r="V443" s="638"/>
      <c r="W443" s="982"/>
      <c r="X443" s="982"/>
      <c r="Y443" s="638"/>
      <c r="Z443" s="980"/>
      <c r="AA443" s="984">
        <f t="shared" si="91"/>
        <v>0</v>
      </c>
      <c r="AB443" s="1028"/>
      <c r="AC443" s="967" t="s">
        <v>2446</v>
      </c>
      <c r="AD443" s="994"/>
      <c r="AE443" s="1023"/>
      <c r="AF443" s="994"/>
      <c r="AG443" s="994"/>
    </row>
    <row r="444" ht="13.5" hidden="1" customHeight="1">
      <c r="A444" s="1081" t="b">
        <v>0</v>
      </c>
      <c r="B444" s="635" t="s">
        <v>136</v>
      </c>
      <c r="C444" s="635" t="s">
        <v>134</v>
      </c>
      <c r="D444" s="629" t="s">
        <v>408</v>
      </c>
      <c r="E444" s="629" t="s">
        <v>1630</v>
      </c>
      <c r="F444" s="606">
        <v>46113.0</v>
      </c>
      <c r="G444" s="902" t="s">
        <v>1304</v>
      </c>
      <c r="H444" s="704" t="s">
        <v>1863</v>
      </c>
      <c r="I444" s="629" t="s">
        <v>1864</v>
      </c>
      <c r="J444" s="629" t="s">
        <v>190</v>
      </c>
      <c r="K444" s="643">
        <v>0.0</v>
      </c>
      <c r="L444" s="643">
        <v>0.0</v>
      </c>
      <c r="M444" s="1076"/>
      <c r="N444" s="610"/>
      <c r="O444" s="809"/>
      <c r="P444" s="639">
        <v>46122.0</v>
      </c>
      <c r="Q444" s="639">
        <v>46128.0</v>
      </c>
      <c r="R444" s="636">
        <f t="shared" ref="R444:R466" si="94">Q444-P444</f>
        <v>6</v>
      </c>
      <c r="S444" s="638"/>
      <c r="T444" s="980"/>
      <c r="U444" s="980">
        <f t="shared" si="92"/>
        <v>-46128</v>
      </c>
      <c r="V444" s="638"/>
      <c r="W444" s="982">
        <f t="shared" ref="W444:W474" si="95">V444-S444</f>
        <v>0</v>
      </c>
      <c r="X444" s="982">
        <f t="shared" ref="X444:X474" si="96">V444-P444</f>
        <v>-46122</v>
      </c>
      <c r="Y444" s="638"/>
      <c r="Z444" s="980">
        <f t="shared" ref="Z444:Z448" si="97">Y444-P444</f>
        <v>-46122</v>
      </c>
      <c r="AA444" s="984">
        <f t="shared" si="91"/>
        <v>0</v>
      </c>
      <c r="AB444" s="1028"/>
      <c r="AC444" s="967" t="s">
        <v>1865</v>
      </c>
      <c r="AD444" s="994"/>
      <c r="AE444" s="1023"/>
      <c r="AF444" s="994"/>
      <c r="AG444" s="994"/>
    </row>
    <row r="445" ht="13.5" hidden="1" customHeight="1">
      <c r="A445" s="1081" t="b">
        <v>0</v>
      </c>
      <c r="B445" s="986" t="s">
        <v>136</v>
      </c>
      <c r="C445" s="986" t="s">
        <v>134</v>
      </c>
      <c r="D445" s="492" t="s">
        <v>408</v>
      </c>
      <c r="E445" s="649" t="s">
        <v>1630</v>
      </c>
      <c r="F445" s="728">
        <v>46113.0</v>
      </c>
      <c r="G445" s="860" t="s">
        <v>1305</v>
      </c>
      <c r="H445" s="959" t="s">
        <v>1863</v>
      </c>
      <c r="I445" s="649" t="s">
        <v>1864</v>
      </c>
      <c r="J445" s="649" t="s">
        <v>190</v>
      </c>
      <c r="K445" s="987">
        <v>0.0</v>
      </c>
      <c r="L445" s="987">
        <v>0.0</v>
      </c>
      <c r="M445" s="1104"/>
      <c r="N445" s="1107"/>
      <c r="O445" s="1139"/>
      <c r="P445" s="988">
        <v>46122.0</v>
      </c>
      <c r="Q445" s="988">
        <v>46128.0</v>
      </c>
      <c r="R445" s="1106">
        <f t="shared" si="94"/>
        <v>6</v>
      </c>
      <c r="S445" s="1107"/>
      <c r="T445" s="1108"/>
      <c r="U445" s="1106">
        <f t="shared" si="92"/>
        <v>-46128</v>
      </c>
      <c r="V445" s="1107"/>
      <c r="W445" s="1109">
        <f t="shared" si="95"/>
        <v>0</v>
      </c>
      <c r="X445" s="1109">
        <f t="shared" si="96"/>
        <v>-46122</v>
      </c>
      <c r="Y445" s="1107"/>
      <c r="Z445" s="1106">
        <f t="shared" si="97"/>
        <v>-46122</v>
      </c>
      <c r="AA445" s="1110">
        <f t="shared" si="91"/>
        <v>0</v>
      </c>
      <c r="AB445" s="1121" t="s">
        <v>2118</v>
      </c>
      <c r="AC445" s="967" t="s">
        <v>1865</v>
      </c>
      <c r="AD445" s="1010"/>
      <c r="AE445" s="1036"/>
      <c r="AF445" s="1010"/>
      <c r="AG445" s="1010"/>
    </row>
    <row r="446" ht="13.5" hidden="1" customHeight="1">
      <c r="A446" s="1081" t="b">
        <v>0</v>
      </c>
      <c r="B446" s="635" t="s">
        <v>136</v>
      </c>
      <c r="C446" s="635" t="s">
        <v>114</v>
      </c>
      <c r="D446" s="629" t="s">
        <v>408</v>
      </c>
      <c r="E446" s="629" t="s">
        <v>1511</v>
      </c>
      <c r="F446" s="606">
        <v>46113.0</v>
      </c>
      <c r="G446" s="902" t="s">
        <v>1303</v>
      </c>
      <c r="H446" s="704" t="s">
        <v>2447</v>
      </c>
      <c r="I446" s="629" t="s">
        <v>2448</v>
      </c>
      <c r="J446" s="629" t="s">
        <v>190</v>
      </c>
      <c r="K446" s="643">
        <v>0.0</v>
      </c>
      <c r="L446" s="643">
        <v>0.0</v>
      </c>
      <c r="M446" s="1076"/>
      <c r="N446" s="610">
        <v>46129.0</v>
      </c>
      <c r="O446" s="809" t="s">
        <v>2449</v>
      </c>
      <c r="P446" s="639">
        <v>46122.0</v>
      </c>
      <c r="Q446" s="639">
        <v>46128.0</v>
      </c>
      <c r="R446" s="636">
        <f t="shared" si="94"/>
        <v>6</v>
      </c>
      <c r="S446" s="638"/>
      <c r="T446" s="980">
        <f t="shared" ref="T446:T450" si="98">S446-P446</f>
        <v>-46122</v>
      </c>
      <c r="U446" s="980">
        <f t="shared" si="92"/>
        <v>-46128</v>
      </c>
      <c r="V446" s="638"/>
      <c r="W446" s="982">
        <f t="shared" si="95"/>
        <v>0</v>
      </c>
      <c r="X446" s="982">
        <f t="shared" si="96"/>
        <v>-46122</v>
      </c>
      <c r="Y446" s="638"/>
      <c r="Z446" s="980">
        <f t="shared" si="97"/>
        <v>-46122</v>
      </c>
      <c r="AA446" s="984">
        <f t="shared" si="91"/>
        <v>0</v>
      </c>
      <c r="AB446" s="1028"/>
      <c r="AC446" s="967" t="s">
        <v>2450</v>
      </c>
      <c r="AD446" s="994"/>
      <c r="AE446" s="1023"/>
      <c r="AF446" s="994"/>
      <c r="AG446" s="994"/>
    </row>
    <row r="447" ht="13.5" hidden="1" customHeight="1">
      <c r="A447" s="1081" t="b">
        <v>0</v>
      </c>
      <c r="B447" s="635" t="s">
        <v>136</v>
      </c>
      <c r="C447" s="635" t="s">
        <v>114</v>
      </c>
      <c r="D447" s="492" t="s">
        <v>408</v>
      </c>
      <c r="E447" s="492" t="s">
        <v>1511</v>
      </c>
      <c r="F447" s="606">
        <v>46113.0</v>
      </c>
      <c r="G447" s="860" t="s">
        <v>1305</v>
      </c>
      <c r="H447" s="704" t="s">
        <v>2447</v>
      </c>
      <c r="I447" s="492" t="s">
        <v>2448</v>
      </c>
      <c r="J447" s="492" t="s">
        <v>190</v>
      </c>
      <c r="K447" s="643">
        <v>0.0</v>
      </c>
      <c r="L447" s="643">
        <v>0.0</v>
      </c>
      <c r="M447" s="1076"/>
      <c r="N447" s="610">
        <v>46129.0</v>
      </c>
      <c r="O447" s="809" t="s">
        <v>2449</v>
      </c>
      <c r="P447" s="639">
        <v>46122.0</v>
      </c>
      <c r="Q447" s="639">
        <v>46128.0</v>
      </c>
      <c r="R447" s="636">
        <f t="shared" si="94"/>
        <v>6</v>
      </c>
      <c r="S447" s="638"/>
      <c r="T447" s="980">
        <f t="shared" si="98"/>
        <v>-46122</v>
      </c>
      <c r="U447" s="980">
        <f t="shared" si="92"/>
        <v>-46128</v>
      </c>
      <c r="V447" s="638"/>
      <c r="W447" s="982">
        <f t="shared" si="95"/>
        <v>0</v>
      </c>
      <c r="X447" s="982">
        <f t="shared" si="96"/>
        <v>-46122</v>
      </c>
      <c r="Y447" s="638"/>
      <c r="Z447" s="980">
        <f t="shared" si="97"/>
        <v>-46122</v>
      </c>
      <c r="AA447" s="984">
        <f t="shared" si="91"/>
        <v>0</v>
      </c>
      <c r="AB447" s="1028"/>
      <c r="AC447" s="967" t="s">
        <v>2450</v>
      </c>
      <c r="AD447" s="994"/>
      <c r="AE447" s="1023"/>
      <c r="AF447" s="994"/>
      <c r="AG447" s="994"/>
    </row>
    <row r="448" ht="13.5" hidden="1" customHeight="1">
      <c r="A448" s="1081" t="b">
        <v>0</v>
      </c>
      <c r="B448" s="635" t="s">
        <v>138</v>
      </c>
      <c r="C448" s="635" t="s">
        <v>134</v>
      </c>
      <c r="D448" s="629" t="s">
        <v>408</v>
      </c>
      <c r="E448" s="629" t="s">
        <v>1511</v>
      </c>
      <c r="F448" s="606">
        <v>46113.0</v>
      </c>
      <c r="G448" s="902" t="s">
        <v>1303</v>
      </c>
      <c r="H448" s="704" t="s">
        <v>2452</v>
      </c>
      <c r="I448" s="629" t="s">
        <v>1449</v>
      </c>
      <c r="J448" s="629" t="s">
        <v>190</v>
      </c>
      <c r="K448" s="643">
        <v>0.0</v>
      </c>
      <c r="L448" s="643">
        <v>0.0</v>
      </c>
      <c r="M448" s="1076"/>
      <c r="N448" s="610">
        <v>46130.0</v>
      </c>
      <c r="O448" s="809" t="s">
        <v>2386</v>
      </c>
      <c r="P448" s="639">
        <v>46125.0</v>
      </c>
      <c r="Q448" s="639">
        <v>46129.0</v>
      </c>
      <c r="R448" s="636">
        <f t="shared" si="94"/>
        <v>4</v>
      </c>
      <c r="S448" s="638"/>
      <c r="T448" s="980">
        <f t="shared" si="98"/>
        <v>-46125</v>
      </c>
      <c r="U448" s="980">
        <f t="shared" si="92"/>
        <v>-46129</v>
      </c>
      <c r="V448" s="638"/>
      <c r="W448" s="982">
        <f t="shared" si="95"/>
        <v>0</v>
      </c>
      <c r="X448" s="982">
        <f t="shared" si="96"/>
        <v>-46125</v>
      </c>
      <c r="Y448" s="638"/>
      <c r="Z448" s="980">
        <f t="shared" si="97"/>
        <v>-46125</v>
      </c>
      <c r="AA448" s="984">
        <f t="shared" si="91"/>
        <v>0</v>
      </c>
      <c r="AB448" s="1028"/>
      <c r="AC448" s="967" t="s">
        <v>2453</v>
      </c>
      <c r="AD448" s="994"/>
      <c r="AE448" s="1023"/>
      <c r="AF448" s="994"/>
      <c r="AG448" s="994"/>
    </row>
    <row r="449" ht="13.5" hidden="1" customHeight="1">
      <c r="A449" s="1081" t="b">
        <v>0</v>
      </c>
      <c r="B449" s="635" t="s">
        <v>136</v>
      </c>
      <c r="C449" s="635" t="s">
        <v>114</v>
      </c>
      <c r="D449" s="492" t="s">
        <v>408</v>
      </c>
      <c r="E449" s="492" t="s">
        <v>1630</v>
      </c>
      <c r="F449" s="606">
        <v>46113.0</v>
      </c>
      <c r="G449" s="860" t="s">
        <v>1303</v>
      </c>
      <c r="H449" s="704" t="s">
        <v>2454</v>
      </c>
      <c r="I449" s="492" t="s">
        <v>1065</v>
      </c>
      <c r="J449" s="492" t="s">
        <v>190</v>
      </c>
      <c r="K449" s="643">
        <v>0.0</v>
      </c>
      <c r="L449" s="643">
        <v>0.0</v>
      </c>
      <c r="M449" s="622"/>
      <c r="N449" s="610">
        <v>46132.0</v>
      </c>
      <c r="O449" s="809" t="s">
        <v>2307</v>
      </c>
      <c r="P449" s="639">
        <v>46127.0</v>
      </c>
      <c r="Q449" s="639">
        <v>46132.0</v>
      </c>
      <c r="R449" s="636">
        <f t="shared" si="94"/>
        <v>5</v>
      </c>
      <c r="S449" s="639">
        <v>46132.0</v>
      </c>
      <c r="T449" s="980">
        <f t="shared" si="98"/>
        <v>5</v>
      </c>
      <c r="U449" s="980">
        <f t="shared" si="92"/>
        <v>0</v>
      </c>
      <c r="V449" s="639">
        <v>46132.0</v>
      </c>
      <c r="W449" s="982">
        <f t="shared" si="95"/>
        <v>0</v>
      </c>
      <c r="X449" s="982">
        <f t="shared" si="96"/>
        <v>5</v>
      </c>
      <c r="Y449" s="638"/>
      <c r="Z449" s="980"/>
      <c r="AA449" s="984">
        <f t="shared" si="91"/>
        <v>-46132</v>
      </c>
      <c r="AB449" s="1028"/>
      <c r="AC449" s="967" t="s">
        <v>2455</v>
      </c>
      <c r="AD449" s="994"/>
      <c r="AE449" s="1023"/>
      <c r="AF449" s="994"/>
      <c r="AG449" s="994"/>
    </row>
    <row r="450" ht="13.5" hidden="1" customHeight="1">
      <c r="A450" s="1081" t="b">
        <v>0</v>
      </c>
      <c r="B450" s="635" t="s">
        <v>138</v>
      </c>
      <c r="C450" s="635" t="s">
        <v>114</v>
      </c>
      <c r="D450" s="629" t="s">
        <v>408</v>
      </c>
      <c r="E450" s="629" t="s">
        <v>1369</v>
      </c>
      <c r="F450" s="606">
        <v>46113.0</v>
      </c>
      <c r="G450" s="902" t="s">
        <v>1305</v>
      </c>
      <c r="H450" s="704" t="s">
        <v>2462</v>
      </c>
      <c r="I450" s="629" t="s">
        <v>2463</v>
      </c>
      <c r="J450" s="629" t="s">
        <v>190</v>
      </c>
      <c r="K450" s="643">
        <v>0.0</v>
      </c>
      <c r="L450" s="643">
        <v>0.0</v>
      </c>
      <c r="M450" s="1076"/>
      <c r="N450" s="610">
        <v>46135.0</v>
      </c>
      <c r="O450" s="809" t="s">
        <v>2464</v>
      </c>
      <c r="P450" s="639">
        <v>46132.0</v>
      </c>
      <c r="Q450" s="639">
        <v>46133.0</v>
      </c>
      <c r="R450" s="636">
        <f t="shared" si="94"/>
        <v>1</v>
      </c>
      <c r="S450" s="639">
        <v>46133.0</v>
      </c>
      <c r="T450" s="980">
        <f t="shared" si="98"/>
        <v>1</v>
      </c>
      <c r="U450" s="980">
        <f t="shared" si="92"/>
        <v>0</v>
      </c>
      <c r="V450" s="639">
        <v>46133.0</v>
      </c>
      <c r="W450" s="982">
        <f t="shared" si="95"/>
        <v>0</v>
      </c>
      <c r="X450" s="982">
        <f t="shared" si="96"/>
        <v>1</v>
      </c>
      <c r="Y450" s="638"/>
      <c r="Z450" s="980"/>
      <c r="AA450" s="984">
        <f t="shared" si="91"/>
        <v>-46133</v>
      </c>
      <c r="AB450" s="1028"/>
      <c r="AC450" s="967" t="s">
        <v>2465</v>
      </c>
      <c r="AD450" s="994"/>
      <c r="AE450" s="1023"/>
      <c r="AF450" s="994"/>
      <c r="AG450" s="994"/>
    </row>
    <row r="451" ht="13.5" hidden="1" customHeight="1">
      <c r="A451" s="1081" t="b">
        <v>0</v>
      </c>
      <c r="B451" s="635" t="s">
        <v>135</v>
      </c>
      <c r="C451" s="635" t="s">
        <v>134</v>
      </c>
      <c r="D451" s="492" t="s">
        <v>408</v>
      </c>
      <c r="E451" s="492" t="s">
        <v>1421</v>
      </c>
      <c r="F451" s="606">
        <v>46113.0</v>
      </c>
      <c r="G451" s="860" t="s">
        <v>1303</v>
      </c>
      <c r="H451" s="704" t="s">
        <v>2457</v>
      </c>
      <c r="I451" s="492" t="s">
        <v>1934</v>
      </c>
      <c r="J451" s="492" t="s">
        <v>190</v>
      </c>
      <c r="K451" s="643">
        <v>0.0</v>
      </c>
      <c r="L451" s="643">
        <v>0.0</v>
      </c>
      <c r="M451" s="1076"/>
      <c r="N451" s="610"/>
      <c r="O451" s="809"/>
      <c r="P451" s="639">
        <v>46129.0</v>
      </c>
      <c r="Q451" s="639">
        <v>46133.0</v>
      </c>
      <c r="R451" s="636">
        <f t="shared" si="94"/>
        <v>4</v>
      </c>
      <c r="S451" s="638"/>
      <c r="T451" s="980"/>
      <c r="U451" s="980"/>
      <c r="V451" s="638"/>
      <c r="W451" s="982">
        <f t="shared" si="95"/>
        <v>0</v>
      </c>
      <c r="X451" s="982">
        <f t="shared" si="96"/>
        <v>-46129</v>
      </c>
      <c r="Y451" s="638"/>
      <c r="Z451" s="980"/>
      <c r="AA451" s="984">
        <f t="shared" si="91"/>
        <v>0</v>
      </c>
      <c r="AB451" s="1028"/>
      <c r="AC451" s="967" t="s">
        <v>2458</v>
      </c>
      <c r="AD451" s="994"/>
      <c r="AE451" s="1023"/>
      <c r="AF451" s="994"/>
      <c r="AG451" s="994"/>
    </row>
    <row r="452" ht="13.5" hidden="1" customHeight="1">
      <c r="A452" s="1081" t="b">
        <v>0</v>
      </c>
      <c r="B452" s="635" t="s">
        <v>135</v>
      </c>
      <c r="C452" s="635" t="s">
        <v>134</v>
      </c>
      <c r="D452" s="629" t="s">
        <v>408</v>
      </c>
      <c r="E452" s="629" t="s">
        <v>1421</v>
      </c>
      <c r="F452" s="606">
        <v>46113.0</v>
      </c>
      <c r="G452" s="902" t="s">
        <v>1304</v>
      </c>
      <c r="H452" s="704" t="s">
        <v>2457</v>
      </c>
      <c r="I452" s="629" t="s">
        <v>1934</v>
      </c>
      <c r="J452" s="629" t="s">
        <v>190</v>
      </c>
      <c r="K452" s="643">
        <v>0.0</v>
      </c>
      <c r="L452" s="643">
        <v>0.0</v>
      </c>
      <c r="M452" s="1076"/>
      <c r="N452" s="610"/>
      <c r="O452" s="809"/>
      <c r="P452" s="639">
        <v>46129.0</v>
      </c>
      <c r="Q452" s="639">
        <v>46133.0</v>
      </c>
      <c r="R452" s="636">
        <f t="shared" si="94"/>
        <v>4</v>
      </c>
      <c r="S452" s="638"/>
      <c r="T452" s="980"/>
      <c r="U452" s="980"/>
      <c r="V452" s="638"/>
      <c r="W452" s="982">
        <f t="shared" si="95"/>
        <v>0</v>
      </c>
      <c r="X452" s="982">
        <f t="shared" si="96"/>
        <v>-46129</v>
      </c>
      <c r="Y452" s="638"/>
      <c r="Z452" s="980"/>
      <c r="AA452" s="984">
        <f t="shared" si="91"/>
        <v>0</v>
      </c>
      <c r="AB452" s="1028"/>
      <c r="AC452" s="967" t="s">
        <v>2458</v>
      </c>
      <c r="AD452" s="994"/>
      <c r="AE452" s="1023"/>
      <c r="AF452" s="994"/>
      <c r="AG452" s="994"/>
    </row>
    <row r="453" ht="13.5" hidden="1" customHeight="1">
      <c r="A453" s="1081" t="b">
        <v>0</v>
      </c>
      <c r="B453" s="1082" t="s">
        <v>135</v>
      </c>
      <c r="C453" s="1082" t="s">
        <v>134</v>
      </c>
      <c r="D453" s="649" t="s">
        <v>408</v>
      </c>
      <c r="E453" s="649" t="s">
        <v>1421</v>
      </c>
      <c r="F453" s="728">
        <v>46113.0</v>
      </c>
      <c r="G453" s="860" t="s">
        <v>1305</v>
      </c>
      <c r="H453" s="959" t="s">
        <v>2457</v>
      </c>
      <c r="I453" s="649" t="s">
        <v>1934</v>
      </c>
      <c r="J453" s="649" t="s">
        <v>190</v>
      </c>
      <c r="K453" s="1016">
        <v>0.0</v>
      </c>
      <c r="L453" s="1016">
        <v>0.0</v>
      </c>
      <c r="M453" s="1095"/>
      <c r="N453" s="1083"/>
      <c r="O453" s="1126"/>
      <c r="P453" s="1017">
        <v>46129.0</v>
      </c>
      <c r="Q453" s="1017">
        <v>46133.0</v>
      </c>
      <c r="R453" s="1097">
        <f t="shared" si="94"/>
        <v>4</v>
      </c>
      <c r="S453" s="1083"/>
      <c r="T453" s="1098"/>
      <c r="U453" s="1098"/>
      <c r="V453" s="1083"/>
      <c r="W453" s="1127">
        <f t="shared" si="95"/>
        <v>0</v>
      </c>
      <c r="X453" s="1127">
        <f t="shared" si="96"/>
        <v>-46129</v>
      </c>
      <c r="Y453" s="1083"/>
      <c r="Z453" s="1098"/>
      <c r="AA453" s="1153">
        <f t="shared" si="91"/>
        <v>0</v>
      </c>
      <c r="AB453" s="1032"/>
      <c r="AC453" s="1018" t="s">
        <v>2458</v>
      </c>
      <c r="AD453" s="1019"/>
      <c r="AE453" s="1128"/>
      <c r="AF453" s="1019"/>
      <c r="AG453" s="1019"/>
    </row>
    <row r="454" ht="13.5" hidden="1" customHeight="1">
      <c r="A454" s="1081" t="b">
        <v>0</v>
      </c>
      <c r="B454" s="635" t="s">
        <v>138</v>
      </c>
      <c r="C454" s="635" t="s">
        <v>114</v>
      </c>
      <c r="D454" s="629" t="s">
        <v>408</v>
      </c>
      <c r="E454" s="629" t="s">
        <v>1369</v>
      </c>
      <c r="F454" s="606">
        <v>46113.0</v>
      </c>
      <c r="G454" s="902" t="s">
        <v>1303</v>
      </c>
      <c r="H454" s="704" t="s">
        <v>2459</v>
      </c>
      <c r="I454" s="629" t="s">
        <v>2460</v>
      </c>
      <c r="J454" s="629" t="s">
        <v>190</v>
      </c>
      <c r="K454" s="643">
        <v>0.0</v>
      </c>
      <c r="L454" s="643">
        <v>0.0</v>
      </c>
      <c r="M454" s="1076"/>
      <c r="N454" s="610"/>
      <c r="O454" s="809"/>
      <c r="P454" s="639">
        <v>46133.0</v>
      </c>
      <c r="Q454" s="639">
        <v>46134.0</v>
      </c>
      <c r="R454" s="636">
        <f t="shared" si="94"/>
        <v>1</v>
      </c>
      <c r="S454" s="638"/>
      <c r="T454" s="980"/>
      <c r="U454" s="980"/>
      <c r="V454" s="638"/>
      <c r="W454" s="982">
        <f t="shared" si="95"/>
        <v>0</v>
      </c>
      <c r="X454" s="982">
        <f t="shared" si="96"/>
        <v>-46133</v>
      </c>
      <c r="Y454" s="638"/>
      <c r="Z454" s="980"/>
      <c r="AA454" s="984">
        <f t="shared" si="91"/>
        <v>0</v>
      </c>
      <c r="AB454" s="1028"/>
      <c r="AC454" s="967" t="s">
        <v>2461</v>
      </c>
      <c r="AD454" s="994"/>
      <c r="AE454" s="1023"/>
      <c r="AF454" s="994"/>
      <c r="AG454" s="994"/>
    </row>
    <row r="455" ht="13.5" hidden="1" customHeight="1">
      <c r="A455" s="1081" t="b">
        <v>0</v>
      </c>
      <c r="B455" s="635" t="s">
        <v>138</v>
      </c>
      <c r="C455" s="635" t="s">
        <v>114</v>
      </c>
      <c r="D455" s="492" t="s">
        <v>408</v>
      </c>
      <c r="E455" s="492" t="s">
        <v>1369</v>
      </c>
      <c r="F455" s="606">
        <v>46113.0</v>
      </c>
      <c r="G455" s="860" t="s">
        <v>1304</v>
      </c>
      <c r="H455" s="704" t="s">
        <v>2459</v>
      </c>
      <c r="I455" s="492" t="s">
        <v>2460</v>
      </c>
      <c r="J455" s="492" t="s">
        <v>190</v>
      </c>
      <c r="K455" s="643">
        <v>0.0</v>
      </c>
      <c r="L455" s="643">
        <v>0.0</v>
      </c>
      <c r="M455" s="1076"/>
      <c r="N455" s="610"/>
      <c r="O455" s="809"/>
      <c r="P455" s="639">
        <v>46133.0</v>
      </c>
      <c r="Q455" s="639">
        <v>46134.0</v>
      </c>
      <c r="R455" s="636">
        <f t="shared" si="94"/>
        <v>1</v>
      </c>
      <c r="S455" s="638"/>
      <c r="T455" s="980"/>
      <c r="U455" s="980"/>
      <c r="V455" s="638"/>
      <c r="W455" s="982">
        <f t="shared" si="95"/>
        <v>0</v>
      </c>
      <c r="X455" s="982">
        <f t="shared" si="96"/>
        <v>-46133</v>
      </c>
      <c r="Y455" s="638"/>
      <c r="Z455" s="980"/>
      <c r="AA455" s="984">
        <f t="shared" si="91"/>
        <v>0</v>
      </c>
      <c r="AB455" s="1028"/>
      <c r="AC455" s="967" t="s">
        <v>2461</v>
      </c>
      <c r="AD455" s="994"/>
      <c r="AE455" s="1023"/>
      <c r="AF455" s="994"/>
      <c r="AG455" s="994"/>
    </row>
    <row r="456" ht="13.5" hidden="1" customHeight="1">
      <c r="A456" s="1081" t="b">
        <v>0</v>
      </c>
      <c r="B456" s="1082" t="s">
        <v>138</v>
      </c>
      <c r="C456" s="1082" t="s">
        <v>114</v>
      </c>
      <c r="D456" s="645" t="s">
        <v>408</v>
      </c>
      <c r="E456" s="645" t="s">
        <v>1369</v>
      </c>
      <c r="F456" s="919">
        <v>46113.0</v>
      </c>
      <c r="G456" s="902" t="s">
        <v>1305</v>
      </c>
      <c r="H456" s="973" t="s">
        <v>2459</v>
      </c>
      <c r="I456" s="645" t="s">
        <v>2460</v>
      </c>
      <c r="J456" s="645" t="s">
        <v>190</v>
      </c>
      <c r="K456" s="1016">
        <v>0.0</v>
      </c>
      <c r="L456" s="1016">
        <v>0.0</v>
      </c>
      <c r="M456" s="1095"/>
      <c r="N456" s="1083"/>
      <c r="O456" s="1126"/>
      <c r="P456" s="1017">
        <v>46133.0</v>
      </c>
      <c r="Q456" s="1017">
        <v>46134.0</v>
      </c>
      <c r="R456" s="1097">
        <f t="shared" si="94"/>
        <v>1</v>
      </c>
      <c r="S456" s="1083"/>
      <c r="T456" s="1098"/>
      <c r="U456" s="1098"/>
      <c r="V456" s="1083"/>
      <c r="W456" s="1127">
        <f t="shared" si="95"/>
        <v>0</v>
      </c>
      <c r="X456" s="1127">
        <f t="shared" si="96"/>
        <v>-46133</v>
      </c>
      <c r="Y456" s="1083"/>
      <c r="Z456" s="1098"/>
      <c r="AA456" s="1153">
        <f t="shared" si="91"/>
        <v>0</v>
      </c>
      <c r="AB456" s="1032"/>
      <c r="AC456" s="1020" t="s">
        <v>2461</v>
      </c>
      <c r="AD456" s="1159"/>
      <c r="AE456" s="1128"/>
      <c r="AF456" s="1159"/>
      <c r="AG456" s="1160"/>
    </row>
    <row r="457" ht="13.5" hidden="1" customHeight="1">
      <c r="A457" s="1081" t="b">
        <v>0</v>
      </c>
      <c r="B457" s="641" t="s">
        <v>138</v>
      </c>
      <c r="C457" s="641" t="s">
        <v>114</v>
      </c>
      <c r="D457" s="492" t="s">
        <v>408</v>
      </c>
      <c r="E457" s="649" t="s">
        <v>1369</v>
      </c>
      <c r="F457" s="728">
        <v>46113.0</v>
      </c>
      <c r="G457" s="860" t="s">
        <v>1305</v>
      </c>
      <c r="H457" s="959" t="s">
        <v>1905</v>
      </c>
      <c r="I457" s="649" t="s">
        <v>1906</v>
      </c>
      <c r="J457" s="649" t="s">
        <v>190</v>
      </c>
      <c r="K457" s="643">
        <v>0.0</v>
      </c>
      <c r="L457" s="643">
        <v>0.0</v>
      </c>
      <c r="M457" s="1076"/>
      <c r="N457" s="651"/>
      <c r="O457" s="1140"/>
      <c r="P457" s="651">
        <v>46133.0</v>
      </c>
      <c r="Q457" s="651">
        <v>46135.0</v>
      </c>
      <c r="R457" s="636">
        <f t="shared" si="94"/>
        <v>2</v>
      </c>
      <c r="S457" s="638"/>
      <c r="T457" s="656"/>
      <c r="U457" s="656"/>
      <c r="V457" s="638"/>
      <c r="W457" s="960">
        <f t="shared" si="95"/>
        <v>0</v>
      </c>
      <c r="X457" s="960">
        <f t="shared" si="96"/>
        <v>-46133</v>
      </c>
      <c r="Y457" s="638"/>
      <c r="Z457" s="656"/>
      <c r="AA457" s="1161">
        <f t="shared" si="91"/>
        <v>0</v>
      </c>
      <c r="AB457" s="1032"/>
      <c r="AC457" s="964"/>
      <c r="AD457" s="1458"/>
      <c r="AE457" s="1134"/>
      <c r="AF457" s="1458"/>
      <c r="AG457" s="1459"/>
    </row>
    <row r="458" ht="13.5" hidden="1" customHeight="1">
      <c r="A458" s="1081" t="b">
        <v>0</v>
      </c>
      <c r="B458" s="641" t="s">
        <v>138</v>
      </c>
      <c r="C458" s="641" t="s">
        <v>114</v>
      </c>
      <c r="D458" s="629" t="s">
        <v>408</v>
      </c>
      <c r="E458" s="645" t="s">
        <v>1369</v>
      </c>
      <c r="F458" s="919">
        <v>46113.0</v>
      </c>
      <c r="G458" s="902" t="s">
        <v>2478</v>
      </c>
      <c r="H458" s="973" t="s">
        <v>1905</v>
      </c>
      <c r="I458" s="645" t="s">
        <v>1906</v>
      </c>
      <c r="J458" s="645" t="s">
        <v>190</v>
      </c>
      <c r="K458" s="643">
        <v>0.0</v>
      </c>
      <c r="L458" s="643">
        <v>0.0</v>
      </c>
      <c r="M458" s="1076"/>
      <c r="N458" s="651"/>
      <c r="O458" s="1140"/>
      <c r="P458" s="651">
        <v>46133.0</v>
      </c>
      <c r="Q458" s="651">
        <v>46135.0</v>
      </c>
      <c r="R458" s="636">
        <f t="shared" si="94"/>
        <v>2</v>
      </c>
      <c r="S458" s="638"/>
      <c r="T458" s="656"/>
      <c r="U458" s="656"/>
      <c r="V458" s="638"/>
      <c r="W458" s="960">
        <f t="shared" si="95"/>
        <v>0</v>
      </c>
      <c r="X458" s="960">
        <f t="shared" si="96"/>
        <v>-46133</v>
      </c>
      <c r="Y458" s="638"/>
      <c r="Z458" s="656"/>
      <c r="AA458" s="1161">
        <f t="shared" si="91"/>
        <v>0</v>
      </c>
      <c r="AB458" s="1032"/>
      <c r="AC458" s="964"/>
      <c r="AD458" s="1458"/>
      <c r="AE458" s="1134"/>
      <c r="AF458" s="1458"/>
      <c r="AG458" s="1459"/>
    </row>
    <row r="459" ht="13.5" hidden="1" customHeight="1">
      <c r="A459" s="1081" t="b">
        <v>0</v>
      </c>
      <c r="B459" s="635" t="s">
        <v>136</v>
      </c>
      <c r="C459" s="635" t="s">
        <v>134</v>
      </c>
      <c r="D459" s="492" t="s">
        <v>408</v>
      </c>
      <c r="E459" s="492" t="s">
        <v>1333</v>
      </c>
      <c r="F459" s="606">
        <v>46113.0</v>
      </c>
      <c r="G459" s="910"/>
      <c r="H459" s="704" t="s">
        <v>1732</v>
      </c>
      <c r="I459" s="492" t="s">
        <v>692</v>
      </c>
      <c r="J459" s="492" t="s">
        <v>190</v>
      </c>
      <c r="K459" s="643">
        <v>0.0</v>
      </c>
      <c r="L459" s="643">
        <v>0.0</v>
      </c>
      <c r="M459" s="1076"/>
      <c r="N459" s="610"/>
      <c r="O459" s="809"/>
      <c r="P459" s="639">
        <v>46133.0</v>
      </c>
      <c r="Q459" s="639">
        <v>46135.0</v>
      </c>
      <c r="R459" s="636">
        <f t="shared" si="94"/>
        <v>2</v>
      </c>
      <c r="S459" s="639">
        <v>46135.0</v>
      </c>
      <c r="T459" s="980">
        <f t="shared" ref="T459:T460" si="99">S459-P459</f>
        <v>2</v>
      </c>
      <c r="U459" s="980">
        <f t="shared" ref="U459:U460" si="100">S459-Q459</f>
        <v>0</v>
      </c>
      <c r="V459" s="639">
        <v>46135.0</v>
      </c>
      <c r="W459" s="982">
        <f t="shared" si="95"/>
        <v>0</v>
      </c>
      <c r="X459" s="982">
        <f t="shared" si="96"/>
        <v>2</v>
      </c>
      <c r="Y459" s="638"/>
      <c r="Z459" s="980"/>
      <c r="AA459" s="984">
        <f t="shared" si="91"/>
        <v>-46135</v>
      </c>
      <c r="AB459" s="1028"/>
      <c r="AC459" s="1020" t="s">
        <v>1733</v>
      </c>
      <c r="AD459" s="1034"/>
      <c r="AE459" s="1023"/>
      <c r="AF459" s="1034"/>
      <c r="AG459" s="1035"/>
    </row>
    <row r="460" ht="13.5" hidden="1" customHeight="1">
      <c r="A460" s="1081" t="b">
        <v>0</v>
      </c>
      <c r="B460" s="986" t="s">
        <v>136</v>
      </c>
      <c r="C460" s="986" t="s">
        <v>134</v>
      </c>
      <c r="D460" s="629" t="s">
        <v>408</v>
      </c>
      <c r="E460" s="645" t="s">
        <v>1333</v>
      </c>
      <c r="F460" s="919">
        <v>46113.0</v>
      </c>
      <c r="G460" s="941"/>
      <c r="H460" s="973" t="s">
        <v>1732</v>
      </c>
      <c r="I460" s="645" t="s">
        <v>692</v>
      </c>
      <c r="J460" s="645" t="s">
        <v>190</v>
      </c>
      <c r="K460" s="987">
        <v>0.0</v>
      </c>
      <c r="L460" s="987">
        <v>0.0</v>
      </c>
      <c r="M460" s="1104"/>
      <c r="N460" s="988"/>
      <c r="O460" s="1105"/>
      <c r="P460" s="988">
        <v>46133.0</v>
      </c>
      <c r="Q460" s="988">
        <v>46135.0</v>
      </c>
      <c r="R460" s="1106">
        <f t="shared" si="94"/>
        <v>2</v>
      </c>
      <c r="S460" s="988">
        <v>46135.0</v>
      </c>
      <c r="T460" s="1106">
        <f t="shared" si="99"/>
        <v>2</v>
      </c>
      <c r="U460" s="1106">
        <f t="shared" si="100"/>
        <v>0</v>
      </c>
      <c r="V460" s="988">
        <v>46135.0</v>
      </c>
      <c r="W460" s="1109">
        <f t="shared" si="95"/>
        <v>0</v>
      </c>
      <c r="X460" s="1109">
        <f t="shared" si="96"/>
        <v>2</v>
      </c>
      <c r="Y460" s="1107"/>
      <c r="Z460" s="1108"/>
      <c r="AA460" s="1110">
        <f t="shared" si="91"/>
        <v>-46135</v>
      </c>
      <c r="AB460" s="1121" t="s">
        <v>2118</v>
      </c>
      <c r="AC460" s="1157" t="s">
        <v>1733</v>
      </c>
      <c r="AD460" s="1155"/>
      <c r="AE460" s="1036"/>
      <c r="AF460" s="1155"/>
      <c r="AG460" s="1156"/>
    </row>
    <row r="461" ht="13.5" hidden="1" customHeight="1">
      <c r="A461" s="667" t="b">
        <v>0</v>
      </c>
      <c r="B461" s="635" t="s">
        <v>135</v>
      </c>
      <c r="C461" s="635" t="s">
        <v>114</v>
      </c>
      <c r="D461" s="492" t="s">
        <v>408</v>
      </c>
      <c r="E461" s="492" t="s">
        <v>1369</v>
      </c>
      <c r="F461" s="606">
        <v>46113.0</v>
      </c>
      <c r="G461" s="860" t="s">
        <v>1304</v>
      </c>
      <c r="H461" s="704" t="s">
        <v>1888</v>
      </c>
      <c r="I461" s="492" t="s">
        <v>1889</v>
      </c>
      <c r="J461" s="492" t="s">
        <v>190</v>
      </c>
      <c r="K461" s="643">
        <v>0.0</v>
      </c>
      <c r="L461" s="643">
        <v>0.0</v>
      </c>
      <c r="M461" s="1076"/>
      <c r="N461" s="610"/>
      <c r="O461" s="809"/>
      <c r="P461" s="639">
        <v>46134.0</v>
      </c>
      <c r="Q461" s="639">
        <v>46136.0</v>
      </c>
      <c r="R461" s="636">
        <f t="shared" si="94"/>
        <v>2</v>
      </c>
      <c r="S461" s="638"/>
      <c r="T461" s="980"/>
      <c r="U461" s="980"/>
      <c r="V461" s="638"/>
      <c r="W461" s="982">
        <f t="shared" si="95"/>
        <v>0</v>
      </c>
      <c r="X461" s="982">
        <f t="shared" si="96"/>
        <v>-46134</v>
      </c>
      <c r="Y461" s="638"/>
      <c r="Z461" s="980"/>
      <c r="AA461" s="984">
        <f t="shared" si="91"/>
        <v>0</v>
      </c>
      <c r="AB461" s="1028"/>
      <c r="AC461" s="1020" t="s">
        <v>1890</v>
      </c>
      <c r="AD461" s="1034"/>
      <c r="AE461" s="1023"/>
      <c r="AF461" s="1034"/>
      <c r="AG461" s="1035"/>
    </row>
    <row r="462" ht="13.5" hidden="1" customHeight="1">
      <c r="A462" s="667" t="b">
        <v>0</v>
      </c>
      <c r="B462" s="641" t="s">
        <v>135</v>
      </c>
      <c r="C462" s="641" t="s">
        <v>114</v>
      </c>
      <c r="D462" s="629" t="s">
        <v>408</v>
      </c>
      <c r="E462" s="645" t="s">
        <v>1369</v>
      </c>
      <c r="F462" s="919">
        <v>46113.0</v>
      </c>
      <c r="G462" s="902" t="s">
        <v>1305</v>
      </c>
      <c r="H462" s="973" t="s">
        <v>1888</v>
      </c>
      <c r="I462" s="645" t="s">
        <v>1889</v>
      </c>
      <c r="J462" s="645" t="s">
        <v>190</v>
      </c>
      <c r="K462" s="643">
        <v>0.0</v>
      </c>
      <c r="L462" s="643">
        <v>0.0</v>
      </c>
      <c r="M462" s="1076"/>
      <c r="N462" s="638"/>
      <c r="O462" s="693"/>
      <c r="P462" s="651">
        <v>46134.0</v>
      </c>
      <c r="Q462" s="651">
        <v>46136.0</v>
      </c>
      <c r="R462" s="636">
        <f t="shared" si="94"/>
        <v>2</v>
      </c>
      <c r="S462" s="638"/>
      <c r="T462" s="656"/>
      <c r="U462" s="656"/>
      <c r="V462" s="638"/>
      <c r="W462" s="960">
        <f t="shared" si="95"/>
        <v>0</v>
      </c>
      <c r="X462" s="960">
        <f t="shared" si="96"/>
        <v>-46134</v>
      </c>
      <c r="Y462" s="638"/>
      <c r="Z462" s="656"/>
      <c r="AA462" s="1161">
        <f t="shared" si="91"/>
        <v>0</v>
      </c>
      <c r="AB462" s="1032"/>
      <c r="AC462" s="1461" t="s">
        <v>1890</v>
      </c>
      <c r="AD462" s="1458"/>
      <c r="AE462" s="1134"/>
      <c r="AF462" s="1458"/>
      <c r="AG462" s="1459"/>
    </row>
    <row r="463" ht="13.5" hidden="1" customHeight="1">
      <c r="A463" s="667" t="b">
        <v>0</v>
      </c>
      <c r="B463" s="635" t="s">
        <v>135</v>
      </c>
      <c r="C463" s="635" t="s">
        <v>134</v>
      </c>
      <c r="D463" s="492" t="s">
        <v>408</v>
      </c>
      <c r="E463" s="492" t="s">
        <v>1333</v>
      </c>
      <c r="F463" s="606">
        <v>46113.0</v>
      </c>
      <c r="G463" s="860" t="s">
        <v>1303</v>
      </c>
      <c r="H463" s="704" t="s">
        <v>2466</v>
      </c>
      <c r="I463" s="492" t="s">
        <v>2467</v>
      </c>
      <c r="J463" s="492" t="s">
        <v>190</v>
      </c>
      <c r="K463" s="643">
        <v>0.0</v>
      </c>
      <c r="L463" s="643">
        <v>0.0</v>
      </c>
      <c r="M463" s="1076"/>
      <c r="N463" s="610"/>
      <c r="O463" s="809"/>
      <c r="P463" s="639">
        <v>46134.0</v>
      </c>
      <c r="Q463" s="639">
        <v>46136.0</v>
      </c>
      <c r="R463" s="636">
        <f t="shared" si="94"/>
        <v>2</v>
      </c>
      <c r="S463" s="638"/>
      <c r="T463" s="980"/>
      <c r="U463" s="980"/>
      <c r="V463" s="638"/>
      <c r="W463" s="982">
        <f t="shared" si="95"/>
        <v>0</v>
      </c>
      <c r="X463" s="982">
        <f t="shared" si="96"/>
        <v>-46134</v>
      </c>
      <c r="Y463" s="638"/>
      <c r="Z463" s="980"/>
      <c r="AA463" s="984">
        <f t="shared" si="91"/>
        <v>0</v>
      </c>
      <c r="AB463" s="1028"/>
      <c r="AC463" s="1020" t="s">
        <v>2468</v>
      </c>
      <c r="AD463" s="994"/>
      <c r="AE463" s="994"/>
      <c r="AF463" s="994"/>
      <c r="AG463" s="994"/>
    </row>
    <row r="464" ht="13.5" hidden="1" customHeight="1">
      <c r="A464" s="667" t="b">
        <v>0</v>
      </c>
      <c r="B464" s="635" t="s">
        <v>135</v>
      </c>
      <c r="C464" s="635" t="s">
        <v>134</v>
      </c>
      <c r="D464" s="629" t="s">
        <v>408</v>
      </c>
      <c r="E464" s="629" t="s">
        <v>1333</v>
      </c>
      <c r="F464" s="606">
        <v>46113.0</v>
      </c>
      <c r="G464" s="902" t="s">
        <v>1304</v>
      </c>
      <c r="H464" s="704" t="s">
        <v>2466</v>
      </c>
      <c r="I464" s="629" t="s">
        <v>2467</v>
      </c>
      <c r="J464" s="629" t="s">
        <v>190</v>
      </c>
      <c r="K464" s="643">
        <v>0.0</v>
      </c>
      <c r="L464" s="643">
        <v>0.0</v>
      </c>
      <c r="M464" s="1076"/>
      <c r="N464" s="610"/>
      <c r="O464" s="809"/>
      <c r="P464" s="639">
        <v>46134.0</v>
      </c>
      <c r="Q464" s="639">
        <v>46136.0</v>
      </c>
      <c r="R464" s="636">
        <f t="shared" si="94"/>
        <v>2</v>
      </c>
      <c r="S464" s="638"/>
      <c r="T464" s="980"/>
      <c r="U464" s="980"/>
      <c r="V464" s="638"/>
      <c r="W464" s="982">
        <f t="shared" si="95"/>
        <v>0</v>
      </c>
      <c r="X464" s="982">
        <f t="shared" si="96"/>
        <v>-46134</v>
      </c>
      <c r="Y464" s="638"/>
      <c r="Z464" s="980"/>
      <c r="AA464" s="984">
        <f t="shared" si="91"/>
        <v>0</v>
      </c>
      <c r="AB464" s="1028"/>
      <c r="AC464" s="1020" t="s">
        <v>2468</v>
      </c>
      <c r="AD464" s="994"/>
      <c r="AE464" s="994"/>
      <c r="AF464" s="994"/>
      <c r="AG464" s="994"/>
    </row>
    <row r="465" ht="13.5" hidden="1" customHeight="1">
      <c r="A465" s="1014" t="b">
        <v>0</v>
      </c>
      <c r="B465" s="1082" t="s">
        <v>135</v>
      </c>
      <c r="C465" s="1082" t="s">
        <v>134</v>
      </c>
      <c r="D465" s="649" t="s">
        <v>408</v>
      </c>
      <c r="E465" s="649" t="s">
        <v>1333</v>
      </c>
      <c r="F465" s="728">
        <v>46113.0</v>
      </c>
      <c r="G465" s="860" t="s">
        <v>1305</v>
      </c>
      <c r="H465" s="959" t="s">
        <v>2466</v>
      </c>
      <c r="I465" s="649" t="s">
        <v>2467</v>
      </c>
      <c r="J465" s="649" t="s">
        <v>190</v>
      </c>
      <c r="K465" s="1016">
        <v>0.0</v>
      </c>
      <c r="L465" s="1016">
        <v>0.0</v>
      </c>
      <c r="M465" s="1095"/>
      <c r="N465" s="1083"/>
      <c r="O465" s="1126"/>
      <c r="P465" s="1017">
        <v>46134.0</v>
      </c>
      <c r="Q465" s="1017">
        <v>46136.0</v>
      </c>
      <c r="R465" s="1097">
        <f t="shared" si="94"/>
        <v>2</v>
      </c>
      <c r="S465" s="1083"/>
      <c r="T465" s="1098"/>
      <c r="U465" s="1098"/>
      <c r="V465" s="1083"/>
      <c r="W465" s="1127">
        <f t="shared" si="95"/>
        <v>0</v>
      </c>
      <c r="X465" s="1127">
        <f t="shared" si="96"/>
        <v>-46134</v>
      </c>
      <c r="Y465" s="1083"/>
      <c r="Z465" s="1098"/>
      <c r="AA465" s="1153">
        <f t="shared" si="91"/>
        <v>0</v>
      </c>
      <c r="AB465" s="1032"/>
      <c r="AC465" s="1158" t="s">
        <v>2468</v>
      </c>
      <c r="AD465" s="1159"/>
      <c r="AE465" s="1128"/>
      <c r="AF465" s="1159"/>
      <c r="AG465" s="1160"/>
    </row>
    <row r="466" ht="13.5" hidden="1" customHeight="1">
      <c r="A466" s="985" t="b">
        <v>0</v>
      </c>
      <c r="B466" s="986" t="s">
        <v>136</v>
      </c>
      <c r="C466" s="986" t="s">
        <v>114</v>
      </c>
      <c r="D466" s="629" t="s">
        <v>408</v>
      </c>
      <c r="E466" s="645" t="s">
        <v>1333</v>
      </c>
      <c r="F466" s="919">
        <v>46113.0</v>
      </c>
      <c r="G466" s="920"/>
      <c r="H466" s="973" t="s">
        <v>1834</v>
      </c>
      <c r="I466" s="645" t="s">
        <v>1656</v>
      </c>
      <c r="J466" s="645" t="s">
        <v>190</v>
      </c>
      <c r="K466" s="987">
        <v>0.0</v>
      </c>
      <c r="L466" s="987">
        <v>0.0</v>
      </c>
      <c r="M466" s="1104"/>
      <c r="N466" s="1107"/>
      <c r="O466" s="1139"/>
      <c r="P466" s="988">
        <v>46134.0</v>
      </c>
      <c r="Q466" s="988">
        <v>46136.0</v>
      </c>
      <c r="R466" s="1106">
        <f t="shared" si="94"/>
        <v>2</v>
      </c>
      <c r="S466" s="1107"/>
      <c r="T466" s="1108"/>
      <c r="U466" s="1108"/>
      <c r="V466" s="1107"/>
      <c r="W466" s="1109">
        <f t="shared" si="95"/>
        <v>0</v>
      </c>
      <c r="X466" s="1109">
        <f t="shared" si="96"/>
        <v>-46134</v>
      </c>
      <c r="Y466" s="1107"/>
      <c r="Z466" s="1108"/>
      <c r="AA466" s="1110">
        <f t="shared" si="91"/>
        <v>0</v>
      </c>
      <c r="AB466" s="1121" t="s">
        <v>2118</v>
      </c>
      <c r="AC466" s="1111" t="s">
        <v>1835</v>
      </c>
      <c r="AD466" s="1010"/>
      <c r="AE466" s="1036"/>
      <c r="AF466" s="1010"/>
      <c r="AG466" s="1010"/>
    </row>
    <row r="467" ht="13.5" hidden="1" customHeight="1">
      <c r="A467" s="1081" t="b">
        <v>0</v>
      </c>
      <c r="B467" s="635" t="s">
        <v>138</v>
      </c>
      <c r="C467" s="635" t="s">
        <v>134</v>
      </c>
      <c r="D467" s="492" t="s">
        <v>408</v>
      </c>
      <c r="E467" s="492" t="s">
        <v>1608</v>
      </c>
      <c r="F467" s="606">
        <v>46113.0</v>
      </c>
      <c r="G467" s="860" t="s">
        <v>1304</v>
      </c>
      <c r="H467" s="704" t="s">
        <v>1740</v>
      </c>
      <c r="I467" s="492" t="s">
        <v>1408</v>
      </c>
      <c r="J467" s="649" t="s">
        <v>190</v>
      </c>
      <c r="K467" s="643">
        <v>0.0</v>
      </c>
      <c r="L467" s="643">
        <v>0.0</v>
      </c>
      <c r="M467" s="622"/>
      <c r="N467" s="610"/>
      <c r="O467" s="809"/>
      <c r="P467" s="639"/>
      <c r="Q467" s="639"/>
      <c r="R467" s="636"/>
      <c r="S467" s="638"/>
      <c r="T467" s="980">
        <f>S467-P467</f>
        <v>0</v>
      </c>
      <c r="U467" s="980">
        <f>S467-Q467</f>
        <v>0</v>
      </c>
      <c r="V467" s="638"/>
      <c r="W467" s="982">
        <f t="shared" si="95"/>
        <v>0</v>
      </c>
      <c r="X467" s="982">
        <f t="shared" si="96"/>
        <v>0</v>
      </c>
      <c r="Y467" s="638"/>
      <c r="Z467" s="980">
        <f>Y467-P467</f>
        <v>0</v>
      </c>
      <c r="AA467" s="984">
        <f t="shared" si="91"/>
        <v>0</v>
      </c>
      <c r="AB467" s="1028"/>
      <c r="AC467" s="967" t="s">
        <v>2469</v>
      </c>
      <c r="AD467" s="994"/>
      <c r="AE467" s="1023"/>
      <c r="AF467" s="994"/>
      <c r="AG467" s="994"/>
    </row>
    <row r="468" ht="13.5" hidden="1" customHeight="1">
      <c r="A468" s="667" t="b">
        <v>0</v>
      </c>
      <c r="B468" s="641" t="s">
        <v>138</v>
      </c>
      <c r="C468" s="641" t="s">
        <v>114</v>
      </c>
      <c r="D468" s="629" t="s">
        <v>408</v>
      </c>
      <c r="E468" s="645" t="s">
        <v>1333</v>
      </c>
      <c r="F468" s="606">
        <v>46113.0</v>
      </c>
      <c r="G468" s="902" t="s">
        <v>1305</v>
      </c>
      <c r="H468" s="973" t="s">
        <v>1926</v>
      </c>
      <c r="I468" s="645" t="s">
        <v>1927</v>
      </c>
      <c r="J468" s="645" t="s">
        <v>190</v>
      </c>
      <c r="K468" s="643">
        <v>0.0</v>
      </c>
      <c r="L468" s="643">
        <v>0.0</v>
      </c>
      <c r="M468" s="1076"/>
      <c r="N468" s="610">
        <v>46139.0</v>
      </c>
      <c r="O468" s="809" t="s">
        <v>2479</v>
      </c>
      <c r="P468" s="651">
        <v>46134.0</v>
      </c>
      <c r="Q468" s="651">
        <v>46136.0</v>
      </c>
      <c r="R468" s="636">
        <f t="shared" ref="R468:R470" si="101">Q468-P468</f>
        <v>2</v>
      </c>
      <c r="S468" s="638"/>
      <c r="T468" s="656"/>
      <c r="U468" s="656"/>
      <c r="V468" s="638"/>
      <c r="W468" s="960">
        <f t="shared" si="95"/>
        <v>0</v>
      </c>
      <c r="X468" s="960">
        <f t="shared" si="96"/>
        <v>-46134</v>
      </c>
      <c r="Y468" s="638"/>
      <c r="Z468" s="656"/>
      <c r="AA468" s="1161">
        <f t="shared" si="91"/>
        <v>0</v>
      </c>
      <c r="AB468" s="92" t="s">
        <v>2118</v>
      </c>
      <c r="AC468" s="967" t="s">
        <v>2480</v>
      </c>
      <c r="AD468" s="948"/>
      <c r="AE468" s="1134"/>
      <c r="AF468" s="948"/>
      <c r="AG468" s="948"/>
    </row>
    <row r="469" ht="13.5" hidden="1" customHeight="1">
      <c r="A469" s="985" t="b">
        <v>0</v>
      </c>
      <c r="B469" s="986" t="s">
        <v>136</v>
      </c>
      <c r="C469" s="986" t="s">
        <v>134</v>
      </c>
      <c r="D469" s="492" t="s">
        <v>408</v>
      </c>
      <c r="E469" s="649" t="s">
        <v>1608</v>
      </c>
      <c r="F469" s="728">
        <v>46113.0</v>
      </c>
      <c r="G469" s="860" t="s">
        <v>1305</v>
      </c>
      <c r="H469" s="959" t="s">
        <v>1923</v>
      </c>
      <c r="I469" s="649" t="s">
        <v>1924</v>
      </c>
      <c r="J469" s="649" t="s">
        <v>190</v>
      </c>
      <c r="K469" s="987">
        <v>0.0</v>
      </c>
      <c r="L469" s="987">
        <v>0.0</v>
      </c>
      <c r="M469" s="1104"/>
      <c r="N469" s="1107"/>
      <c r="O469" s="1139"/>
      <c r="P469" s="988">
        <v>46135.0</v>
      </c>
      <c r="Q469" s="988">
        <v>46139.0</v>
      </c>
      <c r="R469" s="1106">
        <f t="shared" si="101"/>
        <v>4</v>
      </c>
      <c r="S469" s="1107"/>
      <c r="T469" s="1108"/>
      <c r="U469" s="1108"/>
      <c r="V469" s="1107"/>
      <c r="W469" s="1109">
        <f t="shared" si="95"/>
        <v>0</v>
      </c>
      <c r="X469" s="1109">
        <f t="shared" si="96"/>
        <v>-46135</v>
      </c>
      <c r="Y469" s="1107"/>
      <c r="Z469" s="1108"/>
      <c r="AA469" s="1110">
        <f t="shared" si="91"/>
        <v>0</v>
      </c>
      <c r="AB469" s="1121" t="s">
        <v>2118</v>
      </c>
      <c r="AC469" s="1111" t="s">
        <v>1925</v>
      </c>
      <c r="AD469" s="1010"/>
      <c r="AE469" s="1036"/>
      <c r="AF469" s="1010"/>
      <c r="AG469" s="1010"/>
    </row>
    <row r="470" ht="13.5" hidden="1" customHeight="1">
      <c r="A470" s="667" t="b">
        <v>0</v>
      </c>
      <c r="B470" s="635" t="s">
        <v>135</v>
      </c>
      <c r="C470" s="635" t="s">
        <v>134</v>
      </c>
      <c r="D470" s="629" t="s">
        <v>864</v>
      </c>
      <c r="E470" s="629" t="s">
        <v>1356</v>
      </c>
      <c r="F470" s="606">
        <v>46113.0</v>
      </c>
      <c r="G470" s="920"/>
      <c r="H470" s="704" t="s">
        <v>2502</v>
      </c>
      <c r="I470" s="629" t="s">
        <v>1347</v>
      </c>
      <c r="J470" s="629" t="s">
        <v>190</v>
      </c>
      <c r="K470" s="643">
        <v>0.0</v>
      </c>
      <c r="L470" s="643">
        <v>0.0</v>
      </c>
      <c r="M470" s="1076"/>
      <c r="N470" s="610"/>
      <c r="O470" s="809" t="s">
        <v>2503</v>
      </c>
      <c r="P470" s="639">
        <v>46126.0</v>
      </c>
      <c r="Q470" s="639">
        <v>46127.0</v>
      </c>
      <c r="R470" s="636">
        <f t="shared" si="101"/>
        <v>1</v>
      </c>
      <c r="S470" s="638"/>
      <c r="T470" s="980"/>
      <c r="U470" s="980"/>
      <c r="V470" s="638"/>
      <c r="W470" s="982">
        <f t="shared" si="95"/>
        <v>0</v>
      </c>
      <c r="X470" s="982">
        <f t="shared" si="96"/>
        <v>-46126</v>
      </c>
      <c r="Y470" s="638"/>
      <c r="Z470" s="980"/>
      <c r="AA470" s="984">
        <f t="shared" si="91"/>
        <v>0</v>
      </c>
      <c r="AB470" s="1028"/>
      <c r="AC470" s="967"/>
      <c r="AD470" s="994"/>
      <c r="AE470" s="1023"/>
      <c r="AF470" s="994"/>
      <c r="AG470" s="994"/>
    </row>
    <row r="471" ht="13.5" hidden="1" customHeight="1">
      <c r="A471" s="1081" t="b">
        <v>0</v>
      </c>
      <c r="B471" s="635" t="s">
        <v>135</v>
      </c>
      <c r="C471" s="635" t="s">
        <v>114</v>
      </c>
      <c r="D471" s="492" t="s">
        <v>864</v>
      </c>
      <c r="E471" s="492" t="s">
        <v>1369</v>
      </c>
      <c r="F471" s="606">
        <v>46113.0</v>
      </c>
      <c r="G471" s="910"/>
      <c r="H471" s="704" t="s">
        <v>2504</v>
      </c>
      <c r="I471" s="492" t="s">
        <v>2505</v>
      </c>
      <c r="J471" s="649" t="s">
        <v>190</v>
      </c>
      <c r="K471" s="643">
        <v>0.0</v>
      </c>
      <c r="L471" s="643">
        <v>0.0</v>
      </c>
      <c r="M471" s="1076"/>
      <c r="N471" s="610"/>
      <c r="O471" s="945"/>
      <c r="P471" s="639">
        <v>46080.0</v>
      </c>
      <c r="Q471" s="639">
        <v>46085.0</v>
      </c>
      <c r="R471" s="636"/>
      <c r="S471" s="638"/>
      <c r="T471" s="980">
        <f t="shared" ref="T471:T474" si="102">S471-P471</f>
        <v>-46080</v>
      </c>
      <c r="U471" s="980">
        <f t="shared" ref="U471:U474" si="103">S471-Q471</f>
        <v>-46085</v>
      </c>
      <c r="V471" s="638"/>
      <c r="W471" s="982">
        <f t="shared" si="95"/>
        <v>0</v>
      </c>
      <c r="X471" s="982">
        <f t="shared" si="96"/>
        <v>-46080</v>
      </c>
      <c r="Y471" s="638"/>
      <c r="Z471" s="980">
        <f>Y471-P471</f>
        <v>-46080</v>
      </c>
      <c r="AA471" s="984">
        <f t="shared" si="91"/>
        <v>0</v>
      </c>
      <c r="AB471" s="1028"/>
      <c r="AC471" s="967" t="s">
        <v>2506</v>
      </c>
      <c r="AD471" s="994"/>
      <c r="AE471" s="1023"/>
      <c r="AF471" s="994"/>
      <c r="AG471" s="994"/>
    </row>
    <row r="472" ht="13.5" hidden="1" customHeight="1">
      <c r="A472" s="637" t="b">
        <v>0</v>
      </c>
      <c r="B472" s="635" t="s">
        <v>135</v>
      </c>
      <c r="C472" s="635" t="s">
        <v>114</v>
      </c>
      <c r="D472" s="629" t="s">
        <v>480</v>
      </c>
      <c r="E472" s="629" t="s">
        <v>1333</v>
      </c>
      <c r="F472" s="628">
        <v>46082.0</v>
      </c>
      <c r="G472" s="902" t="s">
        <v>1303</v>
      </c>
      <c r="H472" s="704" t="s">
        <v>2507</v>
      </c>
      <c r="I472" s="629" t="s">
        <v>2508</v>
      </c>
      <c r="J472" s="645" t="s">
        <v>190</v>
      </c>
      <c r="K472" s="643">
        <v>0.0</v>
      </c>
      <c r="L472" s="643">
        <v>0.0</v>
      </c>
      <c r="M472" s="622">
        <v>49000.0</v>
      </c>
      <c r="N472" s="610">
        <v>46107.0</v>
      </c>
      <c r="O472" s="809" t="s">
        <v>2509</v>
      </c>
      <c r="P472" s="639">
        <v>46092.0</v>
      </c>
      <c r="Q472" s="639">
        <v>46105.0</v>
      </c>
      <c r="R472" s="636">
        <f t="shared" ref="R472:R474" si="104">Q472-P472</f>
        <v>13</v>
      </c>
      <c r="S472" s="639">
        <v>46105.0</v>
      </c>
      <c r="T472" s="980">
        <f t="shared" si="102"/>
        <v>13</v>
      </c>
      <c r="U472" s="980">
        <f t="shared" si="103"/>
        <v>0</v>
      </c>
      <c r="V472" s="638"/>
      <c r="W472" s="982">
        <f t="shared" si="95"/>
        <v>-46105</v>
      </c>
      <c r="X472" s="982">
        <f t="shared" si="96"/>
        <v>-46092</v>
      </c>
      <c r="Y472" s="638"/>
      <c r="Z472" s="656"/>
      <c r="AA472" s="1077"/>
      <c r="AB472" s="989"/>
      <c r="AC472" s="967" t="s">
        <v>2510</v>
      </c>
      <c r="AD472" s="994"/>
      <c r="AE472" s="994"/>
      <c r="AF472" s="994"/>
      <c r="AG472" s="994"/>
    </row>
    <row r="473" ht="13.5" hidden="1" customHeight="1">
      <c r="A473" s="667" t="b">
        <v>0</v>
      </c>
      <c r="B473" s="635" t="s">
        <v>135</v>
      </c>
      <c r="C473" s="635" t="s">
        <v>114</v>
      </c>
      <c r="D473" s="492" t="s">
        <v>480</v>
      </c>
      <c r="E473" s="492" t="s">
        <v>1333</v>
      </c>
      <c r="F473" s="606">
        <v>46082.0</v>
      </c>
      <c r="G473" s="860" t="s">
        <v>1304</v>
      </c>
      <c r="H473" s="704" t="s">
        <v>2507</v>
      </c>
      <c r="I473" s="492" t="s">
        <v>2508</v>
      </c>
      <c r="J473" s="649" t="s">
        <v>190</v>
      </c>
      <c r="K473" s="643">
        <v>0.0</v>
      </c>
      <c r="L473" s="643">
        <v>0.0</v>
      </c>
      <c r="M473" s="622">
        <v>64000.0</v>
      </c>
      <c r="N473" s="610">
        <v>46107.0</v>
      </c>
      <c r="O473" s="809" t="s">
        <v>2509</v>
      </c>
      <c r="P473" s="639">
        <v>46092.0</v>
      </c>
      <c r="Q473" s="639">
        <v>46105.0</v>
      </c>
      <c r="R473" s="636">
        <f t="shared" si="104"/>
        <v>13</v>
      </c>
      <c r="S473" s="639">
        <v>46105.0</v>
      </c>
      <c r="T473" s="980">
        <f t="shared" si="102"/>
        <v>13</v>
      </c>
      <c r="U473" s="980">
        <f t="shared" si="103"/>
        <v>0</v>
      </c>
      <c r="V473" s="638"/>
      <c r="W473" s="982">
        <f t="shared" si="95"/>
        <v>-46105</v>
      </c>
      <c r="X473" s="982">
        <f t="shared" si="96"/>
        <v>-46092</v>
      </c>
      <c r="Y473" s="638"/>
      <c r="Z473" s="656"/>
      <c r="AA473" s="1077"/>
      <c r="AB473" s="989"/>
      <c r="AC473" s="967" t="s">
        <v>2510</v>
      </c>
      <c r="AD473" s="994"/>
      <c r="AE473" s="994"/>
      <c r="AF473" s="994"/>
      <c r="AG473" s="994"/>
    </row>
    <row r="474" ht="13.5" hidden="1" customHeight="1">
      <c r="A474" s="1162" t="b">
        <v>0</v>
      </c>
      <c r="B474" s="996" t="s">
        <v>113</v>
      </c>
      <c r="C474" s="996" t="s">
        <v>114</v>
      </c>
      <c r="D474" s="629" t="s">
        <v>480</v>
      </c>
      <c r="E474" s="629" t="s">
        <v>1356</v>
      </c>
      <c r="F474" s="606">
        <v>46082.0</v>
      </c>
      <c r="G474" s="860" t="s">
        <v>1313</v>
      </c>
      <c r="H474" s="920" t="s">
        <v>1380</v>
      </c>
      <c r="I474" s="920" t="s">
        <v>1381</v>
      </c>
      <c r="J474" s="920" t="s">
        <v>190</v>
      </c>
      <c r="K474" s="997">
        <v>0.0</v>
      </c>
      <c r="L474" s="997">
        <v>0.0</v>
      </c>
      <c r="M474" s="905">
        <v>17000.0</v>
      </c>
      <c r="N474" s="610"/>
      <c r="O474" s="992" t="s">
        <v>2511</v>
      </c>
      <c r="P474" s="1000">
        <v>46028.0</v>
      </c>
      <c r="Q474" s="1000">
        <v>46030.0</v>
      </c>
      <c r="R474" s="980">
        <f t="shared" si="104"/>
        <v>2</v>
      </c>
      <c r="S474" s="610">
        <v>46030.0</v>
      </c>
      <c r="T474" s="980">
        <f t="shared" si="102"/>
        <v>2</v>
      </c>
      <c r="U474" s="980">
        <f t="shared" si="103"/>
        <v>0</v>
      </c>
      <c r="V474" s="981">
        <v>46030.0</v>
      </c>
      <c r="W474" s="982">
        <f t="shared" si="95"/>
        <v>0</v>
      </c>
      <c r="X474" s="982">
        <f t="shared" si="96"/>
        <v>2</v>
      </c>
      <c r="Y474" s="981"/>
      <c r="Z474" s="980">
        <f>Y474-P474</f>
        <v>-46028</v>
      </c>
      <c r="AA474" s="984">
        <f>Y474-V474</f>
        <v>-46030</v>
      </c>
      <c r="AB474" s="1163"/>
      <c r="AC474" s="1164" t="s">
        <v>2512</v>
      </c>
      <c r="AD474" s="1165"/>
      <c r="AE474" s="1165"/>
      <c r="AF474" s="1165"/>
      <c r="AG474" s="1165"/>
    </row>
    <row r="475" ht="13.5" hidden="1" customHeight="1">
      <c r="A475" s="667" t="b">
        <v>0</v>
      </c>
      <c r="B475" s="635" t="s">
        <v>138</v>
      </c>
      <c r="C475" s="635" t="s">
        <v>134</v>
      </c>
      <c r="D475" s="492" t="s">
        <v>408</v>
      </c>
      <c r="E475" s="492" t="s">
        <v>1333</v>
      </c>
      <c r="F475" s="606">
        <v>46082.0</v>
      </c>
      <c r="G475" s="860" t="s">
        <v>1303</v>
      </c>
      <c r="H475" s="704" t="s">
        <v>2513</v>
      </c>
      <c r="I475" s="492" t="s">
        <v>840</v>
      </c>
      <c r="J475" s="649" t="s">
        <v>190</v>
      </c>
      <c r="K475" s="643">
        <v>0.0</v>
      </c>
      <c r="L475" s="643">
        <v>0.0</v>
      </c>
      <c r="M475" s="1076"/>
      <c r="N475" s="610"/>
      <c r="O475" s="809"/>
      <c r="P475" s="639">
        <v>46094.0</v>
      </c>
      <c r="Q475" s="639">
        <v>46112.0</v>
      </c>
      <c r="R475" s="636"/>
      <c r="S475" s="638"/>
      <c r="T475" s="656"/>
      <c r="U475" s="656"/>
      <c r="V475" s="638"/>
      <c r="W475" s="640"/>
      <c r="X475" s="640"/>
      <c r="Y475" s="638"/>
      <c r="Z475" s="656"/>
      <c r="AA475" s="1077"/>
      <c r="AB475" s="989"/>
      <c r="AC475" s="967" t="s">
        <v>2514</v>
      </c>
      <c r="AD475" s="994"/>
      <c r="AE475" s="994"/>
      <c r="AF475" s="994"/>
      <c r="AG475" s="994"/>
    </row>
    <row r="476" ht="13.5" hidden="1" customHeight="1">
      <c r="A476" s="1081" t="b">
        <v>0</v>
      </c>
      <c r="B476" s="635" t="s">
        <v>136</v>
      </c>
      <c r="C476" s="635" t="s">
        <v>114</v>
      </c>
      <c r="D476" s="629" t="s">
        <v>864</v>
      </c>
      <c r="E476" s="629" t="s">
        <v>1333</v>
      </c>
      <c r="F476" s="606">
        <v>46113.0</v>
      </c>
      <c r="G476" s="920"/>
      <c r="H476" s="704" t="s">
        <v>2515</v>
      </c>
      <c r="I476" s="629" t="s">
        <v>2516</v>
      </c>
      <c r="J476" s="645" t="s">
        <v>190</v>
      </c>
      <c r="K476" s="643">
        <v>0.0</v>
      </c>
      <c r="L476" s="643">
        <v>0.0</v>
      </c>
      <c r="M476" s="1076"/>
      <c r="N476" s="610"/>
      <c r="O476" s="809"/>
      <c r="P476" s="639">
        <v>46094.0</v>
      </c>
      <c r="Q476" s="639">
        <v>46107.0</v>
      </c>
      <c r="R476" s="636"/>
      <c r="S476" s="638"/>
      <c r="T476" s="980">
        <f>S476-P476</f>
        <v>-46094</v>
      </c>
      <c r="U476" s="980">
        <f>S476-Q476</f>
        <v>-46107</v>
      </c>
      <c r="V476" s="638"/>
      <c r="W476" s="982">
        <f>V476-S476</f>
        <v>0</v>
      </c>
      <c r="X476" s="982">
        <f>V476-P476</f>
        <v>-46094</v>
      </c>
      <c r="Y476" s="638"/>
      <c r="Z476" s="980">
        <f>Y476-P476</f>
        <v>-46094</v>
      </c>
      <c r="AA476" s="984">
        <f>Y476-V476</f>
        <v>0</v>
      </c>
      <c r="AB476" s="1028"/>
      <c r="AC476" s="967"/>
      <c r="AD476" s="994"/>
      <c r="AE476" s="1023"/>
      <c r="AF476" s="994"/>
      <c r="AG476" s="994"/>
    </row>
    <row r="477" ht="13.5" hidden="1" customHeight="1">
      <c r="A477" s="667" t="b">
        <v>0</v>
      </c>
      <c r="B477" s="635" t="s">
        <v>138</v>
      </c>
      <c r="C477" s="635" t="s">
        <v>134</v>
      </c>
      <c r="D477" s="492" t="s">
        <v>408</v>
      </c>
      <c r="E477" s="492" t="s">
        <v>1333</v>
      </c>
      <c r="F477" s="606">
        <v>46082.0</v>
      </c>
      <c r="G477" s="860" t="s">
        <v>1304</v>
      </c>
      <c r="H477" s="704" t="s">
        <v>2513</v>
      </c>
      <c r="I477" s="492" t="s">
        <v>840</v>
      </c>
      <c r="J477" s="649" t="s">
        <v>190</v>
      </c>
      <c r="K477" s="643">
        <v>0.0</v>
      </c>
      <c r="L477" s="643">
        <v>0.0</v>
      </c>
      <c r="M477" s="1076"/>
      <c r="N477" s="610"/>
      <c r="O477" s="809"/>
      <c r="P477" s="639">
        <v>46094.0</v>
      </c>
      <c r="Q477" s="639">
        <v>46112.0</v>
      </c>
      <c r="R477" s="636"/>
      <c r="S477" s="638"/>
      <c r="T477" s="656"/>
      <c r="U477" s="656"/>
      <c r="V477" s="638"/>
      <c r="W477" s="640"/>
      <c r="X477" s="640"/>
      <c r="Y477" s="638"/>
      <c r="Z477" s="656"/>
      <c r="AA477" s="1077"/>
      <c r="AB477" s="989"/>
      <c r="AC477" s="967" t="s">
        <v>2514</v>
      </c>
      <c r="AD477" s="994"/>
      <c r="AE477" s="994"/>
      <c r="AF477" s="994"/>
      <c r="AG477" s="994"/>
    </row>
    <row r="478" ht="13.5" hidden="1" customHeight="1">
      <c r="A478" s="985" t="b">
        <v>0</v>
      </c>
      <c r="B478" s="986" t="s">
        <v>135</v>
      </c>
      <c r="C478" s="986" t="s">
        <v>134</v>
      </c>
      <c r="D478" s="629" t="s">
        <v>408</v>
      </c>
      <c r="E478" s="645" t="s">
        <v>1511</v>
      </c>
      <c r="F478" s="628">
        <v>46082.0</v>
      </c>
      <c r="G478" s="902" t="s">
        <v>1305</v>
      </c>
      <c r="H478" s="973" t="s">
        <v>1778</v>
      </c>
      <c r="I478" s="645" t="s">
        <v>1779</v>
      </c>
      <c r="J478" s="645" t="s">
        <v>190</v>
      </c>
      <c r="K478" s="987">
        <v>0.0</v>
      </c>
      <c r="L478" s="987">
        <v>0.0</v>
      </c>
      <c r="M478" s="1104"/>
      <c r="N478" s="988"/>
      <c r="O478" s="1105"/>
      <c r="P478" s="988">
        <v>46093.0</v>
      </c>
      <c r="Q478" s="988">
        <v>46111.0</v>
      </c>
      <c r="R478" s="1108"/>
      <c r="S478" s="639"/>
      <c r="T478" s="980"/>
      <c r="U478" s="980"/>
      <c r="V478" s="639"/>
      <c r="W478" s="982"/>
      <c r="X478" s="982"/>
      <c r="Y478" s="1107"/>
      <c r="Z478" s="1108"/>
      <c r="AA478" s="1166"/>
      <c r="AB478" s="92" t="s">
        <v>2118</v>
      </c>
      <c r="AC478" s="1122" t="s">
        <v>2525</v>
      </c>
      <c r="AD478" s="1010"/>
      <c r="AE478" s="1010"/>
      <c r="AF478" s="1010"/>
      <c r="AG478" s="1010"/>
    </row>
    <row r="479" ht="13.5" hidden="1" customHeight="1">
      <c r="A479" s="985" t="b">
        <v>0</v>
      </c>
      <c r="B479" s="986" t="s">
        <v>135</v>
      </c>
      <c r="C479" s="986" t="s">
        <v>134</v>
      </c>
      <c r="D479" s="492" t="s">
        <v>408</v>
      </c>
      <c r="E479" s="649" t="s">
        <v>1333</v>
      </c>
      <c r="F479" s="728">
        <v>46082.0</v>
      </c>
      <c r="G479" s="860" t="s">
        <v>1305</v>
      </c>
      <c r="H479" s="959" t="s">
        <v>1770</v>
      </c>
      <c r="I479" s="649" t="s">
        <v>1771</v>
      </c>
      <c r="J479" s="649" t="s">
        <v>190</v>
      </c>
      <c r="K479" s="987">
        <v>0.0</v>
      </c>
      <c r="L479" s="987">
        <v>0.0</v>
      </c>
      <c r="M479" s="1104"/>
      <c r="N479" s="988"/>
      <c r="O479" s="1105"/>
      <c r="P479" s="988">
        <v>46104.0</v>
      </c>
      <c r="Q479" s="988">
        <v>46111.0</v>
      </c>
      <c r="R479" s="1108"/>
      <c r="S479" s="988"/>
      <c r="T479" s="1106"/>
      <c r="U479" s="1106"/>
      <c r="V479" s="988"/>
      <c r="W479" s="1109"/>
      <c r="X479" s="1109"/>
      <c r="Y479" s="1107"/>
      <c r="Z479" s="1108"/>
      <c r="AA479" s="1166"/>
      <c r="AB479" s="92" t="s">
        <v>2530</v>
      </c>
      <c r="AC479" s="1111" t="s">
        <v>1773</v>
      </c>
      <c r="AD479" s="1010"/>
      <c r="AE479" s="1010"/>
      <c r="AF479" s="1010"/>
      <c r="AG479" s="1010"/>
    </row>
    <row r="480" ht="13.5" hidden="1" customHeight="1">
      <c r="A480" s="1167" t="b">
        <v>0</v>
      </c>
      <c r="B480" s="1112" t="s">
        <v>138</v>
      </c>
      <c r="C480" s="1112" t="s">
        <v>134</v>
      </c>
      <c r="D480" s="629" t="s">
        <v>408</v>
      </c>
      <c r="E480" s="645" t="s">
        <v>1333</v>
      </c>
      <c r="F480" s="919">
        <v>46082.0</v>
      </c>
      <c r="G480" s="902" t="s">
        <v>1305</v>
      </c>
      <c r="H480" s="973" t="s">
        <v>2304</v>
      </c>
      <c r="I480" s="645" t="s">
        <v>2305</v>
      </c>
      <c r="J480" s="645" t="s">
        <v>190</v>
      </c>
      <c r="K480" s="1113">
        <v>0.0</v>
      </c>
      <c r="L480" s="1113">
        <v>0.0</v>
      </c>
      <c r="M480" s="1114"/>
      <c r="N480" s="1115">
        <v>46118.0</v>
      </c>
      <c r="O480" s="1116" t="s">
        <v>2386</v>
      </c>
      <c r="P480" s="1115">
        <v>46107.0</v>
      </c>
      <c r="Q480" s="1115">
        <v>46111.0</v>
      </c>
      <c r="R480" s="1117"/>
      <c r="S480" s="1118"/>
      <c r="T480" s="1117"/>
      <c r="U480" s="1117"/>
      <c r="V480" s="1118"/>
      <c r="W480" s="1168"/>
      <c r="X480" s="1168"/>
      <c r="Y480" s="1118"/>
      <c r="Z480" s="1117"/>
      <c r="AA480" s="1169"/>
      <c r="AB480" s="993" t="s">
        <v>2118</v>
      </c>
      <c r="AC480" s="1119" t="s">
        <v>2535</v>
      </c>
      <c r="AD480" s="1120"/>
      <c r="AE480" s="1120"/>
      <c r="AF480" s="1120"/>
      <c r="AG480" s="1120"/>
    </row>
    <row r="481" ht="13.5" hidden="1" customHeight="1">
      <c r="A481" s="667" t="b">
        <v>0</v>
      </c>
      <c r="B481" s="635" t="s">
        <v>138</v>
      </c>
      <c r="C481" s="635" t="s">
        <v>114</v>
      </c>
      <c r="D481" s="492" t="s">
        <v>408</v>
      </c>
      <c r="E481" s="492" t="s">
        <v>1421</v>
      </c>
      <c r="F481" s="606">
        <v>46082.0</v>
      </c>
      <c r="G481" s="860" t="s">
        <v>1305</v>
      </c>
      <c r="H481" s="704" t="s">
        <v>1765</v>
      </c>
      <c r="I481" s="492" t="s">
        <v>1408</v>
      </c>
      <c r="J481" s="649" t="s">
        <v>190</v>
      </c>
      <c r="K481" s="643">
        <v>0.0</v>
      </c>
      <c r="L481" s="643">
        <v>0.0</v>
      </c>
      <c r="M481" s="1076"/>
      <c r="N481" s="610"/>
      <c r="O481" s="809"/>
      <c r="P481" s="639">
        <v>46104.0</v>
      </c>
      <c r="Q481" s="639">
        <v>46108.0</v>
      </c>
      <c r="R481" s="636"/>
      <c r="S481" s="638"/>
      <c r="T481" s="656"/>
      <c r="U481" s="656"/>
      <c r="V481" s="638"/>
      <c r="W481" s="640"/>
      <c r="X481" s="640"/>
      <c r="Y481" s="638"/>
      <c r="Z481" s="656"/>
      <c r="AA481" s="1077"/>
      <c r="AB481" s="993" t="s">
        <v>2118</v>
      </c>
      <c r="AC481" s="967" t="s">
        <v>2536</v>
      </c>
      <c r="AD481" s="994"/>
      <c r="AE481" s="994"/>
      <c r="AF481" s="994"/>
      <c r="AG481" s="994"/>
    </row>
    <row r="482" ht="13.5" hidden="1" customHeight="1">
      <c r="A482" s="667" t="b">
        <v>0</v>
      </c>
      <c r="B482" s="635" t="s">
        <v>138</v>
      </c>
      <c r="C482" s="635" t="s">
        <v>134</v>
      </c>
      <c r="D482" s="629" t="s">
        <v>408</v>
      </c>
      <c r="E482" s="629" t="s">
        <v>1333</v>
      </c>
      <c r="F482" s="628">
        <v>46082.0</v>
      </c>
      <c r="G482" s="902" t="s">
        <v>1303</v>
      </c>
      <c r="H482" s="704" t="s">
        <v>2521</v>
      </c>
      <c r="I482" s="629" t="s">
        <v>2522</v>
      </c>
      <c r="J482" s="645" t="s">
        <v>190</v>
      </c>
      <c r="K482" s="643">
        <v>0.0</v>
      </c>
      <c r="L482" s="643">
        <v>0.0</v>
      </c>
      <c r="M482" s="1076"/>
      <c r="N482" s="610"/>
      <c r="O482" s="809"/>
      <c r="P482" s="639">
        <v>46104.0</v>
      </c>
      <c r="Q482" s="639">
        <v>46105.0</v>
      </c>
      <c r="R482" s="636"/>
      <c r="S482" s="638"/>
      <c r="T482" s="980">
        <f t="shared" ref="T482:T483" si="105">S482-P482</f>
        <v>-46104</v>
      </c>
      <c r="U482" s="980">
        <f t="shared" ref="U482:U483" si="106">S482-Q482</f>
        <v>-46105</v>
      </c>
      <c r="V482" s="638"/>
      <c r="W482" s="982">
        <f t="shared" ref="W482:W483" si="107">V482-S482</f>
        <v>0</v>
      </c>
      <c r="X482" s="982">
        <f t="shared" ref="X482:X483" si="108">V482-P482</f>
        <v>-46104</v>
      </c>
      <c r="Y482" s="638"/>
      <c r="Z482" s="656"/>
      <c r="AA482" s="1077"/>
      <c r="AB482" s="989"/>
      <c r="AC482" s="967" t="s">
        <v>2523</v>
      </c>
      <c r="AD482" s="994"/>
      <c r="AE482" s="994"/>
      <c r="AF482" s="994"/>
      <c r="AG482" s="994"/>
    </row>
    <row r="483" ht="13.5" hidden="1" customHeight="1">
      <c r="A483" s="667" t="b">
        <v>0</v>
      </c>
      <c r="B483" s="635" t="s">
        <v>138</v>
      </c>
      <c r="C483" s="635" t="s">
        <v>134</v>
      </c>
      <c r="D483" s="492" t="s">
        <v>408</v>
      </c>
      <c r="E483" s="492" t="s">
        <v>1333</v>
      </c>
      <c r="F483" s="606">
        <v>46082.0</v>
      </c>
      <c r="G483" s="860" t="s">
        <v>1305</v>
      </c>
      <c r="H483" s="704" t="s">
        <v>2521</v>
      </c>
      <c r="I483" s="492" t="s">
        <v>2522</v>
      </c>
      <c r="J483" s="649" t="s">
        <v>190</v>
      </c>
      <c r="K483" s="643">
        <v>0.0</v>
      </c>
      <c r="L483" s="643">
        <v>0.0</v>
      </c>
      <c r="M483" s="1076"/>
      <c r="N483" s="610"/>
      <c r="O483" s="809"/>
      <c r="P483" s="639">
        <v>46104.0</v>
      </c>
      <c r="Q483" s="639">
        <v>46105.0</v>
      </c>
      <c r="R483" s="636"/>
      <c r="S483" s="638"/>
      <c r="T483" s="980">
        <f t="shared" si="105"/>
        <v>-46104</v>
      </c>
      <c r="U483" s="980">
        <f t="shared" si="106"/>
        <v>-46105</v>
      </c>
      <c r="V483" s="638"/>
      <c r="W483" s="982">
        <f t="shared" si="107"/>
        <v>0</v>
      </c>
      <c r="X483" s="982">
        <f t="shared" si="108"/>
        <v>-46104</v>
      </c>
      <c r="Y483" s="638"/>
      <c r="Z483" s="656"/>
      <c r="AA483" s="1077"/>
      <c r="AB483" s="993" t="s">
        <v>1477</v>
      </c>
      <c r="AC483" s="967" t="s">
        <v>2523</v>
      </c>
      <c r="AD483" s="994"/>
      <c r="AE483" s="994"/>
      <c r="AF483" s="994"/>
      <c r="AG483" s="994"/>
    </row>
    <row r="484" ht="13.5" hidden="1" customHeight="1">
      <c r="A484" s="667" t="b">
        <v>0</v>
      </c>
      <c r="B484" s="641" t="s">
        <v>136</v>
      </c>
      <c r="C484" s="641" t="s">
        <v>134</v>
      </c>
      <c r="D484" s="629" t="s">
        <v>408</v>
      </c>
      <c r="E484" s="645" t="s">
        <v>1369</v>
      </c>
      <c r="F484" s="919">
        <v>46082.0</v>
      </c>
      <c r="G484" s="902" t="s">
        <v>1305</v>
      </c>
      <c r="H484" s="973" t="s">
        <v>2299</v>
      </c>
      <c r="I484" s="645" t="s">
        <v>2205</v>
      </c>
      <c r="J484" s="645" t="s">
        <v>190</v>
      </c>
      <c r="K484" s="643">
        <v>0.0</v>
      </c>
      <c r="L484" s="643">
        <v>0.0</v>
      </c>
      <c r="M484" s="1076"/>
      <c r="N484" s="651">
        <v>46108.0</v>
      </c>
      <c r="O484" s="1140" t="s">
        <v>2307</v>
      </c>
      <c r="P484" s="651">
        <v>46106.0</v>
      </c>
      <c r="Q484" s="651">
        <v>46108.0</v>
      </c>
      <c r="R484" s="656"/>
      <c r="S484" s="638"/>
      <c r="T484" s="656"/>
      <c r="U484" s="656"/>
      <c r="V484" s="638"/>
      <c r="W484" s="640"/>
      <c r="X484" s="640"/>
      <c r="Y484" s="638"/>
      <c r="Z484" s="656"/>
      <c r="AA484" s="1077"/>
      <c r="AB484" s="92" t="s">
        <v>1477</v>
      </c>
      <c r="AC484" s="1078" t="s">
        <v>2546</v>
      </c>
      <c r="AD484" s="948"/>
      <c r="AE484" s="948"/>
      <c r="AF484" s="948"/>
      <c r="AG484" s="948"/>
    </row>
    <row r="485" ht="13.5" hidden="1" customHeight="1">
      <c r="A485" s="604" t="b">
        <v>0</v>
      </c>
      <c r="B485" s="492" t="s">
        <v>135</v>
      </c>
      <c r="C485" s="492" t="s">
        <v>134</v>
      </c>
      <c r="D485" s="492" t="s">
        <v>408</v>
      </c>
      <c r="E485" s="492" t="s">
        <v>1608</v>
      </c>
      <c r="F485" s="606">
        <v>46082.0</v>
      </c>
      <c r="G485" s="860" t="s">
        <v>1303</v>
      </c>
      <c r="H485" s="813" t="s">
        <v>2526</v>
      </c>
      <c r="I485" s="492" t="s">
        <v>2527</v>
      </c>
      <c r="J485" s="492" t="s">
        <v>190</v>
      </c>
      <c r="K485" s="618">
        <v>0.0</v>
      </c>
      <c r="L485" s="618">
        <v>0.0</v>
      </c>
      <c r="M485" s="622"/>
      <c r="N485" s="639">
        <v>46101.0</v>
      </c>
      <c r="O485" s="809" t="s">
        <v>2528</v>
      </c>
      <c r="P485" s="610">
        <v>46065.0</v>
      </c>
      <c r="Q485" s="610">
        <v>46070.0</v>
      </c>
      <c r="R485" s="636">
        <f t="shared" ref="R485:R489" si="109">Q485-P485</f>
        <v>5</v>
      </c>
      <c r="S485" s="613"/>
      <c r="T485" s="980">
        <f t="shared" ref="T485:T489" si="110">S485-P485</f>
        <v>-46065</v>
      </c>
      <c r="U485" s="980">
        <f t="shared" ref="U485:U489" si="111">S485-Q485</f>
        <v>-46070</v>
      </c>
      <c r="V485" s="1080"/>
      <c r="W485" s="982">
        <f t="shared" ref="W485:W487" si="112">V485-S485</f>
        <v>0</v>
      </c>
      <c r="X485" s="982">
        <f t="shared" ref="X485:X487" si="113">V485-P485</f>
        <v>-46065</v>
      </c>
      <c r="Y485" s="613"/>
      <c r="Z485" s="980">
        <f t="shared" ref="Z485:Z489" si="114">Y485-P485</f>
        <v>-46065</v>
      </c>
      <c r="AA485" s="984">
        <f t="shared" ref="AA485:AA489" si="115">Y485-V485</f>
        <v>0</v>
      </c>
      <c r="AB485" s="901"/>
      <c r="AC485" s="706" t="s">
        <v>2529</v>
      </c>
      <c r="AD485" s="895"/>
      <c r="AE485" s="895"/>
      <c r="AF485" s="895"/>
      <c r="AG485" s="895"/>
    </row>
    <row r="486" ht="13.5" hidden="1" customHeight="1">
      <c r="A486" s="604" t="b">
        <v>0</v>
      </c>
      <c r="B486" s="492" t="s">
        <v>135</v>
      </c>
      <c r="C486" s="492" t="s">
        <v>134</v>
      </c>
      <c r="D486" s="629" t="s">
        <v>408</v>
      </c>
      <c r="E486" s="629" t="s">
        <v>1608</v>
      </c>
      <c r="F486" s="606">
        <v>46082.0</v>
      </c>
      <c r="G486" s="860" t="s">
        <v>1304</v>
      </c>
      <c r="H486" s="931" t="s">
        <v>2526</v>
      </c>
      <c r="I486" s="492" t="s">
        <v>2527</v>
      </c>
      <c r="J486" s="492" t="s">
        <v>190</v>
      </c>
      <c r="K486" s="618">
        <v>0.0</v>
      </c>
      <c r="L486" s="618">
        <v>0.0</v>
      </c>
      <c r="M486" s="622"/>
      <c r="N486" s="639">
        <v>46101.0</v>
      </c>
      <c r="O486" s="809" t="s">
        <v>2528</v>
      </c>
      <c r="P486" s="610">
        <v>46065.0</v>
      </c>
      <c r="Q486" s="610">
        <v>46070.0</v>
      </c>
      <c r="R486" s="636">
        <f t="shared" si="109"/>
        <v>5</v>
      </c>
      <c r="S486" s="613"/>
      <c r="T486" s="980">
        <f t="shared" si="110"/>
        <v>-46065</v>
      </c>
      <c r="U486" s="980">
        <f t="shared" si="111"/>
        <v>-46070</v>
      </c>
      <c r="V486" s="1080"/>
      <c r="W486" s="982">
        <f t="shared" si="112"/>
        <v>0</v>
      </c>
      <c r="X486" s="982">
        <f t="shared" si="113"/>
        <v>-46065</v>
      </c>
      <c r="Y486" s="613"/>
      <c r="Z486" s="980">
        <f t="shared" si="114"/>
        <v>-46065</v>
      </c>
      <c r="AA486" s="984">
        <f t="shared" si="115"/>
        <v>0</v>
      </c>
      <c r="AB486" s="901"/>
      <c r="AC486" s="706" t="s">
        <v>2529</v>
      </c>
      <c r="AD486" s="895"/>
      <c r="AE486" s="895"/>
      <c r="AF486" s="895"/>
      <c r="AG486" s="895"/>
    </row>
    <row r="487" ht="13.5" hidden="1" customHeight="1">
      <c r="A487" s="1037" t="b">
        <v>0</v>
      </c>
      <c r="B487" s="1038" t="s">
        <v>135</v>
      </c>
      <c r="C487" s="1038" t="s">
        <v>134</v>
      </c>
      <c r="D487" s="492" t="s">
        <v>408</v>
      </c>
      <c r="E487" s="649" t="s">
        <v>1608</v>
      </c>
      <c r="F487" s="606">
        <v>46082.0</v>
      </c>
      <c r="G487" s="860" t="s">
        <v>1305</v>
      </c>
      <c r="H487" s="649" t="s">
        <v>2526</v>
      </c>
      <c r="I487" s="649" t="s">
        <v>2527</v>
      </c>
      <c r="J487" s="649" t="s">
        <v>190</v>
      </c>
      <c r="K487" s="1039">
        <v>0.0</v>
      </c>
      <c r="L487" s="1039">
        <v>0.0</v>
      </c>
      <c r="M487" s="622"/>
      <c r="N487" s="639">
        <v>46101.0</v>
      </c>
      <c r="O487" s="809" t="s">
        <v>2528</v>
      </c>
      <c r="P487" s="1040">
        <v>46065.0</v>
      </c>
      <c r="Q487" s="1040">
        <v>46070.0</v>
      </c>
      <c r="R487" s="636">
        <f t="shared" si="109"/>
        <v>5</v>
      </c>
      <c r="S487" s="1130"/>
      <c r="T487" s="980">
        <f t="shared" si="110"/>
        <v>-46065</v>
      </c>
      <c r="U487" s="980">
        <f t="shared" si="111"/>
        <v>-46070</v>
      </c>
      <c r="V487" s="1130"/>
      <c r="W487" s="982">
        <f t="shared" si="112"/>
        <v>0</v>
      </c>
      <c r="X487" s="982">
        <f t="shared" si="113"/>
        <v>-46065</v>
      </c>
      <c r="Y487" s="1130"/>
      <c r="Z487" s="980">
        <f t="shared" si="114"/>
        <v>-46065</v>
      </c>
      <c r="AA487" s="984">
        <f t="shared" si="115"/>
        <v>0</v>
      </c>
      <c r="AB487" s="989"/>
      <c r="AC487" s="706" t="s">
        <v>2529</v>
      </c>
      <c r="AD487" s="1170"/>
      <c r="AE487" s="1170"/>
      <c r="AF487" s="1170"/>
      <c r="AG487" s="1170"/>
    </row>
    <row r="488" ht="13.5" hidden="1" customHeight="1">
      <c r="A488" s="667" t="b">
        <v>0</v>
      </c>
      <c r="B488" s="635" t="s">
        <v>113</v>
      </c>
      <c r="C488" s="635" t="s">
        <v>114</v>
      </c>
      <c r="D488" s="629" t="s">
        <v>408</v>
      </c>
      <c r="E488" s="629" t="s">
        <v>1369</v>
      </c>
      <c r="F488" s="606">
        <v>46082.0</v>
      </c>
      <c r="G488" s="920"/>
      <c r="H488" s="943" t="s">
        <v>2531</v>
      </c>
      <c r="I488" s="629" t="s">
        <v>2532</v>
      </c>
      <c r="J488" s="629" t="s">
        <v>190</v>
      </c>
      <c r="K488" s="987">
        <v>0.0</v>
      </c>
      <c r="L488" s="987">
        <v>0.0</v>
      </c>
      <c r="M488" s="1076"/>
      <c r="N488" s="639">
        <v>46097.0</v>
      </c>
      <c r="O488" s="945" t="s">
        <v>2533</v>
      </c>
      <c r="P488" s="639">
        <v>46077.0</v>
      </c>
      <c r="Q488" s="639">
        <v>46078.0</v>
      </c>
      <c r="R488" s="636">
        <f t="shared" si="109"/>
        <v>1</v>
      </c>
      <c r="S488" s="638"/>
      <c r="T488" s="980">
        <f t="shared" si="110"/>
        <v>-46077</v>
      </c>
      <c r="U488" s="980">
        <f t="shared" si="111"/>
        <v>-46078</v>
      </c>
      <c r="V488" s="638"/>
      <c r="W488" s="640"/>
      <c r="X488" s="640"/>
      <c r="Y488" s="638"/>
      <c r="Z488" s="980">
        <f t="shared" si="114"/>
        <v>-46077</v>
      </c>
      <c r="AA488" s="984">
        <f t="shared" si="115"/>
        <v>0</v>
      </c>
      <c r="AB488" s="989"/>
      <c r="AC488" s="967" t="s">
        <v>2534</v>
      </c>
      <c r="AD488" s="968"/>
      <c r="AE488" s="968"/>
      <c r="AF488" s="968"/>
      <c r="AG488" s="968"/>
    </row>
    <row r="489" ht="13.5" hidden="1" customHeight="1">
      <c r="A489" s="985" t="b">
        <v>0</v>
      </c>
      <c r="B489" s="986" t="s">
        <v>113</v>
      </c>
      <c r="C489" s="986" t="s">
        <v>114</v>
      </c>
      <c r="D489" s="492" t="s">
        <v>408</v>
      </c>
      <c r="E489" s="492" t="s">
        <v>1356</v>
      </c>
      <c r="F489" s="606">
        <v>46082.0</v>
      </c>
      <c r="G489" s="860" t="s">
        <v>1307</v>
      </c>
      <c r="H489" s="959" t="s">
        <v>1499</v>
      </c>
      <c r="I489" s="649" t="s">
        <v>1500</v>
      </c>
      <c r="J489" s="649" t="s">
        <v>190</v>
      </c>
      <c r="K489" s="987">
        <v>0.0</v>
      </c>
      <c r="L489" s="987">
        <v>0.0</v>
      </c>
      <c r="M489" s="622"/>
      <c r="N489" s="639">
        <v>46091.0</v>
      </c>
      <c r="O489" s="809" t="s">
        <v>2565</v>
      </c>
      <c r="P489" s="988">
        <v>46045.0</v>
      </c>
      <c r="Q489" s="988">
        <v>46051.0</v>
      </c>
      <c r="R489" s="636">
        <f t="shared" si="109"/>
        <v>6</v>
      </c>
      <c r="S489" s="610"/>
      <c r="T489" s="980">
        <f t="shared" si="110"/>
        <v>-46045</v>
      </c>
      <c r="U489" s="980">
        <f t="shared" si="111"/>
        <v>-46051</v>
      </c>
      <c r="V489" s="639"/>
      <c r="W489" s="982">
        <f>V489-S489</f>
        <v>0</v>
      </c>
      <c r="X489" s="982">
        <f>V489-P489</f>
        <v>-46045</v>
      </c>
      <c r="Y489" s="1107"/>
      <c r="Z489" s="980">
        <f t="shared" si="114"/>
        <v>-46045</v>
      </c>
      <c r="AA489" s="984">
        <f t="shared" si="115"/>
        <v>0</v>
      </c>
      <c r="AB489" s="1172" t="s">
        <v>94</v>
      </c>
      <c r="AC489" s="706" t="s">
        <v>2566</v>
      </c>
      <c r="AD489" s="895"/>
      <c r="AE489" s="895"/>
      <c r="AF489" s="895"/>
      <c r="AG489" s="895"/>
    </row>
    <row r="490" ht="13.5" hidden="1" customHeight="1">
      <c r="A490" s="667" t="b">
        <v>0</v>
      </c>
      <c r="B490" s="635" t="s">
        <v>113</v>
      </c>
      <c r="C490" s="635" t="s">
        <v>114</v>
      </c>
      <c r="D490" s="629" t="s">
        <v>408</v>
      </c>
      <c r="E490" s="629" t="s">
        <v>1356</v>
      </c>
      <c r="F490" s="606">
        <v>46082.0</v>
      </c>
      <c r="G490" s="902" t="s">
        <v>1305</v>
      </c>
      <c r="H490" s="931" t="s">
        <v>1725</v>
      </c>
      <c r="I490" s="629" t="s">
        <v>1335</v>
      </c>
      <c r="J490" s="645" t="s">
        <v>190</v>
      </c>
      <c r="K490" s="643">
        <v>0.0</v>
      </c>
      <c r="L490" s="643">
        <v>0.0</v>
      </c>
      <c r="M490" s="622"/>
      <c r="N490" s="639">
        <v>46104.0</v>
      </c>
      <c r="O490" s="945" t="s">
        <v>2574</v>
      </c>
      <c r="P490" s="610"/>
      <c r="Q490" s="639"/>
      <c r="R490" s="636"/>
      <c r="S490" s="639"/>
      <c r="T490" s="980"/>
      <c r="U490" s="980"/>
      <c r="V490" s="638"/>
      <c r="W490" s="982"/>
      <c r="X490" s="982"/>
      <c r="Y490" s="638"/>
      <c r="Z490" s="980"/>
      <c r="AA490" s="984"/>
      <c r="AB490" s="989"/>
      <c r="AC490" s="967" t="s">
        <v>1727</v>
      </c>
      <c r="AD490" s="968"/>
      <c r="AE490" s="968"/>
      <c r="AF490" s="968"/>
      <c r="AG490" s="968"/>
    </row>
    <row r="491" ht="13.5" hidden="1" customHeight="1">
      <c r="A491" s="667" t="b">
        <v>0</v>
      </c>
      <c r="B491" s="635" t="s">
        <v>135</v>
      </c>
      <c r="C491" s="635" t="s">
        <v>114</v>
      </c>
      <c r="D491" s="492" t="s">
        <v>408</v>
      </c>
      <c r="E491" s="492" t="s">
        <v>1608</v>
      </c>
      <c r="F491" s="606">
        <v>46082.0</v>
      </c>
      <c r="G491" s="860" t="s">
        <v>1305</v>
      </c>
      <c r="H491" s="940" t="s">
        <v>1609</v>
      </c>
      <c r="I491" s="492" t="s">
        <v>1610</v>
      </c>
      <c r="J491" s="649" t="s">
        <v>190</v>
      </c>
      <c r="K491" s="643">
        <v>0.0</v>
      </c>
      <c r="L491" s="643">
        <v>0.0</v>
      </c>
      <c r="M491" s="1076"/>
      <c r="N491" s="639">
        <v>46089.0</v>
      </c>
      <c r="O491" s="945" t="s">
        <v>2538</v>
      </c>
      <c r="P491" s="639">
        <v>46086.0</v>
      </c>
      <c r="Q491" s="639">
        <v>46087.0</v>
      </c>
      <c r="R491" s="656"/>
      <c r="S491" s="638"/>
      <c r="T491" s="656"/>
      <c r="U491" s="656"/>
      <c r="V491" s="638"/>
      <c r="W491" s="640"/>
      <c r="X491" s="640"/>
      <c r="Y491" s="638"/>
      <c r="Z491" s="656"/>
      <c r="AA491" s="1077"/>
      <c r="AB491" s="1173" t="s">
        <v>2317</v>
      </c>
      <c r="AC491" s="714" t="s">
        <v>1611</v>
      </c>
      <c r="AD491" s="968"/>
      <c r="AE491" s="968"/>
      <c r="AF491" s="968"/>
      <c r="AG491" s="968"/>
    </row>
    <row r="492" ht="13.5" hidden="1" customHeight="1">
      <c r="A492" s="667" t="b">
        <v>0</v>
      </c>
      <c r="B492" s="635" t="s">
        <v>113</v>
      </c>
      <c r="C492" s="635" t="s">
        <v>114</v>
      </c>
      <c r="D492" s="629" t="s">
        <v>408</v>
      </c>
      <c r="E492" s="629" t="s">
        <v>1421</v>
      </c>
      <c r="F492" s="628">
        <v>46082.0</v>
      </c>
      <c r="G492" s="920"/>
      <c r="H492" s="943" t="s">
        <v>2537</v>
      </c>
      <c r="I492" s="629" t="s">
        <v>1040</v>
      </c>
      <c r="J492" s="629" t="s">
        <v>190</v>
      </c>
      <c r="K492" s="987">
        <v>0.0</v>
      </c>
      <c r="L492" s="987">
        <v>0.0</v>
      </c>
      <c r="M492" s="1076"/>
      <c r="N492" s="639">
        <v>46089.0</v>
      </c>
      <c r="O492" s="945" t="s">
        <v>2538</v>
      </c>
      <c r="P492" s="639">
        <v>46079.0</v>
      </c>
      <c r="Q492" s="639">
        <v>46086.0</v>
      </c>
      <c r="R492" s="656"/>
      <c r="S492" s="638"/>
      <c r="T492" s="980">
        <f>S492-P492</f>
        <v>-46079</v>
      </c>
      <c r="U492" s="980">
        <f>S492-Q492</f>
        <v>-46086</v>
      </c>
      <c r="V492" s="638"/>
      <c r="W492" s="982">
        <f>V492-S492</f>
        <v>0</v>
      </c>
      <c r="X492" s="982">
        <f>V492-P492</f>
        <v>-46079</v>
      </c>
      <c r="Y492" s="638"/>
      <c r="Z492" s="980">
        <f>Y492-P492</f>
        <v>-46079</v>
      </c>
      <c r="AA492" s="984">
        <f>Y492-V492</f>
        <v>0</v>
      </c>
      <c r="AB492" s="991"/>
      <c r="AC492" s="714" t="s">
        <v>2539</v>
      </c>
      <c r="AD492" s="968"/>
      <c r="AE492" s="968"/>
      <c r="AF492" s="968"/>
      <c r="AG492" s="968"/>
    </row>
    <row r="493" ht="13.5" hidden="1" customHeight="1">
      <c r="A493" s="667" t="b">
        <v>0</v>
      </c>
      <c r="B493" s="635" t="s">
        <v>138</v>
      </c>
      <c r="C493" s="635" t="s">
        <v>114</v>
      </c>
      <c r="D493" s="492" t="s">
        <v>408</v>
      </c>
      <c r="E493" s="492" t="s">
        <v>1333</v>
      </c>
      <c r="F493" s="606">
        <v>46082.0</v>
      </c>
      <c r="G493" s="910"/>
      <c r="H493" s="940" t="s">
        <v>2540</v>
      </c>
      <c r="I493" s="492" t="s">
        <v>2541</v>
      </c>
      <c r="J493" s="492" t="s">
        <v>190</v>
      </c>
      <c r="K493" s="987">
        <v>0.0</v>
      </c>
      <c r="L493" s="987">
        <v>0.0</v>
      </c>
      <c r="M493" s="1076"/>
      <c r="N493" s="639">
        <v>46106.0</v>
      </c>
      <c r="O493" s="945" t="s">
        <v>2538</v>
      </c>
      <c r="P493" s="639">
        <v>46086.0</v>
      </c>
      <c r="Q493" s="639">
        <v>46089.0</v>
      </c>
      <c r="R493" s="656"/>
      <c r="S493" s="638"/>
      <c r="T493" s="656"/>
      <c r="U493" s="656"/>
      <c r="V493" s="638"/>
      <c r="W493" s="640"/>
      <c r="X493" s="640"/>
      <c r="Y493" s="638"/>
      <c r="Z493" s="656"/>
      <c r="AA493" s="1077"/>
      <c r="AB493" s="991"/>
      <c r="AC493" s="714" t="s">
        <v>2542</v>
      </c>
      <c r="AD493" s="968"/>
      <c r="AE493" s="968"/>
      <c r="AF493" s="968"/>
      <c r="AG493" s="968"/>
    </row>
    <row r="494" ht="13.5" hidden="1" customHeight="1">
      <c r="A494" s="667" t="b">
        <v>0</v>
      </c>
      <c r="B494" s="635" t="s">
        <v>136</v>
      </c>
      <c r="C494" s="635" t="s">
        <v>134</v>
      </c>
      <c r="D494" s="629" t="s">
        <v>408</v>
      </c>
      <c r="E494" s="629" t="s">
        <v>1369</v>
      </c>
      <c r="F494" s="606">
        <v>46082.0</v>
      </c>
      <c r="G494" s="902" t="s">
        <v>1303</v>
      </c>
      <c r="H494" s="704" t="s">
        <v>2543</v>
      </c>
      <c r="I494" s="629" t="s">
        <v>2544</v>
      </c>
      <c r="J494" s="645" t="s">
        <v>190</v>
      </c>
      <c r="K494" s="643">
        <v>0.0</v>
      </c>
      <c r="L494" s="643">
        <v>0.0</v>
      </c>
      <c r="M494" s="1076"/>
      <c r="N494" s="639">
        <v>46076.0</v>
      </c>
      <c r="O494" s="945" t="s">
        <v>2386</v>
      </c>
      <c r="P494" s="639">
        <v>46072.0</v>
      </c>
      <c r="Q494" s="639">
        <v>46073.0</v>
      </c>
      <c r="R494" s="636"/>
      <c r="S494" s="638"/>
      <c r="T494" s="980">
        <f t="shared" ref="T494:T496" si="116">S494-P494</f>
        <v>-46072</v>
      </c>
      <c r="U494" s="980">
        <f t="shared" ref="U494:U496" si="117">S494-Q494</f>
        <v>-46073</v>
      </c>
      <c r="V494" s="638"/>
      <c r="W494" s="640"/>
      <c r="X494" s="640"/>
      <c r="Y494" s="638"/>
      <c r="Z494" s="980">
        <f t="shared" ref="Z494:Z495" si="118">Y494-P494</f>
        <v>-46072</v>
      </c>
      <c r="AA494" s="984">
        <f t="shared" ref="AA494:AA495" si="119">Y494-V494</f>
        <v>0</v>
      </c>
      <c r="AB494" s="989"/>
      <c r="AC494" s="967" t="s">
        <v>2545</v>
      </c>
      <c r="AD494" s="968"/>
      <c r="AE494" s="968"/>
      <c r="AF494" s="968"/>
      <c r="AG494" s="968"/>
    </row>
    <row r="495" ht="13.5" hidden="1" customHeight="1">
      <c r="A495" s="667" t="b">
        <v>0</v>
      </c>
      <c r="B495" s="635" t="s">
        <v>136</v>
      </c>
      <c r="C495" s="635" t="s">
        <v>134</v>
      </c>
      <c r="D495" s="492" t="s">
        <v>408</v>
      </c>
      <c r="E495" s="492" t="s">
        <v>1369</v>
      </c>
      <c r="F495" s="606">
        <v>46082.0</v>
      </c>
      <c r="G495" s="860" t="s">
        <v>1304</v>
      </c>
      <c r="H495" s="704" t="s">
        <v>2543</v>
      </c>
      <c r="I495" s="492" t="s">
        <v>2544</v>
      </c>
      <c r="J495" s="649" t="s">
        <v>190</v>
      </c>
      <c r="K495" s="643">
        <v>0.0</v>
      </c>
      <c r="L495" s="643">
        <v>0.0</v>
      </c>
      <c r="M495" s="1076"/>
      <c r="N495" s="639">
        <v>46076.0</v>
      </c>
      <c r="O495" s="945" t="s">
        <v>2386</v>
      </c>
      <c r="P495" s="639">
        <v>46072.0</v>
      </c>
      <c r="Q495" s="639">
        <v>46073.0</v>
      </c>
      <c r="R495" s="636"/>
      <c r="S495" s="638"/>
      <c r="T495" s="980">
        <f t="shared" si="116"/>
        <v>-46072</v>
      </c>
      <c r="U495" s="980">
        <f t="shared" si="117"/>
        <v>-46073</v>
      </c>
      <c r="V495" s="638"/>
      <c r="W495" s="640"/>
      <c r="X495" s="640"/>
      <c r="Y495" s="638"/>
      <c r="Z495" s="980">
        <f t="shared" si="118"/>
        <v>-46072</v>
      </c>
      <c r="AA495" s="984">
        <f t="shared" si="119"/>
        <v>0</v>
      </c>
      <c r="AB495" s="989"/>
      <c r="AC495" s="967" t="s">
        <v>2545</v>
      </c>
      <c r="AD495" s="968"/>
      <c r="AE495" s="968"/>
      <c r="AF495" s="968"/>
      <c r="AG495" s="968"/>
    </row>
    <row r="496" ht="13.5" hidden="1" customHeight="1">
      <c r="A496" s="604" t="b">
        <v>0</v>
      </c>
      <c r="B496" s="492" t="s">
        <v>136</v>
      </c>
      <c r="C496" s="492" t="s">
        <v>114</v>
      </c>
      <c r="D496" s="629" t="s">
        <v>408</v>
      </c>
      <c r="E496" s="629" t="s">
        <v>1333</v>
      </c>
      <c r="F496" s="606">
        <v>46082.0</v>
      </c>
      <c r="G496" s="860" t="s">
        <v>1307</v>
      </c>
      <c r="H496" s="931" t="s">
        <v>2578</v>
      </c>
      <c r="I496" s="492" t="s">
        <v>2579</v>
      </c>
      <c r="J496" s="492" t="s">
        <v>190</v>
      </c>
      <c r="K496" s="618">
        <v>0.0</v>
      </c>
      <c r="L496" s="618">
        <v>0.0</v>
      </c>
      <c r="M496" s="622"/>
      <c r="N496" s="610">
        <v>46083.0</v>
      </c>
      <c r="O496" s="809" t="s">
        <v>2386</v>
      </c>
      <c r="P496" s="610">
        <v>46063.0</v>
      </c>
      <c r="Q496" s="610">
        <v>46066.0</v>
      </c>
      <c r="R496" s="636">
        <f t="shared" ref="R496:R500" si="120">Q496-P496</f>
        <v>3</v>
      </c>
      <c r="S496" s="613"/>
      <c r="T496" s="980">
        <f t="shared" si="116"/>
        <v>-46063</v>
      </c>
      <c r="U496" s="980">
        <f t="shared" si="117"/>
        <v>-46066</v>
      </c>
      <c r="V496" s="1080"/>
      <c r="W496" s="982">
        <f>V496-S496</f>
        <v>0</v>
      </c>
      <c r="X496" s="982">
        <f>V496-P496</f>
        <v>-46063</v>
      </c>
      <c r="Y496" s="613"/>
      <c r="Z496" s="612"/>
      <c r="AA496" s="975"/>
      <c r="AB496" s="901" t="s">
        <v>2118</v>
      </c>
      <c r="AC496" s="706" t="s">
        <v>2580</v>
      </c>
      <c r="AD496" s="895"/>
      <c r="AE496" s="895"/>
      <c r="AF496" s="895"/>
      <c r="AG496" s="895"/>
    </row>
    <row r="497" ht="13.5" hidden="1" customHeight="1">
      <c r="A497" s="667" t="b">
        <v>0</v>
      </c>
      <c r="B497" s="635" t="s">
        <v>135</v>
      </c>
      <c r="C497" s="635" t="s">
        <v>134</v>
      </c>
      <c r="D497" s="492" t="s">
        <v>408</v>
      </c>
      <c r="E497" s="492" t="s">
        <v>1630</v>
      </c>
      <c r="F497" s="606">
        <v>46082.0</v>
      </c>
      <c r="G497" s="860" t="s">
        <v>1303</v>
      </c>
      <c r="H497" s="704" t="s">
        <v>2547</v>
      </c>
      <c r="I497" s="492" t="s">
        <v>2548</v>
      </c>
      <c r="J497" s="649" t="s">
        <v>190</v>
      </c>
      <c r="K497" s="643">
        <v>0.0</v>
      </c>
      <c r="L497" s="643">
        <v>0.0</v>
      </c>
      <c r="M497" s="1076"/>
      <c r="N497" s="639">
        <v>46099.0</v>
      </c>
      <c r="O497" s="945" t="s">
        <v>2549</v>
      </c>
      <c r="P497" s="639">
        <v>46093.0</v>
      </c>
      <c r="Q497" s="639">
        <v>46094.0</v>
      </c>
      <c r="R497" s="636">
        <f t="shared" si="120"/>
        <v>1</v>
      </c>
      <c r="S497" s="638"/>
      <c r="T497" s="656"/>
      <c r="U497" s="656"/>
      <c r="V497" s="638"/>
      <c r="W497" s="640"/>
      <c r="X497" s="640"/>
      <c r="Y497" s="638"/>
      <c r="Z497" s="656"/>
      <c r="AA497" s="1077"/>
      <c r="AB497" s="989"/>
      <c r="AC497" s="967" t="s">
        <v>2550</v>
      </c>
      <c r="AD497" s="994"/>
      <c r="AE497" s="994"/>
      <c r="AF497" s="994"/>
      <c r="AG497" s="994"/>
    </row>
    <row r="498" ht="13.5" hidden="1" customHeight="1">
      <c r="A498" s="667" t="b">
        <v>0</v>
      </c>
      <c r="B498" s="635" t="s">
        <v>135</v>
      </c>
      <c r="C498" s="635" t="s">
        <v>134</v>
      </c>
      <c r="D498" s="629" t="s">
        <v>408</v>
      </c>
      <c r="E498" s="629" t="s">
        <v>1630</v>
      </c>
      <c r="F498" s="628">
        <v>46082.0</v>
      </c>
      <c r="G498" s="902" t="s">
        <v>1304</v>
      </c>
      <c r="H498" s="704" t="s">
        <v>2547</v>
      </c>
      <c r="I498" s="629" t="s">
        <v>2548</v>
      </c>
      <c r="J498" s="645" t="s">
        <v>190</v>
      </c>
      <c r="K498" s="643">
        <v>0.0</v>
      </c>
      <c r="L498" s="643">
        <v>0.0</v>
      </c>
      <c r="M498" s="1076"/>
      <c r="N498" s="639">
        <v>46099.0</v>
      </c>
      <c r="O498" s="945" t="s">
        <v>2549</v>
      </c>
      <c r="P498" s="639">
        <v>46093.0</v>
      </c>
      <c r="Q498" s="639">
        <v>46094.0</v>
      </c>
      <c r="R498" s="636">
        <f t="shared" si="120"/>
        <v>1</v>
      </c>
      <c r="S498" s="638"/>
      <c r="T498" s="656"/>
      <c r="U498" s="656"/>
      <c r="V498" s="638"/>
      <c r="W498" s="640"/>
      <c r="X498" s="640"/>
      <c r="Y498" s="638"/>
      <c r="Z498" s="656"/>
      <c r="AA498" s="1077"/>
      <c r="AB498" s="989"/>
      <c r="AC498" s="967" t="s">
        <v>2550</v>
      </c>
      <c r="AD498" s="994"/>
      <c r="AE498" s="994"/>
      <c r="AF498" s="994"/>
      <c r="AG498" s="994"/>
    </row>
    <row r="499" ht="13.5" hidden="1" customHeight="1">
      <c r="A499" s="1014" t="b">
        <v>0</v>
      </c>
      <c r="B499" s="1082" t="s">
        <v>135</v>
      </c>
      <c r="C499" s="1082" t="s">
        <v>134</v>
      </c>
      <c r="D499" s="649" t="s">
        <v>408</v>
      </c>
      <c r="E499" s="649" t="s">
        <v>1630</v>
      </c>
      <c r="F499" s="728">
        <v>46082.0</v>
      </c>
      <c r="G499" s="860" t="s">
        <v>1305</v>
      </c>
      <c r="H499" s="959" t="s">
        <v>2547</v>
      </c>
      <c r="I499" s="649" t="s">
        <v>2548</v>
      </c>
      <c r="J499" s="649" t="s">
        <v>190</v>
      </c>
      <c r="K499" s="1016">
        <v>0.0</v>
      </c>
      <c r="L499" s="1016">
        <v>0.0</v>
      </c>
      <c r="M499" s="1095"/>
      <c r="N499" s="1017">
        <v>46099.0</v>
      </c>
      <c r="O499" s="1096" t="s">
        <v>2549</v>
      </c>
      <c r="P499" s="1017">
        <v>46093.0</v>
      </c>
      <c r="Q499" s="1017">
        <v>46094.0</v>
      </c>
      <c r="R499" s="1097">
        <f t="shared" si="120"/>
        <v>1</v>
      </c>
      <c r="S499" s="1083"/>
      <c r="T499" s="1098"/>
      <c r="U499" s="1098"/>
      <c r="V499" s="1083"/>
      <c r="W499" s="1099"/>
      <c r="X499" s="1099"/>
      <c r="Y499" s="1083"/>
      <c r="Z499" s="1098"/>
      <c r="AA499" s="1174"/>
      <c r="AB499" s="1008"/>
      <c r="AC499" s="967" t="s">
        <v>2550</v>
      </c>
      <c r="AD499" s="1019"/>
      <c r="AE499" s="1019"/>
      <c r="AF499" s="1019"/>
      <c r="AG499" s="1019"/>
    </row>
    <row r="500" ht="13.5" hidden="1" customHeight="1">
      <c r="A500" s="667" t="b">
        <v>0</v>
      </c>
      <c r="B500" s="635" t="s">
        <v>135</v>
      </c>
      <c r="C500" s="635" t="s">
        <v>134</v>
      </c>
      <c r="D500" s="629" t="s">
        <v>408</v>
      </c>
      <c r="E500" s="629" t="s">
        <v>1369</v>
      </c>
      <c r="F500" s="606">
        <v>46082.0</v>
      </c>
      <c r="G500" s="920"/>
      <c r="H500" s="943" t="s">
        <v>2551</v>
      </c>
      <c r="I500" s="629" t="s">
        <v>2552</v>
      </c>
      <c r="J500" s="645" t="s">
        <v>190</v>
      </c>
      <c r="K500" s="643">
        <v>0.0</v>
      </c>
      <c r="L500" s="643">
        <v>0.0</v>
      </c>
      <c r="M500" s="1076"/>
      <c r="N500" s="639">
        <v>46099.0</v>
      </c>
      <c r="O500" s="945" t="s">
        <v>2553</v>
      </c>
      <c r="P500" s="639">
        <v>46071.0</v>
      </c>
      <c r="Q500" s="639">
        <v>46079.0</v>
      </c>
      <c r="R500" s="636">
        <f t="shared" si="120"/>
        <v>8</v>
      </c>
      <c r="S500" s="638"/>
      <c r="T500" s="980">
        <f>S500-P500</f>
        <v>-46071</v>
      </c>
      <c r="U500" s="980">
        <f>S500-Q500</f>
        <v>-46079</v>
      </c>
      <c r="V500" s="638"/>
      <c r="W500" s="640"/>
      <c r="X500" s="640"/>
      <c r="Y500" s="638"/>
      <c r="Z500" s="980">
        <f>Y500-P500</f>
        <v>-46071</v>
      </c>
      <c r="AA500" s="984">
        <f>Y500-V500</f>
        <v>0</v>
      </c>
      <c r="AB500" s="989"/>
      <c r="AC500" s="858" t="s">
        <v>2554</v>
      </c>
      <c r="AD500" s="1171"/>
      <c r="AE500" s="1171"/>
      <c r="AF500" s="1171"/>
      <c r="AG500" s="1171"/>
    </row>
    <row r="501" ht="13.5" hidden="1" customHeight="1">
      <c r="A501" s="667" t="b">
        <v>0</v>
      </c>
      <c r="B501" s="635" t="s">
        <v>135</v>
      </c>
      <c r="C501" s="635" t="s">
        <v>114</v>
      </c>
      <c r="D501" s="492" t="s">
        <v>408</v>
      </c>
      <c r="E501" s="492" t="s">
        <v>1369</v>
      </c>
      <c r="F501" s="606">
        <v>46082.0</v>
      </c>
      <c r="G501" s="910"/>
      <c r="H501" s="940" t="s">
        <v>2555</v>
      </c>
      <c r="I501" s="492" t="s">
        <v>2467</v>
      </c>
      <c r="J501" s="492" t="s">
        <v>190</v>
      </c>
      <c r="K501" s="987">
        <v>0.0</v>
      </c>
      <c r="L501" s="987">
        <v>0.0</v>
      </c>
      <c r="M501" s="1076"/>
      <c r="N501" s="639">
        <v>46084.0</v>
      </c>
      <c r="O501" s="945" t="s">
        <v>2556</v>
      </c>
      <c r="P501" s="639">
        <v>46079.0</v>
      </c>
      <c r="Q501" s="639">
        <v>46080.0</v>
      </c>
      <c r="R501" s="656"/>
      <c r="S501" s="638"/>
      <c r="T501" s="656"/>
      <c r="U501" s="656"/>
      <c r="V501" s="638"/>
      <c r="W501" s="640"/>
      <c r="X501" s="640"/>
      <c r="Y501" s="638"/>
      <c r="Z501" s="656"/>
      <c r="AA501" s="1077"/>
      <c r="AB501" s="989"/>
      <c r="AC501" s="967" t="s">
        <v>2557</v>
      </c>
      <c r="AD501" s="968"/>
      <c r="AE501" s="968"/>
      <c r="AF501" s="968"/>
      <c r="AG501" s="968"/>
    </row>
    <row r="502" ht="13.5" hidden="1" customHeight="1">
      <c r="A502" s="667" t="b">
        <v>0</v>
      </c>
      <c r="B502" s="635" t="s">
        <v>138</v>
      </c>
      <c r="C502" s="635" t="s">
        <v>114</v>
      </c>
      <c r="D502" s="629" t="s">
        <v>408</v>
      </c>
      <c r="E502" s="629" t="s">
        <v>1421</v>
      </c>
      <c r="F502" s="606">
        <v>46082.0</v>
      </c>
      <c r="G502" s="902" t="s">
        <v>1303</v>
      </c>
      <c r="H502" s="943" t="s">
        <v>2558</v>
      </c>
      <c r="I502" s="629" t="s">
        <v>2559</v>
      </c>
      <c r="J502" s="629" t="s">
        <v>190</v>
      </c>
      <c r="K502" s="987">
        <v>0.0</v>
      </c>
      <c r="L502" s="987">
        <v>0.0</v>
      </c>
      <c r="M502" s="1076"/>
      <c r="N502" s="639">
        <v>46091.0</v>
      </c>
      <c r="O502" s="945" t="s">
        <v>2560</v>
      </c>
      <c r="P502" s="639">
        <v>46077.0</v>
      </c>
      <c r="Q502" s="639">
        <v>46078.0</v>
      </c>
      <c r="R502" s="656"/>
      <c r="S502" s="638"/>
      <c r="T502" s="656"/>
      <c r="U502" s="656"/>
      <c r="V502" s="638"/>
      <c r="W502" s="640"/>
      <c r="X502" s="640"/>
      <c r="Y502" s="638"/>
      <c r="Z502" s="980">
        <f>Y502-P502</f>
        <v>-46077</v>
      </c>
      <c r="AA502" s="984">
        <f>Y502-V502</f>
        <v>0</v>
      </c>
      <c r="AB502" s="989"/>
      <c r="AC502" s="967" t="s">
        <v>2561</v>
      </c>
      <c r="AD502" s="968"/>
      <c r="AE502" s="968"/>
      <c r="AF502" s="968"/>
      <c r="AG502" s="968"/>
    </row>
    <row r="503" ht="13.5" hidden="1" customHeight="1">
      <c r="A503" s="667" t="b">
        <v>0</v>
      </c>
      <c r="B503" s="635" t="s">
        <v>135</v>
      </c>
      <c r="C503" s="635" t="s">
        <v>114</v>
      </c>
      <c r="D503" s="492" t="s">
        <v>408</v>
      </c>
      <c r="E503" s="492" t="s">
        <v>1511</v>
      </c>
      <c r="F503" s="606">
        <v>46082.0</v>
      </c>
      <c r="G503" s="860" t="s">
        <v>1303</v>
      </c>
      <c r="H503" s="704" t="s">
        <v>2562</v>
      </c>
      <c r="I503" s="492" t="s">
        <v>1586</v>
      </c>
      <c r="J503" s="649" t="s">
        <v>190</v>
      </c>
      <c r="K503" s="643">
        <v>0.0</v>
      </c>
      <c r="L503" s="643">
        <v>0.0</v>
      </c>
      <c r="M503" s="1076"/>
      <c r="N503" s="639">
        <v>46084.0</v>
      </c>
      <c r="O503" s="945" t="s">
        <v>2563</v>
      </c>
      <c r="P503" s="639">
        <v>46072.0</v>
      </c>
      <c r="Q503" s="639">
        <v>46077.0</v>
      </c>
      <c r="R503" s="636"/>
      <c r="S503" s="638"/>
      <c r="T503" s="656"/>
      <c r="U503" s="656"/>
      <c r="V503" s="638"/>
      <c r="W503" s="640"/>
      <c r="X503" s="640"/>
      <c r="Y503" s="638"/>
      <c r="Z503" s="656"/>
      <c r="AA503" s="1077"/>
      <c r="AB503" s="989"/>
      <c r="AC503" s="1020" t="s">
        <v>2564</v>
      </c>
      <c r="AD503" s="71"/>
      <c r="AE503" s="71"/>
      <c r="AF503" s="71"/>
      <c r="AG503" s="59"/>
    </row>
    <row r="504" ht="13.5" hidden="1" customHeight="1">
      <c r="A504" s="667" t="b">
        <v>0</v>
      </c>
      <c r="B504" s="635" t="s">
        <v>135</v>
      </c>
      <c r="C504" s="635" t="s">
        <v>114</v>
      </c>
      <c r="D504" s="629" t="s">
        <v>408</v>
      </c>
      <c r="E504" s="629" t="s">
        <v>1511</v>
      </c>
      <c r="F504" s="606">
        <v>46082.0</v>
      </c>
      <c r="G504" s="902" t="s">
        <v>1305</v>
      </c>
      <c r="H504" s="704" t="s">
        <v>2562</v>
      </c>
      <c r="I504" s="629" t="s">
        <v>1586</v>
      </c>
      <c r="J504" s="645" t="s">
        <v>190</v>
      </c>
      <c r="K504" s="643">
        <v>0.0</v>
      </c>
      <c r="L504" s="643">
        <v>0.0</v>
      </c>
      <c r="M504" s="1076"/>
      <c r="N504" s="639">
        <v>46084.0</v>
      </c>
      <c r="O504" s="945" t="s">
        <v>2563</v>
      </c>
      <c r="P504" s="639">
        <v>46072.0</v>
      </c>
      <c r="Q504" s="639">
        <v>46077.0</v>
      </c>
      <c r="R504" s="636"/>
      <c r="S504" s="638"/>
      <c r="T504" s="656"/>
      <c r="U504" s="656"/>
      <c r="V504" s="638"/>
      <c r="W504" s="640"/>
      <c r="X504" s="640"/>
      <c r="Y504" s="638"/>
      <c r="Z504" s="656"/>
      <c r="AA504" s="1077"/>
      <c r="AB504" s="993" t="s">
        <v>2118</v>
      </c>
      <c r="AC504" s="1020" t="s">
        <v>2564</v>
      </c>
      <c r="AD504" s="71"/>
      <c r="AE504" s="71"/>
      <c r="AF504" s="71"/>
      <c r="AG504" s="59"/>
    </row>
    <row r="505" ht="13.5" hidden="1" customHeight="1">
      <c r="A505" s="667" t="b">
        <v>0</v>
      </c>
      <c r="B505" s="635" t="s">
        <v>136</v>
      </c>
      <c r="C505" s="635" t="s">
        <v>114</v>
      </c>
      <c r="D505" s="492" t="s">
        <v>408</v>
      </c>
      <c r="E505" s="492" t="s">
        <v>1511</v>
      </c>
      <c r="F505" s="606">
        <v>46082.0</v>
      </c>
      <c r="G505" s="860" t="s">
        <v>1303</v>
      </c>
      <c r="H505" s="704" t="s">
        <v>2567</v>
      </c>
      <c r="I505" s="492" t="s">
        <v>2568</v>
      </c>
      <c r="J505" s="649" t="s">
        <v>190</v>
      </c>
      <c r="K505" s="643">
        <v>0.0</v>
      </c>
      <c r="L505" s="643">
        <v>0.0</v>
      </c>
      <c r="M505" s="1076"/>
      <c r="N505" s="639">
        <v>46083.0</v>
      </c>
      <c r="O505" s="945" t="s">
        <v>2569</v>
      </c>
      <c r="P505" s="610">
        <v>46073.0</v>
      </c>
      <c r="Q505" s="639">
        <v>46074.0</v>
      </c>
      <c r="R505" s="636"/>
      <c r="S505" s="638"/>
      <c r="T505" s="656"/>
      <c r="U505" s="656"/>
      <c r="V505" s="638"/>
      <c r="W505" s="640"/>
      <c r="X505" s="640"/>
      <c r="Y505" s="638"/>
      <c r="Z505" s="656"/>
      <c r="AA505" s="1077"/>
      <c r="AB505" s="989"/>
      <c r="AC505" s="967" t="s">
        <v>2570</v>
      </c>
      <c r="AD505" s="968"/>
      <c r="AE505" s="968"/>
      <c r="AF505" s="968"/>
      <c r="AG505" s="968"/>
    </row>
    <row r="506" ht="13.5" hidden="1" customHeight="1">
      <c r="A506" s="667" t="b">
        <v>0</v>
      </c>
      <c r="B506" s="635" t="s">
        <v>135</v>
      </c>
      <c r="C506" s="635" t="s">
        <v>114</v>
      </c>
      <c r="D506" s="629" t="s">
        <v>408</v>
      </c>
      <c r="E506" s="629" t="s">
        <v>1608</v>
      </c>
      <c r="F506" s="628">
        <v>46082.0</v>
      </c>
      <c r="G506" s="902" t="s">
        <v>1303</v>
      </c>
      <c r="H506" s="943" t="s">
        <v>2571</v>
      </c>
      <c r="I506" s="629" t="s">
        <v>2572</v>
      </c>
      <c r="J506" s="645" t="s">
        <v>190</v>
      </c>
      <c r="K506" s="643">
        <v>0.0</v>
      </c>
      <c r="L506" s="643">
        <v>0.0</v>
      </c>
      <c r="M506" s="1076"/>
      <c r="N506" s="639">
        <v>46099.0</v>
      </c>
      <c r="O506" s="945" t="s">
        <v>2569</v>
      </c>
      <c r="P506" s="639">
        <v>46086.0</v>
      </c>
      <c r="Q506" s="639">
        <v>46097.0</v>
      </c>
      <c r="R506" s="636">
        <f t="shared" ref="R506:R509" si="121">Q506-P506</f>
        <v>11</v>
      </c>
      <c r="S506" s="638"/>
      <c r="T506" s="656"/>
      <c r="U506" s="656"/>
      <c r="V506" s="638"/>
      <c r="W506" s="640"/>
      <c r="X506" s="640"/>
      <c r="Y506" s="638"/>
      <c r="Z506" s="656"/>
      <c r="AA506" s="1077"/>
      <c r="AB506" s="991"/>
      <c r="AC506" s="1084" t="s">
        <v>2573</v>
      </c>
      <c r="AD506" s="968"/>
      <c r="AE506" s="968"/>
      <c r="AF506" s="968"/>
      <c r="AG506" s="968"/>
    </row>
    <row r="507" ht="13.5" hidden="1" customHeight="1">
      <c r="A507" s="667" t="b">
        <v>0</v>
      </c>
      <c r="B507" s="635" t="s">
        <v>135</v>
      </c>
      <c r="C507" s="635" t="s">
        <v>114</v>
      </c>
      <c r="D507" s="492" t="s">
        <v>408</v>
      </c>
      <c r="E507" s="492" t="s">
        <v>1608</v>
      </c>
      <c r="F507" s="606">
        <v>46082.0</v>
      </c>
      <c r="G507" s="860" t="s">
        <v>1304</v>
      </c>
      <c r="H507" s="940" t="s">
        <v>2571</v>
      </c>
      <c r="I507" s="492" t="s">
        <v>2572</v>
      </c>
      <c r="J507" s="649" t="s">
        <v>190</v>
      </c>
      <c r="K507" s="643">
        <v>0.0</v>
      </c>
      <c r="L507" s="643">
        <v>0.0</v>
      </c>
      <c r="M507" s="1076"/>
      <c r="N507" s="639">
        <v>46099.0</v>
      </c>
      <c r="O507" s="945" t="s">
        <v>2569</v>
      </c>
      <c r="P507" s="639">
        <v>46086.0</v>
      </c>
      <c r="Q507" s="639">
        <v>46097.0</v>
      </c>
      <c r="R507" s="636">
        <f t="shared" si="121"/>
        <v>11</v>
      </c>
      <c r="S507" s="638"/>
      <c r="T507" s="656"/>
      <c r="U507" s="656"/>
      <c r="V507" s="638"/>
      <c r="W507" s="640"/>
      <c r="X507" s="640"/>
      <c r="Y507" s="638"/>
      <c r="Z507" s="656"/>
      <c r="AA507" s="1077"/>
      <c r="AB507" s="991"/>
      <c r="AC507" s="1084" t="s">
        <v>2573</v>
      </c>
      <c r="AD507" s="968"/>
      <c r="AE507" s="968"/>
      <c r="AF507" s="968"/>
      <c r="AG507" s="968"/>
    </row>
    <row r="508" ht="13.5" hidden="1" customHeight="1">
      <c r="A508" s="1014" t="b">
        <v>0</v>
      </c>
      <c r="B508" s="1082" t="s">
        <v>135</v>
      </c>
      <c r="C508" s="1082" t="s">
        <v>114</v>
      </c>
      <c r="D508" s="645" t="s">
        <v>408</v>
      </c>
      <c r="E508" s="645" t="s">
        <v>1608</v>
      </c>
      <c r="F508" s="919">
        <v>46082.0</v>
      </c>
      <c r="G508" s="1183" t="s">
        <v>1305</v>
      </c>
      <c r="H508" s="973" t="s">
        <v>2571</v>
      </c>
      <c r="I508" s="645" t="s">
        <v>2572</v>
      </c>
      <c r="J508" s="645" t="s">
        <v>190</v>
      </c>
      <c r="K508" s="1016">
        <v>0.0</v>
      </c>
      <c r="L508" s="1016">
        <v>0.0</v>
      </c>
      <c r="M508" s="1095"/>
      <c r="N508" s="1017">
        <v>46099.0</v>
      </c>
      <c r="O508" s="1096" t="s">
        <v>2569</v>
      </c>
      <c r="P508" s="1017">
        <v>46086.0</v>
      </c>
      <c r="Q508" s="1017">
        <v>46097.0</v>
      </c>
      <c r="R508" s="1097">
        <f t="shared" si="121"/>
        <v>11</v>
      </c>
      <c r="S508" s="1083"/>
      <c r="T508" s="1098"/>
      <c r="U508" s="1098"/>
      <c r="V508" s="1083"/>
      <c r="W508" s="1099"/>
      <c r="X508" s="1099"/>
      <c r="Y508" s="1083"/>
      <c r="Z508" s="1098"/>
      <c r="AA508" s="1174"/>
      <c r="AB508" s="1008"/>
      <c r="AC508" s="1084" t="s">
        <v>2573</v>
      </c>
      <c r="AD508" s="1019"/>
      <c r="AE508" s="1019"/>
      <c r="AF508" s="1019"/>
      <c r="AG508" s="1019"/>
    </row>
    <row r="509" ht="13.5" hidden="1" customHeight="1">
      <c r="A509" s="667" t="b">
        <v>0</v>
      </c>
      <c r="B509" s="635" t="s">
        <v>135</v>
      </c>
      <c r="C509" s="635" t="s">
        <v>114</v>
      </c>
      <c r="D509" s="492" t="s">
        <v>408</v>
      </c>
      <c r="E509" s="492" t="s">
        <v>1369</v>
      </c>
      <c r="F509" s="606">
        <v>46082.0</v>
      </c>
      <c r="G509" s="910"/>
      <c r="H509" s="704" t="s">
        <v>2575</v>
      </c>
      <c r="I509" s="492" t="s">
        <v>1837</v>
      </c>
      <c r="J509" s="649" t="s">
        <v>190</v>
      </c>
      <c r="K509" s="1016">
        <v>0.0</v>
      </c>
      <c r="L509" s="1016">
        <v>0.0</v>
      </c>
      <c r="M509" s="1076"/>
      <c r="N509" s="610">
        <v>46105.0</v>
      </c>
      <c r="O509" s="809" t="s">
        <v>2576</v>
      </c>
      <c r="P509" s="639">
        <v>46100.0</v>
      </c>
      <c r="Q509" s="639">
        <v>46101.0</v>
      </c>
      <c r="R509" s="636">
        <f t="shared" si="121"/>
        <v>1</v>
      </c>
      <c r="S509" s="638"/>
      <c r="T509" s="980">
        <f>S509-P509</f>
        <v>-46100</v>
      </c>
      <c r="U509" s="980">
        <f>S509-Q509</f>
        <v>-46101</v>
      </c>
      <c r="V509" s="638"/>
      <c r="W509" s="982">
        <f>V509-S509</f>
        <v>0</v>
      </c>
      <c r="X509" s="982">
        <f>V509-P509</f>
        <v>-46100</v>
      </c>
      <c r="Y509" s="638"/>
      <c r="Z509" s="656"/>
      <c r="AA509" s="1077"/>
      <c r="AB509" s="989"/>
      <c r="AC509" s="967" t="s">
        <v>2577</v>
      </c>
      <c r="AD509" s="994"/>
      <c r="AE509" s="994"/>
      <c r="AF509" s="994"/>
      <c r="AG509" s="994"/>
    </row>
    <row r="510" ht="14.25" hidden="1" customHeight="1">
      <c r="A510" s="667" t="b">
        <v>0</v>
      </c>
      <c r="B510" s="635" t="s">
        <v>135</v>
      </c>
      <c r="C510" s="635" t="s">
        <v>114</v>
      </c>
      <c r="D510" s="629" t="s">
        <v>408</v>
      </c>
      <c r="E510" s="629" t="s">
        <v>1333</v>
      </c>
      <c r="F510" s="628">
        <v>46082.0</v>
      </c>
      <c r="G510" s="902" t="s">
        <v>1305</v>
      </c>
      <c r="H510" s="943" t="s">
        <v>1592</v>
      </c>
      <c r="I510" s="629" t="s">
        <v>1593</v>
      </c>
      <c r="J510" s="629" t="s">
        <v>190</v>
      </c>
      <c r="K510" s="987">
        <v>0.0</v>
      </c>
      <c r="L510" s="987">
        <v>0.0</v>
      </c>
      <c r="M510" s="1076"/>
      <c r="N510" s="639">
        <v>46084.0</v>
      </c>
      <c r="O510" s="945" t="s">
        <v>2307</v>
      </c>
      <c r="P510" s="639">
        <v>46077.0</v>
      </c>
      <c r="Q510" s="639">
        <v>46084.0</v>
      </c>
      <c r="R510" s="656"/>
      <c r="S510" s="638"/>
      <c r="T510" s="656"/>
      <c r="U510" s="656"/>
      <c r="V510" s="638"/>
      <c r="W510" s="640"/>
      <c r="X510" s="640"/>
      <c r="Y510" s="638"/>
      <c r="Z510" s="656"/>
      <c r="AA510" s="1077"/>
      <c r="AB510" s="1173" t="s">
        <v>2118</v>
      </c>
      <c r="AC510" s="714" t="s">
        <v>2588</v>
      </c>
      <c r="AD510" s="968"/>
      <c r="AE510" s="968"/>
      <c r="AF510" s="968"/>
      <c r="AG510" s="968"/>
    </row>
    <row r="511" ht="13.5" hidden="1" customHeight="1">
      <c r="A511" s="667" t="b">
        <v>0</v>
      </c>
      <c r="B511" s="635" t="s">
        <v>135</v>
      </c>
      <c r="C511" s="635" t="s">
        <v>134</v>
      </c>
      <c r="D511" s="492" t="s">
        <v>408</v>
      </c>
      <c r="E511" s="492" t="s">
        <v>1333</v>
      </c>
      <c r="F511" s="606">
        <v>46082.0</v>
      </c>
      <c r="G511" s="860" t="s">
        <v>1304</v>
      </c>
      <c r="H511" s="704" t="s">
        <v>2296</v>
      </c>
      <c r="I511" s="492" t="s">
        <v>2297</v>
      </c>
      <c r="J511" s="649" t="s">
        <v>190</v>
      </c>
      <c r="K511" s="643">
        <v>0.0</v>
      </c>
      <c r="L511" s="643">
        <v>0.0</v>
      </c>
      <c r="M511" s="1076"/>
      <c r="N511" s="610"/>
      <c r="O511" s="809"/>
      <c r="P511" s="639">
        <v>46106.0</v>
      </c>
      <c r="Q511" s="639">
        <v>46107.0</v>
      </c>
      <c r="R511" s="636"/>
      <c r="S511" s="638"/>
      <c r="T511" s="656"/>
      <c r="U511" s="656"/>
      <c r="V511" s="638"/>
      <c r="W511" s="640"/>
      <c r="X511" s="640"/>
      <c r="Y511" s="638"/>
      <c r="Z511" s="656"/>
      <c r="AA511" s="1077"/>
      <c r="AB511" s="989"/>
      <c r="AC511" s="967" t="s">
        <v>2298</v>
      </c>
      <c r="AD511" s="994"/>
      <c r="AE511" s="994"/>
      <c r="AF511" s="994"/>
      <c r="AG511" s="994"/>
    </row>
    <row r="512" ht="13.5" hidden="1" customHeight="1">
      <c r="A512" s="667" t="b">
        <v>0</v>
      </c>
      <c r="B512" s="635" t="s">
        <v>135</v>
      </c>
      <c r="C512" s="635" t="s">
        <v>114</v>
      </c>
      <c r="D512" s="629" t="s">
        <v>408</v>
      </c>
      <c r="E512" s="629" t="s">
        <v>1369</v>
      </c>
      <c r="F512" s="628">
        <v>46082.0</v>
      </c>
      <c r="G512" s="902" t="s">
        <v>1305</v>
      </c>
      <c r="H512" s="704" t="s">
        <v>1674</v>
      </c>
      <c r="I512" s="629" t="s">
        <v>1675</v>
      </c>
      <c r="J512" s="645" t="s">
        <v>190</v>
      </c>
      <c r="K512" s="643">
        <v>0.0</v>
      </c>
      <c r="L512" s="643">
        <v>0.0</v>
      </c>
      <c r="M512" s="1076"/>
      <c r="N512" s="639">
        <v>46085.0</v>
      </c>
      <c r="O512" s="945" t="s">
        <v>2589</v>
      </c>
      <c r="P512" s="639">
        <v>46071.0</v>
      </c>
      <c r="Q512" s="639">
        <v>46084.0</v>
      </c>
      <c r="R512" s="636"/>
      <c r="S512" s="638"/>
      <c r="T512" s="980">
        <f t="shared" ref="T512:T516" si="122">S512-P512</f>
        <v>-46071</v>
      </c>
      <c r="U512" s="980">
        <f t="shared" ref="U512:U516" si="123">S512-Q512</f>
        <v>-46084</v>
      </c>
      <c r="V512" s="638"/>
      <c r="W512" s="640"/>
      <c r="X512" s="640"/>
      <c r="Y512" s="638"/>
      <c r="Z512" s="980">
        <f t="shared" ref="Z512:Z519" si="124">Y512-P512</f>
        <v>-46071</v>
      </c>
      <c r="AA512" s="984">
        <f t="shared" ref="AA512:AA518" si="125">Y512-V512</f>
        <v>0</v>
      </c>
      <c r="AB512" s="1175" t="s">
        <v>2590</v>
      </c>
      <c r="AC512" s="1013" t="s">
        <v>2591</v>
      </c>
      <c r="AD512" s="71"/>
      <c r="AE512" s="71"/>
      <c r="AF512" s="71"/>
      <c r="AG512" s="59"/>
    </row>
    <row r="513" ht="13.5" hidden="1" customHeight="1">
      <c r="A513" s="667" t="b">
        <v>0</v>
      </c>
      <c r="B513" s="635" t="s">
        <v>113</v>
      </c>
      <c r="C513" s="635" t="s">
        <v>114</v>
      </c>
      <c r="D513" s="492" t="s">
        <v>408</v>
      </c>
      <c r="E513" s="492" t="s">
        <v>1511</v>
      </c>
      <c r="F513" s="606">
        <v>46082.0</v>
      </c>
      <c r="G513" s="910"/>
      <c r="H513" s="940" t="s">
        <v>2581</v>
      </c>
      <c r="I513" s="492" t="s">
        <v>2582</v>
      </c>
      <c r="J513" s="492" t="s">
        <v>190</v>
      </c>
      <c r="K513" s="987">
        <v>0.0</v>
      </c>
      <c r="L513" s="987">
        <v>0.0</v>
      </c>
      <c r="M513" s="622"/>
      <c r="N513" s="639">
        <v>46087.0</v>
      </c>
      <c r="O513" s="945" t="s">
        <v>1187</v>
      </c>
      <c r="P513" s="639">
        <v>46078.0</v>
      </c>
      <c r="Q513" s="639">
        <v>46083.0</v>
      </c>
      <c r="R513" s="656"/>
      <c r="S513" s="638"/>
      <c r="T513" s="980">
        <f t="shared" si="122"/>
        <v>-46078</v>
      </c>
      <c r="U513" s="980">
        <f t="shared" si="123"/>
        <v>-46083</v>
      </c>
      <c r="V513" s="638"/>
      <c r="W513" s="640"/>
      <c r="X513" s="640"/>
      <c r="Y513" s="638"/>
      <c r="Z513" s="980">
        <f t="shared" si="124"/>
        <v>-46078</v>
      </c>
      <c r="AA513" s="984">
        <f t="shared" si="125"/>
        <v>0</v>
      </c>
      <c r="AB513" s="991"/>
      <c r="AC513" s="714" t="s">
        <v>2583</v>
      </c>
      <c r="AD513" s="968"/>
      <c r="AE513" s="968"/>
      <c r="AF513" s="968"/>
      <c r="AG513" s="968"/>
    </row>
    <row r="514" ht="13.5" hidden="1" customHeight="1">
      <c r="A514" s="604" t="b">
        <v>0</v>
      </c>
      <c r="B514" s="492" t="s">
        <v>113</v>
      </c>
      <c r="C514" s="492" t="s">
        <v>114</v>
      </c>
      <c r="D514" s="629" t="s">
        <v>408</v>
      </c>
      <c r="E514" s="629" t="s">
        <v>1511</v>
      </c>
      <c r="F514" s="606">
        <v>46082.0</v>
      </c>
      <c r="G514" s="860" t="s">
        <v>1303</v>
      </c>
      <c r="H514" s="931" t="s">
        <v>2584</v>
      </c>
      <c r="I514" s="492" t="s">
        <v>2585</v>
      </c>
      <c r="J514" s="492" t="s">
        <v>190</v>
      </c>
      <c r="K514" s="618">
        <v>0.0</v>
      </c>
      <c r="L514" s="618">
        <v>0.0</v>
      </c>
      <c r="M514" s="622"/>
      <c r="N514" s="610">
        <v>46107.0</v>
      </c>
      <c r="O514" s="809" t="s">
        <v>2586</v>
      </c>
      <c r="P514" s="610">
        <v>46069.0</v>
      </c>
      <c r="Q514" s="610">
        <v>46072.0</v>
      </c>
      <c r="R514" s="636">
        <f t="shared" ref="R514:R516" si="126">Q514-P514</f>
        <v>3</v>
      </c>
      <c r="S514" s="613"/>
      <c r="T514" s="980">
        <f t="shared" si="122"/>
        <v>-46069</v>
      </c>
      <c r="U514" s="980">
        <f t="shared" si="123"/>
        <v>-46072</v>
      </c>
      <c r="V514" s="1080"/>
      <c r="W514" s="982">
        <f>V514-S514</f>
        <v>0</v>
      </c>
      <c r="X514" s="982">
        <f>V514-P514</f>
        <v>-46069</v>
      </c>
      <c r="Y514" s="613"/>
      <c r="Z514" s="980">
        <f t="shared" si="124"/>
        <v>-46069</v>
      </c>
      <c r="AA514" s="984">
        <f t="shared" si="125"/>
        <v>0</v>
      </c>
      <c r="AB514" s="901"/>
      <c r="AC514" s="706" t="s">
        <v>2587</v>
      </c>
      <c r="AD514" s="895"/>
      <c r="AE514" s="895"/>
      <c r="AF514" s="895"/>
      <c r="AG514" s="895"/>
    </row>
    <row r="515" ht="13.5" hidden="1" customHeight="1">
      <c r="A515" s="604" t="b">
        <v>0</v>
      </c>
      <c r="B515" s="492" t="s">
        <v>113</v>
      </c>
      <c r="C515" s="492" t="s">
        <v>114</v>
      </c>
      <c r="D515" s="492" t="s">
        <v>408</v>
      </c>
      <c r="E515" s="492" t="s">
        <v>1511</v>
      </c>
      <c r="F515" s="606">
        <v>46082.0</v>
      </c>
      <c r="G515" s="860" t="s">
        <v>1304</v>
      </c>
      <c r="H515" s="813" t="s">
        <v>2584</v>
      </c>
      <c r="I515" s="492" t="s">
        <v>2585</v>
      </c>
      <c r="J515" s="492" t="s">
        <v>190</v>
      </c>
      <c r="K515" s="618">
        <v>0.0</v>
      </c>
      <c r="L515" s="618">
        <v>0.0</v>
      </c>
      <c r="M515" s="622"/>
      <c r="N515" s="610">
        <v>46107.0</v>
      </c>
      <c r="O515" s="809" t="s">
        <v>2586</v>
      </c>
      <c r="P515" s="610">
        <v>46069.0</v>
      </c>
      <c r="Q515" s="610">
        <v>46072.0</v>
      </c>
      <c r="R515" s="636">
        <f t="shared" si="126"/>
        <v>3</v>
      </c>
      <c r="S515" s="613"/>
      <c r="T515" s="980">
        <f t="shared" si="122"/>
        <v>-46069</v>
      </c>
      <c r="U515" s="980">
        <f t="shared" si="123"/>
        <v>-46072</v>
      </c>
      <c r="V515" s="1080"/>
      <c r="W515" s="982"/>
      <c r="X515" s="982"/>
      <c r="Y515" s="613"/>
      <c r="Z515" s="980">
        <f t="shared" si="124"/>
        <v>-46069</v>
      </c>
      <c r="AA515" s="984">
        <f t="shared" si="125"/>
        <v>0</v>
      </c>
      <c r="AB515" s="901"/>
      <c r="AC515" s="706" t="s">
        <v>2587</v>
      </c>
      <c r="AD515" s="895"/>
      <c r="AE515" s="895"/>
      <c r="AF515" s="895"/>
      <c r="AG515" s="895"/>
    </row>
    <row r="516" ht="13.5" hidden="1" customHeight="1">
      <c r="A516" s="604" t="b">
        <v>0</v>
      </c>
      <c r="B516" s="492" t="s">
        <v>113</v>
      </c>
      <c r="C516" s="492" t="s">
        <v>114</v>
      </c>
      <c r="D516" s="629" t="s">
        <v>408</v>
      </c>
      <c r="E516" s="629" t="s">
        <v>1511</v>
      </c>
      <c r="F516" s="606">
        <v>46082.0</v>
      </c>
      <c r="G516" s="860" t="s">
        <v>1305</v>
      </c>
      <c r="H516" s="931" t="s">
        <v>2584</v>
      </c>
      <c r="I516" s="492" t="s">
        <v>2585</v>
      </c>
      <c r="J516" s="492" t="s">
        <v>190</v>
      </c>
      <c r="K516" s="618">
        <v>0.0</v>
      </c>
      <c r="L516" s="618">
        <v>0.0</v>
      </c>
      <c r="M516" s="622"/>
      <c r="N516" s="610">
        <v>46107.0</v>
      </c>
      <c r="O516" s="809" t="s">
        <v>2586</v>
      </c>
      <c r="P516" s="610">
        <v>46069.0</v>
      </c>
      <c r="Q516" s="610">
        <v>46072.0</v>
      </c>
      <c r="R516" s="636">
        <f t="shared" si="126"/>
        <v>3</v>
      </c>
      <c r="S516" s="613"/>
      <c r="T516" s="980">
        <f t="shared" si="122"/>
        <v>-46069</v>
      </c>
      <c r="U516" s="980">
        <f t="shared" si="123"/>
        <v>-46072</v>
      </c>
      <c r="V516" s="1080"/>
      <c r="W516" s="982"/>
      <c r="X516" s="982"/>
      <c r="Y516" s="613"/>
      <c r="Z516" s="980">
        <f t="shared" si="124"/>
        <v>-46069</v>
      </c>
      <c r="AA516" s="984">
        <f t="shared" si="125"/>
        <v>0</v>
      </c>
      <c r="AB516" s="993" t="s">
        <v>2118</v>
      </c>
      <c r="AC516" s="706" t="s">
        <v>2587</v>
      </c>
      <c r="AD516" s="895"/>
      <c r="AE516" s="895"/>
      <c r="AF516" s="895"/>
      <c r="AG516" s="895"/>
    </row>
    <row r="517" ht="13.5" hidden="1" customHeight="1">
      <c r="A517" s="985" t="b">
        <v>0</v>
      </c>
      <c r="B517" s="986" t="s">
        <v>135</v>
      </c>
      <c r="C517" s="986" t="s">
        <v>134</v>
      </c>
      <c r="D517" s="492" t="s">
        <v>408</v>
      </c>
      <c r="E517" s="649" t="s">
        <v>1369</v>
      </c>
      <c r="F517" s="728">
        <v>46082.0</v>
      </c>
      <c r="G517" s="860" t="s">
        <v>1305</v>
      </c>
      <c r="H517" s="959" t="s">
        <v>1597</v>
      </c>
      <c r="I517" s="649" t="s">
        <v>1598</v>
      </c>
      <c r="J517" s="649" t="s">
        <v>190</v>
      </c>
      <c r="K517" s="987">
        <v>0.0</v>
      </c>
      <c r="L517" s="987">
        <v>0.0</v>
      </c>
      <c r="M517" s="1104"/>
      <c r="N517" s="988">
        <v>46085.0</v>
      </c>
      <c r="O517" s="1105" t="s">
        <v>2595</v>
      </c>
      <c r="P517" s="988">
        <v>46080.0</v>
      </c>
      <c r="Q517" s="988">
        <v>46085.0</v>
      </c>
      <c r="R517" s="1108"/>
      <c r="S517" s="1107"/>
      <c r="T517" s="1108"/>
      <c r="U517" s="1108"/>
      <c r="V517" s="1107"/>
      <c r="W517" s="1176"/>
      <c r="X517" s="1176"/>
      <c r="Y517" s="1107"/>
      <c r="Z517" s="1106">
        <f t="shared" si="124"/>
        <v>-46080</v>
      </c>
      <c r="AA517" s="1110">
        <f t="shared" si="125"/>
        <v>0</v>
      </c>
      <c r="AB517" s="1008"/>
      <c r="AC517" s="1111" t="s">
        <v>1599</v>
      </c>
      <c r="AD517" s="1010"/>
      <c r="AE517" s="1010"/>
      <c r="AF517" s="1010"/>
      <c r="AG517" s="1010"/>
    </row>
    <row r="518" ht="13.5" hidden="1" customHeight="1">
      <c r="A518" s="667" t="b">
        <v>0</v>
      </c>
      <c r="B518" s="641" t="s">
        <v>113</v>
      </c>
      <c r="C518" s="641" t="s">
        <v>134</v>
      </c>
      <c r="D518" s="629" t="s">
        <v>408</v>
      </c>
      <c r="E518" s="645" t="s">
        <v>1356</v>
      </c>
      <c r="F518" s="606">
        <v>46082.0</v>
      </c>
      <c r="G518" s="902" t="s">
        <v>1305</v>
      </c>
      <c r="H518" s="645" t="s">
        <v>1505</v>
      </c>
      <c r="I518" s="645" t="s">
        <v>1506</v>
      </c>
      <c r="J518" s="645" t="s">
        <v>190</v>
      </c>
      <c r="K518" s="643">
        <v>0.0</v>
      </c>
      <c r="L518" s="643">
        <v>0.0</v>
      </c>
      <c r="M518" s="1076"/>
      <c r="N518" s="639">
        <v>46076.0</v>
      </c>
      <c r="O518" s="945" t="s">
        <v>2596</v>
      </c>
      <c r="P518" s="651">
        <v>46063.0</v>
      </c>
      <c r="Q518" s="651">
        <v>46065.0</v>
      </c>
      <c r="R518" s="636">
        <f t="shared" ref="R518:R520" si="127">Q518-P518</f>
        <v>2</v>
      </c>
      <c r="S518" s="638"/>
      <c r="T518" s="980">
        <f t="shared" ref="T518:T520" si="128">S518-P518</f>
        <v>-46063</v>
      </c>
      <c r="U518" s="980">
        <f t="shared" ref="U518:U520" si="129">S518-Q518</f>
        <v>-46065</v>
      </c>
      <c r="V518" s="638"/>
      <c r="W518" s="982">
        <f t="shared" ref="W518:W520" si="130">V518-S518</f>
        <v>0</v>
      </c>
      <c r="X518" s="982">
        <f t="shared" ref="X518:X520" si="131">V518-P518</f>
        <v>-46063</v>
      </c>
      <c r="Y518" s="638"/>
      <c r="Z518" s="980">
        <f t="shared" si="124"/>
        <v>-46063</v>
      </c>
      <c r="AA518" s="984">
        <f t="shared" si="125"/>
        <v>0</v>
      </c>
      <c r="AB518" s="993" t="s">
        <v>2118</v>
      </c>
      <c r="AC518" s="706" t="s">
        <v>1507</v>
      </c>
      <c r="AD518" s="895"/>
      <c r="AE518" s="895"/>
      <c r="AF518" s="895"/>
      <c r="AG518" s="895"/>
    </row>
    <row r="519" ht="13.5" hidden="1" customHeight="1">
      <c r="A519" s="604" t="b">
        <v>0</v>
      </c>
      <c r="B519" s="492" t="s">
        <v>1538</v>
      </c>
      <c r="C519" s="492" t="s">
        <v>114</v>
      </c>
      <c r="D519" s="492" t="s">
        <v>408</v>
      </c>
      <c r="E519" s="492" t="s">
        <v>1333</v>
      </c>
      <c r="F519" s="606">
        <v>46082.0</v>
      </c>
      <c r="G519" s="860" t="s">
        <v>1307</v>
      </c>
      <c r="H519" s="617" t="s">
        <v>1540</v>
      </c>
      <c r="I519" s="617" t="s">
        <v>1541</v>
      </c>
      <c r="J519" s="492" t="s">
        <v>190</v>
      </c>
      <c r="K519" s="618">
        <v>0.0</v>
      </c>
      <c r="L519" s="618">
        <v>0.0</v>
      </c>
      <c r="M519" s="622"/>
      <c r="N519" s="610">
        <v>46083.0</v>
      </c>
      <c r="O519" s="860" t="s">
        <v>2597</v>
      </c>
      <c r="P519" s="610">
        <v>46001.0</v>
      </c>
      <c r="Q519" s="610">
        <v>46006.0</v>
      </c>
      <c r="R519" s="612">
        <f t="shared" si="127"/>
        <v>5</v>
      </c>
      <c r="S519" s="610">
        <v>46006.0</v>
      </c>
      <c r="T519" s="612">
        <f t="shared" si="128"/>
        <v>5</v>
      </c>
      <c r="U519" s="612">
        <f t="shared" si="129"/>
        <v>0</v>
      </c>
      <c r="V519" s="639"/>
      <c r="W519" s="982">
        <f t="shared" si="130"/>
        <v>-46006</v>
      </c>
      <c r="X519" s="982">
        <f t="shared" si="131"/>
        <v>-46001</v>
      </c>
      <c r="Y519" s="1177"/>
      <c r="Z519" s="980">
        <f t="shared" si="124"/>
        <v>-46001</v>
      </c>
      <c r="AA519" s="1166"/>
      <c r="AB519" s="1178" t="s">
        <v>2118</v>
      </c>
      <c r="AC519" s="1179" t="s">
        <v>2598</v>
      </c>
      <c r="AD519" s="1180"/>
      <c r="AE519" s="1180"/>
      <c r="AF519" s="1180"/>
      <c r="AG519" s="1180"/>
    </row>
    <row r="520" ht="13.5" hidden="1" customHeight="1">
      <c r="A520" s="1181" t="b">
        <v>0</v>
      </c>
      <c r="B520" s="690" t="s">
        <v>113</v>
      </c>
      <c r="C520" s="690" t="s">
        <v>114</v>
      </c>
      <c r="D520" s="629" t="s">
        <v>408</v>
      </c>
      <c r="E520" s="629" t="s">
        <v>1369</v>
      </c>
      <c r="F520" s="606">
        <v>46082.0</v>
      </c>
      <c r="G520" s="902" t="s">
        <v>1307</v>
      </c>
      <c r="H520" s="973" t="s">
        <v>1403</v>
      </c>
      <c r="I520" s="645" t="s">
        <v>1404</v>
      </c>
      <c r="J520" s="645" t="s">
        <v>190</v>
      </c>
      <c r="K520" s="691">
        <v>0.0</v>
      </c>
      <c r="L520" s="691">
        <v>0.0</v>
      </c>
      <c r="M520" s="622"/>
      <c r="N520" s="610">
        <v>46083.0</v>
      </c>
      <c r="O520" s="1182" t="s">
        <v>2601</v>
      </c>
      <c r="P520" s="716">
        <v>46039.0</v>
      </c>
      <c r="Q520" s="716">
        <v>46042.0</v>
      </c>
      <c r="R520" s="980">
        <f t="shared" si="127"/>
        <v>3</v>
      </c>
      <c r="S520" s="698"/>
      <c r="T520" s="980">
        <f t="shared" si="128"/>
        <v>-46039</v>
      </c>
      <c r="U520" s="980">
        <f t="shared" si="129"/>
        <v>-46042</v>
      </c>
      <c r="V520" s="639"/>
      <c r="W520" s="982">
        <f t="shared" si="130"/>
        <v>0</v>
      </c>
      <c r="X520" s="982">
        <f t="shared" si="131"/>
        <v>-46039</v>
      </c>
      <c r="Y520" s="698"/>
      <c r="Z520" s="699"/>
      <c r="AA520" s="975"/>
      <c r="AB520" s="901" t="s">
        <v>2118</v>
      </c>
      <c r="AC520" s="706" t="s">
        <v>2602</v>
      </c>
      <c r="AD520" s="895"/>
      <c r="AE520" s="895"/>
      <c r="AF520" s="895"/>
      <c r="AG520" s="895"/>
    </row>
    <row r="521" ht="13.5" hidden="1" customHeight="1">
      <c r="A521" s="1014" t="b">
        <v>0</v>
      </c>
      <c r="B521" s="1082" t="s">
        <v>135</v>
      </c>
      <c r="C521" s="1082" t="s">
        <v>134</v>
      </c>
      <c r="D521" s="492" t="s">
        <v>408</v>
      </c>
      <c r="E521" s="649" t="s">
        <v>1333</v>
      </c>
      <c r="F521" s="728">
        <v>46082.0</v>
      </c>
      <c r="G521" s="860" t="s">
        <v>1305</v>
      </c>
      <c r="H521" s="959" t="s">
        <v>2592</v>
      </c>
      <c r="I521" s="649" t="s">
        <v>1678</v>
      </c>
      <c r="J521" s="649" t="s">
        <v>190</v>
      </c>
      <c r="K521" s="1016">
        <v>0.0</v>
      </c>
      <c r="L521" s="1016">
        <v>0.0</v>
      </c>
      <c r="M521" s="1095"/>
      <c r="N521" s="610">
        <v>46105.0</v>
      </c>
      <c r="O521" s="1096" t="s">
        <v>2593</v>
      </c>
      <c r="P521" s="1017">
        <v>46094.0</v>
      </c>
      <c r="Q521" s="1017">
        <v>46100.0</v>
      </c>
      <c r="R521" s="1098"/>
      <c r="S521" s="1083"/>
      <c r="T521" s="1098"/>
      <c r="U521" s="1098"/>
      <c r="V521" s="1083"/>
      <c r="W521" s="1099"/>
      <c r="X521" s="1099"/>
      <c r="Y521" s="1083"/>
      <c r="Z521" s="1098"/>
      <c r="AA521" s="1174"/>
      <c r="AB521" s="92"/>
      <c r="AC521" s="1018" t="s">
        <v>2594</v>
      </c>
      <c r="AD521" s="1019"/>
      <c r="AE521" s="1019"/>
      <c r="AF521" s="1019"/>
      <c r="AG521" s="1019"/>
    </row>
    <row r="522" ht="13.5" hidden="1" customHeight="1">
      <c r="A522" s="667" t="b">
        <v>0</v>
      </c>
      <c r="B522" s="635" t="s">
        <v>135</v>
      </c>
      <c r="C522" s="635" t="s">
        <v>134</v>
      </c>
      <c r="D522" s="629" t="s">
        <v>408</v>
      </c>
      <c r="E522" s="629" t="s">
        <v>1333</v>
      </c>
      <c r="F522" s="628">
        <v>46082.0</v>
      </c>
      <c r="G522" s="902" t="s">
        <v>1303</v>
      </c>
      <c r="H522" s="704" t="s">
        <v>2592</v>
      </c>
      <c r="I522" s="629" t="s">
        <v>1678</v>
      </c>
      <c r="J522" s="645" t="s">
        <v>190</v>
      </c>
      <c r="K522" s="643">
        <v>0.0</v>
      </c>
      <c r="L522" s="643">
        <v>0.0</v>
      </c>
      <c r="M522" s="1076"/>
      <c r="N522" s="610"/>
      <c r="O522" s="809" t="s">
        <v>2593</v>
      </c>
      <c r="P522" s="639">
        <v>46094.0</v>
      </c>
      <c r="Q522" s="639">
        <v>46100.0</v>
      </c>
      <c r="R522" s="636"/>
      <c r="S522" s="638"/>
      <c r="T522" s="656"/>
      <c r="U522" s="656"/>
      <c r="V522" s="638"/>
      <c r="W522" s="640"/>
      <c r="X522" s="640"/>
      <c r="Y522" s="638"/>
      <c r="Z522" s="656"/>
      <c r="AA522" s="1077"/>
      <c r="AB522" s="989"/>
      <c r="AC522" s="967" t="s">
        <v>2594</v>
      </c>
      <c r="AD522" s="994"/>
      <c r="AE522" s="994"/>
      <c r="AF522" s="994"/>
      <c r="AG522" s="994"/>
    </row>
    <row r="523" ht="13.5" hidden="1" customHeight="1">
      <c r="A523" s="667" t="b">
        <v>0</v>
      </c>
      <c r="B523" s="635" t="s">
        <v>135</v>
      </c>
      <c r="C523" s="635" t="s">
        <v>134</v>
      </c>
      <c r="D523" s="492" t="s">
        <v>408</v>
      </c>
      <c r="E523" s="492" t="s">
        <v>1333</v>
      </c>
      <c r="F523" s="606">
        <v>46082.0</v>
      </c>
      <c r="G523" s="860" t="s">
        <v>1304</v>
      </c>
      <c r="H523" s="704" t="s">
        <v>2592</v>
      </c>
      <c r="I523" s="492" t="s">
        <v>1678</v>
      </c>
      <c r="J523" s="649" t="s">
        <v>190</v>
      </c>
      <c r="K523" s="643">
        <v>0.0</v>
      </c>
      <c r="L523" s="643">
        <v>0.0</v>
      </c>
      <c r="M523" s="1076"/>
      <c r="N523" s="610"/>
      <c r="O523" s="809" t="s">
        <v>2593</v>
      </c>
      <c r="P523" s="639">
        <v>46094.0</v>
      </c>
      <c r="Q523" s="639">
        <v>46100.0</v>
      </c>
      <c r="R523" s="636"/>
      <c r="S523" s="638"/>
      <c r="T523" s="656"/>
      <c r="U523" s="656"/>
      <c r="V523" s="638"/>
      <c r="W523" s="640"/>
      <c r="X523" s="640"/>
      <c r="Y523" s="638"/>
      <c r="Z523" s="656"/>
      <c r="AA523" s="1077"/>
      <c r="AB523" s="989"/>
      <c r="AC523" s="967" t="s">
        <v>2594</v>
      </c>
      <c r="AD523" s="994"/>
      <c r="AE523" s="994"/>
      <c r="AF523" s="994"/>
      <c r="AG523" s="994"/>
    </row>
    <row r="524" ht="13.5" hidden="1" customHeight="1">
      <c r="A524" s="1014" t="b">
        <v>0</v>
      </c>
      <c r="B524" s="1082" t="s">
        <v>135</v>
      </c>
      <c r="C524" s="1082" t="s">
        <v>134</v>
      </c>
      <c r="D524" s="645" t="s">
        <v>408</v>
      </c>
      <c r="E524" s="645" t="s">
        <v>1333</v>
      </c>
      <c r="F524" s="919">
        <v>46082.0</v>
      </c>
      <c r="G524" s="902" t="s">
        <v>1305</v>
      </c>
      <c r="H524" s="973" t="s">
        <v>2592</v>
      </c>
      <c r="I524" s="645" t="s">
        <v>1678</v>
      </c>
      <c r="J524" s="645" t="s">
        <v>190</v>
      </c>
      <c r="K524" s="1016">
        <v>0.0</v>
      </c>
      <c r="L524" s="1016">
        <v>0.0</v>
      </c>
      <c r="M524" s="1095"/>
      <c r="N524" s="1083"/>
      <c r="O524" s="1096" t="s">
        <v>2593</v>
      </c>
      <c r="P524" s="1017">
        <v>46094.0</v>
      </c>
      <c r="Q524" s="1017">
        <v>46100.0</v>
      </c>
      <c r="R524" s="1098"/>
      <c r="S524" s="1083"/>
      <c r="T524" s="1098"/>
      <c r="U524" s="1098"/>
      <c r="V524" s="1083"/>
      <c r="W524" s="1099"/>
      <c r="X524" s="1099"/>
      <c r="Y524" s="1083"/>
      <c r="Z524" s="1098"/>
      <c r="AA524" s="1174"/>
      <c r="AB524" s="92" t="s">
        <v>2118</v>
      </c>
      <c r="AC524" s="1018" t="s">
        <v>2594</v>
      </c>
      <c r="AD524" s="1019"/>
      <c r="AE524" s="1019"/>
      <c r="AF524" s="1019"/>
      <c r="AG524" s="1019"/>
    </row>
    <row r="525" ht="13.5" hidden="1" customHeight="1">
      <c r="A525" s="667" t="b">
        <v>0</v>
      </c>
      <c r="B525" s="641" t="s">
        <v>135</v>
      </c>
      <c r="C525" s="641" t="s">
        <v>134</v>
      </c>
      <c r="D525" s="492" t="s">
        <v>408</v>
      </c>
      <c r="E525" s="649" t="s">
        <v>1333</v>
      </c>
      <c r="F525" s="728">
        <v>46082.0</v>
      </c>
      <c r="G525" s="860" t="s">
        <v>1305</v>
      </c>
      <c r="H525" s="959" t="s">
        <v>2296</v>
      </c>
      <c r="I525" s="649" t="s">
        <v>2297</v>
      </c>
      <c r="J525" s="649" t="s">
        <v>190</v>
      </c>
      <c r="K525" s="643">
        <v>0.0</v>
      </c>
      <c r="L525" s="643">
        <v>0.0</v>
      </c>
      <c r="M525" s="1076"/>
      <c r="N525" s="638"/>
      <c r="O525" s="693"/>
      <c r="P525" s="651">
        <v>46106.0</v>
      </c>
      <c r="Q525" s="651">
        <v>46107.0</v>
      </c>
      <c r="R525" s="656"/>
      <c r="S525" s="638"/>
      <c r="T525" s="656"/>
      <c r="U525" s="656"/>
      <c r="V525" s="638"/>
      <c r="W525" s="640"/>
      <c r="X525" s="640"/>
      <c r="Y525" s="638"/>
      <c r="Z525" s="656"/>
      <c r="AA525" s="1077"/>
      <c r="AB525" s="92" t="s">
        <v>2530</v>
      </c>
      <c r="AC525" s="1078" t="s">
        <v>2298</v>
      </c>
      <c r="AD525" s="948"/>
      <c r="AE525" s="948"/>
      <c r="AF525" s="948"/>
      <c r="AG525" s="948"/>
    </row>
    <row r="526" ht="13.5" hidden="1" customHeight="1">
      <c r="A526" s="985" t="b">
        <v>0</v>
      </c>
      <c r="B526" s="986" t="s">
        <v>138</v>
      </c>
      <c r="C526" s="986" t="s">
        <v>114</v>
      </c>
      <c r="D526" s="629" t="s">
        <v>408</v>
      </c>
      <c r="E526" s="645" t="s">
        <v>1333</v>
      </c>
      <c r="F526" s="919">
        <v>46082.0</v>
      </c>
      <c r="G526" s="941"/>
      <c r="H526" s="973" t="s">
        <v>1758</v>
      </c>
      <c r="I526" s="645" t="s">
        <v>1759</v>
      </c>
      <c r="J526" s="645" t="s">
        <v>190</v>
      </c>
      <c r="K526" s="987">
        <v>0.0</v>
      </c>
      <c r="L526" s="987">
        <v>0.0</v>
      </c>
      <c r="M526" s="1104"/>
      <c r="N526" s="1107"/>
      <c r="O526" s="1139"/>
      <c r="P526" s="988">
        <v>46106.0</v>
      </c>
      <c r="Q526" s="988">
        <v>46107.0</v>
      </c>
      <c r="R526" s="1108"/>
      <c r="S526" s="1107"/>
      <c r="T526" s="1108"/>
      <c r="U526" s="1108"/>
      <c r="V526" s="1107"/>
      <c r="W526" s="1176"/>
      <c r="X526" s="1176"/>
      <c r="Y526" s="1107"/>
      <c r="Z526" s="1108"/>
      <c r="AA526" s="1166"/>
      <c r="AB526" s="92" t="s">
        <v>2258</v>
      </c>
      <c r="AC526" s="1111" t="s">
        <v>1760</v>
      </c>
      <c r="AD526" s="1010"/>
      <c r="AE526" s="1010"/>
      <c r="AF526" s="1010"/>
      <c r="AG526" s="1010"/>
    </row>
    <row r="527" ht="13.5" hidden="1" customHeight="1">
      <c r="A527" s="985" t="b">
        <v>0</v>
      </c>
      <c r="B527" s="986" t="s">
        <v>136</v>
      </c>
      <c r="C527" s="986" t="s">
        <v>134</v>
      </c>
      <c r="D527" s="492" t="s">
        <v>408</v>
      </c>
      <c r="E527" s="649" t="s">
        <v>1369</v>
      </c>
      <c r="F527" s="728">
        <v>46082.0</v>
      </c>
      <c r="G527" s="773" t="s">
        <v>1305</v>
      </c>
      <c r="H527" s="959" t="s">
        <v>1723</v>
      </c>
      <c r="I527" s="649" t="s">
        <v>1468</v>
      </c>
      <c r="J527" s="649" t="s">
        <v>190</v>
      </c>
      <c r="K527" s="987">
        <v>0.0</v>
      </c>
      <c r="L527" s="987">
        <v>0.0</v>
      </c>
      <c r="M527" s="1104"/>
      <c r="N527" s="1107"/>
      <c r="O527" s="1139"/>
      <c r="P527" s="988">
        <v>46098.0</v>
      </c>
      <c r="Q527" s="988">
        <v>46106.0</v>
      </c>
      <c r="R527" s="1108"/>
      <c r="S527" s="1107"/>
      <c r="T527" s="1106">
        <f t="shared" ref="T527:T529" si="132">S527-P527</f>
        <v>-46098</v>
      </c>
      <c r="U527" s="1106">
        <f t="shared" ref="U527:U529" si="133">S527-Q527</f>
        <v>-46106</v>
      </c>
      <c r="V527" s="1107"/>
      <c r="W527" s="1109">
        <f t="shared" ref="W527:W529" si="134">V527-S527</f>
        <v>0</v>
      </c>
      <c r="X527" s="1109">
        <f t="shared" ref="X527:X529" si="135">V527-P527</f>
        <v>-46098</v>
      </c>
      <c r="Y527" s="1107"/>
      <c r="Z527" s="1108"/>
      <c r="AA527" s="1166"/>
      <c r="AB527" s="92" t="s">
        <v>2590</v>
      </c>
      <c r="AC527" s="1111" t="s">
        <v>1724</v>
      </c>
      <c r="AD527" s="1010"/>
      <c r="AE527" s="1010"/>
      <c r="AF527" s="1010"/>
      <c r="AG527" s="1010"/>
    </row>
    <row r="528" ht="13.5" hidden="1" customHeight="1">
      <c r="A528" s="667" t="b">
        <v>0</v>
      </c>
      <c r="B528" s="635" t="s">
        <v>135</v>
      </c>
      <c r="C528" s="635" t="s">
        <v>134</v>
      </c>
      <c r="D528" s="629" t="s">
        <v>408</v>
      </c>
      <c r="E528" s="629" t="s">
        <v>1369</v>
      </c>
      <c r="F528" s="628">
        <v>46082.0</v>
      </c>
      <c r="G528" s="902" t="s">
        <v>1303</v>
      </c>
      <c r="H528" s="704" t="s">
        <v>2599</v>
      </c>
      <c r="I528" s="629" t="s">
        <v>1837</v>
      </c>
      <c r="J528" s="645" t="s">
        <v>190</v>
      </c>
      <c r="K528" s="643">
        <v>0.0</v>
      </c>
      <c r="L528" s="643">
        <v>0.0</v>
      </c>
      <c r="M528" s="1076"/>
      <c r="N528" s="610"/>
      <c r="O528" s="809"/>
      <c r="P528" s="639">
        <v>46100.0</v>
      </c>
      <c r="Q528" s="639">
        <v>46105.0</v>
      </c>
      <c r="R528" s="636">
        <f t="shared" ref="R528:R529" si="136">Q528-P528</f>
        <v>5</v>
      </c>
      <c r="S528" s="638"/>
      <c r="T528" s="980">
        <f t="shared" si="132"/>
        <v>-46100</v>
      </c>
      <c r="U528" s="980">
        <f t="shared" si="133"/>
        <v>-46105</v>
      </c>
      <c r="V528" s="638"/>
      <c r="W528" s="982">
        <f t="shared" si="134"/>
        <v>0</v>
      </c>
      <c r="X528" s="982">
        <f t="shared" si="135"/>
        <v>-46100</v>
      </c>
      <c r="Y528" s="638"/>
      <c r="Z528" s="656"/>
      <c r="AA528" s="1077"/>
      <c r="AB528" s="989"/>
      <c r="AC528" s="967" t="s">
        <v>2600</v>
      </c>
      <c r="AD528" s="994"/>
      <c r="AE528" s="994"/>
      <c r="AF528" s="994"/>
      <c r="AG528" s="994"/>
    </row>
    <row r="529" ht="13.5" hidden="1" customHeight="1">
      <c r="A529" s="667" t="b">
        <v>0</v>
      </c>
      <c r="B529" s="635" t="s">
        <v>135</v>
      </c>
      <c r="C529" s="635" t="s">
        <v>134</v>
      </c>
      <c r="D529" s="492" t="s">
        <v>408</v>
      </c>
      <c r="E529" s="492" t="s">
        <v>1369</v>
      </c>
      <c r="F529" s="606">
        <v>46082.0</v>
      </c>
      <c r="G529" s="860" t="s">
        <v>1305</v>
      </c>
      <c r="H529" s="704" t="s">
        <v>2599</v>
      </c>
      <c r="I529" s="492" t="s">
        <v>1837</v>
      </c>
      <c r="J529" s="649" t="s">
        <v>190</v>
      </c>
      <c r="K529" s="643">
        <v>0.0</v>
      </c>
      <c r="L529" s="643">
        <v>0.0</v>
      </c>
      <c r="M529" s="1076"/>
      <c r="N529" s="610"/>
      <c r="O529" s="809"/>
      <c r="P529" s="639">
        <v>46100.0</v>
      </c>
      <c r="Q529" s="639">
        <v>46105.0</v>
      </c>
      <c r="R529" s="636">
        <f t="shared" si="136"/>
        <v>5</v>
      </c>
      <c r="S529" s="638"/>
      <c r="T529" s="980">
        <f t="shared" si="132"/>
        <v>-46100</v>
      </c>
      <c r="U529" s="980">
        <f t="shared" si="133"/>
        <v>-46105</v>
      </c>
      <c r="V529" s="638"/>
      <c r="W529" s="982">
        <f t="shared" si="134"/>
        <v>0</v>
      </c>
      <c r="X529" s="982">
        <f t="shared" si="135"/>
        <v>-46100</v>
      </c>
      <c r="Y529" s="638"/>
      <c r="Z529" s="656"/>
      <c r="AA529" s="1077"/>
      <c r="AB529" s="989"/>
      <c r="AC529" s="967" t="s">
        <v>2623</v>
      </c>
      <c r="AD529" s="994"/>
      <c r="AE529" s="994"/>
      <c r="AF529" s="994"/>
      <c r="AG529" s="994"/>
    </row>
    <row r="530" ht="13.5" hidden="1" customHeight="1">
      <c r="A530" s="667" t="b">
        <v>0</v>
      </c>
      <c r="B530" s="635" t="s">
        <v>138</v>
      </c>
      <c r="C530" s="635" t="s">
        <v>114</v>
      </c>
      <c r="D530" s="629" t="s">
        <v>408</v>
      </c>
      <c r="E530" s="629" t="s">
        <v>1369</v>
      </c>
      <c r="F530" s="628">
        <v>46082.0</v>
      </c>
      <c r="G530" s="902" t="s">
        <v>1303</v>
      </c>
      <c r="H530" s="704" t="s">
        <v>2603</v>
      </c>
      <c r="I530" s="629" t="s">
        <v>1578</v>
      </c>
      <c r="J530" s="645" t="s">
        <v>190</v>
      </c>
      <c r="K530" s="643">
        <v>0.0</v>
      </c>
      <c r="L530" s="643">
        <v>0.0</v>
      </c>
      <c r="M530" s="1076"/>
      <c r="N530" s="610"/>
      <c r="O530" s="809"/>
      <c r="P530" s="639">
        <v>46104.0</v>
      </c>
      <c r="Q530" s="639">
        <v>46105.0</v>
      </c>
      <c r="R530" s="636"/>
      <c r="S530" s="638"/>
      <c r="T530" s="656"/>
      <c r="U530" s="656"/>
      <c r="V530" s="638"/>
      <c r="W530" s="640"/>
      <c r="X530" s="640"/>
      <c r="Y530" s="638"/>
      <c r="Z530" s="656"/>
      <c r="AA530" s="1077"/>
      <c r="AB530" s="989"/>
      <c r="AC530" s="967" t="s">
        <v>2604</v>
      </c>
      <c r="AD530" s="994"/>
      <c r="AE530" s="994"/>
      <c r="AF530" s="994"/>
      <c r="AG530" s="994"/>
    </row>
    <row r="531" ht="13.5" hidden="1" customHeight="1">
      <c r="A531" s="667" t="b">
        <v>0</v>
      </c>
      <c r="B531" s="635" t="s">
        <v>138</v>
      </c>
      <c r="C531" s="635" t="s">
        <v>114</v>
      </c>
      <c r="D531" s="492" t="s">
        <v>408</v>
      </c>
      <c r="E531" s="492" t="s">
        <v>1369</v>
      </c>
      <c r="F531" s="606">
        <v>46082.0</v>
      </c>
      <c r="G531" s="860" t="s">
        <v>1304</v>
      </c>
      <c r="H531" s="704" t="s">
        <v>2603</v>
      </c>
      <c r="I531" s="492" t="s">
        <v>1578</v>
      </c>
      <c r="J531" s="649" t="s">
        <v>190</v>
      </c>
      <c r="K531" s="643">
        <v>0.0</v>
      </c>
      <c r="L531" s="643">
        <v>0.0</v>
      </c>
      <c r="M531" s="1076"/>
      <c r="N531" s="610"/>
      <c r="O531" s="809"/>
      <c r="P531" s="639">
        <v>46104.0</v>
      </c>
      <c r="Q531" s="639">
        <v>46105.0</v>
      </c>
      <c r="R531" s="636"/>
      <c r="S531" s="638"/>
      <c r="T531" s="656"/>
      <c r="U531" s="656"/>
      <c r="V531" s="638"/>
      <c r="W531" s="640"/>
      <c r="X531" s="640"/>
      <c r="Y531" s="638"/>
      <c r="Z531" s="656"/>
      <c r="AA531" s="1077"/>
      <c r="AB531" s="989"/>
      <c r="AC531" s="967" t="s">
        <v>2604</v>
      </c>
      <c r="AD531" s="994"/>
      <c r="AE531" s="994"/>
      <c r="AF531" s="994"/>
      <c r="AG531" s="994"/>
    </row>
    <row r="532" ht="13.5" hidden="1" customHeight="1">
      <c r="A532" s="1014" t="b">
        <v>0</v>
      </c>
      <c r="B532" s="1082" t="s">
        <v>138</v>
      </c>
      <c r="C532" s="1082" t="s">
        <v>114</v>
      </c>
      <c r="D532" s="645" t="s">
        <v>408</v>
      </c>
      <c r="E532" s="645" t="s">
        <v>1369</v>
      </c>
      <c r="F532" s="919">
        <v>46082.0</v>
      </c>
      <c r="G532" s="902" t="s">
        <v>1305</v>
      </c>
      <c r="H532" s="973" t="s">
        <v>2603</v>
      </c>
      <c r="I532" s="645" t="s">
        <v>1578</v>
      </c>
      <c r="J532" s="645" t="s">
        <v>190</v>
      </c>
      <c r="K532" s="1016">
        <v>0.0</v>
      </c>
      <c r="L532" s="1016">
        <v>0.0</v>
      </c>
      <c r="M532" s="1095"/>
      <c r="N532" s="1083"/>
      <c r="O532" s="1126"/>
      <c r="P532" s="1017">
        <v>46104.0</v>
      </c>
      <c r="Q532" s="1017">
        <v>46105.0</v>
      </c>
      <c r="R532" s="1098"/>
      <c r="S532" s="1083"/>
      <c r="T532" s="1098"/>
      <c r="U532" s="1098"/>
      <c r="V532" s="1083"/>
      <c r="W532" s="1099"/>
      <c r="X532" s="1099"/>
      <c r="Y532" s="1083"/>
      <c r="Z532" s="1098"/>
      <c r="AA532" s="1174"/>
      <c r="AB532" s="1008"/>
      <c r="AC532" s="1018" t="s">
        <v>2604</v>
      </c>
      <c r="AD532" s="1019"/>
      <c r="AE532" s="1019"/>
      <c r="AF532" s="1019"/>
      <c r="AG532" s="1019"/>
    </row>
    <row r="533" ht="13.5" hidden="1" customHeight="1">
      <c r="A533" s="604" t="b">
        <v>0</v>
      </c>
      <c r="B533" s="492" t="s">
        <v>135</v>
      </c>
      <c r="C533" s="492" t="s">
        <v>134</v>
      </c>
      <c r="D533" s="492" t="s">
        <v>408</v>
      </c>
      <c r="E533" s="492" t="s">
        <v>1369</v>
      </c>
      <c r="F533" s="606">
        <v>46082.0</v>
      </c>
      <c r="G533" s="860" t="s">
        <v>1303</v>
      </c>
      <c r="H533" s="813" t="s">
        <v>2605</v>
      </c>
      <c r="I533" s="492" t="s">
        <v>2442</v>
      </c>
      <c r="J533" s="492" t="s">
        <v>190</v>
      </c>
      <c r="K533" s="618">
        <v>0.0</v>
      </c>
      <c r="L533" s="618">
        <v>0.0</v>
      </c>
      <c r="M533" s="622"/>
      <c r="N533" s="639"/>
      <c r="O533" s="809"/>
      <c r="P533" s="610">
        <v>46065.0</v>
      </c>
      <c r="Q533" s="610">
        <v>46072.0</v>
      </c>
      <c r="R533" s="636">
        <f t="shared" ref="R533:R534" si="137">Q533-P533</f>
        <v>7</v>
      </c>
      <c r="S533" s="613"/>
      <c r="T533" s="980">
        <f t="shared" ref="T533:T534" si="138">S533-P533</f>
        <v>-46065</v>
      </c>
      <c r="U533" s="980">
        <f t="shared" ref="U533:U534" si="139">S533-Q533</f>
        <v>-46072</v>
      </c>
      <c r="V533" s="1080"/>
      <c r="W533" s="982">
        <f t="shared" ref="W533:W534" si="140">V533-S533</f>
        <v>0</v>
      </c>
      <c r="X533" s="982">
        <f t="shared" ref="X533:X534" si="141">V533-P533</f>
        <v>-46065</v>
      </c>
      <c r="Y533" s="613"/>
      <c r="Z533" s="980">
        <f t="shared" ref="Z533:Z537" si="142">Y533-P533</f>
        <v>-46065</v>
      </c>
      <c r="AA533" s="984">
        <f t="shared" ref="AA533:AA537" si="143">Y533-V533</f>
        <v>0</v>
      </c>
      <c r="AB533" s="901"/>
      <c r="AC533" s="706" t="s">
        <v>2606</v>
      </c>
      <c r="AD533" s="895"/>
      <c r="AE533" s="895"/>
      <c r="AF533" s="895"/>
      <c r="AG533" s="895"/>
    </row>
    <row r="534" ht="13.5" hidden="1" customHeight="1">
      <c r="A534" s="604" t="b">
        <v>0</v>
      </c>
      <c r="B534" s="492" t="s">
        <v>135</v>
      </c>
      <c r="C534" s="492" t="s">
        <v>134</v>
      </c>
      <c r="D534" s="629" t="s">
        <v>408</v>
      </c>
      <c r="E534" s="629" t="s">
        <v>1369</v>
      </c>
      <c r="F534" s="606">
        <v>46082.0</v>
      </c>
      <c r="G534" s="860" t="s">
        <v>1304</v>
      </c>
      <c r="H534" s="931" t="s">
        <v>2605</v>
      </c>
      <c r="I534" s="492" t="s">
        <v>2442</v>
      </c>
      <c r="J534" s="492" t="s">
        <v>190</v>
      </c>
      <c r="K534" s="618">
        <v>0.0</v>
      </c>
      <c r="L534" s="618">
        <v>0.0</v>
      </c>
      <c r="M534" s="622"/>
      <c r="N534" s="639"/>
      <c r="O534" s="809"/>
      <c r="P534" s="610">
        <v>46065.0</v>
      </c>
      <c r="Q534" s="610">
        <v>46072.0</v>
      </c>
      <c r="R534" s="636">
        <f t="shared" si="137"/>
        <v>7</v>
      </c>
      <c r="S534" s="613"/>
      <c r="T534" s="980">
        <f t="shared" si="138"/>
        <v>-46065</v>
      </c>
      <c r="U534" s="980">
        <f t="shared" si="139"/>
        <v>-46072</v>
      </c>
      <c r="V534" s="1080"/>
      <c r="W534" s="982">
        <f t="shared" si="140"/>
        <v>0</v>
      </c>
      <c r="X534" s="982">
        <f t="shared" si="141"/>
        <v>-46065</v>
      </c>
      <c r="Y534" s="613"/>
      <c r="Z534" s="980">
        <f t="shared" si="142"/>
        <v>-46065</v>
      </c>
      <c r="AA534" s="984">
        <f t="shared" si="143"/>
        <v>0</v>
      </c>
      <c r="AB534" s="901"/>
      <c r="AC534" s="706" t="s">
        <v>2607</v>
      </c>
      <c r="AD534" s="895"/>
      <c r="AE534" s="895"/>
      <c r="AF534" s="895"/>
      <c r="AG534" s="895"/>
    </row>
    <row r="535" ht="13.5" hidden="1" customHeight="1">
      <c r="A535" s="667" t="b">
        <v>0</v>
      </c>
      <c r="B535" s="635" t="s">
        <v>134</v>
      </c>
      <c r="C535" s="635" t="s">
        <v>134</v>
      </c>
      <c r="D535" s="492" t="s">
        <v>408</v>
      </c>
      <c r="E535" s="492" t="s">
        <v>1369</v>
      </c>
      <c r="F535" s="606">
        <v>46082.0</v>
      </c>
      <c r="G535" s="860" t="s">
        <v>1303</v>
      </c>
      <c r="H535" s="940" t="s">
        <v>2608</v>
      </c>
      <c r="I535" s="492" t="s">
        <v>1408</v>
      </c>
      <c r="J535" s="492" t="s">
        <v>190</v>
      </c>
      <c r="K535" s="987">
        <v>0.0</v>
      </c>
      <c r="L535" s="987">
        <v>0.0</v>
      </c>
      <c r="M535" s="1076"/>
      <c r="N535" s="651"/>
      <c r="O535" s="1140"/>
      <c r="P535" s="639">
        <v>46072.0</v>
      </c>
      <c r="Q535" s="639">
        <v>46081.0</v>
      </c>
      <c r="R535" s="656"/>
      <c r="S535" s="638"/>
      <c r="T535" s="656"/>
      <c r="U535" s="656"/>
      <c r="V535" s="638"/>
      <c r="W535" s="640"/>
      <c r="X535" s="640"/>
      <c r="Y535" s="638"/>
      <c r="Z535" s="980">
        <f t="shared" si="142"/>
        <v>-46072</v>
      </c>
      <c r="AA535" s="984">
        <f t="shared" si="143"/>
        <v>0</v>
      </c>
      <c r="AB535" s="989"/>
      <c r="AC535" s="858" t="s">
        <v>2609</v>
      </c>
      <c r="AD535" s="968"/>
      <c r="AE535" s="968"/>
      <c r="AF535" s="968"/>
      <c r="AG535" s="968"/>
    </row>
    <row r="536" ht="13.5" hidden="1" customHeight="1">
      <c r="A536" s="667" t="b">
        <v>0</v>
      </c>
      <c r="B536" s="635" t="s">
        <v>134</v>
      </c>
      <c r="C536" s="635" t="s">
        <v>134</v>
      </c>
      <c r="D536" s="629" t="s">
        <v>408</v>
      </c>
      <c r="E536" s="629" t="s">
        <v>1369</v>
      </c>
      <c r="F536" s="606">
        <v>46082.0</v>
      </c>
      <c r="G536" s="902" t="s">
        <v>1304</v>
      </c>
      <c r="H536" s="943" t="s">
        <v>2608</v>
      </c>
      <c r="I536" s="629" t="s">
        <v>1408</v>
      </c>
      <c r="J536" s="629" t="s">
        <v>190</v>
      </c>
      <c r="K536" s="987">
        <v>0.0</v>
      </c>
      <c r="L536" s="987">
        <v>0.0</v>
      </c>
      <c r="M536" s="1076"/>
      <c r="N536" s="651"/>
      <c r="O536" s="1140"/>
      <c r="P536" s="639">
        <v>46072.0</v>
      </c>
      <c r="Q536" s="639">
        <v>46081.0</v>
      </c>
      <c r="R536" s="656"/>
      <c r="S536" s="638"/>
      <c r="T536" s="656"/>
      <c r="U536" s="656"/>
      <c r="V536" s="638"/>
      <c r="W536" s="640"/>
      <c r="X536" s="640"/>
      <c r="Y536" s="638"/>
      <c r="Z536" s="980">
        <f t="shared" si="142"/>
        <v>-46072</v>
      </c>
      <c r="AA536" s="984">
        <f t="shared" si="143"/>
        <v>0</v>
      </c>
      <c r="AB536" s="989"/>
      <c r="AC536" s="858" t="s">
        <v>2609</v>
      </c>
      <c r="AD536" s="968"/>
      <c r="AE536" s="968"/>
      <c r="AF536" s="968"/>
      <c r="AG536" s="968"/>
    </row>
    <row r="537" ht="13.5" hidden="1" customHeight="1">
      <c r="A537" s="1014" t="b">
        <v>0</v>
      </c>
      <c r="B537" s="1082" t="s">
        <v>134</v>
      </c>
      <c r="C537" s="1082" t="s">
        <v>134</v>
      </c>
      <c r="D537" s="649" t="s">
        <v>408</v>
      </c>
      <c r="E537" s="649" t="s">
        <v>1369</v>
      </c>
      <c r="F537" s="728">
        <v>46082.0</v>
      </c>
      <c r="G537" s="860" t="s">
        <v>1305</v>
      </c>
      <c r="H537" s="959" t="s">
        <v>2608</v>
      </c>
      <c r="I537" s="649" t="s">
        <v>1408</v>
      </c>
      <c r="J537" s="649" t="s">
        <v>190</v>
      </c>
      <c r="K537" s="1016">
        <v>0.0</v>
      </c>
      <c r="L537" s="1016">
        <v>0.0</v>
      </c>
      <c r="M537" s="1095"/>
      <c r="N537" s="1083"/>
      <c r="O537" s="1184"/>
      <c r="P537" s="1017">
        <v>46072.0</v>
      </c>
      <c r="Q537" s="1017">
        <v>46081.0</v>
      </c>
      <c r="R537" s="1098"/>
      <c r="S537" s="1083"/>
      <c r="T537" s="1098"/>
      <c r="U537" s="1098"/>
      <c r="V537" s="1083"/>
      <c r="W537" s="1099"/>
      <c r="X537" s="1099"/>
      <c r="Y537" s="1083"/>
      <c r="Z537" s="1097">
        <f t="shared" si="142"/>
        <v>-46072</v>
      </c>
      <c r="AA537" s="1153">
        <f t="shared" si="143"/>
        <v>0</v>
      </c>
      <c r="AB537" s="1008"/>
      <c r="AC537" s="1185" t="s">
        <v>2609</v>
      </c>
      <c r="AD537" s="1019"/>
      <c r="AE537" s="1019"/>
      <c r="AF537" s="1019"/>
      <c r="AG537" s="1019"/>
    </row>
    <row r="538" ht="13.5" hidden="1" customHeight="1">
      <c r="A538" s="667" t="b">
        <v>0</v>
      </c>
      <c r="B538" s="635" t="s">
        <v>135</v>
      </c>
      <c r="C538" s="635" t="s">
        <v>134</v>
      </c>
      <c r="D538" s="629" t="s">
        <v>408</v>
      </c>
      <c r="E538" s="629" t="s">
        <v>1369</v>
      </c>
      <c r="F538" s="628">
        <v>46082.0</v>
      </c>
      <c r="G538" s="920"/>
      <c r="H538" s="943" t="s">
        <v>2610</v>
      </c>
      <c r="I538" s="629" t="s">
        <v>2112</v>
      </c>
      <c r="J538" s="645" t="s">
        <v>190</v>
      </c>
      <c r="K538" s="643">
        <v>0.0</v>
      </c>
      <c r="L538" s="643">
        <v>0.0</v>
      </c>
      <c r="M538" s="1076"/>
      <c r="N538" s="639"/>
      <c r="O538" s="1140"/>
      <c r="P538" s="639">
        <v>46086.0</v>
      </c>
      <c r="Q538" s="639">
        <v>46092.0</v>
      </c>
      <c r="R538" s="656"/>
      <c r="S538" s="638"/>
      <c r="T538" s="656"/>
      <c r="U538" s="656"/>
      <c r="V538" s="638"/>
      <c r="W538" s="640"/>
      <c r="X538" s="640"/>
      <c r="Y538" s="638"/>
      <c r="Z538" s="656"/>
      <c r="AA538" s="1077"/>
      <c r="AB538" s="991"/>
      <c r="AC538" s="216" t="s">
        <v>2611</v>
      </c>
      <c r="AD538" s="968"/>
      <c r="AE538" s="968"/>
      <c r="AF538" s="968"/>
      <c r="AG538" s="968"/>
    </row>
    <row r="539" ht="13.5" hidden="1" customHeight="1">
      <c r="A539" s="667" t="b">
        <v>0</v>
      </c>
      <c r="B539" s="635" t="s">
        <v>135</v>
      </c>
      <c r="C539" s="635" t="s">
        <v>114</v>
      </c>
      <c r="D539" s="492" t="s">
        <v>408</v>
      </c>
      <c r="E539" s="492" t="s">
        <v>1369</v>
      </c>
      <c r="F539" s="606">
        <v>46082.0</v>
      </c>
      <c r="G539" s="860" t="s">
        <v>1303</v>
      </c>
      <c r="H539" s="704" t="s">
        <v>2612</v>
      </c>
      <c r="I539" s="492" t="s">
        <v>2613</v>
      </c>
      <c r="J539" s="649" t="s">
        <v>190</v>
      </c>
      <c r="K539" s="643">
        <v>0.0</v>
      </c>
      <c r="L539" s="643">
        <v>0.0</v>
      </c>
      <c r="M539" s="1076"/>
      <c r="N539" s="610"/>
      <c r="O539" s="809"/>
      <c r="P539" s="639">
        <v>46091.0</v>
      </c>
      <c r="Q539" s="639">
        <v>46094.0</v>
      </c>
      <c r="R539" s="636"/>
      <c r="S539" s="638"/>
      <c r="T539" s="656"/>
      <c r="U539" s="656"/>
      <c r="V539" s="638"/>
      <c r="W539" s="640"/>
      <c r="X539" s="640"/>
      <c r="Y539" s="638"/>
      <c r="Z539" s="656"/>
      <c r="AA539" s="1077"/>
      <c r="AB539" s="989"/>
      <c r="AC539" s="967" t="s">
        <v>2614</v>
      </c>
      <c r="AD539" s="994"/>
      <c r="AE539" s="994"/>
      <c r="AF539" s="994"/>
      <c r="AG539" s="994"/>
    </row>
    <row r="540" ht="13.5" hidden="1" customHeight="1">
      <c r="A540" s="667" t="b">
        <v>0</v>
      </c>
      <c r="B540" s="635" t="s">
        <v>135</v>
      </c>
      <c r="C540" s="635" t="s">
        <v>134</v>
      </c>
      <c r="D540" s="629" t="s">
        <v>408</v>
      </c>
      <c r="E540" s="629" t="s">
        <v>1369</v>
      </c>
      <c r="F540" s="628">
        <v>46082.0</v>
      </c>
      <c r="G540" s="920"/>
      <c r="H540" s="704" t="s">
        <v>2615</v>
      </c>
      <c r="I540" s="629" t="s">
        <v>1350</v>
      </c>
      <c r="J540" s="645" t="s">
        <v>190</v>
      </c>
      <c r="K540" s="643">
        <v>0.0</v>
      </c>
      <c r="L540" s="643">
        <v>0.0</v>
      </c>
      <c r="M540" s="1076"/>
      <c r="N540" s="610"/>
      <c r="O540" s="809"/>
      <c r="P540" s="639">
        <v>46097.0</v>
      </c>
      <c r="Q540" s="639">
        <v>46098.0</v>
      </c>
      <c r="R540" s="636"/>
      <c r="S540" s="638"/>
      <c r="T540" s="656"/>
      <c r="U540" s="656"/>
      <c r="V540" s="638"/>
      <c r="W540" s="640"/>
      <c r="X540" s="640"/>
      <c r="Y540" s="638"/>
      <c r="Z540" s="656"/>
      <c r="AA540" s="1077"/>
      <c r="AB540" s="989"/>
      <c r="AC540" s="967" t="s">
        <v>2616</v>
      </c>
      <c r="AD540" s="994"/>
      <c r="AE540" s="994"/>
      <c r="AF540" s="994"/>
      <c r="AG540" s="994"/>
    </row>
    <row r="541" ht="13.5" hidden="1" customHeight="1">
      <c r="A541" s="667" t="b">
        <v>0</v>
      </c>
      <c r="B541" s="635" t="s">
        <v>138</v>
      </c>
      <c r="C541" s="635" t="s">
        <v>114</v>
      </c>
      <c r="D541" s="492" t="s">
        <v>408</v>
      </c>
      <c r="E541" s="492" t="s">
        <v>1369</v>
      </c>
      <c r="F541" s="606">
        <v>46082.0</v>
      </c>
      <c r="G541" s="910"/>
      <c r="H541" s="704" t="s">
        <v>2617</v>
      </c>
      <c r="I541" s="492" t="s">
        <v>2618</v>
      </c>
      <c r="J541" s="649" t="s">
        <v>190</v>
      </c>
      <c r="K541" s="643">
        <v>0.0</v>
      </c>
      <c r="L541" s="643">
        <v>0.0</v>
      </c>
      <c r="M541" s="1076"/>
      <c r="N541" s="610"/>
      <c r="O541" s="809"/>
      <c r="P541" s="639">
        <v>46097.0</v>
      </c>
      <c r="Q541" s="639">
        <v>46100.0</v>
      </c>
      <c r="R541" s="636"/>
      <c r="S541" s="638"/>
      <c r="T541" s="656"/>
      <c r="U541" s="656"/>
      <c r="V541" s="638"/>
      <c r="W541" s="640"/>
      <c r="X541" s="640"/>
      <c r="Y541" s="638"/>
      <c r="Z541" s="656"/>
      <c r="AA541" s="1077"/>
      <c r="AB541" s="989"/>
      <c r="AC541" s="967" t="s">
        <v>2619</v>
      </c>
      <c r="AD541" s="994"/>
      <c r="AE541" s="994"/>
      <c r="AF541" s="994"/>
      <c r="AG541" s="994"/>
    </row>
    <row r="542" ht="13.5" hidden="1" customHeight="1">
      <c r="A542" s="667" t="b">
        <v>0</v>
      </c>
      <c r="B542" s="635" t="s">
        <v>136</v>
      </c>
      <c r="C542" s="635" t="s">
        <v>114</v>
      </c>
      <c r="D542" s="629" t="s">
        <v>408</v>
      </c>
      <c r="E542" s="629" t="s">
        <v>1369</v>
      </c>
      <c r="F542" s="628">
        <v>46082.0</v>
      </c>
      <c r="G542" s="902" t="s">
        <v>1305</v>
      </c>
      <c r="H542" s="704" t="s">
        <v>1734</v>
      </c>
      <c r="I542" s="629" t="s">
        <v>1735</v>
      </c>
      <c r="J542" s="645" t="s">
        <v>190</v>
      </c>
      <c r="K542" s="643">
        <v>0.0</v>
      </c>
      <c r="L542" s="643">
        <v>0.0</v>
      </c>
      <c r="M542" s="1076"/>
      <c r="N542" s="610"/>
      <c r="O542" s="809"/>
      <c r="P542" s="639">
        <v>46098.0</v>
      </c>
      <c r="Q542" s="639">
        <v>46101.0</v>
      </c>
      <c r="R542" s="636"/>
      <c r="S542" s="638"/>
      <c r="T542" s="656"/>
      <c r="U542" s="656"/>
      <c r="V542" s="638"/>
      <c r="W542" s="640"/>
      <c r="X542" s="640"/>
      <c r="Y542" s="638"/>
      <c r="Z542" s="656"/>
      <c r="AA542" s="1077"/>
      <c r="AB542" s="993" t="s">
        <v>1477</v>
      </c>
      <c r="AC542" s="967" t="s">
        <v>1736</v>
      </c>
      <c r="AD542" s="994"/>
      <c r="AE542" s="994"/>
      <c r="AF542" s="994"/>
      <c r="AG542" s="994"/>
    </row>
    <row r="543" ht="13.5" hidden="1" customHeight="1">
      <c r="A543" s="667" t="b">
        <v>0</v>
      </c>
      <c r="B543" s="635" t="s">
        <v>138</v>
      </c>
      <c r="C543" s="635" t="s">
        <v>134</v>
      </c>
      <c r="D543" s="492" t="s">
        <v>408</v>
      </c>
      <c r="E543" s="492" t="s">
        <v>1369</v>
      </c>
      <c r="F543" s="606">
        <v>46082.0</v>
      </c>
      <c r="G543" s="860" t="s">
        <v>1303</v>
      </c>
      <c r="H543" s="704" t="s">
        <v>2620</v>
      </c>
      <c r="I543" s="492" t="s">
        <v>2621</v>
      </c>
      <c r="J543" s="649" t="s">
        <v>190</v>
      </c>
      <c r="K543" s="643">
        <v>0.0</v>
      </c>
      <c r="L543" s="643">
        <v>0.0</v>
      </c>
      <c r="M543" s="1076"/>
      <c r="N543" s="610"/>
      <c r="O543" s="809"/>
      <c r="P543" s="639">
        <v>46100.0</v>
      </c>
      <c r="Q543" s="639">
        <v>46101.0</v>
      </c>
      <c r="R543" s="636"/>
      <c r="S543" s="638"/>
      <c r="T543" s="656"/>
      <c r="U543" s="656"/>
      <c r="V543" s="638"/>
      <c r="W543" s="640"/>
      <c r="X543" s="640"/>
      <c r="Y543" s="638"/>
      <c r="Z543" s="656"/>
      <c r="AA543" s="1077"/>
      <c r="AB543" s="989"/>
      <c r="AC543" s="967" t="s">
        <v>2622</v>
      </c>
      <c r="AD543" s="994"/>
      <c r="AE543" s="994"/>
      <c r="AF543" s="994"/>
      <c r="AG543" s="994"/>
    </row>
    <row r="544" ht="13.5" hidden="1" customHeight="1">
      <c r="A544" s="667" t="b">
        <v>0</v>
      </c>
      <c r="B544" s="635" t="s">
        <v>138</v>
      </c>
      <c r="C544" s="635" t="s">
        <v>134</v>
      </c>
      <c r="D544" s="629" t="s">
        <v>408</v>
      </c>
      <c r="E544" s="629" t="s">
        <v>1369</v>
      </c>
      <c r="F544" s="628">
        <v>46082.0</v>
      </c>
      <c r="G544" s="902" t="s">
        <v>1304</v>
      </c>
      <c r="H544" s="704" t="s">
        <v>2620</v>
      </c>
      <c r="I544" s="629" t="s">
        <v>2621</v>
      </c>
      <c r="J544" s="645" t="s">
        <v>190</v>
      </c>
      <c r="K544" s="643">
        <v>0.0</v>
      </c>
      <c r="L544" s="643">
        <v>0.0</v>
      </c>
      <c r="M544" s="1076"/>
      <c r="N544" s="610"/>
      <c r="O544" s="809"/>
      <c r="P544" s="639">
        <v>46100.0</v>
      </c>
      <c r="Q544" s="639">
        <v>46101.0</v>
      </c>
      <c r="R544" s="636"/>
      <c r="S544" s="638"/>
      <c r="T544" s="656"/>
      <c r="U544" s="656"/>
      <c r="V544" s="638"/>
      <c r="W544" s="640"/>
      <c r="X544" s="640"/>
      <c r="Y544" s="638"/>
      <c r="Z544" s="656"/>
      <c r="AA544" s="1077"/>
      <c r="AB544" s="989"/>
      <c r="AC544" s="967" t="s">
        <v>2622</v>
      </c>
      <c r="AD544" s="994"/>
      <c r="AE544" s="994"/>
      <c r="AF544" s="994"/>
      <c r="AG544" s="994"/>
    </row>
    <row r="545" ht="13.5" hidden="1" customHeight="1">
      <c r="A545" s="1014" t="b">
        <v>0</v>
      </c>
      <c r="B545" s="1082" t="s">
        <v>138</v>
      </c>
      <c r="C545" s="1082" t="s">
        <v>134</v>
      </c>
      <c r="D545" s="649" t="s">
        <v>408</v>
      </c>
      <c r="E545" s="649" t="s">
        <v>1369</v>
      </c>
      <c r="F545" s="728">
        <v>46082.0</v>
      </c>
      <c r="G545" s="860" t="s">
        <v>1305</v>
      </c>
      <c r="H545" s="959" t="s">
        <v>2620</v>
      </c>
      <c r="I545" s="649" t="s">
        <v>2621</v>
      </c>
      <c r="J545" s="649" t="s">
        <v>190</v>
      </c>
      <c r="K545" s="1016">
        <v>0.0</v>
      </c>
      <c r="L545" s="1016">
        <v>0.0</v>
      </c>
      <c r="M545" s="1095"/>
      <c r="N545" s="1083"/>
      <c r="O545" s="1126"/>
      <c r="P545" s="1017">
        <v>46100.0</v>
      </c>
      <c r="Q545" s="1017">
        <v>46101.0</v>
      </c>
      <c r="R545" s="1098"/>
      <c r="S545" s="1083"/>
      <c r="T545" s="1098"/>
      <c r="U545" s="1098"/>
      <c r="V545" s="1083"/>
      <c r="W545" s="1099"/>
      <c r="X545" s="1099"/>
      <c r="Y545" s="1083"/>
      <c r="Z545" s="1098"/>
      <c r="AA545" s="1174"/>
      <c r="AB545" s="1008"/>
      <c r="AC545" s="1018" t="s">
        <v>2622</v>
      </c>
      <c r="AD545" s="1019"/>
      <c r="AE545" s="1019"/>
      <c r="AF545" s="1019"/>
      <c r="AG545" s="1019"/>
    </row>
    <row r="546" ht="13.5" hidden="1" customHeight="1">
      <c r="A546" s="1014" t="b">
        <v>0</v>
      </c>
      <c r="B546" s="1082" t="s">
        <v>138</v>
      </c>
      <c r="C546" s="1082" t="s">
        <v>134</v>
      </c>
      <c r="D546" s="645" t="s">
        <v>408</v>
      </c>
      <c r="E546" s="645" t="s">
        <v>1608</v>
      </c>
      <c r="F546" s="919">
        <v>46082.0</v>
      </c>
      <c r="G546" s="1183" t="s">
        <v>1305</v>
      </c>
      <c r="H546" s="973" t="s">
        <v>1740</v>
      </c>
      <c r="I546" s="645" t="s">
        <v>1408</v>
      </c>
      <c r="J546" s="645" t="s">
        <v>190</v>
      </c>
      <c r="K546" s="1016">
        <v>0.0</v>
      </c>
      <c r="L546" s="1016">
        <v>0.0</v>
      </c>
      <c r="M546" s="1095"/>
      <c r="N546" s="1083"/>
      <c r="O546" s="1126"/>
      <c r="P546" s="1017">
        <v>46091.0</v>
      </c>
      <c r="Q546" s="1017">
        <v>46105.0</v>
      </c>
      <c r="R546" s="1097">
        <f>Q546-P546</f>
        <v>14</v>
      </c>
      <c r="S546" s="1083"/>
      <c r="T546" s="1097">
        <f t="shared" ref="T546:T548" si="144">S546-P546</f>
        <v>-46091</v>
      </c>
      <c r="U546" s="1097">
        <f t="shared" ref="U546:U548" si="145">S546-Q546</f>
        <v>-46105</v>
      </c>
      <c r="V546" s="1083"/>
      <c r="W546" s="1127">
        <f t="shared" ref="W546:W548" si="146">V546-S546</f>
        <v>0</v>
      </c>
      <c r="X546" s="1127">
        <f t="shared" ref="X546:X548" si="147">V546-P546</f>
        <v>-46091</v>
      </c>
      <c r="Y546" s="1083"/>
      <c r="Z546" s="1098"/>
      <c r="AA546" s="1174"/>
      <c r="AB546" s="92" t="s">
        <v>2530</v>
      </c>
      <c r="AC546" s="1018" t="s">
        <v>1741</v>
      </c>
      <c r="AD546" s="1019"/>
      <c r="AE546" s="1019"/>
      <c r="AF546" s="1019"/>
      <c r="AG546" s="1019"/>
    </row>
    <row r="547" ht="13.5" hidden="1" customHeight="1">
      <c r="A547" s="1081" t="b">
        <v>0</v>
      </c>
      <c r="B547" s="635" t="s">
        <v>113</v>
      </c>
      <c r="C547" s="635" t="s">
        <v>114</v>
      </c>
      <c r="D547" s="492" t="s">
        <v>864</v>
      </c>
      <c r="E547" s="492" t="s">
        <v>1333</v>
      </c>
      <c r="F547" s="606">
        <v>46113.0</v>
      </c>
      <c r="G547" s="910"/>
      <c r="H547" s="704" t="s">
        <v>2624</v>
      </c>
      <c r="I547" s="492" t="s">
        <v>2625</v>
      </c>
      <c r="J547" s="649" t="s">
        <v>190</v>
      </c>
      <c r="K547" s="643">
        <v>0.0</v>
      </c>
      <c r="L547" s="643">
        <v>0.0</v>
      </c>
      <c r="M547" s="1076"/>
      <c r="N547" s="610"/>
      <c r="O547" s="809"/>
      <c r="P547" s="639">
        <v>46092.0</v>
      </c>
      <c r="Q547" s="639">
        <v>46113.0</v>
      </c>
      <c r="R547" s="636"/>
      <c r="S547" s="638"/>
      <c r="T547" s="980">
        <f t="shared" si="144"/>
        <v>-46092</v>
      </c>
      <c r="U547" s="980">
        <f t="shared" si="145"/>
        <v>-46113</v>
      </c>
      <c r="V547" s="638"/>
      <c r="W547" s="982">
        <f t="shared" si="146"/>
        <v>0</v>
      </c>
      <c r="X547" s="982">
        <f t="shared" si="147"/>
        <v>-46092</v>
      </c>
      <c r="Y547" s="638"/>
      <c r="Z547" s="980">
        <f t="shared" ref="Z547:Z548" si="148">Y547-P547</f>
        <v>-46092</v>
      </c>
      <c r="AA547" s="984">
        <f t="shared" ref="AA547:AA548" si="149">Y547-V547</f>
        <v>0</v>
      </c>
      <c r="AB547" s="1028"/>
      <c r="AC547" s="967"/>
      <c r="AD547" s="994"/>
      <c r="AE547" s="1023"/>
      <c r="AF547" s="994"/>
      <c r="AG547" s="994"/>
    </row>
    <row r="548" ht="13.5" hidden="1" customHeight="1">
      <c r="A548" s="1081" t="b">
        <v>0</v>
      </c>
      <c r="B548" s="635" t="s">
        <v>135</v>
      </c>
      <c r="C548" s="635" t="s">
        <v>134</v>
      </c>
      <c r="D548" s="629" t="s">
        <v>864</v>
      </c>
      <c r="E548" s="629" t="s">
        <v>1608</v>
      </c>
      <c r="F548" s="628">
        <v>46113.0</v>
      </c>
      <c r="G548" s="902"/>
      <c r="H548" s="704" t="s">
        <v>2626</v>
      </c>
      <c r="I548" s="629" t="s">
        <v>2627</v>
      </c>
      <c r="J548" s="629" t="s">
        <v>190</v>
      </c>
      <c r="K548" s="643">
        <v>0.0</v>
      </c>
      <c r="L548" s="643">
        <v>0.0</v>
      </c>
      <c r="M548" s="1076"/>
      <c r="N548" s="610"/>
      <c r="O548" s="809"/>
      <c r="P548" s="639">
        <v>46113.0</v>
      </c>
      <c r="Q548" s="610">
        <v>46114.0</v>
      </c>
      <c r="R548" s="636"/>
      <c r="S548" s="638"/>
      <c r="T548" s="980">
        <f t="shared" si="144"/>
        <v>-46113</v>
      </c>
      <c r="U548" s="980">
        <f t="shared" si="145"/>
        <v>-46114</v>
      </c>
      <c r="V548" s="638"/>
      <c r="W548" s="982">
        <f t="shared" si="146"/>
        <v>0</v>
      </c>
      <c r="X548" s="982">
        <f t="shared" si="147"/>
        <v>-46113</v>
      </c>
      <c r="Y548" s="638"/>
      <c r="Z548" s="980">
        <f t="shared" si="148"/>
        <v>-46113</v>
      </c>
      <c r="AA548" s="984">
        <f t="shared" si="149"/>
        <v>0</v>
      </c>
      <c r="AB548" s="1028"/>
      <c r="AC548" s="967"/>
      <c r="AD548" s="994"/>
      <c r="AE548" s="1023"/>
      <c r="AF548" s="994"/>
      <c r="AG548" s="994"/>
    </row>
    <row r="549" ht="13.5" hidden="1" customHeight="1">
      <c r="A549" s="667" t="b">
        <v>0</v>
      </c>
      <c r="B549" s="635" t="s">
        <v>135</v>
      </c>
      <c r="C549" s="635" t="s">
        <v>134</v>
      </c>
      <c r="D549" s="492" t="s">
        <v>408</v>
      </c>
      <c r="E549" s="492" t="s">
        <v>1608</v>
      </c>
      <c r="F549" s="606">
        <v>46082.0</v>
      </c>
      <c r="G549" s="910"/>
      <c r="H549" s="704" t="s">
        <v>2628</v>
      </c>
      <c r="I549" s="492" t="s">
        <v>2629</v>
      </c>
      <c r="J549" s="649" t="s">
        <v>190</v>
      </c>
      <c r="K549" s="643">
        <v>0.0</v>
      </c>
      <c r="L549" s="643">
        <v>0.0</v>
      </c>
      <c r="M549" s="1076"/>
      <c r="N549" s="610"/>
      <c r="O549" s="945"/>
      <c r="P549" s="639">
        <v>46080.0</v>
      </c>
      <c r="Q549" s="639">
        <v>46090.0</v>
      </c>
      <c r="R549" s="636"/>
      <c r="S549" s="638"/>
      <c r="T549" s="656"/>
      <c r="U549" s="656"/>
      <c r="V549" s="638"/>
      <c r="W549" s="640"/>
      <c r="X549" s="640"/>
      <c r="Y549" s="638"/>
      <c r="Z549" s="656"/>
      <c r="AA549" s="1077"/>
      <c r="AB549" s="989"/>
      <c r="AC549" s="967" t="s">
        <v>2630</v>
      </c>
      <c r="AD549" s="994"/>
      <c r="AE549" s="994"/>
      <c r="AF549" s="994"/>
      <c r="AG549" s="994"/>
    </row>
    <row r="550" ht="13.5" hidden="1" customHeight="1">
      <c r="A550" s="985" t="b">
        <v>0</v>
      </c>
      <c r="B550" s="1006" t="s">
        <v>135</v>
      </c>
      <c r="C550" s="1006" t="s">
        <v>114</v>
      </c>
      <c r="D550" s="629" t="s">
        <v>408</v>
      </c>
      <c r="E550" s="629" t="s">
        <v>1608</v>
      </c>
      <c r="F550" s="628">
        <v>46082.0</v>
      </c>
      <c r="G550" s="902" t="s">
        <v>1305</v>
      </c>
      <c r="H550" s="943" t="s">
        <v>1612</v>
      </c>
      <c r="I550" s="629" t="s">
        <v>1613</v>
      </c>
      <c r="J550" s="645" t="s">
        <v>190</v>
      </c>
      <c r="K550" s="643">
        <v>0.0</v>
      </c>
      <c r="L550" s="643">
        <v>0.0</v>
      </c>
      <c r="M550" s="622"/>
      <c r="N550" s="610"/>
      <c r="O550" s="809"/>
      <c r="P550" s="1007">
        <v>46087.0</v>
      </c>
      <c r="Q550" s="1007">
        <v>46093.0</v>
      </c>
      <c r="R550" s="636">
        <f>Q550-P550</f>
        <v>6</v>
      </c>
      <c r="S550" s="639"/>
      <c r="T550" s="980"/>
      <c r="U550" s="980"/>
      <c r="V550" s="639"/>
      <c r="W550" s="982"/>
      <c r="X550" s="982"/>
      <c r="Y550" s="1107"/>
      <c r="Z550" s="980">
        <f>Y550-P550</f>
        <v>-46087</v>
      </c>
      <c r="AA550" s="984"/>
      <c r="AB550" s="92" t="s">
        <v>2118</v>
      </c>
      <c r="AC550" s="1009" t="s">
        <v>2634</v>
      </c>
      <c r="AD550" s="1010"/>
      <c r="AE550" s="1010"/>
      <c r="AF550" s="1010"/>
      <c r="AG550" s="1010"/>
    </row>
    <row r="551" ht="13.5" hidden="1" customHeight="1">
      <c r="A551" s="667" t="b">
        <v>0</v>
      </c>
      <c r="B551" s="635" t="s">
        <v>138</v>
      </c>
      <c r="C551" s="635" t="s">
        <v>134</v>
      </c>
      <c r="D551" s="492" t="s">
        <v>408</v>
      </c>
      <c r="E551" s="492" t="s">
        <v>1421</v>
      </c>
      <c r="F551" s="606">
        <v>46082.0</v>
      </c>
      <c r="G551" s="860" t="s">
        <v>1303</v>
      </c>
      <c r="H551" s="940" t="s">
        <v>2631</v>
      </c>
      <c r="I551" s="492" t="s">
        <v>2632</v>
      </c>
      <c r="J551" s="649" t="s">
        <v>190</v>
      </c>
      <c r="K551" s="643">
        <v>0.0</v>
      </c>
      <c r="L551" s="643">
        <v>0.0</v>
      </c>
      <c r="M551" s="1076"/>
      <c r="N551" s="651"/>
      <c r="O551" s="1140"/>
      <c r="P551" s="639">
        <v>46084.0</v>
      </c>
      <c r="Q551" s="639">
        <v>46085.0</v>
      </c>
      <c r="R551" s="656"/>
      <c r="S551" s="638"/>
      <c r="T551" s="656"/>
      <c r="U551" s="656"/>
      <c r="V551" s="638"/>
      <c r="W551" s="640"/>
      <c r="X551" s="640"/>
      <c r="Y551" s="638"/>
      <c r="Z551" s="656"/>
      <c r="AA551" s="1077"/>
      <c r="AB551" s="991"/>
      <c r="AC551" s="714" t="s">
        <v>2633</v>
      </c>
      <c r="AD551" s="968"/>
      <c r="AE551" s="968"/>
      <c r="AF551" s="968"/>
      <c r="AG551" s="968"/>
    </row>
    <row r="552" ht="13.5" hidden="1" customHeight="1">
      <c r="A552" s="1014" t="b">
        <v>0</v>
      </c>
      <c r="B552" s="1082" t="s">
        <v>138</v>
      </c>
      <c r="C552" s="1082" t="s">
        <v>134</v>
      </c>
      <c r="D552" s="645" t="s">
        <v>408</v>
      </c>
      <c r="E552" s="645" t="s">
        <v>1421</v>
      </c>
      <c r="F552" s="919">
        <v>46082.0</v>
      </c>
      <c r="G552" s="902" t="s">
        <v>1304</v>
      </c>
      <c r="H552" s="973" t="s">
        <v>2631</v>
      </c>
      <c r="I552" s="645" t="s">
        <v>2632</v>
      </c>
      <c r="J552" s="645" t="s">
        <v>190</v>
      </c>
      <c r="K552" s="1016">
        <v>0.0</v>
      </c>
      <c r="L552" s="1016">
        <v>0.0</v>
      </c>
      <c r="M552" s="1095"/>
      <c r="N552" s="1083"/>
      <c r="O552" s="1184"/>
      <c r="P552" s="1017">
        <v>46084.0</v>
      </c>
      <c r="Q552" s="1017">
        <v>46085.0</v>
      </c>
      <c r="R552" s="1098"/>
      <c r="S552" s="1083"/>
      <c r="T552" s="1098"/>
      <c r="U552" s="1098"/>
      <c r="V552" s="1083"/>
      <c r="W552" s="1099"/>
      <c r="X552" s="1099"/>
      <c r="Y552" s="1083"/>
      <c r="Z552" s="1098"/>
      <c r="AA552" s="1174"/>
      <c r="AB552" s="1008"/>
      <c r="AC552" s="714" t="s">
        <v>2633</v>
      </c>
      <c r="AD552" s="1019"/>
      <c r="AE552" s="1019"/>
      <c r="AF552" s="1019"/>
      <c r="AG552" s="1019"/>
    </row>
    <row r="553" ht="13.5" hidden="1" customHeight="1">
      <c r="A553" s="1014" t="b">
        <v>0</v>
      </c>
      <c r="B553" s="1082" t="s">
        <v>138</v>
      </c>
      <c r="C553" s="1082" t="s">
        <v>134</v>
      </c>
      <c r="D553" s="649" t="s">
        <v>408</v>
      </c>
      <c r="E553" s="649" t="s">
        <v>1421</v>
      </c>
      <c r="F553" s="728">
        <v>46082.0</v>
      </c>
      <c r="G553" s="860" t="s">
        <v>1305</v>
      </c>
      <c r="H553" s="959" t="s">
        <v>2631</v>
      </c>
      <c r="I553" s="649" t="s">
        <v>2632</v>
      </c>
      <c r="J553" s="649" t="s">
        <v>190</v>
      </c>
      <c r="K553" s="1016">
        <v>0.0</v>
      </c>
      <c r="L553" s="1016">
        <v>0.0</v>
      </c>
      <c r="M553" s="1095"/>
      <c r="N553" s="1083"/>
      <c r="O553" s="1184"/>
      <c r="P553" s="1017">
        <v>46084.0</v>
      </c>
      <c r="Q553" s="1017">
        <v>46085.0</v>
      </c>
      <c r="R553" s="1098"/>
      <c r="S553" s="1083"/>
      <c r="T553" s="1098"/>
      <c r="U553" s="1098"/>
      <c r="V553" s="1083"/>
      <c r="W553" s="1099"/>
      <c r="X553" s="1099"/>
      <c r="Y553" s="1083"/>
      <c r="Z553" s="1098"/>
      <c r="AA553" s="1174"/>
      <c r="AB553" s="1008"/>
      <c r="AC553" s="714" t="s">
        <v>2633</v>
      </c>
      <c r="AD553" s="1019"/>
      <c r="AE553" s="1019"/>
      <c r="AF553" s="1019"/>
      <c r="AG553" s="1019"/>
    </row>
    <row r="554" ht="13.5" hidden="1" customHeight="1">
      <c r="A554" s="985" t="b">
        <v>0</v>
      </c>
      <c r="B554" s="986" t="s">
        <v>136</v>
      </c>
      <c r="C554" s="986" t="s">
        <v>134</v>
      </c>
      <c r="D554" s="629" t="s">
        <v>408</v>
      </c>
      <c r="E554" s="645" t="s">
        <v>1421</v>
      </c>
      <c r="F554" s="919">
        <v>46082.0</v>
      </c>
      <c r="G554" s="902" t="s">
        <v>1305</v>
      </c>
      <c r="H554" s="973" t="s">
        <v>1615</v>
      </c>
      <c r="I554" s="645" t="s">
        <v>1616</v>
      </c>
      <c r="J554" s="645" t="s">
        <v>190</v>
      </c>
      <c r="K554" s="987">
        <v>0.0</v>
      </c>
      <c r="L554" s="987">
        <v>0.0</v>
      </c>
      <c r="M554" s="1104"/>
      <c r="N554" s="1107"/>
      <c r="O554" s="1186"/>
      <c r="P554" s="988">
        <v>46080.0</v>
      </c>
      <c r="Q554" s="988">
        <v>46086.0</v>
      </c>
      <c r="R554" s="1108"/>
      <c r="S554" s="1107"/>
      <c r="T554" s="1108"/>
      <c r="U554" s="1108"/>
      <c r="V554" s="1107"/>
      <c r="W554" s="1176"/>
      <c r="X554" s="1176"/>
      <c r="Y554" s="1107"/>
      <c r="Z554" s="1108"/>
      <c r="AA554" s="1166"/>
      <c r="AB554" s="92" t="s">
        <v>2118</v>
      </c>
      <c r="AC554" s="1111" t="s">
        <v>2638</v>
      </c>
      <c r="AD554" s="1010"/>
      <c r="AE554" s="1010"/>
      <c r="AF554" s="1010"/>
      <c r="AG554" s="1010"/>
    </row>
    <row r="555" ht="13.5" hidden="1" customHeight="1">
      <c r="A555" s="667" t="b">
        <v>0</v>
      </c>
      <c r="B555" s="635" t="s">
        <v>138</v>
      </c>
      <c r="C555" s="635" t="s">
        <v>114</v>
      </c>
      <c r="D555" s="492" t="s">
        <v>408</v>
      </c>
      <c r="E555" s="492" t="s">
        <v>1421</v>
      </c>
      <c r="F555" s="606">
        <v>46082.0</v>
      </c>
      <c r="G555" s="860" t="s">
        <v>1305</v>
      </c>
      <c r="H555" s="704" t="s">
        <v>1622</v>
      </c>
      <c r="I555" s="492" t="s">
        <v>1623</v>
      </c>
      <c r="J555" s="492" t="s">
        <v>190</v>
      </c>
      <c r="K555" s="987">
        <v>0.0</v>
      </c>
      <c r="L555" s="987">
        <v>0.0</v>
      </c>
      <c r="M555" s="622"/>
      <c r="N555" s="610"/>
      <c r="O555" s="945"/>
      <c r="P555" s="639">
        <v>46080.0</v>
      </c>
      <c r="Q555" s="639">
        <v>46092.0</v>
      </c>
      <c r="R555" s="636">
        <v>12.0</v>
      </c>
      <c r="S555" s="639"/>
      <c r="T555" s="980"/>
      <c r="U555" s="980"/>
      <c r="V555" s="639"/>
      <c r="W555" s="982"/>
      <c r="X555" s="982"/>
      <c r="Y555" s="639"/>
      <c r="Z555" s="980"/>
      <c r="AA555" s="984"/>
      <c r="AB555" s="993" t="s">
        <v>2590</v>
      </c>
      <c r="AC555" s="216" t="s">
        <v>2639</v>
      </c>
      <c r="AD555" s="994"/>
      <c r="AE555" s="994"/>
      <c r="AF555" s="994"/>
      <c r="AG555" s="994"/>
    </row>
    <row r="556" ht="13.5" hidden="1" customHeight="1">
      <c r="A556" s="667" t="b">
        <v>0</v>
      </c>
      <c r="B556" s="641" t="s">
        <v>113</v>
      </c>
      <c r="C556" s="641" t="s">
        <v>114</v>
      </c>
      <c r="D556" s="629" t="s">
        <v>408</v>
      </c>
      <c r="E556" s="645" t="s">
        <v>1421</v>
      </c>
      <c r="F556" s="919">
        <v>46082.0</v>
      </c>
      <c r="G556" s="1462" t="s">
        <v>1305</v>
      </c>
      <c r="H556" s="973" t="s">
        <v>1636</v>
      </c>
      <c r="I556" s="645" t="s">
        <v>1637</v>
      </c>
      <c r="J556" s="645" t="s">
        <v>190</v>
      </c>
      <c r="K556" s="643">
        <v>0.0</v>
      </c>
      <c r="L556" s="643">
        <v>0.0</v>
      </c>
      <c r="M556" s="1076"/>
      <c r="N556" s="638"/>
      <c r="O556" s="1187"/>
      <c r="P556" s="651">
        <v>46085.0</v>
      </c>
      <c r="Q556" s="651">
        <v>46097.0</v>
      </c>
      <c r="R556" s="656"/>
      <c r="S556" s="638"/>
      <c r="T556" s="656"/>
      <c r="U556" s="656"/>
      <c r="V556" s="638"/>
      <c r="W556" s="640"/>
      <c r="X556" s="640"/>
      <c r="Y556" s="638"/>
      <c r="Z556" s="656"/>
      <c r="AA556" s="1077"/>
      <c r="AB556" s="92" t="s">
        <v>2118</v>
      </c>
      <c r="AC556" s="668" t="s">
        <v>2640</v>
      </c>
      <c r="AD556" s="948"/>
      <c r="AE556" s="948"/>
      <c r="AF556" s="948"/>
      <c r="AG556" s="948"/>
    </row>
    <row r="557" ht="13.5" hidden="1" customHeight="1">
      <c r="A557" s="985" t="b">
        <v>0</v>
      </c>
      <c r="B557" s="986" t="s">
        <v>135</v>
      </c>
      <c r="C557" s="1006" t="s">
        <v>134</v>
      </c>
      <c r="D557" s="492" t="s">
        <v>408</v>
      </c>
      <c r="E557" s="649" t="s">
        <v>1421</v>
      </c>
      <c r="F557" s="728">
        <v>46082.0</v>
      </c>
      <c r="G557" s="860" t="s">
        <v>1305</v>
      </c>
      <c r="H557" s="704" t="s">
        <v>1729</v>
      </c>
      <c r="I557" s="649" t="s">
        <v>1730</v>
      </c>
      <c r="J557" s="649" t="s">
        <v>190</v>
      </c>
      <c r="K557" s="987">
        <v>0.0</v>
      </c>
      <c r="L557" s="987">
        <v>0.0</v>
      </c>
      <c r="M557" s="1104"/>
      <c r="N557" s="1107"/>
      <c r="O557" s="1139"/>
      <c r="P557" s="988">
        <v>46097.0</v>
      </c>
      <c r="Q557" s="988">
        <v>46100.0</v>
      </c>
      <c r="R557" s="1108"/>
      <c r="S557" s="1107"/>
      <c r="T557" s="1108"/>
      <c r="U557" s="1108"/>
      <c r="V557" s="1107"/>
      <c r="W557" s="1176"/>
      <c r="X557" s="1176"/>
      <c r="Y557" s="1107"/>
      <c r="Z557" s="1108"/>
      <c r="AA557" s="1166"/>
      <c r="AB557" s="92" t="s">
        <v>2118</v>
      </c>
      <c r="AC557" s="967" t="s">
        <v>1731</v>
      </c>
      <c r="AD557" s="1010"/>
      <c r="AE557" s="1010"/>
      <c r="AF557" s="1010"/>
      <c r="AG557" s="1010"/>
    </row>
    <row r="558" ht="13.5" hidden="1" customHeight="1">
      <c r="A558" s="985" t="b">
        <v>0</v>
      </c>
      <c r="B558" s="986" t="s">
        <v>113</v>
      </c>
      <c r="C558" s="986" t="s">
        <v>114</v>
      </c>
      <c r="D558" s="629" t="s">
        <v>408</v>
      </c>
      <c r="E558" s="645" t="s">
        <v>1421</v>
      </c>
      <c r="F558" s="919">
        <v>46082.0</v>
      </c>
      <c r="G558" s="902" t="s">
        <v>1305</v>
      </c>
      <c r="H558" s="973" t="s">
        <v>1642</v>
      </c>
      <c r="I558" s="629" t="s">
        <v>1643</v>
      </c>
      <c r="J558" s="645" t="s">
        <v>190</v>
      </c>
      <c r="K558" s="643">
        <v>0.0</v>
      </c>
      <c r="L558" s="643">
        <v>0.0</v>
      </c>
      <c r="M558" s="1104"/>
      <c r="N558" s="1107"/>
      <c r="O558" s="1186"/>
      <c r="P558" s="1107"/>
      <c r="Q558" s="1107"/>
      <c r="R558" s="1108"/>
      <c r="S558" s="1107"/>
      <c r="T558" s="1108"/>
      <c r="U558" s="1108"/>
      <c r="V558" s="1107"/>
      <c r="W558" s="1176"/>
      <c r="X558" s="1176"/>
      <c r="Y558" s="1107"/>
      <c r="Z558" s="1108"/>
      <c r="AA558" s="1166"/>
      <c r="AB558" s="993" t="s">
        <v>2118</v>
      </c>
      <c r="AC558" s="216" t="s">
        <v>1644</v>
      </c>
      <c r="AD558" s="1010"/>
      <c r="AE558" s="1010"/>
      <c r="AF558" s="1010"/>
      <c r="AG558" s="1010"/>
    </row>
    <row r="559" ht="13.5" hidden="1" customHeight="1">
      <c r="A559" s="667" t="b">
        <v>0</v>
      </c>
      <c r="B559" s="635" t="s">
        <v>135</v>
      </c>
      <c r="C559" s="635" t="s">
        <v>134</v>
      </c>
      <c r="D559" s="492" t="s">
        <v>408</v>
      </c>
      <c r="E559" s="492" t="s">
        <v>1333</v>
      </c>
      <c r="F559" s="606">
        <v>46082.0</v>
      </c>
      <c r="G559" s="860" t="s">
        <v>1304</v>
      </c>
      <c r="H559" s="704" t="s">
        <v>1761</v>
      </c>
      <c r="I559" s="492" t="s">
        <v>1408</v>
      </c>
      <c r="J559" s="649" t="s">
        <v>190</v>
      </c>
      <c r="K559" s="643">
        <v>0.0</v>
      </c>
      <c r="L559" s="643">
        <v>0.0</v>
      </c>
      <c r="M559" s="1076"/>
      <c r="N559" s="610"/>
      <c r="O559" s="809"/>
      <c r="P559" s="639">
        <v>46100.0</v>
      </c>
      <c r="Q559" s="639">
        <v>46107.0</v>
      </c>
      <c r="R559" s="636"/>
      <c r="S559" s="638"/>
      <c r="T559" s="656"/>
      <c r="U559" s="656"/>
      <c r="V559" s="638"/>
      <c r="W559" s="640"/>
      <c r="X559" s="640"/>
      <c r="Y559" s="638"/>
      <c r="Z559" s="656"/>
      <c r="AA559" s="1077"/>
      <c r="AB559" s="989"/>
      <c r="AC559" s="967" t="s">
        <v>1762</v>
      </c>
      <c r="AD559" s="994"/>
      <c r="AE559" s="994"/>
      <c r="AF559" s="994"/>
      <c r="AG559" s="994"/>
    </row>
    <row r="560" ht="13.5" hidden="1" customHeight="1">
      <c r="A560" s="667" t="b">
        <v>0</v>
      </c>
      <c r="B560" s="635" t="s">
        <v>135</v>
      </c>
      <c r="C560" s="635" t="s">
        <v>134</v>
      </c>
      <c r="D560" s="629" t="s">
        <v>408</v>
      </c>
      <c r="E560" s="629" t="s">
        <v>1369</v>
      </c>
      <c r="F560" s="628">
        <v>46082.0</v>
      </c>
      <c r="G560" s="902" t="s">
        <v>1303</v>
      </c>
      <c r="H560" s="704" t="s">
        <v>2635</v>
      </c>
      <c r="I560" s="629" t="s">
        <v>2636</v>
      </c>
      <c r="J560" s="645" t="s">
        <v>190</v>
      </c>
      <c r="K560" s="643">
        <v>0.0</v>
      </c>
      <c r="L560" s="643">
        <v>0.0</v>
      </c>
      <c r="M560" s="1076"/>
      <c r="N560" s="610"/>
      <c r="O560" s="809"/>
      <c r="P560" s="639">
        <v>46105.0</v>
      </c>
      <c r="Q560" s="639">
        <v>46106.0</v>
      </c>
      <c r="R560" s="636"/>
      <c r="S560" s="638"/>
      <c r="T560" s="656"/>
      <c r="U560" s="656"/>
      <c r="V560" s="638"/>
      <c r="W560" s="640"/>
      <c r="X560" s="640"/>
      <c r="Y560" s="638"/>
      <c r="Z560" s="656"/>
      <c r="AA560" s="1077"/>
      <c r="AB560" s="989"/>
      <c r="AC560" s="967" t="s">
        <v>2637</v>
      </c>
      <c r="AD560" s="994"/>
      <c r="AE560" s="994"/>
      <c r="AF560" s="994"/>
      <c r="AG560" s="994"/>
    </row>
    <row r="561" ht="13.5" hidden="1" customHeight="1">
      <c r="A561" s="667" t="b">
        <v>0</v>
      </c>
      <c r="B561" s="635" t="s">
        <v>135</v>
      </c>
      <c r="C561" s="635" t="s">
        <v>134</v>
      </c>
      <c r="D561" s="492" t="s">
        <v>408</v>
      </c>
      <c r="E561" s="492" t="s">
        <v>1369</v>
      </c>
      <c r="F561" s="606">
        <v>46082.0</v>
      </c>
      <c r="G561" s="860" t="s">
        <v>1304</v>
      </c>
      <c r="H561" s="704" t="s">
        <v>2635</v>
      </c>
      <c r="I561" s="492" t="s">
        <v>2636</v>
      </c>
      <c r="J561" s="649" t="s">
        <v>190</v>
      </c>
      <c r="K561" s="643">
        <v>0.0</v>
      </c>
      <c r="L561" s="643">
        <v>0.0</v>
      </c>
      <c r="M561" s="1076"/>
      <c r="N561" s="610"/>
      <c r="O561" s="809"/>
      <c r="P561" s="639">
        <v>46105.0</v>
      </c>
      <c r="Q561" s="639">
        <v>46106.0</v>
      </c>
      <c r="R561" s="636"/>
      <c r="S561" s="638"/>
      <c r="T561" s="656"/>
      <c r="U561" s="656"/>
      <c r="V561" s="638"/>
      <c r="W561" s="640"/>
      <c r="X561" s="640"/>
      <c r="Y561" s="638"/>
      <c r="Z561" s="656"/>
      <c r="AA561" s="1077"/>
      <c r="AB561" s="989"/>
      <c r="AC561" s="967" t="s">
        <v>2637</v>
      </c>
      <c r="AD561" s="994"/>
      <c r="AE561" s="994"/>
      <c r="AF561" s="994"/>
      <c r="AG561" s="994"/>
    </row>
    <row r="562" ht="13.5" hidden="1" customHeight="1">
      <c r="A562" s="1014" t="b">
        <v>0</v>
      </c>
      <c r="B562" s="1082" t="s">
        <v>135</v>
      </c>
      <c r="C562" s="1082" t="s">
        <v>134</v>
      </c>
      <c r="D562" s="645" t="s">
        <v>408</v>
      </c>
      <c r="E562" s="645" t="s">
        <v>1369</v>
      </c>
      <c r="F562" s="919">
        <v>46082.0</v>
      </c>
      <c r="G562" s="902" t="s">
        <v>1305</v>
      </c>
      <c r="H562" s="973" t="s">
        <v>2635</v>
      </c>
      <c r="I562" s="645" t="s">
        <v>2636</v>
      </c>
      <c r="J562" s="645" t="s">
        <v>190</v>
      </c>
      <c r="K562" s="1016">
        <v>0.0</v>
      </c>
      <c r="L562" s="1016">
        <v>0.0</v>
      </c>
      <c r="M562" s="1095"/>
      <c r="N562" s="1083"/>
      <c r="O562" s="1126"/>
      <c r="P562" s="1017">
        <v>46105.0</v>
      </c>
      <c r="Q562" s="1017">
        <v>46106.0</v>
      </c>
      <c r="R562" s="1098"/>
      <c r="S562" s="1083"/>
      <c r="T562" s="1098"/>
      <c r="U562" s="1098"/>
      <c r="V562" s="1083"/>
      <c r="W562" s="1099"/>
      <c r="X562" s="1099"/>
      <c r="Y562" s="1083"/>
      <c r="Z562" s="1098"/>
      <c r="AA562" s="1174"/>
      <c r="AB562" s="92" t="s">
        <v>2118</v>
      </c>
      <c r="AC562" s="1018" t="s">
        <v>2637</v>
      </c>
      <c r="AD562" s="1019"/>
      <c r="AE562" s="1019"/>
      <c r="AF562" s="1019"/>
      <c r="AG562" s="1019"/>
    </row>
    <row r="563" ht="13.5" hidden="1" customHeight="1">
      <c r="A563" s="667" t="b">
        <v>0</v>
      </c>
      <c r="B563" s="635" t="s">
        <v>138</v>
      </c>
      <c r="C563" s="635" t="s">
        <v>114</v>
      </c>
      <c r="D563" s="492" t="s">
        <v>408</v>
      </c>
      <c r="E563" s="492" t="s">
        <v>1333</v>
      </c>
      <c r="F563" s="606">
        <v>46082.0</v>
      </c>
      <c r="G563" s="860" t="s">
        <v>1305</v>
      </c>
      <c r="H563" s="704" t="s">
        <v>1755</v>
      </c>
      <c r="I563" s="492" t="s">
        <v>1756</v>
      </c>
      <c r="J563" s="649" t="s">
        <v>190</v>
      </c>
      <c r="K563" s="643">
        <v>0.0</v>
      </c>
      <c r="L563" s="643">
        <v>0.0</v>
      </c>
      <c r="M563" s="622"/>
      <c r="N563" s="610"/>
      <c r="O563" s="809"/>
      <c r="P563" s="639">
        <v>46100.0</v>
      </c>
      <c r="Q563" s="639">
        <v>46107.0</v>
      </c>
      <c r="R563" s="636"/>
      <c r="S563" s="638"/>
      <c r="T563" s="656"/>
      <c r="U563" s="656"/>
      <c r="V563" s="638"/>
      <c r="W563" s="640"/>
      <c r="X563" s="640"/>
      <c r="Y563" s="638"/>
      <c r="Z563" s="656"/>
      <c r="AA563" s="1077"/>
      <c r="AB563" s="989"/>
      <c r="AC563" s="967" t="s">
        <v>2644</v>
      </c>
      <c r="AD563" s="994"/>
      <c r="AE563" s="994"/>
      <c r="AF563" s="994"/>
      <c r="AG563" s="994"/>
    </row>
    <row r="564" ht="13.5" hidden="1" customHeight="1">
      <c r="A564" s="667" t="b">
        <v>0</v>
      </c>
      <c r="B564" s="635" t="s">
        <v>136</v>
      </c>
      <c r="C564" s="635" t="s">
        <v>114</v>
      </c>
      <c r="D564" s="629" t="s">
        <v>408</v>
      </c>
      <c r="E564" s="629" t="s">
        <v>1333</v>
      </c>
      <c r="F564" s="628">
        <v>46082.0</v>
      </c>
      <c r="G564" s="902" t="s">
        <v>1305</v>
      </c>
      <c r="H564" s="704" t="s">
        <v>1751</v>
      </c>
      <c r="I564" s="629" t="s">
        <v>1752</v>
      </c>
      <c r="J564" s="645" t="s">
        <v>190</v>
      </c>
      <c r="K564" s="643">
        <v>0.0</v>
      </c>
      <c r="L564" s="643">
        <v>0.0</v>
      </c>
      <c r="M564" s="1076"/>
      <c r="N564" s="610"/>
      <c r="O564" s="809"/>
      <c r="P564" s="639">
        <v>46100.0</v>
      </c>
      <c r="Q564" s="639">
        <v>46106.0</v>
      </c>
      <c r="R564" s="636"/>
      <c r="S564" s="638"/>
      <c r="T564" s="656"/>
      <c r="U564" s="656"/>
      <c r="V564" s="638"/>
      <c r="W564" s="982">
        <f t="shared" ref="W564:W565" si="150">V564-S564</f>
        <v>0</v>
      </c>
      <c r="X564" s="982">
        <f t="shared" ref="X564:X565" si="151">V564-P564</f>
        <v>-46100</v>
      </c>
      <c r="Y564" s="638"/>
      <c r="Z564" s="656"/>
      <c r="AA564" s="1077"/>
      <c r="AB564" s="993" t="s">
        <v>2118</v>
      </c>
      <c r="AC564" s="967" t="s">
        <v>2645</v>
      </c>
      <c r="AD564" s="994"/>
      <c r="AE564" s="994"/>
      <c r="AF564" s="994"/>
      <c r="AG564" s="994"/>
    </row>
    <row r="565" ht="13.5" hidden="1" customHeight="1">
      <c r="A565" s="667" t="b">
        <v>0</v>
      </c>
      <c r="B565" s="635" t="s">
        <v>136</v>
      </c>
      <c r="C565" s="635" t="s">
        <v>134</v>
      </c>
      <c r="D565" s="492" t="s">
        <v>408</v>
      </c>
      <c r="E565" s="492" t="s">
        <v>2130</v>
      </c>
      <c r="F565" s="606">
        <v>46082.0</v>
      </c>
      <c r="G565" s="860" t="s">
        <v>1305</v>
      </c>
      <c r="H565" s="704" t="s">
        <v>2327</v>
      </c>
      <c r="I565" s="492" t="s">
        <v>1454</v>
      </c>
      <c r="J565" s="649" t="s">
        <v>190</v>
      </c>
      <c r="K565" s="643">
        <v>0.0</v>
      </c>
      <c r="L565" s="643">
        <v>0.0</v>
      </c>
      <c r="M565" s="1076"/>
      <c r="N565" s="610"/>
      <c r="O565" s="809"/>
      <c r="P565" s="639">
        <v>46104.0</v>
      </c>
      <c r="Q565" s="639">
        <v>46105.0</v>
      </c>
      <c r="R565" s="636"/>
      <c r="S565" s="638"/>
      <c r="T565" s="980">
        <f>S565-P565</f>
        <v>-46104</v>
      </c>
      <c r="U565" s="980">
        <f>S565-Q565</f>
        <v>-46105</v>
      </c>
      <c r="V565" s="638"/>
      <c r="W565" s="982">
        <f t="shared" si="150"/>
        <v>0</v>
      </c>
      <c r="X565" s="982">
        <f t="shared" si="151"/>
        <v>-46104</v>
      </c>
      <c r="Y565" s="638"/>
      <c r="Z565" s="656"/>
      <c r="AA565" s="1077"/>
      <c r="AB565" s="989"/>
      <c r="AC565" s="967" t="s">
        <v>2647</v>
      </c>
      <c r="AD565" s="994"/>
      <c r="AE565" s="994"/>
      <c r="AF565" s="994"/>
      <c r="AG565" s="994"/>
    </row>
    <row r="566" ht="13.5" hidden="1" customHeight="1">
      <c r="A566" s="667" t="b">
        <v>0</v>
      </c>
      <c r="B566" s="635" t="s">
        <v>135</v>
      </c>
      <c r="C566" s="635" t="s">
        <v>114</v>
      </c>
      <c r="D566" s="629" t="s">
        <v>408</v>
      </c>
      <c r="E566" s="629" t="s">
        <v>1369</v>
      </c>
      <c r="F566" s="628">
        <v>46082.0</v>
      </c>
      <c r="G566" s="902" t="s">
        <v>1303</v>
      </c>
      <c r="H566" s="704" t="s">
        <v>2641</v>
      </c>
      <c r="I566" s="629" t="s">
        <v>2642</v>
      </c>
      <c r="J566" s="645" t="s">
        <v>190</v>
      </c>
      <c r="K566" s="643">
        <v>0.0</v>
      </c>
      <c r="L566" s="643">
        <v>0.0</v>
      </c>
      <c r="M566" s="1076"/>
      <c r="N566" s="610"/>
      <c r="O566" s="809"/>
      <c r="P566" s="639">
        <v>46107.0</v>
      </c>
      <c r="Q566" s="639">
        <v>46108.0</v>
      </c>
      <c r="R566" s="636"/>
      <c r="S566" s="638"/>
      <c r="T566" s="656"/>
      <c r="U566" s="656"/>
      <c r="V566" s="638"/>
      <c r="W566" s="640"/>
      <c r="X566" s="640"/>
      <c r="Y566" s="638"/>
      <c r="Z566" s="656"/>
      <c r="AA566" s="1077"/>
      <c r="AB566" s="989"/>
      <c r="AC566" s="967" t="s">
        <v>2643</v>
      </c>
      <c r="AD566" s="994"/>
      <c r="AE566" s="994"/>
      <c r="AF566" s="994"/>
      <c r="AG566" s="994"/>
    </row>
    <row r="567" ht="13.5" hidden="1" customHeight="1">
      <c r="A567" s="667" t="b">
        <v>0</v>
      </c>
      <c r="B567" s="635" t="s">
        <v>135</v>
      </c>
      <c r="C567" s="635" t="s">
        <v>114</v>
      </c>
      <c r="D567" s="492" t="s">
        <v>408</v>
      </c>
      <c r="E567" s="492" t="s">
        <v>1333</v>
      </c>
      <c r="F567" s="606">
        <v>46082.0</v>
      </c>
      <c r="G567" s="860" t="s">
        <v>1305</v>
      </c>
      <c r="H567" s="704" t="s">
        <v>2507</v>
      </c>
      <c r="I567" s="492" t="s">
        <v>2508</v>
      </c>
      <c r="J567" s="649" t="s">
        <v>190</v>
      </c>
      <c r="K567" s="643">
        <v>0.0</v>
      </c>
      <c r="L567" s="643">
        <v>0.0</v>
      </c>
      <c r="M567" s="1076"/>
      <c r="N567" s="610"/>
      <c r="O567" s="809"/>
      <c r="P567" s="639">
        <v>46092.0</v>
      </c>
      <c r="Q567" s="639">
        <v>46105.0</v>
      </c>
      <c r="R567" s="636">
        <f>Q567-P567</f>
        <v>13</v>
      </c>
      <c r="S567" s="638"/>
      <c r="T567" s="980">
        <f>S567-P567</f>
        <v>-46092</v>
      </c>
      <c r="U567" s="980">
        <f>S567-Q567</f>
        <v>-46105</v>
      </c>
      <c r="V567" s="638"/>
      <c r="W567" s="982">
        <f>V567-S567</f>
        <v>0</v>
      </c>
      <c r="X567" s="982">
        <f>V567-P567</f>
        <v>-46092</v>
      </c>
      <c r="Y567" s="638"/>
      <c r="Z567" s="656"/>
      <c r="AA567" s="1077"/>
      <c r="AB567" s="993" t="s">
        <v>1477</v>
      </c>
      <c r="AC567" s="967" t="s">
        <v>2648</v>
      </c>
      <c r="AD567" s="994"/>
      <c r="AE567" s="994"/>
      <c r="AF567" s="994"/>
      <c r="AG567" s="994"/>
    </row>
    <row r="568" ht="13.5" hidden="1" customHeight="1">
      <c r="A568" s="985" t="b">
        <v>0</v>
      </c>
      <c r="B568" s="986" t="s">
        <v>113</v>
      </c>
      <c r="C568" s="986" t="s">
        <v>113</v>
      </c>
      <c r="D568" s="629" t="s">
        <v>408</v>
      </c>
      <c r="E568" s="645" t="s">
        <v>1333</v>
      </c>
      <c r="F568" s="919">
        <v>46082.0</v>
      </c>
      <c r="G568" s="902" t="s">
        <v>1305</v>
      </c>
      <c r="H568" s="973" t="s">
        <v>1588</v>
      </c>
      <c r="I568" s="645" t="s">
        <v>1589</v>
      </c>
      <c r="J568" s="645" t="s">
        <v>190</v>
      </c>
      <c r="K568" s="987">
        <v>0.0</v>
      </c>
      <c r="L568" s="987">
        <v>0.0</v>
      </c>
      <c r="M568" s="1104"/>
      <c r="N568" s="1107"/>
      <c r="O568" s="1186"/>
      <c r="P568" s="988">
        <v>46083.0</v>
      </c>
      <c r="Q568" s="988">
        <v>46084.0</v>
      </c>
      <c r="R568" s="1108"/>
      <c r="S568" s="1107"/>
      <c r="T568" s="1108"/>
      <c r="U568" s="1108"/>
      <c r="V568" s="1107"/>
      <c r="W568" s="1176"/>
      <c r="X568" s="1176"/>
      <c r="Y568" s="1107"/>
      <c r="Z568" s="1108"/>
      <c r="AA568" s="1166"/>
      <c r="AB568" s="92" t="s">
        <v>2530</v>
      </c>
      <c r="AC568" s="1122" t="s">
        <v>2650</v>
      </c>
      <c r="AD568" s="1010"/>
      <c r="AE568" s="1010"/>
      <c r="AF568" s="1010"/>
      <c r="AG568" s="1010"/>
    </row>
    <row r="569" ht="13.5" hidden="1" customHeight="1">
      <c r="A569" s="985" t="b">
        <v>0</v>
      </c>
      <c r="B569" s="986" t="s">
        <v>136</v>
      </c>
      <c r="C569" s="986" t="s">
        <v>114</v>
      </c>
      <c r="D569" s="492" t="s">
        <v>408</v>
      </c>
      <c r="E569" s="649" t="s">
        <v>1333</v>
      </c>
      <c r="F569" s="728">
        <v>46082.0</v>
      </c>
      <c r="G569" s="860" t="s">
        <v>1305</v>
      </c>
      <c r="H569" s="959" t="s">
        <v>1624</v>
      </c>
      <c r="I569" s="649" t="s">
        <v>1625</v>
      </c>
      <c r="J569" s="649" t="s">
        <v>190</v>
      </c>
      <c r="K569" s="987">
        <v>0.0</v>
      </c>
      <c r="L569" s="987">
        <v>0.0</v>
      </c>
      <c r="M569" s="1104"/>
      <c r="N569" s="1107"/>
      <c r="O569" s="1186"/>
      <c r="P569" s="988">
        <v>46079.0</v>
      </c>
      <c r="Q569" s="988">
        <v>46085.0</v>
      </c>
      <c r="R569" s="1108"/>
      <c r="S569" s="1107"/>
      <c r="T569" s="1108"/>
      <c r="U569" s="1108"/>
      <c r="V569" s="1107"/>
      <c r="W569" s="1176"/>
      <c r="X569" s="1176"/>
      <c r="Y569" s="1107"/>
      <c r="Z569" s="1106">
        <f t="shared" ref="Z569:Z570" si="152">Y569-P569</f>
        <v>-46079</v>
      </c>
      <c r="AA569" s="1110">
        <f t="shared" ref="AA569:AA570" si="153">Y569-V569</f>
        <v>0</v>
      </c>
      <c r="AB569" s="92" t="s">
        <v>1477</v>
      </c>
      <c r="AC569" s="1122" t="s">
        <v>2657</v>
      </c>
      <c r="AD569" s="1010"/>
      <c r="AE569" s="1010"/>
      <c r="AF569" s="1010"/>
      <c r="AG569" s="1010"/>
    </row>
    <row r="570" ht="13.5" hidden="1" customHeight="1">
      <c r="A570" s="667" t="b">
        <v>0</v>
      </c>
      <c r="B570" s="635" t="s">
        <v>113</v>
      </c>
      <c r="C570" s="635" t="s">
        <v>134</v>
      </c>
      <c r="D570" s="629" t="s">
        <v>408</v>
      </c>
      <c r="E570" s="629" t="s">
        <v>1333</v>
      </c>
      <c r="F570" s="628">
        <v>46082.0</v>
      </c>
      <c r="G570" s="902" t="s">
        <v>1305</v>
      </c>
      <c r="H570" s="704" t="s">
        <v>1639</v>
      </c>
      <c r="I570" s="629" t="s">
        <v>1640</v>
      </c>
      <c r="J570" s="645" t="s">
        <v>190</v>
      </c>
      <c r="K570" s="643">
        <v>0.0</v>
      </c>
      <c r="L570" s="643">
        <v>0.0</v>
      </c>
      <c r="M570" s="1076"/>
      <c r="N570" s="610"/>
      <c r="O570" s="945"/>
      <c r="P570" s="639">
        <v>46080.0</v>
      </c>
      <c r="Q570" s="639">
        <v>46085.0</v>
      </c>
      <c r="R570" s="636"/>
      <c r="S570" s="638"/>
      <c r="T570" s="656"/>
      <c r="U570" s="656"/>
      <c r="V570" s="638"/>
      <c r="W570" s="640"/>
      <c r="X570" s="640"/>
      <c r="Y570" s="638"/>
      <c r="Z570" s="980">
        <f t="shared" si="152"/>
        <v>-46080</v>
      </c>
      <c r="AA570" s="984">
        <f t="shared" si="153"/>
        <v>0</v>
      </c>
      <c r="AB570" s="989"/>
      <c r="AC570" s="967" t="s">
        <v>1666</v>
      </c>
      <c r="AD570" s="994"/>
      <c r="AE570" s="994"/>
      <c r="AF570" s="994"/>
      <c r="AG570" s="994"/>
    </row>
    <row r="571" ht="13.5" hidden="1" customHeight="1">
      <c r="A571" s="667" t="b">
        <v>0</v>
      </c>
      <c r="B571" s="635" t="s">
        <v>135</v>
      </c>
      <c r="C571" s="635" t="s">
        <v>134</v>
      </c>
      <c r="D571" s="492" t="s">
        <v>408</v>
      </c>
      <c r="E571" s="492" t="s">
        <v>1333</v>
      </c>
      <c r="F571" s="606">
        <v>46082.0</v>
      </c>
      <c r="G571" s="860" t="s">
        <v>1304</v>
      </c>
      <c r="H571" s="704" t="s">
        <v>1667</v>
      </c>
      <c r="I571" s="492" t="s">
        <v>1668</v>
      </c>
      <c r="J571" s="492" t="s">
        <v>190</v>
      </c>
      <c r="K571" s="987">
        <v>0.0</v>
      </c>
      <c r="L571" s="987">
        <v>0.0</v>
      </c>
      <c r="M571" s="1076"/>
      <c r="N571" s="610"/>
      <c r="O571" s="945"/>
      <c r="P571" s="639">
        <v>46085.0</v>
      </c>
      <c r="Q571" s="639">
        <v>46086.0</v>
      </c>
      <c r="R571" s="636"/>
      <c r="S571" s="638"/>
      <c r="T571" s="656"/>
      <c r="U571" s="656"/>
      <c r="V571" s="638"/>
      <c r="W571" s="640"/>
      <c r="X571" s="640"/>
      <c r="Y571" s="638"/>
      <c r="Z571" s="656"/>
      <c r="AA571" s="1077"/>
      <c r="AB571" s="989"/>
      <c r="AC571" s="967" t="s">
        <v>2646</v>
      </c>
      <c r="AD571" s="994"/>
      <c r="AE571" s="994"/>
      <c r="AF571" s="994"/>
      <c r="AG571" s="994"/>
    </row>
    <row r="572" ht="13.5" hidden="1" customHeight="1">
      <c r="A572" s="985" t="b">
        <v>0</v>
      </c>
      <c r="B572" s="986" t="s">
        <v>135</v>
      </c>
      <c r="C572" s="986" t="s">
        <v>134</v>
      </c>
      <c r="D572" s="629" t="s">
        <v>408</v>
      </c>
      <c r="E572" s="645" t="s">
        <v>1333</v>
      </c>
      <c r="F572" s="919">
        <v>46082.0</v>
      </c>
      <c r="G572" s="902" t="s">
        <v>1305</v>
      </c>
      <c r="H572" s="973" t="s">
        <v>1667</v>
      </c>
      <c r="I572" s="645" t="s">
        <v>1668</v>
      </c>
      <c r="J572" s="645" t="s">
        <v>190</v>
      </c>
      <c r="K572" s="987">
        <v>0.0</v>
      </c>
      <c r="L572" s="987">
        <v>0.0</v>
      </c>
      <c r="M572" s="1104"/>
      <c r="N572" s="1107"/>
      <c r="O572" s="1186"/>
      <c r="P572" s="988">
        <v>46085.0</v>
      </c>
      <c r="Q572" s="988">
        <v>46086.0</v>
      </c>
      <c r="R572" s="1108"/>
      <c r="S572" s="1107"/>
      <c r="T572" s="1108"/>
      <c r="U572" s="1108"/>
      <c r="V572" s="1107"/>
      <c r="W572" s="1176"/>
      <c r="X572" s="1176"/>
      <c r="Y572" s="1107"/>
      <c r="Z572" s="1108"/>
      <c r="AA572" s="1166"/>
      <c r="AB572" s="92" t="s">
        <v>2118</v>
      </c>
      <c r="AC572" s="967" t="s">
        <v>2646</v>
      </c>
      <c r="AD572" s="1010"/>
      <c r="AE572" s="1010"/>
      <c r="AF572" s="1010"/>
      <c r="AG572" s="1010"/>
    </row>
    <row r="573" ht="13.5" hidden="1" customHeight="1">
      <c r="A573" s="1188" t="b">
        <v>0</v>
      </c>
      <c r="B573" s="1141" t="s">
        <v>138</v>
      </c>
      <c r="C573" s="1141" t="s">
        <v>134</v>
      </c>
      <c r="D573" s="492" t="s">
        <v>408</v>
      </c>
      <c r="E573" s="649" t="s">
        <v>1333</v>
      </c>
      <c r="F573" s="728">
        <v>46082.0</v>
      </c>
      <c r="G573" s="860" t="s">
        <v>1303</v>
      </c>
      <c r="H573" s="959" t="s">
        <v>1605</v>
      </c>
      <c r="I573" s="649" t="s">
        <v>1606</v>
      </c>
      <c r="J573" s="649" t="s">
        <v>190</v>
      </c>
      <c r="K573" s="1142">
        <v>0.0</v>
      </c>
      <c r="L573" s="1142">
        <v>0.0</v>
      </c>
      <c r="M573" s="1143"/>
      <c r="N573" s="1144"/>
      <c r="O573" s="1189"/>
      <c r="P573" s="1146">
        <v>46086.0</v>
      </c>
      <c r="Q573" s="1146">
        <v>46092.0</v>
      </c>
      <c r="R573" s="1148"/>
      <c r="S573" s="1144"/>
      <c r="T573" s="1148"/>
      <c r="U573" s="1148"/>
      <c r="V573" s="1144"/>
      <c r="W573" s="1190"/>
      <c r="X573" s="1190"/>
      <c r="Y573" s="1144"/>
      <c r="Z573" s="1148"/>
      <c r="AA573" s="1191"/>
      <c r="AB573" s="1008"/>
      <c r="AC573" s="714" t="s">
        <v>1607</v>
      </c>
      <c r="AD573" s="1151"/>
      <c r="AE573" s="1151"/>
      <c r="AF573" s="1151"/>
      <c r="AG573" s="1151"/>
    </row>
    <row r="574" ht="13.5" hidden="1" customHeight="1">
      <c r="A574" s="1188" t="b">
        <v>0</v>
      </c>
      <c r="B574" s="1141" t="s">
        <v>138</v>
      </c>
      <c r="C574" s="1141" t="s">
        <v>134</v>
      </c>
      <c r="D574" s="629" t="s">
        <v>408</v>
      </c>
      <c r="E574" s="645" t="s">
        <v>1333</v>
      </c>
      <c r="F574" s="919">
        <v>46082.0</v>
      </c>
      <c r="G574" s="902" t="s">
        <v>1305</v>
      </c>
      <c r="H574" s="973" t="s">
        <v>1605</v>
      </c>
      <c r="I574" s="645" t="s">
        <v>1606</v>
      </c>
      <c r="J574" s="645" t="s">
        <v>190</v>
      </c>
      <c r="K574" s="1142">
        <v>0.0</v>
      </c>
      <c r="L574" s="1142">
        <v>0.0</v>
      </c>
      <c r="M574" s="1143"/>
      <c r="N574" s="1144"/>
      <c r="O574" s="1189"/>
      <c r="P574" s="1146">
        <v>46086.0</v>
      </c>
      <c r="Q574" s="1146">
        <v>46092.0</v>
      </c>
      <c r="R574" s="1148"/>
      <c r="S574" s="1144"/>
      <c r="T574" s="1148"/>
      <c r="U574" s="1148"/>
      <c r="V574" s="1144"/>
      <c r="W574" s="1190"/>
      <c r="X574" s="1190"/>
      <c r="Y574" s="1144"/>
      <c r="Z574" s="1148"/>
      <c r="AA574" s="1191"/>
      <c r="AB574" s="92" t="s">
        <v>2118</v>
      </c>
      <c r="AC574" s="714" t="s">
        <v>1607</v>
      </c>
      <c r="AD574" s="1151"/>
      <c r="AE574" s="1151"/>
      <c r="AF574" s="1151"/>
      <c r="AG574" s="1151"/>
    </row>
    <row r="575" ht="13.5" hidden="1" customHeight="1">
      <c r="A575" s="667" t="b">
        <v>0</v>
      </c>
      <c r="B575" s="635" t="s">
        <v>138</v>
      </c>
      <c r="C575" s="635" t="s">
        <v>134</v>
      </c>
      <c r="D575" s="492" t="s">
        <v>408</v>
      </c>
      <c r="E575" s="492" t="s">
        <v>1333</v>
      </c>
      <c r="F575" s="606">
        <v>46082.0</v>
      </c>
      <c r="G575" s="860" t="s">
        <v>1304</v>
      </c>
      <c r="H575" s="704" t="s">
        <v>2649</v>
      </c>
      <c r="I575" s="492" t="s">
        <v>1681</v>
      </c>
      <c r="J575" s="649" t="s">
        <v>190</v>
      </c>
      <c r="K575" s="643">
        <v>0.0</v>
      </c>
      <c r="L575" s="643">
        <v>0.0</v>
      </c>
      <c r="M575" s="1076"/>
      <c r="N575" s="610"/>
      <c r="O575" s="809"/>
      <c r="P575" s="639">
        <v>46094.0</v>
      </c>
      <c r="Q575" s="639">
        <v>46097.0</v>
      </c>
      <c r="R575" s="636"/>
      <c r="S575" s="638"/>
      <c r="T575" s="656"/>
      <c r="U575" s="656"/>
      <c r="V575" s="638"/>
      <c r="W575" s="640"/>
      <c r="X575" s="640"/>
      <c r="Y575" s="638"/>
      <c r="Z575" s="656"/>
      <c r="AA575" s="1077"/>
      <c r="AB575" s="989"/>
      <c r="AC575" s="967" t="s">
        <v>1682</v>
      </c>
      <c r="AD575" s="994"/>
      <c r="AE575" s="994"/>
      <c r="AF575" s="994"/>
      <c r="AG575" s="994"/>
    </row>
    <row r="576" ht="13.5" hidden="1" customHeight="1">
      <c r="A576" s="667" t="b">
        <v>0</v>
      </c>
      <c r="B576" s="635" t="s">
        <v>138</v>
      </c>
      <c r="C576" s="635" t="s">
        <v>134</v>
      </c>
      <c r="D576" s="629" t="s">
        <v>408</v>
      </c>
      <c r="E576" s="629" t="s">
        <v>1333</v>
      </c>
      <c r="F576" s="628">
        <v>46082.0</v>
      </c>
      <c r="G576" s="902" t="s">
        <v>1305</v>
      </c>
      <c r="H576" s="704" t="s">
        <v>2649</v>
      </c>
      <c r="I576" s="629" t="s">
        <v>1681</v>
      </c>
      <c r="J576" s="645" t="s">
        <v>190</v>
      </c>
      <c r="K576" s="643">
        <v>0.0</v>
      </c>
      <c r="L576" s="643">
        <v>0.0</v>
      </c>
      <c r="M576" s="1076"/>
      <c r="N576" s="610"/>
      <c r="O576" s="809"/>
      <c r="P576" s="639">
        <v>46094.0</v>
      </c>
      <c r="Q576" s="639">
        <v>46097.0</v>
      </c>
      <c r="R576" s="636"/>
      <c r="S576" s="638"/>
      <c r="T576" s="656"/>
      <c r="U576" s="656"/>
      <c r="V576" s="638"/>
      <c r="W576" s="640"/>
      <c r="X576" s="640"/>
      <c r="Y576" s="638"/>
      <c r="Z576" s="656"/>
      <c r="AA576" s="1077"/>
      <c r="AB576" s="993" t="s">
        <v>2530</v>
      </c>
      <c r="AC576" s="967" t="s">
        <v>1682</v>
      </c>
      <c r="AD576" s="994"/>
      <c r="AE576" s="994"/>
      <c r="AF576" s="994"/>
      <c r="AG576" s="994"/>
    </row>
    <row r="577" ht="13.5" hidden="1" customHeight="1">
      <c r="A577" s="667" t="b">
        <v>0</v>
      </c>
      <c r="B577" s="635" t="s">
        <v>135</v>
      </c>
      <c r="C577" s="635" t="s">
        <v>114</v>
      </c>
      <c r="D577" s="492" t="s">
        <v>408</v>
      </c>
      <c r="E577" s="492" t="s">
        <v>1333</v>
      </c>
      <c r="F577" s="606">
        <v>46082.0</v>
      </c>
      <c r="G577" s="860" t="s">
        <v>1303</v>
      </c>
      <c r="H577" s="704" t="s">
        <v>2651</v>
      </c>
      <c r="I577" s="492" t="s">
        <v>2652</v>
      </c>
      <c r="J577" s="649" t="s">
        <v>190</v>
      </c>
      <c r="K577" s="643">
        <v>0.0</v>
      </c>
      <c r="L577" s="643">
        <v>0.0</v>
      </c>
      <c r="M577" s="1076"/>
      <c r="N577" s="610"/>
      <c r="O577" s="809"/>
      <c r="P577" s="639">
        <v>46091.0</v>
      </c>
      <c r="Q577" s="639">
        <v>46098.0</v>
      </c>
      <c r="R577" s="636"/>
      <c r="S577" s="638"/>
      <c r="T577" s="656"/>
      <c r="U577" s="656"/>
      <c r="V577" s="638"/>
      <c r="W577" s="640"/>
      <c r="X577" s="640"/>
      <c r="Y577" s="638"/>
      <c r="Z577" s="656"/>
      <c r="AA577" s="1077"/>
      <c r="AB577" s="989"/>
      <c r="AC577" s="967" t="s">
        <v>2653</v>
      </c>
      <c r="AD577" s="994"/>
      <c r="AE577" s="994"/>
      <c r="AF577" s="994"/>
      <c r="AG577" s="994"/>
    </row>
    <row r="578" ht="13.5" hidden="1" customHeight="1">
      <c r="A578" s="667" t="b">
        <v>0</v>
      </c>
      <c r="B578" s="635" t="s">
        <v>135</v>
      </c>
      <c r="C578" s="635" t="s">
        <v>134</v>
      </c>
      <c r="D578" s="629" t="s">
        <v>408</v>
      </c>
      <c r="E578" s="629" t="s">
        <v>1333</v>
      </c>
      <c r="F578" s="628">
        <v>46082.0</v>
      </c>
      <c r="G578" s="902" t="s">
        <v>1303</v>
      </c>
      <c r="H578" s="704" t="s">
        <v>2654</v>
      </c>
      <c r="I578" s="629" t="s">
        <v>2655</v>
      </c>
      <c r="J578" s="645" t="s">
        <v>190</v>
      </c>
      <c r="K578" s="643">
        <v>0.0</v>
      </c>
      <c r="L578" s="643">
        <v>0.0</v>
      </c>
      <c r="M578" s="1076"/>
      <c r="N578" s="610"/>
      <c r="O578" s="809"/>
      <c r="P578" s="639">
        <v>46092.0</v>
      </c>
      <c r="Q578" s="639">
        <v>46099.0</v>
      </c>
      <c r="R578" s="636"/>
      <c r="S578" s="638"/>
      <c r="T578" s="656"/>
      <c r="U578" s="656"/>
      <c r="V578" s="638"/>
      <c r="W578" s="640"/>
      <c r="X578" s="640"/>
      <c r="Y578" s="638"/>
      <c r="Z578" s="656"/>
      <c r="AA578" s="1077"/>
      <c r="AB578" s="989"/>
      <c r="AC578" s="967" t="s">
        <v>2656</v>
      </c>
      <c r="AD578" s="994"/>
      <c r="AE578" s="994"/>
      <c r="AF578" s="994"/>
      <c r="AG578" s="994"/>
    </row>
    <row r="579" ht="13.5" hidden="1" customHeight="1">
      <c r="A579" s="667" t="b">
        <v>0</v>
      </c>
      <c r="B579" s="635" t="s">
        <v>135</v>
      </c>
      <c r="C579" s="635" t="s">
        <v>134</v>
      </c>
      <c r="D579" s="492" t="s">
        <v>408</v>
      </c>
      <c r="E579" s="492" t="s">
        <v>1333</v>
      </c>
      <c r="F579" s="606">
        <v>46082.0</v>
      </c>
      <c r="G579" s="860" t="s">
        <v>1304</v>
      </c>
      <c r="H579" s="704" t="s">
        <v>2654</v>
      </c>
      <c r="I579" s="492" t="s">
        <v>2655</v>
      </c>
      <c r="J579" s="649" t="s">
        <v>190</v>
      </c>
      <c r="K579" s="643">
        <v>0.0</v>
      </c>
      <c r="L579" s="643">
        <v>0.0</v>
      </c>
      <c r="M579" s="1076"/>
      <c r="N579" s="610"/>
      <c r="O579" s="809"/>
      <c r="P579" s="639">
        <v>46092.0</v>
      </c>
      <c r="Q579" s="639">
        <v>46099.0</v>
      </c>
      <c r="R579" s="636"/>
      <c r="S579" s="638"/>
      <c r="T579" s="656"/>
      <c r="U579" s="656"/>
      <c r="V579" s="638"/>
      <c r="W579" s="640"/>
      <c r="X579" s="640"/>
      <c r="Y579" s="638"/>
      <c r="Z579" s="656"/>
      <c r="AA579" s="1077"/>
      <c r="AB579" s="989"/>
      <c r="AC579" s="967" t="s">
        <v>2656</v>
      </c>
      <c r="AD579" s="994"/>
      <c r="AE579" s="994"/>
      <c r="AF579" s="994"/>
      <c r="AG579" s="994"/>
    </row>
    <row r="580" ht="13.5" hidden="1" customHeight="1">
      <c r="A580" s="1014" t="b">
        <v>0</v>
      </c>
      <c r="B580" s="1082" t="s">
        <v>135</v>
      </c>
      <c r="C580" s="635" t="s">
        <v>134</v>
      </c>
      <c r="D580" s="645" t="s">
        <v>408</v>
      </c>
      <c r="E580" s="645" t="s">
        <v>1333</v>
      </c>
      <c r="F580" s="919">
        <v>46082.0</v>
      </c>
      <c r="G580" s="902" t="s">
        <v>1305</v>
      </c>
      <c r="H580" s="973" t="s">
        <v>2654</v>
      </c>
      <c r="I580" s="645" t="s">
        <v>2655</v>
      </c>
      <c r="J580" s="645" t="s">
        <v>190</v>
      </c>
      <c r="K580" s="1016">
        <v>0.0</v>
      </c>
      <c r="L580" s="1016">
        <v>0.0</v>
      </c>
      <c r="M580" s="1095"/>
      <c r="N580" s="1083"/>
      <c r="O580" s="1184"/>
      <c r="P580" s="1017">
        <v>46092.0</v>
      </c>
      <c r="Q580" s="1017">
        <v>46099.0</v>
      </c>
      <c r="R580" s="1098"/>
      <c r="S580" s="1083"/>
      <c r="T580" s="1098"/>
      <c r="U580" s="1098"/>
      <c r="V580" s="1083"/>
      <c r="W580" s="1099"/>
      <c r="X580" s="1099"/>
      <c r="Y580" s="1083"/>
      <c r="Z580" s="1098"/>
      <c r="AA580" s="1174"/>
      <c r="AB580" s="92" t="s">
        <v>2118</v>
      </c>
      <c r="AC580" s="1463" t="s">
        <v>2656</v>
      </c>
      <c r="AD580" s="1019"/>
      <c r="AE580" s="1019"/>
      <c r="AF580" s="1019"/>
      <c r="AG580" s="1019"/>
    </row>
    <row r="581" ht="13.5" hidden="1" customHeight="1">
      <c r="A581" s="667" t="b">
        <v>0</v>
      </c>
      <c r="B581" s="635" t="s">
        <v>138</v>
      </c>
      <c r="C581" s="635" t="s">
        <v>134</v>
      </c>
      <c r="D581" s="492" t="s">
        <v>408</v>
      </c>
      <c r="E581" s="492" t="s">
        <v>1333</v>
      </c>
      <c r="F581" s="606">
        <v>46082.0</v>
      </c>
      <c r="G581" s="860" t="s">
        <v>1305</v>
      </c>
      <c r="H581" s="704" t="s">
        <v>1691</v>
      </c>
      <c r="I581" s="492" t="s">
        <v>998</v>
      </c>
      <c r="J581" s="649" t="s">
        <v>190</v>
      </c>
      <c r="K581" s="643">
        <v>0.0</v>
      </c>
      <c r="L581" s="643">
        <v>0.0</v>
      </c>
      <c r="M581" s="1076"/>
      <c r="N581" s="610"/>
      <c r="O581" s="809"/>
      <c r="P581" s="639">
        <v>46098.0</v>
      </c>
      <c r="Q581" s="639">
        <v>46100.0</v>
      </c>
      <c r="R581" s="636"/>
      <c r="S581" s="638"/>
      <c r="T581" s="656"/>
      <c r="U581" s="656"/>
      <c r="V581" s="638"/>
      <c r="W581" s="640"/>
      <c r="X581" s="640"/>
      <c r="Y581" s="638"/>
      <c r="Z581" s="656"/>
      <c r="AA581" s="1077"/>
      <c r="AB581" s="993" t="s">
        <v>1477</v>
      </c>
      <c r="AC581" s="967" t="s">
        <v>1693</v>
      </c>
      <c r="AD581" s="994"/>
      <c r="AE581" s="994"/>
      <c r="AF581" s="994"/>
      <c r="AG581" s="994"/>
    </row>
    <row r="582" ht="13.5" hidden="1" customHeight="1">
      <c r="A582" s="667" t="b">
        <v>0</v>
      </c>
      <c r="B582" s="635" t="s">
        <v>136</v>
      </c>
      <c r="C582" s="635" t="s">
        <v>134</v>
      </c>
      <c r="D582" s="629" t="s">
        <v>408</v>
      </c>
      <c r="E582" s="629" t="s">
        <v>1333</v>
      </c>
      <c r="F582" s="628">
        <v>46082.0</v>
      </c>
      <c r="G582" s="902" t="s">
        <v>1303</v>
      </c>
      <c r="H582" s="704" t="s">
        <v>2171</v>
      </c>
      <c r="I582" s="629" t="s">
        <v>1862</v>
      </c>
      <c r="J582" s="645" t="s">
        <v>190</v>
      </c>
      <c r="K582" s="643">
        <v>0.0</v>
      </c>
      <c r="L582" s="643">
        <v>0.0</v>
      </c>
      <c r="M582" s="1076"/>
      <c r="N582" s="610"/>
      <c r="O582" s="809"/>
      <c r="P582" s="639">
        <v>46100.0</v>
      </c>
      <c r="Q582" s="639">
        <v>46101.0</v>
      </c>
      <c r="R582" s="636"/>
      <c r="S582" s="638"/>
      <c r="T582" s="656"/>
      <c r="U582" s="656"/>
      <c r="V582" s="638"/>
      <c r="W582" s="640"/>
      <c r="X582" s="640"/>
      <c r="Y582" s="638"/>
      <c r="Z582" s="656"/>
      <c r="AA582" s="1077"/>
      <c r="AB582" s="989"/>
      <c r="AC582" s="994" t="s">
        <v>1689</v>
      </c>
      <c r="AD582" s="994"/>
      <c r="AE582" s="994"/>
      <c r="AF582" s="994"/>
      <c r="AG582" s="994"/>
    </row>
    <row r="583" ht="13.5" hidden="1" customHeight="1">
      <c r="A583" s="667" t="b">
        <v>0</v>
      </c>
      <c r="B583" s="635" t="s">
        <v>136</v>
      </c>
      <c r="C583" s="635" t="s">
        <v>134</v>
      </c>
      <c r="D583" s="492" t="s">
        <v>408</v>
      </c>
      <c r="E583" s="492" t="s">
        <v>1333</v>
      </c>
      <c r="F583" s="606">
        <v>46082.0</v>
      </c>
      <c r="G583" s="860" t="s">
        <v>1304</v>
      </c>
      <c r="H583" s="704" t="s">
        <v>2171</v>
      </c>
      <c r="I583" s="492" t="s">
        <v>1862</v>
      </c>
      <c r="J583" s="649" t="s">
        <v>190</v>
      </c>
      <c r="K583" s="643">
        <v>0.0</v>
      </c>
      <c r="L583" s="643">
        <v>0.0</v>
      </c>
      <c r="M583" s="1076"/>
      <c r="N583" s="610"/>
      <c r="O583" s="809"/>
      <c r="P583" s="639">
        <v>46100.0</v>
      </c>
      <c r="Q583" s="639">
        <v>46101.0</v>
      </c>
      <c r="R583" s="636"/>
      <c r="S583" s="638"/>
      <c r="T583" s="656"/>
      <c r="U583" s="656"/>
      <c r="V583" s="638"/>
      <c r="W583" s="640"/>
      <c r="X583" s="640"/>
      <c r="Y583" s="638"/>
      <c r="Z583" s="656"/>
      <c r="AA583" s="1077"/>
      <c r="AB583" s="989"/>
      <c r="AC583" s="994" t="s">
        <v>1689</v>
      </c>
      <c r="AD583" s="994"/>
      <c r="AE583" s="994"/>
      <c r="AF583" s="994"/>
      <c r="AG583" s="994"/>
    </row>
    <row r="584" ht="13.5" hidden="1" customHeight="1">
      <c r="A584" s="1014" t="b">
        <v>0</v>
      </c>
      <c r="B584" s="1082" t="s">
        <v>136</v>
      </c>
      <c r="C584" s="635" t="s">
        <v>134</v>
      </c>
      <c r="D584" s="645" t="s">
        <v>408</v>
      </c>
      <c r="E584" s="645" t="s">
        <v>1333</v>
      </c>
      <c r="F584" s="919">
        <v>46082.0</v>
      </c>
      <c r="G584" s="902" t="s">
        <v>1305</v>
      </c>
      <c r="H584" s="973" t="s">
        <v>2171</v>
      </c>
      <c r="I584" s="645" t="s">
        <v>1862</v>
      </c>
      <c r="J584" s="645" t="s">
        <v>190</v>
      </c>
      <c r="K584" s="1016">
        <v>0.0</v>
      </c>
      <c r="L584" s="1016">
        <v>0.0</v>
      </c>
      <c r="M584" s="1095"/>
      <c r="N584" s="1083"/>
      <c r="O584" s="1126"/>
      <c r="P584" s="1017">
        <v>46100.0</v>
      </c>
      <c r="Q584" s="1017">
        <v>46101.0</v>
      </c>
      <c r="R584" s="1098"/>
      <c r="S584" s="1083"/>
      <c r="T584" s="1098"/>
      <c r="U584" s="1098"/>
      <c r="V584" s="1083"/>
      <c r="W584" s="1099"/>
      <c r="X584" s="1099"/>
      <c r="Y584" s="1083"/>
      <c r="Z584" s="1098"/>
      <c r="AA584" s="1174"/>
      <c r="AB584" s="1008"/>
      <c r="AC584" s="1101" t="s">
        <v>1689</v>
      </c>
      <c r="AD584" s="1019"/>
      <c r="AE584" s="1019"/>
      <c r="AF584" s="1019"/>
      <c r="AG584" s="1019"/>
    </row>
    <row r="585" ht="13.5" hidden="1" customHeight="1">
      <c r="A585" s="667" t="b">
        <v>0</v>
      </c>
      <c r="B585" s="635" t="s">
        <v>135</v>
      </c>
      <c r="C585" s="635" t="s">
        <v>134</v>
      </c>
      <c r="D585" s="492" t="s">
        <v>408</v>
      </c>
      <c r="E585" s="492" t="s">
        <v>1333</v>
      </c>
      <c r="F585" s="606">
        <v>46082.0</v>
      </c>
      <c r="G585" s="860" t="s">
        <v>1303</v>
      </c>
      <c r="H585" s="704" t="s">
        <v>2658</v>
      </c>
      <c r="I585" s="492" t="s">
        <v>1468</v>
      </c>
      <c r="J585" s="649" t="s">
        <v>190</v>
      </c>
      <c r="K585" s="643">
        <v>0.0</v>
      </c>
      <c r="L585" s="643">
        <v>0.0</v>
      </c>
      <c r="M585" s="1076"/>
      <c r="N585" s="610"/>
      <c r="O585" s="809"/>
      <c r="P585" s="639">
        <v>46099.0</v>
      </c>
      <c r="Q585" s="639">
        <v>46104.0</v>
      </c>
      <c r="R585" s="636"/>
      <c r="S585" s="638"/>
      <c r="T585" s="656"/>
      <c r="U585" s="656"/>
      <c r="V585" s="638"/>
      <c r="W585" s="640"/>
      <c r="X585" s="640"/>
      <c r="Y585" s="638"/>
      <c r="Z585" s="656"/>
      <c r="AA585" s="1077"/>
      <c r="AB585" s="989"/>
      <c r="AC585" s="994" t="s">
        <v>2659</v>
      </c>
      <c r="AD585" s="994"/>
      <c r="AE585" s="994"/>
      <c r="AF585" s="994"/>
      <c r="AG585" s="994"/>
    </row>
    <row r="586" ht="13.5" hidden="1" customHeight="1">
      <c r="A586" s="667" t="b">
        <v>0</v>
      </c>
      <c r="B586" s="635" t="s">
        <v>135</v>
      </c>
      <c r="C586" s="635" t="s">
        <v>134</v>
      </c>
      <c r="D586" s="629" t="s">
        <v>408</v>
      </c>
      <c r="E586" s="629" t="s">
        <v>1333</v>
      </c>
      <c r="F586" s="628">
        <v>46082.0</v>
      </c>
      <c r="G586" s="902" t="s">
        <v>1305</v>
      </c>
      <c r="H586" s="704" t="s">
        <v>2658</v>
      </c>
      <c r="I586" s="629" t="s">
        <v>1468</v>
      </c>
      <c r="J586" s="645" t="s">
        <v>190</v>
      </c>
      <c r="K586" s="643">
        <v>0.0</v>
      </c>
      <c r="L586" s="643">
        <v>0.0</v>
      </c>
      <c r="M586" s="1076"/>
      <c r="N586" s="610"/>
      <c r="O586" s="809"/>
      <c r="P586" s="639">
        <v>46099.0</v>
      </c>
      <c r="Q586" s="639">
        <v>46104.0</v>
      </c>
      <c r="R586" s="636"/>
      <c r="S586" s="638"/>
      <c r="T586" s="656"/>
      <c r="U586" s="656"/>
      <c r="V586" s="638"/>
      <c r="W586" s="640"/>
      <c r="X586" s="640"/>
      <c r="Y586" s="638"/>
      <c r="Z586" s="656"/>
      <c r="AA586" s="1077"/>
      <c r="AB586" s="989"/>
      <c r="AC586" s="994" t="s">
        <v>2659</v>
      </c>
      <c r="AD586" s="994"/>
      <c r="AE586" s="994"/>
      <c r="AF586" s="994"/>
      <c r="AG586" s="994"/>
    </row>
    <row r="587" ht="13.5" hidden="1" customHeight="1">
      <c r="A587" s="667" t="b">
        <v>0</v>
      </c>
      <c r="B587" s="635" t="s">
        <v>113</v>
      </c>
      <c r="C587" s="635" t="s">
        <v>134</v>
      </c>
      <c r="D587" s="492" t="s">
        <v>408</v>
      </c>
      <c r="E587" s="492" t="s">
        <v>1630</v>
      </c>
      <c r="F587" s="606">
        <v>46082.0</v>
      </c>
      <c r="G587" s="860" t="s">
        <v>1305</v>
      </c>
      <c r="H587" s="704" t="s">
        <v>1631</v>
      </c>
      <c r="I587" s="492" t="s">
        <v>1449</v>
      </c>
      <c r="J587" s="649" t="s">
        <v>190</v>
      </c>
      <c r="K587" s="643">
        <v>0.0</v>
      </c>
      <c r="L587" s="643">
        <v>0.0</v>
      </c>
      <c r="M587" s="1076"/>
      <c r="N587" s="610"/>
      <c r="O587" s="945"/>
      <c r="P587" s="639">
        <v>46080.0</v>
      </c>
      <c r="Q587" s="639">
        <v>46086.0</v>
      </c>
      <c r="R587" s="636"/>
      <c r="S587" s="638"/>
      <c r="T587" s="656"/>
      <c r="U587" s="656"/>
      <c r="V587" s="638"/>
      <c r="W587" s="640"/>
      <c r="X587" s="640"/>
      <c r="Y587" s="638"/>
      <c r="Z587" s="656"/>
      <c r="AA587" s="1077"/>
      <c r="AB587" s="993" t="s">
        <v>2118</v>
      </c>
      <c r="AC587" s="994" t="s">
        <v>1632</v>
      </c>
      <c r="AD587" s="994"/>
      <c r="AE587" s="994"/>
      <c r="AF587" s="994"/>
      <c r="AG587" s="994"/>
    </row>
    <row r="588" ht="13.5" hidden="1" customHeight="1">
      <c r="A588" s="667" t="b">
        <v>0</v>
      </c>
      <c r="B588" s="635" t="s">
        <v>135</v>
      </c>
      <c r="C588" s="635" t="s">
        <v>114</v>
      </c>
      <c r="D588" s="629" t="s">
        <v>768</v>
      </c>
      <c r="E588" s="629" t="s">
        <v>1511</v>
      </c>
      <c r="F588" s="606">
        <v>46082.0</v>
      </c>
      <c r="G588" s="902" t="s">
        <v>1303</v>
      </c>
      <c r="H588" s="704" t="s">
        <v>2660</v>
      </c>
      <c r="I588" s="629" t="s">
        <v>2661</v>
      </c>
      <c r="J588" s="645" t="s">
        <v>190</v>
      </c>
      <c r="K588" s="643">
        <v>0.0</v>
      </c>
      <c r="L588" s="643">
        <v>0.0</v>
      </c>
      <c r="M588" s="1076"/>
      <c r="N588" s="639">
        <v>46083.0</v>
      </c>
      <c r="O588" s="945" t="s">
        <v>2662</v>
      </c>
      <c r="P588" s="639">
        <v>46072.0</v>
      </c>
      <c r="Q588" s="639">
        <v>46076.0</v>
      </c>
      <c r="R588" s="636"/>
      <c r="S588" s="638"/>
      <c r="T588" s="656"/>
      <c r="U588" s="656"/>
      <c r="V588" s="638"/>
      <c r="W588" s="640"/>
      <c r="X588" s="640"/>
      <c r="Y588" s="638"/>
      <c r="Z588" s="656"/>
      <c r="AA588" s="1077"/>
      <c r="AB588" s="989"/>
      <c r="AC588" s="994" t="s">
        <v>2663</v>
      </c>
      <c r="AD588" s="968"/>
      <c r="AE588" s="968"/>
      <c r="AF588" s="968"/>
      <c r="AG588" s="968"/>
    </row>
    <row r="589" ht="13.5" hidden="1" customHeight="1">
      <c r="A589" s="1081" t="b">
        <v>0</v>
      </c>
      <c r="B589" s="635" t="s">
        <v>136</v>
      </c>
      <c r="C589" s="635" t="s">
        <v>114</v>
      </c>
      <c r="D589" s="492" t="s">
        <v>864</v>
      </c>
      <c r="E589" s="492" t="s">
        <v>1421</v>
      </c>
      <c r="F589" s="606">
        <v>46113.0</v>
      </c>
      <c r="G589" s="910"/>
      <c r="H589" s="940" t="s">
        <v>2664</v>
      </c>
      <c r="I589" s="492" t="s">
        <v>2665</v>
      </c>
      <c r="J589" s="649" t="s">
        <v>190</v>
      </c>
      <c r="K589" s="643">
        <v>0.0</v>
      </c>
      <c r="L589" s="643">
        <v>0.0</v>
      </c>
      <c r="M589" s="1076"/>
      <c r="N589" s="610"/>
      <c r="O589" s="809"/>
      <c r="P589" s="639">
        <v>46112.0</v>
      </c>
      <c r="Q589" s="639">
        <v>46114.0</v>
      </c>
      <c r="R589" s="656"/>
      <c r="S589" s="638"/>
      <c r="T589" s="980">
        <f>S589-P589</f>
        <v>-46112</v>
      </c>
      <c r="U589" s="980">
        <f>S589-Q589</f>
        <v>-46114</v>
      </c>
      <c r="V589" s="638"/>
      <c r="W589" s="982">
        <f>V589-S589</f>
        <v>0</v>
      </c>
      <c r="X589" s="982">
        <f>V589-P589</f>
        <v>-46112</v>
      </c>
      <c r="Y589" s="638"/>
      <c r="Z589" s="980">
        <f>Y589-P589</f>
        <v>-46112</v>
      </c>
      <c r="AA589" s="984">
        <f>Y589-V589</f>
        <v>0</v>
      </c>
      <c r="AB589" s="1028"/>
      <c r="AC589" s="103"/>
      <c r="AD589" s="968"/>
      <c r="AE589" s="994"/>
      <c r="AF589" s="968"/>
      <c r="AG589" s="968"/>
    </row>
    <row r="590" ht="13.5" hidden="1" customHeight="1">
      <c r="A590" s="667" t="b">
        <v>0</v>
      </c>
      <c r="B590" s="635" t="s">
        <v>135</v>
      </c>
      <c r="C590" s="635" t="s">
        <v>114</v>
      </c>
      <c r="D590" s="629" t="s">
        <v>768</v>
      </c>
      <c r="E590" s="629" t="s">
        <v>1511</v>
      </c>
      <c r="F590" s="628">
        <v>46082.0</v>
      </c>
      <c r="G590" s="902" t="s">
        <v>1305</v>
      </c>
      <c r="H590" s="704" t="s">
        <v>2660</v>
      </c>
      <c r="I590" s="629" t="s">
        <v>2661</v>
      </c>
      <c r="J590" s="645" t="s">
        <v>190</v>
      </c>
      <c r="K590" s="643">
        <v>0.0</v>
      </c>
      <c r="L590" s="643">
        <v>0.0</v>
      </c>
      <c r="M590" s="1076"/>
      <c r="N590" s="639">
        <v>46083.0</v>
      </c>
      <c r="O590" s="945" t="s">
        <v>2662</v>
      </c>
      <c r="P590" s="639">
        <v>46072.0</v>
      </c>
      <c r="Q590" s="639">
        <v>46076.0</v>
      </c>
      <c r="R590" s="636"/>
      <c r="S590" s="638"/>
      <c r="T590" s="656"/>
      <c r="U590" s="656"/>
      <c r="V590" s="638"/>
      <c r="W590" s="640"/>
      <c r="X590" s="640"/>
      <c r="Y590" s="638"/>
      <c r="Z590" s="656"/>
      <c r="AA590" s="1077"/>
      <c r="AB590" s="993" t="s">
        <v>2118</v>
      </c>
      <c r="AC590" s="994" t="s">
        <v>2663</v>
      </c>
      <c r="AD590" s="968"/>
      <c r="AE590" s="968"/>
      <c r="AF590" s="968"/>
      <c r="AG590" s="968"/>
    </row>
    <row r="591" ht="13.5" hidden="1" customHeight="1">
      <c r="A591" s="604" t="b">
        <v>0</v>
      </c>
      <c r="B591" s="492" t="s">
        <v>135</v>
      </c>
      <c r="C591" s="492" t="s">
        <v>114</v>
      </c>
      <c r="D591" s="492" t="s">
        <v>864</v>
      </c>
      <c r="E591" s="492" t="s">
        <v>1333</v>
      </c>
      <c r="F591" s="606">
        <v>46082.0</v>
      </c>
      <c r="G591" s="860"/>
      <c r="H591" s="813" t="s">
        <v>2666</v>
      </c>
      <c r="I591" s="492" t="s">
        <v>2667</v>
      </c>
      <c r="J591" s="492" t="s">
        <v>190</v>
      </c>
      <c r="K591" s="618">
        <v>0.0</v>
      </c>
      <c r="L591" s="618">
        <v>0.0</v>
      </c>
      <c r="M591" s="622"/>
      <c r="N591" s="639">
        <v>46085.0</v>
      </c>
      <c r="O591" s="945" t="s">
        <v>2227</v>
      </c>
      <c r="P591" s="610">
        <v>46063.0</v>
      </c>
      <c r="Q591" s="610">
        <v>46069.0</v>
      </c>
      <c r="R591" s="636">
        <f>Q591-P591</f>
        <v>6</v>
      </c>
      <c r="S591" s="613"/>
      <c r="T591" s="612"/>
      <c r="U591" s="612"/>
      <c r="V591" s="1080"/>
      <c r="W591" s="982"/>
      <c r="X591" s="982"/>
      <c r="Y591" s="613"/>
      <c r="Z591" s="612"/>
      <c r="AA591" s="975"/>
      <c r="AB591" s="901"/>
      <c r="AC591" s="955" t="s">
        <v>2668</v>
      </c>
      <c r="AD591" s="895"/>
      <c r="AE591" s="895"/>
      <c r="AF591" s="895"/>
      <c r="AG591" s="895"/>
    </row>
    <row r="592" ht="13.5" hidden="1" customHeight="1">
      <c r="A592" s="667" t="b">
        <v>0</v>
      </c>
      <c r="B592" s="635" t="s">
        <v>135</v>
      </c>
      <c r="C592" s="635" t="s">
        <v>134</v>
      </c>
      <c r="D592" s="629" t="s">
        <v>864</v>
      </c>
      <c r="E592" s="629" t="s">
        <v>1511</v>
      </c>
      <c r="F592" s="628">
        <v>46082.0</v>
      </c>
      <c r="G592" s="920"/>
      <c r="H592" s="704" t="s">
        <v>2669</v>
      </c>
      <c r="I592" s="629" t="s">
        <v>2670</v>
      </c>
      <c r="J592" s="645" t="s">
        <v>190</v>
      </c>
      <c r="K592" s="643">
        <v>0.0</v>
      </c>
      <c r="L592" s="643">
        <v>0.0</v>
      </c>
      <c r="M592" s="1076"/>
      <c r="N592" s="610">
        <v>46091.0</v>
      </c>
      <c r="O592" s="945" t="s">
        <v>2227</v>
      </c>
      <c r="P592" s="639">
        <v>46072.0</v>
      </c>
      <c r="Q592" s="639">
        <v>46077.0</v>
      </c>
      <c r="R592" s="636"/>
      <c r="S592" s="638"/>
      <c r="T592" s="656"/>
      <c r="U592" s="656"/>
      <c r="V592" s="638"/>
      <c r="W592" s="640"/>
      <c r="X592" s="640"/>
      <c r="Y592" s="638"/>
      <c r="Z592" s="656"/>
      <c r="AA592" s="1077"/>
      <c r="AB592" s="989"/>
      <c r="AC592" s="994" t="s">
        <v>2671</v>
      </c>
    </row>
    <row r="593" ht="13.5" hidden="1" customHeight="1">
      <c r="A593" s="667" t="b">
        <v>0</v>
      </c>
      <c r="B593" s="635" t="s">
        <v>135</v>
      </c>
      <c r="C593" s="635" t="s">
        <v>114</v>
      </c>
      <c r="D593" s="492" t="s">
        <v>864</v>
      </c>
      <c r="E593" s="492" t="s">
        <v>1511</v>
      </c>
      <c r="F593" s="606">
        <v>46082.0</v>
      </c>
      <c r="G593" s="910"/>
      <c r="H593" s="940" t="s">
        <v>2672</v>
      </c>
      <c r="I593" s="492" t="s">
        <v>1924</v>
      </c>
      <c r="J593" s="492" t="s">
        <v>190</v>
      </c>
      <c r="K593" s="987">
        <v>0.0</v>
      </c>
      <c r="L593" s="987">
        <v>0.0</v>
      </c>
      <c r="M593" s="1076"/>
      <c r="N593" s="639">
        <v>46091.0</v>
      </c>
      <c r="O593" s="945" t="s">
        <v>2227</v>
      </c>
      <c r="P593" s="639">
        <v>46078.0</v>
      </c>
      <c r="Q593" s="639">
        <v>46087.0</v>
      </c>
      <c r="R593" s="656"/>
      <c r="S593" s="638"/>
      <c r="T593" s="656"/>
      <c r="U593" s="656"/>
      <c r="V593" s="638"/>
      <c r="W593" s="640"/>
      <c r="X593" s="640"/>
      <c r="Y593" s="638"/>
      <c r="Z593" s="656"/>
      <c r="AA593" s="984">
        <f>Y593-V593</f>
        <v>0</v>
      </c>
      <c r="AB593" s="991"/>
      <c r="AC593" s="968" t="s">
        <v>2673</v>
      </c>
      <c r="AD593" s="968"/>
      <c r="AE593" s="968"/>
      <c r="AF593" s="968"/>
      <c r="AG593" s="968"/>
    </row>
    <row r="594" ht="13.5" hidden="1" customHeight="1">
      <c r="A594" s="604" t="b">
        <v>0</v>
      </c>
      <c r="B594" s="492" t="s">
        <v>135</v>
      </c>
      <c r="C594" s="492" t="s">
        <v>114</v>
      </c>
      <c r="D594" s="629" t="s">
        <v>864</v>
      </c>
      <c r="E594" s="629" t="s">
        <v>1369</v>
      </c>
      <c r="F594" s="628">
        <v>46082.0</v>
      </c>
      <c r="G594" s="860"/>
      <c r="H594" s="931" t="s">
        <v>2674</v>
      </c>
      <c r="I594" s="492" t="s">
        <v>2675</v>
      </c>
      <c r="J594" s="492" t="s">
        <v>190</v>
      </c>
      <c r="K594" s="618">
        <v>0.0</v>
      </c>
      <c r="L594" s="618">
        <v>0.0</v>
      </c>
      <c r="M594" s="622"/>
      <c r="N594" s="610">
        <v>46083.0</v>
      </c>
      <c r="O594" s="809" t="s">
        <v>564</v>
      </c>
      <c r="P594" s="610">
        <v>46069.0</v>
      </c>
      <c r="Q594" s="610">
        <v>46077.0</v>
      </c>
      <c r="R594" s="636">
        <f t="shared" ref="R594:R595" si="154">Q594-P594</f>
        <v>8</v>
      </c>
      <c r="S594" s="613"/>
      <c r="T594" s="612"/>
      <c r="U594" s="612"/>
      <c r="V594" s="1080"/>
      <c r="W594" s="982"/>
      <c r="X594" s="982"/>
      <c r="Y594" s="613"/>
      <c r="Z594" s="612"/>
      <c r="AA594" s="975"/>
      <c r="AB594" s="901"/>
      <c r="AC594" s="1193"/>
    </row>
    <row r="595" ht="13.5" hidden="1" customHeight="1">
      <c r="A595" s="604" t="b">
        <v>0</v>
      </c>
      <c r="B595" s="492" t="s">
        <v>113</v>
      </c>
      <c r="C595" s="492" t="s">
        <v>134</v>
      </c>
      <c r="D595" s="492" t="s">
        <v>864</v>
      </c>
      <c r="E595" s="492" t="s">
        <v>1369</v>
      </c>
      <c r="F595" s="606">
        <v>46082.0</v>
      </c>
      <c r="G595" s="860"/>
      <c r="H595" s="813" t="s">
        <v>2676</v>
      </c>
      <c r="I595" s="492" t="s">
        <v>2677</v>
      </c>
      <c r="J595" s="492" t="s">
        <v>190</v>
      </c>
      <c r="K595" s="618">
        <v>0.0</v>
      </c>
      <c r="L595" s="618">
        <v>0.0</v>
      </c>
      <c r="M595" s="622"/>
      <c r="N595" s="639">
        <v>46086.0</v>
      </c>
      <c r="O595" s="809" t="s">
        <v>564</v>
      </c>
      <c r="P595" s="610">
        <v>46058.0</v>
      </c>
      <c r="Q595" s="610">
        <v>46064.0</v>
      </c>
      <c r="R595" s="636">
        <f t="shared" si="154"/>
        <v>6</v>
      </c>
      <c r="S595" s="613"/>
      <c r="T595" s="612"/>
      <c r="U595" s="612"/>
      <c r="V595" s="1080"/>
      <c r="W595" s="982"/>
      <c r="X595" s="982"/>
      <c r="Y595" s="613"/>
      <c r="Z595" s="612"/>
      <c r="AA595" s="975"/>
      <c r="AB595" s="901"/>
      <c r="AC595" s="1194" t="s">
        <v>2678</v>
      </c>
      <c r="AD595" s="895"/>
      <c r="AE595" s="895"/>
      <c r="AF595" s="895"/>
      <c r="AG595" s="895"/>
    </row>
    <row r="596" ht="13.5" hidden="1" customHeight="1">
      <c r="A596" s="667" t="b">
        <v>0</v>
      </c>
      <c r="B596" s="635" t="s">
        <v>135</v>
      </c>
      <c r="C596" s="635" t="s">
        <v>134</v>
      </c>
      <c r="D596" s="629" t="s">
        <v>864</v>
      </c>
      <c r="E596" s="629" t="s">
        <v>1369</v>
      </c>
      <c r="F596" s="628">
        <v>46082.0</v>
      </c>
      <c r="G596" s="920"/>
      <c r="H596" s="704" t="s">
        <v>2679</v>
      </c>
      <c r="I596" s="629" t="s">
        <v>1578</v>
      </c>
      <c r="J596" s="645" t="s">
        <v>190</v>
      </c>
      <c r="K596" s="643">
        <v>0.0</v>
      </c>
      <c r="L596" s="643">
        <v>0.0</v>
      </c>
      <c r="M596" s="1076"/>
      <c r="N596" s="610"/>
      <c r="O596" s="809"/>
      <c r="P596" s="639">
        <v>46094.0</v>
      </c>
      <c r="Q596" s="639">
        <v>46098.0</v>
      </c>
      <c r="R596" s="636"/>
      <c r="S596" s="638"/>
      <c r="T596" s="656"/>
      <c r="U596" s="656"/>
      <c r="V596" s="638"/>
      <c r="W596" s="640"/>
      <c r="X596" s="640"/>
      <c r="Y596" s="638"/>
      <c r="Z596" s="656"/>
      <c r="AA596" s="1077"/>
      <c r="AB596" s="989"/>
      <c r="AC596" s="994"/>
      <c r="AD596" s="994"/>
      <c r="AE596" s="994"/>
      <c r="AF596" s="994"/>
      <c r="AG596" s="994"/>
    </row>
    <row r="597" ht="13.5" hidden="1" customHeight="1">
      <c r="A597" s="667"/>
      <c r="B597" s="635" t="s">
        <v>138</v>
      </c>
      <c r="C597" s="635" t="s">
        <v>114</v>
      </c>
      <c r="D597" s="492" t="s">
        <v>864</v>
      </c>
      <c r="E597" s="492" t="s">
        <v>1421</v>
      </c>
      <c r="F597" s="606">
        <v>46082.0</v>
      </c>
      <c r="G597" s="910"/>
      <c r="H597" s="704" t="s">
        <v>2680</v>
      </c>
      <c r="I597" s="492" t="s">
        <v>1350</v>
      </c>
      <c r="J597" s="649" t="s">
        <v>190</v>
      </c>
      <c r="K597" s="643">
        <v>0.0</v>
      </c>
      <c r="L597" s="643">
        <v>0.0</v>
      </c>
      <c r="M597" s="1076"/>
      <c r="N597" s="610"/>
      <c r="O597" s="809"/>
      <c r="P597" s="639">
        <v>46099.0</v>
      </c>
      <c r="Q597" s="639">
        <v>46101.0</v>
      </c>
      <c r="R597" s="636"/>
      <c r="S597" s="638"/>
      <c r="T597" s="656"/>
      <c r="U597" s="656"/>
      <c r="V597" s="638"/>
      <c r="W597" s="640"/>
      <c r="X597" s="640"/>
      <c r="Y597" s="638"/>
      <c r="Z597" s="656"/>
      <c r="AA597" s="1077"/>
      <c r="AB597" s="989"/>
      <c r="AC597" s="994" t="s">
        <v>2681</v>
      </c>
      <c r="AD597" s="994"/>
      <c r="AE597" s="994"/>
      <c r="AF597" s="994"/>
      <c r="AG597" s="994"/>
    </row>
    <row r="598" ht="13.5" hidden="1" customHeight="1">
      <c r="A598" s="667" t="b">
        <v>0</v>
      </c>
      <c r="B598" s="635" t="s">
        <v>136</v>
      </c>
      <c r="C598" s="635" t="s">
        <v>114</v>
      </c>
      <c r="D598" s="629" t="s">
        <v>864</v>
      </c>
      <c r="E598" s="629" t="s">
        <v>1333</v>
      </c>
      <c r="F598" s="628">
        <v>46082.0</v>
      </c>
      <c r="G598" s="920"/>
      <c r="H598" s="704" t="s">
        <v>2682</v>
      </c>
      <c r="I598" s="629" t="s">
        <v>1423</v>
      </c>
      <c r="J598" s="645" t="s">
        <v>190</v>
      </c>
      <c r="K598" s="643">
        <v>0.0</v>
      </c>
      <c r="L598" s="643">
        <v>0.0</v>
      </c>
      <c r="M598" s="1076"/>
      <c r="N598" s="651"/>
      <c r="O598" s="1140"/>
      <c r="P598" s="610">
        <v>46073.0</v>
      </c>
      <c r="Q598" s="639">
        <v>46083.0</v>
      </c>
      <c r="R598" s="636"/>
      <c r="S598" s="638"/>
      <c r="T598" s="656"/>
      <c r="U598" s="656"/>
      <c r="V598" s="638"/>
      <c r="W598" s="640"/>
      <c r="X598" s="640"/>
      <c r="Y598" s="638"/>
      <c r="Z598" s="656"/>
      <c r="AA598" s="1077"/>
      <c r="AB598" s="989"/>
      <c r="AC598" s="968" t="s">
        <v>2683</v>
      </c>
    </row>
    <row r="599" ht="13.5" hidden="1" customHeight="1">
      <c r="A599" s="667" t="b">
        <v>0</v>
      </c>
      <c r="B599" s="635" t="s">
        <v>135</v>
      </c>
      <c r="C599" s="635" t="s">
        <v>134</v>
      </c>
      <c r="D599" s="492" t="s">
        <v>864</v>
      </c>
      <c r="E599" s="492" t="s">
        <v>1333</v>
      </c>
      <c r="F599" s="606">
        <v>46082.0</v>
      </c>
      <c r="G599" s="910"/>
      <c r="H599" s="940" t="s">
        <v>2684</v>
      </c>
      <c r="I599" s="492" t="s">
        <v>2685</v>
      </c>
      <c r="J599" s="492" t="s">
        <v>190</v>
      </c>
      <c r="K599" s="987">
        <v>0.0</v>
      </c>
      <c r="L599" s="987">
        <v>0.0</v>
      </c>
      <c r="M599" s="1076"/>
      <c r="N599" s="639"/>
      <c r="O599" s="1140"/>
      <c r="P599" s="639">
        <v>46077.0</v>
      </c>
      <c r="Q599" s="639">
        <v>46091.0</v>
      </c>
      <c r="R599" s="656"/>
      <c r="S599" s="638"/>
      <c r="T599" s="656"/>
      <c r="U599" s="656"/>
      <c r="V599" s="638"/>
      <c r="W599" s="640"/>
      <c r="X599" s="640"/>
      <c r="Y599" s="638"/>
      <c r="Z599" s="656"/>
      <c r="AA599" s="1077"/>
      <c r="AB599" s="991"/>
      <c r="AC599" s="968" t="s">
        <v>2686</v>
      </c>
      <c r="AD599" s="968"/>
      <c r="AE599" s="968"/>
      <c r="AF599" s="968"/>
      <c r="AG599" s="968"/>
    </row>
    <row r="600" ht="13.5" hidden="1" customHeight="1">
      <c r="A600" s="667" t="b">
        <v>0</v>
      </c>
      <c r="B600" s="635" t="s">
        <v>135</v>
      </c>
      <c r="C600" s="635" t="s">
        <v>134</v>
      </c>
      <c r="D600" s="629" t="s">
        <v>864</v>
      </c>
      <c r="E600" s="629" t="s">
        <v>1333</v>
      </c>
      <c r="F600" s="628">
        <v>46082.0</v>
      </c>
      <c r="G600" s="920"/>
      <c r="H600" s="704" t="s">
        <v>2687</v>
      </c>
      <c r="I600" s="629" t="s">
        <v>1578</v>
      </c>
      <c r="J600" s="645" t="s">
        <v>190</v>
      </c>
      <c r="K600" s="643">
        <v>0.0</v>
      </c>
      <c r="L600" s="643">
        <v>0.0</v>
      </c>
      <c r="M600" s="1076"/>
      <c r="N600" s="610"/>
      <c r="O600" s="809"/>
      <c r="P600" s="639">
        <v>46091.0</v>
      </c>
      <c r="Q600" s="639">
        <v>46093.0</v>
      </c>
      <c r="R600" s="636"/>
      <c r="S600" s="638"/>
      <c r="T600" s="656"/>
      <c r="U600" s="656"/>
      <c r="V600" s="638"/>
      <c r="W600" s="640"/>
      <c r="X600" s="640"/>
      <c r="Y600" s="638"/>
      <c r="Z600" s="656"/>
      <c r="AA600" s="1077"/>
      <c r="AB600" s="989"/>
      <c r="AC600" s="994" t="s">
        <v>2688</v>
      </c>
      <c r="AD600" s="994"/>
      <c r="AE600" s="994"/>
      <c r="AF600" s="994"/>
      <c r="AG600" s="994"/>
    </row>
    <row r="601" ht="13.5" hidden="1" customHeight="1">
      <c r="A601" s="667" t="b">
        <v>0</v>
      </c>
      <c r="B601" s="635" t="s">
        <v>135</v>
      </c>
      <c r="C601" s="635" t="s">
        <v>114</v>
      </c>
      <c r="D601" s="492" t="s">
        <v>864</v>
      </c>
      <c r="E601" s="492" t="s">
        <v>1333</v>
      </c>
      <c r="F601" s="606">
        <v>46082.0</v>
      </c>
      <c r="G601" s="910"/>
      <c r="H601" s="704" t="s">
        <v>2689</v>
      </c>
      <c r="I601" s="492" t="s">
        <v>2690</v>
      </c>
      <c r="J601" s="649" t="s">
        <v>190</v>
      </c>
      <c r="K601" s="643">
        <v>0.0</v>
      </c>
      <c r="L601" s="643">
        <v>0.0</v>
      </c>
      <c r="M601" s="1076"/>
      <c r="N601" s="610"/>
      <c r="O601" s="945"/>
      <c r="P601" s="639">
        <v>46085.0</v>
      </c>
      <c r="Q601" s="639">
        <v>46097.0</v>
      </c>
      <c r="R601" s="636"/>
      <c r="S601" s="638"/>
      <c r="T601" s="656"/>
      <c r="U601" s="656"/>
      <c r="V601" s="638"/>
      <c r="W601" s="640"/>
      <c r="X601" s="640"/>
      <c r="Y601" s="638"/>
      <c r="Z601" s="656"/>
      <c r="AA601" s="1077"/>
      <c r="AB601" s="989"/>
      <c r="AC601" s="994" t="s">
        <v>2691</v>
      </c>
      <c r="AD601" s="994"/>
      <c r="AE601" s="994"/>
      <c r="AF601" s="994"/>
      <c r="AG601" s="994"/>
    </row>
    <row r="602" ht="13.5" hidden="1" customHeight="1">
      <c r="A602" s="667" t="b">
        <v>0</v>
      </c>
      <c r="B602" s="635" t="s">
        <v>138</v>
      </c>
      <c r="C602" s="635" t="s">
        <v>114</v>
      </c>
      <c r="D602" s="629" t="s">
        <v>864</v>
      </c>
      <c r="E602" s="629" t="s">
        <v>1333</v>
      </c>
      <c r="F602" s="628">
        <v>46082.0</v>
      </c>
      <c r="G602" s="920"/>
      <c r="H602" s="704" t="s">
        <v>2692</v>
      </c>
      <c r="I602" s="629" t="s">
        <v>2693</v>
      </c>
      <c r="J602" s="645" t="s">
        <v>190</v>
      </c>
      <c r="K602" s="643">
        <v>0.0</v>
      </c>
      <c r="L602" s="643">
        <v>0.0</v>
      </c>
      <c r="M602" s="1076"/>
      <c r="N602" s="610"/>
      <c r="O602" s="809"/>
      <c r="P602" s="639">
        <v>46094.0</v>
      </c>
      <c r="Q602" s="639">
        <v>46101.0</v>
      </c>
      <c r="R602" s="636"/>
      <c r="S602" s="638"/>
      <c r="T602" s="656"/>
      <c r="U602" s="656"/>
      <c r="V602" s="638"/>
      <c r="W602" s="640"/>
      <c r="X602" s="640"/>
      <c r="Y602" s="638"/>
      <c r="Z602" s="656"/>
      <c r="AA602" s="1077"/>
      <c r="AB602" s="989"/>
      <c r="AC602" s="994" t="s">
        <v>2694</v>
      </c>
      <c r="AD602" s="994"/>
      <c r="AE602" s="994"/>
      <c r="AF602" s="994"/>
      <c r="AG602" s="994"/>
    </row>
    <row r="603" ht="13.5" hidden="1" customHeight="1">
      <c r="A603" s="667" t="b">
        <v>0</v>
      </c>
      <c r="B603" s="635" t="s">
        <v>136</v>
      </c>
      <c r="C603" s="635" t="s">
        <v>114</v>
      </c>
      <c r="D603" s="492" t="s">
        <v>864</v>
      </c>
      <c r="E603" s="492" t="s">
        <v>1511</v>
      </c>
      <c r="F603" s="606">
        <v>46082.0</v>
      </c>
      <c r="G603" s="910"/>
      <c r="H603" s="704" t="s">
        <v>2695</v>
      </c>
      <c r="I603" s="492" t="s">
        <v>1065</v>
      </c>
      <c r="J603" s="649" t="s">
        <v>190</v>
      </c>
      <c r="K603" s="643">
        <v>0.0</v>
      </c>
      <c r="L603" s="643">
        <v>0.0</v>
      </c>
      <c r="M603" s="1076"/>
      <c r="N603" s="639"/>
      <c r="O603" s="809"/>
      <c r="P603" s="639">
        <v>46072.0</v>
      </c>
      <c r="Q603" s="639">
        <v>46093.0</v>
      </c>
      <c r="R603" s="636"/>
      <c r="S603" s="638"/>
      <c r="T603" s="656"/>
      <c r="U603" s="656"/>
      <c r="V603" s="638"/>
      <c r="W603" s="640"/>
      <c r="X603" s="640"/>
      <c r="Y603" s="638"/>
      <c r="Z603" s="656"/>
      <c r="AA603" s="1077"/>
      <c r="AB603" s="1012"/>
      <c r="AC603" s="103"/>
      <c r="AD603" s="968"/>
      <c r="AE603" s="968"/>
      <c r="AF603" s="968"/>
      <c r="AG603" s="968"/>
    </row>
    <row r="604" ht="13.5" hidden="1" customHeight="1">
      <c r="A604" s="667" t="b">
        <v>0</v>
      </c>
      <c r="B604" s="635" t="s">
        <v>113</v>
      </c>
      <c r="C604" s="635" t="s">
        <v>114</v>
      </c>
      <c r="D604" s="629" t="s">
        <v>368</v>
      </c>
      <c r="E604" s="629" t="s">
        <v>1369</v>
      </c>
      <c r="F604" s="606">
        <v>46082.0</v>
      </c>
      <c r="G604" s="902" t="s">
        <v>1304</v>
      </c>
      <c r="H604" s="704" t="s">
        <v>1525</v>
      </c>
      <c r="I604" s="629" t="s">
        <v>1526</v>
      </c>
      <c r="J604" s="645" t="s">
        <v>190</v>
      </c>
      <c r="K604" s="643">
        <v>0.0</v>
      </c>
      <c r="L604" s="643">
        <v>0.0</v>
      </c>
      <c r="M604" s="622">
        <v>64000.0</v>
      </c>
      <c r="N604" s="639"/>
      <c r="O604" s="945"/>
      <c r="P604" s="639">
        <v>46072.0</v>
      </c>
      <c r="Q604" s="639">
        <v>46074.0</v>
      </c>
      <c r="R604" s="980">
        <f>Q604-P604</f>
        <v>2</v>
      </c>
      <c r="S604" s="639">
        <v>46074.0</v>
      </c>
      <c r="T604" s="980">
        <f t="shared" ref="T604:T607" si="155">S604-P604</f>
        <v>2</v>
      </c>
      <c r="U604" s="980">
        <f t="shared" ref="U604:U611" si="156">S604-Q604</f>
        <v>0</v>
      </c>
      <c r="V604" s="981">
        <v>46077.0</v>
      </c>
      <c r="W604" s="982">
        <f t="shared" ref="W604:W611" si="157">V604-S604</f>
        <v>3</v>
      </c>
      <c r="X604" s="982">
        <f t="shared" ref="X604:X611" si="158">V604-P604</f>
        <v>5</v>
      </c>
      <c r="Y604" s="981">
        <v>46085.0</v>
      </c>
      <c r="Z604" s="980">
        <f t="shared" ref="Z604:Z610" si="159">Y604-P604</f>
        <v>13</v>
      </c>
      <c r="AA604" s="984">
        <f t="shared" ref="AA604:AA610" si="160">Y604-V604</f>
        <v>8</v>
      </c>
      <c r="AB604" s="989"/>
      <c r="AC604" s="994" t="s">
        <v>1527</v>
      </c>
      <c r="AD604" s="968"/>
      <c r="AE604" s="968"/>
      <c r="AF604" s="968"/>
      <c r="AG604" s="968"/>
    </row>
    <row r="605" ht="13.5" hidden="1" customHeight="1">
      <c r="A605" s="1081" t="b">
        <v>0</v>
      </c>
      <c r="B605" s="635" t="s">
        <v>138</v>
      </c>
      <c r="C605" s="635" t="s">
        <v>114</v>
      </c>
      <c r="D605" s="492" t="s">
        <v>864</v>
      </c>
      <c r="E605" s="492" t="s">
        <v>1333</v>
      </c>
      <c r="F605" s="606">
        <v>46113.0</v>
      </c>
      <c r="G605" s="910"/>
      <c r="H605" s="704" t="s">
        <v>2696</v>
      </c>
      <c r="I605" s="492" t="s">
        <v>2697</v>
      </c>
      <c r="J605" s="649" t="s">
        <v>190</v>
      </c>
      <c r="K605" s="643">
        <v>0.0</v>
      </c>
      <c r="L605" s="643">
        <v>0.0</v>
      </c>
      <c r="M605" s="1076"/>
      <c r="N605" s="610"/>
      <c r="O605" s="809"/>
      <c r="P605" s="639">
        <v>46108.0</v>
      </c>
      <c r="Q605" s="639">
        <v>46114.0</v>
      </c>
      <c r="R605" s="636"/>
      <c r="S605" s="638"/>
      <c r="T605" s="980">
        <f t="shared" si="155"/>
        <v>-46108</v>
      </c>
      <c r="U605" s="980">
        <f t="shared" si="156"/>
        <v>-46114</v>
      </c>
      <c r="V605" s="638"/>
      <c r="W605" s="982">
        <f t="shared" si="157"/>
        <v>0</v>
      </c>
      <c r="X605" s="982">
        <f t="shared" si="158"/>
        <v>-46108</v>
      </c>
      <c r="Y605" s="638"/>
      <c r="Z605" s="980">
        <f t="shared" si="159"/>
        <v>-46108</v>
      </c>
      <c r="AA605" s="984">
        <f t="shared" si="160"/>
        <v>0</v>
      </c>
      <c r="AB605" s="1028"/>
      <c r="AC605" s="994"/>
      <c r="AD605" s="994"/>
      <c r="AE605" s="1023"/>
      <c r="AF605" s="994"/>
      <c r="AG605" s="994"/>
    </row>
    <row r="606" ht="13.5" hidden="1" customHeight="1">
      <c r="A606" s="1081" t="b">
        <v>0</v>
      </c>
      <c r="B606" s="635" t="s">
        <v>138</v>
      </c>
      <c r="C606" s="635" t="s">
        <v>114</v>
      </c>
      <c r="D606" s="629" t="s">
        <v>864</v>
      </c>
      <c r="E606" s="629" t="s">
        <v>1369</v>
      </c>
      <c r="F606" s="628">
        <v>46113.0</v>
      </c>
      <c r="G606" s="902"/>
      <c r="H606" s="704" t="s">
        <v>2698</v>
      </c>
      <c r="I606" s="629" t="s">
        <v>1625</v>
      </c>
      <c r="J606" s="629" t="s">
        <v>190</v>
      </c>
      <c r="K606" s="643">
        <v>0.0</v>
      </c>
      <c r="L606" s="643">
        <v>0.0</v>
      </c>
      <c r="M606" s="1076"/>
      <c r="N606" s="610"/>
      <c r="O606" s="809"/>
      <c r="P606" s="639">
        <v>46113.0</v>
      </c>
      <c r="Q606" s="610">
        <v>46115.0</v>
      </c>
      <c r="R606" s="636"/>
      <c r="S606" s="638"/>
      <c r="T606" s="980">
        <f t="shared" si="155"/>
        <v>-46113</v>
      </c>
      <c r="U606" s="980">
        <f t="shared" si="156"/>
        <v>-46115</v>
      </c>
      <c r="V606" s="638"/>
      <c r="W606" s="982">
        <f t="shared" si="157"/>
        <v>0</v>
      </c>
      <c r="X606" s="982">
        <f t="shared" si="158"/>
        <v>-46113</v>
      </c>
      <c r="Y606" s="638"/>
      <c r="Z606" s="980">
        <f t="shared" si="159"/>
        <v>-46113</v>
      </c>
      <c r="AA606" s="984">
        <f t="shared" si="160"/>
        <v>0</v>
      </c>
      <c r="AB606" s="1028"/>
      <c r="AC606" s="994"/>
      <c r="AD606" s="994"/>
      <c r="AE606" s="1023"/>
      <c r="AF606" s="994"/>
      <c r="AG606" s="994"/>
    </row>
    <row r="607" ht="13.5" hidden="1" customHeight="1">
      <c r="A607" s="1081" t="b">
        <v>0</v>
      </c>
      <c r="B607" s="635" t="s">
        <v>138</v>
      </c>
      <c r="C607" s="635" t="s">
        <v>134</v>
      </c>
      <c r="D607" s="492" t="s">
        <v>864</v>
      </c>
      <c r="E607" s="492" t="s">
        <v>1630</v>
      </c>
      <c r="F607" s="606">
        <v>46113.0</v>
      </c>
      <c r="G607" s="860"/>
      <c r="H607" s="704" t="s">
        <v>2699</v>
      </c>
      <c r="I607" s="492" t="s">
        <v>2700</v>
      </c>
      <c r="J607" s="492" t="s">
        <v>190</v>
      </c>
      <c r="K607" s="643">
        <v>0.0</v>
      </c>
      <c r="L607" s="643">
        <v>0.0</v>
      </c>
      <c r="M607" s="1076"/>
      <c r="N607" s="610"/>
      <c r="O607" s="809"/>
      <c r="P607" s="639">
        <v>46113.0</v>
      </c>
      <c r="Q607" s="610">
        <v>46115.0</v>
      </c>
      <c r="R607" s="636"/>
      <c r="S607" s="638"/>
      <c r="T607" s="980">
        <f t="shared" si="155"/>
        <v>-46113</v>
      </c>
      <c r="U607" s="980">
        <f t="shared" si="156"/>
        <v>-46115</v>
      </c>
      <c r="V607" s="638"/>
      <c r="W607" s="982">
        <f t="shared" si="157"/>
        <v>0</v>
      </c>
      <c r="X607" s="982">
        <f t="shared" si="158"/>
        <v>-46113</v>
      </c>
      <c r="Y607" s="638"/>
      <c r="Z607" s="980">
        <f t="shared" si="159"/>
        <v>-46113</v>
      </c>
      <c r="AA607" s="984">
        <f t="shared" si="160"/>
        <v>0</v>
      </c>
      <c r="AB607" s="1028"/>
      <c r="AC607" s="994"/>
      <c r="AD607" s="994"/>
      <c r="AE607" s="1023"/>
      <c r="AF607" s="994"/>
      <c r="AG607" s="994"/>
    </row>
    <row r="608" ht="13.5" hidden="1" customHeight="1">
      <c r="A608" s="1081" t="b">
        <v>0</v>
      </c>
      <c r="B608" s="635" t="s">
        <v>138</v>
      </c>
      <c r="C608" s="635" t="s">
        <v>114</v>
      </c>
      <c r="D608" s="629" t="s">
        <v>864</v>
      </c>
      <c r="E608" s="629" t="s">
        <v>1369</v>
      </c>
      <c r="F608" s="628">
        <v>46113.0</v>
      </c>
      <c r="G608" s="902"/>
      <c r="H608" s="704" t="s">
        <v>2701</v>
      </c>
      <c r="I608" s="629" t="s">
        <v>2214</v>
      </c>
      <c r="J608" s="629" t="s">
        <v>190</v>
      </c>
      <c r="K608" s="643">
        <v>0.0</v>
      </c>
      <c r="L608" s="643">
        <v>0.0</v>
      </c>
      <c r="M608" s="1076"/>
      <c r="N608" s="610"/>
      <c r="O608" s="809"/>
      <c r="P608" s="639">
        <v>46114.0</v>
      </c>
      <c r="Q608" s="610">
        <v>46119.0</v>
      </c>
      <c r="R608" s="636"/>
      <c r="S608" s="638"/>
      <c r="T608" s="980"/>
      <c r="U608" s="980">
        <f t="shared" si="156"/>
        <v>-46119</v>
      </c>
      <c r="V608" s="638"/>
      <c r="W608" s="982">
        <f t="shared" si="157"/>
        <v>0</v>
      </c>
      <c r="X608" s="982">
        <f t="shared" si="158"/>
        <v>-46114</v>
      </c>
      <c r="Y608" s="638"/>
      <c r="Z608" s="980">
        <f t="shared" si="159"/>
        <v>-46114</v>
      </c>
      <c r="AA608" s="984">
        <f t="shared" si="160"/>
        <v>0</v>
      </c>
      <c r="AB608" s="1028"/>
      <c r="AC608" s="994"/>
      <c r="AD608" s="994"/>
      <c r="AE608" s="1023"/>
      <c r="AF608" s="994"/>
      <c r="AG608" s="994"/>
    </row>
    <row r="609" ht="13.5" hidden="1" customHeight="1">
      <c r="A609" s="1081" t="b">
        <v>0</v>
      </c>
      <c r="B609" s="635" t="s">
        <v>136</v>
      </c>
      <c r="C609" s="635" t="s">
        <v>114</v>
      </c>
      <c r="D609" s="492" t="s">
        <v>864</v>
      </c>
      <c r="E609" s="492" t="s">
        <v>2130</v>
      </c>
      <c r="F609" s="606">
        <v>46113.0</v>
      </c>
      <c r="G609" s="860"/>
      <c r="H609" s="704" t="s">
        <v>2702</v>
      </c>
      <c r="I609" s="492" t="s">
        <v>2703</v>
      </c>
      <c r="J609" s="492" t="s">
        <v>190</v>
      </c>
      <c r="K609" s="643">
        <v>0.0</v>
      </c>
      <c r="L609" s="643">
        <v>0.0</v>
      </c>
      <c r="M609" s="1076"/>
      <c r="N609" s="610"/>
      <c r="O609" s="809"/>
      <c r="P609" s="639">
        <v>46113.0</v>
      </c>
      <c r="Q609" s="610">
        <v>46119.0</v>
      </c>
      <c r="R609" s="636"/>
      <c r="S609" s="638"/>
      <c r="T609" s="980">
        <f>S609-P609</f>
        <v>-46113</v>
      </c>
      <c r="U609" s="980">
        <f t="shared" si="156"/>
        <v>-46119</v>
      </c>
      <c r="V609" s="638"/>
      <c r="W609" s="982">
        <f t="shared" si="157"/>
        <v>0</v>
      </c>
      <c r="X609" s="982">
        <f t="shared" si="158"/>
        <v>-46113</v>
      </c>
      <c r="Y609" s="638"/>
      <c r="Z609" s="980">
        <f t="shared" si="159"/>
        <v>-46113</v>
      </c>
      <c r="AA609" s="984">
        <f t="shared" si="160"/>
        <v>0</v>
      </c>
      <c r="AB609" s="1028"/>
      <c r="AC609" s="994"/>
      <c r="AD609" s="994"/>
      <c r="AE609" s="1023"/>
      <c r="AF609" s="994"/>
      <c r="AG609" s="994"/>
    </row>
    <row r="610" ht="13.5" hidden="1" customHeight="1">
      <c r="A610" s="1081" t="b">
        <v>0</v>
      </c>
      <c r="B610" s="635" t="s">
        <v>138</v>
      </c>
      <c r="C610" s="635" t="s">
        <v>114</v>
      </c>
      <c r="D610" s="629" t="s">
        <v>864</v>
      </c>
      <c r="E610" s="629" t="s">
        <v>1333</v>
      </c>
      <c r="F610" s="606">
        <v>46113.0</v>
      </c>
      <c r="G610" s="920"/>
      <c r="H610" s="704" t="s">
        <v>2704</v>
      </c>
      <c r="I610" s="629" t="s">
        <v>2112</v>
      </c>
      <c r="J610" s="629" t="s">
        <v>190</v>
      </c>
      <c r="K610" s="643">
        <v>0.0</v>
      </c>
      <c r="L610" s="643">
        <v>0.0</v>
      </c>
      <c r="M610" s="1076"/>
      <c r="N610" s="610"/>
      <c r="O610" s="809"/>
      <c r="P610" s="639">
        <v>46118.0</v>
      </c>
      <c r="Q610" s="639">
        <v>46120.0</v>
      </c>
      <c r="R610" s="636"/>
      <c r="S610" s="638"/>
      <c r="T610" s="980"/>
      <c r="U610" s="980">
        <f t="shared" si="156"/>
        <v>-46120</v>
      </c>
      <c r="V610" s="638"/>
      <c r="W610" s="982">
        <f t="shared" si="157"/>
        <v>0</v>
      </c>
      <c r="X610" s="982">
        <f t="shared" si="158"/>
        <v>-46118</v>
      </c>
      <c r="Y610" s="638"/>
      <c r="Z610" s="980">
        <f t="shared" si="159"/>
        <v>-46118</v>
      </c>
      <c r="AA610" s="984">
        <f t="shared" si="160"/>
        <v>0</v>
      </c>
      <c r="AB610" s="1028"/>
      <c r="AC610" s="994"/>
      <c r="AD610" s="994"/>
      <c r="AE610" s="1023"/>
      <c r="AF610" s="994"/>
      <c r="AG610" s="994"/>
    </row>
    <row r="611" ht="13.5" hidden="1" customHeight="1">
      <c r="A611" s="667" t="b">
        <v>0</v>
      </c>
      <c r="B611" s="635" t="s">
        <v>134</v>
      </c>
      <c r="C611" s="635" t="s">
        <v>134</v>
      </c>
      <c r="D611" s="492" t="s">
        <v>368</v>
      </c>
      <c r="E611" s="492" t="s">
        <v>3174</v>
      </c>
      <c r="F611" s="606">
        <v>46082.0</v>
      </c>
      <c r="G611" s="860" t="s">
        <v>1307</v>
      </c>
      <c r="H611" s="704" t="s">
        <v>3175</v>
      </c>
      <c r="I611" s="492" t="s">
        <v>3176</v>
      </c>
      <c r="J611" s="649" t="s">
        <v>190</v>
      </c>
      <c r="K611" s="643">
        <v>0.0</v>
      </c>
      <c r="L611" s="643">
        <v>0.0</v>
      </c>
      <c r="M611" s="1076"/>
      <c r="N611" s="610">
        <v>46099.0</v>
      </c>
      <c r="O611" s="945" t="s">
        <v>3177</v>
      </c>
      <c r="P611" s="639">
        <v>46092.0</v>
      </c>
      <c r="Q611" s="639">
        <v>46092.0</v>
      </c>
      <c r="R611" s="636">
        <f>Q611-P611</f>
        <v>0</v>
      </c>
      <c r="S611" s="639">
        <v>46092.0</v>
      </c>
      <c r="T611" s="980">
        <f>S611-P611</f>
        <v>0</v>
      </c>
      <c r="U611" s="980">
        <f t="shared" si="156"/>
        <v>0</v>
      </c>
      <c r="V611" s="638"/>
      <c r="W611" s="982">
        <f t="shared" si="157"/>
        <v>-46092</v>
      </c>
      <c r="X611" s="982">
        <f t="shared" si="158"/>
        <v>-46092</v>
      </c>
      <c r="Y611" s="638"/>
      <c r="Z611" s="656"/>
      <c r="AA611" s="1077"/>
      <c r="AB611" s="989"/>
      <c r="AC611" s="102" t="s">
        <v>3178</v>
      </c>
      <c r="AD611" s="994"/>
      <c r="AE611" s="994"/>
      <c r="AF611" s="994"/>
      <c r="AG611" s="994"/>
    </row>
    <row r="612" ht="13.5" hidden="1" customHeight="1">
      <c r="A612" s="667" t="b">
        <v>0</v>
      </c>
      <c r="B612" s="635" t="s">
        <v>135</v>
      </c>
      <c r="C612" s="635" t="s">
        <v>114</v>
      </c>
      <c r="D612" s="629" t="s">
        <v>368</v>
      </c>
      <c r="E612" s="629" t="s">
        <v>1369</v>
      </c>
      <c r="F612" s="628">
        <v>46082.0</v>
      </c>
      <c r="G612" s="920"/>
      <c r="H612" s="943" t="s">
        <v>2705</v>
      </c>
      <c r="I612" s="629" t="s">
        <v>1578</v>
      </c>
      <c r="J612" s="629" t="s">
        <v>190</v>
      </c>
      <c r="K612" s="987">
        <v>0.0</v>
      </c>
      <c r="L612" s="987">
        <v>0.0</v>
      </c>
      <c r="M612" s="1076"/>
      <c r="N612" s="639">
        <v>46090.0</v>
      </c>
      <c r="O612" s="945" t="s">
        <v>2706</v>
      </c>
      <c r="P612" s="639">
        <v>46078.0</v>
      </c>
      <c r="Q612" s="639">
        <v>46085.0</v>
      </c>
      <c r="R612" s="656"/>
      <c r="S612" s="638"/>
      <c r="T612" s="656"/>
      <c r="U612" s="656"/>
      <c r="V612" s="638"/>
      <c r="W612" s="640"/>
      <c r="X612" s="640"/>
      <c r="Y612" s="638"/>
      <c r="Z612" s="980">
        <f t="shared" ref="Z612:Z614" si="161">Y612-P612</f>
        <v>-46078</v>
      </c>
      <c r="AA612" s="984">
        <f>Y612-V612</f>
        <v>0</v>
      </c>
      <c r="AB612" s="991"/>
      <c r="AC612" s="968"/>
      <c r="AD612" s="968"/>
      <c r="AE612" s="968"/>
      <c r="AF612" s="968"/>
      <c r="AG612" s="968"/>
    </row>
    <row r="613" ht="13.5" hidden="1" customHeight="1">
      <c r="A613" s="604" t="b">
        <v>0</v>
      </c>
      <c r="B613" s="492" t="s">
        <v>113</v>
      </c>
      <c r="C613" s="492" t="s">
        <v>114</v>
      </c>
      <c r="D613" s="492" t="s">
        <v>480</v>
      </c>
      <c r="E613" s="492" t="s">
        <v>1421</v>
      </c>
      <c r="F613" s="606">
        <v>46054.0</v>
      </c>
      <c r="G613" s="860" t="s">
        <v>1304</v>
      </c>
      <c r="H613" s="704" t="s">
        <v>2176</v>
      </c>
      <c r="I613" s="492" t="s">
        <v>2177</v>
      </c>
      <c r="J613" s="492" t="s">
        <v>190</v>
      </c>
      <c r="K613" s="618">
        <v>0.0</v>
      </c>
      <c r="L613" s="618">
        <v>0.0</v>
      </c>
      <c r="M613" s="622"/>
      <c r="N613" s="610"/>
      <c r="O613" s="809"/>
      <c r="P613" s="610">
        <v>46050.0</v>
      </c>
      <c r="Q613" s="610">
        <v>46053.0</v>
      </c>
      <c r="R613" s="980">
        <f t="shared" ref="R613:R620" si="162">Q613-P613</f>
        <v>3</v>
      </c>
      <c r="S613" s="610">
        <v>46053.0</v>
      </c>
      <c r="T613" s="980">
        <f t="shared" ref="T613:T620" si="163">S613-P613</f>
        <v>3</v>
      </c>
      <c r="U613" s="980">
        <f t="shared" ref="U613:U620" si="164">S613-Q613</f>
        <v>0</v>
      </c>
      <c r="V613" s="981">
        <v>46056.0</v>
      </c>
      <c r="W613" s="982">
        <f t="shared" ref="W613:W620" si="165">V613-S613</f>
        <v>3</v>
      </c>
      <c r="X613" s="982">
        <f t="shared" ref="X613:X620" si="166">V613-P613</f>
        <v>6</v>
      </c>
      <c r="Y613" s="610">
        <v>46059.0</v>
      </c>
      <c r="Z613" s="980">
        <f t="shared" si="161"/>
        <v>9</v>
      </c>
      <c r="AA613" s="975"/>
      <c r="AB613" s="901"/>
      <c r="AC613" s="955" t="s">
        <v>2178</v>
      </c>
      <c r="AD613" s="895"/>
      <c r="AE613" s="895"/>
      <c r="AF613" s="895"/>
      <c r="AG613" s="895"/>
    </row>
    <row r="614" ht="13.5" hidden="1" customHeight="1">
      <c r="A614" s="1085" t="b">
        <v>0</v>
      </c>
      <c r="B614" s="1060" t="s">
        <v>113</v>
      </c>
      <c r="C614" s="1060" t="s">
        <v>114</v>
      </c>
      <c r="D614" s="629" t="s">
        <v>480</v>
      </c>
      <c r="E614" s="645" t="s">
        <v>1421</v>
      </c>
      <c r="F614" s="606">
        <v>46054.0</v>
      </c>
      <c r="G614" s="902" t="s">
        <v>1305</v>
      </c>
      <c r="H614" s="973" t="s">
        <v>2176</v>
      </c>
      <c r="I614" s="645" t="s">
        <v>2177</v>
      </c>
      <c r="J614" s="645" t="s">
        <v>190</v>
      </c>
      <c r="K614" s="1061">
        <v>0.0</v>
      </c>
      <c r="L614" s="1061">
        <v>0.0</v>
      </c>
      <c r="M614" s="1086"/>
      <c r="N614" s="1064"/>
      <c r="O614" s="1087"/>
      <c r="P614" s="1064">
        <v>46050.0</v>
      </c>
      <c r="Q614" s="1064">
        <v>46053.0</v>
      </c>
      <c r="R614" s="1065">
        <f t="shared" si="162"/>
        <v>3</v>
      </c>
      <c r="S614" s="1064">
        <v>46053.0</v>
      </c>
      <c r="T614" s="1065">
        <f t="shared" si="163"/>
        <v>3</v>
      </c>
      <c r="U614" s="1065">
        <f t="shared" si="164"/>
        <v>0</v>
      </c>
      <c r="V614" s="1064">
        <v>46056.0</v>
      </c>
      <c r="W614" s="1088">
        <f t="shared" si="165"/>
        <v>3</v>
      </c>
      <c r="X614" s="1088">
        <f t="shared" si="166"/>
        <v>6</v>
      </c>
      <c r="Y614" s="1064">
        <v>46059.0</v>
      </c>
      <c r="Z614" s="1065">
        <f t="shared" si="161"/>
        <v>9</v>
      </c>
      <c r="AA614" s="975"/>
      <c r="AB614" s="1089" t="s">
        <v>1477</v>
      </c>
      <c r="AC614" s="1464" t="s">
        <v>2178</v>
      </c>
      <c r="AD614" s="1091"/>
      <c r="AE614" s="1091"/>
      <c r="AF614" s="1091"/>
      <c r="AG614" s="1091"/>
    </row>
    <row r="615" ht="13.5" hidden="1" customHeight="1">
      <c r="A615" s="604" t="b">
        <v>0</v>
      </c>
      <c r="B615" s="492" t="s">
        <v>135</v>
      </c>
      <c r="C615" s="492" t="s">
        <v>114</v>
      </c>
      <c r="D615" s="492" t="s">
        <v>368</v>
      </c>
      <c r="E615" s="492" t="s">
        <v>1333</v>
      </c>
      <c r="F615" s="606">
        <v>46082.0</v>
      </c>
      <c r="G615" s="860" t="s">
        <v>1303</v>
      </c>
      <c r="H615" s="813" t="s">
        <v>2707</v>
      </c>
      <c r="I615" s="492" t="s">
        <v>2708</v>
      </c>
      <c r="J615" s="492" t="s">
        <v>190</v>
      </c>
      <c r="K615" s="618">
        <v>0.0</v>
      </c>
      <c r="L615" s="618">
        <v>0.0</v>
      </c>
      <c r="M615" s="622"/>
      <c r="N615" s="610">
        <v>46083.0</v>
      </c>
      <c r="O615" s="1195" t="s">
        <v>346</v>
      </c>
      <c r="P615" s="610">
        <v>46056.0</v>
      </c>
      <c r="Q615" s="610">
        <v>46058.0</v>
      </c>
      <c r="R615" s="636">
        <f t="shared" si="162"/>
        <v>2</v>
      </c>
      <c r="S615" s="613"/>
      <c r="T615" s="980">
        <f t="shared" si="163"/>
        <v>-46056</v>
      </c>
      <c r="U615" s="980">
        <f t="shared" si="164"/>
        <v>-46058</v>
      </c>
      <c r="V615" s="1080"/>
      <c r="W615" s="982">
        <f t="shared" si="165"/>
        <v>0</v>
      </c>
      <c r="X615" s="982">
        <f t="shared" si="166"/>
        <v>-46056</v>
      </c>
      <c r="Y615" s="613"/>
      <c r="Z615" s="612"/>
      <c r="AA615" s="975"/>
      <c r="AB615" s="901"/>
      <c r="AC615" s="706" t="s">
        <v>2709</v>
      </c>
      <c r="AD615" s="895"/>
      <c r="AE615" s="895"/>
      <c r="AF615" s="895"/>
      <c r="AG615" s="895"/>
    </row>
    <row r="616" ht="13.5" hidden="1" customHeight="1">
      <c r="A616" s="604" t="b">
        <v>0</v>
      </c>
      <c r="B616" s="492" t="s">
        <v>135</v>
      </c>
      <c r="C616" s="492" t="s">
        <v>114</v>
      </c>
      <c r="D616" s="629" t="s">
        <v>368</v>
      </c>
      <c r="E616" s="629" t="s">
        <v>1333</v>
      </c>
      <c r="F616" s="606">
        <v>46082.0</v>
      </c>
      <c r="G616" s="860" t="s">
        <v>1304</v>
      </c>
      <c r="H616" s="931" t="s">
        <v>2707</v>
      </c>
      <c r="I616" s="492" t="s">
        <v>2708</v>
      </c>
      <c r="J616" s="492" t="s">
        <v>190</v>
      </c>
      <c r="K616" s="618">
        <v>0.0</v>
      </c>
      <c r="L616" s="618">
        <v>0.0</v>
      </c>
      <c r="M616" s="622"/>
      <c r="N616" s="610">
        <v>46083.0</v>
      </c>
      <c r="O616" s="1195" t="s">
        <v>346</v>
      </c>
      <c r="P616" s="610">
        <v>46056.0</v>
      </c>
      <c r="Q616" s="610">
        <v>46058.0</v>
      </c>
      <c r="R616" s="636">
        <f t="shared" si="162"/>
        <v>2</v>
      </c>
      <c r="S616" s="613"/>
      <c r="T616" s="980">
        <f t="shared" si="163"/>
        <v>-46056</v>
      </c>
      <c r="U616" s="980">
        <f t="shared" si="164"/>
        <v>-46058</v>
      </c>
      <c r="V616" s="1080"/>
      <c r="W616" s="982">
        <f t="shared" si="165"/>
        <v>0</v>
      </c>
      <c r="X616" s="982">
        <f t="shared" si="166"/>
        <v>-46056</v>
      </c>
      <c r="Y616" s="613"/>
      <c r="Z616" s="612"/>
      <c r="AA616" s="975"/>
      <c r="AB616" s="901"/>
      <c r="AC616" s="706" t="s">
        <v>2709</v>
      </c>
      <c r="AD616" s="895"/>
      <c r="AE616" s="895"/>
      <c r="AF616" s="895"/>
      <c r="AG616" s="895"/>
    </row>
    <row r="617" ht="13.5" hidden="1" customHeight="1">
      <c r="A617" s="1167" t="b">
        <v>0</v>
      </c>
      <c r="B617" s="1112" t="s">
        <v>135</v>
      </c>
      <c r="C617" s="1112" t="s">
        <v>114</v>
      </c>
      <c r="D617" s="492" t="s">
        <v>368</v>
      </c>
      <c r="E617" s="492" t="s">
        <v>1333</v>
      </c>
      <c r="F617" s="606">
        <v>46082.0</v>
      </c>
      <c r="G617" s="860" t="s">
        <v>1305</v>
      </c>
      <c r="H617" s="649" t="s">
        <v>2707</v>
      </c>
      <c r="I617" s="649" t="s">
        <v>2708</v>
      </c>
      <c r="J617" s="649" t="s">
        <v>190</v>
      </c>
      <c r="K617" s="1113">
        <v>0.0</v>
      </c>
      <c r="L617" s="1113">
        <v>0.0</v>
      </c>
      <c r="M617" s="1114"/>
      <c r="N617" s="610">
        <v>46083.0</v>
      </c>
      <c r="O617" s="809" t="s">
        <v>346</v>
      </c>
      <c r="P617" s="1115">
        <v>46056.0</v>
      </c>
      <c r="Q617" s="1115">
        <v>46058.0</v>
      </c>
      <c r="R617" s="636">
        <f t="shared" si="162"/>
        <v>2</v>
      </c>
      <c r="S617" s="1118"/>
      <c r="T617" s="980">
        <f t="shared" si="163"/>
        <v>-46056</v>
      </c>
      <c r="U617" s="980">
        <f t="shared" si="164"/>
        <v>-46058</v>
      </c>
      <c r="V617" s="1118"/>
      <c r="W617" s="982">
        <f t="shared" si="165"/>
        <v>0</v>
      </c>
      <c r="X617" s="982">
        <f t="shared" si="166"/>
        <v>-46056</v>
      </c>
      <c r="Y617" s="1118"/>
      <c r="Z617" s="1117"/>
      <c r="AA617" s="975"/>
      <c r="AB617" s="1306"/>
      <c r="AC617" s="706" t="s">
        <v>2709</v>
      </c>
      <c r="AD617" s="895"/>
      <c r="AE617" s="895"/>
      <c r="AF617" s="895"/>
      <c r="AG617" s="895"/>
    </row>
    <row r="618" ht="13.5" hidden="1" customHeight="1">
      <c r="A618" s="667" t="b">
        <v>0</v>
      </c>
      <c r="B618" s="641" t="s">
        <v>113</v>
      </c>
      <c r="C618" s="641" t="s">
        <v>134</v>
      </c>
      <c r="D618" s="629" t="s">
        <v>480</v>
      </c>
      <c r="E618" s="645" t="s">
        <v>1356</v>
      </c>
      <c r="F618" s="606">
        <v>46054.0</v>
      </c>
      <c r="G618" s="902" t="s">
        <v>2179</v>
      </c>
      <c r="H618" s="645" t="s">
        <v>1505</v>
      </c>
      <c r="I618" s="645" t="s">
        <v>1506</v>
      </c>
      <c r="J618" s="645" t="s">
        <v>190</v>
      </c>
      <c r="K618" s="643">
        <v>0.0</v>
      </c>
      <c r="L618" s="643">
        <v>0.0</v>
      </c>
      <c r="M618" s="1076"/>
      <c r="N618" s="639">
        <v>46078.0</v>
      </c>
      <c r="O618" s="945" t="s">
        <v>2180</v>
      </c>
      <c r="P618" s="651">
        <v>46063.0</v>
      </c>
      <c r="Q618" s="651">
        <v>46065.0</v>
      </c>
      <c r="R618" s="636">
        <f t="shared" si="162"/>
        <v>2</v>
      </c>
      <c r="S618" s="638"/>
      <c r="T618" s="980">
        <f t="shared" si="163"/>
        <v>-46063</v>
      </c>
      <c r="U618" s="980">
        <f t="shared" si="164"/>
        <v>-46065</v>
      </c>
      <c r="V618" s="638"/>
      <c r="W618" s="982">
        <f t="shared" si="165"/>
        <v>0</v>
      </c>
      <c r="X618" s="982">
        <f t="shared" si="166"/>
        <v>-46063</v>
      </c>
      <c r="Y618" s="638"/>
      <c r="Z618" s="656"/>
      <c r="AA618" s="975"/>
      <c r="AB618" s="989"/>
      <c r="AC618" s="706" t="s">
        <v>1507</v>
      </c>
      <c r="AD618" s="895"/>
      <c r="AE618" s="895"/>
      <c r="AF618" s="895"/>
      <c r="AG618" s="895"/>
    </row>
    <row r="619" ht="13.5" hidden="1" customHeight="1">
      <c r="A619" s="667" t="b">
        <v>0</v>
      </c>
      <c r="B619" s="641" t="s">
        <v>113</v>
      </c>
      <c r="C619" s="641" t="s">
        <v>134</v>
      </c>
      <c r="D619" s="492" t="s">
        <v>480</v>
      </c>
      <c r="E619" s="649" t="s">
        <v>1356</v>
      </c>
      <c r="F619" s="606">
        <v>46054.0</v>
      </c>
      <c r="G619" s="860" t="s">
        <v>2181</v>
      </c>
      <c r="H619" s="649" t="s">
        <v>1505</v>
      </c>
      <c r="I619" s="649" t="s">
        <v>1506</v>
      </c>
      <c r="J619" s="649" t="s">
        <v>190</v>
      </c>
      <c r="K619" s="643">
        <v>0.0</v>
      </c>
      <c r="L619" s="643">
        <v>0.0</v>
      </c>
      <c r="M619" s="1076"/>
      <c r="N619" s="639">
        <v>46078.0</v>
      </c>
      <c r="O619" s="945" t="s">
        <v>2180</v>
      </c>
      <c r="P619" s="651">
        <v>46063.0</v>
      </c>
      <c r="Q619" s="651">
        <v>46065.0</v>
      </c>
      <c r="R619" s="636">
        <f t="shared" si="162"/>
        <v>2</v>
      </c>
      <c r="S619" s="638"/>
      <c r="T619" s="980">
        <f t="shared" si="163"/>
        <v>-46063</v>
      </c>
      <c r="U619" s="980">
        <f t="shared" si="164"/>
        <v>-46065</v>
      </c>
      <c r="V619" s="638"/>
      <c r="W619" s="982">
        <f t="shared" si="165"/>
        <v>0</v>
      </c>
      <c r="X619" s="982">
        <f t="shared" si="166"/>
        <v>-46063</v>
      </c>
      <c r="Y619" s="638"/>
      <c r="Z619" s="656"/>
      <c r="AA619" s="975"/>
      <c r="AB619" s="989"/>
      <c r="AC619" s="706" t="s">
        <v>1507</v>
      </c>
      <c r="AD619" s="895"/>
      <c r="AE619" s="895"/>
      <c r="AF619" s="895"/>
      <c r="AG619" s="895"/>
    </row>
    <row r="620" ht="13.5" hidden="1" customHeight="1">
      <c r="A620" s="667" t="b">
        <v>0</v>
      </c>
      <c r="B620" s="641" t="s">
        <v>113</v>
      </c>
      <c r="C620" s="641" t="s">
        <v>134</v>
      </c>
      <c r="D620" s="629" t="s">
        <v>480</v>
      </c>
      <c r="E620" s="645" t="s">
        <v>1356</v>
      </c>
      <c r="F620" s="606">
        <v>46054.0</v>
      </c>
      <c r="G620" s="902" t="s">
        <v>2181</v>
      </c>
      <c r="H620" s="645" t="s">
        <v>1505</v>
      </c>
      <c r="I620" s="645" t="s">
        <v>1506</v>
      </c>
      <c r="J620" s="645" t="s">
        <v>190</v>
      </c>
      <c r="K620" s="643">
        <v>0.0</v>
      </c>
      <c r="L620" s="643">
        <v>0.0</v>
      </c>
      <c r="M620" s="1076"/>
      <c r="N620" s="639">
        <v>46078.0</v>
      </c>
      <c r="O620" s="945" t="s">
        <v>2180</v>
      </c>
      <c r="P620" s="651">
        <v>46063.0</v>
      </c>
      <c r="Q620" s="651">
        <v>46065.0</v>
      </c>
      <c r="R620" s="636">
        <f t="shared" si="162"/>
        <v>2</v>
      </c>
      <c r="S620" s="638"/>
      <c r="T620" s="980">
        <f t="shared" si="163"/>
        <v>-46063</v>
      </c>
      <c r="U620" s="980">
        <f t="shared" si="164"/>
        <v>-46065</v>
      </c>
      <c r="V620" s="638"/>
      <c r="W620" s="982">
        <f t="shared" si="165"/>
        <v>0</v>
      </c>
      <c r="X620" s="982">
        <f t="shared" si="166"/>
        <v>-46063</v>
      </c>
      <c r="Y620" s="638"/>
      <c r="Z620" s="656"/>
      <c r="AA620" s="975"/>
      <c r="AB620" s="989"/>
      <c r="AC620" s="706" t="s">
        <v>1507</v>
      </c>
      <c r="AD620" s="895"/>
      <c r="AE620" s="895"/>
      <c r="AF620" s="895"/>
      <c r="AG620" s="895"/>
    </row>
    <row r="621" ht="13.5" hidden="1" customHeight="1">
      <c r="A621" s="667" t="b">
        <v>0</v>
      </c>
      <c r="B621" s="635" t="s">
        <v>138</v>
      </c>
      <c r="C621" s="635" t="s">
        <v>114</v>
      </c>
      <c r="D621" s="492" t="s">
        <v>368</v>
      </c>
      <c r="E621" s="492" t="s">
        <v>2388</v>
      </c>
      <c r="F621" s="606">
        <v>46082.0</v>
      </c>
      <c r="G621" s="910"/>
      <c r="H621" s="704" t="s">
        <v>2712</v>
      </c>
      <c r="I621" s="492" t="s">
        <v>2413</v>
      </c>
      <c r="J621" s="649" t="s">
        <v>190</v>
      </c>
      <c r="K621" s="643">
        <v>0.0</v>
      </c>
      <c r="L621" s="643">
        <v>0.0</v>
      </c>
      <c r="M621" s="1076"/>
      <c r="N621" s="610"/>
      <c r="O621" s="809"/>
      <c r="P621" s="639">
        <v>46093.0</v>
      </c>
      <c r="Q621" s="639">
        <v>46094.0</v>
      </c>
      <c r="R621" s="636"/>
      <c r="S621" s="638"/>
      <c r="T621" s="656"/>
      <c r="U621" s="656"/>
      <c r="V621" s="638"/>
      <c r="W621" s="640"/>
      <c r="X621" s="640"/>
      <c r="Y621" s="638"/>
      <c r="Z621" s="656"/>
      <c r="AA621" s="1077"/>
      <c r="AB621" s="989"/>
      <c r="AC621" s="967" t="s">
        <v>2713</v>
      </c>
      <c r="AD621" s="994"/>
      <c r="AE621" s="994"/>
      <c r="AF621" s="994"/>
      <c r="AG621" s="994"/>
    </row>
    <row r="622" ht="13.5" hidden="1" customHeight="1">
      <c r="A622" s="667" t="b">
        <v>0</v>
      </c>
      <c r="B622" s="635" t="s">
        <v>138</v>
      </c>
      <c r="C622" s="635" t="s">
        <v>114</v>
      </c>
      <c r="D622" s="629" t="s">
        <v>368</v>
      </c>
      <c r="E622" s="629" t="s">
        <v>1421</v>
      </c>
      <c r="F622" s="628">
        <v>46082.0</v>
      </c>
      <c r="G622" s="920"/>
      <c r="H622" s="704" t="s">
        <v>2714</v>
      </c>
      <c r="I622" s="629" t="s">
        <v>2715</v>
      </c>
      <c r="J622" s="645" t="s">
        <v>190</v>
      </c>
      <c r="K622" s="643">
        <v>0.0</v>
      </c>
      <c r="L622" s="643">
        <v>0.0</v>
      </c>
      <c r="M622" s="1076"/>
      <c r="N622" s="610"/>
      <c r="O622" s="945"/>
      <c r="P622" s="639">
        <v>46083.0</v>
      </c>
      <c r="Q622" s="639">
        <v>46084.0</v>
      </c>
      <c r="R622" s="636"/>
      <c r="S622" s="638"/>
      <c r="T622" s="656"/>
      <c r="U622" s="656"/>
      <c r="V622" s="638"/>
      <c r="W622" s="640"/>
      <c r="X622" s="640"/>
      <c r="Y622" s="638"/>
      <c r="Z622" s="656"/>
      <c r="AA622" s="1077"/>
      <c r="AB622" s="989"/>
      <c r="AC622" s="967" t="s">
        <v>2716</v>
      </c>
      <c r="AD622" s="994"/>
      <c r="AE622" s="994"/>
      <c r="AF622" s="994"/>
      <c r="AG622" s="994"/>
    </row>
    <row r="623" ht="13.5" hidden="1" customHeight="1">
      <c r="A623" s="667" t="b">
        <v>0</v>
      </c>
      <c r="B623" s="635" t="s">
        <v>138</v>
      </c>
      <c r="C623" s="635" t="s">
        <v>134</v>
      </c>
      <c r="D623" s="492" t="s">
        <v>368</v>
      </c>
      <c r="E623" s="492" t="s">
        <v>1333</v>
      </c>
      <c r="F623" s="606">
        <v>46082.0</v>
      </c>
      <c r="G623" s="910"/>
      <c r="H623" s="704" t="s">
        <v>2717</v>
      </c>
      <c r="I623" s="492" t="s">
        <v>2718</v>
      </c>
      <c r="J623" s="649" t="s">
        <v>190</v>
      </c>
      <c r="K623" s="643">
        <v>0.0</v>
      </c>
      <c r="L623" s="643">
        <v>0.0</v>
      </c>
      <c r="M623" s="1076"/>
      <c r="N623" s="610"/>
      <c r="O623" s="809"/>
      <c r="P623" s="639">
        <v>46091.0</v>
      </c>
      <c r="Q623" s="639">
        <v>46129.0</v>
      </c>
      <c r="R623" s="636"/>
      <c r="S623" s="638"/>
      <c r="T623" s="656"/>
      <c r="U623" s="656"/>
      <c r="V623" s="638"/>
      <c r="W623" s="640"/>
      <c r="X623" s="640"/>
      <c r="Y623" s="638"/>
      <c r="Z623" s="656"/>
      <c r="AA623" s="1077"/>
      <c r="AB623" s="989"/>
      <c r="AC623" s="967" t="s">
        <v>2719</v>
      </c>
      <c r="AD623" s="994"/>
      <c r="AE623" s="994"/>
      <c r="AF623" s="994"/>
      <c r="AG623" s="994"/>
    </row>
    <row r="624" ht="13.5" hidden="1" customHeight="1">
      <c r="A624" s="1081" t="b">
        <v>0</v>
      </c>
      <c r="B624" s="635" t="s">
        <v>135</v>
      </c>
      <c r="C624" s="635" t="s">
        <v>114</v>
      </c>
      <c r="D624" s="629" t="s">
        <v>864</v>
      </c>
      <c r="E624" s="629" t="s">
        <v>1369</v>
      </c>
      <c r="F624" s="606">
        <v>46113.0</v>
      </c>
      <c r="G624" s="920"/>
      <c r="H624" s="704" t="s">
        <v>2720</v>
      </c>
      <c r="I624" s="629" t="s">
        <v>2410</v>
      </c>
      <c r="J624" s="629" t="s">
        <v>190</v>
      </c>
      <c r="K624" s="643">
        <v>0.0</v>
      </c>
      <c r="L624" s="643">
        <v>0.0</v>
      </c>
      <c r="M624" s="1076"/>
      <c r="N624" s="610"/>
      <c r="O624" s="809"/>
      <c r="P624" s="639">
        <v>46122.0</v>
      </c>
      <c r="Q624" s="639">
        <v>46125.0</v>
      </c>
      <c r="R624" s="636">
        <f t="shared" ref="R624:R637" si="167">Q624-P624</f>
        <v>3</v>
      </c>
      <c r="S624" s="638"/>
      <c r="T624" s="980"/>
      <c r="U624" s="980">
        <f t="shared" ref="U624:U629" si="168">S624-Q624</f>
        <v>-46125</v>
      </c>
      <c r="V624" s="638"/>
      <c r="W624" s="982">
        <f t="shared" ref="W624:W629" si="169">V624-S624</f>
        <v>0</v>
      </c>
      <c r="X624" s="982">
        <f t="shared" ref="X624:X629" si="170">V624-P624</f>
        <v>-46122</v>
      </c>
      <c r="Y624" s="638"/>
      <c r="Z624" s="980">
        <f t="shared" ref="Z624:Z628" si="171">Y624-P624</f>
        <v>-46122</v>
      </c>
      <c r="AA624" s="984">
        <f t="shared" ref="AA624:AA625" si="172">Y624-V624</f>
        <v>0</v>
      </c>
      <c r="AB624" s="1028"/>
      <c r="AC624" s="1020"/>
      <c r="AD624" s="994"/>
      <c r="AE624" s="994"/>
      <c r="AF624" s="994"/>
      <c r="AG624" s="994"/>
    </row>
    <row r="625" ht="13.5" hidden="1" customHeight="1">
      <c r="A625" s="604" t="b">
        <v>0</v>
      </c>
      <c r="B625" s="492" t="s">
        <v>113</v>
      </c>
      <c r="C625" s="492" t="s">
        <v>114</v>
      </c>
      <c r="D625" s="492" t="s">
        <v>480</v>
      </c>
      <c r="E625" s="492" t="s">
        <v>1333</v>
      </c>
      <c r="F625" s="606">
        <v>46054.0</v>
      </c>
      <c r="G625" s="860" t="s">
        <v>1304</v>
      </c>
      <c r="H625" s="813" t="s">
        <v>1413</v>
      </c>
      <c r="I625" s="492" t="s">
        <v>1414</v>
      </c>
      <c r="J625" s="492" t="s">
        <v>190</v>
      </c>
      <c r="K625" s="618">
        <v>0.0</v>
      </c>
      <c r="L625" s="618">
        <v>0.0</v>
      </c>
      <c r="M625" s="905">
        <v>64000.0</v>
      </c>
      <c r="N625" s="610"/>
      <c r="O625" s="809"/>
      <c r="P625" s="610">
        <v>46044.0</v>
      </c>
      <c r="Q625" s="610">
        <v>46048.0</v>
      </c>
      <c r="R625" s="980">
        <f t="shared" si="167"/>
        <v>4</v>
      </c>
      <c r="S625" s="610">
        <v>46051.0</v>
      </c>
      <c r="T625" s="612">
        <f t="shared" ref="T625:T629" si="173">S625-P625</f>
        <v>7</v>
      </c>
      <c r="U625" s="612">
        <f t="shared" si="168"/>
        <v>3</v>
      </c>
      <c r="V625" s="981">
        <v>46051.0</v>
      </c>
      <c r="W625" s="982">
        <f t="shared" si="169"/>
        <v>0</v>
      </c>
      <c r="X625" s="982">
        <f t="shared" si="170"/>
        <v>7</v>
      </c>
      <c r="Y625" s="613"/>
      <c r="Z625" s="980">
        <f t="shared" si="171"/>
        <v>-46044</v>
      </c>
      <c r="AA625" s="936">
        <f t="shared" si="172"/>
        <v>-46051</v>
      </c>
      <c r="AB625" s="901"/>
      <c r="AC625" s="955" t="s">
        <v>1415</v>
      </c>
      <c r="AD625" s="895"/>
      <c r="AE625" s="895"/>
      <c r="AF625" s="895"/>
      <c r="AG625" s="895"/>
    </row>
    <row r="626" ht="13.5" hidden="1" customHeight="1">
      <c r="A626" s="604" t="b">
        <v>0</v>
      </c>
      <c r="B626" s="492" t="s">
        <v>113</v>
      </c>
      <c r="C626" s="492" t="s">
        <v>114</v>
      </c>
      <c r="D626" s="629" t="s">
        <v>480</v>
      </c>
      <c r="E626" s="629" t="s">
        <v>1369</v>
      </c>
      <c r="F626" s="606">
        <v>46054.0</v>
      </c>
      <c r="G626" s="860" t="s">
        <v>1303</v>
      </c>
      <c r="H626" s="704" t="s">
        <v>2721</v>
      </c>
      <c r="I626" s="492" t="s">
        <v>2722</v>
      </c>
      <c r="J626" s="492" t="s">
        <v>190</v>
      </c>
      <c r="K626" s="618">
        <v>0.0</v>
      </c>
      <c r="L626" s="618">
        <v>0.0</v>
      </c>
      <c r="M626" s="622"/>
      <c r="N626" s="610"/>
      <c r="O626" s="809"/>
      <c r="P626" s="610">
        <v>46048.0</v>
      </c>
      <c r="Q626" s="610">
        <v>46052.0</v>
      </c>
      <c r="R626" s="980">
        <f t="shared" si="167"/>
        <v>4</v>
      </c>
      <c r="S626" s="610">
        <v>46056.0</v>
      </c>
      <c r="T626" s="980">
        <f t="shared" si="173"/>
        <v>8</v>
      </c>
      <c r="U626" s="980">
        <f t="shared" si="168"/>
        <v>4</v>
      </c>
      <c r="V626" s="610">
        <v>46056.0</v>
      </c>
      <c r="W626" s="982">
        <f t="shared" si="169"/>
        <v>0</v>
      </c>
      <c r="X626" s="982">
        <f t="shared" si="170"/>
        <v>8</v>
      </c>
      <c r="Y626" s="613"/>
      <c r="Z626" s="980">
        <f t="shared" si="171"/>
        <v>-46048</v>
      </c>
      <c r="AA626" s="975"/>
      <c r="AB626" s="901"/>
      <c r="AC626" s="706" t="s">
        <v>2723</v>
      </c>
      <c r="AD626" s="895"/>
      <c r="AE626" s="895"/>
      <c r="AF626" s="895"/>
      <c r="AG626" s="895"/>
    </row>
    <row r="627" ht="13.5" hidden="1" customHeight="1">
      <c r="A627" s="604" t="b">
        <v>0</v>
      </c>
      <c r="B627" s="492" t="s">
        <v>113</v>
      </c>
      <c r="C627" s="492" t="s">
        <v>114</v>
      </c>
      <c r="D627" s="492" t="s">
        <v>480</v>
      </c>
      <c r="E627" s="492" t="s">
        <v>1369</v>
      </c>
      <c r="F627" s="606">
        <v>46054.0</v>
      </c>
      <c r="G627" s="860" t="s">
        <v>1304</v>
      </c>
      <c r="H627" s="704" t="s">
        <v>2721</v>
      </c>
      <c r="I627" s="492" t="s">
        <v>2722</v>
      </c>
      <c r="J627" s="492" t="s">
        <v>190</v>
      </c>
      <c r="K627" s="618">
        <v>0.0</v>
      </c>
      <c r="L627" s="618">
        <v>0.0</v>
      </c>
      <c r="M627" s="622"/>
      <c r="N627" s="610"/>
      <c r="O627" s="809"/>
      <c r="P627" s="610">
        <v>46048.0</v>
      </c>
      <c r="Q627" s="610">
        <v>46052.0</v>
      </c>
      <c r="R627" s="980">
        <f t="shared" si="167"/>
        <v>4</v>
      </c>
      <c r="S627" s="610">
        <v>46056.0</v>
      </c>
      <c r="T627" s="980">
        <f t="shared" si="173"/>
        <v>8</v>
      </c>
      <c r="U627" s="980">
        <f t="shared" si="168"/>
        <v>4</v>
      </c>
      <c r="V627" s="610">
        <v>46056.0</v>
      </c>
      <c r="W627" s="982">
        <f t="shared" si="169"/>
        <v>0</v>
      </c>
      <c r="X627" s="982">
        <f t="shared" si="170"/>
        <v>8</v>
      </c>
      <c r="Y627" s="613"/>
      <c r="Z627" s="980">
        <f t="shared" si="171"/>
        <v>-46048</v>
      </c>
      <c r="AA627" s="975"/>
      <c r="AB627" s="901"/>
      <c r="AC627" s="706" t="s">
        <v>2723</v>
      </c>
      <c r="AD627" s="895"/>
      <c r="AE627" s="895"/>
      <c r="AF627" s="895"/>
      <c r="AG627" s="895"/>
    </row>
    <row r="628" ht="13.5" hidden="1" customHeight="1">
      <c r="A628" s="604" t="b">
        <v>1</v>
      </c>
      <c r="B628" s="492" t="s">
        <v>113</v>
      </c>
      <c r="C628" s="492" t="s">
        <v>114</v>
      </c>
      <c r="D628" s="629" t="s">
        <v>480</v>
      </c>
      <c r="E628" s="629" t="s">
        <v>1421</v>
      </c>
      <c r="F628" s="606">
        <v>46054.0</v>
      </c>
      <c r="G628" s="860" t="s">
        <v>1303</v>
      </c>
      <c r="H628" s="704" t="s">
        <v>2176</v>
      </c>
      <c r="I628" s="492" t="s">
        <v>2177</v>
      </c>
      <c r="J628" s="492" t="s">
        <v>190</v>
      </c>
      <c r="K628" s="618">
        <v>0.0</v>
      </c>
      <c r="L628" s="618">
        <v>0.0</v>
      </c>
      <c r="M628" s="622"/>
      <c r="N628" s="610"/>
      <c r="O628" s="809"/>
      <c r="P628" s="610">
        <v>46050.0</v>
      </c>
      <c r="Q628" s="610">
        <v>46053.0</v>
      </c>
      <c r="R628" s="980">
        <f t="shared" si="167"/>
        <v>3</v>
      </c>
      <c r="S628" s="610">
        <v>46053.0</v>
      </c>
      <c r="T628" s="980">
        <f t="shared" si="173"/>
        <v>3</v>
      </c>
      <c r="U628" s="980">
        <f t="shared" si="168"/>
        <v>0</v>
      </c>
      <c r="V628" s="981">
        <v>46056.0</v>
      </c>
      <c r="W628" s="982">
        <f t="shared" si="169"/>
        <v>3</v>
      </c>
      <c r="X628" s="982">
        <f t="shared" si="170"/>
        <v>6</v>
      </c>
      <c r="Y628" s="613"/>
      <c r="Z628" s="980">
        <f t="shared" si="171"/>
        <v>-46050</v>
      </c>
      <c r="AA628" s="975"/>
      <c r="AB628" s="901"/>
      <c r="AC628" s="706" t="s">
        <v>2178</v>
      </c>
      <c r="AD628" s="895"/>
      <c r="AE628" s="895"/>
      <c r="AF628" s="895"/>
      <c r="AG628" s="895"/>
    </row>
    <row r="629" ht="13.5" hidden="1" customHeight="1">
      <c r="A629" s="604" t="b">
        <v>0</v>
      </c>
      <c r="B629" s="492" t="s">
        <v>113</v>
      </c>
      <c r="C629" s="492" t="s">
        <v>114</v>
      </c>
      <c r="D629" s="492" t="s">
        <v>480</v>
      </c>
      <c r="E629" s="492" t="s">
        <v>1333</v>
      </c>
      <c r="F629" s="606">
        <v>46054.0</v>
      </c>
      <c r="G629" s="860" t="s">
        <v>1304</v>
      </c>
      <c r="H629" s="704" t="s">
        <v>2724</v>
      </c>
      <c r="I629" s="492"/>
      <c r="J629" s="492" t="s">
        <v>190</v>
      </c>
      <c r="K629" s="618">
        <v>0.0</v>
      </c>
      <c r="L629" s="618">
        <v>0.0</v>
      </c>
      <c r="M629" s="905">
        <v>64000.0</v>
      </c>
      <c r="N629" s="610"/>
      <c r="O629" s="809"/>
      <c r="P629" s="610">
        <v>46049.0</v>
      </c>
      <c r="Q629" s="610">
        <v>46056.0</v>
      </c>
      <c r="R629" s="980">
        <f t="shared" si="167"/>
        <v>7</v>
      </c>
      <c r="S629" s="610">
        <v>46056.0</v>
      </c>
      <c r="T629" s="980">
        <f t="shared" si="173"/>
        <v>7</v>
      </c>
      <c r="U629" s="980">
        <f t="shared" si="168"/>
        <v>0</v>
      </c>
      <c r="V629" s="610">
        <v>46070.0</v>
      </c>
      <c r="W629" s="982">
        <f t="shared" si="169"/>
        <v>14</v>
      </c>
      <c r="X629" s="982">
        <f t="shared" si="170"/>
        <v>21</v>
      </c>
      <c r="Y629" s="613"/>
      <c r="Z629" s="612"/>
      <c r="AA629" s="975"/>
      <c r="AB629" s="901"/>
      <c r="AC629" s="706" t="s">
        <v>1591</v>
      </c>
      <c r="AD629" s="895"/>
      <c r="AE629" s="895"/>
      <c r="AF629" s="895"/>
      <c r="AG629" s="895"/>
    </row>
    <row r="630" ht="13.5" hidden="1" customHeight="1">
      <c r="A630" s="604" t="b">
        <v>1</v>
      </c>
      <c r="B630" s="492" t="s">
        <v>113</v>
      </c>
      <c r="C630" s="492" t="s">
        <v>114</v>
      </c>
      <c r="D630" s="629" t="s">
        <v>480</v>
      </c>
      <c r="E630" s="629" t="s">
        <v>1356</v>
      </c>
      <c r="F630" s="606">
        <v>46054.0</v>
      </c>
      <c r="G630" s="860" t="s">
        <v>1303</v>
      </c>
      <c r="H630" s="931" t="s">
        <v>2243</v>
      </c>
      <c r="I630" s="492" t="s">
        <v>2244</v>
      </c>
      <c r="J630" s="492" t="s">
        <v>190</v>
      </c>
      <c r="K630" s="618">
        <v>0.0</v>
      </c>
      <c r="L630" s="618">
        <v>0.0</v>
      </c>
      <c r="M630" s="622"/>
      <c r="N630" s="610"/>
      <c r="O630" s="809"/>
      <c r="P630" s="610">
        <v>46058.0</v>
      </c>
      <c r="Q630" s="610">
        <v>46059.0</v>
      </c>
      <c r="R630" s="636">
        <f t="shared" si="167"/>
        <v>1</v>
      </c>
      <c r="S630" s="613"/>
      <c r="T630" s="612"/>
      <c r="U630" s="612"/>
      <c r="V630" s="1080"/>
      <c r="W630" s="982"/>
      <c r="X630" s="982"/>
      <c r="Y630" s="613"/>
      <c r="Z630" s="612"/>
      <c r="AA630" s="975"/>
      <c r="AB630" s="901"/>
      <c r="AC630" s="706" t="s">
        <v>2245</v>
      </c>
      <c r="AD630" s="895"/>
      <c r="AE630" s="895"/>
      <c r="AF630" s="895"/>
      <c r="AG630" s="895"/>
    </row>
    <row r="631" ht="13.5" hidden="1" customHeight="1">
      <c r="A631" s="604" t="b">
        <v>1</v>
      </c>
      <c r="B631" s="492" t="s">
        <v>113</v>
      </c>
      <c r="C631" s="492" t="s">
        <v>114</v>
      </c>
      <c r="D631" s="492" t="s">
        <v>480</v>
      </c>
      <c r="E631" s="492" t="s">
        <v>1356</v>
      </c>
      <c r="F631" s="606">
        <v>46054.0</v>
      </c>
      <c r="G631" s="860" t="s">
        <v>1304</v>
      </c>
      <c r="H631" s="813" t="s">
        <v>2243</v>
      </c>
      <c r="I631" s="492" t="s">
        <v>2244</v>
      </c>
      <c r="J631" s="492" t="s">
        <v>190</v>
      </c>
      <c r="K631" s="618">
        <v>0.0</v>
      </c>
      <c r="L631" s="618">
        <v>0.0</v>
      </c>
      <c r="M631" s="622"/>
      <c r="N631" s="610"/>
      <c r="O631" s="809"/>
      <c r="P631" s="610">
        <v>46058.0</v>
      </c>
      <c r="Q631" s="610">
        <v>46059.0</v>
      </c>
      <c r="R631" s="636">
        <f t="shared" si="167"/>
        <v>1</v>
      </c>
      <c r="S631" s="613"/>
      <c r="T631" s="612"/>
      <c r="U631" s="612"/>
      <c r="V631" s="1080"/>
      <c r="W631" s="982"/>
      <c r="X631" s="982"/>
      <c r="Y631" s="613"/>
      <c r="Z631" s="612"/>
      <c r="AA631" s="975"/>
      <c r="AB631" s="901"/>
      <c r="AC631" s="706" t="s">
        <v>2245</v>
      </c>
      <c r="AD631" s="895"/>
      <c r="AE631" s="895"/>
      <c r="AF631" s="895"/>
      <c r="AG631" s="895"/>
    </row>
    <row r="632" ht="13.5" hidden="1" customHeight="1">
      <c r="A632" s="1014" t="b">
        <v>1</v>
      </c>
      <c r="B632" s="1082" t="s">
        <v>113</v>
      </c>
      <c r="C632" s="1082" t="s">
        <v>114</v>
      </c>
      <c r="D632" s="645" t="s">
        <v>480</v>
      </c>
      <c r="E632" s="645" t="s">
        <v>1356</v>
      </c>
      <c r="F632" s="606">
        <v>46054.0</v>
      </c>
      <c r="G632" s="902" t="s">
        <v>1305</v>
      </c>
      <c r="H632" s="645" t="s">
        <v>2243</v>
      </c>
      <c r="I632" s="645" t="s">
        <v>2244</v>
      </c>
      <c r="J632" s="645" t="s">
        <v>190</v>
      </c>
      <c r="K632" s="1016">
        <v>0.0</v>
      </c>
      <c r="L632" s="1016">
        <v>0.0</v>
      </c>
      <c r="M632" s="1095"/>
      <c r="N632" s="1017"/>
      <c r="O632" s="1096"/>
      <c r="P632" s="1017">
        <v>46058.0</v>
      </c>
      <c r="Q632" s="1017">
        <v>46059.0</v>
      </c>
      <c r="R632" s="1097">
        <f t="shared" si="167"/>
        <v>1</v>
      </c>
      <c r="S632" s="1083"/>
      <c r="T632" s="1098"/>
      <c r="U632" s="1098"/>
      <c r="V632" s="1083"/>
      <c r="W632" s="1099"/>
      <c r="X632" s="1099"/>
      <c r="Y632" s="1083"/>
      <c r="Z632" s="1098"/>
      <c r="AA632" s="975"/>
      <c r="AB632" s="993" t="s">
        <v>1477</v>
      </c>
      <c r="AC632" s="1100" t="s">
        <v>2245</v>
      </c>
      <c r="AD632" s="1101"/>
      <c r="AE632" s="1101"/>
      <c r="AF632" s="1101"/>
      <c r="AG632" s="1101"/>
    </row>
    <row r="633" ht="13.5" hidden="1" customHeight="1">
      <c r="A633" s="604" t="b">
        <v>0</v>
      </c>
      <c r="B633" s="492" t="s">
        <v>113</v>
      </c>
      <c r="C633" s="492" t="s">
        <v>114</v>
      </c>
      <c r="D633" s="492" t="s">
        <v>480</v>
      </c>
      <c r="E633" s="492" t="s">
        <v>1356</v>
      </c>
      <c r="F633" s="606">
        <v>46023.0</v>
      </c>
      <c r="G633" s="860" t="s">
        <v>1304</v>
      </c>
      <c r="H633" s="617" t="s">
        <v>1357</v>
      </c>
      <c r="I633" s="492" t="s">
        <v>1358</v>
      </c>
      <c r="J633" s="492" t="s">
        <v>190</v>
      </c>
      <c r="K633" s="687">
        <v>0.0</v>
      </c>
      <c r="L633" s="687">
        <v>0.0</v>
      </c>
      <c r="M633" s="609">
        <v>64000.0</v>
      </c>
      <c r="N633" s="610">
        <v>46008.0</v>
      </c>
      <c r="O633" s="492" t="s">
        <v>2725</v>
      </c>
      <c r="P633" s="610">
        <v>45999.0</v>
      </c>
      <c r="Q633" s="610">
        <v>46000.0</v>
      </c>
      <c r="R633" s="612">
        <f t="shared" si="167"/>
        <v>1</v>
      </c>
      <c r="S633" s="610">
        <v>46003.0</v>
      </c>
      <c r="T633" s="612">
        <f t="shared" ref="T633:T636" si="174">S633-P633</f>
        <v>4</v>
      </c>
      <c r="U633" s="612">
        <f t="shared" ref="U633:U636" si="175">S633-Q633</f>
        <v>3</v>
      </c>
      <c r="V633" s="610">
        <v>46007.0</v>
      </c>
      <c r="W633" s="982">
        <f t="shared" ref="W633:W636" si="176">V633-S633</f>
        <v>4</v>
      </c>
      <c r="X633" s="982">
        <f t="shared" ref="X633:X636" si="177">V633-P633</f>
        <v>8</v>
      </c>
      <c r="Y633" s="907">
        <v>46031.0</v>
      </c>
      <c r="Z633" s="612">
        <f t="shared" ref="Z633:Z636" si="178">Y633-P633</f>
        <v>32</v>
      </c>
      <c r="AA633" s="1198"/>
      <c r="AB633" s="895"/>
      <c r="AC633" s="616" t="s">
        <v>1360</v>
      </c>
      <c r="AD633" s="895"/>
      <c r="AE633" s="895"/>
      <c r="AF633" s="895"/>
      <c r="AG633" s="895"/>
    </row>
    <row r="634" ht="13.5" hidden="1" customHeight="1">
      <c r="A634" s="604" t="b">
        <v>0</v>
      </c>
      <c r="B634" s="492" t="s">
        <v>113</v>
      </c>
      <c r="C634" s="492" t="s">
        <v>114</v>
      </c>
      <c r="D634" s="629" t="s">
        <v>480</v>
      </c>
      <c r="E634" s="629" t="s">
        <v>1333</v>
      </c>
      <c r="F634" s="606">
        <v>46023.0</v>
      </c>
      <c r="G634" s="860" t="s">
        <v>1304</v>
      </c>
      <c r="H634" s="929" t="s">
        <v>1433</v>
      </c>
      <c r="I634" s="929" t="s">
        <v>1434</v>
      </c>
      <c r="J634" s="929" t="s">
        <v>190</v>
      </c>
      <c r="K634" s="618">
        <v>0.0</v>
      </c>
      <c r="L634" s="618">
        <v>0.0</v>
      </c>
      <c r="M634" s="1021">
        <v>64000.0</v>
      </c>
      <c r="N634" s="610">
        <v>46029.0</v>
      </c>
      <c r="O634" s="1199" t="s">
        <v>2726</v>
      </c>
      <c r="P634" s="610">
        <v>46028.0</v>
      </c>
      <c r="Q634" s="610">
        <v>46029.0</v>
      </c>
      <c r="R634" s="980">
        <f t="shared" si="167"/>
        <v>1</v>
      </c>
      <c r="S634" s="610">
        <v>46029.0</v>
      </c>
      <c r="T634" s="612">
        <f t="shared" si="174"/>
        <v>1</v>
      </c>
      <c r="U634" s="612">
        <f t="shared" si="175"/>
        <v>0</v>
      </c>
      <c r="V634" s="981">
        <v>46029.0</v>
      </c>
      <c r="W634" s="982">
        <f t="shared" si="176"/>
        <v>0</v>
      </c>
      <c r="X634" s="982">
        <f t="shared" si="177"/>
        <v>1</v>
      </c>
      <c r="Y634" s="610">
        <v>46041.0</v>
      </c>
      <c r="Z634" s="612">
        <f t="shared" si="178"/>
        <v>13</v>
      </c>
      <c r="AA634" s="1198"/>
      <c r="AB634" s="895"/>
      <c r="AC634" s="616" t="s">
        <v>1436</v>
      </c>
      <c r="AD634" s="895"/>
      <c r="AE634" s="895"/>
      <c r="AF634" s="895"/>
      <c r="AG634" s="895"/>
    </row>
    <row r="635" ht="13.5" hidden="1" customHeight="1">
      <c r="A635" s="604" t="b">
        <v>0</v>
      </c>
      <c r="B635" s="492" t="s">
        <v>113</v>
      </c>
      <c r="C635" s="492" t="s">
        <v>114</v>
      </c>
      <c r="D635" s="492" t="s">
        <v>480</v>
      </c>
      <c r="E635" s="492" t="s">
        <v>1356</v>
      </c>
      <c r="F635" s="606">
        <v>46023.0</v>
      </c>
      <c r="G635" s="860" t="s">
        <v>1304</v>
      </c>
      <c r="H635" s="617" t="s">
        <v>1470</v>
      </c>
      <c r="I635" s="617" t="s">
        <v>1471</v>
      </c>
      <c r="J635" s="924" t="s">
        <v>190</v>
      </c>
      <c r="K635" s="618">
        <v>0.0</v>
      </c>
      <c r="L635" s="618">
        <v>0.0</v>
      </c>
      <c r="M635" s="622">
        <v>64000.0</v>
      </c>
      <c r="N635" s="610">
        <v>46041.0</v>
      </c>
      <c r="O635" s="492" t="s">
        <v>2725</v>
      </c>
      <c r="P635" s="610">
        <v>46035.0</v>
      </c>
      <c r="Q635" s="610">
        <v>46037.0</v>
      </c>
      <c r="R635" s="980">
        <f t="shared" si="167"/>
        <v>2</v>
      </c>
      <c r="S635" s="610">
        <v>46041.0</v>
      </c>
      <c r="T635" s="612">
        <f t="shared" si="174"/>
        <v>6</v>
      </c>
      <c r="U635" s="612">
        <f t="shared" si="175"/>
        <v>4</v>
      </c>
      <c r="V635" s="610">
        <v>46041.0</v>
      </c>
      <c r="W635" s="982">
        <f t="shared" si="176"/>
        <v>0</v>
      </c>
      <c r="X635" s="982">
        <f t="shared" si="177"/>
        <v>6</v>
      </c>
      <c r="Y635" s="610">
        <v>46052.0</v>
      </c>
      <c r="Z635" s="980">
        <f t="shared" si="178"/>
        <v>17</v>
      </c>
      <c r="AA635" s="1200"/>
      <c r="AB635" s="895"/>
      <c r="AC635" s="616" t="s">
        <v>1472</v>
      </c>
      <c r="AD635" s="895"/>
      <c r="AE635" s="895"/>
      <c r="AF635" s="895"/>
      <c r="AG635" s="895"/>
    </row>
    <row r="636" ht="13.5" hidden="1" customHeight="1">
      <c r="A636" s="604" t="b">
        <v>0</v>
      </c>
      <c r="B636" s="492" t="s">
        <v>113</v>
      </c>
      <c r="C636" s="492" t="s">
        <v>114</v>
      </c>
      <c r="D636" s="629" t="s">
        <v>480</v>
      </c>
      <c r="E636" s="629" t="s">
        <v>1356</v>
      </c>
      <c r="F636" s="606">
        <v>46023.0</v>
      </c>
      <c r="G636" s="860" t="s">
        <v>1304</v>
      </c>
      <c r="H636" s="931" t="s">
        <v>1407</v>
      </c>
      <c r="I636" s="492" t="s">
        <v>1408</v>
      </c>
      <c r="J636" s="492" t="s">
        <v>190</v>
      </c>
      <c r="K636" s="618">
        <v>0.0</v>
      </c>
      <c r="L636" s="618">
        <v>0.0</v>
      </c>
      <c r="M636" s="622">
        <v>64000.0</v>
      </c>
      <c r="N636" s="610">
        <v>46043.0</v>
      </c>
      <c r="O636" s="492" t="s">
        <v>2725</v>
      </c>
      <c r="P636" s="610">
        <v>46037.0</v>
      </c>
      <c r="Q636" s="610">
        <v>46038.0</v>
      </c>
      <c r="R636" s="980">
        <f t="shared" si="167"/>
        <v>1</v>
      </c>
      <c r="S636" s="610">
        <v>46043.0</v>
      </c>
      <c r="T636" s="612">
        <f t="shared" si="174"/>
        <v>6</v>
      </c>
      <c r="U636" s="612">
        <f t="shared" si="175"/>
        <v>5</v>
      </c>
      <c r="V636" s="981">
        <v>46043.0</v>
      </c>
      <c r="W636" s="982">
        <f t="shared" si="176"/>
        <v>0</v>
      </c>
      <c r="X636" s="982">
        <f t="shared" si="177"/>
        <v>6</v>
      </c>
      <c r="Y636" s="610">
        <v>46052.0</v>
      </c>
      <c r="Z636" s="980">
        <f t="shared" si="178"/>
        <v>15</v>
      </c>
      <c r="AA636" s="1200"/>
      <c r="AB636" s="895"/>
      <c r="AC636" s="616"/>
      <c r="AD636" s="895"/>
      <c r="AE636" s="895"/>
      <c r="AF636" s="895"/>
      <c r="AG636" s="895"/>
    </row>
    <row r="637" ht="13.5" hidden="1" customHeight="1">
      <c r="A637" s="985" t="b">
        <v>0</v>
      </c>
      <c r="B637" s="986" t="s">
        <v>135</v>
      </c>
      <c r="C637" s="986" t="s">
        <v>114</v>
      </c>
      <c r="D637" s="492" t="s">
        <v>408</v>
      </c>
      <c r="E637" s="649" t="s">
        <v>1369</v>
      </c>
      <c r="F637" s="728">
        <v>46054.0</v>
      </c>
      <c r="G637" s="1207" t="s">
        <v>1305</v>
      </c>
      <c r="H637" s="649" t="s">
        <v>2275</v>
      </c>
      <c r="I637" s="649" t="s">
        <v>2276</v>
      </c>
      <c r="J637" s="649" t="s">
        <v>190</v>
      </c>
      <c r="K637" s="987">
        <v>0.0</v>
      </c>
      <c r="L637" s="987">
        <v>0.0</v>
      </c>
      <c r="M637" s="1104"/>
      <c r="N637" s="988">
        <v>46087.0</v>
      </c>
      <c r="O637" s="1105" t="s">
        <v>2710</v>
      </c>
      <c r="P637" s="988">
        <v>46073.0</v>
      </c>
      <c r="Q637" s="988">
        <v>46080.0</v>
      </c>
      <c r="R637" s="1106">
        <f t="shared" si="167"/>
        <v>7</v>
      </c>
      <c r="S637" s="1107"/>
      <c r="T637" s="1108"/>
      <c r="U637" s="1108"/>
      <c r="V637" s="1107"/>
      <c r="W637" s="1176"/>
      <c r="X637" s="1176"/>
      <c r="Y637" s="1107"/>
      <c r="Z637" s="1108"/>
      <c r="AA637" s="1166"/>
      <c r="AB637" s="993" t="s">
        <v>1477</v>
      </c>
      <c r="AC637" s="1197" t="s">
        <v>2711</v>
      </c>
      <c r="AD637" s="1010"/>
      <c r="AE637" s="1010"/>
      <c r="AF637" s="1010"/>
      <c r="AG637" s="1010"/>
    </row>
    <row r="638" ht="13.5" hidden="1" customHeight="1">
      <c r="A638" s="667" t="b">
        <v>0</v>
      </c>
      <c r="B638" s="635" t="s">
        <v>136</v>
      </c>
      <c r="C638" s="635" t="s">
        <v>114</v>
      </c>
      <c r="D638" s="629" t="s">
        <v>408</v>
      </c>
      <c r="E638" s="629" t="s">
        <v>1511</v>
      </c>
      <c r="F638" s="628">
        <v>46054.0</v>
      </c>
      <c r="G638" s="902" t="s">
        <v>1307</v>
      </c>
      <c r="H638" s="704" t="s">
        <v>2567</v>
      </c>
      <c r="I638" s="629" t="s">
        <v>2568</v>
      </c>
      <c r="J638" s="645" t="s">
        <v>190</v>
      </c>
      <c r="K638" s="643">
        <v>0.0</v>
      </c>
      <c r="L638" s="643">
        <v>0.0</v>
      </c>
      <c r="M638" s="1076"/>
      <c r="N638" s="639">
        <v>46083.0</v>
      </c>
      <c r="O638" s="945" t="s">
        <v>2569</v>
      </c>
      <c r="P638" s="610">
        <v>46073.0</v>
      </c>
      <c r="Q638" s="639">
        <v>46074.0</v>
      </c>
      <c r="R638" s="636"/>
      <c r="S638" s="638"/>
      <c r="T638" s="656"/>
      <c r="U638" s="656"/>
      <c r="V638" s="638"/>
      <c r="W638" s="640"/>
      <c r="X638" s="640"/>
      <c r="Y638" s="638"/>
      <c r="Z638" s="656"/>
      <c r="AA638" s="1077"/>
      <c r="AB638" s="993" t="s">
        <v>2530</v>
      </c>
      <c r="AC638" s="967" t="s">
        <v>2570</v>
      </c>
      <c r="AD638" s="968"/>
      <c r="AE638" s="968"/>
      <c r="AF638" s="968"/>
      <c r="AG638" s="968"/>
    </row>
    <row r="639" ht="13.5" hidden="1" customHeight="1">
      <c r="A639" s="604" t="b">
        <v>0</v>
      </c>
      <c r="B639" s="492" t="s">
        <v>113</v>
      </c>
      <c r="C639" s="492" t="s">
        <v>114</v>
      </c>
      <c r="D639" s="492" t="s">
        <v>408</v>
      </c>
      <c r="E639" s="492" t="s">
        <v>1333</v>
      </c>
      <c r="F639" s="606">
        <v>46054.0</v>
      </c>
      <c r="G639" s="860" t="s">
        <v>1304</v>
      </c>
      <c r="H639" s="704" t="s">
        <v>1555</v>
      </c>
      <c r="I639" s="492" t="s">
        <v>1556</v>
      </c>
      <c r="J639" s="492" t="s">
        <v>192</v>
      </c>
      <c r="K639" s="618">
        <v>0.0</v>
      </c>
      <c r="L639" s="618">
        <v>0.0</v>
      </c>
      <c r="M639" s="905">
        <v>64000.0</v>
      </c>
      <c r="N639" s="610">
        <v>46076.0</v>
      </c>
      <c r="O639" s="809" t="s">
        <v>2307</v>
      </c>
      <c r="P639" s="610">
        <v>46049.0</v>
      </c>
      <c r="Q639" s="610">
        <v>46052.0</v>
      </c>
      <c r="R639" s="980">
        <f>Q639-P639</f>
        <v>3</v>
      </c>
      <c r="S639" s="613"/>
      <c r="T639" s="980">
        <f>S639-P639</f>
        <v>-46049</v>
      </c>
      <c r="U639" s="980">
        <f>S639-Q639</f>
        <v>-46052</v>
      </c>
      <c r="V639" s="1080"/>
      <c r="W639" s="982">
        <f>V639-S639</f>
        <v>0</v>
      </c>
      <c r="X639" s="982">
        <f>V639-P639</f>
        <v>-46049</v>
      </c>
      <c r="Y639" s="613"/>
      <c r="Z639" s="612"/>
      <c r="AA639" s="975"/>
      <c r="AB639" s="901"/>
      <c r="AC639" s="706" t="s">
        <v>1557</v>
      </c>
      <c r="AD639" s="895"/>
      <c r="AE639" s="895"/>
      <c r="AF639" s="895"/>
      <c r="AG639" s="895"/>
    </row>
    <row r="640" ht="13.5" hidden="1" customHeight="1">
      <c r="A640" s="667" t="b">
        <v>0</v>
      </c>
      <c r="B640" s="635" t="s">
        <v>113</v>
      </c>
      <c r="C640" s="635" t="s">
        <v>114</v>
      </c>
      <c r="D640" s="629" t="s">
        <v>408</v>
      </c>
      <c r="E640" s="629" t="s">
        <v>1369</v>
      </c>
      <c r="F640" s="628">
        <v>46054.0</v>
      </c>
      <c r="G640" s="902" t="s">
        <v>1305</v>
      </c>
      <c r="H640" s="704" t="s">
        <v>1525</v>
      </c>
      <c r="I640" s="629" t="s">
        <v>1526</v>
      </c>
      <c r="J640" s="645" t="s">
        <v>190</v>
      </c>
      <c r="K640" s="643">
        <v>0.0</v>
      </c>
      <c r="L640" s="643">
        <v>0.0</v>
      </c>
      <c r="M640" s="1076"/>
      <c r="N640" s="639">
        <v>46076.0</v>
      </c>
      <c r="O640" s="945" t="s">
        <v>2307</v>
      </c>
      <c r="P640" s="639">
        <v>46072.0</v>
      </c>
      <c r="Q640" s="639">
        <v>46074.0</v>
      </c>
      <c r="R640" s="636"/>
      <c r="S640" s="638"/>
      <c r="T640" s="656"/>
      <c r="U640" s="656"/>
      <c r="V640" s="638"/>
      <c r="W640" s="640"/>
      <c r="X640" s="640"/>
      <c r="Y640" s="638"/>
      <c r="Z640" s="656"/>
      <c r="AA640" s="1077"/>
      <c r="AB640" s="989"/>
      <c r="AC640" s="967" t="s">
        <v>1527</v>
      </c>
      <c r="AD640" s="968"/>
      <c r="AE640" s="968"/>
      <c r="AF640" s="968"/>
      <c r="AG640" s="968"/>
    </row>
    <row r="641" ht="13.5" hidden="1" customHeight="1">
      <c r="A641" s="604" t="b">
        <v>0</v>
      </c>
      <c r="B641" s="492" t="s">
        <v>135</v>
      </c>
      <c r="C641" s="492" t="s">
        <v>114</v>
      </c>
      <c r="D641" s="492" t="s">
        <v>408</v>
      </c>
      <c r="E641" s="492" t="s">
        <v>1333</v>
      </c>
      <c r="F641" s="606">
        <v>46054.0</v>
      </c>
      <c r="G641" s="860" t="s">
        <v>1307</v>
      </c>
      <c r="H641" s="813" t="s">
        <v>2727</v>
      </c>
      <c r="I641" s="492" t="s">
        <v>2728</v>
      </c>
      <c r="J641" s="492" t="s">
        <v>190</v>
      </c>
      <c r="K641" s="618">
        <v>0.0</v>
      </c>
      <c r="L641" s="618">
        <v>0.0</v>
      </c>
      <c r="M641" s="622"/>
      <c r="N641" s="610">
        <v>46076.0</v>
      </c>
      <c r="O641" s="809" t="s">
        <v>2729</v>
      </c>
      <c r="P641" s="610">
        <v>46069.0</v>
      </c>
      <c r="Q641" s="610">
        <v>46073.0</v>
      </c>
      <c r="R641" s="636">
        <f t="shared" ref="R641:R644" si="179">Q641-P641</f>
        <v>4</v>
      </c>
      <c r="S641" s="613"/>
      <c r="T641" s="612"/>
      <c r="U641" s="612"/>
      <c r="V641" s="1080"/>
      <c r="W641" s="982"/>
      <c r="X641" s="982"/>
      <c r="Y641" s="613"/>
      <c r="Z641" s="612"/>
      <c r="AA641" s="975"/>
      <c r="AB641" s="901" t="s">
        <v>2530</v>
      </c>
      <c r="AC641" s="706" t="s">
        <v>2730</v>
      </c>
      <c r="AD641" s="895"/>
      <c r="AE641" s="895"/>
      <c r="AF641" s="895"/>
      <c r="AG641" s="895"/>
    </row>
    <row r="642" ht="13.5" hidden="1" customHeight="1">
      <c r="A642" s="604" t="b">
        <v>0</v>
      </c>
      <c r="B642" s="492" t="s">
        <v>113</v>
      </c>
      <c r="C642" s="492" t="s">
        <v>114</v>
      </c>
      <c r="D642" s="492" t="s">
        <v>408</v>
      </c>
      <c r="E642" s="629" t="s">
        <v>1333</v>
      </c>
      <c r="F642" s="606">
        <v>46054.0</v>
      </c>
      <c r="G642" s="860" t="s">
        <v>1303</v>
      </c>
      <c r="H642" s="634" t="s">
        <v>2731</v>
      </c>
      <c r="I642" s="929" t="s">
        <v>998</v>
      </c>
      <c r="J642" s="929" t="s">
        <v>190</v>
      </c>
      <c r="K642" s="618">
        <v>0.0</v>
      </c>
      <c r="L642" s="618">
        <v>0.0</v>
      </c>
      <c r="M642" s="622"/>
      <c r="N642" s="610">
        <v>46073.0</v>
      </c>
      <c r="O642" s="860" t="s">
        <v>2732</v>
      </c>
      <c r="P642" s="610">
        <v>46041.0</v>
      </c>
      <c r="Q642" s="610">
        <v>46057.0</v>
      </c>
      <c r="R642" s="980">
        <f t="shared" si="179"/>
        <v>16</v>
      </c>
      <c r="S642" s="613"/>
      <c r="T642" s="612">
        <f t="shared" ref="T642:T644" si="180">S642-P642</f>
        <v>-46041</v>
      </c>
      <c r="U642" s="612">
        <f t="shared" ref="U642:U644" si="181">S642-Q642</f>
        <v>-46057</v>
      </c>
      <c r="V642" s="1080"/>
      <c r="W642" s="982">
        <f t="shared" ref="W642:W644" si="182">V642-S642</f>
        <v>0</v>
      </c>
      <c r="X642" s="982">
        <f t="shared" ref="X642:X644" si="183">V642-P642</f>
        <v>-46041</v>
      </c>
      <c r="Y642" s="613"/>
      <c r="Z642" s="612">
        <f t="shared" ref="Z642:Z644" si="184">Y642-P642</f>
        <v>-46041</v>
      </c>
      <c r="AA642" s="975"/>
      <c r="AB642" s="901"/>
      <c r="AC642" s="706" t="s">
        <v>2733</v>
      </c>
      <c r="AD642" s="715"/>
      <c r="AE642" s="715"/>
      <c r="AF642" s="715"/>
      <c r="AG642" s="715"/>
    </row>
    <row r="643" ht="13.5" hidden="1" customHeight="1">
      <c r="A643" s="1014" t="b">
        <v>0</v>
      </c>
      <c r="B643" s="1082" t="s">
        <v>113</v>
      </c>
      <c r="C643" s="1082" t="s">
        <v>114</v>
      </c>
      <c r="D643" s="649" t="s">
        <v>408</v>
      </c>
      <c r="E643" s="649" t="s">
        <v>1333</v>
      </c>
      <c r="F643" s="728">
        <v>46054.0</v>
      </c>
      <c r="G643" s="860" t="s">
        <v>1304</v>
      </c>
      <c r="H643" s="649" t="s">
        <v>2731</v>
      </c>
      <c r="I643" s="910" t="s">
        <v>998</v>
      </c>
      <c r="J643" s="910" t="s">
        <v>190</v>
      </c>
      <c r="K643" s="1016">
        <v>0.0</v>
      </c>
      <c r="L643" s="1016">
        <v>0.0</v>
      </c>
      <c r="M643" s="1095"/>
      <c r="N643" s="1017">
        <v>46073.0</v>
      </c>
      <c r="O643" s="1096" t="s">
        <v>2732</v>
      </c>
      <c r="P643" s="1017">
        <v>46041.0</v>
      </c>
      <c r="Q643" s="1017">
        <v>46057.0</v>
      </c>
      <c r="R643" s="1097">
        <f t="shared" si="179"/>
        <v>16</v>
      </c>
      <c r="S643" s="1083"/>
      <c r="T643" s="1097">
        <f t="shared" si="180"/>
        <v>-46041</v>
      </c>
      <c r="U643" s="1097">
        <f t="shared" si="181"/>
        <v>-46057</v>
      </c>
      <c r="V643" s="1083"/>
      <c r="W643" s="1127">
        <f t="shared" si="182"/>
        <v>0</v>
      </c>
      <c r="X643" s="1127">
        <f t="shared" si="183"/>
        <v>-46041</v>
      </c>
      <c r="Y643" s="1083"/>
      <c r="Z643" s="1097">
        <f t="shared" si="184"/>
        <v>-46041</v>
      </c>
      <c r="AA643" s="1174"/>
      <c r="AB643" s="989"/>
      <c r="AC643" s="1100" t="s">
        <v>2733</v>
      </c>
      <c r="AD643" s="1201"/>
      <c r="AE643" s="1201"/>
      <c r="AF643" s="1201"/>
      <c r="AG643" s="1201"/>
    </row>
    <row r="644" ht="13.5" hidden="1" customHeight="1">
      <c r="A644" s="1014" t="b">
        <v>0</v>
      </c>
      <c r="B644" s="1082" t="s">
        <v>113</v>
      </c>
      <c r="C644" s="1082" t="s">
        <v>114</v>
      </c>
      <c r="D644" s="645" t="s">
        <v>408</v>
      </c>
      <c r="E644" s="645" t="s">
        <v>1333</v>
      </c>
      <c r="F644" s="919">
        <v>46054.0</v>
      </c>
      <c r="G644" s="902" t="s">
        <v>1305</v>
      </c>
      <c r="H644" s="645" t="s">
        <v>2731</v>
      </c>
      <c r="I644" s="920" t="s">
        <v>998</v>
      </c>
      <c r="J644" s="920" t="s">
        <v>190</v>
      </c>
      <c r="K644" s="1016">
        <v>0.0</v>
      </c>
      <c r="L644" s="1016">
        <v>0.0</v>
      </c>
      <c r="M644" s="1095"/>
      <c r="N644" s="1017">
        <v>46073.0</v>
      </c>
      <c r="O644" s="1096" t="s">
        <v>2732</v>
      </c>
      <c r="P644" s="1017">
        <v>46041.0</v>
      </c>
      <c r="Q644" s="1017">
        <v>46057.0</v>
      </c>
      <c r="R644" s="1097">
        <f t="shared" si="179"/>
        <v>16</v>
      </c>
      <c r="S644" s="1083"/>
      <c r="T644" s="1097">
        <f t="shared" si="180"/>
        <v>-46041</v>
      </c>
      <c r="U644" s="1097">
        <f t="shared" si="181"/>
        <v>-46057</v>
      </c>
      <c r="V644" s="1083"/>
      <c r="W644" s="1127">
        <f t="shared" si="182"/>
        <v>0</v>
      </c>
      <c r="X644" s="1127">
        <f t="shared" si="183"/>
        <v>-46041</v>
      </c>
      <c r="Y644" s="1083"/>
      <c r="Z644" s="1097">
        <f t="shared" si="184"/>
        <v>-46041</v>
      </c>
      <c r="AA644" s="1174"/>
      <c r="AB644" s="993" t="s">
        <v>2118</v>
      </c>
      <c r="AC644" s="1100" t="s">
        <v>2733</v>
      </c>
      <c r="AD644" s="1201"/>
      <c r="AE644" s="1201"/>
      <c r="AF644" s="1201"/>
      <c r="AG644" s="1201"/>
    </row>
    <row r="645" ht="13.5" hidden="1" customHeight="1">
      <c r="A645" s="667" t="b">
        <v>0</v>
      </c>
      <c r="B645" s="635" t="s">
        <v>113</v>
      </c>
      <c r="C645" s="635" t="s">
        <v>114</v>
      </c>
      <c r="D645" s="492" t="s">
        <v>408</v>
      </c>
      <c r="E645" s="492" t="s">
        <v>1369</v>
      </c>
      <c r="F645" s="606">
        <v>46054.0</v>
      </c>
      <c r="G645" s="860" t="s">
        <v>1305</v>
      </c>
      <c r="H645" s="704" t="s">
        <v>1561</v>
      </c>
      <c r="I645" s="492" t="s">
        <v>1562</v>
      </c>
      <c r="J645" s="649" t="s">
        <v>190</v>
      </c>
      <c r="K645" s="643">
        <v>0.0</v>
      </c>
      <c r="L645" s="643">
        <v>0.0</v>
      </c>
      <c r="M645" s="1076"/>
      <c r="N645" s="639">
        <v>46072.0</v>
      </c>
      <c r="O645" s="945" t="s">
        <v>2307</v>
      </c>
      <c r="P645" s="639">
        <v>46071.0</v>
      </c>
      <c r="Q645" s="639">
        <v>46072.0</v>
      </c>
      <c r="R645" s="636"/>
      <c r="S645" s="638"/>
      <c r="T645" s="656"/>
      <c r="U645" s="656"/>
      <c r="V645" s="638"/>
      <c r="W645" s="640"/>
      <c r="X645" s="640"/>
      <c r="Y645" s="638"/>
      <c r="Z645" s="656"/>
      <c r="AA645" s="1077"/>
      <c r="AB645" s="993" t="s">
        <v>2530</v>
      </c>
      <c r="AC645" s="858" t="s">
        <v>1564</v>
      </c>
      <c r="AD645" s="990"/>
      <c r="AE645" s="990"/>
      <c r="AF645" s="990"/>
      <c r="AG645" s="990"/>
    </row>
    <row r="646" ht="13.5" hidden="1" customHeight="1">
      <c r="A646" s="604" t="b">
        <v>0</v>
      </c>
      <c r="B646" s="492" t="s">
        <v>113</v>
      </c>
      <c r="C646" s="492" t="s">
        <v>114</v>
      </c>
      <c r="D646" s="629" t="s">
        <v>408</v>
      </c>
      <c r="E646" s="629" t="s">
        <v>1333</v>
      </c>
      <c r="F646" s="606">
        <v>46054.0</v>
      </c>
      <c r="G646" s="860" t="s">
        <v>1305</v>
      </c>
      <c r="H646" s="931" t="s">
        <v>1571</v>
      </c>
      <c r="I646" s="492" t="s">
        <v>1572</v>
      </c>
      <c r="J646" s="492" t="s">
        <v>190</v>
      </c>
      <c r="K646" s="618">
        <v>0.0</v>
      </c>
      <c r="L646" s="618">
        <v>0.0</v>
      </c>
      <c r="M646" s="622"/>
      <c r="N646" s="610">
        <v>46070.0</v>
      </c>
      <c r="O646" s="809"/>
      <c r="P646" s="610">
        <v>46038.0</v>
      </c>
      <c r="Q646" s="610">
        <v>46044.0</v>
      </c>
      <c r="R646" s="980">
        <f t="shared" ref="R646:R662" si="185">Q646-P646</f>
        <v>6</v>
      </c>
      <c r="S646" s="610"/>
      <c r="T646" s="980"/>
      <c r="U646" s="980"/>
      <c r="V646" s="1080"/>
      <c r="W646" s="982">
        <f t="shared" ref="W646:W649" si="186">V646-S646</f>
        <v>0</v>
      </c>
      <c r="X646" s="982">
        <f t="shared" ref="X646:X649" si="187">V646-P646</f>
        <v>-46038</v>
      </c>
      <c r="Y646" s="613"/>
      <c r="Z646" s="612"/>
      <c r="AA646" s="975"/>
      <c r="AB646" s="901" t="s">
        <v>1477</v>
      </c>
      <c r="AC646" s="706" t="s">
        <v>1573</v>
      </c>
      <c r="AD646" s="895"/>
      <c r="AE646" s="895"/>
      <c r="AF646" s="895"/>
      <c r="AG646" s="895"/>
    </row>
    <row r="647" ht="13.5" hidden="1" customHeight="1">
      <c r="A647" s="604" t="b">
        <v>0</v>
      </c>
      <c r="B647" s="492" t="s">
        <v>113</v>
      </c>
      <c r="C647" s="492" t="s">
        <v>114</v>
      </c>
      <c r="D647" s="492" t="s">
        <v>480</v>
      </c>
      <c r="E647" s="492" t="s">
        <v>1356</v>
      </c>
      <c r="F647" s="606">
        <v>46023.0</v>
      </c>
      <c r="G647" s="860" t="s">
        <v>1303</v>
      </c>
      <c r="H647" s="704" t="s">
        <v>2740</v>
      </c>
      <c r="I647" s="492" t="s">
        <v>2741</v>
      </c>
      <c r="J647" s="492" t="s">
        <v>190</v>
      </c>
      <c r="K647" s="618">
        <v>0.0</v>
      </c>
      <c r="L647" s="618">
        <v>0.0</v>
      </c>
      <c r="M647" s="622"/>
      <c r="N647" s="610"/>
      <c r="O647" s="492"/>
      <c r="P647" s="610">
        <v>46038.0</v>
      </c>
      <c r="Q647" s="610">
        <v>46042.0</v>
      </c>
      <c r="R647" s="980">
        <f t="shared" si="185"/>
        <v>4</v>
      </c>
      <c r="S647" s="613"/>
      <c r="T647" s="612"/>
      <c r="U647" s="612"/>
      <c r="V647" s="1080"/>
      <c r="W647" s="982">
        <f t="shared" si="186"/>
        <v>0</v>
      </c>
      <c r="X647" s="982">
        <f t="shared" si="187"/>
        <v>-46038</v>
      </c>
      <c r="Y647" s="613"/>
      <c r="Z647" s="612"/>
      <c r="AA647" s="741"/>
      <c r="AB647" s="895"/>
      <c r="AC647" s="616" t="s">
        <v>2742</v>
      </c>
      <c r="AD647" s="895"/>
      <c r="AE647" s="895"/>
      <c r="AF647" s="895"/>
      <c r="AG647" s="895"/>
    </row>
    <row r="648" ht="13.5" hidden="1" customHeight="1">
      <c r="A648" s="604" t="b">
        <v>0</v>
      </c>
      <c r="B648" s="492" t="s">
        <v>114</v>
      </c>
      <c r="C648" s="492" t="s">
        <v>114</v>
      </c>
      <c r="D648" s="629" t="s">
        <v>480</v>
      </c>
      <c r="E648" s="629" t="s">
        <v>1333</v>
      </c>
      <c r="F648" s="606">
        <v>46023.0</v>
      </c>
      <c r="G648" s="860" t="s">
        <v>1313</v>
      </c>
      <c r="H648" s="617" t="s">
        <v>2743</v>
      </c>
      <c r="I648" s="492" t="s">
        <v>1335</v>
      </c>
      <c r="J648" s="492" t="s">
        <v>190</v>
      </c>
      <c r="K648" s="618">
        <v>0.0</v>
      </c>
      <c r="L648" s="618">
        <v>0.0</v>
      </c>
      <c r="M648" s="622">
        <v>17000.0</v>
      </c>
      <c r="N648" s="610">
        <v>46035.0</v>
      </c>
      <c r="O648" s="492" t="s">
        <v>2744</v>
      </c>
      <c r="P648" s="610">
        <v>46031.0</v>
      </c>
      <c r="Q648" s="610">
        <v>46034.0</v>
      </c>
      <c r="R648" s="980">
        <f t="shared" si="185"/>
        <v>3</v>
      </c>
      <c r="S648" s="610">
        <v>46034.0</v>
      </c>
      <c r="T648" s="612">
        <f t="shared" ref="T648:T652" si="188">S648-P648</f>
        <v>3</v>
      </c>
      <c r="U648" s="612">
        <f t="shared" ref="U648:U652" si="189">S648-Q648</f>
        <v>0</v>
      </c>
      <c r="V648" s="1080"/>
      <c r="W648" s="982">
        <f t="shared" si="186"/>
        <v>-46034</v>
      </c>
      <c r="X648" s="982">
        <f t="shared" si="187"/>
        <v>-46031</v>
      </c>
      <c r="Y648" s="613"/>
      <c r="Z648" s="612">
        <f t="shared" ref="Z648:Z652" si="190">Y648-P648</f>
        <v>-46031</v>
      </c>
      <c r="AA648" s="741"/>
      <c r="AB648" s="715"/>
      <c r="AC648" s="492" t="s">
        <v>2745</v>
      </c>
      <c r="AD648" s="715"/>
      <c r="AE648" s="715"/>
      <c r="AF648" s="715"/>
      <c r="AG648" s="715"/>
    </row>
    <row r="649" ht="13.5" hidden="1" customHeight="1">
      <c r="A649" s="604" t="b">
        <v>0</v>
      </c>
      <c r="B649" s="492" t="s">
        <v>1538</v>
      </c>
      <c r="C649" s="492" t="s">
        <v>113</v>
      </c>
      <c r="D649" s="492" t="s">
        <v>480</v>
      </c>
      <c r="E649" s="492" t="s">
        <v>1369</v>
      </c>
      <c r="F649" s="606">
        <v>46023.0</v>
      </c>
      <c r="G649" s="860" t="s">
        <v>1303</v>
      </c>
      <c r="H649" s="974" t="s">
        <v>2746</v>
      </c>
      <c r="I649" s="959" t="s">
        <v>2747</v>
      </c>
      <c r="J649" s="492" t="s">
        <v>190</v>
      </c>
      <c r="K649" s="608">
        <v>0.0</v>
      </c>
      <c r="L649" s="608">
        <v>0.0</v>
      </c>
      <c r="M649" s="609">
        <v>58000.0</v>
      </c>
      <c r="N649" s="610"/>
      <c r="O649" s="492"/>
      <c r="P649" s="1000">
        <v>45973.0</v>
      </c>
      <c r="Q649" s="999">
        <v>45990.0</v>
      </c>
      <c r="R649" s="980">
        <f t="shared" si="185"/>
        <v>17</v>
      </c>
      <c r="S649" s="613"/>
      <c r="T649" s="612">
        <f t="shared" si="188"/>
        <v>-45973</v>
      </c>
      <c r="U649" s="612">
        <f t="shared" si="189"/>
        <v>-45990</v>
      </c>
      <c r="V649" s="1080"/>
      <c r="W649" s="982">
        <f t="shared" si="186"/>
        <v>0</v>
      </c>
      <c r="X649" s="982">
        <f t="shared" si="187"/>
        <v>-45973</v>
      </c>
      <c r="Y649" s="1177"/>
      <c r="Z649" s="612">
        <f t="shared" si="190"/>
        <v>-45973</v>
      </c>
      <c r="AA649" s="741"/>
      <c r="AB649" s="742"/>
      <c r="AC649" s="620"/>
      <c r="AD649" s="742"/>
      <c r="AE649" s="742"/>
      <c r="AF649" s="742"/>
      <c r="AG649" s="742"/>
    </row>
    <row r="650" ht="13.5" hidden="1" customHeight="1">
      <c r="A650" s="604" t="b">
        <v>0</v>
      </c>
      <c r="B650" s="492" t="s">
        <v>1538</v>
      </c>
      <c r="C650" s="492" t="s">
        <v>270</v>
      </c>
      <c r="D650" s="492" t="s">
        <v>408</v>
      </c>
      <c r="E650" s="629" t="s">
        <v>1382</v>
      </c>
      <c r="F650" s="606">
        <v>45992.0</v>
      </c>
      <c r="G650" s="1138"/>
      <c r="H650" s="617" t="s">
        <v>2748</v>
      </c>
      <c r="I650" s="492" t="s">
        <v>2749</v>
      </c>
      <c r="J650" s="492" t="s">
        <v>190</v>
      </c>
      <c r="K650" s="618">
        <v>0.0</v>
      </c>
      <c r="L650" s="618">
        <v>0.0</v>
      </c>
      <c r="M650" s="622"/>
      <c r="N650" s="610"/>
      <c r="O650" s="492"/>
      <c r="P650" s="610">
        <v>46010.0</v>
      </c>
      <c r="Q650" s="610">
        <v>46017.0</v>
      </c>
      <c r="R650" s="612">
        <f t="shared" si="185"/>
        <v>7</v>
      </c>
      <c r="S650" s="613"/>
      <c r="T650" s="612">
        <f t="shared" si="188"/>
        <v>-46010</v>
      </c>
      <c r="U650" s="612">
        <f t="shared" si="189"/>
        <v>-46017</v>
      </c>
      <c r="V650" s="114"/>
      <c r="W650" s="114"/>
      <c r="X650" s="114"/>
      <c r="Y650" s="613"/>
      <c r="Z650" s="612">
        <f t="shared" si="190"/>
        <v>-46010</v>
      </c>
      <c r="AA650" s="741"/>
      <c r="AB650" s="895"/>
      <c r="AC650" s="616" t="s">
        <v>2750</v>
      </c>
      <c r="AD650" s="895"/>
      <c r="AE650" s="895"/>
      <c r="AF650" s="895"/>
      <c r="AG650" s="895"/>
    </row>
    <row r="651" ht="13.5" hidden="1" customHeight="1">
      <c r="A651" s="604" t="b">
        <v>1</v>
      </c>
      <c r="B651" s="492" t="s">
        <v>1538</v>
      </c>
      <c r="C651" s="492" t="s">
        <v>270</v>
      </c>
      <c r="D651" s="492" t="s">
        <v>408</v>
      </c>
      <c r="E651" s="492" t="s">
        <v>1333</v>
      </c>
      <c r="F651" s="606">
        <v>45992.0</v>
      </c>
      <c r="G651" s="1072"/>
      <c r="H651" s="617" t="s">
        <v>2751</v>
      </c>
      <c r="I651" s="492" t="s">
        <v>2752</v>
      </c>
      <c r="J651" s="492" t="s">
        <v>190</v>
      </c>
      <c r="K651" s="608">
        <v>0.0</v>
      </c>
      <c r="L651" s="608">
        <v>0.0</v>
      </c>
      <c r="M651" s="609"/>
      <c r="N651" s="613"/>
      <c r="O651" s="613"/>
      <c r="P651" s="610">
        <v>45994.0</v>
      </c>
      <c r="Q651" s="610">
        <v>45995.0</v>
      </c>
      <c r="R651" s="612">
        <f t="shared" si="185"/>
        <v>1</v>
      </c>
      <c r="S651" s="613"/>
      <c r="T651" s="612">
        <f t="shared" si="188"/>
        <v>-45994</v>
      </c>
      <c r="U651" s="612">
        <f t="shared" si="189"/>
        <v>-45995</v>
      </c>
      <c r="V651" s="114"/>
      <c r="W651" s="114"/>
      <c r="X651" s="114"/>
      <c r="Y651" s="613"/>
      <c r="Z651" s="612">
        <f t="shared" si="190"/>
        <v>-45994</v>
      </c>
      <c r="AA651" s="741"/>
      <c r="AB651" s="895"/>
      <c r="AC651" s="616" t="s">
        <v>2753</v>
      </c>
      <c r="AD651" s="895"/>
      <c r="AE651" s="895"/>
      <c r="AF651" s="895"/>
      <c r="AG651" s="895"/>
    </row>
    <row r="652" ht="13.5" hidden="1" customHeight="1">
      <c r="A652" s="604" t="b">
        <v>0</v>
      </c>
      <c r="B652" s="492" t="s">
        <v>114</v>
      </c>
      <c r="C652" s="492" t="s">
        <v>114</v>
      </c>
      <c r="D652" s="492" t="s">
        <v>408</v>
      </c>
      <c r="E652" s="492" t="s">
        <v>1337</v>
      </c>
      <c r="F652" s="606">
        <v>45992.0</v>
      </c>
      <c r="G652" s="1138"/>
      <c r="H652" s="492" t="s">
        <v>2754</v>
      </c>
      <c r="I652" s="492" t="s">
        <v>1350</v>
      </c>
      <c r="J652" s="492" t="s">
        <v>190</v>
      </c>
      <c r="K652" s="618">
        <v>0.0</v>
      </c>
      <c r="L652" s="618">
        <v>8000.0</v>
      </c>
      <c r="M652" s="609">
        <v>61000.0</v>
      </c>
      <c r="N652" s="610"/>
      <c r="O652" s="492"/>
      <c r="P652" s="610">
        <v>45989.0</v>
      </c>
      <c r="Q652" s="610">
        <v>45990.0</v>
      </c>
      <c r="R652" s="612">
        <f t="shared" si="185"/>
        <v>1</v>
      </c>
      <c r="S652" s="613"/>
      <c r="T652" s="612">
        <f t="shared" si="188"/>
        <v>-45989</v>
      </c>
      <c r="U652" s="612">
        <f t="shared" si="189"/>
        <v>-45990</v>
      </c>
      <c r="V652" s="114"/>
      <c r="W652" s="114"/>
      <c r="X652" s="114"/>
      <c r="Y652" s="613"/>
      <c r="Z652" s="612">
        <f t="shared" si="190"/>
        <v>-45989</v>
      </c>
      <c r="AA652" s="741"/>
      <c r="AB652" s="895"/>
      <c r="AC652" s="616" t="s">
        <v>2755</v>
      </c>
      <c r="AD652" s="895"/>
      <c r="AE652" s="895"/>
      <c r="AF652" s="895"/>
      <c r="AG652" s="895"/>
    </row>
    <row r="653" ht="13.5" hidden="1" customHeight="1">
      <c r="A653" s="604" t="b">
        <v>0</v>
      </c>
      <c r="B653" s="492" t="s">
        <v>113</v>
      </c>
      <c r="C653" s="492" t="s">
        <v>114</v>
      </c>
      <c r="D653" s="492" t="s">
        <v>408</v>
      </c>
      <c r="E653" s="492" t="s">
        <v>1421</v>
      </c>
      <c r="F653" s="606">
        <v>46054.0</v>
      </c>
      <c r="G653" s="860" t="s">
        <v>1305</v>
      </c>
      <c r="H653" s="813" t="s">
        <v>1558</v>
      </c>
      <c r="I653" s="492" t="s">
        <v>1559</v>
      </c>
      <c r="J653" s="492" t="s">
        <v>190</v>
      </c>
      <c r="K653" s="618">
        <v>0.0</v>
      </c>
      <c r="L653" s="618">
        <v>0.0</v>
      </c>
      <c r="M653" s="622"/>
      <c r="N653" s="610">
        <v>46070.0</v>
      </c>
      <c r="O653" s="809" t="s">
        <v>2307</v>
      </c>
      <c r="P653" s="610">
        <v>46069.0</v>
      </c>
      <c r="Q653" s="610">
        <v>46069.0</v>
      </c>
      <c r="R653" s="636">
        <f t="shared" si="185"/>
        <v>0</v>
      </c>
      <c r="S653" s="613"/>
      <c r="T653" s="612"/>
      <c r="U653" s="612"/>
      <c r="V653" s="1080"/>
      <c r="W653" s="982"/>
      <c r="X653" s="982"/>
      <c r="Y653" s="613"/>
      <c r="Z653" s="612"/>
      <c r="AA653" s="975"/>
      <c r="AB653" s="901" t="s">
        <v>2317</v>
      </c>
      <c r="AC653" s="706" t="s">
        <v>1560</v>
      </c>
      <c r="AD653" s="895"/>
      <c r="AE653" s="895"/>
      <c r="AF653" s="895"/>
      <c r="AG653" s="895"/>
    </row>
    <row r="654" ht="13.5" hidden="1" customHeight="1">
      <c r="A654" s="604" t="b">
        <v>0</v>
      </c>
      <c r="B654" s="492" t="s">
        <v>114</v>
      </c>
      <c r="C654" s="492" t="s">
        <v>114</v>
      </c>
      <c r="D654" s="492" t="s">
        <v>408</v>
      </c>
      <c r="E654" s="629" t="s">
        <v>1333</v>
      </c>
      <c r="F654" s="606">
        <v>45992.0</v>
      </c>
      <c r="G654" s="902" t="s">
        <v>1305</v>
      </c>
      <c r="H654" s="634" t="s">
        <v>2734</v>
      </c>
      <c r="I654" s="629" t="s">
        <v>2735</v>
      </c>
      <c r="J654" s="492" t="s">
        <v>190</v>
      </c>
      <c r="K654" s="618"/>
      <c r="L654" s="618"/>
      <c r="M654" s="622"/>
      <c r="N654" s="610">
        <v>45664.0</v>
      </c>
      <c r="O654" s="675" t="s">
        <v>2736</v>
      </c>
      <c r="P654" s="610">
        <v>46007.0</v>
      </c>
      <c r="Q654" s="610">
        <v>46008.0</v>
      </c>
      <c r="R654" s="612">
        <f t="shared" si="185"/>
        <v>1</v>
      </c>
      <c r="S654" s="613"/>
      <c r="T654" s="612">
        <f t="shared" ref="T654:T655" si="191">S654-P654</f>
        <v>-46007</v>
      </c>
      <c r="U654" s="612">
        <f t="shared" ref="U654:U655" si="192">S654-Q654</f>
        <v>-46008</v>
      </c>
      <c r="V654" s="114"/>
      <c r="W654" s="114"/>
      <c r="X654" s="114"/>
      <c r="Y654" s="613"/>
      <c r="Z654" s="612">
        <f>Y654-P654</f>
        <v>-46007</v>
      </c>
      <c r="AA654" s="741"/>
      <c r="AB654" s="895" t="s">
        <v>2590</v>
      </c>
      <c r="AC654" s="616" t="s">
        <v>2737</v>
      </c>
      <c r="AD654" s="895"/>
      <c r="AE654" s="895"/>
      <c r="AF654" s="895"/>
      <c r="AG654" s="895"/>
    </row>
    <row r="655" ht="13.5" hidden="1" customHeight="1">
      <c r="A655" s="1037" t="b">
        <v>0</v>
      </c>
      <c r="B655" s="1038" t="s">
        <v>113</v>
      </c>
      <c r="C655" s="1038" t="s">
        <v>114</v>
      </c>
      <c r="D655" s="492" t="s">
        <v>408</v>
      </c>
      <c r="E655" s="649" t="s">
        <v>1333</v>
      </c>
      <c r="F655" s="606">
        <v>46054.0</v>
      </c>
      <c r="G655" s="860" t="s">
        <v>1307</v>
      </c>
      <c r="H655" s="649" t="s">
        <v>1515</v>
      </c>
      <c r="I655" s="649" t="s">
        <v>1516</v>
      </c>
      <c r="J655" s="649" t="s">
        <v>190</v>
      </c>
      <c r="K655" s="1039">
        <v>0.0</v>
      </c>
      <c r="L655" s="1039">
        <v>0.0</v>
      </c>
      <c r="M655" s="1129"/>
      <c r="N655" s="1202">
        <v>46069.0</v>
      </c>
      <c r="O655" s="809" t="s">
        <v>2738</v>
      </c>
      <c r="P655" s="1040">
        <v>46058.0</v>
      </c>
      <c r="Q655" s="1040">
        <v>46059.0</v>
      </c>
      <c r="R655" s="1133">
        <f t="shared" si="185"/>
        <v>1</v>
      </c>
      <c r="S655" s="610">
        <v>46066.0</v>
      </c>
      <c r="T655" s="980">
        <f t="shared" si="191"/>
        <v>8</v>
      </c>
      <c r="U655" s="980">
        <f t="shared" si="192"/>
        <v>7</v>
      </c>
      <c r="V655" s="610"/>
      <c r="W655" s="982">
        <f>V655-S655</f>
        <v>-46066</v>
      </c>
      <c r="X655" s="982">
        <f>V655-P655</f>
        <v>-46058</v>
      </c>
      <c r="Y655" s="1130"/>
      <c r="Z655" s="1132"/>
      <c r="AA655" s="975"/>
      <c r="AB655" s="993" t="s">
        <v>2118</v>
      </c>
      <c r="AC655" s="706" t="s">
        <v>2739</v>
      </c>
      <c r="AD655" s="895"/>
      <c r="AE655" s="895"/>
      <c r="AF655" s="895"/>
      <c r="AG655" s="895"/>
    </row>
    <row r="656" ht="13.5" hidden="1" customHeight="1">
      <c r="A656" s="604" t="b">
        <v>0</v>
      </c>
      <c r="B656" s="492" t="s">
        <v>113</v>
      </c>
      <c r="C656" s="492" t="s">
        <v>114</v>
      </c>
      <c r="D656" s="629" t="s">
        <v>408</v>
      </c>
      <c r="E656" s="629" t="s">
        <v>1356</v>
      </c>
      <c r="F656" s="606">
        <v>46054.0</v>
      </c>
      <c r="G656" s="860" t="s">
        <v>1305</v>
      </c>
      <c r="H656" s="931" t="s">
        <v>1373</v>
      </c>
      <c r="I656" s="492" t="s">
        <v>1374</v>
      </c>
      <c r="J656" s="492" t="s">
        <v>190</v>
      </c>
      <c r="K656" s="618">
        <v>0.0</v>
      </c>
      <c r="L656" s="618">
        <v>0.0</v>
      </c>
      <c r="M656" s="622"/>
      <c r="N656" s="610">
        <v>46069.0</v>
      </c>
      <c r="O656" s="809" t="s">
        <v>2756</v>
      </c>
      <c r="P656" s="610">
        <v>46065.0</v>
      </c>
      <c r="Q656" s="610">
        <v>46067.0</v>
      </c>
      <c r="R656" s="636">
        <f t="shared" si="185"/>
        <v>2</v>
      </c>
      <c r="S656" s="613"/>
      <c r="T656" s="612"/>
      <c r="U656" s="612"/>
      <c r="V656" s="1080"/>
      <c r="W656" s="982"/>
      <c r="X656" s="982"/>
      <c r="Y656" s="613"/>
      <c r="Z656" s="612"/>
      <c r="AA656" s="975"/>
      <c r="AB656" s="901" t="s">
        <v>1477</v>
      </c>
      <c r="AC656" s="706" t="s">
        <v>1375</v>
      </c>
      <c r="AD656" s="895"/>
      <c r="AE656" s="895"/>
      <c r="AF656" s="895"/>
      <c r="AG656" s="895"/>
    </row>
    <row r="657" ht="13.5" hidden="1" customHeight="1">
      <c r="A657" s="604" t="b">
        <v>1</v>
      </c>
      <c r="B657" s="492" t="s">
        <v>113</v>
      </c>
      <c r="C657" s="492" t="s">
        <v>270</v>
      </c>
      <c r="D657" s="492" t="s">
        <v>408</v>
      </c>
      <c r="E657" s="492" t="s">
        <v>2388</v>
      </c>
      <c r="F657" s="606">
        <v>45992.0</v>
      </c>
      <c r="G657" s="1072"/>
      <c r="H657" s="617" t="s">
        <v>2761</v>
      </c>
      <c r="I657" s="492" t="s">
        <v>2762</v>
      </c>
      <c r="J657" s="492" t="s">
        <v>190</v>
      </c>
      <c r="K657" s="608">
        <v>0.0</v>
      </c>
      <c r="L657" s="608">
        <v>0.0</v>
      </c>
      <c r="M657" s="609"/>
      <c r="N657" s="610"/>
      <c r="O657" s="492" t="s">
        <v>2763</v>
      </c>
      <c r="P657" s="610">
        <v>45993.0</v>
      </c>
      <c r="Q657" s="610">
        <v>45994.0</v>
      </c>
      <c r="R657" s="612">
        <f t="shared" si="185"/>
        <v>1</v>
      </c>
      <c r="S657" s="613"/>
      <c r="T657" s="612">
        <f t="shared" ref="T657:T658" si="193">S657-P657</f>
        <v>-45993</v>
      </c>
      <c r="U657" s="612">
        <f t="shared" ref="U657:U658" si="194">S657-Q657</f>
        <v>-45994</v>
      </c>
      <c r="V657" s="114"/>
      <c r="W657" s="114"/>
      <c r="X657" s="114"/>
      <c r="Y657" s="613"/>
      <c r="Z657" s="612">
        <f t="shared" ref="Z657:Z658" si="195">Y657-P657</f>
        <v>-45993</v>
      </c>
      <c r="AA657" s="741"/>
      <c r="AB657" s="742"/>
      <c r="AC657" s="620"/>
      <c r="AD657" s="742"/>
      <c r="AE657" s="742"/>
      <c r="AF657" s="742"/>
      <c r="AG657" s="742"/>
    </row>
    <row r="658" ht="13.5" hidden="1" customHeight="1">
      <c r="A658" s="604" t="b">
        <v>0</v>
      </c>
      <c r="B658" s="492" t="s">
        <v>113</v>
      </c>
      <c r="C658" s="492" t="s">
        <v>114</v>
      </c>
      <c r="D658" s="492" t="s">
        <v>408</v>
      </c>
      <c r="E658" s="629" t="s">
        <v>1333</v>
      </c>
      <c r="F658" s="606">
        <v>45992.0</v>
      </c>
      <c r="G658" s="1138"/>
      <c r="H658" s="617" t="s">
        <v>2764</v>
      </c>
      <c r="I658" s="492" t="s">
        <v>1583</v>
      </c>
      <c r="J658" s="492" t="s">
        <v>190</v>
      </c>
      <c r="K658" s="618">
        <v>0.0</v>
      </c>
      <c r="L658" s="618">
        <v>0.0</v>
      </c>
      <c r="M658" s="622"/>
      <c r="N658" s="613"/>
      <c r="O658" s="613"/>
      <c r="P658" s="610">
        <v>46014.0</v>
      </c>
      <c r="Q658" s="610">
        <v>46017.0</v>
      </c>
      <c r="R658" s="612">
        <f t="shared" si="185"/>
        <v>3</v>
      </c>
      <c r="S658" s="613"/>
      <c r="T658" s="612">
        <f t="shared" si="193"/>
        <v>-46014</v>
      </c>
      <c r="U658" s="612">
        <f t="shared" si="194"/>
        <v>-46017</v>
      </c>
      <c r="V658" s="114"/>
      <c r="W658" s="114"/>
      <c r="X658" s="114"/>
      <c r="Y658" s="613"/>
      <c r="Z658" s="612">
        <f t="shared" si="195"/>
        <v>-46014</v>
      </c>
      <c r="AA658" s="741"/>
      <c r="AB658" s="895"/>
      <c r="AC658" s="616" t="s">
        <v>2765</v>
      </c>
      <c r="AD658" s="895"/>
      <c r="AE658" s="895"/>
      <c r="AF658" s="895"/>
      <c r="AG658" s="895"/>
    </row>
    <row r="659" ht="13.5" hidden="1" customHeight="1">
      <c r="A659" s="604" t="b">
        <v>0</v>
      </c>
      <c r="B659" s="492" t="s">
        <v>135</v>
      </c>
      <c r="C659" s="492" t="s">
        <v>114</v>
      </c>
      <c r="D659" s="492" t="s">
        <v>408</v>
      </c>
      <c r="E659" s="492" t="s">
        <v>1333</v>
      </c>
      <c r="F659" s="606">
        <v>46054.0</v>
      </c>
      <c r="G659" s="860" t="s">
        <v>1305</v>
      </c>
      <c r="H659" s="813" t="s">
        <v>1528</v>
      </c>
      <c r="I659" s="492" t="s">
        <v>1529</v>
      </c>
      <c r="J659" s="492" t="s">
        <v>190</v>
      </c>
      <c r="K659" s="618">
        <v>0.0</v>
      </c>
      <c r="L659" s="618">
        <v>0.0</v>
      </c>
      <c r="M659" s="622"/>
      <c r="N659" s="610">
        <v>46069.0</v>
      </c>
      <c r="O659" s="1105" t="s">
        <v>2595</v>
      </c>
      <c r="P659" s="610">
        <v>46063.0</v>
      </c>
      <c r="Q659" s="610">
        <v>46069.0</v>
      </c>
      <c r="R659" s="636">
        <f t="shared" si="185"/>
        <v>6</v>
      </c>
      <c r="S659" s="613"/>
      <c r="T659" s="612"/>
      <c r="U659" s="612"/>
      <c r="V659" s="1080"/>
      <c r="W659" s="982"/>
      <c r="X659" s="982"/>
      <c r="Y659" s="613"/>
      <c r="Z659" s="612"/>
      <c r="AA659" s="975"/>
      <c r="AB659" s="901" t="s">
        <v>1477</v>
      </c>
      <c r="AC659" s="706" t="s">
        <v>2757</v>
      </c>
      <c r="AD659" s="895"/>
      <c r="AE659" s="895"/>
      <c r="AF659" s="895"/>
      <c r="AG659" s="895"/>
    </row>
    <row r="660" ht="13.5" hidden="1" customHeight="1">
      <c r="A660" s="604" t="b">
        <v>0</v>
      </c>
      <c r="B660" s="492" t="s">
        <v>114</v>
      </c>
      <c r="C660" s="492" t="s">
        <v>114</v>
      </c>
      <c r="D660" s="492" t="s">
        <v>408</v>
      </c>
      <c r="E660" s="629" t="s">
        <v>1333</v>
      </c>
      <c r="F660" s="606">
        <v>46054.0</v>
      </c>
      <c r="G660" s="1138"/>
      <c r="H660" s="617" t="s">
        <v>2766</v>
      </c>
      <c r="I660" s="492" t="s">
        <v>2767</v>
      </c>
      <c r="J660" s="492" t="s">
        <v>190</v>
      </c>
      <c r="K660" s="618">
        <v>0.0</v>
      </c>
      <c r="L660" s="618">
        <v>0.0</v>
      </c>
      <c r="M660" s="609"/>
      <c r="N660" s="610">
        <v>46059.0</v>
      </c>
      <c r="O660" s="492" t="s">
        <v>2768</v>
      </c>
      <c r="P660" s="610">
        <v>46010.0</v>
      </c>
      <c r="Q660" s="610">
        <v>46015.0</v>
      </c>
      <c r="R660" s="636">
        <f t="shared" si="185"/>
        <v>5</v>
      </c>
      <c r="S660" s="613"/>
      <c r="T660" s="612">
        <f>S660-P660</f>
        <v>-46010</v>
      </c>
      <c r="U660" s="612">
        <f>S660-Q660</f>
        <v>-46015</v>
      </c>
      <c r="V660" s="1080"/>
      <c r="W660" s="982">
        <f>V660-S660</f>
        <v>0</v>
      </c>
      <c r="X660" s="982">
        <f>V660-P660</f>
        <v>-46010</v>
      </c>
      <c r="Y660" s="613"/>
      <c r="Z660" s="612">
        <f>Y660-P660</f>
        <v>-46010</v>
      </c>
      <c r="AA660" s="741"/>
      <c r="AB660" s="901"/>
      <c r="AC660" s="706" t="s">
        <v>2769</v>
      </c>
      <c r="AD660" s="895"/>
      <c r="AE660" s="895"/>
      <c r="AF660" s="895"/>
      <c r="AG660" s="895"/>
    </row>
    <row r="661" ht="13.5" hidden="1" customHeight="1">
      <c r="A661" s="985" t="b">
        <v>0</v>
      </c>
      <c r="B661" s="986" t="s">
        <v>135</v>
      </c>
      <c r="C661" s="986" t="s">
        <v>134</v>
      </c>
      <c r="D661" s="492" t="s">
        <v>408</v>
      </c>
      <c r="E661" s="649" t="s">
        <v>1511</v>
      </c>
      <c r="F661" s="728">
        <v>46054.0</v>
      </c>
      <c r="G661" s="1207" t="s">
        <v>1305</v>
      </c>
      <c r="H661" s="1221" t="s">
        <v>1633</v>
      </c>
      <c r="I661" s="649" t="s">
        <v>1634</v>
      </c>
      <c r="J661" s="649" t="s">
        <v>190</v>
      </c>
      <c r="K661" s="987">
        <v>0.0</v>
      </c>
      <c r="L661" s="987">
        <v>0.0</v>
      </c>
      <c r="M661" s="1104"/>
      <c r="N661" s="1107"/>
      <c r="O661" s="1186"/>
      <c r="P661" s="988">
        <v>46073.0</v>
      </c>
      <c r="Q661" s="988">
        <v>46080.0</v>
      </c>
      <c r="R661" s="1106">
        <f t="shared" si="185"/>
        <v>7</v>
      </c>
      <c r="S661" s="1107"/>
      <c r="T661" s="1108"/>
      <c r="U661" s="1108"/>
      <c r="V661" s="1107"/>
      <c r="W661" s="1176"/>
      <c r="X661" s="1176"/>
      <c r="Y661" s="1107"/>
      <c r="Z661" s="1108"/>
      <c r="AA661" s="1166"/>
      <c r="AB661" s="989"/>
      <c r="AC661" s="1203"/>
      <c r="AD661" s="1010"/>
      <c r="AE661" s="1010"/>
      <c r="AF661" s="1010"/>
      <c r="AG661" s="1010"/>
    </row>
    <row r="662" ht="13.5" hidden="1" customHeight="1">
      <c r="A662" s="604" t="b">
        <v>0</v>
      </c>
      <c r="B662" s="492" t="s">
        <v>136</v>
      </c>
      <c r="C662" s="492" t="s">
        <v>136</v>
      </c>
      <c r="D662" s="629" t="s">
        <v>408</v>
      </c>
      <c r="E662" s="629" t="s">
        <v>1369</v>
      </c>
      <c r="F662" s="606">
        <v>46054.0</v>
      </c>
      <c r="G662" s="860" t="s">
        <v>1305</v>
      </c>
      <c r="H662" s="931" t="s">
        <v>2758</v>
      </c>
      <c r="I662" s="492" t="s">
        <v>2759</v>
      </c>
      <c r="J662" s="492" t="s">
        <v>190</v>
      </c>
      <c r="K662" s="618">
        <v>0.0</v>
      </c>
      <c r="L662" s="618">
        <v>0.0</v>
      </c>
      <c r="M662" s="622"/>
      <c r="N662" s="610"/>
      <c r="O662" s="809"/>
      <c r="P662" s="610">
        <v>46063.0</v>
      </c>
      <c r="Q662" s="610">
        <v>46066.0</v>
      </c>
      <c r="R662" s="636">
        <f t="shared" si="185"/>
        <v>3</v>
      </c>
      <c r="S662" s="613"/>
      <c r="T662" s="612"/>
      <c r="U662" s="612"/>
      <c r="V662" s="1080"/>
      <c r="W662" s="982"/>
      <c r="X662" s="982"/>
      <c r="Y662" s="613"/>
      <c r="Z662" s="612"/>
      <c r="AA662" s="975"/>
      <c r="AB662" s="901" t="s">
        <v>2118</v>
      </c>
      <c r="AC662" s="706" t="s">
        <v>2760</v>
      </c>
      <c r="AD662" s="895"/>
      <c r="AE662" s="895"/>
      <c r="AF662" s="895"/>
      <c r="AG662" s="895"/>
    </row>
    <row r="663" ht="13.5" hidden="1" customHeight="1">
      <c r="A663" s="1167" t="b">
        <v>0</v>
      </c>
      <c r="B663" s="1112" t="s">
        <v>136</v>
      </c>
      <c r="C663" s="1112" t="s">
        <v>134</v>
      </c>
      <c r="D663" s="492" t="s">
        <v>408</v>
      </c>
      <c r="E663" s="649" t="s">
        <v>1369</v>
      </c>
      <c r="F663" s="728">
        <v>46054.0</v>
      </c>
      <c r="G663" s="860" t="s">
        <v>1305</v>
      </c>
      <c r="H663" s="959" t="s">
        <v>2543</v>
      </c>
      <c r="I663" s="649" t="s">
        <v>2544</v>
      </c>
      <c r="J663" s="649" t="s">
        <v>190</v>
      </c>
      <c r="K663" s="1113">
        <v>0.0</v>
      </c>
      <c r="L663" s="1113">
        <v>0.0</v>
      </c>
      <c r="M663" s="1114"/>
      <c r="N663" s="1115">
        <v>46076.0</v>
      </c>
      <c r="O663" s="1116" t="s">
        <v>2386</v>
      </c>
      <c r="P663" s="1115">
        <v>46072.0</v>
      </c>
      <c r="Q663" s="1115">
        <v>46073.0</v>
      </c>
      <c r="R663" s="1117"/>
      <c r="S663" s="1118"/>
      <c r="T663" s="1117"/>
      <c r="U663" s="1117"/>
      <c r="V663" s="1118"/>
      <c r="W663" s="1168"/>
      <c r="X663" s="1168"/>
      <c r="Y663" s="1118"/>
      <c r="Z663" s="1117"/>
      <c r="AA663" s="1169"/>
      <c r="AB663" s="993" t="s">
        <v>2317</v>
      </c>
      <c r="AC663" s="1204" t="s">
        <v>2545</v>
      </c>
      <c r="AD663" s="1205"/>
      <c r="AE663" s="1205"/>
      <c r="AF663" s="1205"/>
      <c r="AG663" s="1205"/>
    </row>
    <row r="664" ht="13.5" hidden="1" customHeight="1">
      <c r="A664" s="604" t="b">
        <v>0</v>
      </c>
      <c r="B664" s="492" t="s">
        <v>135</v>
      </c>
      <c r="C664" s="492" t="s">
        <v>135</v>
      </c>
      <c r="D664" s="629" t="s">
        <v>408</v>
      </c>
      <c r="E664" s="629" t="s">
        <v>1421</v>
      </c>
      <c r="F664" s="606">
        <v>46054.0</v>
      </c>
      <c r="G664" s="860" t="s">
        <v>1305</v>
      </c>
      <c r="H664" s="931" t="s">
        <v>1422</v>
      </c>
      <c r="I664" s="492" t="s">
        <v>1423</v>
      </c>
      <c r="J664" s="492" t="s">
        <v>190</v>
      </c>
      <c r="K664" s="618">
        <v>0.0</v>
      </c>
      <c r="L664" s="618">
        <v>0.0</v>
      </c>
      <c r="M664" s="622"/>
      <c r="N664" s="610"/>
      <c r="O664" s="809"/>
      <c r="P664" s="610">
        <v>46044.0</v>
      </c>
      <c r="Q664" s="610">
        <v>46045.0</v>
      </c>
      <c r="R664" s="980">
        <f>Q664-P664</f>
        <v>1</v>
      </c>
      <c r="S664" s="610">
        <v>46045.0</v>
      </c>
      <c r="T664" s="612">
        <f>S664-P664</f>
        <v>1</v>
      </c>
      <c r="U664" s="612">
        <f>S664-Q664</f>
        <v>0</v>
      </c>
      <c r="V664" s="1080"/>
      <c r="W664" s="982">
        <f>V664-S664</f>
        <v>-46045</v>
      </c>
      <c r="X664" s="982">
        <f>V664-P664</f>
        <v>-46044</v>
      </c>
      <c r="Y664" s="613"/>
      <c r="Z664" s="980">
        <f>Y664-P664</f>
        <v>-46044</v>
      </c>
      <c r="AA664" s="975"/>
      <c r="AB664" s="901" t="s">
        <v>1477</v>
      </c>
      <c r="AC664" s="706" t="s">
        <v>1424</v>
      </c>
      <c r="AD664" s="895"/>
      <c r="AE664" s="895"/>
      <c r="AF664" s="895"/>
      <c r="AG664" s="895"/>
    </row>
    <row r="665" ht="13.5" hidden="1" customHeight="1">
      <c r="A665" s="985" t="b">
        <v>0</v>
      </c>
      <c r="B665" s="986" t="s">
        <v>135</v>
      </c>
      <c r="C665" s="986" t="s">
        <v>114</v>
      </c>
      <c r="D665" s="492" t="s">
        <v>408</v>
      </c>
      <c r="E665" s="649" t="s">
        <v>1369</v>
      </c>
      <c r="F665" s="728">
        <v>46054.0</v>
      </c>
      <c r="G665" s="1207" t="s">
        <v>1305</v>
      </c>
      <c r="H665" s="959" t="s">
        <v>1582</v>
      </c>
      <c r="I665" s="649" t="s">
        <v>1583</v>
      </c>
      <c r="J665" s="649" t="s">
        <v>190</v>
      </c>
      <c r="K665" s="987">
        <v>0.0</v>
      </c>
      <c r="L665" s="987">
        <v>0.0</v>
      </c>
      <c r="M665" s="1104"/>
      <c r="N665" s="1107"/>
      <c r="O665" s="1139"/>
      <c r="P665" s="988">
        <v>46079.0</v>
      </c>
      <c r="Q665" s="988">
        <v>46080.0</v>
      </c>
      <c r="R665" s="1108"/>
      <c r="S665" s="1107"/>
      <c r="T665" s="1108"/>
      <c r="U665" s="1108"/>
      <c r="V665" s="1107"/>
      <c r="W665" s="1176"/>
      <c r="X665" s="1176"/>
      <c r="Y665" s="1107"/>
      <c r="Z665" s="1108"/>
      <c r="AA665" s="1166"/>
      <c r="AB665" s="993" t="s">
        <v>2118</v>
      </c>
      <c r="AC665" s="858" t="s">
        <v>1584</v>
      </c>
      <c r="AD665" s="1010"/>
      <c r="AE665" s="1010"/>
      <c r="AF665" s="1010"/>
      <c r="AG665" s="1010"/>
    </row>
    <row r="666" ht="13.5" hidden="1" customHeight="1">
      <c r="A666" s="667" t="b">
        <v>0</v>
      </c>
      <c r="B666" s="635" t="s">
        <v>136</v>
      </c>
      <c r="C666" s="635" t="s">
        <v>134</v>
      </c>
      <c r="D666" s="629" t="s">
        <v>408</v>
      </c>
      <c r="E666" s="629" t="s">
        <v>1511</v>
      </c>
      <c r="F666" s="628">
        <v>46059.0</v>
      </c>
      <c r="G666" s="902" t="s">
        <v>1303</v>
      </c>
      <c r="H666" s="704" t="s">
        <v>2773</v>
      </c>
      <c r="I666" s="629" t="s">
        <v>2774</v>
      </c>
      <c r="J666" s="645" t="s">
        <v>190</v>
      </c>
      <c r="K666" s="643">
        <v>0.0</v>
      </c>
      <c r="L666" s="643">
        <v>0.0</v>
      </c>
      <c r="M666" s="1076"/>
      <c r="N666" s="651"/>
      <c r="O666" s="1140"/>
      <c r="P666" s="639">
        <v>46072.0</v>
      </c>
      <c r="Q666" s="639">
        <v>46079.0</v>
      </c>
      <c r="R666" s="636"/>
      <c r="S666" s="638"/>
      <c r="T666" s="656"/>
      <c r="U666" s="656"/>
      <c r="V666" s="638"/>
      <c r="W666" s="640"/>
      <c r="X666" s="640"/>
      <c r="Y666" s="638"/>
      <c r="Z666" s="656"/>
      <c r="AA666" s="1077"/>
      <c r="AB666" s="989"/>
      <c r="AC666" s="1020" t="s">
        <v>2775</v>
      </c>
      <c r="AD666" s="71"/>
      <c r="AE666" s="71"/>
      <c r="AF666" s="71"/>
      <c r="AG666" s="59"/>
    </row>
    <row r="667" ht="13.5" hidden="1" customHeight="1">
      <c r="A667" s="667" t="b">
        <v>0</v>
      </c>
      <c r="B667" s="635" t="s">
        <v>113</v>
      </c>
      <c r="C667" s="635" t="s">
        <v>114</v>
      </c>
      <c r="D667" s="492" t="s">
        <v>408</v>
      </c>
      <c r="E667" s="492" t="s">
        <v>1511</v>
      </c>
      <c r="F667" s="606">
        <v>46054.0</v>
      </c>
      <c r="G667" s="860" t="s">
        <v>1303</v>
      </c>
      <c r="H667" s="940" t="s">
        <v>2770</v>
      </c>
      <c r="I667" s="492" t="s">
        <v>2771</v>
      </c>
      <c r="J667" s="492" t="s">
        <v>190</v>
      </c>
      <c r="K667" s="987">
        <v>0.0</v>
      </c>
      <c r="L667" s="987">
        <v>0.0</v>
      </c>
      <c r="M667" s="1076"/>
      <c r="N667" s="651"/>
      <c r="O667" s="1140"/>
      <c r="P667" s="639">
        <v>46077.0</v>
      </c>
      <c r="Q667" s="639">
        <v>46080.0</v>
      </c>
      <c r="R667" s="656"/>
      <c r="S667" s="638"/>
      <c r="T667" s="656"/>
      <c r="U667" s="656"/>
      <c r="V667" s="638"/>
      <c r="W667" s="640"/>
      <c r="X667" s="640"/>
      <c r="Y667" s="638"/>
      <c r="Z667" s="656"/>
      <c r="AA667" s="1077"/>
      <c r="AB667" s="989"/>
      <c r="AC667" s="967" t="s">
        <v>2772</v>
      </c>
      <c r="AD667" s="968"/>
      <c r="AE667" s="968"/>
      <c r="AF667" s="968"/>
      <c r="AG667" s="968"/>
    </row>
    <row r="668" ht="13.5" hidden="1" customHeight="1">
      <c r="A668" s="667" t="b">
        <v>0</v>
      </c>
      <c r="B668" s="635" t="s">
        <v>113</v>
      </c>
      <c r="C668" s="635" t="s">
        <v>114</v>
      </c>
      <c r="D668" s="629" t="s">
        <v>408</v>
      </c>
      <c r="E668" s="629" t="s">
        <v>1511</v>
      </c>
      <c r="F668" s="628">
        <v>46054.0</v>
      </c>
      <c r="G668" s="902" t="s">
        <v>1304</v>
      </c>
      <c r="H668" s="943" t="s">
        <v>2770</v>
      </c>
      <c r="I668" s="629" t="s">
        <v>2771</v>
      </c>
      <c r="J668" s="629" t="s">
        <v>190</v>
      </c>
      <c r="K668" s="987">
        <v>0.0</v>
      </c>
      <c r="L668" s="987">
        <v>0.0</v>
      </c>
      <c r="M668" s="1076"/>
      <c r="N668" s="651"/>
      <c r="O668" s="1140"/>
      <c r="P668" s="639">
        <v>46077.0</v>
      </c>
      <c r="Q668" s="639">
        <v>46080.0</v>
      </c>
      <c r="R668" s="656"/>
      <c r="S668" s="638"/>
      <c r="T668" s="656"/>
      <c r="U668" s="656"/>
      <c r="V668" s="638"/>
      <c r="W668" s="640"/>
      <c r="X668" s="640"/>
      <c r="Y668" s="638"/>
      <c r="Z668" s="656"/>
      <c r="AA668" s="1077"/>
      <c r="AB668" s="989"/>
      <c r="AC668" s="967" t="s">
        <v>2772</v>
      </c>
      <c r="AD668" s="968"/>
      <c r="AE668" s="968"/>
      <c r="AF668" s="968"/>
      <c r="AG668" s="968"/>
    </row>
    <row r="669" ht="13.5" hidden="1" customHeight="1">
      <c r="A669" s="1014" t="b">
        <v>0</v>
      </c>
      <c r="B669" s="1082" t="s">
        <v>113</v>
      </c>
      <c r="C669" s="1082" t="s">
        <v>114</v>
      </c>
      <c r="D669" s="649" t="s">
        <v>408</v>
      </c>
      <c r="E669" s="649" t="s">
        <v>1511</v>
      </c>
      <c r="F669" s="728">
        <v>46054.0</v>
      </c>
      <c r="G669" s="860" t="s">
        <v>1305</v>
      </c>
      <c r="H669" s="959" t="s">
        <v>2770</v>
      </c>
      <c r="I669" s="649" t="s">
        <v>2771</v>
      </c>
      <c r="J669" s="649" t="s">
        <v>190</v>
      </c>
      <c r="K669" s="1016">
        <v>0.0</v>
      </c>
      <c r="L669" s="1016">
        <v>0.0</v>
      </c>
      <c r="M669" s="1095"/>
      <c r="N669" s="1083"/>
      <c r="O669" s="1184"/>
      <c r="P669" s="1017">
        <v>46077.0</v>
      </c>
      <c r="Q669" s="1017">
        <v>46080.0</v>
      </c>
      <c r="R669" s="1098"/>
      <c r="S669" s="1083"/>
      <c r="T669" s="1098"/>
      <c r="U669" s="1098"/>
      <c r="V669" s="1083"/>
      <c r="W669" s="1099"/>
      <c r="X669" s="1099"/>
      <c r="Y669" s="1083"/>
      <c r="Z669" s="1098"/>
      <c r="AA669" s="1174"/>
      <c r="AB669" s="989"/>
      <c r="AC669" s="967" t="s">
        <v>2772</v>
      </c>
      <c r="AD669" s="1019"/>
      <c r="AE669" s="1019"/>
      <c r="AF669" s="1019"/>
      <c r="AG669" s="1019"/>
    </row>
    <row r="670" ht="13.5" hidden="1" customHeight="1">
      <c r="A670" s="1208" t="b">
        <v>0</v>
      </c>
      <c r="B670" s="1209" t="s">
        <v>113</v>
      </c>
      <c r="C670" s="1209" t="s">
        <v>114</v>
      </c>
      <c r="D670" s="629" t="s">
        <v>408</v>
      </c>
      <c r="E670" s="645" t="s">
        <v>1333</v>
      </c>
      <c r="F670" s="606">
        <v>46054.0</v>
      </c>
      <c r="G670" s="902" t="s">
        <v>1305</v>
      </c>
      <c r="H670" s="645" t="s">
        <v>1334</v>
      </c>
      <c r="I670" s="645" t="s">
        <v>1335</v>
      </c>
      <c r="J670" s="645" t="s">
        <v>190</v>
      </c>
      <c r="K670" s="1210">
        <v>0.0</v>
      </c>
      <c r="L670" s="1210">
        <v>0.0</v>
      </c>
      <c r="M670" s="1211"/>
      <c r="N670" s="1212"/>
      <c r="O670" s="1213"/>
      <c r="P670" s="1212">
        <v>46038.0</v>
      </c>
      <c r="Q670" s="1212">
        <v>46041.0</v>
      </c>
      <c r="R670" s="1214">
        <f t="shared" ref="R670:R673" si="196">Q670-P670</f>
        <v>3</v>
      </c>
      <c r="S670" s="1212">
        <v>46049.0</v>
      </c>
      <c r="T670" s="1214">
        <f t="shared" ref="T670:T671" si="197">S670-P670</f>
        <v>11</v>
      </c>
      <c r="U670" s="1214">
        <f t="shared" ref="U670:U671" si="198">S670-Q670</f>
        <v>8</v>
      </c>
      <c r="V670" s="1215"/>
      <c r="W670" s="1216">
        <f t="shared" ref="W670:W676" si="199">V670-S670</f>
        <v>-46049</v>
      </c>
      <c r="X670" s="1216">
        <f t="shared" ref="X670:X676" si="200">V670-P670</f>
        <v>-46038</v>
      </c>
      <c r="Y670" s="1212">
        <v>46055.0</v>
      </c>
      <c r="Z670" s="1214">
        <f t="shared" ref="Z670:Z671" si="201">Y670-P670</f>
        <v>17</v>
      </c>
      <c r="AA670" s="975"/>
      <c r="AB670" s="993" t="s">
        <v>1477</v>
      </c>
      <c r="AC670" s="1217" t="s">
        <v>1341</v>
      </c>
      <c r="AD670" s="1218"/>
      <c r="AE670" s="1218"/>
      <c r="AF670" s="1218"/>
      <c r="AG670" s="1218"/>
    </row>
    <row r="671" ht="13.5" hidden="1" customHeight="1">
      <c r="A671" s="604" t="b">
        <v>0</v>
      </c>
      <c r="B671" s="492" t="s">
        <v>114</v>
      </c>
      <c r="C671" s="492" t="s">
        <v>114</v>
      </c>
      <c r="D671" s="492" t="s">
        <v>408</v>
      </c>
      <c r="E671" s="492" t="s">
        <v>1356</v>
      </c>
      <c r="F671" s="606">
        <v>46054.0</v>
      </c>
      <c r="G671" s="860" t="s">
        <v>1305</v>
      </c>
      <c r="H671" s="704" t="s">
        <v>1440</v>
      </c>
      <c r="I671" s="492" t="s">
        <v>1441</v>
      </c>
      <c r="J671" s="492" t="s">
        <v>190</v>
      </c>
      <c r="K671" s="618">
        <v>0.0</v>
      </c>
      <c r="L671" s="618">
        <v>0.0</v>
      </c>
      <c r="M671" s="622"/>
      <c r="N671" s="610"/>
      <c r="O671" s="809"/>
      <c r="P671" s="610">
        <v>46049.0</v>
      </c>
      <c r="Q671" s="610">
        <v>46049.0</v>
      </c>
      <c r="R671" s="980">
        <f t="shared" si="196"/>
        <v>0</v>
      </c>
      <c r="S671" s="610">
        <v>46049.0</v>
      </c>
      <c r="T671" s="980">
        <f t="shared" si="197"/>
        <v>0</v>
      </c>
      <c r="U671" s="980">
        <f t="shared" si="198"/>
        <v>0</v>
      </c>
      <c r="V671" s="610">
        <v>46058.0</v>
      </c>
      <c r="W671" s="982">
        <f t="shared" si="199"/>
        <v>9</v>
      </c>
      <c r="X671" s="982">
        <f t="shared" si="200"/>
        <v>9</v>
      </c>
      <c r="Y671" s="610">
        <v>46063.0</v>
      </c>
      <c r="Z671" s="980">
        <f t="shared" si="201"/>
        <v>14</v>
      </c>
      <c r="AA671" s="975"/>
      <c r="AB671" s="901" t="s">
        <v>1477</v>
      </c>
      <c r="AC671" s="706" t="s">
        <v>1443</v>
      </c>
      <c r="AD671" s="895"/>
      <c r="AE671" s="895"/>
      <c r="AF671" s="895"/>
      <c r="AG671" s="895"/>
    </row>
    <row r="672" ht="13.5" hidden="1" customHeight="1">
      <c r="A672" s="604" t="b">
        <v>1</v>
      </c>
      <c r="B672" s="492" t="s">
        <v>113</v>
      </c>
      <c r="C672" s="492" t="s">
        <v>134</v>
      </c>
      <c r="D672" s="629" t="s">
        <v>408</v>
      </c>
      <c r="E672" s="629" t="s">
        <v>1356</v>
      </c>
      <c r="F672" s="606">
        <v>46054.0</v>
      </c>
      <c r="G672" s="860" t="s">
        <v>1304</v>
      </c>
      <c r="H672" s="704" t="s">
        <v>1502</v>
      </c>
      <c r="I672" s="492" t="s">
        <v>1503</v>
      </c>
      <c r="J672" s="492" t="s">
        <v>190</v>
      </c>
      <c r="K672" s="618">
        <v>0.0</v>
      </c>
      <c r="L672" s="618">
        <v>0.0</v>
      </c>
      <c r="M672" s="622"/>
      <c r="N672" s="610"/>
      <c r="O672" s="809"/>
      <c r="P672" s="610">
        <v>46051.0</v>
      </c>
      <c r="Q672" s="610">
        <v>46056.0</v>
      </c>
      <c r="R672" s="980">
        <f t="shared" si="196"/>
        <v>5</v>
      </c>
      <c r="S672" s="613"/>
      <c r="T672" s="612"/>
      <c r="U672" s="612"/>
      <c r="V672" s="1080"/>
      <c r="W672" s="982">
        <f t="shared" si="199"/>
        <v>0</v>
      </c>
      <c r="X672" s="982">
        <f t="shared" si="200"/>
        <v>-46051</v>
      </c>
      <c r="Y672" s="613"/>
      <c r="Z672" s="612"/>
      <c r="AA672" s="975"/>
      <c r="AB672" s="901"/>
      <c r="AC672" s="706" t="s">
        <v>1504</v>
      </c>
      <c r="AD672" s="895"/>
      <c r="AE672" s="895"/>
      <c r="AF672" s="895"/>
      <c r="AG672" s="895"/>
    </row>
    <row r="673" ht="13.5" hidden="1" customHeight="1">
      <c r="A673" s="604" t="b">
        <v>1</v>
      </c>
      <c r="B673" s="492" t="s">
        <v>113</v>
      </c>
      <c r="C673" s="492" t="s">
        <v>134</v>
      </c>
      <c r="D673" s="492" t="s">
        <v>408</v>
      </c>
      <c r="E673" s="492" t="s">
        <v>1356</v>
      </c>
      <c r="F673" s="606">
        <v>46054.0</v>
      </c>
      <c r="G673" s="860" t="s">
        <v>1305</v>
      </c>
      <c r="H673" s="704" t="s">
        <v>1502</v>
      </c>
      <c r="I673" s="492" t="s">
        <v>1503</v>
      </c>
      <c r="J673" s="492" t="s">
        <v>190</v>
      </c>
      <c r="K673" s="618">
        <v>0.0</v>
      </c>
      <c r="L673" s="618">
        <v>0.0</v>
      </c>
      <c r="M673" s="622"/>
      <c r="N673" s="610"/>
      <c r="O673" s="809"/>
      <c r="P673" s="610">
        <v>46051.0</v>
      </c>
      <c r="Q673" s="610">
        <v>46056.0</v>
      </c>
      <c r="R673" s="980">
        <f t="shared" si="196"/>
        <v>5</v>
      </c>
      <c r="S673" s="613"/>
      <c r="T673" s="612"/>
      <c r="U673" s="612"/>
      <c r="V673" s="1080"/>
      <c r="W673" s="982">
        <f t="shared" si="199"/>
        <v>0</v>
      </c>
      <c r="X673" s="982">
        <f t="shared" si="200"/>
        <v>-46051</v>
      </c>
      <c r="Y673" s="613"/>
      <c r="Z673" s="612"/>
      <c r="AA673" s="975"/>
      <c r="AB673" s="901" t="s">
        <v>1477</v>
      </c>
      <c r="AC673" s="706" t="s">
        <v>1504</v>
      </c>
      <c r="AD673" s="895"/>
      <c r="AE673" s="895"/>
      <c r="AF673" s="895"/>
      <c r="AG673" s="895"/>
    </row>
    <row r="674" ht="13.5" hidden="1" customHeight="1">
      <c r="A674" s="1208" t="b">
        <v>0</v>
      </c>
      <c r="B674" s="1209" t="s">
        <v>113</v>
      </c>
      <c r="C674" s="1209" t="s">
        <v>114</v>
      </c>
      <c r="D674" s="629" t="s">
        <v>408</v>
      </c>
      <c r="E674" s="645" t="s">
        <v>1333</v>
      </c>
      <c r="F674" s="606">
        <v>46054.0</v>
      </c>
      <c r="G674" s="902" t="s">
        <v>1305</v>
      </c>
      <c r="H674" s="645" t="s">
        <v>1387</v>
      </c>
      <c r="I674" s="645" t="s">
        <v>1388</v>
      </c>
      <c r="J674" s="645" t="s">
        <v>190</v>
      </c>
      <c r="K674" s="1210">
        <v>0.0</v>
      </c>
      <c r="L674" s="1210">
        <v>0.0</v>
      </c>
      <c r="M674" s="1211"/>
      <c r="N674" s="1212"/>
      <c r="O674" s="1213"/>
      <c r="P674" s="1212">
        <v>46001.0</v>
      </c>
      <c r="Q674" s="1212">
        <v>46008.0</v>
      </c>
      <c r="R674" s="1214">
        <v>7.0</v>
      </c>
      <c r="S674" s="1212">
        <v>46037.0</v>
      </c>
      <c r="T674" s="1214">
        <f t="shared" ref="T674:T676" si="202">S674-P674</f>
        <v>36</v>
      </c>
      <c r="U674" s="1214">
        <f t="shared" ref="U674:U676" si="203">S674-Q674</f>
        <v>29</v>
      </c>
      <c r="V674" s="1212">
        <v>46037.0</v>
      </c>
      <c r="W674" s="1216">
        <f t="shared" si="199"/>
        <v>0</v>
      </c>
      <c r="X674" s="1216">
        <f t="shared" si="200"/>
        <v>36</v>
      </c>
      <c r="Y674" s="1212">
        <v>46064.0</v>
      </c>
      <c r="Z674" s="1214">
        <f t="shared" ref="Z674:Z676" si="204">Y674-P674</f>
        <v>63</v>
      </c>
      <c r="AA674" s="975"/>
      <c r="AB674" s="993" t="s">
        <v>2258</v>
      </c>
      <c r="AC674" s="1217" t="s">
        <v>1390</v>
      </c>
      <c r="AD674" s="1218"/>
      <c r="AE674" s="1218"/>
      <c r="AF674" s="1218"/>
      <c r="AG674" s="1218"/>
    </row>
    <row r="675" ht="13.5" hidden="1" customHeight="1">
      <c r="A675" s="604" t="b">
        <v>0</v>
      </c>
      <c r="B675" s="492" t="s">
        <v>113</v>
      </c>
      <c r="C675" s="492" t="s">
        <v>114</v>
      </c>
      <c r="D675" s="492" t="s">
        <v>408</v>
      </c>
      <c r="E675" s="492" t="s">
        <v>1356</v>
      </c>
      <c r="F675" s="606">
        <v>46054.0</v>
      </c>
      <c r="G675" s="860" t="s">
        <v>1305</v>
      </c>
      <c r="H675" s="704" t="s">
        <v>1453</v>
      </c>
      <c r="I675" s="492" t="s">
        <v>1454</v>
      </c>
      <c r="J675" s="492" t="s">
        <v>190</v>
      </c>
      <c r="K675" s="618">
        <v>0.0</v>
      </c>
      <c r="L675" s="618">
        <v>0.0</v>
      </c>
      <c r="M675" s="622"/>
      <c r="N675" s="610"/>
      <c r="O675" s="809"/>
      <c r="P675" s="610">
        <v>46048.0</v>
      </c>
      <c r="Q675" s="610">
        <v>46050.0</v>
      </c>
      <c r="R675" s="980">
        <f t="shared" ref="R675:R689" si="205">Q675-P675</f>
        <v>2</v>
      </c>
      <c r="S675" s="610">
        <v>46053.0</v>
      </c>
      <c r="T675" s="980">
        <f t="shared" si="202"/>
        <v>5</v>
      </c>
      <c r="U675" s="980">
        <f t="shared" si="203"/>
        <v>3</v>
      </c>
      <c r="V675" s="981">
        <v>46055.0</v>
      </c>
      <c r="W675" s="982">
        <f t="shared" si="199"/>
        <v>2</v>
      </c>
      <c r="X675" s="982">
        <f t="shared" si="200"/>
        <v>7</v>
      </c>
      <c r="Y675" s="610">
        <v>46065.0</v>
      </c>
      <c r="Z675" s="980">
        <f t="shared" si="204"/>
        <v>17</v>
      </c>
      <c r="AA675" s="975"/>
      <c r="AB675" s="901" t="s">
        <v>1477</v>
      </c>
      <c r="AC675" s="706" t="s">
        <v>1457</v>
      </c>
      <c r="AD675" s="895"/>
      <c r="AE675" s="895"/>
      <c r="AF675" s="895"/>
      <c r="AG675" s="895"/>
    </row>
    <row r="676" ht="13.5" hidden="1" customHeight="1">
      <c r="A676" s="604" t="b">
        <v>0</v>
      </c>
      <c r="B676" s="492" t="s">
        <v>113</v>
      </c>
      <c r="C676" s="492" t="s">
        <v>114</v>
      </c>
      <c r="D676" s="629" t="s">
        <v>408</v>
      </c>
      <c r="E676" s="629" t="s">
        <v>1333</v>
      </c>
      <c r="F676" s="606">
        <v>46054.0</v>
      </c>
      <c r="G676" s="860" t="s">
        <v>1305</v>
      </c>
      <c r="H676" s="931" t="s">
        <v>1464</v>
      </c>
      <c r="I676" s="715" t="s">
        <v>1465</v>
      </c>
      <c r="J676" s="492" t="s">
        <v>190</v>
      </c>
      <c r="K676" s="618">
        <v>0.0</v>
      </c>
      <c r="L676" s="618">
        <v>0.0</v>
      </c>
      <c r="M676" s="622"/>
      <c r="N676" s="610"/>
      <c r="O676" s="809"/>
      <c r="P676" s="610">
        <v>46044.0</v>
      </c>
      <c r="Q676" s="610">
        <v>46056.0</v>
      </c>
      <c r="R676" s="980">
        <f t="shared" si="205"/>
        <v>12</v>
      </c>
      <c r="S676" s="610">
        <v>46056.0</v>
      </c>
      <c r="T676" s="980">
        <f t="shared" si="202"/>
        <v>12</v>
      </c>
      <c r="U676" s="980">
        <f t="shared" si="203"/>
        <v>0</v>
      </c>
      <c r="V676" s="610">
        <v>46058.0</v>
      </c>
      <c r="W676" s="982">
        <f t="shared" si="199"/>
        <v>2</v>
      </c>
      <c r="X676" s="982">
        <f t="shared" si="200"/>
        <v>14</v>
      </c>
      <c r="Y676" s="610">
        <v>46065.0</v>
      </c>
      <c r="Z676" s="980">
        <f t="shared" si="204"/>
        <v>21</v>
      </c>
      <c r="AA676" s="975"/>
      <c r="AB676" s="901" t="s">
        <v>2590</v>
      </c>
      <c r="AC676" s="706" t="s">
        <v>1466</v>
      </c>
      <c r="AD676" s="895"/>
      <c r="AE676" s="895"/>
      <c r="AF676" s="895"/>
      <c r="AG676" s="895"/>
    </row>
    <row r="677" ht="13.5" hidden="1" customHeight="1">
      <c r="A677" s="1219" t="b">
        <v>1</v>
      </c>
      <c r="B677" s="986" t="s">
        <v>136</v>
      </c>
      <c r="C677" s="986" t="s">
        <v>114</v>
      </c>
      <c r="D677" s="492" t="s">
        <v>408</v>
      </c>
      <c r="E677" s="649" t="s">
        <v>1369</v>
      </c>
      <c r="F677" s="606">
        <v>46054.0</v>
      </c>
      <c r="G677" s="860" t="s">
        <v>1305</v>
      </c>
      <c r="H677" s="649" t="s">
        <v>1497</v>
      </c>
      <c r="I677" s="649" t="s">
        <v>1350</v>
      </c>
      <c r="J677" s="649" t="s">
        <v>190</v>
      </c>
      <c r="K677" s="987">
        <v>0.0</v>
      </c>
      <c r="L677" s="987">
        <v>0.0</v>
      </c>
      <c r="M677" s="1104"/>
      <c r="N677" s="988"/>
      <c r="O677" s="1105"/>
      <c r="P677" s="988">
        <v>46062.0</v>
      </c>
      <c r="Q677" s="988">
        <v>46063.0</v>
      </c>
      <c r="R677" s="636">
        <f t="shared" si="205"/>
        <v>1</v>
      </c>
      <c r="S677" s="1107"/>
      <c r="T677" s="1108"/>
      <c r="U677" s="1108"/>
      <c r="V677" s="1107"/>
      <c r="W677" s="1176"/>
      <c r="X677" s="1176"/>
      <c r="Y677" s="1107"/>
      <c r="Z677" s="1108"/>
      <c r="AA677" s="975"/>
      <c r="AB677" s="993" t="s">
        <v>2118</v>
      </c>
      <c r="AC677" s="1197"/>
      <c r="AD677" s="1010"/>
      <c r="AE677" s="1010"/>
      <c r="AF677" s="1010"/>
      <c r="AG677" s="1010"/>
    </row>
    <row r="678" ht="13.5" hidden="1" customHeight="1">
      <c r="A678" s="637" t="b">
        <v>1</v>
      </c>
      <c r="B678" s="641" t="s">
        <v>113</v>
      </c>
      <c r="C678" s="641" t="s">
        <v>134</v>
      </c>
      <c r="D678" s="629" t="s">
        <v>408</v>
      </c>
      <c r="E678" s="629" t="s">
        <v>1333</v>
      </c>
      <c r="F678" s="606">
        <v>46054.0</v>
      </c>
      <c r="G678" s="902" t="s">
        <v>1305</v>
      </c>
      <c r="H678" s="973" t="s">
        <v>1467</v>
      </c>
      <c r="I678" s="645" t="s">
        <v>1468</v>
      </c>
      <c r="J678" s="645" t="s">
        <v>190</v>
      </c>
      <c r="K678" s="643">
        <v>0.0</v>
      </c>
      <c r="L678" s="643">
        <v>0.0</v>
      </c>
      <c r="M678" s="1076"/>
      <c r="N678" s="639"/>
      <c r="O678" s="945"/>
      <c r="P678" s="651">
        <v>46052.0</v>
      </c>
      <c r="Q678" s="651">
        <v>46057.0</v>
      </c>
      <c r="R678" s="636">
        <f t="shared" si="205"/>
        <v>5</v>
      </c>
      <c r="S678" s="638"/>
      <c r="T678" s="980">
        <f>S678-P678</f>
        <v>-46052</v>
      </c>
      <c r="U678" s="980">
        <f>S678-Q678</f>
        <v>-46057</v>
      </c>
      <c r="V678" s="638"/>
      <c r="W678" s="960">
        <f>V678-S678</f>
        <v>0</v>
      </c>
      <c r="X678" s="960">
        <f>V678-P678</f>
        <v>-46052</v>
      </c>
      <c r="Y678" s="638"/>
      <c r="Z678" s="656"/>
      <c r="AA678" s="975"/>
      <c r="AB678" s="1220" t="s">
        <v>2530</v>
      </c>
      <c r="AC678" s="967" t="s">
        <v>2776</v>
      </c>
      <c r="AD678" s="968"/>
      <c r="AE678" s="968"/>
      <c r="AF678" s="968"/>
      <c r="AG678" s="968"/>
    </row>
    <row r="679" ht="13.5" hidden="1" customHeight="1">
      <c r="A679" s="985" t="b">
        <v>0</v>
      </c>
      <c r="B679" s="986" t="s">
        <v>136</v>
      </c>
      <c r="C679" s="986" t="s">
        <v>114</v>
      </c>
      <c r="D679" s="492" t="s">
        <v>408</v>
      </c>
      <c r="E679" s="649" t="s">
        <v>1369</v>
      </c>
      <c r="F679" s="606">
        <v>46054.0</v>
      </c>
      <c r="G679" s="860" t="s">
        <v>1305</v>
      </c>
      <c r="H679" s="649" t="s">
        <v>1531</v>
      </c>
      <c r="I679" s="649" t="s">
        <v>1532</v>
      </c>
      <c r="J679" s="649" t="s">
        <v>190</v>
      </c>
      <c r="K679" s="987">
        <v>0.0</v>
      </c>
      <c r="L679" s="987">
        <v>0.0</v>
      </c>
      <c r="M679" s="1104"/>
      <c r="N679" s="988"/>
      <c r="O679" s="1105"/>
      <c r="P679" s="988">
        <v>46062.0</v>
      </c>
      <c r="Q679" s="988">
        <v>46065.0</v>
      </c>
      <c r="R679" s="636">
        <f t="shared" si="205"/>
        <v>3</v>
      </c>
      <c r="S679" s="1107"/>
      <c r="T679" s="1108"/>
      <c r="U679" s="1108"/>
      <c r="V679" s="1107"/>
      <c r="W679" s="1176"/>
      <c r="X679" s="1176"/>
      <c r="Y679" s="1107"/>
      <c r="Z679" s="1108"/>
      <c r="AA679" s="975"/>
      <c r="AB679" s="993" t="s">
        <v>1477</v>
      </c>
      <c r="AC679" s="1197" t="s">
        <v>1533</v>
      </c>
      <c r="AD679" s="1222"/>
      <c r="AE679" s="1222"/>
      <c r="AF679" s="1222"/>
      <c r="AG679" s="1222"/>
    </row>
    <row r="680" ht="13.5" hidden="1" customHeight="1">
      <c r="A680" s="604" t="b">
        <v>1</v>
      </c>
      <c r="B680" s="492" t="s">
        <v>113</v>
      </c>
      <c r="C680" s="492" t="s">
        <v>134</v>
      </c>
      <c r="D680" s="629" t="s">
        <v>408</v>
      </c>
      <c r="E680" s="629" t="s">
        <v>1356</v>
      </c>
      <c r="F680" s="606">
        <v>46054.0</v>
      </c>
      <c r="G680" s="860" t="s">
        <v>1304</v>
      </c>
      <c r="H680" s="704" t="s">
        <v>1485</v>
      </c>
      <c r="I680" s="492" t="s">
        <v>1486</v>
      </c>
      <c r="J680" s="492" t="s">
        <v>190</v>
      </c>
      <c r="K680" s="618">
        <v>0.0</v>
      </c>
      <c r="L680" s="618">
        <v>0.0</v>
      </c>
      <c r="M680" s="642"/>
      <c r="N680" s="610"/>
      <c r="O680" s="809"/>
      <c r="P680" s="610">
        <v>46052.0</v>
      </c>
      <c r="Q680" s="610">
        <v>46057.0</v>
      </c>
      <c r="R680" s="980">
        <f t="shared" si="205"/>
        <v>5</v>
      </c>
      <c r="S680" s="613"/>
      <c r="T680" s="612"/>
      <c r="U680" s="612"/>
      <c r="V680" s="1080"/>
      <c r="W680" s="982">
        <f t="shared" ref="W680:W685" si="206">V680-S680</f>
        <v>0</v>
      </c>
      <c r="X680" s="982">
        <f t="shared" ref="X680:X685" si="207">V680-P680</f>
        <v>-46052</v>
      </c>
      <c r="Y680" s="613"/>
      <c r="Z680" s="612"/>
      <c r="AA680" s="975"/>
      <c r="AB680" s="901" t="s">
        <v>1477</v>
      </c>
      <c r="AC680" s="706"/>
      <c r="AD680" s="895"/>
      <c r="AE680" s="895"/>
      <c r="AF680" s="895"/>
      <c r="AG680" s="895"/>
    </row>
    <row r="681" ht="13.5" hidden="1" customHeight="1">
      <c r="A681" s="1188" t="b">
        <v>0</v>
      </c>
      <c r="B681" s="1141" t="s">
        <v>113</v>
      </c>
      <c r="C681" s="1141" t="s">
        <v>134</v>
      </c>
      <c r="D681" s="492" t="s">
        <v>408</v>
      </c>
      <c r="E681" s="649" t="s">
        <v>1356</v>
      </c>
      <c r="F681" s="606">
        <v>46054.0</v>
      </c>
      <c r="G681" s="860" t="s">
        <v>1305</v>
      </c>
      <c r="H681" s="959" t="s">
        <v>1485</v>
      </c>
      <c r="I681" s="649" t="s">
        <v>1486</v>
      </c>
      <c r="J681" s="649" t="s">
        <v>190</v>
      </c>
      <c r="K681" s="1142">
        <v>0.0</v>
      </c>
      <c r="L681" s="1142">
        <v>0.0</v>
      </c>
      <c r="M681" s="1223"/>
      <c r="N681" s="1146"/>
      <c r="O681" s="1224"/>
      <c r="P681" s="1146">
        <v>46052.0</v>
      </c>
      <c r="Q681" s="1146">
        <v>46057.0</v>
      </c>
      <c r="R681" s="1147">
        <f t="shared" si="205"/>
        <v>5</v>
      </c>
      <c r="S681" s="1146">
        <v>46058.0</v>
      </c>
      <c r="T681" s="1147">
        <f t="shared" ref="T681:T685" si="208">S681-P681</f>
        <v>6</v>
      </c>
      <c r="U681" s="1147">
        <f t="shared" ref="U681:U685" si="209">S681-Q681</f>
        <v>1</v>
      </c>
      <c r="V681" s="1146">
        <v>46059.0</v>
      </c>
      <c r="W681" s="1149">
        <f t="shared" si="206"/>
        <v>1</v>
      </c>
      <c r="X681" s="1149">
        <f t="shared" si="207"/>
        <v>7</v>
      </c>
      <c r="Y681" s="1144"/>
      <c r="Z681" s="1148"/>
      <c r="AA681" s="975"/>
      <c r="AB681" s="989"/>
      <c r="AC681" s="1225"/>
      <c r="AD681" s="1151"/>
      <c r="AE681" s="1151"/>
      <c r="AF681" s="1151"/>
      <c r="AG681" s="1151"/>
    </row>
    <row r="682" ht="13.5" hidden="1" customHeight="1">
      <c r="A682" s="1162" t="b">
        <v>0</v>
      </c>
      <c r="B682" s="996" t="s">
        <v>113</v>
      </c>
      <c r="C682" s="996" t="s">
        <v>114</v>
      </c>
      <c r="D682" s="629" t="s">
        <v>408</v>
      </c>
      <c r="E682" s="629" t="s">
        <v>1369</v>
      </c>
      <c r="F682" s="606">
        <v>46054.0</v>
      </c>
      <c r="G682" s="902" t="s">
        <v>1305</v>
      </c>
      <c r="H682" s="645" t="s">
        <v>1376</v>
      </c>
      <c r="I682" s="645" t="s">
        <v>1377</v>
      </c>
      <c r="J682" s="645" t="s">
        <v>190</v>
      </c>
      <c r="K682" s="997">
        <v>0.0</v>
      </c>
      <c r="L682" s="997">
        <v>0.0</v>
      </c>
      <c r="M682" s="1021"/>
      <c r="N682" s="610"/>
      <c r="O682" s="992"/>
      <c r="P682" s="1000">
        <v>46015.0</v>
      </c>
      <c r="Q682" s="1000">
        <v>46016.0</v>
      </c>
      <c r="R682" s="980">
        <f t="shared" si="205"/>
        <v>1</v>
      </c>
      <c r="S682" s="610">
        <v>46016.0</v>
      </c>
      <c r="T682" s="980">
        <f t="shared" si="208"/>
        <v>1</v>
      </c>
      <c r="U682" s="980">
        <f t="shared" si="209"/>
        <v>0</v>
      </c>
      <c r="V682" s="1080"/>
      <c r="W682" s="982">
        <f t="shared" si="206"/>
        <v>-46016</v>
      </c>
      <c r="X682" s="982">
        <f t="shared" si="207"/>
        <v>-46015</v>
      </c>
      <c r="Y682" s="613"/>
      <c r="Z682" s="980">
        <f t="shared" ref="Z682:Z685" si="210">Y682-P682</f>
        <v>-46015</v>
      </c>
      <c r="AA682" s="975"/>
      <c r="AB682" s="1226" t="s">
        <v>2530</v>
      </c>
      <c r="AC682" s="1002" t="s">
        <v>1379</v>
      </c>
      <c r="AD682" s="1003"/>
      <c r="AE682" s="1003"/>
      <c r="AF682" s="1003"/>
      <c r="AG682" s="1003"/>
    </row>
    <row r="683" ht="13.5" hidden="1" customHeight="1">
      <c r="A683" s="1162" t="b">
        <v>0</v>
      </c>
      <c r="B683" s="996" t="s">
        <v>113</v>
      </c>
      <c r="C683" s="996" t="s">
        <v>114</v>
      </c>
      <c r="D683" s="492" t="s">
        <v>408</v>
      </c>
      <c r="E683" s="492" t="s">
        <v>1369</v>
      </c>
      <c r="F683" s="606">
        <v>46054.0</v>
      </c>
      <c r="G683" s="860" t="s">
        <v>1305</v>
      </c>
      <c r="H683" s="649" t="s">
        <v>1391</v>
      </c>
      <c r="I683" s="649" t="s">
        <v>1392</v>
      </c>
      <c r="J683" s="649" t="s">
        <v>190</v>
      </c>
      <c r="K683" s="997">
        <v>0.0</v>
      </c>
      <c r="L683" s="997">
        <v>0.0</v>
      </c>
      <c r="M683" s="622"/>
      <c r="N683" s="999"/>
      <c r="O683" s="1227"/>
      <c r="P683" s="1000">
        <v>46010.0</v>
      </c>
      <c r="Q683" s="1000">
        <v>46017.0</v>
      </c>
      <c r="R683" s="980">
        <f t="shared" si="205"/>
        <v>7</v>
      </c>
      <c r="S683" s="1000">
        <v>46017.0</v>
      </c>
      <c r="T683" s="980">
        <f t="shared" si="208"/>
        <v>7</v>
      </c>
      <c r="U683" s="980">
        <f t="shared" si="209"/>
        <v>0</v>
      </c>
      <c r="V683" s="1080"/>
      <c r="W683" s="982">
        <f t="shared" si="206"/>
        <v>-46017</v>
      </c>
      <c r="X683" s="982">
        <f t="shared" si="207"/>
        <v>-46010</v>
      </c>
      <c r="Y683" s="1228"/>
      <c r="Z683" s="980">
        <f t="shared" si="210"/>
        <v>-46010</v>
      </c>
      <c r="AA683" s="975"/>
      <c r="AB683" s="1226" t="s">
        <v>2258</v>
      </c>
      <c r="AC683" s="1002" t="s">
        <v>1394</v>
      </c>
      <c r="AD683" s="1003"/>
      <c r="AE683" s="1003"/>
      <c r="AF683" s="1003"/>
      <c r="AG683" s="1003"/>
    </row>
    <row r="684" ht="13.5" hidden="1" customHeight="1">
      <c r="A684" s="1162" t="b">
        <v>0</v>
      </c>
      <c r="B684" s="996" t="s">
        <v>113</v>
      </c>
      <c r="C684" s="996" t="s">
        <v>114</v>
      </c>
      <c r="D684" s="629" t="s">
        <v>408</v>
      </c>
      <c r="E684" s="645" t="s">
        <v>1369</v>
      </c>
      <c r="F684" s="606">
        <v>46054.0</v>
      </c>
      <c r="G684" s="902" t="s">
        <v>1305</v>
      </c>
      <c r="H684" s="645" t="s">
        <v>1370</v>
      </c>
      <c r="I684" s="645" t="s">
        <v>1371</v>
      </c>
      <c r="J684" s="645" t="s">
        <v>190</v>
      </c>
      <c r="K684" s="997">
        <v>0.0</v>
      </c>
      <c r="L684" s="997">
        <v>0.0</v>
      </c>
      <c r="M684" s="1229"/>
      <c r="N684" s="1000"/>
      <c r="O684" s="1230"/>
      <c r="P684" s="1000">
        <v>46031.0</v>
      </c>
      <c r="Q684" s="1000">
        <v>46032.0</v>
      </c>
      <c r="R684" s="980">
        <f t="shared" si="205"/>
        <v>1</v>
      </c>
      <c r="S684" s="1000">
        <v>46036.0</v>
      </c>
      <c r="T684" s="980">
        <f t="shared" si="208"/>
        <v>5</v>
      </c>
      <c r="U684" s="980">
        <f t="shared" si="209"/>
        <v>4</v>
      </c>
      <c r="V684" s="1228"/>
      <c r="W684" s="1231">
        <f t="shared" si="206"/>
        <v>-46036</v>
      </c>
      <c r="X684" s="1231">
        <f t="shared" si="207"/>
        <v>-46031</v>
      </c>
      <c r="Y684" s="1228"/>
      <c r="Z684" s="980">
        <f t="shared" si="210"/>
        <v>-46031</v>
      </c>
      <c r="AA684" s="975"/>
      <c r="AB684" s="1089" t="s">
        <v>2530</v>
      </c>
      <c r="AC684" s="1002" t="s">
        <v>2777</v>
      </c>
      <c r="AD684" s="1003"/>
      <c r="AE684" s="1003"/>
      <c r="AF684" s="1003"/>
      <c r="AG684" s="1003"/>
    </row>
    <row r="685" ht="13.5" hidden="1" customHeight="1">
      <c r="A685" s="604" t="b">
        <v>0</v>
      </c>
      <c r="B685" s="492" t="s">
        <v>113</v>
      </c>
      <c r="C685" s="492" t="s">
        <v>134</v>
      </c>
      <c r="D685" s="492" t="s">
        <v>408</v>
      </c>
      <c r="E685" s="492" t="s">
        <v>1356</v>
      </c>
      <c r="F685" s="606">
        <v>46054.0</v>
      </c>
      <c r="G685" s="860" t="s">
        <v>1305</v>
      </c>
      <c r="H685" s="704" t="s">
        <v>1475</v>
      </c>
      <c r="I685" s="492" t="s">
        <v>1476</v>
      </c>
      <c r="J685" s="492" t="s">
        <v>190</v>
      </c>
      <c r="K685" s="618">
        <v>0.0</v>
      </c>
      <c r="L685" s="618">
        <v>0.0</v>
      </c>
      <c r="M685" s="622"/>
      <c r="N685" s="610"/>
      <c r="O685" s="809"/>
      <c r="P685" s="610">
        <v>46050.0</v>
      </c>
      <c r="Q685" s="610">
        <v>46058.0</v>
      </c>
      <c r="R685" s="612">
        <f t="shared" si="205"/>
        <v>8</v>
      </c>
      <c r="S685" s="610">
        <v>46058.0</v>
      </c>
      <c r="T685" s="980">
        <f t="shared" si="208"/>
        <v>8</v>
      </c>
      <c r="U685" s="980">
        <f t="shared" si="209"/>
        <v>0</v>
      </c>
      <c r="V685" s="610">
        <v>46059.0</v>
      </c>
      <c r="W685" s="982">
        <f t="shared" si="206"/>
        <v>1</v>
      </c>
      <c r="X685" s="982">
        <f t="shared" si="207"/>
        <v>9</v>
      </c>
      <c r="Y685" s="613"/>
      <c r="Z685" s="980">
        <f t="shared" si="210"/>
        <v>-46050</v>
      </c>
      <c r="AA685" s="975"/>
      <c r="AB685" s="901" t="s">
        <v>2530</v>
      </c>
      <c r="AC685" s="706"/>
      <c r="AD685" s="895"/>
      <c r="AE685" s="895"/>
      <c r="AF685" s="895"/>
      <c r="AG685" s="895"/>
    </row>
    <row r="686" ht="13.5" hidden="1" customHeight="1">
      <c r="A686" s="604" t="b">
        <v>1</v>
      </c>
      <c r="B686" s="492" t="s">
        <v>113</v>
      </c>
      <c r="C686" s="492" t="s">
        <v>134</v>
      </c>
      <c r="D686" s="629" t="s">
        <v>408</v>
      </c>
      <c r="E686" s="629" t="s">
        <v>1333</v>
      </c>
      <c r="F686" s="606">
        <v>46054.0</v>
      </c>
      <c r="G686" s="860" t="s">
        <v>1303</v>
      </c>
      <c r="H686" s="931" t="s">
        <v>2778</v>
      </c>
      <c r="I686" s="492" t="s">
        <v>1934</v>
      </c>
      <c r="J686" s="492" t="s">
        <v>190</v>
      </c>
      <c r="K686" s="618">
        <v>0.0</v>
      </c>
      <c r="L686" s="618">
        <v>0.0</v>
      </c>
      <c r="M686" s="622"/>
      <c r="N686" s="610"/>
      <c r="O686" s="809"/>
      <c r="P686" s="610">
        <v>46057.0</v>
      </c>
      <c r="Q686" s="610">
        <v>46058.0</v>
      </c>
      <c r="R686" s="636">
        <f t="shared" si="205"/>
        <v>1</v>
      </c>
      <c r="S686" s="613"/>
      <c r="T686" s="612"/>
      <c r="U686" s="612"/>
      <c r="V686" s="1080"/>
      <c r="W686" s="982"/>
      <c r="X686" s="982"/>
      <c r="Y686" s="613"/>
      <c r="Z686" s="612"/>
      <c r="AA686" s="975"/>
      <c r="AB686" s="901"/>
      <c r="AC686" s="706" t="s">
        <v>2779</v>
      </c>
      <c r="AD686" s="895"/>
      <c r="AE686" s="895"/>
      <c r="AF686" s="895"/>
      <c r="AG686" s="895"/>
    </row>
    <row r="687" ht="13.5" hidden="1" customHeight="1">
      <c r="A687" s="604" t="b">
        <v>1</v>
      </c>
      <c r="B687" s="492" t="s">
        <v>135</v>
      </c>
      <c r="C687" s="492" t="s">
        <v>134</v>
      </c>
      <c r="D687" s="492" t="s">
        <v>408</v>
      </c>
      <c r="E687" s="492" t="s">
        <v>1333</v>
      </c>
      <c r="F687" s="606">
        <v>46054.0</v>
      </c>
      <c r="G687" s="860"/>
      <c r="H687" s="813" t="s">
        <v>2783</v>
      </c>
      <c r="I687" s="492" t="s">
        <v>2747</v>
      </c>
      <c r="J687" s="492" t="s">
        <v>190</v>
      </c>
      <c r="K687" s="618">
        <v>0.0</v>
      </c>
      <c r="L687" s="618">
        <v>0.0</v>
      </c>
      <c r="M687" s="622"/>
      <c r="N687" s="610"/>
      <c r="O687" s="809"/>
      <c r="P687" s="610">
        <v>46057.0</v>
      </c>
      <c r="Q687" s="610">
        <v>46062.0</v>
      </c>
      <c r="R687" s="636">
        <f t="shared" si="205"/>
        <v>5</v>
      </c>
      <c r="S687" s="613"/>
      <c r="T687" s="612"/>
      <c r="U687" s="612"/>
      <c r="V687" s="1080"/>
      <c r="W687" s="982"/>
      <c r="X687" s="982"/>
      <c r="Y687" s="613"/>
      <c r="Z687" s="612"/>
      <c r="AA687" s="975"/>
      <c r="AB687" s="901"/>
      <c r="AC687" s="706"/>
      <c r="AD687" s="895"/>
      <c r="AE687" s="895"/>
      <c r="AF687" s="895"/>
      <c r="AG687" s="895"/>
    </row>
    <row r="688" ht="13.5" hidden="1" customHeight="1">
      <c r="A688" s="604" t="b">
        <v>1</v>
      </c>
      <c r="B688" s="492" t="s">
        <v>113</v>
      </c>
      <c r="C688" s="492" t="s">
        <v>134</v>
      </c>
      <c r="D688" s="629" t="s">
        <v>408</v>
      </c>
      <c r="E688" s="629" t="s">
        <v>1333</v>
      </c>
      <c r="F688" s="606">
        <v>46054.0</v>
      </c>
      <c r="G688" s="860" t="s">
        <v>1304</v>
      </c>
      <c r="H688" s="931" t="s">
        <v>2778</v>
      </c>
      <c r="I688" s="492" t="s">
        <v>1934</v>
      </c>
      <c r="J688" s="492" t="s">
        <v>190</v>
      </c>
      <c r="K688" s="618">
        <v>0.0</v>
      </c>
      <c r="L688" s="618">
        <v>0.0</v>
      </c>
      <c r="M688" s="622"/>
      <c r="N688" s="610"/>
      <c r="O688" s="809"/>
      <c r="P688" s="610">
        <v>46057.0</v>
      </c>
      <c r="Q688" s="610">
        <v>46058.0</v>
      </c>
      <c r="R688" s="636">
        <f t="shared" si="205"/>
        <v>1</v>
      </c>
      <c r="S688" s="613"/>
      <c r="T688" s="612"/>
      <c r="U688" s="612"/>
      <c r="V688" s="1080"/>
      <c r="W688" s="982"/>
      <c r="X688" s="982"/>
      <c r="Y688" s="613"/>
      <c r="Z688" s="612"/>
      <c r="AA688" s="975"/>
      <c r="AB688" s="901"/>
      <c r="AC688" s="706" t="s">
        <v>2779</v>
      </c>
      <c r="AD688" s="895"/>
      <c r="AE688" s="895"/>
      <c r="AF688" s="895"/>
      <c r="AG688" s="895"/>
    </row>
    <row r="689" ht="13.5" hidden="1" customHeight="1">
      <c r="A689" s="1081" t="b">
        <v>1</v>
      </c>
      <c r="B689" s="1082" t="s">
        <v>113</v>
      </c>
      <c r="C689" s="1082" t="s">
        <v>134</v>
      </c>
      <c r="D689" s="649" t="s">
        <v>408</v>
      </c>
      <c r="E689" s="492" t="s">
        <v>1333</v>
      </c>
      <c r="F689" s="606">
        <v>46054.0</v>
      </c>
      <c r="G689" s="860" t="s">
        <v>1305</v>
      </c>
      <c r="H689" s="649" t="s">
        <v>2778</v>
      </c>
      <c r="I689" s="649" t="s">
        <v>1934</v>
      </c>
      <c r="J689" s="649" t="s">
        <v>190</v>
      </c>
      <c r="K689" s="1016">
        <v>0.0</v>
      </c>
      <c r="L689" s="1016">
        <v>0.0</v>
      </c>
      <c r="M689" s="1095"/>
      <c r="N689" s="1017"/>
      <c r="O689" s="1096"/>
      <c r="P689" s="1017">
        <v>46057.0</v>
      </c>
      <c r="Q689" s="1017">
        <v>46058.0</v>
      </c>
      <c r="R689" s="636">
        <f t="shared" si="205"/>
        <v>1</v>
      </c>
      <c r="S689" s="1083"/>
      <c r="T689" s="1098"/>
      <c r="U689" s="1098"/>
      <c r="V689" s="1083"/>
      <c r="W689" s="1099"/>
      <c r="X689" s="1099"/>
      <c r="Y689" s="1083"/>
      <c r="Z689" s="1098"/>
      <c r="AA689" s="975"/>
      <c r="AB689" s="1232" t="s">
        <v>2118</v>
      </c>
      <c r="AC689" s="1100" t="s">
        <v>2779</v>
      </c>
      <c r="AD689" s="1101"/>
      <c r="AE689" s="1101"/>
      <c r="AF689" s="1101"/>
      <c r="AG689" s="1101"/>
    </row>
    <row r="690" ht="13.5" hidden="1" customHeight="1">
      <c r="A690" s="667" t="b">
        <v>0</v>
      </c>
      <c r="B690" s="635" t="s">
        <v>136</v>
      </c>
      <c r="C690" s="635" t="s">
        <v>134</v>
      </c>
      <c r="D690" s="629" t="s">
        <v>408</v>
      </c>
      <c r="E690" s="629" t="s">
        <v>1511</v>
      </c>
      <c r="F690" s="628">
        <v>46059.0</v>
      </c>
      <c r="G690" s="902" t="s">
        <v>1304</v>
      </c>
      <c r="H690" s="704" t="s">
        <v>2773</v>
      </c>
      <c r="I690" s="629" t="s">
        <v>2774</v>
      </c>
      <c r="J690" s="645" t="s">
        <v>190</v>
      </c>
      <c r="K690" s="643">
        <v>0.0</v>
      </c>
      <c r="L690" s="643">
        <v>0.0</v>
      </c>
      <c r="M690" s="1076"/>
      <c r="N690" s="651"/>
      <c r="O690" s="1140"/>
      <c r="P690" s="639">
        <v>46072.0</v>
      </c>
      <c r="Q690" s="639">
        <v>46079.0</v>
      </c>
      <c r="R690" s="636"/>
      <c r="S690" s="638"/>
      <c r="T690" s="656"/>
      <c r="U690" s="656"/>
      <c r="V690" s="638"/>
      <c r="W690" s="640"/>
      <c r="X690" s="640"/>
      <c r="Y690" s="638"/>
      <c r="Z690" s="656"/>
      <c r="AA690" s="1077"/>
      <c r="AB690" s="989"/>
      <c r="AC690" s="1020" t="s">
        <v>2775</v>
      </c>
      <c r="AD690" s="71"/>
      <c r="AE690" s="71"/>
      <c r="AF690" s="71"/>
      <c r="AG690" s="59"/>
    </row>
    <row r="691" ht="13.5" hidden="1" customHeight="1">
      <c r="A691" s="604" t="b">
        <v>1</v>
      </c>
      <c r="B691" s="492" t="s">
        <v>135</v>
      </c>
      <c r="C691" s="492" t="s">
        <v>134</v>
      </c>
      <c r="D691" s="492" t="s">
        <v>408</v>
      </c>
      <c r="E691" s="492" t="s">
        <v>1369</v>
      </c>
      <c r="F691" s="606">
        <v>46054.0</v>
      </c>
      <c r="G691" s="860" t="s">
        <v>1303</v>
      </c>
      <c r="H691" s="813" t="s">
        <v>2780</v>
      </c>
      <c r="I691" s="492" t="s">
        <v>2781</v>
      </c>
      <c r="J691" s="492" t="s">
        <v>190</v>
      </c>
      <c r="K691" s="618">
        <v>0.0</v>
      </c>
      <c r="L691" s="618">
        <v>0.0</v>
      </c>
      <c r="M691" s="622"/>
      <c r="N691" s="610"/>
      <c r="O691" s="809"/>
      <c r="P691" s="610">
        <v>46063.0</v>
      </c>
      <c r="Q691" s="610">
        <v>46064.0</v>
      </c>
      <c r="R691" s="636">
        <f t="shared" ref="R691:R693" si="211">Q691-P691</f>
        <v>1</v>
      </c>
      <c r="S691" s="613"/>
      <c r="T691" s="612"/>
      <c r="U691" s="612"/>
      <c r="V691" s="1080"/>
      <c r="W691" s="982"/>
      <c r="X691" s="982"/>
      <c r="Y691" s="613"/>
      <c r="Z691" s="612"/>
      <c r="AA691" s="975"/>
      <c r="AB691" s="901"/>
      <c r="AC691" s="706" t="s">
        <v>2782</v>
      </c>
      <c r="AD691" s="895"/>
      <c r="AE691" s="895"/>
      <c r="AF691" s="895"/>
      <c r="AG691" s="895"/>
    </row>
    <row r="692" ht="13.5" hidden="1" customHeight="1">
      <c r="A692" s="604" t="b">
        <v>1</v>
      </c>
      <c r="B692" s="492" t="s">
        <v>135</v>
      </c>
      <c r="C692" s="492" t="s">
        <v>134</v>
      </c>
      <c r="D692" s="629" t="s">
        <v>408</v>
      </c>
      <c r="E692" s="629" t="s">
        <v>1369</v>
      </c>
      <c r="F692" s="606">
        <v>46054.0</v>
      </c>
      <c r="G692" s="860" t="s">
        <v>1304</v>
      </c>
      <c r="H692" s="931" t="s">
        <v>2780</v>
      </c>
      <c r="I692" s="492" t="s">
        <v>2781</v>
      </c>
      <c r="J692" s="492" t="s">
        <v>190</v>
      </c>
      <c r="K692" s="618">
        <v>0.0</v>
      </c>
      <c r="L692" s="618">
        <v>0.0</v>
      </c>
      <c r="M692" s="622"/>
      <c r="N692" s="610"/>
      <c r="O692" s="809"/>
      <c r="P692" s="610">
        <v>46063.0</v>
      </c>
      <c r="Q692" s="610">
        <v>46064.0</v>
      </c>
      <c r="R692" s="636">
        <f t="shared" si="211"/>
        <v>1</v>
      </c>
      <c r="S692" s="613"/>
      <c r="T692" s="612"/>
      <c r="U692" s="612"/>
      <c r="V692" s="1080"/>
      <c r="W692" s="982"/>
      <c r="X692" s="982"/>
      <c r="Y692" s="613"/>
      <c r="Z692" s="612"/>
      <c r="AA692" s="975"/>
      <c r="AB692" s="901"/>
      <c r="AC692" s="706" t="s">
        <v>2782</v>
      </c>
      <c r="AD692" s="895"/>
      <c r="AE692" s="895"/>
      <c r="AF692" s="895"/>
      <c r="AG692" s="895"/>
    </row>
    <row r="693" ht="13.5" hidden="1" customHeight="1">
      <c r="A693" s="637" t="b">
        <v>1</v>
      </c>
      <c r="B693" s="641" t="s">
        <v>135</v>
      </c>
      <c r="C693" s="641" t="s">
        <v>134</v>
      </c>
      <c r="D693" s="492" t="s">
        <v>408</v>
      </c>
      <c r="E693" s="649" t="s">
        <v>1369</v>
      </c>
      <c r="F693" s="606">
        <v>46054.0</v>
      </c>
      <c r="G693" s="860" t="s">
        <v>1305</v>
      </c>
      <c r="H693" s="649" t="s">
        <v>2780</v>
      </c>
      <c r="I693" s="649" t="s">
        <v>2781</v>
      </c>
      <c r="J693" s="649" t="s">
        <v>190</v>
      </c>
      <c r="K693" s="643">
        <v>0.0</v>
      </c>
      <c r="L693" s="643">
        <v>0.0</v>
      </c>
      <c r="M693" s="1076"/>
      <c r="N693" s="651"/>
      <c r="O693" s="1140"/>
      <c r="P693" s="651">
        <v>46063.0</v>
      </c>
      <c r="Q693" s="651">
        <v>46064.0</v>
      </c>
      <c r="R693" s="636">
        <f t="shared" si="211"/>
        <v>1</v>
      </c>
      <c r="S693" s="638"/>
      <c r="T693" s="656"/>
      <c r="U693" s="656"/>
      <c r="V693" s="638"/>
      <c r="W693" s="640"/>
      <c r="X693" s="640"/>
      <c r="Y693" s="638"/>
      <c r="Z693" s="656"/>
      <c r="AA693" s="975"/>
      <c r="AB693" s="993" t="s">
        <v>2317</v>
      </c>
      <c r="AC693" s="706" t="s">
        <v>2782</v>
      </c>
      <c r="AD693" s="895"/>
      <c r="AE693" s="895"/>
      <c r="AF693" s="895"/>
      <c r="AG693" s="895"/>
    </row>
    <row r="694" ht="13.5" hidden="1" customHeight="1">
      <c r="A694" s="1014" t="b">
        <v>0</v>
      </c>
      <c r="B694" s="1082" t="s">
        <v>136</v>
      </c>
      <c r="C694" s="1082" t="s">
        <v>134</v>
      </c>
      <c r="D694" s="645" t="s">
        <v>408</v>
      </c>
      <c r="E694" s="645" t="s">
        <v>1511</v>
      </c>
      <c r="F694" s="919">
        <v>46059.0</v>
      </c>
      <c r="G694" s="902" t="s">
        <v>1305</v>
      </c>
      <c r="H694" s="973" t="s">
        <v>2773</v>
      </c>
      <c r="I694" s="645" t="s">
        <v>2774</v>
      </c>
      <c r="J694" s="645" t="s">
        <v>190</v>
      </c>
      <c r="K694" s="1016">
        <v>0.0</v>
      </c>
      <c r="L694" s="1016">
        <v>0.0</v>
      </c>
      <c r="M694" s="1095"/>
      <c r="N694" s="1083"/>
      <c r="O694" s="1184"/>
      <c r="P694" s="1017">
        <v>46072.0</v>
      </c>
      <c r="Q694" s="1017">
        <v>46079.0</v>
      </c>
      <c r="R694" s="1098"/>
      <c r="S694" s="1083"/>
      <c r="T694" s="1098"/>
      <c r="U694" s="1098"/>
      <c r="V694" s="1083"/>
      <c r="W694" s="1099"/>
      <c r="X694" s="1099"/>
      <c r="Y694" s="1083"/>
      <c r="Z694" s="1098"/>
      <c r="AA694" s="1174"/>
      <c r="AB694" s="993" t="s">
        <v>2118</v>
      </c>
      <c r="AC694" s="1020" t="s">
        <v>2775</v>
      </c>
      <c r="AD694" s="71"/>
      <c r="AE694" s="71"/>
      <c r="AF694" s="71"/>
      <c r="AG694" s="59"/>
    </row>
    <row r="695" ht="13.5" hidden="1" customHeight="1">
      <c r="A695" s="604" t="b">
        <v>0</v>
      </c>
      <c r="B695" s="492" t="s">
        <v>113</v>
      </c>
      <c r="C695" s="492" t="s">
        <v>114</v>
      </c>
      <c r="D695" s="492" t="s">
        <v>408</v>
      </c>
      <c r="E695" s="492" t="s">
        <v>1356</v>
      </c>
      <c r="F695" s="606">
        <v>46054.0</v>
      </c>
      <c r="G695" s="860" t="s">
        <v>1305</v>
      </c>
      <c r="H695" s="617" t="s">
        <v>1470</v>
      </c>
      <c r="I695" s="617" t="s">
        <v>1471</v>
      </c>
      <c r="J695" s="924" t="s">
        <v>190</v>
      </c>
      <c r="K695" s="618">
        <v>0.0</v>
      </c>
      <c r="L695" s="618">
        <v>0.0</v>
      </c>
      <c r="M695" s="622"/>
      <c r="N695" s="610"/>
      <c r="O695" s="860"/>
      <c r="P695" s="610">
        <v>46035.0</v>
      </c>
      <c r="Q695" s="610">
        <v>46037.0</v>
      </c>
      <c r="R695" s="980">
        <f t="shared" ref="R695:R726" si="212">Q695-P695</f>
        <v>2</v>
      </c>
      <c r="S695" s="610">
        <v>46041.0</v>
      </c>
      <c r="T695" s="612">
        <f t="shared" ref="T695:T697" si="213">S695-P695</f>
        <v>6</v>
      </c>
      <c r="U695" s="612">
        <f t="shared" ref="U695:U697" si="214">S695-Q695</f>
        <v>4</v>
      </c>
      <c r="V695" s="1080"/>
      <c r="W695" s="982">
        <f t="shared" ref="W695:W701" si="215">V695-S695</f>
        <v>-46041</v>
      </c>
      <c r="X695" s="982">
        <f t="shared" ref="X695:X701" si="216">V695-P695</f>
        <v>-46035</v>
      </c>
      <c r="Y695" s="613"/>
      <c r="Z695" s="980">
        <f t="shared" ref="Z695:Z697" si="217">Y695-P695</f>
        <v>-46035</v>
      </c>
      <c r="AA695" s="975"/>
      <c r="AB695" s="901" t="s">
        <v>2590</v>
      </c>
      <c r="AC695" s="706" t="s">
        <v>1472</v>
      </c>
      <c r="AD695" s="895"/>
      <c r="AE695" s="895"/>
      <c r="AF695" s="895"/>
      <c r="AG695" s="895"/>
    </row>
    <row r="696" ht="13.5" hidden="1" customHeight="1">
      <c r="A696" s="604" t="b">
        <v>0</v>
      </c>
      <c r="B696" s="492" t="s">
        <v>113</v>
      </c>
      <c r="C696" s="492" t="s">
        <v>114</v>
      </c>
      <c r="D696" s="629" t="s">
        <v>408</v>
      </c>
      <c r="E696" s="629" t="s">
        <v>1356</v>
      </c>
      <c r="F696" s="606">
        <v>46054.0</v>
      </c>
      <c r="G696" s="860" t="s">
        <v>1304</v>
      </c>
      <c r="H696" s="931" t="s">
        <v>1444</v>
      </c>
      <c r="I696" s="492" t="s">
        <v>1445</v>
      </c>
      <c r="J696" s="492" t="s">
        <v>190</v>
      </c>
      <c r="K696" s="618">
        <v>0.0</v>
      </c>
      <c r="L696" s="618">
        <v>0.0</v>
      </c>
      <c r="M696" s="905">
        <v>64000.0</v>
      </c>
      <c r="N696" s="610"/>
      <c r="O696" s="809" t="s">
        <v>2784</v>
      </c>
      <c r="P696" s="610">
        <v>46042.0</v>
      </c>
      <c r="Q696" s="610">
        <v>46048.0</v>
      </c>
      <c r="R696" s="980">
        <f t="shared" si="212"/>
        <v>6</v>
      </c>
      <c r="S696" s="610">
        <v>46055.0</v>
      </c>
      <c r="T696" s="980">
        <f t="shared" si="213"/>
        <v>13</v>
      </c>
      <c r="U696" s="980">
        <f t="shared" si="214"/>
        <v>7</v>
      </c>
      <c r="V696" s="610">
        <v>46056.0</v>
      </c>
      <c r="W696" s="982">
        <f t="shared" si="215"/>
        <v>1</v>
      </c>
      <c r="X696" s="982">
        <f t="shared" si="216"/>
        <v>14</v>
      </c>
      <c r="Y696" s="613"/>
      <c r="Z696" s="980">
        <f t="shared" si="217"/>
        <v>-46042</v>
      </c>
      <c r="AA696" s="936">
        <f>Y696-V696</f>
        <v>-46056</v>
      </c>
      <c r="AB696" s="901"/>
      <c r="AC696" s="706" t="s">
        <v>1447</v>
      </c>
      <c r="AD696" s="895"/>
      <c r="AE696" s="895"/>
      <c r="AF696" s="895"/>
      <c r="AG696" s="895"/>
    </row>
    <row r="697" ht="13.5" hidden="1" customHeight="1">
      <c r="A697" s="1162" t="b">
        <v>0</v>
      </c>
      <c r="B697" s="996" t="s">
        <v>135</v>
      </c>
      <c r="C697" s="996" t="s">
        <v>114</v>
      </c>
      <c r="D697" s="492" t="s">
        <v>408</v>
      </c>
      <c r="E697" s="649" t="s">
        <v>1421</v>
      </c>
      <c r="F697" s="606">
        <v>46054.0</v>
      </c>
      <c r="G697" s="860" t="s">
        <v>1305</v>
      </c>
      <c r="H697" s="959" t="s">
        <v>1430</v>
      </c>
      <c r="I697" s="649" t="s">
        <v>1431</v>
      </c>
      <c r="J697" s="649" t="s">
        <v>190</v>
      </c>
      <c r="K697" s="997">
        <v>0.0</v>
      </c>
      <c r="L697" s="997">
        <v>0.0</v>
      </c>
      <c r="M697" s="1229"/>
      <c r="N697" s="1000"/>
      <c r="O697" s="1230"/>
      <c r="P697" s="1000">
        <v>46048.0</v>
      </c>
      <c r="Q697" s="1000">
        <v>46051.0</v>
      </c>
      <c r="R697" s="980">
        <f t="shared" si="212"/>
        <v>3</v>
      </c>
      <c r="S697" s="1000">
        <v>46051.0</v>
      </c>
      <c r="T697" s="980">
        <f t="shared" si="213"/>
        <v>3</v>
      </c>
      <c r="U697" s="980">
        <f t="shared" si="214"/>
        <v>0</v>
      </c>
      <c r="V697" s="1000">
        <v>46055.0</v>
      </c>
      <c r="W697" s="1231">
        <f t="shared" si="215"/>
        <v>4</v>
      </c>
      <c r="X697" s="1231">
        <f t="shared" si="216"/>
        <v>7</v>
      </c>
      <c r="Y697" s="1228"/>
      <c r="Z697" s="980">
        <f t="shared" si="217"/>
        <v>-46048</v>
      </c>
      <c r="AA697" s="975"/>
      <c r="AB697" s="1089" t="s">
        <v>2118</v>
      </c>
      <c r="AC697" s="1002"/>
      <c r="AD697" s="1233"/>
      <c r="AE697" s="1233"/>
      <c r="AF697" s="1233"/>
      <c r="AG697" s="1233"/>
    </row>
    <row r="698" ht="13.5" hidden="1" customHeight="1">
      <c r="A698" s="604" t="b">
        <v>1</v>
      </c>
      <c r="B698" s="492" t="s">
        <v>113</v>
      </c>
      <c r="C698" s="492" t="s">
        <v>134</v>
      </c>
      <c r="D698" s="629" t="s">
        <v>408</v>
      </c>
      <c r="E698" s="629" t="s">
        <v>1333</v>
      </c>
      <c r="F698" s="606">
        <v>46054.0</v>
      </c>
      <c r="G698" s="860" t="s">
        <v>1305</v>
      </c>
      <c r="H698" s="704" t="s">
        <v>1487</v>
      </c>
      <c r="I698" s="492" t="s">
        <v>1488</v>
      </c>
      <c r="J698" s="492" t="s">
        <v>190</v>
      </c>
      <c r="K698" s="618">
        <v>0.0</v>
      </c>
      <c r="L698" s="618">
        <v>0.0</v>
      </c>
      <c r="M698" s="622"/>
      <c r="N698" s="610"/>
      <c r="O698" s="809"/>
      <c r="P698" s="610">
        <v>46052.0</v>
      </c>
      <c r="Q698" s="610">
        <v>46062.0</v>
      </c>
      <c r="R698" s="636">
        <f t="shared" si="212"/>
        <v>10</v>
      </c>
      <c r="S698" s="613"/>
      <c r="T698" s="612"/>
      <c r="U698" s="612"/>
      <c r="V698" s="1080"/>
      <c r="W698" s="982">
        <f t="shared" si="215"/>
        <v>0</v>
      </c>
      <c r="X698" s="982">
        <f t="shared" si="216"/>
        <v>-46052</v>
      </c>
      <c r="Y698" s="613"/>
      <c r="Z698" s="612"/>
      <c r="AA698" s="975"/>
      <c r="AB698" s="901" t="s">
        <v>2118</v>
      </c>
      <c r="AC698" s="706" t="s">
        <v>1489</v>
      </c>
      <c r="AD698" s="895"/>
      <c r="AE698" s="895"/>
      <c r="AF698" s="895"/>
      <c r="AG698" s="895"/>
    </row>
    <row r="699" ht="13.5" hidden="1" customHeight="1">
      <c r="A699" s="1162" t="b">
        <v>0</v>
      </c>
      <c r="B699" s="996" t="s">
        <v>113</v>
      </c>
      <c r="C699" s="996" t="s">
        <v>114</v>
      </c>
      <c r="D699" s="492" t="s">
        <v>408</v>
      </c>
      <c r="E699" s="649" t="s">
        <v>1356</v>
      </c>
      <c r="F699" s="606">
        <v>46054.0</v>
      </c>
      <c r="G699" s="860" t="s">
        <v>1305</v>
      </c>
      <c r="H699" s="649" t="s">
        <v>1444</v>
      </c>
      <c r="I699" s="649" t="s">
        <v>1445</v>
      </c>
      <c r="J699" s="649" t="s">
        <v>190</v>
      </c>
      <c r="K699" s="997">
        <v>0.0</v>
      </c>
      <c r="L699" s="997">
        <v>0.0</v>
      </c>
      <c r="M699" s="1229"/>
      <c r="N699" s="1000"/>
      <c r="O699" s="1230"/>
      <c r="P699" s="1000">
        <v>46042.0</v>
      </c>
      <c r="Q699" s="1000">
        <v>46048.0</v>
      </c>
      <c r="R699" s="980">
        <f t="shared" si="212"/>
        <v>6</v>
      </c>
      <c r="S699" s="1000">
        <v>46055.0</v>
      </c>
      <c r="T699" s="980">
        <f t="shared" ref="T699:T700" si="218">S699-P699</f>
        <v>13</v>
      </c>
      <c r="U699" s="980">
        <f t="shared" ref="U699:U700" si="219">S699-Q699</f>
        <v>7</v>
      </c>
      <c r="V699" s="1000">
        <v>46056.0</v>
      </c>
      <c r="W699" s="1231">
        <f t="shared" si="215"/>
        <v>1</v>
      </c>
      <c r="X699" s="1231">
        <f t="shared" si="216"/>
        <v>14</v>
      </c>
      <c r="Y699" s="1228"/>
      <c r="Z699" s="980">
        <f t="shared" ref="Z699:Z700" si="220">Y699-P699</f>
        <v>-46042</v>
      </c>
      <c r="AA699" s="975"/>
      <c r="AB699" s="1089" t="s">
        <v>1477</v>
      </c>
      <c r="AC699" s="1002" t="s">
        <v>1447</v>
      </c>
      <c r="AD699" s="1003"/>
      <c r="AE699" s="1003"/>
      <c r="AF699" s="1003"/>
      <c r="AG699" s="1003"/>
    </row>
    <row r="700" ht="13.5" hidden="1" customHeight="1">
      <c r="A700" s="1188" t="b">
        <v>0</v>
      </c>
      <c r="B700" s="1141" t="s">
        <v>113</v>
      </c>
      <c r="C700" s="1141" t="s">
        <v>114</v>
      </c>
      <c r="D700" s="629" t="s">
        <v>408</v>
      </c>
      <c r="E700" s="645" t="s">
        <v>1333</v>
      </c>
      <c r="F700" s="606">
        <v>46054.0</v>
      </c>
      <c r="G700" s="902" t="s">
        <v>1305</v>
      </c>
      <c r="H700" s="645" t="s">
        <v>1413</v>
      </c>
      <c r="I700" s="645" t="s">
        <v>1414</v>
      </c>
      <c r="J700" s="645" t="s">
        <v>190</v>
      </c>
      <c r="K700" s="1142">
        <v>0.0</v>
      </c>
      <c r="L700" s="1142">
        <v>0.0</v>
      </c>
      <c r="M700" s="1223"/>
      <c r="N700" s="1146"/>
      <c r="O700" s="1224"/>
      <c r="P700" s="1146">
        <v>46044.0</v>
      </c>
      <c r="Q700" s="1146">
        <v>46048.0</v>
      </c>
      <c r="R700" s="1147">
        <f t="shared" si="212"/>
        <v>4</v>
      </c>
      <c r="S700" s="1146">
        <v>46051.0</v>
      </c>
      <c r="T700" s="1147">
        <f t="shared" si="218"/>
        <v>7</v>
      </c>
      <c r="U700" s="1147">
        <f t="shared" si="219"/>
        <v>3</v>
      </c>
      <c r="V700" s="1144"/>
      <c r="W700" s="1149">
        <f t="shared" si="215"/>
        <v>-46051</v>
      </c>
      <c r="X700" s="1149">
        <f t="shared" si="216"/>
        <v>-46044</v>
      </c>
      <c r="Y700" s="1144"/>
      <c r="Z700" s="1147">
        <f t="shared" si="220"/>
        <v>-46044</v>
      </c>
      <c r="AA700" s="975"/>
      <c r="AB700" s="993" t="s">
        <v>1477</v>
      </c>
      <c r="AC700" s="1225" t="s">
        <v>1415</v>
      </c>
      <c r="AD700" s="1234"/>
      <c r="AE700" s="1234"/>
      <c r="AF700" s="1234"/>
      <c r="AG700" s="1234"/>
    </row>
    <row r="701" ht="13.5" hidden="1" customHeight="1">
      <c r="A701" s="1219" t="b">
        <v>1</v>
      </c>
      <c r="B701" s="986" t="s">
        <v>114</v>
      </c>
      <c r="C701" s="986" t="s">
        <v>114</v>
      </c>
      <c r="D701" s="492" t="s">
        <v>408</v>
      </c>
      <c r="E701" s="492" t="s">
        <v>1333</v>
      </c>
      <c r="F701" s="606">
        <v>46054.0</v>
      </c>
      <c r="G701" s="860" t="s">
        <v>1305</v>
      </c>
      <c r="H701" s="959" t="s">
        <v>1416</v>
      </c>
      <c r="I701" s="649" t="s">
        <v>1417</v>
      </c>
      <c r="J701" s="649" t="s">
        <v>190</v>
      </c>
      <c r="K701" s="987">
        <v>0.0</v>
      </c>
      <c r="L701" s="987">
        <v>0.0</v>
      </c>
      <c r="M701" s="1104"/>
      <c r="N701" s="988"/>
      <c r="O701" s="1105"/>
      <c r="P701" s="988">
        <v>46049.0</v>
      </c>
      <c r="Q701" s="988">
        <v>46055.0</v>
      </c>
      <c r="R701" s="980">
        <f t="shared" si="212"/>
        <v>6</v>
      </c>
      <c r="S701" s="1107"/>
      <c r="T701" s="1108"/>
      <c r="U701" s="1108"/>
      <c r="V701" s="1107"/>
      <c r="W701" s="1109">
        <f t="shared" si="215"/>
        <v>0</v>
      </c>
      <c r="X701" s="1109">
        <f t="shared" si="216"/>
        <v>-46049</v>
      </c>
      <c r="Y701" s="1107"/>
      <c r="Z701" s="1108"/>
      <c r="AA701" s="975"/>
      <c r="AB701" s="1172" t="s">
        <v>2530</v>
      </c>
      <c r="AC701" s="1197" t="s">
        <v>1418</v>
      </c>
      <c r="AD701" s="1222"/>
      <c r="AE701" s="1222"/>
      <c r="AF701" s="1222"/>
      <c r="AG701" s="1222"/>
    </row>
    <row r="702" ht="13.5" hidden="1" customHeight="1">
      <c r="A702" s="604" t="b">
        <v>0</v>
      </c>
      <c r="B702" s="492" t="s">
        <v>113</v>
      </c>
      <c r="C702" s="492" t="s">
        <v>134</v>
      </c>
      <c r="D702" s="629" t="s">
        <v>408</v>
      </c>
      <c r="E702" s="629" t="s">
        <v>1333</v>
      </c>
      <c r="F702" s="606">
        <v>46054.0</v>
      </c>
      <c r="G702" s="860" t="s">
        <v>1303</v>
      </c>
      <c r="H702" s="931" t="s">
        <v>2785</v>
      </c>
      <c r="I702" s="492" t="s">
        <v>1934</v>
      </c>
      <c r="J702" s="492" t="s">
        <v>190</v>
      </c>
      <c r="K702" s="618">
        <v>0.0</v>
      </c>
      <c r="L702" s="618">
        <v>0.0</v>
      </c>
      <c r="M702" s="622"/>
      <c r="N702" s="610"/>
      <c r="O702" s="809"/>
      <c r="P702" s="610">
        <v>46062.0</v>
      </c>
      <c r="Q702" s="610">
        <v>46065.0</v>
      </c>
      <c r="R702" s="636">
        <f t="shared" si="212"/>
        <v>3</v>
      </c>
      <c r="S702" s="613"/>
      <c r="T702" s="612"/>
      <c r="U702" s="612"/>
      <c r="V702" s="1080"/>
      <c r="W702" s="982"/>
      <c r="X702" s="982"/>
      <c r="Y702" s="613"/>
      <c r="Z702" s="612"/>
      <c r="AA702" s="975"/>
      <c r="AB702" s="901"/>
      <c r="AC702" s="706" t="s">
        <v>2786</v>
      </c>
      <c r="AD702" s="895"/>
      <c r="AE702" s="895"/>
      <c r="AF702" s="895"/>
      <c r="AG702" s="895"/>
    </row>
    <row r="703" ht="13.5" hidden="1" customHeight="1">
      <c r="A703" s="1014" t="b">
        <v>0</v>
      </c>
      <c r="B703" s="1082" t="s">
        <v>113</v>
      </c>
      <c r="C703" s="1082" t="s">
        <v>134</v>
      </c>
      <c r="D703" s="649" t="s">
        <v>408</v>
      </c>
      <c r="E703" s="649" t="s">
        <v>1333</v>
      </c>
      <c r="F703" s="606">
        <v>46054.0</v>
      </c>
      <c r="G703" s="860" t="s">
        <v>1304</v>
      </c>
      <c r="H703" s="649" t="s">
        <v>2785</v>
      </c>
      <c r="I703" s="649" t="s">
        <v>1934</v>
      </c>
      <c r="J703" s="649" t="s">
        <v>190</v>
      </c>
      <c r="K703" s="1016">
        <v>0.0</v>
      </c>
      <c r="L703" s="1016">
        <v>0.0</v>
      </c>
      <c r="M703" s="1095"/>
      <c r="N703" s="1017"/>
      <c r="O703" s="1096"/>
      <c r="P703" s="1017">
        <v>46062.0</v>
      </c>
      <c r="Q703" s="1017">
        <v>46065.0</v>
      </c>
      <c r="R703" s="636">
        <f t="shared" si="212"/>
        <v>3</v>
      </c>
      <c r="S703" s="1083"/>
      <c r="T703" s="1098"/>
      <c r="U703" s="1098"/>
      <c r="V703" s="1083"/>
      <c r="W703" s="1099"/>
      <c r="X703" s="1099"/>
      <c r="Y703" s="1083"/>
      <c r="Z703" s="1098"/>
      <c r="AA703" s="975"/>
      <c r="AB703" s="989"/>
      <c r="AC703" s="1235" t="s">
        <v>2786</v>
      </c>
      <c r="AD703" s="1192"/>
      <c r="AE703" s="1192"/>
      <c r="AF703" s="1192"/>
      <c r="AG703" s="1192"/>
    </row>
    <row r="704" ht="13.5" hidden="1" customHeight="1">
      <c r="A704" s="1014" t="b">
        <v>0</v>
      </c>
      <c r="B704" s="1082" t="s">
        <v>113</v>
      </c>
      <c r="C704" s="1082" t="s">
        <v>134</v>
      </c>
      <c r="D704" s="645" t="s">
        <v>408</v>
      </c>
      <c r="E704" s="645" t="s">
        <v>1333</v>
      </c>
      <c r="F704" s="606">
        <v>46054.0</v>
      </c>
      <c r="G704" s="920" t="s">
        <v>1305</v>
      </c>
      <c r="H704" s="645" t="s">
        <v>2785</v>
      </c>
      <c r="I704" s="645" t="s">
        <v>1934</v>
      </c>
      <c r="J704" s="645" t="s">
        <v>190</v>
      </c>
      <c r="K704" s="1016">
        <v>0.0</v>
      </c>
      <c r="L704" s="1016">
        <v>0.0</v>
      </c>
      <c r="M704" s="1095"/>
      <c r="N704" s="1017"/>
      <c r="O704" s="1096"/>
      <c r="P704" s="1017">
        <v>46062.0</v>
      </c>
      <c r="Q704" s="1017">
        <v>46065.0</v>
      </c>
      <c r="R704" s="636">
        <f t="shared" si="212"/>
        <v>3</v>
      </c>
      <c r="S704" s="1083"/>
      <c r="T704" s="1098"/>
      <c r="U704" s="1098"/>
      <c r="V704" s="1083"/>
      <c r="W704" s="1099"/>
      <c r="X704" s="1099"/>
      <c r="Y704" s="1083"/>
      <c r="Z704" s="1098"/>
      <c r="AA704" s="975"/>
      <c r="AB704" s="993" t="s">
        <v>1477</v>
      </c>
      <c r="AC704" s="1100"/>
      <c r="AD704" s="1019"/>
      <c r="AE704" s="1019"/>
      <c r="AF704" s="1019"/>
      <c r="AG704" s="1019"/>
    </row>
    <row r="705" ht="13.5" hidden="1" customHeight="1">
      <c r="A705" s="604" t="b">
        <v>0</v>
      </c>
      <c r="B705" s="492" t="s">
        <v>113</v>
      </c>
      <c r="C705" s="492" t="s">
        <v>114</v>
      </c>
      <c r="D705" s="492" t="s">
        <v>408</v>
      </c>
      <c r="E705" s="492" t="s">
        <v>1356</v>
      </c>
      <c r="F705" s="606">
        <v>46054.0</v>
      </c>
      <c r="G705" s="860" t="s">
        <v>1305</v>
      </c>
      <c r="H705" s="704" t="s">
        <v>1463</v>
      </c>
      <c r="I705" s="492" t="s">
        <v>1454</v>
      </c>
      <c r="J705" s="492" t="s">
        <v>190</v>
      </c>
      <c r="K705" s="618">
        <v>0.0</v>
      </c>
      <c r="L705" s="618">
        <v>0.0</v>
      </c>
      <c r="M705" s="622"/>
      <c r="N705" s="610"/>
      <c r="O705" s="809"/>
      <c r="P705" s="610">
        <v>46048.0</v>
      </c>
      <c r="Q705" s="610">
        <v>46050.0</v>
      </c>
      <c r="R705" s="980">
        <f t="shared" si="212"/>
        <v>2</v>
      </c>
      <c r="S705" s="610">
        <v>46053.0</v>
      </c>
      <c r="T705" s="980">
        <f t="shared" ref="T705:T706" si="221">S705-P705</f>
        <v>5</v>
      </c>
      <c r="U705" s="980">
        <f t="shared" ref="U705:U706" si="222">S705-Q705</f>
        <v>3</v>
      </c>
      <c r="V705" s="981">
        <v>46055.0</v>
      </c>
      <c r="W705" s="982">
        <f>V705-S705</f>
        <v>2</v>
      </c>
      <c r="X705" s="982">
        <f>V705-P705</f>
        <v>7</v>
      </c>
      <c r="Y705" s="613"/>
      <c r="Z705" s="980">
        <f t="shared" ref="Z705:Z706" si="223">Y705-P705</f>
        <v>-46048</v>
      </c>
      <c r="AA705" s="975"/>
      <c r="AB705" s="901" t="s">
        <v>1477</v>
      </c>
      <c r="AC705" s="706" t="s">
        <v>1457</v>
      </c>
      <c r="AD705" s="895"/>
      <c r="AE705" s="895"/>
      <c r="AF705" s="895"/>
      <c r="AG705" s="895"/>
    </row>
    <row r="706" ht="13.5" hidden="1" customHeight="1">
      <c r="A706" s="604" t="b">
        <v>0</v>
      </c>
      <c r="B706" s="492" t="s">
        <v>114</v>
      </c>
      <c r="C706" s="492" t="s">
        <v>114</v>
      </c>
      <c r="D706" s="492" t="s">
        <v>408</v>
      </c>
      <c r="E706" s="492" t="s">
        <v>2790</v>
      </c>
      <c r="F706" s="606">
        <v>45992.0</v>
      </c>
      <c r="G706" s="1138"/>
      <c r="H706" s="617" t="s">
        <v>2791</v>
      </c>
      <c r="I706" s="492" t="s">
        <v>2747</v>
      </c>
      <c r="J706" s="492" t="s">
        <v>190</v>
      </c>
      <c r="K706" s="618">
        <v>0.0</v>
      </c>
      <c r="L706" s="618">
        <v>8000.0</v>
      </c>
      <c r="M706" s="609">
        <v>61000.0</v>
      </c>
      <c r="N706" s="610">
        <v>46007.0</v>
      </c>
      <c r="O706" s="492"/>
      <c r="P706" s="610">
        <v>45979.0</v>
      </c>
      <c r="Q706" s="610">
        <v>45981.0</v>
      </c>
      <c r="R706" s="612">
        <f t="shared" si="212"/>
        <v>2</v>
      </c>
      <c r="S706" s="613"/>
      <c r="T706" s="612">
        <f t="shared" si="221"/>
        <v>-45979</v>
      </c>
      <c r="U706" s="612">
        <f t="shared" si="222"/>
        <v>-45981</v>
      </c>
      <c r="V706" s="114"/>
      <c r="W706" s="114"/>
      <c r="X706" s="114"/>
      <c r="Y706" s="613"/>
      <c r="Z706" s="612">
        <f t="shared" si="223"/>
        <v>-45979</v>
      </c>
      <c r="AA706" s="741"/>
      <c r="AB706" s="895"/>
      <c r="AC706" s="616" t="s">
        <v>2792</v>
      </c>
      <c r="AD706" s="895"/>
      <c r="AE706" s="895"/>
      <c r="AF706" s="895"/>
      <c r="AG706" s="895"/>
    </row>
    <row r="707" ht="13.5" hidden="1" customHeight="1">
      <c r="A707" s="985" t="b">
        <v>0</v>
      </c>
      <c r="B707" s="986" t="s">
        <v>135</v>
      </c>
      <c r="C707" s="986" t="s">
        <v>134</v>
      </c>
      <c r="D707" s="492" t="s">
        <v>408</v>
      </c>
      <c r="E707" s="649" t="s">
        <v>1369</v>
      </c>
      <c r="F707" s="606">
        <v>46054.0</v>
      </c>
      <c r="G707" s="860" t="s">
        <v>1305</v>
      </c>
      <c r="H707" s="649" t="s">
        <v>1523</v>
      </c>
      <c r="I707" s="649" t="s">
        <v>1513</v>
      </c>
      <c r="J707" s="649" t="s">
        <v>190</v>
      </c>
      <c r="K707" s="987">
        <v>0.0</v>
      </c>
      <c r="L707" s="987">
        <v>0.0</v>
      </c>
      <c r="M707" s="1104"/>
      <c r="N707" s="988">
        <v>46069.0</v>
      </c>
      <c r="O707" s="1105" t="s">
        <v>2595</v>
      </c>
      <c r="P707" s="988">
        <v>46065.0</v>
      </c>
      <c r="Q707" s="988">
        <v>46069.0</v>
      </c>
      <c r="R707" s="1106">
        <f t="shared" si="212"/>
        <v>4</v>
      </c>
      <c r="S707" s="1107"/>
      <c r="T707" s="1108"/>
      <c r="U707" s="1108"/>
      <c r="V707" s="1107"/>
      <c r="W707" s="1176"/>
      <c r="X707" s="1176"/>
      <c r="Y707" s="1107"/>
      <c r="Z707" s="1108"/>
      <c r="AA707" s="975"/>
      <c r="AB707" s="993" t="s">
        <v>1477</v>
      </c>
      <c r="AC707" s="1197" t="s">
        <v>1524</v>
      </c>
      <c r="AD707" s="1222"/>
      <c r="AE707" s="1222"/>
      <c r="AF707" s="1222"/>
      <c r="AG707" s="1222"/>
    </row>
    <row r="708" ht="13.5" hidden="1" customHeight="1">
      <c r="A708" s="604" t="b">
        <v>0</v>
      </c>
      <c r="B708" s="492" t="s">
        <v>113</v>
      </c>
      <c r="C708" s="492" t="s">
        <v>114</v>
      </c>
      <c r="D708" s="629" t="s">
        <v>408</v>
      </c>
      <c r="E708" s="629" t="s">
        <v>1356</v>
      </c>
      <c r="F708" s="606">
        <v>46054.0</v>
      </c>
      <c r="G708" s="860" t="s">
        <v>1305</v>
      </c>
      <c r="H708" s="704" t="s">
        <v>2787</v>
      </c>
      <c r="I708" s="492" t="s">
        <v>2572</v>
      </c>
      <c r="J708" s="492" t="s">
        <v>190</v>
      </c>
      <c r="K708" s="618">
        <v>0.0</v>
      </c>
      <c r="L708" s="618">
        <v>0.0</v>
      </c>
      <c r="M708" s="622"/>
      <c r="N708" s="610"/>
      <c r="O708" s="809"/>
      <c r="P708" s="610">
        <v>46049.0</v>
      </c>
      <c r="Q708" s="610">
        <v>46055.0</v>
      </c>
      <c r="R708" s="980">
        <f t="shared" si="212"/>
        <v>6</v>
      </c>
      <c r="S708" s="613"/>
      <c r="T708" s="980">
        <f>S708-P708</f>
        <v>-46049</v>
      </c>
      <c r="U708" s="980">
        <f>S708-Q708</f>
        <v>-46055</v>
      </c>
      <c r="V708" s="1080"/>
      <c r="W708" s="982">
        <f>V708-S708</f>
        <v>0</v>
      </c>
      <c r="X708" s="982">
        <f>V708-P708</f>
        <v>-46049</v>
      </c>
      <c r="Y708" s="613"/>
      <c r="Z708" s="612"/>
      <c r="AA708" s="975"/>
      <c r="AB708" s="901" t="s">
        <v>2530</v>
      </c>
      <c r="AC708" s="706" t="s">
        <v>2788</v>
      </c>
      <c r="AD708" s="895"/>
      <c r="AE708" s="895"/>
      <c r="AF708" s="895"/>
      <c r="AG708" s="895"/>
    </row>
    <row r="709" ht="13.5" hidden="1" customHeight="1">
      <c r="A709" s="667" t="b">
        <v>0</v>
      </c>
      <c r="B709" s="641" t="s">
        <v>135</v>
      </c>
      <c r="C709" s="641" t="s">
        <v>270</v>
      </c>
      <c r="D709" s="492" t="s">
        <v>408</v>
      </c>
      <c r="E709" s="649" t="s">
        <v>1333</v>
      </c>
      <c r="F709" s="728">
        <v>46054.0</v>
      </c>
      <c r="G709" s="860" t="s">
        <v>1305</v>
      </c>
      <c r="H709" s="649" t="s">
        <v>1670</v>
      </c>
      <c r="I709" s="649" t="s">
        <v>1671</v>
      </c>
      <c r="J709" s="649" t="s">
        <v>190</v>
      </c>
      <c r="K709" s="643">
        <v>0.0</v>
      </c>
      <c r="L709" s="643">
        <v>0.0</v>
      </c>
      <c r="M709" s="1076"/>
      <c r="N709" s="651"/>
      <c r="O709" s="1140"/>
      <c r="P709" s="651">
        <v>46063.0</v>
      </c>
      <c r="Q709" s="651">
        <v>46070.0</v>
      </c>
      <c r="R709" s="636">
        <f t="shared" si="212"/>
        <v>7</v>
      </c>
      <c r="S709" s="638"/>
      <c r="T709" s="656"/>
      <c r="U709" s="656"/>
      <c r="V709" s="638"/>
      <c r="W709" s="640"/>
      <c r="X709" s="640"/>
      <c r="Y709" s="638"/>
      <c r="Z709" s="656"/>
      <c r="AA709" s="1236"/>
      <c r="AB709" s="993" t="s">
        <v>1477</v>
      </c>
      <c r="AC709" s="706" t="s">
        <v>2789</v>
      </c>
      <c r="AD709" s="895"/>
      <c r="AE709" s="895"/>
      <c r="AF709" s="895"/>
      <c r="AG709" s="895"/>
    </row>
    <row r="710" ht="13.5" hidden="1" customHeight="1">
      <c r="A710" s="604" t="b">
        <v>1</v>
      </c>
      <c r="B710" s="492" t="s">
        <v>113</v>
      </c>
      <c r="C710" s="492" t="s">
        <v>114</v>
      </c>
      <c r="D710" s="492" t="s">
        <v>408</v>
      </c>
      <c r="E710" s="629" t="s">
        <v>1333</v>
      </c>
      <c r="F710" s="606">
        <v>45992.0</v>
      </c>
      <c r="G710" s="1138"/>
      <c r="H710" s="634" t="s">
        <v>2795</v>
      </c>
      <c r="I710" s="634" t="s">
        <v>2796</v>
      </c>
      <c r="J710" s="634" t="s">
        <v>190</v>
      </c>
      <c r="K710" s="618">
        <v>0.0</v>
      </c>
      <c r="L710" s="618">
        <v>0.0</v>
      </c>
      <c r="M710" s="622"/>
      <c r="N710" s="610"/>
      <c r="O710" s="492"/>
      <c r="P710" s="610">
        <v>46006.0</v>
      </c>
      <c r="Q710" s="610">
        <v>46013.0</v>
      </c>
      <c r="R710" s="612">
        <f t="shared" si="212"/>
        <v>7</v>
      </c>
      <c r="S710" s="613"/>
      <c r="T710" s="612">
        <f>S710-P710</f>
        <v>-46006</v>
      </c>
      <c r="U710" s="612">
        <f>S710-Q710</f>
        <v>-46013</v>
      </c>
      <c r="V710" s="114"/>
      <c r="W710" s="114"/>
      <c r="X710" s="114"/>
      <c r="Y710" s="613"/>
      <c r="Z710" s="612">
        <f>Y710-P710</f>
        <v>-46006</v>
      </c>
      <c r="AA710" s="741"/>
      <c r="AB710" s="895"/>
      <c r="AC710" s="616" t="s">
        <v>2797</v>
      </c>
      <c r="AD710" s="895"/>
      <c r="AE710" s="895"/>
      <c r="AF710" s="895"/>
      <c r="AG710" s="895"/>
    </row>
    <row r="711" ht="13.5" hidden="1" customHeight="1">
      <c r="A711" s="604" t="b">
        <v>0</v>
      </c>
      <c r="B711" s="492" t="s">
        <v>135</v>
      </c>
      <c r="C711" s="492" t="s">
        <v>134</v>
      </c>
      <c r="D711" s="492" t="s">
        <v>408</v>
      </c>
      <c r="E711" s="492" t="s">
        <v>1369</v>
      </c>
      <c r="F711" s="606">
        <v>46054.0</v>
      </c>
      <c r="G711" s="860" t="s">
        <v>1304</v>
      </c>
      <c r="H711" s="813" t="s">
        <v>2793</v>
      </c>
      <c r="I711" s="492" t="s">
        <v>2369</v>
      </c>
      <c r="J711" s="492" t="s">
        <v>190</v>
      </c>
      <c r="K711" s="618">
        <v>0.0</v>
      </c>
      <c r="L711" s="618">
        <v>0.0</v>
      </c>
      <c r="M711" s="622"/>
      <c r="N711" s="610"/>
      <c r="O711" s="809"/>
      <c r="P711" s="610">
        <v>46069.0</v>
      </c>
      <c r="Q711" s="610">
        <v>46070.0</v>
      </c>
      <c r="R711" s="636">
        <f t="shared" si="212"/>
        <v>1</v>
      </c>
      <c r="S711" s="613"/>
      <c r="T711" s="612"/>
      <c r="U711" s="612"/>
      <c r="V711" s="1080"/>
      <c r="W711" s="982"/>
      <c r="X711" s="982"/>
      <c r="Y711" s="613"/>
      <c r="Z711" s="612"/>
      <c r="AA711" s="975"/>
      <c r="AB711" s="901"/>
      <c r="AC711" s="706" t="s">
        <v>2794</v>
      </c>
      <c r="AD711" s="895"/>
      <c r="AE711" s="895"/>
      <c r="AF711" s="895"/>
      <c r="AG711" s="895"/>
    </row>
    <row r="712" ht="13.5" hidden="1" customHeight="1">
      <c r="A712" s="1014" t="b">
        <v>0</v>
      </c>
      <c r="B712" s="1082" t="s">
        <v>135</v>
      </c>
      <c r="C712" s="1082" t="s">
        <v>134</v>
      </c>
      <c r="D712" s="645" t="s">
        <v>408</v>
      </c>
      <c r="E712" s="645" t="s">
        <v>1369</v>
      </c>
      <c r="F712" s="919">
        <v>46054.0</v>
      </c>
      <c r="G712" s="902" t="s">
        <v>1305</v>
      </c>
      <c r="H712" s="645" t="s">
        <v>2793</v>
      </c>
      <c r="I712" s="645" t="s">
        <v>2369</v>
      </c>
      <c r="J712" s="645" t="s">
        <v>190</v>
      </c>
      <c r="K712" s="1016">
        <v>0.0</v>
      </c>
      <c r="L712" s="1016">
        <v>0.0</v>
      </c>
      <c r="M712" s="1095"/>
      <c r="N712" s="1017"/>
      <c r="O712" s="1096"/>
      <c r="P712" s="1017">
        <v>46069.0</v>
      </c>
      <c r="Q712" s="1017">
        <v>46070.0</v>
      </c>
      <c r="R712" s="1097">
        <f t="shared" si="212"/>
        <v>1</v>
      </c>
      <c r="S712" s="1083"/>
      <c r="T712" s="1098"/>
      <c r="U712" s="1098"/>
      <c r="V712" s="1083"/>
      <c r="W712" s="1099"/>
      <c r="X712" s="1099"/>
      <c r="Y712" s="1083"/>
      <c r="Z712" s="1098"/>
      <c r="AA712" s="1174"/>
      <c r="AB712" s="989"/>
      <c r="AC712" s="1100" t="s">
        <v>2794</v>
      </c>
      <c r="AD712" s="1101"/>
      <c r="AE712" s="1101"/>
      <c r="AF712" s="1101"/>
      <c r="AG712" s="1101"/>
    </row>
    <row r="713" ht="13.5" hidden="1" customHeight="1">
      <c r="A713" s="1014" t="b">
        <v>0</v>
      </c>
      <c r="B713" s="1082" t="s">
        <v>135</v>
      </c>
      <c r="C713" s="1082" t="s">
        <v>134</v>
      </c>
      <c r="D713" s="649" t="s">
        <v>408</v>
      </c>
      <c r="E713" s="649" t="s">
        <v>1369</v>
      </c>
      <c r="F713" s="728">
        <v>46054.0</v>
      </c>
      <c r="G713" s="860" t="s">
        <v>1308</v>
      </c>
      <c r="H713" s="649" t="s">
        <v>2793</v>
      </c>
      <c r="I713" s="649" t="s">
        <v>2369</v>
      </c>
      <c r="J713" s="649" t="s">
        <v>190</v>
      </c>
      <c r="K713" s="1016">
        <v>0.0</v>
      </c>
      <c r="L713" s="1016">
        <v>0.0</v>
      </c>
      <c r="M713" s="1095"/>
      <c r="N713" s="1017"/>
      <c r="O713" s="1096"/>
      <c r="P713" s="1017">
        <v>46069.0</v>
      </c>
      <c r="Q713" s="1017">
        <v>46070.0</v>
      </c>
      <c r="R713" s="1097">
        <f t="shared" si="212"/>
        <v>1</v>
      </c>
      <c r="S713" s="1083"/>
      <c r="T713" s="1098"/>
      <c r="U713" s="1098"/>
      <c r="V713" s="1083"/>
      <c r="W713" s="1099"/>
      <c r="X713" s="1099"/>
      <c r="Y713" s="1083"/>
      <c r="Z713" s="1098"/>
      <c r="AA713" s="1174"/>
      <c r="AB713" s="989"/>
      <c r="AC713" s="1100" t="s">
        <v>2794</v>
      </c>
      <c r="AD713" s="1101"/>
      <c r="AE713" s="1101"/>
      <c r="AF713" s="1101"/>
      <c r="AG713" s="1101"/>
    </row>
    <row r="714" ht="13.5" hidden="1" customHeight="1">
      <c r="A714" s="1014" t="b">
        <v>0</v>
      </c>
      <c r="B714" s="1082" t="s">
        <v>135</v>
      </c>
      <c r="C714" s="1082" t="s">
        <v>134</v>
      </c>
      <c r="D714" s="645" t="s">
        <v>408</v>
      </c>
      <c r="E714" s="645" t="s">
        <v>1369</v>
      </c>
      <c r="F714" s="919">
        <v>46054.0</v>
      </c>
      <c r="G714" s="902" t="s">
        <v>7</v>
      </c>
      <c r="H714" s="645" t="s">
        <v>2793</v>
      </c>
      <c r="I714" s="645" t="s">
        <v>2369</v>
      </c>
      <c r="J714" s="645" t="s">
        <v>190</v>
      </c>
      <c r="K714" s="1016">
        <v>0.0</v>
      </c>
      <c r="L714" s="1016">
        <v>0.0</v>
      </c>
      <c r="M714" s="1095"/>
      <c r="N714" s="1017"/>
      <c r="O714" s="1096"/>
      <c r="P714" s="1017">
        <v>46069.0</v>
      </c>
      <c r="Q714" s="1017">
        <v>46070.0</v>
      </c>
      <c r="R714" s="1097">
        <f t="shared" si="212"/>
        <v>1</v>
      </c>
      <c r="S714" s="1083"/>
      <c r="T714" s="1098"/>
      <c r="U714" s="1098"/>
      <c r="V714" s="1083"/>
      <c r="W714" s="1099"/>
      <c r="X714" s="1099"/>
      <c r="Y714" s="1083"/>
      <c r="Z714" s="1098"/>
      <c r="AA714" s="1174"/>
      <c r="AB714" s="989"/>
      <c r="AC714" s="1100" t="s">
        <v>2794</v>
      </c>
      <c r="AD714" s="1101"/>
      <c r="AE714" s="1101"/>
      <c r="AF714" s="1101"/>
      <c r="AG714" s="1101"/>
    </row>
    <row r="715" ht="13.5" hidden="1" customHeight="1">
      <c r="A715" s="1014" t="b">
        <v>0</v>
      </c>
      <c r="B715" s="1082" t="s">
        <v>135</v>
      </c>
      <c r="C715" s="1082" t="s">
        <v>134</v>
      </c>
      <c r="D715" s="649" t="s">
        <v>408</v>
      </c>
      <c r="E715" s="649" t="s">
        <v>1369</v>
      </c>
      <c r="F715" s="728">
        <v>46054.0</v>
      </c>
      <c r="G715" s="860" t="s">
        <v>2798</v>
      </c>
      <c r="H715" s="649" t="s">
        <v>2793</v>
      </c>
      <c r="I715" s="649" t="s">
        <v>2369</v>
      </c>
      <c r="J715" s="649" t="s">
        <v>190</v>
      </c>
      <c r="K715" s="1016">
        <v>0.0</v>
      </c>
      <c r="L715" s="1016">
        <v>0.0</v>
      </c>
      <c r="M715" s="1095"/>
      <c r="N715" s="1017"/>
      <c r="O715" s="1096"/>
      <c r="P715" s="1017">
        <v>46069.0</v>
      </c>
      <c r="Q715" s="1017">
        <v>46070.0</v>
      </c>
      <c r="R715" s="1097">
        <f t="shared" si="212"/>
        <v>1</v>
      </c>
      <c r="S715" s="1083"/>
      <c r="T715" s="1098"/>
      <c r="U715" s="1098"/>
      <c r="V715" s="1083"/>
      <c r="W715" s="1099"/>
      <c r="X715" s="1099"/>
      <c r="Y715" s="1083"/>
      <c r="Z715" s="1098"/>
      <c r="AA715" s="1174"/>
      <c r="AB715" s="989"/>
      <c r="AC715" s="1100" t="s">
        <v>2794</v>
      </c>
      <c r="AD715" s="1101"/>
      <c r="AE715" s="1101"/>
      <c r="AF715" s="1101"/>
      <c r="AG715" s="1101"/>
    </row>
    <row r="716" ht="13.5" hidden="1" customHeight="1">
      <c r="A716" s="604" t="b">
        <v>0</v>
      </c>
      <c r="B716" s="492" t="s">
        <v>113</v>
      </c>
      <c r="C716" s="492" t="s">
        <v>114</v>
      </c>
      <c r="D716" s="492" t="s">
        <v>408</v>
      </c>
      <c r="E716" s="629" t="s">
        <v>1382</v>
      </c>
      <c r="F716" s="606">
        <v>46023.0</v>
      </c>
      <c r="G716" s="860" t="s">
        <v>1305</v>
      </c>
      <c r="H716" s="929" t="s">
        <v>1383</v>
      </c>
      <c r="I716" s="929" t="s">
        <v>1384</v>
      </c>
      <c r="J716" s="929" t="s">
        <v>190</v>
      </c>
      <c r="K716" s="618">
        <v>0.0</v>
      </c>
      <c r="L716" s="618">
        <v>0.0</v>
      </c>
      <c r="M716" s="1021">
        <v>64000.0</v>
      </c>
      <c r="N716" s="610">
        <v>46034.0</v>
      </c>
      <c r="O716" s="492" t="s">
        <v>1385</v>
      </c>
      <c r="P716" s="610">
        <v>46015.0</v>
      </c>
      <c r="Q716" s="610">
        <v>46017.0</v>
      </c>
      <c r="R716" s="612">
        <f t="shared" si="212"/>
        <v>2</v>
      </c>
      <c r="S716" s="610">
        <v>46029.0</v>
      </c>
      <c r="T716" s="612">
        <f>S716-P716</f>
        <v>14</v>
      </c>
      <c r="U716" s="612">
        <f>S716-Q716</f>
        <v>12</v>
      </c>
      <c r="V716" s="1080"/>
      <c r="W716" s="982">
        <f t="shared" ref="W716:W737" si="224">V716-S716</f>
        <v>-46029</v>
      </c>
      <c r="X716" s="982">
        <f t="shared" ref="X716:X737" si="225">V716-P716</f>
        <v>-46015</v>
      </c>
      <c r="Y716" s="610">
        <v>46044.0</v>
      </c>
      <c r="Z716" s="612">
        <f>Y716-P716</f>
        <v>29</v>
      </c>
      <c r="AA716" s="741"/>
      <c r="AB716" s="895" t="s">
        <v>1477</v>
      </c>
      <c r="AC716" s="616" t="s">
        <v>1386</v>
      </c>
      <c r="AD716" s="895"/>
      <c r="AE716" s="895"/>
      <c r="AF716" s="895"/>
      <c r="AG716" s="895"/>
    </row>
    <row r="717" ht="13.5" hidden="1" customHeight="1">
      <c r="A717" s="1037" t="b">
        <v>0</v>
      </c>
      <c r="B717" s="1038" t="s">
        <v>113</v>
      </c>
      <c r="C717" s="1038" t="s">
        <v>114</v>
      </c>
      <c r="D717" s="492" t="s">
        <v>408</v>
      </c>
      <c r="E717" s="492" t="s">
        <v>1369</v>
      </c>
      <c r="F717" s="728">
        <v>46023.0</v>
      </c>
      <c r="G717" s="860" t="s">
        <v>1305</v>
      </c>
      <c r="H717" s="959" t="s">
        <v>2721</v>
      </c>
      <c r="I717" s="649" t="s">
        <v>2722</v>
      </c>
      <c r="J717" s="649" t="s">
        <v>190</v>
      </c>
      <c r="K717" s="1039">
        <v>0.0</v>
      </c>
      <c r="L717" s="1039">
        <v>0.0</v>
      </c>
      <c r="M717" s="1129"/>
      <c r="N717" s="1040">
        <v>46053.0</v>
      </c>
      <c r="O717" s="1038" t="s">
        <v>2799</v>
      </c>
      <c r="P717" s="1040">
        <v>46048.0</v>
      </c>
      <c r="Q717" s="1040">
        <v>46052.0</v>
      </c>
      <c r="R717" s="980">
        <f t="shared" si="212"/>
        <v>4</v>
      </c>
      <c r="S717" s="1130"/>
      <c r="T717" s="1132"/>
      <c r="U717" s="1132"/>
      <c r="V717" s="1080"/>
      <c r="W717" s="982">
        <f t="shared" si="224"/>
        <v>0</v>
      </c>
      <c r="X717" s="982">
        <f t="shared" si="225"/>
        <v>-46048</v>
      </c>
      <c r="Y717" s="1130"/>
      <c r="Z717" s="1132"/>
      <c r="AA717" s="1237"/>
      <c r="AB717" s="1238" t="s">
        <v>2530</v>
      </c>
      <c r="AC717" s="1239" t="s">
        <v>2800</v>
      </c>
      <c r="AD717" s="1240"/>
      <c r="AE717" s="1240"/>
      <c r="AF717" s="1240"/>
      <c r="AG717" s="1240"/>
    </row>
    <row r="718" ht="13.5" hidden="1" customHeight="1">
      <c r="A718" s="604" t="b">
        <v>0</v>
      </c>
      <c r="B718" s="492" t="s">
        <v>113</v>
      </c>
      <c r="C718" s="492" t="s">
        <v>114</v>
      </c>
      <c r="D718" s="492" t="s">
        <v>408</v>
      </c>
      <c r="E718" s="629" t="s">
        <v>1333</v>
      </c>
      <c r="F718" s="606">
        <v>46023.0</v>
      </c>
      <c r="G718" s="860" t="s">
        <v>1304</v>
      </c>
      <c r="H718" s="617" t="s">
        <v>2801</v>
      </c>
      <c r="I718" s="492" t="s">
        <v>2802</v>
      </c>
      <c r="J718" s="492" t="s">
        <v>190</v>
      </c>
      <c r="K718" s="618">
        <v>0.0</v>
      </c>
      <c r="L718" s="618">
        <v>0.0</v>
      </c>
      <c r="M718" s="622"/>
      <c r="N718" s="610">
        <v>46036.0</v>
      </c>
      <c r="O718" s="492" t="s">
        <v>2803</v>
      </c>
      <c r="P718" s="610">
        <v>46016.0</v>
      </c>
      <c r="Q718" s="610">
        <v>46031.0</v>
      </c>
      <c r="R718" s="612">
        <f t="shared" si="212"/>
        <v>15</v>
      </c>
      <c r="S718" s="613"/>
      <c r="T718" s="612">
        <f t="shared" ref="T718:T720" si="226">S718-P718</f>
        <v>-46016</v>
      </c>
      <c r="U718" s="612">
        <f t="shared" ref="U718:U720" si="227">S718-Q718</f>
        <v>-46031</v>
      </c>
      <c r="V718" s="1080"/>
      <c r="W718" s="982">
        <f t="shared" si="224"/>
        <v>0</v>
      </c>
      <c r="X718" s="982">
        <f t="shared" si="225"/>
        <v>-46016</v>
      </c>
      <c r="Y718" s="613"/>
      <c r="Z718" s="612">
        <f t="shared" ref="Z718:Z720" si="228">Y718-P718</f>
        <v>-46016</v>
      </c>
      <c r="AA718" s="741"/>
      <c r="AB718" s="895"/>
      <c r="AC718" s="616" t="s">
        <v>2804</v>
      </c>
      <c r="AD718" s="895"/>
      <c r="AE718" s="895"/>
      <c r="AF718" s="895"/>
      <c r="AG718" s="895"/>
    </row>
    <row r="719" ht="13.5" hidden="1" customHeight="1">
      <c r="A719" s="604" t="b">
        <v>0</v>
      </c>
      <c r="B719" s="492" t="s">
        <v>113</v>
      </c>
      <c r="C719" s="492" t="s">
        <v>114</v>
      </c>
      <c r="D719" s="492" t="s">
        <v>408</v>
      </c>
      <c r="E719" s="492" t="s">
        <v>1333</v>
      </c>
      <c r="F719" s="606">
        <v>46023.0</v>
      </c>
      <c r="G719" s="860" t="s">
        <v>1305</v>
      </c>
      <c r="H719" s="617" t="s">
        <v>2801</v>
      </c>
      <c r="I719" s="492" t="s">
        <v>2802</v>
      </c>
      <c r="J719" s="492" t="s">
        <v>190</v>
      </c>
      <c r="K719" s="618">
        <v>0.0</v>
      </c>
      <c r="L719" s="618">
        <v>0.0</v>
      </c>
      <c r="M719" s="622"/>
      <c r="N719" s="610">
        <v>46036.0</v>
      </c>
      <c r="O719" s="492" t="s">
        <v>2803</v>
      </c>
      <c r="P719" s="610">
        <v>46016.0</v>
      </c>
      <c r="Q719" s="610">
        <v>46031.0</v>
      </c>
      <c r="R719" s="612">
        <f t="shared" si="212"/>
        <v>15</v>
      </c>
      <c r="S719" s="613"/>
      <c r="T719" s="612">
        <f t="shared" si="226"/>
        <v>-46016</v>
      </c>
      <c r="U719" s="612">
        <f t="shared" si="227"/>
        <v>-46031</v>
      </c>
      <c r="V719" s="1080"/>
      <c r="W719" s="982">
        <f t="shared" si="224"/>
        <v>0</v>
      </c>
      <c r="X719" s="982">
        <f t="shared" si="225"/>
        <v>-46016</v>
      </c>
      <c r="Y719" s="613"/>
      <c r="Z719" s="612">
        <f t="shared" si="228"/>
        <v>-46016</v>
      </c>
      <c r="AA719" s="741"/>
      <c r="AB719" s="895" t="s">
        <v>2530</v>
      </c>
      <c r="AC719" s="616" t="s">
        <v>2804</v>
      </c>
      <c r="AD719" s="895"/>
      <c r="AE719" s="895"/>
      <c r="AF719" s="895"/>
      <c r="AG719" s="895"/>
    </row>
    <row r="720" ht="13.5" hidden="1" customHeight="1">
      <c r="A720" s="604" t="b">
        <v>0</v>
      </c>
      <c r="B720" s="492" t="s">
        <v>113</v>
      </c>
      <c r="C720" s="492" t="s">
        <v>114</v>
      </c>
      <c r="D720" s="492" t="s">
        <v>408</v>
      </c>
      <c r="E720" s="629" t="s">
        <v>1333</v>
      </c>
      <c r="F720" s="606">
        <v>46023.0</v>
      </c>
      <c r="G720" s="902" t="s">
        <v>1305</v>
      </c>
      <c r="H720" s="617" t="s">
        <v>1479</v>
      </c>
      <c r="I720" s="492" t="s">
        <v>1480</v>
      </c>
      <c r="J720" s="492" t="s">
        <v>190</v>
      </c>
      <c r="K720" s="687">
        <v>0.0</v>
      </c>
      <c r="L720" s="687">
        <v>0.0</v>
      </c>
      <c r="M720" s="622">
        <v>64000.0</v>
      </c>
      <c r="N720" s="610"/>
      <c r="O720" s="492" t="s">
        <v>1481</v>
      </c>
      <c r="P720" s="610">
        <v>45999.0</v>
      </c>
      <c r="Q720" s="610">
        <v>46002.0</v>
      </c>
      <c r="R720" s="612">
        <f t="shared" si="212"/>
        <v>3</v>
      </c>
      <c r="S720" s="610">
        <v>46002.0</v>
      </c>
      <c r="T720" s="612">
        <f t="shared" si="226"/>
        <v>3</v>
      </c>
      <c r="U720" s="612">
        <f t="shared" si="227"/>
        <v>0</v>
      </c>
      <c r="V720" s="1080"/>
      <c r="W720" s="982">
        <f t="shared" si="224"/>
        <v>-46002</v>
      </c>
      <c r="X720" s="982">
        <f t="shared" si="225"/>
        <v>-45999</v>
      </c>
      <c r="Y720" s="907">
        <v>46037.0</v>
      </c>
      <c r="Z720" s="612">
        <f t="shared" si="228"/>
        <v>38</v>
      </c>
      <c r="AA720" s="741"/>
      <c r="AB720" s="895" t="s">
        <v>1477</v>
      </c>
      <c r="AC720" s="616" t="s">
        <v>1304</v>
      </c>
      <c r="AD720" s="895"/>
      <c r="AE720" s="895"/>
      <c r="AF720" s="895"/>
      <c r="AG720" s="895"/>
    </row>
    <row r="721" ht="13.5" hidden="1" customHeight="1">
      <c r="A721" s="604" t="b">
        <v>0</v>
      </c>
      <c r="B721" s="492" t="s">
        <v>113</v>
      </c>
      <c r="C721" s="492" t="s">
        <v>114</v>
      </c>
      <c r="D721" s="492" t="s">
        <v>408</v>
      </c>
      <c r="E721" s="492" t="s">
        <v>1333</v>
      </c>
      <c r="F721" s="606">
        <v>46023.0</v>
      </c>
      <c r="G721" s="860" t="s">
        <v>1304</v>
      </c>
      <c r="H721" s="924" t="s">
        <v>2805</v>
      </c>
      <c r="I721" s="924" t="s">
        <v>2806</v>
      </c>
      <c r="J721" s="924" t="s">
        <v>190</v>
      </c>
      <c r="K721" s="618">
        <v>0.0</v>
      </c>
      <c r="L721" s="618">
        <v>0.0</v>
      </c>
      <c r="M721" s="622"/>
      <c r="N721" s="610">
        <v>46044.0</v>
      </c>
      <c r="O721" s="710" t="s">
        <v>2807</v>
      </c>
      <c r="P721" s="610">
        <v>46036.0</v>
      </c>
      <c r="Q721" s="610">
        <v>46042.0</v>
      </c>
      <c r="R721" s="980">
        <f t="shared" si="212"/>
        <v>6</v>
      </c>
      <c r="S721" s="613"/>
      <c r="T721" s="612"/>
      <c r="U721" s="612"/>
      <c r="V721" s="1080"/>
      <c r="W721" s="982">
        <f t="shared" si="224"/>
        <v>0</v>
      </c>
      <c r="X721" s="982">
        <f t="shared" si="225"/>
        <v>-46036</v>
      </c>
      <c r="Y721" s="613"/>
      <c r="Z721" s="612"/>
      <c r="AA721" s="741"/>
      <c r="AB721" s="895"/>
      <c r="AC721" s="616" t="s">
        <v>2808</v>
      </c>
      <c r="AD721" s="895"/>
      <c r="AE721" s="895"/>
      <c r="AF721" s="895"/>
      <c r="AG721" s="895"/>
    </row>
    <row r="722" ht="13.5" hidden="1" customHeight="1">
      <c r="A722" s="604" t="b">
        <v>0</v>
      </c>
      <c r="B722" s="492" t="s">
        <v>113</v>
      </c>
      <c r="C722" s="492" t="s">
        <v>114</v>
      </c>
      <c r="D722" s="492" t="s">
        <v>408</v>
      </c>
      <c r="E722" s="629" t="s">
        <v>1333</v>
      </c>
      <c r="F722" s="606">
        <v>46023.0</v>
      </c>
      <c r="G722" s="860" t="s">
        <v>1305</v>
      </c>
      <c r="H722" s="929" t="s">
        <v>2805</v>
      </c>
      <c r="I722" s="929" t="s">
        <v>2806</v>
      </c>
      <c r="J722" s="929" t="s">
        <v>190</v>
      </c>
      <c r="K722" s="618">
        <v>0.0</v>
      </c>
      <c r="L722" s="618">
        <v>0.0</v>
      </c>
      <c r="M722" s="622"/>
      <c r="N722" s="610">
        <v>46044.0</v>
      </c>
      <c r="O722" s="710" t="s">
        <v>2807</v>
      </c>
      <c r="P722" s="610">
        <v>46036.0</v>
      </c>
      <c r="Q722" s="610">
        <v>46042.0</v>
      </c>
      <c r="R722" s="980">
        <f t="shared" si="212"/>
        <v>6</v>
      </c>
      <c r="S722" s="613"/>
      <c r="T722" s="612"/>
      <c r="U722" s="612"/>
      <c r="V722" s="1080"/>
      <c r="W722" s="982">
        <f t="shared" si="224"/>
        <v>0</v>
      </c>
      <c r="X722" s="982">
        <f t="shared" si="225"/>
        <v>-46036</v>
      </c>
      <c r="Y722" s="613"/>
      <c r="Z722" s="612"/>
      <c r="AA722" s="741"/>
      <c r="AB722" s="895" t="s">
        <v>1477</v>
      </c>
      <c r="AC722" s="616" t="s">
        <v>2808</v>
      </c>
      <c r="AD722" s="895"/>
      <c r="AE722" s="895"/>
      <c r="AF722" s="895"/>
      <c r="AG722" s="895"/>
    </row>
    <row r="723" ht="13.5" hidden="1" customHeight="1">
      <c r="A723" s="604" t="b">
        <v>0</v>
      </c>
      <c r="B723" s="492" t="s">
        <v>113</v>
      </c>
      <c r="C723" s="492" t="s">
        <v>114</v>
      </c>
      <c r="D723" s="492" t="s">
        <v>408</v>
      </c>
      <c r="E723" s="492" t="s">
        <v>1369</v>
      </c>
      <c r="F723" s="606">
        <v>46023.0</v>
      </c>
      <c r="G723" s="860" t="s">
        <v>1304</v>
      </c>
      <c r="H723" s="813" t="s">
        <v>2809</v>
      </c>
      <c r="I723" s="492" t="s">
        <v>2810</v>
      </c>
      <c r="J723" s="492" t="s">
        <v>190</v>
      </c>
      <c r="K723" s="618">
        <v>0.0</v>
      </c>
      <c r="L723" s="618">
        <v>0.0</v>
      </c>
      <c r="M723" s="622"/>
      <c r="N723" s="610">
        <v>46049.0</v>
      </c>
      <c r="O723" s="710" t="s">
        <v>2560</v>
      </c>
      <c r="P723" s="610">
        <v>46044.0</v>
      </c>
      <c r="Q723" s="610">
        <v>46045.0</v>
      </c>
      <c r="R723" s="980">
        <f t="shared" si="212"/>
        <v>1</v>
      </c>
      <c r="S723" s="613"/>
      <c r="T723" s="612"/>
      <c r="U723" s="612"/>
      <c r="V723" s="1080"/>
      <c r="W723" s="982">
        <f t="shared" si="224"/>
        <v>0</v>
      </c>
      <c r="X723" s="982">
        <f t="shared" si="225"/>
        <v>-46044</v>
      </c>
      <c r="Y723" s="613"/>
      <c r="Z723" s="612"/>
      <c r="AA723" s="741"/>
      <c r="AB723" s="895"/>
      <c r="AC723" s="616" t="s">
        <v>2811</v>
      </c>
      <c r="AD723" s="895"/>
      <c r="AE723" s="895"/>
      <c r="AF723" s="895"/>
      <c r="AG723" s="895"/>
    </row>
    <row r="724" ht="13.5" hidden="1" customHeight="1">
      <c r="A724" s="1037" t="b">
        <v>0</v>
      </c>
      <c r="B724" s="1038" t="s">
        <v>113</v>
      </c>
      <c r="C724" s="1038" t="s">
        <v>114</v>
      </c>
      <c r="D724" s="629" t="s">
        <v>408</v>
      </c>
      <c r="E724" s="629" t="s">
        <v>1369</v>
      </c>
      <c r="F724" s="919">
        <v>46023.0</v>
      </c>
      <c r="G724" s="902" t="s">
        <v>1305</v>
      </c>
      <c r="H724" s="645" t="s">
        <v>2809</v>
      </c>
      <c r="I724" s="645" t="s">
        <v>2810</v>
      </c>
      <c r="J724" s="645" t="s">
        <v>190</v>
      </c>
      <c r="K724" s="1039">
        <v>0.0</v>
      </c>
      <c r="L724" s="1039">
        <v>0.0</v>
      </c>
      <c r="M724" s="1129"/>
      <c r="N724" s="610">
        <v>46049.0</v>
      </c>
      <c r="O724" s="710" t="s">
        <v>2560</v>
      </c>
      <c r="P724" s="1241">
        <v>46044.0</v>
      </c>
      <c r="Q724" s="1241">
        <v>46045.0</v>
      </c>
      <c r="R724" s="980">
        <f t="shared" si="212"/>
        <v>1</v>
      </c>
      <c r="S724" s="1130"/>
      <c r="T724" s="1132"/>
      <c r="U724" s="1132"/>
      <c r="V724" s="1080"/>
      <c r="W724" s="982">
        <f t="shared" si="224"/>
        <v>0</v>
      </c>
      <c r="X724" s="982">
        <f t="shared" si="225"/>
        <v>-46044</v>
      </c>
      <c r="Y724" s="1130"/>
      <c r="Z724" s="1132"/>
      <c r="AA724" s="1237"/>
      <c r="AB724" s="901" t="s">
        <v>2118</v>
      </c>
      <c r="AC724" s="616" t="s">
        <v>2811</v>
      </c>
      <c r="AD724" s="895"/>
      <c r="AE724" s="895"/>
      <c r="AF724" s="895"/>
      <c r="AG724" s="895"/>
    </row>
    <row r="725" ht="13.5" hidden="1" customHeight="1">
      <c r="A725" s="1162" t="b">
        <v>0</v>
      </c>
      <c r="B725" s="996" t="s">
        <v>113</v>
      </c>
      <c r="C725" s="996" t="s">
        <v>114</v>
      </c>
      <c r="D725" s="492" t="s">
        <v>408</v>
      </c>
      <c r="E725" s="492" t="s">
        <v>1333</v>
      </c>
      <c r="F725" s="728">
        <v>46023.0</v>
      </c>
      <c r="G725" s="860" t="s">
        <v>1305</v>
      </c>
      <c r="H725" s="910" t="s">
        <v>1361</v>
      </c>
      <c r="I725" s="910" t="s">
        <v>998</v>
      </c>
      <c r="J725" s="910" t="s">
        <v>190</v>
      </c>
      <c r="K725" s="997">
        <v>0.0</v>
      </c>
      <c r="L725" s="997">
        <v>0.0</v>
      </c>
      <c r="M725" s="622"/>
      <c r="N725" s="1228"/>
      <c r="O725" s="1242"/>
      <c r="P725" s="1000">
        <v>46028.0</v>
      </c>
      <c r="Q725" s="1000">
        <v>46030.0</v>
      </c>
      <c r="R725" s="980">
        <f t="shared" si="212"/>
        <v>2</v>
      </c>
      <c r="S725" s="610">
        <v>46030.0</v>
      </c>
      <c r="T725" s="980">
        <f>S725-P725</f>
        <v>2</v>
      </c>
      <c r="U725" s="980">
        <f>S725-Q725</f>
        <v>0</v>
      </c>
      <c r="V725" s="1080"/>
      <c r="W725" s="982">
        <f t="shared" si="224"/>
        <v>-46030</v>
      </c>
      <c r="X725" s="982">
        <f t="shared" si="225"/>
        <v>-46028</v>
      </c>
      <c r="Y725" s="1228"/>
      <c r="Z725" s="980">
        <f>Y725-P725</f>
        <v>-46028</v>
      </c>
      <c r="AA725" s="1200"/>
      <c r="AB725" s="1243" t="s">
        <v>2118</v>
      </c>
      <c r="AC725" s="1244" t="s">
        <v>2812</v>
      </c>
      <c r="AD725" s="1245"/>
      <c r="AE725" s="1245"/>
      <c r="AF725" s="1245"/>
      <c r="AG725" s="1245"/>
    </row>
    <row r="726" ht="13.5" hidden="1" customHeight="1">
      <c r="A726" s="604" t="b">
        <v>0</v>
      </c>
      <c r="B726" s="492" t="s">
        <v>113</v>
      </c>
      <c r="C726" s="492" t="s">
        <v>114</v>
      </c>
      <c r="D726" s="629" t="s">
        <v>408</v>
      </c>
      <c r="E726" s="629" t="s">
        <v>1356</v>
      </c>
      <c r="F726" s="606">
        <v>46023.0</v>
      </c>
      <c r="G726" s="860" t="s">
        <v>1304</v>
      </c>
      <c r="H726" s="704" t="s">
        <v>2740</v>
      </c>
      <c r="I726" s="492" t="s">
        <v>2741</v>
      </c>
      <c r="J726" s="492" t="s">
        <v>190</v>
      </c>
      <c r="K726" s="618">
        <v>0.0</v>
      </c>
      <c r="L726" s="618">
        <v>0.0</v>
      </c>
      <c r="M726" s="622"/>
      <c r="N726" s="610"/>
      <c r="O726" s="492"/>
      <c r="P726" s="610">
        <v>46038.0</v>
      </c>
      <c r="Q726" s="610">
        <v>46042.0</v>
      </c>
      <c r="R726" s="980">
        <f t="shared" si="212"/>
        <v>4</v>
      </c>
      <c r="S726" s="613"/>
      <c r="T726" s="612"/>
      <c r="U726" s="612"/>
      <c r="V726" s="1080"/>
      <c r="W726" s="982">
        <f t="shared" si="224"/>
        <v>0</v>
      </c>
      <c r="X726" s="982">
        <f t="shared" si="225"/>
        <v>-46038</v>
      </c>
      <c r="Y726" s="613"/>
      <c r="Z726" s="612"/>
      <c r="AA726" s="741"/>
      <c r="AB726" s="895"/>
      <c r="AC726" s="616" t="s">
        <v>2742</v>
      </c>
      <c r="AD726" s="895"/>
      <c r="AE726" s="895"/>
      <c r="AF726" s="895"/>
      <c r="AG726" s="895"/>
    </row>
    <row r="727" ht="13.5" hidden="1" customHeight="1">
      <c r="A727" s="604" t="b">
        <v>0</v>
      </c>
      <c r="B727" s="492" t="s">
        <v>1538</v>
      </c>
      <c r="C727" s="492" t="s">
        <v>114</v>
      </c>
      <c r="D727" s="492" t="s">
        <v>408</v>
      </c>
      <c r="E727" s="492" t="s">
        <v>1382</v>
      </c>
      <c r="F727" s="606">
        <v>46023.0</v>
      </c>
      <c r="G727" s="860" t="s">
        <v>1305</v>
      </c>
      <c r="H727" s="924" t="s">
        <v>2813</v>
      </c>
      <c r="I727" s="924" t="s">
        <v>2814</v>
      </c>
      <c r="J727" s="924" t="s">
        <v>190</v>
      </c>
      <c r="K727" s="1246">
        <v>0.0</v>
      </c>
      <c r="L727" s="1246">
        <v>0.0</v>
      </c>
      <c r="M727" s="622"/>
      <c r="N727" s="610"/>
      <c r="O727" s="492"/>
      <c r="P727" s="610">
        <v>46015.0</v>
      </c>
      <c r="Q727" s="610">
        <v>46035.0</v>
      </c>
      <c r="R727" s="612">
        <v>20.0</v>
      </c>
      <c r="S727" s="613"/>
      <c r="T727" s="612">
        <v>-46015.0</v>
      </c>
      <c r="U727" s="612">
        <v>-46035.0</v>
      </c>
      <c r="V727" s="1080"/>
      <c r="W727" s="982">
        <f t="shared" si="224"/>
        <v>0</v>
      </c>
      <c r="X727" s="982">
        <f t="shared" si="225"/>
        <v>-46015</v>
      </c>
      <c r="Y727" s="613"/>
      <c r="Z727" s="612">
        <v>-46015.0</v>
      </c>
      <c r="AA727" s="741"/>
      <c r="AB727" s="901" t="s">
        <v>2530</v>
      </c>
      <c r="AC727" s="616" t="s">
        <v>2815</v>
      </c>
      <c r="AD727" s="895"/>
      <c r="AE727" s="895"/>
      <c r="AF727" s="895"/>
      <c r="AG727" s="895"/>
    </row>
    <row r="728" ht="13.5" hidden="1" customHeight="1">
      <c r="A728" s="604" t="b">
        <v>0</v>
      </c>
      <c r="B728" s="492" t="s">
        <v>1538</v>
      </c>
      <c r="C728" s="492" t="s">
        <v>114</v>
      </c>
      <c r="D728" s="492" t="s">
        <v>408</v>
      </c>
      <c r="E728" s="629" t="s">
        <v>1382</v>
      </c>
      <c r="F728" s="606">
        <v>46023.0</v>
      </c>
      <c r="G728" s="860" t="s">
        <v>1304</v>
      </c>
      <c r="H728" s="617" t="s">
        <v>2813</v>
      </c>
      <c r="I728" s="492" t="s">
        <v>2814</v>
      </c>
      <c r="J728" s="492" t="s">
        <v>190</v>
      </c>
      <c r="K728" s="1246">
        <v>0.0</v>
      </c>
      <c r="L728" s="1246">
        <v>0.0</v>
      </c>
      <c r="M728" s="609"/>
      <c r="N728" s="610"/>
      <c r="O728" s="492"/>
      <c r="P728" s="610">
        <v>46015.0</v>
      </c>
      <c r="Q728" s="610">
        <v>46035.0</v>
      </c>
      <c r="R728" s="612">
        <f t="shared" ref="R728:R752" si="229">Q728-P728</f>
        <v>20</v>
      </c>
      <c r="S728" s="613"/>
      <c r="T728" s="612">
        <f>S728-P728</f>
        <v>-46015</v>
      </c>
      <c r="U728" s="612">
        <f>S728-Q728</f>
        <v>-46035</v>
      </c>
      <c r="V728" s="1080"/>
      <c r="W728" s="982">
        <f t="shared" si="224"/>
        <v>0</v>
      </c>
      <c r="X728" s="982">
        <f t="shared" si="225"/>
        <v>-46015</v>
      </c>
      <c r="Y728" s="613"/>
      <c r="Z728" s="612">
        <f>Y728-P728</f>
        <v>-46015</v>
      </c>
      <c r="AA728" s="741"/>
      <c r="AB728" s="895"/>
      <c r="AC728" s="616" t="s">
        <v>2815</v>
      </c>
      <c r="AD728" s="895"/>
      <c r="AE728" s="895"/>
      <c r="AF728" s="895"/>
      <c r="AG728" s="895"/>
    </row>
    <row r="729" ht="13.5" hidden="1" customHeight="1">
      <c r="A729" s="1247" t="b">
        <v>0</v>
      </c>
      <c r="B729" s="1248" t="s">
        <v>113</v>
      </c>
      <c r="C729" s="1248" t="s">
        <v>114</v>
      </c>
      <c r="D729" s="649" t="s">
        <v>408</v>
      </c>
      <c r="E729" s="649" t="s">
        <v>1356</v>
      </c>
      <c r="F729" s="728">
        <v>46023.0</v>
      </c>
      <c r="G729" s="860" t="s">
        <v>1305</v>
      </c>
      <c r="H729" s="959" t="s">
        <v>2740</v>
      </c>
      <c r="I729" s="649" t="s">
        <v>2741</v>
      </c>
      <c r="J729" s="649" t="s">
        <v>190</v>
      </c>
      <c r="K729" s="1246">
        <v>0.0</v>
      </c>
      <c r="L729" s="1246">
        <v>0.0</v>
      </c>
      <c r="M729" s="1249"/>
      <c r="N729" s="1250"/>
      <c r="O729" s="1248"/>
      <c r="P729" s="1250">
        <v>46038.0</v>
      </c>
      <c r="Q729" s="1250">
        <v>46042.0</v>
      </c>
      <c r="R729" s="1251">
        <f t="shared" si="229"/>
        <v>4</v>
      </c>
      <c r="S729" s="1252"/>
      <c r="T729" s="1253"/>
      <c r="U729" s="1253"/>
      <c r="V729" s="1252"/>
      <c r="W729" s="1254">
        <f t="shared" si="224"/>
        <v>0</v>
      </c>
      <c r="X729" s="1254">
        <f t="shared" si="225"/>
        <v>-46038</v>
      </c>
      <c r="Y729" s="1252"/>
      <c r="Z729" s="1253"/>
      <c r="AA729" s="1255"/>
      <c r="AB729" s="1256" t="s">
        <v>1477</v>
      </c>
      <c r="AC729" s="1257" t="s">
        <v>2742</v>
      </c>
      <c r="AD729" s="1258"/>
      <c r="AE729" s="1258"/>
      <c r="AF729" s="1258"/>
      <c r="AG729" s="1258"/>
    </row>
    <row r="730" ht="13.5" hidden="1" customHeight="1">
      <c r="A730" s="604" t="b">
        <v>0</v>
      </c>
      <c r="B730" s="492" t="s">
        <v>113</v>
      </c>
      <c r="C730" s="492" t="s">
        <v>114</v>
      </c>
      <c r="D730" s="629" t="s">
        <v>408</v>
      </c>
      <c r="E730" s="629" t="s">
        <v>1382</v>
      </c>
      <c r="F730" s="606">
        <v>46023.0</v>
      </c>
      <c r="G730" s="860" t="s">
        <v>1304</v>
      </c>
      <c r="H730" s="617" t="s">
        <v>2816</v>
      </c>
      <c r="I730" s="492" t="s">
        <v>2817</v>
      </c>
      <c r="J730" s="492" t="s">
        <v>190</v>
      </c>
      <c r="K730" s="618">
        <v>0.0</v>
      </c>
      <c r="L730" s="618">
        <v>0.0</v>
      </c>
      <c r="M730" s="622"/>
      <c r="N730" s="610"/>
      <c r="O730" s="492"/>
      <c r="P730" s="610">
        <v>46035.0</v>
      </c>
      <c r="Q730" s="610">
        <v>46038.0</v>
      </c>
      <c r="R730" s="980">
        <f t="shared" si="229"/>
        <v>3</v>
      </c>
      <c r="S730" s="613"/>
      <c r="T730" s="612">
        <f t="shared" ref="T730:T732" si="230">S730-P730</f>
        <v>-46035</v>
      </c>
      <c r="U730" s="612">
        <f t="shared" ref="U730:U732" si="231">S730-Q730</f>
        <v>-46038</v>
      </c>
      <c r="V730" s="1080"/>
      <c r="W730" s="982">
        <f t="shared" si="224"/>
        <v>0</v>
      </c>
      <c r="X730" s="982">
        <f t="shared" si="225"/>
        <v>-46035</v>
      </c>
      <c r="Y730" s="613"/>
      <c r="Z730" s="612">
        <f t="shared" ref="Z730:Z732" si="232">Y730-P730</f>
        <v>-46035</v>
      </c>
      <c r="AA730" s="741"/>
      <c r="AB730" s="715"/>
      <c r="AC730" s="492" t="s">
        <v>2818</v>
      </c>
      <c r="AD730" s="715"/>
      <c r="AE730" s="715"/>
      <c r="AF730" s="715"/>
      <c r="AG730" s="715"/>
    </row>
    <row r="731" ht="13.5" hidden="1" customHeight="1">
      <c r="A731" s="1247" t="b">
        <v>0</v>
      </c>
      <c r="B731" s="1248" t="s">
        <v>113</v>
      </c>
      <c r="C731" s="1248" t="s">
        <v>114</v>
      </c>
      <c r="D731" s="649" t="s">
        <v>408</v>
      </c>
      <c r="E731" s="649" t="s">
        <v>1382</v>
      </c>
      <c r="F731" s="728">
        <v>46023.0</v>
      </c>
      <c r="G731" s="860" t="s">
        <v>1305</v>
      </c>
      <c r="H731" s="649" t="s">
        <v>2816</v>
      </c>
      <c r="I731" s="649" t="s">
        <v>2817</v>
      </c>
      <c r="J731" s="649" t="s">
        <v>190</v>
      </c>
      <c r="K731" s="1246">
        <v>0.0</v>
      </c>
      <c r="L731" s="1246">
        <v>0.0</v>
      </c>
      <c r="M731" s="1259"/>
      <c r="N731" s="1252"/>
      <c r="O731" s="1260"/>
      <c r="P731" s="1250">
        <v>46035.0</v>
      </c>
      <c r="Q731" s="1250">
        <v>46038.0</v>
      </c>
      <c r="R731" s="1251">
        <f t="shared" si="229"/>
        <v>3</v>
      </c>
      <c r="S731" s="1252"/>
      <c r="T731" s="1251">
        <f t="shared" si="230"/>
        <v>-46035</v>
      </c>
      <c r="U731" s="1251">
        <f t="shared" si="231"/>
        <v>-46038</v>
      </c>
      <c r="V731" s="1252"/>
      <c r="W731" s="1254">
        <f t="shared" si="224"/>
        <v>0</v>
      </c>
      <c r="X731" s="1254">
        <f t="shared" si="225"/>
        <v>-46035</v>
      </c>
      <c r="Y731" s="1252"/>
      <c r="Z731" s="1251">
        <f t="shared" si="232"/>
        <v>-46035</v>
      </c>
      <c r="AA731" s="1261"/>
      <c r="AB731" s="1256" t="s">
        <v>2530</v>
      </c>
      <c r="AC731" s="1248" t="s">
        <v>2818</v>
      </c>
      <c r="AD731" s="1262"/>
      <c r="AE731" s="1262"/>
      <c r="AF731" s="1262"/>
      <c r="AG731" s="1262"/>
    </row>
    <row r="732" ht="13.5" hidden="1" customHeight="1">
      <c r="A732" s="604" t="b">
        <v>0</v>
      </c>
      <c r="B732" s="492" t="s">
        <v>113</v>
      </c>
      <c r="C732" s="492" t="s">
        <v>114</v>
      </c>
      <c r="D732" s="629" t="s">
        <v>408</v>
      </c>
      <c r="E732" s="629" t="s">
        <v>1333</v>
      </c>
      <c r="F732" s="628">
        <v>46023.0</v>
      </c>
      <c r="G732" s="902" t="s">
        <v>1305</v>
      </c>
      <c r="H732" s="629" t="s">
        <v>2819</v>
      </c>
      <c r="I732" s="902" t="s">
        <v>2820</v>
      </c>
      <c r="J732" s="902" t="s">
        <v>190</v>
      </c>
      <c r="K732" s="618">
        <v>0.0</v>
      </c>
      <c r="L732" s="618">
        <v>0.0</v>
      </c>
      <c r="M732" s="622"/>
      <c r="N732" s="610">
        <v>46041.0</v>
      </c>
      <c r="O732" s="492" t="s">
        <v>2821</v>
      </c>
      <c r="P732" s="610">
        <v>46035.0</v>
      </c>
      <c r="Q732" s="610">
        <v>46036.0</v>
      </c>
      <c r="R732" s="980">
        <f t="shared" si="229"/>
        <v>1</v>
      </c>
      <c r="S732" s="613"/>
      <c r="T732" s="612">
        <f t="shared" si="230"/>
        <v>-46035</v>
      </c>
      <c r="U732" s="612">
        <f t="shared" si="231"/>
        <v>-46036</v>
      </c>
      <c r="V732" s="1080"/>
      <c r="W732" s="982">
        <f t="shared" si="224"/>
        <v>0</v>
      </c>
      <c r="X732" s="982">
        <f t="shared" si="225"/>
        <v>-46035</v>
      </c>
      <c r="Y732" s="613"/>
      <c r="Z732" s="612">
        <f t="shared" si="232"/>
        <v>-46035</v>
      </c>
      <c r="AA732" s="741"/>
      <c r="AB732" s="715" t="s">
        <v>2118</v>
      </c>
      <c r="AC732" s="492" t="s">
        <v>2822</v>
      </c>
      <c r="AD732" s="715"/>
      <c r="AE732" s="715"/>
      <c r="AF732" s="715"/>
      <c r="AG732" s="715"/>
    </row>
    <row r="733" ht="13.5" hidden="1" customHeight="1">
      <c r="A733" s="604" t="b">
        <v>0</v>
      </c>
      <c r="B733" s="492" t="s">
        <v>113</v>
      </c>
      <c r="C733" s="492" t="s">
        <v>114</v>
      </c>
      <c r="D733" s="492" t="s">
        <v>408</v>
      </c>
      <c r="E733" s="492" t="s">
        <v>1356</v>
      </c>
      <c r="F733" s="606">
        <v>46023.0</v>
      </c>
      <c r="G733" s="860" t="s">
        <v>1304</v>
      </c>
      <c r="H733" s="813" t="s">
        <v>2823</v>
      </c>
      <c r="I733" s="492" t="s">
        <v>2824</v>
      </c>
      <c r="J733" s="492" t="s">
        <v>190</v>
      </c>
      <c r="K733" s="618">
        <v>0.0</v>
      </c>
      <c r="L733" s="618">
        <v>0.0</v>
      </c>
      <c r="M733" s="622">
        <v>64000.0</v>
      </c>
      <c r="N733" s="610">
        <v>46048.0</v>
      </c>
      <c r="O733" s="710" t="s">
        <v>2825</v>
      </c>
      <c r="P733" s="610">
        <v>46043.0</v>
      </c>
      <c r="Q733" s="610">
        <v>46045.0</v>
      </c>
      <c r="R733" s="980">
        <f t="shared" si="229"/>
        <v>2</v>
      </c>
      <c r="S733" s="613"/>
      <c r="T733" s="612"/>
      <c r="U733" s="612"/>
      <c r="V733" s="1080"/>
      <c r="W733" s="982">
        <f t="shared" si="224"/>
        <v>0</v>
      </c>
      <c r="X733" s="982">
        <f t="shared" si="225"/>
        <v>-46043</v>
      </c>
      <c r="Y733" s="613"/>
      <c r="Z733" s="612"/>
      <c r="AA733" s="741"/>
      <c r="AB733" s="895"/>
      <c r="AC733" s="616" t="s">
        <v>2826</v>
      </c>
      <c r="AD733" s="895"/>
      <c r="AE733" s="895"/>
      <c r="AF733" s="895"/>
      <c r="AG733" s="895"/>
    </row>
    <row r="734" ht="13.5" hidden="1" customHeight="1">
      <c r="A734" s="1014" t="b">
        <v>0</v>
      </c>
      <c r="B734" s="1082" t="s">
        <v>113</v>
      </c>
      <c r="C734" s="1082" t="s">
        <v>114</v>
      </c>
      <c r="D734" s="645" t="s">
        <v>408</v>
      </c>
      <c r="E734" s="645" t="s">
        <v>1356</v>
      </c>
      <c r="F734" s="919">
        <v>46023.0</v>
      </c>
      <c r="G734" s="902" t="s">
        <v>1305</v>
      </c>
      <c r="H734" s="645" t="s">
        <v>2823</v>
      </c>
      <c r="I734" s="645" t="s">
        <v>2824</v>
      </c>
      <c r="J734" s="645" t="s">
        <v>190</v>
      </c>
      <c r="K734" s="1016">
        <v>0.0</v>
      </c>
      <c r="L734" s="1016">
        <v>0.0</v>
      </c>
      <c r="M734" s="1263"/>
      <c r="N734" s="1017">
        <v>46048.0</v>
      </c>
      <c r="O734" s="1082" t="s">
        <v>2825</v>
      </c>
      <c r="P734" s="1017">
        <v>46043.0</v>
      </c>
      <c r="Q734" s="1017">
        <v>46045.0</v>
      </c>
      <c r="R734" s="1097">
        <f t="shared" si="229"/>
        <v>2</v>
      </c>
      <c r="S734" s="1083"/>
      <c r="T734" s="1098"/>
      <c r="U734" s="1098"/>
      <c r="V734" s="1083"/>
      <c r="W734" s="1127">
        <f t="shared" si="224"/>
        <v>0</v>
      </c>
      <c r="X734" s="1127">
        <f t="shared" si="225"/>
        <v>-46043</v>
      </c>
      <c r="Y734" s="1083"/>
      <c r="Z734" s="1098"/>
      <c r="AA734" s="1174"/>
      <c r="AB734" s="92" t="s">
        <v>1477</v>
      </c>
      <c r="AC734" s="1018" t="s">
        <v>2826</v>
      </c>
      <c r="AD734" s="1101"/>
      <c r="AE734" s="1101"/>
      <c r="AF734" s="1101"/>
      <c r="AG734" s="1101"/>
    </row>
    <row r="735" ht="13.5" hidden="1" customHeight="1">
      <c r="A735" s="604" t="b">
        <v>0</v>
      </c>
      <c r="B735" s="492" t="s">
        <v>113</v>
      </c>
      <c r="C735" s="492" t="s">
        <v>114</v>
      </c>
      <c r="D735" s="492" t="s">
        <v>408</v>
      </c>
      <c r="E735" s="492" t="s">
        <v>1382</v>
      </c>
      <c r="F735" s="606">
        <v>46023.0</v>
      </c>
      <c r="G735" s="860" t="s">
        <v>1304</v>
      </c>
      <c r="H735" s="813" t="s">
        <v>2827</v>
      </c>
      <c r="I735" s="492" t="s">
        <v>2781</v>
      </c>
      <c r="J735" s="492" t="s">
        <v>190</v>
      </c>
      <c r="K735" s="618">
        <v>0.0</v>
      </c>
      <c r="L735" s="618">
        <v>0.0</v>
      </c>
      <c r="M735" s="622"/>
      <c r="N735" s="610">
        <v>46050.0</v>
      </c>
      <c r="O735" s="710" t="s">
        <v>2386</v>
      </c>
      <c r="P735" s="610">
        <v>46037.0</v>
      </c>
      <c r="Q735" s="610">
        <v>46043.0</v>
      </c>
      <c r="R735" s="980">
        <f t="shared" si="229"/>
        <v>6</v>
      </c>
      <c r="S735" s="613"/>
      <c r="T735" s="612"/>
      <c r="U735" s="612"/>
      <c r="V735" s="1080"/>
      <c r="W735" s="982">
        <f t="shared" si="224"/>
        <v>0</v>
      </c>
      <c r="X735" s="982">
        <f t="shared" si="225"/>
        <v>-46037</v>
      </c>
      <c r="Y735" s="613"/>
      <c r="Z735" s="612"/>
      <c r="AA735" s="741"/>
      <c r="AB735" s="895"/>
      <c r="AC735" s="616" t="s">
        <v>2828</v>
      </c>
      <c r="AD735" s="895"/>
      <c r="AE735" s="895"/>
      <c r="AF735" s="895"/>
      <c r="AG735" s="895"/>
    </row>
    <row r="736" ht="13.5" hidden="1" customHeight="1">
      <c r="A736" s="1167" t="b">
        <v>0</v>
      </c>
      <c r="B736" s="1112" t="s">
        <v>113</v>
      </c>
      <c r="C736" s="1112" t="s">
        <v>114</v>
      </c>
      <c r="D736" s="629" t="s">
        <v>408</v>
      </c>
      <c r="E736" s="629" t="s">
        <v>1382</v>
      </c>
      <c r="F736" s="919">
        <v>46023.0</v>
      </c>
      <c r="G736" s="902" t="s">
        <v>1305</v>
      </c>
      <c r="H736" s="645" t="s">
        <v>2827</v>
      </c>
      <c r="I736" s="645" t="s">
        <v>2781</v>
      </c>
      <c r="J736" s="645" t="s">
        <v>190</v>
      </c>
      <c r="K736" s="1113">
        <v>0.0</v>
      </c>
      <c r="L736" s="1113">
        <v>0.0</v>
      </c>
      <c r="M736" s="1114"/>
      <c r="N736" s="1115">
        <v>46050.0</v>
      </c>
      <c r="O736" s="1112" t="s">
        <v>2386</v>
      </c>
      <c r="P736" s="1264">
        <v>46037.0</v>
      </c>
      <c r="Q736" s="1264">
        <v>46043.0</v>
      </c>
      <c r="R736" s="980">
        <f t="shared" si="229"/>
        <v>6</v>
      </c>
      <c r="S736" s="1118"/>
      <c r="T736" s="1117"/>
      <c r="U736" s="1117"/>
      <c r="V736" s="1080"/>
      <c r="W736" s="982">
        <f t="shared" si="224"/>
        <v>0</v>
      </c>
      <c r="X736" s="982">
        <f t="shared" si="225"/>
        <v>-46037</v>
      </c>
      <c r="Y736" s="1118"/>
      <c r="Z736" s="1117"/>
      <c r="AA736" s="1169"/>
      <c r="AB736" s="901" t="s">
        <v>2118</v>
      </c>
      <c r="AC736" s="616" t="s">
        <v>2828</v>
      </c>
      <c r="AD736" s="895"/>
      <c r="AE736" s="895"/>
      <c r="AF736" s="895"/>
      <c r="AG736" s="895"/>
    </row>
    <row r="737" ht="13.5" hidden="1" customHeight="1">
      <c r="A737" s="604" t="b">
        <v>0</v>
      </c>
      <c r="B737" s="492" t="s">
        <v>113</v>
      </c>
      <c r="C737" s="492" t="s">
        <v>114</v>
      </c>
      <c r="D737" s="492" t="s">
        <v>408</v>
      </c>
      <c r="E737" s="492" t="s">
        <v>1356</v>
      </c>
      <c r="F737" s="606">
        <v>46023.0</v>
      </c>
      <c r="G737" s="860" t="s">
        <v>1305</v>
      </c>
      <c r="H737" s="813" t="s">
        <v>1407</v>
      </c>
      <c r="I737" s="492" t="s">
        <v>1408</v>
      </c>
      <c r="J737" s="492" t="s">
        <v>190</v>
      </c>
      <c r="K737" s="618">
        <v>0.0</v>
      </c>
      <c r="L737" s="618">
        <v>0.0</v>
      </c>
      <c r="M737" s="622"/>
      <c r="N737" s="610"/>
      <c r="O737" s="492"/>
      <c r="P737" s="610">
        <v>46037.0</v>
      </c>
      <c r="Q737" s="610">
        <v>46038.0</v>
      </c>
      <c r="R737" s="980">
        <f t="shared" si="229"/>
        <v>1</v>
      </c>
      <c r="S737" s="610">
        <v>46043.0</v>
      </c>
      <c r="T737" s="612">
        <f>S737-P737</f>
        <v>6</v>
      </c>
      <c r="U737" s="612">
        <f>S737-Q737</f>
        <v>5</v>
      </c>
      <c r="V737" s="1080"/>
      <c r="W737" s="982">
        <f t="shared" si="224"/>
        <v>-46043</v>
      </c>
      <c r="X737" s="982">
        <f t="shared" si="225"/>
        <v>-46037</v>
      </c>
      <c r="Y737" s="610">
        <v>46052.0</v>
      </c>
      <c r="Z737" s="980">
        <f>Y737-P737</f>
        <v>15</v>
      </c>
      <c r="AA737" s="1200"/>
      <c r="AB737" s="895" t="s">
        <v>1477</v>
      </c>
      <c r="AC737" s="616"/>
      <c r="AD737" s="895"/>
      <c r="AE737" s="895"/>
      <c r="AF737" s="895"/>
      <c r="AG737" s="895"/>
    </row>
    <row r="738" ht="13.5" hidden="1" customHeight="1">
      <c r="A738" s="1014" t="b">
        <v>0</v>
      </c>
      <c r="B738" s="1082" t="s">
        <v>135</v>
      </c>
      <c r="C738" s="1082" t="s">
        <v>134</v>
      </c>
      <c r="D738" s="645" t="s">
        <v>408</v>
      </c>
      <c r="E738" s="645" t="s">
        <v>1369</v>
      </c>
      <c r="F738" s="919">
        <v>46054.0</v>
      </c>
      <c r="G738" s="902" t="s">
        <v>2829</v>
      </c>
      <c r="H738" s="645" t="s">
        <v>2793</v>
      </c>
      <c r="I738" s="645" t="s">
        <v>2369</v>
      </c>
      <c r="J738" s="645" t="s">
        <v>190</v>
      </c>
      <c r="K738" s="1016">
        <v>0.0</v>
      </c>
      <c r="L738" s="1016">
        <v>0.0</v>
      </c>
      <c r="M738" s="1095"/>
      <c r="N738" s="1017"/>
      <c r="O738" s="1096"/>
      <c r="P738" s="1017">
        <v>46069.0</v>
      </c>
      <c r="Q738" s="1017">
        <v>46070.0</v>
      </c>
      <c r="R738" s="1097">
        <f t="shared" si="229"/>
        <v>1</v>
      </c>
      <c r="S738" s="1083"/>
      <c r="T738" s="1098"/>
      <c r="U738" s="1098"/>
      <c r="V738" s="1083"/>
      <c r="W738" s="1099"/>
      <c r="X738" s="1099"/>
      <c r="Y738" s="1083"/>
      <c r="Z738" s="1098"/>
      <c r="AA738" s="1174"/>
      <c r="AB738" s="989"/>
      <c r="AC738" s="1100" t="s">
        <v>2794</v>
      </c>
      <c r="AD738" s="1101"/>
      <c r="AE738" s="1101"/>
      <c r="AF738" s="1101"/>
      <c r="AG738" s="1101"/>
    </row>
    <row r="739" ht="13.5" hidden="1" customHeight="1">
      <c r="A739" s="604" t="b">
        <v>0</v>
      </c>
      <c r="B739" s="492" t="s">
        <v>135</v>
      </c>
      <c r="C739" s="492" t="s">
        <v>134</v>
      </c>
      <c r="D739" s="492" t="s">
        <v>408</v>
      </c>
      <c r="E739" s="492" t="s">
        <v>1369</v>
      </c>
      <c r="F739" s="606">
        <v>46054.0</v>
      </c>
      <c r="G739" s="860" t="s">
        <v>1303</v>
      </c>
      <c r="H739" s="813" t="s">
        <v>2830</v>
      </c>
      <c r="I739" s="492" t="s">
        <v>1927</v>
      </c>
      <c r="J739" s="492" t="s">
        <v>190</v>
      </c>
      <c r="K739" s="618">
        <v>0.0</v>
      </c>
      <c r="L739" s="618">
        <v>0.0</v>
      </c>
      <c r="M739" s="622"/>
      <c r="N739" s="610">
        <v>46074.0</v>
      </c>
      <c r="O739" s="809" t="s">
        <v>2386</v>
      </c>
      <c r="P739" s="610">
        <v>46069.0</v>
      </c>
      <c r="Q739" s="610">
        <v>46071.0</v>
      </c>
      <c r="R739" s="636">
        <f t="shared" si="229"/>
        <v>2</v>
      </c>
      <c r="S739" s="613"/>
      <c r="T739" s="980">
        <f t="shared" ref="T739:T742" si="233">S739-P739</f>
        <v>-46069</v>
      </c>
      <c r="U739" s="980">
        <f t="shared" ref="U739:U742" si="234">S739-Q739</f>
        <v>-46071</v>
      </c>
      <c r="V739" s="1080"/>
      <c r="W739" s="982">
        <f>V739-S739</f>
        <v>0</v>
      </c>
      <c r="X739" s="982">
        <f>V739-P739</f>
        <v>-46069</v>
      </c>
      <c r="Y739" s="613"/>
      <c r="Z739" s="612"/>
      <c r="AA739" s="975"/>
      <c r="AB739" s="901"/>
      <c r="AC739" s="706" t="s">
        <v>2831</v>
      </c>
      <c r="AD739" s="895"/>
      <c r="AE739" s="895"/>
      <c r="AF739" s="895"/>
      <c r="AG739" s="895"/>
    </row>
    <row r="740" ht="13.5" hidden="1" customHeight="1">
      <c r="A740" s="604" t="b">
        <v>0</v>
      </c>
      <c r="B740" s="492" t="s">
        <v>135</v>
      </c>
      <c r="C740" s="492" t="s">
        <v>134</v>
      </c>
      <c r="D740" s="629" t="s">
        <v>408</v>
      </c>
      <c r="E740" s="629" t="s">
        <v>1369</v>
      </c>
      <c r="F740" s="606">
        <v>46054.0</v>
      </c>
      <c r="G740" s="860" t="s">
        <v>1304</v>
      </c>
      <c r="H740" s="931" t="s">
        <v>2830</v>
      </c>
      <c r="I740" s="492" t="s">
        <v>1927</v>
      </c>
      <c r="J740" s="492" t="s">
        <v>190</v>
      </c>
      <c r="K740" s="618">
        <v>0.0</v>
      </c>
      <c r="L740" s="618">
        <v>0.0</v>
      </c>
      <c r="M740" s="622"/>
      <c r="N740" s="610">
        <v>46074.0</v>
      </c>
      <c r="O740" s="809" t="s">
        <v>2386</v>
      </c>
      <c r="P740" s="610">
        <v>46069.0</v>
      </c>
      <c r="Q740" s="610">
        <v>46071.0</v>
      </c>
      <c r="R740" s="636">
        <f t="shared" si="229"/>
        <v>2</v>
      </c>
      <c r="S740" s="613"/>
      <c r="T740" s="980">
        <f t="shared" si="233"/>
        <v>-46069</v>
      </c>
      <c r="U740" s="980">
        <f t="shared" si="234"/>
        <v>-46071</v>
      </c>
      <c r="V740" s="1080"/>
      <c r="W740" s="982"/>
      <c r="X740" s="982"/>
      <c r="Y740" s="613"/>
      <c r="Z740" s="612"/>
      <c r="AA740" s="975"/>
      <c r="AB740" s="901"/>
      <c r="AC740" s="706" t="s">
        <v>2831</v>
      </c>
      <c r="AD740" s="895"/>
      <c r="AE740" s="895"/>
      <c r="AF740" s="895"/>
      <c r="AG740" s="895"/>
    </row>
    <row r="741" ht="13.5" hidden="1" customHeight="1">
      <c r="A741" s="1037" t="b">
        <v>0</v>
      </c>
      <c r="B741" s="1038" t="s">
        <v>135</v>
      </c>
      <c r="C741" s="1038" t="s">
        <v>134</v>
      </c>
      <c r="D741" s="492" t="s">
        <v>408</v>
      </c>
      <c r="E741" s="649" t="s">
        <v>1369</v>
      </c>
      <c r="F741" s="728">
        <v>46054.0</v>
      </c>
      <c r="G741" s="860" t="s">
        <v>1305</v>
      </c>
      <c r="H741" s="649" t="s">
        <v>2830</v>
      </c>
      <c r="I741" s="649" t="s">
        <v>1927</v>
      </c>
      <c r="J741" s="649" t="s">
        <v>190</v>
      </c>
      <c r="K741" s="1039">
        <v>0.0</v>
      </c>
      <c r="L741" s="1039">
        <v>0.0</v>
      </c>
      <c r="M741" s="1129"/>
      <c r="N741" s="1040">
        <v>46074.0</v>
      </c>
      <c r="O741" s="1135" t="s">
        <v>2386</v>
      </c>
      <c r="P741" s="1040">
        <v>46069.0</v>
      </c>
      <c r="Q741" s="1040">
        <v>46071.0</v>
      </c>
      <c r="R741" s="1133">
        <f t="shared" si="229"/>
        <v>2</v>
      </c>
      <c r="S741" s="1130"/>
      <c r="T741" s="980">
        <f t="shared" si="233"/>
        <v>-46069</v>
      </c>
      <c r="U741" s="980">
        <f t="shared" si="234"/>
        <v>-46071</v>
      </c>
      <c r="V741" s="1130"/>
      <c r="W741" s="982">
        <f t="shared" ref="W741:W742" si="235">V741-S741</f>
        <v>0</v>
      </c>
      <c r="X741" s="982">
        <f t="shared" ref="X741:X742" si="236">V741-P741</f>
        <v>-46069</v>
      </c>
      <c r="Y741" s="1130"/>
      <c r="Z741" s="1132"/>
      <c r="AA741" s="1237"/>
      <c r="AB741" s="993" t="s">
        <v>2258</v>
      </c>
      <c r="AC741" s="1265" t="s">
        <v>2831</v>
      </c>
      <c r="AD741" s="1170"/>
      <c r="AE741" s="1170"/>
      <c r="AF741" s="1170"/>
      <c r="AG741" s="1170"/>
    </row>
    <row r="742" ht="13.5" hidden="1" customHeight="1">
      <c r="A742" s="604" t="b">
        <v>0</v>
      </c>
      <c r="B742" s="492" t="s">
        <v>113</v>
      </c>
      <c r="C742" s="492" t="s">
        <v>114</v>
      </c>
      <c r="D742" s="629" t="s">
        <v>408</v>
      </c>
      <c r="E742" s="629" t="s">
        <v>1333</v>
      </c>
      <c r="F742" s="606">
        <v>46054.0</v>
      </c>
      <c r="G742" s="860" t="s">
        <v>1305</v>
      </c>
      <c r="H742" s="704" t="s">
        <v>2724</v>
      </c>
      <c r="I742" s="492"/>
      <c r="J742" s="492" t="s">
        <v>190</v>
      </c>
      <c r="K742" s="618">
        <v>0.0</v>
      </c>
      <c r="L742" s="618">
        <v>0.0</v>
      </c>
      <c r="M742" s="622"/>
      <c r="N742" s="610"/>
      <c r="O742" s="809"/>
      <c r="P742" s="610">
        <v>46049.0</v>
      </c>
      <c r="Q742" s="610">
        <v>46056.0</v>
      </c>
      <c r="R742" s="980">
        <f t="shared" si="229"/>
        <v>7</v>
      </c>
      <c r="S742" s="613"/>
      <c r="T742" s="980">
        <f t="shared" si="233"/>
        <v>-46049</v>
      </c>
      <c r="U742" s="980">
        <f t="shared" si="234"/>
        <v>-46056</v>
      </c>
      <c r="V742" s="1080"/>
      <c r="W742" s="982">
        <f t="shared" si="235"/>
        <v>0</v>
      </c>
      <c r="X742" s="982">
        <f t="shared" si="236"/>
        <v>-46049</v>
      </c>
      <c r="Y742" s="613"/>
      <c r="Z742" s="612"/>
      <c r="AA742" s="975"/>
      <c r="AB742" s="901" t="s">
        <v>1477</v>
      </c>
      <c r="AC742" s="706" t="s">
        <v>1591</v>
      </c>
      <c r="AD742" s="895"/>
      <c r="AE742" s="895"/>
      <c r="AF742" s="895"/>
      <c r="AG742" s="895"/>
    </row>
    <row r="743" ht="13.5" hidden="1" customHeight="1">
      <c r="A743" s="604" t="b">
        <v>0</v>
      </c>
      <c r="B743" s="492" t="s">
        <v>135</v>
      </c>
      <c r="C743" s="492" t="s">
        <v>134</v>
      </c>
      <c r="D743" s="492" t="s">
        <v>408</v>
      </c>
      <c r="E743" s="492" t="s">
        <v>1511</v>
      </c>
      <c r="F743" s="606">
        <v>46054.0</v>
      </c>
      <c r="G743" s="860" t="s">
        <v>1305</v>
      </c>
      <c r="H743" s="813" t="s">
        <v>1512</v>
      </c>
      <c r="I743" s="492" t="s">
        <v>1513</v>
      </c>
      <c r="J743" s="492" t="s">
        <v>190</v>
      </c>
      <c r="K743" s="618">
        <v>0.0</v>
      </c>
      <c r="L743" s="618">
        <v>0.0</v>
      </c>
      <c r="M743" s="622"/>
      <c r="N743" s="610">
        <v>46071.0</v>
      </c>
      <c r="O743" s="809" t="s">
        <v>2595</v>
      </c>
      <c r="P743" s="610">
        <v>46065.0</v>
      </c>
      <c r="Q743" s="610">
        <v>46071.0</v>
      </c>
      <c r="R743" s="636">
        <f t="shared" si="229"/>
        <v>6</v>
      </c>
      <c r="S743" s="613"/>
      <c r="T743" s="612"/>
      <c r="U743" s="612"/>
      <c r="V743" s="1080"/>
      <c r="W743" s="982"/>
      <c r="X743" s="982"/>
      <c r="Y743" s="613"/>
      <c r="Z743" s="612"/>
      <c r="AA743" s="975"/>
      <c r="AB743" s="901"/>
      <c r="AC743" s="706" t="s">
        <v>1514</v>
      </c>
      <c r="AD743" s="895"/>
      <c r="AE743" s="895"/>
      <c r="AF743" s="895"/>
      <c r="AG743" s="895"/>
    </row>
    <row r="744" ht="13.5" hidden="1" customHeight="1">
      <c r="A744" s="604" t="b">
        <v>0</v>
      </c>
      <c r="B744" s="492" t="s">
        <v>113</v>
      </c>
      <c r="C744" s="492" t="s">
        <v>114</v>
      </c>
      <c r="D744" s="629" t="s">
        <v>408</v>
      </c>
      <c r="E744" s="629" t="s">
        <v>1333</v>
      </c>
      <c r="F744" s="606">
        <v>46023.0</v>
      </c>
      <c r="G744" s="860" t="s">
        <v>1304</v>
      </c>
      <c r="H744" s="931" t="s">
        <v>2832</v>
      </c>
      <c r="I744" s="492" t="s">
        <v>2833</v>
      </c>
      <c r="J744" s="492" t="s">
        <v>190</v>
      </c>
      <c r="K744" s="618">
        <v>0.0</v>
      </c>
      <c r="L744" s="618">
        <v>0.0</v>
      </c>
      <c r="M744" s="622">
        <v>64000.0</v>
      </c>
      <c r="N744" s="610">
        <v>46041.0</v>
      </c>
      <c r="O744" s="710" t="s">
        <v>2840</v>
      </c>
      <c r="P744" s="610">
        <v>46037.0</v>
      </c>
      <c r="Q744" s="610">
        <v>46039.0</v>
      </c>
      <c r="R744" s="980">
        <f t="shared" si="229"/>
        <v>2</v>
      </c>
      <c r="S744" s="610">
        <v>46039.0</v>
      </c>
      <c r="T744" s="612"/>
      <c r="U744" s="612"/>
      <c r="V744" s="1080"/>
      <c r="W744" s="982">
        <f t="shared" ref="W744:W745" si="237">V744-S744</f>
        <v>-46039</v>
      </c>
      <c r="X744" s="982">
        <f t="shared" ref="X744:X745" si="238">V744-P744</f>
        <v>-46037</v>
      </c>
      <c r="Y744" s="613"/>
      <c r="Z744" s="612"/>
      <c r="AA744" s="741"/>
      <c r="AB744" s="895"/>
      <c r="AC744" s="616" t="s">
        <v>2834</v>
      </c>
      <c r="AD744" s="895"/>
      <c r="AE744" s="895"/>
      <c r="AF744" s="895"/>
      <c r="AG744" s="895"/>
    </row>
    <row r="745" ht="13.5" hidden="1" customHeight="1">
      <c r="A745" s="604" t="b">
        <v>0</v>
      </c>
      <c r="B745" s="492" t="s">
        <v>113</v>
      </c>
      <c r="C745" s="492" t="s">
        <v>114</v>
      </c>
      <c r="D745" s="492" t="s">
        <v>408</v>
      </c>
      <c r="E745" s="492" t="s">
        <v>1333</v>
      </c>
      <c r="F745" s="606">
        <v>46023.0</v>
      </c>
      <c r="G745" s="860" t="s">
        <v>1305</v>
      </c>
      <c r="H745" s="813" t="s">
        <v>2832</v>
      </c>
      <c r="I745" s="492" t="s">
        <v>2833</v>
      </c>
      <c r="J745" s="492" t="s">
        <v>190</v>
      </c>
      <c r="K745" s="618">
        <v>0.0</v>
      </c>
      <c r="L745" s="618">
        <v>0.0</v>
      </c>
      <c r="M745" s="622"/>
      <c r="N745" s="610"/>
      <c r="O745" s="710"/>
      <c r="P745" s="610">
        <v>46037.0</v>
      </c>
      <c r="Q745" s="610">
        <v>46039.0</v>
      </c>
      <c r="R745" s="980">
        <f t="shared" si="229"/>
        <v>2</v>
      </c>
      <c r="S745" s="610">
        <v>46039.0</v>
      </c>
      <c r="T745" s="612"/>
      <c r="U745" s="612"/>
      <c r="V745" s="1080"/>
      <c r="W745" s="982">
        <f t="shared" si="237"/>
        <v>-46039</v>
      </c>
      <c r="X745" s="982">
        <f t="shared" si="238"/>
        <v>-46037</v>
      </c>
      <c r="Y745" s="613"/>
      <c r="Z745" s="612"/>
      <c r="AA745" s="741"/>
      <c r="AB745" s="895" t="s">
        <v>1477</v>
      </c>
      <c r="AC745" s="616" t="s">
        <v>2834</v>
      </c>
      <c r="AD745" s="895"/>
      <c r="AE745" s="895"/>
      <c r="AF745" s="895"/>
      <c r="AG745" s="895"/>
    </row>
    <row r="746" ht="13.5" hidden="1" customHeight="1">
      <c r="A746" s="604" t="b">
        <v>0</v>
      </c>
      <c r="B746" s="492" t="s">
        <v>135</v>
      </c>
      <c r="C746" s="492" t="s">
        <v>134</v>
      </c>
      <c r="D746" s="629" t="s">
        <v>408</v>
      </c>
      <c r="E746" s="629" t="s">
        <v>1608</v>
      </c>
      <c r="F746" s="606">
        <v>46054.0</v>
      </c>
      <c r="G746" s="860" t="s">
        <v>1303</v>
      </c>
      <c r="H746" s="931" t="s">
        <v>2835</v>
      </c>
      <c r="I746" s="492" t="s">
        <v>2836</v>
      </c>
      <c r="J746" s="492" t="s">
        <v>190</v>
      </c>
      <c r="K746" s="618">
        <v>0.0</v>
      </c>
      <c r="L746" s="618">
        <v>0.0</v>
      </c>
      <c r="M746" s="622"/>
      <c r="N746" s="610"/>
      <c r="O746" s="809"/>
      <c r="P746" s="610">
        <v>46070.0</v>
      </c>
      <c r="Q746" s="610">
        <v>46071.0</v>
      </c>
      <c r="R746" s="636">
        <f t="shared" si="229"/>
        <v>1</v>
      </c>
      <c r="S746" s="613"/>
      <c r="T746" s="612"/>
      <c r="U746" s="612"/>
      <c r="V746" s="1080"/>
      <c r="W746" s="982"/>
      <c r="X746" s="982"/>
      <c r="Y746" s="613"/>
      <c r="Z746" s="612"/>
      <c r="AA746" s="975"/>
      <c r="AB746" s="901"/>
      <c r="AC746" s="706" t="s">
        <v>2837</v>
      </c>
      <c r="AD746" s="895"/>
      <c r="AE746" s="895"/>
      <c r="AF746" s="895"/>
      <c r="AG746" s="895"/>
    </row>
    <row r="747" ht="13.5" hidden="1" customHeight="1">
      <c r="A747" s="604" t="b">
        <v>0</v>
      </c>
      <c r="B747" s="492" t="s">
        <v>135</v>
      </c>
      <c r="C747" s="492" t="s">
        <v>134</v>
      </c>
      <c r="D747" s="492" t="s">
        <v>408</v>
      </c>
      <c r="E747" s="492" t="s">
        <v>1608</v>
      </c>
      <c r="F747" s="606">
        <v>46054.0</v>
      </c>
      <c r="G747" s="860" t="s">
        <v>1304</v>
      </c>
      <c r="H747" s="813" t="s">
        <v>2835</v>
      </c>
      <c r="I747" s="492" t="s">
        <v>2836</v>
      </c>
      <c r="J747" s="492" t="s">
        <v>190</v>
      </c>
      <c r="K747" s="618">
        <v>0.0</v>
      </c>
      <c r="L747" s="618">
        <v>0.0</v>
      </c>
      <c r="M747" s="622"/>
      <c r="N747" s="610"/>
      <c r="O747" s="809"/>
      <c r="P747" s="610">
        <v>46070.0</v>
      </c>
      <c r="Q747" s="610">
        <v>46071.0</v>
      </c>
      <c r="R747" s="636">
        <f t="shared" si="229"/>
        <v>1</v>
      </c>
      <c r="S747" s="613"/>
      <c r="T747" s="612"/>
      <c r="U747" s="612"/>
      <c r="V747" s="1080"/>
      <c r="W747" s="982"/>
      <c r="X747" s="982"/>
      <c r="Y747" s="613"/>
      <c r="Z747" s="612"/>
      <c r="AA747" s="975"/>
      <c r="AB747" s="901"/>
      <c r="AC747" s="706" t="s">
        <v>2837</v>
      </c>
      <c r="AD747" s="895"/>
      <c r="AE747" s="895"/>
      <c r="AF747" s="895"/>
      <c r="AG747" s="895"/>
    </row>
    <row r="748" ht="13.5" hidden="1" customHeight="1">
      <c r="A748" s="667" t="b">
        <v>0</v>
      </c>
      <c r="B748" s="641" t="s">
        <v>135</v>
      </c>
      <c r="C748" s="641" t="s">
        <v>134</v>
      </c>
      <c r="D748" s="629" t="s">
        <v>408</v>
      </c>
      <c r="E748" s="645" t="s">
        <v>1608</v>
      </c>
      <c r="F748" s="919">
        <v>46054.0</v>
      </c>
      <c r="G748" s="902" t="s">
        <v>1305</v>
      </c>
      <c r="H748" s="645" t="s">
        <v>2835</v>
      </c>
      <c r="I748" s="645" t="s">
        <v>2836</v>
      </c>
      <c r="J748" s="645" t="s">
        <v>190</v>
      </c>
      <c r="K748" s="643">
        <v>0.0</v>
      </c>
      <c r="L748" s="643">
        <v>0.0</v>
      </c>
      <c r="M748" s="1076"/>
      <c r="N748" s="651"/>
      <c r="O748" s="1140"/>
      <c r="P748" s="651">
        <v>46070.0</v>
      </c>
      <c r="Q748" s="651">
        <v>46071.0</v>
      </c>
      <c r="R748" s="636">
        <f t="shared" si="229"/>
        <v>1</v>
      </c>
      <c r="S748" s="638"/>
      <c r="T748" s="656"/>
      <c r="U748" s="656"/>
      <c r="V748" s="638"/>
      <c r="W748" s="640"/>
      <c r="X748" s="640"/>
      <c r="Y748" s="638"/>
      <c r="Z748" s="656"/>
      <c r="AA748" s="1077"/>
      <c r="AB748" s="993" t="s">
        <v>2118</v>
      </c>
      <c r="AC748" s="706" t="s">
        <v>2837</v>
      </c>
      <c r="AD748" s="895"/>
      <c r="AE748" s="895"/>
      <c r="AF748" s="895"/>
      <c r="AG748" s="895"/>
    </row>
    <row r="749" ht="13.5" hidden="1" customHeight="1">
      <c r="A749" s="604" t="b">
        <v>0</v>
      </c>
      <c r="B749" s="492" t="s">
        <v>134</v>
      </c>
      <c r="C749" s="492" t="s">
        <v>134</v>
      </c>
      <c r="D749" s="492" t="s">
        <v>408</v>
      </c>
      <c r="E749" s="492" t="s">
        <v>1608</v>
      </c>
      <c r="F749" s="606">
        <v>46054.0</v>
      </c>
      <c r="G749" s="860" t="s">
        <v>1303</v>
      </c>
      <c r="H749" s="813" t="s">
        <v>2838</v>
      </c>
      <c r="I749" s="492" t="s">
        <v>998</v>
      </c>
      <c r="J749" s="492" t="s">
        <v>190</v>
      </c>
      <c r="K749" s="618">
        <v>0.0</v>
      </c>
      <c r="L749" s="618">
        <v>0.0</v>
      </c>
      <c r="M749" s="622"/>
      <c r="N749" s="610"/>
      <c r="O749" s="809"/>
      <c r="P749" s="610">
        <v>46058.0</v>
      </c>
      <c r="Q749" s="610">
        <v>46071.0</v>
      </c>
      <c r="R749" s="636">
        <f t="shared" si="229"/>
        <v>13</v>
      </c>
      <c r="S749" s="613"/>
      <c r="T749" s="612"/>
      <c r="U749" s="612"/>
      <c r="V749" s="1080"/>
      <c r="W749" s="982"/>
      <c r="X749" s="982"/>
      <c r="Y749" s="613"/>
      <c r="Z749" s="612"/>
      <c r="AA749" s="975"/>
      <c r="AB749" s="901"/>
      <c r="AC749" s="706" t="s">
        <v>2839</v>
      </c>
      <c r="AD749" s="895"/>
      <c r="AE749" s="895"/>
      <c r="AF749" s="895"/>
      <c r="AG749" s="895"/>
    </row>
    <row r="750" ht="13.5" hidden="1" customHeight="1">
      <c r="A750" s="1014" t="b">
        <v>0</v>
      </c>
      <c r="B750" s="1082" t="s">
        <v>134</v>
      </c>
      <c r="C750" s="1082" t="s">
        <v>134</v>
      </c>
      <c r="D750" s="645" t="s">
        <v>408</v>
      </c>
      <c r="E750" s="645" t="s">
        <v>1608</v>
      </c>
      <c r="F750" s="606">
        <v>46054.0</v>
      </c>
      <c r="G750" s="902" t="s">
        <v>1304</v>
      </c>
      <c r="H750" s="645" t="s">
        <v>2838</v>
      </c>
      <c r="I750" s="645" t="s">
        <v>998</v>
      </c>
      <c r="J750" s="645" t="s">
        <v>190</v>
      </c>
      <c r="K750" s="1016">
        <v>0.0</v>
      </c>
      <c r="L750" s="1016">
        <v>0.0</v>
      </c>
      <c r="M750" s="1095"/>
      <c r="N750" s="1017"/>
      <c r="O750" s="1096"/>
      <c r="P750" s="1017">
        <v>46058.0</v>
      </c>
      <c r="Q750" s="1017">
        <v>46071.0</v>
      </c>
      <c r="R750" s="1097">
        <f t="shared" si="229"/>
        <v>13</v>
      </c>
      <c r="S750" s="1083"/>
      <c r="T750" s="1098"/>
      <c r="U750" s="1098"/>
      <c r="V750" s="1083"/>
      <c r="W750" s="1099"/>
      <c r="X750" s="1099"/>
      <c r="Y750" s="1083"/>
      <c r="Z750" s="1098"/>
      <c r="AA750" s="975"/>
      <c r="AB750" s="989"/>
      <c r="AC750" s="1100" t="s">
        <v>2839</v>
      </c>
      <c r="AD750" s="1101"/>
      <c r="AE750" s="1101"/>
      <c r="AF750" s="1101"/>
      <c r="AG750" s="1101"/>
    </row>
    <row r="751" ht="13.5" hidden="1" customHeight="1">
      <c r="A751" s="1014" t="b">
        <v>0</v>
      </c>
      <c r="B751" s="1082" t="s">
        <v>134</v>
      </c>
      <c r="C751" s="1082" t="s">
        <v>134</v>
      </c>
      <c r="D751" s="649" t="s">
        <v>408</v>
      </c>
      <c r="E751" s="649" t="s">
        <v>1608</v>
      </c>
      <c r="F751" s="606">
        <v>46054.0</v>
      </c>
      <c r="G751" s="860" t="s">
        <v>1305</v>
      </c>
      <c r="H751" s="649" t="s">
        <v>2838</v>
      </c>
      <c r="I751" s="649" t="s">
        <v>998</v>
      </c>
      <c r="J751" s="649" t="s">
        <v>190</v>
      </c>
      <c r="K751" s="1016">
        <v>0.0</v>
      </c>
      <c r="L751" s="1016">
        <v>0.0</v>
      </c>
      <c r="M751" s="1095"/>
      <c r="N751" s="1017"/>
      <c r="O751" s="1096"/>
      <c r="P751" s="1017">
        <v>46058.0</v>
      </c>
      <c r="Q751" s="1017">
        <v>46071.0</v>
      </c>
      <c r="R751" s="1097">
        <f t="shared" si="229"/>
        <v>13</v>
      </c>
      <c r="S751" s="1083"/>
      <c r="T751" s="1098"/>
      <c r="U751" s="1098"/>
      <c r="V751" s="1083"/>
      <c r="W751" s="1099"/>
      <c r="X751" s="1099"/>
      <c r="Y751" s="1083"/>
      <c r="Z751" s="1098"/>
      <c r="AA751" s="975"/>
      <c r="AB751" s="993" t="s">
        <v>2590</v>
      </c>
      <c r="AC751" s="1100" t="s">
        <v>2839</v>
      </c>
      <c r="AD751" s="1101"/>
      <c r="AE751" s="1101"/>
      <c r="AF751" s="1101"/>
      <c r="AG751" s="1101"/>
    </row>
    <row r="752" ht="13.5" hidden="1" customHeight="1">
      <c r="A752" s="1037" t="b">
        <v>0</v>
      </c>
      <c r="B752" s="1038" t="s">
        <v>135</v>
      </c>
      <c r="C752" s="1038" t="s">
        <v>134</v>
      </c>
      <c r="D752" s="629" t="s">
        <v>408</v>
      </c>
      <c r="E752" s="645" t="s">
        <v>1369</v>
      </c>
      <c r="F752" s="919">
        <v>46054.0</v>
      </c>
      <c r="G752" s="902" t="s">
        <v>1305</v>
      </c>
      <c r="H752" s="645" t="s">
        <v>2605</v>
      </c>
      <c r="I752" s="645" t="s">
        <v>2442</v>
      </c>
      <c r="J752" s="645" t="s">
        <v>190</v>
      </c>
      <c r="K752" s="1039">
        <v>0.0</v>
      </c>
      <c r="L752" s="1039">
        <v>0.0</v>
      </c>
      <c r="M752" s="1129"/>
      <c r="N752" s="1040">
        <v>46076.0</v>
      </c>
      <c r="O752" s="1135" t="s">
        <v>2841</v>
      </c>
      <c r="P752" s="1040">
        <v>46065.0</v>
      </c>
      <c r="Q752" s="1040">
        <v>46072.0</v>
      </c>
      <c r="R752" s="1133">
        <f t="shared" si="229"/>
        <v>7</v>
      </c>
      <c r="S752" s="1130"/>
      <c r="T752" s="1132"/>
      <c r="U752" s="1132"/>
      <c r="V752" s="1130"/>
      <c r="W752" s="1266"/>
      <c r="X752" s="1266"/>
      <c r="Y752" s="1130"/>
      <c r="Z752" s="1132"/>
      <c r="AA752" s="1237"/>
      <c r="AB752" s="993" t="s">
        <v>2530</v>
      </c>
      <c r="AC752" s="1265" t="s">
        <v>2607</v>
      </c>
      <c r="AD752" s="1170"/>
      <c r="AE752" s="1170"/>
      <c r="AF752" s="1170"/>
      <c r="AG752" s="1170"/>
    </row>
    <row r="753" ht="13.5" hidden="1" customHeight="1">
      <c r="A753" s="985" t="b">
        <v>0</v>
      </c>
      <c r="B753" s="986" t="s">
        <v>135</v>
      </c>
      <c r="C753" s="986" t="s">
        <v>134</v>
      </c>
      <c r="D753" s="492" t="s">
        <v>408</v>
      </c>
      <c r="E753" s="649" t="s">
        <v>1511</v>
      </c>
      <c r="F753" s="728">
        <v>46054.0</v>
      </c>
      <c r="G753" s="860" t="s">
        <v>1305</v>
      </c>
      <c r="H753" s="959" t="s">
        <v>1574</v>
      </c>
      <c r="I753" s="649" t="s">
        <v>1575</v>
      </c>
      <c r="J753" s="649" t="s">
        <v>190</v>
      </c>
      <c r="K753" s="987">
        <v>0.0</v>
      </c>
      <c r="L753" s="987">
        <v>0.0</v>
      </c>
      <c r="M753" s="1104"/>
      <c r="N753" s="639"/>
      <c r="O753" s="945"/>
      <c r="P753" s="988">
        <v>46069.0</v>
      </c>
      <c r="Q753" s="988">
        <v>46072.0</v>
      </c>
      <c r="R753" s="1108"/>
      <c r="S753" s="1107"/>
      <c r="T753" s="1108"/>
      <c r="U753" s="1108"/>
      <c r="V753" s="1107"/>
      <c r="W753" s="1176"/>
      <c r="X753" s="1176"/>
      <c r="Y753" s="1107"/>
      <c r="Z753" s="1108"/>
      <c r="AA753" s="1166"/>
      <c r="AB753" s="993" t="s">
        <v>2118</v>
      </c>
      <c r="AC753" s="1267" t="s">
        <v>2842</v>
      </c>
      <c r="AD753" s="1268"/>
      <c r="AE753" s="1268"/>
      <c r="AF753" s="1268"/>
      <c r="AG753" s="1268"/>
    </row>
    <row r="754" ht="13.5" hidden="1" customHeight="1">
      <c r="A754" s="1269" t="b">
        <v>0</v>
      </c>
      <c r="B754" s="1270" t="s">
        <v>113</v>
      </c>
      <c r="C754" s="1270" t="s">
        <v>114</v>
      </c>
      <c r="D754" s="629" t="s">
        <v>408</v>
      </c>
      <c r="E754" s="645" t="s">
        <v>1421</v>
      </c>
      <c r="F754" s="606">
        <v>46054.0</v>
      </c>
      <c r="G754" s="902" t="s">
        <v>1305</v>
      </c>
      <c r="H754" s="973" t="s">
        <v>1534</v>
      </c>
      <c r="I754" s="645" t="s">
        <v>1535</v>
      </c>
      <c r="J754" s="645" t="s">
        <v>190</v>
      </c>
      <c r="K754" s="1271">
        <v>0.0</v>
      </c>
      <c r="L754" s="1271">
        <v>0.0</v>
      </c>
      <c r="M754" s="1272"/>
      <c r="N754" s="1241"/>
      <c r="O754" s="1273"/>
      <c r="P754" s="1241">
        <v>46051.0</v>
      </c>
      <c r="Q754" s="1241">
        <v>46057.0</v>
      </c>
      <c r="R754" s="1274">
        <f t="shared" ref="R754:R755" si="239">Q754-P754</f>
        <v>6</v>
      </c>
      <c r="S754" s="1275"/>
      <c r="T754" s="1274">
        <f t="shared" ref="T754:T755" si="240">S754-P754</f>
        <v>-46051</v>
      </c>
      <c r="U754" s="1274">
        <f t="shared" ref="U754:U755" si="241">S754-Q754</f>
        <v>-46057</v>
      </c>
      <c r="V754" s="1275"/>
      <c r="W754" s="1276">
        <f t="shared" ref="W754:W760" si="242">V754-S754</f>
        <v>0</v>
      </c>
      <c r="X754" s="1276">
        <f t="shared" ref="X754:X760" si="243">V754-P754</f>
        <v>-46051</v>
      </c>
      <c r="Y754" s="1275"/>
      <c r="Z754" s="1277"/>
      <c r="AA754" s="975"/>
      <c r="AB754" s="1089" t="s">
        <v>2590</v>
      </c>
      <c r="AC754" s="1278" t="s">
        <v>1537</v>
      </c>
      <c r="AD754" s="1279"/>
      <c r="AE754" s="1279"/>
      <c r="AF754" s="1279"/>
      <c r="AG754" s="1279"/>
    </row>
    <row r="755" ht="13.5" hidden="1" customHeight="1">
      <c r="A755" s="604" t="b">
        <v>0</v>
      </c>
      <c r="B755" s="492" t="s">
        <v>113</v>
      </c>
      <c r="C755" s="492" t="s">
        <v>114</v>
      </c>
      <c r="D755" s="492" t="s">
        <v>408</v>
      </c>
      <c r="E755" s="492" t="s">
        <v>1333</v>
      </c>
      <c r="F755" s="606">
        <v>46023.0</v>
      </c>
      <c r="G755" s="860" t="s">
        <v>1313</v>
      </c>
      <c r="H755" s="617" t="s">
        <v>2801</v>
      </c>
      <c r="I755" s="492" t="s">
        <v>2802</v>
      </c>
      <c r="J755" s="492" t="s">
        <v>190</v>
      </c>
      <c r="K755" s="618">
        <v>0.0</v>
      </c>
      <c r="L755" s="618">
        <v>0.0</v>
      </c>
      <c r="M755" s="622"/>
      <c r="N755" s="610">
        <v>46036.0</v>
      </c>
      <c r="O755" s="492" t="s">
        <v>2803</v>
      </c>
      <c r="P755" s="610">
        <v>46016.0</v>
      </c>
      <c r="Q755" s="610">
        <v>46031.0</v>
      </c>
      <c r="R755" s="612">
        <f t="shared" si="239"/>
        <v>15</v>
      </c>
      <c r="S755" s="613"/>
      <c r="T755" s="612">
        <f t="shared" si="240"/>
        <v>-46016</v>
      </c>
      <c r="U755" s="612">
        <f t="shared" si="241"/>
        <v>-46031</v>
      </c>
      <c r="V755" s="1080"/>
      <c r="W755" s="982">
        <f t="shared" si="242"/>
        <v>0</v>
      </c>
      <c r="X755" s="982">
        <f t="shared" si="243"/>
        <v>-46016</v>
      </c>
      <c r="Y755" s="613"/>
      <c r="Z755" s="612">
        <f>Y755-P755</f>
        <v>-46016</v>
      </c>
      <c r="AA755" s="741"/>
      <c r="AB755" s="895"/>
      <c r="AC755" s="616" t="s">
        <v>2804</v>
      </c>
      <c r="AD755" s="895"/>
      <c r="AE755" s="895"/>
      <c r="AF755" s="895"/>
      <c r="AG755" s="895"/>
    </row>
    <row r="756" ht="13.5" hidden="1" customHeight="1">
      <c r="A756" s="604" t="b">
        <v>0</v>
      </c>
      <c r="B756" s="492" t="s">
        <v>113</v>
      </c>
      <c r="C756" s="492" t="s">
        <v>114</v>
      </c>
      <c r="D756" s="629" t="s">
        <v>408</v>
      </c>
      <c r="E756" s="629" t="s">
        <v>1333</v>
      </c>
      <c r="F756" s="606">
        <v>46023.0</v>
      </c>
      <c r="G756" s="860" t="s">
        <v>1305</v>
      </c>
      <c r="H756" s="929" t="s">
        <v>1399</v>
      </c>
      <c r="I756" s="929" t="s">
        <v>1400</v>
      </c>
      <c r="J756" s="929" t="s">
        <v>190</v>
      </c>
      <c r="K756" s="608">
        <v>0.0</v>
      </c>
      <c r="L756" s="608">
        <v>0.0</v>
      </c>
      <c r="M756" s="609"/>
      <c r="N756" s="610"/>
      <c r="O756" s="492"/>
      <c r="P756" s="678">
        <v>46013.0</v>
      </c>
      <c r="Q756" s="678">
        <v>46035.0</v>
      </c>
      <c r="R756" s="612">
        <v>22.0</v>
      </c>
      <c r="S756" s="613"/>
      <c r="T756" s="612">
        <v>-46013.0</v>
      </c>
      <c r="U756" s="612">
        <v>-46035.0</v>
      </c>
      <c r="V756" s="1080"/>
      <c r="W756" s="982">
        <f t="shared" si="242"/>
        <v>0</v>
      </c>
      <c r="X756" s="982">
        <f t="shared" si="243"/>
        <v>-46013</v>
      </c>
      <c r="Y756" s="613"/>
      <c r="Z756" s="612">
        <v>-46013.0</v>
      </c>
      <c r="AA756" s="741"/>
      <c r="AB756" s="901" t="s">
        <v>2317</v>
      </c>
      <c r="AC756" s="616" t="s">
        <v>1402</v>
      </c>
      <c r="AD756" s="895"/>
      <c r="AE756" s="895"/>
      <c r="AF756" s="895"/>
      <c r="AG756" s="895"/>
    </row>
    <row r="757" ht="13.5" hidden="1" customHeight="1">
      <c r="A757" s="604" t="b">
        <v>0</v>
      </c>
      <c r="B757" s="492" t="s">
        <v>113</v>
      </c>
      <c r="C757" s="492" t="s">
        <v>114</v>
      </c>
      <c r="D757" s="492" t="s">
        <v>408</v>
      </c>
      <c r="E757" s="492" t="s">
        <v>1333</v>
      </c>
      <c r="F757" s="606">
        <v>46023.0</v>
      </c>
      <c r="G757" s="860" t="s">
        <v>1303</v>
      </c>
      <c r="H757" s="617" t="s">
        <v>2801</v>
      </c>
      <c r="I757" s="492" t="s">
        <v>2802</v>
      </c>
      <c r="J757" s="492" t="s">
        <v>190</v>
      </c>
      <c r="K757" s="618">
        <v>0.0</v>
      </c>
      <c r="L757" s="618">
        <v>0.0</v>
      </c>
      <c r="M757" s="622"/>
      <c r="N757" s="610">
        <v>46036.0</v>
      </c>
      <c r="O757" s="492" t="s">
        <v>2803</v>
      </c>
      <c r="P757" s="610">
        <v>46016.0</v>
      </c>
      <c r="Q757" s="610">
        <v>46031.0</v>
      </c>
      <c r="R757" s="612">
        <f t="shared" ref="R757:R759" si="244">Q757-P757</f>
        <v>15</v>
      </c>
      <c r="S757" s="613"/>
      <c r="T757" s="612">
        <f t="shared" ref="T757:T759" si="245">S757-P757</f>
        <v>-46016</v>
      </c>
      <c r="U757" s="612">
        <f t="shared" ref="U757:U759" si="246">S757-Q757</f>
        <v>-46031</v>
      </c>
      <c r="V757" s="1080"/>
      <c r="W757" s="982">
        <f t="shared" si="242"/>
        <v>0</v>
      </c>
      <c r="X757" s="982">
        <f t="shared" si="243"/>
        <v>-46016</v>
      </c>
      <c r="Y757" s="613"/>
      <c r="Z757" s="612">
        <f t="shared" ref="Z757:Z759" si="247">Y757-P757</f>
        <v>-46016</v>
      </c>
      <c r="AA757" s="741"/>
      <c r="AB757" s="895"/>
      <c r="AC757" s="616" t="s">
        <v>2804</v>
      </c>
      <c r="AD757" s="895"/>
      <c r="AE757" s="895"/>
      <c r="AF757" s="895"/>
      <c r="AG757" s="895"/>
    </row>
    <row r="758" ht="13.5" hidden="1" customHeight="1">
      <c r="A758" s="604" t="b">
        <v>0</v>
      </c>
      <c r="B758" s="492" t="s">
        <v>113</v>
      </c>
      <c r="C758" s="492" t="s">
        <v>134</v>
      </c>
      <c r="D758" s="492" t="s">
        <v>408</v>
      </c>
      <c r="E758" s="629" t="s">
        <v>1333</v>
      </c>
      <c r="F758" s="606">
        <v>46023.0</v>
      </c>
      <c r="G758" s="902" t="s">
        <v>1305</v>
      </c>
      <c r="H758" s="617" t="s">
        <v>1482</v>
      </c>
      <c r="I758" s="492" t="s">
        <v>1483</v>
      </c>
      <c r="J758" s="492" t="s">
        <v>190</v>
      </c>
      <c r="K758" s="618">
        <v>0.0</v>
      </c>
      <c r="L758" s="618">
        <v>0.0</v>
      </c>
      <c r="M758" s="622"/>
      <c r="N758" s="610"/>
      <c r="O758" s="492"/>
      <c r="P758" s="610">
        <v>46010.0</v>
      </c>
      <c r="Q758" s="610">
        <v>46014.0</v>
      </c>
      <c r="R758" s="612">
        <f t="shared" si="244"/>
        <v>4</v>
      </c>
      <c r="S758" s="610">
        <v>46014.0</v>
      </c>
      <c r="T758" s="612">
        <f t="shared" si="245"/>
        <v>4</v>
      </c>
      <c r="U758" s="612">
        <f t="shared" si="246"/>
        <v>0</v>
      </c>
      <c r="V758" s="1080"/>
      <c r="W758" s="982">
        <f t="shared" si="242"/>
        <v>-46014</v>
      </c>
      <c r="X758" s="982">
        <f t="shared" si="243"/>
        <v>-46010</v>
      </c>
      <c r="Y758" s="907">
        <v>46030.0</v>
      </c>
      <c r="Z758" s="612">
        <f t="shared" si="247"/>
        <v>20</v>
      </c>
      <c r="AA758" s="741"/>
      <c r="AB758" s="895" t="s">
        <v>2590</v>
      </c>
      <c r="AC758" s="616" t="s">
        <v>1484</v>
      </c>
      <c r="AD758" s="895"/>
      <c r="AE758" s="895"/>
      <c r="AF758" s="895"/>
      <c r="AG758" s="895"/>
    </row>
    <row r="759" ht="13.5" hidden="1" customHeight="1">
      <c r="A759" s="604" t="b">
        <v>0</v>
      </c>
      <c r="B759" s="492" t="s">
        <v>113</v>
      </c>
      <c r="C759" s="492" t="s">
        <v>114</v>
      </c>
      <c r="D759" s="492" t="s">
        <v>408</v>
      </c>
      <c r="E759" s="492" t="s">
        <v>1369</v>
      </c>
      <c r="F759" s="606">
        <v>46023.0</v>
      </c>
      <c r="G759" s="860" t="s">
        <v>1313</v>
      </c>
      <c r="H759" s="617" t="s">
        <v>2847</v>
      </c>
      <c r="I759" s="492" t="s">
        <v>2848</v>
      </c>
      <c r="J759" s="492" t="s">
        <v>190</v>
      </c>
      <c r="K759" s="618">
        <v>0.0</v>
      </c>
      <c r="L759" s="618">
        <v>0.0</v>
      </c>
      <c r="M759" s="609"/>
      <c r="N759" s="610"/>
      <c r="O759" s="492"/>
      <c r="P759" s="610">
        <v>46010.0</v>
      </c>
      <c r="Q759" s="610">
        <v>46028.0</v>
      </c>
      <c r="R759" s="980">
        <f t="shared" si="244"/>
        <v>18</v>
      </c>
      <c r="S759" s="613"/>
      <c r="T759" s="612">
        <f t="shared" si="245"/>
        <v>-46010</v>
      </c>
      <c r="U759" s="612">
        <f t="shared" si="246"/>
        <v>-46028</v>
      </c>
      <c r="V759" s="1080"/>
      <c r="W759" s="982">
        <f t="shared" si="242"/>
        <v>0</v>
      </c>
      <c r="X759" s="982">
        <f t="shared" si="243"/>
        <v>-46010</v>
      </c>
      <c r="Y759" s="613"/>
      <c r="Z759" s="612">
        <f t="shared" si="247"/>
        <v>-46010</v>
      </c>
      <c r="AA759" s="741"/>
      <c r="AB759" s="895"/>
      <c r="AC759" s="616" t="s">
        <v>2849</v>
      </c>
      <c r="AD759" s="895"/>
      <c r="AE759" s="895"/>
      <c r="AF759" s="895"/>
      <c r="AG759" s="895"/>
    </row>
    <row r="760" ht="13.5" hidden="1" customHeight="1">
      <c r="A760" s="604" t="b">
        <v>0</v>
      </c>
      <c r="B760" s="492" t="s">
        <v>113</v>
      </c>
      <c r="C760" s="492" t="s">
        <v>114</v>
      </c>
      <c r="D760" s="629" t="s">
        <v>408</v>
      </c>
      <c r="E760" s="629" t="s">
        <v>1333</v>
      </c>
      <c r="F760" s="606">
        <v>46023.0</v>
      </c>
      <c r="G760" s="860" t="s">
        <v>1305</v>
      </c>
      <c r="H760" s="931" t="s">
        <v>1409</v>
      </c>
      <c r="I760" s="492" t="s">
        <v>1410</v>
      </c>
      <c r="J760" s="492" t="s">
        <v>190</v>
      </c>
      <c r="K760" s="618">
        <v>0.0</v>
      </c>
      <c r="L760" s="618">
        <v>0.0</v>
      </c>
      <c r="M760" s="622"/>
      <c r="N760" s="610">
        <v>46037.0</v>
      </c>
      <c r="O760" s="710" t="s">
        <v>1411</v>
      </c>
      <c r="P760" s="610"/>
      <c r="Q760" s="610"/>
      <c r="R760" s="612"/>
      <c r="S760" s="613"/>
      <c r="T760" s="612"/>
      <c r="U760" s="612"/>
      <c r="V760" s="1080"/>
      <c r="W760" s="982">
        <f t="shared" si="242"/>
        <v>0</v>
      </c>
      <c r="X760" s="982">
        <f t="shared" si="243"/>
        <v>0</v>
      </c>
      <c r="Y760" s="613"/>
      <c r="Z760" s="612"/>
      <c r="AA760" s="741"/>
      <c r="AB760" s="901" t="s">
        <v>2530</v>
      </c>
      <c r="AC760" s="616" t="s">
        <v>1412</v>
      </c>
      <c r="AD760" s="895"/>
      <c r="AE760" s="895"/>
      <c r="AF760" s="895"/>
      <c r="AG760" s="895"/>
    </row>
    <row r="761" ht="13.5" hidden="1" customHeight="1">
      <c r="A761" s="604" t="b">
        <v>1</v>
      </c>
      <c r="B761" s="492" t="s">
        <v>135</v>
      </c>
      <c r="C761" s="492" t="s">
        <v>114</v>
      </c>
      <c r="D761" s="492" t="s">
        <v>408</v>
      </c>
      <c r="E761" s="492" t="s">
        <v>1369</v>
      </c>
      <c r="F761" s="606">
        <v>46054.0</v>
      </c>
      <c r="G761" s="860" t="s">
        <v>1303</v>
      </c>
      <c r="H761" s="813" t="s">
        <v>2843</v>
      </c>
      <c r="I761" s="492" t="s">
        <v>2844</v>
      </c>
      <c r="J761" s="492" t="s">
        <v>190</v>
      </c>
      <c r="K761" s="618">
        <v>0.0</v>
      </c>
      <c r="L761" s="618">
        <v>0.0</v>
      </c>
      <c r="M761" s="622"/>
      <c r="N761" s="610"/>
      <c r="O761" s="809"/>
      <c r="P761" s="610">
        <v>46057.0</v>
      </c>
      <c r="Q761" s="610">
        <v>46058.0</v>
      </c>
      <c r="R761" s="636">
        <f t="shared" ref="R761:R768" si="248">Q761-P761</f>
        <v>1</v>
      </c>
      <c r="S761" s="613"/>
      <c r="T761" s="612"/>
      <c r="U761" s="612"/>
      <c r="V761" s="1080"/>
      <c r="W761" s="982"/>
      <c r="X761" s="982"/>
      <c r="Y761" s="613"/>
      <c r="Z761" s="612"/>
      <c r="AA761" s="975"/>
      <c r="AB761" s="901"/>
      <c r="AC761" s="706" t="s">
        <v>2845</v>
      </c>
      <c r="AD761" s="895"/>
      <c r="AE761" s="895"/>
      <c r="AF761" s="895"/>
      <c r="AG761" s="895"/>
    </row>
    <row r="762" ht="13.5" hidden="1" customHeight="1">
      <c r="A762" s="604" t="b">
        <v>1</v>
      </c>
      <c r="B762" s="492" t="s">
        <v>135</v>
      </c>
      <c r="C762" s="492" t="s">
        <v>114</v>
      </c>
      <c r="D762" s="629" t="s">
        <v>408</v>
      </c>
      <c r="E762" s="629" t="s">
        <v>1369</v>
      </c>
      <c r="F762" s="606">
        <v>46054.0</v>
      </c>
      <c r="G762" s="860" t="s">
        <v>1304</v>
      </c>
      <c r="H762" s="931" t="s">
        <v>2843</v>
      </c>
      <c r="I762" s="492" t="s">
        <v>2844</v>
      </c>
      <c r="J762" s="492" t="s">
        <v>190</v>
      </c>
      <c r="K762" s="618">
        <v>0.0</v>
      </c>
      <c r="L762" s="618">
        <v>0.0</v>
      </c>
      <c r="M762" s="622"/>
      <c r="N762" s="610"/>
      <c r="O762" s="809"/>
      <c r="P762" s="610">
        <v>46057.0</v>
      </c>
      <c r="Q762" s="610">
        <v>46058.0</v>
      </c>
      <c r="R762" s="636">
        <f t="shared" si="248"/>
        <v>1</v>
      </c>
      <c r="S762" s="613"/>
      <c r="T762" s="612"/>
      <c r="U762" s="612"/>
      <c r="V762" s="1080"/>
      <c r="W762" s="982"/>
      <c r="X762" s="982"/>
      <c r="Y762" s="613"/>
      <c r="Z762" s="612"/>
      <c r="AA762" s="975"/>
      <c r="AB762" s="901"/>
      <c r="AC762" s="706" t="s">
        <v>2845</v>
      </c>
      <c r="AD762" s="895"/>
      <c r="AE762" s="895"/>
      <c r="AF762" s="895"/>
      <c r="AG762" s="895"/>
    </row>
    <row r="763" ht="13.5" hidden="1" customHeight="1">
      <c r="A763" s="637" t="b">
        <v>1</v>
      </c>
      <c r="B763" s="641" t="s">
        <v>135</v>
      </c>
      <c r="C763" s="641" t="s">
        <v>114</v>
      </c>
      <c r="D763" s="492" t="s">
        <v>408</v>
      </c>
      <c r="E763" s="492" t="s">
        <v>1369</v>
      </c>
      <c r="F763" s="606">
        <v>46054.0</v>
      </c>
      <c r="G763" s="860" t="s">
        <v>1305</v>
      </c>
      <c r="H763" s="649" t="s">
        <v>2843</v>
      </c>
      <c r="I763" s="649" t="s">
        <v>2844</v>
      </c>
      <c r="J763" s="649" t="s">
        <v>190</v>
      </c>
      <c r="K763" s="643">
        <v>0.0</v>
      </c>
      <c r="L763" s="643">
        <v>0.0</v>
      </c>
      <c r="M763" s="1076"/>
      <c r="N763" s="610"/>
      <c r="O763" s="809"/>
      <c r="P763" s="651">
        <v>46057.0</v>
      </c>
      <c r="Q763" s="651">
        <v>46058.0</v>
      </c>
      <c r="R763" s="636">
        <f t="shared" si="248"/>
        <v>1</v>
      </c>
      <c r="S763" s="638"/>
      <c r="T763" s="656"/>
      <c r="U763" s="656"/>
      <c r="V763" s="638"/>
      <c r="W763" s="640"/>
      <c r="X763" s="640"/>
      <c r="Y763" s="638"/>
      <c r="Z763" s="656"/>
      <c r="AA763" s="975"/>
      <c r="AB763" s="901" t="s">
        <v>2317</v>
      </c>
      <c r="AC763" s="706" t="s">
        <v>2845</v>
      </c>
      <c r="AD763" s="895"/>
      <c r="AE763" s="895"/>
      <c r="AF763" s="895"/>
      <c r="AG763" s="895"/>
    </row>
    <row r="764" ht="13.5" hidden="1" customHeight="1">
      <c r="A764" s="1219" t="b">
        <v>1</v>
      </c>
      <c r="B764" s="986" t="s">
        <v>113</v>
      </c>
      <c r="C764" s="986" t="s">
        <v>114</v>
      </c>
      <c r="D764" s="629" t="s">
        <v>408</v>
      </c>
      <c r="E764" s="645" t="s">
        <v>1333</v>
      </c>
      <c r="F764" s="606">
        <v>46054.0</v>
      </c>
      <c r="G764" s="902" t="s">
        <v>1305</v>
      </c>
      <c r="H764" s="645" t="s">
        <v>1493</v>
      </c>
      <c r="I764" s="927" t="s">
        <v>1494</v>
      </c>
      <c r="J764" s="645" t="s">
        <v>190</v>
      </c>
      <c r="K764" s="987">
        <v>0.0</v>
      </c>
      <c r="L764" s="987">
        <v>0.0</v>
      </c>
      <c r="M764" s="1104"/>
      <c r="N764" s="988"/>
      <c r="O764" s="1105"/>
      <c r="P764" s="988">
        <v>46056.0</v>
      </c>
      <c r="Q764" s="988">
        <v>46058.0</v>
      </c>
      <c r="R764" s="636">
        <f t="shared" si="248"/>
        <v>2</v>
      </c>
      <c r="S764" s="1107"/>
      <c r="T764" s="1108"/>
      <c r="U764" s="1108"/>
      <c r="V764" s="1107"/>
      <c r="W764" s="1176"/>
      <c r="X764" s="1176"/>
      <c r="Y764" s="1107"/>
      <c r="Z764" s="1108"/>
      <c r="AA764" s="975"/>
      <c r="AB764" s="901" t="s">
        <v>2530</v>
      </c>
      <c r="AC764" s="706" t="s">
        <v>2846</v>
      </c>
      <c r="AD764" s="895"/>
      <c r="AE764" s="895"/>
      <c r="AF764" s="895"/>
      <c r="AG764" s="895"/>
    </row>
    <row r="765" ht="13.5" hidden="1" customHeight="1">
      <c r="A765" s="604" t="b">
        <v>0</v>
      </c>
      <c r="B765" s="492" t="s">
        <v>113</v>
      </c>
      <c r="C765" s="492" t="s">
        <v>114</v>
      </c>
      <c r="D765" s="492" t="s">
        <v>408</v>
      </c>
      <c r="E765" s="492" t="s">
        <v>1333</v>
      </c>
      <c r="F765" s="606">
        <v>46023.0</v>
      </c>
      <c r="G765" s="860" t="s">
        <v>1303</v>
      </c>
      <c r="H765" s="924" t="s">
        <v>2805</v>
      </c>
      <c r="I765" s="924" t="s">
        <v>2806</v>
      </c>
      <c r="J765" s="924" t="s">
        <v>190</v>
      </c>
      <c r="K765" s="618">
        <v>0.0</v>
      </c>
      <c r="L765" s="618">
        <v>0.0</v>
      </c>
      <c r="M765" s="622"/>
      <c r="N765" s="610">
        <v>46044.0</v>
      </c>
      <c r="O765" s="710" t="s">
        <v>2807</v>
      </c>
      <c r="P765" s="610">
        <v>46036.0</v>
      </c>
      <c r="Q765" s="610">
        <v>46042.0</v>
      </c>
      <c r="R765" s="980">
        <f t="shared" si="248"/>
        <v>6</v>
      </c>
      <c r="S765" s="613"/>
      <c r="T765" s="612"/>
      <c r="U765" s="612"/>
      <c r="V765" s="1080"/>
      <c r="W765" s="982">
        <f t="shared" ref="W765:W767" si="249">V765-S765</f>
        <v>0</v>
      </c>
      <c r="X765" s="982">
        <f t="shared" ref="X765:X767" si="250">V765-P765</f>
        <v>-46036</v>
      </c>
      <c r="Y765" s="613"/>
      <c r="Z765" s="612"/>
      <c r="AA765" s="741"/>
      <c r="AB765" s="895"/>
      <c r="AC765" s="616" t="s">
        <v>2808</v>
      </c>
      <c r="AD765" s="895"/>
      <c r="AE765" s="895"/>
      <c r="AF765" s="895"/>
      <c r="AG765" s="895"/>
    </row>
    <row r="766" ht="13.5" hidden="1" customHeight="1">
      <c r="A766" s="604" t="b">
        <v>0</v>
      </c>
      <c r="B766" s="492" t="s">
        <v>113</v>
      </c>
      <c r="C766" s="492" t="s">
        <v>114</v>
      </c>
      <c r="D766" s="629" t="s">
        <v>408</v>
      </c>
      <c r="E766" s="629" t="s">
        <v>1369</v>
      </c>
      <c r="F766" s="606">
        <v>46023.0</v>
      </c>
      <c r="G766" s="860" t="s">
        <v>1303</v>
      </c>
      <c r="H766" s="931" t="s">
        <v>2809</v>
      </c>
      <c r="I766" s="492" t="s">
        <v>2810</v>
      </c>
      <c r="J766" s="492" t="s">
        <v>190</v>
      </c>
      <c r="K766" s="618">
        <v>0.0</v>
      </c>
      <c r="L766" s="618">
        <v>0.0</v>
      </c>
      <c r="M766" s="622"/>
      <c r="N766" s="610">
        <v>46049.0</v>
      </c>
      <c r="O766" s="710" t="s">
        <v>2560</v>
      </c>
      <c r="P766" s="610">
        <v>46044.0</v>
      </c>
      <c r="Q766" s="610">
        <v>46045.0</v>
      </c>
      <c r="R766" s="980">
        <f t="shared" si="248"/>
        <v>1</v>
      </c>
      <c r="S766" s="613"/>
      <c r="T766" s="612"/>
      <c r="U766" s="612"/>
      <c r="V766" s="1080"/>
      <c r="W766" s="982">
        <f t="shared" si="249"/>
        <v>0</v>
      </c>
      <c r="X766" s="982">
        <f t="shared" si="250"/>
        <v>-46044</v>
      </c>
      <c r="Y766" s="613"/>
      <c r="Z766" s="612"/>
      <c r="AA766" s="741"/>
      <c r="AB766" s="895"/>
      <c r="AC766" s="616" t="s">
        <v>2811</v>
      </c>
      <c r="AD766" s="895"/>
      <c r="AE766" s="895"/>
      <c r="AF766" s="895"/>
      <c r="AG766" s="895"/>
    </row>
    <row r="767" ht="13.5" hidden="1" customHeight="1">
      <c r="A767" s="604" t="b">
        <v>0</v>
      </c>
      <c r="B767" s="492" t="s">
        <v>113</v>
      </c>
      <c r="C767" s="492" t="s">
        <v>114</v>
      </c>
      <c r="D767" s="492" t="s">
        <v>408</v>
      </c>
      <c r="E767" s="492" t="s">
        <v>1382</v>
      </c>
      <c r="F767" s="606">
        <v>46023.0</v>
      </c>
      <c r="G767" s="860" t="s">
        <v>1303</v>
      </c>
      <c r="H767" s="617" t="s">
        <v>2816</v>
      </c>
      <c r="I767" s="492" t="s">
        <v>2817</v>
      </c>
      <c r="J767" s="492" t="s">
        <v>190</v>
      </c>
      <c r="K767" s="618">
        <v>0.0</v>
      </c>
      <c r="L767" s="618">
        <v>0.0</v>
      </c>
      <c r="M767" s="622"/>
      <c r="N767" s="610"/>
      <c r="O767" s="492"/>
      <c r="P767" s="610">
        <v>46035.0</v>
      </c>
      <c r="Q767" s="610">
        <v>46038.0</v>
      </c>
      <c r="R767" s="980">
        <f t="shared" si="248"/>
        <v>3</v>
      </c>
      <c r="S767" s="613"/>
      <c r="T767" s="612">
        <f>S767-P767</f>
        <v>-46035</v>
      </c>
      <c r="U767" s="612">
        <f>S767-Q767</f>
        <v>-46038</v>
      </c>
      <c r="V767" s="1080"/>
      <c r="W767" s="982">
        <f t="shared" si="249"/>
        <v>0</v>
      </c>
      <c r="X767" s="982">
        <f t="shared" si="250"/>
        <v>-46035</v>
      </c>
      <c r="Y767" s="613"/>
      <c r="Z767" s="612">
        <f>Y767-P767</f>
        <v>-46035</v>
      </c>
      <c r="AA767" s="741"/>
      <c r="AB767" s="715"/>
      <c r="AC767" s="492" t="s">
        <v>2818</v>
      </c>
      <c r="AD767" s="715"/>
      <c r="AE767" s="715"/>
      <c r="AF767" s="715"/>
      <c r="AG767" s="715"/>
    </row>
    <row r="768" ht="13.5" hidden="1" customHeight="1">
      <c r="A768" s="604" t="b">
        <v>0</v>
      </c>
      <c r="B768" s="492" t="s">
        <v>113</v>
      </c>
      <c r="C768" s="492" t="s">
        <v>114</v>
      </c>
      <c r="D768" s="629" t="s">
        <v>408</v>
      </c>
      <c r="E768" s="629" t="s">
        <v>1356</v>
      </c>
      <c r="F768" s="606">
        <v>46054.0</v>
      </c>
      <c r="G768" s="860" t="s">
        <v>1305</v>
      </c>
      <c r="H768" s="931" t="s">
        <v>2850</v>
      </c>
      <c r="I768" s="492" t="s">
        <v>1569</v>
      </c>
      <c r="J768" s="492" t="s">
        <v>190</v>
      </c>
      <c r="K768" s="618">
        <v>0.0</v>
      </c>
      <c r="L768" s="618">
        <v>0.0</v>
      </c>
      <c r="M768" s="622"/>
      <c r="N768" s="610"/>
      <c r="O768" s="809"/>
      <c r="P768" s="610">
        <v>46059.0</v>
      </c>
      <c r="Q768" s="610">
        <v>46062.0</v>
      </c>
      <c r="R768" s="636">
        <f t="shared" si="248"/>
        <v>3</v>
      </c>
      <c r="S768" s="613"/>
      <c r="T768" s="612"/>
      <c r="U768" s="612"/>
      <c r="V768" s="1080"/>
      <c r="W768" s="982"/>
      <c r="X768" s="982"/>
      <c r="Y768" s="613"/>
      <c r="Z768" s="612"/>
      <c r="AA768" s="975"/>
      <c r="AB768" s="901" t="s">
        <v>2530</v>
      </c>
      <c r="AC768" s="706" t="s">
        <v>2851</v>
      </c>
      <c r="AD768" s="895"/>
      <c r="AE768" s="895"/>
      <c r="AF768" s="895"/>
      <c r="AG768" s="895"/>
    </row>
    <row r="769" ht="13.5" hidden="1" customHeight="1">
      <c r="A769" s="604" t="b">
        <v>0</v>
      </c>
      <c r="B769" s="492" t="s">
        <v>1538</v>
      </c>
      <c r="C769" s="492" t="s">
        <v>114</v>
      </c>
      <c r="D769" s="492" t="s">
        <v>408</v>
      </c>
      <c r="E769" s="492" t="s">
        <v>1382</v>
      </c>
      <c r="F769" s="606">
        <v>46023.0</v>
      </c>
      <c r="G769" s="860" t="s">
        <v>1313</v>
      </c>
      <c r="H769" s="924" t="s">
        <v>2813</v>
      </c>
      <c r="I769" s="924" t="s">
        <v>2814</v>
      </c>
      <c r="J769" s="924" t="s">
        <v>190</v>
      </c>
      <c r="K769" s="1246">
        <v>0.0</v>
      </c>
      <c r="L769" s="1246">
        <v>0.0</v>
      </c>
      <c r="M769" s="622"/>
      <c r="N769" s="610"/>
      <c r="O769" s="492"/>
      <c r="P769" s="610">
        <v>46015.0</v>
      </c>
      <c r="Q769" s="610">
        <v>46035.0</v>
      </c>
      <c r="R769" s="612">
        <v>20.0</v>
      </c>
      <c r="S769" s="613"/>
      <c r="T769" s="612">
        <v>-46015.0</v>
      </c>
      <c r="U769" s="612">
        <v>-46035.0</v>
      </c>
      <c r="V769" s="1080"/>
      <c r="W769" s="982">
        <f t="shared" ref="W769:W770" si="251">V769-S769</f>
        <v>0</v>
      </c>
      <c r="X769" s="982">
        <f t="shared" ref="X769:X770" si="252">V769-P769</f>
        <v>-46015</v>
      </c>
      <c r="Y769" s="613"/>
      <c r="Z769" s="612">
        <v>-46015.0</v>
      </c>
      <c r="AA769" s="741"/>
      <c r="AB769" s="895"/>
      <c r="AC769" s="616" t="s">
        <v>2815</v>
      </c>
      <c r="AD769" s="895"/>
      <c r="AE769" s="895"/>
      <c r="AF769" s="895"/>
      <c r="AG769" s="895"/>
    </row>
    <row r="770" ht="13.5" hidden="1" customHeight="1">
      <c r="A770" s="604" t="b">
        <v>0</v>
      </c>
      <c r="B770" s="492" t="s">
        <v>113</v>
      </c>
      <c r="C770" s="492" t="s">
        <v>114</v>
      </c>
      <c r="D770" s="629" t="s">
        <v>408</v>
      </c>
      <c r="E770" s="629" t="s">
        <v>1333</v>
      </c>
      <c r="F770" s="606">
        <v>46023.0</v>
      </c>
      <c r="G770" s="860" t="s">
        <v>1305</v>
      </c>
      <c r="H770" s="931" t="s">
        <v>1571</v>
      </c>
      <c r="I770" s="492" t="s">
        <v>1572</v>
      </c>
      <c r="J770" s="492" t="s">
        <v>190</v>
      </c>
      <c r="K770" s="618">
        <v>0.0</v>
      </c>
      <c r="L770" s="618">
        <v>0.0</v>
      </c>
      <c r="M770" s="622"/>
      <c r="N770" s="610">
        <v>46055.0</v>
      </c>
      <c r="O770" s="710" t="s">
        <v>2852</v>
      </c>
      <c r="P770" s="610">
        <v>46038.0</v>
      </c>
      <c r="Q770" s="610">
        <v>46044.0</v>
      </c>
      <c r="R770" s="980">
        <f t="shared" ref="R770:R779" si="253">Q770-P770</f>
        <v>6</v>
      </c>
      <c r="S770" s="613"/>
      <c r="T770" s="612"/>
      <c r="U770" s="612"/>
      <c r="V770" s="1080"/>
      <c r="W770" s="982">
        <f t="shared" si="251"/>
        <v>0</v>
      </c>
      <c r="X770" s="982">
        <f t="shared" si="252"/>
        <v>-46038</v>
      </c>
      <c r="Y770" s="613"/>
      <c r="Z770" s="612"/>
      <c r="AA770" s="741"/>
      <c r="AB770" s="895" t="s">
        <v>1477</v>
      </c>
      <c r="AC770" s="616" t="s">
        <v>2853</v>
      </c>
      <c r="AD770" s="895"/>
      <c r="AE770" s="895"/>
      <c r="AF770" s="895"/>
      <c r="AG770" s="895"/>
    </row>
    <row r="771" ht="13.5" hidden="1" customHeight="1">
      <c r="A771" s="667" t="b">
        <v>0</v>
      </c>
      <c r="B771" s="641" t="s">
        <v>135</v>
      </c>
      <c r="C771" s="635" t="s">
        <v>134</v>
      </c>
      <c r="D771" s="492" t="s">
        <v>408</v>
      </c>
      <c r="E771" s="492" t="s">
        <v>1369</v>
      </c>
      <c r="F771" s="728">
        <v>46054.0</v>
      </c>
      <c r="G771" s="860" t="s">
        <v>1303</v>
      </c>
      <c r="H771" s="492" t="s">
        <v>2854</v>
      </c>
      <c r="I771" s="492" t="s">
        <v>2855</v>
      </c>
      <c r="J771" s="649" t="s">
        <v>190</v>
      </c>
      <c r="K771" s="643">
        <v>0.0</v>
      </c>
      <c r="L771" s="643">
        <v>0.0</v>
      </c>
      <c r="M771" s="1076"/>
      <c r="N771" s="638"/>
      <c r="O771" s="1187"/>
      <c r="P771" s="610">
        <v>46073.0</v>
      </c>
      <c r="Q771" s="639">
        <v>46076.0</v>
      </c>
      <c r="R771" s="636">
        <f t="shared" si="253"/>
        <v>3</v>
      </c>
      <c r="S771" s="638"/>
      <c r="T771" s="656"/>
      <c r="U771" s="656"/>
      <c r="V771" s="638"/>
      <c r="W771" s="640"/>
      <c r="X771" s="640"/>
      <c r="Y771" s="638"/>
      <c r="Z771" s="656"/>
      <c r="AA771" s="1077"/>
      <c r="AB771" s="989"/>
      <c r="AC771" s="1020" t="s">
        <v>2856</v>
      </c>
      <c r="AD771" s="71"/>
      <c r="AE771" s="71"/>
      <c r="AF771" s="71"/>
      <c r="AG771" s="59"/>
    </row>
    <row r="772" ht="13.5" hidden="1" customHeight="1">
      <c r="A772" s="667" t="b">
        <v>0</v>
      </c>
      <c r="B772" s="641" t="s">
        <v>135</v>
      </c>
      <c r="C772" s="635" t="s">
        <v>134</v>
      </c>
      <c r="D772" s="629" t="s">
        <v>408</v>
      </c>
      <c r="E772" s="629" t="s">
        <v>1369</v>
      </c>
      <c r="F772" s="919">
        <v>46054.0</v>
      </c>
      <c r="G772" s="902" t="s">
        <v>1304</v>
      </c>
      <c r="H772" s="629" t="s">
        <v>2854</v>
      </c>
      <c r="I772" s="629" t="s">
        <v>2855</v>
      </c>
      <c r="J772" s="645" t="s">
        <v>190</v>
      </c>
      <c r="K772" s="643">
        <v>0.0</v>
      </c>
      <c r="L772" s="643">
        <v>0.0</v>
      </c>
      <c r="M772" s="1076"/>
      <c r="N772" s="638"/>
      <c r="O772" s="1187"/>
      <c r="P772" s="610">
        <v>46073.0</v>
      </c>
      <c r="Q772" s="639">
        <v>46076.0</v>
      </c>
      <c r="R772" s="636">
        <f t="shared" si="253"/>
        <v>3</v>
      </c>
      <c r="S772" s="638"/>
      <c r="T772" s="656"/>
      <c r="U772" s="656"/>
      <c r="V772" s="638"/>
      <c r="W772" s="640"/>
      <c r="X772" s="640"/>
      <c r="Y772" s="638"/>
      <c r="Z772" s="656"/>
      <c r="AA772" s="1077"/>
      <c r="AB772" s="989"/>
      <c r="AC772" s="1020" t="s">
        <v>2856</v>
      </c>
      <c r="AD772" s="71"/>
      <c r="AE772" s="71"/>
      <c r="AF772" s="71"/>
      <c r="AG772" s="59"/>
    </row>
    <row r="773" ht="13.5" hidden="1" customHeight="1">
      <c r="A773" s="1014" t="b">
        <v>0</v>
      </c>
      <c r="B773" s="1082" t="s">
        <v>135</v>
      </c>
      <c r="C773" s="1082" t="s">
        <v>134</v>
      </c>
      <c r="D773" s="649" t="s">
        <v>408</v>
      </c>
      <c r="E773" s="649" t="s">
        <v>1369</v>
      </c>
      <c r="F773" s="728">
        <v>46054.0</v>
      </c>
      <c r="G773" s="860" t="s">
        <v>1305</v>
      </c>
      <c r="H773" s="649" t="s">
        <v>2854</v>
      </c>
      <c r="I773" s="649" t="s">
        <v>2855</v>
      </c>
      <c r="J773" s="649" t="s">
        <v>190</v>
      </c>
      <c r="K773" s="1016">
        <v>0.0</v>
      </c>
      <c r="L773" s="1016">
        <v>0.0</v>
      </c>
      <c r="M773" s="1095"/>
      <c r="N773" s="1083"/>
      <c r="O773" s="1184"/>
      <c r="P773" s="1017">
        <v>46073.0</v>
      </c>
      <c r="Q773" s="1017">
        <v>46076.0</v>
      </c>
      <c r="R773" s="1097">
        <f t="shared" si="253"/>
        <v>3</v>
      </c>
      <c r="S773" s="1083"/>
      <c r="T773" s="1098"/>
      <c r="U773" s="1098"/>
      <c r="V773" s="1083"/>
      <c r="W773" s="1099"/>
      <c r="X773" s="1099"/>
      <c r="Y773" s="1083"/>
      <c r="Z773" s="1098"/>
      <c r="AA773" s="1174"/>
      <c r="AB773" s="993" t="s">
        <v>2118</v>
      </c>
      <c r="AC773" s="1280" t="s">
        <v>2856</v>
      </c>
      <c r="AD773" s="71"/>
      <c r="AE773" s="71"/>
      <c r="AF773" s="71"/>
      <c r="AG773" s="59"/>
    </row>
    <row r="774" ht="13.5" hidden="1" customHeight="1">
      <c r="A774" s="604" t="b">
        <v>0</v>
      </c>
      <c r="B774" s="492" t="s">
        <v>113</v>
      </c>
      <c r="C774" s="492" t="s">
        <v>114</v>
      </c>
      <c r="D774" s="629" t="s">
        <v>408</v>
      </c>
      <c r="E774" s="629" t="s">
        <v>1356</v>
      </c>
      <c r="F774" s="606">
        <v>46023.0</v>
      </c>
      <c r="G774" s="860" t="s">
        <v>1303</v>
      </c>
      <c r="H774" s="931" t="s">
        <v>2823</v>
      </c>
      <c r="I774" s="492" t="s">
        <v>2824</v>
      </c>
      <c r="J774" s="492" t="s">
        <v>190</v>
      </c>
      <c r="K774" s="618">
        <v>0.0</v>
      </c>
      <c r="L774" s="618">
        <v>0.0</v>
      </c>
      <c r="M774" s="622">
        <v>58000.0</v>
      </c>
      <c r="N774" s="610">
        <v>46048.0</v>
      </c>
      <c r="O774" s="710" t="s">
        <v>2825</v>
      </c>
      <c r="P774" s="610">
        <v>46043.0</v>
      </c>
      <c r="Q774" s="610">
        <v>46045.0</v>
      </c>
      <c r="R774" s="980">
        <f t="shared" si="253"/>
        <v>2</v>
      </c>
      <c r="S774" s="613"/>
      <c r="T774" s="612"/>
      <c r="U774" s="612"/>
      <c r="V774" s="1080"/>
      <c r="W774" s="982">
        <f>V774-S774</f>
        <v>0</v>
      </c>
      <c r="X774" s="982">
        <f>V774-P774</f>
        <v>-46043</v>
      </c>
      <c r="Y774" s="613"/>
      <c r="Z774" s="612"/>
      <c r="AA774" s="741"/>
      <c r="AB774" s="895"/>
      <c r="AC774" s="616" t="s">
        <v>2826</v>
      </c>
      <c r="AD774" s="895"/>
      <c r="AE774" s="895"/>
      <c r="AF774" s="895"/>
      <c r="AG774" s="895"/>
    </row>
    <row r="775" ht="13.5" hidden="1" customHeight="1">
      <c r="A775" s="604" t="b">
        <v>0</v>
      </c>
      <c r="B775" s="492" t="s">
        <v>113</v>
      </c>
      <c r="C775" s="492" t="s">
        <v>114</v>
      </c>
      <c r="D775" s="492" t="s">
        <v>408</v>
      </c>
      <c r="E775" s="492" t="s">
        <v>1333</v>
      </c>
      <c r="F775" s="606">
        <v>45992.0</v>
      </c>
      <c r="G775" s="860" t="s">
        <v>1305</v>
      </c>
      <c r="H775" s="617" t="s">
        <v>2857</v>
      </c>
      <c r="I775" s="492" t="s">
        <v>1445</v>
      </c>
      <c r="J775" s="492" t="s">
        <v>190</v>
      </c>
      <c r="K775" s="618">
        <v>0.0</v>
      </c>
      <c r="L775" s="618">
        <v>0.0</v>
      </c>
      <c r="M775" s="622"/>
      <c r="N775" s="610">
        <v>46027.0</v>
      </c>
      <c r="O775" s="492" t="s">
        <v>2858</v>
      </c>
      <c r="P775" s="610">
        <v>46000.0</v>
      </c>
      <c r="Q775" s="610">
        <v>46006.0</v>
      </c>
      <c r="R775" s="612">
        <f t="shared" si="253"/>
        <v>6</v>
      </c>
      <c r="S775" s="613"/>
      <c r="T775" s="612">
        <f>S775-P775</f>
        <v>-46000</v>
      </c>
      <c r="U775" s="612">
        <f>S775-Q775</f>
        <v>-46006</v>
      </c>
      <c r="V775" s="114"/>
      <c r="W775" s="114"/>
      <c r="X775" s="114"/>
      <c r="Y775" s="613"/>
      <c r="Z775" s="612">
        <f>Y775-P775</f>
        <v>-46000</v>
      </c>
      <c r="AA775" s="741"/>
      <c r="AB775" s="895" t="s">
        <v>1477</v>
      </c>
      <c r="AC775" s="616" t="s">
        <v>2859</v>
      </c>
      <c r="AD775" s="895"/>
      <c r="AE775" s="895"/>
      <c r="AF775" s="895"/>
      <c r="AG775" s="895"/>
    </row>
    <row r="776" ht="13.5" hidden="1" customHeight="1">
      <c r="A776" s="604" t="b">
        <v>0</v>
      </c>
      <c r="B776" s="492" t="s">
        <v>113</v>
      </c>
      <c r="C776" s="492" t="s">
        <v>114</v>
      </c>
      <c r="D776" s="629" t="s">
        <v>408</v>
      </c>
      <c r="E776" s="629" t="s">
        <v>1356</v>
      </c>
      <c r="F776" s="606">
        <v>46054.0</v>
      </c>
      <c r="G776" s="860" t="s">
        <v>1303</v>
      </c>
      <c r="H776" s="931" t="s">
        <v>2860</v>
      </c>
      <c r="I776" s="492" t="s">
        <v>1684</v>
      </c>
      <c r="J776" s="492" t="s">
        <v>190</v>
      </c>
      <c r="K776" s="618">
        <v>0.0</v>
      </c>
      <c r="L776" s="618">
        <v>0.0</v>
      </c>
      <c r="M776" s="622"/>
      <c r="N776" s="610"/>
      <c r="O776" s="809"/>
      <c r="P776" s="610">
        <v>46058.0</v>
      </c>
      <c r="Q776" s="610">
        <v>46065.0</v>
      </c>
      <c r="R776" s="636">
        <f t="shared" si="253"/>
        <v>7</v>
      </c>
      <c r="S776" s="613"/>
      <c r="T776" s="612"/>
      <c r="U776" s="612"/>
      <c r="V776" s="1080"/>
      <c r="W776" s="982"/>
      <c r="X776" s="982"/>
      <c r="Y776" s="613"/>
      <c r="Z776" s="612"/>
      <c r="AA776" s="975"/>
      <c r="AB776" s="901"/>
      <c r="AC776" s="706" t="s">
        <v>2861</v>
      </c>
      <c r="AD776" s="895"/>
      <c r="AE776" s="895"/>
      <c r="AF776" s="895"/>
      <c r="AG776" s="895"/>
    </row>
    <row r="777" ht="13.5" hidden="1" customHeight="1">
      <c r="A777" s="604" t="b">
        <v>0</v>
      </c>
      <c r="B777" s="492" t="s">
        <v>113</v>
      </c>
      <c r="C777" s="492" t="s">
        <v>114</v>
      </c>
      <c r="D777" s="492" t="s">
        <v>408</v>
      </c>
      <c r="E777" s="492" t="s">
        <v>1356</v>
      </c>
      <c r="F777" s="606">
        <v>46054.0</v>
      </c>
      <c r="G777" s="860" t="s">
        <v>1304</v>
      </c>
      <c r="H777" s="813" t="s">
        <v>2860</v>
      </c>
      <c r="I777" s="492" t="s">
        <v>1684</v>
      </c>
      <c r="J777" s="492" t="s">
        <v>190</v>
      </c>
      <c r="K777" s="618">
        <v>0.0</v>
      </c>
      <c r="L777" s="618">
        <v>0.0</v>
      </c>
      <c r="M777" s="622"/>
      <c r="N777" s="610"/>
      <c r="O777" s="809"/>
      <c r="P777" s="610">
        <v>46058.0</v>
      </c>
      <c r="Q777" s="610">
        <v>46065.0</v>
      </c>
      <c r="R777" s="636">
        <f t="shared" si="253"/>
        <v>7</v>
      </c>
      <c r="S777" s="613"/>
      <c r="T777" s="612"/>
      <c r="U777" s="612"/>
      <c r="V777" s="1080"/>
      <c r="W777" s="982"/>
      <c r="X777" s="982"/>
      <c r="Y777" s="613"/>
      <c r="Z777" s="612"/>
      <c r="AA777" s="975"/>
      <c r="AB777" s="901"/>
      <c r="AC777" s="706" t="s">
        <v>2861</v>
      </c>
      <c r="AD777" s="895"/>
      <c r="AE777" s="895"/>
      <c r="AF777" s="895"/>
      <c r="AG777" s="895"/>
    </row>
    <row r="778" ht="13.5" hidden="1" customHeight="1">
      <c r="A778" s="604" t="b">
        <v>0</v>
      </c>
      <c r="B778" s="492" t="s">
        <v>113</v>
      </c>
      <c r="C778" s="492" t="s">
        <v>114</v>
      </c>
      <c r="D778" s="629" t="s">
        <v>408</v>
      </c>
      <c r="E778" s="629" t="s">
        <v>1382</v>
      </c>
      <c r="F778" s="606">
        <v>46023.0</v>
      </c>
      <c r="G778" s="860" t="s">
        <v>1303</v>
      </c>
      <c r="H778" s="931" t="s">
        <v>2827</v>
      </c>
      <c r="I778" s="492" t="s">
        <v>2781</v>
      </c>
      <c r="J778" s="492" t="s">
        <v>190</v>
      </c>
      <c r="K778" s="618">
        <v>0.0</v>
      </c>
      <c r="L778" s="618">
        <v>0.0</v>
      </c>
      <c r="M778" s="622"/>
      <c r="N778" s="610">
        <v>46050.0</v>
      </c>
      <c r="O778" s="710" t="s">
        <v>2386</v>
      </c>
      <c r="P778" s="610">
        <v>46037.0</v>
      </c>
      <c r="Q778" s="610">
        <v>46043.0</v>
      </c>
      <c r="R778" s="980">
        <f t="shared" si="253"/>
        <v>6</v>
      </c>
      <c r="S778" s="613"/>
      <c r="T778" s="612"/>
      <c r="U778" s="612"/>
      <c r="V778" s="1080"/>
      <c r="W778" s="982">
        <f>V778-S778</f>
        <v>0</v>
      </c>
      <c r="X778" s="982">
        <f>V778-P778</f>
        <v>-46037</v>
      </c>
      <c r="Y778" s="613"/>
      <c r="Z778" s="612"/>
      <c r="AA778" s="741"/>
      <c r="AB778" s="895"/>
      <c r="AC778" s="616" t="s">
        <v>2828</v>
      </c>
      <c r="AD778" s="895"/>
      <c r="AE778" s="895"/>
      <c r="AF778" s="895"/>
      <c r="AG778" s="895"/>
    </row>
    <row r="779" ht="13.5" hidden="1" customHeight="1">
      <c r="A779" s="1014" t="b">
        <v>0</v>
      </c>
      <c r="B779" s="1082" t="s">
        <v>113</v>
      </c>
      <c r="C779" s="1082" t="s">
        <v>114</v>
      </c>
      <c r="D779" s="649" t="s">
        <v>408</v>
      </c>
      <c r="E779" s="649" t="s">
        <v>1356</v>
      </c>
      <c r="F779" s="606">
        <v>46054.0</v>
      </c>
      <c r="G779" s="860" t="s">
        <v>1305</v>
      </c>
      <c r="H779" s="649" t="s">
        <v>2860</v>
      </c>
      <c r="I779" s="649" t="s">
        <v>1684</v>
      </c>
      <c r="J779" s="649" t="s">
        <v>190</v>
      </c>
      <c r="K779" s="1016">
        <v>0.0</v>
      </c>
      <c r="L779" s="1016">
        <v>0.0</v>
      </c>
      <c r="M779" s="1095"/>
      <c r="N779" s="1017"/>
      <c r="O779" s="1096"/>
      <c r="P779" s="1017">
        <v>46058.0</v>
      </c>
      <c r="Q779" s="1017">
        <v>46065.0</v>
      </c>
      <c r="R779" s="636">
        <f t="shared" si="253"/>
        <v>7</v>
      </c>
      <c r="S779" s="1083"/>
      <c r="T779" s="1098"/>
      <c r="U779" s="1098"/>
      <c r="V779" s="1083"/>
      <c r="W779" s="1099"/>
      <c r="X779" s="1099"/>
      <c r="Y779" s="1083"/>
      <c r="Z779" s="1098"/>
      <c r="AA779" s="975"/>
      <c r="AB779" s="993" t="s">
        <v>2118</v>
      </c>
      <c r="AC779" s="706" t="s">
        <v>2861</v>
      </c>
      <c r="AD779" s="895"/>
      <c r="AE779" s="895"/>
      <c r="AF779" s="895"/>
      <c r="AG779" s="895"/>
    </row>
    <row r="780" ht="13.5" hidden="1" customHeight="1">
      <c r="A780" s="667" t="b">
        <v>0</v>
      </c>
      <c r="B780" s="635" t="s">
        <v>113</v>
      </c>
      <c r="C780" s="635" t="s">
        <v>134</v>
      </c>
      <c r="D780" s="629" t="s">
        <v>408</v>
      </c>
      <c r="E780" s="629" t="s">
        <v>1511</v>
      </c>
      <c r="F780" s="628">
        <v>46054.0</v>
      </c>
      <c r="G780" s="902" t="s">
        <v>1305</v>
      </c>
      <c r="H780" s="943" t="s">
        <v>1645</v>
      </c>
      <c r="I780" s="629" t="s">
        <v>1468</v>
      </c>
      <c r="J780" s="629" t="s">
        <v>190</v>
      </c>
      <c r="K780" s="987">
        <v>0.0</v>
      </c>
      <c r="L780" s="987">
        <v>0.0</v>
      </c>
      <c r="M780" s="1076"/>
      <c r="N780" s="639"/>
      <c r="O780" s="1220"/>
      <c r="P780" s="639">
        <v>46077.0</v>
      </c>
      <c r="Q780" s="639">
        <v>46078.0</v>
      </c>
      <c r="R780" s="656"/>
      <c r="S780" s="638"/>
      <c r="T780" s="656"/>
      <c r="U780" s="656"/>
      <c r="V780" s="638"/>
      <c r="W780" s="640"/>
      <c r="X780" s="640"/>
      <c r="Y780" s="638"/>
      <c r="Z780" s="656"/>
      <c r="AA780" s="1077"/>
      <c r="AB780" s="993" t="s">
        <v>2317</v>
      </c>
      <c r="AC780" s="967" t="s">
        <v>1646</v>
      </c>
      <c r="AD780" s="968"/>
      <c r="AE780" s="968"/>
      <c r="AF780" s="968"/>
      <c r="AG780" s="968"/>
    </row>
    <row r="781" ht="13.5" hidden="1" customHeight="1">
      <c r="A781" s="1167" t="b">
        <v>0</v>
      </c>
      <c r="B781" s="1112" t="s">
        <v>135</v>
      </c>
      <c r="C781" s="1112" t="s">
        <v>114</v>
      </c>
      <c r="D781" s="492" t="s">
        <v>408</v>
      </c>
      <c r="E781" s="649" t="s">
        <v>1333</v>
      </c>
      <c r="F781" s="728">
        <v>46054.0</v>
      </c>
      <c r="G781" s="860" t="s">
        <v>1307</v>
      </c>
      <c r="H781" s="649" t="s">
        <v>2727</v>
      </c>
      <c r="I781" s="649" t="s">
        <v>2728</v>
      </c>
      <c r="J781" s="649" t="s">
        <v>190</v>
      </c>
      <c r="K781" s="1113">
        <v>0.0</v>
      </c>
      <c r="L781" s="1113">
        <v>0.0</v>
      </c>
      <c r="M781" s="1114"/>
      <c r="N781" s="1118"/>
      <c r="O781" s="1465"/>
      <c r="P781" s="1115">
        <v>46069.0</v>
      </c>
      <c r="Q781" s="1115">
        <v>46073.0</v>
      </c>
      <c r="R781" s="1123">
        <f>Q781-P781</f>
        <v>4</v>
      </c>
      <c r="S781" s="1118"/>
      <c r="T781" s="1117"/>
      <c r="U781" s="1117"/>
      <c r="V781" s="1118"/>
      <c r="W781" s="1168"/>
      <c r="X781" s="1168"/>
      <c r="Y781" s="1118"/>
      <c r="Z781" s="1117"/>
      <c r="AA781" s="1169"/>
      <c r="AB781" s="993" t="s">
        <v>2530</v>
      </c>
      <c r="AC781" s="1282"/>
      <c r="AD781" s="1283"/>
      <c r="AE781" s="1283"/>
      <c r="AF781" s="1283"/>
      <c r="AG781" s="1283"/>
    </row>
    <row r="782" ht="13.5" hidden="1" customHeight="1">
      <c r="A782" s="667" t="b">
        <v>0</v>
      </c>
      <c r="B782" s="635" t="s">
        <v>113</v>
      </c>
      <c r="C782" s="635" t="s">
        <v>114</v>
      </c>
      <c r="D782" s="629" t="s">
        <v>408</v>
      </c>
      <c r="E782" s="629" t="s">
        <v>1421</v>
      </c>
      <c r="F782" s="628">
        <v>46061.0</v>
      </c>
      <c r="G782" s="902" t="s">
        <v>1303</v>
      </c>
      <c r="H782" s="704" t="s">
        <v>2862</v>
      </c>
      <c r="I782" s="629" t="s">
        <v>998</v>
      </c>
      <c r="J782" s="645" t="s">
        <v>190</v>
      </c>
      <c r="K782" s="643">
        <v>0.0</v>
      </c>
      <c r="L782" s="643">
        <v>0.0</v>
      </c>
      <c r="M782" s="1076"/>
      <c r="N782" s="651"/>
      <c r="O782" s="946"/>
      <c r="P782" s="639">
        <v>46072.0</v>
      </c>
      <c r="Q782" s="639">
        <v>46078.0</v>
      </c>
      <c r="R782" s="636"/>
      <c r="S782" s="638"/>
      <c r="T782" s="656"/>
      <c r="U782" s="656"/>
      <c r="V782" s="638"/>
      <c r="W782" s="640"/>
      <c r="X782" s="640"/>
      <c r="Y782" s="638"/>
      <c r="Z782" s="656"/>
      <c r="AA782" s="1077"/>
      <c r="AB782" s="989"/>
      <c r="AC782" s="1020" t="s">
        <v>2863</v>
      </c>
      <c r="AD782" s="71"/>
      <c r="AE782" s="71"/>
      <c r="AF782" s="71"/>
      <c r="AG782" s="59"/>
    </row>
    <row r="783" ht="13.5" hidden="1" customHeight="1">
      <c r="A783" s="1014" t="b">
        <v>0</v>
      </c>
      <c r="B783" s="1082" t="s">
        <v>113</v>
      </c>
      <c r="C783" s="1082" t="s">
        <v>114</v>
      </c>
      <c r="D783" s="649" t="s">
        <v>408</v>
      </c>
      <c r="E783" s="649" t="s">
        <v>1421</v>
      </c>
      <c r="F783" s="728">
        <v>46061.0</v>
      </c>
      <c r="G783" s="860" t="s">
        <v>1305</v>
      </c>
      <c r="H783" s="959" t="s">
        <v>2862</v>
      </c>
      <c r="I783" s="1221" t="s">
        <v>998</v>
      </c>
      <c r="J783" s="649" t="s">
        <v>190</v>
      </c>
      <c r="K783" s="1016">
        <v>0.0</v>
      </c>
      <c r="L783" s="1016">
        <v>0.0</v>
      </c>
      <c r="M783" s="1095"/>
      <c r="N783" s="1083"/>
      <c r="O783" s="1466"/>
      <c r="P783" s="1017">
        <v>46072.0</v>
      </c>
      <c r="Q783" s="1017">
        <v>46078.0</v>
      </c>
      <c r="R783" s="1098"/>
      <c r="S783" s="1083"/>
      <c r="T783" s="1098"/>
      <c r="U783" s="1098"/>
      <c r="V783" s="1083"/>
      <c r="W783" s="1099"/>
      <c r="X783" s="1099"/>
      <c r="Y783" s="1083"/>
      <c r="Z783" s="1098"/>
      <c r="AA783" s="1174"/>
      <c r="AB783" s="993" t="s">
        <v>1477</v>
      </c>
      <c r="AC783" s="1280" t="s">
        <v>2863</v>
      </c>
      <c r="AD783" s="71"/>
      <c r="AE783" s="71"/>
      <c r="AF783" s="71"/>
      <c r="AG783" s="59"/>
    </row>
    <row r="784" ht="13.5" hidden="1" customHeight="1">
      <c r="A784" s="667" t="b">
        <v>0</v>
      </c>
      <c r="B784" s="635" t="s">
        <v>113</v>
      </c>
      <c r="C784" s="635" t="s">
        <v>114</v>
      </c>
      <c r="D784" s="629" t="s">
        <v>408</v>
      </c>
      <c r="E784" s="629" t="s">
        <v>1511</v>
      </c>
      <c r="F784" s="628">
        <v>46054.0</v>
      </c>
      <c r="G784" s="902" t="s">
        <v>1305</v>
      </c>
      <c r="H784" s="704" t="s">
        <v>2864</v>
      </c>
      <c r="I784" s="1284" t="s">
        <v>2865</v>
      </c>
      <c r="J784" s="645" t="s">
        <v>190</v>
      </c>
      <c r="K784" s="643">
        <v>0.0</v>
      </c>
      <c r="L784" s="643">
        <v>0.0</v>
      </c>
      <c r="M784" s="1076"/>
      <c r="N784" s="651"/>
      <c r="O784" s="946"/>
      <c r="P784" s="610">
        <v>46073.0</v>
      </c>
      <c r="Q784" s="639">
        <v>46078.0</v>
      </c>
      <c r="R784" s="636"/>
      <c r="S784" s="638"/>
      <c r="T784" s="656"/>
      <c r="U784" s="656"/>
      <c r="V784" s="638"/>
      <c r="W784" s="640"/>
      <c r="X784" s="640"/>
      <c r="Y784" s="638"/>
      <c r="Z784" s="656"/>
      <c r="AA784" s="1077"/>
      <c r="AB784" s="989"/>
      <c r="AC784" s="1020" t="s">
        <v>2866</v>
      </c>
      <c r="AD784" s="71"/>
      <c r="AE784" s="71"/>
      <c r="AF784" s="71"/>
      <c r="AG784" s="59"/>
    </row>
    <row r="785" ht="13.5" hidden="1" customHeight="1">
      <c r="A785" s="667" t="b">
        <v>0</v>
      </c>
      <c r="B785" s="635" t="s">
        <v>113</v>
      </c>
      <c r="C785" s="635" t="s">
        <v>114</v>
      </c>
      <c r="D785" s="492" t="s">
        <v>408</v>
      </c>
      <c r="E785" s="492" t="s">
        <v>1511</v>
      </c>
      <c r="F785" s="606">
        <v>46054.0</v>
      </c>
      <c r="G785" s="860" t="s">
        <v>2798</v>
      </c>
      <c r="H785" s="704" t="s">
        <v>2864</v>
      </c>
      <c r="I785" s="715" t="s">
        <v>2865</v>
      </c>
      <c r="J785" s="649" t="s">
        <v>190</v>
      </c>
      <c r="K785" s="643">
        <v>0.0</v>
      </c>
      <c r="L785" s="643">
        <v>0.0</v>
      </c>
      <c r="M785" s="1076"/>
      <c r="N785" s="651"/>
      <c r="O785" s="946"/>
      <c r="P785" s="610">
        <v>46073.0</v>
      </c>
      <c r="Q785" s="639">
        <v>46078.0</v>
      </c>
      <c r="R785" s="636"/>
      <c r="S785" s="638"/>
      <c r="T785" s="656"/>
      <c r="U785" s="656"/>
      <c r="V785" s="638"/>
      <c r="W785" s="640"/>
      <c r="X785" s="640"/>
      <c r="Y785" s="638"/>
      <c r="Z785" s="656"/>
      <c r="AA785" s="1077"/>
      <c r="AB785" s="989"/>
      <c r="AC785" s="1020" t="s">
        <v>2866</v>
      </c>
      <c r="AD785" s="71"/>
      <c r="AE785" s="71"/>
      <c r="AF785" s="71"/>
      <c r="AG785" s="59"/>
    </row>
    <row r="786" ht="13.5" hidden="1" customHeight="1">
      <c r="A786" s="667" t="b">
        <v>0</v>
      </c>
      <c r="B786" s="635" t="s">
        <v>135</v>
      </c>
      <c r="C786" s="641" t="s">
        <v>114</v>
      </c>
      <c r="D786" s="629" t="s">
        <v>408</v>
      </c>
      <c r="E786" s="645" t="s">
        <v>1369</v>
      </c>
      <c r="F786" s="919">
        <v>46054.0</v>
      </c>
      <c r="G786" s="860" t="s">
        <v>1305</v>
      </c>
      <c r="H786" s="704" t="s">
        <v>1709</v>
      </c>
      <c r="I786" s="1284" t="s">
        <v>1710</v>
      </c>
      <c r="J786" s="645" t="s">
        <v>190</v>
      </c>
      <c r="K786" s="643">
        <v>0.0</v>
      </c>
      <c r="L786" s="643">
        <v>0.0</v>
      </c>
      <c r="M786" s="622"/>
      <c r="N786" s="610"/>
      <c r="O786" s="1220"/>
      <c r="P786" s="651"/>
      <c r="Q786" s="639"/>
      <c r="R786" s="636"/>
      <c r="S786" s="638"/>
      <c r="T786" s="656"/>
      <c r="U786" s="656"/>
      <c r="V786" s="638"/>
      <c r="W786" s="640"/>
      <c r="X786" s="640"/>
      <c r="Y786" s="638"/>
      <c r="Z786" s="656"/>
      <c r="AA786" s="1077"/>
      <c r="AB786" s="993" t="s">
        <v>2118</v>
      </c>
      <c r="AC786" s="947"/>
      <c r="AD786" s="1005"/>
      <c r="AE786" s="1005"/>
      <c r="AF786" s="1005"/>
      <c r="AG786" s="1005"/>
    </row>
    <row r="787" ht="13.5" hidden="1" customHeight="1">
      <c r="A787" s="604" t="b">
        <v>1</v>
      </c>
      <c r="B787" s="492" t="s">
        <v>113</v>
      </c>
      <c r="C787" s="492" t="s">
        <v>114</v>
      </c>
      <c r="D787" s="492" t="s">
        <v>408</v>
      </c>
      <c r="E787" s="492" t="s">
        <v>1333</v>
      </c>
      <c r="F787" s="606">
        <v>45992.0</v>
      </c>
      <c r="G787" s="1072"/>
      <c r="H787" s="617" t="s">
        <v>2868</v>
      </c>
      <c r="I787" s="492" t="s">
        <v>2869</v>
      </c>
      <c r="J787" s="492" t="s">
        <v>190</v>
      </c>
      <c r="K787" s="608">
        <v>0.0</v>
      </c>
      <c r="L787" s="608">
        <v>0.0</v>
      </c>
      <c r="M787" s="609"/>
      <c r="N787" s="610"/>
      <c r="O787" s="715"/>
      <c r="P787" s="610">
        <v>45994.0</v>
      </c>
      <c r="Q787" s="610">
        <v>45995.0</v>
      </c>
      <c r="R787" s="612">
        <f t="shared" ref="R787:R805" si="254">Q787-P787</f>
        <v>1</v>
      </c>
      <c r="S787" s="613"/>
      <c r="T787" s="612">
        <f>S787-P787</f>
        <v>-45994</v>
      </c>
      <c r="U787" s="612">
        <f>S787-Q787</f>
        <v>-45995</v>
      </c>
      <c r="V787" s="114"/>
      <c r="W787" s="114"/>
      <c r="X787" s="114"/>
      <c r="Y787" s="613"/>
      <c r="Z787" s="612">
        <f>Y787-P787</f>
        <v>-45994</v>
      </c>
      <c r="AA787" s="741"/>
      <c r="AB787" s="895"/>
      <c r="AC787" s="616" t="s">
        <v>2870</v>
      </c>
      <c r="AD787" s="895"/>
      <c r="AE787" s="895"/>
      <c r="AF787" s="895"/>
      <c r="AG787" s="895"/>
    </row>
    <row r="788" ht="13.5" hidden="1" customHeight="1">
      <c r="A788" s="604" t="b">
        <v>0</v>
      </c>
      <c r="B788" s="492" t="s">
        <v>135</v>
      </c>
      <c r="C788" s="492" t="s">
        <v>114</v>
      </c>
      <c r="D788" s="629" t="s">
        <v>864</v>
      </c>
      <c r="E788" s="629" t="s">
        <v>1369</v>
      </c>
      <c r="F788" s="606">
        <v>46054.0</v>
      </c>
      <c r="G788" s="860"/>
      <c r="H788" s="704" t="s">
        <v>2871</v>
      </c>
      <c r="I788" s="492" t="s">
        <v>2872</v>
      </c>
      <c r="J788" s="492" t="s">
        <v>190</v>
      </c>
      <c r="K788" s="618">
        <v>0.0</v>
      </c>
      <c r="L788" s="618">
        <v>0.0</v>
      </c>
      <c r="M788" s="622"/>
      <c r="N788" s="610">
        <v>46071.0</v>
      </c>
      <c r="O788" s="1195" t="s">
        <v>2873</v>
      </c>
      <c r="P788" s="610">
        <v>46045.0</v>
      </c>
      <c r="Q788" s="610">
        <v>46057.0</v>
      </c>
      <c r="R788" s="980">
        <f t="shared" si="254"/>
        <v>12</v>
      </c>
      <c r="S788" s="613"/>
      <c r="T788" s="612"/>
      <c r="U788" s="612"/>
      <c r="V788" s="1080"/>
      <c r="W788" s="982">
        <f t="shared" ref="W788:W790" si="255">V788-S788</f>
        <v>0</v>
      </c>
      <c r="X788" s="982">
        <f t="shared" ref="X788:X790" si="256">V788-P788</f>
        <v>-46045</v>
      </c>
      <c r="Y788" s="613"/>
      <c r="Z788" s="612"/>
      <c r="AA788" s="975"/>
      <c r="AB788" s="901"/>
      <c r="AC788" s="706" t="s">
        <v>2874</v>
      </c>
      <c r="AD788" s="895"/>
      <c r="AE788" s="895"/>
      <c r="AF788" s="895"/>
      <c r="AG788" s="895"/>
    </row>
    <row r="789" ht="13.5" hidden="1" customHeight="1">
      <c r="A789" s="604" t="b">
        <v>0</v>
      </c>
      <c r="B789" s="492" t="s">
        <v>113</v>
      </c>
      <c r="C789" s="492" t="s">
        <v>114</v>
      </c>
      <c r="D789" s="492" t="s">
        <v>864</v>
      </c>
      <c r="E789" s="492" t="s">
        <v>1333</v>
      </c>
      <c r="F789" s="606">
        <v>46054.0</v>
      </c>
      <c r="G789" s="860"/>
      <c r="H789" s="813" t="s">
        <v>2875</v>
      </c>
      <c r="I789" s="492" t="s">
        <v>1431</v>
      </c>
      <c r="J789" s="492" t="s">
        <v>190</v>
      </c>
      <c r="K789" s="618">
        <v>0.0</v>
      </c>
      <c r="L789" s="618">
        <v>0.0</v>
      </c>
      <c r="M789" s="622"/>
      <c r="N789" s="610">
        <v>46059.0</v>
      </c>
      <c r="O789" s="1285" t="s">
        <v>2876</v>
      </c>
      <c r="P789" s="610">
        <v>46041.0</v>
      </c>
      <c r="Q789" s="610">
        <v>46062.0</v>
      </c>
      <c r="R789" s="980">
        <f t="shared" si="254"/>
        <v>21</v>
      </c>
      <c r="S789" s="613"/>
      <c r="T789" s="612"/>
      <c r="U789" s="612"/>
      <c r="V789" s="1080"/>
      <c r="W789" s="982">
        <f t="shared" si="255"/>
        <v>0</v>
      </c>
      <c r="X789" s="982">
        <f t="shared" si="256"/>
        <v>-46041</v>
      </c>
      <c r="Y789" s="613"/>
      <c r="Z789" s="612"/>
      <c r="AA789" s="741"/>
      <c r="AB789" s="901"/>
      <c r="AC789" s="706" t="s">
        <v>2877</v>
      </c>
      <c r="AD789" s="895"/>
      <c r="AE789" s="895"/>
      <c r="AF789" s="895"/>
      <c r="AG789" s="895"/>
    </row>
    <row r="790" ht="13.5" hidden="1" customHeight="1">
      <c r="A790" s="604" t="b">
        <v>0</v>
      </c>
      <c r="B790" s="492" t="s">
        <v>113</v>
      </c>
      <c r="C790" s="492" t="s">
        <v>114</v>
      </c>
      <c r="D790" s="629" t="s">
        <v>408</v>
      </c>
      <c r="E790" s="629" t="s">
        <v>1333</v>
      </c>
      <c r="F790" s="606">
        <v>46023.0</v>
      </c>
      <c r="G790" s="860" t="s">
        <v>1303</v>
      </c>
      <c r="H790" s="931" t="s">
        <v>2832</v>
      </c>
      <c r="I790" s="492" t="s">
        <v>2833</v>
      </c>
      <c r="J790" s="492" t="s">
        <v>190</v>
      </c>
      <c r="K790" s="618">
        <v>0.0</v>
      </c>
      <c r="L790" s="618">
        <v>0.0</v>
      </c>
      <c r="M790" s="622">
        <v>58000.0</v>
      </c>
      <c r="N790" s="610">
        <v>46041.0</v>
      </c>
      <c r="O790" s="1285" t="s">
        <v>2840</v>
      </c>
      <c r="P790" s="610">
        <v>46037.0</v>
      </c>
      <c r="Q790" s="610">
        <v>46039.0</v>
      </c>
      <c r="R790" s="980">
        <f t="shared" si="254"/>
        <v>2</v>
      </c>
      <c r="S790" s="610">
        <v>46039.0</v>
      </c>
      <c r="T790" s="612"/>
      <c r="U790" s="612"/>
      <c r="V790" s="1080"/>
      <c r="W790" s="982">
        <f t="shared" si="255"/>
        <v>-46039</v>
      </c>
      <c r="X790" s="982">
        <f t="shared" si="256"/>
        <v>-46037</v>
      </c>
      <c r="Y790" s="613"/>
      <c r="Z790" s="612"/>
      <c r="AA790" s="741"/>
      <c r="AB790" s="895"/>
      <c r="AC790" s="616" t="s">
        <v>2834</v>
      </c>
      <c r="AD790" s="895"/>
      <c r="AE790" s="895"/>
      <c r="AF790" s="895"/>
      <c r="AG790" s="895"/>
    </row>
    <row r="791" ht="13.5" hidden="1" customHeight="1">
      <c r="A791" s="604" t="b">
        <v>1</v>
      </c>
      <c r="B791" s="492" t="s">
        <v>113</v>
      </c>
      <c r="C791" s="492" t="s">
        <v>114</v>
      </c>
      <c r="D791" s="492" t="s">
        <v>408</v>
      </c>
      <c r="E791" s="492" t="s">
        <v>1333</v>
      </c>
      <c r="F791" s="606">
        <v>45992.0</v>
      </c>
      <c r="G791" s="1072"/>
      <c r="H791" s="1467" t="s">
        <v>2878</v>
      </c>
      <c r="I791" s="492" t="s">
        <v>2879</v>
      </c>
      <c r="J791" s="492" t="s">
        <v>190</v>
      </c>
      <c r="K791" s="687">
        <v>0.0</v>
      </c>
      <c r="L791" s="687">
        <v>0.0</v>
      </c>
      <c r="M791" s="622"/>
      <c r="N791" s="610"/>
      <c r="O791" s="715"/>
      <c r="P791" s="610">
        <v>45999.0</v>
      </c>
      <c r="Q791" s="610">
        <v>46001.0</v>
      </c>
      <c r="R791" s="612">
        <f t="shared" si="254"/>
        <v>2</v>
      </c>
      <c r="S791" s="613"/>
      <c r="T791" s="612">
        <f>S791-P791</f>
        <v>-45999</v>
      </c>
      <c r="U791" s="612">
        <f>S791-Q791</f>
        <v>-46001</v>
      </c>
      <c r="V791" s="114"/>
      <c r="W791" s="114"/>
      <c r="X791" s="114"/>
      <c r="Y791" s="613"/>
      <c r="Z791" s="612">
        <f>Y791-P791</f>
        <v>-45999</v>
      </c>
      <c r="AA791" s="741"/>
      <c r="AB791" s="895"/>
      <c r="AC791" s="616" t="s">
        <v>2880</v>
      </c>
      <c r="AD791" s="895"/>
      <c r="AE791" s="895"/>
      <c r="AF791" s="895"/>
      <c r="AG791" s="895"/>
    </row>
    <row r="792" ht="13.5" hidden="1" customHeight="1">
      <c r="A792" s="604" t="b">
        <v>0</v>
      </c>
      <c r="B792" s="492" t="s">
        <v>113</v>
      </c>
      <c r="C792" s="492" t="s">
        <v>114</v>
      </c>
      <c r="D792" s="492" t="s">
        <v>864</v>
      </c>
      <c r="E792" s="629" t="s">
        <v>1333</v>
      </c>
      <c r="F792" s="606">
        <v>46054.0</v>
      </c>
      <c r="G792" s="1072"/>
      <c r="H792" s="634" t="s">
        <v>2881</v>
      </c>
      <c r="I792" s="629" t="s">
        <v>1468</v>
      </c>
      <c r="J792" s="492" t="s">
        <v>190</v>
      </c>
      <c r="K792" s="618">
        <v>0.0</v>
      </c>
      <c r="L792" s="618">
        <v>0.0</v>
      </c>
      <c r="M792" s="622"/>
      <c r="N792" s="610">
        <v>46058.0</v>
      </c>
      <c r="O792" s="715" t="s">
        <v>2882</v>
      </c>
      <c r="P792" s="610">
        <v>46002.0</v>
      </c>
      <c r="Q792" s="610">
        <v>46034.0</v>
      </c>
      <c r="R792" s="980">
        <f t="shared" si="254"/>
        <v>32</v>
      </c>
      <c r="S792" s="613"/>
      <c r="T792" s="612"/>
      <c r="U792" s="612"/>
      <c r="V792" s="1080"/>
      <c r="W792" s="982">
        <f t="shared" ref="W792:W796" si="257">V792-S792</f>
        <v>0</v>
      </c>
      <c r="X792" s="982">
        <f t="shared" ref="X792:X796" si="258">V792-P792</f>
        <v>-46002</v>
      </c>
      <c r="Y792" s="613"/>
      <c r="Z792" s="612"/>
      <c r="AA792" s="741"/>
      <c r="AB792" s="901"/>
      <c r="AC792" s="706" t="s">
        <v>2883</v>
      </c>
      <c r="AD792" s="895"/>
      <c r="AE792" s="895"/>
      <c r="AF792" s="895"/>
      <c r="AG792" s="895"/>
    </row>
    <row r="793" ht="13.5" hidden="1" customHeight="1">
      <c r="A793" s="667" t="b">
        <v>0</v>
      </c>
      <c r="B793" s="641" t="s">
        <v>113</v>
      </c>
      <c r="C793" s="641" t="s">
        <v>114</v>
      </c>
      <c r="D793" s="492" t="s">
        <v>408</v>
      </c>
      <c r="E793" s="492" t="s">
        <v>1333</v>
      </c>
      <c r="F793" s="728">
        <v>46023.0</v>
      </c>
      <c r="G793" s="1011" t="s">
        <v>1305</v>
      </c>
      <c r="H793" s="959" t="s">
        <v>1490</v>
      </c>
      <c r="I793" s="649" t="s">
        <v>1491</v>
      </c>
      <c r="J793" s="649" t="s">
        <v>190</v>
      </c>
      <c r="K793" s="643">
        <v>0.0</v>
      </c>
      <c r="L793" s="643">
        <v>0.0</v>
      </c>
      <c r="M793" s="1076"/>
      <c r="N793" s="610">
        <v>46050.0</v>
      </c>
      <c r="O793" s="1285" t="s">
        <v>2307</v>
      </c>
      <c r="P793" s="651">
        <v>46049.0</v>
      </c>
      <c r="Q793" s="651">
        <v>46050.0</v>
      </c>
      <c r="R793" s="980">
        <f t="shared" si="254"/>
        <v>1</v>
      </c>
      <c r="S793" s="638"/>
      <c r="T793" s="656"/>
      <c r="U793" s="656"/>
      <c r="V793" s="1080"/>
      <c r="W793" s="982">
        <f t="shared" si="257"/>
        <v>0</v>
      </c>
      <c r="X793" s="982">
        <f t="shared" si="258"/>
        <v>-46049</v>
      </c>
      <c r="Y793" s="638"/>
      <c r="Z793" s="656"/>
      <c r="AA793" s="1077"/>
      <c r="AB793" s="901" t="s">
        <v>2317</v>
      </c>
      <c r="AC793" s="616" t="s">
        <v>1492</v>
      </c>
      <c r="AD793" s="895"/>
      <c r="AE793" s="895"/>
      <c r="AF793" s="895"/>
      <c r="AG793" s="895"/>
    </row>
    <row r="794" ht="13.5" hidden="1" customHeight="1">
      <c r="A794" s="604" t="b">
        <v>0</v>
      </c>
      <c r="B794" s="492" t="s">
        <v>113</v>
      </c>
      <c r="C794" s="492" t="s">
        <v>114</v>
      </c>
      <c r="D794" s="629" t="s">
        <v>408</v>
      </c>
      <c r="E794" s="629" t="s">
        <v>1333</v>
      </c>
      <c r="F794" s="606">
        <v>46023.0</v>
      </c>
      <c r="G794" s="860" t="s">
        <v>1303</v>
      </c>
      <c r="H794" s="931" t="s">
        <v>1571</v>
      </c>
      <c r="I794" s="492" t="s">
        <v>1572</v>
      </c>
      <c r="J794" s="492" t="s">
        <v>190</v>
      </c>
      <c r="K794" s="618">
        <v>0.0</v>
      </c>
      <c r="L794" s="618">
        <v>0.0</v>
      </c>
      <c r="M794" s="622"/>
      <c r="N794" s="610">
        <v>46055.0</v>
      </c>
      <c r="O794" s="710" t="s">
        <v>2852</v>
      </c>
      <c r="P794" s="610">
        <v>46038.0</v>
      </c>
      <c r="Q794" s="610">
        <v>46044.0</v>
      </c>
      <c r="R794" s="980">
        <f t="shared" si="254"/>
        <v>6</v>
      </c>
      <c r="S794" s="613"/>
      <c r="T794" s="612"/>
      <c r="U794" s="612"/>
      <c r="V794" s="1080"/>
      <c r="W794" s="982">
        <f t="shared" si="257"/>
        <v>0</v>
      </c>
      <c r="X794" s="982">
        <f t="shared" si="258"/>
        <v>-46038</v>
      </c>
      <c r="Y794" s="613"/>
      <c r="Z794" s="612"/>
      <c r="AA794" s="741"/>
      <c r="AB794" s="895"/>
      <c r="AC794" s="616" t="s">
        <v>2853</v>
      </c>
      <c r="AD794" s="895"/>
      <c r="AE794" s="895"/>
      <c r="AF794" s="895"/>
      <c r="AG794" s="895"/>
    </row>
    <row r="795" ht="13.5" hidden="1" customHeight="1">
      <c r="A795" s="604" t="b">
        <v>0</v>
      </c>
      <c r="B795" s="492" t="s">
        <v>135</v>
      </c>
      <c r="C795" s="492" t="s">
        <v>114</v>
      </c>
      <c r="D795" s="492" t="s">
        <v>408</v>
      </c>
      <c r="E795" s="492" t="s">
        <v>1333</v>
      </c>
      <c r="F795" s="606">
        <v>46023.0</v>
      </c>
      <c r="G795" s="860" t="s">
        <v>1305</v>
      </c>
      <c r="H795" s="704" t="s">
        <v>1349</v>
      </c>
      <c r="I795" s="492" t="s">
        <v>1350</v>
      </c>
      <c r="J795" s="492" t="s">
        <v>190</v>
      </c>
      <c r="K795" s="618">
        <v>0.0</v>
      </c>
      <c r="L795" s="618">
        <v>0.0</v>
      </c>
      <c r="M795" s="622"/>
      <c r="N795" s="610"/>
      <c r="O795" s="710"/>
      <c r="P795" s="610">
        <v>46045.0</v>
      </c>
      <c r="Q795" s="610">
        <v>46046.0</v>
      </c>
      <c r="R795" s="980">
        <f t="shared" si="254"/>
        <v>1</v>
      </c>
      <c r="S795" s="613"/>
      <c r="T795" s="612"/>
      <c r="U795" s="612"/>
      <c r="V795" s="1080"/>
      <c r="W795" s="982">
        <f t="shared" si="257"/>
        <v>0</v>
      </c>
      <c r="X795" s="982">
        <f t="shared" si="258"/>
        <v>-46045</v>
      </c>
      <c r="Y795" s="613"/>
      <c r="Z795" s="612"/>
      <c r="AA795" s="741"/>
      <c r="AB795" s="901" t="s">
        <v>2118</v>
      </c>
      <c r="AC795" s="616" t="s">
        <v>2867</v>
      </c>
      <c r="AD795" s="895"/>
      <c r="AE795" s="895"/>
      <c r="AF795" s="895"/>
      <c r="AG795" s="895"/>
    </row>
    <row r="796" ht="13.5" hidden="1" customHeight="1">
      <c r="A796" s="1162" t="b">
        <v>0</v>
      </c>
      <c r="B796" s="996" t="s">
        <v>113</v>
      </c>
      <c r="C796" s="996" t="s">
        <v>114</v>
      </c>
      <c r="D796" s="629" t="s">
        <v>408</v>
      </c>
      <c r="E796" s="629" t="s">
        <v>1333</v>
      </c>
      <c r="F796" s="919">
        <v>46023.0</v>
      </c>
      <c r="G796" s="902" t="s">
        <v>1307</v>
      </c>
      <c r="H796" s="645" t="s">
        <v>1365</v>
      </c>
      <c r="I796" s="645" t="s">
        <v>1366</v>
      </c>
      <c r="J796" s="645" t="s">
        <v>190</v>
      </c>
      <c r="K796" s="997">
        <v>0.0</v>
      </c>
      <c r="L796" s="997">
        <v>0.0</v>
      </c>
      <c r="M796" s="1286"/>
      <c r="N796" s="1000">
        <v>46030.0</v>
      </c>
      <c r="O796" s="1000" t="s">
        <v>1367</v>
      </c>
      <c r="P796" s="1000">
        <v>46006.0</v>
      </c>
      <c r="Q796" s="1000">
        <v>46030.0</v>
      </c>
      <c r="R796" s="980">
        <f t="shared" si="254"/>
        <v>24</v>
      </c>
      <c r="S796" s="1228"/>
      <c r="T796" s="980">
        <f t="shared" ref="T796:T800" si="259">S796-P796</f>
        <v>-46006</v>
      </c>
      <c r="U796" s="980">
        <f t="shared" ref="U796:U800" si="260">S796-Q796</f>
        <v>-46030</v>
      </c>
      <c r="V796" s="1080"/>
      <c r="W796" s="982">
        <f t="shared" si="257"/>
        <v>0</v>
      </c>
      <c r="X796" s="982">
        <f t="shared" si="258"/>
        <v>-46006</v>
      </c>
      <c r="Y796" s="1228"/>
      <c r="Z796" s="980">
        <f t="shared" ref="Z796:Z800" si="261">Y796-P796</f>
        <v>-46006</v>
      </c>
      <c r="AA796" s="1200"/>
      <c r="AB796" s="1226" t="s">
        <v>2258</v>
      </c>
      <c r="AC796" s="1288" t="s">
        <v>1368</v>
      </c>
      <c r="AD796" s="1289"/>
      <c r="AE796" s="1289"/>
      <c r="AF796" s="1289"/>
      <c r="AG796" s="1289"/>
    </row>
    <row r="797" ht="13.5" hidden="1" customHeight="1">
      <c r="A797" s="604" t="b">
        <v>0</v>
      </c>
      <c r="B797" s="492" t="s">
        <v>114</v>
      </c>
      <c r="C797" s="492" t="s">
        <v>114</v>
      </c>
      <c r="D797" s="492" t="s">
        <v>768</v>
      </c>
      <c r="E797" s="492" t="s">
        <v>1369</v>
      </c>
      <c r="F797" s="606">
        <v>45992.0</v>
      </c>
      <c r="G797" s="1072"/>
      <c r="H797" s="695" t="s">
        <v>2888</v>
      </c>
      <c r="I797" s="492" t="s">
        <v>2467</v>
      </c>
      <c r="J797" s="492" t="s">
        <v>192</v>
      </c>
      <c r="K797" s="618">
        <v>0.0</v>
      </c>
      <c r="L797" s="618">
        <v>0.0</v>
      </c>
      <c r="M797" s="622"/>
      <c r="N797" s="610"/>
      <c r="O797" s="492"/>
      <c r="P797" s="610">
        <v>46010.0</v>
      </c>
      <c r="Q797" s="610">
        <v>46015.0</v>
      </c>
      <c r="R797" s="612">
        <f t="shared" si="254"/>
        <v>5</v>
      </c>
      <c r="S797" s="613"/>
      <c r="T797" s="612">
        <f t="shared" si="259"/>
        <v>-46010</v>
      </c>
      <c r="U797" s="612">
        <f t="shared" si="260"/>
        <v>-46015</v>
      </c>
      <c r="V797" s="114"/>
      <c r="W797" s="114"/>
      <c r="X797" s="114"/>
      <c r="Y797" s="613"/>
      <c r="Z797" s="612">
        <f t="shared" si="261"/>
        <v>-46010</v>
      </c>
      <c r="AA797" s="1198"/>
      <c r="AB797" s="895" t="s">
        <v>1477</v>
      </c>
      <c r="AC797" s="616" t="s">
        <v>2889</v>
      </c>
      <c r="AD797" s="895"/>
      <c r="AE797" s="895"/>
      <c r="AF797" s="895"/>
      <c r="AG797" s="895"/>
    </row>
    <row r="798" ht="13.5" hidden="1" customHeight="1">
      <c r="A798" s="604" t="b">
        <v>0</v>
      </c>
      <c r="B798" s="492" t="s">
        <v>114</v>
      </c>
      <c r="C798" s="492" t="s">
        <v>114</v>
      </c>
      <c r="D798" s="492" t="s">
        <v>864</v>
      </c>
      <c r="E798" s="492" t="s">
        <v>1337</v>
      </c>
      <c r="F798" s="606">
        <v>45992.0</v>
      </c>
      <c r="G798" s="1138"/>
      <c r="H798" s="492" t="s">
        <v>2890</v>
      </c>
      <c r="I798" s="492" t="s">
        <v>2891</v>
      </c>
      <c r="J798" s="492" t="s">
        <v>190</v>
      </c>
      <c r="K798" s="618">
        <v>0.0</v>
      </c>
      <c r="L798" s="618">
        <v>8000.0</v>
      </c>
      <c r="M798" s="609">
        <v>61000.0</v>
      </c>
      <c r="N798" s="610"/>
      <c r="O798" s="492"/>
      <c r="P798" s="610">
        <v>45989.0</v>
      </c>
      <c r="Q798" s="610">
        <v>45993.0</v>
      </c>
      <c r="R798" s="612">
        <f t="shared" si="254"/>
        <v>4</v>
      </c>
      <c r="S798" s="613"/>
      <c r="T798" s="612">
        <f t="shared" si="259"/>
        <v>-45989</v>
      </c>
      <c r="U798" s="612">
        <f t="shared" si="260"/>
        <v>-45993</v>
      </c>
      <c r="V798" s="114"/>
      <c r="W798" s="114"/>
      <c r="X798" s="114"/>
      <c r="Y798" s="613"/>
      <c r="Z798" s="612">
        <f t="shared" si="261"/>
        <v>-45989</v>
      </c>
      <c r="AA798" s="741"/>
      <c r="AB798" s="895"/>
      <c r="AC798" s="616" t="s">
        <v>2892</v>
      </c>
      <c r="AD798" s="895"/>
      <c r="AE798" s="895"/>
      <c r="AF798" s="895"/>
      <c r="AG798" s="895"/>
    </row>
    <row r="799" ht="13.5" hidden="1" customHeight="1">
      <c r="A799" s="604" t="b">
        <v>0</v>
      </c>
      <c r="B799" s="492" t="s">
        <v>114</v>
      </c>
      <c r="C799" s="492" t="s">
        <v>114</v>
      </c>
      <c r="D799" s="492" t="s">
        <v>864</v>
      </c>
      <c r="E799" s="492" t="s">
        <v>1337</v>
      </c>
      <c r="F799" s="606">
        <v>45992.0</v>
      </c>
      <c r="G799" s="1072"/>
      <c r="H799" s="492" t="s">
        <v>2893</v>
      </c>
      <c r="I799" s="492" t="s">
        <v>1919</v>
      </c>
      <c r="J799" s="492" t="s">
        <v>190</v>
      </c>
      <c r="K799" s="618">
        <v>0.0</v>
      </c>
      <c r="L799" s="618">
        <v>8000.0</v>
      </c>
      <c r="M799" s="622">
        <v>61000.0</v>
      </c>
      <c r="N799" s="610"/>
      <c r="O799" s="492"/>
      <c r="P799" s="610">
        <v>45987.0</v>
      </c>
      <c r="Q799" s="610">
        <v>45994.0</v>
      </c>
      <c r="R799" s="612">
        <f t="shared" si="254"/>
        <v>7</v>
      </c>
      <c r="S799" s="613"/>
      <c r="T799" s="612">
        <f t="shared" si="259"/>
        <v>-45987</v>
      </c>
      <c r="U799" s="612">
        <f t="shared" si="260"/>
        <v>-45994</v>
      </c>
      <c r="V799" s="114"/>
      <c r="W799" s="114"/>
      <c r="X799" s="114"/>
      <c r="Y799" s="613"/>
      <c r="Z799" s="612">
        <f t="shared" si="261"/>
        <v>-45987</v>
      </c>
      <c r="AA799" s="741"/>
      <c r="AB799" s="742"/>
      <c r="AC799" s="620"/>
      <c r="AD799" s="742"/>
      <c r="AE799" s="742"/>
      <c r="AF799" s="742"/>
      <c r="AG799" s="742"/>
    </row>
    <row r="800" ht="13.5" hidden="1" customHeight="1">
      <c r="A800" s="604" t="b">
        <v>0</v>
      </c>
      <c r="B800" s="492" t="s">
        <v>114</v>
      </c>
      <c r="C800" s="492" t="s">
        <v>114</v>
      </c>
      <c r="D800" s="492" t="s">
        <v>864</v>
      </c>
      <c r="E800" s="629" t="s">
        <v>271</v>
      </c>
      <c r="F800" s="606">
        <v>45992.0</v>
      </c>
      <c r="G800" s="1138"/>
      <c r="H800" s="617" t="s">
        <v>2894</v>
      </c>
      <c r="I800" s="492" t="s">
        <v>2895</v>
      </c>
      <c r="J800" s="492" t="s">
        <v>190</v>
      </c>
      <c r="K800" s="687">
        <v>0.0</v>
      </c>
      <c r="L800" s="687">
        <v>0.0</v>
      </c>
      <c r="M800" s="622"/>
      <c r="N800" s="610"/>
      <c r="O800" s="492" t="s">
        <v>2896</v>
      </c>
      <c r="P800" s="610">
        <v>45995.0</v>
      </c>
      <c r="Q800" s="610">
        <v>46001.0</v>
      </c>
      <c r="R800" s="612">
        <f t="shared" si="254"/>
        <v>6</v>
      </c>
      <c r="S800" s="613"/>
      <c r="T800" s="612">
        <f t="shared" si="259"/>
        <v>-45995</v>
      </c>
      <c r="U800" s="612">
        <f t="shared" si="260"/>
        <v>-46001</v>
      </c>
      <c r="V800" s="114"/>
      <c r="W800" s="114"/>
      <c r="X800" s="114"/>
      <c r="Y800" s="613"/>
      <c r="Z800" s="612">
        <f t="shared" si="261"/>
        <v>-45995</v>
      </c>
      <c r="AA800" s="741"/>
      <c r="AB800" s="895"/>
      <c r="AC800" s="616" t="s">
        <v>2897</v>
      </c>
      <c r="AD800" s="895"/>
      <c r="AE800" s="895"/>
      <c r="AF800" s="895"/>
      <c r="AG800" s="895"/>
    </row>
    <row r="801" ht="13.5" hidden="1" customHeight="1">
      <c r="A801" s="604" t="b">
        <v>0</v>
      </c>
      <c r="B801" s="492" t="s">
        <v>113</v>
      </c>
      <c r="C801" s="492" t="s">
        <v>134</v>
      </c>
      <c r="D801" s="492" t="s">
        <v>864</v>
      </c>
      <c r="E801" s="492" t="s">
        <v>1333</v>
      </c>
      <c r="F801" s="606">
        <v>46054.0</v>
      </c>
      <c r="G801" s="860"/>
      <c r="H801" s="813" t="s">
        <v>2898</v>
      </c>
      <c r="I801" s="492" t="s">
        <v>2899</v>
      </c>
      <c r="J801" s="492" t="s">
        <v>190</v>
      </c>
      <c r="K801" s="618">
        <v>0.0</v>
      </c>
      <c r="L801" s="618">
        <v>0.0</v>
      </c>
      <c r="M801" s="622"/>
      <c r="N801" s="610">
        <v>46062.0</v>
      </c>
      <c r="O801" s="710" t="s">
        <v>564</v>
      </c>
      <c r="P801" s="610">
        <v>46056.0</v>
      </c>
      <c r="Q801" s="610">
        <v>46059.0</v>
      </c>
      <c r="R801" s="636">
        <f t="shared" si="254"/>
        <v>3</v>
      </c>
      <c r="S801" s="613"/>
      <c r="T801" s="612"/>
      <c r="U801" s="612"/>
      <c r="V801" s="1080"/>
      <c r="W801" s="982"/>
      <c r="X801" s="982"/>
      <c r="Y801" s="613"/>
      <c r="Z801" s="612"/>
      <c r="AA801" s="741"/>
      <c r="AB801" s="901"/>
      <c r="AC801" s="706" t="s">
        <v>2900</v>
      </c>
      <c r="AD801" s="895"/>
      <c r="AE801" s="895"/>
      <c r="AF801" s="895"/>
      <c r="AG801" s="895"/>
    </row>
    <row r="802" ht="13.5" hidden="1" customHeight="1">
      <c r="A802" s="667" t="b">
        <v>0</v>
      </c>
      <c r="B802" s="641" t="s">
        <v>135</v>
      </c>
      <c r="C802" s="635" t="s">
        <v>134</v>
      </c>
      <c r="D802" s="629" t="s">
        <v>864</v>
      </c>
      <c r="E802" s="629" t="s">
        <v>1369</v>
      </c>
      <c r="F802" s="919">
        <v>46054.0</v>
      </c>
      <c r="G802" s="920"/>
      <c r="H802" s="629" t="s">
        <v>2901</v>
      </c>
      <c r="I802" s="629" t="s">
        <v>2902</v>
      </c>
      <c r="J802" s="645" t="s">
        <v>190</v>
      </c>
      <c r="K802" s="643">
        <v>0.0</v>
      </c>
      <c r="L802" s="643">
        <v>0.0</v>
      </c>
      <c r="M802" s="1076"/>
      <c r="N802" s="638"/>
      <c r="O802" s="1187"/>
      <c r="P802" s="610">
        <v>46073.0</v>
      </c>
      <c r="Q802" s="639">
        <v>46078.0</v>
      </c>
      <c r="R802" s="636">
        <f t="shared" si="254"/>
        <v>5</v>
      </c>
      <c r="S802" s="638"/>
      <c r="T802" s="656"/>
      <c r="U802" s="656"/>
      <c r="V802" s="638"/>
      <c r="W802" s="640"/>
      <c r="X802" s="640"/>
      <c r="Y802" s="638"/>
      <c r="Z802" s="656"/>
      <c r="AA802" s="1077"/>
      <c r="AB802" s="989"/>
      <c r="AC802" s="1292"/>
      <c r="AD802" s="71"/>
      <c r="AE802" s="71"/>
      <c r="AF802" s="71"/>
      <c r="AG802" s="59"/>
    </row>
    <row r="803" ht="13.5" hidden="1" customHeight="1">
      <c r="A803" s="604" t="b">
        <v>0</v>
      </c>
      <c r="B803" s="492" t="s">
        <v>135</v>
      </c>
      <c r="C803" s="492" t="s">
        <v>134</v>
      </c>
      <c r="D803" s="492" t="s">
        <v>864</v>
      </c>
      <c r="E803" s="492" t="s">
        <v>1369</v>
      </c>
      <c r="F803" s="606">
        <v>46054.0</v>
      </c>
      <c r="G803" s="860"/>
      <c r="H803" s="813" t="s">
        <v>2903</v>
      </c>
      <c r="I803" s="492" t="s">
        <v>2904</v>
      </c>
      <c r="J803" s="492" t="s">
        <v>190</v>
      </c>
      <c r="K803" s="618">
        <v>0.0</v>
      </c>
      <c r="L803" s="618">
        <v>0.0</v>
      </c>
      <c r="M803" s="622"/>
      <c r="N803" s="610"/>
      <c r="O803" s="809"/>
      <c r="P803" s="610">
        <v>46069.0</v>
      </c>
      <c r="Q803" s="610">
        <v>46070.0</v>
      </c>
      <c r="R803" s="636">
        <f t="shared" si="254"/>
        <v>1</v>
      </c>
      <c r="S803" s="613"/>
      <c r="T803" s="612"/>
      <c r="U803" s="612"/>
      <c r="V803" s="1080"/>
      <c r="W803" s="982"/>
      <c r="X803" s="982"/>
      <c r="Y803" s="613"/>
      <c r="Z803" s="612"/>
      <c r="AA803" s="975"/>
      <c r="AB803" s="901"/>
      <c r="AC803" s="706"/>
      <c r="AD803" s="895"/>
      <c r="AE803" s="895"/>
      <c r="AF803" s="895"/>
      <c r="AG803" s="895"/>
    </row>
    <row r="804" ht="13.5" hidden="1" customHeight="1">
      <c r="A804" s="604" t="b">
        <v>0</v>
      </c>
      <c r="B804" s="492" t="s">
        <v>135</v>
      </c>
      <c r="C804" s="492" t="s">
        <v>114</v>
      </c>
      <c r="D804" s="629" t="s">
        <v>864</v>
      </c>
      <c r="E804" s="629" t="s">
        <v>1369</v>
      </c>
      <c r="F804" s="606">
        <v>46054.0</v>
      </c>
      <c r="G804" s="860"/>
      <c r="H804" s="931" t="s">
        <v>2905</v>
      </c>
      <c r="I804" s="492" t="s">
        <v>1468</v>
      </c>
      <c r="J804" s="492" t="s">
        <v>190</v>
      </c>
      <c r="K804" s="618">
        <v>0.0</v>
      </c>
      <c r="L804" s="618">
        <v>0.0</v>
      </c>
      <c r="M804" s="622"/>
      <c r="N804" s="610"/>
      <c r="O804" s="809"/>
      <c r="P804" s="610">
        <v>46069.0</v>
      </c>
      <c r="Q804" s="610">
        <v>46072.0</v>
      </c>
      <c r="R804" s="636">
        <f t="shared" si="254"/>
        <v>3</v>
      </c>
      <c r="S804" s="613"/>
      <c r="T804" s="612"/>
      <c r="U804" s="612"/>
      <c r="V804" s="1080"/>
      <c r="W804" s="982"/>
      <c r="X804" s="982"/>
      <c r="Y804" s="613"/>
      <c r="Z804" s="612"/>
      <c r="AA804" s="975"/>
      <c r="AB804" s="901"/>
      <c r="AC804" s="706" t="s">
        <v>2906</v>
      </c>
      <c r="AD804" s="895"/>
      <c r="AE804" s="895"/>
      <c r="AF804" s="895"/>
      <c r="AG804" s="895"/>
    </row>
    <row r="805" ht="13.5" hidden="1" customHeight="1">
      <c r="A805" s="604" t="b">
        <v>0</v>
      </c>
      <c r="B805" s="492" t="s">
        <v>135</v>
      </c>
      <c r="C805" s="492" t="s">
        <v>114</v>
      </c>
      <c r="D805" s="492" t="s">
        <v>864</v>
      </c>
      <c r="E805" s="492" t="s">
        <v>1369</v>
      </c>
      <c r="F805" s="606">
        <v>46054.0</v>
      </c>
      <c r="G805" s="860"/>
      <c r="H805" s="813" t="s">
        <v>2907</v>
      </c>
      <c r="I805" s="492" t="s">
        <v>2908</v>
      </c>
      <c r="J805" s="492" t="s">
        <v>190</v>
      </c>
      <c r="K805" s="618">
        <v>0.0</v>
      </c>
      <c r="L805" s="618">
        <v>0.0</v>
      </c>
      <c r="M805" s="622"/>
      <c r="N805" s="610"/>
      <c r="O805" s="809"/>
      <c r="P805" s="610">
        <v>46069.0</v>
      </c>
      <c r="Q805" s="610">
        <v>46073.0</v>
      </c>
      <c r="R805" s="636">
        <f t="shared" si="254"/>
        <v>4</v>
      </c>
      <c r="S805" s="613"/>
      <c r="T805" s="612"/>
      <c r="U805" s="612"/>
      <c r="V805" s="1080"/>
      <c r="W805" s="982"/>
      <c r="X805" s="982"/>
      <c r="Y805" s="613"/>
      <c r="Z805" s="612"/>
      <c r="AA805" s="975"/>
      <c r="AB805" s="901" t="s">
        <v>2530</v>
      </c>
      <c r="AC805" s="706" t="s">
        <v>2909</v>
      </c>
      <c r="AD805" s="895"/>
      <c r="AE805" s="895"/>
      <c r="AF805" s="895"/>
      <c r="AG805" s="895"/>
    </row>
    <row r="806" ht="13.5" hidden="1" customHeight="1">
      <c r="A806" s="667" t="b">
        <v>0</v>
      </c>
      <c r="B806" s="635" t="s">
        <v>135</v>
      </c>
      <c r="C806" s="641" t="s">
        <v>114</v>
      </c>
      <c r="D806" s="629" t="s">
        <v>864</v>
      </c>
      <c r="E806" s="629" t="s">
        <v>2388</v>
      </c>
      <c r="F806" s="919">
        <v>46054.0</v>
      </c>
      <c r="G806" s="920"/>
      <c r="H806" s="943" t="s">
        <v>2910</v>
      </c>
      <c r="I806" s="629" t="s">
        <v>2911</v>
      </c>
      <c r="J806" s="645" t="s">
        <v>190</v>
      </c>
      <c r="K806" s="643">
        <v>0.0</v>
      </c>
      <c r="L806" s="643">
        <v>0.0</v>
      </c>
      <c r="M806" s="1076"/>
      <c r="N806" s="651"/>
      <c r="O806" s="1140"/>
      <c r="P806" s="639">
        <v>46071.0</v>
      </c>
      <c r="Q806" s="639">
        <v>46077.0</v>
      </c>
      <c r="R806" s="656"/>
      <c r="S806" s="638"/>
      <c r="T806" s="656"/>
      <c r="U806" s="656"/>
      <c r="V806" s="638"/>
      <c r="W806" s="640"/>
      <c r="X806" s="640"/>
      <c r="Y806" s="638"/>
      <c r="Z806" s="656"/>
      <c r="AA806" s="1077"/>
      <c r="AB806" s="989"/>
      <c r="AC806" s="1020" t="s">
        <v>2912</v>
      </c>
      <c r="AD806" s="71"/>
      <c r="AE806" s="71"/>
      <c r="AF806" s="71"/>
      <c r="AG806" s="59"/>
    </row>
    <row r="807" ht="13.5" hidden="1" customHeight="1">
      <c r="A807" s="604" t="b">
        <v>0</v>
      </c>
      <c r="B807" s="492" t="s">
        <v>113</v>
      </c>
      <c r="C807" s="492" t="s">
        <v>114</v>
      </c>
      <c r="D807" s="492" t="s">
        <v>864</v>
      </c>
      <c r="E807" s="492" t="s">
        <v>1333</v>
      </c>
      <c r="F807" s="606">
        <v>46023.0</v>
      </c>
      <c r="G807" s="1072"/>
      <c r="H807" s="617" t="s">
        <v>2913</v>
      </c>
      <c r="I807" s="492" t="s">
        <v>2914</v>
      </c>
      <c r="J807" s="492" t="s">
        <v>190</v>
      </c>
      <c r="K807" s="618">
        <v>0.0</v>
      </c>
      <c r="L807" s="618">
        <v>0.0</v>
      </c>
      <c r="M807" s="688"/>
      <c r="N807" s="610"/>
      <c r="O807" s="492" t="s">
        <v>2915</v>
      </c>
      <c r="P807" s="610">
        <v>46014.0</v>
      </c>
      <c r="Q807" s="610">
        <v>46016.0</v>
      </c>
      <c r="R807" s="612">
        <f t="shared" ref="R807:R818" si="262">Q807-P807</f>
        <v>2</v>
      </c>
      <c r="S807" s="613"/>
      <c r="T807" s="612">
        <f t="shared" ref="T807:T808" si="263">S807-P807</f>
        <v>-46014</v>
      </c>
      <c r="U807" s="612">
        <f t="shared" ref="U807:U808" si="264">S807-Q807</f>
        <v>-46016</v>
      </c>
      <c r="V807" s="1080"/>
      <c r="W807" s="982">
        <f t="shared" ref="W807:W816" si="265">V807-S807</f>
        <v>0</v>
      </c>
      <c r="X807" s="982">
        <f t="shared" ref="X807:X816" si="266">V807-P807</f>
        <v>-46014</v>
      </c>
      <c r="Y807" s="613"/>
      <c r="Z807" s="612">
        <f t="shared" ref="Z807:Z808" si="267">Y807-P807</f>
        <v>-46014</v>
      </c>
      <c r="AA807" s="741"/>
      <c r="AB807" s="895"/>
      <c r="AC807" s="616" t="s">
        <v>2916</v>
      </c>
      <c r="AD807" s="895"/>
      <c r="AE807" s="895"/>
      <c r="AF807" s="895"/>
      <c r="AG807" s="895"/>
    </row>
    <row r="808" ht="13.5" hidden="1" customHeight="1">
      <c r="A808" s="604" t="b">
        <v>0</v>
      </c>
      <c r="B808" s="492" t="s">
        <v>113</v>
      </c>
      <c r="C808" s="492" t="s">
        <v>114</v>
      </c>
      <c r="D808" s="492" t="s">
        <v>864</v>
      </c>
      <c r="E808" s="629" t="s">
        <v>1356</v>
      </c>
      <c r="F808" s="606">
        <v>46023.0</v>
      </c>
      <c r="G808" s="1138"/>
      <c r="H808" s="735" t="s">
        <v>2917</v>
      </c>
      <c r="I808" s="492" t="s">
        <v>2636</v>
      </c>
      <c r="J808" s="492" t="s">
        <v>190</v>
      </c>
      <c r="K808" s="618">
        <v>0.0</v>
      </c>
      <c r="L808" s="618">
        <v>0.0</v>
      </c>
      <c r="M808" s="622"/>
      <c r="N808" s="610">
        <v>46028.0</v>
      </c>
      <c r="O808" s="492" t="s">
        <v>2918</v>
      </c>
      <c r="P808" s="610">
        <v>46000.0</v>
      </c>
      <c r="Q808" s="610">
        <v>46007.0</v>
      </c>
      <c r="R808" s="612">
        <f t="shared" si="262"/>
        <v>7</v>
      </c>
      <c r="S808" s="613"/>
      <c r="T808" s="612">
        <f t="shared" si="263"/>
        <v>-46000</v>
      </c>
      <c r="U808" s="612">
        <f t="shared" si="264"/>
        <v>-46007</v>
      </c>
      <c r="V808" s="1080"/>
      <c r="W808" s="982">
        <f t="shared" si="265"/>
        <v>0</v>
      </c>
      <c r="X808" s="982">
        <f t="shared" si="266"/>
        <v>-46000</v>
      </c>
      <c r="Y808" s="613"/>
      <c r="Z808" s="612">
        <f t="shared" si="267"/>
        <v>-46000</v>
      </c>
      <c r="AA808" s="741"/>
      <c r="AB808" s="895"/>
      <c r="AC808" s="616" t="s">
        <v>2919</v>
      </c>
      <c r="AD808" s="895"/>
      <c r="AE808" s="895"/>
      <c r="AF808" s="895"/>
      <c r="AG808" s="895"/>
    </row>
    <row r="809" ht="13.5" hidden="1" customHeight="1">
      <c r="A809" s="604" t="b">
        <v>0</v>
      </c>
      <c r="B809" s="492" t="s">
        <v>113</v>
      </c>
      <c r="C809" s="492" t="s">
        <v>114</v>
      </c>
      <c r="D809" s="492" t="s">
        <v>864</v>
      </c>
      <c r="E809" s="492" t="s">
        <v>1369</v>
      </c>
      <c r="F809" s="606">
        <v>46023.0</v>
      </c>
      <c r="G809" s="860"/>
      <c r="H809" s="704" t="s">
        <v>2920</v>
      </c>
      <c r="I809" s="860" t="s">
        <v>1408</v>
      </c>
      <c r="J809" s="492" t="s">
        <v>190</v>
      </c>
      <c r="K809" s="618">
        <v>0.0</v>
      </c>
      <c r="L809" s="618">
        <v>0.0</v>
      </c>
      <c r="M809" s="622"/>
      <c r="N809" s="610">
        <v>46050.0</v>
      </c>
      <c r="O809" s="1285"/>
      <c r="P809" s="610">
        <v>46038.0</v>
      </c>
      <c r="Q809" s="610">
        <v>46043.0</v>
      </c>
      <c r="R809" s="980">
        <f t="shared" si="262"/>
        <v>5</v>
      </c>
      <c r="S809" s="613"/>
      <c r="T809" s="612"/>
      <c r="U809" s="612"/>
      <c r="V809" s="1080"/>
      <c r="W809" s="982">
        <f t="shared" si="265"/>
        <v>0</v>
      </c>
      <c r="X809" s="982">
        <f t="shared" si="266"/>
        <v>-46038</v>
      </c>
      <c r="Y809" s="613"/>
      <c r="Z809" s="612"/>
      <c r="AA809" s="741"/>
      <c r="AB809" s="895"/>
      <c r="AC809" s="616" t="s">
        <v>2921</v>
      </c>
      <c r="AD809" s="895"/>
      <c r="AE809" s="895"/>
      <c r="AF809" s="895"/>
      <c r="AG809" s="895"/>
    </row>
    <row r="810" ht="13.5" hidden="1" customHeight="1">
      <c r="A810" s="604" t="b">
        <v>0</v>
      </c>
      <c r="B810" s="492" t="s">
        <v>113</v>
      </c>
      <c r="C810" s="492" t="s">
        <v>114</v>
      </c>
      <c r="D810" s="629" t="s">
        <v>864</v>
      </c>
      <c r="E810" s="629" t="s">
        <v>1369</v>
      </c>
      <c r="F810" s="606">
        <v>46023.0</v>
      </c>
      <c r="G810" s="860"/>
      <c r="H810" s="931" t="s">
        <v>2922</v>
      </c>
      <c r="I810" s="492" t="s">
        <v>1719</v>
      </c>
      <c r="J810" s="492" t="s">
        <v>190</v>
      </c>
      <c r="K810" s="618">
        <v>0.0</v>
      </c>
      <c r="L810" s="618">
        <v>0.0</v>
      </c>
      <c r="M810" s="622"/>
      <c r="N810" s="610"/>
      <c r="O810" s="710"/>
      <c r="P810" s="610">
        <v>46041.0</v>
      </c>
      <c r="Q810" s="610">
        <v>46043.0</v>
      </c>
      <c r="R810" s="980">
        <f t="shared" si="262"/>
        <v>2</v>
      </c>
      <c r="S810" s="613"/>
      <c r="T810" s="612"/>
      <c r="U810" s="612"/>
      <c r="V810" s="1080"/>
      <c r="W810" s="982">
        <f t="shared" si="265"/>
        <v>0</v>
      </c>
      <c r="X810" s="982">
        <f t="shared" si="266"/>
        <v>-46041</v>
      </c>
      <c r="Y810" s="613"/>
      <c r="Z810" s="612"/>
      <c r="AA810" s="741"/>
      <c r="AB810" s="895"/>
      <c r="AC810" s="616" t="s">
        <v>2923</v>
      </c>
      <c r="AD810" s="895"/>
      <c r="AE810" s="895"/>
      <c r="AF810" s="895"/>
      <c r="AG810" s="895"/>
    </row>
    <row r="811" ht="13.5" hidden="1" customHeight="1">
      <c r="A811" s="604" t="b">
        <v>0</v>
      </c>
      <c r="B811" s="492" t="s">
        <v>113</v>
      </c>
      <c r="C811" s="492" t="s">
        <v>114</v>
      </c>
      <c r="D811" s="492" t="s">
        <v>864</v>
      </c>
      <c r="E811" s="492" t="s">
        <v>1333</v>
      </c>
      <c r="F811" s="606">
        <v>46023.0</v>
      </c>
      <c r="G811" s="1072"/>
      <c r="H811" s="617" t="s">
        <v>2924</v>
      </c>
      <c r="I811" s="492" t="s">
        <v>2925</v>
      </c>
      <c r="J811" s="492" t="s">
        <v>190</v>
      </c>
      <c r="K811" s="618">
        <v>0.0</v>
      </c>
      <c r="L811" s="618">
        <v>0.0</v>
      </c>
      <c r="M811" s="622"/>
      <c r="N811" s="674">
        <v>46036.0</v>
      </c>
      <c r="O811" s="675" t="s">
        <v>2926</v>
      </c>
      <c r="P811" s="610">
        <v>46010.0</v>
      </c>
      <c r="Q811" s="610">
        <v>46016.0</v>
      </c>
      <c r="R811" s="612">
        <f t="shared" si="262"/>
        <v>6</v>
      </c>
      <c r="S811" s="613"/>
      <c r="T811" s="612">
        <f t="shared" ref="T811:T817" si="268">S811-P811</f>
        <v>-46010</v>
      </c>
      <c r="U811" s="612">
        <f t="shared" ref="U811:U817" si="269">S811-Q811</f>
        <v>-46016</v>
      </c>
      <c r="V811" s="1080"/>
      <c r="W811" s="982">
        <f t="shared" si="265"/>
        <v>0</v>
      </c>
      <c r="X811" s="982">
        <f t="shared" si="266"/>
        <v>-46010</v>
      </c>
      <c r="Y811" s="613"/>
      <c r="Z811" s="612">
        <f t="shared" ref="Z811:Z817" si="270">Y811-P811</f>
        <v>-46010</v>
      </c>
      <c r="AA811" s="741"/>
      <c r="AB811" s="715"/>
      <c r="AC811" s="492" t="s">
        <v>2927</v>
      </c>
      <c r="AD811" s="715"/>
      <c r="AE811" s="715"/>
      <c r="AF811" s="715"/>
      <c r="AG811" s="715"/>
    </row>
    <row r="812" ht="13.5" hidden="1" customHeight="1">
      <c r="A812" s="604" t="b">
        <v>0</v>
      </c>
      <c r="B812" s="492" t="s">
        <v>113</v>
      </c>
      <c r="C812" s="492" t="s">
        <v>114</v>
      </c>
      <c r="D812" s="492" t="s">
        <v>864</v>
      </c>
      <c r="E812" s="629" t="s">
        <v>1333</v>
      </c>
      <c r="F812" s="606">
        <v>46023.0</v>
      </c>
      <c r="G812" s="1138"/>
      <c r="H812" s="634" t="s">
        <v>2304</v>
      </c>
      <c r="I812" s="634" t="s">
        <v>1408</v>
      </c>
      <c r="J812" s="634" t="s">
        <v>190</v>
      </c>
      <c r="K812" s="618">
        <v>0.0</v>
      </c>
      <c r="L812" s="618">
        <v>0.0</v>
      </c>
      <c r="M812" s="622"/>
      <c r="N812" s="610">
        <v>46037.0</v>
      </c>
      <c r="O812" s="492" t="s">
        <v>2821</v>
      </c>
      <c r="P812" s="610">
        <v>46002.0</v>
      </c>
      <c r="Q812" s="610">
        <v>46009.0</v>
      </c>
      <c r="R812" s="612">
        <f t="shared" si="262"/>
        <v>7</v>
      </c>
      <c r="S812" s="613"/>
      <c r="T812" s="612">
        <f t="shared" si="268"/>
        <v>-46002</v>
      </c>
      <c r="U812" s="612">
        <f t="shared" si="269"/>
        <v>-46009</v>
      </c>
      <c r="V812" s="1080"/>
      <c r="W812" s="982">
        <f t="shared" si="265"/>
        <v>0</v>
      </c>
      <c r="X812" s="982">
        <f t="shared" si="266"/>
        <v>-46002</v>
      </c>
      <c r="Y812" s="613"/>
      <c r="Z812" s="612">
        <f t="shared" si="270"/>
        <v>-46002</v>
      </c>
      <c r="AA812" s="741"/>
      <c r="AB812" s="895"/>
      <c r="AC812" s="616" t="s">
        <v>2928</v>
      </c>
      <c r="AD812" s="895"/>
      <c r="AE812" s="895"/>
      <c r="AF812" s="895"/>
      <c r="AG812" s="895"/>
    </row>
    <row r="813" ht="13.5" hidden="1" customHeight="1">
      <c r="A813" s="604" t="b">
        <v>0</v>
      </c>
      <c r="B813" s="492" t="s">
        <v>113</v>
      </c>
      <c r="C813" s="492" t="s">
        <v>114</v>
      </c>
      <c r="D813" s="492" t="s">
        <v>864</v>
      </c>
      <c r="E813" s="492" t="s">
        <v>1382</v>
      </c>
      <c r="F813" s="606">
        <v>46023.0</v>
      </c>
      <c r="G813" s="1072"/>
      <c r="H813" s="617" t="s">
        <v>2929</v>
      </c>
      <c r="I813" s="492" t="s">
        <v>2872</v>
      </c>
      <c r="J813" s="492" t="s">
        <v>190</v>
      </c>
      <c r="K813" s="618">
        <v>0.0</v>
      </c>
      <c r="L813" s="618">
        <v>0.0</v>
      </c>
      <c r="M813" s="622"/>
      <c r="N813" s="610">
        <v>46028.0</v>
      </c>
      <c r="O813" s="675" t="s">
        <v>2930</v>
      </c>
      <c r="P813" s="610">
        <v>46002.0</v>
      </c>
      <c r="Q813" s="610">
        <v>46014.0</v>
      </c>
      <c r="R813" s="612">
        <f t="shared" si="262"/>
        <v>12</v>
      </c>
      <c r="S813" s="613"/>
      <c r="T813" s="612">
        <f t="shared" si="268"/>
        <v>-46002</v>
      </c>
      <c r="U813" s="612">
        <f t="shared" si="269"/>
        <v>-46014</v>
      </c>
      <c r="V813" s="1080"/>
      <c r="W813" s="982">
        <f t="shared" si="265"/>
        <v>0</v>
      </c>
      <c r="X813" s="982">
        <f t="shared" si="266"/>
        <v>-46002</v>
      </c>
      <c r="Y813" s="613"/>
      <c r="Z813" s="612">
        <f t="shared" si="270"/>
        <v>-46002</v>
      </c>
      <c r="AA813" s="741"/>
      <c r="AB813" s="895"/>
      <c r="AC813" s="616" t="s">
        <v>2931</v>
      </c>
      <c r="AD813" s="895"/>
      <c r="AE813" s="895"/>
      <c r="AF813" s="895"/>
      <c r="AG813" s="895"/>
    </row>
    <row r="814" ht="13.5" hidden="1" customHeight="1">
      <c r="A814" s="604" t="b">
        <v>0</v>
      </c>
      <c r="B814" s="492" t="s">
        <v>114</v>
      </c>
      <c r="C814" s="492" t="s">
        <v>114</v>
      </c>
      <c r="D814" s="492" t="s">
        <v>864</v>
      </c>
      <c r="E814" s="629" t="s">
        <v>1333</v>
      </c>
      <c r="F814" s="606">
        <v>46023.0</v>
      </c>
      <c r="G814" s="1138"/>
      <c r="H814" s="617" t="s">
        <v>2932</v>
      </c>
      <c r="I814" s="492" t="s">
        <v>2933</v>
      </c>
      <c r="J814" s="492" t="s">
        <v>190</v>
      </c>
      <c r="K814" s="618">
        <v>0.0</v>
      </c>
      <c r="L814" s="618">
        <v>0.0</v>
      </c>
      <c r="M814" s="622"/>
      <c r="N814" s="610">
        <v>46029.0</v>
      </c>
      <c r="O814" s="492" t="s">
        <v>2934</v>
      </c>
      <c r="P814" s="610">
        <v>46013.0</v>
      </c>
      <c r="Q814" s="610">
        <v>46029.0</v>
      </c>
      <c r="R814" s="612">
        <f t="shared" si="262"/>
        <v>16</v>
      </c>
      <c r="S814" s="613"/>
      <c r="T814" s="612">
        <f t="shared" si="268"/>
        <v>-46013</v>
      </c>
      <c r="U814" s="612">
        <f t="shared" si="269"/>
        <v>-46029</v>
      </c>
      <c r="V814" s="1080"/>
      <c r="W814" s="982">
        <f t="shared" si="265"/>
        <v>0</v>
      </c>
      <c r="X814" s="982">
        <f t="shared" si="266"/>
        <v>-46013</v>
      </c>
      <c r="Y814" s="613"/>
      <c r="Z814" s="612">
        <f t="shared" si="270"/>
        <v>-46013</v>
      </c>
      <c r="AA814" s="741"/>
      <c r="AB814" s="895"/>
      <c r="AC814" s="616" t="s">
        <v>2935</v>
      </c>
      <c r="AD814" s="895"/>
      <c r="AE814" s="895"/>
      <c r="AF814" s="895"/>
      <c r="AG814" s="895"/>
    </row>
    <row r="815" ht="13.5" hidden="1" customHeight="1">
      <c r="A815" s="604" t="b">
        <v>0</v>
      </c>
      <c r="B815" s="492" t="s">
        <v>114</v>
      </c>
      <c r="C815" s="492" t="s">
        <v>114</v>
      </c>
      <c r="D815" s="492" t="s">
        <v>864</v>
      </c>
      <c r="E815" s="492" t="s">
        <v>1333</v>
      </c>
      <c r="F815" s="606">
        <v>46023.0</v>
      </c>
      <c r="G815" s="1072"/>
      <c r="H815" s="617" t="s">
        <v>2932</v>
      </c>
      <c r="I815" s="492" t="s">
        <v>2933</v>
      </c>
      <c r="J815" s="492" t="s">
        <v>190</v>
      </c>
      <c r="K815" s="618">
        <v>0.0</v>
      </c>
      <c r="L815" s="618">
        <v>0.0</v>
      </c>
      <c r="M815" s="622"/>
      <c r="N815" s="610">
        <v>46029.0</v>
      </c>
      <c r="O815" s="492" t="s">
        <v>2934</v>
      </c>
      <c r="P815" s="610">
        <v>46013.0</v>
      </c>
      <c r="Q815" s="610">
        <v>46029.0</v>
      </c>
      <c r="R815" s="612">
        <f t="shared" si="262"/>
        <v>16</v>
      </c>
      <c r="S815" s="613"/>
      <c r="T815" s="612">
        <f t="shared" si="268"/>
        <v>-46013</v>
      </c>
      <c r="U815" s="612">
        <f t="shared" si="269"/>
        <v>-46029</v>
      </c>
      <c r="V815" s="1080"/>
      <c r="W815" s="982">
        <f t="shared" si="265"/>
        <v>0</v>
      </c>
      <c r="X815" s="982">
        <f t="shared" si="266"/>
        <v>-46013</v>
      </c>
      <c r="Y815" s="613"/>
      <c r="Z815" s="612">
        <f t="shared" si="270"/>
        <v>-46013</v>
      </c>
      <c r="AA815" s="741"/>
      <c r="AB815" s="895"/>
      <c r="AC815" s="616" t="s">
        <v>2935</v>
      </c>
      <c r="AD815" s="895"/>
      <c r="AE815" s="895"/>
      <c r="AF815" s="895"/>
      <c r="AG815" s="895"/>
    </row>
    <row r="816" ht="13.5" hidden="1" customHeight="1">
      <c r="A816" s="604" t="b">
        <v>0</v>
      </c>
      <c r="B816" s="492" t="s">
        <v>114</v>
      </c>
      <c r="C816" s="492" t="s">
        <v>114</v>
      </c>
      <c r="D816" s="492" t="s">
        <v>864</v>
      </c>
      <c r="E816" s="629" t="s">
        <v>1369</v>
      </c>
      <c r="F816" s="606">
        <v>46023.0</v>
      </c>
      <c r="G816" s="1138"/>
      <c r="H816" s="634" t="s">
        <v>2936</v>
      </c>
      <c r="I816" s="634" t="s">
        <v>2937</v>
      </c>
      <c r="J816" s="634" t="s">
        <v>192</v>
      </c>
      <c r="K816" s="618">
        <v>0.0</v>
      </c>
      <c r="L816" s="618">
        <v>0.0</v>
      </c>
      <c r="M816" s="622"/>
      <c r="N816" s="610">
        <v>46035.0</v>
      </c>
      <c r="O816" s="492" t="s">
        <v>2938</v>
      </c>
      <c r="P816" s="610">
        <v>46003.0</v>
      </c>
      <c r="Q816" s="610">
        <v>46009.0</v>
      </c>
      <c r="R816" s="612">
        <f t="shared" si="262"/>
        <v>6</v>
      </c>
      <c r="S816" s="613"/>
      <c r="T816" s="612">
        <f t="shared" si="268"/>
        <v>-46003</v>
      </c>
      <c r="U816" s="612">
        <f t="shared" si="269"/>
        <v>-46009</v>
      </c>
      <c r="V816" s="1080"/>
      <c r="W816" s="982">
        <f t="shared" si="265"/>
        <v>0</v>
      </c>
      <c r="X816" s="982">
        <f t="shared" si="266"/>
        <v>-46003</v>
      </c>
      <c r="Y816" s="613"/>
      <c r="Z816" s="612">
        <f t="shared" si="270"/>
        <v>-46003</v>
      </c>
      <c r="AA816" s="741"/>
      <c r="AB816" s="895"/>
      <c r="AC816" s="616" t="s">
        <v>2939</v>
      </c>
      <c r="AD816" s="895"/>
      <c r="AE816" s="895"/>
      <c r="AF816" s="895"/>
      <c r="AG816" s="895"/>
    </row>
    <row r="817" ht="13.5" hidden="1" customHeight="1">
      <c r="A817" s="604" t="b">
        <v>0</v>
      </c>
      <c r="B817" s="492" t="s">
        <v>114</v>
      </c>
      <c r="C817" s="492" t="s">
        <v>114</v>
      </c>
      <c r="D817" s="492" t="s">
        <v>1119</v>
      </c>
      <c r="E817" s="492" t="s">
        <v>1333</v>
      </c>
      <c r="F817" s="606">
        <v>45992.0</v>
      </c>
      <c r="G817" s="1072"/>
      <c r="H817" s="617" t="s">
        <v>2734</v>
      </c>
      <c r="I817" s="492" t="s">
        <v>2735</v>
      </c>
      <c r="J817" s="492" t="s">
        <v>190</v>
      </c>
      <c r="K817" s="618"/>
      <c r="L817" s="618"/>
      <c r="M817" s="622"/>
      <c r="N817" s="610">
        <v>45664.0</v>
      </c>
      <c r="O817" s="675" t="s">
        <v>2736</v>
      </c>
      <c r="P817" s="610">
        <v>46007.0</v>
      </c>
      <c r="Q817" s="610">
        <v>46008.0</v>
      </c>
      <c r="R817" s="612">
        <f t="shared" si="262"/>
        <v>1</v>
      </c>
      <c r="S817" s="613"/>
      <c r="T817" s="612">
        <f t="shared" si="268"/>
        <v>-46007</v>
      </c>
      <c r="U817" s="612">
        <f t="shared" si="269"/>
        <v>-46008</v>
      </c>
      <c r="V817" s="114"/>
      <c r="W817" s="114"/>
      <c r="X817" s="114"/>
      <c r="Y817" s="613"/>
      <c r="Z817" s="612">
        <f t="shared" si="270"/>
        <v>-46007</v>
      </c>
      <c r="AA817" s="741"/>
      <c r="AB817" s="895"/>
      <c r="AC817" s="616" t="s">
        <v>2737</v>
      </c>
      <c r="AD817" s="895"/>
      <c r="AE817" s="895"/>
      <c r="AF817" s="895"/>
      <c r="AG817" s="895"/>
    </row>
    <row r="818" ht="13.5" hidden="1" customHeight="1">
      <c r="A818" s="604" t="b">
        <v>0</v>
      </c>
      <c r="B818" s="492" t="s">
        <v>135</v>
      </c>
      <c r="C818" s="492" t="s">
        <v>114</v>
      </c>
      <c r="D818" s="629" t="s">
        <v>1119</v>
      </c>
      <c r="E818" s="629" t="s">
        <v>1333</v>
      </c>
      <c r="F818" s="606">
        <v>46054.0</v>
      </c>
      <c r="G818" s="860" t="s">
        <v>1303</v>
      </c>
      <c r="H818" s="931" t="s">
        <v>2727</v>
      </c>
      <c r="I818" s="492" t="s">
        <v>2728</v>
      </c>
      <c r="J818" s="492" t="s">
        <v>190</v>
      </c>
      <c r="K818" s="618">
        <v>0.0</v>
      </c>
      <c r="L818" s="618">
        <v>0.0</v>
      </c>
      <c r="M818" s="622"/>
      <c r="N818" s="610">
        <v>46096.0</v>
      </c>
      <c r="O818" s="710" t="s">
        <v>2940</v>
      </c>
      <c r="P818" s="610">
        <v>46069.0</v>
      </c>
      <c r="Q818" s="610">
        <v>46073.0</v>
      </c>
      <c r="R818" s="636">
        <f t="shared" si="262"/>
        <v>4</v>
      </c>
      <c r="S818" s="613"/>
      <c r="T818" s="612"/>
      <c r="U818" s="612"/>
      <c r="V818" s="1080"/>
      <c r="W818" s="982"/>
      <c r="X818" s="982"/>
      <c r="Y818" s="613"/>
      <c r="Z818" s="612"/>
      <c r="AA818" s="975"/>
      <c r="AB818" s="901"/>
      <c r="AC818" s="706" t="s">
        <v>2941</v>
      </c>
      <c r="AD818" s="895"/>
      <c r="AE818" s="895"/>
      <c r="AF818" s="895"/>
      <c r="AG818" s="895"/>
    </row>
    <row r="819" ht="13.5" hidden="1" customHeight="1">
      <c r="A819" s="667" t="b">
        <v>0</v>
      </c>
      <c r="B819" s="635" t="s">
        <v>135</v>
      </c>
      <c r="C819" s="635" t="s">
        <v>134</v>
      </c>
      <c r="D819" s="492" t="s">
        <v>1119</v>
      </c>
      <c r="E819" s="492" t="s">
        <v>1369</v>
      </c>
      <c r="F819" s="606">
        <v>46054.0</v>
      </c>
      <c r="G819" s="910"/>
      <c r="H819" s="940" t="s">
        <v>2942</v>
      </c>
      <c r="I819" s="492" t="s">
        <v>2943</v>
      </c>
      <c r="J819" s="492" t="s">
        <v>190</v>
      </c>
      <c r="K819" s="987">
        <v>0.0</v>
      </c>
      <c r="L819" s="987">
        <v>0.0</v>
      </c>
      <c r="M819" s="1076"/>
      <c r="N819" s="651"/>
      <c r="O819" s="945" t="s">
        <v>2944</v>
      </c>
      <c r="P819" s="639">
        <v>46078.0</v>
      </c>
      <c r="Q819" s="639">
        <v>46079.0</v>
      </c>
      <c r="R819" s="656"/>
      <c r="S819" s="638"/>
      <c r="T819" s="656"/>
      <c r="U819" s="656"/>
      <c r="V819" s="638"/>
      <c r="W819" s="640"/>
      <c r="X819" s="640"/>
      <c r="Y819" s="638"/>
      <c r="Z819" s="656"/>
      <c r="AA819" s="1077"/>
      <c r="AB819" s="989"/>
      <c r="AC819" s="967" t="s">
        <v>2945</v>
      </c>
      <c r="AD819" s="968"/>
      <c r="AE819" s="968"/>
      <c r="AF819" s="968"/>
      <c r="AG819" s="968"/>
    </row>
    <row r="820" ht="13.5" hidden="1" customHeight="1">
      <c r="A820" s="604" t="b">
        <v>0</v>
      </c>
      <c r="B820" s="492" t="s">
        <v>113</v>
      </c>
      <c r="C820" s="492" t="s">
        <v>114</v>
      </c>
      <c r="D820" s="492" t="s">
        <v>1119</v>
      </c>
      <c r="E820" s="629" t="s">
        <v>1333</v>
      </c>
      <c r="F820" s="606">
        <v>45992.0</v>
      </c>
      <c r="G820" s="1138"/>
      <c r="H820" s="617" t="s">
        <v>2857</v>
      </c>
      <c r="I820" s="492" t="s">
        <v>1445</v>
      </c>
      <c r="J820" s="492" t="s">
        <v>190</v>
      </c>
      <c r="K820" s="618">
        <v>0.0</v>
      </c>
      <c r="L820" s="618">
        <v>0.0</v>
      </c>
      <c r="M820" s="622"/>
      <c r="N820" s="610">
        <v>46027.0</v>
      </c>
      <c r="O820" s="492" t="s">
        <v>2858</v>
      </c>
      <c r="P820" s="610">
        <v>46000.0</v>
      </c>
      <c r="Q820" s="610">
        <v>46006.0</v>
      </c>
      <c r="R820" s="612">
        <f>Q820-P820</f>
        <v>6</v>
      </c>
      <c r="S820" s="613"/>
      <c r="T820" s="612">
        <f>S820-P820</f>
        <v>-46000</v>
      </c>
      <c r="U820" s="612">
        <f>S820-Q820</f>
        <v>-46006</v>
      </c>
      <c r="V820" s="114"/>
      <c r="W820" s="114"/>
      <c r="X820" s="114"/>
      <c r="Y820" s="613"/>
      <c r="Z820" s="612">
        <f>Y820-P820</f>
        <v>-46000</v>
      </c>
      <c r="AA820" s="741"/>
      <c r="AB820" s="895"/>
      <c r="AC820" s="616" t="s">
        <v>2859</v>
      </c>
      <c r="AD820" s="895"/>
      <c r="AE820" s="895"/>
      <c r="AF820" s="895"/>
      <c r="AG820" s="895"/>
    </row>
    <row r="821" ht="13.5" hidden="1" customHeight="1">
      <c r="A821" s="667" t="b">
        <v>0</v>
      </c>
      <c r="B821" s="635" t="s">
        <v>113</v>
      </c>
      <c r="C821" s="635" t="s">
        <v>113</v>
      </c>
      <c r="D821" s="492" t="s">
        <v>1119</v>
      </c>
      <c r="E821" s="492" t="s">
        <v>1369</v>
      </c>
      <c r="F821" s="606">
        <v>46054.0</v>
      </c>
      <c r="G821" s="910"/>
      <c r="H821" s="704" t="s">
        <v>2946</v>
      </c>
      <c r="I821" s="492" t="s">
        <v>1468</v>
      </c>
      <c r="J821" s="649" t="s">
        <v>190</v>
      </c>
      <c r="K821" s="643">
        <v>0.0</v>
      </c>
      <c r="L821" s="643">
        <v>0.0</v>
      </c>
      <c r="M821" s="1076"/>
      <c r="N821" s="651"/>
      <c r="O821" s="1140"/>
      <c r="P821" s="610">
        <v>46073.0</v>
      </c>
      <c r="Q821" s="639">
        <v>46078.0</v>
      </c>
      <c r="R821" s="636"/>
      <c r="S821" s="638"/>
      <c r="T821" s="656"/>
      <c r="U821" s="656"/>
      <c r="V821" s="638"/>
      <c r="W821" s="640"/>
      <c r="X821" s="640"/>
      <c r="Y821" s="638"/>
      <c r="Z821" s="656"/>
      <c r="AA821" s="1077"/>
      <c r="AB821" s="989"/>
      <c r="AC821" s="1020" t="s">
        <v>2947</v>
      </c>
      <c r="AD821" s="71"/>
      <c r="AE821" s="71"/>
      <c r="AF821" s="71"/>
      <c r="AG821" s="59"/>
    </row>
    <row r="822" ht="16.5" hidden="1" customHeight="1">
      <c r="A822" s="604" t="b">
        <v>0</v>
      </c>
      <c r="B822" s="492" t="s">
        <v>113</v>
      </c>
      <c r="C822" s="492" t="s">
        <v>134</v>
      </c>
      <c r="D822" s="629" t="s">
        <v>1119</v>
      </c>
      <c r="E822" s="629" t="s">
        <v>1356</v>
      </c>
      <c r="F822" s="606">
        <v>46054.0</v>
      </c>
      <c r="G822" s="860"/>
      <c r="H822" s="704" t="s">
        <v>2787</v>
      </c>
      <c r="I822" s="492" t="s">
        <v>2572</v>
      </c>
      <c r="J822" s="492" t="s">
        <v>190</v>
      </c>
      <c r="K822" s="618">
        <v>0.0</v>
      </c>
      <c r="L822" s="618">
        <v>0.0</v>
      </c>
      <c r="M822" s="622"/>
      <c r="N822" s="610"/>
      <c r="O822" s="809" t="s">
        <v>2948</v>
      </c>
      <c r="P822" s="610">
        <v>46049.0</v>
      </c>
      <c r="Q822" s="610">
        <v>46055.0</v>
      </c>
      <c r="R822" s="980">
        <f t="shared" ref="R822:R838" si="271">Q822-P822</f>
        <v>6</v>
      </c>
      <c r="S822" s="613"/>
      <c r="T822" s="980">
        <f t="shared" ref="T822:T830" si="272">S822-P822</f>
        <v>-46049</v>
      </c>
      <c r="U822" s="980">
        <f t="shared" ref="U822:U830" si="273">S822-Q822</f>
        <v>-46055</v>
      </c>
      <c r="V822" s="1080"/>
      <c r="W822" s="982">
        <f t="shared" ref="W822:W824" si="274">V822-S822</f>
        <v>0</v>
      </c>
      <c r="X822" s="982">
        <f t="shared" ref="X822:X824" si="275">V822-P822</f>
        <v>-46049</v>
      </c>
      <c r="Y822" s="613"/>
      <c r="Z822" s="612"/>
      <c r="AA822" s="975"/>
      <c r="AB822" s="901"/>
      <c r="AC822" s="706" t="s">
        <v>2788</v>
      </c>
      <c r="AD822" s="895"/>
      <c r="AE822" s="895"/>
      <c r="AF822" s="895"/>
      <c r="AG822" s="895"/>
    </row>
    <row r="823" ht="13.5" hidden="1" customHeight="1">
      <c r="A823" s="604" t="b">
        <v>0</v>
      </c>
      <c r="B823" s="492" t="s">
        <v>113</v>
      </c>
      <c r="C823" s="492" t="s">
        <v>114</v>
      </c>
      <c r="D823" s="492" t="s">
        <v>1119</v>
      </c>
      <c r="E823" s="492" t="s">
        <v>1608</v>
      </c>
      <c r="F823" s="606">
        <v>46023.0</v>
      </c>
      <c r="G823" s="860" t="s">
        <v>1307</v>
      </c>
      <c r="H823" s="924" t="s">
        <v>2950</v>
      </c>
      <c r="I823" s="924" t="s">
        <v>1547</v>
      </c>
      <c r="J823" s="924" t="s">
        <v>190</v>
      </c>
      <c r="K823" s="618">
        <v>0.0</v>
      </c>
      <c r="L823" s="618">
        <v>0.0</v>
      </c>
      <c r="M823" s="622"/>
      <c r="N823" s="610">
        <v>46187.0</v>
      </c>
      <c r="O823" s="492" t="s">
        <v>2951</v>
      </c>
      <c r="P823" s="610">
        <v>46017.0</v>
      </c>
      <c r="Q823" s="610">
        <v>46029.0</v>
      </c>
      <c r="R823" s="980">
        <f t="shared" si="271"/>
        <v>12</v>
      </c>
      <c r="S823" s="610">
        <v>46029.0</v>
      </c>
      <c r="T823" s="612">
        <f t="shared" si="272"/>
        <v>12</v>
      </c>
      <c r="U823" s="612">
        <f t="shared" si="273"/>
        <v>0</v>
      </c>
      <c r="V823" s="1080"/>
      <c r="W823" s="982">
        <f t="shared" si="274"/>
        <v>-46029</v>
      </c>
      <c r="X823" s="982">
        <f t="shared" si="275"/>
        <v>-46017</v>
      </c>
      <c r="Y823" s="613"/>
      <c r="Z823" s="980">
        <f t="shared" ref="Z823:Z829" si="276">Y823-P823</f>
        <v>-46017</v>
      </c>
      <c r="AA823" s="1200"/>
      <c r="AB823" s="901" t="s">
        <v>94</v>
      </c>
      <c r="AC823" s="616" t="s">
        <v>2952</v>
      </c>
      <c r="AD823" s="895"/>
      <c r="AE823" s="895"/>
      <c r="AF823" s="895"/>
      <c r="AG823" s="895"/>
    </row>
    <row r="824" ht="13.5" hidden="1" customHeight="1">
      <c r="A824" s="604" t="b">
        <v>0</v>
      </c>
      <c r="B824" s="492" t="s">
        <v>113</v>
      </c>
      <c r="C824" s="492" t="s">
        <v>114</v>
      </c>
      <c r="D824" s="492" t="s">
        <v>1119</v>
      </c>
      <c r="E824" s="629" t="s">
        <v>1608</v>
      </c>
      <c r="F824" s="606">
        <v>46023.0</v>
      </c>
      <c r="G824" s="860" t="s">
        <v>1313</v>
      </c>
      <c r="H824" s="929" t="s">
        <v>2950</v>
      </c>
      <c r="I824" s="929" t="s">
        <v>1547</v>
      </c>
      <c r="J824" s="929" t="s">
        <v>190</v>
      </c>
      <c r="K824" s="618">
        <v>0.0</v>
      </c>
      <c r="L824" s="618">
        <v>0.0</v>
      </c>
      <c r="M824" s="622">
        <v>17000.0</v>
      </c>
      <c r="N824" s="610">
        <v>46187.0</v>
      </c>
      <c r="O824" s="492" t="s">
        <v>2951</v>
      </c>
      <c r="P824" s="610">
        <v>46017.0</v>
      </c>
      <c r="Q824" s="610">
        <v>46029.0</v>
      </c>
      <c r="R824" s="612">
        <f t="shared" si="271"/>
        <v>12</v>
      </c>
      <c r="S824" s="610">
        <v>46029.0</v>
      </c>
      <c r="T824" s="612">
        <f t="shared" si="272"/>
        <v>12</v>
      </c>
      <c r="U824" s="612">
        <f t="shared" si="273"/>
        <v>0</v>
      </c>
      <c r="V824" s="1080"/>
      <c r="W824" s="982">
        <f t="shared" si="274"/>
        <v>-46029</v>
      </c>
      <c r="X824" s="982">
        <f t="shared" si="275"/>
        <v>-46017</v>
      </c>
      <c r="Y824" s="613"/>
      <c r="Z824" s="980">
        <f t="shared" si="276"/>
        <v>-46017</v>
      </c>
      <c r="AA824" s="1200"/>
      <c r="AB824" s="895"/>
      <c r="AC824" s="616" t="s">
        <v>2952</v>
      </c>
      <c r="AD824" s="895"/>
      <c r="AE824" s="895"/>
      <c r="AF824" s="895"/>
      <c r="AG824" s="895"/>
    </row>
    <row r="825" ht="13.5" hidden="1" customHeight="1">
      <c r="A825" s="604" t="b">
        <v>1</v>
      </c>
      <c r="B825" s="492" t="s">
        <v>1538</v>
      </c>
      <c r="C825" s="492" t="s">
        <v>114</v>
      </c>
      <c r="D825" s="492" t="s">
        <v>368</v>
      </c>
      <c r="E825" s="492" t="s">
        <v>1333</v>
      </c>
      <c r="F825" s="606">
        <v>45992.0</v>
      </c>
      <c r="G825" s="1072"/>
      <c r="H825" s="617" t="s">
        <v>2953</v>
      </c>
      <c r="I825" s="492" t="s">
        <v>1586</v>
      </c>
      <c r="J825" s="492" t="s">
        <v>190</v>
      </c>
      <c r="K825" s="618">
        <v>0.0</v>
      </c>
      <c r="L825" s="618">
        <v>0.0</v>
      </c>
      <c r="M825" s="622"/>
      <c r="N825" s="610"/>
      <c r="O825" s="492"/>
      <c r="P825" s="610">
        <v>46003.0</v>
      </c>
      <c r="Q825" s="610">
        <v>46009.0</v>
      </c>
      <c r="R825" s="612">
        <f t="shared" si="271"/>
        <v>6</v>
      </c>
      <c r="S825" s="613"/>
      <c r="T825" s="612">
        <f t="shared" si="272"/>
        <v>-46003</v>
      </c>
      <c r="U825" s="612">
        <f t="shared" si="273"/>
        <v>-46009</v>
      </c>
      <c r="V825" s="114"/>
      <c r="W825" s="114"/>
      <c r="X825" s="114"/>
      <c r="Y825" s="613"/>
      <c r="Z825" s="612">
        <f t="shared" si="276"/>
        <v>-46003</v>
      </c>
      <c r="AA825" s="741"/>
      <c r="AB825" s="895"/>
      <c r="AC825" s="616" t="s">
        <v>2954</v>
      </c>
      <c r="AD825" s="895"/>
      <c r="AE825" s="895"/>
      <c r="AF825" s="895"/>
      <c r="AG825" s="895"/>
    </row>
    <row r="826" ht="13.5" hidden="1" customHeight="1">
      <c r="A826" s="604" t="b">
        <v>0</v>
      </c>
      <c r="B826" s="492" t="s">
        <v>114</v>
      </c>
      <c r="C826" s="492" t="s">
        <v>114</v>
      </c>
      <c r="D826" s="629" t="s">
        <v>368</v>
      </c>
      <c r="E826" s="629" t="s">
        <v>1333</v>
      </c>
      <c r="F826" s="606">
        <v>45992.0</v>
      </c>
      <c r="G826" s="1138"/>
      <c r="H826" s="617" t="s">
        <v>2955</v>
      </c>
      <c r="I826" s="492" t="s">
        <v>2956</v>
      </c>
      <c r="J826" s="492" t="s">
        <v>190</v>
      </c>
      <c r="K826" s="618">
        <v>0.0</v>
      </c>
      <c r="L826" s="618">
        <v>0.0</v>
      </c>
      <c r="M826" s="622"/>
      <c r="N826" s="613"/>
      <c r="O826" s="613"/>
      <c r="P826" s="610">
        <v>46002.0</v>
      </c>
      <c r="Q826" s="610">
        <v>46003.0</v>
      </c>
      <c r="R826" s="612">
        <f t="shared" si="271"/>
        <v>1</v>
      </c>
      <c r="S826" s="613"/>
      <c r="T826" s="612">
        <f t="shared" si="272"/>
        <v>-46002</v>
      </c>
      <c r="U826" s="612">
        <f t="shared" si="273"/>
        <v>-46003</v>
      </c>
      <c r="V826" s="114"/>
      <c r="W826" s="114"/>
      <c r="X826" s="114"/>
      <c r="Y826" s="613"/>
      <c r="Z826" s="612">
        <f t="shared" si="276"/>
        <v>-46002</v>
      </c>
      <c r="AA826" s="741"/>
      <c r="AB826" s="895"/>
      <c r="AC826" s="616" t="s">
        <v>2957</v>
      </c>
      <c r="AD826" s="895"/>
      <c r="AE826" s="895"/>
      <c r="AF826" s="895"/>
      <c r="AG826" s="895"/>
    </row>
    <row r="827" ht="13.5" hidden="1" customHeight="1">
      <c r="A827" s="604" t="b">
        <v>0</v>
      </c>
      <c r="B827" s="492" t="s">
        <v>1538</v>
      </c>
      <c r="C827" s="492" t="s">
        <v>114</v>
      </c>
      <c r="D827" s="492" t="s">
        <v>368</v>
      </c>
      <c r="E827" s="492" t="s">
        <v>1333</v>
      </c>
      <c r="F827" s="606">
        <v>45992.0</v>
      </c>
      <c r="G827" s="1072"/>
      <c r="H827" s="617" t="s">
        <v>2958</v>
      </c>
      <c r="I827" s="492" t="s">
        <v>2959</v>
      </c>
      <c r="J827" s="492" t="s">
        <v>190</v>
      </c>
      <c r="K827" s="618">
        <v>0.0</v>
      </c>
      <c r="L827" s="618">
        <v>0.0</v>
      </c>
      <c r="M827" s="622"/>
      <c r="N827" s="610"/>
      <c r="O827" s="492"/>
      <c r="P827" s="610">
        <v>46000.0</v>
      </c>
      <c r="Q827" s="610">
        <v>46006.0</v>
      </c>
      <c r="R827" s="612">
        <f t="shared" si="271"/>
        <v>6</v>
      </c>
      <c r="S827" s="613"/>
      <c r="T827" s="612">
        <f t="shared" si="272"/>
        <v>-46000</v>
      </c>
      <c r="U827" s="612">
        <f t="shared" si="273"/>
        <v>-46006</v>
      </c>
      <c r="V827" s="114"/>
      <c r="W827" s="114"/>
      <c r="X827" s="114"/>
      <c r="Y827" s="613"/>
      <c r="Z827" s="612">
        <f t="shared" si="276"/>
        <v>-46000</v>
      </c>
      <c r="AA827" s="741"/>
      <c r="AB827" s="895"/>
      <c r="AC827" s="616" t="s">
        <v>2960</v>
      </c>
      <c r="AD827" s="895"/>
      <c r="AE827" s="895"/>
      <c r="AF827" s="895"/>
      <c r="AG827" s="895"/>
    </row>
    <row r="828" ht="13.5" hidden="1" customHeight="1">
      <c r="A828" s="604" t="b">
        <v>0</v>
      </c>
      <c r="B828" s="492" t="s">
        <v>113</v>
      </c>
      <c r="C828" s="492" t="s">
        <v>114</v>
      </c>
      <c r="D828" s="629" t="s">
        <v>368</v>
      </c>
      <c r="E828" s="629" t="s">
        <v>1356</v>
      </c>
      <c r="F828" s="606">
        <v>45992.0</v>
      </c>
      <c r="G828" s="1138"/>
      <c r="H828" s="617" t="s">
        <v>2961</v>
      </c>
      <c r="I828" s="492" t="s">
        <v>2962</v>
      </c>
      <c r="J828" s="492" t="s">
        <v>190</v>
      </c>
      <c r="K828" s="618">
        <v>0.0</v>
      </c>
      <c r="L828" s="618">
        <v>0.0</v>
      </c>
      <c r="M828" s="622"/>
      <c r="N828" s="610">
        <v>46015.0</v>
      </c>
      <c r="O828" s="492" t="s">
        <v>2963</v>
      </c>
      <c r="P828" s="610">
        <v>46013.0</v>
      </c>
      <c r="Q828" s="610">
        <v>46014.0</v>
      </c>
      <c r="R828" s="612">
        <f t="shared" si="271"/>
        <v>1</v>
      </c>
      <c r="S828" s="613"/>
      <c r="T828" s="612">
        <f t="shared" si="272"/>
        <v>-46013</v>
      </c>
      <c r="U828" s="612">
        <f t="shared" si="273"/>
        <v>-46014</v>
      </c>
      <c r="V828" s="114"/>
      <c r="W828" s="114"/>
      <c r="X828" s="114"/>
      <c r="Y828" s="613"/>
      <c r="Z828" s="612">
        <f t="shared" si="276"/>
        <v>-46013</v>
      </c>
      <c r="AA828" s="741"/>
      <c r="AB828" s="895"/>
      <c r="AC828" s="616" t="s">
        <v>2964</v>
      </c>
      <c r="AD828" s="895"/>
      <c r="AE828" s="895"/>
      <c r="AF828" s="895"/>
      <c r="AG828" s="895"/>
    </row>
    <row r="829" ht="13.5" hidden="1" customHeight="1">
      <c r="A829" s="604" t="b">
        <v>0</v>
      </c>
      <c r="B829" s="492" t="s">
        <v>113</v>
      </c>
      <c r="C829" s="492" t="s">
        <v>114</v>
      </c>
      <c r="D829" s="492" t="s">
        <v>368</v>
      </c>
      <c r="E829" s="492" t="s">
        <v>1333</v>
      </c>
      <c r="F829" s="606">
        <v>45992.0</v>
      </c>
      <c r="G829" s="1072"/>
      <c r="H829" s="617" t="s">
        <v>2965</v>
      </c>
      <c r="I829" s="492" t="s">
        <v>2966</v>
      </c>
      <c r="J829" s="492" t="s">
        <v>190</v>
      </c>
      <c r="K829" s="618">
        <v>0.0</v>
      </c>
      <c r="L829" s="618">
        <v>0.0</v>
      </c>
      <c r="M829" s="622"/>
      <c r="N829" s="610"/>
      <c r="O829" s="492"/>
      <c r="P829" s="610">
        <v>46000.0</v>
      </c>
      <c r="Q829" s="610">
        <v>46001.0</v>
      </c>
      <c r="R829" s="612">
        <f t="shared" si="271"/>
        <v>1</v>
      </c>
      <c r="S829" s="613"/>
      <c r="T829" s="612">
        <f t="shared" si="272"/>
        <v>-46000</v>
      </c>
      <c r="U829" s="612">
        <f t="shared" si="273"/>
        <v>-46001</v>
      </c>
      <c r="V829" s="114"/>
      <c r="W829" s="114"/>
      <c r="X829" s="114"/>
      <c r="Y829" s="613"/>
      <c r="Z829" s="612">
        <f t="shared" si="276"/>
        <v>-46000</v>
      </c>
      <c r="AA829" s="741"/>
      <c r="AB829" s="895"/>
      <c r="AC829" s="616" t="s">
        <v>2967</v>
      </c>
      <c r="AD829" s="895"/>
      <c r="AE829" s="895"/>
      <c r="AF829" s="895"/>
      <c r="AG829" s="895"/>
    </row>
    <row r="830" ht="13.5" hidden="1" customHeight="1">
      <c r="A830" s="604" t="b">
        <v>0</v>
      </c>
      <c r="B830" s="492" t="s">
        <v>113</v>
      </c>
      <c r="C830" s="492" t="s">
        <v>114</v>
      </c>
      <c r="D830" s="629" t="s">
        <v>368</v>
      </c>
      <c r="E830" s="629" t="s">
        <v>1369</v>
      </c>
      <c r="F830" s="606">
        <v>46054.0</v>
      </c>
      <c r="G830" s="860"/>
      <c r="H830" s="704" t="s">
        <v>2968</v>
      </c>
      <c r="I830" s="492" t="s">
        <v>2202</v>
      </c>
      <c r="J830" s="492" t="s">
        <v>190</v>
      </c>
      <c r="K830" s="618">
        <v>0.0</v>
      </c>
      <c r="L830" s="618">
        <v>0.0</v>
      </c>
      <c r="M830" s="622"/>
      <c r="N830" s="610">
        <v>46073.0</v>
      </c>
      <c r="O830" s="809" t="s">
        <v>2969</v>
      </c>
      <c r="P830" s="610">
        <v>46050.0</v>
      </c>
      <c r="Q830" s="610">
        <v>46055.0</v>
      </c>
      <c r="R830" s="980">
        <f t="shared" si="271"/>
        <v>5</v>
      </c>
      <c r="S830" s="613"/>
      <c r="T830" s="980">
        <f t="shared" si="272"/>
        <v>-46050</v>
      </c>
      <c r="U830" s="980">
        <f t="shared" si="273"/>
        <v>-46055</v>
      </c>
      <c r="V830" s="1080"/>
      <c r="W830" s="982">
        <f t="shared" ref="W830:W832" si="277">V830-S830</f>
        <v>0</v>
      </c>
      <c r="X830" s="982">
        <f t="shared" ref="X830:X832" si="278">V830-P830</f>
        <v>-46050</v>
      </c>
      <c r="Y830" s="613"/>
      <c r="Z830" s="612"/>
      <c r="AA830" s="975"/>
      <c r="AB830" s="901"/>
      <c r="AC830" s="706" t="s">
        <v>2970</v>
      </c>
      <c r="AD830" s="895"/>
      <c r="AE830" s="895"/>
      <c r="AF830" s="895"/>
      <c r="AG830" s="895"/>
    </row>
    <row r="831" ht="13.5" hidden="1" customHeight="1">
      <c r="A831" s="604" t="b">
        <v>0</v>
      </c>
      <c r="B831" s="492" t="s">
        <v>113</v>
      </c>
      <c r="C831" s="492" t="s">
        <v>114</v>
      </c>
      <c r="D831" s="492" t="s">
        <v>368</v>
      </c>
      <c r="E831" s="492" t="s">
        <v>1369</v>
      </c>
      <c r="F831" s="606">
        <v>46054.0</v>
      </c>
      <c r="G831" s="860"/>
      <c r="H831" s="813" t="s">
        <v>2971</v>
      </c>
      <c r="I831" s="492" t="s">
        <v>2972</v>
      </c>
      <c r="J831" s="492" t="s">
        <v>190</v>
      </c>
      <c r="K831" s="618">
        <v>0.0</v>
      </c>
      <c r="L831" s="618">
        <v>0.0</v>
      </c>
      <c r="M831" s="622"/>
      <c r="N831" s="610"/>
      <c r="O831" s="809"/>
      <c r="P831" s="610">
        <v>46055.0</v>
      </c>
      <c r="Q831" s="610">
        <v>46056.0</v>
      </c>
      <c r="R831" s="980">
        <f t="shared" si="271"/>
        <v>1</v>
      </c>
      <c r="S831" s="613"/>
      <c r="T831" s="612"/>
      <c r="U831" s="612"/>
      <c r="V831" s="1080"/>
      <c r="W831" s="982">
        <f t="shared" si="277"/>
        <v>0</v>
      </c>
      <c r="X831" s="982">
        <f t="shared" si="278"/>
        <v>-46055</v>
      </c>
      <c r="Y831" s="613"/>
      <c r="Z831" s="612"/>
      <c r="AA831" s="975"/>
      <c r="AB831" s="901"/>
      <c r="AC831" s="706"/>
      <c r="AD831" s="895"/>
      <c r="AE831" s="895"/>
      <c r="AF831" s="895"/>
      <c r="AG831" s="895"/>
    </row>
    <row r="832" ht="13.5" hidden="1" customHeight="1">
      <c r="A832" s="604" t="b">
        <v>0</v>
      </c>
      <c r="B832" s="492" t="s">
        <v>113</v>
      </c>
      <c r="C832" s="492" t="s">
        <v>134</v>
      </c>
      <c r="D832" s="629" t="s">
        <v>368</v>
      </c>
      <c r="E832" s="629" t="s">
        <v>1333</v>
      </c>
      <c r="F832" s="606">
        <v>46054.0</v>
      </c>
      <c r="G832" s="860"/>
      <c r="H832" s="1293" t="s">
        <v>2973</v>
      </c>
      <c r="I832" s="492" t="s">
        <v>2974</v>
      </c>
      <c r="J832" s="492" t="s">
        <v>190</v>
      </c>
      <c r="K832" s="618">
        <v>0.0</v>
      </c>
      <c r="L832" s="618">
        <v>0.0</v>
      </c>
      <c r="M832" s="622"/>
      <c r="N832" s="610"/>
      <c r="O832" s="1195"/>
      <c r="P832" s="610">
        <v>46051.0</v>
      </c>
      <c r="Q832" s="610">
        <v>46056.0</v>
      </c>
      <c r="R832" s="980">
        <f t="shared" si="271"/>
        <v>5</v>
      </c>
      <c r="S832" s="613"/>
      <c r="T832" s="612"/>
      <c r="U832" s="612"/>
      <c r="V832" s="1080"/>
      <c r="W832" s="982">
        <f t="shared" si="277"/>
        <v>0</v>
      </c>
      <c r="X832" s="982">
        <f t="shared" si="278"/>
        <v>-46051</v>
      </c>
      <c r="Y832" s="613"/>
      <c r="Z832" s="612"/>
      <c r="AA832" s="975"/>
      <c r="AB832" s="901"/>
      <c r="AC832" s="706" t="s">
        <v>2975</v>
      </c>
      <c r="AD832" s="895"/>
      <c r="AE832" s="895"/>
      <c r="AF832" s="895"/>
      <c r="AG832" s="895"/>
    </row>
    <row r="833" ht="13.5" hidden="1" customHeight="1">
      <c r="A833" s="604" t="b">
        <v>1</v>
      </c>
      <c r="B833" s="492" t="s">
        <v>113</v>
      </c>
      <c r="C833" s="492" t="s">
        <v>134</v>
      </c>
      <c r="D833" s="492" t="s">
        <v>368</v>
      </c>
      <c r="E833" s="492" t="s">
        <v>1369</v>
      </c>
      <c r="F833" s="606">
        <v>46054.0</v>
      </c>
      <c r="G833" s="860"/>
      <c r="H833" s="1468" t="s">
        <v>2976</v>
      </c>
      <c r="I833" s="492" t="s">
        <v>998</v>
      </c>
      <c r="J833" s="492" t="s">
        <v>190</v>
      </c>
      <c r="K833" s="618">
        <v>0.0</v>
      </c>
      <c r="L833" s="618">
        <v>0.0</v>
      </c>
      <c r="M833" s="622"/>
      <c r="N833" s="610"/>
      <c r="O833" s="1195"/>
      <c r="P833" s="610">
        <v>46059.0</v>
      </c>
      <c r="Q833" s="610">
        <v>46060.0</v>
      </c>
      <c r="R833" s="636">
        <f t="shared" si="271"/>
        <v>1</v>
      </c>
      <c r="S833" s="613"/>
      <c r="T833" s="612"/>
      <c r="U833" s="612"/>
      <c r="V833" s="1080"/>
      <c r="W833" s="982"/>
      <c r="X833" s="982"/>
      <c r="Y833" s="613"/>
      <c r="Z833" s="614" t="s">
        <v>2977</v>
      </c>
      <c r="AA833" s="975"/>
      <c r="AB833" s="901"/>
      <c r="AC833" s="706" t="s">
        <v>2978</v>
      </c>
      <c r="AD833" s="895"/>
      <c r="AE833" s="895"/>
      <c r="AF833" s="895"/>
      <c r="AG833" s="895"/>
    </row>
    <row r="834" ht="13.5" hidden="1" customHeight="1">
      <c r="A834" s="604" t="b">
        <v>0</v>
      </c>
      <c r="B834" s="492" t="s">
        <v>113</v>
      </c>
      <c r="C834" s="492" t="s">
        <v>114</v>
      </c>
      <c r="D834" s="629" t="s">
        <v>368</v>
      </c>
      <c r="E834" s="629" t="s">
        <v>1369</v>
      </c>
      <c r="F834" s="606">
        <v>46023.0</v>
      </c>
      <c r="G834" s="860"/>
      <c r="H834" s="704" t="s">
        <v>2979</v>
      </c>
      <c r="I834" s="492" t="s">
        <v>1956</v>
      </c>
      <c r="J834" s="492" t="s">
        <v>190</v>
      </c>
      <c r="K834" s="618">
        <v>0.0</v>
      </c>
      <c r="L834" s="618">
        <v>0.0</v>
      </c>
      <c r="M834" s="622"/>
      <c r="N834" s="610"/>
      <c r="O834" s="710"/>
      <c r="P834" s="610">
        <v>46049.0</v>
      </c>
      <c r="Q834" s="610">
        <v>46051.0</v>
      </c>
      <c r="R834" s="980">
        <f t="shared" si="271"/>
        <v>2</v>
      </c>
      <c r="S834" s="613"/>
      <c r="T834" s="612"/>
      <c r="U834" s="612"/>
      <c r="V834" s="1080"/>
      <c r="W834" s="982">
        <f>V834-S834</f>
        <v>0</v>
      </c>
      <c r="X834" s="982">
        <f>V834-P834</f>
        <v>-46049</v>
      </c>
      <c r="Y834" s="613"/>
      <c r="Z834" s="612"/>
      <c r="AA834" s="741"/>
      <c r="AB834" s="895"/>
      <c r="AC834" s="616" t="s">
        <v>2980</v>
      </c>
      <c r="AD834" s="895"/>
      <c r="AE834" s="895"/>
      <c r="AF834" s="895"/>
      <c r="AG834" s="895"/>
    </row>
    <row r="835" ht="13.5" hidden="1" customHeight="1">
      <c r="A835" s="604" t="b">
        <v>0</v>
      </c>
      <c r="B835" s="492" t="s">
        <v>135</v>
      </c>
      <c r="C835" s="492" t="s">
        <v>114</v>
      </c>
      <c r="D835" s="492" t="s">
        <v>368</v>
      </c>
      <c r="E835" s="492" t="s">
        <v>1369</v>
      </c>
      <c r="F835" s="606">
        <v>46054.0</v>
      </c>
      <c r="G835" s="860"/>
      <c r="H835" s="813" t="s">
        <v>2981</v>
      </c>
      <c r="I835" s="492" t="s">
        <v>2982</v>
      </c>
      <c r="J835" s="492" t="s">
        <v>192</v>
      </c>
      <c r="K835" s="618">
        <v>0.0</v>
      </c>
      <c r="L835" s="618">
        <v>0.0</v>
      </c>
      <c r="M835" s="622"/>
      <c r="N835" s="610"/>
      <c r="O835" s="809"/>
      <c r="P835" s="610">
        <v>46056.0</v>
      </c>
      <c r="Q835" s="610">
        <v>46062.0</v>
      </c>
      <c r="R835" s="636">
        <f t="shared" si="271"/>
        <v>6</v>
      </c>
      <c r="S835" s="613"/>
      <c r="T835" s="612"/>
      <c r="U835" s="612"/>
      <c r="V835" s="1080"/>
      <c r="W835" s="982"/>
      <c r="X835" s="982"/>
      <c r="Y835" s="613"/>
      <c r="Z835" s="612"/>
      <c r="AA835" s="975"/>
      <c r="AB835" s="901"/>
      <c r="AC835" s="706" t="s">
        <v>2983</v>
      </c>
      <c r="AD835" s="895"/>
      <c r="AE835" s="895"/>
      <c r="AF835" s="895"/>
      <c r="AG835" s="895"/>
    </row>
    <row r="836" ht="13.5" hidden="1" customHeight="1">
      <c r="A836" s="604" t="b">
        <v>0</v>
      </c>
      <c r="B836" s="492" t="s">
        <v>114</v>
      </c>
      <c r="C836" s="492" t="s">
        <v>114</v>
      </c>
      <c r="D836" s="629" t="s">
        <v>368</v>
      </c>
      <c r="E836" s="492" t="s">
        <v>1337</v>
      </c>
      <c r="F836" s="606">
        <v>46023.0</v>
      </c>
      <c r="G836" s="902" t="s">
        <v>1305</v>
      </c>
      <c r="H836" s="617" t="s">
        <v>3181</v>
      </c>
      <c r="I836" s="492" t="s">
        <v>1347</v>
      </c>
      <c r="J836" s="492" t="s">
        <v>190</v>
      </c>
      <c r="K836" s="618">
        <v>0.0</v>
      </c>
      <c r="L836" s="618">
        <v>0.0</v>
      </c>
      <c r="M836" s="622"/>
      <c r="N836" s="610">
        <v>46016.0</v>
      </c>
      <c r="O836" s="492" t="s">
        <v>3182</v>
      </c>
      <c r="P836" s="610">
        <v>46010.0</v>
      </c>
      <c r="Q836" s="610">
        <v>46013.0</v>
      </c>
      <c r="R836" s="612">
        <f t="shared" si="271"/>
        <v>3</v>
      </c>
      <c r="S836" s="610">
        <v>46013.0</v>
      </c>
      <c r="T836" s="612">
        <f>S836-P836</f>
        <v>3</v>
      </c>
      <c r="U836" s="612">
        <f>S836-Q836</f>
        <v>0</v>
      </c>
      <c r="V836" s="1080"/>
      <c r="W836" s="982">
        <f>V836-S836</f>
        <v>-46013</v>
      </c>
      <c r="X836" s="982">
        <f>V836-P836</f>
        <v>-46010</v>
      </c>
      <c r="Y836" s="613"/>
      <c r="Z836" s="612">
        <f>Y836-P836</f>
        <v>-46010</v>
      </c>
      <c r="AA836" s="741"/>
      <c r="AB836" s="901"/>
      <c r="AC836" s="616" t="s">
        <v>3183</v>
      </c>
      <c r="AD836" s="895"/>
      <c r="AE836" s="895"/>
      <c r="AF836" s="895"/>
      <c r="AG836" s="895"/>
    </row>
    <row r="837" ht="13.5" hidden="1" customHeight="1">
      <c r="A837" s="604" t="b">
        <v>0</v>
      </c>
      <c r="B837" s="492" t="s">
        <v>135</v>
      </c>
      <c r="C837" s="492" t="s">
        <v>114</v>
      </c>
      <c r="D837" s="492" t="s">
        <v>368</v>
      </c>
      <c r="E837" s="492" t="s">
        <v>1369</v>
      </c>
      <c r="F837" s="606">
        <v>46054.0</v>
      </c>
      <c r="G837" s="860"/>
      <c r="H837" s="813" t="s">
        <v>2985</v>
      </c>
      <c r="I837" s="492" t="s">
        <v>2107</v>
      </c>
      <c r="J837" s="492" t="s">
        <v>190</v>
      </c>
      <c r="K837" s="618">
        <v>0.0</v>
      </c>
      <c r="L837" s="618">
        <v>0.0</v>
      </c>
      <c r="M837" s="622"/>
      <c r="N837" s="610"/>
      <c r="O837" s="809"/>
      <c r="P837" s="610">
        <v>46058.0</v>
      </c>
      <c r="Q837" s="610">
        <v>46063.0</v>
      </c>
      <c r="R837" s="636">
        <f t="shared" si="271"/>
        <v>5</v>
      </c>
      <c r="S837" s="613"/>
      <c r="T837" s="612"/>
      <c r="U837" s="612"/>
      <c r="V837" s="1080"/>
      <c r="W837" s="982"/>
      <c r="X837" s="982"/>
      <c r="Y837" s="613"/>
      <c r="Z837" s="612"/>
      <c r="AA837" s="975"/>
      <c r="AB837" s="901"/>
      <c r="AC837" s="1292"/>
      <c r="AD837" s="71"/>
      <c r="AE837" s="71"/>
      <c r="AF837" s="71"/>
      <c r="AG837" s="59"/>
    </row>
    <row r="838" ht="13.5" hidden="1" customHeight="1">
      <c r="A838" s="604" t="b">
        <v>0</v>
      </c>
      <c r="B838" s="492" t="s">
        <v>113</v>
      </c>
      <c r="C838" s="492" t="s">
        <v>134</v>
      </c>
      <c r="D838" s="629" t="s">
        <v>368</v>
      </c>
      <c r="E838" s="629" t="s">
        <v>1421</v>
      </c>
      <c r="F838" s="606">
        <v>46054.0</v>
      </c>
      <c r="G838" s="860"/>
      <c r="H838" s="931" t="s">
        <v>2986</v>
      </c>
      <c r="I838" s="492" t="s">
        <v>2987</v>
      </c>
      <c r="J838" s="492" t="s">
        <v>190</v>
      </c>
      <c r="K838" s="618">
        <v>0.0</v>
      </c>
      <c r="L838" s="618">
        <v>0.0</v>
      </c>
      <c r="M838" s="622"/>
      <c r="N838" s="610"/>
      <c r="O838" s="809"/>
      <c r="P838" s="610">
        <v>46057.0</v>
      </c>
      <c r="Q838" s="610">
        <v>46063.0</v>
      </c>
      <c r="R838" s="636">
        <f t="shared" si="271"/>
        <v>6</v>
      </c>
      <c r="S838" s="613"/>
      <c r="T838" s="612"/>
      <c r="U838" s="612"/>
      <c r="V838" s="1080"/>
      <c r="W838" s="982"/>
      <c r="X838" s="982"/>
      <c r="Y838" s="613"/>
      <c r="Z838" s="612"/>
      <c r="AA838" s="975"/>
      <c r="AB838" s="901"/>
      <c r="AC838" s="706" t="s">
        <v>2988</v>
      </c>
      <c r="AD838" s="895"/>
      <c r="AE838" s="895"/>
      <c r="AF838" s="895"/>
      <c r="AG838" s="895"/>
    </row>
    <row r="839" ht="13.5" hidden="1" customHeight="1">
      <c r="A839" s="667" t="b">
        <v>0</v>
      </c>
      <c r="B839" s="641" t="s">
        <v>113</v>
      </c>
      <c r="C839" s="641" t="s">
        <v>114</v>
      </c>
      <c r="D839" s="492" t="s">
        <v>368</v>
      </c>
      <c r="E839" s="492" t="s">
        <v>1421</v>
      </c>
      <c r="F839" s="728">
        <v>46054.0</v>
      </c>
      <c r="G839" s="910"/>
      <c r="H839" s="940" t="s">
        <v>2989</v>
      </c>
      <c r="I839" s="492" t="s">
        <v>1934</v>
      </c>
      <c r="J839" s="649" t="s">
        <v>190</v>
      </c>
      <c r="K839" s="643">
        <v>0.0</v>
      </c>
      <c r="L839" s="643">
        <v>0.0</v>
      </c>
      <c r="M839" s="1076"/>
      <c r="N839" s="651"/>
      <c r="O839" s="1140"/>
      <c r="P839" s="639">
        <v>46071.0</v>
      </c>
      <c r="Q839" s="639">
        <v>46072.0</v>
      </c>
      <c r="R839" s="656"/>
      <c r="S839" s="638"/>
      <c r="T839" s="656"/>
      <c r="U839" s="656"/>
      <c r="V839" s="638"/>
      <c r="W839" s="640"/>
      <c r="X839" s="640"/>
      <c r="Y839" s="638"/>
      <c r="Z839" s="656"/>
      <c r="AA839" s="1077"/>
      <c r="AB839" s="989"/>
      <c r="AC839" s="947"/>
      <c r="AD839" s="948"/>
      <c r="AE839" s="948"/>
      <c r="AF839" s="948"/>
      <c r="AG839" s="948"/>
    </row>
    <row r="840" ht="13.5" hidden="1" customHeight="1">
      <c r="A840" s="1081" t="b">
        <v>0</v>
      </c>
      <c r="B840" s="635" t="s">
        <v>138</v>
      </c>
      <c r="C840" s="635" t="s">
        <v>134</v>
      </c>
      <c r="D840" s="629" t="s">
        <v>864</v>
      </c>
      <c r="E840" s="629" t="s">
        <v>1333</v>
      </c>
      <c r="F840" s="606">
        <v>46113.0</v>
      </c>
      <c r="G840" s="920"/>
      <c r="H840" s="704" t="s">
        <v>2135</v>
      </c>
      <c r="I840" s="629" t="s">
        <v>2136</v>
      </c>
      <c r="J840" s="629" t="s">
        <v>190</v>
      </c>
      <c r="K840" s="643">
        <v>0.0</v>
      </c>
      <c r="L840" s="643">
        <v>0.0</v>
      </c>
      <c r="M840" s="1076"/>
      <c r="N840" s="610"/>
      <c r="O840" s="809"/>
      <c r="P840" s="639">
        <v>46120.0</v>
      </c>
      <c r="Q840" s="639">
        <v>46126.0</v>
      </c>
      <c r="R840" s="636">
        <f t="shared" ref="R840:R855" si="279">Q840-P840</f>
        <v>6</v>
      </c>
      <c r="S840" s="638"/>
      <c r="T840" s="980">
        <f>S840-P840</f>
        <v>-46120</v>
      </c>
      <c r="U840" s="980">
        <f>S840-Q840</f>
        <v>-46126</v>
      </c>
      <c r="V840" s="638"/>
      <c r="W840" s="982">
        <f t="shared" ref="W840:W855" si="280">V840-S840</f>
        <v>0</v>
      </c>
      <c r="X840" s="982">
        <f t="shared" ref="X840:X855" si="281">V840-P840</f>
        <v>-46120</v>
      </c>
      <c r="Y840" s="638"/>
      <c r="Z840" s="980">
        <f>Y840-P840</f>
        <v>-46120</v>
      </c>
      <c r="AA840" s="984">
        <f t="shared" ref="AA840:AA855" si="282">Y840-V840</f>
        <v>0</v>
      </c>
      <c r="AB840" s="1028"/>
      <c r="AC840" s="1020"/>
      <c r="AD840" s="1034"/>
      <c r="AE840" s="1023"/>
      <c r="AF840" s="1034"/>
      <c r="AG840" s="1035"/>
    </row>
    <row r="841" ht="13.5" hidden="1" customHeight="1">
      <c r="A841" s="1081" t="b">
        <v>0</v>
      </c>
      <c r="B841" s="635" t="s">
        <v>138</v>
      </c>
      <c r="C841" s="635" t="s">
        <v>114</v>
      </c>
      <c r="D841" s="492" t="s">
        <v>864</v>
      </c>
      <c r="E841" s="492" t="s">
        <v>2388</v>
      </c>
      <c r="F841" s="606">
        <v>46113.0</v>
      </c>
      <c r="G841" s="910"/>
      <c r="H841" s="704" t="s">
        <v>2990</v>
      </c>
      <c r="I841" s="492" t="s">
        <v>1684</v>
      </c>
      <c r="J841" s="492" t="s">
        <v>190</v>
      </c>
      <c r="K841" s="643">
        <v>0.0</v>
      </c>
      <c r="L841" s="643">
        <v>0.0</v>
      </c>
      <c r="M841" s="1076"/>
      <c r="N841" s="610"/>
      <c r="O841" s="809" t="s">
        <v>2991</v>
      </c>
      <c r="P841" s="639">
        <v>46127.0</v>
      </c>
      <c r="Q841" s="639">
        <v>46128.0</v>
      </c>
      <c r="R841" s="636">
        <f t="shared" si="279"/>
        <v>1</v>
      </c>
      <c r="S841" s="638"/>
      <c r="T841" s="980"/>
      <c r="U841" s="980"/>
      <c r="V841" s="638"/>
      <c r="W841" s="982">
        <f t="shared" si="280"/>
        <v>0</v>
      </c>
      <c r="X841" s="982">
        <f t="shared" si="281"/>
        <v>-46127</v>
      </c>
      <c r="Y841" s="638"/>
      <c r="Z841" s="980"/>
      <c r="AA841" s="984">
        <f t="shared" si="282"/>
        <v>0</v>
      </c>
      <c r="AB841" s="1028"/>
      <c r="AC841" s="1020"/>
      <c r="AD841" s="994"/>
      <c r="AE841" s="994"/>
      <c r="AF841" s="994"/>
      <c r="AG841" s="994"/>
    </row>
    <row r="842" ht="13.5" hidden="1" customHeight="1">
      <c r="A842" s="1081" t="b">
        <v>0</v>
      </c>
      <c r="B842" s="635" t="s">
        <v>138</v>
      </c>
      <c r="C842" s="635" t="s">
        <v>114</v>
      </c>
      <c r="D842" s="629" t="s">
        <v>864</v>
      </c>
      <c r="E842" s="629" t="s">
        <v>1369</v>
      </c>
      <c r="F842" s="606">
        <v>46113.0</v>
      </c>
      <c r="G842" s="920"/>
      <c r="H842" s="704" t="s">
        <v>2992</v>
      </c>
      <c r="I842" s="629" t="s">
        <v>2993</v>
      </c>
      <c r="J842" s="629" t="s">
        <v>190</v>
      </c>
      <c r="K842" s="643">
        <v>0.0</v>
      </c>
      <c r="L842" s="643">
        <v>0.0</v>
      </c>
      <c r="M842" s="1076"/>
      <c r="N842" s="610"/>
      <c r="O842" s="809"/>
      <c r="P842" s="639">
        <v>46126.0</v>
      </c>
      <c r="Q842" s="639">
        <v>46128.0</v>
      </c>
      <c r="R842" s="636">
        <f t="shared" si="279"/>
        <v>2</v>
      </c>
      <c r="S842" s="638"/>
      <c r="T842" s="980"/>
      <c r="U842" s="980"/>
      <c r="V842" s="638"/>
      <c r="W842" s="982">
        <f t="shared" si="280"/>
        <v>0</v>
      </c>
      <c r="X842" s="982">
        <f t="shared" si="281"/>
        <v>-46126</v>
      </c>
      <c r="Y842" s="638"/>
      <c r="Z842" s="980"/>
      <c r="AA842" s="984">
        <f t="shared" si="282"/>
        <v>0</v>
      </c>
      <c r="AB842" s="1028"/>
      <c r="AC842" s="1020"/>
      <c r="AD842" s="994"/>
      <c r="AE842" s="994"/>
      <c r="AF842" s="994"/>
      <c r="AG842" s="994"/>
    </row>
    <row r="843" ht="13.5" hidden="1" customHeight="1">
      <c r="A843" s="1081" t="b">
        <v>0</v>
      </c>
      <c r="B843" s="635" t="s">
        <v>138</v>
      </c>
      <c r="C843" s="635" t="s">
        <v>134</v>
      </c>
      <c r="D843" s="492" t="s">
        <v>864</v>
      </c>
      <c r="E843" s="492" t="s">
        <v>1333</v>
      </c>
      <c r="F843" s="606">
        <v>46113.0</v>
      </c>
      <c r="G843" s="910"/>
      <c r="H843" s="1293" t="s">
        <v>2994</v>
      </c>
      <c r="I843" s="492" t="s">
        <v>1862</v>
      </c>
      <c r="J843" s="649" t="s">
        <v>190</v>
      </c>
      <c r="K843" s="643">
        <v>0.0</v>
      </c>
      <c r="L843" s="643">
        <v>0.0</v>
      </c>
      <c r="M843" s="1076"/>
      <c r="N843" s="610"/>
      <c r="O843" s="809"/>
      <c r="P843" s="639">
        <v>46093.0</v>
      </c>
      <c r="Q843" s="639">
        <v>46128.0</v>
      </c>
      <c r="R843" s="636">
        <f t="shared" si="279"/>
        <v>35</v>
      </c>
      <c r="S843" s="638"/>
      <c r="T843" s="980">
        <f>S843-P843</f>
        <v>-46093</v>
      </c>
      <c r="U843" s="980">
        <f t="shared" ref="U843:U851" si="283">S843-Q843</f>
        <v>-46128</v>
      </c>
      <c r="V843" s="638"/>
      <c r="W843" s="982">
        <f t="shared" si="280"/>
        <v>0</v>
      </c>
      <c r="X843" s="982">
        <f t="shared" si="281"/>
        <v>-46093</v>
      </c>
      <c r="Y843" s="638"/>
      <c r="Z843" s="980">
        <f t="shared" ref="Z843:Z851" si="284">Y843-P843</f>
        <v>-46093</v>
      </c>
      <c r="AA843" s="984">
        <f t="shared" si="282"/>
        <v>0</v>
      </c>
      <c r="AB843" s="1028"/>
      <c r="AC843" s="967"/>
      <c r="AD843" s="994"/>
      <c r="AE843" s="1023"/>
      <c r="AF843" s="994"/>
      <c r="AG843" s="994"/>
    </row>
    <row r="844" ht="13.5" hidden="1" customHeight="1">
      <c r="A844" s="1081" t="b">
        <v>0</v>
      </c>
      <c r="B844" s="635" t="s">
        <v>138</v>
      </c>
      <c r="C844" s="635" t="s">
        <v>114</v>
      </c>
      <c r="D844" s="629" t="s">
        <v>864</v>
      </c>
      <c r="E844" s="629" t="s">
        <v>1608</v>
      </c>
      <c r="F844" s="606">
        <v>46113.0</v>
      </c>
      <c r="G844" s="920"/>
      <c r="H844" s="704" t="s">
        <v>2995</v>
      </c>
      <c r="I844" s="629" t="s">
        <v>1934</v>
      </c>
      <c r="J844" s="629" t="s">
        <v>190</v>
      </c>
      <c r="K844" s="643">
        <v>0.0</v>
      </c>
      <c r="L844" s="643">
        <v>0.0</v>
      </c>
      <c r="M844" s="1076"/>
      <c r="N844" s="610"/>
      <c r="O844" s="809" t="s">
        <v>2996</v>
      </c>
      <c r="P844" s="639">
        <v>46125.0</v>
      </c>
      <c r="Q844" s="639">
        <v>46130.0</v>
      </c>
      <c r="R844" s="636">
        <f t="shared" si="279"/>
        <v>5</v>
      </c>
      <c r="S844" s="638"/>
      <c r="T844" s="980"/>
      <c r="U844" s="980">
        <f t="shared" si="283"/>
        <v>-46130</v>
      </c>
      <c r="V844" s="638"/>
      <c r="W844" s="982">
        <f t="shared" si="280"/>
        <v>0</v>
      </c>
      <c r="X844" s="982">
        <f t="shared" si="281"/>
        <v>-46125</v>
      </c>
      <c r="Y844" s="638"/>
      <c r="Z844" s="980">
        <f t="shared" si="284"/>
        <v>-46125</v>
      </c>
      <c r="AA844" s="984">
        <f t="shared" si="282"/>
        <v>0</v>
      </c>
      <c r="AB844" s="1028"/>
      <c r="AC844" s="967"/>
      <c r="AD844" s="994"/>
      <c r="AE844" s="1023"/>
      <c r="AF844" s="994"/>
      <c r="AG844" s="994"/>
    </row>
    <row r="845" ht="13.5" hidden="1" customHeight="1">
      <c r="A845" s="1081" t="b">
        <v>0</v>
      </c>
      <c r="B845" s="635" t="s">
        <v>138</v>
      </c>
      <c r="C845" s="635" t="s">
        <v>134</v>
      </c>
      <c r="D845" s="492" t="s">
        <v>864</v>
      </c>
      <c r="E845" s="492" t="s">
        <v>1333</v>
      </c>
      <c r="F845" s="606">
        <v>46113.0</v>
      </c>
      <c r="G845" s="910"/>
      <c r="H845" s="1293" t="s">
        <v>2997</v>
      </c>
      <c r="I845" s="492" t="s">
        <v>2998</v>
      </c>
      <c r="J845" s="492" t="s">
        <v>190</v>
      </c>
      <c r="K845" s="643">
        <v>0.0</v>
      </c>
      <c r="L845" s="643">
        <v>0.0</v>
      </c>
      <c r="M845" s="1076"/>
      <c r="N845" s="610"/>
      <c r="O845" s="809"/>
      <c r="P845" s="639">
        <v>46122.0</v>
      </c>
      <c r="Q845" s="639">
        <v>46132.0</v>
      </c>
      <c r="R845" s="636">
        <f t="shared" si="279"/>
        <v>10</v>
      </c>
      <c r="S845" s="638"/>
      <c r="T845" s="980">
        <f t="shared" ref="T845:T851" si="285">S845-P845</f>
        <v>-46122</v>
      </c>
      <c r="U845" s="980">
        <f t="shared" si="283"/>
        <v>-46132</v>
      </c>
      <c r="V845" s="638"/>
      <c r="W845" s="982">
        <f t="shared" si="280"/>
        <v>0</v>
      </c>
      <c r="X845" s="982">
        <f t="shared" si="281"/>
        <v>-46122</v>
      </c>
      <c r="Y845" s="638"/>
      <c r="Z845" s="980">
        <f t="shared" si="284"/>
        <v>-46122</v>
      </c>
      <c r="AA845" s="984">
        <f t="shared" si="282"/>
        <v>0</v>
      </c>
      <c r="AB845" s="1028"/>
      <c r="AC845" s="967"/>
      <c r="AD845" s="994"/>
      <c r="AE845" s="1023"/>
      <c r="AF845" s="994"/>
      <c r="AG845" s="994"/>
    </row>
    <row r="846" ht="13.5" hidden="1" customHeight="1">
      <c r="A846" s="604" t="b">
        <v>0</v>
      </c>
      <c r="B846" s="492" t="s">
        <v>113</v>
      </c>
      <c r="C846" s="492" t="s">
        <v>114</v>
      </c>
      <c r="D846" s="629" t="s">
        <v>1119</v>
      </c>
      <c r="E846" s="629" t="s">
        <v>1333</v>
      </c>
      <c r="F846" s="606">
        <v>46113.0</v>
      </c>
      <c r="G846" s="860"/>
      <c r="H846" s="929" t="s">
        <v>2857</v>
      </c>
      <c r="I846" s="929" t="s">
        <v>1445</v>
      </c>
      <c r="J846" s="929" t="s">
        <v>190</v>
      </c>
      <c r="K846" s="618">
        <v>0.0</v>
      </c>
      <c r="L846" s="618">
        <v>0.0</v>
      </c>
      <c r="M846" s="622"/>
      <c r="N846" s="610">
        <v>46091.0</v>
      </c>
      <c r="O846" s="860" t="s">
        <v>3003</v>
      </c>
      <c r="P846" s="610">
        <v>46006.0</v>
      </c>
      <c r="Q846" s="610">
        <v>46008.0</v>
      </c>
      <c r="R846" s="980">
        <f t="shared" si="279"/>
        <v>2</v>
      </c>
      <c r="S846" s="613"/>
      <c r="T846" s="980">
        <f t="shared" si="285"/>
        <v>-46006</v>
      </c>
      <c r="U846" s="980">
        <f t="shared" si="283"/>
        <v>-46008</v>
      </c>
      <c r="V846" s="1080"/>
      <c r="W846" s="982">
        <f t="shared" si="280"/>
        <v>0</v>
      </c>
      <c r="X846" s="982">
        <f t="shared" si="281"/>
        <v>-46006</v>
      </c>
      <c r="Y846" s="613"/>
      <c r="Z846" s="980">
        <f t="shared" si="284"/>
        <v>-46006</v>
      </c>
      <c r="AA846" s="984">
        <f t="shared" si="282"/>
        <v>0</v>
      </c>
      <c r="AB846" s="715"/>
      <c r="AC846" s="970" t="s">
        <v>3004</v>
      </c>
      <c r="AD846" s="1294"/>
      <c r="AE846" s="994"/>
      <c r="AF846" s="1294"/>
      <c r="AG846" s="1295"/>
    </row>
    <row r="847" ht="13.5" hidden="1" customHeight="1">
      <c r="A847" s="667" t="b">
        <v>0</v>
      </c>
      <c r="B847" s="635" t="s">
        <v>136</v>
      </c>
      <c r="C847" s="635" t="s">
        <v>114</v>
      </c>
      <c r="D847" s="492" t="s">
        <v>1119</v>
      </c>
      <c r="E847" s="492" t="s">
        <v>1511</v>
      </c>
      <c r="F847" s="606">
        <v>46113.0</v>
      </c>
      <c r="G847" s="910"/>
      <c r="H847" s="704" t="s">
        <v>3005</v>
      </c>
      <c r="I847" s="492" t="s">
        <v>2177</v>
      </c>
      <c r="J847" s="649" t="s">
        <v>190</v>
      </c>
      <c r="K847" s="643">
        <v>0.0</v>
      </c>
      <c r="L847" s="643">
        <v>0.0</v>
      </c>
      <c r="M847" s="622"/>
      <c r="N847" s="639"/>
      <c r="O847" s="945" t="s">
        <v>3006</v>
      </c>
      <c r="P847" s="639">
        <v>46080.0</v>
      </c>
      <c r="Q847" s="639">
        <v>46086.0</v>
      </c>
      <c r="R847" s="636">
        <f t="shared" si="279"/>
        <v>6</v>
      </c>
      <c r="S847" s="638"/>
      <c r="T847" s="980">
        <f t="shared" si="285"/>
        <v>-46080</v>
      </c>
      <c r="U847" s="980">
        <f t="shared" si="283"/>
        <v>-46086</v>
      </c>
      <c r="V847" s="638"/>
      <c r="W847" s="982">
        <f t="shared" si="280"/>
        <v>0</v>
      </c>
      <c r="X847" s="982">
        <f t="shared" si="281"/>
        <v>-46080</v>
      </c>
      <c r="Y847" s="638"/>
      <c r="Z847" s="980">
        <f t="shared" si="284"/>
        <v>-46080</v>
      </c>
      <c r="AA847" s="984">
        <f t="shared" si="282"/>
        <v>0</v>
      </c>
      <c r="AB847" s="1028"/>
      <c r="AC847" s="967" t="s">
        <v>3007</v>
      </c>
      <c r="AD847" s="994"/>
      <c r="AE847" s="994"/>
      <c r="AF847" s="994"/>
      <c r="AG847" s="994"/>
    </row>
    <row r="848" ht="13.5" hidden="1" customHeight="1">
      <c r="A848" s="667" t="b">
        <v>0</v>
      </c>
      <c r="B848" s="635" t="s">
        <v>114</v>
      </c>
      <c r="C848" s="635" t="s">
        <v>114</v>
      </c>
      <c r="D848" s="629" t="s">
        <v>1119</v>
      </c>
      <c r="E848" s="629" t="s">
        <v>1333</v>
      </c>
      <c r="F848" s="606">
        <v>46113.0</v>
      </c>
      <c r="G848" s="902" t="s">
        <v>1305</v>
      </c>
      <c r="H848" s="704" t="s">
        <v>3159</v>
      </c>
      <c r="I848" s="629" t="s">
        <v>3160</v>
      </c>
      <c r="J848" s="629" t="s">
        <v>190</v>
      </c>
      <c r="K848" s="987">
        <v>0.0</v>
      </c>
      <c r="L848" s="987">
        <v>0.0</v>
      </c>
      <c r="M848" s="1076"/>
      <c r="N848" s="610">
        <v>46167.0</v>
      </c>
      <c r="O848" s="809" t="s">
        <v>3161</v>
      </c>
      <c r="P848" s="639">
        <v>46093.0</v>
      </c>
      <c r="Q848" s="639">
        <v>46093.0</v>
      </c>
      <c r="R848" s="636">
        <f t="shared" si="279"/>
        <v>0</v>
      </c>
      <c r="S848" s="638"/>
      <c r="T848" s="980">
        <f t="shared" si="285"/>
        <v>-46093</v>
      </c>
      <c r="U848" s="980">
        <f t="shared" si="283"/>
        <v>-46093</v>
      </c>
      <c r="V848" s="638"/>
      <c r="W848" s="982">
        <f t="shared" si="280"/>
        <v>0</v>
      </c>
      <c r="X848" s="982">
        <f t="shared" si="281"/>
        <v>-46093</v>
      </c>
      <c r="Y848" s="638"/>
      <c r="Z848" s="980">
        <f t="shared" si="284"/>
        <v>-46093</v>
      </c>
      <c r="AA848" s="984">
        <f t="shared" si="282"/>
        <v>0</v>
      </c>
      <c r="AB848" s="1028"/>
      <c r="AC848" s="967" t="s">
        <v>3162</v>
      </c>
      <c r="AD848" s="994"/>
      <c r="AE848" s="994"/>
      <c r="AF848" s="994"/>
      <c r="AG848" s="994"/>
    </row>
    <row r="849" ht="13.5" hidden="1" customHeight="1">
      <c r="A849" s="985" t="b">
        <v>0</v>
      </c>
      <c r="B849" s="986" t="s">
        <v>136</v>
      </c>
      <c r="C849" s="986" t="s">
        <v>114</v>
      </c>
      <c r="D849" s="492" t="s">
        <v>1119</v>
      </c>
      <c r="E849" s="649" t="s">
        <v>1333</v>
      </c>
      <c r="F849" s="606">
        <v>46113.0</v>
      </c>
      <c r="G849" s="860" t="s">
        <v>1305</v>
      </c>
      <c r="H849" s="959" t="s">
        <v>1677</v>
      </c>
      <c r="I849" s="649" t="s">
        <v>1678</v>
      </c>
      <c r="J849" s="649" t="s">
        <v>190</v>
      </c>
      <c r="K849" s="643">
        <v>0.0</v>
      </c>
      <c r="L849" s="643">
        <v>0.0</v>
      </c>
      <c r="M849" s="1104"/>
      <c r="N849" s="610">
        <v>46149.0</v>
      </c>
      <c r="O849" s="809" t="s">
        <v>3163</v>
      </c>
      <c r="P849" s="988">
        <v>46091.0</v>
      </c>
      <c r="Q849" s="988">
        <v>46094.0</v>
      </c>
      <c r="R849" s="636">
        <f t="shared" si="279"/>
        <v>3</v>
      </c>
      <c r="S849" s="639">
        <v>46094.0</v>
      </c>
      <c r="T849" s="980">
        <f t="shared" si="285"/>
        <v>3</v>
      </c>
      <c r="U849" s="980">
        <f t="shared" si="283"/>
        <v>0</v>
      </c>
      <c r="V849" s="1107"/>
      <c r="W849" s="982">
        <f t="shared" si="280"/>
        <v>-46094</v>
      </c>
      <c r="X849" s="982">
        <f t="shared" si="281"/>
        <v>-46091</v>
      </c>
      <c r="Y849" s="1107"/>
      <c r="Z849" s="980">
        <f t="shared" si="284"/>
        <v>-46091</v>
      </c>
      <c r="AA849" s="984">
        <f t="shared" si="282"/>
        <v>0</v>
      </c>
      <c r="AB849" s="1032"/>
      <c r="AC849" s="1009" t="s">
        <v>3164</v>
      </c>
      <c r="AD849" s="1010"/>
      <c r="AE849" s="994"/>
      <c r="AF849" s="1010"/>
      <c r="AG849" s="1010"/>
    </row>
    <row r="850" ht="13.5" hidden="1" customHeight="1">
      <c r="A850" s="985" t="b">
        <v>0</v>
      </c>
      <c r="B850" s="986" t="s">
        <v>135</v>
      </c>
      <c r="C850" s="986" t="s">
        <v>114</v>
      </c>
      <c r="D850" s="629" t="s">
        <v>1119</v>
      </c>
      <c r="E850" s="645" t="s">
        <v>1333</v>
      </c>
      <c r="F850" s="606">
        <v>46113.0</v>
      </c>
      <c r="G850" s="860" t="s">
        <v>1303</v>
      </c>
      <c r="H850" s="973" t="s">
        <v>1651</v>
      </c>
      <c r="I850" s="645" t="s">
        <v>1652</v>
      </c>
      <c r="J850" s="645" t="s">
        <v>190</v>
      </c>
      <c r="K850" s="987">
        <v>0.0</v>
      </c>
      <c r="L850" s="987">
        <v>0.0</v>
      </c>
      <c r="M850" s="622"/>
      <c r="N850" s="639"/>
      <c r="O850" s="945" t="s">
        <v>3013</v>
      </c>
      <c r="P850" s="988">
        <v>46083.0</v>
      </c>
      <c r="Q850" s="988">
        <v>46097.0</v>
      </c>
      <c r="R850" s="636">
        <f t="shared" si="279"/>
        <v>14</v>
      </c>
      <c r="S850" s="988">
        <v>46097.0</v>
      </c>
      <c r="T850" s="980">
        <f t="shared" si="285"/>
        <v>14</v>
      </c>
      <c r="U850" s="980">
        <f t="shared" si="283"/>
        <v>0</v>
      </c>
      <c r="V850" s="1107"/>
      <c r="W850" s="982">
        <f t="shared" si="280"/>
        <v>-46097</v>
      </c>
      <c r="X850" s="982">
        <f t="shared" si="281"/>
        <v>-46083</v>
      </c>
      <c r="Y850" s="1107"/>
      <c r="Z850" s="980">
        <f t="shared" si="284"/>
        <v>-46083</v>
      </c>
      <c r="AA850" s="984">
        <f t="shared" si="282"/>
        <v>0</v>
      </c>
      <c r="AB850" s="1032"/>
      <c r="AC850" s="1009" t="s">
        <v>3014</v>
      </c>
      <c r="AD850" s="1010"/>
      <c r="AE850" s="994"/>
      <c r="AF850" s="1010"/>
      <c r="AG850" s="1010"/>
    </row>
    <row r="851" ht="13.5" hidden="1" customHeight="1">
      <c r="A851" s="667" t="b">
        <v>0</v>
      </c>
      <c r="B851" s="635" t="s">
        <v>135</v>
      </c>
      <c r="C851" s="635" t="s">
        <v>114</v>
      </c>
      <c r="D851" s="492" t="s">
        <v>1119</v>
      </c>
      <c r="E851" s="492" t="s">
        <v>1333</v>
      </c>
      <c r="F851" s="606">
        <v>46113.0</v>
      </c>
      <c r="G851" s="860" t="s">
        <v>1304</v>
      </c>
      <c r="H851" s="704" t="s">
        <v>1651</v>
      </c>
      <c r="I851" s="492" t="s">
        <v>1652</v>
      </c>
      <c r="J851" s="649" t="s">
        <v>190</v>
      </c>
      <c r="K851" s="643">
        <v>0.0</v>
      </c>
      <c r="L851" s="643">
        <v>0.0</v>
      </c>
      <c r="M851" s="622"/>
      <c r="N851" s="639"/>
      <c r="O851" s="945" t="s">
        <v>3013</v>
      </c>
      <c r="P851" s="639">
        <v>46083.0</v>
      </c>
      <c r="Q851" s="639">
        <v>46097.0</v>
      </c>
      <c r="R851" s="636">
        <f t="shared" si="279"/>
        <v>14</v>
      </c>
      <c r="S851" s="639">
        <v>46097.0</v>
      </c>
      <c r="T851" s="980">
        <f t="shared" si="285"/>
        <v>14</v>
      </c>
      <c r="U851" s="980">
        <f t="shared" si="283"/>
        <v>0</v>
      </c>
      <c r="V851" s="638"/>
      <c r="W851" s="982">
        <f t="shared" si="280"/>
        <v>-46097</v>
      </c>
      <c r="X851" s="982">
        <f t="shared" si="281"/>
        <v>-46083</v>
      </c>
      <c r="Y851" s="638"/>
      <c r="Z851" s="980">
        <f t="shared" si="284"/>
        <v>-46083</v>
      </c>
      <c r="AA851" s="984">
        <f t="shared" si="282"/>
        <v>0</v>
      </c>
      <c r="AB851" s="1028"/>
      <c r="AC851" s="967" t="s">
        <v>3014</v>
      </c>
      <c r="AD851" s="994"/>
      <c r="AE851" s="994"/>
      <c r="AF851" s="994"/>
      <c r="AG851" s="994"/>
    </row>
    <row r="852" ht="13.5" hidden="1" customHeight="1">
      <c r="A852" s="667" t="b">
        <v>0</v>
      </c>
      <c r="B852" s="635" t="s">
        <v>135</v>
      </c>
      <c r="C852" s="635" t="s">
        <v>134</v>
      </c>
      <c r="D852" s="629" t="s">
        <v>368</v>
      </c>
      <c r="E852" s="629" t="s">
        <v>1369</v>
      </c>
      <c r="F852" s="606">
        <v>46113.0</v>
      </c>
      <c r="G852" s="920"/>
      <c r="H852" s="704" t="s">
        <v>3015</v>
      </c>
      <c r="I852" s="629" t="s">
        <v>1335</v>
      </c>
      <c r="J852" s="629" t="s">
        <v>190</v>
      </c>
      <c r="K852" s="643">
        <v>0.0</v>
      </c>
      <c r="L852" s="643">
        <v>0.0</v>
      </c>
      <c r="M852" s="1076"/>
      <c r="N852" s="610"/>
      <c r="O852" s="809"/>
      <c r="P852" s="639">
        <v>46129.0</v>
      </c>
      <c r="Q852" s="639">
        <v>46136.0</v>
      </c>
      <c r="R852" s="636">
        <f t="shared" si="279"/>
        <v>7</v>
      </c>
      <c r="S852" s="638"/>
      <c r="T852" s="980"/>
      <c r="U852" s="980"/>
      <c r="V852" s="638"/>
      <c r="W852" s="982">
        <f t="shared" si="280"/>
        <v>0</v>
      </c>
      <c r="X852" s="982">
        <f t="shared" si="281"/>
        <v>-46129</v>
      </c>
      <c r="Y852" s="638"/>
      <c r="Z852" s="980"/>
      <c r="AA852" s="984">
        <f t="shared" si="282"/>
        <v>0</v>
      </c>
      <c r="AB852" s="1028"/>
      <c r="AC852" s="967" t="s">
        <v>3016</v>
      </c>
      <c r="AD852" s="994"/>
      <c r="AE852" s="994"/>
      <c r="AF852" s="994"/>
      <c r="AG852" s="994"/>
    </row>
    <row r="853" ht="13.5" hidden="1" customHeight="1">
      <c r="A853" s="667" t="b">
        <v>0</v>
      </c>
      <c r="B853" s="635" t="s">
        <v>138</v>
      </c>
      <c r="C853" s="635" t="s">
        <v>134</v>
      </c>
      <c r="D853" s="492" t="s">
        <v>368</v>
      </c>
      <c r="E853" s="492" t="s">
        <v>1333</v>
      </c>
      <c r="F853" s="606">
        <v>46113.0</v>
      </c>
      <c r="G853" s="910"/>
      <c r="H853" s="704" t="s">
        <v>3017</v>
      </c>
      <c r="I853" s="492" t="s">
        <v>2914</v>
      </c>
      <c r="J853" s="492" t="s">
        <v>190</v>
      </c>
      <c r="K853" s="643">
        <v>0.0</v>
      </c>
      <c r="L853" s="643">
        <v>0.0</v>
      </c>
      <c r="M853" s="1076"/>
      <c r="N853" s="610"/>
      <c r="O853" s="809"/>
      <c r="P853" s="639">
        <v>46118.0</v>
      </c>
      <c r="Q853" s="639">
        <v>46126.0</v>
      </c>
      <c r="R853" s="636">
        <f t="shared" si="279"/>
        <v>8</v>
      </c>
      <c r="S853" s="638"/>
      <c r="T853" s="980">
        <f>S853-P853</f>
        <v>-46118</v>
      </c>
      <c r="U853" s="980">
        <f>S853-Q853</f>
        <v>-46126</v>
      </c>
      <c r="V853" s="638"/>
      <c r="W853" s="982">
        <f t="shared" si="280"/>
        <v>0</v>
      </c>
      <c r="X853" s="982">
        <f t="shared" si="281"/>
        <v>-46118</v>
      </c>
      <c r="Y853" s="638"/>
      <c r="Z853" s="980">
        <f>Y853-P853</f>
        <v>-46118</v>
      </c>
      <c r="AA853" s="984">
        <f t="shared" si="282"/>
        <v>0</v>
      </c>
      <c r="AB853" s="1028"/>
      <c r="AC853" s="967"/>
      <c r="AD853" s="994"/>
      <c r="AE853" s="994"/>
      <c r="AF853" s="994"/>
      <c r="AG853" s="994"/>
    </row>
    <row r="854" ht="13.5" hidden="1" customHeight="1">
      <c r="A854" s="667" t="b">
        <v>0</v>
      </c>
      <c r="B854" s="635" t="s">
        <v>138</v>
      </c>
      <c r="C854" s="635" t="s">
        <v>114</v>
      </c>
      <c r="D854" s="492" t="s">
        <v>368</v>
      </c>
      <c r="E854" s="492" t="s">
        <v>2388</v>
      </c>
      <c r="F854" s="606">
        <v>46113.0</v>
      </c>
      <c r="G854" s="910"/>
      <c r="H854" s="704" t="s">
        <v>3018</v>
      </c>
      <c r="I854" s="492" t="s">
        <v>1671</v>
      </c>
      <c r="J854" s="492" t="s">
        <v>190</v>
      </c>
      <c r="K854" s="643">
        <v>0.0</v>
      </c>
      <c r="L854" s="643">
        <v>0.0</v>
      </c>
      <c r="M854" s="1076"/>
      <c r="N854" s="610"/>
      <c r="O854" s="799"/>
      <c r="P854" s="639">
        <v>46133.0</v>
      </c>
      <c r="Q854" s="639">
        <v>46134.0</v>
      </c>
      <c r="R854" s="636">
        <f t="shared" si="279"/>
        <v>1</v>
      </c>
      <c r="S854" s="638"/>
      <c r="T854" s="612"/>
      <c r="U854" s="612"/>
      <c r="V854" s="638"/>
      <c r="W854" s="900">
        <f t="shared" si="280"/>
        <v>0</v>
      </c>
      <c r="X854" s="900">
        <f t="shared" si="281"/>
        <v>-46133</v>
      </c>
      <c r="Y854" s="638"/>
      <c r="Z854" s="612"/>
      <c r="AA854" s="741">
        <f t="shared" si="282"/>
        <v>0</v>
      </c>
      <c r="AB854" s="1221"/>
      <c r="AC854" s="967" t="s">
        <v>3019</v>
      </c>
      <c r="AE854" s="994"/>
      <c r="AF854" s="994"/>
      <c r="AG854" s="994"/>
    </row>
    <row r="855" ht="13.5" hidden="1" customHeight="1">
      <c r="A855" s="667" t="b">
        <v>0</v>
      </c>
      <c r="B855" s="635" t="s">
        <v>135</v>
      </c>
      <c r="C855" s="635" t="s">
        <v>134</v>
      </c>
      <c r="D855" s="605" t="s">
        <v>368</v>
      </c>
      <c r="E855" s="605" t="s">
        <v>1369</v>
      </c>
      <c r="F855" s="606">
        <v>46113.0</v>
      </c>
      <c r="G855" s="1297"/>
      <c r="H855" s="704" t="s">
        <v>3020</v>
      </c>
      <c r="I855" s="605" t="s">
        <v>3021</v>
      </c>
      <c r="J855" s="605" t="s">
        <v>190</v>
      </c>
      <c r="K855" s="643">
        <v>0.0</v>
      </c>
      <c r="L855" s="643">
        <v>0.0</v>
      </c>
      <c r="M855" s="1076"/>
      <c r="N855" s="610"/>
      <c r="O855" s="809"/>
      <c r="P855" s="639">
        <v>46134.0</v>
      </c>
      <c r="Q855" s="639">
        <v>46135.0</v>
      </c>
      <c r="R855" s="636">
        <f t="shared" si="279"/>
        <v>1</v>
      </c>
      <c r="S855" s="638"/>
      <c r="T855" s="980"/>
      <c r="U855" s="980"/>
      <c r="V855" s="638"/>
      <c r="W855" s="982">
        <f t="shared" si="280"/>
        <v>0</v>
      </c>
      <c r="X855" s="982">
        <f t="shared" si="281"/>
        <v>-46134</v>
      </c>
      <c r="Y855" s="638"/>
      <c r="Z855" s="980"/>
      <c r="AA855" s="984">
        <f t="shared" si="282"/>
        <v>0</v>
      </c>
      <c r="AB855" s="1028"/>
      <c r="AC855" s="967" t="s">
        <v>3022</v>
      </c>
      <c r="AD855" s="994"/>
      <c r="AE855" s="994"/>
      <c r="AF855" s="994"/>
      <c r="AG855" s="994"/>
    </row>
    <row r="856" ht="13.5" customHeight="1">
      <c r="A856" s="667" t="b">
        <v>0</v>
      </c>
      <c r="B856" s="635" t="s">
        <v>113</v>
      </c>
      <c r="C856" s="635" t="s">
        <v>113</v>
      </c>
      <c r="D856" s="629" t="s">
        <v>480</v>
      </c>
      <c r="E856" s="629" t="s">
        <v>1369</v>
      </c>
      <c r="F856" s="606">
        <v>46179.0</v>
      </c>
      <c r="G856" s="902" t="s">
        <v>2798</v>
      </c>
      <c r="H856" s="1030" t="s">
        <v>3346</v>
      </c>
      <c r="I856" s="1284" t="s">
        <v>723</v>
      </c>
      <c r="J856" s="629" t="s">
        <v>190</v>
      </c>
      <c r="K856" s="642">
        <v>10670.0</v>
      </c>
      <c r="L856" s="642">
        <v>5170.0</v>
      </c>
      <c r="M856" s="622">
        <f t="shared" ref="M856:M857" si="286">40000-K856-L856</f>
        <v>24160</v>
      </c>
      <c r="N856" s="610">
        <v>46177.0</v>
      </c>
      <c r="O856" s="945" t="s">
        <v>3347</v>
      </c>
      <c r="P856" s="639">
        <v>46171.0</v>
      </c>
      <c r="Q856" s="639">
        <v>46171.0</v>
      </c>
      <c r="R856" s="636"/>
      <c r="S856" s="639">
        <v>46171.0</v>
      </c>
      <c r="T856" s="980"/>
      <c r="U856" s="980"/>
      <c r="V856" s="639"/>
      <c r="W856" s="982"/>
      <c r="X856" s="982"/>
      <c r="Y856" s="1031"/>
      <c r="Z856" s="980"/>
      <c r="AA856" s="984"/>
      <c r="AB856" s="1028"/>
      <c r="AC856" s="967" t="s">
        <v>3348</v>
      </c>
      <c r="AD856" s="994"/>
      <c r="AE856" s="1023"/>
      <c r="AF856" s="994"/>
      <c r="AG856" s="994"/>
    </row>
    <row r="857" ht="13.5" customHeight="1">
      <c r="A857" s="667" t="b">
        <v>0</v>
      </c>
      <c r="B857" s="635" t="s">
        <v>136</v>
      </c>
      <c r="C857" s="635" t="s">
        <v>136</v>
      </c>
      <c r="D857" s="492" t="s">
        <v>480</v>
      </c>
      <c r="E857" s="492" t="s">
        <v>1333</v>
      </c>
      <c r="F857" s="606">
        <v>46180.0</v>
      </c>
      <c r="G857" s="860" t="s">
        <v>2798</v>
      </c>
      <c r="H857" s="1030" t="s">
        <v>3349</v>
      </c>
      <c r="I857" s="492" t="s">
        <v>3350</v>
      </c>
      <c r="J857" s="492" t="s">
        <v>190</v>
      </c>
      <c r="K857" s="642">
        <v>10670.0</v>
      </c>
      <c r="L857" s="642">
        <v>5170.0</v>
      </c>
      <c r="M857" s="622">
        <f t="shared" si="286"/>
        <v>24160</v>
      </c>
      <c r="N857" s="610">
        <v>46181.0</v>
      </c>
      <c r="O857" s="945" t="s">
        <v>3324</v>
      </c>
      <c r="P857" s="639">
        <v>46175.0</v>
      </c>
      <c r="Q857" s="639">
        <v>46175.0</v>
      </c>
      <c r="R857" s="636"/>
      <c r="S857" s="639">
        <v>46175.0</v>
      </c>
      <c r="T857" s="980"/>
      <c r="U857" s="980"/>
      <c r="V857" s="639"/>
      <c r="W857" s="982"/>
      <c r="X857" s="982"/>
      <c r="Y857" s="1031"/>
      <c r="Z857" s="980"/>
      <c r="AA857" s="984"/>
      <c r="AB857" s="1028"/>
      <c r="AC857" s="967" t="s">
        <v>3351</v>
      </c>
      <c r="AD857" s="994"/>
      <c r="AE857" s="1023"/>
      <c r="AF857" s="994"/>
      <c r="AG857" s="994"/>
    </row>
    <row r="858" ht="13.5" customHeight="1">
      <c r="A858" s="667" t="b">
        <v>0</v>
      </c>
      <c r="B858" s="635"/>
      <c r="C858" s="635"/>
      <c r="D858" s="629"/>
      <c r="E858" s="629"/>
      <c r="F858" s="606"/>
      <c r="G858" s="902"/>
      <c r="H858" s="1030"/>
      <c r="I858" s="629"/>
      <c r="J858" s="629"/>
      <c r="K858" s="643"/>
      <c r="L858" s="643"/>
      <c r="M858" s="622"/>
      <c r="N858" s="610"/>
      <c r="O858" s="945"/>
      <c r="P858" s="639"/>
      <c r="Q858" s="639"/>
      <c r="R858" s="636"/>
      <c r="S858" s="639"/>
      <c r="T858" s="980"/>
      <c r="U858" s="980"/>
      <c r="V858" s="639"/>
      <c r="W858" s="982"/>
      <c r="X858" s="982"/>
      <c r="Y858" s="1031"/>
      <c r="Z858" s="980"/>
      <c r="AA858" s="984"/>
      <c r="AB858" s="1028"/>
      <c r="AC858" s="967"/>
      <c r="AD858" s="994"/>
      <c r="AE858" s="1023"/>
      <c r="AF858" s="994"/>
      <c r="AG858" s="994"/>
    </row>
    <row r="859" ht="13.5" customHeight="1">
      <c r="A859" s="667" t="b">
        <v>0</v>
      </c>
      <c r="B859" s="635"/>
      <c r="C859" s="635"/>
      <c r="D859" s="492"/>
      <c r="E859" s="492"/>
      <c r="F859" s="606"/>
      <c r="G859" s="860"/>
      <c r="H859" s="1030"/>
      <c r="I859" s="492"/>
      <c r="J859" s="492"/>
      <c r="K859" s="643"/>
      <c r="L859" s="643"/>
      <c r="M859" s="622"/>
      <c r="N859" s="610"/>
      <c r="O859" s="945"/>
      <c r="P859" s="639"/>
      <c r="Q859" s="639"/>
      <c r="R859" s="636"/>
      <c r="S859" s="639"/>
      <c r="T859" s="980"/>
      <c r="U859" s="980"/>
      <c r="V859" s="639"/>
      <c r="W859" s="982"/>
      <c r="X859" s="982"/>
      <c r="Y859" s="1031"/>
      <c r="Z859" s="980"/>
      <c r="AA859" s="984"/>
      <c r="AB859" s="1028"/>
      <c r="AC859" s="967"/>
      <c r="AD859" s="994"/>
      <c r="AE859" s="1023"/>
      <c r="AF859" s="994"/>
      <c r="AG859" s="994"/>
    </row>
    <row r="860" ht="13.5" customHeight="1">
      <c r="A860" s="667" t="b">
        <v>0</v>
      </c>
      <c r="B860" s="635"/>
      <c r="C860" s="635"/>
      <c r="D860" s="629"/>
      <c r="E860" s="629"/>
      <c r="F860" s="606"/>
      <c r="G860" s="902"/>
      <c r="H860" s="1030"/>
      <c r="I860" s="629"/>
      <c r="J860" s="629"/>
      <c r="K860" s="643"/>
      <c r="L860" s="643"/>
      <c r="M860" s="622"/>
      <c r="N860" s="610"/>
      <c r="O860" s="945"/>
      <c r="P860" s="639"/>
      <c r="Q860" s="639"/>
      <c r="R860" s="636"/>
      <c r="S860" s="639"/>
      <c r="T860" s="980"/>
      <c r="U860" s="980"/>
      <c r="V860" s="639"/>
      <c r="W860" s="982"/>
      <c r="X860" s="982"/>
      <c r="Y860" s="1031"/>
      <c r="Z860" s="980"/>
      <c r="AA860" s="984"/>
      <c r="AB860" s="1028"/>
      <c r="AC860" s="967"/>
      <c r="AD860" s="994"/>
      <c r="AE860" s="1023"/>
      <c r="AF860" s="994"/>
      <c r="AG860" s="994"/>
    </row>
    <row r="861" ht="13.5" customHeight="1">
      <c r="A861" s="667" t="b">
        <v>0</v>
      </c>
      <c r="B861" s="635"/>
      <c r="C861" s="635"/>
      <c r="D861" s="492"/>
      <c r="E861" s="492"/>
      <c r="F861" s="606"/>
      <c r="G861" s="860"/>
      <c r="H861" s="1030"/>
      <c r="I861" s="492"/>
      <c r="J861" s="492"/>
      <c r="K861" s="643"/>
      <c r="L861" s="643"/>
      <c r="M861" s="622"/>
      <c r="N861" s="610"/>
      <c r="O861" s="945"/>
      <c r="P861" s="639"/>
      <c r="Q861" s="639"/>
      <c r="R861" s="636"/>
      <c r="S861" s="639"/>
      <c r="T861" s="980"/>
      <c r="U861" s="980"/>
      <c r="V861" s="639"/>
      <c r="W861" s="982"/>
      <c r="X861" s="982"/>
      <c r="Y861" s="1031"/>
      <c r="Z861" s="980"/>
      <c r="AA861" s="984"/>
      <c r="AB861" s="1028"/>
      <c r="AC861" s="967"/>
      <c r="AD861" s="994"/>
      <c r="AE861" s="1023"/>
      <c r="AF861" s="994"/>
      <c r="AG861" s="994"/>
    </row>
    <row r="862" ht="13.5" customHeight="1">
      <c r="A862" s="667" t="b">
        <v>0</v>
      </c>
      <c r="B862" s="635"/>
      <c r="C862" s="635"/>
      <c r="D862" s="629"/>
      <c r="E862" s="629"/>
      <c r="F862" s="606"/>
      <c r="G862" s="902"/>
      <c r="H862" s="1030"/>
      <c r="I862" s="629"/>
      <c r="J862" s="629"/>
      <c r="K862" s="643"/>
      <c r="L862" s="643"/>
      <c r="M862" s="622"/>
      <c r="N862" s="610"/>
      <c r="O862" s="945"/>
      <c r="P862" s="639"/>
      <c r="Q862" s="639"/>
      <c r="R862" s="636"/>
      <c r="S862" s="639"/>
      <c r="T862" s="980"/>
      <c r="U862" s="980"/>
      <c r="V862" s="639"/>
      <c r="W862" s="982"/>
      <c r="X862" s="982"/>
      <c r="Y862" s="1031"/>
      <c r="Z862" s="980"/>
      <c r="AA862" s="984"/>
      <c r="AB862" s="1028"/>
      <c r="AC862" s="967"/>
      <c r="AD862" s="994"/>
      <c r="AE862" s="1023"/>
      <c r="AF862" s="994"/>
      <c r="AG862" s="994"/>
    </row>
    <row r="863" ht="13.5" customHeight="1">
      <c r="A863" s="667" t="b">
        <v>0</v>
      </c>
      <c r="B863" s="635"/>
      <c r="C863" s="635"/>
      <c r="D863" s="492"/>
      <c r="E863" s="492"/>
      <c r="F863" s="606"/>
      <c r="G863" s="860"/>
      <c r="H863" s="1030"/>
      <c r="I863" s="492"/>
      <c r="J863" s="492"/>
      <c r="K863" s="643"/>
      <c r="L863" s="643"/>
      <c r="M863" s="622"/>
      <c r="N863" s="610"/>
      <c r="O863" s="945"/>
      <c r="P863" s="639"/>
      <c r="Q863" s="639"/>
      <c r="R863" s="636"/>
      <c r="S863" s="639"/>
      <c r="T863" s="980"/>
      <c r="U863" s="980"/>
      <c r="V863" s="639"/>
      <c r="W863" s="982"/>
      <c r="X863" s="982"/>
      <c r="Y863" s="1031"/>
      <c r="Z863" s="980"/>
      <c r="AA863" s="984"/>
      <c r="AB863" s="1028"/>
      <c r="AC863" s="967"/>
      <c r="AD863" s="994"/>
      <c r="AE863" s="1023"/>
      <c r="AF863" s="994"/>
      <c r="AG863" s="994"/>
    </row>
    <row r="864" ht="13.5" customHeight="1">
      <c r="A864" s="667" t="b">
        <v>0</v>
      </c>
      <c r="B864" s="635"/>
      <c r="C864" s="635"/>
      <c r="D864" s="629"/>
      <c r="E864" s="629"/>
      <c r="F864" s="606"/>
      <c r="G864" s="902"/>
      <c r="H864" s="1030"/>
      <c r="I864" s="629"/>
      <c r="J864" s="629"/>
      <c r="K864" s="643"/>
      <c r="L864" s="643"/>
      <c r="M864" s="622"/>
      <c r="N864" s="610"/>
      <c r="O864" s="945"/>
      <c r="P864" s="639"/>
      <c r="Q864" s="639"/>
      <c r="R864" s="636"/>
      <c r="S864" s="639"/>
      <c r="T864" s="980"/>
      <c r="U864" s="980"/>
      <c r="V864" s="639"/>
      <c r="W864" s="982"/>
      <c r="X864" s="982"/>
      <c r="Y864" s="1031"/>
      <c r="Z864" s="980"/>
      <c r="AA864" s="984"/>
      <c r="AB864" s="1028"/>
      <c r="AC864" s="967"/>
      <c r="AD864" s="994"/>
      <c r="AE864" s="1023"/>
      <c r="AF864" s="994"/>
      <c r="AG864" s="994"/>
    </row>
    <row r="865" ht="13.5" customHeight="1">
      <c r="A865" s="667" t="b">
        <v>0</v>
      </c>
      <c r="B865" s="635"/>
      <c r="C865" s="635"/>
      <c r="D865" s="492"/>
      <c r="E865" s="492"/>
      <c r="F865" s="606"/>
      <c r="G865" s="860"/>
      <c r="H865" s="1030"/>
      <c r="I865" s="492"/>
      <c r="J865" s="492"/>
      <c r="K865" s="643"/>
      <c r="L865" s="643"/>
      <c r="M865" s="622"/>
      <c r="N865" s="610"/>
      <c r="O865" s="945"/>
      <c r="P865" s="639"/>
      <c r="Q865" s="639"/>
      <c r="R865" s="636"/>
      <c r="S865" s="639"/>
      <c r="T865" s="980"/>
      <c r="U865" s="980"/>
      <c r="V865" s="639"/>
      <c r="W865" s="982"/>
      <c r="X865" s="982"/>
      <c r="Y865" s="1031"/>
      <c r="Z865" s="980"/>
      <c r="AA865" s="984"/>
      <c r="AB865" s="1028"/>
      <c r="AC865" s="967"/>
      <c r="AD865" s="994"/>
      <c r="AE865" s="1023"/>
      <c r="AF865" s="994"/>
      <c r="AG865" s="994"/>
    </row>
  </sheetData>
  <autoFilter ref="$A$16:$AG$865">
    <filterColumn colId="5">
      <filters blank="1">
        <filter val="2026年6月"/>
      </filters>
    </filterColumn>
    <sortState ref="A16:AG865">
      <sortCondition ref="D16:D865"/>
      <sortCondition ref="N16:N865"/>
      <sortCondition ref="F16:F865"/>
      <sortCondition ref="Q16:Q865"/>
      <sortCondition ref="E16:E865"/>
      <sortCondition ref="H16:H865"/>
      <sortCondition ref="P16:P865"/>
      <sortCondition ref="Y16:Y865"/>
      <sortCondition ref="O16:O865"/>
    </sortState>
  </autoFilter>
  <mergeCells count="55">
    <mergeCell ref="AC211:AG211"/>
    <mergeCell ref="AC503:AG503"/>
    <mergeCell ref="AC504:AG504"/>
    <mergeCell ref="AC512:AG512"/>
    <mergeCell ref="AC592:AG592"/>
    <mergeCell ref="AC594:AG594"/>
    <mergeCell ref="AC598:AG598"/>
    <mergeCell ref="AC783:AG783"/>
    <mergeCell ref="AC784:AG784"/>
    <mergeCell ref="AC785:AG785"/>
    <mergeCell ref="AC802:AG802"/>
    <mergeCell ref="AC806:AG806"/>
    <mergeCell ref="AC821:AG821"/>
    <mergeCell ref="AC837:AG837"/>
    <mergeCell ref="AC666:AG666"/>
    <mergeCell ref="AC690:AG690"/>
    <mergeCell ref="AC694:AG694"/>
    <mergeCell ref="AC771:AG771"/>
    <mergeCell ref="AC772:AG772"/>
    <mergeCell ref="AC773:AG773"/>
    <mergeCell ref="AC782:AG782"/>
    <mergeCell ref="C1:D1"/>
    <mergeCell ref="G1:H1"/>
    <mergeCell ref="I1:J1"/>
    <mergeCell ref="K1:L1"/>
    <mergeCell ref="G2:H2"/>
    <mergeCell ref="I2:J2"/>
    <mergeCell ref="K2:L2"/>
    <mergeCell ref="I4:J4"/>
    <mergeCell ref="K4:L4"/>
    <mergeCell ref="G4:H4"/>
    <mergeCell ref="G5:H5"/>
    <mergeCell ref="K3:L3"/>
    <mergeCell ref="K6:L6"/>
    <mergeCell ref="K7:L7"/>
    <mergeCell ref="C7:D7"/>
    <mergeCell ref="C8:D8"/>
    <mergeCell ref="C9:D9"/>
    <mergeCell ref="C10:D10"/>
    <mergeCell ref="C11:D11"/>
    <mergeCell ref="C12:D12"/>
    <mergeCell ref="C2:D2"/>
    <mergeCell ref="C3:D3"/>
    <mergeCell ref="G3:H3"/>
    <mergeCell ref="I3:J3"/>
    <mergeCell ref="C4:D4"/>
    <mergeCell ref="C5:D5"/>
    <mergeCell ref="C6:D6"/>
    <mergeCell ref="I5:J5"/>
    <mergeCell ref="K5:L5"/>
    <mergeCell ref="AC17:AG17"/>
    <mergeCell ref="AC113:AG113"/>
    <mergeCell ref="AC116:AG116"/>
    <mergeCell ref="AC120:AG120"/>
    <mergeCell ref="AC190:AG190"/>
  </mergeCells>
  <conditionalFormatting sqref="B3:B6">
    <cfRule type="expression" dxfId="6" priority="1">
      <formula>$D3="E商談①"</formula>
    </cfRule>
  </conditionalFormatting>
  <conditionalFormatting sqref="B3:B6">
    <cfRule type="expression" dxfId="13" priority="2">
      <formula>$D3="E商談②"</formula>
    </cfRule>
  </conditionalFormatting>
  <conditionalFormatting sqref="B3:B7">
    <cfRule type="expression" dxfId="2" priority="3">
      <formula>$D3="A受注"</formula>
    </cfRule>
  </conditionalFormatting>
  <conditionalFormatting sqref="B3:B7">
    <cfRule type="expression" dxfId="3" priority="4">
      <formula>$D3="B商談済み回答待ち"</formula>
    </cfRule>
  </conditionalFormatting>
  <conditionalFormatting sqref="Y3:Y8">
    <cfRule type="expression" dxfId="1" priority="5">
      <formula>$D2="AA課金"</formula>
    </cfRule>
  </conditionalFormatting>
  <conditionalFormatting sqref="Y3:Y8">
    <cfRule type="expression" dxfId="2" priority="6">
      <formula>$D2="Aエントリー済み"</formula>
    </cfRule>
  </conditionalFormatting>
  <conditionalFormatting sqref="Y3:Y8">
    <cfRule type="expression" dxfId="3" priority="7">
      <formula>$D2="B素材回収待ち"</formula>
    </cfRule>
  </conditionalFormatting>
  <conditionalFormatting sqref="Y3:Y8">
    <cfRule type="expression" dxfId="4" priority="8">
      <formula>$D2="C商談済み回答待ち"</formula>
    </cfRule>
  </conditionalFormatting>
  <conditionalFormatting sqref="Y3:Y8">
    <cfRule type="expression" dxfId="5" priority="9">
      <formula>$D2="D商談済み回答待ち"</formula>
    </cfRule>
  </conditionalFormatting>
  <conditionalFormatting sqref="Y3:Y8">
    <cfRule type="expression" dxfId="6" priority="10">
      <formula>$D2="E商談"</formula>
    </cfRule>
  </conditionalFormatting>
  <conditionalFormatting sqref="Y3:Y8">
    <cfRule type="expression" dxfId="7" priority="11">
      <formula>$D2="F日程変更中"</formula>
    </cfRule>
  </conditionalFormatting>
  <conditionalFormatting sqref="AC5:AG15 AB9:AB15 O12:AA15 L15:M15">
    <cfRule type="expression" dxfId="1" priority="12">
      <formula>$D24="AA課金"</formula>
    </cfRule>
  </conditionalFormatting>
  <conditionalFormatting sqref="AC5:AG15 AB9:AB15 O12:AA15 L15:M15">
    <cfRule type="expression" dxfId="2" priority="13">
      <formula>$D24="Aエントリー済み"</formula>
    </cfRule>
  </conditionalFormatting>
  <conditionalFormatting sqref="AC5:AG15 AB9:AB15 O12:AA15 L15:M15">
    <cfRule type="expression" dxfId="3" priority="14">
      <formula>$D24="B素材回収待ち"</formula>
    </cfRule>
  </conditionalFormatting>
  <conditionalFormatting sqref="AC5:AG15 AB9:AB15 O12:AA15 L15:M15">
    <cfRule type="expression" dxfId="4" priority="15">
      <formula>$D24="C商談済み回答待ち"</formula>
    </cfRule>
  </conditionalFormatting>
  <conditionalFormatting sqref="AC5:AG15 AB9:AB15 O12:AA15 L15:M15">
    <cfRule type="expression" dxfId="5" priority="16">
      <formula>$D24="D商談済み回答待ち"</formula>
    </cfRule>
  </conditionalFormatting>
  <conditionalFormatting sqref="AC5:AG15 AB9:AB15 O12:AA15 L15:M15">
    <cfRule type="expression" dxfId="6" priority="17">
      <formula>$D24="E商談"</formula>
    </cfRule>
  </conditionalFormatting>
  <conditionalFormatting sqref="AC5:AG15 AB9:AB15 O12:AA15 L15:M15">
    <cfRule type="expression" dxfId="7" priority="18">
      <formula>$D24="F日程変更中"</formula>
    </cfRule>
  </conditionalFormatting>
  <conditionalFormatting sqref="A1:J865 K1:K7 O4:O14 L7:N14 K9 Y10:Y14 K13:K865 L16:AG865">
    <cfRule type="expression" dxfId="1" priority="19">
      <formula>$D1="AA課金"</formula>
    </cfRule>
  </conditionalFormatting>
  <conditionalFormatting sqref="A1:J865 K1:K7 O4:O14 L7:N14 K9 Y10:Y14 K13:K865 L16:AG865">
    <cfRule type="expression" dxfId="2" priority="20">
      <formula>$D1="A受け取り待ち"</formula>
    </cfRule>
  </conditionalFormatting>
  <conditionalFormatting sqref="A1:J865 K1:K7 O4:O14 L7:N14 K9 Y10:Y14 K13:K865 L16:AG865">
    <cfRule type="expression" dxfId="3" priority="21">
      <formula>$D1="B本人確認"</formula>
    </cfRule>
  </conditionalFormatting>
  <conditionalFormatting sqref="A1:J865 K1:K7 O4:O14 L7:N14 K9 Y10:Y14 K13:K865 L16:AG865">
    <cfRule type="expression" dxfId="4" priority="22">
      <formula>$D1="C商談済み回答待ち"</formula>
    </cfRule>
  </conditionalFormatting>
  <conditionalFormatting sqref="A1:J865 K1:K7 O4:O14 L7:N14 K9 Y10:Y14 K13:K865 L16:AG865">
    <cfRule type="expression" dxfId="5" priority="23">
      <formula>$D1="D商談済み回答待ち"</formula>
    </cfRule>
  </conditionalFormatting>
  <conditionalFormatting sqref="A1:J865 K1:K7 O4:O14 L7:N14 K9 Y10:Y14 K13:K865 L16:AG865">
    <cfRule type="expression" dxfId="6" priority="24">
      <formula>$D1="E商談"</formula>
    </cfRule>
  </conditionalFormatting>
  <conditionalFormatting sqref="A1:J865 K1:K7 O4:O14 L7:N14 K9 Y10:Y14 K13:K865 L16:AG865">
    <cfRule type="expression" dxfId="7" priority="25">
      <formula>$D1="F日程変更中"</formula>
    </cfRule>
  </conditionalFormatting>
  <conditionalFormatting sqref="A1:AG865">
    <cfRule type="expression" dxfId="8" priority="26">
      <formula>$D1="XAA受注キャンセル"</formula>
    </cfRule>
  </conditionalFormatting>
  <conditionalFormatting sqref="A1:AG865">
    <cfRule type="expression" dxfId="8" priority="27">
      <formula>$D1="XAプレゼン失注(決裁者)"</formula>
    </cfRule>
  </conditionalFormatting>
  <conditionalFormatting sqref="A1:AG865">
    <cfRule type="expression" dxfId="8" priority="28">
      <formula>$D1="XBプレゼン失注(非決裁者)"</formula>
    </cfRule>
  </conditionalFormatting>
  <conditionalFormatting sqref="A1:AG865">
    <cfRule type="expression" dxfId="8" priority="29">
      <formula>$D1="XCアポ失注"</formula>
    </cfRule>
  </conditionalFormatting>
  <conditionalFormatting sqref="A1:AG865">
    <cfRule type="expression" dxfId="9" priority="30">
      <formula>$D1="長期追客リスト"</formula>
    </cfRule>
  </conditionalFormatting>
  <dataValidations>
    <dataValidation type="list" allowBlank="1" showErrorMessage="1" sqref="O11:O14 Y11:Y14 B17:C865">
      <formula1>"高原,岩井"</formula1>
    </dataValidation>
    <dataValidation type="list" allowBlank="1" showErrorMessage="1" sqref="G1 F10 O10 F17:F865">
      <formula1>"2026年5月,長期追客,2026年6月"</formula1>
    </dataValidation>
    <dataValidation type="list" allowBlank="1" showErrorMessage="1" sqref="O4:O8 F11:F14 G17:G196 G198:G342 G344:G865">
      <formula1>"WI-fi"</formula1>
    </dataValidation>
    <dataValidation type="custom" allowBlank="1" showDropDown="1" sqref="N799">
      <formula1>OR(NOT(ISERROR(DATEVALUE(N799))), AND(ISNUMBER(N799), LEFT(CELL("format", N799))="D"))</formula1>
    </dataValidation>
    <dataValidation type="list" allowBlank="1" showErrorMessage="1" sqref="AE212:AE222 AE224:AE234 AE236:AE253 AE255:AE471 AE476 AE547:AE548 AE589 AE605:AE610 AE624 AE840:AE865">
      <formula1>"エントリー済み,スプシ反映済み,タブレット発送済み"</formula1>
    </dataValidation>
    <dataValidation type="list" allowBlank="1" sqref="AB17:AB865">
      <formula1>"物理不可（光系列）,物理不可（ビル）,他社に切り替え（1年未満）,付き合いNG,新電力NG,営業失注,受注"</formula1>
    </dataValidation>
    <dataValidation type="list" allowBlank="1" showErrorMessage="1" sqref="G197 G343">
      <formula1>"RN,menu,エネパル,つばさ電気,ステラ,uber,口コミットくん,プラリー,PayPay,NURO光,水,WI-fi,出前館,求人広告（紙）,ECサイト制作"</formula1>
    </dataValidation>
    <dataValidation type="list" allowBlank="1" showErrorMessage="1" sqref="E17:E18 E20:E21 E23:E651 E653:E705 E707:E797 E800:E835 E837:E865">
      <formula1>"美容院,カフェ,スイーツ,居酒屋,焼き鳥,お好み焼き,レストラン,焼肉,中華,バー,スナック,化粧品"</formula1>
    </dataValidation>
    <dataValidation type="list" allowBlank="1" sqref="J17:J865">
      <formula1>"決済者,非決済者"</formula1>
    </dataValidation>
    <dataValidation type="list" allowBlank="1" showErrorMessage="1" sqref="E19 E22 E652 E706 E798:E799 E836">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宿泊,エステサロン,運転代行"</formula1>
    </dataValidation>
    <dataValidation type="list" allowBlank="1" sqref="D17:D865">
      <formula1>"AA課金,A受け取り待ち,B本人確認,F日程変更中,XAA受注キャンセル,XAプレゼン失注(決裁者),長期追客リスト"</formula1>
    </dataValidation>
    <dataValidation type="custom" allowBlank="1" showDropDown="1" showErrorMessage="1" sqref="V21 V23 V25 Y17:Y29 V30 V34 V38:V41 V43 N17:N44 V46:V48 V52:V55 V57 V66:V69 V79:V81 V84:V85 V92 V94 V96:V99 V104 V106:V110 Y31:Y113 V114 V116:V119 V123:V125 V129:V130 Y116:Y132 V133 V135:V137 Y147 V139:V152 Y155 Y159:Y160 N46:N200 V154:V212 V215:V216 V218:V234 Y163:Y274 V236:V296 V298:V320 V342:V345 Y283:Y355 V356:V357 V366 V400 V404:V405 V407 V431 V449:V450 V459:V460 Y358:Y473 V478:V479 V489 V519:V520 V550 V555 Y475:Y603 V626:V627 V629 V633 V635 V655 V671 V674 V676 V681 V685 V696 V699 N202:N798 Y605:Y855 N800:N865 P17:Q865 S17:S865 V856:V865">
      <formula1>OR(NOT(ISERROR(DATEVALUE(N17))), AND(ISNUMBER(N17), LEFT(CELL("format", N17))="D"))</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40</v>
      </c>
      <c r="B1" s="2"/>
      <c r="C1" s="3"/>
      <c r="D1" s="4" t="s">
        <v>2</v>
      </c>
      <c r="E1" s="5" t="s">
        <v>7</v>
      </c>
      <c r="F1" s="5" t="s">
        <v>8</v>
      </c>
      <c r="G1" s="5" t="s">
        <v>9</v>
      </c>
      <c r="H1" s="5" t="s">
        <v>3</v>
      </c>
      <c r="I1" s="5" t="s">
        <v>39</v>
      </c>
      <c r="J1" s="5" t="s">
        <v>5</v>
      </c>
      <c r="K1" s="5" t="s">
        <v>6</v>
      </c>
      <c r="L1" s="5" t="s">
        <v>7</v>
      </c>
      <c r="M1" s="5" t="s">
        <v>8</v>
      </c>
      <c r="N1" s="5" t="s">
        <v>9</v>
      </c>
      <c r="O1" s="5" t="s">
        <v>3</v>
      </c>
      <c r="P1" s="5" t="s">
        <v>39</v>
      </c>
      <c r="Q1" s="5" t="s">
        <v>5</v>
      </c>
      <c r="R1" s="5" t="s">
        <v>6</v>
      </c>
      <c r="S1" s="5" t="s">
        <v>7</v>
      </c>
      <c r="T1" s="5" t="s">
        <v>8</v>
      </c>
      <c r="U1" s="5" t="s">
        <v>9</v>
      </c>
      <c r="V1" s="5" t="s">
        <v>3</v>
      </c>
      <c r="W1" s="5" t="s">
        <v>39</v>
      </c>
      <c r="X1" s="5" t="s">
        <v>5</v>
      </c>
      <c r="Y1" s="5" t="s">
        <v>6</v>
      </c>
      <c r="Z1" s="5" t="s">
        <v>7</v>
      </c>
      <c r="AA1" s="5" t="s">
        <v>8</v>
      </c>
      <c r="AB1" s="5" t="s">
        <v>9</v>
      </c>
      <c r="AC1" s="5" t="s">
        <v>3</v>
      </c>
      <c r="AD1" s="5" t="s">
        <v>39</v>
      </c>
      <c r="AE1" s="5" t="s">
        <v>5</v>
      </c>
      <c r="AF1" s="5" t="s">
        <v>6</v>
      </c>
      <c r="AG1" s="5" t="s">
        <v>7</v>
      </c>
      <c r="AH1" s="5" t="s">
        <v>8</v>
      </c>
      <c r="AI1" s="5" t="s">
        <v>9</v>
      </c>
      <c r="AJ1" s="5" t="s">
        <v>3</v>
      </c>
      <c r="AK1" s="5"/>
    </row>
    <row r="2">
      <c r="A2" s="6"/>
      <c r="B2" s="6"/>
      <c r="C2" s="6"/>
      <c r="D2" s="7"/>
      <c r="E2" s="8"/>
      <c r="F2" s="8">
        <v>46149.0</v>
      </c>
      <c r="G2" s="8">
        <v>46150.0</v>
      </c>
      <c r="H2" s="8">
        <v>46151.0</v>
      </c>
      <c r="I2" s="8">
        <v>46152.0</v>
      </c>
      <c r="J2" s="8">
        <v>46153.0</v>
      </c>
      <c r="K2" s="8">
        <v>46154.0</v>
      </c>
      <c r="L2" s="8">
        <v>46155.0</v>
      </c>
      <c r="M2" s="8">
        <v>46156.0</v>
      </c>
      <c r="N2" s="8">
        <v>46157.0</v>
      </c>
      <c r="O2" s="8">
        <v>46158.0</v>
      </c>
      <c r="P2" s="8">
        <v>46159.0</v>
      </c>
      <c r="Q2" s="8">
        <v>46160.0</v>
      </c>
      <c r="R2" s="8">
        <v>46161.0</v>
      </c>
      <c r="S2" s="8">
        <v>46162.0</v>
      </c>
      <c r="T2" s="8">
        <v>46163.0</v>
      </c>
      <c r="U2" s="8">
        <v>46164.0</v>
      </c>
      <c r="V2" s="8">
        <v>46165.0</v>
      </c>
      <c r="W2" s="8">
        <v>46166.0</v>
      </c>
      <c r="X2" s="8">
        <v>46167.0</v>
      </c>
      <c r="Y2" s="8">
        <v>46168.0</v>
      </c>
      <c r="Z2" s="8">
        <v>46169.0</v>
      </c>
      <c r="AA2" s="8">
        <v>46170.0</v>
      </c>
      <c r="AB2" s="8">
        <v>46171.0</v>
      </c>
      <c r="AC2" s="8">
        <v>46172.0</v>
      </c>
      <c r="AD2" s="8">
        <v>46173.0</v>
      </c>
      <c r="AE2" s="8"/>
      <c r="AF2" s="8"/>
      <c r="AG2" s="8"/>
      <c r="AH2" s="8"/>
      <c r="AI2" s="8"/>
      <c r="AJ2" s="8"/>
      <c r="AK2" s="8"/>
    </row>
    <row r="3">
      <c r="A3" s="744" t="s">
        <v>69</v>
      </c>
      <c r="B3" s="7"/>
      <c r="C3" s="745" t="s">
        <v>55</v>
      </c>
      <c r="D3" s="219">
        <f>sum(E3:H3)+sum(J3:O3)+sum(Q3:V3)+sum(X3:AC3)+SUM(AE3:AF3)</f>
        <v>0</v>
      </c>
      <c r="E3" s="185">
        <f t="shared" ref="E3:H3" si="1">E21+E39+E59</f>
        <v>0</v>
      </c>
      <c r="F3" s="185">
        <f t="shared" si="1"/>
        <v>0</v>
      </c>
      <c r="G3" s="185">
        <f t="shared" si="1"/>
        <v>0</v>
      </c>
      <c r="H3" s="185">
        <f t="shared" si="1"/>
        <v>0</v>
      </c>
      <c r="I3" s="60">
        <f t="shared" ref="I3:I12" si="7">sum(E3:H3)</f>
        <v>0</v>
      </c>
      <c r="J3" s="185">
        <f t="shared" ref="J3:O3" si="2">J21+J39+J59</f>
        <v>0</v>
      </c>
      <c r="K3" s="185">
        <f t="shared" si="2"/>
        <v>0</v>
      </c>
      <c r="L3" s="185">
        <f t="shared" si="2"/>
        <v>0</v>
      </c>
      <c r="M3" s="185">
        <f t="shared" si="2"/>
        <v>0</v>
      </c>
      <c r="N3" s="185">
        <f t="shared" si="2"/>
        <v>0</v>
      </c>
      <c r="O3" s="185">
        <f t="shared" si="2"/>
        <v>0</v>
      </c>
      <c r="P3" s="60">
        <f t="shared" ref="P3:P12" si="9">sum(J3:O3)</f>
        <v>0</v>
      </c>
      <c r="Q3" s="185">
        <f t="shared" ref="Q3:V3" si="3">Q21+Q39+Q59</f>
        <v>0</v>
      </c>
      <c r="R3" s="185">
        <f t="shared" si="3"/>
        <v>0</v>
      </c>
      <c r="S3" s="185">
        <f t="shared" si="3"/>
        <v>0</v>
      </c>
      <c r="T3" s="185">
        <f t="shared" si="3"/>
        <v>0</v>
      </c>
      <c r="U3" s="185">
        <f t="shared" si="3"/>
        <v>0</v>
      </c>
      <c r="V3" s="185">
        <f t="shared" si="3"/>
        <v>0</v>
      </c>
      <c r="W3" s="60">
        <f t="shared" ref="W3:W12" si="11">sum(Q3:V3)</f>
        <v>0</v>
      </c>
      <c r="X3" s="185">
        <f t="shared" ref="X3:AC3" si="4">X21+X39+X59</f>
        <v>0</v>
      </c>
      <c r="Y3" s="185">
        <f t="shared" si="4"/>
        <v>0</v>
      </c>
      <c r="Z3" s="185">
        <f t="shared" si="4"/>
        <v>0</v>
      </c>
      <c r="AA3" s="185">
        <f t="shared" si="4"/>
        <v>0</v>
      </c>
      <c r="AB3" s="185">
        <f t="shared" si="4"/>
        <v>0</v>
      </c>
      <c r="AC3" s="185">
        <f t="shared" si="4"/>
        <v>0</v>
      </c>
      <c r="AD3" s="60">
        <f t="shared" ref="AD3:AD12" si="13">sum(X3:AC3)</f>
        <v>0</v>
      </c>
      <c r="AE3" s="185">
        <f t="shared" ref="AE3:AJ3" si="5">AE21+AE39+AE59</f>
        <v>0</v>
      </c>
      <c r="AF3" s="185">
        <f t="shared" si="5"/>
        <v>0</v>
      </c>
      <c r="AG3" s="185">
        <f t="shared" si="5"/>
        <v>0</v>
      </c>
      <c r="AH3" s="185">
        <f t="shared" si="5"/>
        <v>0</v>
      </c>
      <c r="AI3" s="185">
        <f t="shared" si="5"/>
        <v>0</v>
      </c>
      <c r="AJ3" s="185">
        <f t="shared" si="5"/>
        <v>0</v>
      </c>
      <c r="AK3" s="60">
        <f t="shared" ref="AK3:AK12" si="15">sum(AE3:AJ3)</f>
        <v>0</v>
      </c>
    </row>
    <row r="4">
      <c r="A4" s="746" t="str">
        <f>D4/D5</f>
        <v>#DIV/0!</v>
      </c>
      <c r="B4" s="7"/>
      <c r="C4" s="747" t="s">
        <v>57</v>
      </c>
      <c r="D4" s="221">
        <f t="shared" ref="D4:D12" si="16">sum(E4:H4)+sum(J4:O4)+sum(Q4:V4)+sum(X4:AC4)+sum(AE4:AF4)</f>
        <v>0</v>
      </c>
      <c r="E4" s="199">
        <f t="shared" ref="E4:H4" si="6">E22+E40+E60</f>
        <v>0</v>
      </c>
      <c r="F4" s="199">
        <f t="shared" si="6"/>
        <v>0</v>
      </c>
      <c r="G4" s="199">
        <f t="shared" si="6"/>
        <v>0</v>
      </c>
      <c r="H4" s="199">
        <f t="shared" si="6"/>
        <v>0</v>
      </c>
      <c r="I4" s="66">
        <f t="shared" si="7"/>
        <v>0</v>
      </c>
      <c r="J4" s="199">
        <f t="shared" ref="J4:O4" si="8">J22+J40+J60</f>
        <v>0</v>
      </c>
      <c r="K4" s="199">
        <f t="shared" si="8"/>
        <v>0</v>
      </c>
      <c r="L4" s="199">
        <f t="shared" si="8"/>
        <v>0</v>
      </c>
      <c r="M4" s="199">
        <f t="shared" si="8"/>
        <v>0</v>
      </c>
      <c r="N4" s="199">
        <f t="shared" si="8"/>
        <v>0</v>
      </c>
      <c r="O4" s="199">
        <f t="shared" si="8"/>
        <v>0</v>
      </c>
      <c r="P4" s="66">
        <f t="shared" si="9"/>
        <v>0</v>
      </c>
      <c r="Q4" s="199">
        <f t="shared" ref="Q4:V4" si="10">Q22+Q40+Q60</f>
        <v>0</v>
      </c>
      <c r="R4" s="199">
        <f t="shared" si="10"/>
        <v>0</v>
      </c>
      <c r="S4" s="199">
        <f t="shared" si="10"/>
        <v>0</v>
      </c>
      <c r="T4" s="199">
        <f t="shared" si="10"/>
        <v>0</v>
      </c>
      <c r="U4" s="199">
        <f t="shared" si="10"/>
        <v>0</v>
      </c>
      <c r="V4" s="199">
        <f t="shared" si="10"/>
        <v>0</v>
      </c>
      <c r="W4" s="66">
        <f t="shared" si="11"/>
        <v>0</v>
      </c>
      <c r="X4" s="199">
        <f t="shared" ref="X4:AC4" si="12">X22+X40+X60</f>
        <v>0</v>
      </c>
      <c r="Y4" s="199">
        <f t="shared" si="12"/>
        <v>0</v>
      </c>
      <c r="Z4" s="199">
        <f t="shared" si="12"/>
        <v>0</v>
      </c>
      <c r="AA4" s="199">
        <f t="shared" si="12"/>
        <v>0</v>
      </c>
      <c r="AB4" s="199">
        <f t="shared" si="12"/>
        <v>0</v>
      </c>
      <c r="AC4" s="199">
        <f t="shared" si="12"/>
        <v>0</v>
      </c>
      <c r="AD4" s="66">
        <f t="shared" si="13"/>
        <v>0</v>
      </c>
      <c r="AE4" s="199">
        <f t="shared" ref="AE4:AJ4" si="14">AE22+AE40+AE60</f>
        <v>0</v>
      </c>
      <c r="AF4" s="199">
        <f t="shared" si="14"/>
        <v>0</v>
      </c>
      <c r="AG4" s="199">
        <f t="shared" si="14"/>
        <v>0</v>
      </c>
      <c r="AH4" s="199">
        <f t="shared" si="14"/>
        <v>0</v>
      </c>
      <c r="AI4" s="199">
        <f t="shared" si="14"/>
        <v>0</v>
      </c>
      <c r="AJ4" s="199">
        <f t="shared" si="14"/>
        <v>0</v>
      </c>
      <c r="AK4" s="66">
        <f t="shared" si="15"/>
        <v>0</v>
      </c>
    </row>
    <row r="5">
      <c r="A5" s="744" t="s">
        <v>1280</v>
      </c>
      <c r="B5" s="7"/>
      <c r="C5" s="747" t="s">
        <v>58</v>
      </c>
      <c r="D5" s="221">
        <f t="shared" si="16"/>
        <v>0</v>
      </c>
      <c r="E5" s="199">
        <f t="shared" ref="E5:H5" si="17">E23+E41+E61</f>
        <v>0</v>
      </c>
      <c r="F5" s="199">
        <f t="shared" si="17"/>
        <v>0</v>
      </c>
      <c r="G5" s="199">
        <f t="shared" si="17"/>
        <v>0</v>
      </c>
      <c r="H5" s="199">
        <f t="shared" si="17"/>
        <v>0</v>
      </c>
      <c r="I5" s="66">
        <f t="shared" si="7"/>
        <v>0</v>
      </c>
      <c r="J5" s="199">
        <f t="shared" ref="J5:O5" si="18">J23+J41+J61</f>
        <v>0</v>
      </c>
      <c r="K5" s="199">
        <f t="shared" si="18"/>
        <v>0</v>
      </c>
      <c r="L5" s="199">
        <f t="shared" si="18"/>
        <v>0</v>
      </c>
      <c r="M5" s="199">
        <f t="shared" si="18"/>
        <v>0</v>
      </c>
      <c r="N5" s="199">
        <f t="shared" si="18"/>
        <v>0</v>
      </c>
      <c r="O5" s="199">
        <f t="shared" si="18"/>
        <v>0</v>
      </c>
      <c r="P5" s="66">
        <f t="shared" si="9"/>
        <v>0</v>
      </c>
      <c r="Q5" s="199">
        <f t="shared" ref="Q5:V5" si="19">Q23+Q41+Q61</f>
        <v>0</v>
      </c>
      <c r="R5" s="199">
        <f t="shared" si="19"/>
        <v>0</v>
      </c>
      <c r="S5" s="199">
        <f t="shared" si="19"/>
        <v>0</v>
      </c>
      <c r="T5" s="199">
        <f t="shared" si="19"/>
        <v>0</v>
      </c>
      <c r="U5" s="199">
        <f t="shared" si="19"/>
        <v>0</v>
      </c>
      <c r="V5" s="199">
        <f t="shared" si="19"/>
        <v>0</v>
      </c>
      <c r="W5" s="66">
        <f t="shared" si="11"/>
        <v>0</v>
      </c>
      <c r="X5" s="199">
        <f t="shared" ref="X5:AC5" si="20">X23+X41+X61</f>
        <v>0</v>
      </c>
      <c r="Y5" s="199">
        <f t="shared" si="20"/>
        <v>0</v>
      </c>
      <c r="Z5" s="199">
        <f t="shared" si="20"/>
        <v>0</v>
      </c>
      <c r="AA5" s="199">
        <f t="shared" si="20"/>
        <v>0</v>
      </c>
      <c r="AB5" s="199">
        <f t="shared" si="20"/>
        <v>0</v>
      </c>
      <c r="AC5" s="199">
        <f t="shared" si="20"/>
        <v>0</v>
      </c>
      <c r="AD5" s="66">
        <f t="shared" si="13"/>
        <v>0</v>
      </c>
      <c r="AE5" s="199">
        <f t="shared" ref="AE5:AJ5" si="21">AE23+AE41+AE61</f>
        <v>0</v>
      </c>
      <c r="AF5" s="199">
        <f t="shared" si="21"/>
        <v>0</v>
      </c>
      <c r="AG5" s="199">
        <f t="shared" si="21"/>
        <v>0</v>
      </c>
      <c r="AH5" s="199">
        <f t="shared" si="21"/>
        <v>0</v>
      </c>
      <c r="AI5" s="199">
        <f t="shared" si="21"/>
        <v>0</v>
      </c>
      <c r="AJ5" s="199">
        <f t="shared" si="21"/>
        <v>0</v>
      </c>
      <c r="AK5" s="66">
        <f t="shared" si="15"/>
        <v>0</v>
      </c>
    </row>
    <row r="6">
      <c r="A6" s="746" t="str">
        <f>D5/sum(D5:D6)</f>
        <v>#DIV/0!</v>
      </c>
      <c r="B6" s="7"/>
      <c r="C6" s="747" t="s">
        <v>59</v>
      </c>
      <c r="D6" s="221">
        <f t="shared" si="16"/>
        <v>0</v>
      </c>
      <c r="E6" s="199">
        <f t="shared" ref="E6:H6" si="22">E24+E42+E62</f>
        <v>0</v>
      </c>
      <c r="F6" s="199">
        <f t="shared" si="22"/>
        <v>0</v>
      </c>
      <c r="G6" s="199">
        <f t="shared" si="22"/>
        <v>0</v>
      </c>
      <c r="H6" s="199">
        <f t="shared" si="22"/>
        <v>0</v>
      </c>
      <c r="I6" s="66">
        <f t="shared" si="7"/>
        <v>0</v>
      </c>
      <c r="J6" s="199">
        <f t="shared" ref="J6:O6" si="23">J24+J42+J62</f>
        <v>0</v>
      </c>
      <c r="K6" s="199">
        <f t="shared" si="23"/>
        <v>0</v>
      </c>
      <c r="L6" s="199">
        <f t="shared" si="23"/>
        <v>0</v>
      </c>
      <c r="M6" s="199">
        <f t="shared" si="23"/>
        <v>0</v>
      </c>
      <c r="N6" s="199">
        <f t="shared" si="23"/>
        <v>0</v>
      </c>
      <c r="O6" s="199">
        <f t="shared" si="23"/>
        <v>0</v>
      </c>
      <c r="P6" s="66">
        <f t="shared" si="9"/>
        <v>0</v>
      </c>
      <c r="Q6" s="199">
        <f t="shared" ref="Q6:V6" si="24">Q24+Q42+Q62</f>
        <v>0</v>
      </c>
      <c r="R6" s="199">
        <f t="shared" si="24"/>
        <v>0</v>
      </c>
      <c r="S6" s="199">
        <f t="shared" si="24"/>
        <v>0</v>
      </c>
      <c r="T6" s="199">
        <f t="shared" si="24"/>
        <v>0</v>
      </c>
      <c r="U6" s="199">
        <f t="shared" si="24"/>
        <v>0</v>
      </c>
      <c r="V6" s="199">
        <f t="shared" si="24"/>
        <v>0</v>
      </c>
      <c r="W6" s="66">
        <f t="shared" si="11"/>
        <v>0</v>
      </c>
      <c r="X6" s="199">
        <f t="shared" ref="X6:AC6" si="25">X24+X42+X62</f>
        <v>0</v>
      </c>
      <c r="Y6" s="199">
        <f t="shared" si="25"/>
        <v>0</v>
      </c>
      <c r="Z6" s="199">
        <f t="shared" si="25"/>
        <v>0</v>
      </c>
      <c r="AA6" s="199">
        <f t="shared" si="25"/>
        <v>0</v>
      </c>
      <c r="AB6" s="199">
        <f t="shared" si="25"/>
        <v>0</v>
      </c>
      <c r="AC6" s="199">
        <f t="shared" si="25"/>
        <v>0</v>
      </c>
      <c r="AD6" s="66">
        <f t="shared" si="13"/>
        <v>0</v>
      </c>
      <c r="AE6" s="199">
        <f t="shared" ref="AE6:AJ6" si="26">AE24+AE42+AE62</f>
        <v>0</v>
      </c>
      <c r="AF6" s="199">
        <f t="shared" si="26"/>
        <v>0</v>
      </c>
      <c r="AG6" s="199">
        <f t="shared" si="26"/>
        <v>0</v>
      </c>
      <c r="AH6" s="199">
        <f t="shared" si="26"/>
        <v>0</v>
      </c>
      <c r="AI6" s="199">
        <f t="shared" si="26"/>
        <v>0</v>
      </c>
      <c r="AJ6" s="199">
        <f t="shared" si="26"/>
        <v>0</v>
      </c>
      <c r="AK6" s="66">
        <f t="shared" si="15"/>
        <v>0</v>
      </c>
    </row>
    <row r="7">
      <c r="A7" s="744" t="s">
        <v>71</v>
      </c>
      <c r="B7" s="7"/>
      <c r="C7" s="68" t="s">
        <v>109</v>
      </c>
      <c r="D7" s="221">
        <f t="shared" si="16"/>
        <v>0</v>
      </c>
      <c r="E7" s="199">
        <f t="shared" ref="E7:H7" si="27">E25+E43+E64</f>
        <v>0</v>
      </c>
      <c r="F7" s="199">
        <f t="shared" si="27"/>
        <v>0</v>
      </c>
      <c r="G7" s="199">
        <f t="shared" si="27"/>
        <v>0</v>
      </c>
      <c r="H7" s="199">
        <f t="shared" si="27"/>
        <v>0</v>
      </c>
      <c r="I7" s="66">
        <f t="shared" si="7"/>
        <v>0</v>
      </c>
      <c r="J7" s="199">
        <f t="shared" ref="J7:O7" si="28">J25+J43+J64</f>
        <v>0</v>
      </c>
      <c r="K7" s="199">
        <f t="shared" si="28"/>
        <v>0</v>
      </c>
      <c r="L7" s="199">
        <f t="shared" si="28"/>
        <v>0</v>
      </c>
      <c r="M7" s="199">
        <f t="shared" si="28"/>
        <v>0</v>
      </c>
      <c r="N7" s="199">
        <f t="shared" si="28"/>
        <v>0</v>
      </c>
      <c r="O7" s="199">
        <f t="shared" si="28"/>
        <v>0</v>
      </c>
      <c r="P7" s="66">
        <f t="shared" si="9"/>
        <v>0</v>
      </c>
      <c r="Q7" s="199">
        <f t="shared" ref="Q7:V7" si="29">Q25+Q43+Q64</f>
        <v>0</v>
      </c>
      <c r="R7" s="199">
        <f t="shared" si="29"/>
        <v>0</v>
      </c>
      <c r="S7" s="199">
        <f t="shared" si="29"/>
        <v>0</v>
      </c>
      <c r="T7" s="199">
        <f t="shared" si="29"/>
        <v>0</v>
      </c>
      <c r="U7" s="199">
        <f t="shared" si="29"/>
        <v>0</v>
      </c>
      <c r="V7" s="199">
        <f t="shared" si="29"/>
        <v>0</v>
      </c>
      <c r="W7" s="66">
        <f t="shared" si="11"/>
        <v>0</v>
      </c>
      <c r="X7" s="199">
        <f t="shared" ref="X7:AC7" si="30">X25+X43+X64</f>
        <v>0</v>
      </c>
      <c r="Y7" s="199">
        <f t="shared" si="30"/>
        <v>0</v>
      </c>
      <c r="Z7" s="199">
        <f t="shared" si="30"/>
        <v>0</v>
      </c>
      <c r="AA7" s="199">
        <f t="shared" si="30"/>
        <v>0</v>
      </c>
      <c r="AB7" s="199">
        <f t="shared" si="30"/>
        <v>0</v>
      </c>
      <c r="AC7" s="199">
        <f t="shared" si="30"/>
        <v>0</v>
      </c>
      <c r="AD7" s="66">
        <f t="shared" si="13"/>
        <v>0</v>
      </c>
      <c r="AE7" s="199">
        <f t="shared" ref="AE7:AJ7" si="31">AE25+AE43+AE64</f>
        <v>0</v>
      </c>
      <c r="AF7" s="199">
        <f t="shared" si="31"/>
        <v>0</v>
      </c>
      <c r="AG7" s="199">
        <f t="shared" si="31"/>
        <v>0</v>
      </c>
      <c r="AH7" s="199">
        <f t="shared" si="31"/>
        <v>0</v>
      </c>
      <c r="AI7" s="199">
        <f t="shared" si="31"/>
        <v>0</v>
      </c>
      <c r="AJ7" s="199">
        <f t="shared" si="31"/>
        <v>0</v>
      </c>
      <c r="AK7" s="66">
        <f t="shared" si="15"/>
        <v>0</v>
      </c>
    </row>
    <row r="8">
      <c r="A8" s="748" t="str">
        <f>D5/D7</f>
        <v>#DIV/0!</v>
      </c>
      <c r="B8" s="7"/>
      <c r="C8" s="747" t="s">
        <v>72</v>
      </c>
      <c r="D8" s="221">
        <f t="shared" si="16"/>
        <v>5</v>
      </c>
      <c r="E8" s="199">
        <f t="shared" ref="E8:H8" si="32">E26+E44+E65</f>
        <v>0</v>
      </c>
      <c r="F8" s="199">
        <f t="shared" si="32"/>
        <v>0</v>
      </c>
      <c r="G8" s="199">
        <f t="shared" si="32"/>
        <v>0</v>
      </c>
      <c r="H8" s="199">
        <f t="shared" si="32"/>
        <v>0</v>
      </c>
      <c r="I8" s="66">
        <f t="shared" si="7"/>
        <v>0</v>
      </c>
      <c r="J8" s="199">
        <f t="shared" ref="J8:O8" si="33">J26+J44+J65</f>
        <v>0</v>
      </c>
      <c r="K8" s="199">
        <f t="shared" si="33"/>
        <v>0</v>
      </c>
      <c r="L8" s="199">
        <f t="shared" si="33"/>
        <v>0</v>
      </c>
      <c r="M8" s="199">
        <f t="shared" si="33"/>
        <v>0</v>
      </c>
      <c r="N8" s="199">
        <f t="shared" si="33"/>
        <v>0</v>
      </c>
      <c r="O8" s="199">
        <f t="shared" si="33"/>
        <v>0</v>
      </c>
      <c r="P8" s="66">
        <f t="shared" si="9"/>
        <v>0</v>
      </c>
      <c r="Q8" s="199">
        <f t="shared" ref="Q8:V8" si="34">Q26+Q44+Q65</f>
        <v>0</v>
      </c>
      <c r="R8" s="199">
        <f t="shared" si="34"/>
        <v>0</v>
      </c>
      <c r="S8" s="199">
        <f t="shared" si="34"/>
        <v>0</v>
      </c>
      <c r="T8" s="199">
        <f t="shared" si="34"/>
        <v>0</v>
      </c>
      <c r="U8" s="199">
        <f t="shared" si="34"/>
        <v>0</v>
      </c>
      <c r="V8" s="199">
        <f t="shared" si="34"/>
        <v>0</v>
      </c>
      <c r="W8" s="66">
        <f t="shared" si="11"/>
        <v>0</v>
      </c>
      <c r="X8" s="199">
        <f t="shared" ref="X8:AC8" si="35">X26+X44+X65</f>
        <v>0</v>
      </c>
      <c r="Y8" s="199">
        <f t="shared" si="35"/>
        <v>0</v>
      </c>
      <c r="Z8" s="199">
        <f t="shared" si="35"/>
        <v>1</v>
      </c>
      <c r="AA8" s="199">
        <f t="shared" si="35"/>
        <v>2</v>
      </c>
      <c r="AB8" s="199">
        <f t="shared" si="35"/>
        <v>2</v>
      </c>
      <c r="AC8" s="199">
        <f t="shared" si="35"/>
        <v>0</v>
      </c>
      <c r="AD8" s="66">
        <f t="shared" si="13"/>
        <v>5</v>
      </c>
      <c r="AE8" s="199">
        <f t="shared" ref="AE8:AJ8" si="36">AE26+AE44+AE65</f>
        <v>0</v>
      </c>
      <c r="AF8" s="199">
        <f t="shared" si="36"/>
        <v>0</v>
      </c>
      <c r="AG8" s="199">
        <f t="shared" si="36"/>
        <v>0</v>
      </c>
      <c r="AH8" s="199">
        <f t="shared" si="36"/>
        <v>0</v>
      </c>
      <c r="AI8" s="199">
        <f t="shared" si="36"/>
        <v>0</v>
      </c>
      <c r="AJ8" s="199">
        <f t="shared" si="36"/>
        <v>0</v>
      </c>
      <c r="AK8" s="66">
        <f t="shared" si="15"/>
        <v>0</v>
      </c>
    </row>
    <row r="9">
      <c r="A9" s="749" t="s">
        <v>1281</v>
      </c>
      <c r="B9" s="750">
        <f>D8/D12</f>
        <v>0.001980982567</v>
      </c>
      <c r="C9" s="751" t="s">
        <v>1282</v>
      </c>
      <c r="D9" s="221">
        <f t="shared" si="16"/>
        <v>52</v>
      </c>
      <c r="E9" s="199">
        <f t="shared" ref="E9:H9" si="37">E27+E45+E66</f>
        <v>0</v>
      </c>
      <c r="F9" s="199">
        <f t="shared" si="37"/>
        <v>0</v>
      </c>
      <c r="G9" s="199">
        <f t="shared" si="37"/>
        <v>0</v>
      </c>
      <c r="H9" s="199">
        <f t="shared" si="37"/>
        <v>0</v>
      </c>
      <c r="I9" s="66">
        <f t="shared" si="7"/>
        <v>0</v>
      </c>
      <c r="J9" s="199">
        <f t="shared" ref="J9:O9" si="38">J27+J45+J66</f>
        <v>0</v>
      </c>
      <c r="K9" s="199">
        <f t="shared" si="38"/>
        <v>0</v>
      </c>
      <c r="L9" s="199">
        <f t="shared" si="38"/>
        <v>0</v>
      </c>
      <c r="M9" s="199">
        <f t="shared" si="38"/>
        <v>0</v>
      </c>
      <c r="N9" s="199">
        <f t="shared" si="38"/>
        <v>0</v>
      </c>
      <c r="O9" s="199">
        <f t="shared" si="38"/>
        <v>0</v>
      </c>
      <c r="P9" s="66">
        <f t="shared" si="9"/>
        <v>0</v>
      </c>
      <c r="Q9" s="199">
        <f t="shared" ref="Q9:V9" si="39">Q27+Q45+Q66</f>
        <v>0</v>
      </c>
      <c r="R9" s="199">
        <f t="shared" si="39"/>
        <v>0</v>
      </c>
      <c r="S9" s="199">
        <f t="shared" si="39"/>
        <v>0</v>
      </c>
      <c r="T9" s="199">
        <f t="shared" si="39"/>
        <v>0</v>
      </c>
      <c r="U9" s="199">
        <f t="shared" si="39"/>
        <v>0</v>
      </c>
      <c r="V9" s="199">
        <f t="shared" si="39"/>
        <v>0</v>
      </c>
      <c r="W9" s="66">
        <f t="shared" si="11"/>
        <v>0</v>
      </c>
      <c r="X9" s="199">
        <f t="shared" ref="X9:AC9" si="40">X27+X45+X66</f>
        <v>4</v>
      </c>
      <c r="Y9" s="199">
        <f t="shared" si="40"/>
        <v>18</v>
      </c>
      <c r="Z9" s="199">
        <f t="shared" si="40"/>
        <v>9</v>
      </c>
      <c r="AA9" s="199">
        <f t="shared" si="40"/>
        <v>7</v>
      </c>
      <c r="AB9" s="199">
        <f t="shared" si="40"/>
        <v>14</v>
      </c>
      <c r="AC9" s="199">
        <f t="shared" si="40"/>
        <v>0</v>
      </c>
      <c r="AD9" s="66">
        <f t="shared" si="13"/>
        <v>52</v>
      </c>
      <c r="AE9" s="199">
        <f t="shared" ref="AE9:AJ9" si="41">AE27+AE45+AE66</f>
        <v>0</v>
      </c>
      <c r="AF9" s="199">
        <f t="shared" si="41"/>
        <v>0</v>
      </c>
      <c r="AG9" s="199">
        <f t="shared" si="41"/>
        <v>0</v>
      </c>
      <c r="AH9" s="199">
        <f t="shared" si="41"/>
        <v>0</v>
      </c>
      <c r="AI9" s="199">
        <f t="shared" si="41"/>
        <v>0</v>
      </c>
      <c r="AJ9" s="199">
        <f t="shared" si="41"/>
        <v>0</v>
      </c>
      <c r="AK9" s="66">
        <f t="shared" si="15"/>
        <v>0</v>
      </c>
    </row>
    <row r="10">
      <c r="A10" s="752" t="s">
        <v>163</v>
      </c>
      <c r="B10" s="753">
        <f t="shared" ref="B10:B13" si="47">D8/D9</f>
        <v>0.09615384615</v>
      </c>
      <c r="C10" s="17" t="s">
        <v>1283</v>
      </c>
      <c r="D10" s="221">
        <f t="shared" si="16"/>
        <v>475</v>
      </c>
      <c r="E10" s="199">
        <f t="shared" ref="E10:H10" si="42">E28+E46+E68</f>
        <v>0</v>
      </c>
      <c r="F10" s="199">
        <f t="shared" si="42"/>
        <v>0</v>
      </c>
      <c r="G10" s="199">
        <f t="shared" si="42"/>
        <v>0</v>
      </c>
      <c r="H10" s="199">
        <f t="shared" si="42"/>
        <v>0</v>
      </c>
      <c r="I10" s="66">
        <f t="shared" si="7"/>
        <v>0</v>
      </c>
      <c r="J10" s="199">
        <f t="shared" ref="J10:O10" si="43">J28+J46+J68</f>
        <v>0</v>
      </c>
      <c r="K10" s="199">
        <f t="shared" si="43"/>
        <v>0</v>
      </c>
      <c r="L10" s="199">
        <f t="shared" si="43"/>
        <v>0</v>
      </c>
      <c r="M10" s="199">
        <f t="shared" si="43"/>
        <v>0</v>
      </c>
      <c r="N10" s="199">
        <f t="shared" si="43"/>
        <v>0</v>
      </c>
      <c r="O10" s="199">
        <f t="shared" si="43"/>
        <v>0</v>
      </c>
      <c r="P10" s="66">
        <f t="shared" si="9"/>
        <v>0</v>
      </c>
      <c r="Q10" s="199">
        <f t="shared" ref="Q10:V10" si="44">Q28+Q46+Q68</f>
        <v>0</v>
      </c>
      <c r="R10" s="199">
        <f t="shared" si="44"/>
        <v>0</v>
      </c>
      <c r="S10" s="199">
        <f t="shared" si="44"/>
        <v>0</v>
      </c>
      <c r="T10" s="199">
        <f t="shared" si="44"/>
        <v>0</v>
      </c>
      <c r="U10" s="199">
        <f t="shared" si="44"/>
        <v>0</v>
      </c>
      <c r="V10" s="199">
        <f t="shared" si="44"/>
        <v>0</v>
      </c>
      <c r="W10" s="66">
        <f t="shared" si="11"/>
        <v>0</v>
      </c>
      <c r="X10" s="199">
        <f t="shared" ref="X10:AC10" si="45">X28+X46+X68</f>
        <v>41</v>
      </c>
      <c r="Y10" s="199">
        <f t="shared" si="45"/>
        <v>115</v>
      </c>
      <c r="Z10" s="199">
        <f t="shared" si="45"/>
        <v>107</v>
      </c>
      <c r="AA10" s="199">
        <f t="shared" si="45"/>
        <v>115</v>
      </c>
      <c r="AB10" s="199">
        <f t="shared" si="45"/>
        <v>97</v>
      </c>
      <c r="AC10" s="199">
        <f t="shared" si="45"/>
        <v>0</v>
      </c>
      <c r="AD10" s="66">
        <f t="shared" si="13"/>
        <v>475</v>
      </c>
      <c r="AE10" s="199">
        <f t="shared" ref="AE10:AJ10" si="46">AE28+AE46+AE68</f>
        <v>0</v>
      </c>
      <c r="AF10" s="199">
        <f t="shared" si="46"/>
        <v>0</v>
      </c>
      <c r="AG10" s="199">
        <f t="shared" si="46"/>
        <v>0</v>
      </c>
      <c r="AH10" s="199">
        <f t="shared" si="46"/>
        <v>0</v>
      </c>
      <c r="AI10" s="199">
        <f t="shared" si="46"/>
        <v>0</v>
      </c>
      <c r="AJ10" s="199">
        <f t="shared" si="46"/>
        <v>0</v>
      </c>
      <c r="AK10" s="66">
        <f t="shared" si="15"/>
        <v>0</v>
      </c>
    </row>
    <row r="11">
      <c r="A11" s="752" t="s">
        <v>161</v>
      </c>
      <c r="B11" s="753">
        <f t="shared" si="47"/>
        <v>0.1094736842</v>
      </c>
      <c r="C11" s="44" t="s">
        <v>1284</v>
      </c>
      <c r="D11" s="221">
        <f t="shared" si="16"/>
        <v>855</v>
      </c>
      <c r="E11" s="199">
        <f t="shared" ref="E11:H11" si="48">E29+E47+E70</f>
        <v>0</v>
      </c>
      <c r="F11" s="199">
        <f t="shared" si="48"/>
        <v>0</v>
      </c>
      <c r="G11" s="199">
        <f t="shared" si="48"/>
        <v>0</v>
      </c>
      <c r="H11" s="199">
        <f t="shared" si="48"/>
        <v>0</v>
      </c>
      <c r="I11" s="66">
        <f t="shared" si="7"/>
        <v>0</v>
      </c>
      <c r="J11" s="199">
        <f t="shared" ref="J11:O11" si="49">J29+J47+J70</f>
        <v>0</v>
      </c>
      <c r="K11" s="199">
        <f t="shared" si="49"/>
        <v>0</v>
      </c>
      <c r="L11" s="199">
        <f t="shared" si="49"/>
        <v>0</v>
      </c>
      <c r="M11" s="199">
        <f t="shared" si="49"/>
        <v>0</v>
      </c>
      <c r="N11" s="199">
        <f t="shared" si="49"/>
        <v>0</v>
      </c>
      <c r="O11" s="199">
        <f t="shared" si="49"/>
        <v>0</v>
      </c>
      <c r="P11" s="66">
        <f t="shared" si="9"/>
        <v>0</v>
      </c>
      <c r="Q11" s="199">
        <f t="shared" ref="Q11:V11" si="50">Q29+Q47+Q70</f>
        <v>0</v>
      </c>
      <c r="R11" s="199">
        <f t="shared" si="50"/>
        <v>0</v>
      </c>
      <c r="S11" s="199">
        <f t="shared" si="50"/>
        <v>0</v>
      </c>
      <c r="T11" s="199">
        <f t="shared" si="50"/>
        <v>0</v>
      </c>
      <c r="U11" s="199">
        <f t="shared" si="50"/>
        <v>0</v>
      </c>
      <c r="V11" s="199">
        <f t="shared" si="50"/>
        <v>0</v>
      </c>
      <c r="W11" s="66">
        <f t="shared" si="11"/>
        <v>0</v>
      </c>
      <c r="X11" s="199">
        <f t="shared" ref="X11:AC11" si="51">X29+X47+X70</f>
        <v>115</v>
      </c>
      <c r="Y11" s="199">
        <f t="shared" si="51"/>
        <v>190</v>
      </c>
      <c r="Z11" s="199">
        <f t="shared" si="51"/>
        <v>182</v>
      </c>
      <c r="AA11" s="199">
        <f t="shared" si="51"/>
        <v>218</v>
      </c>
      <c r="AB11" s="199">
        <f t="shared" si="51"/>
        <v>150</v>
      </c>
      <c r="AC11" s="199">
        <f t="shared" si="51"/>
        <v>0</v>
      </c>
      <c r="AD11" s="66">
        <f t="shared" si="13"/>
        <v>855</v>
      </c>
      <c r="AE11" s="199">
        <f t="shared" ref="AE11:AJ11" si="52">AE29+AE47+AE70</f>
        <v>0</v>
      </c>
      <c r="AF11" s="199">
        <f t="shared" si="52"/>
        <v>0</v>
      </c>
      <c r="AG11" s="199">
        <f t="shared" si="52"/>
        <v>0</v>
      </c>
      <c r="AH11" s="199">
        <f t="shared" si="52"/>
        <v>0</v>
      </c>
      <c r="AI11" s="199">
        <f t="shared" si="52"/>
        <v>0</v>
      </c>
      <c r="AJ11" s="199">
        <f t="shared" si="52"/>
        <v>0</v>
      </c>
      <c r="AK11" s="66">
        <f t="shared" si="15"/>
        <v>0</v>
      </c>
    </row>
    <row r="12">
      <c r="A12" s="752" t="s">
        <v>159</v>
      </c>
      <c r="B12" s="753">
        <f t="shared" si="47"/>
        <v>0.5555555556</v>
      </c>
      <c r="C12" s="754" t="s">
        <v>97</v>
      </c>
      <c r="D12" s="221">
        <f t="shared" si="16"/>
        <v>2524</v>
      </c>
      <c r="E12" s="199">
        <f t="shared" ref="E12:H12" si="53">E30+E48+E71</f>
        <v>0</v>
      </c>
      <c r="F12" s="199">
        <f t="shared" si="53"/>
        <v>0</v>
      </c>
      <c r="G12" s="199">
        <f t="shared" si="53"/>
        <v>0</v>
      </c>
      <c r="H12" s="199">
        <f t="shared" si="53"/>
        <v>0</v>
      </c>
      <c r="I12" s="66">
        <f t="shared" si="7"/>
        <v>0</v>
      </c>
      <c r="J12" s="199">
        <f t="shared" ref="J12:O12" si="54">J30+J48+J71</f>
        <v>0</v>
      </c>
      <c r="K12" s="199">
        <f t="shared" si="54"/>
        <v>0</v>
      </c>
      <c r="L12" s="199">
        <f t="shared" si="54"/>
        <v>0</v>
      </c>
      <c r="M12" s="199">
        <f t="shared" si="54"/>
        <v>0</v>
      </c>
      <c r="N12" s="199">
        <f t="shared" si="54"/>
        <v>0</v>
      </c>
      <c r="O12" s="199">
        <f t="shared" si="54"/>
        <v>0</v>
      </c>
      <c r="P12" s="66">
        <f t="shared" si="9"/>
        <v>0</v>
      </c>
      <c r="Q12" s="199">
        <f t="shared" ref="Q12:V12" si="55">Q30+Q48+Q71</f>
        <v>0</v>
      </c>
      <c r="R12" s="199">
        <f t="shared" si="55"/>
        <v>0</v>
      </c>
      <c r="S12" s="199">
        <f t="shared" si="55"/>
        <v>0</v>
      </c>
      <c r="T12" s="199">
        <f t="shared" si="55"/>
        <v>0</v>
      </c>
      <c r="U12" s="199">
        <f t="shared" si="55"/>
        <v>0</v>
      </c>
      <c r="V12" s="199">
        <f t="shared" si="55"/>
        <v>0</v>
      </c>
      <c r="W12" s="66">
        <f t="shared" si="11"/>
        <v>0</v>
      </c>
      <c r="X12" s="199">
        <f t="shared" ref="X12:AC12" si="56">X30+X48+X71</f>
        <v>305</v>
      </c>
      <c r="Y12" s="199">
        <f t="shared" si="56"/>
        <v>531</v>
      </c>
      <c r="Z12" s="199">
        <f t="shared" si="56"/>
        <v>604</v>
      </c>
      <c r="AA12" s="199">
        <f t="shared" si="56"/>
        <v>579</v>
      </c>
      <c r="AB12" s="199">
        <f t="shared" si="56"/>
        <v>505</v>
      </c>
      <c r="AC12" s="199">
        <f t="shared" si="56"/>
        <v>0</v>
      </c>
      <c r="AD12" s="66">
        <f t="shared" si="13"/>
        <v>2524</v>
      </c>
      <c r="AE12" s="199">
        <f t="shared" ref="AE12:AJ12" si="57">AE30+AE48+AE71</f>
        <v>0</v>
      </c>
      <c r="AF12" s="199">
        <f t="shared" si="57"/>
        <v>0</v>
      </c>
      <c r="AG12" s="199">
        <f t="shared" si="57"/>
        <v>0</v>
      </c>
      <c r="AH12" s="199">
        <f t="shared" si="57"/>
        <v>0</v>
      </c>
      <c r="AI12" s="199">
        <f t="shared" si="57"/>
        <v>0</v>
      </c>
      <c r="AJ12" s="199">
        <f t="shared" si="57"/>
        <v>0</v>
      </c>
      <c r="AK12" s="66">
        <f t="shared" si="15"/>
        <v>0</v>
      </c>
    </row>
    <row r="13">
      <c r="A13" s="752" t="s">
        <v>157</v>
      </c>
      <c r="B13" s="753">
        <f t="shared" si="47"/>
        <v>0.338748019</v>
      </c>
    </row>
    <row r="14">
      <c r="A14" s="755"/>
      <c r="B14" s="755"/>
      <c r="C14" s="1469" t="s">
        <v>3352</v>
      </c>
    </row>
    <row r="15">
      <c r="C15" s="17" t="s">
        <v>62</v>
      </c>
      <c r="D15" s="114"/>
      <c r="E15" s="1470" t="str">
        <f t="shared" ref="E15:H15" si="58">E4/E8</f>
        <v>#DIV/0!</v>
      </c>
      <c r="F15" s="1470" t="str">
        <f t="shared" si="58"/>
        <v>#DIV/0!</v>
      </c>
      <c r="G15" s="1470" t="str">
        <f t="shared" si="58"/>
        <v>#DIV/0!</v>
      </c>
      <c r="H15" s="1470" t="str">
        <f t="shared" si="58"/>
        <v>#DIV/0!</v>
      </c>
      <c r="I15" s="1471" t="str">
        <f t="shared" ref="I15:I19" si="64">AVERAGE(E15:H15)</f>
        <v>#DIV/0!</v>
      </c>
      <c r="J15" s="1470" t="str">
        <f t="shared" ref="J15:O15" si="59">J4/J8</f>
        <v>#DIV/0!</v>
      </c>
      <c r="K15" s="1470" t="str">
        <f t="shared" si="59"/>
        <v>#DIV/0!</v>
      </c>
      <c r="L15" s="1470" t="str">
        <f t="shared" si="59"/>
        <v>#DIV/0!</v>
      </c>
      <c r="M15" s="1470" t="str">
        <f t="shared" si="59"/>
        <v>#DIV/0!</v>
      </c>
      <c r="N15" s="1470" t="str">
        <f t="shared" si="59"/>
        <v>#DIV/0!</v>
      </c>
      <c r="O15" s="1470" t="str">
        <f t="shared" si="59"/>
        <v>#DIV/0!</v>
      </c>
      <c r="P15" s="1471" t="str">
        <f t="shared" ref="P15:P19" si="66">AVERAGE(J15:O15)</f>
        <v>#DIV/0!</v>
      </c>
      <c r="Q15" s="1470" t="str">
        <f t="shared" ref="Q15:V15" si="60">Q4/Q8</f>
        <v>#DIV/0!</v>
      </c>
      <c r="R15" s="1470" t="str">
        <f t="shared" si="60"/>
        <v>#DIV/0!</v>
      </c>
      <c r="S15" s="1470" t="str">
        <f t="shared" si="60"/>
        <v>#DIV/0!</v>
      </c>
      <c r="T15" s="1470" t="str">
        <f t="shared" si="60"/>
        <v>#DIV/0!</v>
      </c>
      <c r="U15" s="1470" t="str">
        <f t="shared" si="60"/>
        <v>#DIV/0!</v>
      </c>
      <c r="V15" s="1470" t="str">
        <f t="shared" si="60"/>
        <v>#DIV/0!</v>
      </c>
      <c r="W15" s="1471" t="str">
        <f t="shared" ref="W15:W19" si="68">AVERAGE(Q15:V15)</f>
        <v>#DIV/0!</v>
      </c>
      <c r="X15" s="1470" t="str">
        <f t="shared" ref="X15:AC15" si="61">X4/X8</f>
        <v>#DIV/0!</v>
      </c>
      <c r="Y15" s="1470" t="str">
        <f t="shared" si="61"/>
        <v>#DIV/0!</v>
      </c>
      <c r="Z15" s="1470">
        <f t="shared" si="61"/>
        <v>0</v>
      </c>
      <c r="AA15" s="1470">
        <f t="shared" si="61"/>
        <v>0</v>
      </c>
      <c r="AB15" s="1470">
        <f t="shared" si="61"/>
        <v>0</v>
      </c>
      <c r="AC15" s="1470" t="str">
        <f t="shared" si="61"/>
        <v>#DIV/0!</v>
      </c>
      <c r="AD15" s="1471" t="str">
        <f t="shared" ref="AD15:AD19" si="70">AVERAGE(X15:AC15)</f>
        <v>#DIV/0!</v>
      </c>
      <c r="AE15" s="1470" t="str">
        <f t="shared" ref="AE15:AJ15" si="62">AE4/AE8</f>
        <v>#DIV/0!</v>
      </c>
      <c r="AF15" s="1470" t="str">
        <f t="shared" si="62"/>
        <v>#DIV/0!</v>
      </c>
      <c r="AG15" s="1470" t="str">
        <f t="shared" si="62"/>
        <v>#DIV/0!</v>
      </c>
      <c r="AH15" s="1470" t="str">
        <f t="shared" si="62"/>
        <v>#DIV/0!</v>
      </c>
      <c r="AI15" s="1470" t="str">
        <f t="shared" si="62"/>
        <v>#DIV/0!</v>
      </c>
      <c r="AJ15" s="1470" t="str">
        <f t="shared" si="62"/>
        <v>#DIV/0!</v>
      </c>
      <c r="AK15" s="1471" t="str">
        <f t="shared" ref="AK15:AK19" si="72">AVERAGE(AE15:AJ15)</f>
        <v>#DIV/0!</v>
      </c>
    </row>
    <row r="16">
      <c r="C16" s="245" t="s">
        <v>163</v>
      </c>
      <c r="D16" s="114"/>
      <c r="E16" s="1470" t="str">
        <f t="shared" ref="E16:H16" si="63">E8/E9</f>
        <v>#DIV/0!</v>
      </c>
      <c r="F16" s="1470" t="str">
        <f t="shared" si="63"/>
        <v>#DIV/0!</v>
      </c>
      <c r="G16" s="1470" t="str">
        <f t="shared" si="63"/>
        <v>#DIV/0!</v>
      </c>
      <c r="H16" s="1470" t="str">
        <f t="shared" si="63"/>
        <v>#DIV/0!</v>
      </c>
      <c r="I16" s="1471" t="str">
        <f t="shared" si="64"/>
        <v>#DIV/0!</v>
      </c>
      <c r="J16" s="1470" t="str">
        <f t="shared" ref="J16:O16" si="65">J8/J9</f>
        <v>#DIV/0!</v>
      </c>
      <c r="K16" s="1470" t="str">
        <f t="shared" si="65"/>
        <v>#DIV/0!</v>
      </c>
      <c r="L16" s="1470" t="str">
        <f t="shared" si="65"/>
        <v>#DIV/0!</v>
      </c>
      <c r="M16" s="1470" t="str">
        <f t="shared" si="65"/>
        <v>#DIV/0!</v>
      </c>
      <c r="N16" s="1470" t="str">
        <f t="shared" si="65"/>
        <v>#DIV/0!</v>
      </c>
      <c r="O16" s="1470" t="str">
        <f t="shared" si="65"/>
        <v>#DIV/0!</v>
      </c>
      <c r="P16" s="1471" t="str">
        <f t="shared" si="66"/>
        <v>#DIV/0!</v>
      </c>
      <c r="Q16" s="1470" t="str">
        <f t="shared" ref="Q16:V16" si="67">Q8/Q9</f>
        <v>#DIV/0!</v>
      </c>
      <c r="R16" s="1470" t="str">
        <f t="shared" si="67"/>
        <v>#DIV/0!</v>
      </c>
      <c r="S16" s="1470" t="str">
        <f t="shared" si="67"/>
        <v>#DIV/0!</v>
      </c>
      <c r="T16" s="1470" t="str">
        <f t="shared" si="67"/>
        <v>#DIV/0!</v>
      </c>
      <c r="U16" s="1470" t="str">
        <f t="shared" si="67"/>
        <v>#DIV/0!</v>
      </c>
      <c r="V16" s="1470" t="str">
        <f t="shared" si="67"/>
        <v>#DIV/0!</v>
      </c>
      <c r="W16" s="1471" t="str">
        <f t="shared" si="68"/>
        <v>#DIV/0!</v>
      </c>
      <c r="X16" s="1470">
        <f t="shared" ref="X16:AC16" si="69">X8/X9</f>
        <v>0</v>
      </c>
      <c r="Y16" s="1470">
        <f t="shared" si="69"/>
        <v>0</v>
      </c>
      <c r="Z16" s="1470">
        <f t="shared" si="69"/>
        <v>0.1111111111</v>
      </c>
      <c r="AA16" s="1470">
        <f t="shared" si="69"/>
        <v>0.2857142857</v>
      </c>
      <c r="AB16" s="1470">
        <f t="shared" si="69"/>
        <v>0.1428571429</v>
      </c>
      <c r="AC16" s="1470" t="str">
        <f t="shared" si="69"/>
        <v>#DIV/0!</v>
      </c>
      <c r="AD16" s="1471" t="str">
        <f t="shared" si="70"/>
        <v>#DIV/0!</v>
      </c>
      <c r="AE16" s="1470" t="str">
        <f t="shared" ref="AE16:AJ16" si="71">AE8/AE9</f>
        <v>#DIV/0!</v>
      </c>
      <c r="AF16" s="1470" t="str">
        <f t="shared" si="71"/>
        <v>#DIV/0!</v>
      </c>
      <c r="AG16" s="1470" t="str">
        <f t="shared" si="71"/>
        <v>#DIV/0!</v>
      </c>
      <c r="AH16" s="1470" t="str">
        <f t="shared" si="71"/>
        <v>#DIV/0!</v>
      </c>
      <c r="AI16" s="1470" t="str">
        <f t="shared" si="71"/>
        <v>#DIV/0!</v>
      </c>
      <c r="AJ16" s="1470" t="str">
        <f t="shared" si="71"/>
        <v>#DIV/0!</v>
      </c>
      <c r="AK16" s="1471" t="str">
        <f t="shared" si="72"/>
        <v>#DIV/0!</v>
      </c>
    </row>
    <row r="17">
      <c r="C17" s="17" t="s">
        <v>161</v>
      </c>
      <c r="D17" s="114"/>
      <c r="E17" s="1470" t="str">
        <f t="shared" ref="E17:H17" si="73">E9/E10</f>
        <v>#DIV/0!</v>
      </c>
      <c r="F17" s="1470" t="str">
        <f t="shared" si="73"/>
        <v>#DIV/0!</v>
      </c>
      <c r="G17" s="1470" t="str">
        <f t="shared" si="73"/>
        <v>#DIV/0!</v>
      </c>
      <c r="H17" s="1470" t="str">
        <f t="shared" si="73"/>
        <v>#DIV/0!</v>
      </c>
      <c r="I17" s="1471" t="str">
        <f t="shared" si="64"/>
        <v>#DIV/0!</v>
      </c>
      <c r="J17" s="1470" t="str">
        <f t="shared" ref="J17:O17" si="74">J9/J10</f>
        <v>#DIV/0!</v>
      </c>
      <c r="K17" s="1470" t="str">
        <f t="shared" si="74"/>
        <v>#DIV/0!</v>
      </c>
      <c r="L17" s="1470" t="str">
        <f t="shared" si="74"/>
        <v>#DIV/0!</v>
      </c>
      <c r="M17" s="1470" t="str">
        <f t="shared" si="74"/>
        <v>#DIV/0!</v>
      </c>
      <c r="N17" s="1470" t="str">
        <f t="shared" si="74"/>
        <v>#DIV/0!</v>
      </c>
      <c r="O17" s="1470" t="str">
        <f t="shared" si="74"/>
        <v>#DIV/0!</v>
      </c>
      <c r="P17" s="1471" t="str">
        <f t="shared" si="66"/>
        <v>#DIV/0!</v>
      </c>
      <c r="Q17" s="1470" t="str">
        <f t="shared" ref="Q17:V17" si="75">Q9/Q10</f>
        <v>#DIV/0!</v>
      </c>
      <c r="R17" s="1470" t="str">
        <f t="shared" si="75"/>
        <v>#DIV/0!</v>
      </c>
      <c r="S17" s="1470" t="str">
        <f t="shared" si="75"/>
        <v>#DIV/0!</v>
      </c>
      <c r="T17" s="1470" t="str">
        <f t="shared" si="75"/>
        <v>#DIV/0!</v>
      </c>
      <c r="U17" s="1470" t="str">
        <f t="shared" si="75"/>
        <v>#DIV/0!</v>
      </c>
      <c r="V17" s="1470" t="str">
        <f t="shared" si="75"/>
        <v>#DIV/0!</v>
      </c>
      <c r="W17" s="1471" t="str">
        <f t="shared" si="68"/>
        <v>#DIV/0!</v>
      </c>
      <c r="X17" s="1470">
        <f t="shared" ref="X17:AC17" si="76">X9/X10</f>
        <v>0.09756097561</v>
      </c>
      <c r="Y17" s="1470">
        <f t="shared" si="76"/>
        <v>0.1565217391</v>
      </c>
      <c r="Z17" s="1470">
        <f t="shared" si="76"/>
        <v>0.08411214953</v>
      </c>
      <c r="AA17" s="1470">
        <f t="shared" si="76"/>
        <v>0.06086956522</v>
      </c>
      <c r="AB17" s="1470">
        <f t="shared" si="76"/>
        <v>0.1443298969</v>
      </c>
      <c r="AC17" s="1470" t="str">
        <f t="shared" si="76"/>
        <v>#DIV/0!</v>
      </c>
      <c r="AD17" s="1471" t="str">
        <f t="shared" si="70"/>
        <v>#DIV/0!</v>
      </c>
      <c r="AE17" s="1470" t="str">
        <f t="shared" ref="AE17:AJ17" si="77">AE9/AE10</f>
        <v>#DIV/0!</v>
      </c>
      <c r="AF17" s="1470" t="str">
        <f t="shared" si="77"/>
        <v>#DIV/0!</v>
      </c>
      <c r="AG17" s="1470" t="str">
        <f t="shared" si="77"/>
        <v>#DIV/0!</v>
      </c>
      <c r="AH17" s="1470" t="str">
        <f t="shared" si="77"/>
        <v>#DIV/0!</v>
      </c>
      <c r="AI17" s="1470" t="str">
        <f t="shared" si="77"/>
        <v>#DIV/0!</v>
      </c>
      <c r="AJ17" s="1470" t="str">
        <f t="shared" si="77"/>
        <v>#DIV/0!</v>
      </c>
      <c r="AK17" s="1471" t="str">
        <f t="shared" si="72"/>
        <v>#DIV/0!</v>
      </c>
    </row>
    <row r="18">
      <c r="C18" s="17" t="s">
        <v>159</v>
      </c>
      <c r="D18" s="114"/>
      <c r="E18" s="1470" t="str">
        <f t="shared" ref="E18:H18" si="78">E10/E11</f>
        <v>#DIV/0!</v>
      </c>
      <c r="F18" s="1470" t="str">
        <f t="shared" si="78"/>
        <v>#DIV/0!</v>
      </c>
      <c r="G18" s="1470" t="str">
        <f t="shared" si="78"/>
        <v>#DIV/0!</v>
      </c>
      <c r="H18" s="1470" t="str">
        <f t="shared" si="78"/>
        <v>#DIV/0!</v>
      </c>
      <c r="I18" s="1471" t="str">
        <f t="shared" si="64"/>
        <v>#DIV/0!</v>
      </c>
      <c r="J18" s="1470" t="str">
        <f t="shared" ref="J18:O18" si="79">J10/J11</f>
        <v>#DIV/0!</v>
      </c>
      <c r="K18" s="1470" t="str">
        <f t="shared" si="79"/>
        <v>#DIV/0!</v>
      </c>
      <c r="L18" s="1470" t="str">
        <f t="shared" si="79"/>
        <v>#DIV/0!</v>
      </c>
      <c r="M18" s="1470" t="str">
        <f t="shared" si="79"/>
        <v>#DIV/0!</v>
      </c>
      <c r="N18" s="1470" t="str">
        <f t="shared" si="79"/>
        <v>#DIV/0!</v>
      </c>
      <c r="O18" s="1470" t="str">
        <f t="shared" si="79"/>
        <v>#DIV/0!</v>
      </c>
      <c r="P18" s="1471" t="str">
        <f t="shared" si="66"/>
        <v>#DIV/0!</v>
      </c>
      <c r="Q18" s="1470" t="str">
        <f t="shared" ref="Q18:V18" si="80">Q10/Q11</f>
        <v>#DIV/0!</v>
      </c>
      <c r="R18" s="1470" t="str">
        <f t="shared" si="80"/>
        <v>#DIV/0!</v>
      </c>
      <c r="S18" s="1470" t="str">
        <f t="shared" si="80"/>
        <v>#DIV/0!</v>
      </c>
      <c r="T18" s="1470" t="str">
        <f t="shared" si="80"/>
        <v>#DIV/0!</v>
      </c>
      <c r="U18" s="1470" t="str">
        <f t="shared" si="80"/>
        <v>#DIV/0!</v>
      </c>
      <c r="V18" s="1470" t="str">
        <f t="shared" si="80"/>
        <v>#DIV/0!</v>
      </c>
      <c r="W18" s="1471" t="str">
        <f t="shared" si="68"/>
        <v>#DIV/0!</v>
      </c>
      <c r="X18" s="1470">
        <f t="shared" ref="X18:AC18" si="81">X10/X11</f>
        <v>0.3565217391</v>
      </c>
      <c r="Y18" s="1470">
        <f t="shared" si="81"/>
        <v>0.6052631579</v>
      </c>
      <c r="Z18" s="1470">
        <f t="shared" si="81"/>
        <v>0.5879120879</v>
      </c>
      <c r="AA18" s="1470">
        <f t="shared" si="81"/>
        <v>0.5275229358</v>
      </c>
      <c r="AB18" s="1470">
        <f t="shared" si="81"/>
        <v>0.6466666667</v>
      </c>
      <c r="AC18" s="1470" t="str">
        <f t="shared" si="81"/>
        <v>#DIV/0!</v>
      </c>
      <c r="AD18" s="1471" t="str">
        <f t="shared" si="70"/>
        <v>#DIV/0!</v>
      </c>
      <c r="AE18" s="1470" t="str">
        <f t="shared" ref="AE18:AJ18" si="82">AE10/AE11</f>
        <v>#DIV/0!</v>
      </c>
      <c r="AF18" s="1470" t="str">
        <f t="shared" si="82"/>
        <v>#DIV/0!</v>
      </c>
      <c r="AG18" s="1470" t="str">
        <f t="shared" si="82"/>
        <v>#DIV/0!</v>
      </c>
      <c r="AH18" s="1470" t="str">
        <f t="shared" si="82"/>
        <v>#DIV/0!</v>
      </c>
      <c r="AI18" s="1470" t="str">
        <f t="shared" si="82"/>
        <v>#DIV/0!</v>
      </c>
      <c r="AJ18" s="1470" t="str">
        <f t="shared" si="82"/>
        <v>#DIV/0!</v>
      </c>
      <c r="AK18" s="1471" t="str">
        <f t="shared" si="72"/>
        <v>#DIV/0!</v>
      </c>
    </row>
    <row r="19">
      <c r="C19" s="17" t="s">
        <v>157</v>
      </c>
      <c r="D19" s="114"/>
      <c r="E19" s="1470" t="str">
        <f t="shared" ref="E19:H19" si="83">E11/E12</f>
        <v>#DIV/0!</v>
      </c>
      <c r="F19" s="1470" t="str">
        <f t="shared" si="83"/>
        <v>#DIV/0!</v>
      </c>
      <c r="G19" s="1470" t="str">
        <f t="shared" si="83"/>
        <v>#DIV/0!</v>
      </c>
      <c r="H19" s="1470" t="str">
        <f t="shared" si="83"/>
        <v>#DIV/0!</v>
      </c>
      <c r="I19" s="1471" t="str">
        <f t="shared" si="64"/>
        <v>#DIV/0!</v>
      </c>
      <c r="J19" s="1470" t="str">
        <f t="shared" ref="J19:O19" si="84">J11/J12</f>
        <v>#DIV/0!</v>
      </c>
      <c r="K19" s="1470" t="str">
        <f t="shared" si="84"/>
        <v>#DIV/0!</v>
      </c>
      <c r="L19" s="1470" t="str">
        <f t="shared" si="84"/>
        <v>#DIV/0!</v>
      </c>
      <c r="M19" s="1470" t="str">
        <f t="shared" si="84"/>
        <v>#DIV/0!</v>
      </c>
      <c r="N19" s="1470" t="str">
        <f t="shared" si="84"/>
        <v>#DIV/0!</v>
      </c>
      <c r="O19" s="1470" t="str">
        <f t="shared" si="84"/>
        <v>#DIV/0!</v>
      </c>
      <c r="P19" s="1471" t="str">
        <f t="shared" si="66"/>
        <v>#DIV/0!</v>
      </c>
      <c r="Q19" s="1470" t="str">
        <f t="shared" ref="Q19:V19" si="85">Q11/Q12</f>
        <v>#DIV/0!</v>
      </c>
      <c r="R19" s="1470" t="str">
        <f t="shared" si="85"/>
        <v>#DIV/0!</v>
      </c>
      <c r="S19" s="1470" t="str">
        <f t="shared" si="85"/>
        <v>#DIV/0!</v>
      </c>
      <c r="T19" s="1470" t="str">
        <f t="shared" si="85"/>
        <v>#DIV/0!</v>
      </c>
      <c r="U19" s="1470" t="str">
        <f t="shared" si="85"/>
        <v>#DIV/0!</v>
      </c>
      <c r="V19" s="1470" t="str">
        <f t="shared" si="85"/>
        <v>#DIV/0!</v>
      </c>
      <c r="W19" s="1471" t="str">
        <f t="shared" si="68"/>
        <v>#DIV/0!</v>
      </c>
      <c r="X19" s="1470">
        <f t="shared" ref="X19:AC19" si="86">X11/X12</f>
        <v>0.3770491803</v>
      </c>
      <c r="Y19" s="1470">
        <f t="shared" si="86"/>
        <v>0.3578154426</v>
      </c>
      <c r="Z19" s="1470">
        <f t="shared" si="86"/>
        <v>0.3013245033</v>
      </c>
      <c r="AA19" s="1470">
        <f t="shared" si="86"/>
        <v>0.3765112263</v>
      </c>
      <c r="AB19" s="1470">
        <f t="shared" si="86"/>
        <v>0.297029703</v>
      </c>
      <c r="AC19" s="1470" t="str">
        <f t="shared" si="86"/>
        <v>#DIV/0!</v>
      </c>
      <c r="AD19" s="1471" t="str">
        <f t="shared" si="70"/>
        <v>#DIV/0!</v>
      </c>
      <c r="AE19" s="1470" t="str">
        <f t="shared" ref="AE19:AJ19" si="87">AE11/AE12</f>
        <v>#DIV/0!</v>
      </c>
      <c r="AF19" s="1470" t="str">
        <f t="shared" si="87"/>
        <v>#DIV/0!</v>
      </c>
      <c r="AG19" s="1470" t="str">
        <f t="shared" si="87"/>
        <v>#DIV/0!</v>
      </c>
      <c r="AH19" s="1470" t="str">
        <f t="shared" si="87"/>
        <v>#DIV/0!</v>
      </c>
      <c r="AI19" s="1470" t="str">
        <f t="shared" si="87"/>
        <v>#DIV/0!</v>
      </c>
      <c r="AJ19" s="1470" t="str">
        <f t="shared" si="87"/>
        <v>#DIV/0!</v>
      </c>
      <c r="AK19" s="1471" t="str">
        <f t="shared" si="72"/>
        <v>#DIV/0!</v>
      </c>
    </row>
    <row r="20">
      <c r="I20" s="107"/>
    </row>
    <row r="21">
      <c r="A21" s="225" t="s">
        <v>113</v>
      </c>
      <c r="B21" s="170"/>
      <c r="C21" s="745" t="s">
        <v>55</v>
      </c>
      <c r="D21" s="219">
        <f>sum(E21:H21)+sum(J21:O21)+sum(Q21:V21)+sum(X21:AC21)+SUM(AE21:AF21)</f>
        <v>0</v>
      </c>
      <c r="E21" s="756"/>
      <c r="F21" s="757"/>
      <c r="G21" s="756"/>
      <c r="H21" s="756"/>
      <c r="I21" s="60">
        <f t="shared" ref="I21:I30" si="88">sum(E21:H21)</f>
        <v>0</v>
      </c>
      <c r="J21" s="756"/>
      <c r="K21" s="757"/>
      <c r="L21" s="756"/>
      <c r="M21" s="756"/>
      <c r="N21" s="757"/>
      <c r="O21" s="756"/>
      <c r="P21" s="60">
        <f t="shared" ref="P21:P25" si="89">sum(J21:O21)</f>
        <v>0</v>
      </c>
      <c r="Q21" s="756"/>
      <c r="R21" s="757"/>
      <c r="S21" s="766"/>
      <c r="T21" s="766"/>
      <c r="U21" s="766"/>
      <c r="V21" s="756"/>
      <c r="W21" s="60">
        <f t="shared" ref="W21:W25" si="90">sum(Q21:V21)</f>
        <v>0</v>
      </c>
      <c r="X21" s="773"/>
      <c r="Y21" s="757"/>
      <c r="Z21" s="764"/>
      <c r="AA21" s="766"/>
      <c r="AB21" s="757"/>
      <c r="AC21" s="756"/>
      <c r="AD21" s="60">
        <f t="shared" ref="AD21:AD30" si="91">sum(X21:AC21)</f>
        <v>0</v>
      </c>
      <c r="AE21" s="756"/>
      <c r="AF21" s="757"/>
      <c r="AG21" s="756"/>
      <c r="AH21" s="756"/>
      <c r="AI21" s="757"/>
      <c r="AJ21" s="756"/>
      <c r="AK21" s="60">
        <f t="shared" ref="AK21:AK30" si="92">sum(AE21:AJ21)</f>
        <v>0</v>
      </c>
    </row>
    <row r="22">
      <c r="A22" s="744" t="s">
        <v>69</v>
      </c>
      <c r="B22" s="7"/>
      <c r="C22" s="747" t="s">
        <v>57</v>
      </c>
      <c r="D22" s="221">
        <f t="shared" ref="D22:D25" si="93">sum(E22:H22)+sum(J22:O22)+sum(Q22:V22)+sum(X22:AC22)+sum(AE22:AF22)</f>
        <v>0</v>
      </c>
      <c r="E22" s="283"/>
      <c r="F22" s="283"/>
      <c r="G22" s="283"/>
      <c r="H22" s="283"/>
      <c r="I22" s="66">
        <f t="shared" si="88"/>
        <v>0</v>
      </c>
      <c r="J22" s="282"/>
      <c r="K22" s="283"/>
      <c r="L22" s="282"/>
      <c r="M22" s="282"/>
      <c r="N22" s="283"/>
      <c r="O22" s="282"/>
      <c r="P22" s="66">
        <f t="shared" si="89"/>
        <v>0</v>
      </c>
      <c r="Q22" s="282"/>
      <c r="R22" s="283"/>
      <c r="S22" s="283"/>
      <c r="T22" s="766"/>
      <c r="U22" s="766"/>
      <c r="V22" s="282"/>
      <c r="W22" s="66">
        <f t="shared" si="90"/>
        <v>0</v>
      </c>
      <c r="X22" s="773"/>
      <c r="Y22" s="283"/>
      <c r="Z22" s="764"/>
      <c r="AA22" s="766"/>
      <c r="AB22" s="283"/>
      <c r="AC22" s="282"/>
      <c r="AD22" s="66">
        <f t="shared" si="91"/>
        <v>0</v>
      </c>
      <c r="AE22" s="282"/>
      <c r="AF22" s="283"/>
      <c r="AG22" s="282"/>
      <c r="AH22" s="282"/>
      <c r="AI22" s="283"/>
      <c r="AJ22" s="282"/>
      <c r="AK22" s="66">
        <f t="shared" si="92"/>
        <v>0</v>
      </c>
    </row>
    <row r="23">
      <c r="A23" s="778" t="str">
        <f>D22/D23</f>
        <v>#DIV/0!</v>
      </c>
      <c r="B23" s="7"/>
      <c r="C23" s="747" t="s">
        <v>58</v>
      </c>
      <c r="D23" s="221">
        <f t="shared" si="93"/>
        <v>0</v>
      </c>
      <c r="E23" s="189"/>
      <c r="F23" s="189"/>
      <c r="G23" s="189"/>
      <c r="H23" s="189"/>
      <c r="I23" s="66">
        <f t="shared" si="88"/>
        <v>0</v>
      </c>
      <c r="J23" s="189"/>
      <c r="K23" s="189"/>
      <c r="L23" s="189"/>
      <c r="M23" s="189"/>
      <c r="N23" s="189"/>
      <c r="O23" s="89"/>
      <c r="P23" s="66">
        <f t="shared" si="89"/>
        <v>0</v>
      </c>
      <c r="Q23" s="189"/>
      <c r="R23" s="189"/>
      <c r="S23" s="189"/>
      <c r="T23" s="765"/>
      <c r="U23" s="765"/>
      <c r="V23" s="89"/>
      <c r="W23" s="66">
        <f t="shared" si="90"/>
        <v>0</v>
      </c>
      <c r="X23" s="773"/>
      <c r="Y23" s="189"/>
      <c r="Z23" s="764"/>
      <c r="AA23" s="766"/>
      <c r="AB23" s="189"/>
      <c r="AC23" s="89"/>
      <c r="AD23" s="66">
        <f t="shared" si="91"/>
        <v>0</v>
      </c>
      <c r="AE23" s="189"/>
      <c r="AF23" s="189"/>
      <c r="AG23" s="189"/>
      <c r="AH23" s="189"/>
      <c r="AI23" s="189"/>
      <c r="AJ23" s="89"/>
      <c r="AK23" s="66">
        <f t="shared" si="92"/>
        <v>0</v>
      </c>
    </row>
    <row r="24">
      <c r="A24" s="744" t="s">
        <v>1280</v>
      </c>
      <c r="B24" s="7"/>
      <c r="C24" s="747" t="s">
        <v>59</v>
      </c>
      <c r="D24" s="221">
        <f t="shared" si="93"/>
        <v>0</v>
      </c>
      <c r="E24" s="189"/>
      <c r="F24" s="189"/>
      <c r="G24" s="189"/>
      <c r="H24" s="189"/>
      <c r="I24" s="66">
        <f t="shared" si="88"/>
        <v>0</v>
      </c>
      <c r="J24" s="189"/>
      <c r="K24" s="189"/>
      <c r="L24" s="189"/>
      <c r="M24" s="189"/>
      <c r="N24" s="189"/>
      <c r="O24" s="189"/>
      <c r="P24" s="66">
        <f t="shared" si="89"/>
        <v>0</v>
      </c>
      <c r="Q24" s="189"/>
      <c r="R24" s="189"/>
      <c r="S24" s="189"/>
      <c r="T24" s="765"/>
      <c r="U24" s="765"/>
      <c r="V24" s="189"/>
      <c r="W24" s="66">
        <f t="shared" si="90"/>
        <v>0</v>
      </c>
      <c r="X24" s="773"/>
      <c r="Y24" s="189"/>
      <c r="Z24" s="764"/>
      <c r="AA24" s="766"/>
      <c r="AB24" s="189"/>
      <c r="AC24" s="189"/>
      <c r="AD24" s="66">
        <f t="shared" si="91"/>
        <v>0</v>
      </c>
      <c r="AE24" s="189"/>
      <c r="AF24" s="189"/>
      <c r="AG24" s="189"/>
      <c r="AH24" s="189"/>
      <c r="AI24" s="189"/>
      <c r="AJ24" s="189"/>
      <c r="AK24" s="66">
        <f t="shared" si="92"/>
        <v>0</v>
      </c>
    </row>
    <row r="25">
      <c r="A25" s="778" t="str">
        <f>D23/sum(D23:D24)</f>
        <v>#DIV/0!</v>
      </c>
      <c r="B25" s="7"/>
      <c r="C25" s="68" t="s">
        <v>109</v>
      </c>
      <c r="D25" s="221">
        <f t="shared" si="93"/>
        <v>0</v>
      </c>
      <c r="E25" s="282"/>
      <c r="F25" s="282"/>
      <c r="G25" s="282"/>
      <c r="H25" s="282"/>
      <c r="I25" s="66">
        <f t="shared" si="88"/>
        <v>0</v>
      </c>
      <c r="J25" s="282"/>
      <c r="K25" s="282"/>
      <c r="L25" s="282"/>
      <c r="M25" s="283"/>
      <c r="N25" s="283"/>
      <c r="O25" s="283"/>
      <c r="P25" s="66">
        <f t="shared" si="89"/>
        <v>0</v>
      </c>
      <c r="Q25" s="283"/>
      <c r="R25" s="282"/>
      <c r="S25" s="1431"/>
      <c r="T25" s="766"/>
      <c r="U25" s="766"/>
      <c r="V25" s="283"/>
      <c r="W25" s="66">
        <f t="shared" si="90"/>
        <v>0</v>
      </c>
      <c r="X25" s="773"/>
      <c r="Y25" s="282"/>
      <c r="Z25" s="764"/>
      <c r="AA25" s="766"/>
      <c r="AB25" s="283"/>
      <c r="AC25" s="283"/>
      <c r="AD25" s="66">
        <f t="shared" si="91"/>
        <v>0</v>
      </c>
      <c r="AE25" s="282"/>
      <c r="AF25" s="282"/>
      <c r="AG25" s="282"/>
      <c r="AH25" s="283"/>
      <c r="AI25" s="283"/>
      <c r="AJ25" s="283"/>
      <c r="AK25" s="66">
        <f t="shared" si="92"/>
        <v>0</v>
      </c>
    </row>
    <row r="26">
      <c r="A26" s="744" t="s">
        <v>71</v>
      </c>
      <c r="B26" s="7"/>
      <c r="C26" s="747" t="s">
        <v>72</v>
      </c>
      <c r="D26" s="221">
        <f t="shared" ref="D26:D30" si="94">sum(E26:H26)+sum(J26:N26)+sum(R26:V26)+sum(X26:AC26)+sum(AE26:AF26)</f>
        <v>3</v>
      </c>
      <c r="E26" s="283"/>
      <c r="F26" s="283"/>
      <c r="G26" s="283"/>
      <c r="H26" s="283"/>
      <c r="I26" s="66">
        <f t="shared" si="88"/>
        <v>0</v>
      </c>
      <c r="J26" s="283"/>
      <c r="K26" s="283"/>
      <c r="L26" s="283"/>
      <c r="M26" s="766"/>
      <c r="N26" s="766"/>
      <c r="O26" s="114"/>
      <c r="P26" s="66">
        <f t="shared" ref="P26:P30" si="95">sum(J26:N26)</f>
        <v>0</v>
      </c>
      <c r="Q26" s="216"/>
      <c r="R26" s="283"/>
      <c r="S26" s="283"/>
      <c r="T26" s="283"/>
      <c r="U26" s="1056"/>
      <c r="V26" s="283"/>
      <c r="W26" s="66">
        <f t="shared" ref="W26:W30" si="96">sum(R26:V26)</f>
        <v>0</v>
      </c>
      <c r="X26" s="773">
        <v>0.0</v>
      </c>
      <c r="Y26" s="764">
        <v>0.0</v>
      </c>
      <c r="Z26" s="766">
        <v>1.0</v>
      </c>
      <c r="AA26" s="766">
        <v>1.0</v>
      </c>
      <c r="AB26" s="283">
        <v>1.0</v>
      </c>
      <c r="AC26" s="283"/>
      <c r="AD26" s="66">
        <f t="shared" si="91"/>
        <v>3</v>
      </c>
      <c r="AE26" s="282"/>
      <c r="AF26" s="282"/>
      <c r="AG26" s="282"/>
      <c r="AH26" s="283"/>
      <c r="AI26" s="283"/>
      <c r="AJ26" s="283"/>
      <c r="AK26" s="66">
        <f t="shared" si="92"/>
        <v>0</v>
      </c>
    </row>
    <row r="27">
      <c r="A27" s="744" t="str">
        <f>D23/D25</f>
        <v>#DIV/0!</v>
      </c>
      <c r="B27" s="7"/>
      <c r="C27" s="751" t="s">
        <v>1282</v>
      </c>
      <c r="D27" s="221">
        <f t="shared" si="94"/>
        <v>28</v>
      </c>
      <c r="E27" s="283"/>
      <c r="F27" s="283"/>
      <c r="G27" s="283"/>
      <c r="H27" s="283"/>
      <c r="I27" s="66">
        <f t="shared" si="88"/>
        <v>0</v>
      </c>
      <c r="J27" s="283"/>
      <c r="K27" s="283"/>
      <c r="L27" s="283"/>
      <c r="M27" s="766"/>
      <c r="N27" s="766"/>
      <c r="O27" s="114"/>
      <c r="P27" s="66">
        <f t="shared" si="95"/>
        <v>0</v>
      </c>
      <c r="Q27" s="216"/>
      <c r="R27" s="283"/>
      <c r="S27" s="189"/>
      <c r="T27" s="765"/>
      <c r="U27" s="765"/>
      <c r="V27" s="283"/>
      <c r="W27" s="66">
        <f t="shared" si="96"/>
        <v>0</v>
      </c>
      <c r="X27" s="773">
        <v>1.0</v>
      </c>
      <c r="Y27" s="766">
        <v>7.0</v>
      </c>
      <c r="Z27" s="766">
        <v>6.0</v>
      </c>
      <c r="AA27" s="283">
        <v>5.0</v>
      </c>
      <c r="AB27" s="283">
        <v>9.0</v>
      </c>
      <c r="AC27" s="283"/>
      <c r="AD27" s="66">
        <f t="shared" si="91"/>
        <v>28</v>
      </c>
      <c r="AE27" s="282"/>
      <c r="AF27" s="282"/>
      <c r="AG27" s="282"/>
      <c r="AH27" s="283"/>
      <c r="AI27" s="283"/>
      <c r="AJ27" s="283"/>
      <c r="AK27" s="66">
        <f t="shared" si="92"/>
        <v>0</v>
      </c>
    </row>
    <row r="28">
      <c r="A28" s="749" t="s">
        <v>1281</v>
      </c>
      <c r="B28" s="750">
        <f>D26/D30</f>
        <v>0.00332594235</v>
      </c>
      <c r="C28" s="17" t="s">
        <v>1283</v>
      </c>
      <c r="D28" s="221">
        <f t="shared" si="94"/>
        <v>159</v>
      </c>
      <c r="E28" s="283"/>
      <c r="F28" s="283"/>
      <c r="G28" s="283"/>
      <c r="H28" s="283"/>
      <c r="I28" s="66">
        <f t="shared" si="88"/>
        <v>0</v>
      </c>
      <c r="J28" s="283"/>
      <c r="K28" s="283"/>
      <c r="L28" s="283"/>
      <c r="M28" s="766"/>
      <c r="N28" s="766"/>
      <c r="O28" s="114"/>
      <c r="P28" s="66">
        <f t="shared" si="95"/>
        <v>0</v>
      </c>
      <c r="Q28" s="216"/>
      <c r="R28" s="283"/>
      <c r="S28" s="189"/>
      <c r="T28" s="765"/>
      <c r="U28" s="765"/>
      <c r="V28" s="283"/>
      <c r="W28" s="66">
        <f t="shared" si="96"/>
        <v>0</v>
      </c>
      <c r="X28" s="773">
        <v>5.0</v>
      </c>
      <c r="Y28" s="766">
        <v>33.0</v>
      </c>
      <c r="Z28" s="766">
        <v>45.0</v>
      </c>
      <c r="AA28" s="283">
        <v>41.0</v>
      </c>
      <c r="AB28" s="283">
        <v>35.0</v>
      </c>
      <c r="AC28" s="283"/>
      <c r="AD28" s="66">
        <f t="shared" si="91"/>
        <v>159</v>
      </c>
      <c r="AE28" s="282"/>
      <c r="AF28" s="282"/>
      <c r="AG28" s="282"/>
      <c r="AH28" s="283"/>
      <c r="AI28" s="283"/>
      <c r="AJ28" s="283"/>
      <c r="AK28" s="66">
        <f t="shared" si="92"/>
        <v>0</v>
      </c>
    </row>
    <row r="29">
      <c r="A29" s="752" t="s">
        <v>163</v>
      </c>
      <c r="B29" s="753">
        <f t="shared" ref="B29:B32" si="97">D26/D27</f>
        <v>0.1071428571</v>
      </c>
      <c r="C29" s="44" t="s">
        <v>1284</v>
      </c>
      <c r="D29" s="221">
        <f t="shared" si="94"/>
        <v>254</v>
      </c>
      <c r="E29" s="283"/>
      <c r="F29" s="283"/>
      <c r="G29" s="283"/>
      <c r="H29" s="283"/>
      <c r="I29" s="66">
        <f t="shared" si="88"/>
        <v>0</v>
      </c>
      <c r="J29" s="283"/>
      <c r="K29" s="283"/>
      <c r="L29" s="283"/>
      <c r="M29" s="766"/>
      <c r="N29" s="766"/>
      <c r="O29" s="114"/>
      <c r="P29" s="66">
        <f t="shared" si="95"/>
        <v>0</v>
      </c>
      <c r="Q29" s="216"/>
      <c r="R29" s="283"/>
      <c r="S29" s="283"/>
      <c r="T29" s="766"/>
      <c r="U29" s="766"/>
      <c r="V29" s="283"/>
      <c r="W29" s="66">
        <f t="shared" si="96"/>
        <v>0</v>
      </c>
      <c r="X29" s="773">
        <v>27.0</v>
      </c>
      <c r="Y29" s="766">
        <v>52.0</v>
      </c>
      <c r="Z29" s="766">
        <v>56.0</v>
      </c>
      <c r="AA29" s="283">
        <v>73.0</v>
      </c>
      <c r="AB29" s="283">
        <v>46.0</v>
      </c>
      <c r="AC29" s="283"/>
      <c r="AD29" s="66">
        <f t="shared" si="91"/>
        <v>254</v>
      </c>
      <c r="AE29" s="282"/>
      <c r="AF29" s="282"/>
      <c r="AG29" s="282"/>
      <c r="AH29" s="283"/>
      <c r="AI29" s="283"/>
      <c r="AJ29" s="283"/>
      <c r="AK29" s="66">
        <f t="shared" si="92"/>
        <v>0</v>
      </c>
    </row>
    <row r="30">
      <c r="A30" s="752" t="s">
        <v>161</v>
      </c>
      <c r="B30" s="753">
        <f t="shared" si="97"/>
        <v>0.1761006289</v>
      </c>
      <c r="C30" s="17" t="s">
        <v>97</v>
      </c>
      <c r="D30" s="221">
        <f t="shared" si="94"/>
        <v>902</v>
      </c>
      <c r="E30" s="283"/>
      <c r="F30" s="283"/>
      <c r="G30" s="283"/>
      <c r="H30" s="283"/>
      <c r="I30" s="66">
        <f t="shared" si="88"/>
        <v>0</v>
      </c>
      <c r="J30" s="283"/>
      <c r="K30" s="283"/>
      <c r="L30" s="283"/>
      <c r="M30" s="766"/>
      <c r="N30" s="764"/>
      <c r="O30" s="114"/>
      <c r="P30" s="66">
        <f t="shared" si="95"/>
        <v>0</v>
      </c>
      <c r="Q30" s="216"/>
      <c r="R30" s="283"/>
      <c r="S30" s="766"/>
      <c r="T30" s="766"/>
      <c r="U30" s="766"/>
      <c r="V30" s="283"/>
      <c r="W30" s="66">
        <f t="shared" si="96"/>
        <v>0</v>
      </c>
      <c r="X30" s="773">
        <v>96.0</v>
      </c>
      <c r="Y30" s="766">
        <v>141.0</v>
      </c>
      <c r="Z30" s="766">
        <v>242.0</v>
      </c>
      <c r="AA30" s="283">
        <v>251.0</v>
      </c>
      <c r="AB30" s="283">
        <v>172.0</v>
      </c>
      <c r="AC30" s="283"/>
      <c r="AD30" s="66">
        <f t="shared" si="91"/>
        <v>902</v>
      </c>
      <c r="AE30" s="282"/>
      <c r="AF30" s="282"/>
      <c r="AG30" s="282"/>
      <c r="AH30" s="283"/>
      <c r="AI30" s="283"/>
      <c r="AJ30" s="283"/>
      <c r="AK30" s="66">
        <f t="shared" si="92"/>
        <v>0</v>
      </c>
    </row>
    <row r="31">
      <c r="A31" s="752" t="s">
        <v>159</v>
      </c>
      <c r="B31" s="753">
        <f t="shared" si="97"/>
        <v>0.625984252</v>
      </c>
      <c r="C31" s="266"/>
      <c r="D31" s="758"/>
      <c r="I31" s="107"/>
      <c r="T31" s="1056"/>
      <c r="V31" s="1056"/>
    </row>
    <row r="32">
      <c r="A32" s="752" t="s">
        <v>157</v>
      </c>
      <c r="B32" s="753">
        <f t="shared" si="97"/>
        <v>0.2815964523</v>
      </c>
      <c r="C32" s="1469" t="s">
        <v>3352</v>
      </c>
    </row>
    <row r="33">
      <c r="A33" s="176"/>
      <c r="B33" s="759"/>
      <c r="C33" s="17" t="s">
        <v>62</v>
      </c>
      <c r="D33" s="114"/>
      <c r="E33" s="1470" t="str">
        <f t="shared" ref="E33:H33" si="98">E22/E26</f>
        <v>#DIV/0!</v>
      </c>
      <c r="F33" s="1470" t="str">
        <f t="shared" si="98"/>
        <v>#DIV/0!</v>
      </c>
      <c r="G33" s="1470" t="str">
        <f t="shared" si="98"/>
        <v>#DIV/0!</v>
      </c>
      <c r="H33" s="1470" t="str">
        <f t="shared" si="98"/>
        <v>#DIV/0!</v>
      </c>
      <c r="I33" s="1471" t="str">
        <f t="shared" ref="I33:I37" si="104">AVERAGE(E33:H33)</f>
        <v>#DIV/0!</v>
      </c>
      <c r="J33" s="1470" t="str">
        <f t="shared" ref="J33:O33" si="99">J22/J26</f>
        <v>#DIV/0!</v>
      </c>
      <c r="K33" s="1470" t="str">
        <f t="shared" si="99"/>
        <v>#DIV/0!</v>
      </c>
      <c r="L33" s="1470" t="str">
        <f t="shared" si="99"/>
        <v>#DIV/0!</v>
      </c>
      <c r="M33" s="1470" t="str">
        <f t="shared" si="99"/>
        <v>#DIV/0!</v>
      </c>
      <c r="N33" s="1470" t="str">
        <f t="shared" si="99"/>
        <v>#DIV/0!</v>
      </c>
      <c r="O33" s="1470" t="str">
        <f t="shared" si="99"/>
        <v>#DIV/0!</v>
      </c>
      <c r="P33" s="1471" t="str">
        <f t="shared" ref="P33:P37" si="106">AVERAGE(J33:O33)</f>
        <v>#DIV/0!</v>
      </c>
      <c r="Q33" s="1470" t="str">
        <f t="shared" ref="Q33:V33" si="100">Q22/Q26</f>
        <v>#DIV/0!</v>
      </c>
      <c r="R33" s="1470" t="str">
        <f t="shared" si="100"/>
        <v>#DIV/0!</v>
      </c>
      <c r="S33" s="1470" t="str">
        <f t="shared" si="100"/>
        <v>#DIV/0!</v>
      </c>
      <c r="T33" s="1470" t="str">
        <f t="shared" si="100"/>
        <v>#DIV/0!</v>
      </c>
      <c r="U33" s="1470" t="str">
        <f t="shared" si="100"/>
        <v>#DIV/0!</v>
      </c>
      <c r="V33" s="1470" t="str">
        <f t="shared" si="100"/>
        <v>#DIV/0!</v>
      </c>
      <c r="W33" s="1471" t="str">
        <f t="shared" ref="W33:W37" si="108">AVERAGE(Q33:V33)</f>
        <v>#DIV/0!</v>
      </c>
      <c r="X33" s="1470" t="str">
        <f t="shared" ref="X33:AC33" si="101">X22/X26</f>
        <v>#DIV/0!</v>
      </c>
      <c r="Y33" s="1470" t="str">
        <f t="shared" si="101"/>
        <v>#DIV/0!</v>
      </c>
      <c r="Z33" s="1470">
        <f t="shared" si="101"/>
        <v>0</v>
      </c>
      <c r="AA33" s="1470">
        <f t="shared" si="101"/>
        <v>0</v>
      </c>
      <c r="AB33" s="1470">
        <f t="shared" si="101"/>
        <v>0</v>
      </c>
      <c r="AC33" s="1470" t="str">
        <f t="shared" si="101"/>
        <v>#DIV/0!</v>
      </c>
      <c r="AD33" s="1471" t="str">
        <f t="shared" ref="AD33:AD37" si="110">AVERAGE(X33:AC33)</f>
        <v>#DIV/0!</v>
      </c>
      <c r="AE33" s="1470" t="str">
        <f t="shared" ref="AE33:AJ33" si="102">AE22/AE26</f>
        <v>#DIV/0!</v>
      </c>
      <c r="AF33" s="1470" t="str">
        <f t="shared" si="102"/>
        <v>#DIV/0!</v>
      </c>
      <c r="AG33" s="1470" t="str">
        <f t="shared" si="102"/>
        <v>#DIV/0!</v>
      </c>
      <c r="AH33" s="1470" t="str">
        <f t="shared" si="102"/>
        <v>#DIV/0!</v>
      </c>
      <c r="AI33" s="1470" t="str">
        <f t="shared" si="102"/>
        <v>#DIV/0!</v>
      </c>
      <c r="AJ33" s="1470" t="str">
        <f t="shared" si="102"/>
        <v>#DIV/0!</v>
      </c>
      <c r="AK33" s="1471" t="str">
        <f t="shared" ref="AK33:AK37" si="112">AVERAGE(AE33:AJ33)</f>
        <v>#DIV/0!</v>
      </c>
    </row>
    <row r="34">
      <c r="A34" s="176"/>
      <c r="B34" s="759"/>
      <c r="C34" s="245" t="s">
        <v>163</v>
      </c>
      <c r="D34" s="114"/>
      <c r="E34" s="1470" t="str">
        <f t="shared" ref="E34:H34" si="103">E26/E27</f>
        <v>#DIV/0!</v>
      </c>
      <c r="F34" s="1470" t="str">
        <f t="shared" si="103"/>
        <v>#DIV/0!</v>
      </c>
      <c r="G34" s="1470" t="str">
        <f t="shared" si="103"/>
        <v>#DIV/0!</v>
      </c>
      <c r="H34" s="1470" t="str">
        <f t="shared" si="103"/>
        <v>#DIV/0!</v>
      </c>
      <c r="I34" s="1471" t="str">
        <f t="shared" si="104"/>
        <v>#DIV/0!</v>
      </c>
      <c r="J34" s="1470" t="str">
        <f t="shared" ref="J34:O34" si="105">J26/J27</f>
        <v>#DIV/0!</v>
      </c>
      <c r="K34" s="1470" t="str">
        <f t="shared" si="105"/>
        <v>#DIV/0!</v>
      </c>
      <c r="L34" s="1470" t="str">
        <f t="shared" si="105"/>
        <v>#DIV/0!</v>
      </c>
      <c r="M34" s="1470" t="str">
        <f t="shared" si="105"/>
        <v>#DIV/0!</v>
      </c>
      <c r="N34" s="1470" t="str">
        <f t="shared" si="105"/>
        <v>#DIV/0!</v>
      </c>
      <c r="O34" s="1470" t="str">
        <f t="shared" si="105"/>
        <v>#DIV/0!</v>
      </c>
      <c r="P34" s="1471" t="str">
        <f t="shared" si="106"/>
        <v>#DIV/0!</v>
      </c>
      <c r="Q34" s="1470" t="str">
        <f t="shared" ref="Q34:V34" si="107">Q26/Q27</f>
        <v>#DIV/0!</v>
      </c>
      <c r="R34" s="1470" t="str">
        <f t="shared" si="107"/>
        <v>#DIV/0!</v>
      </c>
      <c r="S34" s="1470" t="str">
        <f t="shared" si="107"/>
        <v>#DIV/0!</v>
      </c>
      <c r="T34" s="1470" t="str">
        <f t="shared" si="107"/>
        <v>#DIV/0!</v>
      </c>
      <c r="U34" s="1470" t="str">
        <f t="shared" si="107"/>
        <v>#DIV/0!</v>
      </c>
      <c r="V34" s="1470" t="str">
        <f t="shared" si="107"/>
        <v>#DIV/0!</v>
      </c>
      <c r="W34" s="1471" t="str">
        <f t="shared" si="108"/>
        <v>#DIV/0!</v>
      </c>
      <c r="X34" s="1470">
        <f t="shared" ref="X34:AC34" si="109">X26/X27</f>
        <v>0</v>
      </c>
      <c r="Y34" s="1470">
        <f t="shared" si="109"/>
        <v>0</v>
      </c>
      <c r="Z34" s="1470">
        <f t="shared" si="109"/>
        <v>0.1666666667</v>
      </c>
      <c r="AA34" s="1470">
        <f t="shared" si="109"/>
        <v>0.2</v>
      </c>
      <c r="AB34" s="1470">
        <f t="shared" si="109"/>
        <v>0.1111111111</v>
      </c>
      <c r="AC34" s="1470" t="str">
        <f t="shared" si="109"/>
        <v>#DIV/0!</v>
      </c>
      <c r="AD34" s="1471" t="str">
        <f t="shared" si="110"/>
        <v>#DIV/0!</v>
      </c>
      <c r="AE34" s="1470" t="str">
        <f t="shared" ref="AE34:AJ34" si="111">AE26/AE27</f>
        <v>#DIV/0!</v>
      </c>
      <c r="AF34" s="1470" t="str">
        <f t="shared" si="111"/>
        <v>#DIV/0!</v>
      </c>
      <c r="AG34" s="1470" t="str">
        <f t="shared" si="111"/>
        <v>#DIV/0!</v>
      </c>
      <c r="AH34" s="1470" t="str">
        <f t="shared" si="111"/>
        <v>#DIV/0!</v>
      </c>
      <c r="AI34" s="1470" t="str">
        <f t="shared" si="111"/>
        <v>#DIV/0!</v>
      </c>
      <c r="AJ34" s="1470" t="str">
        <f t="shared" si="111"/>
        <v>#DIV/0!</v>
      </c>
      <c r="AK34" s="1471" t="str">
        <f t="shared" si="112"/>
        <v>#DIV/0!</v>
      </c>
    </row>
    <row r="35">
      <c r="A35" s="176"/>
      <c r="B35" s="759"/>
      <c r="C35" s="17" t="s">
        <v>161</v>
      </c>
      <c r="D35" s="114"/>
      <c r="E35" s="1470" t="str">
        <f t="shared" ref="E35:H35" si="113">E27/E28</f>
        <v>#DIV/0!</v>
      </c>
      <c r="F35" s="1470" t="str">
        <f t="shared" si="113"/>
        <v>#DIV/0!</v>
      </c>
      <c r="G35" s="1470" t="str">
        <f t="shared" si="113"/>
        <v>#DIV/0!</v>
      </c>
      <c r="H35" s="1470" t="str">
        <f t="shared" si="113"/>
        <v>#DIV/0!</v>
      </c>
      <c r="I35" s="1471" t="str">
        <f t="shared" si="104"/>
        <v>#DIV/0!</v>
      </c>
      <c r="J35" s="1470" t="str">
        <f t="shared" ref="J35:O35" si="114">J27/J28</f>
        <v>#DIV/0!</v>
      </c>
      <c r="K35" s="1470" t="str">
        <f t="shared" si="114"/>
        <v>#DIV/0!</v>
      </c>
      <c r="L35" s="1470" t="str">
        <f t="shared" si="114"/>
        <v>#DIV/0!</v>
      </c>
      <c r="M35" s="1470" t="str">
        <f t="shared" si="114"/>
        <v>#DIV/0!</v>
      </c>
      <c r="N35" s="1470" t="str">
        <f t="shared" si="114"/>
        <v>#DIV/0!</v>
      </c>
      <c r="O35" s="1470" t="str">
        <f t="shared" si="114"/>
        <v>#DIV/0!</v>
      </c>
      <c r="P35" s="1471" t="str">
        <f t="shared" si="106"/>
        <v>#DIV/0!</v>
      </c>
      <c r="Q35" s="1470" t="str">
        <f t="shared" ref="Q35:V35" si="115">Q27/Q28</f>
        <v>#DIV/0!</v>
      </c>
      <c r="R35" s="1470" t="str">
        <f t="shared" si="115"/>
        <v>#DIV/0!</v>
      </c>
      <c r="S35" s="1470" t="str">
        <f t="shared" si="115"/>
        <v>#DIV/0!</v>
      </c>
      <c r="T35" s="1470" t="str">
        <f t="shared" si="115"/>
        <v>#DIV/0!</v>
      </c>
      <c r="U35" s="1470" t="str">
        <f t="shared" si="115"/>
        <v>#DIV/0!</v>
      </c>
      <c r="V35" s="1470" t="str">
        <f t="shared" si="115"/>
        <v>#DIV/0!</v>
      </c>
      <c r="W35" s="1471" t="str">
        <f t="shared" si="108"/>
        <v>#DIV/0!</v>
      </c>
      <c r="X35" s="1470">
        <f t="shared" ref="X35:AC35" si="116">X27/X28</f>
        <v>0.2</v>
      </c>
      <c r="Y35" s="1470">
        <f t="shared" si="116"/>
        <v>0.2121212121</v>
      </c>
      <c r="Z35" s="1470">
        <f t="shared" si="116"/>
        <v>0.1333333333</v>
      </c>
      <c r="AA35" s="1470">
        <f t="shared" si="116"/>
        <v>0.1219512195</v>
      </c>
      <c r="AB35" s="1470">
        <f t="shared" si="116"/>
        <v>0.2571428571</v>
      </c>
      <c r="AC35" s="1470" t="str">
        <f t="shared" si="116"/>
        <v>#DIV/0!</v>
      </c>
      <c r="AD35" s="1471" t="str">
        <f t="shared" si="110"/>
        <v>#DIV/0!</v>
      </c>
      <c r="AE35" s="1470" t="str">
        <f t="shared" ref="AE35:AJ35" si="117">AE27/AE28</f>
        <v>#DIV/0!</v>
      </c>
      <c r="AF35" s="1470" t="str">
        <f t="shared" si="117"/>
        <v>#DIV/0!</v>
      </c>
      <c r="AG35" s="1470" t="str">
        <f t="shared" si="117"/>
        <v>#DIV/0!</v>
      </c>
      <c r="AH35" s="1470" t="str">
        <f t="shared" si="117"/>
        <v>#DIV/0!</v>
      </c>
      <c r="AI35" s="1470" t="str">
        <f t="shared" si="117"/>
        <v>#DIV/0!</v>
      </c>
      <c r="AJ35" s="1470" t="str">
        <f t="shared" si="117"/>
        <v>#DIV/0!</v>
      </c>
      <c r="AK35" s="1471" t="str">
        <f t="shared" si="112"/>
        <v>#DIV/0!</v>
      </c>
    </row>
    <row r="36">
      <c r="A36" s="176"/>
      <c r="B36" s="759"/>
      <c r="C36" s="17" t="s">
        <v>159</v>
      </c>
      <c r="D36" s="114"/>
      <c r="E36" s="1470" t="str">
        <f t="shared" ref="E36:H36" si="118">E28/E29</f>
        <v>#DIV/0!</v>
      </c>
      <c r="F36" s="1470" t="str">
        <f t="shared" si="118"/>
        <v>#DIV/0!</v>
      </c>
      <c r="G36" s="1470" t="str">
        <f t="shared" si="118"/>
        <v>#DIV/0!</v>
      </c>
      <c r="H36" s="1470" t="str">
        <f t="shared" si="118"/>
        <v>#DIV/0!</v>
      </c>
      <c r="I36" s="1471" t="str">
        <f t="shared" si="104"/>
        <v>#DIV/0!</v>
      </c>
      <c r="J36" s="1470" t="str">
        <f t="shared" ref="J36:O36" si="119">J28/J29</f>
        <v>#DIV/0!</v>
      </c>
      <c r="K36" s="1470" t="str">
        <f t="shared" si="119"/>
        <v>#DIV/0!</v>
      </c>
      <c r="L36" s="1470" t="str">
        <f t="shared" si="119"/>
        <v>#DIV/0!</v>
      </c>
      <c r="M36" s="1470" t="str">
        <f t="shared" si="119"/>
        <v>#DIV/0!</v>
      </c>
      <c r="N36" s="1470" t="str">
        <f t="shared" si="119"/>
        <v>#DIV/0!</v>
      </c>
      <c r="O36" s="1470" t="str">
        <f t="shared" si="119"/>
        <v>#DIV/0!</v>
      </c>
      <c r="P36" s="1471" t="str">
        <f t="shared" si="106"/>
        <v>#DIV/0!</v>
      </c>
      <c r="Q36" s="1470" t="str">
        <f t="shared" ref="Q36:V36" si="120">Q28/Q29</f>
        <v>#DIV/0!</v>
      </c>
      <c r="R36" s="1470" t="str">
        <f t="shared" si="120"/>
        <v>#DIV/0!</v>
      </c>
      <c r="S36" s="1470" t="str">
        <f t="shared" si="120"/>
        <v>#DIV/0!</v>
      </c>
      <c r="T36" s="1470" t="str">
        <f t="shared" si="120"/>
        <v>#DIV/0!</v>
      </c>
      <c r="U36" s="1470" t="str">
        <f t="shared" si="120"/>
        <v>#DIV/0!</v>
      </c>
      <c r="V36" s="1470" t="str">
        <f t="shared" si="120"/>
        <v>#DIV/0!</v>
      </c>
      <c r="W36" s="1471" t="str">
        <f t="shared" si="108"/>
        <v>#DIV/0!</v>
      </c>
      <c r="X36" s="1470">
        <f t="shared" ref="X36:AC36" si="121">X28/X29</f>
        <v>0.1851851852</v>
      </c>
      <c r="Y36" s="1470">
        <f t="shared" si="121"/>
        <v>0.6346153846</v>
      </c>
      <c r="Z36" s="1470">
        <f t="shared" si="121"/>
        <v>0.8035714286</v>
      </c>
      <c r="AA36" s="1470">
        <f t="shared" si="121"/>
        <v>0.5616438356</v>
      </c>
      <c r="AB36" s="1470">
        <f t="shared" si="121"/>
        <v>0.7608695652</v>
      </c>
      <c r="AC36" s="1470" t="str">
        <f t="shared" si="121"/>
        <v>#DIV/0!</v>
      </c>
      <c r="AD36" s="1471" t="str">
        <f t="shared" si="110"/>
        <v>#DIV/0!</v>
      </c>
      <c r="AE36" s="1470" t="str">
        <f t="shared" ref="AE36:AJ36" si="122">AE28/AE29</f>
        <v>#DIV/0!</v>
      </c>
      <c r="AF36" s="1470" t="str">
        <f t="shared" si="122"/>
        <v>#DIV/0!</v>
      </c>
      <c r="AG36" s="1470" t="str">
        <f t="shared" si="122"/>
        <v>#DIV/0!</v>
      </c>
      <c r="AH36" s="1470" t="str">
        <f t="shared" si="122"/>
        <v>#DIV/0!</v>
      </c>
      <c r="AI36" s="1470" t="str">
        <f t="shared" si="122"/>
        <v>#DIV/0!</v>
      </c>
      <c r="AJ36" s="1470" t="str">
        <f t="shared" si="122"/>
        <v>#DIV/0!</v>
      </c>
      <c r="AK36" s="1471" t="str">
        <f t="shared" si="112"/>
        <v>#DIV/0!</v>
      </c>
    </row>
    <row r="37">
      <c r="A37" s="176"/>
      <c r="B37" s="759"/>
      <c r="C37" s="17" t="s">
        <v>157</v>
      </c>
      <c r="D37" s="114"/>
      <c r="E37" s="1470" t="str">
        <f t="shared" ref="E37:H37" si="123">E29/E30</f>
        <v>#DIV/0!</v>
      </c>
      <c r="F37" s="1470" t="str">
        <f t="shared" si="123"/>
        <v>#DIV/0!</v>
      </c>
      <c r="G37" s="1470" t="str">
        <f t="shared" si="123"/>
        <v>#DIV/0!</v>
      </c>
      <c r="H37" s="1470" t="str">
        <f t="shared" si="123"/>
        <v>#DIV/0!</v>
      </c>
      <c r="I37" s="1471" t="str">
        <f t="shared" si="104"/>
        <v>#DIV/0!</v>
      </c>
      <c r="J37" s="1470" t="str">
        <f t="shared" ref="J37:O37" si="124">J29/J30</f>
        <v>#DIV/0!</v>
      </c>
      <c r="K37" s="1470" t="str">
        <f t="shared" si="124"/>
        <v>#DIV/0!</v>
      </c>
      <c r="L37" s="1470" t="str">
        <f t="shared" si="124"/>
        <v>#DIV/0!</v>
      </c>
      <c r="M37" s="1470" t="str">
        <f t="shared" si="124"/>
        <v>#DIV/0!</v>
      </c>
      <c r="N37" s="1470" t="str">
        <f t="shared" si="124"/>
        <v>#DIV/0!</v>
      </c>
      <c r="O37" s="1470" t="str">
        <f t="shared" si="124"/>
        <v>#DIV/0!</v>
      </c>
      <c r="P37" s="1471" t="str">
        <f t="shared" si="106"/>
        <v>#DIV/0!</v>
      </c>
      <c r="Q37" s="1470" t="str">
        <f t="shared" ref="Q37:V37" si="125">Q29/Q30</f>
        <v>#DIV/0!</v>
      </c>
      <c r="R37" s="1470" t="str">
        <f t="shared" si="125"/>
        <v>#DIV/0!</v>
      </c>
      <c r="S37" s="1470" t="str">
        <f t="shared" si="125"/>
        <v>#DIV/0!</v>
      </c>
      <c r="T37" s="1470" t="str">
        <f t="shared" si="125"/>
        <v>#DIV/0!</v>
      </c>
      <c r="U37" s="1470" t="str">
        <f t="shared" si="125"/>
        <v>#DIV/0!</v>
      </c>
      <c r="V37" s="1470" t="str">
        <f t="shared" si="125"/>
        <v>#DIV/0!</v>
      </c>
      <c r="W37" s="1471" t="str">
        <f t="shared" si="108"/>
        <v>#DIV/0!</v>
      </c>
      <c r="X37" s="1470">
        <f t="shared" ref="X37:AC37" si="126">X29/X30</f>
        <v>0.28125</v>
      </c>
      <c r="Y37" s="1470">
        <f t="shared" si="126"/>
        <v>0.3687943262</v>
      </c>
      <c r="Z37" s="1470">
        <f t="shared" si="126"/>
        <v>0.2314049587</v>
      </c>
      <c r="AA37" s="1470">
        <f t="shared" si="126"/>
        <v>0.2908366534</v>
      </c>
      <c r="AB37" s="1470">
        <f t="shared" si="126"/>
        <v>0.2674418605</v>
      </c>
      <c r="AC37" s="1470" t="str">
        <f t="shared" si="126"/>
        <v>#DIV/0!</v>
      </c>
      <c r="AD37" s="1471" t="str">
        <f t="shared" si="110"/>
        <v>#DIV/0!</v>
      </c>
      <c r="AE37" s="1470" t="str">
        <f t="shared" ref="AE37:AJ37" si="127">AE29/AE30</f>
        <v>#DIV/0!</v>
      </c>
      <c r="AF37" s="1470" t="str">
        <f t="shared" si="127"/>
        <v>#DIV/0!</v>
      </c>
      <c r="AG37" s="1470" t="str">
        <f t="shared" si="127"/>
        <v>#DIV/0!</v>
      </c>
      <c r="AH37" s="1470" t="str">
        <f t="shared" si="127"/>
        <v>#DIV/0!</v>
      </c>
      <c r="AI37" s="1470" t="str">
        <f t="shared" si="127"/>
        <v>#DIV/0!</v>
      </c>
      <c r="AJ37" s="1470" t="str">
        <f t="shared" si="127"/>
        <v>#DIV/0!</v>
      </c>
      <c r="AK37" s="1471" t="str">
        <f t="shared" si="112"/>
        <v>#DIV/0!</v>
      </c>
    </row>
    <row r="38">
      <c r="A38" s="176"/>
      <c r="B38" s="759"/>
    </row>
    <row r="39">
      <c r="A39" s="225" t="s">
        <v>136</v>
      </c>
      <c r="B39" s="170"/>
      <c r="C39" s="745" t="s">
        <v>55</v>
      </c>
      <c r="D39" s="219">
        <f>sum(E39:H39)+sum(J39:O39)+sum(Q39:V39)+sum(X39:AC39)+SUM(AE39:AF39)</f>
        <v>0</v>
      </c>
      <c r="E39" s="756"/>
      <c r="F39" s="757"/>
      <c r="G39" s="756"/>
      <c r="H39" s="756"/>
      <c r="I39" s="60">
        <f t="shared" ref="I39:I48" si="128">sum(E39:H39)</f>
        <v>0</v>
      </c>
      <c r="J39" s="756"/>
      <c r="K39" s="757"/>
      <c r="L39" s="756"/>
      <c r="M39" s="756"/>
      <c r="N39" s="757"/>
      <c r="O39" s="756"/>
      <c r="P39" s="60">
        <f t="shared" ref="P39:P43" si="129">sum(J39:O39)</f>
        <v>0</v>
      </c>
      <c r="Q39" s="756"/>
      <c r="R39" s="757"/>
      <c r="S39" s="766"/>
      <c r="T39" s="766"/>
      <c r="U39" s="766"/>
      <c r="V39" s="756"/>
      <c r="W39" s="60">
        <f t="shared" ref="W39:W43" si="130">sum(Q39:V39)</f>
        <v>0</v>
      </c>
      <c r="X39" s="773">
        <v>0.0</v>
      </c>
      <c r="Y39" s="757"/>
      <c r="Z39" s="764"/>
      <c r="AA39" s="766"/>
      <c r="AB39" s="757"/>
      <c r="AC39" s="756"/>
      <c r="AD39" s="60">
        <f t="shared" ref="AD39:AD48" si="131">sum(X39:AC39)</f>
        <v>0</v>
      </c>
      <c r="AE39" s="756"/>
      <c r="AF39" s="757"/>
      <c r="AG39" s="756"/>
      <c r="AH39" s="756"/>
      <c r="AI39" s="757"/>
      <c r="AJ39" s="756"/>
      <c r="AK39" s="60">
        <f t="shared" ref="AK39:AK48" si="132">sum(AE39:AJ39)</f>
        <v>0</v>
      </c>
    </row>
    <row r="40">
      <c r="A40" s="744" t="s">
        <v>69</v>
      </c>
      <c r="B40" s="7"/>
      <c r="C40" s="747" t="s">
        <v>57</v>
      </c>
      <c r="D40" s="221">
        <f t="shared" ref="D40:D43" si="133">sum(E40:H40)+sum(J40:O40)+sum(Q40:V40)+sum(X40:AC40)+sum(AE40:AF40)</f>
        <v>0</v>
      </c>
      <c r="E40" s="283"/>
      <c r="F40" s="283"/>
      <c r="G40" s="282"/>
      <c r="H40" s="282"/>
      <c r="I40" s="66">
        <f t="shared" si="128"/>
        <v>0</v>
      </c>
      <c r="J40" s="282"/>
      <c r="K40" s="283"/>
      <c r="L40" s="282"/>
      <c r="M40" s="282"/>
      <c r="N40" s="283"/>
      <c r="O40" s="282"/>
      <c r="P40" s="66">
        <f t="shared" si="129"/>
        <v>0</v>
      </c>
      <c r="Q40" s="282"/>
      <c r="R40" s="283"/>
      <c r="S40" s="283"/>
      <c r="T40" s="766"/>
      <c r="U40" s="766"/>
      <c r="V40" s="282"/>
      <c r="W40" s="66">
        <f t="shared" si="130"/>
        <v>0</v>
      </c>
      <c r="X40" s="773">
        <v>0.0</v>
      </c>
      <c r="Y40" s="283"/>
      <c r="Z40" s="764"/>
      <c r="AA40" s="766"/>
      <c r="AB40" s="283"/>
      <c r="AC40" s="282"/>
      <c r="AD40" s="66">
        <f t="shared" si="131"/>
        <v>0</v>
      </c>
      <c r="AE40" s="282"/>
      <c r="AF40" s="283"/>
      <c r="AG40" s="282"/>
      <c r="AH40" s="282"/>
      <c r="AI40" s="283"/>
      <c r="AJ40" s="282"/>
      <c r="AK40" s="66">
        <f t="shared" si="132"/>
        <v>0</v>
      </c>
    </row>
    <row r="41">
      <c r="A41" s="778" t="str">
        <f>D40/D41</f>
        <v>#DIV/0!</v>
      </c>
      <c r="B41" s="7"/>
      <c r="C41" s="747" t="s">
        <v>58</v>
      </c>
      <c r="D41" s="221">
        <f t="shared" si="133"/>
        <v>0</v>
      </c>
      <c r="E41" s="189"/>
      <c r="F41" s="189"/>
      <c r="G41" s="189"/>
      <c r="H41" s="89"/>
      <c r="I41" s="66">
        <f t="shared" si="128"/>
        <v>0</v>
      </c>
      <c r="J41" s="189"/>
      <c r="K41" s="189"/>
      <c r="L41" s="189"/>
      <c r="M41" s="189"/>
      <c r="N41" s="189"/>
      <c r="O41" s="89"/>
      <c r="P41" s="66">
        <f t="shared" si="129"/>
        <v>0</v>
      </c>
      <c r="Q41" s="189"/>
      <c r="R41" s="189"/>
      <c r="S41" s="189"/>
      <c r="T41" s="765"/>
      <c r="U41" s="765"/>
      <c r="V41" s="89"/>
      <c r="W41" s="66">
        <f t="shared" si="130"/>
        <v>0</v>
      </c>
      <c r="X41" s="773">
        <v>0.0</v>
      </c>
      <c r="Y41" s="189"/>
      <c r="Z41" s="764"/>
      <c r="AA41" s="766"/>
      <c r="AB41" s="189"/>
      <c r="AC41" s="89"/>
      <c r="AD41" s="66">
        <f t="shared" si="131"/>
        <v>0</v>
      </c>
      <c r="AE41" s="189"/>
      <c r="AF41" s="189"/>
      <c r="AG41" s="189"/>
      <c r="AH41" s="189"/>
      <c r="AI41" s="189"/>
      <c r="AJ41" s="89"/>
      <c r="AK41" s="66">
        <f t="shared" si="132"/>
        <v>0</v>
      </c>
    </row>
    <row r="42">
      <c r="A42" s="744" t="s">
        <v>1280</v>
      </c>
      <c r="B42" s="7"/>
      <c r="C42" s="747" t="s">
        <v>59</v>
      </c>
      <c r="D42" s="221">
        <f t="shared" si="133"/>
        <v>0</v>
      </c>
      <c r="E42" s="189"/>
      <c r="F42" s="189"/>
      <c r="G42" s="189"/>
      <c r="H42" s="189"/>
      <c r="I42" s="66">
        <f t="shared" si="128"/>
        <v>0</v>
      </c>
      <c r="J42" s="189"/>
      <c r="K42" s="189"/>
      <c r="L42" s="189"/>
      <c r="M42" s="189"/>
      <c r="N42" s="189"/>
      <c r="O42" s="189"/>
      <c r="P42" s="66">
        <f t="shared" si="129"/>
        <v>0</v>
      </c>
      <c r="Q42" s="189"/>
      <c r="R42" s="189"/>
      <c r="S42" s="189"/>
      <c r="T42" s="765"/>
      <c r="U42" s="765"/>
      <c r="V42" s="189"/>
      <c r="W42" s="66">
        <f t="shared" si="130"/>
        <v>0</v>
      </c>
      <c r="X42" s="773">
        <v>0.0</v>
      </c>
      <c r="Y42" s="189"/>
      <c r="Z42" s="764"/>
      <c r="AA42" s="766"/>
      <c r="AB42" s="189"/>
      <c r="AC42" s="189"/>
      <c r="AD42" s="66">
        <f t="shared" si="131"/>
        <v>0</v>
      </c>
      <c r="AE42" s="189"/>
      <c r="AF42" s="189"/>
      <c r="AG42" s="189"/>
      <c r="AH42" s="189"/>
      <c r="AI42" s="189"/>
      <c r="AJ42" s="189"/>
      <c r="AK42" s="66">
        <f t="shared" si="132"/>
        <v>0</v>
      </c>
    </row>
    <row r="43">
      <c r="A43" s="778" t="str">
        <f>D41/sum(D41:D42)</f>
        <v>#DIV/0!</v>
      </c>
      <c r="B43" s="7"/>
      <c r="C43" s="68" t="s">
        <v>109</v>
      </c>
      <c r="D43" s="221">
        <f t="shared" si="133"/>
        <v>0</v>
      </c>
      <c r="E43" s="282"/>
      <c r="F43" s="282"/>
      <c r="G43" s="282"/>
      <c r="H43" s="283"/>
      <c r="I43" s="66">
        <f t="shared" si="128"/>
        <v>0</v>
      </c>
      <c r="J43" s="282"/>
      <c r="K43" s="282"/>
      <c r="L43" s="282"/>
      <c r="M43" s="283"/>
      <c r="N43" s="283"/>
      <c r="O43" s="283"/>
      <c r="P43" s="66">
        <f t="shared" si="129"/>
        <v>0</v>
      </c>
      <c r="Q43" s="283"/>
      <c r="R43" s="282"/>
      <c r="S43" s="1431"/>
      <c r="T43" s="766"/>
      <c r="U43" s="766"/>
      <c r="V43" s="283"/>
      <c r="W43" s="66">
        <f t="shared" si="130"/>
        <v>0</v>
      </c>
      <c r="X43" s="773">
        <v>0.0</v>
      </c>
      <c r="Y43" s="282"/>
      <c r="Z43" s="764"/>
      <c r="AA43" s="766"/>
      <c r="AB43" s="283"/>
      <c r="AC43" s="283"/>
      <c r="AD43" s="66">
        <f t="shared" si="131"/>
        <v>0</v>
      </c>
      <c r="AE43" s="282"/>
      <c r="AF43" s="282"/>
      <c r="AG43" s="282"/>
      <c r="AH43" s="283"/>
      <c r="AI43" s="283"/>
      <c r="AJ43" s="283"/>
      <c r="AK43" s="66">
        <f t="shared" si="132"/>
        <v>0</v>
      </c>
    </row>
    <row r="44">
      <c r="A44" s="744" t="s">
        <v>71</v>
      </c>
      <c r="B44" s="7"/>
      <c r="C44" s="747" t="s">
        <v>72</v>
      </c>
      <c r="D44" s="221">
        <f t="shared" ref="D44:D48" si="134">sum(E44:H44)+sum(J44:N44)+sum(R44:V44)+sum(X44:AC44)+sum(AE44:AF44)</f>
        <v>2</v>
      </c>
      <c r="E44" s="283"/>
      <c r="F44" s="283"/>
      <c r="G44" s="283"/>
      <c r="H44" s="283"/>
      <c r="I44" s="66">
        <f t="shared" si="128"/>
        <v>0</v>
      </c>
      <c r="J44" s="283"/>
      <c r="K44" s="283"/>
      <c r="L44" s="283"/>
      <c r="M44" s="766"/>
      <c r="N44" s="766"/>
      <c r="O44" s="114"/>
      <c r="P44" s="66">
        <f t="shared" ref="P44:P48" si="135">sum(J44:N44)</f>
        <v>0</v>
      </c>
      <c r="Q44" s="216"/>
      <c r="R44" s="283"/>
      <c r="S44" s="283"/>
      <c r="T44" s="283"/>
      <c r="U44" s="1056"/>
      <c r="V44" s="283"/>
      <c r="W44" s="66">
        <f t="shared" ref="W44:W48" si="136">sum(R44:V44)</f>
        <v>0</v>
      </c>
      <c r="X44" s="773">
        <v>0.0</v>
      </c>
      <c r="Y44" s="773">
        <v>0.0</v>
      </c>
      <c r="Z44" s="773">
        <v>0.0</v>
      </c>
      <c r="AA44" s="766">
        <v>1.0</v>
      </c>
      <c r="AB44" s="283">
        <v>1.0</v>
      </c>
      <c r="AC44" s="283"/>
      <c r="AD44" s="66">
        <f t="shared" si="131"/>
        <v>2</v>
      </c>
      <c r="AE44" s="282"/>
      <c r="AF44" s="282"/>
      <c r="AG44" s="282"/>
      <c r="AH44" s="283"/>
      <c r="AI44" s="283"/>
      <c r="AJ44" s="283"/>
      <c r="AK44" s="66">
        <f t="shared" si="132"/>
        <v>0</v>
      </c>
    </row>
    <row r="45">
      <c r="A45" s="744" t="str">
        <f>D41/D43</f>
        <v>#DIV/0!</v>
      </c>
      <c r="B45" s="7"/>
      <c r="C45" s="751" t="s">
        <v>1282</v>
      </c>
      <c r="D45" s="221">
        <f t="shared" si="134"/>
        <v>24</v>
      </c>
      <c r="E45" s="283"/>
      <c r="F45" s="283"/>
      <c r="G45" s="283"/>
      <c r="H45" s="283"/>
      <c r="I45" s="66">
        <f t="shared" si="128"/>
        <v>0</v>
      </c>
      <c r="J45" s="283"/>
      <c r="K45" s="283"/>
      <c r="L45" s="283"/>
      <c r="M45" s="766"/>
      <c r="N45" s="766"/>
      <c r="O45" s="114"/>
      <c r="P45" s="66">
        <f t="shared" si="135"/>
        <v>0</v>
      </c>
      <c r="Q45" s="216"/>
      <c r="R45" s="283"/>
      <c r="S45" s="189"/>
      <c r="T45" s="765"/>
      <c r="U45" s="765"/>
      <c r="V45" s="283"/>
      <c r="W45" s="66">
        <f t="shared" si="136"/>
        <v>0</v>
      </c>
      <c r="X45" s="773">
        <v>3.0</v>
      </c>
      <c r="Y45" s="766">
        <v>11.0</v>
      </c>
      <c r="Z45" s="766">
        <v>3.0</v>
      </c>
      <c r="AA45" s="283">
        <v>2.0</v>
      </c>
      <c r="AB45" s="283">
        <v>5.0</v>
      </c>
      <c r="AC45" s="283"/>
      <c r="AD45" s="66">
        <f t="shared" si="131"/>
        <v>24</v>
      </c>
      <c r="AE45" s="282"/>
      <c r="AF45" s="282"/>
      <c r="AG45" s="282"/>
      <c r="AH45" s="283"/>
      <c r="AI45" s="283"/>
      <c r="AJ45" s="283"/>
      <c r="AK45" s="66">
        <f t="shared" si="132"/>
        <v>0</v>
      </c>
    </row>
    <row r="46">
      <c r="A46" s="749" t="s">
        <v>1281</v>
      </c>
      <c r="B46" s="750">
        <f>D44/D48</f>
        <v>0.001233045623</v>
      </c>
      <c r="C46" s="17" t="s">
        <v>1283</v>
      </c>
      <c r="D46" s="221">
        <f t="shared" si="134"/>
        <v>316</v>
      </c>
      <c r="E46" s="283"/>
      <c r="F46" s="283"/>
      <c r="G46" s="283"/>
      <c r="H46" s="283"/>
      <c r="I46" s="66">
        <f t="shared" si="128"/>
        <v>0</v>
      </c>
      <c r="J46" s="283"/>
      <c r="K46" s="283"/>
      <c r="L46" s="283"/>
      <c r="M46" s="766"/>
      <c r="N46" s="766"/>
      <c r="O46" s="114"/>
      <c r="P46" s="66">
        <f t="shared" si="135"/>
        <v>0</v>
      </c>
      <c r="Q46" s="216"/>
      <c r="R46" s="283"/>
      <c r="S46" s="189"/>
      <c r="T46" s="765"/>
      <c r="U46" s="765"/>
      <c r="V46" s="283"/>
      <c r="W46" s="66">
        <f t="shared" si="136"/>
        <v>0</v>
      </c>
      <c r="X46" s="773">
        <v>36.0</v>
      </c>
      <c r="Y46" s="766">
        <v>82.0</v>
      </c>
      <c r="Z46" s="766">
        <v>62.0</v>
      </c>
      <c r="AA46" s="283">
        <v>74.0</v>
      </c>
      <c r="AB46" s="283">
        <v>62.0</v>
      </c>
      <c r="AC46" s="283"/>
      <c r="AD46" s="66">
        <f t="shared" si="131"/>
        <v>316</v>
      </c>
      <c r="AE46" s="282"/>
      <c r="AF46" s="282"/>
      <c r="AG46" s="282"/>
      <c r="AH46" s="283"/>
      <c r="AI46" s="283"/>
      <c r="AJ46" s="283"/>
      <c r="AK46" s="66">
        <f t="shared" si="132"/>
        <v>0</v>
      </c>
    </row>
    <row r="47">
      <c r="A47" s="752" t="s">
        <v>163</v>
      </c>
      <c r="B47" s="753">
        <f t="shared" ref="B47:B50" si="137">D44/D45</f>
        <v>0.08333333333</v>
      </c>
      <c r="C47" s="44" t="s">
        <v>1284</v>
      </c>
      <c r="D47" s="221">
        <f t="shared" si="134"/>
        <v>601</v>
      </c>
      <c r="E47" s="283"/>
      <c r="F47" s="283"/>
      <c r="G47" s="283"/>
      <c r="H47" s="283"/>
      <c r="I47" s="66">
        <f t="shared" si="128"/>
        <v>0</v>
      </c>
      <c r="J47" s="283"/>
      <c r="K47" s="283"/>
      <c r="L47" s="283"/>
      <c r="M47" s="766"/>
      <c r="N47" s="766"/>
      <c r="O47" s="114"/>
      <c r="P47" s="66">
        <f t="shared" si="135"/>
        <v>0</v>
      </c>
      <c r="Q47" s="216"/>
      <c r="R47" s="283"/>
      <c r="S47" s="283"/>
      <c r="T47" s="766"/>
      <c r="U47" s="766"/>
      <c r="V47" s="283"/>
      <c r="W47" s="66">
        <f t="shared" si="136"/>
        <v>0</v>
      </c>
      <c r="X47" s="773">
        <v>88.0</v>
      </c>
      <c r="Y47" s="766">
        <v>138.0</v>
      </c>
      <c r="Z47" s="766">
        <v>126.0</v>
      </c>
      <c r="AA47" s="283">
        <v>145.0</v>
      </c>
      <c r="AB47" s="283">
        <v>104.0</v>
      </c>
      <c r="AC47" s="283"/>
      <c r="AD47" s="66">
        <f t="shared" si="131"/>
        <v>601</v>
      </c>
      <c r="AE47" s="282"/>
      <c r="AF47" s="282"/>
      <c r="AG47" s="282"/>
      <c r="AH47" s="283"/>
      <c r="AI47" s="283"/>
      <c r="AJ47" s="283"/>
      <c r="AK47" s="66">
        <f t="shared" si="132"/>
        <v>0</v>
      </c>
    </row>
    <row r="48">
      <c r="A48" s="752" t="s">
        <v>161</v>
      </c>
      <c r="B48" s="753">
        <f t="shared" si="137"/>
        <v>0.07594936709</v>
      </c>
      <c r="C48" s="17" t="s">
        <v>97</v>
      </c>
      <c r="D48" s="221">
        <f t="shared" si="134"/>
        <v>1622</v>
      </c>
      <c r="E48" s="283"/>
      <c r="F48" s="283"/>
      <c r="G48" s="283"/>
      <c r="H48" s="283"/>
      <c r="I48" s="66">
        <f t="shared" si="128"/>
        <v>0</v>
      </c>
      <c r="J48" s="283"/>
      <c r="K48" s="283"/>
      <c r="L48" s="283"/>
      <c r="M48" s="766"/>
      <c r="N48" s="764"/>
      <c r="O48" s="114"/>
      <c r="P48" s="66">
        <f t="shared" si="135"/>
        <v>0</v>
      </c>
      <c r="Q48" s="216"/>
      <c r="R48" s="283"/>
      <c r="S48" s="766"/>
      <c r="T48" s="766"/>
      <c r="U48" s="766"/>
      <c r="V48" s="283"/>
      <c r="W48" s="66">
        <f t="shared" si="136"/>
        <v>0</v>
      </c>
      <c r="X48" s="773">
        <v>209.0</v>
      </c>
      <c r="Y48" s="766">
        <v>390.0</v>
      </c>
      <c r="Z48" s="766">
        <v>362.0</v>
      </c>
      <c r="AA48" s="283">
        <v>328.0</v>
      </c>
      <c r="AB48" s="283">
        <v>333.0</v>
      </c>
      <c r="AC48" s="283"/>
      <c r="AD48" s="66">
        <f t="shared" si="131"/>
        <v>1622</v>
      </c>
      <c r="AE48" s="282"/>
      <c r="AF48" s="282"/>
      <c r="AG48" s="282"/>
      <c r="AH48" s="283"/>
      <c r="AI48" s="283"/>
      <c r="AJ48" s="283"/>
      <c r="AK48" s="66">
        <f t="shared" si="132"/>
        <v>0</v>
      </c>
    </row>
    <row r="49">
      <c r="A49" s="752" t="s">
        <v>159</v>
      </c>
      <c r="B49" s="753">
        <f t="shared" si="137"/>
        <v>0.5257903494</v>
      </c>
      <c r="C49" s="266"/>
      <c r="D49" s="758"/>
      <c r="I49" s="107"/>
      <c r="T49" s="1056"/>
      <c r="V49" s="1056"/>
    </row>
    <row r="50">
      <c r="A50" s="752" t="s">
        <v>157</v>
      </c>
      <c r="B50" s="753">
        <f t="shared" si="137"/>
        <v>0.3705302096</v>
      </c>
      <c r="C50" s="1469" t="s">
        <v>3352</v>
      </c>
    </row>
    <row r="51">
      <c r="C51" s="17" t="s">
        <v>62</v>
      </c>
      <c r="D51" s="114"/>
      <c r="E51" s="1470" t="str">
        <f t="shared" ref="E51:H51" si="138">E40/E44</f>
        <v>#DIV/0!</v>
      </c>
      <c r="F51" s="1470" t="str">
        <f t="shared" si="138"/>
        <v>#DIV/0!</v>
      </c>
      <c r="G51" s="1470" t="str">
        <f t="shared" si="138"/>
        <v>#DIV/0!</v>
      </c>
      <c r="H51" s="1470" t="str">
        <f t="shared" si="138"/>
        <v>#DIV/0!</v>
      </c>
      <c r="I51" s="1471" t="str">
        <f t="shared" ref="I51:I55" si="144">AVERAGE(E51:H51)</f>
        <v>#DIV/0!</v>
      </c>
      <c r="J51" s="1470" t="str">
        <f t="shared" ref="J51:O51" si="139">J40/J44</f>
        <v>#DIV/0!</v>
      </c>
      <c r="K51" s="1470" t="str">
        <f t="shared" si="139"/>
        <v>#DIV/0!</v>
      </c>
      <c r="L51" s="1470" t="str">
        <f t="shared" si="139"/>
        <v>#DIV/0!</v>
      </c>
      <c r="M51" s="1470" t="str">
        <f t="shared" si="139"/>
        <v>#DIV/0!</v>
      </c>
      <c r="N51" s="1470" t="str">
        <f t="shared" si="139"/>
        <v>#DIV/0!</v>
      </c>
      <c r="O51" s="1470" t="str">
        <f t="shared" si="139"/>
        <v>#DIV/0!</v>
      </c>
      <c r="P51" s="1471" t="str">
        <f t="shared" ref="P51:P55" si="146">AVERAGE(J51:O51)</f>
        <v>#DIV/0!</v>
      </c>
      <c r="Q51" s="1470" t="str">
        <f t="shared" ref="Q51:V51" si="140">Q40/Q44</f>
        <v>#DIV/0!</v>
      </c>
      <c r="R51" s="1470" t="str">
        <f t="shared" si="140"/>
        <v>#DIV/0!</v>
      </c>
      <c r="S51" s="1470" t="str">
        <f t="shared" si="140"/>
        <v>#DIV/0!</v>
      </c>
      <c r="T51" s="1470" t="str">
        <f t="shared" si="140"/>
        <v>#DIV/0!</v>
      </c>
      <c r="U51" s="1470" t="str">
        <f t="shared" si="140"/>
        <v>#DIV/0!</v>
      </c>
      <c r="V51" s="1470" t="str">
        <f t="shared" si="140"/>
        <v>#DIV/0!</v>
      </c>
      <c r="W51" s="1471" t="str">
        <f t="shared" ref="W51:W55" si="148">AVERAGE(Q51:V51)</f>
        <v>#DIV/0!</v>
      </c>
      <c r="X51" s="1470" t="str">
        <f t="shared" ref="X51:AC51" si="141">X40/X44</f>
        <v>#DIV/0!</v>
      </c>
      <c r="Y51" s="1470" t="str">
        <f t="shared" si="141"/>
        <v>#DIV/0!</v>
      </c>
      <c r="Z51" s="1470" t="str">
        <f t="shared" si="141"/>
        <v>#DIV/0!</v>
      </c>
      <c r="AA51" s="1470">
        <f t="shared" si="141"/>
        <v>0</v>
      </c>
      <c r="AB51" s="1470">
        <f t="shared" si="141"/>
        <v>0</v>
      </c>
      <c r="AC51" s="1470" t="str">
        <f t="shared" si="141"/>
        <v>#DIV/0!</v>
      </c>
      <c r="AD51" s="1471" t="str">
        <f t="shared" ref="AD51:AD55" si="150">AVERAGE(X51:AC51)</f>
        <v>#DIV/0!</v>
      </c>
      <c r="AE51" s="1470" t="str">
        <f t="shared" ref="AE51:AJ51" si="142">AE40/AE44</f>
        <v>#DIV/0!</v>
      </c>
      <c r="AF51" s="1470" t="str">
        <f t="shared" si="142"/>
        <v>#DIV/0!</v>
      </c>
      <c r="AG51" s="1470" t="str">
        <f t="shared" si="142"/>
        <v>#DIV/0!</v>
      </c>
      <c r="AH51" s="1470" t="str">
        <f t="shared" si="142"/>
        <v>#DIV/0!</v>
      </c>
      <c r="AI51" s="1470" t="str">
        <f t="shared" si="142"/>
        <v>#DIV/0!</v>
      </c>
      <c r="AJ51" s="1470" t="str">
        <f t="shared" si="142"/>
        <v>#DIV/0!</v>
      </c>
      <c r="AK51" s="1471" t="str">
        <f t="shared" ref="AK51:AK55" si="152">AVERAGE(AE51:AJ51)</f>
        <v>#DIV/0!</v>
      </c>
    </row>
    <row r="52">
      <c r="C52" s="245" t="s">
        <v>163</v>
      </c>
      <c r="D52" s="114"/>
      <c r="E52" s="1470" t="str">
        <f t="shared" ref="E52:H52" si="143">E44/E45</f>
        <v>#DIV/0!</v>
      </c>
      <c r="F52" s="1470" t="str">
        <f t="shared" si="143"/>
        <v>#DIV/0!</v>
      </c>
      <c r="G52" s="1470" t="str">
        <f t="shared" si="143"/>
        <v>#DIV/0!</v>
      </c>
      <c r="H52" s="1470" t="str">
        <f t="shared" si="143"/>
        <v>#DIV/0!</v>
      </c>
      <c r="I52" s="1471" t="str">
        <f t="shared" si="144"/>
        <v>#DIV/0!</v>
      </c>
      <c r="J52" s="1470" t="str">
        <f t="shared" ref="J52:O52" si="145">J44/J45</f>
        <v>#DIV/0!</v>
      </c>
      <c r="K52" s="1470" t="str">
        <f t="shared" si="145"/>
        <v>#DIV/0!</v>
      </c>
      <c r="L52" s="1470" t="str">
        <f t="shared" si="145"/>
        <v>#DIV/0!</v>
      </c>
      <c r="M52" s="1470" t="str">
        <f t="shared" si="145"/>
        <v>#DIV/0!</v>
      </c>
      <c r="N52" s="1470" t="str">
        <f t="shared" si="145"/>
        <v>#DIV/0!</v>
      </c>
      <c r="O52" s="1470" t="str">
        <f t="shared" si="145"/>
        <v>#DIV/0!</v>
      </c>
      <c r="P52" s="1471" t="str">
        <f t="shared" si="146"/>
        <v>#DIV/0!</v>
      </c>
      <c r="Q52" s="1470" t="str">
        <f t="shared" ref="Q52:V52" si="147">Q44/Q45</f>
        <v>#DIV/0!</v>
      </c>
      <c r="R52" s="1470" t="str">
        <f t="shared" si="147"/>
        <v>#DIV/0!</v>
      </c>
      <c r="S52" s="1470" t="str">
        <f t="shared" si="147"/>
        <v>#DIV/0!</v>
      </c>
      <c r="T52" s="1470" t="str">
        <f t="shared" si="147"/>
        <v>#DIV/0!</v>
      </c>
      <c r="U52" s="1470" t="str">
        <f t="shared" si="147"/>
        <v>#DIV/0!</v>
      </c>
      <c r="V52" s="1470" t="str">
        <f t="shared" si="147"/>
        <v>#DIV/0!</v>
      </c>
      <c r="W52" s="1471" t="str">
        <f t="shared" si="148"/>
        <v>#DIV/0!</v>
      </c>
      <c r="X52" s="1470">
        <f t="shared" ref="X52:AC52" si="149">X44/X45</f>
        <v>0</v>
      </c>
      <c r="Y52" s="1470">
        <f t="shared" si="149"/>
        <v>0</v>
      </c>
      <c r="Z52" s="1470">
        <f t="shared" si="149"/>
        <v>0</v>
      </c>
      <c r="AA52" s="1470">
        <f t="shared" si="149"/>
        <v>0.5</v>
      </c>
      <c r="AB52" s="1470">
        <f t="shared" si="149"/>
        <v>0.2</v>
      </c>
      <c r="AC52" s="1470" t="str">
        <f t="shared" si="149"/>
        <v>#DIV/0!</v>
      </c>
      <c r="AD52" s="1471" t="str">
        <f t="shared" si="150"/>
        <v>#DIV/0!</v>
      </c>
      <c r="AE52" s="1470" t="str">
        <f t="shared" ref="AE52:AJ52" si="151">AE44/AE45</f>
        <v>#DIV/0!</v>
      </c>
      <c r="AF52" s="1470" t="str">
        <f t="shared" si="151"/>
        <v>#DIV/0!</v>
      </c>
      <c r="AG52" s="1470" t="str">
        <f t="shared" si="151"/>
        <v>#DIV/0!</v>
      </c>
      <c r="AH52" s="1470" t="str">
        <f t="shared" si="151"/>
        <v>#DIV/0!</v>
      </c>
      <c r="AI52" s="1470" t="str">
        <f t="shared" si="151"/>
        <v>#DIV/0!</v>
      </c>
      <c r="AJ52" s="1470" t="str">
        <f t="shared" si="151"/>
        <v>#DIV/0!</v>
      </c>
      <c r="AK52" s="1471" t="str">
        <f t="shared" si="152"/>
        <v>#DIV/0!</v>
      </c>
    </row>
    <row r="53">
      <c r="C53" s="17" t="s">
        <v>161</v>
      </c>
      <c r="D53" s="114"/>
      <c r="E53" s="1470" t="str">
        <f t="shared" ref="E53:H53" si="153">E45/E46</f>
        <v>#DIV/0!</v>
      </c>
      <c r="F53" s="1470" t="str">
        <f t="shared" si="153"/>
        <v>#DIV/0!</v>
      </c>
      <c r="G53" s="1470" t="str">
        <f t="shared" si="153"/>
        <v>#DIV/0!</v>
      </c>
      <c r="H53" s="1470" t="str">
        <f t="shared" si="153"/>
        <v>#DIV/0!</v>
      </c>
      <c r="I53" s="1471" t="str">
        <f t="shared" si="144"/>
        <v>#DIV/0!</v>
      </c>
      <c r="J53" s="1470" t="str">
        <f t="shared" ref="J53:O53" si="154">J45/J46</f>
        <v>#DIV/0!</v>
      </c>
      <c r="K53" s="1470" t="str">
        <f t="shared" si="154"/>
        <v>#DIV/0!</v>
      </c>
      <c r="L53" s="1470" t="str">
        <f t="shared" si="154"/>
        <v>#DIV/0!</v>
      </c>
      <c r="M53" s="1470" t="str">
        <f t="shared" si="154"/>
        <v>#DIV/0!</v>
      </c>
      <c r="N53" s="1470" t="str">
        <f t="shared" si="154"/>
        <v>#DIV/0!</v>
      </c>
      <c r="O53" s="1470" t="str">
        <f t="shared" si="154"/>
        <v>#DIV/0!</v>
      </c>
      <c r="P53" s="1471" t="str">
        <f t="shared" si="146"/>
        <v>#DIV/0!</v>
      </c>
      <c r="Q53" s="1470" t="str">
        <f t="shared" ref="Q53:V53" si="155">Q45/Q46</f>
        <v>#DIV/0!</v>
      </c>
      <c r="R53" s="1470" t="str">
        <f t="shared" si="155"/>
        <v>#DIV/0!</v>
      </c>
      <c r="S53" s="1470" t="str">
        <f t="shared" si="155"/>
        <v>#DIV/0!</v>
      </c>
      <c r="T53" s="1470" t="str">
        <f t="shared" si="155"/>
        <v>#DIV/0!</v>
      </c>
      <c r="U53" s="1470" t="str">
        <f t="shared" si="155"/>
        <v>#DIV/0!</v>
      </c>
      <c r="V53" s="1470" t="str">
        <f t="shared" si="155"/>
        <v>#DIV/0!</v>
      </c>
      <c r="W53" s="1471" t="str">
        <f t="shared" si="148"/>
        <v>#DIV/0!</v>
      </c>
      <c r="X53" s="1470">
        <f t="shared" ref="X53:AC53" si="156">X45/X46</f>
        <v>0.08333333333</v>
      </c>
      <c r="Y53" s="1470">
        <f t="shared" si="156"/>
        <v>0.1341463415</v>
      </c>
      <c r="Z53" s="1470">
        <f t="shared" si="156"/>
        <v>0.04838709677</v>
      </c>
      <c r="AA53" s="1470">
        <f t="shared" si="156"/>
        <v>0.02702702703</v>
      </c>
      <c r="AB53" s="1470">
        <f t="shared" si="156"/>
        <v>0.08064516129</v>
      </c>
      <c r="AC53" s="1470" t="str">
        <f t="shared" si="156"/>
        <v>#DIV/0!</v>
      </c>
      <c r="AD53" s="1471" t="str">
        <f t="shared" si="150"/>
        <v>#DIV/0!</v>
      </c>
      <c r="AE53" s="1470" t="str">
        <f t="shared" ref="AE53:AJ53" si="157">AE45/AE46</f>
        <v>#DIV/0!</v>
      </c>
      <c r="AF53" s="1470" t="str">
        <f t="shared" si="157"/>
        <v>#DIV/0!</v>
      </c>
      <c r="AG53" s="1470" t="str">
        <f t="shared" si="157"/>
        <v>#DIV/0!</v>
      </c>
      <c r="AH53" s="1470" t="str">
        <f t="shared" si="157"/>
        <v>#DIV/0!</v>
      </c>
      <c r="AI53" s="1470" t="str">
        <f t="shared" si="157"/>
        <v>#DIV/0!</v>
      </c>
      <c r="AJ53" s="1470" t="str">
        <f t="shared" si="157"/>
        <v>#DIV/0!</v>
      </c>
      <c r="AK53" s="1471" t="str">
        <f t="shared" si="152"/>
        <v>#DIV/0!</v>
      </c>
    </row>
    <row r="54">
      <c r="C54" s="17" t="s">
        <v>159</v>
      </c>
      <c r="D54" s="114"/>
      <c r="E54" s="1470" t="str">
        <f t="shared" ref="E54:H54" si="158">E46/E47</f>
        <v>#DIV/0!</v>
      </c>
      <c r="F54" s="1470" t="str">
        <f t="shared" si="158"/>
        <v>#DIV/0!</v>
      </c>
      <c r="G54" s="1470" t="str">
        <f t="shared" si="158"/>
        <v>#DIV/0!</v>
      </c>
      <c r="H54" s="1470" t="str">
        <f t="shared" si="158"/>
        <v>#DIV/0!</v>
      </c>
      <c r="I54" s="1471" t="str">
        <f t="shared" si="144"/>
        <v>#DIV/0!</v>
      </c>
      <c r="J54" s="1470" t="str">
        <f t="shared" ref="J54:O54" si="159">J46/J47</f>
        <v>#DIV/0!</v>
      </c>
      <c r="K54" s="1470" t="str">
        <f t="shared" si="159"/>
        <v>#DIV/0!</v>
      </c>
      <c r="L54" s="1470" t="str">
        <f t="shared" si="159"/>
        <v>#DIV/0!</v>
      </c>
      <c r="M54" s="1470" t="str">
        <f t="shared" si="159"/>
        <v>#DIV/0!</v>
      </c>
      <c r="N54" s="1470" t="str">
        <f t="shared" si="159"/>
        <v>#DIV/0!</v>
      </c>
      <c r="O54" s="1470" t="str">
        <f t="shared" si="159"/>
        <v>#DIV/0!</v>
      </c>
      <c r="P54" s="1471" t="str">
        <f t="shared" si="146"/>
        <v>#DIV/0!</v>
      </c>
      <c r="Q54" s="1470" t="str">
        <f t="shared" ref="Q54:V54" si="160">Q46/Q47</f>
        <v>#DIV/0!</v>
      </c>
      <c r="R54" s="1470" t="str">
        <f t="shared" si="160"/>
        <v>#DIV/0!</v>
      </c>
      <c r="S54" s="1470" t="str">
        <f t="shared" si="160"/>
        <v>#DIV/0!</v>
      </c>
      <c r="T54" s="1470" t="str">
        <f t="shared" si="160"/>
        <v>#DIV/0!</v>
      </c>
      <c r="U54" s="1470" t="str">
        <f t="shared" si="160"/>
        <v>#DIV/0!</v>
      </c>
      <c r="V54" s="1470" t="str">
        <f t="shared" si="160"/>
        <v>#DIV/0!</v>
      </c>
      <c r="W54" s="1471" t="str">
        <f t="shared" si="148"/>
        <v>#DIV/0!</v>
      </c>
      <c r="X54" s="1470">
        <f t="shared" ref="X54:AC54" si="161">X46/X47</f>
        <v>0.4090909091</v>
      </c>
      <c r="Y54" s="1470">
        <f t="shared" si="161"/>
        <v>0.5942028986</v>
      </c>
      <c r="Z54" s="1470">
        <f t="shared" si="161"/>
        <v>0.4920634921</v>
      </c>
      <c r="AA54" s="1470">
        <f t="shared" si="161"/>
        <v>0.5103448276</v>
      </c>
      <c r="AB54" s="1470">
        <f t="shared" si="161"/>
        <v>0.5961538462</v>
      </c>
      <c r="AC54" s="1470" t="str">
        <f t="shared" si="161"/>
        <v>#DIV/0!</v>
      </c>
      <c r="AD54" s="1471" t="str">
        <f t="shared" si="150"/>
        <v>#DIV/0!</v>
      </c>
      <c r="AE54" s="1470" t="str">
        <f t="shared" ref="AE54:AJ54" si="162">AE46/AE47</f>
        <v>#DIV/0!</v>
      </c>
      <c r="AF54" s="1470" t="str">
        <f t="shared" si="162"/>
        <v>#DIV/0!</v>
      </c>
      <c r="AG54" s="1470" t="str">
        <f t="shared" si="162"/>
        <v>#DIV/0!</v>
      </c>
      <c r="AH54" s="1470" t="str">
        <f t="shared" si="162"/>
        <v>#DIV/0!</v>
      </c>
      <c r="AI54" s="1470" t="str">
        <f t="shared" si="162"/>
        <v>#DIV/0!</v>
      </c>
      <c r="AJ54" s="1470" t="str">
        <f t="shared" si="162"/>
        <v>#DIV/0!</v>
      </c>
      <c r="AK54" s="1471" t="str">
        <f t="shared" si="152"/>
        <v>#DIV/0!</v>
      </c>
    </row>
    <row r="55">
      <c r="C55" s="17" t="s">
        <v>157</v>
      </c>
      <c r="D55" s="114"/>
      <c r="E55" s="1470" t="str">
        <f t="shared" ref="E55:H55" si="163">E47/E48</f>
        <v>#DIV/0!</v>
      </c>
      <c r="F55" s="1470" t="str">
        <f t="shared" si="163"/>
        <v>#DIV/0!</v>
      </c>
      <c r="G55" s="1470" t="str">
        <f t="shared" si="163"/>
        <v>#DIV/0!</v>
      </c>
      <c r="H55" s="1470" t="str">
        <f t="shared" si="163"/>
        <v>#DIV/0!</v>
      </c>
      <c r="I55" s="1471" t="str">
        <f t="shared" si="144"/>
        <v>#DIV/0!</v>
      </c>
      <c r="J55" s="1470" t="str">
        <f t="shared" ref="J55:O55" si="164">J47/J48</f>
        <v>#DIV/0!</v>
      </c>
      <c r="K55" s="1470" t="str">
        <f t="shared" si="164"/>
        <v>#DIV/0!</v>
      </c>
      <c r="L55" s="1470" t="str">
        <f t="shared" si="164"/>
        <v>#DIV/0!</v>
      </c>
      <c r="M55" s="1470" t="str">
        <f t="shared" si="164"/>
        <v>#DIV/0!</v>
      </c>
      <c r="N55" s="1470" t="str">
        <f t="shared" si="164"/>
        <v>#DIV/0!</v>
      </c>
      <c r="O55" s="1470" t="str">
        <f t="shared" si="164"/>
        <v>#DIV/0!</v>
      </c>
      <c r="P55" s="1471" t="str">
        <f t="shared" si="146"/>
        <v>#DIV/0!</v>
      </c>
      <c r="Q55" s="1470" t="str">
        <f t="shared" ref="Q55:V55" si="165">Q47/Q48</f>
        <v>#DIV/0!</v>
      </c>
      <c r="R55" s="1470" t="str">
        <f t="shared" si="165"/>
        <v>#DIV/0!</v>
      </c>
      <c r="S55" s="1470" t="str">
        <f t="shared" si="165"/>
        <v>#DIV/0!</v>
      </c>
      <c r="T55" s="1470" t="str">
        <f t="shared" si="165"/>
        <v>#DIV/0!</v>
      </c>
      <c r="U55" s="1470" t="str">
        <f t="shared" si="165"/>
        <v>#DIV/0!</v>
      </c>
      <c r="V55" s="1470" t="str">
        <f t="shared" si="165"/>
        <v>#DIV/0!</v>
      </c>
      <c r="W55" s="1471" t="str">
        <f t="shared" si="148"/>
        <v>#DIV/0!</v>
      </c>
      <c r="X55" s="1470">
        <f t="shared" ref="X55:AC55" si="166">X47/X48</f>
        <v>0.4210526316</v>
      </c>
      <c r="Y55" s="1470">
        <f t="shared" si="166"/>
        <v>0.3538461538</v>
      </c>
      <c r="Z55" s="1470">
        <f t="shared" si="166"/>
        <v>0.3480662983</v>
      </c>
      <c r="AA55" s="1470">
        <f t="shared" si="166"/>
        <v>0.4420731707</v>
      </c>
      <c r="AB55" s="1470">
        <f t="shared" si="166"/>
        <v>0.3123123123</v>
      </c>
      <c r="AC55" s="1470" t="str">
        <f t="shared" si="166"/>
        <v>#DIV/0!</v>
      </c>
      <c r="AD55" s="1471" t="str">
        <f t="shared" si="150"/>
        <v>#DIV/0!</v>
      </c>
      <c r="AE55" s="1470" t="str">
        <f t="shared" ref="AE55:AJ55" si="167">AE47/AE48</f>
        <v>#DIV/0!</v>
      </c>
      <c r="AF55" s="1470" t="str">
        <f t="shared" si="167"/>
        <v>#DIV/0!</v>
      </c>
      <c r="AG55" s="1470" t="str">
        <f t="shared" si="167"/>
        <v>#DIV/0!</v>
      </c>
      <c r="AH55" s="1470" t="str">
        <f t="shared" si="167"/>
        <v>#DIV/0!</v>
      </c>
      <c r="AI55" s="1470" t="str">
        <f t="shared" si="167"/>
        <v>#DIV/0!</v>
      </c>
      <c r="AJ55" s="1470" t="str">
        <f t="shared" si="167"/>
        <v>#DIV/0!</v>
      </c>
      <c r="AK55" s="1471" t="str">
        <f t="shared" si="152"/>
        <v>#DIV/0!</v>
      </c>
    </row>
    <row r="56">
      <c r="I56" s="107"/>
    </row>
    <row r="57">
      <c r="I57" s="107"/>
    </row>
    <row r="58">
      <c r="I58" s="107"/>
    </row>
    <row r="59">
      <c r="I59" s="107"/>
    </row>
    <row r="60">
      <c r="I60" s="107"/>
    </row>
    <row r="61">
      <c r="I61" s="107"/>
    </row>
    <row r="62">
      <c r="I62" s="107"/>
    </row>
    <row r="63">
      <c r="I63" s="107"/>
    </row>
    <row r="64">
      <c r="I64" s="107"/>
    </row>
    <row r="65">
      <c r="I65" s="107"/>
    </row>
    <row r="66">
      <c r="I66" s="107"/>
    </row>
    <row r="67">
      <c r="I67" s="107"/>
    </row>
    <row r="68">
      <c r="I68" s="107"/>
    </row>
    <row r="69">
      <c r="I69" s="107"/>
    </row>
    <row r="70">
      <c r="I70" s="107"/>
    </row>
    <row r="71">
      <c r="I71" s="107"/>
    </row>
    <row r="72">
      <c r="I72" s="107"/>
    </row>
    <row r="73">
      <c r="I73" s="107"/>
    </row>
    <row r="74">
      <c r="I74" s="107"/>
    </row>
    <row r="75">
      <c r="I75" s="107"/>
    </row>
    <row r="76">
      <c r="I76" s="107"/>
    </row>
    <row r="77">
      <c r="I77" s="107"/>
    </row>
    <row r="78">
      <c r="I78" s="107"/>
    </row>
    <row r="79">
      <c r="I79" s="107"/>
    </row>
    <row r="80">
      <c r="I80" s="107"/>
    </row>
    <row r="81">
      <c r="I81" s="107"/>
    </row>
    <row r="82">
      <c r="I82" s="107"/>
    </row>
    <row r="83">
      <c r="I83" s="107"/>
    </row>
    <row r="84">
      <c r="I84" s="107"/>
    </row>
    <row r="85">
      <c r="I85" s="107"/>
    </row>
    <row r="86">
      <c r="I86" s="107"/>
    </row>
    <row r="87">
      <c r="I87" s="107"/>
    </row>
    <row r="88">
      <c r="I88" s="107"/>
    </row>
    <row r="89">
      <c r="I89" s="107"/>
    </row>
    <row r="90">
      <c r="I90" s="107"/>
    </row>
    <row r="91">
      <c r="I91" s="107"/>
    </row>
    <row r="92">
      <c r="I92" s="107"/>
    </row>
    <row r="93">
      <c r="I93" s="107"/>
    </row>
    <row r="94">
      <c r="I94" s="107"/>
    </row>
    <row r="95">
      <c r="I95" s="107"/>
    </row>
    <row r="96">
      <c r="I96" s="107"/>
    </row>
    <row r="97">
      <c r="I97" s="107"/>
    </row>
    <row r="98">
      <c r="I98" s="107"/>
    </row>
    <row r="99">
      <c r="I99" s="107"/>
    </row>
    <row r="100">
      <c r="I100" s="107"/>
    </row>
    <row r="101">
      <c r="I101" s="107"/>
    </row>
    <row r="102">
      <c r="I102" s="107"/>
    </row>
    <row r="103">
      <c r="I103" s="107"/>
    </row>
    <row r="104">
      <c r="I104" s="107"/>
    </row>
    <row r="105">
      <c r="I105" s="107"/>
    </row>
    <row r="106">
      <c r="I106" s="107"/>
    </row>
    <row r="107">
      <c r="I107" s="107"/>
    </row>
    <row r="108">
      <c r="I108" s="107"/>
    </row>
    <row r="109">
      <c r="I109" s="107"/>
    </row>
    <row r="110">
      <c r="I110" s="107"/>
    </row>
    <row r="111">
      <c r="I111" s="107"/>
    </row>
    <row r="112">
      <c r="I112" s="107"/>
    </row>
    <row r="113">
      <c r="I113" s="107"/>
    </row>
    <row r="114">
      <c r="I114" s="107"/>
    </row>
    <row r="115">
      <c r="I115" s="107"/>
    </row>
    <row r="116">
      <c r="I116" s="107"/>
    </row>
    <row r="117">
      <c r="I117" s="107"/>
    </row>
    <row r="118">
      <c r="I118" s="107"/>
    </row>
    <row r="119">
      <c r="I119" s="107"/>
    </row>
    <row r="120">
      <c r="I120" s="107"/>
    </row>
    <row r="121">
      <c r="I121" s="107"/>
    </row>
    <row r="122">
      <c r="I122" s="107"/>
    </row>
    <row r="123">
      <c r="I123" s="107"/>
    </row>
    <row r="124">
      <c r="I124" s="107"/>
    </row>
    <row r="125">
      <c r="I125" s="107"/>
    </row>
    <row r="126">
      <c r="I126" s="107"/>
    </row>
    <row r="127">
      <c r="I127" s="107"/>
    </row>
    <row r="128">
      <c r="I128" s="107"/>
    </row>
    <row r="129">
      <c r="I129" s="107"/>
    </row>
    <row r="130">
      <c r="I130" s="107"/>
    </row>
    <row r="131">
      <c r="I131" s="107"/>
    </row>
    <row r="132">
      <c r="I132" s="107"/>
    </row>
    <row r="133">
      <c r="I133" s="107"/>
    </row>
    <row r="134">
      <c r="I134" s="107"/>
    </row>
    <row r="135">
      <c r="I135" s="107"/>
    </row>
    <row r="136">
      <c r="I136" s="107"/>
    </row>
    <row r="137">
      <c r="I137" s="107"/>
    </row>
    <row r="138">
      <c r="I138" s="107"/>
    </row>
    <row r="139">
      <c r="I139" s="107"/>
    </row>
    <row r="140">
      <c r="I140" s="107"/>
    </row>
    <row r="141">
      <c r="I141" s="107"/>
    </row>
    <row r="142">
      <c r="I142" s="107"/>
    </row>
    <row r="143">
      <c r="I143" s="107"/>
    </row>
    <row r="144">
      <c r="I144" s="107"/>
    </row>
    <row r="145">
      <c r="I145" s="107"/>
    </row>
    <row r="146">
      <c r="I146" s="107"/>
    </row>
    <row r="147">
      <c r="I147" s="107"/>
    </row>
    <row r="148">
      <c r="I148" s="107"/>
    </row>
    <row r="149">
      <c r="I149" s="107"/>
    </row>
    <row r="150">
      <c r="I150" s="107"/>
    </row>
    <row r="151">
      <c r="I151" s="107"/>
    </row>
    <row r="152">
      <c r="I152" s="107"/>
    </row>
    <row r="153">
      <c r="I153" s="107"/>
    </row>
    <row r="154">
      <c r="I154" s="107"/>
    </row>
    <row r="155">
      <c r="I155" s="107"/>
    </row>
    <row r="156">
      <c r="I156" s="107"/>
    </row>
    <row r="157">
      <c r="I157" s="107"/>
    </row>
    <row r="158">
      <c r="I158" s="107"/>
    </row>
    <row r="159">
      <c r="I159" s="107"/>
    </row>
    <row r="160">
      <c r="I160" s="107"/>
    </row>
    <row r="161">
      <c r="I161" s="107"/>
    </row>
    <row r="162">
      <c r="I162" s="107"/>
    </row>
    <row r="163">
      <c r="I163" s="107"/>
    </row>
    <row r="164">
      <c r="I164" s="107"/>
    </row>
    <row r="165">
      <c r="I165" s="107"/>
    </row>
    <row r="166">
      <c r="I166" s="107"/>
    </row>
    <row r="167">
      <c r="I167" s="107"/>
    </row>
    <row r="168">
      <c r="I168" s="107"/>
    </row>
    <row r="169">
      <c r="I169" s="107"/>
    </row>
    <row r="170">
      <c r="I170" s="107"/>
    </row>
    <row r="171">
      <c r="I171" s="107"/>
    </row>
    <row r="172">
      <c r="I172" s="107"/>
    </row>
    <row r="173">
      <c r="I173" s="107"/>
    </row>
    <row r="174">
      <c r="I174" s="107"/>
    </row>
    <row r="175">
      <c r="I175" s="107"/>
    </row>
    <row r="176">
      <c r="I176" s="107"/>
    </row>
    <row r="177">
      <c r="I177" s="107"/>
    </row>
    <row r="178">
      <c r="I178" s="107"/>
    </row>
    <row r="179">
      <c r="I179" s="107"/>
    </row>
    <row r="180">
      <c r="I180" s="107"/>
    </row>
    <row r="181">
      <c r="I181" s="107"/>
    </row>
    <row r="182">
      <c r="I182" s="107"/>
    </row>
    <row r="183">
      <c r="I183" s="107"/>
    </row>
    <row r="184">
      <c r="I184" s="107"/>
    </row>
    <row r="185">
      <c r="I185" s="107"/>
    </row>
    <row r="186">
      <c r="I186" s="107"/>
    </row>
    <row r="187">
      <c r="I187" s="107"/>
    </row>
    <row r="188">
      <c r="I188" s="107"/>
    </row>
    <row r="189">
      <c r="I189" s="107"/>
    </row>
    <row r="190">
      <c r="I190" s="107"/>
    </row>
    <row r="191">
      <c r="I191" s="107"/>
    </row>
    <row r="192">
      <c r="I192" s="107"/>
    </row>
    <row r="193">
      <c r="I193" s="107"/>
    </row>
    <row r="194">
      <c r="I194" s="107"/>
    </row>
    <row r="195">
      <c r="I195" s="107"/>
    </row>
    <row r="196">
      <c r="I196" s="107"/>
    </row>
    <row r="197">
      <c r="I197" s="107"/>
    </row>
    <row r="198">
      <c r="I198" s="107"/>
    </row>
    <row r="199">
      <c r="I199" s="107"/>
    </row>
    <row r="200">
      <c r="I200" s="107"/>
    </row>
    <row r="201">
      <c r="I201" s="107"/>
    </row>
    <row r="202">
      <c r="I202" s="107"/>
    </row>
    <row r="203">
      <c r="I203" s="107"/>
    </row>
    <row r="204">
      <c r="I204" s="107"/>
    </row>
    <row r="205">
      <c r="I205" s="107"/>
    </row>
    <row r="206">
      <c r="I206" s="107"/>
    </row>
    <row r="207">
      <c r="I207" s="107"/>
    </row>
    <row r="208">
      <c r="I208" s="107"/>
    </row>
    <row r="209">
      <c r="I209" s="107"/>
    </row>
    <row r="210">
      <c r="I210" s="107"/>
    </row>
    <row r="211">
      <c r="I211" s="107"/>
    </row>
    <row r="212">
      <c r="I212" s="107"/>
    </row>
    <row r="213">
      <c r="I213" s="107"/>
    </row>
    <row r="214">
      <c r="I214" s="107"/>
    </row>
    <row r="215">
      <c r="I215" s="107"/>
    </row>
    <row r="216">
      <c r="I216" s="107"/>
    </row>
    <row r="217">
      <c r="I217" s="107"/>
    </row>
    <row r="218">
      <c r="I218" s="107"/>
    </row>
    <row r="219">
      <c r="I219" s="107"/>
    </row>
    <row r="220">
      <c r="I220" s="107"/>
    </row>
    <row r="221">
      <c r="I221" s="107"/>
    </row>
    <row r="222">
      <c r="I222" s="107"/>
    </row>
    <row r="223">
      <c r="I223" s="107"/>
    </row>
    <row r="224">
      <c r="I224" s="107"/>
    </row>
    <row r="225">
      <c r="I225" s="107"/>
    </row>
    <row r="226">
      <c r="I226" s="107"/>
    </row>
    <row r="227">
      <c r="I227" s="107"/>
    </row>
    <row r="228">
      <c r="I228" s="107"/>
    </row>
    <row r="229">
      <c r="I229" s="107"/>
    </row>
    <row r="230">
      <c r="I230" s="107"/>
    </row>
    <row r="231">
      <c r="I231" s="107"/>
    </row>
    <row r="232">
      <c r="I232" s="107"/>
    </row>
    <row r="233">
      <c r="I233" s="107"/>
    </row>
    <row r="234">
      <c r="I234" s="107"/>
    </row>
    <row r="235">
      <c r="I235" s="107"/>
    </row>
    <row r="236">
      <c r="I236" s="107"/>
    </row>
    <row r="237">
      <c r="I237" s="107"/>
    </row>
    <row r="238">
      <c r="I238" s="107"/>
    </row>
    <row r="239">
      <c r="I239" s="107"/>
    </row>
    <row r="240">
      <c r="I240" s="107"/>
    </row>
    <row r="241">
      <c r="I241" s="107"/>
    </row>
    <row r="242">
      <c r="I242" s="107"/>
    </row>
    <row r="243">
      <c r="I243" s="107"/>
    </row>
    <row r="244">
      <c r="I244" s="107"/>
    </row>
    <row r="245">
      <c r="I245" s="107"/>
    </row>
    <row r="246">
      <c r="I246" s="107"/>
    </row>
    <row r="247">
      <c r="I247" s="107"/>
    </row>
    <row r="248">
      <c r="I248" s="107"/>
    </row>
    <row r="249">
      <c r="I249" s="107"/>
    </row>
    <row r="250">
      <c r="I250" s="107"/>
    </row>
    <row r="251">
      <c r="I251" s="107"/>
    </row>
    <row r="252">
      <c r="I252" s="107"/>
    </row>
    <row r="253">
      <c r="I253" s="107"/>
    </row>
    <row r="254">
      <c r="I254" s="107"/>
    </row>
    <row r="255">
      <c r="I255" s="107"/>
    </row>
    <row r="256">
      <c r="I256" s="107"/>
    </row>
    <row r="257">
      <c r="I257" s="107"/>
    </row>
    <row r="258">
      <c r="I258" s="107"/>
    </row>
    <row r="259">
      <c r="I259" s="107"/>
    </row>
    <row r="260">
      <c r="I260" s="107"/>
    </row>
    <row r="261">
      <c r="I261" s="107"/>
    </row>
    <row r="262">
      <c r="I262" s="107"/>
    </row>
    <row r="263">
      <c r="I263" s="107"/>
    </row>
    <row r="264">
      <c r="I264" s="107"/>
    </row>
    <row r="265">
      <c r="I265" s="107"/>
    </row>
    <row r="266">
      <c r="I266" s="107"/>
    </row>
    <row r="267">
      <c r="I267" s="107"/>
    </row>
    <row r="268">
      <c r="I268" s="107"/>
    </row>
    <row r="269">
      <c r="I269" s="107"/>
    </row>
    <row r="270">
      <c r="I270" s="107"/>
    </row>
    <row r="271">
      <c r="I271" s="107"/>
    </row>
    <row r="272">
      <c r="I272" s="107"/>
    </row>
    <row r="273">
      <c r="I273" s="107"/>
    </row>
    <row r="274">
      <c r="I274" s="107"/>
    </row>
    <row r="275">
      <c r="I275" s="107"/>
    </row>
    <row r="276">
      <c r="I276" s="107"/>
    </row>
    <row r="277">
      <c r="I277" s="107"/>
    </row>
    <row r="278">
      <c r="I278" s="107"/>
    </row>
    <row r="279">
      <c r="I279" s="107"/>
    </row>
    <row r="280">
      <c r="I280" s="107"/>
    </row>
    <row r="281">
      <c r="I281" s="107"/>
    </row>
    <row r="282">
      <c r="I282" s="107"/>
    </row>
    <row r="283">
      <c r="I283" s="107"/>
    </row>
    <row r="284">
      <c r="I284" s="107"/>
    </row>
    <row r="285">
      <c r="I285" s="107"/>
    </row>
    <row r="286">
      <c r="I286" s="107"/>
    </row>
    <row r="287">
      <c r="I287" s="107"/>
    </row>
    <row r="288">
      <c r="I288" s="107"/>
    </row>
    <row r="289">
      <c r="I289" s="107"/>
    </row>
    <row r="290">
      <c r="I290" s="107"/>
    </row>
    <row r="291">
      <c r="I291" s="107"/>
    </row>
    <row r="292">
      <c r="I292" s="107"/>
    </row>
    <row r="293">
      <c r="I293" s="107"/>
    </row>
    <row r="294">
      <c r="I294" s="107"/>
    </row>
    <row r="295">
      <c r="I295" s="107"/>
    </row>
    <row r="296">
      <c r="I296" s="107"/>
    </row>
    <row r="297">
      <c r="I297" s="107"/>
    </row>
    <row r="298">
      <c r="I298" s="107"/>
    </row>
    <row r="299">
      <c r="I299" s="107"/>
    </row>
    <row r="300">
      <c r="I300" s="107"/>
    </row>
    <row r="301">
      <c r="I301" s="107"/>
    </row>
    <row r="302">
      <c r="I302" s="107"/>
    </row>
    <row r="303">
      <c r="I303" s="107"/>
    </row>
    <row r="304">
      <c r="I304" s="107"/>
    </row>
    <row r="305">
      <c r="I305" s="107"/>
    </row>
    <row r="306">
      <c r="I306" s="107"/>
    </row>
    <row r="307">
      <c r="I307" s="107"/>
    </row>
    <row r="308">
      <c r="I308" s="107"/>
    </row>
    <row r="309">
      <c r="I309" s="107"/>
    </row>
    <row r="310">
      <c r="I310" s="107"/>
    </row>
    <row r="311">
      <c r="I311" s="107"/>
    </row>
    <row r="312">
      <c r="I312" s="107"/>
    </row>
    <row r="313">
      <c r="I313" s="107"/>
    </row>
    <row r="314">
      <c r="I314" s="107"/>
    </row>
    <row r="315">
      <c r="I315" s="107"/>
    </row>
    <row r="316">
      <c r="I316" s="107"/>
    </row>
    <row r="317">
      <c r="I317" s="107"/>
    </row>
    <row r="318">
      <c r="I318" s="107"/>
    </row>
    <row r="319">
      <c r="I319" s="107"/>
    </row>
    <row r="320">
      <c r="I320" s="107"/>
    </row>
    <row r="321">
      <c r="I321" s="107"/>
    </row>
    <row r="322">
      <c r="I322" s="107"/>
    </row>
    <row r="323">
      <c r="I323" s="107"/>
    </row>
    <row r="324">
      <c r="I324" s="107"/>
    </row>
    <row r="325">
      <c r="I325" s="107"/>
    </row>
    <row r="326">
      <c r="I326" s="107"/>
    </row>
    <row r="327">
      <c r="I327" s="107"/>
    </row>
    <row r="328">
      <c r="I328" s="107"/>
    </row>
    <row r="329">
      <c r="I329" s="107"/>
    </row>
    <row r="330">
      <c r="I330" s="107"/>
    </row>
    <row r="331">
      <c r="I331" s="107"/>
    </row>
    <row r="332">
      <c r="I332" s="107"/>
    </row>
    <row r="333">
      <c r="I333" s="107"/>
    </row>
    <row r="334">
      <c r="I334" s="107"/>
    </row>
    <row r="335">
      <c r="I335" s="107"/>
    </row>
    <row r="336">
      <c r="I336" s="107"/>
    </row>
    <row r="337">
      <c r="I337" s="107"/>
    </row>
    <row r="338">
      <c r="I338" s="107"/>
    </row>
    <row r="339">
      <c r="I339" s="107"/>
    </row>
    <row r="340">
      <c r="I340" s="107"/>
    </row>
    <row r="341">
      <c r="I341" s="107"/>
    </row>
    <row r="342">
      <c r="I342" s="107"/>
    </row>
    <row r="343">
      <c r="I343" s="107"/>
    </row>
    <row r="344">
      <c r="I344" s="107"/>
    </row>
    <row r="345">
      <c r="I345" s="107"/>
    </row>
    <row r="346">
      <c r="I346" s="107"/>
    </row>
    <row r="347">
      <c r="I347" s="107"/>
    </row>
    <row r="348">
      <c r="I348" s="107"/>
    </row>
    <row r="349">
      <c r="I349" s="107"/>
    </row>
    <row r="350">
      <c r="I350" s="107"/>
    </row>
    <row r="351">
      <c r="I351" s="107"/>
    </row>
    <row r="352">
      <c r="I352" s="107"/>
    </row>
    <row r="353">
      <c r="I353" s="107"/>
    </row>
    <row r="354">
      <c r="I354" s="107"/>
    </row>
    <row r="355">
      <c r="I355" s="107"/>
    </row>
    <row r="356">
      <c r="I356" s="107"/>
    </row>
    <row r="357">
      <c r="I357" s="107"/>
    </row>
    <row r="358">
      <c r="I358" s="107"/>
    </row>
    <row r="359">
      <c r="I359" s="107"/>
    </row>
    <row r="360">
      <c r="I360" s="107"/>
    </row>
    <row r="361">
      <c r="I361" s="107"/>
    </row>
    <row r="362">
      <c r="I362" s="107"/>
    </row>
    <row r="363">
      <c r="I363" s="107"/>
    </row>
    <row r="364">
      <c r="I364" s="107"/>
    </row>
    <row r="365">
      <c r="I365" s="107"/>
    </row>
    <row r="366">
      <c r="I366" s="107"/>
    </row>
    <row r="367">
      <c r="I367" s="107"/>
    </row>
    <row r="368">
      <c r="I368" s="107"/>
    </row>
    <row r="369">
      <c r="I369" s="107"/>
    </row>
    <row r="370">
      <c r="I370" s="107"/>
    </row>
    <row r="371">
      <c r="I371" s="107"/>
    </row>
    <row r="372">
      <c r="I372" s="107"/>
    </row>
    <row r="373">
      <c r="I373" s="107"/>
    </row>
    <row r="374">
      <c r="I374" s="107"/>
    </row>
    <row r="375">
      <c r="I375" s="107"/>
    </row>
    <row r="376">
      <c r="I376" s="107"/>
    </row>
    <row r="377">
      <c r="I377" s="107"/>
    </row>
    <row r="378">
      <c r="I378" s="107"/>
    </row>
    <row r="379">
      <c r="I379" s="107"/>
    </row>
    <row r="380">
      <c r="I380" s="107"/>
    </row>
    <row r="381">
      <c r="I381" s="107"/>
    </row>
    <row r="382">
      <c r="I382" s="107"/>
    </row>
    <row r="383">
      <c r="I383" s="107"/>
    </row>
    <row r="384">
      <c r="I384" s="107"/>
    </row>
    <row r="385">
      <c r="I385" s="107"/>
    </row>
    <row r="386">
      <c r="I386" s="107"/>
    </row>
    <row r="387">
      <c r="I387" s="107"/>
    </row>
    <row r="388">
      <c r="I388" s="107"/>
    </row>
    <row r="389">
      <c r="I389" s="107"/>
    </row>
    <row r="390">
      <c r="I390" s="107"/>
    </row>
    <row r="391">
      <c r="I391" s="107"/>
    </row>
    <row r="392">
      <c r="I392" s="107"/>
    </row>
    <row r="393">
      <c r="I393" s="107"/>
    </row>
    <row r="394">
      <c r="I394" s="107"/>
    </row>
    <row r="395">
      <c r="I395" s="107"/>
    </row>
    <row r="396">
      <c r="I396" s="107"/>
    </row>
    <row r="397">
      <c r="I397" s="107"/>
    </row>
    <row r="398">
      <c r="I398" s="107"/>
    </row>
    <row r="399">
      <c r="I399" s="107"/>
    </row>
    <row r="400">
      <c r="I400" s="107"/>
    </row>
    <row r="401">
      <c r="I401" s="107"/>
    </row>
    <row r="402">
      <c r="I402" s="107"/>
    </row>
    <row r="403">
      <c r="I403" s="107"/>
    </row>
    <row r="404">
      <c r="I404" s="107"/>
    </row>
    <row r="405">
      <c r="I405" s="107"/>
    </row>
    <row r="406">
      <c r="I406" s="107"/>
    </row>
    <row r="407">
      <c r="I407" s="107"/>
    </row>
    <row r="408">
      <c r="I408" s="107"/>
    </row>
    <row r="409">
      <c r="I409" s="107"/>
    </row>
    <row r="410">
      <c r="I410" s="107"/>
    </row>
    <row r="411">
      <c r="I411" s="107"/>
    </row>
    <row r="412">
      <c r="I412" s="107"/>
    </row>
    <row r="413">
      <c r="I413" s="107"/>
    </row>
    <row r="414">
      <c r="I414" s="107"/>
    </row>
    <row r="415">
      <c r="I415" s="107"/>
    </row>
    <row r="416">
      <c r="I416" s="107"/>
    </row>
    <row r="417">
      <c r="I417" s="107"/>
    </row>
    <row r="418">
      <c r="I418" s="107"/>
    </row>
    <row r="419">
      <c r="I419" s="107"/>
    </row>
    <row r="420">
      <c r="I420" s="107"/>
    </row>
    <row r="421">
      <c r="I421" s="107"/>
    </row>
    <row r="422">
      <c r="I422" s="107"/>
    </row>
    <row r="423">
      <c r="I423" s="107"/>
    </row>
    <row r="424">
      <c r="I424" s="107"/>
    </row>
    <row r="425">
      <c r="I425" s="107"/>
    </row>
    <row r="426">
      <c r="I426" s="107"/>
    </row>
    <row r="427">
      <c r="I427" s="107"/>
    </row>
    <row r="428">
      <c r="I428" s="107"/>
    </row>
    <row r="429">
      <c r="I429" s="107"/>
    </row>
    <row r="430">
      <c r="I430" s="107"/>
    </row>
    <row r="431">
      <c r="I431" s="107"/>
    </row>
    <row r="432">
      <c r="I432" s="107"/>
    </row>
    <row r="433">
      <c r="I433" s="107"/>
    </row>
    <row r="434">
      <c r="I434" s="107"/>
    </row>
    <row r="435">
      <c r="I435" s="107"/>
    </row>
    <row r="436">
      <c r="I436" s="107"/>
    </row>
    <row r="437">
      <c r="I437" s="107"/>
    </row>
    <row r="438">
      <c r="I438" s="107"/>
    </row>
    <row r="439">
      <c r="I439" s="107"/>
    </row>
    <row r="440">
      <c r="I440" s="107"/>
    </row>
    <row r="441">
      <c r="I441" s="107"/>
    </row>
    <row r="442">
      <c r="I442" s="107"/>
    </row>
    <row r="443">
      <c r="I443" s="107"/>
    </row>
    <row r="444">
      <c r="I444" s="107"/>
    </row>
    <row r="445">
      <c r="I445" s="107"/>
    </row>
    <row r="446">
      <c r="I446" s="107"/>
    </row>
    <row r="447">
      <c r="I447" s="107"/>
    </row>
    <row r="448">
      <c r="I448" s="107"/>
    </row>
    <row r="449">
      <c r="I449" s="107"/>
    </row>
    <row r="450">
      <c r="I450" s="107"/>
    </row>
    <row r="451">
      <c r="I451" s="107"/>
    </row>
    <row r="452">
      <c r="I452" s="107"/>
    </row>
    <row r="453">
      <c r="I453" s="107"/>
    </row>
    <row r="454">
      <c r="I454" s="107"/>
    </row>
    <row r="455">
      <c r="I455" s="107"/>
    </row>
    <row r="456">
      <c r="I456" s="107"/>
    </row>
    <row r="457">
      <c r="I457" s="107"/>
    </row>
    <row r="458">
      <c r="I458" s="107"/>
    </row>
    <row r="459">
      <c r="I459" s="107"/>
    </row>
    <row r="460">
      <c r="I460" s="107"/>
    </row>
    <row r="461">
      <c r="I461" s="107"/>
    </row>
    <row r="462">
      <c r="I462" s="107"/>
    </row>
    <row r="463">
      <c r="I463" s="107"/>
    </row>
    <row r="464">
      <c r="I464" s="107"/>
    </row>
    <row r="465">
      <c r="I465" s="107"/>
    </row>
    <row r="466">
      <c r="I466" s="107"/>
    </row>
    <row r="467">
      <c r="I467" s="107"/>
    </row>
    <row r="468">
      <c r="I468" s="107"/>
    </row>
    <row r="469">
      <c r="I469" s="107"/>
    </row>
    <row r="470">
      <c r="I470" s="107"/>
    </row>
    <row r="471">
      <c r="I471" s="107"/>
    </row>
    <row r="472">
      <c r="I472" s="107"/>
    </row>
    <row r="473">
      <c r="I473" s="107"/>
    </row>
    <row r="474">
      <c r="I474" s="107"/>
    </row>
    <row r="475">
      <c r="I475" s="107"/>
    </row>
    <row r="476">
      <c r="I476" s="107"/>
    </row>
    <row r="477">
      <c r="I477" s="107"/>
    </row>
    <row r="478">
      <c r="I478" s="107"/>
    </row>
    <row r="479">
      <c r="I479" s="107"/>
    </row>
    <row r="480">
      <c r="I480" s="107"/>
    </row>
    <row r="481">
      <c r="I481" s="107"/>
    </row>
    <row r="482">
      <c r="I482" s="107"/>
    </row>
    <row r="483">
      <c r="I483" s="107"/>
    </row>
    <row r="484">
      <c r="I484" s="107"/>
    </row>
    <row r="485">
      <c r="I485" s="107"/>
    </row>
    <row r="486">
      <c r="I486" s="107"/>
    </row>
    <row r="487">
      <c r="I487" s="107"/>
    </row>
    <row r="488">
      <c r="I488" s="107"/>
    </row>
    <row r="489">
      <c r="I489" s="107"/>
    </row>
    <row r="490">
      <c r="I490" s="107"/>
    </row>
    <row r="491">
      <c r="I491" s="107"/>
    </row>
    <row r="492">
      <c r="I492" s="107"/>
    </row>
    <row r="493">
      <c r="I493" s="107"/>
    </row>
    <row r="494">
      <c r="I494" s="107"/>
    </row>
    <row r="495">
      <c r="I495" s="107"/>
    </row>
    <row r="496">
      <c r="I496" s="107"/>
    </row>
    <row r="497">
      <c r="I497" s="107"/>
    </row>
    <row r="498">
      <c r="I498" s="107"/>
    </row>
    <row r="499">
      <c r="I499" s="107"/>
    </row>
    <row r="500">
      <c r="I500" s="107"/>
    </row>
    <row r="501">
      <c r="I501" s="107"/>
    </row>
    <row r="502">
      <c r="I502" s="107"/>
    </row>
    <row r="503">
      <c r="I503" s="107"/>
    </row>
    <row r="504">
      <c r="I504" s="107"/>
    </row>
    <row r="505">
      <c r="I505" s="107"/>
    </row>
    <row r="506">
      <c r="I506" s="107"/>
    </row>
    <row r="507">
      <c r="I507" s="107"/>
    </row>
    <row r="508">
      <c r="I508" s="107"/>
    </row>
    <row r="509">
      <c r="I509" s="107"/>
    </row>
    <row r="510">
      <c r="I510" s="107"/>
    </row>
    <row r="511">
      <c r="I511" s="107"/>
    </row>
    <row r="512">
      <c r="I512" s="107"/>
    </row>
    <row r="513">
      <c r="I513" s="107"/>
    </row>
    <row r="514">
      <c r="I514" s="107"/>
    </row>
    <row r="515">
      <c r="I515" s="107"/>
    </row>
    <row r="516">
      <c r="I516" s="107"/>
    </row>
    <row r="517">
      <c r="I517" s="107"/>
    </row>
    <row r="518">
      <c r="I518" s="107"/>
    </row>
    <row r="519">
      <c r="I519" s="107"/>
    </row>
    <row r="520">
      <c r="I520" s="107"/>
    </row>
    <row r="521">
      <c r="I521" s="107"/>
    </row>
    <row r="522">
      <c r="I522" s="107"/>
    </row>
    <row r="523">
      <c r="I523" s="107"/>
    </row>
    <row r="524">
      <c r="I524" s="107"/>
    </row>
    <row r="525">
      <c r="I525" s="107"/>
    </row>
    <row r="526">
      <c r="I526" s="107"/>
    </row>
    <row r="527">
      <c r="I527" s="107"/>
    </row>
    <row r="528">
      <c r="I528" s="107"/>
    </row>
    <row r="529">
      <c r="I529" s="107"/>
    </row>
    <row r="530">
      <c r="I530" s="107"/>
    </row>
    <row r="531">
      <c r="I531" s="107"/>
    </row>
    <row r="532">
      <c r="I532" s="107"/>
    </row>
    <row r="533">
      <c r="I533" s="107"/>
    </row>
    <row r="534">
      <c r="I534" s="107"/>
    </row>
    <row r="535">
      <c r="I535" s="107"/>
    </row>
    <row r="536">
      <c r="I536" s="107"/>
    </row>
    <row r="537">
      <c r="I537" s="107"/>
    </row>
    <row r="538">
      <c r="I538" s="107"/>
    </row>
    <row r="539">
      <c r="I539" s="107"/>
    </row>
    <row r="540">
      <c r="I540" s="107"/>
    </row>
    <row r="541">
      <c r="I541" s="107"/>
    </row>
    <row r="542">
      <c r="I542" s="107"/>
    </row>
    <row r="543">
      <c r="I543" s="107"/>
    </row>
    <row r="544">
      <c r="I544" s="107"/>
    </row>
    <row r="545">
      <c r="I545" s="107"/>
    </row>
    <row r="546">
      <c r="I546" s="107"/>
    </row>
    <row r="547">
      <c r="I547" s="107"/>
    </row>
    <row r="548">
      <c r="I548" s="107"/>
    </row>
    <row r="549">
      <c r="I549" s="107"/>
    </row>
    <row r="550">
      <c r="I550" s="107"/>
    </row>
    <row r="551">
      <c r="I551" s="107"/>
    </row>
    <row r="552">
      <c r="I552" s="107"/>
    </row>
    <row r="553">
      <c r="I553" s="107"/>
    </row>
    <row r="554">
      <c r="I554" s="107"/>
    </row>
    <row r="555">
      <c r="I555" s="107"/>
    </row>
    <row r="556">
      <c r="I556" s="107"/>
    </row>
    <row r="557">
      <c r="I557" s="107"/>
    </row>
    <row r="558">
      <c r="I558" s="107"/>
    </row>
    <row r="559">
      <c r="I559" s="107"/>
    </row>
    <row r="560">
      <c r="I560" s="107"/>
    </row>
    <row r="561">
      <c r="I561" s="107"/>
    </row>
    <row r="562">
      <c r="I562" s="107"/>
    </row>
    <row r="563">
      <c r="I563" s="107"/>
    </row>
    <row r="564">
      <c r="I564" s="107"/>
    </row>
    <row r="565">
      <c r="I565" s="107"/>
    </row>
    <row r="566">
      <c r="I566" s="107"/>
    </row>
    <row r="567">
      <c r="I567" s="107"/>
    </row>
    <row r="568">
      <c r="I568" s="107"/>
    </row>
    <row r="569">
      <c r="I569" s="107"/>
    </row>
    <row r="570">
      <c r="I570" s="107"/>
    </row>
    <row r="571">
      <c r="I571" s="107"/>
    </row>
    <row r="572">
      <c r="I572" s="107"/>
    </row>
    <row r="573">
      <c r="I573" s="107"/>
    </row>
    <row r="574">
      <c r="I574" s="107"/>
    </row>
    <row r="575">
      <c r="I575" s="107"/>
    </row>
    <row r="576">
      <c r="I576" s="107"/>
    </row>
    <row r="577">
      <c r="I577" s="107"/>
    </row>
    <row r="578">
      <c r="I578" s="107"/>
    </row>
    <row r="579">
      <c r="I579" s="107"/>
    </row>
    <row r="580">
      <c r="I580" s="107"/>
    </row>
    <row r="581">
      <c r="I581" s="107"/>
    </row>
    <row r="582">
      <c r="I582" s="107"/>
    </row>
    <row r="583">
      <c r="I583" s="107"/>
    </row>
    <row r="584">
      <c r="I584" s="107"/>
    </row>
    <row r="585">
      <c r="I585" s="107"/>
    </row>
    <row r="586">
      <c r="I586" s="107"/>
    </row>
    <row r="587">
      <c r="I587" s="107"/>
    </row>
    <row r="588">
      <c r="I588" s="107"/>
    </row>
    <row r="589">
      <c r="I589" s="107"/>
    </row>
    <row r="590">
      <c r="I590" s="107"/>
    </row>
    <row r="591">
      <c r="I591" s="107"/>
    </row>
    <row r="592">
      <c r="I592" s="107"/>
    </row>
    <row r="593">
      <c r="I593" s="107"/>
    </row>
    <row r="594">
      <c r="I594" s="107"/>
    </row>
    <row r="595">
      <c r="I595" s="107"/>
    </row>
    <row r="596">
      <c r="I596" s="107"/>
    </row>
    <row r="597">
      <c r="I597" s="107"/>
    </row>
    <row r="598">
      <c r="I598" s="107"/>
    </row>
    <row r="599">
      <c r="I599" s="107"/>
    </row>
    <row r="600">
      <c r="I600" s="107"/>
    </row>
    <row r="601">
      <c r="I601" s="107"/>
    </row>
    <row r="602">
      <c r="I602" s="107"/>
    </row>
    <row r="603">
      <c r="I603" s="107"/>
    </row>
    <row r="604">
      <c r="I604" s="107"/>
    </row>
    <row r="605">
      <c r="I605" s="107"/>
    </row>
    <row r="606">
      <c r="I606" s="107"/>
    </row>
    <row r="607">
      <c r="I607" s="107"/>
    </row>
    <row r="608">
      <c r="I608" s="107"/>
    </row>
    <row r="609">
      <c r="I609" s="107"/>
    </row>
    <row r="610">
      <c r="I610" s="107"/>
    </row>
    <row r="611">
      <c r="I611" s="107"/>
    </row>
    <row r="612">
      <c r="I612" s="107"/>
    </row>
    <row r="613">
      <c r="I613" s="107"/>
    </row>
    <row r="614">
      <c r="I614" s="107"/>
    </row>
    <row r="615">
      <c r="I615" s="107"/>
    </row>
    <row r="616">
      <c r="I616" s="107"/>
    </row>
    <row r="617">
      <c r="I617" s="107"/>
    </row>
    <row r="618">
      <c r="I618" s="107"/>
    </row>
    <row r="619">
      <c r="I619" s="107"/>
    </row>
    <row r="620">
      <c r="I620" s="107"/>
    </row>
    <row r="621">
      <c r="I621" s="107"/>
    </row>
    <row r="622">
      <c r="I622" s="107"/>
    </row>
    <row r="623">
      <c r="I623" s="107"/>
    </row>
    <row r="624">
      <c r="I624" s="107"/>
    </row>
    <row r="625">
      <c r="I625" s="107"/>
    </row>
    <row r="626">
      <c r="I626" s="107"/>
    </row>
    <row r="627">
      <c r="I627" s="107"/>
    </row>
    <row r="628">
      <c r="I628" s="107"/>
    </row>
    <row r="629">
      <c r="I629" s="107"/>
    </row>
    <row r="630">
      <c r="I630" s="107"/>
    </row>
    <row r="631">
      <c r="I631" s="107"/>
    </row>
    <row r="632">
      <c r="I632" s="107"/>
    </row>
    <row r="633">
      <c r="I633" s="107"/>
    </row>
    <row r="634">
      <c r="I634" s="107"/>
    </row>
    <row r="635">
      <c r="I635" s="107"/>
    </row>
    <row r="636">
      <c r="I636" s="107"/>
    </row>
    <row r="637">
      <c r="I637" s="107"/>
    </row>
    <row r="638">
      <c r="I638" s="107"/>
    </row>
    <row r="639">
      <c r="I639" s="107"/>
    </row>
    <row r="640">
      <c r="I640" s="107"/>
    </row>
    <row r="641">
      <c r="I641" s="107"/>
    </row>
    <row r="642">
      <c r="I642" s="107"/>
    </row>
    <row r="643">
      <c r="I643" s="107"/>
    </row>
    <row r="644">
      <c r="I644" s="107"/>
    </row>
    <row r="645">
      <c r="I645" s="107"/>
    </row>
    <row r="646">
      <c r="I646" s="107"/>
    </row>
    <row r="647">
      <c r="I647" s="107"/>
    </row>
    <row r="648">
      <c r="I648" s="107"/>
    </row>
    <row r="649">
      <c r="I649" s="107"/>
    </row>
    <row r="650">
      <c r="I650" s="107"/>
    </row>
    <row r="651">
      <c r="I651" s="107"/>
    </row>
    <row r="652">
      <c r="I652" s="107"/>
    </row>
    <row r="653">
      <c r="I653" s="107"/>
    </row>
    <row r="654">
      <c r="I654" s="107"/>
    </row>
    <row r="655">
      <c r="I655" s="107"/>
    </row>
    <row r="656">
      <c r="I656" s="107"/>
    </row>
    <row r="657">
      <c r="I657" s="107"/>
    </row>
    <row r="658">
      <c r="I658" s="107"/>
    </row>
    <row r="659">
      <c r="I659" s="107"/>
    </row>
    <row r="660">
      <c r="I660" s="107"/>
    </row>
    <row r="661">
      <c r="I661" s="107"/>
    </row>
    <row r="662">
      <c r="I662" s="107"/>
    </row>
    <row r="663">
      <c r="I663" s="107"/>
    </row>
    <row r="664">
      <c r="I664" s="107"/>
    </row>
    <row r="665">
      <c r="I665" s="107"/>
    </row>
    <row r="666">
      <c r="I666" s="107"/>
    </row>
    <row r="667">
      <c r="I667" s="107"/>
    </row>
    <row r="668">
      <c r="I668" s="107"/>
    </row>
    <row r="669">
      <c r="I669" s="107"/>
    </row>
    <row r="670">
      <c r="I670" s="107"/>
    </row>
    <row r="671">
      <c r="I671" s="107"/>
    </row>
    <row r="672">
      <c r="I672" s="107"/>
    </row>
    <row r="673">
      <c r="I673" s="107"/>
    </row>
    <row r="674">
      <c r="I674" s="107"/>
    </row>
    <row r="675">
      <c r="I675" s="107"/>
    </row>
    <row r="676">
      <c r="I676" s="107"/>
    </row>
    <row r="677">
      <c r="I677" s="107"/>
    </row>
    <row r="678">
      <c r="I678" s="107"/>
    </row>
    <row r="679">
      <c r="I679" s="107"/>
    </row>
    <row r="680">
      <c r="I680" s="107"/>
    </row>
    <row r="681">
      <c r="I681" s="107"/>
    </row>
    <row r="682">
      <c r="I682" s="107"/>
    </row>
    <row r="683">
      <c r="I683" s="107"/>
    </row>
    <row r="684">
      <c r="I684" s="107"/>
    </row>
    <row r="685">
      <c r="I685" s="107"/>
    </row>
    <row r="686">
      <c r="I686" s="107"/>
    </row>
    <row r="687">
      <c r="I687" s="107"/>
    </row>
    <row r="688">
      <c r="I688" s="107"/>
    </row>
    <row r="689">
      <c r="I689" s="107"/>
    </row>
    <row r="690">
      <c r="I690" s="107"/>
    </row>
    <row r="691">
      <c r="I691" s="107"/>
    </row>
    <row r="692">
      <c r="I692" s="107"/>
    </row>
    <row r="693">
      <c r="I693" s="107"/>
    </row>
    <row r="694">
      <c r="I694" s="107"/>
    </row>
    <row r="695">
      <c r="I695" s="107"/>
    </row>
    <row r="696">
      <c r="I696" s="107"/>
    </row>
    <row r="697">
      <c r="I697" s="107"/>
    </row>
    <row r="698">
      <c r="I698" s="107"/>
    </row>
    <row r="699">
      <c r="I699" s="107"/>
    </row>
    <row r="700">
      <c r="I700" s="107"/>
    </row>
    <row r="701">
      <c r="I701" s="107"/>
    </row>
    <row r="702">
      <c r="I702" s="107"/>
    </row>
    <row r="703">
      <c r="I703" s="107"/>
    </row>
    <row r="704">
      <c r="I704" s="107"/>
    </row>
    <row r="705">
      <c r="I705" s="107"/>
    </row>
    <row r="706">
      <c r="I706" s="107"/>
    </row>
    <row r="707">
      <c r="I707" s="107"/>
    </row>
    <row r="708">
      <c r="I708" s="107"/>
    </row>
    <row r="709">
      <c r="I709" s="107"/>
    </row>
    <row r="710">
      <c r="I710" s="107"/>
    </row>
    <row r="711">
      <c r="I711" s="107"/>
    </row>
    <row r="712">
      <c r="I712" s="107"/>
    </row>
    <row r="713">
      <c r="I713" s="107"/>
    </row>
    <row r="714">
      <c r="I714" s="107"/>
    </row>
    <row r="715">
      <c r="I715" s="107"/>
    </row>
    <row r="716">
      <c r="I716" s="107"/>
    </row>
    <row r="717">
      <c r="I717" s="107"/>
    </row>
    <row r="718">
      <c r="I718" s="107"/>
    </row>
    <row r="719">
      <c r="I719" s="107"/>
    </row>
    <row r="720">
      <c r="I720" s="107"/>
    </row>
    <row r="721">
      <c r="I721" s="107"/>
    </row>
    <row r="722">
      <c r="I722" s="107"/>
    </row>
    <row r="723">
      <c r="I723" s="107"/>
    </row>
    <row r="724">
      <c r="I724" s="107"/>
    </row>
    <row r="725">
      <c r="I725" s="107"/>
    </row>
    <row r="726">
      <c r="I726" s="107"/>
    </row>
    <row r="727">
      <c r="I727" s="107"/>
    </row>
    <row r="728">
      <c r="I728" s="107"/>
    </row>
    <row r="729">
      <c r="I729" s="107"/>
    </row>
    <row r="730">
      <c r="I730" s="107"/>
    </row>
    <row r="731">
      <c r="I731" s="107"/>
    </row>
    <row r="732">
      <c r="I732" s="107"/>
    </row>
    <row r="733">
      <c r="I733" s="107"/>
    </row>
    <row r="734">
      <c r="I734" s="107"/>
    </row>
    <row r="735">
      <c r="I735" s="107"/>
    </row>
    <row r="736">
      <c r="I736" s="107"/>
    </row>
    <row r="737">
      <c r="I737" s="107"/>
    </row>
    <row r="738">
      <c r="I738" s="107"/>
    </row>
    <row r="739">
      <c r="I739" s="107"/>
    </row>
    <row r="740">
      <c r="I740" s="107"/>
    </row>
    <row r="741">
      <c r="I741" s="107"/>
    </row>
    <row r="742">
      <c r="I742" s="107"/>
    </row>
    <row r="743">
      <c r="I743" s="107"/>
    </row>
    <row r="744">
      <c r="I744" s="107"/>
    </row>
    <row r="745">
      <c r="I745" s="107"/>
    </row>
    <row r="746">
      <c r="I746" s="107"/>
    </row>
    <row r="747">
      <c r="I747" s="107"/>
    </row>
    <row r="748">
      <c r="I748" s="107"/>
    </row>
    <row r="749">
      <c r="I749" s="107"/>
    </row>
    <row r="750">
      <c r="I750" s="107"/>
    </row>
    <row r="751">
      <c r="I751" s="107"/>
    </row>
    <row r="752">
      <c r="I752" s="107"/>
    </row>
    <row r="753">
      <c r="I753" s="107"/>
    </row>
    <row r="754">
      <c r="I754" s="107"/>
    </row>
    <row r="755">
      <c r="I755" s="107"/>
    </row>
    <row r="756">
      <c r="I756" s="107"/>
    </row>
    <row r="757">
      <c r="I757" s="107"/>
    </row>
    <row r="758">
      <c r="I758" s="107"/>
    </row>
    <row r="759">
      <c r="I759" s="107"/>
    </row>
    <row r="760">
      <c r="I760" s="107"/>
    </row>
    <row r="761">
      <c r="I761" s="107"/>
    </row>
    <row r="762">
      <c r="I762" s="107"/>
    </row>
    <row r="763">
      <c r="I763" s="107"/>
    </row>
    <row r="764">
      <c r="I764" s="107"/>
    </row>
    <row r="765">
      <c r="I765" s="107"/>
    </row>
    <row r="766">
      <c r="I766" s="107"/>
    </row>
    <row r="767">
      <c r="I767" s="107"/>
    </row>
    <row r="768">
      <c r="I768" s="107"/>
    </row>
    <row r="769">
      <c r="I769" s="107"/>
    </row>
    <row r="770">
      <c r="I770" s="107"/>
    </row>
    <row r="771">
      <c r="I771" s="107"/>
    </row>
    <row r="772">
      <c r="I772" s="107"/>
    </row>
    <row r="773">
      <c r="I773" s="107"/>
    </row>
    <row r="774">
      <c r="I774" s="107"/>
    </row>
    <row r="775">
      <c r="I775" s="107"/>
    </row>
    <row r="776">
      <c r="I776" s="107"/>
    </row>
    <row r="777">
      <c r="I777" s="107"/>
    </row>
    <row r="778">
      <c r="I778" s="107"/>
    </row>
    <row r="779">
      <c r="I779" s="107"/>
    </row>
    <row r="780">
      <c r="I780" s="107"/>
    </row>
    <row r="781">
      <c r="I781" s="107"/>
    </row>
    <row r="782">
      <c r="I782" s="107"/>
    </row>
    <row r="783">
      <c r="I783" s="107"/>
    </row>
    <row r="784">
      <c r="I784" s="107"/>
    </row>
    <row r="785">
      <c r="I785" s="107"/>
    </row>
    <row r="786">
      <c r="I786" s="107"/>
    </row>
    <row r="787">
      <c r="I787" s="107"/>
    </row>
    <row r="788">
      <c r="I788" s="107"/>
    </row>
    <row r="789">
      <c r="I789" s="107"/>
    </row>
    <row r="790">
      <c r="I790" s="107"/>
    </row>
    <row r="791">
      <c r="I791" s="107"/>
    </row>
    <row r="792">
      <c r="I792" s="107"/>
    </row>
    <row r="793">
      <c r="I793" s="107"/>
    </row>
    <row r="794">
      <c r="I794" s="107"/>
    </row>
    <row r="795">
      <c r="I795" s="107"/>
    </row>
    <row r="796">
      <c r="I796" s="107"/>
    </row>
    <row r="797">
      <c r="I797" s="107"/>
    </row>
    <row r="798">
      <c r="I798" s="107"/>
    </row>
    <row r="799">
      <c r="I799" s="107"/>
    </row>
  </sheetData>
  <mergeCells count="24">
    <mergeCell ref="A1:A2"/>
    <mergeCell ref="B1:B2"/>
    <mergeCell ref="C1:C2"/>
    <mergeCell ref="D1:D2"/>
    <mergeCell ref="A3:B3"/>
    <mergeCell ref="A4:B4"/>
    <mergeCell ref="A5:B5"/>
    <mergeCell ref="A6:B6"/>
    <mergeCell ref="A7:B7"/>
    <mergeCell ref="A8:B8"/>
    <mergeCell ref="A21:B21"/>
    <mergeCell ref="A22:B22"/>
    <mergeCell ref="A23:B23"/>
    <mergeCell ref="A24:B24"/>
    <mergeCell ref="A43:B43"/>
    <mergeCell ref="A44:B44"/>
    <mergeCell ref="A45:B45"/>
    <mergeCell ref="A25:B25"/>
    <mergeCell ref="A26:B26"/>
    <mergeCell ref="A27:B27"/>
    <mergeCell ref="A39:B39"/>
    <mergeCell ref="A40:B40"/>
    <mergeCell ref="A41:B41"/>
    <mergeCell ref="A42:B4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40</v>
      </c>
      <c r="B1" s="2"/>
      <c r="C1" s="3"/>
      <c r="D1" s="4" t="s">
        <v>2</v>
      </c>
      <c r="E1" s="5" t="s">
        <v>5</v>
      </c>
      <c r="F1" s="5" t="s">
        <v>6</v>
      </c>
      <c r="G1" s="5" t="s">
        <v>7</v>
      </c>
      <c r="H1" s="5" t="s">
        <v>8</v>
      </c>
      <c r="I1" s="5" t="s">
        <v>9</v>
      </c>
      <c r="J1" s="5" t="s">
        <v>3</v>
      </c>
      <c r="K1" s="5" t="s">
        <v>39</v>
      </c>
      <c r="L1" s="179" t="s">
        <v>5</v>
      </c>
      <c r="M1" s="179" t="s">
        <v>6</v>
      </c>
      <c r="N1" s="179" t="s">
        <v>7</v>
      </c>
      <c r="O1" s="179" t="s">
        <v>8</v>
      </c>
      <c r="P1" s="179" t="s">
        <v>9</v>
      </c>
      <c r="Q1" s="179" t="s">
        <v>3</v>
      </c>
      <c r="R1" s="179" t="s">
        <v>39</v>
      </c>
      <c r="S1" s="179" t="s">
        <v>5</v>
      </c>
      <c r="T1" s="179" t="s">
        <v>6</v>
      </c>
      <c r="U1" s="179" t="s">
        <v>7</v>
      </c>
      <c r="V1" s="179" t="s">
        <v>8</v>
      </c>
      <c r="W1" s="179" t="s">
        <v>9</v>
      </c>
      <c r="X1" s="179" t="s">
        <v>3</v>
      </c>
      <c r="Y1" s="179" t="s">
        <v>39</v>
      </c>
      <c r="Z1" s="179" t="s">
        <v>5</v>
      </c>
      <c r="AA1" s="179" t="s">
        <v>6</v>
      </c>
      <c r="AB1" s="179" t="s">
        <v>7</v>
      </c>
      <c r="AC1" s="179" t="s">
        <v>8</v>
      </c>
      <c r="AD1" s="179" t="s">
        <v>9</v>
      </c>
      <c r="AE1" s="179" t="s">
        <v>3</v>
      </c>
      <c r="AF1" s="179" t="s">
        <v>39</v>
      </c>
      <c r="AG1" s="179" t="s">
        <v>5</v>
      </c>
      <c r="AH1" s="179" t="s">
        <v>6</v>
      </c>
      <c r="AI1" s="179" t="s">
        <v>7</v>
      </c>
      <c r="AJ1" s="179" t="s">
        <v>8</v>
      </c>
      <c r="AK1" s="5"/>
    </row>
    <row r="2">
      <c r="A2" s="6"/>
      <c r="B2" s="6"/>
      <c r="C2" s="6"/>
      <c r="D2" s="7"/>
      <c r="E2" s="8">
        <v>46174.0</v>
      </c>
      <c r="F2" s="8">
        <v>46175.0</v>
      </c>
      <c r="G2" s="8">
        <v>46176.0</v>
      </c>
      <c r="H2" s="8">
        <v>46177.0</v>
      </c>
      <c r="I2" s="8">
        <v>46178.0</v>
      </c>
      <c r="J2" s="8">
        <v>46179.0</v>
      </c>
      <c r="K2" s="8">
        <v>46180.0</v>
      </c>
      <c r="L2" s="8">
        <v>46181.0</v>
      </c>
      <c r="M2" s="8">
        <v>46182.0</v>
      </c>
      <c r="N2" s="8">
        <v>46183.0</v>
      </c>
      <c r="O2" s="8">
        <v>46184.0</v>
      </c>
      <c r="P2" s="8">
        <v>46185.0</v>
      </c>
      <c r="Q2" s="8">
        <v>46186.0</v>
      </c>
      <c r="R2" s="8">
        <v>46187.0</v>
      </c>
      <c r="S2" s="8">
        <v>46188.0</v>
      </c>
      <c r="T2" s="8">
        <v>46189.0</v>
      </c>
      <c r="U2" s="8">
        <v>46190.0</v>
      </c>
      <c r="V2" s="8">
        <v>46191.0</v>
      </c>
      <c r="W2" s="8">
        <v>46192.0</v>
      </c>
      <c r="X2" s="8">
        <v>46193.0</v>
      </c>
      <c r="Y2" s="8">
        <v>46194.0</v>
      </c>
      <c r="Z2" s="8">
        <v>46195.0</v>
      </c>
      <c r="AA2" s="8">
        <v>46196.0</v>
      </c>
      <c r="AB2" s="8">
        <v>46197.0</v>
      </c>
      <c r="AC2" s="8">
        <v>46198.0</v>
      </c>
      <c r="AD2" s="8">
        <v>46199.0</v>
      </c>
      <c r="AE2" s="8">
        <v>46200.0</v>
      </c>
      <c r="AF2" s="8">
        <v>46201.0</v>
      </c>
      <c r="AG2" s="8">
        <v>46202.0</v>
      </c>
      <c r="AH2" s="8">
        <v>46203.0</v>
      </c>
      <c r="AI2" s="8"/>
      <c r="AJ2" s="8"/>
      <c r="AK2" s="8"/>
    </row>
    <row r="3">
      <c r="A3" s="744" t="s">
        <v>69</v>
      </c>
      <c r="B3" s="7"/>
      <c r="C3" s="745" t="s">
        <v>55</v>
      </c>
      <c r="D3" s="219">
        <f>sum(E3:H3)+sum(J3:O3)+sum(Q3:V3)+sum(X3:AC3)+SUM(AE3:AF3)</f>
        <v>0</v>
      </c>
      <c r="E3" s="185">
        <f t="shared" ref="E3:I3" si="1">E21+E39+E59</f>
        <v>0</v>
      </c>
      <c r="F3" s="185">
        <f t="shared" si="1"/>
        <v>0</v>
      </c>
      <c r="G3" s="185">
        <f t="shared" si="1"/>
        <v>0</v>
      </c>
      <c r="H3" s="185">
        <f t="shared" si="1"/>
        <v>0</v>
      </c>
      <c r="I3" s="185">
        <f t="shared" si="1"/>
        <v>0</v>
      </c>
      <c r="J3" s="1472"/>
      <c r="K3" s="185">
        <f t="shared" ref="K3:O3" si="2">K21+K39+K59</f>
        <v>0</v>
      </c>
      <c r="L3" s="185">
        <f t="shared" si="2"/>
        <v>0</v>
      </c>
      <c r="M3" s="185">
        <f t="shared" si="2"/>
        <v>0</v>
      </c>
      <c r="N3" s="185">
        <f t="shared" si="2"/>
        <v>0</v>
      </c>
      <c r="O3" s="185">
        <f t="shared" si="2"/>
        <v>0</v>
      </c>
      <c r="P3" s="1472"/>
      <c r="Q3" s="1472"/>
      <c r="R3" s="185"/>
      <c r="S3" s="185">
        <f t="shared" ref="S3:V3" si="3">S21+S39+S59</f>
        <v>0</v>
      </c>
      <c r="T3" s="185">
        <f t="shared" si="3"/>
        <v>0</v>
      </c>
      <c r="U3" s="185">
        <f t="shared" si="3"/>
        <v>0</v>
      </c>
      <c r="V3" s="185">
        <f t="shared" si="3"/>
        <v>0</v>
      </c>
      <c r="W3" s="1472"/>
      <c r="X3" s="185"/>
      <c r="Y3" s="185"/>
      <c r="Z3" s="185">
        <f t="shared" ref="Z3:AC3" si="4">Z21+Z39+Z59</f>
        <v>0</v>
      </c>
      <c r="AA3" s="185">
        <f t="shared" si="4"/>
        <v>0</v>
      </c>
      <c r="AB3" s="185">
        <f t="shared" si="4"/>
        <v>0</v>
      </c>
      <c r="AC3" s="185">
        <f t="shared" si="4"/>
        <v>0</v>
      </c>
      <c r="AD3" s="1472"/>
      <c r="AE3" s="185"/>
      <c r="AF3" s="185"/>
      <c r="AG3" s="185">
        <f t="shared" ref="AG3:AJ3" si="5">AG21+AG39+AG59</f>
        <v>0</v>
      </c>
      <c r="AH3" s="185">
        <f t="shared" si="5"/>
        <v>0</v>
      </c>
      <c r="AI3" s="185">
        <f t="shared" si="5"/>
        <v>0</v>
      </c>
      <c r="AJ3" s="185">
        <f t="shared" si="5"/>
        <v>0</v>
      </c>
      <c r="AK3" s="60">
        <f t="shared" ref="AK3:AK12" si="11">sum(AE3:AJ3)</f>
        <v>0</v>
      </c>
    </row>
    <row r="4">
      <c r="A4" s="746" t="str">
        <f>D4/D5</f>
        <v>#DIV/0!</v>
      </c>
      <c r="B4" s="7"/>
      <c r="C4" s="747" t="s">
        <v>57</v>
      </c>
      <c r="D4" s="221">
        <f t="shared" ref="D4:D12" si="12">sum(E4:H4)+sum(J4:O4)+sum(Q4:V4)+sum(X4:AC4)+sum(AE4:AF4)</f>
        <v>0</v>
      </c>
      <c r="E4" s="199">
        <f t="shared" ref="E4:I4" si="6">E22+E40+E60</f>
        <v>0</v>
      </c>
      <c r="F4" s="199">
        <f t="shared" si="6"/>
        <v>0</v>
      </c>
      <c r="G4" s="199">
        <f t="shared" si="6"/>
        <v>0</v>
      </c>
      <c r="H4" s="199">
        <f t="shared" si="6"/>
        <v>0</v>
      </c>
      <c r="I4" s="199">
        <f t="shared" si="6"/>
        <v>0</v>
      </c>
      <c r="J4" s="1472"/>
      <c r="K4" s="199">
        <f t="shared" ref="K4:O4" si="7">K22+K40+K60</f>
        <v>0</v>
      </c>
      <c r="L4" s="199">
        <f t="shared" si="7"/>
        <v>0</v>
      </c>
      <c r="M4" s="199">
        <f t="shared" si="7"/>
        <v>0</v>
      </c>
      <c r="N4" s="199">
        <f t="shared" si="7"/>
        <v>0</v>
      </c>
      <c r="O4" s="199">
        <f t="shared" si="7"/>
        <v>0</v>
      </c>
      <c r="P4" s="1473"/>
      <c r="Q4" s="1473"/>
      <c r="R4" s="199"/>
      <c r="S4" s="199">
        <f t="shared" ref="S4:V4" si="8">S22+S40+S60</f>
        <v>0</v>
      </c>
      <c r="T4" s="199">
        <f t="shared" si="8"/>
        <v>0</v>
      </c>
      <c r="U4" s="199">
        <f t="shared" si="8"/>
        <v>0</v>
      </c>
      <c r="V4" s="199">
        <f t="shared" si="8"/>
        <v>0</v>
      </c>
      <c r="W4" s="1473"/>
      <c r="X4" s="199"/>
      <c r="Y4" s="199"/>
      <c r="Z4" s="199">
        <f t="shared" ref="Z4:AC4" si="9">Z22+Z40+Z60</f>
        <v>0</v>
      </c>
      <c r="AA4" s="199">
        <f t="shared" si="9"/>
        <v>0</v>
      </c>
      <c r="AB4" s="199">
        <f t="shared" si="9"/>
        <v>0</v>
      </c>
      <c r="AC4" s="199">
        <f t="shared" si="9"/>
        <v>0</v>
      </c>
      <c r="AD4" s="1473"/>
      <c r="AE4" s="199"/>
      <c r="AF4" s="199"/>
      <c r="AG4" s="199">
        <f t="shared" ref="AG4:AJ4" si="10">AG22+AG40+AG60</f>
        <v>0</v>
      </c>
      <c r="AH4" s="199">
        <f t="shared" si="10"/>
        <v>0</v>
      </c>
      <c r="AI4" s="199">
        <f t="shared" si="10"/>
        <v>0</v>
      </c>
      <c r="AJ4" s="199">
        <f t="shared" si="10"/>
        <v>0</v>
      </c>
      <c r="AK4" s="66">
        <f t="shared" si="11"/>
        <v>0</v>
      </c>
    </row>
    <row r="5">
      <c r="A5" s="744" t="s">
        <v>1280</v>
      </c>
      <c r="B5" s="7"/>
      <c r="C5" s="747" t="s">
        <v>58</v>
      </c>
      <c r="D5" s="221">
        <f t="shared" si="12"/>
        <v>0</v>
      </c>
      <c r="E5" s="199">
        <f t="shared" ref="E5:I5" si="13">E23+E41+E61</f>
        <v>0</v>
      </c>
      <c r="F5" s="199">
        <f t="shared" si="13"/>
        <v>0</v>
      </c>
      <c r="G5" s="199">
        <f t="shared" si="13"/>
        <v>0</v>
      </c>
      <c r="H5" s="199">
        <f t="shared" si="13"/>
        <v>0</v>
      </c>
      <c r="I5" s="199">
        <f t="shared" si="13"/>
        <v>0</v>
      </c>
      <c r="J5" s="1472"/>
      <c r="K5" s="199">
        <f t="shared" ref="K5:O5" si="14">K23+K41+K61</f>
        <v>0</v>
      </c>
      <c r="L5" s="199">
        <f t="shared" si="14"/>
        <v>0</v>
      </c>
      <c r="M5" s="199">
        <f t="shared" si="14"/>
        <v>0</v>
      </c>
      <c r="N5" s="199">
        <f t="shared" si="14"/>
        <v>0</v>
      </c>
      <c r="O5" s="199">
        <f t="shared" si="14"/>
        <v>0</v>
      </c>
      <c r="P5" s="1473"/>
      <c r="Q5" s="1473"/>
      <c r="R5" s="199"/>
      <c r="S5" s="199">
        <f t="shared" ref="S5:V5" si="15">S23+S41+S61</f>
        <v>0</v>
      </c>
      <c r="T5" s="199">
        <f t="shared" si="15"/>
        <v>0</v>
      </c>
      <c r="U5" s="199">
        <f t="shared" si="15"/>
        <v>0</v>
      </c>
      <c r="V5" s="199">
        <f t="shared" si="15"/>
        <v>0</v>
      </c>
      <c r="W5" s="1473"/>
      <c r="X5" s="199"/>
      <c r="Y5" s="199"/>
      <c r="Z5" s="199">
        <f t="shared" ref="Z5:AC5" si="16">Z23+Z41+Z61</f>
        <v>0</v>
      </c>
      <c r="AA5" s="199">
        <f t="shared" si="16"/>
        <v>0</v>
      </c>
      <c r="AB5" s="199">
        <f t="shared" si="16"/>
        <v>0</v>
      </c>
      <c r="AC5" s="199">
        <f t="shared" si="16"/>
        <v>0</v>
      </c>
      <c r="AD5" s="1473"/>
      <c r="AE5" s="199"/>
      <c r="AF5" s="199"/>
      <c r="AG5" s="199">
        <f t="shared" ref="AG5:AJ5" si="17">AG23+AG41+AG61</f>
        <v>0</v>
      </c>
      <c r="AH5" s="199">
        <f t="shared" si="17"/>
        <v>0</v>
      </c>
      <c r="AI5" s="199">
        <f t="shared" si="17"/>
        <v>0</v>
      </c>
      <c r="AJ5" s="199">
        <f t="shared" si="17"/>
        <v>0</v>
      </c>
      <c r="AK5" s="66">
        <f t="shared" si="11"/>
        <v>0</v>
      </c>
    </row>
    <row r="6">
      <c r="A6" s="746" t="str">
        <f>D5/sum(D5:D6)</f>
        <v>#DIV/0!</v>
      </c>
      <c r="B6" s="7"/>
      <c r="C6" s="747" t="s">
        <v>59</v>
      </c>
      <c r="D6" s="221">
        <f t="shared" si="12"/>
        <v>0</v>
      </c>
      <c r="E6" s="199">
        <f t="shared" ref="E6:I6" si="18">E24+E42+E62</f>
        <v>0</v>
      </c>
      <c r="F6" s="199">
        <f t="shared" si="18"/>
        <v>0</v>
      </c>
      <c r="G6" s="199">
        <f t="shared" si="18"/>
        <v>0</v>
      </c>
      <c r="H6" s="199">
        <f t="shared" si="18"/>
        <v>0</v>
      </c>
      <c r="I6" s="199">
        <f t="shared" si="18"/>
        <v>0</v>
      </c>
      <c r="J6" s="1472"/>
      <c r="K6" s="199">
        <f t="shared" ref="K6:O6" si="19">K24+K42+K62</f>
        <v>0</v>
      </c>
      <c r="L6" s="199">
        <f t="shared" si="19"/>
        <v>0</v>
      </c>
      <c r="M6" s="199">
        <f t="shared" si="19"/>
        <v>0</v>
      </c>
      <c r="N6" s="199">
        <f t="shared" si="19"/>
        <v>0</v>
      </c>
      <c r="O6" s="199">
        <f t="shared" si="19"/>
        <v>0</v>
      </c>
      <c r="P6" s="1473"/>
      <c r="Q6" s="1473"/>
      <c r="R6" s="199"/>
      <c r="S6" s="199">
        <f t="shared" ref="S6:V6" si="20">S24+S42+S62</f>
        <v>0</v>
      </c>
      <c r="T6" s="199">
        <f t="shared" si="20"/>
        <v>0</v>
      </c>
      <c r="U6" s="199">
        <f t="shared" si="20"/>
        <v>0</v>
      </c>
      <c r="V6" s="199">
        <f t="shared" si="20"/>
        <v>0</v>
      </c>
      <c r="W6" s="1473"/>
      <c r="X6" s="199"/>
      <c r="Y6" s="199"/>
      <c r="Z6" s="199">
        <f t="shared" ref="Z6:AC6" si="21">Z24+Z42+Z62</f>
        <v>0</v>
      </c>
      <c r="AA6" s="199">
        <f t="shared" si="21"/>
        <v>0</v>
      </c>
      <c r="AB6" s="199">
        <f t="shared" si="21"/>
        <v>0</v>
      </c>
      <c r="AC6" s="199">
        <f t="shared" si="21"/>
        <v>0</v>
      </c>
      <c r="AD6" s="1473"/>
      <c r="AE6" s="199"/>
      <c r="AF6" s="199"/>
      <c r="AG6" s="199">
        <f t="shared" ref="AG6:AJ6" si="22">AG24+AG42+AG62</f>
        <v>0</v>
      </c>
      <c r="AH6" s="199">
        <f t="shared" si="22"/>
        <v>0</v>
      </c>
      <c r="AI6" s="199">
        <f t="shared" si="22"/>
        <v>0</v>
      </c>
      <c r="AJ6" s="199">
        <f t="shared" si="22"/>
        <v>0</v>
      </c>
      <c r="AK6" s="66">
        <f t="shared" si="11"/>
        <v>0</v>
      </c>
    </row>
    <row r="7">
      <c r="A7" s="744" t="s">
        <v>71</v>
      </c>
      <c r="B7" s="7"/>
      <c r="C7" s="68" t="s">
        <v>109</v>
      </c>
      <c r="D7" s="221">
        <f t="shared" si="12"/>
        <v>0</v>
      </c>
      <c r="E7" s="199">
        <f t="shared" ref="E7:I7" si="23">E25+E43+E64</f>
        <v>0</v>
      </c>
      <c r="F7" s="199">
        <f t="shared" si="23"/>
        <v>0</v>
      </c>
      <c r="G7" s="199">
        <f t="shared" si="23"/>
        <v>0</v>
      </c>
      <c r="H7" s="199">
        <f t="shared" si="23"/>
        <v>0</v>
      </c>
      <c r="I7" s="199">
        <f t="shared" si="23"/>
        <v>0</v>
      </c>
      <c r="J7" s="1472"/>
      <c r="K7" s="199">
        <f t="shared" ref="K7:O7" si="24">K25+K43+K64</f>
        <v>0</v>
      </c>
      <c r="L7" s="199">
        <f t="shared" si="24"/>
        <v>0</v>
      </c>
      <c r="M7" s="199">
        <f t="shared" si="24"/>
        <v>0</v>
      </c>
      <c r="N7" s="199">
        <f t="shared" si="24"/>
        <v>0</v>
      </c>
      <c r="O7" s="199">
        <f t="shared" si="24"/>
        <v>0</v>
      </c>
      <c r="P7" s="1473"/>
      <c r="Q7" s="1473"/>
      <c r="R7" s="199"/>
      <c r="S7" s="199">
        <f t="shared" ref="S7:V7" si="25">S25+S43+S64</f>
        <v>0</v>
      </c>
      <c r="T7" s="199">
        <f t="shared" si="25"/>
        <v>0</v>
      </c>
      <c r="U7" s="199">
        <f t="shared" si="25"/>
        <v>0</v>
      </c>
      <c r="V7" s="199">
        <f t="shared" si="25"/>
        <v>0</v>
      </c>
      <c r="W7" s="1473"/>
      <c r="X7" s="199"/>
      <c r="Y7" s="199"/>
      <c r="Z7" s="199">
        <f t="shared" ref="Z7:AC7" si="26">Z25+Z43+Z64</f>
        <v>0</v>
      </c>
      <c r="AA7" s="199">
        <f t="shared" si="26"/>
        <v>0</v>
      </c>
      <c r="AB7" s="199">
        <f t="shared" si="26"/>
        <v>0</v>
      </c>
      <c r="AC7" s="199">
        <f t="shared" si="26"/>
        <v>0</v>
      </c>
      <c r="AD7" s="1473"/>
      <c r="AE7" s="199"/>
      <c r="AF7" s="199"/>
      <c r="AG7" s="199">
        <f t="shared" ref="AG7:AJ7" si="27">AG25+AG43+AG64</f>
        <v>0</v>
      </c>
      <c r="AH7" s="199">
        <f t="shared" si="27"/>
        <v>0</v>
      </c>
      <c r="AI7" s="199">
        <f t="shared" si="27"/>
        <v>0</v>
      </c>
      <c r="AJ7" s="199">
        <f t="shared" si="27"/>
        <v>0</v>
      </c>
      <c r="AK7" s="66">
        <f t="shared" si="11"/>
        <v>0</v>
      </c>
    </row>
    <row r="8">
      <c r="A8" s="748" t="str">
        <f>D5/D7</f>
        <v>#DIV/0!</v>
      </c>
      <c r="B8" s="7"/>
      <c r="C8" s="747" t="s">
        <v>72</v>
      </c>
      <c r="D8" s="221">
        <f t="shared" si="12"/>
        <v>3</v>
      </c>
      <c r="E8" s="199">
        <f t="shared" ref="E8:I8" si="28">E26+E44+E65</f>
        <v>1</v>
      </c>
      <c r="F8" s="199">
        <f t="shared" si="28"/>
        <v>2</v>
      </c>
      <c r="G8" s="199">
        <f t="shared" si="28"/>
        <v>0</v>
      </c>
      <c r="H8" s="199">
        <f t="shared" si="28"/>
        <v>0</v>
      </c>
      <c r="I8" s="199">
        <f t="shared" si="28"/>
        <v>3</v>
      </c>
      <c r="J8" s="1472"/>
      <c r="K8" s="199">
        <f t="shared" ref="K8:O8" si="29">K26+K44+K65</f>
        <v>0</v>
      </c>
      <c r="L8" s="199">
        <f t="shared" si="29"/>
        <v>0</v>
      </c>
      <c r="M8" s="199">
        <f t="shared" si="29"/>
        <v>0</v>
      </c>
      <c r="N8" s="199">
        <f t="shared" si="29"/>
        <v>0</v>
      </c>
      <c r="O8" s="199">
        <f t="shared" si="29"/>
        <v>0</v>
      </c>
      <c r="P8" s="1473"/>
      <c r="Q8" s="1473"/>
      <c r="R8" s="199"/>
      <c r="S8" s="199">
        <f t="shared" ref="S8:V8" si="30">S26+S44+S65</f>
        <v>0</v>
      </c>
      <c r="T8" s="199">
        <f t="shared" si="30"/>
        <v>0</v>
      </c>
      <c r="U8" s="199">
        <f t="shared" si="30"/>
        <v>0</v>
      </c>
      <c r="V8" s="199">
        <f t="shared" si="30"/>
        <v>0</v>
      </c>
      <c r="W8" s="1473"/>
      <c r="X8" s="199"/>
      <c r="Y8" s="199"/>
      <c r="Z8" s="199">
        <f t="shared" ref="Z8:AC8" si="31">Z26+Z44+Z65</f>
        <v>0</v>
      </c>
      <c r="AA8" s="199">
        <f t="shared" si="31"/>
        <v>0</v>
      </c>
      <c r="AB8" s="199">
        <f t="shared" si="31"/>
        <v>0</v>
      </c>
      <c r="AC8" s="199">
        <f t="shared" si="31"/>
        <v>0</v>
      </c>
      <c r="AD8" s="1473"/>
      <c r="AE8" s="199"/>
      <c r="AF8" s="199"/>
      <c r="AG8" s="199">
        <f t="shared" ref="AG8:AJ8" si="32">AG26+AG44+AG65</f>
        <v>0</v>
      </c>
      <c r="AH8" s="199">
        <f t="shared" si="32"/>
        <v>0</v>
      </c>
      <c r="AI8" s="199">
        <f t="shared" si="32"/>
        <v>0</v>
      </c>
      <c r="AJ8" s="199">
        <f t="shared" si="32"/>
        <v>0</v>
      </c>
      <c r="AK8" s="66">
        <f t="shared" si="11"/>
        <v>0</v>
      </c>
    </row>
    <row r="9">
      <c r="A9" s="749" t="s">
        <v>1281</v>
      </c>
      <c r="B9" s="750">
        <f>D8/D12</f>
        <v>0.00234741784</v>
      </c>
      <c r="C9" s="751" t="s">
        <v>1282</v>
      </c>
      <c r="D9" s="221">
        <f t="shared" si="12"/>
        <v>21</v>
      </c>
      <c r="E9" s="199">
        <f t="shared" ref="E9:I9" si="33">E27+E45+E66</f>
        <v>7</v>
      </c>
      <c r="F9" s="199">
        <f t="shared" si="33"/>
        <v>14</v>
      </c>
      <c r="G9" s="199">
        <f t="shared" si="33"/>
        <v>0</v>
      </c>
      <c r="H9" s="199">
        <f t="shared" si="33"/>
        <v>0</v>
      </c>
      <c r="I9" s="199">
        <f t="shared" si="33"/>
        <v>21</v>
      </c>
      <c r="J9" s="1472"/>
      <c r="K9" s="199">
        <f t="shared" ref="K9:O9" si="34">K27+K45+K66</f>
        <v>0</v>
      </c>
      <c r="L9" s="199">
        <f t="shared" si="34"/>
        <v>0</v>
      </c>
      <c r="M9" s="199">
        <f t="shared" si="34"/>
        <v>0</v>
      </c>
      <c r="N9" s="199">
        <f t="shared" si="34"/>
        <v>0</v>
      </c>
      <c r="O9" s="199">
        <f t="shared" si="34"/>
        <v>0</v>
      </c>
      <c r="P9" s="1473"/>
      <c r="Q9" s="1473"/>
      <c r="R9" s="199"/>
      <c r="S9" s="199">
        <f t="shared" ref="S9:V9" si="35">S27+S45+S66</f>
        <v>0</v>
      </c>
      <c r="T9" s="199">
        <f t="shared" si="35"/>
        <v>0</v>
      </c>
      <c r="U9" s="199">
        <f t="shared" si="35"/>
        <v>0</v>
      </c>
      <c r="V9" s="199">
        <f t="shared" si="35"/>
        <v>0</v>
      </c>
      <c r="W9" s="1473"/>
      <c r="X9" s="199"/>
      <c r="Y9" s="199"/>
      <c r="Z9" s="199">
        <f t="shared" ref="Z9:AC9" si="36">Z27+Z45+Z66</f>
        <v>0</v>
      </c>
      <c r="AA9" s="199">
        <f t="shared" si="36"/>
        <v>0</v>
      </c>
      <c r="AB9" s="199">
        <f t="shared" si="36"/>
        <v>0</v>
      </c>
      <c r="AC9" s="199">
        <f t="shared" si="36"/>
        <v>0</v>
      </c>
      <c r="AD9" s="1473"/>
      <c r="AE9" s="199"/>
      <c r="AF9" s="199"/>
      <c r="AG9" s="199">
        <f t="shared" ref="AG9:AJ9" si="37">AG27+AG45+AG66</f>
        <v>0</v>
      </c>
      <c r="AH9" s="199">
        <f t="shared" si="37"/>
        <v>0</v>
      </c>
      <c r="AI9" s="199">
        <f t="shared" si="37"/>
        <v>0</v>
      </c>
      <c r="AJ9" s="199">
        <f t="shared" si="37"/>
        <v>0</v>
      </c>
      <c r="AK9" s="66">
        <f t="shared" si="11"/>
        <v>0</v>
      </c>
    </row>
    <row r="10">
      <c r="A10" s="752" t="s">
        <v>163</v>
      </c>
      <c r="B10" s="753">
        <f t="shared" ref="B10:B13" si="43">D8/D9</f>
        <v>0.1428571429</v>
      </c>
      <c r="C10" s="17" t="s">
        <v>1283</v>
      </c>
      <c r="D10" s="221">
        <f t="shared" si="12"/>
        <v>127</v>
      </c>
      <c r="E10" s="199">
        <f t="shared" ref="E10:I10" si="38">E28+E46+E68</f>
        <v>54</v>
      </c>
      <c r="F10" s="199">
        <f t="shared" si="38"/>
        <v>73</v>
      </c>
      <c r="G10" s="199">
        <f t="shared" si="38"/>
        <v>0</v>
      </c>
      <c r="H10" s="199">
        <f t="shared" si="38"/>
        <v>0</v>
      </c>
      <c r="I10" s="199">
        <f t="shared" si="38"/>
        <v>127</v>
      </c>
      <c r="J10" s="1472"/>
      <c r="K10" s="199">
        <f t="shared" ref="K10:O10" si="39">K28+K46+K68</f>
        <v>0</v>
      </c>
      <c r="L10" s="199">
        <f t="shared" si="39"/>
        <v>0</v>
      </c>
      <c r="M10" s="199">
        <f t="shared" si="39"/>
        <v>0</v>
      </c>
      <c r="N10" s="199">
        <f t="shared" si="39"/>
        <v>0</v>
      </c>
      <c r="O10" s="199">
        <f t="shared" si="39"/>
        <v>0</v>
      </c>
      <c r="P10" s="1473"/>
      <c r="Q10" s="1473"/>
      <c r="R10" s="199"/>
      <c r="S10" s="199">
        <f t="shared" ref="S10:V10" si="40">S28+S46+S68</f>
        <v>0</v>
      </c>
      <c r="T10" s="199">
        <f t="shared" si="40"/>
        <v>0</v>
      </c>
      <c r="U10" s="199">
        <f t="shared" si="40"/>
        <v>0</v>
      </c>
      <c r="V10" s="199">
        <f t="shared" si="40"/>
        <v>0</v>
      </c>
      <c r="W10" s="1473"/>
      <c r="X10" s="199"/>
      <c r="Y10" s="199"/>
      <c r="Z10" s="199">
        <f t="shared" ref="Z10:AC10" si="41">Z28+Z46+Z68</f>
        <v>0</v>
      </c>
      <c r="AA10" s="199">
        <f t="shared" si="41"/>
        <v>0</v>
      </c>
      <c r="AB10" s="199">
        <f t="shared" si="41"/>
        <v>0</v>
      </c>
      <c r="AC10" s="199">
        <f t="shared" si="41"/>
        <v>0</v>
      </c>
      <c r="AD10" s="1473"/>
      <c r="AE10" s="199"/>
      <c r="AF10" s="199"/>
      <c r="AG10" s="199">
        <f t="shared" ref="AG10:AJ10" si="42">AG28+AG46+AG68</f>
        <v>0</v>
      </c>
      <c r="AH10" s="199">
        <f t="shared" si="42"/>
        <v>0</v>
      </c>
      <c r="AI10" s="199">
        <f t="shared" si="42"/>
        <v>0</v>
      </c>
      <c r="AJ10" s="199">
        <f t="shared" si="42"/>
        <v>0</v>
      </c>
      <c r="AK10" s="66">
        <f t="shared" si="11"/>
        <v>0</v>
      </c>
    </row>
    <row r="11">
      <c r="A11" s="752" t="s">
        <v>161</v>
      </c>
      <c r="B11" s="753">
        <f t="shared" si="43"/>
        <v>0.1653543307</v>
      </c>
      <c r="C11" s="44" t="s">
        <v>1284</v>
      </c>
      <c r="D11" s="221">
        <f t="shared" si="12"/>
        <v>419</v>
      </c>
      <c r="E11" s="199">
        <f t="shared" ref="E11:I11" si="44">E29+E47+E70</f>
        <v>200</v>
      </c>
      <c r="F11" s="199">
        <f t="shared" si="44"/>
        <v>219</v>
      </c>
      <c r="G11" s="199">
        <f t="shared" si="44"/>
        <v>0</v>
      </c>
      <c r="H11" s="199">
        <f t="shared" si="44"/>
        <v>0</v>
      </c>
      <c r="I11" s="199">
        <f t="shared" si="44"/>
        <v>419</v>
      </c>
      <c r="J11" s="1472"/>
      <c r="K11" s="199">
        <f t="shared" ref="K11:O11" si="45">K29+K47+K70</f>
        <v>0</v>
      </c>
      <c r="L11" s="199">
        <f t="shared" si="45"/>
        <v>0</v>
      </c>
      <c r="M11" s="199">
        <f t="shared" si="45"/>
        <v>0</v>
      </c>
      <c r="N11" s="199">
        <f t="shared" si="45"/>
        <v>0</v>
      </c>
      <c r="O11" s="199">
        <f t="shared" si="45"/>
        <v>0</v>
      </c>
      <c r="P11" s="1473"/>
      <c r="Q11" s="1473"/>
      <c r="R11" s="199"/>
      <c r="S11" s="199">
        <f t="shared" ref="S11:V11" si="46">S29+S47+S70</f>
        <v>0</v>
      </c>
      <c r="T11" s="199">
        <f t="shared" si="46"/>
        <v>0</v>
      </c>
      <c r="U11" s="199">
        <f t="shared" si="46"/>
        <v>0</v>
      </c>
      <c r="V11" s="199">
        <f t="shared" si="46"/>
        <v>0</v>
      </c>
      <c r="W11" s="1473"/>
      <c r="X11" s="199"/>
      <c r="Y11" s="199"/>
      <c r="Z11" s="199">
        <f t="shared" ref="Z11:AC11" si="47">Z29+Z47+Z70</f>
        <v>0</v>
      </c>
      <c r="AA11" s="199">
        <f t="shared" si="47"/>
        <v>0</v>
      </c>
      <c r="AB11" s="199">
        <f t="shared" si="47"/>
        <v>0</v>
      </c>
      <c r="AC11" s="199">
        <f t="shared" si="47"/>
        <v>0</v>
      </c>
      <c r="AD11" s="1473"/>
      <c r="AE11" s="199"/>
      <c r="AF11" s="199"/>
      <c r="AG11" s="199">
        <f t="shared" ref="AG11:AJ11" si="48">AG29+AG47+AG70</f>
        <v>0</v>
      </c>
      <c r="AH11" s="199">
        <f t="shared" si="48"/>
        <v>0</v>
      </c>
      <c r="AI11" s="199">
        <f t="shared" si="48"/>
        <v>0</v>
      </c>
      <c r="AJ11" s="199">
        <f t="shared" si="48"/>
        <v>0</v>
      </c>
      <c r="AK11" s="66">
        <f t="shared" si="11"/>
        <v>0</v>
      </c>
    </row>
    <row r="12">
      <c r="A12" s="752" t="s">
        <v>159</v>
      </c>
      <c r="B12" s="753">
        <f t="shared" si="43"/>
        <v>0.3031026253</v>
      </c>
      <c r="C12" s="754" t="s">
        <v>97</v>
      </c>
      <c r="D12" s="221">
        <f t="shared" si="12"/>
        <v>1278</v>
      </c>
      <c r="E12" s="199">
        <f t="shared" ref="E12:I12" si="49">E30+E48+E71</f>
        <v>596</v>
      </c>
      <c r="F12" s="199">
        <f t="shared" si="49"/>
        <v>682</v>
      </c>
      <c r="G12" s="199">
        <f t="shared" si="49"/>
        <v>0</v>
      </c>
      <c r="H12" s="199">
        <f t="shared" si="49"/>
        <v>0</v>
      </c>
      <c r="I12" s="199">
        <f t="shared" si="49"/>
        <v>1278</v>
      </c>
      <c r="J12" s="1472"/>
      <c r="K12" s="199">
        <f t="shared" ref="K12:O12" si="50">K30+K48+K71</f>
        <v>0</v>
      </c>
      <c r="L12" s="199">
        <f t="shared" si="50"/>
        <v>0</v>
      </c>
      <c r="M12" s="199">
        <f t="shared" si="50"/>
        <v>0</v>
      </c>
      <c r="N12" s="199">
        <f t="shared" si="50"/>
        <v>0</v>
      </c>
      <c r="O12" s="199">
        <f t="shared" si="50"/>
        <v>0</v>
      </c>
      <c r="P12" s="1473"/>
      <c r="Q12" s="1473"/>
      <c r="R12" s="199"/>
      <c r="S12" s="199">
        <f t="shared" ref="S12:V12" si="51">S30+S48+S71</f>
        <v>0</v>
      </c>
      <c r="T12" s="199">
        <f t="shared" si="51"/>
        <v>0</v>
      </c>
      <c r="U12" s="199">
        <f t="shared" si="51"/>
        <v>0</v>
      </c>
      <c r="V12" s="199">
        <f t="shared" si="51"/>
        <v>0</v>
      </c>
      <c r="W12" s="1473"/>
      <c r="X12" s="199"/>
      <c r="Y12" s="199"/>
      <c r="Z12" s="199">
        <f t="shared" ref="Z12:AC12" si="52">Z30+Z48+Z71</f>
        <v>0</v>
      </c>
      <c r="AA12" s="199">
        <f t="shared" si="52"/>
        <v>0</v>
      </c>
      <c r="AB12" s="199">
        <f t="shared" si="52"/>
        <v>0</v>
      </c>
      <c r="AC12" s="199">
        <f t="shared" si="52"/>
        <v>0</v>
      </c>
      <c r="AD12" s="1473"/>
      <c r="AE12" s="199"/>
      <c r="AF12" s="199"/>
      <c r="AG12" s="199">
        <f t="shared" ref="AG12:AJ12" si="53">AG30+AG48+AG71</f>
        <v>0</v>
      </c>
      <c r="AH12" s="199">
        <f t="shared" si="53"/>
        <v>0</v>
      </c>
      <c r="AI12" s="199">
        <f t="shared" si="53"/>
        <v>0</v>
      </c>
      <c r="AJ12" s="199">
        <f t="shared" si="53"/>
        <v>0</v>
      </c>
      <c r="AK12" s="66">
        <f t="shared" si="11"/>
        <v>0</v>
      </c>
    </row>
    <row r="13">
      <c r="A13" s="752" t="s">
        <v>157</v>
      </c>
      <c r="B13" s="753">
        <f t="shared" si="43"/>
        <v>0.327856025</v>
      </c>
      <c r="I13" s="217"/>
      <c r="J13" s="217"/>
      <c r="P13" s="217"/>
      <c r="Q13" s="217"/>
      <c r="R13" s="217"/>
      <c r="W13" s="217"/>
      <c r="AD13" s="217"/>
      <c r="AE13" s="217"/>
    </row>
    <row r="14">
      <c r="A14" s="755"/>
      <c r="B14" s="755"/>
      <c r="C14" s="1469" t="s">
        <v>3352</v>
      </c>
      <c r="I14" s="217"/>
      <c r="J14" s="217"/>
      <c r="P14" s="217"/>
      <c r="Q14" s="217"/>
      <c r="R14" s="217"/>
      <c r="W14" s="217"/>
      <c r="AD14" s="217"/>
      <c r="AE14" s="217"/>
    </row>
    <row r="15">
      <c r="C15" s="17" t="s">
        <v>62</v>
      </c>
      <c r="D15" s="114"/>
      <c r="E15" s="1470">
        <f t="shared" ref="E15:I15" si="54">E4/E8</f>
        <v>0</v>
      </c>
      <c r="F15" s="1470">
        <f t="shared" si="54"/>
        <v>0</v>
      </c>
      <c r="G15" s="1470" t="str">
        <f t="shared" si="54"/>
        <v>#DIV/0!</v>
      </c>
      <c r="H15" s="1470" t="str">
        <f t="shared" si="54"/>
        <v>#DIV/0!</v>
      </c>
      <c r="I15" s="1470">
        <f t="shared" si="54"/>
        <v>0</v>
      </c>
      <c r="J15" s="1474"/>
      <c r="K15" s="1470" t="str">
        <f t="shared" ref="K15:O15" si="55">K4/K8</f>
        <v>#DIV/0!</v>
      </c>
      <c r="L15" s="1470" t="str">
        <f t="shared" si="55"/>
        <v>#DIV/0!</v>
      </c>
      <c r="M15" s="1470" t="str">
        <f t="shared" si="55"/>
        <v>#DIV/0!</v>
      </c>
      <c r="N15" s="1470" t="str">
        <f t="shared" si="55"/>
        <v>#DIV/0!</v>
      </c>
      <c r="O15" s="1470" t="str">
        <f t="shared" si="55"/>
        <v>#DIV/0!</v>
      </c>
      <c r="P15" s="1474"/>
      <c r="Q15" s="1474"/>
      <c r="R15" s="1475"/>
      <c r="S15" s="1470" t="str">
        <f t="shared" ref="S15:V15" si="56">S4/S8</f>
        <v>#DIV/0!</v>
      </c>
      <c r="T15" s="1470" t="str">
        <f t="shared" si="56"/>
        <v>#DIV/0!</v>
      </c>
      <c r="U15" s="1470" t="str">
        <f t="shared" si="56"/>
        <v>#DIV/0!</v>
      </c>
      <c r="V15" s="1470" t="str">
        <f t="shared" si="56"/>
        <v>#DIV/0!</v>
      </c>
      <c r="W15" s="1474"/>
      <c r="X15" s="1470"/>
      <c r="Y15" s="1470"/>
      <c r="Z15" s="1470" t="str">
        <f t="shared" ref="Z15:AC15" si="57">Z4/Z8</f>
        <v>#DIV/0!</v>
      </c>
      <c r="AA15" s="1470" t="str">
        <f t="shared" si="57"/>
        <v>#DIV/0!</v>
      </c>
      <c r="AB15" s="1470" t="str">
        <f t="shared" si="57"/>
        <v>#DIV/0!</v>
      </c>
      <c r="AC15" s="1470" t="str">
        <f t="shared" si="57"/>
        <v>#DIV/0!</v>
      </c>
      <c r="AD15" s="1474"/>
      <c r="AE15" s="1475"/>
      <c r="AF15" s="1470"/>
      <c r="AG15" s="1470" t="str">
        <f t="shared" ref="AG15:AJ15" si="58">AG4/AG8</f>
        <v>#DIV/0!</v>
      </c>
      <c r="AH15" s="1470" t="str">
        <f t="shared" si="58"/>
        <v>#DIV/0!</v>
      </c>
      <c r="AI15" s="1470" t="str">
        <f t="shared" si="58"/>
        <v>#DIV/0!</v>
      </c>
      <c r="AJ15" s="1470" t="str">
        <f t="shared" si="58"/>
        <v>#DIV/0!</v>
      </c>
      <c r="AK15" s="1471" t="str">
        <f t="shared" ref="AK15:AK19" si="64">AVERAGE(AE15:AJ15)</f>
        <v>#DIV/0!</v>
      </c>
    </row>
    <row r="16">
      <c r="C16" s="245" t="s">
        <v>163</v>
      </c>
      <c r="D16" s="114"/>
      <c r="E16" s="1470">
        <f t="shared" ref="E16:I16" si="59">E8/E9</f>
        <v>0.1428571429</v>
      </c>
      <c r="F16" s="1470">
        <f t="shared" si="59"/>
        <v>0.1428571429</v>
      </c>
      <c r="G16" s="1470" t="str">
        <f t="shared" si="59"/>
        <v>#DIV/0!</v>
      </c>
      <c r="H16" s="1470" t="str">
        <f t="shared" si="59"/>
        <v>#DIV/0!</v>
      </c>
      <c r="I16" s="1470">
        <f t="shared" si="59"/>
        <v>0.1428571429</v>
      </c>
      <c r="J16" s="1474"/>
      <c r="K16" s="1470" t="str">
        <f t="shared" ref="K16:O16" si="60">K8/K9</f>
        <v>#DIV/0!</v>
      </c>
      <c r="L16" s="1470" t="str">
        <f t="shared" si="60"/>
        <v>#DIV/0!</v>
      </c>
      <c r="M16" s="1470" t="str">
        <f t="shared" si="60"/>
        <v>#DIV/0!</v>
      </c>
      <c r="N16" s="1470" t="str">
        <f t="shared" si="60"/>
        <v>#DIV/0!</v>
      </c>
      <c r="O16" s="1470" t="str">
        <f t="shared" si="60"/>
        <v>#DIV/0!</v>
      </c>
      <c r="P16" s="1474"/>
      <c r="Q16" s="1474"/>
      <c r="R16" s="1475"/>
      <c r="S16" s="1470" t="str">
        <f t="shared" ref="S16:V16" si="61">S8/S9</f>
        <v>#DIV/0!</v>
      </c>
      <c r="T16" s="1470" t="str">
        <f t="shared" si="61"/>
        <v>#DIV/0!</v>
      </c>
      <c r="U16" s="1470" t="str">
        <f t="shared" si="61"/>
        <v>#DIV/0!</v>
      </c>
      <c r="V16" s="1470" t="str">
        <f t="shared" si="61"/>
        <v>#DIV/0!</v>
      </c>
      <c r="W16" s="1474"/>
      <c r="X16" s="1470"/>
      <c r="Y16" s="1470"/>
      <c r="Z16" s="1470" t="str">
        <f t="shared" ref="Z16:AC16" si="62">Z8/Z9</f>
        <v>#DIV/0!</v>
      </c>
      <c r="AA16" s="1470" t="str">
        <f t="shared" si="62"/>
        <v>#DIV/0!</v>
      </c>
      <c r="AB16" s="1470" t="str">
        <f t="shared" si="62"/>
        <v>#DIV/0!</v>
      </c>
      <c r="AC16" s="1470" t="str">
        <f t="shared" si="62"/>
        <v>#DIV/0!</v>
      </c>
      <c r="AD16" s="1474"/>
      <c r="AE16" s="1475"/>
      <c r="AF16" s="1470"/>
      <c r="AG16" s="1470" t="str">
        <f t="shared" ref="AG16:AJ16" si="63">AG8/AG9</f>
        <v>#DIV/0!</v>
      </c>
      <c r="AH16" s="1470" t="str">
        <f t="shared" si="63"/>
        <v>#DIV/0!</v>
      </c>
      <c r="AI16" s="1470" t="str">
        <f t="shared" si="63"/>
        <v>#DIV/0!</v>
      </c>
      <c r="AJ16" s="1470" t="str">
        <f t="shared" si="63"/>
        <v>#DIV/0!</v>
      </c>
      <c r="AK16" s="1471" t="str">
        <f t="shared" si="64"/>
        <v>#DIV/0!</v>
      </c>
    </row>
    <row r="17">
      <c r="C17" s="17" t="s">
        <v>161</v>
      </c>
      <c r="D17" s="114"/>
      <c r="E17" s="1470">
        <f t="shared" ref="E17:I17" si="65">E9/E10</f>
        <v>0.1296296296</v>
      </c>
      <c r="F17" s="1470">
        <f t="shared" si="65"/>
        <v>0.1917808219</v>
      </c>
      <c r="G17" s="1470" t="str">
        <f t="shared" si="65"/>
        <v>#DIV/0!</v>
      </c>
      <c r="H17" s="1470" t="str">
        <f t="shared" si="65"/>
        <v>#DIV/0!</v>
      </c>
      <c r="I17" s="1470">
        <f t="shared" si="65"/>
        <v>0.1653543307</v>
      </c>
      <c r="J17" s="1474"/>
      <c r="K17" s="1470" t="str">
        <f t="shared" ref="K17:O17" si="66">K9/K10</f>
        <v>#DIV/0!</v>
      </c>
      <c r="L17" s="1470" t="str">
        <f t="shared" si="66"/>
        <v>#DIV/0!</v>
      </c>
      <c r="M17" s="1470" t="str">
        <f t="shared" si="66"/>
        <v>#DIV/0!</v>
      </c>
      <c r="N17" s="1470" t="str">
        <f t="shared" si="66"/>
        <v>#DIV/0!</v>
      </c>
      <c r="O17" s="1470" t="str">
        <f t="shared" si="66"/>
        <v>#DIV/0!</v>
      </c>
      <c r="P17" s="1474"/>
      <c r="Q17" s="1474"/>
      <c r="R17" s="1475"/>
      <c r="S17" s="1470" t="str">
        <f t="shared" ref="S17:V17" si="67">S9/S10</f>
        <v>#DIV/0!</v>
      </c>
      <c r="T17" s="1470" t="str">
        <f t="shared" si="67"/>
        <v>#DIV/0!</v>
      </c>
      <c r="U17" s="1470" t="str">
        <f t="shared" si="67"/>
        <v>#DIV/0!</v>
      </c>
      <c r="V17" s="1470" t="str">
        <f t="shared" si="67"/>
        <v>#DIV/0!</v>
      </c>
      <c r="W17" s="1474"/>
      <c r="X17" s="1470"/>
      <c r="Y17" s="1470"/>
      <c r="Z17" s="1470" t="str">
        <f t="shared" ref="Z17:AC17" si="68">Z9/Z10</f>
        <v>#DIV/0!</v>
      </c>
      <c r="AA17" s="1470" t="str">
        <f t="shared" si="68"/>
        <v>#DIV/0!</v>
      </c>
      <c r="AB17" s="1470" t="str">
        <f t="shared" si="68"/>
        <v>#DIV/0!</v>
      </c>
      <c r="AC17" s="1470" t="str">
        <f t="shared" si="68"/>
        <v>#DIV/0!</v>
      </c>
      <c r="AD17" s="1474"/>
      <c r="AE17" s="1475"/>
      <c r="AF17" s="1470"/>
      <c r="AG17" s="1470" t="str">
        <f t="shared" ref="AG17:AJ17" si="69">AG9/AG10</f>
        <v>#DIV/0!</v>
      </c>
      <c r="AH17" s="1470" t="str">
        <f t="shared" si="69"/>
        <v>#DIV/0!</v>
      </c>
      <c r="AI17" s="1470" t="str">
        <f t="shared" si="69"/>
        <v>#DIV/0!</v>
      </c>
      <c r="AJ17" s="1470" t="str">
        <f t="shared" si="69"/>
        <v>#DIV/0!</v>
      </c>
      <c r="AK17" s="1471" t="str">
        <f t="shared" si="64"/>
        <v>#DIV/0!</v>
      </c>
    </row>
    <row r="18">
      <c r="C18" s="17" t="s">
        <v>159</v>
      </c>
      <c r="D18" s="114"/>
      <c r="E18" s="1470">
        <f t="shared" ref="E18:I18" si="70">E10/E11</f>
        <v>0.27</v>
      </c>
      <c r="F18" s="1470">
        <f t="shared" si="70"/>
        <v>0.3333333333</v>
      </c>
      <c r="G18" s="1470" t="str">
        <f t="shared" si="70"/>
        <v>#DIV/0!</v>
      </c>
      <c r="H18" s="1470" t="str">
        <f t="shared" si="70"/>
        <v>#DIV/0!</v>
      </c>
      <c r="I18" s="1470">
        <f t="shared" si="70"/>
        <v>0.3031026253</v>
      </c>
      <c r="J18" s="1474"/>
      <c r="K18" s="1470" t="str">
        <f t="shared" ref="K18:O18" si="71">K10/K11</f>
        <v>#DIV/0!</v>
      </c>
      <c r="L18" s="1470" t="str">
        <f t="shared" si="71"/>
        <v>#DIV/0!</v>
      </c>
      <c r="M18" s="1470" t="str">
        <f t="shared" si="71"/>
        <v>#DIV/0!</v>
      </c>
      <c r="N18" s="1470" t="str">
        <f t="shared" si="71"/>
        <v>#DIV/0!</v>
      </c>
      <c r="O18" s="1470" t="str">
        <f t="shared" si="71"/>
        <v>#DIV/0!</v>
      </c>
      <c r="P18" s="1474"/>
      <c r="Q18" s="1474"/>
      <c r="R18" s="1475"/>
      <c r="S18" s="1470" t="str">
        <f t="shared" ref="S18:V18" si="72">S10/S11</f>
        <v>#DIV/0!</v>
      </c>
      <c r="T18" s="1470" t="str">
        <f t="shared" si="72"/>
        <v>#DIV/0!</v>
      </c>
      <c r="U18" s="1470" t="str">
        <f t="shared" si="72"/>
        <v>#DIV/0!</v>
      </c>
      <c r="V18" s="1470" t="str">
        <f t="shared" si="72"/>
        <v>#DIV/0!</v>
      </c>
      <c r="W18" s="1474"/>
      <c r="X18" s="1470"/>
      <c r="Y18" s="1470"/>
      <c r="Z18" s="1470" t="str">
        <f t="shared" ref="Z18:AC18" si="73">Z10/Z11</f>
        <v>#DIV/0!</v>
      </c>
      <c r="AA18" s="1470" t="str">
        <f t="shared" si="73"/>
        <v>#DIV/0!</v>
      </c>
      <c r="AB18" s="1470" t="str">
        <f t="shared" si="73"/>
        <v>#DIV/0!</v>
      </c>
      <c r="AC18" s="1470" t="str">
        <f t="shared" si="73"/>
        <v>#DIV/0!</v>
      </c>
      <c r="AD18" s="1474"/>
      <c r="AE18" s="1475"/>
      <c r="AF18" s="1470"/>
      <c r="AG18" s="1470" t="str">
        <f t="shared" ref="AG18:AJ18" si="74">AG10/AG11</f>
        <v>#DIV/0!</v>
      </c>
      <c r="AH18" s="1470" t="str">
        <f t="shared" si="74"/>
        <v>#DIV/0!</v>
      </c>
      <c r="AI18" s="1470" t="str">
        <f t="shared" si="74"/>
        <v>#DIV/0!</v>
      </c>
      <c r="AJ18" s="1470" t="str">
        <f t="shared" si="74"/>
        <v>#DIV/0!</v>
      </c>
      <c r="AK18" s="1471" t="str">
        <f t="shared" si="64"/>
        <v>#DIV/0!</v>
      </c>
    </row>
    <row r="19">
      <c r="C19" s="17" t="s">
        <v>157</v>
      </c>
      <c r="D19" s="114"/>
      <c r="E19" s="1470">
        <f t="shared" ref="E19:I19" si="75">E11/E12</f>
        <v>0.3355704698</v>
      </c>
      <c r="F19" s="1470">
        <f t="shared" si="75"/>
        <v>0.3211143695</v>
      </c>
      <c r="G19" s="1470" t="str">
        <f t="shared" si="75"/>
        <v>#DIV/0!</v>
      </c>
      <c r="H19" s="1470" t="str">
        <f t="shared" si="75"/>
        <v>#DIV/0!</v>
      </c>
      <c r="I19" s="1470">
        <f t="shared" si="75"/>
        <v>0.327856025</v>
      </c>
      <c r="J19" s="1474"/>
      <c r="K19" s="1470" t="str">
        <f t="shared" ref="K19:O19" si="76">K11/K12</f>
        <v>#DIV/0!</v>
      </c>
      <c r="L19" s="1470" t="str">
        <f t="shared" si="76"/>
        <v>#DIV/0!</v>
      </c>
      <c r="M19" s="1470" t="str">
        <f t="shared" si="76"/>
        <v>#DIV/0!</v>
      </c>
      <c r="N19" s="1470" t="str">
        <f t="shared" si="76"/>
        <v>#DIV/0!</v>
      </c>
      <c r="O19" s="1470" t="str">
        <f t="shared" si="76"/>
        <v>#DIV/0!</v>
      </c>
      <c r="P19" s="1474"/>
      <c r="Q19" s="1474"/>
      <c r="R19" s="1475"/>
      <c r="S19" s="1470" t="str">
        <f t="shared" ref="S19:V19" si="77">S11/S12</f>
        <v>#DIV/0!</v>
      </c>
      <c r="T19" s="1470" t="str">
        <f t="shared" si="77"/>
        <v>#DIV/0!</v>
      </c>
      <c r="U19" s="1470" t="str">
        <f t="shared" si="77"/>
        <v>#DIV/0!</v>
      </c>
      <c r="V19" s="1470" t="str">
        <f t="shared" si="77"/>
        <v>#DIV/0!</v>
      </c>
      <c r="W19" s="1474"/>
      <c r="X19" s="1470"/>
      <c r="Y19" s="1470"/>
      <c r="Z19" s="1470" t="str">
        <f t="shared" ref="Z19:AC19" si="78">Z11/Z12</f>
        <v>#DIV/0!</v>
      </c>
      <c r="AA19" s="1470" t="str">
        <f t="shared" si="78"/>
        <v>#DIV/0!</v>
      </c>
      <c r="AB19" s="1470" t="str">
        <f t="shared" si="78"/>
        <v>#DIV/0!</v>
      </c>
      <c r="AC19" s="1470" t="str">
        <f t="shared" si="78"/>
        <v>#DIV/0!</v>
      </c>
      <c r="AD19" s="1474"/>
      <c r="AE19" s="1475"/>
      <c r="AF19" s="1470"/>
      <c r="AG19" s="1470" t="str">
        <f t="shared" ref="AG19:AJ19" si="79">AG11/AG12</f>
        <v>#DIV/0!</v>
      </c>
      <c r="AH19" s="1470" t="str">
        <f t="shared" si="79"/>
        <v>#DIV/0!</v>
      </c>
      <c r="AI19" s="1470" t="str">
        <f t="shared" si="79"/>
        <v>#DIV/0!</v>
      </c>
      <c r="AJ19" s="1470" t="str">
        <f t="shared" si="79"/>
        <v>#DIV/0!</v>
      </c>
      <c r="AK19" s="1471" t="str">
        <f t="shared" si="64"/>
        <v>#DIV/0!</v>
      </c>
    </row>
    <row r="20">
      <c r="I20" s="586"/>
      <c r="J20" s="217"/>
      <c r="P20" s="217"/>
      <c r="Q20" s="217"/>
      <c r="R20" s="217"/>
      <c r="W20" s="217"/>
      <c r="AD20" s="217"/>
      <c r="AE20" s="217"/>
    </row>
    <row r="21">
      <c r="A21" s="225" t="s">
        <v>113</v>
      </c>
      <c r="B21" s="170"/>
      <c r="C21" s="745" t="s">
        <v>55</v>
      </c>
      <c r="D21" s="219">
        <f>sum(E21:H21)+sum(J21:O21)+sum(Q21:V21)+sum(X21:AC21)+SUM(AE21:AF21)</f>
        <v>0</v>
      </c>
      <c r="E21" s="756"/>
      <c r="F21" s="757"/>
      <c r="G21" s="756"/>
      <c r="H21" s="756"/>
      <c r="I21" s="1472">
        <f t="shared" ref="I21:I30" si="80">sum(E21:H21)</f>
        <v>0</v>
      </c>
      <c r="J21" s="1472"/>
      <c r="K21" s="757"/>
      <c r="L21" s="756"/>
      <c r="M21" s="756"/>
      <c r="N21" s="757"/>
      <c r="O21" s="756"/>
      <c r="P21" s="1472"/>
      <c r="Q21" s="1472"/>
      <c r="R21" s="757"/>
      <c r="S21" s="766"/>
      <c r="T21" s="766"/>
      <c r="U21" s="766"/>
      <c r="V21" s="756"/>
      <c r="W21" s="1472"/>
      <c r="X21" s="773"/>
      <c r="Y21" s="757"/>
      <c r="Z21" s="764"/>
      <c r="AA21" s="766"/>
      <c r="AB21" s="757"/>
      <c r="AC21" s="756"/>
      <c r="AD21" s="1472"/>
      <c r="AE21" s="756"/>
      <c r="AF21" s="757"/>
      <c r="AG21" s="756"/>
      <c r="AH21" s="756"/>
      <c r="AI21" s="757"/>
      <c r="AJ21" s="756"/>
      <c r="AK21" s="60">
        <f t="shared" ref="AK21:AK30" si="81">sum(AE21:AJ21)</f>
        <v>0</v>
      </c>
    </row>
    <row r="22">
      <c r="A22" s="744" t="s">
        <v>69</v>
      </c>
      <c r="B22" s="7"/>
      <c r="C22" s="747" t="s">
        <v>57</v>
      </c>
      <c r="D22" s="221">
        <f t="shared" ref="D22:D25" si="82">sum(E22:H22)+sum(J22:O22)+sum(Q22:V22)+sum(X22:AC22)+sum(AE22:AF22)</f>
        <v>0</v>
      </c>
      <c r="E22" s="283"/>
      <c r="F22" s="283"/>
      <c r="G22" s="283"/>
      <c r="H22" s="283"/>
      <c r="I22" s="1473">
        <f t="shared" si="80"/>
        <v>0</v>
      </c>
      <c r="J22" s="1472"/>
      <c r="K22" s="283"/>
      <c r="L22" s="282"/>
      <c r="M22" s="282"/>
      <c r="N22" s="283"/>
      <c r="O22" s="282"/>
      <c r="P22" s="1473"/>
      <c r="Q22" s="1473"/>
      <c r="R22" s="283"/>
      <c r="S22" s="283"/>
      <c r="T22" s="766"/>
      <c r="U22" s="766"/>
      <c r="V22" s="282"/>
      <c r="W22" s="1473"/>
      <c r="X22" s="773"/>
      <c r="Y22" s="283"/>
      <c r="Z22" s="764"/>
      <c r="AA22" s="766"/>
      <c r="AB22" s="283"/>
      <c r="AC22" s="282"/>
      <c r="AD22" s="1473"/>
      <c r="AE22" s="282"/>
      <c r="AF22" s="283"/>
      <c r="AG22" s="282"/>
      <c r="AH22" s="282"/>
      <c r="AI22" s="283"/>
      <c r="AJ22" s="282"/>
      <c r="AK22" s="66">
        <f t="shared" si="81"/>
        <v>0</v>
      </c>
    </row>
    <row r="23">
      <c r="A23" s="778" t="str">
        <f>D22/D23</f>
        <v>#DIV/0!</v>
      </c>
      <c r="B23" s="7"/>
      <c r="C23" s="747" t="s">
        <v>58</v>
      </c>
      <c r="D23" s="221">
        <f t="shared" si="82"/>
        <v>0</v>
      </c>
      <c r="E23" s="189"/>
      <c r="F23" s="189"/>
      <c r="G23" s="189"/>
      <c r="H23" s="189"/>
      <c r="I23" s="1473">
        <f t="shared" si="80"/>
        <v>0</v>
      </c>
      <c r="J23" s="1472"/>
      <c r="K23" s="189"/>
      <c r="L23" s="189"/>
      <c r="M23" s="189"/>
      <c r="N23" s="189"/>
      <c r="O23" s="89"/>
      <c r="P23" s="1473"/>
      <c r="Q23" s="1473"/>
      <c r="R23" s="199"/>
      <c r="S23" s="189"/>
      <c r="T23" s="765"/>
      <c r="U23" s="765"/>
      <c r="V23" s="89"/>
      <c r="W23" s="1473"/>
      <c r="X23" s="773"/>
      <c r="Y23" s="189"/>
      <c r="Z23" s="764"/>
      <c r="AA23" s="766"/>
      <c r="AB23" s="189"/>
      <c r="AC23" s="89"/>
      <c r="AD23" s="1473"/>
      <c r="AE23" s="199"/>
      <c r="AF23" s="189"/>
      <c r="AG23" s="189"/>
      <c r="AH23" s="189"/>
      <c r="AI23" s="189"/>
      <c r="AJ23" s="89"/>
      <c r="AK23" s="66">
        <f t="shared" si="81"/>
        <v>0</v>
      </c>
    </row>
    <row r="24">
      <c r="A24" s="744" t="s">
        <v>1280</v>
      </c>
      <c r="B24" s="7"/>
      <c r="C24" s="747" t="s">
        <v>59</v>
      </c>
      <c r="D24" s="221">
        <f t="shared" si="82"/>
        <v>0</v>
      </c>
      <c r="E24" s="189"/>
      <c r="F24" s="189"/>
      <c r="G24" s="189"/>
      <c r="H24" s="189"/>
      <c r="I24" s="1473">
        <f t="shared" si="80"/>
        <v>0</v>
      </c>
      <c r="J24" s="1472"/>
      <c r="K24" s="189"/>
      <c r="L24" s="189"/>
      <c r="M24" s="189"/>
      <c r="N24" s="189"/>
      <c r="O24" s="189"/>
      <c r="P24" s="1473"/>
      <c r="Q24" s="1473"/>
      <c r="R24" s="199"/>
      <c r="S24" s="189"/>
      <c r="T24" s="765"/>
      <c r="U24" s="765"/>
      <c r="V24" s="189"/>
      <c r="W24" s="1473"/>
      <c r="X24" s="773"/>
      <c r="Y24" s="189"/>
      <c r="Z24" s="764"/>
      <c r="AA24" s="766"/>
      <c r="AB24" s="189"/>
      <c r="AC24" s="189"/>
      <c r="AD24" s="1473"/>
      <c r="AE24" s="199"/>
      <c r="AF24" s="189"/>
      <c r="AG24" s="189"/>
      <c r="AH24" s="189"/>
      <c r="AI24" s="189"/>
      <c r="AJ24" s="189"/>
      <c r="AK24" s="66">
        <f t="shared" si="81"/>
        <v>0</v>
      </c>
    </row>
    <row r="25">
      <c r="A25" s="778" t="str">
        <f>D23/sum(D23:D24)</f>
        <v>#DIV/0!</v>
      </c>
      <c r="B25" s="7"/>
      <c r="C25" s="68" t="s">
        <v>109</v>
      </c>
      <c r="D25" s="221">
        <f t="shared" si="82"/>
        <v>0</v>
      </c>
      <c r="E25" s="282"/>
      <c r="F25" s="282"/>
      <c r="G25" s="282"/>
      <c r="H25" s="282"/>
      <c r="I25" s="1473">
        <f t="shared" si="80"/>
        <v>0</v>
      </c>
      <c r="J25" s="1472"/>
      <c r="K25" s="282"/>
      <c r="L25" s="282"/>
      <c r="M25" s="283"/>
      <c r="N25" s="283"/>
      <c r="O25" s="283"/>
      <c r="P25" s="1473"/>
      <c r="Q25" s="1473"/>
      <c r="R25" s="282"/>
      <c r="S25" s="1431"/>
      <c r="T25" s="766"/>
      <c r="U25" s="766"/>
      <c r="V25" s="283"/>
      <c r="W25" s="1473"/>
      <c r="X25" s="773"/>
      <c r="Y25" s="282"/>
      <c r="Z25" s="764"/>
      <c r="AA25" s="766"/>
      <c r="AB25" s="283"/>
      <c r="AC25" s="283"/>
      <c r="AD25" s="1473"/>
      <c r="AE25" s="282"/>
      <c r="AF25" s="282"/>
      <c r="AG25" s="282"/>
      <c r="AH25" s="283"/>
      <c r="AI25" s="283"/>
      <c r="AJ25" s="283"/>
      <c r="AK25" s="66">
        <f t="shared" si="81"/>
        <v>0</v>
      </c>
    </row>
    <row r="26">
      <c r="A26" s="744" t="s">
        <v>71</v>
      </c>
      <c r="B26" s="7"/>
      <c r="C26" s="747" t="s">
        <v>72</v>
      </c>
      <c r="D26" s="221">
        <f t="shared" ref="D26:D30" si="83">sum(E26:H26)+sum(J26:N26)+sum(R26:V26)+sum(X26:AC26)+sum(AE26:AF26)</f>
        <v>1</v>
      </c>
      <c r="E26" s="283">
        <v>0.0</v>
      </c>
      <c r="F26" s="283">
        <v>1.0</v>
      </c>
      <c r="G26" s="283"/>
      <c r="H26" s="283"/>
      <c r="I26" s="1473">
        <f t="shared" si="80"/>
        <v>1</v>
      </c>
      <c r="J26" s="1472"/>
      <c r="K26" s="283"/>
      <c r="L26" s="283"/>
      <c r="M26" s="766"/>
      <c r="N26" s="766"/>
      <c r="O26" s="114"/>
      <c r="P26" s="1473"/>
      <c r="Q26" s="1473"/>
      <c r="R26" s="283"/>
      <c r="S26" s="283"/>
      <c r="T26" s="283"/>
      <c r="U26" s="1056"/>
      <c r="V26" s="283"/>
      <c r="W26" s="1473"/>
      <c r="X26" s="773"/>
      <c r="Y26" s="764"/>
      <c r="Z26" s="766"/>
      <c r="AA26" s="766"/>
      <c r="AB26" s="283"/>
      <c r="AC26" s="283"/>
      <c r="AD26" s="1473"/>
      <c r="AE26" s="282"/>
      <c r="AF26" s="282"/>
      <c r="AG26" s="282"/>
      <c r="AH26" s="283"/>
      <c r="AI26" s="283"/>
      <c r="AJ26" s="283"/>
      <c r="AK26" s="66">
        <f t="shared" si="81"/>
        <v>0</v>
      </c>
    </row>
    <row r="27">
      <c r="A27" s="744" t="str">
        <f>D23/D25</f>
        <v>#DIV/0!</v>
      </c>
      <c r="B27" s="7"/>
      <c r="C27" s="751" t="s">
        <v>1282</v>
      </c>
      <c r="D27" s="221">
        <f t="shared" si="83"/>
        <v>11</v>
      </c>
      <c r="E27" s="283">
        <v>3.0</v>
      </c>
      <c r="F27" s="283">
        <v>8.0</v>
      </c>
      <c r="G27" s="283"/>
      <c r="H27" s="283"/>
      <c r="I27" s="1473">
        <f t="shared" si="80"/>
        <v>11</v>
      </c>
      <c r="J27" s="1472"/>
      <c r="K27" s="283"/>
      <c r="L27" s="283"/>
      <c r="M27" s="766"/>
      <c r="N27" s="766"/>
      <c r="O27" s="114"/>
      <c r="P27" s="1473"/>
      <c r="Q27" s="1473"/>
      <c r="R27" s="283"/>
      <c r="S27" s="189"/>
      <c r="T27" s="765"/>
      <c r="U27" s="765"/>
      <c r="V27" s="283"/>
      <c r="W27" s="1473"/>
      <c r="X27" s="773"/>
      <c r="Y27" s="766"/>
      <c r="Z27" s="766"/>
      <c r="AA27" s="283"/>
      <c r="AB27" s="283"/>
      <c r="AC27" s="283"/>
      <c r="AD27" s="1473"/>
      <c r="AE27" s="282"/>
      <c r="AF27" s="282"/>
      <c r="AG27" s="282"/>
      <c r="AH27" s="283"/>
      <c r="AI27" s="283"/>
      <c r="AJ27" s="283"/>
      <c r="AK27" s="66">
        <f t="shared" si="81"/>
        <v>0</v>
      </c>
    </row>
    <row r="28">
      <c r="A28" s="749" t="s">
        <v>1281</v>
      </c>
      <c r="B28" s="750">
        <f>D26/D30</f>
        <v>0.002272727273</v>
      </c>
      <c r="C28" s="17" t="s">
        <v>1283</v>
      </c>
      <c r="D28" s="221">
        <f t="shared" si="83"/>
        <v>50</v>
      </c>
      <c r="E28" s="283">
        <v>19.0</v>
      </c>
      <c r="F28" s="283">
        <v>31.0</v>
      </c>
      <c r="G28" s="283"/>
      <c r="H28" s="283"/>
      <c r="I28" s="1473">
        <f t="shared" si="80"/>
        <v>50</v>
      </c>
      <c r="J28" s="1472"/>
      <c r="K28" s="283"/>
      <c r="L28" s="283"/>
      <c r="M28" s="766"/>
      <c r="N28" s="766"/>
      <c r="O28" s="114"/>
      <c r="P28" s="1473"/>
      <c r="Q28" s="1473"/>
      <c r="R28" s="283"/>
      <c r="S28" s="189"/>
      <c r="T28" s="765"/>
      <c r="U28" s="765"/>
      <c r="V28" s="283"/>
      <c r="W28" s="1473"/>
      <c r="X28" s="773"/>
      <c r="Y28" s="766"/>
      <c r="Z28" s="766"/>
      <c r="AA28" s="283"/>
      <c r="AB28" s="283"/>
      <c r="AC28" s="283"/>
      <c r="AD28" s="1473"/>
      <c r="AE28" s="282"/>
      <c r="AF28" s="282"/>
      <c r="AG28" s="282"/>
      <c r="AH28" s="283"/>
      <c r="AI28" s="283"/>
      <c r="AJ28" s="283"/>
      <c r="AK28" s="66">
        <f t="shared" si="81"/>
        <v>0</v>
      </c>
    </row>
    <row r="29">
      <c r="A29" s="752" t="s">
        <v>163</v>
      </c>
      <c r="B29" s="753">
        <f t="shared" ref="B29:B32" si="84">D26/D27</f>
        <v>0.09090909091</v>
      </c>
      <c r="C29" s="44" t="s">
        <v>1284</v>
      </c>
      <c r="D29" s="221">
        <f t="shared" si="83"/>
        <v>117</v>
      </c>
      <c r="E29" s="283">
        <v>52.0</v>
      </c>
      <c r="F29" s="283">
        <v>65.0</v>
      </c>
      <c r="G29" s="283"/>
      <c r="H29" s="283"/>
      <c r="I29" s="1473">
        <f t="shared" si="80"/>
        <v>117</v>
      </c>
      <c r="J29" s="1472"/>
      <c r="K29" s="283"/>
      <c r="L29" s="283"/>
      <c r="M29" s="766"/>
      <c r="N29" s="766"/>
      <c r="O29" s="114"/>
      <c r="P29" s="1473"/>
      <c r="Q29" s="1473"/>
      <c r="R29" s="283"/>
      <c r="S29" s="283"/>
      <c r="T29" s="766"/>
      <c r="U29" s="766"/>
      <c r="V29" s="283"/>
      <c r="W29" s="1473"/>
      <c r="X29" s="773"/>
      <c r="Y29" s="766"/>
      <c r="Z29" s="766"/>
      <c r="AA29" s="283"/>
      <c r="AB29" s="283"/>
      <c r="AC29" s="283"/>
      <c r="AD29" s="1473"/>
      <c r="AE29" s="282"/>
      <c r="AF29" s="282"/>
      <c r="AG29" s="282"/>
      <c r="AH29" s="283"/>
      <c r="AI29" s="283"/>
      <c r="AJ29" s="283"/>
      <c r="AK29" s="66">
        <f t="shared" si="81"/>
        <v>0</v>
      </c>
    </row>
    <row r="30">
      <c r="A30" s="752" t="s">
        <v>161</v>
      </c>
      <c r="B30" s="753">
        <f t="shared" si="84"/>
        <v>0.22</v>
      </c>
      <c r="C30" s="17" t="s">
        <v>97</v>
      </c>
      <c r="D30" s="221">
        <f t="shared" si="83"/>
        <v>440</v>
      </c>
      <c r="E30" s="283">
        <v>212.0</v>
      </c>
      <c r="F30" s="283">
        <v>228.0</v>
      </c>
      <c r="G30" s="283"/>
      <c r="H30" s="283"/>
      <c r="I30" s="1473">
        <f t="shared" si="80"/>
        <v>440</v>
      </c>
      <c r="J30" s="1472"/>
      <c r="K30" s="283"/>
      <c r="L30" s="283"/>
      <c r="M30" s="766"/>
      <c r="N30" s="764"/>
      <c r="O30" s="114"/>
      <c r="P30" s="1473"/>
      <c r="Q30" s="1473"/>
      <c r="R30" s="283"/>
      <c r="S30" s="766"/>
      <c r="T30" s="766"/>
      <c r="U30" s="766"/>
      <c r="V30" s="283"/>
      <c r="W30" s="1473"/>
      <c r="X30" s="773"/>
      <c r="Y30" s="766"/>
      <c r="Z30" s="766"/>
      <c r="AA30" s="283"/>
      <c r="AB30" s="283"/>
      <c r="AC30" s="283"/>
      <c r="AD30" s="1473"/>
      <c r="AE30" s="282"/>
      <c r="AF30" s="282"/>
      <c r="AG30" s="282"/>
      <c r="AH30" s="283"/>
      <c r="AI30" s="283"/>
      <c r="AJ30" s="283"/>
      <c r="AK30" s="66">
        <f t="shared" si="81"/>
        <v>0</v>
      </c>
    </row>
    <row r="31">
      <c r="A31" s="752" t="s">
        <v>159</v>
      </c>
      <c r="B31" s="753">
        <f t="shared" si="84"/>
        <v>0.4273504274</v>
      </c>
      <c r="C31" s="266"/>
      <c r="D31" s="758"/>
      <c r="I31" s="586"/>
      <c r="J31" s="217"/>
      <c r="P31" s="217"/>
      <c r="Q31" s="217"/>
      <c r="R31" s="217"/>
      <c r="T31" s="1056"/>
      <c r="V31" s="1056"/>
      <c r="W31" s="217"/>
      <c r="AD31" s="217"/>
      <c r="AE31" s="217"/>
    </row>
    <row r="32">
      <c r="A32" s="752" t="s">
        <v>157</v>
      </c>
      <c r="B32" s="753">
        <f t="shared" si="84"/>
        <v>0.2659090909</v>
      </c>
      <c r="C32" s="1469" t="s">
        <v>3352</v>
      </c>
      <c r="I32" s="217"/>
      <c r="J32" s="217"/>
      <c r="P32" s="217"/>
      <c r="Q32" s="217"/>
      <c r="R32" s="217"/>
      <c r="W32" s="217"/>
      <c r="AD32" s="217"/>
      <c r="AE32" s="217"/>
    </row>
    <row r="33">
      <c r="A33" s="176"/>
      <c r="B33" s="759"/>
      <c r="C33" s="17" t="s">
        <v>62</v>
      </c>
      <c r="D33" s="114"/>
      <c r="E33" s="1470" t="str">
        <f t="shared" ref="E33:I33" si="85">E22/E26</f>
        <v>#DIV/0!</v>
      </c>
      <c r="F33" s="1470">
        <f t="shared" si="85"/>
        <v>0</v>
      </c>
      <c r="G33" s="1470" t="str">
        <f t="shared" si="85"/>
        <v>#DIV/0!</v>
      </c>
      <c r="H33" s="1470" t="str">
        <f t="shared" si="85"/>
        <v>#DIV/0!</v>
      </c>
      <c r="I33" s="1470">
        <f t="shared" si="85"/>
        <v>0</v>
      </c>
      <c r="J33" s="1474"/>
      <c r="K33" s="1470" t="str">
        <f t="shared" ref="K33:O33" si="86">K22/K26</f>
        <v>#DIV/0!</v>
      </c>
      <c r="L33" s="1470" t="str">
        <f t="shared" si="86"/>
        <v>#DIV/0!</v>
      </c>
      <c r="M33" s="1470" t="str">
        <f t="shared" si="86"/>
        <v>#DIV/0!</v>
      </c>
      <c r="N33" s="1470" t="str">
        <f t="shared" si="86"/>
        <v>#DIV/0!</v>
      </c>
      <c r="O33" s="1470" t="str">
        <f t="shared" si="86"/>
        <v>#DIV/0!</v>
      </c>
      <c r="P33" s="1474"/>
      <c r="Q33" s="1474"/>
      <c r="R33" s="1475"/>
      <c r="S33" s="1470" t="str">
        <f t="shared" ref="S33:V33" si="87">S22/S26</f>
        <v>#DIV/0!</v>
      </c>
      <c r="T33" s="1470" t="str">
        <f t="shared" si="87"/>
        <v>#DIV/0!</v>
      </c>
      <c r="U33" s="1470" t="str">
        <f t="shared" si="87"/>
        <v>#DIV/0!</v>
      </c>
      <c r="V33" s="1470" t="str">
        <f t="shared" si="87"/>
        <v>#DIV/0!</v>
      </c>
      <c r="W33" s="1474"/>
      <c r="X33" s="1470"/>
      <c r="Y33" s="1470"/>
      <c r="Z33" s="1470" t="str">
        <f t="shared" ref="Z33:AC33" si="88">Z22/Z26</f>
        <v>#DIV/0!</v>
      </c>
      <c r="AA33" s="1470" t="str">
        <f t="shared" si="88"/>
        <v>#DIV/0!</v>
      </c>
      <c r="AB33" s="1470" t="str">
        <f t="shared" si="88"/>
        <v>#DIV/0!</v>
      </c>
      <c r="AC33" s="1470" t="str">
        <f t="shared" si="88"/>
        <v>#DIV/0!</v>
      </c>
      <c r="AD33" s="1474"/>
      <c r="AE33" s="1475"/>
      <c r="AF33" s="1470"/>
      <c r="AG33" s="1470" t="str">
        <f t="shared" ref="AG33:AJ33" si="89">AG22/AG26</f>
        <v>#DIV/0!</v>
      </c>
      <c r="AH33" s="1470" t="str">
        <f t="shared" si="89"/>
        <v>#DIV/0!</v>
      </c>
      <c r="AI33" s="1470" t="str">
        <f t="shared" si="89"/>
        <v>#DIV/0!</v>
      </c>
      <c r="AJ33" s="1470" t="str">
        <f t="shared" si="89"/>
        <v>#DIV/0!</v>
      </c>
      <c r="AK33" s="1471" t="str">
        <f t="shared" ref="AK33:AK37" si="95">AVERAGE(AE33:AJ33)</f>
        <v>#DIV/0!</v>
      </c>
    </row>
    <row r="34">
      <c r="A34" s="176"/>
      <c r="B34" s="759"/>
      <c r="C34" s="245" t="s">
        <v>163</v>
      </c>
      <c r="D34" s="114"/>
      <c r="E34" s="1470">
        <f t="shared" ref="E34:I34" si="90">E26/E27</f>
        <v>0</v>
      </c>
      <c r="F34" s="1470">
        <f t="shared" si="90"/>
        <v>0.125</v>
      </c>
      <c r="G34" s="1470" t="str">
        <f t="shared" si="90"/>
        <v>#DIV/0!</v>
      </c>
      <c r="H34" s="1470" t="str">
        <f t="shared" si="90"/>
        <v>#DIV/0!</v>
      </c>
      <c r="I34" s="1470">
        <f t="shared" si="90"/>
        <v>0.09090909091</v>
      </c>
      <c r="J34" s="1474"/>
      <c r="K34" s="1470" t="str">
        <f t="shared" ref="K34:O34" si="91">K26/K27</f>
        <v>#DIV/0!</v>
      </c>
      <c r="L34" s="1470" t="str">
        <f t="shared" si="91"/>
        <v>#DIV/0!</v>
      </c>
      <c r="M34" s="1470" t="str">
        <f t="shared" si="91"/>
        <v>#DIV/0!</v>
      </c>
      <c r="N34" s="1470" t="str">
        <f t="shared" si="91"/>
        <v>#DIV/0!</v>
      </c>
      <c r="O34" s="1470" t="str">
        <f t="shared" si="91"/>
        <v>#DIV/0!</v>
      </c>
      <c r="P34" s="1474"/>
      <c r="Q34" s="1474"/>
      <c r="R34" s="1475"/>
      <c r="S34" s="1470" t="str">
        <f t="shared" ref="S34:V34" si="92">S26/S27</f>
        <v>#DIV/0!</v>
      </c>
      <c r="T34" s="1470" t="str">
        <f t="shared" si="92"/>
        <v>#DIV/0!</v>
      </c>
      <c r="U34" s="1470" t="str">
        <f t="shared" si="92"/>
        <v>#DIV/0!</v>
      </c>
      <c r="V34" s="1470" t="str">
        <f t="shared" si="92"/>
        <v>#DIV/0!</v>
      </c>
      <c r="W34" s="1474"/>
      <c r="X34" s="1470"/>
      <c r="Y34" s="1470"/>
      <c r="Z34" s="1470" t="str">
        <f t="shared" ref="Z34:AC34" si="93">Z26/Z27</f>
        <v>#DIV/0!</v>
      </c>
      <c r="AA34" s="1470" t="str">
        <f t="shared" si="93"/>
        <v>#DIV/0!</v>
      </c>
      <c r="AB34" s="1470" t="str">
        <f t="shared" si="93"/>
        <v>#DIV/0!</v>
      </c>
      <c r="AC34" s="1470" t="str">
        <f t="shared" si="93"/>
        <v>#DIV/0!</v>
      </c>
      <c r="AD34" s="1474"/>
      <c r="AE34" s="1475"/>
      <c r="AF34" s="1470"/>
      <c r="AG34" s="1470" t="str">
        <f t="shared" ref="AG34:AJ34" si="94">AG26/AG27</f>
        <v>#DIV/0!</v>
      </c>
      <c r="AH34" s="1470" t="str">
        <f t="shared" si="94"/>
        <v>#DIV/0!</v>
      </c>
      <c r="AI34" s="1470" t="str">
        <f t="shared" si="94"/>
        <v>#DIV/0!</v>
      </c>
      <c r="AJ34" s="1470" t="str">
        <f t="shared" si="94"/>
        <v>#DIV/0!</v>
      </c>
      <c r="AK34" s="1471" t="str">
        <f t="shared" si="95"/>
        <v>#DIV/0!</v>
      </c>
    </row>
    <row r="35">
      <c r="A35" s="176"/>
      <c r="B35" s="759"/>
      <c r="C35" s="17" t="s">
        <v>161</v>
      </c>
      <c r="D35" s="114"/>
      <c r="E35" s="1470">
        <f t="shared" ref="E35:I35" si="96">E27/E28</f>
        <v>0.1578947368</v>
      </c>
      <c r="F35" s="1470">
        <f t="shared" si="96"/>
        <v>0.2580645161</v>
      </c>
      <c r="G35" s="1470" t="str">
        <f t="shared" si="96"/>
        <v>#DIV/0!</v>
      </c>
      <c r="H35" s="1470" t="str">
        <f t="shared" si="96"/>
        <v>#DIV/0!</v>
      </c>
      <c r="I35" s="1470">
        <f t="shared" si="96"/>
        <v>0.22</v>
      </c>
      <c r="J35" s="1474"/>
      <c r="K35" s="1470" t="str">
        <f t="shared" ref="K35:O35" si="97">K27/K28</f>
        <v>#DIV/0!</v>
      </c>
      <c r="L35" s="1470" t="str">
        <f t="shared" si="97"/>
        <v>#DIV/0!</v>
      </c>
      <c r="M35" s="1470" t="str">
        <f t="shared" si="97"/>
        <v>#DIV/0!</v>
      </c>
      <c r="N35" s="1470" t="str">
        <f t="shared" si="97"/>
        <v>#DIV/0!</v>
      </c>
      <c r="O35" s="1470" t="str">
        <f t="shared" si="97"/>
        <v>#DIV/0!</v>
      </c>
      <c r="P35" s="1474"/>
      <c r="Q35" s="1474"/>
      <c r="R35" s="1475"/>
      <c r="S35" s="1470" t="str">
        <f t="shared" ref="S35:V35" si="98">S27/S28</f>
        <v>#DIV/0!</v>
      </c>
      <c r="T35" s="1470" t="str">
        <f t="shared" si="98"/>
        <v>#DIV/0!</v>
      </c>
      <c r="U35" s="1470" t="str">
        <f t="shared" si="98"/>
        <v>#DIV/0!</v>
      </c>
      <c r="V35" s="1470" t="str">
        <f t="shared" si="98"/>
        <v>#DIV/0!</v>
      </c>
      <c r="W35" s="1474"/>
      <c r="X35" s="1470"/>
      <c r="Y35" s="1470"/>
      <c r="Z35" s="1470" t="str">
        <f t="shared" ref="Z35:AC35" si="99">Z27/Z28</f>
        <v>#DIV/0!</v>
      </c>
      <c r="AA35" s="1470" t="str">
        <f t="shared" si="99"/>
        <v>#DIV/0!</v>
      </c>
      <c r="AB35" s="1470" t="str">
        <f t="shared" si="99"/>
        <v>#DIV/0!</v>
      </c>
      <c r="AC35" s="1470" t="str">
        <f t="shared" si="99"/>
        <v>#DIV/0!</v>
      </c>
      <c r="AD35" s="1474"/>
      <c r="AE35" s="1475"/>
      <c r="AF35" s="1470"/>
      <c r="AG35" s="1470" t="str">
        <f t="shared" ref="AG35:AJ35" si="100">AG27/AG28</f>
        <v>#DIV/0!</v>
      </c>
      <c r="AH35" s="1470" t="str">
        <f t="shared" si="100"/>
        <v>#DIV/0!</v>
      </c>
      <c r="AI35" s="1470" t="str">
        <f t="shared" si="100"/>
        <v>#DIV/0!</v>
      </c>
      <c r="AJ35" s="1470" t="str">
        <f t="shared" si="100"/>
        <v>#DIV/0!</v>
      </c>
      <c r="AK35" s="1471" t="str">
        <f t="shared" si="95"/>
        <v>#DIV/0!</v>
      </c>
    </row>
    <row r="36">
      <c r="A36" s="176"/>
      <c r="B36" s="759"/>
      <c r="C36" s="17" t="s">
        <v>159</v>
      </c>
      <c r="D36" s="114"/>
      <c r="E36" s="1470">
        <f t="shared" ref="E36:I36" si="101">E28/E29</f>
        <v>0.3653846154</v>
      </c>
      <c r="F36" s="1470">
        <f t="shared" si="101"/>
        <v>0.4769230769</v>
      </c>
      <c r="G36" s="1470" t="str">
        <f t="shared" si="101"/>
        <v>#DIV/0!</v>
      </c>
      <c r="H36" s="1470" t="str">
        <f t="shared" si="101"/>
        <v>#DIV/0!</v>
      </c>
      <c r="I36" s="1470">
        <f t="shared" si="101"/>
        <v>0.4273504274</v>
      </c>
      <c r="J36" s="1474"/>
      <c r="K36" s="1470" t="str">
        <f t="shared" ref="K36:O36" si="102">K28/K29</f>
        <v>#DIV/0!</v>
      </c>
      <c r="L36" s="1470" t="str">
        <f t="shared" si="102"/>
        <v>#DIV/0!</v>
      </c>
      <c r="M36" s="1470" t="str">
        <f t="shared" si="102"/>
        <v>#DIV/0!</v>
      </c>
      <c r="N36" s="1470" t="str">
        <f t="shared" si="102"/>
        <v>#DIV/0!</v>
      </c>
      <c r="O36" s="1470" t="str">
        <f t="shared" si="102"/>
        <v>#DIV/0!</v>
      </c>
      <c r="P36" s="1474"/>
      <c r="Q36" s="1474"/>
      <c r="R36" s="1475"/>
      <c r="S36" s="1470" t="str">
        <f t="shared" ref="S36:V36" si="103">S28/S29</f>
        <v>#DIV/0!</v>
      </c>
      <c r="T36" s="1470" t="str">
        <f t="shared" si="103"/>
        <v>#DIV/0!</v>
      </c>
      <c r="U36" s="1470" t="str">
        <f t="shared" si="103"/>
        <v>#DIV/0!</v>
      </c>
      <c r="V36" s="1470" t="str">
        <f t="shared" si="103"/>
        <v>#DIV/0!</v>
      </c>
      <c r="W36" s="1474"/>
      <c r="X36" s="1470"/>
      <c r="Y36" s="1470"/>
      <c r="Z36" s="1470" t="str">
        <f t="shared" ref="Z36:AC36" si="104">Z28/Z29</f>
        <v>#DIV/0!</v>
      </c>
      <c r="AA36" s="1470" t="str">
        <f t="shared" si="104"/>
        <v>#DIV/0!</v>
      </c>
      <c r="AB36" s="1470" t="str">
        <f t="shared" si="104"/>
        <v>#DIV/0!</v>
      </c>
      <c r="AC36" s="1470" t="str">
        <f t="shared" si="104"/>
        <v>#DIV/0!</v>
      </c>
      <c r="AD36" s="1474"/>
      <c r="AE36" s="1475"/>
      <c r="AF36" s="1470"/>
      <c r="AG36" s="1470" t="str">
        <f t="shared" ref="AG36:AJ36" si="105">AG28/AG29</f>
        <v>#DIV/0!</v>
      </c>
      <c r="AH36" s="1470" t="str">
        <f t="shared" si="105"/>
        <v>#DIV/0!</v>
      </c>
      <c r="AI36" s="1470" t="str">
        <f t="shared" si="105"/>
        <v>#DIV/0!</v>
      </c>
      <c r="AJ36" s="1470" t="str">
        <f t="shared" si="105"/>
        <v>#DIV/0!</v>
      </c>
      <c r="AK36" s="1471" t="str">
        <f t="shared" si="95"/>
        <v>#DIV/0!</v>
      </c>
    </row>
    <row r="37">
      <c r="A37" s="176"/>
      <c r="B37" s="759"/>
      <c r="C37" s="17" t="s">
        <v>157</v>
      </c>
      <c r="D37" s="114"/>
      <c r="E37" s="1470">
        <f t="shared" ref="E37:I37" si="106">E29/E30</f>
        <v>0.2452830189</v>
      </c>
      <c r="F37" s="1470">
        <f t="shared" si="106"/>
        <v>0.2850877193</v>
      </c>
      <c r="G37" s="1470" t="str">
        <f t="shared" si="106"/>
        <v>#DIV/0!</v>
      </c>
      <c r="H37" s="1470" t="str">
        <f t="shared" si="106"/>
        <v>#DIV/0!</v>
      </c>
      <c r="I37" s="1470">
        <f t="shared" si="106"/>
        <v>0.2659090909</v>
      </c>
      <c r="J37" s="1474"/>
      <c r="K37" s="1470" t="str">
        <f t="shared" ref="K37:O37" si="107">K29/K30</f>
        <v>#DIV/0!</v>
      </c>
      <c r="L37" s="1470" t="str">
        <f t="shared" si="107"/>
        <v>#DIV/0!</v>
      </c>
      <c r="M37" s="1470" t="str">
        <f t="shared" si="107"/>
        <v>#DIV/0!</v>
      </c>
      <c r="N37" s="1470" t="str">
        <f t="shared" si="107"/>
        <v>#DIV/0!</v>
      </c>
      <c r="O37" s="1470" t="str">
        <f t="shared" si="107"/>
        <v>#DIV/0!</v>
      </c>
      <c r="P37" s="1474"/>
      <c r="Q37" s="1474"/>
      <c r="R37" s="1475"/>
      <c r="S37" s="1470" t="str">
        <f t="shared" ref="S37:V37" si="108">S29/S30</f>
        <v>#DIV/0!</v>
      </c>
      <c r="T37" s="1470" t="str">
        <f t="shared" si="108"/>
        <v>#DIV/0!</v>
      </c>
      <c r="U37" s="1470" t="str">
        <f t="shared" si="108"/>
        <v>#DIV/0!</v>
      </c>
      <c r="V37" s="1470" t="str">
        <f t="shared" si="108"/>
        <v>#DIV/0!</v>
      </c>
      <c r="W37" s="1474"/>
      <c r="X37" s="1470"/>
      <c r="Y37" s="1470"/>
      <c r="Z37" s="1470" t="str">
        <f t="shared" ref="Z37:AC37" si="109">Z29/Z30</f>
        <v>#DIV/0!</v>
      </c>
      <c r="AA37" s="1470" t="str">
        <f t="shared" si="109"/>
        <v>#DIV/0!</v>
      </c>
      <c r="AB37" s="1470" t="str">
        <f t="shared" si="109"/>
        <v>#DIV/0!</v>
      </c>
      <c r="AC37" s="1470" t="str">
        <f t="shared" si="109"/>
        <v>#DIV/0!</v>
      </c>
      <c r="AD37" s="1474"/>
      <c r="AE37" s="1475"/>
      <c r="AF37" s="1470"/>
      <c r="AG37" s="1470" t="str">
        <f t="shared" ref="AG37:AJ37" si="110">AG29/AG30</f>
        <v>#DIV/0!</v>
      </c>
      <c r="AH37" s="1470" t="str">
        <f t="shared" si="110"/>
        <v>#DIV/0!</v>
      </c>
      <c r="AI37" s="1470" t="str">
        <f t="shared" si="110"/>
        <v>#DIV/0!</v>
      </c>
      <c r="AJ37" s="1470" t="str">
        <f t="shared" si="110"/>
        <v>#DIV/0!</v>
      </c>
      <c r="AK37" s="1471" t="str">
        <f t="shared" si="95"/>
        <v>#DIV/0!</v>
      </c>
    </row>
    <row r="38">
      <c r="A38" s="176"/>
      <c r="B38" s="759"/>
      <c r="I38" s="217"/>
      <c r="J38" s="217"/>
      <c r="P38" s="217"/>
      <c r="Q38" s="217"/>
      <c r="R38" s="217"/>
      <c r="W38" s="217"/>
      <c r="AD38" s="217"/>
      <c r="AE38" s="217"/>
    </row>
    <row r="39">
      <c r="A39" s="225" t="s">
        <v>136</v>
      </c>
      <c r="B39" s="170"/>
      <c r="C39" s="745" t="s">
        <v>55</v>
      </c>
      <c r="D39" s="219">
        <f>sum(E39:H39)+sum(J39:O39)+sum(Q39:V39)+sum(X39:AC39)+SUM(AE39:AF39)</f>
        <v>0</v>
      </c>
      <c r="E39" s="756"/>
      <c r="F39" s="757"/>
      <c r="G39" s="756"/>
      <c r="H39" s="756"/>
      <c r="I39" s="1472">
        <f t="shared" ref="I39:I48" si="111">sum(E39:H39)</f>
        <v>0</v>
      </c>
      <c r="J39" s="1472"/>
      <c r="K39" s="757"/>
      <c r="L39" s="756"/>
      <c r="M39" s="756"/>
      <c r="N39" s="757"/>
      <c r="O39" s="756"/>
      <c r="P39" s="1472"/>
      <c r="Q39" s="1472"/>
      <c r="R39" s="757"/>
      <c r="S39" s="766"/>
      <c r="T39" s="766"/>
      <c r="U39" s="766"/>
      <c r="V39" s="756"/>
      <c r="W39" s="1472"/>
      <c r="X39" s="773"/>
      <c r="Y39" s="757"/>
      <c r="Z39" s="764"/>
      <c r="AA39" s="766"/>
      <c r="AB39" s="757"/>
      <c r="AC39" s="756"/>
      <c r="AD39" s="1472"/>
      <c r="AE39" s="756"/>
      <c r="AF39" s="757"/>
      <c r="AG39" s="756"/>
      <c r="AH39" s="756"/>
      <c r="AI39" s="757"/>
      <c r="AJ39" s="756"/>
      <c r="AK39" s="60">
        <f t="shared" ref="AK39:AK48" si="112">sum(AE39:AJ39)</f>
        <v>0</v>
      </c>
    </row>
    <row r="40">
      <c r="A40" s="744" t="s">
        <v>69</v>
      </c>
      <c r="B40" s="7"/>
      <c r="C40" s="747" t="s">
        <v>57</v>
      </c>
      <c r="D40" s="221">
        <f t="shared" ref="D40:D43" si="113">sum(E40:H40)+sum(J40:O40)+sum(Q40:V40)+sum(X40:AC40)+sum(AE40:AF40)</f>
        <v>0</v>
      </c>
      <c r="E40" s="283"/>
      <c r="F40" s="283"/>
      <c r="G40" s="282"/>
      <c r="H40" s="282"/>
      <c r="I40" s="1473">
        <f t="shared" si="111"/>
        <v>0</v>
      </c>
      <c r="J40" s="1472"/>
      <c r="K40" s="283"/>
      <c r="L40" s="282"/>
      <c r="M40" s="282"/>
      <c r="N40" s="283"/>
      <c r="O40" s="282"/>
      <c r="P40" s="1473"/>
      <c r="Q40" s="1473"/>
      <c r="R40" s="283"/>
      <c r="S40" s="283"/>
      <c r="T40" s="766"/>
      <c r="U40" s="766"/>
      <c r="V40" s="282"/>
      <c r="W40" s="1473"/>
      <c r="X40" s="773"/>
      <c r="Y40" s="283"/>
      <c r="Z40" s="764"/>
      <c r="AA40" s="766"/>
      <c r="AB40" s="283"/>
      <c r="AC40" s="282"/>
      <c r="AD40" s="1473"/>
      <c r="AE40" s="282"/>
      <c r="AF40" s="283"/>
      <c r="AG40" s="282"/>
      <c r="AH40" s="282"/>
      <c r="AI40" s="283"/>
      <c r="AJ40" s="282"/>
      <c r="AK40" s="66">
        <f t="shared" si="112"/>
        <v>0</v>
      </c>
    </row>
    <row r="41">
      <c r="A41" s="778" t="str">
        <f>D40/D41</f>
        <v>#DIV/0!</v>
      </c>
      <c r="B41" s="7"/>
      <c r="C41" s="747" t="s">
        <v>58</v>
      </c>
      <c r="D41" s="221">
        <f t="shared" si="113"/>
        <v>0</v>
      </c>
      <c r="E41" s="189"/>
      <c r="F41" s="189"/>
      <c r="G41" s="189"/>
      <c r="H41" s="89"/>
      <c r="I41" s="1473">
        <f t="shared" si="111"/>
        <v>0</v>
      </c>
      <c r="J41" s="1472"/>
      <c r="K41" s="189"/>
      <c r="L41" s="189"/>
      <c r="M41" s="189"/>
      <c r="N41" s="189"/>
      <c r="O41" s="89"/>
      <c r="P41" s="1473"/>
      <c r="Q41" s="1473"/>
      <c r="R41" s="199"/>
      <c r="S41" s="189"/>
      <c r="T41" s="765"/>
      <c r="U41" s="765"/>
      <c r="V41" s="89"/>
      <c r="W41" s="1473"/>
      <c r="X41" s="773"/>
      <c r="Y41" s="189"/>
      <c r="Z41" s="764"/>
      <c r="AA41" s="766"/>
      <c r="AB41" s="189"/>
      <c r="AC41" s="89"/>
      <c r="AD41" s="1473"/>
      <c r="AE41" s="199"/>
      <c r="AF41" s="189"/>
      <c r="AG41" s="189"/>
      <c r="AH41" s="189"/>
      <c r="AI41" s="189"/>
      <c r="AJ41" s="89"/>
      <c r="AK41" s="66">
        <f t="shared" si="112"/>
        <v>0</v>
      </c>
    </row>
    <row r="42">
      <c r="A42" s="744" t="s">
        <v>1280</v>
      </c>
      <c r="B42" s="7"/>
      <c r="C42" s="747" t="s">
        <v>59</v>
      </c>
      <c r="D42" s="221">
        <f t="shared" si="113"/>
        <v>0</v>
      </c>
      <c r="E42" s="189"/>
      <c r="F42" s="189"/>
      <c r="G42" s="189"/>
      <c r="H42" s="189"/>
      <c r="I42" s="1473">
        <f t="shared" si="111"/>
        <v>0</v>
      </c>
      <c r="J42" s="1472"/>
      <c r="K42" s="189"/>
      <c r="L42" s="189"/>
      <c r="M42" s="189"/>
      <c r="N42" s="189"/>
      <c r="O42" s="189"/>
      <c r="P42" s="1473"/>
      <c r="Q42" s="1473"/>
      <c r="R42" s="199"/>
      <c r="S42" s="189"/>
      <c r="T42" s="765"/>
      <c r="U42" s="765"/>
      <c r="V42" s="189"/>
      <c r="W42" s="1473"/>
      <c r="X42" s="773"/>
      <c r="Y42" s="189"/>
      <c r="Z42" s="764"/>
      <c r="AA42" s="766"/>
      <c r="AB42" s="189"/>
      <c r="AC42" s="189"/>
      <c r="AD42" s="1473"/>
      <c r="AE42" s="199"/>
      <c r="AF42" s="189"/>
      <c r="AG42" s="189"/>
      <c r="AH42" s="189"/>
      <c r="AI42" s="189"/>
      <c r="AJ42" s="189"/>
      <c r="AK42" s="66">
        <f t="shared" si="112"/>
        <v>0</v>
      </c>
    </row>
    <row r="43">
      <c r="A43" s="778" t="str">
        <f>D41/sum(D41:D42)</f>
        <v>#DIV/0!</v>
      </c>
      <c r="B43" s="7"/>
      <c r="C43" s="68" t="s">
        <v>109</v>
      </c>
      <c r="D43" s="221">
        <f t="shared" si="113"/>
        <v>0</v>
      </c>
      <c r="E43" s="282"/>
      <c r="F43" s="282"/>
      <c r="G43" s="282"/>
      <c r="H43" s="283"/>
      <c r="I43" s="1473">
        <f t="shared" si="111"/>
        <v>0</v>
      </c>
      <c r="J43" s="1472"/>
      <c r="K43" s="282"/>
      <c r="L43" s="282"/>
      <c r="M43" s="283"/>
      <c r="N43" s="283"/>
      <c r="O43" s="283"/>
      <c r="P43" s="1473"/>
      <c r="Q43" s="1473"/>
      <c r="R43" s="282"/>
      <c r="S43" s="1431"/>
      <c r="T43" s="766"/>
      <c r="U43" s="766"/>
      <c r="V43" s="283"/>
      <c r="W43" s="1473"/>
      <c r="X43" s="773"/>
      <c r="Y43" s="282"/>
      <c r="Z43" s="764"/>
      <c r="AA43" s="766"/>
      <c r="AB43" s="283"/>
      <c r="AC43" s="283"/>
      <c r="AD43" s="1473"/>
      <c r="AE43" s="282"/>
      <c r="AF43" s="282"/>
      <c r="AG43" s="282"/>
      <c r="AH43" s="283"/>
      <c r="AI43" s="283"/>
      <c r="AJ43" s="283"/>
      <c r="AK43" s="66">
        <f t="shared" si="112"/>
        <v>0</v>
      </c>
    </row>
    <row r="44">
      <c r="A44" s="744" t="s">
        <v>71</v>
      </c>
      <c r="B44" s="7"/>
      <c r="C44" s="747" t="s">
        <v>72</v>
      </c>
      <c r="D44" s="221">
        <f t="shared" ref="D44:D48" si="114">sum(E44:H44)+sum(J44:N44)+sum(R44:V44)+sum(X44:AC44)+sum(AE44:AF44)</f>
        <v>2</v>
      </c>
      <c r="E44" s="283">
        <v>1.0</v>
      </c>
      <c r="F44" s="283">
        <v>1.0</v>
      </c>
      <c r="G44" s="283"/>
      <c r="H44" s="283"/>
      <c r="I44" s="1473">
        <f t="shared" si="111"/>
        <v>2</v>
      </c>
      <c r="J44" s="1472"/>
      <c r="K44" s="283"/>
      <c r="L44" s="283"/>
      <c r="M44" s="766"/>
      <c r="N44" s="766"/>
      <c r="O44" s="114"/>
      <c r="P44" s="1473"/>
      <c r="Q44" s="1473"/>
      <c r="R44" s="283"/>
      <c r="S44" s="283"/>
      <c r="T44" s="283"/>
      <c r="U44" s="1056"/>
      <c r="V44" s="283"/>
      <c r="W44" s="1473"/>
      <c r="X44" s="773"/>
      <c r="Y44" s="773"/>
      <c r="Z44" s="773"/>
      <c r="AA44" s="766"/>
      <c r="AB44" s="283"/>
      <c r="AC44" s="283"/>
      <c r="AD44" s="1473"/>
      <c r="AE44" s="282"/>
      <c r="AF44" s="282"/>
      <c r="AG44" s="282"/>
      <c r="AH44" s="283"/>
      <c r="AI44" s="283"/>
      <c r="AJ44" s="283"/>
      <c r="AK44" s="66">
        <f t="shared" si="112"/>
        <v>0</v>
      </c>
    </row>
    <row r="45">
      <c r="A45" s="744" t="str">
        <f>D41/D43</f>
        <v>#DIV/0!</v>
      </c>
      <c r="B45" s="7"/>
      <c r="C45" s="751" t="s">
        <v>1282</v>
      </c>
      <c r="D45" s="221">
        <f t="shared" si="114"/>
        <v>10</v>
      </c>
      <c r="E45" s="283">
        <v>4.0</v>
      </c>
      <c r="F45" s="283">
        <v>6.0</v>
      </c>
      <c r="G45" s="283"/>
      <c r="H45" s="283"/>
      <c r="I45" s="1473">
        <f t="shared" si="111"/>
        <v>10</v>
      </c>
      <c r="J45" s="1472"/>
      <c r="K45" s="283"/>
      <c r="L45" s="283"/>
      <c r="M45" s="766"/>
      <c r="N45" s="766"/>
      <c r="O45" s="114"/>
      <c r="P45" s="1473"/>
      <c r="Q45" s="1473"/>
      <c r="R45" s="283"/>
      <c r="S45" s="189"/>
      <c r="T45" s="765"/>
      <c r="U45" s="765"/>
      <c r="V45" s="283"/>
      <c r="W45" s="1473"/>
      <c r="X45" s="773"/>
      <c r="Y45" s="766"/>
      <c r="Z45" s="766"/>
      <c r="AA45" s="283"/>
      <c r="AB45" s="283"/>
      <c r="AC45" s="283"/>
      <c r="AD45" s="1473"/>
      <c r="AE45" s="282"/>
      <c r="AF45" s="282"/>
      <c r="AG45" s="282"/>
      <c r="AH45" s="283"/>
      <c r="AI45" s="283"/>
      <c r="AJ45" s="283"/>
      <c r="AK45" s="66">
        <f t="shared" si="112"/>
        <v>0</v>
      </c>
    </row>
    <row r="46">
      <c r="A46" s="749" t="s">
        <v>1281</v>
      </c>
      <c r="B46" s="750">
        <f>D44/D48</f>
        <v>0.002386634845</v>
      </c>
      <c r="C46" s="17" t="s">
        <v>1283</v>
      </c>
      <c r="D46" s="221">
        <f t="shared" si="114"/>
        <v>77</v>
      </c>
      <c r="E46" s="283">
        <v>35.0</v>
      </c>
      <c r="F46" s="283">
        <v>42.0</v>
      </c>
      <c r="G46" s="283"/>
      <c r="H46" s="283"/>
      <c r="I46" s="1473">
        <f t="shared" si="111"/>
        <v>77</v>
      </c>
      <c r="J46" s="1472"/>
      <c r="K46" s="283"/>
      <c r="L46" s="283"/>
      <c r="M46" s="766"/>
      <c r="N46" s="766"/>
      <c r="O46" s="114"/>
      <c r="P46" s="1473"/>
      <c r="Q46" s="1473"/>
      <c r="R46" s="283"/>
      <c r="S46" s="189"/>
      <c r="T46" s="765"/>
      <c r="U46" s="765"/>
      <c r="V46" s="283"/>
      <c r="W46" s="1473"/>
      <c r="X46" s="773"/>
      <c r="Y46" s="766"/>
      <c r="Z46" s="766"/>
      <c r="AA46" s="283"/>
      <c r="AB46" s="283"/>
      <c r="AC46" s="283"/>
      <c r="AD46" s="1473"/>
      <c r="AE46" s="282"/>
      <c r="AF46" s="282"/>
      <c r="AG46" s="282"/>
      <c r="AH46" s="283"/>
      <c r="AI46" s="283"/>
      <c r="AJ46" s="283"/>
      <c r="AK46" s="66">
        <f t="shared" si="112"/>
        <v>0</v>
      </c>
    </row>
    <row r="47">
      <c r="A47" s="752" t="s">
        <v>163</v>
      </c>
      <c r="B47" s="753">
        <f t="shared" ref="B47:B50" si="115">D44/D45</f>
        <v>0.2</v>
      </c>
      <c r="C47" s="44" t="s">
        <v>1284</v>
      </c>
      <c r="D47" s="221">
        <f t="shared" si="114"/>
        <v>302</v>
      </c>
      <c r="E47" s="283">
        <v>148.0</v>
      </c>
      <c r="F47" s="283">
        <v>154.0</v>
      </c>
      <c r="G47" s="283"/>
      <c r="H47" s="283"/>
      <c r="I47" s="1473">
        <f t="shared" si="111"/>
        <v>302</v>
      </c>
      <c r="J47" s="1472"/>
      <c r="K47" s="283"/>
      <c r="L47" s="283"/>
      <c r="M47" s="766"/>
      <c r="N47" s="766"/>
      <c r="O47" s="114"/>
      <c r="P47" s="1473"/>
      <c r="Q47" s="1473"/>
      <c r="R47" s="283"/>
      <c r="S47" s="283"/>
      <c r="T47" s="766"/>
      <c r="U47" s="766"/>
      <c r="V47" s="283"/>
      <c r="W47" s="1473"/>
      <c r="X47" s="773"/>
      <c r="Y47" s="766"/>
      <c r="Z47" s="766"/>
      <c r="AA47" s="283"/>
      <c r="AB47" s="283"/>
      <c r="AC47" s="283"/>
      <c r="AD47" s="1473"/>
      <c r="AE47" s="282"/>
      <c r="AF47" s="282"/>
      <c r="AG47" s="282"/>
      <c r="AH47" s="283"/>
      <c r="AI47" s="283"/>
      <c r="AJ47" s="283"/>
      <c r="AK47" s="66">
        <f t="shared" si="112"/>
        <v>0</v>
      </c>
    </row>
    <row r="48">
      <c r="A48" s="752" t="s">
        <v>161</v>
      </c>
      <c r="B48" s="753">
        <f t="shared" si="115"/>
        <v>0.1298701299</v>
      </c>
      <c r="C48" s="17" t="s">
        <v>97</v>
      </c>
      <c r="D48" s="221">
        <f t="shared" si="114"/>
        <v>838</v>
      </c>
      <c r="E48" s="283">
        <v>384.0</v>
      </c>
      <c r="F48" s="283">
        <v>454.0</v>
      </c>
      <c r="G48" s="283"/>
      <c r="H48" s="283"/>
      <c r="I48" s="1473">
        <f t="shared" si="111"/>
        <v>838</v>
      </c>
      <c r="J48" s="1472"/>
      <c r="K48" s="283"/>
      <c r="L48" s="283"/>
      <c r="M48" s="766"/>
      <c r="N48" s="764"/>
      <c r="O48" s="114"/>
      <c r="P48" s="1473"/>
      <c r="Q48" s="1473"/>
      <c r="R48" s="283"/>
      <c r="S48" s="766"/>
      <c r="T48" s="766"/>
      <c r="U48" s="766"/>
      <c r="V48" s="283"/>
      <c r="W48" s="1473"/>
      <c r="X48" s="773"/>
      <c r="Y48" s="766"/>
      <c r="Z48" s="766"/>
      <c r="AA48" s="283"/>
      <c r="AB48" s="283"/>
      <c r="AC48" s="283"/>
      <c r="AD48" s="1473"/>
      <c r="AE48" s="282"/>
      <c r="AF48" s="282"/>
      <c r="AG48" s="282"/>
      <c r="AH48" s="283"/>
      <c r="AI48" s="283"/>
      <c r="AJ48" s="283"/>
      <c r="AK48" s="66">
        <f t="shared" si="112"/>
        <v>0</v>
      </c>
    </row>
    <row r="49">
      <c r="A49" s="752" t="s">
        <v>159</v>
      </c>
      <c r="B49" s="753">
        <f t="shared" si="115"/>
        <v>0.2549668874</v>
      </c>
      <c r="C49" s="266"/>
      <c r="D49" s="758"/>
      <c r="I49" s="586"/>
      <c r="J49" s="217"/>
      <c r="P49" s="217"/>
      <c r="Q49" s="217"/>
      <c r="R49" s="217"/>
      <c r="T49" s="1056"/>
      <c r="V49" s="1056"/>
      <c r="W49" s="217"/>
      <c r="AD49" s="217"/>
      <c r="AE49" s="217"/>
    </row>
    <row r="50">
      <c r="A50" s="752" t="s">
        <v>157</v>
      </c>
      <c r="B50" s="753">
        <f t="shared" si="115"/>
        <v>0.3603818616</v>
      </c>
      <c r="C50" s="1469" t="s">
        <v>3352</v>
      </c>
      <c r="I50" s="217"/>
      <c r="J50" s="217"/>
      <c r="P50" s="217"/>
      <c r="Q50" s="217"/>
      <c r="R50" s="217"/>
      <c r="W50" s="217"/>
      <c r="AD50" s="217"/>
      <c r="AE50" s="217"/>
    </row>
    <row r="51">
      <c r="C51" s="17" t="s">
        <v>62</v>
      </c>
      <c r="D51" s="114"/>
      <c r="E51" s="1470">
        <f t="shared" ref="E51:I51" si="116">E40/E44</f>
        <v>0</v>
      </c>
      <c r="F51" s="1470">
        <f t="shared" si="116"/>
        <v>0</v>
      </c>
      <c r="G51" s="1470" t="str">
        <f t="shared" si="116"/>
        <v>#DIV/0!</v>
      </c>
      <c r="H51" s="1470" t="str">
        <f t="shared" si="116"/>
        <v>#DIV/0!</v>
      </c>
      <c r="I51" s="1470">
        <f t="shared" si="116"/>
        <v>0</v>
      </c>
      <c r="J51" s="1474"/>
      <c r="K51" s="1470" t="str">
        <f t="shared" ref="K51:O51" si="117">K40/K44</f>
        <v>#DIV/0!</v>
      </c>
      <c r="L51" s="1470" t="str">
        <f t="shared" si="117"/>
        <v>#DIV/0!</v>
      </c>
      <c r="M51" s="1470" t="str">
        <f t="shared" si="117"/>
        <v>#DIV/0!</v>
      </c>
      <c r="N51" s="1470" t="str">
        <f t="shared" si="117"/>
        <v>#DIV/0!</v>
      </c>
      <c r="O51" s="1470" t="str">
        <f t="shared" si="117"/>
        <v>#DIV/0!</v>
      </c>
      <c r="P51" s="1474"/>
      <c r="Q51" s="1474"/>
      <c r="R51" s="1475"/>
      <c r="S51" s="1470" t="str">
        <f t="shared" ref="S51:V51" si="118">S40/S44</f>
        <v>#DIV/0!</v>
      </c>
      <c r="T51" s="1470" t="str">
        <f t="shared" si="118"/>
        <v>#DIV/0!</v>
      </c>
      <c r="U51" s="1470" t="str">
        <f t="shared" si="118"/>
        <v>#DIV/0!</v>
      </c>
      <c r="V51" s="1470" t="str">
        <f t="shared" si="118"/>
        <v>#DIV/0!</v>
      </c>
      <c r="W51" s="1474"/>
      <c r="X51" s="1470"/>
      <c r="Y51" s="1470"/>
      <c r="Z51" s="1470" t="str">
        <f t="shared" ref="Z51:AC51" si="119">Z40/Z44</f>
        <v>#DIV/0!</v>
      </c>
      <c r="AA51" s="1470" t="str">
        <f t="shared" si="119"/>
        <v>#DIV/0!</v>
      </c>
      <c r="AB51" s="1470" t="str">
        <f t="shared" si="119"/>
        <v>#DIV/0!</v>
      </c>
      <c r="AC51" s="1470" t="str">
        <f t="shared" si="119"/>
        <v>#DIV/0!</v>
      </c>
      <c r="AD51" s="1474"/>
      <c r="AE51" s="1475"/>
      <c r="AF51" s="1470"/>
      <c r="AG51" s="1470" t="str">
        <f t="shared" ref="AG51:AJ51" si="120">AG40/AG44</f>
        <v>#DIV/0!</v>
      </c>
      <c r="AH51" s="1470" t="str">
        <f t="shared" si="120"/>
        <v>#DIV/0!</v>
      </c>
      <c r="AI51" s="1470" t="str">
        <f t="shared" si="120"/>
        <v>#DIV/0!</v>
      </c>
      <c r="AJ51" s="1470" t="str">
        <f t="shared" si="120"/>
        <v>#DIV/0!</v>
      </c>
      <c r="AK51" s="1471" t="str">
        <f t="shared" ref="AK51:AK55" si="126">AVERAGE(AE51:AJ51)</f>
        <v>#DIV/0!</v>
      </c>
    </row>
    <row r="52">
      <c r="C52" s="245" t="s">
        <v>163</v>
      </c>
      <c r="D52" s="114"/>
      <c r="E52" s="1470">
        <f t="shared" ref="E52:I52" si="121">E44/E45</f>
        <v>0.25</v>
      </c>
      <c r="F52" s="1470">
        <f t="shared" si="121"/>
        <v>0.1666666667</v>
      </c>
      <c r="G52" s="1470" t="str">
        <f t="shared" si="121"/>
        <v>#DIV/0!</v>
      </c>
      <c r="H52" s="1470" t="str">
        <f t="shared" si="121"/>
        <v>#DIV/0!</v>
      </c>
      <c r="I52" s="1470">
        <f t="shared" si="121"/>
        <v>0.2</v>
      </c>
      <c r="J52" s="1474"/>
      <c r="K52" s="1470" t="str">
        <f t="shared" ref="K52:O52" si="122">K44/K45</f>
        <v>#DIV/0!</v>
      </c>
      <c r="L52" s="1470" t="str">
        <f t="shared" si="122"/>
        <v>#DIV/0!</v>
      </c>
      <c r="M52" s="1470" t="str">
        <f t="shared" si="122"/>
        <v>#DIV/0!</v>
      </c>
      <c r="N52" s="1470" t="str">
        <f t="shared" si="122"/>
        <v>#DIV/0!</v>
      </c>
      <c r="O52" s="1470" t="str">
        <f t="shared" si="122"/>
        <v>#DIV/0!</v>
      </c>
      <c r="P52" s="1474"/>
      <c r="Q52" s="1474"/>
      <c r="R52" s="1475"/>
      <c r="S52" s="1470" t="str">
        <f t="shared" ref="S52:V52" si="123">S44/S45</f>
        <v>#DIV/0!</v>
      </c>
      <c r="T52" s="1470" t="str">
        <f t="shared" si="123"/>
        <v>#DIV/0!</v>
      </c>
      <c r="U52" s="1470" t="str">
        <f t="shared" si="123"/>
        <v>#DIV/0!</v>
      </c>
      <c r="V52" s="1470" t="str">
        <f t="shared" si="123"/>
        <v>#DIV/0!</v>
      </c>
      <c r="W52" s="1474"/>
      <c r="X52" s="1470"/>
      <c r="Y52" s="1470"/>
      <c r="Z52" s="1470" t="str">
        <f t="shared" ref="Z52:AC52" si="124">Z44/Z45</f>
        <v>#DIV/0!</v>
      </c>
      <c r="AA52" s="1470" t="str">
        <f t="shared" si="124"/>
        <v>#DIV/0!</v>
      </c>
      <c r="AB52" s="1470" t="str">
        <f t="shared" si="124"/>
        <v>#DIV/0!</v>
      </c>
      <c r="AC52" s="1470" t="str">
        <f t="shared" si="124"/>
        <v>#DIV/0!</v>
      </c>
      <c r="AD52" s="1474"/>
      <c r="AE52" s="1475"/>
      <c r="AF52" s="1470"/>
      <c r="AG52" s="1470" t="str">
        <f t="shared" ref="AG52:AJ52" si="125">AG44/AG45</f>
        <v>#DIV/0!</v>
      </c>
      <c r="AH52" s="1470" t="str">
        <f t="shared" si="125"/>
        <v>#DIV/0!</v>
      </c>
      <c r="AI52" s="1470" t="str">
        <f t="shared" si="125"/>
        <v>#DIV/0!</v>
      </c>
      <c r="AJ52" s="1470" t="str">
        <f t="shared" si="125"/>
        <v>#DIV/0!</v>
      </c>
      <c r="AK52" s="1471" t="str">
        <f t="shared" si="126"/>
        <v>#DIV/0!</v>
      </c>
    </row>
    <row r="53">
      <c r="C53" s="17" t="s">
        <v>161</v>
      </c>
      <c r="D53" s="114"/>
      <c r="E53" s="1470">
        <f t="shared" ref="E53:I53" si="127">E45/E46</f>
        <v>0.1142857143</v>
      </c>
      <c r="F53" s="1470">
        <f t="shared" si="127"/>
        <v>0.1428571429</v>
      </c>
      <c r="G53" s="1470" t="str">
        <f t="shared" si="127"/>
        <v>#DIV/0!</v>
      </c>
      <c r="H53" s="1470" t="str">
        <f t="shared" si="127"/>
        <v>#DIV/0!</v>
      </c>
      <c r="I53" s="1470">
        <f t="shared" si="127"/>
        <v>0.1298701299</v>
      </c>
      <c r="J53" s="1474"/>
      <c r="K53" s="1470" t="str">
        <f t="shared" ref="K53:O53" si="128">K45/K46</f>
        <v>#DIV/0!</v>
      </c>
      <c r="L53" s="1470" t="str">
        <f t="shared" si="128"/>
        <v>#DIV/0!</v>
      </c>
      <c r="M53" s="1470" t="str">
        <f t="shared" si="128"/>
        <v>#DIV/0!</v>
      </c>
      <c r="N53" s="1470" t="str">
        <f t="shared" si="128"/>
        <v>#DIV/0!</v>
      </c>
      <c r="O53" s="1470" t="str">
        <f t="shared" si="128"/>
        <v>#DIV/0!</v>
      </c>
      <c r="P53" s="1474"/>
      <c r="Q53" s="1474"/>
      <c r="R53" s="1475"/>
      <c r="S53" s="1470" t="str">
        <f t="shared" ref="S53:V53" si="129">S45/S46</f>
        <v>#DIV/0!</v>
      </c>
      <c r="T53" s="1470" t="str">
        <f t="shared" si="129"/>
        <v>#DIV/0!</v>
      </c>
      <c r="U53" s="1470" t="str">
        <f t="shared" si="129"/>
        <v>#DIV/0!</v>
      </c>
      <c r="V53" s="1470" t="str">
        <f t="shared" si="129"/>
        <v>#DIV/0!</v>
      </c>
      <c r="W53" s="1474"/>
      <c r="X53" s="1470"/>
      <c r="Y53" s="1470"/>
      <c r="Z53" s="1470" t="str">
        <f t="shared" ref="Z53:AC53" si="130">Z45/Z46</f>
        <v>#DIV/0!</v>
      </c>
      <c r="AA53" s="1470" t="str">
        <f t="shared" si="130"/>
        <v>#DIV/0!</v>
      </c>
      <c r="AB53" s="1470" t="str">
        <f t="shared" si="130"/>
        <v>#DIV/0!</v>
      </c>
      <c r="AC53" s="1470" t="str">
        <f t="shared" si="130"/>
        <v>#DIV/0!</v>
      </c>
      <c r="AD53" s="1474"/>
      <c r="AE53" s="1475"/>
      <c r="AF53" s="1470"/>
      <c r="AG53" s="1470" t="str">
        <f t="shared" ref="AG53:AJ53" si="131">AG45/AG46</f>
        <v>#DIV/0!</v>
      </c>
      <c r="AH53" s="1470" t="str">
        <f t="shared" si="131"/>
        <v>#DIV/0!</v>
      </c>
      <c r="AI53" s="1470" t="str">
        <f t="shared" si="131"/>
        <v>#DIV/0!</v>
      </c>
      <c r="AJ53" s="1470" t="str">
        <f t="shared" si="131"/>
        <v>#DIV/0!</v>
      </c>
      <c r="AK53" s="1471" t="str">
        <f t="shared" si="126"/>
        <v>#DIV/0!</v>
      </c>
    </row>
    <row r="54">
      <c r="C54" s="17" t="s">
        <v>159</v>
      </c>
      <c r="D54" s="114"/>
      <c r="E54" s="1470">
        <f t="shared" ref="E54:I54" si="132">E46/E47</f>
        <v>0.2364864865</v>
      </c>
      <c r="F54" s="1470">
        <f t="shared" si="132"/>
        <v>0.2727272727</v>
      </c>
      <c r="G54" s="1470" t="str">
        <f t="shared" si="132"/>
        <v>#DIV/0!</v>
      </c>
      <c r="H54" s="1470" t="str">
        <f t="shared" si="132"/>
        <v>#DIV/0!</v>
      </c>
      <c r="I54" s="1470">
        <f t="shared" si="132"/>
        <v>0.2549668874</v>
      </c>
      <c r="J54" s="1474"/>
      <c r="K54" s="1470" t="str">
        <f t="shared" ref="K54:O54" si="133">K46/K47</f>
        <v>#DIV/0!</v>
      </c>
      <c r="L54" s="1470" t="str">
        <f t="shared" si="133"/>
        <v>#DIV/0!</v>
      </c>
      <c r="M54" s="1470" t="str">
        <f t="shared" si="133"/>
        <v>#DIV/0!</v>
      </c>
      <c r="N54" s="1470" t="str">
        <f t="shared" si="133"/>
        <v>#DIV/0!</v>
      </c>
      <c r="O54" s="1470" t="str">
        <f t="shared" si="133"/>
        <v>#DIV/0!</v>
      </c>
      <c r="P54" s="1474"/>
      <c r="Q54" s="1474"/>
      <c r="R54" s="1475"/>
      <c r="S54" s="1470" t="str">
        <f t="shared" ref="S54:V54" si="134">S46/S47</f>
        <v>#DIV/0!</v>
      </c>
      <c r="T54" s="1470" t="str">
        <f t="shared" si="134"/>
        <v>#DIV/0!</v>
      </c>
      <c r="U54" s="1470" t="str">
        <f t="shared" si="134"/>
        <v>#DIV/0!</v>
      </c>
      <c r="V54" s="1470" t="str">
        <f t="shared" si="134"/>
        <v>#DIV/0!</v>
      </c>
      <c r="W54" s="1474"/>
      <c r="X54" s="1470"/>
      <c r="Y54" s="1470"/>
      <c r="Z54" s="1470" t="str">
        <f t="shared" ref="Z54:AC54" si="135">Z46/Z47</f>
        <v>#DIV/0!</v>
      </c>
      <c r="AA54" s="1470" t="str">
        <f t="shared" si="135"/>
        <v>#DIV/0!</v>
      </c>
      <c r="AB54" s="1470" t="str">
        <f t="shared" si="135"/>
        <v>#DIV/0!</v>
      </c>
      <c r="AC54" s="1470" t="str">
        <f t="shared" si="135"/>
        <v>#DIV/0!</v>
      </c>
      <c r="AD54" s="1474"/>
      <c r="AE54" s="1475"/>
      <c r="AF54" s="1470"/>
      <c r="AG54" s="1470" t="str">
        <f t="shared" ref="AG54:AJ54" si="136">AG46/AG47</f>
        <v>#DIV/0!</v>
      </c>
      <c r="AH54" s="1470" t="str">
        <f t="shared" si="136"/>
        <v>#DIV/0!</v>
      </c>
      <c r="AI54" s="1470" t="str">
        <f t="shared" si="136"/>
        <v>#DIV/0!</v>
      </c>
      <c r="AJ54" s="1470" t="str">
        <f t="shared" si="136"/>
        <v>#DIV/0!</v>
      </c>
      <c r="AK54" s="1471" t="str">
        <f t="shared" si="126"/>
        <v>#DIV/0!</v>
      </c>
    </row>
    <row r="55">
      <c r="C55" s="17" t="s">
        <v>157</v>
      </c>
      <c r="D55" s="114"/>
      <c r="E55" s="1470">
        <f t="shared" ref="E55:I55" si="137">E47/E48</f>
        <v>0.3854166667</v>
      </c>
      <c r="F55" s="1470">
        <f t="shared" si="137"/>
        <v>0.3392070485</v>
      </c>
      <c r="G55" s="1470" t="str">
        <f t="shared" si="137"/>
        <v>#DIV/0!</v>
      </c>
      <c r="H55" s="1470" t="str">
        <f t="shared" si="137"/>
        <v>#DIV/0!</v>
      </c>
      <c r="I55" s="1470">
        <f t="shared" si="137"/>
        <v>0.3603818616</v>
      </c>
      <c r="J55" s="1474"/>
      <c r="K55" s="1470" t="str">
        <f t="shared" ref="K55:O55" si="138">K47/K48</f>
        <v>#DIV/0!</v>
      </c>
      <c r="L55" s="1470" t="str">
        <f t="shared" si="138"/>
        <v>#DIV/0!</v>
      </c>
      <c r="M55" s="1470" t="str">
        <f t="shared" si="138"/>
        <v>#DIV/0!</v>
      </c>
      <c r="N55" s="1470" t="str">
        <f t="shared" si="138"/>
        <v>#DIV/0!</v>
      </c>
      <c r="O55" s="1470" t="str">
        <f t="shared" si="138"/>
        <v>#DIV/0!</v>
      </c>
      <c r="P55" s="1474"/>
      <c r="Q55" s="1474"/>
      <c r="R55" s="1475"/>
      <c r="S55" s="1470" t="str">
        <f t="shared" ref="S55:V55" si="139">S47/S48</f>
        <v>#DIV/0!</v>
      </c>
      <c r="T55" s="1470" t="str">
        <f t="shared" si="139"/>
        <v>#DIV/0!</v>
      </c>
      <c r="U55" s="1470" t="str">
        <f t="shared" si="139"/>
        <v>#DIV/0!</v>
      </c>
      <c r="V55" s="1470" t="str">
        <f t="shared" si="139"/>
        <v>#DIV/0!</v>
      </c>
      <c r="W55" s="1474"/>
      <c r="X55" s="1470"/>
      <c r="Y55" s="1470"/>
      <c r="Z55" s="1470" t="str">
        <f t="shared" ref="Z55:AC55" si="140">Z47/Z48</f>
        <v>#DIV/0!</v>
      </c>
      <c r="AA55" s="1470" t="str">
        <f t="shared" si="140"/>
        <v>#DIV/0!</v>
      </c>
      <c r="AB55" s="1470" t="str">
        <f t="shared" si="140"/>
        <v>#DIV/0!</v>
      </c>
      <c r="AC55" s="1470" t="str">
        <f t="shared" si="140"/>
        <v>#DIV/0!</v>
      </c>
      <c r="AD55" s="1474"/>
      <c r="AE55" s="1475"/>
      <c r="AF55" s="1470"/>
      <c r="AG55" s="1470" t="str">
        <f t="shared" ref="AG55:AJ55" si="141">AG47/AG48</f>
        <v>#DIV/0!</v>
      </c>
      <c r="AH55" s="1470" t="str">
        <f t="shared" si="141"/>
        <v>#DIV/0!</v>
      </c>
      <c r="AI55" s="1470" t="str">
        <f t="shared" si="141"/>
        <v>#DIV/0!</v>
      </c>
      <c r="AJ55" s="1470" t="str">
        <f t="shared" si="141"/>
        <v>#DIV/0!</v>
      </c>
      <c r="AK55" s="1471" t="str">
        <f t="shared" si="126"/>
        <v>#DIV/0!</v>
      </c>
    </row>
    <row r="56">
      <c r="I56" s="107"/>
      <c r="J56" s="217"/>
      <c r="AD56" s="217"/>
      <c r="AE56" s="217"/>
    </row>
    <row r="57">
      <c r="I57" s="107"/>
    </row>
    <row r="58">
      <c r="I58" s="107"/>
    </row>
    <row r="59">
      <c r="I59" s="107"/>
    </row>
    <row r="60">
      <c r="I60" s="107"/>
    </row>
    <row r="61">
      <c r="I61" s="107"/>
    </row>
    <row r="62">
      <c r="I62" s="107"/>
    </row>
    <row r="63">
      <c r="I63" s="107"/>
    </row>
    <row r="64">
      <c r="I64" s="107"/>
    </row>
    <row r="65">
      <c r="I65" s="107"/>
    </row>
    <row r="66">
      <c r="I66" s="107"/>
    </row>
    <row r="67">
      <c r="I67" s="107"/>
    </row>
    <row r="68">
      <c r="I68" s="107"/>
    </row>
    <row r="69">
      <c r="I69" s="107"/>
    </row>
    <row r="70">
      <c r="I70" s="107"/>
    </row>
    <row r="71">
      <c r="I71" s="107"/>
    </row>
    <row r="72">
      <c r="I72" s="107"/>
    </row>
    <row r="73">
      <c r="I73" s="107"/>
    </row>
    <row r="74">
      <c r="I74" s="107"/>
    </row>
    <row r="75">
      <c r="I75" s="107"/>
    </row>
    <row r="76">
      <c r="I76" s="107"/>
    </row>
    <row r="77">
      <c r="I77" s="107"/>
    </row>
    <row r="78">
      <c r="I78" s="107"/>
    </row>
    <row r="79">
      <c r="I79" s="107"/>
    </row>
    <row r="80">
      <c r="I80" s="107"/>
    </row>
    <row r="81">
      <c r="I81" s="107"/>
    </row>
    <row r="82">
      <c r="I82" s="107"/>
    </row>
    <row r="83">
      <c r="I83" s="107"/>
    </row>
    <row r="84">
      <c r="I84" s="107"/>
    </row>
    <row r="85">
      <c r="I85" s="107"/>
    </row>
    <row r="86">
      <c r="I86" s="107"/>
    </row>
    <row r="87">
      <c r="I87" s="107"/>
    </row>
    <row r="88">
      <c r="I88" s="107"/>
    </row>
    <row r="89">
      <c r="I89" s="107"/>
    </row>
    <row r="90">
      <c r="I90" s="107"/>
    </row>
    <row r="91">
      <c r="I91" s="107"/>
    </row>
    <row r="92">
      <c r="I92" s="107"/>
    </row>
    <row r="93">
      <c r="I93" s="107"/>
    </row>
    <row r="94">
      <c r="I94" s="107"/>
    </row>
    <row r="95">
      <c r="I95" s="107"/>
    </row>
    <row r="96">
      <c r="I96" s="107"/>
    </row>
    <row r="97">
      <c r="I97" s="107"/>
    </row>
    <row r="98">
      <c r="I98" s="107"/>
    </row>
    <row r="99">
      <c r="I99" s="107"/>
    </row>
    <row r="100">
      <c r="I100" s="107"/>
    </row>
    <row r="101">
      <c r="I101" s="107"/>
    </row>
    <row r="102">
      <c r="I102" s="107"/>
    </row>
    <row r="103">
      <c r="I103" s="107"/>
    </row>
    <row r="104">
      <c r="I104" s="107"/>
    </row>
    <row r="105">
      <c r="I105" s="107"/>
    </row>
    <row r="106">
      <c r="I106" s="107"/>
    </row>
    <row r="107">
      <c r="I107" s="107"/>
    </row>
    <row r="108">
      <c r="I108" s="107"/>
    </row>
    <row r="109">
      <c r="I109" s="107"/>
    </row>
    <row r="110">
      <c r="I110" s="107"/>
    </row>
    <row r="111">
      <c r="I111" s="107"/>
    </row>
    <row r="112">
      <c r="I112" s="107"/>
    </row>
    <row r="113">
      <c r="I113" s="107"/>
    </row>
    <row r="114">
      <c r="I114" s="107"/>
    </row>
    <row r="115">
      <c r="I115" s="107"/>
    </row>
    <row r="116">
      <c r="I116" s="107"/>
    </row>
    <row r="117">
      <c r="I117" s="107"/>
    </row>
    <row r="118">
      <c r="I118" s="107"/>
    </row>
    <row r="119">
      <c r="I119" s="107"/>
    </row>
    <row r="120">
      <c r="I120" s="107"/>
    </row>
    <row r="121">
      <c r="I121" s="107"/>
    </row>
    <row r="122">
      <c r="I122" s="107"/>
    </row>
    <row r="123">
      <c r="I123" s="107"/>
    </row>
    <row r="124">
      <c r="I124" s="107"/>
    </row>
    <row r="125">
      <c r="I125" s="107"/>
    </row>
    <row r="126">
      <c r="I126" s="107"/>
    </row>
    <row r="127">
      <c r="I127" s="107"/>
    </row>
    <row r="128">
      <c r="I128" s="107"/>
    </row>
    <row r="129">
      <c r="I129" s="107"/>
    </row>
    <row r="130">
      <c r="I130" s="107"/>
    </row>
    <row r="131">
      <c r="I131" s="107"/>
    </row>
    <row r="132">
      <c r="I132" s="107"/>
    </row>
    <row r="133">
      <c r="I133" s="107"/>
    </row>
    <row r="134">
      <c r="I134" s="107"/>
    </row>
    <row r="135">
      <c r="I135" s="107"/>
    </row>
    <row r="136">
      <c r="I136" s="107"/>
    </row>
    <row r="137">
      <c r="I137" s="107"/>
    </row>
    <row r="138">
      <c r="I138" s="107"/>
    </row>
    <row r="139">
      <c r="I139" s="107"/>
    </row>
    <row r="140">
      <c r="I140" s="107"/>
    </row>
    <row r="141">
      <c r="I141" s="107"/>
    </row>
    <row r="142">
      <c r="I142" s="107"/>
    </row>
    <row r="143">
      <c r="I143" s="107"/>
    </row>
    <row r="144">
      <c r="I144" s="107"/>
    </row>
    <row r="145">
      <c r="I145" s="107"/>
    </row>
    <row r="146">
      <c r="I146" s="107"/>
    </row>
    <row r="147">
      <c r="I147" s="107"/>
    </row>
    <row r="148">
      <c r="I148" s="107"/>
    </row>
    <row r="149">
      <c r="I149" s="107"/>
    </row>
    <row r="150">
      <c r="I150" s="107"/>
    </row>
    <row r="151">
      <c r="I151" s="107"/>
    </row>
    <row r="152">
      <c r="I152" s="107"/>
    </row>
    <row r="153">
      <c r="I153" s="107"/>
    </row>
    <row r="154">
      <c r="I154" s="107"/>
    </row>
    <row r="155">
      <c r="I155" s="107"/>
    </row>
    <row r="156">
      <c r="I156" s="107"/>
    </row>
    <row r="157">
      <c r="I157" s="107"/>
    </row>
    <row r="158">
      <c r="I158" s="107"/>
    </row>
    <row r="159">
      <c r="I159" s="107"/>
    </row>
    <row r="160">
      <c r="I160" s="107"/>
    </row>
    <row r="161">
      <c r="I161" s="107"/>
    </row>
    <row r="162">
      <c r="I162" s="107"/>
    </row>
    <row r="163">
      <c r="I163" s="107"/>
    </row>
    <row r="164">
      <c r="I164" s="107"/>
    </row>
    <row r="165">
      <c r="I165" s="107"/>
    </row>
    <row r="166">
      <c r="I166" s="107"/>
    </row>
    <row r="167">
      <c r="I167" s="107"/>
    </row>
    <row r="168">
      <c r="I168" s="107"/>
    </row>
    <row r="169">
      <c r="I169" s="107"/>
    </row>
    <row r="170">
      <c r="I170" s="107"/>
    </row>
    <row r="171">
      <c r="I171" s="107"/>
    </row>
    <row r="172">
      <c r="I172" s="107"/>
    </row>
    <row r="173">
      <c r="I173" s="107"/>
    </row>
    <row r="174">
      <c r="I174" s="107"/>
    </row>
    <row r="175">
      <c r="I175" s="107"/>
    </row>
    <row r="176">
      <c r="I176" s="107"/>
    </row>
    <row r="177">
      <c r="I177" s="107"/>
    </row>
    <row r="178">
      <c r="I178" s="107"/>
    </row>
    <row r="179">
      <c r="I179" s="107"/>
    </row>
    <row r="180">
      <c r="I180" s="107"/>
    </row>
    <row r="181">
      <c r="I181" s="107"/>
    </row>
    <row r="182">
      <c r="I182" s="107"/>
    </row>
    <row r="183">
      <c r="I183" s="107"/>
    </row>
    <row r="184">
      <c r="I184" s="107"/>
    </row>
    <row r="185">
      <c r="I185" s="107"/>
    </row>
    <row r="186">
      <c r="I186" s="107"/>
    </row>
    <row r="187">
      <c r="I187" s="107"/>
    </row>
    <row r="188">
      <c r="I188" s="107"/>
    </row>
    <row r="189">
      <c r="I189" s="107"/>
    </row>
    <row r="190">
      <c r="I190" s="107"/>
    </row>
    <row r="191">
      <c r="I191" s="107"/>
    </row>
    <row r="192">
      <c r="I192" s="107"/>
    </row>
    <row r="193">
      <c r="I193" s="107"/>
    </row>
    <row r="194">
      <c r="I194" s="107"/>
    </row>
    <row r="195">
      <c r="I195" s="107"/>
    </row>
    <row r="196">
      <c r="I196" s="107"/>
    </row>
    <row r="197">
      <c r="I197" s="107"/>
    </row>
    <row r="198">
      <c r="I198" s="107"/>
    </row>
    <row r="199">
      <c r="I199" s="107"/>
    </row>
    <row r="200">
      <c r="I200" s="107"/>
    </row>
    <row r="201">
      <c r="I201" s="107"/>
    </row>
    <row r="202">
      <c r="I202" s="107"/>
    </row>
    <row r="203">
      <c r="I203" s="107"/>
    </row>
    <row r="204">
      <c r="I204" s="107"/>
    </row>
    <row r="205">
      <c r="I205" s="107"/>
    </row>
    <row r="206">
      <c r="I206" s="107"/>
    </row>
    <row r="207">
      <c r="I207" s="107"/>
    </row>
    <row r="208">
      <c r="I208" s="107"/>
    </row>
    <row r="209">
      <c r="I209" s="107"/>
    </row>
    <row r="210">
      <c r="I210" s="107"/>
    </row>
    <row r="211">
      <c r="I211" s="107"/>
    </row>
    <row r="212">
      <c r="I212" s="107"/>
    </row>
    <row r="213">
      <c r="I213" s="107"/>
    </row>
    <row r="214">
      <c r="I214" s="107"/>
    </row>
    <row r="215">
      <c r="I215" s="107"/>
    </row>
    <row r="216">
      <c r="I216" s="107"/>
    </row>
    <row r="217">
      <c r="I217" s="107"/>
    </row>
    <row r="218">
      <c r="I218" s="107"/>
    </row>
    <row r="219">
      <c r="I219" s="107"/>
    </row>
    <row r="220">
      <c r="I220" s="107"/>
    </row>
    <row r="221">
      <c r="I221" s="107"/>
    </row>
    <row r="222">
      <c r="I222" s="107"/>
    </row>
    <row r="223">
      <c r="I223" s="107"/>
    </row>
    <row r="224">
      <c r="I224" s="107"/>
    </row>
    <row r="225">
      <c r="I225" s="107"/>
    </row>
    <row r="226">
      <c r="I226" s="107"/>
    </row>
    <row r="227">
      <c r="I227" s="107"/>
    </row>
    <row r="228">
      <c r="I228" s="107"/>
    </row>
    <row r="229">
      <c r="I229" s="107"/>
    </row>
    <row r="230">
      <c r="I230" s="107"/>
    </row>
    <row r="231">
      <c r="I231" s="107"/>
    </row>
    <row r="232">
      <c r="I232" s="107"/>
    </row>
    <row r="233">
      <c r="I233" s="107"/>
    </row>
    <row r="234">
      <c r="I234" s="107"/>
    </row>
    <row r="235">
      <c r="I235" s="107"/>
    </row>
    <row r="236">
      <c r="I236" s="107"/>
    </row>
    <row r="237">
      <c r="I237" s="107"/>
    </row>
    <row r="238">
      <c r="I238" s="107"/>
    </row>
    <row r="239">
      <c r="I239" s="107"/>
    </row>
    <row r="240">
      <c r="I240" s="107"/>
    </row>
    <row r="241">
      <c r="I241" s="107"/>
    </row>
    <row r="242">
      <c r="I242" s="107"/>
    </row>
    <row r="243">
      <c r="I243" s="107"/>
    </row>
    <row r="244">
      <c r="I244" s="107"/>
    </row>
    <row r="245">
      <c r="I245" s="107"/>
    </row>
    <row r="246">
      <c r="I246" s="107"/>
    </row>
    <row r="247">
      <c r="I247" s="107"/>
    </row>
    <row r="248">
      <c r="I248" s="107"/>
    </row>
    <row r="249">
      <c r="I249" s="107"/>
    </row>
    <row r="250">
      <c r="I250" s="107"/>
    </row>
    <row r="251">
      <c r="I251" s="107"/>
    </row>
    <row r="252">
      <c r="I252" s="107"/>
    </row>
    <row r="253">
      <c r="I253" s="107"/>
    </row>
    <row r="254">
      <c r="I254" s="107"/>
    </row>
    <row r="255">
      <c r="I255" s="107"/>
    </row>
    <row r="256">
      <c r="I256" s="107"/>
    </row>
    <row r="257">
      <c r="I257" s="107"/>
    </row>
    <row r="258">
      <c r="I258" s="107"/>
    </row>
    <row r="259">
      <c r="I259" s="107"/>
    </row>
    <row r="260">
      <c r="I260" s="107"/>
    </row>
    <row r="261">
      <c r="I261" s="107"/>
    </row>
    <row r="262">
      <c r="I262" s="107"/>
    </row>
    <row r="263">
      <c r="I263" s="107"/>
    </row>
    <row r="264">
      <c r="I264" s="107"/>
    </row>
    <row r="265">
      <c r="I265" s="107"/>
    </row>
    <row r="266">
      <c r="I266" s="107"/>
    </row>
    <row r="267">
      <c r="I267" s="107"/>
    </row>
    <row r="268">
      <c r="I268" s="107"/>
    </row>
    <row r="269">
      <c r="I269" s="107"/>
    </row>
    <row r="270">
      <c r="I270" s="107"/>
    </row>
    <row r="271">
      <c r="I271" s="107"/>
    </row>
    <row r="272">
      <c r="I272" s="107"/>
    </row>
    <row r="273">
      <c r="I273" s="107"/>
    </row>
    <row r="274">
      <c r="I274" s="107"/>
    </row>
    <row r="275">
      <c r="I275" s="107"/>
    </row>
    <row r="276">
      <c r="I276" s="107"/>
    </row>
    <row r="277">
      <c r="I277" s="107"/>
    </row>
    <row r="278">
      <c r="I278" s="107"/>
    </row>
    <row r="279">
      <c r="I279" s="107"/>
    </row>
    <row r="280">
      <c r="I280" s="107"/>
    </row>
    <row r="281">
      <c r="I281" s="107"/>
    </row>
    <row r="282">
      <c r="I282" s="107"/>
    </row>
    <row r="283">
      <c r="I283" s="107"/>
    </row>
    <row r="284">
      <c r="I284" s="107"/>
    </row>
    <row r="285">
      <c r="I285" s="107"/>
    </row>
    <row r="286">
      <c r="I286" s="107"/>
    </row>
    <row r="287">
      <c r="I287" s="107"/>
    </row>
    <row r="288">
      <c r="I288" s="107"/>
    </row>
    <row r="289">
      <c r="I289" s="107"/>
    </row>
    <row r="290">
      <c r="I290" s="107"/>
    </row>
    <row r="291">
      <c r="I291" s="107"/>
    </row>
    <row r="292">
      <c r="I292" s="107"/>
    </row>
    <row r="293">
      <c r="I293" s="107"/>
    </row>
    <row r="294">
      <c r="I294" s="107"/>
    </row>
    <row r="295">
      <c r="I295" s="107"/>
    </row>
    <row r="296">
      <c r="I296" s="107"/>
    </row>
    <row r="297">
      <c r="I297" s="107"/>
    </row>
    <row r="298">
      <c r="I298" s="107"/>
    </row>
    <row r="299">
      <c r="I299" s="107"/>
    </row>
    <row r="300">
      <c r="I300" s="107"/>
    </row>
    <row r="301">
      <c r="I301" s="107"/>
    </row>
    <row r="302">
      <c r="I302" s="107"/>
    </row>
    <row r="303">
      <c r="I303" s="107"/>
    </row>
    <row r="304">
      <c r="I304" s="107"/>
    </row>
    <row r="305">
      <c r="I305" s="107"/>
    </row>
    <row r="306">
      <c r="I306" s="107"/>
    </row>
    <row r="307">
      <c r="I307" s="107"/>
    </row>
    <row r="308">
      <c r="I308" s="107"/>
    </row>
    <row r="309">
      <c r="I309" s="107"/>
    </row>
    <row r="310">
      <c r="I310" s="107"/>
    </row>
    <row r="311">
      <c r="I311" s="107"/>
    </row>
    <row r="312">
      <c r="I312" s="107"/>
    </row>
    <row r="313">
      <c r="I313" s="107"/>
    </row>
    <row r="314">
      <c r="I314" s="107"/>
    </row>
    <row r="315">
      <c r="I315" s="107"/>
    </row>
    <row r="316">
      <c r="I316" s="107"/>
    </row>
    <row r="317">
      <c r="I317" s="107"/>
    </row>
    <row r="318">
      <c r="I318" s="107"/>
    </row>
    <row r="319">
      <c r="I319" s="107"/>
    </row>
    <row r="320">
      <c r="I320" s="107"/>
    </row>
    <row r="321">
      <c r="I321" s="107"/>
    </row>
    <row r="322">
      <c r="I322" s="107"/>
    </row>
    <row r="323">
      <c r="I323" s="107"/>
    </row>
    <row r="324">
      <c r="I324" s="107"/>
    </row>
    <row r="325">
      <c r="I325" s="107"/>
    </row>
    <row r="326">
      <c r="I326" s="107"/>
    </row>
    <row r="327">
      <c r="I327" s="107"/>
    </row>
    <row r="328">
      <c r="I328" s="107"/>
    </row>
    <row r="329">
      <c r="I329" s="107"/>
    </row>
    <row r="330">
      <c r="I330" s="107"/>
    </row>
    <row r="331">
      <c r="I331" s="107"/>
    </row>
    <row r="332">
      <c r="I332" s="107"/>
    </row>
    <row r="333">
      <c r="I333" s="107"/>
    </row>
    <row r="334">
      <c r="I334" s="107"/>
    </row>
    <row r="335">
      <c r="I335" s="107"/>
    </row>
    <row r="336">
      <c r="I336" s="107"/>
    </row>
    <row r="337">
      <c r="I337" s="107"/>
    </row>
    <row r="338">
      <c r="I338" s="107"/>
    </row>
    <row r="339">
      <c r="I339" s="107"/>
    </row>
    <row r="340">
      <c r="I340" s="107"/>
    </row>
    <row r="341">
      <c r="I341" s="107"/>
    </row>
    <row r="342">
      <c r="I342" s="107"/>
    </row>
    <row r="343">
      <c r="I343" s="107"/>
    </row>
    <row r="344">
      <c r="I344" s="107"/>
    </row>
    <row r="345">
      <c r="I345" s="107"/>
    </row>
    <row r="346">
      <c r="I346" s="107"/>
    </row>
    <row r="347">
      <c r="I347" s="107"/>
    </row>
    <row r="348">
      <c r="I348" s="107"/>
    </row>
    <row r="349">
      <c r="I349" s="107"/>
    </row>
    <row r="350">
      <c r="I350" s="107"/>
    </row>
    <row r="351">
      <c r="I351" s="107"/>
    </row>
    <row r="352">
      <c r="I352" s="107"/>
    </row>
    <row r="353">
      <c r="I353" s="107"/>
    </row>
    <row r="354">
      <c r="I354" s="107"/>
    </row>
    <row r="355">
      <c r="I355" s="107"/>
    </row>
    <row r="356">
      <c r="I356" s="107"/>
    </row>
    <row r="357">
      <c r="I357" s="107"/>
    </row>
    <row r="358">
      <c r="I358" s="107"/>
    </row>
    <row r="359">
      <c r="I359" s="107"/>
    </row>
    <row r="360">
      <c r="I360" s="107"/>
    </row>
    <row r="361">
      <c r="I361" s="107"/>
    </row>
    <row r="362">
      <c r="I362" s="107"/>
    </row>
    <row r="363">
      <c r="I363" s="107"/>
    </row>
    <row r="364">
      <c r="I364" s="107"/>
    </row>
    <row r="365">
      <c r="I365" s="107"/>
    </row>
    <row r="366">
      <c r="I366" s="107"/>
    </row>
    <row r="367">
      <c r="I367" s="107"/>
    </row>
    <row r="368">
      <c r="I368" s="107"/>
    </row>
    <row r="369">
      <c r="I369" s="107"/>
    </row>
    <row r="370">
      <c r="I370" s="107"/>
    </row>
    <row r="371">
      <c r="I371" s="107"/>
    </row>
    <row r="372">
      <c r="I372" s="107"/>
    </row>
    <row r="373">
      <c r="I373" s="107"/>
    </row>
    <row r="374">
      <c r="I374" s="107"/>
    </row>
    <row r="375">
      <c r="I375" s="107"/>
    </row>
    <row r="376">
      <c r="I376" s="107"/>
    </row>
    <row r="377">
      <c r="I377" s="107"/>
    </row>
    <row r="378">
      <c r="I378" s="107"/>
    </row>
    <row r="379">
      <c r="I379" s="107"/>
    </row>
    <row r="380">
      <c r="I380" s="107"/>
    </row>
    <row r="381">
      <c r="I381" s="107"/>
    </row>
    <row r="382">
      <c r="I382" s="107"/>
    </row>
    <row r="383">
      <c r="I383" s="107"/>
    </row>
    <row r="384">
      <c r="I384" s="107"/>
    </row>
    <row r="385">
      <c r="I385" s="107"/>
    </row>
    <row r="386">
      <c r="I386" s="107"/>
    </row>
    <row r="387">
      <c r="I387" s="107"/>
    </row>
    <row r="388">
      <c r="I388" s="107"/>
    </row>
    <row r="389">
      <c r="I389" s="107"/>
    </row>
    <row r="390">
      <c r="I390" s="107"/>
    </row>
    <row r="391">
      <c r="I391" s="107"/>
    </row>
    <row r="392">
      <c r="I392" s="107"/>
    </row>
    <row r="393">
      <c r="I393" s="107"/>
    </row>
    <row r="394">
      <c r="I394" s="107"/>
    </row>
    <row r="395">
      <c r="I395" s="107"/>
    </row>
    <row r="396">
      <c r="I396" s="107"/>
    </row>
    <row r="397">
      <c r="I397" s="107"/>
    </row>
    <row r="398">
      <c r="I398" s="107"/>
    </row>
    <row r="399">
      <c r="I399" s="107"/>
    </row>
    <row r="400">
      <c r="I400" s="107"/>
    </row>
    <row r="401">
      <c r="I401" s="107"/>
    </row>
    <row r="402">
      <c r="I402" s="107"/>
    </row>
    <row r="403">
      <c r="I403" s="107"/>
    </row>
    <row r="404">
      <c r="I404" s="107"/>
    </row>
    <row r="405">
      <c r="I405" s="107"/>
    </row>
    <row r="406">
      <c r="I406" s="107"/>
    </row>
    <row r="407">
      <c r="I407" s="107"/>
    </row>
    <row r="408">
      <c r="I408" s="107"/>
    </row>
    <row r="409">
      <c r="I409" s="107"/>
    </row>
    <row r="410">
      <c r="I410" s="107"/>
    </row>
    <row r="411">
      <c r="I411" s="107"/>
    </row>
    <row r="412">
      <c r="I412" s="107"/>
    </row>
    <row r="413">
      <c r="I413" s="107"/>
    </row>
    <row r="414">
      <c r="I414" s="107"/>
    </row>
    <row r="415">
      <c r="I415" s="107"/>
    </row>
    <row r="416">
      <c r="I416" s="107"/>
    </row>
    <row r="417">
      <c r="I417" s="107"/>
    </row>
    <row r="418">
      <c r="I418" s="107"/>
    </row>
    <row r="419">
      <c r="I419" s="107"/>
    </row>
    <row r="420">
      <c r="I420" s="107"/>
    </row>
    <row r="421">
      <c r="I421" s="107"/>
    </row>
    <row r="422">
      <c r="I422" s="107"/>
    </row>
    <row r="423">
      <c r="I423" s="107"/>
    </row>
    <row r="424">
      <c r="I424" s="107"/>
    </row>
    <row r="425">
      <c r="I425" s="107"/>
    </row>
    <row r="426">
      <c r="I426" s="107"/>
    </row>
    <row r="427">
      <c r="I427" s="107"/>
    </row>
    <row r="428">
      <c r="I428" s="107"/>
    </row>
    <row r="429">
      <c r="I429" s="107"/>
    </row>
    <row r="430">
      <c r="I430" s="107"/>
    </row>
    <row r="431">
      <c r="I431" s="107"/>
    </row>
    <row r="432">
      <c r="I432" s="107"/>
    </row>
    <row r="433">
      <c r="I433" s="107"/>
    </row>
    <row r="434">
      <c r="I434" s="107"/>
    </row>
    <row r="435">
      <c r="I435" s="107"/>
    </row>
    <row r="436">
      <c r="I436" s="107"/>
    </row>
    <row r="437">
      <c r="I437" s="107"/>
    </row>
    <row r="438">
      <c r="I438" s="107"/>
    </row>
    <row r="439">
      <c r="I439" s="107"/>
    </row>
    <row r="440">
      <c r="I440" s="107"/>
    </row>
    <row r="441">
      <c r="I441" s="107"/>
    </row>
    <row r="442">
      <c r="I442" s="107"/>
    </row>
    <row r="443">
      <c r="I443" s="107"/>
    </row>
    <row r="444">
      <c r="I444" s="107"/>
    </row>
    <row r="445">
      <c r="I445" s="107"/>
    </row>
    <row r="446">
      <c r="I446" s="107"/>
    </row>
    <row r="447">
      <c r="I447" s="107"/>
    </row>
    <row r="448">
      <c r="I448" s="107"/>
    </row>
    <row r="449">
      <c r="I449" s="107"/>
    </row>
    <row r="450">
      <c r="I450" s="107"/>
    </row>
    <row r="451">
      <c r="I451" s="107"/>
    </row>
    <row r="452">
      <c r="I452" s="107"/>
    </row>
    <row r="453">
      <c r="I453" s="107"/>
    </row>
    <row r="454">
      <c r="I454" s="107"/>
    </row>
    <row r="455">
      <c r="I455" s="107"/>
    </row>
    <row r="456">
      <c r="I456" s="107"/>
    </row>
    <row r="457">
      <c r="I457" s="107"/>
    </row>
    <row r="458">
      <c r="I458" s="107"/>
    </row>
    <row r="459">
      <c r="I459" s="107"/>
    </row>
    <row r="460">
      <c r="I460" s="107"/>
    </row>
    <row r="461">
      <c r="I461" s="107"/>
    </row>
    <row r="462">
      <c r="I462" s="107"/>
    </row>
    <row r="463">
      <c r="I463" s="107"/>
    </row>
    <row r="464">
      <c r="I464" s="107"/>
    </row>
    <row r="465">
      <c r="I465" s="107"/>
    </row>
    <row r="466">
      <c r="I466" s="107"/>
    </row>
    <row r="467">
      <c r="I467" s="107"/>
    </row>
    <row r="468">
      <c r="I468" s="107"/>
    </row>
    <row r="469">
      <c r="I469" s="107"/>
    </row>
    <row r="470">
      <c r="I470" s="107"/>
    </row>
    <row r="471">
      <c r="I471" s="107"/>
    </row>
    <row r="472">
      <c r="I472" s="107"/>
    </row>
    <row r="473">
      <c r="I473" s="107"/>
    </row>
    <row r="474">
      <c r="I474" s="107"/>
    </row>
    <row r="475">
      <c r="I475" s="107"/>
    </row>
    <row r="476">
      <c r="I476" s="107"/>
    </row>
    <row r="477">
      <c r="I477" s="107"/>
    </row>
    <row r="478">
      <c r="I478" s="107"/>
    </row>
    <row r="479">
      <c r="I479" s="107"/>
    </row>
    <row r="480">
      <c r="I480" s="107"/>
    </row>
    <row r="481">
      <c r="I481" s="107"/>
    </row>
    <row r="482">
      <c r="I482" s="107"/>
    </row>
    <row r="483">
      <c r="I483" s="107"/>
    </row>
    <row r="484">
      <c r="I484" s="107"/>
    </row>
    <row r="485">
      <c r="I485" s="107"/>
    </row>
    <row r="486">
      <c r="I486" s="107"/>
    </row>
    <row r="487">
      <c r="I487" s="107"/>
    </row>
    <row r="488">
      <c r="I488" s="107"/>
    </row>
    <row r="489">
      <c r="I489" s="107"/>
    </row>
    <row r="490">
      <c r="I490" s="107"/>
    </row>
    <row r="491">
      <c r="I491" s="107"/>
    </row>
    <row r="492">
      <c r="I492" s="107"/>
    </row>
    <row r="493">
      <c r="I493" s="107"/>
    </row>
    <row r="494">
      <c r="I494" s="107"/>
    </row>
    <row r="495">
      <c r="I495" s="107"/>
    </row>
    <row r="496">
      <c r="I496" s="107"/>
    </row>
    <row r="497">
      <c r="I497" s="107"/>
    </row>
    <row r="498">
      <c r="I498" s="107"/>
    </row>
    <row r="499">
      <c r="I499" s="107"/>
    </row>
    <row r="500">
      <c r="I500" s="107"/>
    </row>
    <row r="501">
      <c r="I501" s="107"/>
    </row>
    <row r="502">
      <c r="I502" s="107"/>
    </row>
    <row r="503">
      <c r="I503" s="107"/>
    </row>
    <row r="504">
      <c r="I504" s="107"/>
    </row>
    <row r="505">
      <c r="I505" s="107"/>
    </row>
    <row r="506">
      <c r="I506" s="107"/>
    </row>
    <row r="507">
      <c r="I507" s="107"/>
    </row>
    <row r="508">
      <c r="I508" s="107"/>
    </row>
    <row r="509">
      <c r="I509" s="107"/>
    </row>
    <row r="510">
      <c r="I510" s="107"/>
    </row>
    <row r="511">
      <c r="I511" s="107"/>
    </row>
    <row r="512">
      <c r="I512" s="107"/>
    </row>
    <row r="513">
      <c r="I513" s="107"/>
    </row>
    <row r="514">
      <c r="I514" s="107"/>
    </row>
    <row r="515">
      <c r="I515" s="107"/>
    </row>
    <row r="516">
      <c r="I516" s="107"/>
    </row>
    <row r="517">
      <c r="I517" s="107"/>
    </row>
    <row r="518">
      <c r="I518" s="107"/>
    </row>
    <row r="519">
      <c r="I519" s="107"/>
    </row>
    <row r="520">
      <c r="I520" s="107"/>
    </row>
    <row r="521">
      <c r="I521" s="107"/>
    </row>
    <row r="522">
      <c r="I522" s="107"/>
    </row>
    <row r="523">
      <c r="I523" s="107"/>
    </row>
    <row r="524">
      <c r="I524" s="107"/>
    </row>
    <row r="525">
      <c r="I525" s="107"/>
    </row>
    <row r="526">
      <c r="I526" s="107"/>
    </row>
    <row r="527">
      <c r="I527" s="107"/>
    </row>
    <row r="528">
      <c r="I528" s="107"/>
    </row>
    <row r="529">
      <c r="I529" s="107"/>
    </row>
    <row r="530">
      <c r="I530" s="107"/>
    </row>
    <row r="531">
      <c r="I531" s="107"/>
    </row>
    <row r="532">
      <c r="I532" s="107"/>
    </row>
    <row r="533">
      <c r="I533" s="107"/>
    </row>
    <row r="534">
      <c r="I534" s="107"/>
    </row>
    <row r="535">
      <c r="I535" s="107"/>
    </row>
    <row r="536">
      <c r="I536" s="107"/>
    </row>
    <row r="537">
      <c r="I537" s="107"/>
    </row>
    <row r="538">
      <c r="I538" s="107"/>
    </row>
    <row r="539">
      <c r="I539" s="107"/>
    </row>
    <row r="540">
      <c r="I540" s="107"/>
    </row>
    <row r="541">
      <c r="I541" s="107"/>
    </row>
    <row r="542">
      <c r="I542" s="107"/>
    </row>
    <row r="543">
      <c r="I543" s="107"/>
    </row>
    <row r="544">
      <c r="I544" s="107"/>
    </row>
    <row r="545">
      <c r="I545" s="107"/>
    </row>
    <row r="546">
      <c r="I546" s="107"/>
    </row>
    <row r="547">
      <c r="I547" s="107"/>
    </row>
    <row r="548">
      <c r="I548" s="107"/>
    </row>
    <row r="549">
      <c r="I549" s="107"/>
    </row>
    <row r="550">
      <c r="I550" s="107"/>
    </row>
    <row r="551">
      <c r="I551" s="107"/>
    </row>
    <row r="552">
      <c r="I552" s="107"/>
    </row>
    <row r="553">
      <c r="I553" s="107"/>
    </row>
    <row r="554">
      <c r="I554" s="107"/>
    </row>
    <row r="555">
      <c r="I555" s="107"/>
    </row>
    <row r="556">
      <c r="I556" s="107"/>
    </row>
    <row r="557">
      <c r="I557" s="107"/>
    </row>
    <row r="558">
      <c r="I558" s="107"/>
    </row>
    <row r="559">
      <c r="I559" s="107"/>
    </row>
    <row r="560">
      <c r="I560" s="107"/>
    </row>
    <row r="561">
      <c r="I561" s="107"/>
    </row>
    <row r="562">
      <c r="I562" s="107"/>
    </row>
    <row r="563">
      <c r="I563" s="107"/>
    </row>
    <row r="564">
      <c r="I564" s="107"/>
    </row>
    <row r="565">
      <c r="I565" s="107"/>
    </row>
    <row r="566">
      <c r="I566" s="107"/>
    </row>
    <row r="567">
      <c r="I567" s="107"/>
    </row>
    <row r="568">
      <c r="I568" s="107"/>
    </row>
    <row r="569">
      <c r="I569" s="107"/>
    </row>
    <row r="570">
      <c r="I570" s="107"/>
    </row>
    <row r="571">
      <c r="I571" s="107"/>
    </row>
    <row r="572">
      <c r="I572" s="107"/>
    </row>
    <row r="573">
      <c r="I573" s="107"/>
    </row>
    <row r="574">
      <c r="I574" s="107"/>
    </row>
    <row r="575">
      <c r="I575" s="107"/>
    </row>
    <row r="576">
      <c r="I576" s="107"/>
    </row>
    <row r="577">
      <c r="I577" s="107"/>
    </row>
    <row r="578">
      <c r="I578" s="107"/>
    </row>
    <row r="579">
      <c r="I579" s="107"/>
    </row>
    <row r="580">
      <c r="I580" s="107"/>
    </row>
    <row r="581">
      <c r="I581" s="107"/>
    </row>
    <row r="582">
      <c r="I582" s="107"/>
    </row>
    <row r="583">
      <c r="I583" s="107"/>
    </row>
    <row r="584">
      <c r="I584" s="107"/>
    </row>
    <row r="585">
      <c r="I585" s="107"/>
    </row>
    <row r="586">
      <c r="I586" s="107"/>
    </row>
    <row r="587">
      <c r="I587" s="107"/>
    </row>
    <row r="588">
      <c r="I588" s="107"/>
    </row>
    <row r="589">
      <c r="I589" s="107"/>
    </row>
    <row r="590">
      <c r="I590" s="107"/>
    </row>
    <row r="591">
      <c r="I591" s="107"/>
    </row>
    <row r="592">
      <c r="I592" s="107"/>
    </row>
    <row r="593">
      <c r="I593" s="107"/>
    </row>
    <row r="594">
      <c r="I594" s="107"/>
    </row>
    <row r="595">
      <c r="I595" s="107"/>
    </row>
    <row r="596">
      <c r="I596" s="107"/>
    </row>
    <row r="597">
      <c r="I597" s="107"/>
    </row>
    <row r="598">
      <c r="I598" s="107"/>
    </row>
    <row r="599">
      <c r="I599" s="107"/>
    </row>
    <row r="600">
      <c r="I600" s="107"/>
    </row>
    <row r="601">
      <c r="I601" s="107"/>
    </row>
    <row r="602">
      <c r="I602" s="107"/>
    </row>
    <row r="603">
      <c r="I603" s="107"/>
    </row>
    <row r="604">
      <c r="I604" s="107"/>
    </row>
    <row r="605">
      <c r="I605" s="107"/>
    </row>
    <row r="606">
      <c r="I606" s="107"/>
    </row>
    <row r="607">
      <c r="I607" s="107"/>
    </row>
    <row r="608">
      <c r="I608" s="107"/>
    </row>
    <row r="609">
      <c r="I609" s="107"/>
    </row>
    <row r="610">
      <c r="I610" s="107"/>
    </row>
    <row r="611">
      <c r="I611" s="107"/>
    </row>
    <row r="612">
      <c r="I612" s="107"/>
    </row>
    <row r="613">
      <c r="I613" s="107"/>
    </row>
    <row r="614">
      <c r="I614" s="107"/>
    </row>
    <row r="615">
      <c r="I615" s="107"/>
    </row>
    <row r="616">
      <c r="I616" s="107"/>
    </row>
    <row r="617">
      <c r="I617" s="107"/>
    </row>
    <row r="618">
      <c r="I618" s="107"/>
    </row>
    <row r="619">
      <c r="I619" s="107"/>
    </row>
    <row r="620">
      <c r="I620" s="107"/>
    </row>
    <row r="621">
      <c r="I621" s="107"/>
    </row>
    <row r="622">
      <c r="I622" s="107"/>
    </row>
    <row r="623">
      <c r="I623" s="107"/>
    </row>
    <row r="624">
      <c r="I624" s="107"/>
    </row>
    <row r="625">
      <c r="I625" s="107"/>
    </row>
    <row r="626">
      <c r="I626" s="107"/>
    </row>
    <row r="627">
      <c r="I627" s="107"/>
    </row>
    <row r="628">
      <c r="I628" s="107"/>
    </row>
    <row r="629">
      <c r="I629" s="107"/>
    </row>
    <row r="630">
      <c r="I630" s="107"/>
    </row>
    <row r="631">
      <c r="I631" s="107"/>
    </row>
    <row r="632">
      <c r="I632" s="107"/>
    </row>
    <row r="633">
      <c r="I633" s="107"/>
    </row>
    <row r="634">
      <c r="I634" s="107"/>
    </row>
    <row r="635">
      <c r="I635" s="107"/>
    </row>
    <row r="636">
      <c r="I636" s="107"/>
    </row>
    <row r="637">
      <c r="I637" s="107"/>
    </row>
    <row r="638">
      <c r="I638" s="107"/>
    </row>
    <row r="639">
      <c r="I639" s="107"/>
    </row>
    <row r="640">
      <c r="I640" s="107"/>
    </row>
    <row r="641">
      <c r="I641" s="107"/>
    </row>
    <row r="642">
      <c r="I642" s="107"/>
    </row>
    <row r="643">
      <c r="I643" s="107"/>
    </row>
    <row r="644">
      <c r="I644" s="107"/>
    </row>
    <row r="645">
      <c r="I645" s="107"/>
    </row>
    <row r="646">
      <c r="I646" s="107"/>
    </row>
    <row r="647">
      <c r="I647" s="107"/>
    </row>
    <row r="648">
      <c r="I648" s="107"/>
    </row>
    <row r="649">
      <c r="I649" s="107"/>
    </row>
    <row r="650">
      <c r="I650" s="107"/>
    </row>
    <row r="651">
      <c r="I651" s="107"/>
    </row>
    <row r="652">
      <c r="I652" s="107"/>
    </row>
    <row r="653">
      <c r="I653" s="107"/>
    </row>
    <row r="654">
      <c r="I654" s="107"/>
    </row>
    <row r="655">
      <c r="I655" s="107"/>
    </row>
    <row r="656">
      <c r="I656" s="107"/>
    </row>
    <row r="657">
      <c r="I657" s="107"/>
    </row>
    <row r="658">
      <c r="I658" s="107"/>
    </row>
    <row r="659">
      <c r="I659" s="107"/>
    </row>
    <row r="660">
      <c r="I660" s="107"/>
    </row>
    <row r="661">
      <c r="I661" s="107"/>
    </row>
    <row r="662">
      <c r="I662" s="107"/>
    </row>
    <row r="663">
      <c r="I663" s="107"/>
    </row>
    <row r="664">
      <c r="I664" s="107"/>
    </row>
    <row r="665">
      <c r="I665" s="107"/>
    </row>
    <row r="666">
      <c r="I666" s="107"/>
    </row>
    <row r="667">
      <c r="I667" s="107"/>
    </row>
    <row r="668">
      <c r="I668" s="107"/>
    </row>
    <row r="669">
      <c r="I669" s="107"/>
    </row>
    <row r="670">
      <c r="I670" s="107"/>
    </row>
    <row r="671">
      <c r="I671" s="107"/>
    </row>
    <row r="672">
      <c r="I672" s="107"/>
    </row>
    <row r="673">
      <c r="I673" s="107"/>
    </row>
    <row r="674">
      <c r="I674" s="107"/>
    </row>
    <row r="675">
      <c r="I675" s="107"/>
    </row>
    <row r="676">
      <c r="I676" s="107"/>
    </row>
    <row r="677">
      <c r="I677" s="107"/>
    </row>
    <row r="678">
      <c r="I678" s="107"/>
    </row>
    <row r="679">
      <c r="I679" s="107"/>
    </row>
    <row r="680">
      <c r="I680" s="107"/>
    </row>
    <row r="681">
      <c r="I681" s="107"/>
    </row>
    <row r="682">
      <c r="I682" s="107"/>
    </row>
    <row r="683">
      <c r="I683" s="107"/>
    </row>
    <row r="684">
      <c r="I684" s="107"/>
    </row>
    <row r="685">
      <c r="I685" s="107"/>
    </row>
    <row r="686">
      <c r="I686" s="107"/>
    </row>
    <row r="687">
      <c r="I687" s="107"/>
    </row>
    <row r="688">
      <c r="I688" s="107"/>
    </row>
    <row r="689">
      <c r="I689" s="107"/>
    </row>
    <row r="690">
      <c r="I690" s="107"/>
    </row>
    <row r="691">
      <c r="I691" s="107"/>
    </row>
    <row r="692">
      <c r="I692" s="107"/>
    </row>
    <row r="693">
      <c r="I693" s="107"/>
    </row>
    <row r="694">
      <c r="I694" s="107"/>
    </row>
    <row r="695">
      <c r="I695" s="107"/>
    </row>
    <row r="696">
      <c r="I696" s="107"/>
    </row>
    <row r="697">
      <c r="I697" s="107"/>
    </row>
    <row r="698">
      <c r="I698" s="107"/>
    </row>
    <row r="699">
      <c r="I699" s="107"/>
    </row>
    <row r="700">
      <c r="I700" s="107"/>
    </row>
    <row r="701">
      <c r="I701" s="107"/>
    </row>
    <row r="702">
      <c r="I702" s="107"/>
    </row>
    <row r="703">
      <c r="I703" s="107"/>
    </row>
    <row r="704">
      <c r="I704" s="107"/>
    </row>
    <row r="705">
      <c r="I705" s="107"/>
    </row>
    <row r="706">
      <c r="I706" s="107"/>
    </row>
    <row r="707">
      <c r="I707" s="107"/>
    </row>
    <row r="708">
      <c r="I708" s="107"/>
    </row>
    <row r="709">
      <c r="I709" s="107"/>
    </row>
    <row r="710">
      <c r="I710" s="107"/>
    </row>
    <row r="711">
      <c r="I711" s="107"/>
    </row>
    <row r="712">
      <c r="I712" s="107"/>
    </row>
    <row r="713">
      <c r="I713" s="107"/>
    </row>
    <row r="714">
      <c r="I714" s="107"/>
    </row>
    <row r="715">
      <c r="I715" s="107"/>
    </row>
    <row r="716">
      <c r="I716" s="107"/>
    </row>
    <row r="717">
      <c r="I717" s="107"/>
    </row>
    <row r="718">
      <c r="I718" s="107"/>
    </row>
    <row r="719">
      <c r="I719" s="107"/>
    </row>
    <row r="720">
      <c r="I720" s="107"/>
    </row>
    <row r="721">
      <c r="I721" s="107"/>
    </row>
    <row r="722">
      <c r="I722" s="107"/>
    </row>
    <row r="723">
      <c r="I723" s="107"/>
    </row>
    <row r="724">
      <c r="I724" s="107"/>
    </row>
    <row r="725">
      <c r="I725" s="107"/>
    </row>
    <row r="726">
      <c r="I726" s="107"/>
    </row>
    <row r="727">
      <c r="I727" s="107"/>
    </row>
    <row r="728">
      <c r="I728" s="107"/>
    </row>
    <row r="729">
      <c r="I729" s="107"/>
    </row>
    <row r="730">
      <c r="I730" s="107"/>
    </row>
    <row r="731">
      <c r="I731" s="107"/>
    </row>
    <row r="732">
      <c r="I732" s="107"/>
    </row>
    <row r="733">
      <c r="I733" s="107"/>
    </row>
    <row r="734">
      <c r="I734" s="107"/>
    </row>
    <row r="735">
      <c r="I735" s="107"/>
    </row>
    <row r="736">
      <c r="I736" s="107"/>
    </row>
    <row r="737">
      <c r="I737" s="107"/>
    </row>
    <row r="738">
      <c r="I738" s="107"/>
    </row>
    <row r="739">
      <c r="I739" s="107"/>
    </row>
    <row r="740">
      <c r="I740" s="107"/>
    </row>
    <row r="741">
      <c r="I741" s="107"/>
    </row>
    <row r="742">
      <c r="I742" s="107"/>
    </row>
    <row r="743">
      <c r="I743" s="107"/>
    </row>
    <row r="744">
      <c r="I744" s="107"/>
    </row>
    <row r="745">
      <c r="I745" s="107"/>
    </row>
    <row r="746">
      <c r="I746" s="107"/>
    </row>
    <row r="747">
      <c r="I747" s="107"/>
    </row>
    <row r="748">
      <c r="I748" s="107"/>
    </row>
    <row r="749">
      <c r="I749" s="107"/>
    </row>
    <row r="750">
      <c r="I750" s="107"/>
    </row>
    <row r="751">
      <c r="I751" s="107"/>
    </row>
    <row r="752">
      <c r="I752" s="107"/>
    </row>
    <row r="753">
      <c r="I753" s="107"/>
    </row>
    <row r="754">
      <c r="I754" s="107"/>
    </row>
    <row r="755">
      <c r="I755" s="107"/>
    </row>
    <row r="756">
      <c r="I756" s="107"/>
    </row>
    <row r="757">
      <c r="I757" s="107"/>
    </row>
    <row r="758">
      <c r="I758" s="107"/>
    </row>
    <row r="759">
      <c r="I759" s="107"/>
    </row>
    <row r="760">
      <c r="I760" s="107"/>
    </row>
    <row r="761">
      <c r="I761" s="107"/>
    </row>
    <row r="762">
      <c r="I762" s="107"/>
    </row>
    <row r="763">
      <c r="I763" s="107"/>
    </row>
    <row r="764">
      <c r="I764" s="107"/>
    </row>
    <row r="765">
      <c r="I765" s="107"/>
    </row>
    <row r="766">
      <c r="I766" s="107"/>
    </row>
    <row r="767">
      <c r="I767" s="107"/>
    </row>
    <row r="768">
      <c r="I768" s="107"/>
    </row>
    <row r="769">
      <c r="I769" s="107"/>
    </row>
    <row r="770">
      <c r="I770" s="107"/>
    </row>
    <row r="771">
      <c r="I771" s="107"/>
    </row>
    <row r="772">
      <c r="I772" s="107"/>
    </row>
    <row r="773">
      <c r="I773" s="107"/>
    </row>
    <row r="774">
      <c r="I774" s="107"/>
    </row>
    <row r="775">
      <c r="I775" s="107"/>
    </row>
    <row r="776">
      <c r="I776" s="107"/>
    </row>
    <row r="777">
      <c r="I777" s="107"/>
    </row>
    <row r="778">
      <c r="I778" s="107"/>
    </row>
    <row r="779">
      <c r="I779" s="107"/>
    </row>
    <row r="780">
      <c r="I780" s="107"/>
    </row>
    <row r="781">
      <c r="I781" s="107"/>
    </row>
    <row r="782">
      <c r="I782" s="107"/>
    </row>
    <row r="783">
      <c r="I783" s="107"/>
    </row>
    <row r="784">
      <c r="I784" s="107"/>
    </row>
    <row r="785">
      <c r="I785" s="107"/>
    </row>
    <row r="786">
      <c r="I786" s="107"/>
    </row>
    <row r="787">
      <c r="I787" s="107"/>
    </row>
    <row r="788">
      <c r="I788" s="107"/>
    </row>
    <row r="789">
      <c r="I789" s="107"/>
    </row>
    <row r="790">
      <c r="I790" s="107"/>
    </row>
    <row r="791">
      <c r="I791" s="107"/>
    </row>
    <row r="792">
      <c r="I792" s="107"/>
    </row>
    <row r="793">
      <c r="I793" s="107"/>
    </row>
    <row r="794">
      <c r="I794" s="107"/>
    </row>
    <row r="795">
      <c r="I795" s="107"/>
    </row>
    <row r="796">
      <c r="I796" s="107"/>
    </row>
    <row r="797">
      <c r="I797" s="107"/>
    </row>
    <row r="798">
      <c r="I798" s="107"/>
    </row>
    <row r="799">
      <c r="I799" s="107"/>
    </row>
  </sheetData>
  <mergeCells count="24">
    <mergeCell ref="A1:A2"/>
    <mergeCell ref="B1:B2"/>
    <mergeCell ref="C1:C2"/>
    <mergeCell ref="D1:D2"/>
    <mergeCell ref="A3:B3"/>
    <mergeCell ref="A4:B4"/>
    <mergeCell ref="A5:B5"/>
    <mergeCell ref="A6:B6"/>
    <mergeCell ref="A7:B7"/>
    <mergeCell ref="A8:B8"/>
    <mergeCell ref="A21:B21"/>
    <mergeCell ref="A22:B22"/>
    <mergeCell ref="A23:B23"/>
    <mergeCell ref="A24:B24"/>
    <mergeCell ref="A43:B43"/>
    <mergeCell ref="A44:B44"/>
    <mergeCell ref="A45:B45"/>
    <mergeCell ref="A25:B25"/>
    <mergeCell ref="A26:B26"/>
    <mergeCell ref="A27:B27"/>
    <mergeCell ref="A39:B39"/>
    <mergeCell ref="A40:B40"/>
    <mergeCell ref="A41:B41"/>
    <mergeCell ref="A42:B4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1355"/>
      <c r="B1" s="109" t="s">
        <v>125</v>
      </c>
      <c r="C1" s="1356">
        <v>46113.0</v>
      </c>
      <c r="D1" s="1356">
        <v>46114.0</v>
      </c>
      <c r="E1" s="1356">
        <v>46115.0</v>
      </c>
      <c r="F1" s="1356">
        <v>46116.0</v>
      </c>
      <c r="G1" s="1356">
        <v>46117.0</v>
      </c>
      <c r="H1" s="1356">
        <v>46118.0</v>
      </c>
      <c r="I1" s="1356">
        <v>46119.0</v>
      </c>
      <c r="J1" s="1356">
        <v>46120.0</v>
      </c>
      <c r="K1" s="1356">
        <v>46121.0</v>
      </c>
      <c r="L1" s="1356">
        <v>46122.0</v>
      </c>
      <c r="M1" s="1356">
        <v>46123.0</v>
      </c>
      <c r="N1" s="1356">
        <v>46124.0</v>
      </c>
      <c r="O1" s="1356">
        <v>46125.0</v>
      </c>
      <c r="P1" s="1356">
        <v>46126.0</v>
      </c>
      <c r="Q1" s="1356">
        <v>46127.0</v>
      </c>
      <c r="R1" s="1356">
        <v>46128.0</v>
      </c>
      <c r="S1" s="1356">
        <v>46129.0</v>
      </c>
      <c r="T1" s="1356">
        <v>46130.0</v>
      </c>
      <c r="U1" s="1356">
        <v>46131.0</v>
      </c>
      <c r="V1" s="1356">
        <v>46132.0</v>
      </c>
      <c r="W1" s="1356">
        <v>46133.0</v>
      </c>
      <c r="X1" s="1356">
        <v>46134.0</v>
      </c>
      <c r="Y1" s="1356">
        <v>46135.0</v>
      </c>
      <c r="Z1" s="1356">
        <v>46136.0</v>
      </c>
      <c r="AA1" s="1356">
        <v>46137.0</v>
      </c>
      <c r="AB1" s="1356">
        <v>46138.0</v>
      </c>
      <c r="AC1" s="1356">
        <v>46139.0</v>
      </c>
      <c r="AD1" s="1356">
        <v>46140.0</v>
      </c>
      <c r="AE1" s="1356">
        <v>46141.0</v>
      </c>
      <c r="AF1" s="1356">
        <v>46142.0</v>
      </c>
      <c r="AG1" s="1356"/>
      <c r="AH1" s="1357" t="s">
        <v>3305</v>
      </c>
      <c r="AI1" s="1357" t="s">
        <v>3306</v>
      </c>
      <c r="AJ1" s="1358" t="s">
        <v>3307</v>
      </c>
      <c r="AK1" s="1358" t="s">
        <v>3308</v>
      </c>
      <c r="AL1" s="1358" t="s">
        <v>3309</v>
      </c>
      <c r="AM1" s="1358" t="s">
        <v>3310</v>
      </c>
      <c r="AN1" s="1359" t="s">
        <v>3311</v>
      </c>
      <c r="AO1" s="1359" t="s">
        <v>3312</v>
      </c>
      <c r="AP1" s="1359" t="s">
        <v>3313</v>
      </c>
      <c r="AQ1" s="1359" t="s">
        <v>3314</v>
      </c>
      <c r="AR1" s="50"/>
      <c r="AS1" s="92"/>
    </row>
    <row r="2">
      <c r="A2" s="1360" t="s">
        <v>40</v>
      </c>
      <c r="B2" s="1361" t="s">
        <v>22</v>
      </c>
      <c r="C2" s="1369">
        <f t="shared" ref="C2:AG2" si="1">C15+C28</f>
        <v>0</v>
      </c>
      <c r="D2" s="1369">
        <f t="shared" si="1"/>
        <v>0</v>
      </c>
      <c r="E2" s="1369">
        <f t="shared" si="1"/>
        <v>0</v>
      </c>
      <c r="F2" s="1369">
        <f t="shared" si="1"/>
        <v>0</v>
      </c>
      <c r="G2" s="1369">
        <f t="shared" si="1"/>
        <v>0</v>
      </c>
      <c r="H2" s="1369">
        <f t="shared" si="1"/>
        <v>0</v>
      </c>
      <c r="I2" s="1369">
        <f t="shared" si="1"/>
        <v>0</v>
      </c>
      <c r="J2" s="1369">
        <f t="shared" si="1"/>
        <v>0</v>
      </c>
      <c r="K2" s="1369">
        <f t="shared" si="1"/>
        <v>0</v>
      </c>
      <c r="L2" s="1369">
        <f t="shared" si="1"/>
        <v>0</v>
      </c>
      <c r="M2" s="1363">
        <f t="shared" si="1"/>
        <v>0</v>
      </c>
      <c r="N2" s="1363">
        <f t="shared" si="1"/>
        <v>0</v>
      </c>
      <c r="O2" s="1369">
        <f t="shared" si="1"/>
        <v>0</v>
      </c>
      <c r="P2" s="1369">
        <f t="shared" si="1"/>
        <v>0</v>
      </c>
      <c r="Q2" s="1369">
        <f t="shared" si="1"/>
        <v>0</v>
      </c>
      <c r="R2" s="1369">
        <f t="shared" si="1"/>
        <v>0</v>
      </c>
      <c r="S2" s="1369">
        <f t="shared" si="1"/>
        <v>0</v>
      </c>
      <c r="T2" s="1363">
        <f t="shared" si="1"/>
        <v>0</v>
      </c>
      <c r="U2" s="1363">
        <f t="shared" si="1"/>
        <v>0</v>
      </c>
      <c r="V2" s="1369">
        <f t="shared" si="1"/>
        <v>0</v>
      </c>
      <c r="W2" s="1369">
        <f t="shared" si="1"/>
        <v>0</v>
      </c>
      <c r="X2" s="1369">
        <f t="shared" si="1"/>
        <v>0</v>
      </c>
      <c r="Y2" s="1369">
        <f t="shared" si="1"/>
        <v>0</v>
      </c>
      <c r="Z2" s="1369">
        <f t="shared" si="1"/>
        <v>0</v>
      </c>
      <c r="AA2" s="1363">
        <f t="shared" si="1"/>
        <v>0</v>
      </c>
      <c r="AB2" s="1363">
        <f t="shared" si="1"/>
        <v>0</v>
      </c>
      <c r="AC2" s="1369">
        <f t="shared" si="1"/>
        <v>0</v>
      </c>
      <c r="AD2" s="1369">
        <f t="shared" si="1"/>
        <v>0</v>
      </c>
      <c r="AE2" s="1369">
        <f t="shared" si="1"/>
        <v>0</v>
      </c>
      <c r="AF2" s="1369">
        <f t="shared" si="1"/>
        <v>0</v>
      </c>
      <c r="AG2" s="1369">
        <f t="shared" si="1"/>
        <v>0</v>
      </c>
      <c r="AH2" s="1365">
        <f>SUM(C2:AF2)</f>
        <v>0</v>
      </c>
      <c r="AI2" s="1366"/>
      <c r="AJ2" s="393"/>
      <c r="AK2" s="393"/>
      <c r="AL2" s="393"/>
      <c r="AM2" s="393"/>
      <c r="AN2" s="393"/>
      <c r="AO2" s="393"/>
      <c r="AP2" s="393"/>
      <c r="AQ2" s="393"/>
      <c r="AR2" s="393"/>
      <c r="AS2" s="393"/>
    </row>
    <row r="3">
      <c r="B3" s="1361" t="s">
        <v>97</v>
      </c>
      <c r="C3" s="1369">
        <f t="shared" ref="C3:AG3" si="2">C16+C29+C42+C55</f>
        <v>839</v>
      </c>
      <c r="D3" s="1369">
        <f t="shared" si="2"/>
        <v>735</v>
      </c>
      <c r="E3" s="1367">
        <f t="shared" si="2"/>
        <v>707</v>
      </c>
      <c r="F3" s="1369">
        <f t="shared" si="2"/>
        <v>0</v>
      </c>
      <c r="G3" s="1369">
        <f t="shared" si="2"/>
        <v>0</v>
      </c>
      <c r="H3" s="1367">
        <f t="shared" si="2"/>
        <v>846</v>
      </c>
      <c r="I3" s="1367">
        <f t="shared" si="2"/>
        <v>745</v>
      </c>
      <c r="J3" s="1367">
        <f t="shared" si="2"/>
        <v>771</v>
      </c>
      <c r="K3" s="1367">
        <f t="shared" si="2"/>
        <v>1083</v>
      </c>
      <c r="L3" s="1367">
        <f t="shared" si="2"/>
        <v>842</v>
      </c>
      <c r="M3" s="1369">
        <f t="shared" si="2"/>
        <v>0</v>
      </c>
      <c r="N3" s="1369">
        <f t="shared" si="2"/>
        <v>0</v>
      </c>
      <c r="O3" s="1367">
        <f t="shared" si="2"/>
        <v>817</v>
      </c>
      <c r="P3" s="1367">
        <f t="shared" si="2"/>
        <v>943</v>
      </c>
      <c r="Q3" s="1367">
        <f t="shared" si="2"/>
        <v>1045</v>
      </c>
      <c r="R3" s="1367">
        <f t="shared" si="2"/>
        <v>802</v>
      </c>
      <c r="S3" s="1367">
        <f t="shared" si="2"/>
        <v>900</v>
      </c>
      <c r="T3" s="1363">
        <f t="shared" si="2"/>
        <v>0</v>
      </c>
      <c r="U3" s="1363">
        <f t="shared" si="2"/>
        <v>0</v>
      </c>
      <c r="V3" s="1367">
        <f t="shared" si="2"/>
        <v>1273</v>
      </c>
      <c r="W3" s="1367">
        <f t="shared" si="2"/>
        <v>1041</v>
      </c>
      <c r="X3" s="1367">
        <f t="shared" si="2"/>
        <v>916</v>
      </c>
      <c r="Y3" s="1367">
        <f t="shared" si="2"/>
        <v>1155</v>
      </c>
      <c r="Z3" s="1367">
        <f t="shared" si="2"/>
        <v>951</v>
      </c>
      <c r="AA3" s="1363">
        <f t="shared" si="2"/>
        <v>0</v>
      </c>
      <c r="AB3" s="1363">
        <f t="shared" si="2"/>
        <v>0</v>
      </c>
      <c r="AC3" s="1367">
        <f t="shared" si="2"/>
        <v>0</v>
      </c>
      <c r="AD3" s="1367">
        <f t="shared" si="2"/>
        <v>0</v>
      </c>
      <c r="AE3" s="1367">
        <f t="shared" si="2"/>
        <v>0</v>
      </c>
      <c r="AF3" s="1367">
        <f t="shared" si="2"/>
        <v>0</v>
      </c>
      <c r="AG3" s="1367">
        <f t="shared" si="2"/>
        <v>0</v>
      </c>
      <c r="AH3" s="1365">
        <f t="shared" ref="AH3:AH5" si="4">AVERAGE(C3:AF3)</f>
        <v>547.0333333</v>
      </c>
      <c r="AI3" s="1367">
        <f t="shared" ref="AI3:AI7" si="5">SUM(C3:AF3)</f>
        <v>16411</v>
      </c>
      <c r="AJ3" s="1362">
        <f t="shared" ref="AJ3:AJ7" si="6">IFERROR(AVERAGE(C3:F3),"-")</f>
        <v>570.25</v>
      </c>
      <c r="AK3" s="1362">
        <f t="shared" ref="AK3:AK7" si="7">IFERROR(AVERAGE(J3:N3),"-")</f>
        <v>539.2</v>
      </c>
      <c r="AL3" s="393">
        <f t="shared" ref="AL3:AL7" si="8">IFERROR(AVERAGE(Q3:U3),"-")</f>
        <v>549.4</v>
      </c>
      <c r="AM3" s="393">
        <f t="shared" ref="AM3:AM7" si="9">IFERROR(AVERAGE(X3:AB3),"-")</f>
        <v>604.4</v>
      </c>
      <c r="AN3" s="393">
        <f t="shared" ref="AN3:AN7" si="10">sum(C3:G3)</f>
        <v>2281</v>
      </c>
      <c r="AO3" s="393">
        <f t="shared" ref="AO3:AO7" si="11">sum(J3:N3)</f>
        <v>2696</v>
      </c>
      <c r="AP3" s="393">
        <f t="shared" ref="AP3:AP7" si="12">sum(Q3:U3)</f>
        <v>2747</v>
      </c>
      <c r="AQ3" s="393">
        <f t="shared" ref="AQ3:AQ7" si="13">sum(X3:AB3)</f>
        <v>3022</v>
      </c>
      <c r="AR3" s="393"/>
      <c r="AS3" s="393"/>
    </row>
    <row r="4">
      <c r="B4" s="1361" t="s">
        <v>3290</v>
      </c>
      <c r="C4" s="1369">
        <f t="shared" ref="C4:AG4" si="3">C17+C30+C43+C56</f>
        <v>345</v>
      </c>
      <c r="D4" s="1369">
        <f t="shared" si="3"/>
        <v>293</v>
      </c>
      <c r="E4" s="1367">
        <f t="shared" si="3"/>
        <v>290</v>
      </c>
      <c r="F4" s="1369">
        <f t="shared" si="3"/>
        <v>0</v>
      </c>
      <c r="G4" s="1369">
        <f t="shared" si="3"/>
        <v>0</v>
      </c>
      <c r="H4" s="1367">
        <f t="shared" si="3"/>
        <v>303</v>
      </c>
      <c r="I4" s="1367">
        <f t="shared" si="3"/>
        <v>350</v>
      </c>
      <c r="J4" s="1367">
        <f t="shared" si="3"/>
        <v>331</v>
      </c>
      <c r="K4" s="1367">
        <f t="shared" si="3"/>
        <v>479</v>
      </c>
      <c r="L4" s="1367">
        <f t="shared" si="3"/>
        <v>366</v>
      </c>
      <c r="M4" s="1369">
        <f t="shared" si="3"/>
        <v>0</v>
      </c>
      <c r="N4" s="1369">
        <f t="shared" si="3"/>
        <v>0</v>
      </c>
      <c r="O4" s="1367">
        <f t="shared" si="3"/>
        <v>250</v>
      </c>
      <c r="P4" s="1367">
        <f t="shared" si="3"/>
        <v>279</v>
      </c>
      <c r="Q4" s="1367">
        <f t="shared" si="3"/>
        <v>332</v>
      </c>
      <c r="R4" s="1367">
        <f t="shared" si="3"/>
        <v>250</v>
      </c>
      <c r="S4" s="1367">
        <f t="shared" si="3"/>
        <v>337</v>
      </c>
      <c r="T4" s="1363">
        <f t="shared" si="3"/>
        <v>0</v>
      </c>
      <c r="U4" s="1363">
        <f t="shared" si="3"/>
        <v>0</v>
      </c>
      <c r="V4" s="1367">
        <f t="shared" si="3"/>
        <v>294</v>
      </c>
      <c r="W4" s="1367">
        <f t="shared" si="3"/>
        <v>352</v>
      </c>
      <c r="X4" s="1367">
        <f t="shared" si="3"/>
        <v>282</v>
      </c>
      <c r="Y4" s="1367">
        <f t="shared" si="3"/>
        <v>373</v>
      </c>
      <c r="Z4" s="1367">
        <f t="shared" si="3"/>
        <v>373</v>
      </c>
      <c r="AA4" s="1363">
        <f t="shared" si="3"/>
        <v>0</v>
      </c>
      <c r="AB4" s="1363">
        <f t="shared" si="3"/>
        <v>0</v>
      </c>
      <c r="AC4" s="1367">
        <f t="shared" si="3"/>
        <v>0</v>
      </c>
      <c r="AD4" s="1367">
        <f t="shared" si="3"/>
        <v>0</v>
      </c>
      <c r="AE4" s="1367">
        <f t="shared" si="3"/>
        <v>0</v>
      </c>
      <c r="AF4" s="1367">
        <f t="shared" si="3"/>
        <v>0</v>
      </c>
      <c r="AG4" s="1367">
        <f t="shared" si="3"/>
        <v>0</v>
      </c>
      <c r="AH4" s="1365">
        <f t="shared" si="4"/>
        <v>195.9666667</v>
      </c>
      <c r="AI4" s="1367">
        <f t="shared" si="5"/>
        <v>5879</v>
      </c>
      <c r="AJ4" s="1362">
        <f t="shared" si="6"/>
        <v>232</v>
      </c>
      <c r="AK4" s="1362">
        <f t="shared" si="7"/>
        <v>235.2</v>
      </c>
      <c r="AL4" s="393">
        <f t="shared" si="8"/>
        <v>183.8</v>
      </c>
      <c r="AM4" s="393">
        <f t="shared" si="9"/>
        <v>205.6</v>
      </c>
      <c r="AN4" s="393">
        <f t="shared" si="10"/>
        <v>928</v>
      </c>
      <c r="AO4" s="393">
        <f t="shared" si="11"/>
        <v>1176</v>
      </c>
      <c r="AP4" s="393">
        <f t="shared" si="12"/>
        <v>919</v>
      </c>
      <c r="AQ4" s="393">
        <f t="shared" si="13"/>
        <v>1028</v>
      </c>
      <c r="AR4" s="393"/>
      <c r="AS4" s="393"/>
    </row>
    <row r="5">
      <c r="B5" s="1361" t="s">
        <v>1283</v>
      </c>
      <c r="C5" s="1369">
        <f t="shared" ref="C5:AG5" si="14">C18+C31+C44+C57</f>
        <v>153</v>
      </c>
      <c r="D5" s="1369">
        <f t="shared" si="14"/>
        <v>94</v>
      </c>
      <c r="E5" s="1367">
        <f t="shared" si="14"/>
        <v>95</v>
      </c>
      <c r="F5" s="1369">
        <f t="shared" si="14"/>
        <v>0</v>
      </c>
      <c r="G5" s="1369">
        <f t="shared" si="14"/>
        <v>0</v>
      </c>
      <c r="H5" s="1367">
        <f t="shared" si="14"/>
        <v>104</v>
      </c>
      <c r="I5" s="1367">
        <f t="shared" si="14"/>
        <v>88</v>
      </c>
      <c r="J5" s="1367">
        <f t="shared" si="14"/>
        <v>79</v>
      </c>
      <c r="K5" s="1367">
        <f t="shared" si="14"/>
        <v>116</v>
      </c>
      <c r="L5" s="1367">
        <f t="shared" si="14"/>
        <v>138</v>
      </c>
      <c r="M5" s="1369">
        <f t="shared" si="14"/>
        <v>0</v>
      </c>
      <c r="N5" s="1369">
        <f t="shared" si="14"/>
        <v>0</v>
      </c>
      <c r="O5" s="1367">
        <f t="shared" si="14"/>
        <v>90</v>
      </c>
      <c r="P5" s="1367">
        <f t="shared" si="14"/>
        <v>87</v>
      </c>
      <c r="Q5" s="1367">
        <f t="shared" si="14"/>
        <v>121</v>
      </c>
      <c r="R5" s="1367">
        <f t="shared" si="14"/>
        <v>87</v>
      </c>
      <c r="S5" s="1367">
        <f t="shared" si="14"/>
        <v>108</v>
      </c>
      <c r="T5" s="1363">
        <f t="shared" si="14"/>
        <v>0</v>
      </c>
      <c r="U5" s="1363">
        <f t="shared" si="14"/>
        <v>0</v>
      </c>
      <c r="V5" s="1367">
        <f t="shared" si="14"/>
        <v>98</v>
      </c>
      <c r="W5" s="1367">
        <f t="shared" si="14"/>
        <v>100</v>
      </c>
      <c r="X5" s="1367">
        <f t="shared" si="14"/>
        <v>115</v>
      </c>
      <c r="Y5" s="1367">
        <f t="shared" si="14"/>
        <v>121</v>
      </c>
      <c r="Z5" s="1367">
        <f t="shared" si="14"/>
        <v>124</v>
      </c>
      <c r="AA5" s="1363">
        <f t="shared" si="14"/>
        <v>0</v>
      </c>
      <c r="AB5" s="1363">
        <f t="shared" si="14"/>
        <v>0</v>
      </c>
      <c r="AC5" s="1367">
        <f t="shared" si="14"/>
        <v>0</v>
      </c>
      <c r="AD5" s="1367">
        <f t="shared" si="14"/>
        <v>0</v>
      </c>
      <c r="AE5" s="1367">
        <f t="shared" si="14"/>
        <v>0</v>
      </c>
      <c r="AF5" s="1367">
        <f t="shared" si="14"/>
        <v>0</v>
      </c>
      <c r="AG5" s="1367">
        <f t="shared" si="14"/>
        <v>0</v>
      </c>
      <c r="AH5" s="1365">
        <f t="shared" si="4"/>
        <v>63.93333333</v>
      </c>
      <c r="AI5" s="1367">
        <f t="shared" si="5"/>
        <v>1918</v>
      </c>
      <c r="AJ5" s="1362">
        <f t="shared" si="6"/>
        <v>85.5</v>
      </c>
      <c r="AK5" s="1362">
        <f t="shared" si="7"/>
        <v>66.6</v>
      </c>
      <c r="AL5" s="393">
        <f t="shared" si="8"/>
        <v>63.2</v>
      </c>
      <c r="AM5" s="393">
        <f t="shared" si="9"/>
        <v>72</v>
      </c>
      <c r="AN5" s="393">
        <f t="shared" si="10"/>
        <v>342</v>
      </c>
      <c r="AO5" s="393">
        <f t="shared" si="11"/>
        <v>333</v>
      </c>
      <c r="AP5" s="393">
        <f t="shared" si="12"/>
        <v>316</v>
      </c>
      <c r="AQ5" s="393">
        <f t="shared" si="13"/>
        <v>360</v>
      </c>
      <c r="AR5" s="393"/>
      <c r="AS5" s="393"/>
    </row>
    <row r="6">
      <c r="B6" s="1361" t="s">
        <v>3315</v>
      </c>
      <c r="C6" s="1369">
        <f t="shared" ref="C6:AG6" si="15">C19+C32+C45+C58</f>
        <v>18</v>
      </c>
      <c r="D6" s="1369">
        <f t="shared" si="15"/>
        <v>15</v>
      </c>
      <c r="E6" s="1367">
        <f t="shared" si="15"/>
        <v>16</v>
      </c>
      <c r="F6" s="1369">
        <f t="shared" si="15"/>
        <v>0</v>
      </c>
      <c r="G6" s="1369">
        <f t="shared" si="15"/>
        <v>0</v>
      </c>
      <c r="H6" s="1367">
        <f t="shared" si="15"/>
        <v>17</v>
      </c>
      <c r="I6" s="1367">
        <f t="shared" si="15"/>
        <v>12</v>
      </c>
      <c r="J6" s="1367">
        <f t="shared" si="15"/>
        <v>14</v>
      </c>
      <c r="K6" s="1367">
        <f t="shared" si="15"/>
        <v>21</v>
      </c>
      <c r="L6" s="1367">
        <f t="shared" si="15"/>
        <v>16</v>
      </c>
      <c r="M6" s="1369">
        <f t="shared" si="15"/>
        <v>0</v>
      </c>
      <c r="N6" s="1369">
        <f t="shared" si="15"/>
        <v>0</v>
      </c>
      <c r="O6" s="1367">
        <f t="shared" si="15"/>
        <v>13</v>
      </c>
      <c r="P6" s="1367">
        <f t="shared" si="15"/>
        <v>14</v>
      </c>
      <c r="Q6" s="1367">
        <f t="shared" si="15"/>
        <v>13</v>
      </c>
      <c r="R6" s="1367">
        <f t="shared" si="15"/>
        <v>14</v>
      </c>
      <c r="S6" s="1367">
        <f t="shared" si="15"/>
        <v>17</v>
      </c>
      <c r="T6" s="1363">
        <f t="shared" si="15"/>
        <v>0</v>
      </c>
      <c r="U6" s="1363">
        <f t="shared" si="15"/>
        <v>0</v>
      </c>
      <c r="V6" s="1367">
        <f t="shared" si="15"/>
        <v>27</v>
      </c>
      <c r="W6" s="1367">
        <f t="shared" si="15"/>
        <v>32</v>
      </c>
      <c r="X6" s="1367">
        <f t="shared" si="15"/>
        <v>28</v>
      </c>
      <c r="Y6" s="1367">
        <f t="shared" si="15"/>
        <v>28</v>
      </c>
      <c r="Z6" s="1367">
        <f t="shared" si="15"/>
        <v>14</v>
      </c>
      <c r="AA6" s="1363">
        <f t="shared" si="15"/>
        <v>0</v>
      </c>
      <c r="AB6" s="1363">
        <f t="shared" si="15"/>
        <v>0</v>
      </c>
      <c r="AC6" s="1367">
        <f t="shared" si="15"/>
        <v>0</v>
      </c>
      <c r="AD6" s="1367">
        <f t="shared" si="15"/>
        <v>0</v>
      </c>
      <c r="AE6" s="1367">
        <f t="shared" si="15"/>
        <v>0</v>
      </c>
      <c r="AF6" s="1367">
        <f t="shared" si="15"/>
        <v>0</v>
      </c>
      <c r="AG6" s="1367">
        <f t="shared" si="15"/>
        <v>0</v>
      </c>
      <c r="AH6" s="1365">
        <f>AVERAGE(C6:AG6)</f>
        <v>10.61290323</v>
      </c>
      <c r="AI6" s="1367">
        <f t="shared" si="5"/>
        <v>329</v>
      </c>
      <c r="AJ6" s="1362">
        <f t="shared" si="6"/>
        <v>12.25</v>
      </c>
      <c r="AK6" s="1362">
        <f t="shared" si="7"/>
        <v>10.2</v>
      </c>
      <c r="AL6" s="393">
        <f t="shared" si="8"/>
        <v>8.8</v>
      </c>
      <c r="AM6" s="393">
        <f t="shared" si="9"/>
        <v>14</v>
      </c>
      <c r="AN6" s="393">
        <f t="shared" si="10"/>
        <v>49</v>
      </c>
      <c r="AO6" s="393">
        <f t="shared" si="11"/>
        <v>51</v>
      </c>
      <c r="AP6" s="393">
        <f t="shared" si="12"/>
        <v>44</v>
      </c>
      <c r="AQ6" s="393">
        <f t="shared" si="13"/>
        <v>70</v>
      </c>
      <c r="AR6" s="393"/>
      <c r="AS6" s="393"/>
    </row>
    <row r="7">
      <c r="B7" s="1361" t="s">
        <v>96</v>
      </c>
      <c r="C7" s="1369">
        <f t="shared" ref="C7:AG7" si="16">C20+C33+C46+C59</f>
        <v>12</v>
      </c>
      <c r="D7" s="1369">
        <f t="shared" si="16"/>
        <v>9</v>
      </c>
      <c r="E7" s="1367">
        <f t="shared" si="16"/>
        <v>3</v>
      </c>
      <c r="F7" s="1369">
        <f t="shared" si="16"/>
        <v>0</v>
      </c>
      <c r="G7" s="1369">
        <f t="shared" si="16"/>
        <v>0</v>
      </c>
      <c r="H7" s="1367">
        <f t="shared" si="16"/>
        <v>6</v>
      </c>
      <c r="I7" s="1367">
        <f t="shared" si="16"/>
        <v>2</v>
      </c>
      <c r="J7" s="1367">
        <f t="shared" si="16"/>
        <v>7</v>
      </c>
      <c r="K7" s="1367">
        <f t="shared" si="16"/>
        <v>6</v>
      </c>
      <c r="L7" s="1367">
        <f t="shared" si="16"/>
        <v>10</v>
      </c>
      <c r="M7" s="1369">
        <f t="shared" si="16"/>
        <v>0</v>
      </c>
      <c r="N7" s="1369">
        <f t="shared" si="16"/>
        <v>0</v>
      </c>
      <c r="O7" s="1367">
        <f t="shared" si="16"/>
        <v>6</v>
      </c>
      <c r="P7" s="1367">
        <f t="shared" si="16"/>
        <v>7</v>
      </c>
      <c r="Q7" s="1367">
        <f t="shared" si="16"/>
        <v>4</v>
      </c>
      <c r="R7" s="1367">
        <f t="shared" si="16"/>
        <v>2</v>
      </c>
      <c r="S7" s="1367">
        <f t="shared" si="16"/>
        <v>10</v>
      </c>
      <c r="T7" s="1363">
        <f t="shared" si="16"/>
        <v>0</v>
      </c>
      <c r="U7" s="1363">
        <f t="shared" si="16"/>
        <v>0</v>
      </c>
      <c r="V7" s="1367">
        <f t="shared" si="16"/>
        <v>3</v>
      </c>
      <c r="W7" s="1367">
        <f t="shared" si="16"/>
        <v>7</v>
      </c>
      <c r="X7" s="1367">
        <f t="shared" si="16"/>
        <v>8</v>
      </c>
      <c r="Y7" s="1367">
        <f t="shared" si="16"/>
        <v>5</v>
      </c>
      <c r="Z7" s="1367">
        <f t="shared" si="16"/>
        <v>9</v>
      </c>
      <c r="AA7" s="1363">
        <f t="shared" si="16"/>
        <v>0</v>
      </c>
      <c r="AB7" s="1363">
        <f t="shared" si="16"/>
        <v>0</v>
      </c>
      <c r="AC7" s="1367">
        <f t="shared" si="16"/>
        <v>0</v>
      </c>
      <c r="AD7" s="1367">
        <f t="shared" si="16"/>
        <v>0</v>
      </c>
      <c r="AE7" s="1367">
        <f t="shared" si="16"/>
        <v>0</v>
      </c>
      <c r="AF7" s="1367">
        <f t="shared" si="16"/>
        <v>0</v>
      </c>
      <c r="AG7" s="1367">
        <f t="shared" si="16"/>
        <v>0</v>
      </c>
      <c r="AH7" s="1365">
        <f>AVERAGE(C7:AF7)</f>
        <v>3.866666667</v>
      </c>
      <c r="AI7" s="1367">
        <f t="shared" si="5"/>
        <v>116</v>
      </c>
      <c r="AJ7" s="1362">
        <f t="shared" si="6"/>
        <v>6</v>
      </c>
      <c r="AK7" s="1362">
        <f t="shared" si="7"/>
        <v>4.6</v>
      </c>
      <c r="AL7" s="393">
        <f t="shared" si="8"/>
        <v>3.2</v>
      </c>
      <c r="AM7" s="393">
        <f t="shared" si="9"/>
        <v>4.4</v>
      </c>
      <c r="AN7" s="393">
        <f t="shared" si="10"/>
        <v>24</v>
      </c>
      <c r="AO7" s="393">
        <f t="shared" si="11"/>
        <v>23</v>
      </c>
      <c r="AP7" s="393">
        <f t="shared" si="12"/>
        <v>16</v>
      </c>
      <c r="AQ7" s="393">
        <f t="shared" si="13"/>
        <v>22</v>
      </c>
      <c r="AR7" s="393"/>
      <c r="AS7" s="393"/>
    </row>
    <row r="8">
      <c r="B8" s="1373" t="s">
        <v>3317</v>
      </c>
      <c r="C8" s="1371">
        <f t="shared" ref="C8:AG8" si="17">C7-C2</f>
        <v>12</v>
      </c>
      <c r="D8" s="1371">
        <f t="shared" si="17"/>
        <v>9</v>
      </c>
      <c r="E8" s="1371">
        <f t="shared" si="17"/>
        <v>3</v>
      </c>
      <c r="F8" s="1371">
        <f t="shared" si="17"/>
        <v>0</v>
      </c>
      <c r="G8" s="1371">
        <f t="shared" si="17"/>
        <v>0</v>
      </c>
      <c r="H8" s="1371">
        <f t="shared" si="17"/>
        <v>6</v>
      </c>
      <c r="I8" s="1371">
        <f t="shared" si="17"/>
        <v>2</v>
      </c>
      <c r="J8" s="1371">
        <f t="shared" si="17"/>
        <v>7</v>
      </c>
      <c r="K8" s="1371">
        <f t="shared" si="17"/>
        <v>6</v>
      </c>
      <c r="L8" s="1371">
        <f t="shared" si="17"/>
        <v>10</v>
      </c>
      <c r="M8" s="1370">
        <f t="shared" si="17"/>
        <v>0</v>
      </c>
      <c r="N8" s="1370">
        <f t="shared" si="17"/>
        <v>0</v>
      </c>
      <c r="O8" s="1418">
        <f t="shared" si="17"/>
        <v>6</v>
      </c>
      <c r="P8" s="1418">
        <f t="shared" si="17"/>
        <v>7</v>
      </c>
      <c r="Q8" s="1371">
        <f t="shared" si="17"/>
        <v>4</v>
      </c>
      <c r="R8" s="1371">
        <f t="shared" si="17"/>
        <v>2</v>
      </c>
      <c r="S8" s="1371">
        <f t="shared" si="17"/>
        <v>10</v>
      </c>
      <c r="T8" s="1370">
        <f t="shared" si="17"/>
        <v>0</v>
      </c>
      <c r="U8" s="1370">
        <f t="shared" si="17"/>
        <v>0</v>
      </c>
      <c r="V8" s="1371">
        <f t="shared" si="17"/>
        <v>3</v>
      </c>
      <c r="W8" s="1371">
        <f t="shared" si="17"/>
        <v>7</v>
      </c>
      <c r="X8" s="1371">
        <f t="shared" si="17"/>
        <v>8</v>
      </c>
      <c r="Y8" s="1371">
        <f t="shared" si="17"/>
        <v>5</v>
      </c>
      <c r="Z8" s="1371">
        <f t="shared" si="17"/>
        <v>9</v>
      </c>
      <c r="AA8" s="1370">
        <f t="shared" si="17"/>
        <v>0</v>
      </c>
      <c r="AB8" s="1370">
        <f t="shared" si="17"/>
        <v>0</v>
      </c>
      <c r="AC8" s="1371">
        <f t="shared" si="17"/>
        <v>0</v>
      </c>
      <c r="AD8" s="1371">
        <f t="shared" si="17"/>
        <v>0</v>
      </c>
      <c r="AE8" s="1371">
        <f t="shared" si="17"/>
        <v>0</v>
      </c>
      <c r="AF8" s="1371">
        <f t="shared" si="17"/>
        <v>0</v>
      </c>
      <c r="AG8" s="1371">
        <f t="shared" si="17"/>
        <v>0</v>
      </c>
      <c r="AH8" s="1372">
        <f>SUM(C8:AG8)</f>
        <v>116</v>
      </c>
      <c r="AI8" s="1374"/>
      <c r="AJ8" s="393"/>
      <c r="AK8" s="393"/>
      <c r="AL8" s="393"/>
      <c r="AM8" s="393"/>
      <c r="AN8" s="393"/>
      <c r="AO8" s="393"/>
      <c r="AP8" s="393"/>
      <c r="AQ8" s="393"/>
      <c r="AR8" s="50"/>
      <c r="AS8" s="50"/>
    </row>
    <row r="9">
      <c r="B9" s="1375" t="s">
        <v>157</v>
      </c>
      <c r="C9" s="1376">
        <f t="shared" ref="C9:AI9" si="18">C4/C3</f>
        <v>0.4112038141</v>
      </c>
      <c r="D9" s="1376">
        <f t="shared" si="18"/>
        <v>0.3986394558</v>
      </c>
      <c r="E9" s="1376">
        <f t="shared" si="18"/>
        <v>0.4101838755</v>
      </c>
      <c r="F9" s="1376" t="str">
        <f t="shared" si="18"/>
        <v>#DIV/0!</v>
      </c>
      <c r="G9" s="1376" t="str">
        <f t="shared" si="18"/>
        <v>#DIV/0!</v>
      </c>
      <c r="H9" s="1376">
        <f t="shared" si="18"/>
        <v>0.3581560284</v>
      </c>
      <c r="I9" s="1376">
        <f t="shared" si="18"/>
        <v>0.4697986577</v>
      </c>
      <c r="J9" s="1376">
        <f t="shared" si="18"/>
        <v>0.4293125811</v>
      </c>
      <c r="K9" s="1376">
        <f t="shared" si="18"/>
        <v>0.4422899354</v>
      </c>
      <c r="L9" s="1376">
        <f t="shared" si="18"/>
        <v>0.4346793349</v>
      </c>
      <c r="M9" s="1377" t="str">
        <f t="shared" si="18"/>
        <v>#DIV/0!</v>
      </c>
      <c r="N9" s="1377" t="str">
        <f t="shared" si="18"/>
        <v>#DIV/0!</v>
      </c>
      <c r="O9" s="1376">
        <f t="shared" si="18"/>
        <v>0.305997552</v>
      </c>
      <c r="P9" s="1376">
        <f t="shared" si="18"/>
        <v>0.295864263</v>
      </c>
      <c r="Q9" s="1376">
        <f t="shared" si="18"/>
        <v>0.3177033493</v>
      </c>
      <c r="R9" s="1376">
        <f t="shared" si="18"/>
        <v>0.3117206983</v>
      </c>
      <c r="S9" s="1376">
        <f t="shared" si="18"/>
        <v>0.3744444444</v>
      </c>
      <c r="T9" s="1377" t="str">
        <f t="shared" si="18"/>
        <v>#DIV/0!</v>
      </c>
      <c r="U9" s="1377" t="str">
        <f t="shared" si="18"/>
        <v>#DIV/0!</v>
      </c>
      <c r="V9" s="1376">
        <f t="shared" si="18"/>
        <v>0.2309505106</v>
      </c>
      <c r="W9" s="1376">
        <f t="shared" si="18"/>
        <v>0.3381364073</v>
      </c>
      <c r="X9" s="1376">
        <f t="shared" si="18"/>
        <v>0.307860262</v>
      </c>
      <c r="Y9" s="1376">
        <f t="shared" si="18"/>
        <v>0.3229437229</v>
      </c>
      <c r="Z9" s="1376">
        <f t="shared" si="18"/>
        <v>0.3922187171</v>
      </c>
      <c r="AA9" s="1377" t="str">
        <f t="shared" si="18"/>
        <v>#DIV/0!</v>
      </c>
      <c r="AB9" s="1377" t="str">
        <f t="shared" si="18"/>
        <v>#DIV/0!</v>
      </c>
      <c r="AC9" s="1376" t="str">
        <f t="shared" si="18"/>
        <v>#DIV/0!</v>
      </c>
      <c r="AD9" s="1376" t="str">
        <f t="shared" si="18"/>
        <v>#DIV/0!</v>
      </c>
      <c r="AE9" s="1376" t="str">
        <f t="shared" si="18"/>
        <v>#DIV/0!</v>
      </c>
      <c r="AF9" s="1376" t="str">
        <f t="shared" si="18"/>
        <v>#DIV/0!</v>
      </c>
      <c r="AG9" s="1376" t="str">
        <f t="shared" si="18"/>
        <v>#DIV/0!</v>
      </c>
      <c r="AH9" s="1376">
        <f t="shared" si="18"/>
        <v>0.35823533</v>
      </c>
      <c r="AI9" s="1376">
        <f t="shared" si="18"/>
        <v>0.35823533</v>
      </c>
      <c r="AJ9" s="1378" t="str">
        <f t="shared" ref="AJ9:AJ12" si="20">IFERROR(AVERAGE(C9:G9),"-")</f>
        <v>-</v>
      </c>
      <c r="AK9" s="1378" t="str">
        <f t="shared" ref="AK9:AK12" si="21">IFERROR(AVERAGE(J9:N9),"-")</f>
        <v>-</v>
      </c>
      <c r="AL9" s="1378" t="str">
        <f t="shared" ref="AL9:AL12" si="22">IFERROR(AVERAGE(Q9:U9),"-")</f>
        <v>-</v>
      </c>
      <c r="AM9" s="1378" t="str">
        <f t="shared" ref="AM9:AM12" si="23">IFERROR(AVERAGE(X9:AB9),"-")</f>
        <v>-</v>
      </c>
      <c r="AN9" s="393"/>
      <c r="AO9" s="393"/>
      <c r="AP9" s="393"/>
      <c r="AQ9" s="393"/>
      <c r="AR9" s="50"/>
      <c r="AS9" s="50"/>
    </row>
    <row r="10">
      <c r="B10" s="1375" t="s">
        <v>159</v>
      </c>
      <c r="C10" s="1376">
        <f t="shared" ref="C10:AI10" si="19">C5/C4</f>
        <v>0.4434782609</v>
      </c>
      <c r="D10" s="1376">
        <f t="shared" si="19"/>
        <v>0.3208191126</v>
      </c>
      <c r="E10" s="1376">
        <f t="shared" si="19"/>
        <v>0.3275862069</v>
      </c>
      <c r="F10" s="1376" t="str">
        <f t="shared" si="19"/>
        <v>#DIV/0!</v>
      </c>
      <c r="G10" s="1376" t="str">
        <f t="shared" si="19"/>
        <v>#DIV/0!</v>
      </c>
      <c r="H10" s="1376">
        <f t="shared" si="19"/>
        <v>0.3432343234</v>
      </c>
      <c r="I10" s="1376">
        <f t="shared" si="19"/>
        <v>0.2514285714</v>
      </c>
      <c r="J10" s="1376">
        <f t="shared" si="19"/>
        <v>0.2386706949</v>
      </c>
      <c r="K10" s="1376">
        <f t="shared" si="19"/>
        <v>0.24217119</v>
      </c>
      <c r="L10" s="1376">
        <f t="shared" si="19"/>
        <v>0.3770491803</v>
      </c>
      <c r="M10" s="1377" t="str">
        <f t="shared" si="19"/>
        <v>#DIV/0!</v>
      </c>
      <c r="N10" s="1377" t="str">
        <f t="shared" si="19"/>
        <v>#DIV/0!</v>
      </c>
      <c r="O10" s="1376">
        <f t="shared" si="19"/>
        <v>0.36</v>
      </c>
      <c r="P10" s="1376">
        <f t="shared" si="19"/>
        <v>0.311827957</v>
      </c>
      <c r="Q10" s="1376">
        <f t="shared" si="19"/>
        <v>0.3644578313</v>
      </c>
      <c r="R10" s="1376">
        <f t="shared" si="19"/>
        <v>0.348</v>
      </c>
      <c r="S10" s="1376">
        <f t="shared" si="19"/>
        <v>0.3204747774</v>
      </c>
      <c r="T10" s="1377" t="str">
        <f t="shared" si="19"/>
        <v>#DIV/0!</v>
      </c>
      <c r="U10" s="1377" t="str">
        <f t="shared" si="19"/>
        <v>#DIV/0!</v>
      </c>
      <c r="V10" s="1376">
        <f t="shared" si="19"/>
        <v>0.3333333333</v>
      </c>
      <c r="W10" s="1376">
        <f t="shared" si="19"/>
        <v>0.2840909091</v>
      </c>
      <c r="X10" s="1376">
        <f t="shared" si="19"/>
        <v>0.4078014184</v>
      </c>
      <c r="Y10" s="1376">
        <f t="shared" si="19"/>
        <v>0.3243967828</v>
      </c>
      <c r="Z10" s="1376">
        <f t="shared" si="19"/>
        <v>0.3324396783</v>
      </c>
      <c r="AA10" s="1377" t="str">
        <f t="shared" si="19"/>
        <v>#DIV/0!</v>
      </c>
      <c r="AB10" s="1377" t="str">
        <f t="shared" si="19"/>
        <v>#DIV/0!</v>
      </c>
      <c r="AC10" s="1376" t="str">
        <f t="shared" si="19"/>
        <v>#DIV/0!</v>
      </c>
      <c r="AD10" s="1376" t="str">
        <f t="shared" si="19"/>
        <v>#DIV/0!</v>
      </c>
      <c r="AE10" s="1376" t="str">
        <f t="shared" si="19"/>
        <v>#DIV/0!</v>
      </c>
      <c r="AF10" s="1376" t="str">
        <f t="shared" si="19"/>
        <v>#DIV/0!</v>
      </c>
      <c r="AG10" s="1376" t="str">
        <f t="shared" si="19"/>
        <v>#DIV/0!</v>
      </c>
      <c r="AH10" s="1376">
        <f t="shared" si="19"/>
        <v>0.3262459602</v>
      </c>
      <c r="AI10" s="1376">
        <f t="shared" si="19"/>
        <v>0.3262459602</v>
      </c>
      <c r="AJ10" s="1378" t="str">
        <f t="shared" si="20"/>
        <v>-</v>
      </c>
      <c r="AK10" s="1378" t="str">
        <f t="shared" si="21"/>
        <v>-</v>
      </c>
      <c r="AL10" s="1378" t="str">
        <f t="shared" si="22"/>
        <v>-</v>
      </c>
      <c r="AM10" s="1378" t="str">
        <f t="shared" si="23"/>
        <v>-</v>
      </c>
      <c r="AN10" s="393"/>
      <c r="AO10" s="393"/>
      <c r="AP10" s="393"/>
      <c r="AQ10" s="393"/>
      <c r="AR10" s="50"/>
      <c r="AS10" s="50"/>
    </row>
    <row r="11">
      <c r="B11" s="1375" t="s">
        <v>161</v>
      </c>
      <c r="C11" s="1376">
        <f t="shared" ref="C11:AI11" si="24">C6/C5</f>
        <v>0.1176470588</v>
      </c>
      <c r="D11" s="1376">
        <f t="shared" si="24"/>
        <v>0.1595744681</v>
      </c>
      <c r="E11" s="1376">
        <f t="shared" si="24"/>
        <v>0.1684210526</v>
      </c>
      <c r="F11" s="1376" t="str">
        <f t="shared" si="24"/>
        <v>#DIV/0!</v>
      </c>
      <c r="G11" s="1376" t="str">
        <f t="shared" si="24"/>
        <v>#DIV/0!</v>
      </c>
      <c r="H11" s="1376">
        <f t="shared" si="24"/>
        <v>0.1634615385</v>
      </c>
      <c r="I11" s="1376">
        <f t="shared" si="24"/>
        <v>0.1363636364</v>
      </c>
      <c r="J11" s="1376">
        <f t="shared" si="24"/>
        <v>0.1772151899</v>
      </c>
      <c r="K11" s="1376">
        <f t="shared" si="24"/>
        <v>0.1810344828</v>
      </c>
      <c r="L11" s="1376">
        <f t="shared" si="24"/>
        <v>0.115942029</v>
      </c>
      <c r="M11" s="1377" t="str">
        <f t="shared" si="24"/>
        <v>#DIV/0!</v>
      </c>
      <c r="N11" s="1377" t="str">
        <f t="shared" si="24"/>
        <v>#DIV/0!</v>
      </c>
      <c r="O11" s="1376">
        <f t="shared" si="24"/>
        <v>0.1444444444</v>
      </c>
      <c r="P11" s="1376">
        <f t="shared" si="24"/>
        <v>0.1609195402</v>
      </c>
      <c r="Q11" s="1376">
        <f t="shared" si="24"/>
        <v>0.1074380165</v>
      </c>
      <c r="R11" s="1376">
        <f t="shared" si="24"/>
        <v>0.1609195402</v>
      </c>
      <c r="S11" s="1376">
        <f t="shared" si="24"/>
        <v>0.1574074074</v>
      </c>
      <c r="T11" s="1377" t="str">
        <f t="shared" si="24"/>
        <v>#DIV/0!</v>
      </c>
      <c r="U11" s="1377" t="str">
        <f t="shared" si="24"/>
        <v>#DIV/0!</v>
      </c>
      <c r="V11" s="1376">
        <f t="shared" si="24"/>
        <v>0.2755102041</v>
      </c>
      <c r="W11" s="1376">
        <f t="shared" si="24"/>
        <v>0.32</v>
      </c>
      <c r="X11" s="1376">
        <f t="shared" si="24"/>
        <v>0.2434782609</v>
      </c>
      <c r="Y11" s="1376">
        <f t="shared" si="24"/>
        <v>0.2314049587</v>
      </c>
      <c r="Z11" s="1376">
        <f t="shared" si="24"/>
        <v>0.1129032258</v>
      </c>
      <c r="AA11" s="1377" t="str">
        <f t="shared" si="24"/>
        <v>#DIV/0!</v>
      </c>
      <c r="AB11" s="1377" t="str">
        <f t="shared" si="24"/>
        <v>#DIV/0!</v>
      </c>
      <c r="AC11" s="1376" t="str">
        <f t="shared" si="24"/>
        <v>#DIV/0!</v>
      </c>
      <c r="AD11" s="1376" t="str">
        <f t="shared" si="24"/>
        <v>#DIV/0!</v>
      </c>
      <c r="AE11" s="1376" t="str">
        <f t="shared" si="24"/>
        <v>#DIV/0!</v>
      </c>
      <c r="AF11" s="1376" t="str">
        <f t="shared" si="24"/>
        <v>#DIV/0!</v>
      </c>
      <c r="AG11" s="1376" t="str">
        <f t="shared" si="24"/>
        <v>#DIV/0!</v>
      </c>
      <c r="AH11" s="1376">
        <f t="shared" si="24"/>
        <v>0.1659995291</v>
      </c>
      <c r="AI11" s="1376">
        <f t="shared" si="24"/>
        <v>0.1715328467</v>
      </c>
      <c r="AJ11" s="1378" t="str">
        <f t="shared" si="20"/>
        <v>-</v>
      </c>
      <c r="AK11" s="1378" t="str">
        <f t="shared" si="21"/>
        <v>-</v>
      </c>
      <c r="AL11" s="1378" t="str">
        <f t="shared" si="22"/>
        <v>-</v>
      </c>
      <c r="AM11" s="1378" t="str">
        <f t="shared" si="23"/>
        <v>-</v>
      </c>
      <c r="AN11" s="393"/>
      <c r="AO11" s="393"/>
      <c r="AP11" s="393"/>
      <c r="AQ11" s="393"/>
      <c r="AR11" s="50"/>
      <c r="AS11" s="50"/>
    </row>
    <row r="12">
      <c r="B12" s="1375" t="s">
        <v>163</v>
      </c>
      <c r="C12" s="1376">
        <f t="shared" ref="C12:AI12" si="25">C7/C6</f>
        <v>0.6666666667</v>
      </c>
      <c r="D12" s="1376">
        <f t="shared" si="25"/>
        <v>0.6</v>
      </c>
      <c r="E12" s="1376">
        <f t="shared" si="25"/>
        <v>0.1875</v>
      </c>
      <c r="F12" s="1376" t="str">
        <f t="shared" si="25"/>
        <v>#DIV/0!</v>
      </c>
      <c r="G12" s="1376" t="str">
        <f t="shared" si="25"/>
        <v>#DIV/0!</v>
      </c>
      <c r="H12" s="1376">
        <f t="shared" si="25"/>
        <v>0.3529411765</v>
      </c>
      <c r="I12" s="1376">
        <f t="shared" si="25"/>
        <v>0.1666666667</v>
      </c>
      <c r="J12" s="1376">
        <f t="shared" si="25"/>
        <v>0.5</v>
      </c>
      <c r="K12" s="1376">
        <f t="shared" si="25"/>
        <v>0.2857142857</v>
      </c>
      <c r="L12" s="1376">
        <f t="shared" si="25"/>
        <v>0.625</v>
      </c>
      <c r="M12" s="1377" t="str">
        <f t="shared" si="25"/>
        <v>#DIV/0!</v>
      </c>
      <c r="N12" s="1377" t="str">
        <f t="shared" si="25"/>
        <v>#DIV/0!</v>
      </c>
      <c r="O12" s="1376">
        <f t="shared" si="25"/>
        <v>0.4615384615</v>
      </c>
      <c r="P12" s="1376">
        <f t="shared" si="25"/>
        <v>0.5</v>
      </c>
      <c r="Q12" s="1376">
        <f t="shared" si="25"/>
        <v>0.3076923077</v>
      </c>
      <c r="R12" s="1376">
        <f t="shared" si="25"/>
        <v>0.1428571429</v>
      </c>
      <c r="S12" s="1376">
        <f t="shared" si="25"/>
        <v>0.5882352941</v>
      </c>
      <c r="T12" s="1377" t="str">
        <f t="shared" si="25"/>
        <v>#DIV/0!</v>
      </c>
      <c r="U12" s="1377" t="str">
        <f t="shared" si="25"/>
        <v>#DIV/0!</v>
      </c>
      <c r="V12" s="1376">
        <f t="shared" si="25"/>
        <v>0.1111111111</v>
      </c>
      <c r="W12" s="1376">
        <f t="shared" si="25"/>
        <v>0.21875</v>
      </c>
      <c r="X12" s="1376">
        <f t="shared" si="25"/>
        <v>0.2857142857</v>
      </c>
      <c r="Y12" s="1376">
        <f t="shared" si="25"/>
        <v>0.1785714286</v>
      </c>
      <c r="Z12" s="1376">
        <f t="shared" si="25"/>
        <v>0.6428571429</v>
      </c>
      <c r="AA12" s="1377" t="str">
        <f t="shared" si="25"/>
        <v>#DIV/0!</v>
      </c>
      <c r="AB12" s="1377" t="str">
        <f t="shared" si="25"/>
        <v>#DIV/0!</v>
      </c>
      <c r="AC12" s="1376" t="str">
        <f t="shared" si="25"/>
        <v>#DIV/0!</v>
      </c>
      <c r="AD12" s="1376" t="str">
        <f t="shared" si="25"/>
        <v>#DIV/0!</v>
      </c>
      <c r="AE12" s="1376" t="str">
        <f t="shared" si="25"/>
        <v>#DIV/0!</v>
      </c>
      <c r="AF12" s="1376" t="str">
        <f t="shared" si="25"/>
        <v>#DIV/0!</v>
      </c>
      <c r="AG12" s="1376" t="str">
        <f t="shared" si="25"/>
        <v>#DIV/0!</v>
      </c>
      <c r="AH12" s="1376">
        <f t="shared" si="25"/>
        <v>0.3643363728</v>
      </c>
      <c r="AI12" s="1376">
        <f t="shared" si="25"/>
        <v>0.3525835866</v>
      </c>
      <c r="AJ12" s="1378" t="str">
        <f t="shared" si="20"/>
        <v>-</v>
      </c>
      <c r="AK12" s="1378" t="str">
        <f t="shared" si="21"/>
        <v>-</v>
      </c>
      <c r="AL12" s="1378" t="str">
        <f t="shared" si="22"/>
        <v>-</v>
      </c>
      <c r="AM12" s="1378" t="str">
        <f t="shared" si="23"/>
        <v>-</v>
      </c>
      <c r="AN12" s="393"/>
      <c r="AO12" s="393"/>
      <c r="AP12" s="393"/>
      <c r="AQ12" s="393"/>
      <c r="AR12" s="50"/>
      <c r="AS12" s="50"/>
    </row>
    <row r="13">
      <c r="A13" s="1355"/>
      <c r="B13" s="50"/>
      <c r="C13" s="50"/>
      <c r="D13" s="50"/>
      <c r="E13" s="50"/>
      <c r="F13" s="50"/>
      <c r="G13" s="50"/>
      <c r="H13" s="124"/>
      <c r="I13" s="124"/>
      <c r="J13" s="50"/>
      <c r="K13" s="50"/>
      <c r="L13" s="50"/>
      <c r="M13" s="1382"/>
      <c r="N13" s="1382"/>
      <c r="O13" s="1383"/>
      <c r="P13" s="1383"/>
      <c r="Q13" s="1383"/>
      <c r="R13" s="1383"/>
      <c r="S13" s="1383"/>
      <c r="T13" s="1382"/>
      <c r="U13" s="1382"/>
      <c r="V13" s="124"/>
      <c r="W13" s="124"/>
      <c r="X13" s="50"/>
      <c r="Y13" s="50"/>
      <c r="Z13" s="50"/>
      <c r="AA13" s="1382"/>
      <c r="AB13" s="1382"/>
      <c r="AC13" s="50"/>
      <c r="AD13" s="50"/>
      <c r="AE13" s="50"/>
      <c r="AF13" s="50"/>
      <c r="AG13" s="50"/>
      <c r="AH13" s="50"/>
      <c r="AI13" s="50"/>
      <c r="AJ13" s="50"/>
      <c r="AK13" s="50"/>
      <c r="AL13" s="50"/>
      <c r="AM13" s="50"/>
      <c r="AN13" s="50"/>
      <c r="AO13" s="50"/>
      <c r="AP13" s="50"/>
      <c r="AQ13" s="50"/>
      <c r="AR13" s="50"/>
      <c r="AS13" s="50"/>
    </row>
    <row r="14">
      <c r="A14" s="1384" t="s">
        <v>113</v>
      </c>
      <c r="B14" s="109" t="s">
        <v>125</v>
      </c>
      <c r="C14" s="1356">
        <v>46113.0</v>
      </c>
      <c r="D14" s="1356">
        <v>46114.0</v>
      </c>
      <c r="E14" s="1356">
        <v>46115.0</v>
      </c>
      <c r="F14" s="1356">
        <v>46116.0</v>
      </c>
      <c r="G14" s="1356">
        <v>46117.0</v>
      </c>
      <c r="H14" s="1356">
        <v>46118.0</v>
      </c>
      <c r="I14" s="1356">
        <v>46119.0</v>
      </c>
      <c r="J14" s="1356">
        <v>46120.0</v>
      </c>
      <c r="K14" s="1356">
        <v>46121.0</v>
      </c>
      <c r="L14" s="1356">
        <v>46122.0</v>
      </c>
      <c r="M14" s="1356">
        <v>46123.0</v>
      </c>
      <c r="N14" s="1356">
        <v>46124.0</v>
      </c>
      <c r="O14" s="1356">
        <v>46125.0</v>
      </c>
      <c r="P14" s="1356">
        <v>46126.0</v>
      </c>
      <c r="Q14" s="1356">
        <v>46127.0</v>
      </c>
      <c r="R14" s="1356">
        <v>46128.0</v>
      </c>
      <c r="S14" s="1356">
        <v>46129.0</v>
      </c>
      <c r="T14" s="1356">
        <v>46130.0</v>
      </c>
      <c r="U14" s="1356">
        <v>46131.0</v>
      </c>
      <c r="V14" s="1356">
        <v>46132.0</v>
      </c>
      <c r="W14" s="1356">
        <v>46133.0</v>
      </c>
      <c r="X14" s="1356">
        <v>46134.0</v>
      </c>
      <c r="Y14" s="1356">
        <v>46135.0</v>
      </c>
      <c r="Z14" s="1356">
        <v>46136.0</v>
      </c>
      <c r="AA14" s="1356">
        <v>46137.0</v>
      </c>
      <c r="AB14" s="1356">
        <v>46138.0</v>
      </c>
      <c r="AC14" s="1356">
        <v>46139.0</v>
      </c>
      <c r="AD14" s="1356">
        <v>46140.0</v>
      </c>
      <c r="AE14" s="1356">
        <v>46141.0</v>
      </c>
      <c r="AF14" s="1356">
        <v>46142.0</v>
      </c>
      <c r="AG14" s="1356">
        <v>46113.0</v>
      </c>
      <c r="AH14" s="1357" t="s">
        <v>3305</v>
      </c>
      <c r="AI14" s="1357" t="s">
        <v>3306</v>
      </c>
      <c r="AJ14" s="1358" t="s">
        <v>3307</v>
      </c>
      <c r="AK14" s="1358" t="s">
        <v>3308</v>
      </c>
      <c r="AL14" s="1358" t="s">
        <v>3309</v>
      </c>
      <c r="AM14" s="1358" t="s">
        <v>3310</v>
      </c>
      <c r="AN14" s="1359" t="s">
        <v>3311</v>
      </c>
      <c r="AO14" s="1359" t="s">
        <v>3312</v>
      </c>
      <c r="AP14" s="1359" t="s">
        <v>3313</v>
      </c>
      <c r="AQ14" s="1359" t="s">
        <v>3314</v>
      </c>
      <c r="AR14" s="50"/>
      <c r="AS14" s="50"/>
    </row>
    <row r="15">
      <c r="B15" s="109" t="s">
        <v>22</v>
      </c>
      <c r="C15" s="1425"/>
      <c r="D15" s="1056"/>
      <c r="E15" s="1056"/>
      <c r="F15" s="1426"/>
      <c r="G15" s="1426"/>
      <c r="H15" s="1056"/>
      <c r="I15" s="1425"/>
      <c r="J15" s="1425"/>
      <c r="K15" s="1427"/>
      <c r="L15" s="1427"/>
      <c r="M15" s="1391"/>
      <c r="N15" s="1391"/>
      <c r="O15" s="1423"/>
      <c r="P15" s="1423"/>
      <c r="Q15" s="1369"/>
      <c r="R15" s="1369"/>
      <c r="S15" s="1427"/>
      <c r="T15" s="1387"/>
      <c r="U15" s="1391"/>
      <c r="V15" s="1423"/>
      <c r="W15" s="1423"/>
      <c r="X15" s="1427"/>
      <c r="Y15" s="1056"/>
      <c r="Z15" s="124"/>
      <c r="AA15" s="1387"/>
      <c r="AB15" s="1391"/>
      <c r="AC15" s="1427"/>
      <c r="AD15" s="1423"/>
      <c r="AE15" s="1423"/>
      <c r="AF15" s="124"/>
      <c r="AG15" s="124"/>
      <c r="AH15" s="1365">
        <f>SUM(C15:AF15)</f>
        <v>0</v>
      </c>
      <c r="AI15" s="124"/>
      <c r="AJ15" s="393"/>
      <c r="AK15" s="393"/>
      <c r="AL15" s="393"/>
      <c r="AM15" s="393"/>
      <c r="AN15" s="50"/>
      <c r="AO15" s="50"/>
      <c r="AP15" s="50"/>
      <c r="AQ15" s="50"/>
      <c r="AR15" s="50"/>
      <c r="AS15" s="50"/>
    </row>
    <row r="16">
      <c r="B16" s="1392" t="s">
        <v>97</v>
      </c>
      <c r="D16" s="1428"/>
      <c r="E16" s="1428"/>
      <c r="F16" s="1429"/>
      <c r="G16" s="1430"/>
      <c r="H16" s="1431"/>
      <c r="I16" s="1432"/>
      <c r="J16" s="1428"/>
      <c r="K16" s="1428"/>
      <c r="L16" s="1432"/>
      <c r="M16" s="1408"/>
      <c r="N16" s="1395"/>
      <c r="O16" s="1431"/>
      <c r="P16" s="1401"/>
      <c r="Q16" s="1056"/>
      <c r="R16" s="1056"/>
      <c r="S16" s="1056"/>
      <c r="T16" s="1386"/>
      <c r="U16" s="1408"/>
      <c r="V16" s="1401"/>
      <c r="W16" s="1431"/>
      <c r="X16" s="1056"/>
      <c r="Y16" s="1056"/>
      <c r="Z16" s="1056"/>
      <c r="AA16" s="1386"/>
      <c r="AB16" s="1408"/>
      <c r="AC16" s="1056"/>
      <c r="AD16" s="1432"/>
      <c r="AE16" s="1401"/>
      <c r="AF16" s="1401"/>
      <c r="AG16" s="1401"/>
      <c r="AH16" s="1402" t="str">
        <f t="shared" ref="AH16:AH19" si="26">AVERAGE(D16:AF16)</f>
        <v>#DIV/0!</v>
      </c>
      <c r="AI16" s="1403">
        <f t="shared" ref="AI16:AI19" si="27">SUM(D16:AF16)</f>
        <v>0</v>
      </c>
      <c r="AJ16" s="1404" t="str">
        <f t="shared" ref="AJ16:AJ20" si="28">IFERROR(AVERAGE(C16:G16),"-")</f>
        <v>-</v>
      </c>
      <c r="AK16" s="1362" t="str">
        <f t="shared" ref="AK16:AK20" si="29">IFERROR(AVERAGE(J16:N16),"-")</f>
        <v>-</v>
      </c>
      <c r="AL16" s="393" t="str">
        <f t="shared" ref="AL16:AL20" si="30">IFERROR(AVERAGE(Q16:U16),"-")</f>
        <v>-</v>
      </c>
      <c r="AM16" s="393" t="str">
        <f t="shared" ref="AM16:AM20" si="31">IFERROR(AVERAGE(X16:AB16),"-")</f>
        <v>-</v>
      </c>
      <c r="AN16" s="1400">
        <f t="shared" ref="AN16:AN19" si="32">sum(D16:G16)</f>
        <v>0</v>
      </c>
      <c r="AO16" s="1400">
        <f t="shared" ref="AO16:AO20" si="33">sum(J16:N16)</f>
        <v>0</v>
      </c>
      <c r="AP16" s="1400">
        <f t="shared" ref="AP16:AP20" si="34">sum(Q16:U16)</f>
        <v>0</v>
      </c>
      <c r="AQ16" s="1400">
        <f t="shared" ref="AQ16:AQ20" si="35">sum(X16:AB16)</f>
        <v>0</v>
      </c>
      <c r="AR16" s="1400"/>
      <c r="AS16" s="1400"/>
    </row>
    <row r="17">
      <c r="B17" s="1392" t="s">
        <v>3290</v>
      </c>
      <c r="D17" s="1428"/>
      <c r="E17" s="1428"/>
      <c r="F17" s="1429"/>
      <c r="G17" s="1430"/>
      <c r="H17" s="1431"/>
      <c r="I17" s="1432"/>
      <c r="J17" s="1432"/>
      <c r="K17" s="1428"/>
      <c r="L17" s="1432"/>
      <c r="M17" s="1408"/>
      <c r="N17" s="1395"/>
      <c r="O17" s="1431"/>
      <c r="P17" s="1401"/>
      <c r="Q17" s="1433"/>
      <c r="R17" s="1433"/>
      <c r="S17" s="1433"/>
      <c r="T17" s="1406"/>
      <c r="U17" s="1408"/>
      <c r="V17" s="1401"/>
      <c r="W17" s="1431"/>
      <c r="X17" s="1433"/>
      <c r="Y17" s="1433"/>
      <c r="Z17" s="1433"/>
      <c r="AA17" s="1406"/>
      <c r="AB17" s="1408"/>
      <c r="AC17" s="1433"/>
      <c r="AD17" s="1432"/>
      <c r="AE17" s="1401"/>
      <c r="AF17" s="1401"/>
      <c r="AG17" s="1401"/>
      <c r="AH17" s="1402" t="str">
        <f t="shared" si="26"/>
        <v>#DIV/0!</v>
      </c>
      <c r="AI17" s="1403">
        <f t="shared" si="27"/>
        <v>0</v>
      </c>
      <c r="AJ17" s="1404" t="str">
        <f t="shared" si="28"/>
        <v>-</v>
      </c>
      <c r="AK17" s="1362" t="str">
        <f t="shared" si="29"/>
        <v>-</v>
      </c>
      <c r="AL17" s="393" t="str">
        <f t="shared" si="30"/>
        <v>-</v>
      </c>
      <c r="AM17" s="393" t="str">
        <f t="shared" si="31"/>
        <v>-</v>
      </c>
      <c r="AN17" s="1400">
        <f t="shared" si="32"/>
        <v>0</v>
      </c>
      <c r="AO17" s="1400">
        <f t="shared" si="33"/>
        <v>0</v>
      </c>
      <c r="AP17" s="1400">
        <f t="shared" si="34"/>
        <v>0</v>
      </c>
      <c r="AQ17" s="1400">
        <f t="shared" si="35"/>
        <v>0</v>
      </c>
      <c r="AR17" s="1400"/>
      <c r="AS17" s="1400"/>
    </row>
    <row r="18">
      <c r="B18" s="1392" t="s">
        <v>1283</v>
      </c>
      <c r="D18" s="1428"/>
      <c r="E18" s="1428"/>
      <c r="F18" s="1429"/>
      <c r="G18" s="1430"/>
      <c r="H18" s="1431"/>
      <c r="I18" s="1432"/>
      <c r="J18" s="1428"/>
      <c r="K18" s="1428"/>
      <c r="L18" s="1432"/>
      <c r="M18" s="1408"/>
      <c r="N18" s="1395"/>
      <c r="O18" s="1431"/>
      <c r="P18" s="1401"/>
      <c r="Q18" s="1433"/>
      <c r="R18" s="1433"/>
      <c r="S18" s="1433"/>
      <c r="T18" s="1406"/>
      <c r="U18" s="1408"/>
      <c r="V18" s="1401"/>
      <c r="W18" s="1431"/>
      <c r="X18" s="1433"/>
      <c r="Y18" s="1433"/>
      <c r="Z18" s="1433"/>
      <c r="AA18" s="1406"/>
      <c r="AB18" s="1408"/>
      <c r="AC18" s="1433"/>
      <c r="AD18" s="1432"/>
      <c r="AE18" s="1401"/>
      <c r="AF18" s="1401"/>
      <c r="AG18" s="1401"/>
      <c r="AH18" s="1402" t="str">
        <f t="shared" si="26"/>
        <v>#DIV/0!</v>
      </c>
      <c r="AI18" s="1403">
        <f t="shared" si="27"/>
        <v>0</v>
      </c>
      <c r="AJ18" s="1404" t="str">
        <f t="shared" si="28"/>
        <v>-</v>
      </c>
      <c r="AK18" s="1362" t="str">
        <f t="shared" si="29"/>
        <v>-</v>
      </c>
      <c r="AL18" s="393" t="str">
        <f t="shared" si="30"/>
        <v>-</v>
      </c>
      <c r="AM18" s="393" t="str">
        <f t="shared" si="31"/>
        <v>-</v>
      </c>
      <c r="AN18" s="1400">
        <f t="shared" si="32"/>
        <v>0</v>
      </c>
      <c r="AO18" s="1400">
        <f t="shared" si="33"/>
        <v>0</v>
      </c>
      <c r="AP18" s="1400">
        <f t="shared" si="34"/>
        <v>0</v>
      </c>
      <c r="AQ18" s="1400">
        <f t="shared" si="35"/>
        <v>0</v>
      </c>
      <c r="AR18" s="1400"/>
      <c r="AS18" s="1400"/>
    </row>
    <row r="19">
      <c r="B19" s="1392" t="s">
        <v>3315</v>
      </c>
      <c r="D19" s="1428"/>
      <c r="E19" s="1431"/>
      <c r="F19" s="1429"/>
      <c r="G19" s="1430"/>
      <c r="H19" s="1431"/>
      <c r="I19" s="1432"/>
      <c r="J19" s="1431"/>
      <c r="K19" s="1431"/>
      <c r="L19" s="1432"/>
      <c r="M19" s="1408"/>
      <c r="N19" s="1395"/>
      <c r="O19" s="1431"/>
      <c r="P19" s="1401"/>
      <c r="Q19" s="1433"/>
      <c r="R19" s="1433"/>
      <c r="S19" s="1433"/>
      <c r="T19" s="1406"/>
      <c r="U19" s="1408"/>
      <c r="V19" s="1401"/>
      <c r="W19" s="1431"/>
      <c r="X19" s="1433"/>
      <c r="Y19" s="1433"/>
      <c r="Z19" s="1433"/>
      <c r="AA19" s="1406"/>
      <c r="AB19" s="1408"/>
      <c r="AC19" s="1433"/>
      <c r="AD19" s="1432"/>
      <c r="AE19" s="1401"/>
      <c r="AF19" s="1401"/>
      <c r="AG19" s="1401"/>
      <c r="AH19" s="1402" t="str">
        <f t="shared" si="26"/>
        <v>#DIV/0!</v>
      </c>
      <c r="AI19" s="1403">
        <f t="shared" si="27"/>
        <v>0</v>
      </c>
      <c r="AJ19" s="1404" t="str">
        <f t="shared" si="28"/>
        <v>-</v>
      </c>
      <c r="AK19" s="1362" t="str">
        <f t="shared" si="29"/>
        <v>-</v>
      </c>
      <c r="AL19" s="393" t="str">
        <f t="shared" si="30"/>
        <v>-</v>
      </c>
      <c r="AM19" s="393" t="str">
        <f t="shared" si="31"/>
        <v>-</v>
      </c>
      <c r="AN19" s="1400">
        <f t="shared" si="32"/>
        <v>0</v>
      </c>
      <c r="AO19" s="1400">
        <f t="shared" si="33"/>
        <v>0</v>
      </c>
      <c r="AP19" s="1400">
        <f t="shared" si="34"/>
        <v>0</v>
      </c>
      <c r="AQ19" s="1400">
        <f t="shared" si="35"/>
        <v>0</v>
      </c>
      <c r="AR19" s="1400"/>
      <c r="AS19" s="1400"/>
    </row>
    <row r="20">
      <c r="B20" s="1392" t="s">
        <v>96</v>
      </c>
      <c r="C20" s="1428"/>
      <c r="D20" s="1428"/>
      <c r="E20" s="1431"/>
      <c r="F20" s="1429"/>
      <c r="G20" s="1434"/>
      <c r="H20" s="1431"/>
      <c r="I20" s="1432"/>
      <c r="J20" s="1432"/>
      <c r="K20" s="1428"/>
      <c r="L20" s="1428"/>
      <c r="M20" s="1408"/>
      <c r="N20" s="1408"/>
      <c r="O20" s="1431"/>
      <c r="P20" s="1401"/>
      <c r="Q20" s="1428"/>
      <c r="R20" s="1428"/>
      <c r="S20" s="1428"/>
      <c r="T20" s="1408"/>
      <c r="U20" s="1394"/>
      <c r="V20" s="1401"/>
      <c r="W20" s="1431"/>
      <c r="X20" s="1428"/>
      <c r="Y20" s="1428"/>
      <c r="Z20" s="1428"/>
      <c r="AA20" s="1408"/>
      <c r="AB20" s="1394"/>
      <c r="AC20" s="1428"/>
      <c r="AD20" s="1432"/>
      <c r="AE20" s="1401"/>
      <c r="AF20" s="1401"/>
      <c r="AG20" s="1401"/>
      <c r="AH20" s="1402" t="str">
        <f>AVERAGE(C20:AF20)</f>
        <v>#DIV/0!</v>
      </c>
      <c r="AI20" s="1403">
        <f>SUM(C20:AF20)</f>
        <v>0</v>
      </c>
      <c r="AJ20" s="1404" t="str">
        <f t="shared" si="28"/>
        <v>-</v>
      </c>
      <c r="AK20" s="1362" t="str">
        <f t="shared" si="29"/>
        <v>-</v>
      </c>
      <c r="AL20" s="393" t="str">
        <f t="shared" si="30"/>
        <v>-</v>
      </c>
      <c r="AM20" s="393" t="str">
        <f t="shared" si="31"/>
        <v>-</v>
      </c>
      <c r="AN20" s="1400">
        <f>sum(C20:G20)</f>
        <v>0</v>
      </c>
      <c r="AO20" s="1400">
        <f t="shared" si="33"/>
        <v>0</v>
      </c>
      <c r="AP20" s="1400">
        <f t="shared" si="34"/>
        <v>0</v>
      </c>
      <c r="AQ20" s="1400">
        <f t="shared" si="35"/>
        <v>0</v>
      </c>
      <c r="AR20" s="1400"/>
      <c r="AS20" s="1400"/>
    </row>
    <row r="21">
      <c r="B21" s="1373" t="s">
        <v>3317</v>
      </c>
      <c r="C21" s="1371" t="str">
        <f>C17/C16</f>
        <v>#DIV/0!</v>
      </c>
      <c r="D21" s="1371">
        <f t="shared" ref="D21:K21" si="36">D20-D15</f>
        <v>0</v>
      </c>
      <c r="E21" s="1371">
        <f t="shared" si="36"/>
        <v>0</v>
      </c>
      <c r="F21" s="1371">
        <f t="shared" si="36"/>
        <v>0</v>
      </c>
      <c r="G21" s="1371">
        <f t="shared" si="36"/>
        <v>0</v>
      </c>
      <c r="H21" s="1370">
        <f t="shared" si="36"/>
        <v>0</v>
      </c>
      <c r="I21" s="1370">
        <f t="shared" si="36"/>
        <v>0</v>
      </c>
      <c r="J21" s="1371">
        <f t="shared" si="36"/>
        <v>0</v>
      </c>
      <c r="K21" s="1371">
        <f t="shared" si="36"/>
        <v>0</v>
      </c>
      <c r="L21" s="1371"/>
      <c r="M21" s="1370">
        <f t="shared" ref="M21:AG21" si="37">M20-M15</f>
        <v>0</v>
      </c>
      <c r="N21" s="1370">
        <f t="shared" si="37"/>
        <v>0</v>
      </c>
      <c r="O21" s="1418">
        <f t="shared" si="37"/>
        <v>0</v>
      </c>
      <c r="P21" s="1418">
        <f t="shared" si="37"/>
        <v>0</v>
      </c>
      <c r="Q21" s="1371">
        <f t="shared" si="37"/>
        <v>0</v>
      </c>
      <c r="R21" s="1371">
        <f t="shared" si="37"/>
        <v>0</v>
      </c>
      <c r="S21" s="1371">
        <f t="shared" si="37"/>
        <v>0</v>
      </c>
      <c r="T21" s="1370">
        <f t="shared" si="37"/>
        <v>0</v>
      </c>
      <c r="U21" s="1370">
        <f t="shared" si="37"/>
        <v>0</v>
      </c>
      <c r="V21" s="1371">
        <f t="shared" si="37"/>
        <v>0</v>
      </c>
      <c r="W21" s="1371">
        <f t="shared" si="37"/>
        <v>0</v>
      </c>
      <c r="X21" s="1371">
        <f t="shared" si="37"/>
        <v>0</v>
      </c>
      <c r="Y21" s="1371">
        <f t="shared" si="37"/>
        <v>0</v>
      </c>
      <c r="Z21" s="1371">
        <f t="shared" si="37"/>
        <v>0</v>
      </c>
      <c r="AA21" s="1370">
        <f t="shared" si="37"/>
        <v>0</v>
      </c>
      <c r="AB21" s="1370">
        <f t="shared" si="37"/>
        <v>0</v>
      </c>
      <c r="AC21" s="1371">
        <f t="shared" si="37"/>
        <v>0</v>
      </c>
      <c r="AD21" s="1371">
        <f t="shared" si="37"/>
        <v>0</v>
      </c>
      <c r="AE21" s="1371">
        <f t="shared" si="37"/>
        <v>0</v>
      </c>
      <c r="AF21" s="1371">
        <f t="shared" si="37"/>
        <v>0</v>
      </c>
      <c r="AG21" s="1371">
        <f t="shared" si="37"/>
        <v>0</v>
      </c>
      <c r="AH21" s="1372" t="str">
        <f>SUM(C21:AG21)</f>
        <v>#DIV/0!</v>
      </c>
      <c r="AI21" s="124"/>
      <c r="AJ21" s="1411"/>
      <c r="AK21" s="393"/>
      <c r="AL21" s="393"/>
      <c r="AM21" s="393"/>
      <c r="AN21" s="1400"/>
      <c r="AO21" s="1400"/>
      <c r="AP21" s="1400"/>
      <c r="AQ21" s="1400"/>
      <c r="AR21" s="50"/>
      <c r="AS21" s="50"/>
    </row>
    <row r="22">
      <c r="B22" s="1375" t="s">
        <v>157</v>
      </c>
      <c r="C22" s="1376" t="str">
        <f t="shared" ref="C22:AI22" si="38">C17/C16</f>
        <v>#DIV/0!</v>
      </c>
      <c r="D22" s="1376" t="str">
        <f t="shared" si="38"/>
        <v>#DIV/0!</v>
      </c>
      <c r="E22" s="1376" t="str">
        <f t="shared" si="38"/>
        <v>#DIV/0!</v>
      </c>
      <c r="F22" s="1376" t="str">
        <f t="shared" si="38"/>
        <v>#DIV/0!</v>
      </c>
      <c r="G22" s="1376" t="str">
        <f t="shared" si="38"/>
        <v>#DIV/0!</v>
      </c>
      <c r="H22" s="1376" t="str">
        <f t="shared" si="38"/>
        <v>#DIV/0!</v>
      </c>
      <c r="I22" s="1376" t="str">
        <f t="shared" si="38"/>
        <v>#DIV/0!</v>
      </c>
      <c r="J22" s="1376" t="str">
        <f t="shared" si="38"/>
        <v>#DIV/0!</v>
      </c>
      <c r="K22" s="1376" t="str">
        <f t="shared" si="38"/>
        <v>#DIV/0!</v>
      </c>
      <c r="L22" s="1376" t="str">
        <f t="shared" si="38"/>
        <v>#DIV/0!</v>
      </c>
      <c r="M22" s="1377" t="str">
        <f t="shared" si="38"/>
        <v>#DIV/0!</v>
      </c>
      <c r="N22" s="1377" t="str">
        <f t="shared" si="38"/>
        <v>#DIV/0!</v>
      </c>
      <c r="O22" s="1376" t="str">
        <f t="shared" si="38"/>
        <v>#DIV/0!</v>
      </c>
      <c r="P22" s="1376" t="str">
        <f t="shared" si="38"/>
        <v>#DIV/0!</v>
      </c>
      <c r="Q22" s="1376" t="str">
        <f t="shared" si="38"/>
        <v>#DIV/0!</v>
      </c>
      <c r="R22" s="1376" t="str">
        <f t="shared" si="38"/>
        <v>#DIV/0!</v>
      </c>
      <c r="S22" s="1376" t="str">
        <f t="shared" si="38"/>
        <v>#DIV/0!</v>
      </c>
      <c r="T22" s="1377" t="str">
        <f t="shared" si="38"/>
        <v>#DIV/0!</v>
      </c>
      <c r="U22" s="1377" t="str">
        <f t="shared" si="38"/>
        <v>#DIV/0!</v>
      </c>
      <c r="V22" s="1376" t="str">
        <f t="shared" si="38"/>
        <v>#DIV/0!</v>
      </c>
      <c r="W22" s="1376" t="str">
        <f t="shared" si="38"/>
        <v>#DIV/0!</v>
      </c>
      <c r="X22" s="1376" t="str">
        <f t="shared" si="38"/>
        <v>#DIV/0!</v>
      </c>
      <c r="Y22" s="1376" t="str">
        <f t="shared" si="38"/>
        <v>#DIV/0!</v>
      </c>
      <c r="Z22" s="1376" t="str">
        <f t="shared" si="38"/>
        <v>#DIV/0!</v>
      </c>
      <c r="AA22" s="1377" t="str">
        <f t="shared" si="38"/>
        <v>#DIV/0!</v>
      </c>
      <c r="AB22" s="1377" t="str">
        <f t="shared" si="38"/>
        <v>#DIV/0!</v>
      </c>
      <c r="AC22" s="1376" t="str">
        <f t="shared" si="38"/>
        <v>#DIV/0!</v>
      </c>
      <c r="AD22" s="1376" t="str">
        <f t="shared" si="38"/>
        <v>#DIV/0!</v>
      </c>
      <c r="AE22" s="1376" t="str">
        <f t="shared" si="38"/>
        <v>#DIV/0!</v>
      </c>
      <c r="AF22" s="1376" t="str">
        <f t="shared" si="38"/>
        <v>#DIV/0!</v>
      </c>
      <c r="AG22" s="1376" t="str">
        <f t="shared" si="38"/>
        <v>#DIV/0!</v>
      </c>
      <c r="AH22" s="1376" t="str">
        <f t="shared" si="38"/>
        <v>#DIV/0!</v>
      </c>
      <c r="AI22" s="1376" t="str">
        <f t="shared" si="38"/>
        <v>#DIV/0!</v>
      </c>
      <c r="AJ22" s="1378" t="str">
        <f t="shared" ref="AJ22:AJ25" si="40">IFERROR(AVERAGE(C22:G22),"-")</f>
        <v>-</v>
      </c>
      <c r="AK22" s="1378" t="str">
        <f t="shared" ref="AK22:AK25" si="41">IFERROR(AVERAGE(J22:N22),"-")</f>
        <v>-</v>
      </c>
      <c r="AL22" s="1378" t="str">
        <f t="shared" ref="AL22:AL25" si="42">IFERROR(AVERAGE(Q22:U22),"-")</f>
        <v>-</v>
      </c>
      <c r="AM22" s="1378" t="str">
        <f t="shared" ref="AM22:AM25" si="43">IFERROR(AVERAGE(X22:AB22),"-")</f>
        <v>-</v>
      </c>
      <c r="AN22" s="1400"/>
      <c r="AO22" s="1400"/>
      <c r="AP22" s="1400"/>
      <c r="AQ22" s="1400"/>
      <c r="AR22" s="50"/>
      <c r="AS22" s="50"/>
    </row>
    <row r="23">
      <c r="B23" s="1375" t="s">
        <v>159</v>
      </c>
      <c r="C23" s="1376" t="str">
        <f t="shared" ref="C23:AI23" si="39">C18/C17</f>
        <v>#DIV/0!</v>
      </c>
      <c r="D23" s="1376" t="str">
        <f t="shared" si="39"/>
        <v>#DIV/0!</v>
      </c>
      <c r="E23" s="1376" t="str">
        <f t="shared" si="39"/>
        <v>#DIV/0!</v>
      </c>
      <c r="F23" s="1376" t="str">
        <f t="shared" si="39"/>
        <v>#DIV/0!</v>
      </c>
      <c r="G23" s="1376" t="str">
        <f t="shared" si="39"/>
        <v>#DIV/0!</v>
      </c>
      <c r="H23" s="1376" t="str">
        <f t="shared" si="39"/>
        <v>#DIV/0!</v>
      </c>
      <c r="I23" s="1376" t="str">
        <f t="shared" si="39"/>
        <v>#DIV/0!</v>
      </c>
      <c r="J23" s="1376" t="str">
        <f t="shared" si="39"/>
        <v>#DIV/0!</v>
      </c>
      <c r="K23" s="1376" t="str">
        <f t="shared" si="39"/>
        <v>#DIV/0!</v>
      </c>
      <c r="L23" s="1376" t="str">
        <f t="shared" si="39"/>
        <v>#DIV/0!</v>
      </c>
      <c r="M23" s="1377" t="str">
        <f t="shared" si="39"/>
        <v>#DIV/0!</v>
      </c>
      <c r="N23" s="1377" t="str">
        <f t="shared" si="39"/>
        <v>#DIV/0!</v>
      </c>
      <c r="O23" s="1376" t="str">
        <f t="shared" si="39"/>
        <v>#DIV/0!</v>
      </c>
      <c r="P23" s="1376" t="str">
        <f t="shared" si="39"/>
        <v>#DIV/0!</v>
      </c>
      <c r="Q23" s="1376" t="str">
        <f t="shared" si="39"/>
        <v>#DIV/0!</v>
      </c>
      <c r="R23" s="1376" t="str">
        <f t="shared" si="39"/>
        <v>#DIV/0!</v>
      </c>
      <c r="S23" s="1376" t="str">
        <f t="shared" si="39"/>
        <v>#DIV/0!</v>
      </c>
      <c r="T23" s="1377" t="str">
        <f t="shared" si="39"/>
        <v>#DIV/0!</v>
      </c>
      <c r="U23" s="1377" t="str">
        <f t="shared" si="39"/>
        <v>#DIV/0!</v>
      </c>
      <c r="V23" s="1376" t="str">
        <f t="shared" si="39"/>
        <v>#DIV/0!</v>
      </c>
      <c r="W23" s="1376" t="str">
        <f t="shared" si="39"/>
        <v>#DIV/0!</v>
      </c>
      <c r="X23" s="1376" t="str">
        <f t="shared" si="39"/>
        <v>#DIV/0!</v>
      </c>
      <c r="Y23" s="1376" t="str">
        <f t="shared" si="39"/>
        <v>#DIV/0!</v>
      </c>
      <c r="Z23" s="1376" t="str">
        <f t="shared" si="39"/>
        <v>#DIV/0!</v>
      </c>
      <c r="AA23" s="1377" t="str">
        <f t="shared" si="39"/>
        <v>#DIV/0!</v>
      </c>
      <c r="AB23" s="1377" t="str">
        <f t="shared" si="39"/>
        <v>#DIV/0!</v>
      </c>
      <c r="AC23" s="1376" t="str">
        <f t="shared" si="39"/>
        <v>#DIV/0!</v>
      </c>
      <c r="AD23" s="1376" t="str">
        <f t="shared" si="39"/>
        <v>#DIV/0!</v>
      </c>
      <c r="AE23" s="1376" t="str">
        <f t="shared" si="39"/>
        <v>#DIV/0!</v>
      </c>
      <c r="AF23" s="1376" t="str">
        <f t="shared" si="39"/>
        <v>#DIV/0!</v>
      </c>
      <c r="AG23" s="1376" t="str">
        <f t="shared" si="39"/>
        <v>#DIV/0!</v>
      </c>
      <c r="AH23" s="1376" t="str">
        <f t="shared" si="39"/>
        <v>#DIV/0!</v>
      </c>
      <c r="AI23" s="1376" t="str">
        <f t="shared" si="39"/>
        <v>#DIV/0!</v>
      </c>
      <c r="AJ23" s="1378" t="str">
        <f t="shared" si="40"/>
        <v>-</v>
      </c>
      <c r="AK23" s="1378" t="str">
        <f t="shared" si="41"/>
        <v>-</v>
      </c>
      <c r="AL23" s="1378" t="str">
        <f t="shared" si="42"/>
        <v>-</v>
      </c>
      <c r="AM23" s="1378" t="str">
        <f t="shared" si="43"/>
        <v>-</v>
      </c>
      <c r="AN23" s="1400"/>
      <c r="AO23" s="1400"/>
      <c r="AP23" s="1400"/>
      <c r="AQ23" s="1400"/>
      <c r="AR23" s="50"/>
      <c r="AS23" s="50"/>
    </row>
    <row r="24">
      <c r="B24" s="1375" t="s">
        <v>161</v>
      </c>
      <c r="C24" s="1376" t="str">
        <f t="shared" ref="C24:AI24" si="44">C19/C18</f>
        <v>#DIV/0!</v>
      </c>
      <c r="D24" s="1376" t="str">
        <f t="shared" si="44"/>
        <v>#DIV/0!</v>
      </c>
      <c r="E24" s="1376" t="str">
        <f t="shared" si="44"/>
        <v>#DIV/0!</v>
      </c>
      <c r="F24" s="1376" t="str">
        <f t="shared" si="44"/>
        <v>#DIV/0!</v>
      </c>
      <c r="G24" s="1376" t="str">
        <f t="shared" si="44"/>
        <v>#DIV/0!</v>
      </c>
      <c r="H24" s="1376" t="str">
        <f t="shared" si="44"/>
        <v>#DIV/0!</v>
      </c>
      <c r="I24" s="1376" t="str">
        <f t="shared" si="44"/>
        <v>#DIV/0!</v>
      </c>
      <c r="J24" s="1376" t="str">
        <f t="shared" si="44"/>
        <v>#DIV/0!</v>
      </c>
      <c r="K24" s="1376" t="str">
        <f t="shared" si="44"/>
        <v>#DIV/0!</v>
      </c>
      <c r="L24" s="1376" t="str">
        <f t="shared" si="44"/>
        <v>#DIV/0!</v>
      </c>
      <c r="M24" s="1377" t="str">
        <f t="shared" si="44"/>
        <v>#DIV/0!</v>
      </c>
      <c r="N24" s="1377" t="str">
        <f t="shared" si="44"/>
        <v>#DIV/0!</v>
      </c>
      <c r="O24" s="1376" t="str">
        <f t="shared" si="44"/>
        <v>#DIV/0!</v>
      </c>
      <c r="P24" s="1376" t="str">
        <f t="shared" si="44"/>
        <v>#DIV/0!</v>
      </c>
      <c r="Q24" s="1376" t="str">
        <f t="shared" si="44"/>
        <v>#DIV/0!</v>
      </c>
      <c r="R24" s="1376" t="str">
        <f t="shared" si="44"/>
        <v>#DIV/0!</v>
      </c>
      <c r="S24" s="1376" t="str">
        <f t="shared" si="44"/>
        <v>#DIV/0!</v>
      </c>
      <c r="T24" s="1377" t="str">
        <f t="shared" si="44"/>
        <v>#DIV/0!</v>
      </c>
      <c r="U24" s="1377" t="str">
        <f t="shared" si="44"/>
        <v>#DIV/0!</v>
      </c>
      <c r="V24" s="1376" t="str">
        <f t="shared" si="44"/>
        <v>#DIV/0!</v>
      </c>
      <c r="W24" s="1376" t="str">
        <f t="shared" si="44"/>
        <v>#DIV/0!</v>
      </c>
      <c r="X24" s="1376" t="str">
        <f t="shared" si="44"/>
        <v>#DIV/0!</v>
      </c>
      <c r="Y24" s="1376" t="str">
        <f t="shared" si="44"/>
        <v>#DIV/0!</v>
      </c>
      <c r="Z24" s="1376" t="str">
        <f t="shared" si="44"/>
        <v>#DIV/0!</v>
      </c>
      <c r="AA24" s="1377" t="str">
        <f t="shared" si="44"/>
        <v>#DIV/0!</v>
      </c>
      <c r="AB24" s="1377" t="str">
        <f t="shared" si="44"/>
        <v>#DIV/0!</v>
      </c>
      <c r="AC24" s="1376" t="str">
        <f t="shared" si="44"/>
        <v>#DIV/0!</v>
      </c>
      <c r="AD24" s="1376" t="str">
        <f t="shared" si="44"/>
        <v>#DIV/0!</v>
      </c>
      <c r="AE24" s="1376" t="str">
        <f t="shared" si="44"/>
        <v>#DIV/0!</v>
      </c>
      <c r="AF24" s="1376" t="str">
        <f t="shared" si="44"/>
        <v>#DIV/0!</v>
      </c>
      <c r="AG24" s="1376" t="str">
        <f t="shared" si="44"/>
        <v>#DIV/0!</v>
      </c>
      <c r="AH24" s="1376" t="str">
        <f t="shared" si="44"/>
        <v>#DIV/0!</v>
      </c>
      <c r="AI24" s="1376" t="str">
        <f t="shared" si="44"/>
        <v>#DIV/0!</v>
      </c>
      <c r="AJ24" s="1378" t="str">
        <f t="shared" si="40"/>
        <v>-</v>
      </c>
      <c r="AK24" s="1378" t="str">
        <f t="shared" si="41"/>
        <v>-</v>
      </c>
      <c r="AL24" s="1378" t="str">
        <f t="shared" si="42"/>
        <v>-</v>
      </c>
      <c r="AM24" s="1378" t="str">
        <f t="shared" si="43"/>
        <v>-</v>
      </c>
      <c r="AN24" s="1400"/>
      <c r="AO24" s="1400"/>
      <c r="AP24" s="1400"/>
      <c r="AQ24" s="1400"/>
      <c r="AR24" s="50"/>
      <c r="AS24" s="50"/>
    </row>
    <row r="25">
      <c r="B25" s="1375" t="s">
        <v>163</v>
      </c>
      <c r="C25" s="1376" t="str">
        <f t="shared" ref="C25:AI25" si="45">C20/C19</f>
        <v>#DIV/0!</v>
      </c>
      <c r="D25" s="1376" t="str">
        <f t="shared" si="45"/>
        <v>#DIV/0!</v>
      </c>
      <c r="E25" s="1376" t="str">
        <f t="shared" si="45"/>
        <v>#DIV/0!</v>
      </c>
      <c r="F25" s="1376" t="str">
        <f t="shared" si="45"/>
        <v>#DIV/0!</v>
      </c>
      <c r="G25" s="1376" t="str">
        <f t="shared" si="45"/>
        <v>#DIV/0!</v>
      </c>
      <c r="H25" s="1376" t="str">
        <f t="shared" si="45"/>
        <v>#DIV/0!</v>
      </c>
      <c r="I25" s="1376" t="str">
        <f t="shared" si="45"/>
        <v>#DIV/0!</v>
      </c>
      <c r="J25" s="1376" t="str">
        <f t="shared" si="45"/>
        <v>#DIV/0!</v>
      </c>
      <c r="K25" s="1376" t="str">
        <f t="shared" si="45"/>
        <v>#DIV/0!</v>
      </c>
      <c r="L25" s="1376" t="str">
        <f t="shared" si="45"/>
        <v>#DIV/0!</v>
      </c>
      <c r="M25" s="1377" t="str">
        <f t="shared" si="45"/>
        <v>#DIV/0!</v>
      </c>
      <c r="N25" s="1377" t="str">
        <f t="shared" si="45"/>
        <v>#DIV/0!</v>
      </c>
      <c r="O25" s="1376" t="str">
        <f t="shared" si="45"/>
        <v>#DIV/0!</v>
      </c>
      <c r="P25" s="1376" t="str">
        <f t="shared" si="45"/>
        <v>#DIV/0!</v>
      </c>
      <c r="Q25" s="1376" t="str">
        <f t="shared" si="45"/>
        <v>#DIV/0!</v>
      </c>
      <c r="R25" s="1376" t="str">
        <f t="shared" si="45"/>
        <v>#DIV/0!</v>
      </c>
      <c r="S25" s="1376" t="str">
        <f t="shared" si="45"/>
        <v>#DIV/0!</v>
      </c>
      <c r="T25" s="1377" t="str">
        <f t="shared" si="45"/>
        <v>#DIV/0!</v>
      </c>
      <c r="U25" s="1377" t="str">
        <f t="shared" si="45"/>
        <v>#DIV/0!</v>
      </c>
      <c r="V25" s="1376" t="str">
        <f t="shared" si="45"/>
        <v>#DIV/0!</v>
      </c>
      <c r="W25" s="1376" t="str">
        <f t="shared" si="45"/>
        <v>#DIV/0!</v>
      </c>
      <c r="X25" s="1376" t="str">
        <f t="shared" si="45"/>
        <v>#DIV/0!</v>
      </c>
      <c r="Y25" s="1376" t="str">
        <f t="shared" si="45"/>
        <v>#DIV/0!</v>
      </c>
      <c r="Z25" s="1376" t="str">
        <f t="shared" si="45"/>
        <v>#DIV/0!</v>
      </c>
      <c r="AA25" s="1377" t="str">
        <f t="shared" si="45"/>
        <v>#DIV/0!</v>
      </c>
      <c r="AB25" s="1377" t="str">
        <f t="shared" si="45"/>
        <v>#DIV/0!</v>
      </c>
      <c r="AC25" s="1376" t="str">
        <f t="shared" si="45"/>
        <v>#DIV/0!</v>
      </c>
      <c r="AD25" s="1376" t="str">
        <f t="shared" si="45"/>
        <v>#DIV/0!</v>
      </c>
      <c r="AE25" s="1376" t="str">
        <f t="shared" si="45"/>
        <v>#DIV/0!</v>
      </c>
      <c r="AF25" s="1376" t="str">
        <f t="shared" si="45"/>
        <v>#DIV/0!</v>
      </c>
      <c r="AG25" s="1376" t="str">
        <f t="shared" si="45"/>
        <v>#DIV/0!</v>
      </c>
      <c r="AH25" s="1376" t="str">
        <f t="shared" si="45"/>
        <v>#DIV/0!</v>
      </c>
      <c r="AI25" s="1376" t="str">
        <f t="shared" si="45"/>
        <v>#DIV/0!</v>
      </c>
      <c r="AJ25" s="1378" t="str">
        <f t="shared" si="40"/>
        <v>-</v>
      </c>
      <c r="AK25" s="1378" t="str">
        <f t="shared" si="41"/>
        <v>-</v>
      </c>
      <c r="AL25" s="1378" t="str">
        <f t="shared" si="42"/>
        <v>-</v>
      </c>
      <c r="AM25" s="1378" t="str">
        <f t="shared" si="43"/>
        <v>-</v>
      </c>
      <c r="AN25" s="1400"/>
      <c r="AO25" s="1400"/>
      <c r="AP25" s="1400"/>
      <c r="AQ25" s="1400"/>
      <c r="AR25" s="50"/>
      <c r="AS25" s="50"/>
    </row>
    <row r="26">
      <c r="A26" s="1355"/>
      <c r="B26" s="50"/>
      <c r="C26" s="50"/>
      <c r="D26" s="50"/>
      <c r="E26" s="134"/>
      <c r="F26" s="50"/>
      <c r="G26" s="50"/>
      <c r="H26" s="124"/>
      <c r="I26" s="124"/>
      <c r="J26" s="50"/>
      <c r="K26" s="50"/>
      <c r="L26" s="50"/>
      <c r="M26" s="1382"/>
      <c r="N26" s="1382"/>
      <c r="O26" s="124"/>
      <c r="P26" s="124"/>
      <c r="Q26" s="50"/>
      <c r="R26" s="50"/>
      <c r="S26" s="50"/>
      <c r="T26" s="1382"/>
      <c r="U26" s="1382"/>
      <c r="V26" s="124"/>
      <c r="W26" s="124"/>
      <c r="X26" s="50"/>
      <c r="Y26" s="50"/>
      <c r="Z26" s="50"/>
      <c r="AA26" s="1382"/>
      <c r="AB26" s="1382"/>
      <c r="AC26" s="50"/>
      <c r="AD26" s="50"/>
      <c r="AE26" s="50"/>
      <c r="AF26" s="50"/>
      <c r="AG26" s="50"/>
      <c r="AH26" s="50"/>
      <c r="AI26" s="50"/>
      <c r="AJ26" s="50"/>
      <c r="AK26" s="50"/>
      <c r="AL26" s="50"/>
      <c r="AM26" s="50"/>
      <c r="AN26" s="50"/>
      <c r="AO26" s="50"/>
      <c r="AP26" s="50"/>
      <c r="AQ26" s="50"/>
      <c r="AR26" s="50"/>
      <c r="AS26" s="50"/>
    </row>
    <row r="27">
      <c r="A27" s="1384" t="s">
        <v>135</v>
      </c>
      <c r="B27" s="109" t="s">
        <v>125</v>
      </c>
      <c r="C27" s="1356">
        <v>46113.0</v>
      </c>
      <c r="D27" s="1356">
        <v>46114.0</v>
      </c>
      <c r="E27" s="1356">
        <v>46115.0</v>
      </c>
      <c r="F27" s="1356">
        <v>46116.0</v>
      </c>
      <c r="G27" s="1356">
        <v>46117.0</v>
      </c>
      <c r="H27" s="1356">
        <v>46118.0</v>
      </c>
      <c r="I27" s="1356">
        <v>46119.0</v>
      </c>
      <c r="J27" s="1356">
        <v>46120.0</v>
      </c>
      <c r="K27" s="1356">
        <v>46121.0</v>
      </c>
      <c r="L27" s="1356">
        <v>46122.0</v>
      </c>
      <c r="M27" s="1356">
        <v>46123.0</v>
      </c>
      <c r="N27" s="1356">
        <v>46124.0</v>
      </c>
      <c r="O27" s="1356">
        <v>46125.0</v>
      </c>
      <c r="P27" s="1356">
        <v>46126.0</v>
      </c>
      <c r="Q27" s="1356">
        <v>46127.0</v>
      </c>
      <c r="R27" s="1356">
        <v>46128.0</v>
      </c>
      <c r="S27" s="1356">
        <v>46129.0</v>
      </c>
      <c r="T27" s="1356">
        <v>46130.0</v>
      </c>
      <c r="U27" s="1356">
        <v>46131.0</v>
      </c>
      <c r="V27" s="1356">
        <v>46132.0</v>
      </c>
      <c r="W27" s="1356">
        <v>46133.0</v>
      </c>
      <c r="X27" s="1356">
        <v>46134.0</v>
      </c>
      <c r="Y27" s="1356">
        <v>46135.0</v>
      </c>
      <c r="Z27" s="1356">
        <v>46136.0</v>
      </c>
      <c r="AA27" s="1356">
        <v>46137.0</v>
      </c>
      <c r="AB27" s="1356">
        <v>46138.0</v>
      </c>
      <c r="AC27" s="1356">
        <v>46139.0</v>
      </c>
      <c r="AD27" s="1356">
        <v>46140.0</v>
      </c>
      <c r="AE27" s="1356">
        <v>46141.0</v>
      </c>
      <c r="AF27" s="1356">
        <v>46142.0</v>
      </c>
      <c r="AG27" s="1356">
        <v>46143.0</v>
      </c>
      <c r="AH27" s="1357" t="s">
        <v>3305</v>
      </c>
      <c r="AI27" s="1357" t="s">
        <v>3306</v>
      </c>
      <c r="AJ27" s="1358" t="s">
        <v>3307</v>
      </c>
      <c r="AK27" s="1358" t="s">
        <v>3308</v>
      </c>
      <c r="AL27" s="1358" t="s">
        <v>3309</v>
      </c>
      <c r="AM27" s="1358" t="s">
        <v>3310</v>
      </c>
      <c r="AN27" s="1359" t="s">
        <v>3311</v>
      </c>
      <c r="AO27" s="1359" t="s">
        <v>3312</v>
      </c>
      <c r="AP27" s="1359" t="s">
        <v>3313</v>
      </c>
      <c r="AQ27" s="1359" t="s">
        <v>3314</v>
      </c>
      <c r="AR27" s="50"/>
      <c r="AS27" s="50"/>
    </row>
    <row r="28">
      <c r="B28" s="109" t="s">
        <v>22</v>
      </c>
      <c r="C28" s="1425"/>
      <c r="D28" s="1056"/>
      <c r="E28" s="1056"/>
      <c r="F28" s="1436"/>
      <c r="G28" s="1436"/>
      <c r="H28" s="1056"/>
      <c r="I28" s="1425"/>
      <c r="J28" s="1425"/>
      <c r="K28" s="1056"/>
      <c r="L28" s="1056"/>
      <c r="M28" s="1386"/>
      <c r="N28" s="1387"/>
      <c r="O28" s="1423"/>
      <c r="P28" s="1425"/>
      <c r="Q28" s="1423"/>
      <c r="R28" s="124"/>
      <c r="S28" s="124"/>
      <c r="T28" s="1390"/>
      <c r="U28" s="1390"/>
      <c r="V28" s="1423"/>
      <c r="W28" s="1423"/>
      <c r="X28" s="1423"/>
      <c r="Y28" s="124"/>
      <c r="Z28" s="124"/>
      <c r="AA28" s="1390"/>
      <c r="AB28" s="1390"/>
      <c r="AC28" s="1423"/>
      <c r="AD28" s="1423"/>
      <c r="AE28" s="1423"/>
      <c r="AF28" s="124"/>
      <c r="AG28" s="124"/>
      <c r="AH28" s="1365">
        <f>SUM(C28:AF28)</f>
        <v>0</v>
      </c>
      <c r="AI28" s="124"/>
      <c r="AJ28" s="393"/>
      <c r="AK28" s="393"/>
      <c r="AL28" s="393"/>
      <c r="AM28" s="393"/>
      <c r="AN28" s="50"/>
      <c r="AO28" s="50"/>
      <c r="AP28" s="50"/>
      <c r="AQ28" s="50"/>
      <c r="AR28" s="50"/>
      <c r="AS28" s="50"/>
    </row>
    <row r="29">
      <c r="B29" s="1392" t="s">
        <v>97</v>
      </c>
      <c r="C29" s="1416">
        <v>261.0</v>
      </c>
      <c r="D29" s="1416">
        <v>237.0</v>
      </c>
      <c r="E29" s="1431">
        <v>287.0</v>
      </c>
      <c r="F29" s="1438"/>
      <c r="G29" s="1430"/>
      <c r="H29" s="1431">
        <v>293.0</v>
      </c>
      <c r="I29" s="1439">
        <v>242.0</v>
      </c>
      <c r="J29" s="1432">
        <v>241.0</v>
      </c>
      <c r="K29" s="1425">
        <v>259.0</v>
      </c>
      <c r="L29" s="1431">
        <v>257.0</v>
      </c>
      <c r="M29" s="1415"/>
      <c r="N29" s="1394"/>
      <c r="O29" s="1401"/>
      <c r="P29" s="1425">
        <v>281.0</v>
      </c>
      <c r="Q29" s="1425">
        <v>240.0</v>
      </c>
      <c r="R29" s="1416">
        <v>345.0</v>
      </c>
      <c r="S29" s="1416">
        <v>238.0</v>
      </c>
      <c r="T29" s="1387"/>
      <c r="U29" s="1394"/>
      <c r="V29" s="1431">
        <v>479.0</v>
      </c>
      <c r="W29" s="1431">
        <v>350.0</v>
      </c>
      <c r="X29" s="1431">
        <v>263.0</v>
      </c>
      <c r="Y29" s="1416">
        <v>443.0</v>
      </c>
      <c r="Z29" s="1416">
        <v>296.0</v>
      </c>
      <c r="AA29" s="1387"/>
      <c r="AB29" s="1394"/>
      <c r="AC29" s="1416"/>
      <c r="AD29" s="1416"/>
      <c r="AE29" s="1431"/>
      <c r="AF29" s="1401"/>
      <c r="AG29" s="1401"/>
      <c r="AH29" s="1402">
        <f t="shared" ref="AH29:AH33" si="46">AVERAGE(C29:AF29)</f>
        <v>294.8235294</v>
      </c>
      <c r="AI29" s="1403">
        <f t="shared" ref="AI29:AI33" si="47">SUM(C29:AF29)</f>
        <v>5012</v>
      </c>
      <c r="AJ29" s="1393">
        <f t="shared" ref="AJ29:AJ33" si="48">IFERROR(AVERAGE(C29:F29),"-")</f>
        <v>261.6666667</v>
      </c>
      <c r="AK29" s="1362">
        <f t="shared" ref="AK29:AK33" si="49">IFERROR(AVERAGE(J29:N29),"-")</f>
        <v>252.3333333</v>
      </c>
      <c r="AL29" s="393">
        <f t="shared" ref="AL29:AL33" si="50">IFERROR(AVERAGE(Q29:U29),"-")</f>
        <v>274.3333333</v>
      </c>
      <c r="AM29" s="393">
        <f t="shared" ref="AM29:AM33" si="51">IFERROR(AVERAGE(X29:AB29),"-")</f>
        <v>334</v>
      </c>
      <c r="AN29" s="1400">
        <f t="shared" ref="AN29:AN33" si="52">sum(C29:G29)</f>
        <v>785</v>
      </c>
      <c r="AO29" s="1400">
        <f t="shared" ref="AO29:AO33" si="53">sum(J29:N29)</f>
        <v>757</v>
      </c>
      <c r="AP29" s="1400">
        <f t="shared" ref="AP29:AP33" si="54">sum(Q29:U29)</f>
        <v>823</v>
      </c>
      <c r="AQ29" s="1400">
        <f t="shared" ref="AQ29:AQ33" si="55">sum(X29:AB29)</f>
        <v>1002</v>
      </c>
      <c r="AR29" s="1400"/>
      <c r="AS29" s="1400"/>
    </row>
    <row r="30">
      <c r="B30" s="1392" t="s">
        <v>3290</v>
      </c>
      <c r="C30" s="1416">
        <v>126.0</v>
      </c>
      <c r="D30" s="1416">
        <v>99.0</v>
      </c>
      <c r="E30" s="1431">
        <v>104.0</v>
      </c>
      <c r="F30" s="1438"/>
      <c r="G30" s="1430"/>
      <c r="H30" s="1431">
        <v>67.0</v>
      </c>
      <c r="I30" s="1439">
        <v>123.0</v>
      </c>
      <c r="J30" s="1432">
        <v>86.0</v>
      </c>
      <c r="K30" s="1425">
        <v>115.0</v>
      </c>
      <c r="L30" s="1431">
        <v>121.0</v>
      </c>
      <c r="M30" s="1394"/>
      <c r="N30" s="1394"/>
      <c r="O30" s="1401"/>
      <c r="P30" s="1431">
        <v>74.0</v>
      </c>
      <c r="Q30" s="1425">
        <v>96.0</v>
      </c>
      <c r="R30" s="1431">
        <v>137.0</v>
      </c>
      <c r="S30" s="1416">
        <v>121.0</v>
      </c>
      <c r="T30" s="1387"/>
      <c r="U30" s="1394"/>
      <c r="V30" s="1431">
        <v>140.0</v>
      </c>
      <c r="W30" s="1431">
        <v>136.0</v>
      </c>
      <c r="X30" s="1431">
        <v>100.0</v>
      </c>
      <c r="Y30" s="1431">
        <v>157.0</v>
      </c>
      <c r="Z30" s="1416">
        <v>131.0</v>
      </c>
      <c r="AA30" s="1387"/>
      <c r="AB30" s="1394"/>
      <c r="AC30" s="1416"/>
      <c r="AD30" s="1416"/>
      <c r="AE30" s="1431"/>
      <c r="AF30" s="1401"/>
      <c r="AG30" s="1401"/>
      <c r="AH30" s="1402">
        <f t="shared" si="46"/>
        <v>113.7058824</v>
      </c>
      <c r="AI30" s="1403">
        <f t="shared" si="47"/>
        <v>1933</v>
      </c>
      <c r="AJ30" s="1393">
        <f t="shared" si="48"/>
        <v>109.6666667</v>
      </c>
      <c r="AK30" s="1362">
        <f t="shared" si="49"/>
        <v>107.3333333</v>
      </c>
      <c r="AL30" s="393">
        <f t="shared" si="50"/>
        <v>118</v>
      </c>
      <c r="AM30" s="393">
        <f t="shared" si="51"/>
        <v>129.3333333</v>
      </c>
      <c r="AN30" s="1400">
        <f t="shared" si="52"/>
        <v>329</v>
      </c>
      <c r="AO30" s="1400">
        <f t="shared" si="53"/>
        <v>322</v>
      </c>
      <c r="AP30" s="1400">
        <f t="shared" si="54"/>
        <v>354</v>
      </c>
      <c r="AQ30" s="1400">
        <f t="shared" si="55"/>
        <v>388</v>
      </c>
      <c r="AR30" s="1400"/>
      <c r="AS30" s="1400"/>
    </row>
    <row r="31">
      <c r="B31" s="1392" t="s">
        <v>1283</v>
      </c>
      <c r="C31" s="1416">
        <v>83.0</v>
      </c>
      <c r="D31" s="1416">
        <v>37.0</v>
      </c>
      <c r="E31" s="1431">
        <v>38.0</v>
      </c>
      <c r="F31" s="1438"/>
      <c r="G31" s="1430"/>
      <c r="H31" s="1431">
        <v>39.0</v>
      </c>
      <c r="I31" s="1439">
        <v>26.0</v>
      </c>
      <c r="J31" s="1432">
        <v>35.0</v>
      </c>
      <c r="K31" s="1425">
        <v>44.0</v>
      </c>
      <c r="L31" s="1431">
        <v>44.0</v>
      </c>
      <c r="M31" s="1394"/>
      <c r="N31" s="1394"/>
      <c r="O31" s="1401"/>
      <c r="P31" s="1431">
        <v>25.0</v>
      </c>
      <c r="Q31" s="1425">
        <v>46.0</v>
      </c>
      <c r="R31" s="1431">
        <v>54.0</v>
      </c>
      <c r="S31" s="1416">
        <v>39.0</v>
      </c>
      <c r="T31" s="1387"/>
      <c r="U31" s="1394"/>
      <c r="V31" s="1431">
        <v>47.0</v>
      </c>
      <c r="W31" s="1431">
        <v>34.0</v>
      </c>
      <c r="X31" s="1431">
        <v>42.0</v>
      </c>
      <c r="Y31" s="1431">
        <v>47.0</v>
      </c>
      <c r="Z31" s="1416">
        <v>46.0</v>
      </c>
      <c r="AA31" s="1387"/>
      <c r="AB31" s="1394"/>
      <c r="AC31" s="1416"/>
      <c r="AD31" s="1416"/>
      <c r="AE31" s="1431"/>
      <c r="AF31" s="1401"/>
      <c r="AG31" s="1401"/>
      <c r="AH31" s="1402">
        <f t="shared" si="46"/>
        <v>42.70588235</v>
      </c>
      <c r="AI31" s="1403">
        <f t="shared" si="47"/>
        <v>726</v>
      </c>
      <c r="AJ31" s="1393">
        <f t="shared" si="48"/>
        <v>52.66666667</v>
      </c>
      <c r="AK31" s="1362">
        <f t="shared" si="49"/>
        <v>41</v>
      </c>
      <c r="AL31" s="393">
        <f t="shared" si="50"/>
        <v>46.33333333</v>
      </c>
      <c r="AM31" s="393">
        <f t="shared" si="51"/>
        <v>45</v>
      </c>
      <c r="AN31" s="1400">
        <f t="shared" si="52"/>
        <v>158</v>
      </c>
      <c r="AO31" s="1400">
        <f t="shared" si="53"/>
        <v>123</v>
      </c>
      <c r="AP31" s="1400">
        <f t="shared" si="54"/>
        <v>139</v>
      </c>
      <c r="AQ31" s="1400">
        <f t="shared" si="55"/>
        <v>135</v>
      </c>
      <c r="AR31" s="1400"/>
      <c r="AS31" s="1400"/>
    </row>
    <row r="32">
      <c r="B32" s="1392" t="s">
        <v>3315</v>
      </c>
      <c r="C32" s="1416">
        <v>7.0</v>
      </c>
      <c r="D32" s="1416">
        <v>4.0</v>
      </c>
      <c r="E32" s="1431">
        <v>9.0</v>
      </c>
      <c r="F32" s="1438"/>
      <c r="G32" s="1430"/>
      <c r="H32" s="1431">
        <v>1.0</v>
      </c>
      <c r="I32" s="1439">
        <v>1.0</v>
      </c>
      <c r="J32" s="1432">
        <v>8.0</v>
      </c>
      <c r="K32" s="1425">
        <v>9.0</v>
      </c>
      <c r="L32" s="1431">
        <v>8.0</v>
      </c>
      <c r="M32" s="1394"/>
      <c r="N32" s="1394"/>
      <c r="O32" s="1401"/>
      <c r="P32" s="1431">
        <v>7.0</v>
      </c>
      <c r="Q32" s="1425">
        <v>6.0</v>
      </c>
      <c r="R32" s="1431">
        <v>9.0</v>
      </c>
      <c r="S32" s="1416">
        <v>8.0</v>
      </c>
      <c r="T32" s="1387"/>
      <c r="U32" s="1394"/>
      <c r="V32" s="1431">
        <v>8.0</v>
      </c>
      <c r="W32" s="1431">
        <v>5.0</v>
      </c>
      <c r="X32" s="1431">
        <v>8.0</v>
      </c>
      <c r="Y32" s="1431">
        <v>7.0</v>
      </c>
      <c r="Z32" s="1416">
        <v>5.0</v>
      </c>
      <c r="AA32" s="1387"/>
      <c r="AB32" s="1394"/>
      <c r="AC32" s="1416"/>
      <c r="AD32" s="1416"/>
      <c r="AE32" s="1431"/>
      <c r="AF32" s="1401"/>
      <c r="AG32" s="1401"/>
      <c r="AH32" s="1402">
        <f t="shared" si="46"/>
        <v>6.470588235</v>
      </c>
      <c r="AI32" s="1403">
        <f t="shared" si="47"/>
        <v>110</v>
      </c>
      <c r="AJ32" s="1393">
        <f t="shared" si="48"/>
        <v>6.666666667</v>
      </c>
      <c r="AK32" s="1362">
        <f t="shared" si="49"/>
        <v>8.333333333</v>
      </c>
      <c r="AL32" s="393">
        <f t="shared" si="50"/>
        <v>7.666666667</v>
      </c>
      <c r="AM32" s="393">
        <f t="shared" si="51"/>
        <v>6.666666667</v>
      </c>
      <c r="AN32" s="1400">
        <f t="shared" si="52"/>
        <v>20</v>
      </c>
      <c r="AO32" s="1400">
        <f t="shared" si="53"/>
        <v>25</v>
      </c>
      <c r="AP32" s="1400">
        <f t="shared" si="54"/>
        <v>23</v>
      </c>
      <c r="AQ32" s="1400">
        <f t="shared" si="55"/>
        <v>20</v>
      </c>
      <c r="AR32" s="1400"/>
      <c r="AS32" s="1400"/>
    </row>
    <row r="33">
      <c r="B33" s="1392" t="s">
        <v>96</v>
      </c>
      <c r="C33" s="1439">
        <v>4.0</v>
      </c>
      <c r="D33" s="1439">
        <v>2.0</v>
      </c>
      <c r="E33" s="1431">
        <v>1.0</v>
      </c>
      <c r="F33" s="1438"/>
      <c r="G33" s="1430"/>
      <c r="H33" s="1431">
        <v>1.0</v>
      </c>
      <c r="I33" s="1439">
        <v>0.0</v>
      </c>
      <c r="J33" s="1432">
        <v>4.0</v>
      </c>
      <c r="K33" s="1432">
        <v>4.0</v>
      </c>
      <c r="L33" s="1431">
        <v>3.0</v>
      </c>
      <c r="M33" s="1394"/>
      <c r="N33" s="1394"/>
      <c r="O33" s="1401"/>
      <c r="P33" s="1431">
        <v>2.0</v>
      </c>
      <c r="Q33" s="1431">
        <v>2.0</v>
      </c>
      <c r="R33" s="102">
        <v>1.0</v>
      </c>
      <c r="S33" s="1439">
        <v>5.0</v>
      </c>
      <c r="T33" s="1415"/>
      <c r="U33" s="1394"/>
      <c r="V33" s="1431">
        <v>0.0</v>
      </c>
      <c r="W33" s="1431">
        <v>1.0</v>
      </c>
      <c r="X33" s="1431">
        <v>3.0</v>
      </c>
      <c r="Y33" s="1431">
        <v>1.0</v>
      </c>
      <c r="Z33" s="1431">
        <v>3.0</v>
      </c>
      <c r="AA33" s="1415"/>
      <c r="AB33" s="1394"/>
      <c r="AC33" s="1431"/>
      <c r="AD33" s="1431"/>
      <c r="AE33" s="1431"/>
      <c r="AF33" s="1401"/>
      <c r="AG33" s="1401"/>
      <c r="AH33" s="1402">
        <f t="shared" si="46"/>
        <v>2.176470588</v>
      </c>
      <c r="AI33" s="1403">
        <f t="shared" si="47"/>
        <v>37</v>
      </c>
      <c r="AJ33" s="1393">
        <f t="shared" si="48"/>
        <v>2.333333333</v>
      </c>
      <c r="AK33" s="1362">
        <f t="shared" si="49"/>
        <v>3.666666667</v>
      </c>
      <c r="AL33" s="393">
        <f t="shared" si="50"/>
        <v>2.666666667</v>
      </c>
      <c r="AM33" s="393">
        <f t="shared" si="51"/>
        <v>2.333333333</v>
      </c>
      <c r="AN33" s="1400">
        <f t="shared" si="52"/>
        <v>7</v>
      </c>
      <c r="AO33" s="1400">
        <f t="shared" si="53"/>
        <v>11</v>
      </c>
      <c r="AP33" s="1400">
        <f t="shared" si="54"/>
        <v>8</v>
      </c>
      <c r="AQ33" s="1400">
        <f t="shared" si="55"/>
        <v>7</v>
      </c>
      <c r="AR33" s="1400"/>
      <c r="AS33" s="1400"/>
    </row>
    <row r="34">
      <c r="B34" s="1373" t="s">
        <v>3317</v>
      </c>
      <c r="C34" s="1371">
        <f t="shared" ref="C34:N34" si="56">C33-C28</f>
        <v>4</v>
      </c>
      <c r="D34" s="1371">
        <f t="shared" si="56"/>
        <v>2</v>
      </c>
      <c r="E34" s="1371">
        <f t="shared" si="56"/>
        <v>1</v>
      </c>
      <c r="F34" s="1371">
        <f t="shared" si="56"/>
        <v>0</v>
      </c>
      <c r="G34" s="1371">
        <f t="shared" si="56"/>
        <v>0</v>
      </c>
      <c r="H34" s="1418">
        <f t="shared" si="56"/>
        <v>1</v>
      </c>
      <c r="I34" s="1418">
        <f t="shared" si="56"/>
        <v>0</v>
      </c>
      <c r="J34" s="1418">
        <f t="shared" si="56"/>
        <v>4</v>
      </c>
      <c r="K34" s="1371">
        <f t="shared" si="56"/>
        <v>4</v>
      </c>
      <c r="L34" s="1371">
        <f t="shared" si="56"/>
        <v>3</v>
      </c>
      <c r="M34" s="1370">
        <f t="shared" si="56"/>
        <v>0</v>
      </c>
      <c r="N34" s="1370">
        <f t="shared" si="56"/>
        <v>0</v>
      </c>
      <c r="O34" s="1418">
        <f>N33-O28</f>
        <v>0</v>
      </c>
      <c r="P34" s="1418">
        <f t="shared" ref="P34:AG34" si="57">P33-P28</f>
        <v>2</v>
      </c>
      <c r="Q34" s="1371">
        <f t="shared" si="57"/>
        <v>2</v>
      </c>
      <c r="R34" s="1410">
        <f t="shared" si="57"/>
        <v>1</v>
      </c>
      <c r="S34" s="1371">
        <f t="shared" si="57"/>
        <v>5</v>
      </c>
      <c r="T34" s="1440">
        <f t="shared" si="57"/>
        <v>0</v>
      </c>
      <c r="U34" s="1440">
        <f t="shared" si="57"/>
        <v>0</v>
      </c>
      <c r="V34" s="1371">
        <f t="shared" si="57"/>
        <v>0</v>
      </c>
      <c r="W34" s="1371">
        <f t="shared" si="57"/>
        <v>1</v>
      </c>
      <c r="X34" s="1371">
        <f t="shared" si="57"/>
        <v>3</v>
      </c>
      <c r="Y34" s="1371">
        <f t="shared" si="57"/>
        <v>1</v>
      </c>
      <c r="Z34" s="1371">
        <f t="shared" si="57"/>
        <v>3</v>
      </c>
      <c r="AA34" s="1440">
        <f t="shared" si="57"/>
        <v>0</v>
      </c>
      <c r="AB34" s="1440">
        <f t="shared" si="57"/>
        <v>0</v>
      </c>
      <c r="AC34" s="1371">
        <f t="shared" si="57"/>
        <v>0</v>
      </c>
      <c r="AD34" s="1371">
        <f t="shared" si="57"/>
        <v>0</v>
      </c>
      <c r="AE34" s="1371">
        <f t="shared" si="57"/>
        <v>0</v>
      </c>
      <c r="AF34" s="1371">
        <f t="shared" si="57"/>
        <v>0</v>
      </c>
      <c r="AG34" s="1371">
        <f t="shared" si="57"/>
        <v>0</v>
      </c>
      <c r="AH34" s="1372">
        <f>SUM(C34:AG34)</f>
        <v>37</v>
      </c>
      <c r="AI34" s="124"/>
      <c r="AJ34" s="393"/>
      <c r="AK34" s="393"/>
      <c r="AL34" s="393"/>
      <c r="AM34" s="393"/>
      <c r="AN34" s="1400"/>
      <c r="AO34" s="50"/>
      <c r="AP34" s="1400"/>
      <c r="AQ34" s="1400"/>
      <c r="AR34" s="50"/>
      <c r="AS34" s="50"/>
    </row>
    <row r="35">
      <c r="B35" s="1375" t="s">
        <v>157</v>
      </c>
      <c r="C35" s="1376">
        <f t="shared" ref="C35:N35" si="58">C30/C29</f>
        <v>0.4827586207</v>
      </c>
      <c r="D35" s="1376">
        <f t="shared" si="58"/>
        <v>0.417721519</v>
      </c>
      <c r="E35" s="1376">
        <f t="shared" si="58"/>
        <v>0.362369338</v>
      </c>
      <c r="F35" s="1376" t="str">
        <f t="shared" si="58"/>
        <v>#DIV/0!</v>
      </c>
      <c r="G35" s="1376" t="str">
        <f t="shared" si="58"/>
        <v>#DIV/0!</v>
      </c>
      <c r="H35" s="1376">
        <f t="shared" si="58"/>
        <v>0.228668942</v>
      </c>
      <c r="I35" s="1376">
        <f t="shared" si="58"/>
        <v>0.5082644628</v>
      </c>
      <c r="J35" s="1376">
        <f t="shared" si="58"/>
        <v>0.356846473</v>
      </c>
      <c r="K35" s="1376">
        <f t="shared" si="58"/>
        <v>0.444015444</v>
      </c>
      <c r="L35" s="1376">
        <f t="shared" si="58"/>
        <v>0.4708171206</v>
      </c>
      <c r="M35" s="1377" t="str">
        <f t="shared" si="58"/>
        <v>#DIV/0!</v>
      </c>
      <c r="N35" s="1377" t="str">
        <f t="shared" si="58"/>
        <v>#DIV/0!</v>
      </c>
      <c r="O35" s="1376" t="str">
        <f t="shared" ref="O35:O38" si="61">N30/N29</f>
        <v>#DIV/0!</v>
      </c>
      <c r="P35" s="1376">
        <f t="shared" ref="P35:AG35" si="59">P30/P29</f>
        <v>0.2633451957</v>
      </c>
      <c r="Q35" s="1376">
        <f t="shared" si="59"/>
        <v>0.4</v>
      </c>
      <c r="R35" s="1376">
        <f t="shared" si="59"/>
        <v>0.3971014493</v>
      </c>
      <c r="S35" s="1376">
        <f t="shared" si="59"/>
        <v>0.5084033613</v>
      </c>
      <c r="T35" s="1441" t="str">
        <f t="shared" si="59"/>
        <v>#DIV/0!</v>
      </c>
      <c r="U35" s="1441" t="str">
        <f t="shared" si="59"/>
        <v>#DIV/0!</v>
      </c>
      <c r="V35" s="1376">
        <f t="shared" si="59"/>
        <v>0.2922755741</v>
      </c>
      <c r="W35" s="1376">
        <f t="shared" si="59"/>
        <v>0.3885714286</v>
      </c>
      <c r="X35" s="1376">
        <f t="shared" si="59"/>
        <v>0.3802281369</v>
      </c>
      <c r="Y35" s="1376">
        <f t="shared" si="59"/>
        <v>0.3544018059</v>
      </c>
      <c r="Z35" s="1376">
        <f t="shared" si="59"/>
        <v>0.4425675676</v>
      </c>
      <c r="AA35" s="1441" t="str">
        <f t="shared" si="59"/>
        <v>#DIV/0!</v>
      </c>
      <c r="AB35" s="1441" t="str">
        <f t="shared" si="59"/>
        <v>#DIV/0!</v>
      </c>
      <c r="AC35" s="1376" t="str">
        <f t="shared" si="59"/>
        <v>#DIV/0!</v>
      </c>
      <c r="AD35" s="1376" t="str">
        <f t="shared" si="59"/>
        <v>#DIV/0!</v>
      </c>
      <c r="AE35" s="1376" t="str">
        <f t="shared" si="59"/>
        <v>#DIV/0!</v>
      </c>
      <c r="AF35" s="1376" t="str">
        <f t="shared" si="59"/>
        <v>#DIV/0!</v>
      </c>
      <c r="AG35" s="1376" t="str">
        <f t="shared" si="59"/>
        <v>#DIV/0!</v>
      </c>
      <c r="AH35" s="1442" t="str">
        <f t="shared" ref="AH35:AH38" si="63">AVERAGE(C35:AF35)</f>
        <v>#DIV/0!</v>
      </c>
      <c r="AI35" s="1376">
        <f t="shared" ref="AI35:AI38" si="64">AI30/AI29</f>
        <v>0.3856743815</v>
      </c>
      <c r="AJ35" s="1378" t="str">
        <f t="shared" ref="AJ35:AJ38" si="65">IFERROR(AVERAGE(C35:G35),"-")</f>
        <v>-</v>
      </c>
      <c r="AK35" s="1378" t="str">
        <f t="shared" ref="AK35:AK38" si="66">IFERROR(AVERAGE(J35:N35),"-")</f>
        <v>-</v>
      </c>
      <c r="AL35" s="1378" t="str">
        <f t="shared" ref="AL35:AL38" si="67">IFERROR(AVERAGE(Q35:U35),"-")</f>
        <v>-</v>
      </c>
      <c r="AM35" s="1378" t="str">
        <f t="shared" ref="AM35:AM38" si="68">IFERROR(AVERAGE(X35:AB35),"-")</f>
        <v>-</v>
      </c>
      <c r="AN35" s="1400"/>
      <c r="AO35" s="50"/>
      <c r="AP35" s="1400"/>
      <c r="AQ35" s="1400"/>
      <c r="AR35" s="50"/>
      <c r="AS35" s="50"/>
    </row>
    <row r="36">
      <c r="B36" s="1375" t="s">
        <v>159</v>
      </c>
      <c r="C36" s="1376">
        <f t="shared" ref="C36:N36" si="60">C31/C30</f>
        <v>0.6587301587</v>
      </c>
      <c r="D36" s="1376">
        <f t="shared" si="60"/>
        <v>0.3737373737</v>
      </c>
      <c r="E36" s="1376">
        <f t="shared" si="60"/>
        <v>0.3653846154</v>
      </c>
      <c r="F36" s="1376" t="str">
        <f t="shared" si="60"/>
        <v>#DIV/0!</v>
      </c>
      <c r="G36" s="1376" t="str">
        <f t="shared" si="60"/>
        <v>#DIV/0!</v>
      </c>
      <c r="H36" s="1376">
        <f t="shared" si="60"/>
        <v>0.5820895522</v>
      </c>
      <c r="I36" s="1376">
        <f t="shared" si="60"/>
        <v>0.2113821138</v>
      </c>
      <c r="J36" s="1376">
        <f t="shared" si="60"/>
        <v>0.4069767442</v>
      </c>
      <c r="K36" s="1376">
        <f t="shared" si="60"/>
        <v>0.3826086957</v>
      </c>
      <c r="L36" s="1376">
        <f t="shared" si="60"/>
        <v>0.3636363636</v>
      </c>
      <c r="M36" s="1377" t="str">
        <f t="shared" si="60"/>
        <v>#DIV/0!</v>
      </c>
      <c r="N36" s="1377" t="str">
        <f t="shared" si="60"/>
        <v>#DIV/0!</v>
      </c>
      <c r="O36" s="1376" t="str">
        <f t="shared" si="61"/>
        <v>#DIV/0!</v>
      </c>
      <c r="P36" s="1376">
        <f t="shared" ref="P36:AG36" si="62">P31/P30</f>
        <v>0.3378378378</v>
      </c>
      <c r="Q36" s="1376">
        <f t="shared" si="62"/>
        <v>0.4791666667</v>
      </c>
      <c r="R36" s="1376">
        <f t="shared" si="62"/>
        <v>0.3941605839</v>
      </c>
      <c r="S36" s="1376">
        <f t="shared" si="62"/>
        <v>0.3223140496</v>
      </c>
      <c r="T36" s="1441" t="str">
        <f t="shared" si="62"/>
        <v>#DIV/0!</v>
      </c>
      <c r="U36" s="1441" t="str">
        <f t="shared" si="62"/>
        <v>#DIV/0!</v>
      </c>
      <c r="V36" s="1376">
        <f t="shared" si="62"/>
        <v>0.3357142857</v>
      </c>
      <c r="W36" s="1376">
        <f t="shared" si="62"/>
        <v>0.25</v>
      </c>
      <c r="X36" s="1376">
        <f t="shared" si="62"/>
        <v>0.42</v>
      </c>
      <c r="Y36" s="1376">
        <f t="shared" si="62"/>
        <v>0.2993630573</v>
      </c>
      <c r="Z36" s="1376">
        <f t="shared" si="62"/>
        <v>0.3511450382</v>
      </c>
      <c r="AA36" s="1441" t="str">
        <f t="shared" si="62"/>
        <v>#DIV/0!</v>
      </c>
      <c r="AB36" s="1441" t="str">
        <f t="shared" si="62"/>
        <v>#DIV/0!</v>
      </c>
      <c r="AC36" s="1376" t="str">
        <f t="shared" si="62"/>
        <v>#DIV/0!</v>
      </c>
      <c r="AD36" s="1376" t="str">
        <f t="shared" si="62"/>
        <v>#DIV/0!</v>
      </c>
      <c r="AE36" s="1376" t="str">
        <f t="shared" si="62"/>
        <v>#DIV/0!</v>
      </c>
      <c r="AF36" s="1376" t="str">
        <f t="shared" si="62"/>
        <v>#DIV/0!</v>
      </c>
      <c r="AG36" s="1376" t="str">
        <f t="shared" si="62"/>
        <v>#DIV/0!</v>
      </c>
      <c r="AH36" s="1442" t="str">
        <f t="shared" si="63"/>
        <v>#DIV/0!</v>
      </c>
      <c r="AI36" s="1376">
        <f t="shared" si="64"/>
        <v>0.3755819969</v>
      </c>
      <c r="AJ36" s="1378" t="str">
        <f t="shared" si="65"/>
        <v>-</v>
      </c>
      <c r="AK36" s="1378" t="str">
        <f t="shared" si="66"/>
        <v>-</v>
      </c>
      <c r="AL36" s="1378" t="str">
        <f t="shared" si="67"/>
        <v>-</v>
      </c>
      <c r="AM36" s="1378" t="str">
        <f t="shared" si="68"/>
        <v>-</v>
      </c>
      <c r="AN36" s="1400"/>
      <c r="AO36" s="50"/>
      <c r="AP36" s="1400"/>
      <c r="AQ36" s="1400"/>
      <c r="AR36" s="50"/>
      <c r="AS36" s="50"/>
    </row>
    <row r="37">
      <c r="B37" s="1375" t="s">
        <v>161</v>
      </c>
      <c r="C37" s="1376">
        <f t="shared" ref="C37:N37" si="69">C32/C31</f>
        <v>0.0843373494</v>
      </c>
      <c r="D37" s="1376">
        <f t="shared" si="69"/>
        <v>0.1081081081</v>
      </c>
      <c r="E37" s="1376">
        <f t="shared" si="69"/>
        <v>0.2368421053</v>
      </c>
      <c r="F37" s="1376" t="str">
        <f t="shared" si="69"/>
        <v>#DIV/0!</v>
      </c>
      <c r="G37" s="1376" t="str">
        <f t="shared" si="69"/>
        <v>#DIV/0!</v>
      </c>
      <c r="H37" s="1376">
        <f t="shared" si="69"/>
        <v>0.02564102564</v>
      </c>
      <c r="I37" s="1376">
        <f t="shared" si="69"/>
        <v>0.03846153846</v>
      </c>
      <c r="J37" s="1376">
        <f t="shared" si="69"/>
        <v>0.2285714286</v>
      </c>
      <c r="K37" s="1376">
        <f t="shared" si="69"/>
        <v>0.2045454545</v>
      </c>
      <c r="L37" s="1376">
        <f t="shared" si="69"/>
        <v>0.1818181818</v>
      </c>
      <c r="M37" s="1377" t="str">
        <f t="shared" si="69"/>
        <v>#DIV/0!</v>
      </c>
      <c r="N37" s="1377" t="str">
        <f t="shared" si="69"/>
        <v>#DIV/0!</v>
      </c>
      <c r="O37" s="1376" t="str">
        <f t="shared" si="61"/>
        <v>#DIV/0!</v>
      </c>
      <c r="P37" s="1376">
        <f t="shared" ref="P37:AG37" si="70">P32/P31</f>
        <v>0.28</v>
      </c>
      <c r="Q37" s="1376">
        <f t="shared" si="70"/>
        <v>0.1304347826</v>
      </c>
      <c r="R37" s="1376">
        <f t="shared" si="70"/>
        <v>0.1666666667</v>
      </c>
      <c r="S37" s="1376">
        <f t="shared" si="70"/>
        <v>0.2051282051</v>
      </c>
      <c r="T37" s="1441" t="str">
        <f t="shared" si="70"/>
        <v>#DIV/0!</v>
      </c>
      <c r="U37" s="1441" t="str">
        <f t="shared" si="70"/>
        <v>#DIV/0!</v>
      </c>
      <c r="V37" s="1376">
        <f t="shared" si="70"/>
        <v>0.170212766</v>
      </c>
      <c r="W37" s="1376">
        <f t="shared" si="70"/>
        <v>0.1470588235</v>
      </c>
      <c r="X37" s="1376">
        <f t="shared" si="70"/>
        <v>0.1904761905</v>
      </c>
      <c r="Y37" s="1376">
        <f t="shared" si="70"/>
        <v>0.1489361702</v>
      </c>
      <c r="Z37" s="1376">
        <f t="shared" si="70"/>
        <v>0.1086956522</v>
      </c>
      <c r="AA37" s="1441" t="str">
        <f t="shared" si="70"/>
        <v>#DIV/0!</v>
      </c>
      <c r="AB37" s="1441" t="str">
        <f t="shared" si="70"/>
        <v>#DIV/0!</v>
      </c>
      <c r="AC37" s="1376" t="str">
        <f t="shared" si="70"/>
        <v>#DIV/0!</v>
      </c>
      <c r="AD37" s="1376" t="str">
        <f t="shared" si="70"/>
        <v>#DIV/0!</v>
      </c>
      <c r="AE37" s="1376" t="str">
        <f t="shared" si="70"/>
        <v>#DIV/0!</v>
      </c>
      <c r="AF37" s="1376" t="str">
        <f t="shared" si="70"/>
        <v>#DIV/0!</v>
      </c>
      <c r="AG37" s="1376" t="str">
        <f t="shared" si="70"/>
        <v>#DIV/0!</v>
      </c>
      <c r="AH37" s="1442" t="str">
        <f t="shared" si="63"/>
        <v>#DIV/0!</v>
      </c>
      <c r="AI37" s="1376">
        <f t="shared" si="64"/>
        <v>0.1515151515</v>
      </c>
      <c r="AJ37" s="1378" t="str">
        <f t="shared" si="65"/>
        <v>-</v>
      </c>
      <c r="AK37" s="1378" t="str">
        <f t="shared" si="66"/>
        <v>-</v>
      </c>
      <c r="AL37" s="1378" t="str">
        <f t="shared" si="67"/>
        <v>-</v>
      </c>
      <c r="AM37" s="1378" t="str">
        <f t="shared" si="68"/>
        <v>-</v>
      </c>
      <c r="AN37" s="1400"/>
      <c r="AO37" s="50"/>
      <c r="AP37" s="1400"/>
      <c r="AQ37" s="1400"/>
      <c r="AR37" s="50"/>
      <c r="AS37" s="50"/>
    </row>
    <row r="38">
      <c r="B38" s="1375" t="s">
        <v>163</v>
      </c>
      <c r="C38" s="1376">
        <f t="shared" ref="C38:N38" si="71">C33/C32</f>
        <v>0.5714285714</v>
      </c>
      <c r="D38" s="1376">
        <f t="shared" si="71"/>
        <v>0.5</v>
      </c>
      <c r="E38" s="1376">
        <f t="shared" si="71"/>
        <v>0.1111111111</v>
      </c>
      <c r="F38" s="1376" t="str">
        <f t="shared" si="71"/>
        <v>#DIV/0!</v>
      </c>
      <c r="G38" s="1376" t="str">
        <f t="shared" si="71"/>
        <v>#DIV/0!</v>
      </c>
      <c r="H38" s="1376">
        <f t="shared" si="71"/>
        <v>1</v>
      </c>
      <c r="I38" s="1376">
        <f t="shared" si="71"/>
        <v>0</v>
      </c>
      <c r="J38" s="1376">
        <f t="shared" si="71"/>
        <v>0.5</v>
      </c>
      <c r="K38" s="1376">
        <f t="shared" si="71"/>
        <v>0.4444444444</v>
      </c>
      <c r="L38" s="1376">
        <f t="shared" si="71"/>
        <v>0.375</v>
      </c>
      <c r="M38" s="1377" t="str">
        <f t="shared" si="71"/>
        <v>#DIV/0!</v>
      </c>
      <c r="N38" s="1377" t="str">
        <f t="shared" si="71"/>
        <v>#DIV/0!</v>
      </c>
      <c r="O38" s="1376" t="str">
        <f t="shared" si="61"/>
        <v>#DIV/0!</v>
      </c>
      <c r="P38" s="1376">
        <f t="shared" ref="P38:AG38" si="72">P33/P32</f>
        <v>0.2857142857</v>
      </c>
      <c r="Q38" s="1376">
        <f t="shared" si="72"/>
        <v>0.3333333333</v>
      </c>
      <c r="R38" s="1376">
        <f t="shared" si="72"/>
        <v>0.1111111111</v>
      </c>
      <c r="S38" s="1376">
        <f t="shared" si="72"/>
        <v>0.625</v>
      </c>
      <c r="T38" s="1441" t="str">
        <f t="shared" si="72"/>
        <v>#DIV/0!</v>
      </c>
      <c r="U38" s="1441" t="str">
        <f t="shared" si="72"/>
        <v>#DIV/0!</v>
      </c>
      <c r="V38" s="1376">
        <f t="shared" si="72"/>
        <v>0</v>
      </c>
      <c r="W38" s="1376">
        <f t="shared" si="72"/>
        <v>0.2</v>
      </c>
      <c r="X38" s="1376">
        <f t="shared" si="72"/>
        <v>0.375</v>
      </c>
      <c r="Y38" s="1376">
        <f t="shared" si="72"/>
        <v>0.1428571429</v>
      </c>
      <c r="Z38" s="1376">
        <f t="shared" si="72"/>
        <v>0.6</v>
      </c>
      <c r="AA38" s="1441" t="str">
        <f t="shared" si="72"/>
        <v>#DIV/0!</v>
      </c>
      <c r="AB38" s="1441" t="str">
        <f t="shared" si="72"/>
        <v>#DIV/0!</v>
      </c>
      <c r="AC38" s="1376" t="str">
        <f t="shared" si="72"/>
        <v>#DIV/0!</v>
      </c>
      <c r="AD38" s="1376" t="str">
        <f t="shared" si="72"/>
        <v>#DIV/0!</v>
      </c>
      <c r="AE38" s="1376" t="str">
        <f t="shared" si="72"/>
        <v>#DIV/0!</v>
      </c>
      <c r="AF38" s="1376" t="str">
        <f t="shared" si="72"/>
        <v>#DIV/0!</v>
      </c>
      <c r="AG38" s="1376" t="str">
        <f t="shared" si="72"/>
        <v>#DIV/0!</v>
      </c>
      <c r="AH38" s="1442" t="str">
        <f t="shared" si="63"/>
        <v>#DIV/0!</v>
      </c>
      <c r="AI38" s="1376">
        <f t="shared" si="64"/>
        <v>0.3363636364</v>
      </c>
      <c r="AJ38" s="1378" t="str">
        <f t="shared" si="65"/>
        <v>-</v>
      </c>
      <c r="AK38" s="1378" t="str">
        <f t="shared" si="66"/>
        <v>-</v>
      </c>
      <c r="AL38" s="1378" t="str">
        <f t="shared" si="67"/>
        <v>-</v>
      </c>
      <c r="AM38" s="1378" t="str">
        <f t="shared" si="68"/>
        <v>-</v>
      </c>
      <c r="AN38" s="1400"/>
      <c r="AO38" s="50"/>
      <c r="AP38" s="1400"/>
      <c r="AQ38" s="1400"/>
      <c r="AR38" s="50"/>
      <c r="AS38" s="50"/>
    </row>
    <row r="39">
      <c r="A39" s="1384"/>
      <c r="B39" s="109"/>
      <c r="C39" s="1421"/>
      <c r="D39" s="1421"/>
      <c r="E39" s="134"/>
      <c r="F39" s="1421"/>
      <c r="G39" s="1421"/>
      <c r="H39" s="1420"/>
      <c r="I39" s="1420"/>
      <c r="J39" s="1421"/>
      <c r="K39" s="134"/>
      <c r="L39" s="134"/>
      <c r="M39" s="1420"/>
      <c r="N39" s="1377"/>
      <c r="O39" s="1443"/>
      <c r="P39" s="1443"/>
      <c r="Q39" s="1421"/>
      <c r="R39" s="134"/>
      <c r="S39" s="134"/>
      <c r="T39" s="1377"/>
      <c r="U39" s="1377"/>
      <c r="V39" s="1443"/>
      <c r="W39" s="1443"/>
      <c r="X39" s="1421"/>
      <c r="Y39" s="134"/>
      <c r="Z39" s="134"/>
      <c r="AA39" s="1377"/>
      <c r="AB39" s="1377"/>
      <c r="AC39" s="1421"/>
      <c r="AD39" s="1421"/>
      <c r="AE39" s="1421"/>
      <c r="AF39" s="134"/>
      <c r="AG39" s="134"/>
      <c r="AH39" s="1422"/>
      <c r="AI39" s="50"/>
      <c r="AJ39" s="50"/>
      <c r="AK39" s="50"/>
      <c r="AL39" s="50"/>
      <c r="AM39" s="50"/>
      <c r="AN39" s="50"/>
      <c r="AO39" s="50"/>
      <c r="AP39" s="50"/>
      <c r="AQ39" s="50"/>
      <c r="AR39" s="50"/>
      <c r="AS39" s="50"/>
    </row>
    <row r="40">
      <c r="A40" s="1384" t="s">
        <v>136</v>
      </c>
      <c r="B40" s="109" t="s">
        <v>125</v>
      </c>
      <c r="C40" s="1356">
        <v>46113.0</v>
      </c>
      <c r="D40" s="1356">
        <v>46114.0</v>
      </c>
      <c r="E40" s="1356">
        <v>46115.0</v>
      </c>
      <c r="F40" s="1356">
        <v>46116.0</v>
      </c>
      <c r="G40" s="1356">
        <v>46117.0</v>
      </c>
      <c r="H40" s="1356">
        <v>46118.0</v>
      </c>
      <c r="I40" s="1356">
        <v>46119.0</v>
      </c>
      <c r="J40" s="1356">
        <v>46120.0</v>
      </c>
      <c r="K40" s="1356">
        <v>46121.0</v>
      </c>
      <c r="L40" s="1356">
        <v>46122.0</v>
      </c>
      <c r="M40" s="1356">
        <v>46123.0</v>
      </c>
      <c r="N40" s="1356">
        <v>46124.0</v>
      </c>
      <c r="O40" s="1356">
        <v>46125.0</v>
      </c>
      <c r="P40" s="1356">
        <v>46126.0</v>
      </c>
      <c r="Q40" s="1356">
        <v>46127.0</v>
      </c>
      <c r="R40" s="1356">
        <v>46128.0</v>
      </c>
      <c r="S40" s="1356">
        <v>46129.0</v>
      </c>
      <c r="T40" s="1356">
        <v>46130.0</v>
      </c>
      <c r="U40" s="1356">
        <v>46131.0</v>
      </c>
      <c r="V40" s="1356">
        <v>46132.0</v>
      </c>
      <c r="W40" s="1356">
        <v>46133.0</v>
      </c>
      <c r="X40" s="1356">
        <v>46134.0</v>
      </c>
      <c r="Y40" s="1356">
        <v>46135.0</v>
      </c>
      <c r="Z40" s="1356">
        <v>46136.0</v>
      </c>
      <c r="AA40" s="1356">
        <v>46137.0</v>
      </c>
      <c r="AB40" s="1356">
        <v>46138.0</v>
      </c>
      <c r="AC40" s="1356">
        <v>46139.0</v>
      </c>
      <c r="AD40" s="1356">
        <v>46140.0</v>
      </c>
      <c r="AE40" s="1356">
        <v>46141.0</v>
      </c>
      <c r="AF40" s="1356">
        <v>46142.0</v>
      </c>
      <c r="AG40" s="1356">
        <v>46143.0</v>
      </c>
      <c r="AH40" s="1357" t="s">
        <v>3305</v>
      </c>
      <c r="AI40" s="1357" t="s">
        <v>3306</v>
      </c>
      <c r="AJ40" s="1358" t="s">
        <v>3307</v>
      </c>
      <c r="AK40" s="1358" t="s">
        <v>3308</v>
      </c>
      <c r="AL40" s="1358" t="s">
        <v>3309</v>
      </c>
      <c r="AM40" s="1358" t="s">
        <v>3310</v>
      </c>
      <c r="AN40" s="1359" t="s">
        <v>3311</v>
      </c>
      <c r="AO40" s="1359" t="s">
        <v>3312</v>
      </c>
      <c r="AP40" s="1359" t="s">
        <v>3313</v>
      </c>
      <c r="AQ40" s="1359" t="s">
        <v>3314</v>
      </c>
      <c r="AR40" s="50"/>
      <c r="AS40" s="50"/>
    </row>
    <row r="41">
      <c r="B41" s="109" t="s">
        <v>22</v>
      </c>
      <c r="C41" s="1425"/>
      <c r="D41" s="1056"/>
      <c r="E41" s="1056"/>
      <c r="F41" s="1436"/>
      <c r="G41" s="1436"/>
      <c r="H41" s="1056"/>
      <c r="I41" s="1425"/>
      <c r="J41" s="1425"/>
      <c r="K41" s="1056"/>
      <c r="L41" s="1056"/>
      <c r="M41" s="1386"/>
      <c r="N41" s="1387"/>
      <c r="O41" s="1423"/>
      <c r="P41" s="1423"/>
      <c r="Q41" s="1423"/>
      <c r="R41" s="1056"/>
      <c r="S41" s="124"/>
      <c r="T41" s="1390"/>
      <c r="U41" s="1390"/>
      <c r="V41" s="1423"/>
      <c r="W41" s="1423"/>
      <c r="X41" s="1423"/>
      <c r="Y41" s="124"/>
      <c r="Z41" s="124"/>
      <c r="AA41" s="1390"/>
      <c r="AB41" s="1390"/>
      <c r="AC41" s="1423"/>
      <c r="AD41" s="1423"/>
      <c r="AE41" s="1423"/>
      <c r="AF41" s="124"/>
      <c r="AG41" s="124"/>
      <c r="AH41" s="1365">
        <f>SUM(C41:AF41)</f>
        <v>0</v>
      </c>
      <c r="AI41" s="124"/>
      <c r="AJ41" s="393"/>
      <c r="AK41" s="393"/>
      <c r="AL41" s="393"/>
      <c r="AM41" s="393"/>
      <c r="AN41" s="50"/>
      <c r="AO41" s="50"/>
      <c r="AP41" s="50"/>
      <c r="AQ41" s="50"/>
      <c r="AR41" s="50"/>
      <c r="AS41" s="50"/>
    </row>
    <row r="42">
      <c r="B42" s="109" t="s">
        <v>97</v>
      </c>
      <c r="C42" s="1425">
        <v>390.0</v>
      </c>
      <c r="D42" s="1056">
        <v>320.0</v>
      </c>
      <c r="E42" s="1056">
        <v>224.0</v>
      </c>
      <c r="F42" s="1436"/>
      <c r="G42" s="1436"/>
      <c r="H42" s="1056">
        <v>356.0</v>
      </c>
      <c r="I42" s="1425">
        <v>306.0</v>
      </c>
      <c r="J42" s="1425">
        <v>283.0</v>
      </c>
      <c r="K42" s="1425">
        <v>432.0</v>
      </c>
      <c r="L42" s="1056">
        <v>295.0</v>
      </c>
      <c r="M42" s="1386"/>
      <c r="N42" s="1387"/>
      <c r="O42" s="1056">
        <v>449.0</v>
      </c>
      <c r="P42" s="1056">
        <v>360.0</v>
      </c>
      <c r="Q42" s="1425">
        <v>427.0</v>
      </c>
      <c r="R42" s="1476"/>
      <c r="S42" s="1425">
        <v>337.0</v>
      </c>
      <c r="T42" s="1387"/>
      <c r="U42" s="1386"/>
      <c r="V42" s="1056">
        <v>456.0</v>
      </c>
      <c r="W42" s="1056">
        <v>322.0</v>
      </c>
      <c r="X42" s="1425">
        <v>337.0</v>
      </c>
      <c r="Y42" s="1056">
        <v>343.0</v>
      </c>
      <c r="Z42" s="1056">
        <v>383.0</v>
      </c>
      <c r="AA42" s="1387"/>
      <c r="AB42" s="1386"/>
      <c r="AC42" s="1056"/>
      <c r="AD42" s="1056"/>
      <c r="AE42" s="1056"/>
      <c r="AF42" s="124"/>
      <c r="AG42" s="124"/>
      <c r="AH42" s="1365">
        <f t="shared" ref="AH42:AH46" si="73">AVERAGE(C42:AF42)</f>
        <v>354.1176471</v>
      </c>
      <c r="AI42" s="1423">
        <f t="shared" ref="AI42:AI46" si="74">SUM(C42:AF42)</f>
        <v>6020</v>
      </c>
      <c r="AJ42" s="1362">
        <f t="shared" ref="AJ42:AJ46" si="75">IFERROR(AVERAGE(C42:F42),"-")</f>
        <v>311.3333333</v>
      </c>
      <c r="AK42" s="1362">
        <f t="shared" ref="AK42:AK46" si="76">IFERROR(AVERAGE(J42:N42),"-")</f>
        <v>336.6666667</v>
      </c>
      <c r="AL42" s="393">
        <f t="shared" ref="AL42:AL46" si="77">IFERROR(AVERAGE(Q42:U42),"-")</f>
        <v>382</v>
      </c>
      <c r="AM42" s="393">
        <f t="shared" ref="AM42:AM46" si="78">IFERROR(AVERAGE(X42:AB42),"-")</f>
        <v>354.3333333</v>
      </c>
      <c r="AN42" s="50">
        <f t="shared" ref="AN42:AN46" si="79">sum(C42:G42)</f>
        <v>934</v>
      </c>
      <c r="AO42" s="1400">
        <f t="shared" ref="AO42:AO46" si="80">sum(J42:N42)</f>
        <v>1010</v>
      </c>
      <c r="AP42" s="1400">
        <f t="shared" ref="AP42:AP46" si="81">sum(Q42:U42)</f>
        <v>764</v>
      </c>
      <c r="AQ42" s="1400">
        <f t="shared" ref="AQ42:AQ46" si="82">sum(X42:AB42)</f>
        <v>1063</v>
      </c>
      <c r="AR42" s="50"/>
      <c r="AS42" s="50"/>
    </row>
    <row r="43">
      <c r="B43" s="109" t="s">
        <v>3290</v>
      </c>
      <c r="C43" s="1425">
        <v>124.0</v>
      </c>
      <c r="D43" s="1056">
        <v>94.0</v>
      </c>
      <c r="E43" s="1056">
        <v>72.0</v>
      </c>
      <c r="F43" s="1436"/>
      <c r="G43" s="1436"/>
      <c r="H43" s="1056">
        <v>117.0</v>
      </c>
      <c r="I43" s="1425">
        <v>108.0</v>
      </c>
      <c r="J43" s="1425">
        <v>112.0</v>
      </c>
      <c r="K43" s="1425">
        <v>145.0</v>
      </c>
      <c r="L43" s="1056">
        <v>112.0</v>
      </c>
      <c r="M43" s="1386"/>
      <c r="N43" s="1387"/>
      <c r="O43" s="1056">
        <v>124.0</v>
      </c>
      <c r="P43" s="1056">
        <v>106.0</v>
      </c>
      <c r="Q43" s="1425">
        <v>120.0</v>
      </c>
      <c r="R43" s="1476"/>
      <c r="S43" s="1425">
        <v>112.0</v>
      </c>
      <c r="T43" s="1387"/>
      <c r="U43" s="1386"/>
      <c r="V43" s="1056">
        <v>81.0</v>
      </c>
      <c r="W43" s="1056">
        <v>113.0</v>
      </c>
      <c r="X43" s="1425">
        <v>105.0</v>
      </c>
      <c r="Y43" s="1056">
        <v>110.0</v>
      </c>
      <c r="Z43" s="1056">
        <v>148.0</v>
      </c>
      <c r="AA43" s="1387"/>
      <c r="AB43" s="1386"/>
      <c r="AC43" s="1056"/>
      <c r="AD43" s="1056"/>
      <c r="AE43" s="1056"/>
      <c r="AF43" s="124"/>
      <c r="AG43" s="124"/>
      <c r="AH43" s="1365">
        <f t="shared" si="73"/>
        <v>111.9411765</v>
      </c>
      <c r="AI43" s="1423">
        <f t="shared" si="74"/>
        <v>1903</v>
      </c>
      <c r="AJ43" s="1362">
        <f t="shared" si="75"/>
        <v>96.66666667</v>
      </c>
      <c r="AK43" s="1362">
        <f t="shared" si="76"/>
        <v>123</v>
      </c>
      <c r="AL43" s="393">
        <f t="shared" si="77"/>
        <v>116</v>
      </c>
      <c r="AM43" s="393">
        <f t="shared" si="78"/>
        <v>121</v>
      </c>
      <c r="AN43" s="50">
        <f t="shared" si="79"/>
        <v>290</v>
      </c>
      <c r="AO43" s="1400">
        <f t="shared" si="80"/>
        <v>369</v>
      </c>
      <c r="AP43" s="1400">
        <f t="shared" si="81"/>
        <v>232</v>
      </c>
      <c r="AQ43" s="1400">
        <f t="shared" si="82"/>
        <v>363</v>
      </c>
      <c r="AR43" s="50"/>
      <c r="AS43" s="50"/>
    </row>
    <row r="44">
      <c r="B44" s="109" t="s">
        <v>1283</v>
      </c>
      <c r="C44" s="1425">
        <v>55.0</v>
      </c>
      <c r="D44" s="1056">
        <v>37.0</v>
      </c>
      <c r="E44" s="1056">
        <v>31.0</v>
      </c>
      <c r="F44" s="1436"/>
      <c r="G44" s="1436"/>
      <c r="H44" s="1056">
        <v>42.0</v>
      </c>
      <c r="I44" s="1425">
        <v>39.0</v>
      </c>
      <c r="J44" s="1425">
        <v>35.0</v>
      </c>
      <c r="K44" s="1425">
        <v>58.0</v>
      </c>
      <c r="L44" s="1056">
        <v>59.0</v>
      </c>
      <c r="M44" s="1386"/>
      <c r="N44" s="1387"/>
      <c r="O44" s="1056">
        <v>51.0</v>
      </c>
      <c r="P44" s="1056">
        <v>35.0</v>
      </c>
      <c r="Q44" s="1056">
        <v>40.0</v>
      </c>
      <c r="R44" s="1056"/>
      <c r="S44" s="1056">
        <v>42.0</v>
      </c>
      <c r="T44" s="1386"/>
      <c r="U44" s="1386"/>
      <c r="V44" s="1056">
        <v>29.0</v>
      </c>
      <c r="W44" s="1056">
        <v>38.0</v>
      </c>
      <c r="X44" s="1056">
        <v>48.0</v>
      </c>
      <c r="Y44" s="1056">
        <v>53.0</v>
      </c>
      <c r="Z44" s="1056">
        <v>58.0</v>
      </c>
      <c r="AA44" s="1386"/>
      <c r="AB44" s="1386"/>
      <c r="AC44" s="1056"/>
      <c r="AD44" s="1056"/>
      <c r="AE44" s="1056"/>
      <c r="AF44" s="124"/>
      <c r="AG44" s="124"/>
      <c r="AH44" s="1365">
        <f t="shared" si="73"/>
        <v>44.11764706</v>
      </c>
      <c r="AI44" s="1423">
        <f t="shared" si="74"/>
        <v>750</v>
      </c>
      <c r="AJ44" s="1362">
        <f t="shared" si="75"/>
        <v>41</v>
      </c>
      <c r="AK44" s="1362">
        <f t="shared" si="76"/>
        <v>50.66666667</v>
      </c>
      <c r="AL44" s="393">
        <f t="shared" si="77"/>
        <v>41</v>
      </c>
      <c r="AM44" s="393">
        <f t="shared" si="78"/>
        <v>53</v>
      </c>
      <c r="AN44" s="50">
        <f t="shared" si="79"/>
        <v>123</v>
      </c>
      <c r="AO44" s="1400">
        <f t="shared" si="80"/>
        <v>152</v>
      </c>
      <c r="AP44" s="1400">
        <f t="shared" si="81"/>
        <v>82</v>
      </c>
      <c r="AQ44" s="1400">
        <f t="shared" si="82"/>
        <v>159</v>
      </c>
      <c r="AR44" s="50"/>
      <c r="AS44" s="50"/>
    </row>
    <row r="45">
      <c r="B45" s="109" t="s">
        <v>3315</v>
      </c>
      <c r="C45" s="1425">
        <v>5.0</v>
      </c>
      <c r="D45" s="1056">
        <v>4.0</v>
      </c>
      <c r="E45" s="1056">
        <v>2.0</v>
      </c>
      <c r="F45" s="1436"/>
      <c r="G45" s="1436"/>
      <c r="H45" s="1056">
        <v>8.0</v>
      </c>
      <c r="I45" s="1425">
        <v>3.0</v>
      </c>
      <c r="J45" s="1425">
        <v>1.0</v>
      </c>
      <c r="K45" s="1425">
        <v>2.0</v>
      </c>
      <c r="L45" s="1056">
        <v>6.0</v>
      </c>
      <c r="M45" s="1386"/>
      <c r="N45" s="1387"/>
      <c r="O45" s="1056">
        <v>2.0</v>
      </c>
      <c r="P45" s="1056">
        <v>2.0</v>
      </c>
      <c r="Q45" s="1056">
        <v>4.0</v>
      </c>
      <c r="R45" s="1056"/>
      <c r="S45" s="1056">
        <v>3.0</v>
      </c>
      <c r="T45" s="1386"/>
      <c r="U45" s="1386"/>
      <c r="V45" s="1056">
        <v>8.0</v>
      </c>
      <c r="W45" s="1056">
        <v>18.0</v>
      </c>
      <c r="X45" s="1056">
        <v>9.0</v>
      </c>
      <c r="Y45" s="1056">
        <v>15.0</v>
      </c>
      <c r="Z45" s="1056">
        <v>5.0</v>
      </c>
      <c r="AA45" s="1386"/>
      <c r="AB45" s="1386"/>
      <c r="AC45" s="1056"/>
      <c r="AD45" s="1056"/>
      <c r="AE45" s="1056"/>
      <c r="AF45" s="124"/>
      <c r="AG45" s="124"/>
      <c r="AH45" s="1365">
        <f t="shared" si="73"/>
        <v>5.705882353</v>
      </c>
      <c r="AI45" s="1423">
        <f t="shared" si="74"/>
        <v>97</v>
      </c>
      <c r="AJ45" s="1362">
        <f t="shared" si="75"/>
        <v>3.666666667</v>
      </c>
      <c r="AK45" s="1362">
        <f t="shared" si="76"/>
        <v>3</v>
      </c>
      <c r="AL45" s="393">
        <f t="shared" si="77"/>
        <v>3.5</v>
      </c>
      <c r="AM45" s="393">
        <f t="shared" si="78"/>
        <v>9.666666667</v>
      </c>
      <c r="AN45" s="50">
        <f t="shared" si="79"/>
        <v>11</v>
      </c>
      <c r="AO45" s="1400">
        <f t="shared" si="80"/>
        <v>9</v>
      </c>
      <c r="AP45" s="1400">
        <f t="shared" si="81"/>
        <v>7</v>
      </c>
      <c r="AQ45" s="1400">
        <f t="shared" si="82"/>
        <v>29</v>
      </c>
      <c r="AR45" s="50"/>
      <c r="AS45" s="50"/>
    </row>
    <row r="46">
      <c r="B46" s="109" t="s">
        <v>96</v>
      </c>
      <c r="C46" s="1425">
        <v>5.0</v>
      </c>
      <c r="D46" s="1056">
        <v>4.0</v>
      </c>
      <c r="E46" s="1056">
        <v>2.0</v>
      </c>
      <c r="F46" s="1436"/>
      <c r="G46" s="1436"/>
      <c r="H46" s="1056">
        <v>2.0</v>
      </c>
      <c r="I46" s="1425">
        <v>2.0</v>
      </c>
      <c r="J46" s="1425">
        <v>1.0</v>
      </c>
      <c r="K46" s="1425">
        <v>0.0</v>
      </c>
      <c r="L46" s="1056">
        <v>6.0</v>
      </c>
      <c r="M46" s="1386"/>
      <c r="N46" s="1387"/>
      <c r="O46" s="1056">
        <v>1.0</v>
      </c>
      <c r="P46" s="1056">
        <v>1.0</v>
      </c>
      <c r="Q46" s="1056">
        <v>1.0</v>
      </c>
      <c r="R46" s="1056">
        <v>1.0</v>
      </c>
      <c r="S46" s="1056">
        <v>3.0</v>
      </c>
      <c r="T46" s="1386"/>
      <c r="U46" s="1386"/>
      <c r="V46" s="1056">
        <v>2.0</v>
      </c>
      <c r="W46" s="1056">
        <v>2.0</v>
      </c>
      <c r="X46" s="1056">
        <v>3.0</v>
      </c>
      <c r="Y46" s="1056">
        <v>3.0</v>
      </c>
      <c r="Z46" s="1056">
        <v>3.0</v>
      </c>
      <c r="AA46" s="1386"/>
      <c r="AB46" s="1386"/>
      <c r="AC46" s="1056"/>
      <c r="AD46" s="1056"/>
      <c r="AE46" s="1056"/>
      <c r="AF46" s="124"/>
      <c r="AG46" s="124"/>
      <c r="AH46" s="1365">
        <f t="shared" si="73"/>
        <v>2.333333333</v>
      </c>
      <c r="AI46" s="1423">
        <f t="shared" si="74"/>
        <v>42</v>
      </c>
      <c r="AJ46" s="1362">
        <f t="shared" si="75"/>
        <v>3.666666667</v>
      </c>
      <c r="AK46" s="1362">
        <f t="shared" si="76"/>
        <v>2.333333333</v>
      </c>
      <c r="AL46" s="393">
        <f t="shared" si="77"/>
        <v>1.666666667</v>
      </c>
      <c r="AM46" s="393">
        <f t="shared" si="78"/>
        <v>3</v>
      </c>
      <c r="AN46" s="50">
        <f t="shared" si="79"/>
        <v>11</v>
      </c>
      <c r="AO46" s="1400">
        <f t="shared" si="80"/>
        <v>7</v>
      </c>
      <c r="AP46" s="1400">
        <f t="shared" si="81"/>
        <v>5</v>
      </c>
      <c r="AQ46" s="1400">
        <f t="shared" si="82"/>
        <v>9</v>
      </c>
      <c r="AR46" s="50"/>
      <c r="AS46" s="50"/>
    </row>
    <row r="47">
      <c r="B47" s="1373" t="s">
        <v>3317</v>
      </c>
      <c r="C47" s="1410">
        <f t="shared" ref="C47:K47" si="83">C46-C41</f>
        <v>5</v>
      </c>
      <c r="D47" s="1410">
        <f t="shared" si="83"/>
        <v>4</v>
      </c>
      <c r="E47" s="1410">
        <f t="shared" si="83"/>
        <v>2</v>
      </c>
      <c r="F47" s="1410">
        <f t="shared" si="83"/>
        <v>0</v>
      </c>
      <c r="G47" s="1410">
        <f t="shared" si="83"/>
        <v>0</v>
      </c>
      <c r="H47" s="1424">
        <f t="shared" si="83"/>
        <v>2</v>
      </c>
      <c r="I47" s="1424">
        <f t="shared" si="83"/>
        <v>2</v>
      </c>
      <c r="J47" s="1410">
        <f t="shared" si="83"/>
        <v>1</v>
      </c>
      <c r="K47" s="1410">
        <f t="shared" si="83"/>
        <v>0</v>
      </c>
      <c r="L47" s="1410"/>
      <c r="M47" s="1424"/>
      <c r="N47" s="1424">
        <f t="shared" ref="N47:AG47" si="84">N46-N41</f>
        <v>0</v>
      </c>
      <c r="O47" s="1417">
        <f t="shared" si="84"/>
        <v>1</v>
      </c>
      <c r="P47" s="1417">
        <f t="shared" si="84"/>
        <v>1</v>
      </c>
      <c r="Q47" s="1410">
        <f t="shared" si="84"/>
        <v>1</v>
      </c>
      <c r="R47" s="1410">
        <f t="shared" si="84"/>
        <v>1</v>
      </c>
      <c r="S47" s="1410">
        <f t="shared" si="84"/>
        <v>3</v>
      </c>
      <c r="T47" s="1424">
        <f t="shared" si="84"/>
        <v>0</v>
      </c>
      <c r="U47" s="1424">
        <f t="shared" si="84"/>
        <v>0</v>
      </c>
      <c r="V47" s="1410">
        <f t="shared" si="84"/>
        <v>2</v>
      </c>
      <c r="W47" s="1410">
        <f t="shared" si="84"/>
        <v>2</v>
      </c>
      <c r="X47" s="1410">
        <f t="shared" si="84"/>
        <v>3</v>
      </c>
      <c r="Y47" s="1410">
        <f t="shared" si="84"/>
        <v>3</v>
      </c>
      <c r="Z47" s="1410">
        <f t="shared" si="84"/>
        <v>3</v>
      </c>
      <c r="AA47" s="1424">
        <f t="shared" si="84"/>
        <v>0</v>
      </c>
      <c r="AB47" s="1424">
        <f t="shared" si="84"/>
        <v>0</v>
      </c>
      <c r="AC47" s="1410">
        <f t="shared" si="84"/>
        <v>0</v>
      </c>
      <c r="AD47" s="1410">
        <f t="shared" si="84"/>
        <v>0</v>
      </c>
      <c r="AE47" s="1410">
        <f t="shared" si="84"/>
        <v>0</v>
      </c>
      <c r="AF47" s="1410">
        <f t="shared" si="84"/>
        <v>0</v>
      </c>
      <c r="AG47" s="1410">
        <f t="shared" si="84"/>
        <v>0</v>
      </c>
      <c r="AH47" s="1372">
        <f>SUM(C47:AG47)</f>
        <v>36</v>
      </c>
      <c r="AI47" s="124"/>
      <c r="AJ47" s="393"/>
      <c r="AK47" s="393"/>
      <c r="AL47" s="393"/>
      <c r="AM47" s="393"/>
      <c r="AN47" s="50"/>
      <c r="AO47" s="50"/>
      <c r="AP47" s="50"/>
      <c r="AQ47" s="50"/>
      <c r="AR47" s="50"/>
      <c r="AS47" s="50"/>
    </row>
    <row r="48">
      <c r="B48" s="1375" t="s">
        <v>157</v>
      </c>
      <c r="C48" s="1376">
        <f t="shared" ref="C48:L48" si="85">C43/C42</f>
        <v>0.3179487179</v>
      </c>
      <c r="D48" s="1376">
        <f t="shared" si="85"/>
        <v>0.29375</v>
      </c>
      <c r="E48" s="1376">
        <f t="shared" si="85"/>
        <v>0.3214285714</v>
      </c>
      <c r="F48" s="1376" t="str">
        <f t="shared" si="85"/>
        <v>#DIV/0!</v>
      </c>
      <c r="G48" s="1376" t="str">
        <f t="shared" si="85"/>
        <v>#DIV/0!</v>
      </c>
      <c r="H48" s="1376">
        <f t="shared" si="85"/>
        <v>0.3286516854</v>
      </c>
      <c r="I48" s="1376">
        <f t="shared" si="85"/>
        <v>0.3529411765</v>
      </c>
      <c r="J48" s="1376">
        <f t="shared" si="85"/>
        <v>0.3957597173</v>
      </c>
      <c r="K48" s="1376">
        <f t="shared" si="85"/>
        <v>0.3356481481</v>
      </c>
      <c r="L48" s="1376">
        <f t="shared" si="85"/>
        <v>0.3796610169</v>
      </c>
      <c r="M48" s="1377"/>
      <c r="N48" s="1377" t="str">
        <f t="shared" ref="N48:AG48" si="86">N43/N42</f>
        <v>#DIV/0!</v>
      </c>
      <c r="O48" s="1376">
        <f t="shared" si="86"/>
        <v>0.276169265</v>
      </c>
      <c r="P48" s="1376">
        <f t="shared" si="86"/>
        <v>0.2944444444</v>
      </c>
      <c r="Q48" s="1376">
        <f t="shared" si="86"/>
        <v>0.281030445</v>
      </c>
      <c r="R48" s="1376" t="str">
        <f t="shared" si="86"/>
        <v>#DIV/0!</v>
      </c>
      <c r="S48" s="1376">
        <f t="shared" si="86"/>
        <v>0.3323442136</v>
      </c>
      <c r="T48" s="1377" t="str">
        <f t="shared" si="86"/>
        <v>#DIV/0!</v>
      </c>
      <c r="U48" s="1377" t="str">
        <f t="shared" si="86"/>
        <v>#DIV/0!</v>
      </c>
      <c r="V48" s="1376">
        <f t="shared" si="86"/>
        <v>0.1776315789</v>
      </c>
      <c r="W48" s="1376">
        <f t="shared" si="86"/>
        <v>0.350931677</v>
      </c>
      <c r="X48" s="1376">
        <f t="shared" si="86"/>
        <v>0.3115727003</v>
      </c>
      <c r="Y48" s="1376">
        <f t="shared" si="86"/>
        <v>0.3206997085</v>
      </c>
      <c r="Z48" s="1376">
        <f t="shared" si="86"/>
        <v>0.3864229765</v>
      </c>
      <c r="AA48" s="1377" t="str">
        <f t="shared" si="86"/>
        <v>#DIV/0!</v>
      </c>
      <c r="AB48" s="1377" t="str">
        <f t="shared" si="86"/>
        <v>#DIV/0!</v>
      </c>
      <c r="AC48" s="1376" t="str">
        <f t="shared" si="86"/>
        <v>#DIV/0!</v>
      </c>
      <c r="AD48" s="1376" t="str">
        <f t="shared" si="86"/>
        <v>#DIV/0!</v>
      </c>
      <c r="AE48" s="1376" t="str">
        <f t="shared" si="86"/>
        <v>#DIV/0!</v>
      </c>
      <c r="AF48" s="1376" t="str">
        <f t="shared" si="86"/>
        <v>#DIV/0!</v>
      </c>
      <c r="AG48" s="1376" t="str">
        <f t="shared" si="86"/>
        <v>#DIV/0!</v>
      </c>
      <c r="AH48" s="1442" t="str">
        <f t="shared" ref="AH48:AH51" si="89">AVERAGE(C48:AF48)</f>
        <v>#DIV/0!</v>
      </c>
      <c r="AI48" s="1376">
        <f t="shared" ref="AI48:AI51" si="90">AI43/AI42</f>
        <v>0.3161129568</v>
      </c>
      <c r="AJ48" s="1378" t="str">
        <f t="shared" ref="AJ48:AJ51" si="91">IFERROR(AVERAGE(C48:G48),"-")</f>
        <v>-</v>
      </c>
      <c r="AK48" s="1378" t="str">
        <f t="shared" ref="AK48:AK51" si="92">IFERROR(AVERAGE(J48:N48),"-")</f>
        <v>-</v>
      </c>
      <c r="AL48" s="1378" t="str">
        <f t="shared" ref="AL48:AL51" si="93">IFERROR(AVERAGE(Q48:U48),"-")</f>
        <v>-</v>
      </c>
      <c r="AM48" s="1378" t="str">
        <f t="shared" ref="AM48:AM51" si="94">IFERROR(AVERAGE(X48:AB48),"-")</f>
        <v>-</v>
      </c>
      <c r="AN48" s="50"/>
      <c r="AO48" s="50"/>
      <c r="AP48" s="50"/>
      <c r="AQ48" s="50"/>
      <c r="AR48" s="50"/>
      <c r="AS48" s="50"/>
    </row>
    <row r="49">
      <c r="B49" s="1375" t="s">
        <v>159</v>
      </c>
      <c r="C49" s="1376">
        <f t="shared" ref="C49:L49" si="87">C44/C43</f>
        <v>0.4435483871</v>
      </c>
      <c r="D49" s="1376">
        <f t="shared" si="87"/>
        <v>0.3936170213</v>
      </c>
      <c r="E49" s="1376">
        <f t="shared" si="87"/>
        <v>0.4305555556</v>
      </c>
      <c r="F49" s="1376" t="str">
        <f t="shared" si="87"/>
        <v>#DIV/0!</v>
      </c>
      <c r="G49" s="1376" t="str">
        <f t="shared" si="87"/>
        <v>#DIV/0!</v>
      </c>
      <c r="H49" s="1376">
        <f t="shared" si="87"/>
        <v>0.358974359</v>
      </c>
      <c r="I49" s="1376">
        <f t="shared" si="87"/>
        <v>0.3611111111</v>
      </c>
      <c r="J49" s="1376">
        <f t="shared" si="87"/>
        <v>0.3125</v>
      </c>
      <c r="K49" s="1376">
        <f t="shared" si="87"/>
        <v>0.4</v>
      </c>
      <c r="L49" s="1376">
        <f t="shared" si="87"/>
        <v>0.5267857143</v>
      </c>
      <c r="M49" s="1377"/>
      <c r="N49" s="1377" t="str">
        <f t="shared" ref="N49:AG49" si="88">N44/N43</f>
        <v>#DIV/0!</v>
      </c>
      <c r="O49" s="1376">
        <f t="shared" si="88"/>
        <v>0.4112903226</v>
      </c>
      <c r="P49" s="1376">
        <f t="shared" si="88"/>
        <v>0.3301886792</v>
      </c>
      <c r="Q49" s="1376">
        <f t="shared" si="88"/>
        <v>0.3333333333</v>
      </c>
      <c r="R49" s="1376" t="str">
        <f t="shared" si="88"/>
        <v>#DIV/0!</v>
      </c>
      <c r="S49" s="1376">
        <f t="shared" si="88"/>
        <v>0.375</v>
      </c>
      <c r="T49" s="1377" t="str">
        <f t="shared" si="88"/>
        <v>#DIV/0!</v>
      </c>
      <c r="U49" s="1377" t="str">
        <f t="shared" si="88"/>
        <v>#DIV/0!</v>
      </c>
      <c r="V49" s="1376">
        <f t="shared" si="88"/>
        <v>0.3580246914</v>
      </c>
      <c r="W49" s="1376">
        <f t="shared" si="88"/>
        <v>0.3362831858</v>
      </c>
      <c r="X49" s="1376">
        <f t="shared" si="88"/>
        <v>0.4571428571</v>
      </c>
      <c r="Y49" s="1376">
        <f t="shared" si="88"/>
        <v>0.4818181818</v>
      </c>
      <c r="Z49" s="1376">
        <f t="shared" si="88"/>
        <v>0.3918918919</v>
      </c>
      <c r="AA49" s="1377" t="str">
        <f t="shared" si="88"/>
        <v>#DIV/0!</v>
      </c>
      <c r="AB49" s="1377" t="str">
        <f t="shared" si="88"/>
        <v>#DIV/0!</v>
      </c>
      <c r="AC49" s="1376" t="str">
        <f t="shared" si="88"/>
        <v>#DIV/0!</v>
      </c>
      <c r="AD49" s="1376" t="str">
        <f t="shared" si="88"/>
        <v>#DIV/0!</v>
      </c>
      <c r="AE49" s="1376" t="str">
        <f t="shared" si="88"/>
        <v>#DIV/0!</v>
      </c>
      <c r="AF49" s="1376" t="str">
        <f t="shared" si="88"/>
        <v>#DIV/0!</v>
      </c>
      <c r="AG49" s="1376" t="str">
        <f t="shared" si="88"/>
        <v>#DIV/0!</v>
      </c>
      <c r="AH49" s="1442" t="str">
        <f t="shared" si="89"/>
        <v>#DIV/0!</v>
      </c>
      <c r="AI49" s="1376">
        <f t="shared" si="90"/>
        <v>0.394114556</v>
      </c>
      <c r="AJ49" s="1378" t="str">
        <f t="shared" si="91"/>
        <v>-</v>
      </c>
      <c r="AK49" s="1378" t="str">
        <f t="shared" si="92"/>
        <v>-</v>
      </c>
      <c r="AL49" s="1378" t="str">
        <f t="shared" si="93"/>
        <v>-</v>
      </c>
      <c r="AM49" s="1378" t="str">
        <f t="shared" si="94"/>
        <v>-</v>
      </c>
      <c r="AN49" s="50"/>
      <c r="AO49" s="50"/>
      <c r="AP49" s="50"/>
      <c r="AQ49" s="50"/>
      <c r="AR49" s="50"/>
      <c r="AS49" s="50"/>
    </row>
    <row r="50">
      <c r="B50" s="1375" t="s">
        <v>161</v>
      </c>
      <c r="C50" s="1376">
        <f t="shared" ref="C50:L50" si="95">C45/C44</f>
        <v>0.09090909091</v>
      </c>
      <c r="D50" s="1376">
        <f t="shared" si="95"/>
        <v>0.1081081081</v>
      </c>
      <c r="E50" s="1376">
        <f t="shared" si="95"/>
        <v>0.06451612903</v>
      </c>
      <c r="F50" s="1376" t="str">
        <f t="shared" si="95"/>
        <v>#DIV/0!</v>
      </c>
      <c r="G50" s="1376" t="str">
        <f t="shared" si="95"/>
        <v>#DIV/0!</v>
      </c>
      <c r="H50" s="1376">
        <f t="shared" si="95"/>
        <v>0.1904761905</v>
      </c>
      <c r="I50" s="1376">
        <f t="shared" si="95"/>
        <v>0.07692307692</v>
      </c>
      <c r="J50" s="1376">
        <f t="shared" si="95"/>
        <v>0.02857142857</v>
      </c>
      <c r="K50" s="1376">
        <f t="shared" si="95"/>
        <v>0.03448275862</v>
      </c>
      <c r="L50" s="1376">
        <f t="shared" si="95"/>
        <v>0.1016949153</v>
      </c>
      <c r="M50" s="1377"/>
      <c r="N50" s="1377" t="str">
        <f t="shared" ref="N50:AG50" si="96">N45/N44</f>
        <v>#DIV/0!</v>
      </c>
      <c r="O50" s="1376">
        <f t="shared" si="96"/>
        <v>0.03921568627</v>
      </c>
      <c r="P50" s="1376">
        <f t="shared" si="96"/>
        <v>0.05714285714</v>
      </c>
      <c r="Q50" s="1376">
        <f t="shared" si="96"/>
        <v>0.1</v>
      </c>
      <c r="R50" s="1376" t="str">
        <f t="shared" si="96"/>
        <v>#DIV/0!</v>
      </c>
      <c r="S50" s="1376">
        <f t="shared" si="96"/>
        <v>0.07142857143</v>
      </c>
      <c r="T50" s="1377" t="str">
        <f t="shared" si="96"/>
        <v>#DIV/0!</v>
      </c>
      <c r="U50" s="1377" t="str">
        <f t="shared" si="96"/>
        <v>#DIV/0!</v>
      </c>
      <c r="V50" s="1376">
        <f t="shared" si="96"/>
        <v>0.275862069</v>
      </c>
      <c r="W50" s="1376">
        <f t="shared" si="96"/>
        <v>0.4736842105</v>
      </c>
      <c r="X50" s="1376">
        <f t="shared" si="96"/>
        <v>0.1875</v>
      </c>
      <c r="Y50" s="1376">
        <f t="shared" si="96"/>
        <v>0.2830188679</v>
      </c>
      <c r="Z50" s="1376">
        <f t="shared" si="96"/>
        <v>0.08620689655</v>
      </c>
      <c r="AA50" s="1377" t="str">
        <f t="shared" si="96"/>
        <v>#DIV/0!</v>
      </c>
      <c r="AB50" s="1377" t="str">
        <f t="shared" si="96"/>
        <v>#DIV/0!</v>
      </c>
      <c r="AC50" s="1376" t="str">
        <f t="shared" si="96"/>
        <v>#DIV/0!</v>
      </c>
      <c r="AD50" s="1376" t="str">
        <f t="shared" si="96"/>
        <v>#DIV/0!</v>
      </c>
      <c r="AE50" s="1376" t="str">
        <f t="shared" si="96"/>
        <v>#DIV/0!</v>
      </c>
      <c r="AF50" s="1376" t="str">
        <f t="shared" si="96"/>
        <v>#DIV/0!</v>
      </c>
      <c r="AG50" s="1376" t="str">
        <f t="shared" si="96"/>
        <v>#DIV/0!</v>
      </c>
      <c r="AH50" s="1442" t="str">
        <f t="shared" si="89"/>
        <v>#DIV/0!</v>
      </c>
      <c r="AI50" s="1376">
        <f t="shared" si="90"/>
        <v>0.1293333333</v>
      </c>
      <c r="AJ50" s="1378" t="str">
        <f t="shared" si="91"/>
        <v>-</v>
      </c>
      <c r="AK50" s="1378" t="str">
        <f t="shared" si="92"/>
        <v>-</v>
      </c>
      <c r="AL50" s="1378" t="str">
        <f t="shared" si="93"/>
        <v>-</v>
      </c>
      <c r="AM50" s="1378" t="str">
        <f t="shared" si="94"/>
        <v>-</v>
      </c>
      <c r="AN50" s="50"/>
      <c r="AO50" s="50"/>
      <c r="AP50" s="50"/>
      <c r="AQ50" s="50"/>
      <c r="AR50" s="50"/>
      <c r="AS50" s="50"/>
    </row>
    <row r="51">
      <c r="B51" s="1375" t="s">
        <v>163</v>
      </c>
      <c r="C51" s="1376">
        <f t="shared" ref="C51:L51" si="97">C46/C45</f>
        <v>1</v>
      </c>
      <c r="D51" s="1376">
        <f t="shared" si="97"/>
        <v>1</v>
      </c>
      <c r="E51" s="1376">
        <f t="shared" si="97"/>
        <v>1</v>
      </c>
      <c r="F51" s="1376" t="str">
        <f t="shared" si="97"/>
        <v>#DIV/0!</v>
      </c>
      <c r="G51" s="1376" t="str">
        <f t="shared" si="97"/>
        <v>#DIV/0!</v>
      </c>
      <c r="H51" s="1376">
        <f t="shared" si="97"/>
        <v>0.25</v>
      </c>
      <c r="I51" s="1376">
        <f t="shared" si="97"/>
        <v>0.6666666667</v>
      </c>
      <c r="J51" s="1376">
        <f t="shared" si="97"/>
        <v>1</v>
      </c>
      <c r="K51" s="1376">
        <f t="shared" si="97"/>
        <v>0</v>
      </c>
      <c r="L51" s="1376">
        <f t="shared" si="97"/>
        <v>1</v>
      </c>
      <c r="M51" s="1377"/>
      <c r="N51" s="1377" t="str">
        <f t="shared" ref="N51:AG51" si="98">N46/N45</f>
        <v>#DIV/0!</v>
      </c>
      <c r="O51" s="1376">
        <f t="shared" si="98"/>
        <v>0.5</v>
      </c>
      <c r="P51" s="1376">
        <f t="shared" si="98"/>
        <v>0.5</v>
      </c>
      <c r="Q51" s="1376">
        <f t="shared" si="98"/>
        <v>0.25</v>
      </c>
      <c r="R51" s="1376" t="str">
        <f t="shared" si="98"/>
        <v>#DIV/0!</v>
      </c>
      <c r="S51" s="1376">
        <f t="shared" si="98"/>
        <v>1</v>
      </c>
      <c r="T51" s="1377" t="str">
        <f t="shared" si="98"/>
        <v>#DIV/0!</v>
      </c>
      <c r="U51" s="1377" t="str">
        <f t="shared" si="98"/>
        <v>#DIV/0!</v>
      </c>
      <c r="V51" s="1376">
        <f t="shared" si="98"/>
        <v>0.25</v>
      </c>
      <c r="W51" s="1376">
        <f t="shared" si="98"/>
        <v>0.1111111111</v>
      </c>
      <c r="X51" s="1376">
        <f t="shared" si="98"/>
        <v>0.3333333333</v>
      </c>
      <c r="Y51" s="1376">
        <f t="shared" si="98"/>
        <v>0.2</v>
      </c>
      <c r="Z51" s="1376">
        <f t="shared" si="98"/>
        <v>0.6</v>
      </c>
      <c r="AA51" s="1377" t="str">
        <f t="shared" si="98"/>
        <v>#DIV/0!</v>
      </c>
      <c r="AB51" s="1377" t="str">
        <f t="shared" si="98"/>
        <v>#DIV/0!</v>
      </c>
      <c r="AC51" s="1376" t="str">
        <f t="shared" si="98"/>
        <v>#DIV/0!</v>
      </c>
      <c r="AD51" s="1376" t="str">
        <f t="shared" si="98"/>
        <v>#DIV/0!</v>
      </c>
      <c r="AE51" s="1376" t="str">
        <f t="shared" si="98"/>
        <v>#DIV/0!</v>
      </c>
      <c r="AF51" s="1376" t="str">
        <f t="shared" si="98"/>
        <v>#DIV/0!</v>
      </c>
      <c r="AG51" s="1376" t="str">
        <f t="shared" si="98"/>
        <v>#DIV/0!</v>
      </c>
      <c r="AH51" s="1442" t="str">
        <f t="shared" si="89"/>
        <v>#DIV/0!</v>
      </c>
      <c r="AI51" s="1376">
        <f t="shared" si="90"/>
        <v>0.4329896907</v>
      </c>
      <c r="AJ51" s="1378" t="str">
        <f t="shared" si="91"/>
        <v>-</v>
      </c>
      <c r="AK51" s="1378" t="str">
        <f t="shared" si="92"/>
        <v>-</v>
      </c>
      <c r="AL51" s="1378" t="str">
        <f t="shared" si="93"/>
        <v>-</v>
      </c>
      <c r="AM51" s="1378" t="str">
        <f t="shared" si="94"/>
        <v>-</v>
      </c>
      <c r="AN51" s="50"/>
      <c r="AO51" s="50"/>
      <c r="AP51" s="50"/>
      <c r="AQ51" s="50"/>
      <c r="AR51" s="50"/>
      <c r="AS51" s="50"/>
    </row>
    <row r="52">
      <c r="A52" s="1384"/>
      <c r="B52" s="1375"/>
      <c r="C52" s="1376"/>
      <c r="D52" s="1376"/>
      <c r="E52" s="1376"/>
      <c r="F52" s="1376"/>
      <c r="G52" s="1376"/>
      <c r="H52" s="1377"/>
      <c r="I52" s="1377"/>
      <c r="J52" s="1376"/>
      <c r="K52" s="1376"/>
      <c r="L52" s="1376"/>
      <c r="M52" s="1377"/>
      <c r="N52" s="1377"/>
      <c r="O52" s="1376"/>
      <c r="P52" s="1376"/>
      <c r="Q52" s="1376"/>
      <c r="R52" s="1376"/>
      <c r="S52" s="1376"/>
      <c r="T52" s="1377"/>
      <c r="U52" s="1377"/>
      <c r="V52" s="1376"/>
      <c r="W52" s="1376"/>
      <c r="X52" s="1376"/>
      <c r="Y52" s="1376"/>
      <c r="Z52" s="1376"/>
      <c r="AA52" s="1377"/>
      <c r="AB52" s="1377"/>
      <c r="AC52" s="1376"/>
      <c r="AD52" s="1376"/>
      <c r="AE52" s="1376"/>
      <c r="AF52" s="1376"/>
      <c r="AG52" s="1376"/>
      <c r="AH52" s="1442"/>
      <c r="AI52" s="124"/>
      <c r="AJ52" s="50"/>
      <c r="AK52" s="50"/>
      <c r="AL52" s="50"/>
      <c r="AM52" s="50"/>
      <c r="AN52" s="50"/>
      <c r="AO52" s="50"/>
      <c r="AP52" s="50"/>
      <c r="AQ52" s="50"/>
      <c r="AR52" s="50"/>
      <c r="AS52" s="50"/>
    </row>
    <row r="53">
      <c r="A53" s="1384" t="s">
        <v>138</v>
      </c>
      <c r="B53" s="109" t="s">
        <v>125</v>
      </c>
      <c r="C53" s="1356">
        <v>46113.0</v>
      </c>
      <c r="D53" s="1356">
        <v>46114.0</v>
      </c>
      <c r="E53" s="1356">
        <v>46115.0</v>
      </c>
      <c r="F53" s="1356">
        <v>46116.0</v>
      </c>
      <c r="G53" s="1356">
        <v>46117.0</v>
      </c>
      <c r="H53" s="1356">
        <v>46118.0</v>
      </c>
      <c r="I53" s="1356">
        <v>46119.0</v>
      </c>
      <c r="J53" s="1356">
        <v>46120.0</v>
      </c>
      <c r="K53" s="1356">
        <v>46121.0</v>
      </c>
      <c r="L53" s="1356">
        <v>46122.0</v>
      </c>
      <c r="M53" s="1356">
        <v>46123.0</v>
      </c>
      <c r="N53" s="1356">
        <v>46124.0</v>
      </c>
      <c r="O53" s="1356">
        <v>46125.0</v>
      </c>
      <c r="P53" s="1356">
        <v>46126.0</v>
      </c>
      <c r="Q53" s="1356">
        <v>46127.0</v>
      </c>
      <c r="R53" s="1356">
        <v>46128.0</v>
      </c>
      <c r="S53" s="1356">
        <v>46129.0</v>
      </c>
      <c r="T53" s="1356">
        <v>46130.0</v>
      </c>
      <c r="U53" s="1356">
        <v>46131.0</v>
      </c>
      <c r="V53" s="1356">
        <v>46132.0</v>
      </c>
      <c r="W53" s="1356">
        <v>46133.0</v>
      </c>
      <c r="X53" s="1356">
        <v>46134.0</v>
      </c>
      <c r="Y53" s="1356">
        <v>46135.0</v>
      </c>
      <c r="Z53" s="1356">
        <v>46136.0</v>
      </c>
      <c r="AA53" s="1356">
        <v>46137.0</v>
      </c>
      <c r="AB53" s="1356">
        <v>46138.0</v>
      </c>
      <c r="AC53" s="1356">
        <v>46139.0</v>
      </c>
      <c r="AD53" s="1356">
        <v>46140.0</v>
      </c>
      <c r="AE53" s="1356">
        <v>46141.0</v>
      </c>
      <c r="AF53" s="1356">
        <v>46142.0</v>
      </c>
      <c r="AG53" s="1356">
        <v>46143.0</v>
      </c>
      <c r="AH53" s="1357" t="s">
        <v>3305</v>
      </c>
      <c r="AI53" s="1357" t="s">
        <v>3306</v>
      </c>
      <c r="AJ53" s="1358" t="s">
        <v>3307</v>
      </c>
      <c r="AK53" s="1358" t="s">
        <v>3308</v>
      </c>
      <c r="AL53" s="1358" t="s">
        <v>3309</v>
      </c>
      <c r="AM53" s="1358" t="s">
        <v>3310</v>
      </c>
      <c r="AN53" s="1359" t="s">
        <v>3311</v>
      </c>
      <c r="AO53" s="1359" t="s">
        <v>3312</v>
      </c>
      <c r="AP53" s="1359" t="s">
        <v>3313</v>
      </c>
      <c r="AQ53" s="1359" t="s">
        <v>3314</v>
      </c>
      <c r="AR53" s="50"/>
      <c r="AS53" s="92"/>
    </row>
    <row r="54">
      <c r="B54" s="109" t="s">
        <v>22</v>
      </c>
      <c r="C54" s="1425"/>
      <c r="D54" s="1056"/>
      <c r="E54" s="1056"/>
      <c r="F54" s="1436"/>
      <c r="G54" s="1436"/>
      <c r="H54" s="1056"/>
      <c r="I54" s="1425"/>
      <c r="J54" s="1425"/>
      <c r="K54" s="1056"/>
      <c r="L54" s="1056"/>
      <c r="M54" s="1386"/>
      <c r="N54" s="1387"/>
      <c r="O54" s="1423"/>
      <c r="P54" s="1423"/>
      <c r="Q54" s="1423"/>
      <c r="R54" s="124"/>
      <c r="S54" s="124"/>
      <c r="T54" s="1390"/>
      <c r="U54" s="1390"/>
      <c r="V54" s="1423"/>
      <c r="W54" s="1423"/>
      <c r="X54" s="1423"/>
      <c r="Y54" s="124"/>
      <c r="Z54" s="124"/>
      <c r="AA54" s="1390"/>
      <c r="AB54" s="1390"/>
      <c r="AC54" s="1423"/>
      <c r="AD54" s="1423"/>
      <c r="AE54" s="1423"/>
      <c r="AF54" s="124"/>
      <c r="AG54" s="124"/>
      <c r="AH54" s="1365">
        <f>SUM(C54:AF54)</f>
        <v>0</v>
      </c>
      <c r="AI54" s="124"/>
      <c r="AJ54" s="393"/>
      <c r="AK54" s="393"/>
      <c r="AL54" s="393"/>
      <c r="AM54" s="393"/>
      <c r="AN54" s="50"/>
      <c r="AO54" s="50"/>
      <c r="AP54" s="50"/>
      <c r="AQ54" s="50"/>
      <c r="AR54" s="50"/>
      <c r="AS54" s="50"/>
    </row>
    <row r="55">
      <c r="B55" s="109" t="s">
        <v>97</v>
      </c>
      <c r="C55" s="1398">
        <v>188.0</v>
      </c>
      <c r="D55" s="1398">
        <v>178.0</v>
      </c>
      <c r="E55" s="1431">
        <v>196.0</v>
      </c>
      <c r="F55" s="1436"/>
      <c r="G55" s="1436"/>
      <c r="H55" s="1056">
        <v>197.0</v>
      </c>
      <c r="I55" s="1056">
        <v>197.0</v>
      </c>
      <c r="J55" s="1425">
        <v>247.0</v>
      </c>
      <c r="K55" s="1425">
        <v>392.0</v>
      </c>
      <c r="L55" s="1056">
        <v>290.0</v>
      </c>
      <c r="M55" s="1387"/>
      <c r="N55" s="1387"/>
      <c r="O55" s="1056">
        <v>368.0</v>
      </c>
      <c r="P55" s="1056">
        <v>302.0</v>
      </c>
      <c r="Q55" s="1425">
        <v>378.0</v>
      </c>
      <c r="R55" s="1425">
        <v>457.0</v>
      </c>
      <c r="S55" s="1056">
        <v>325.0</v>
      </c>
      <c r="T55" s="1387"/>
      <c r="U55" s="1386"/>
      <c r="V55" s="1056">
        <v>338.0</v>
      </c>
      <c r="W55" s="1056">
        <v>369.0</v>
      </c>
      <c r="X55" s="1056">
        <v>316.0</v>
      </c>
      <c r="Y55" s="1056">
        <v>369.0</v>
      </c>
      <c r="Z55" s="1056">
        <v>272.0</v>
      </c>
      <c r="AA55" s="1387"/>
      <c r="AB55" s="1386"/>
      <c r="AC55" s="1056"/>
      <c r="AD55" s="1056"/>
      <c r="AE55" s="1431"/>
      <c r="AF55" s="124"/>
      <c r="AG55" s="124"/>
      <c r="AH55" s="1365">
        <f t="shared" ref="AH55:AH59" si="99">AVERAGE(D55:AF55)</f>
        <v>305.3529412</v>
      </c>
      <c r="AI55" s="1403">
        <f t="shared" ref="AI55:AI59" si="100">SUM(D55:AF55)</f>
        <v>5191</v>
      </c>
      <c r="AJ55" s="1362">
        <f t="shared" ref="AJ55:AJ59" si="101">IFERROR(AVERAGE(D55:F55),"-")</f>
        <v>187</v>
      </c>
      <c r="AK55" s="1362">
        <f t="shared" ref="AK55:AK59" si="102">IFERROR(AVERAGE(J55:N55),"-")</f>
        <v>309.6666667</v>
      </c>
      <c r="AL55" s="393">
        <f t="shared" ref="AL55:AL59" si="103">IFERROR(AVERAGE(Q55:U55),"-")</f>
        <v>386.6666667</v>
      </c>
      <c r="AM55" s="393">
        <f t="shared" ref="AM55:AM59" si="104">IFERROR(AVERAGE(X55:AB55),"-")</f>
        <v>319</v>
      </c>
      <c r="AN55" s="1400">
        <f t="shared" ref="AN55:AN59" si="105">sum(D55:G55)</f>
        <v>374</v>
      </c>
      <c r="AO55" s="1400">
        <f t="shared" ref="AO55:AO59" si="106">sum(J55:N55)</f>
        <v>929</v>
      </c>
      <c r="AP55" s="1400">
        <f t="shared" ref="AP55:AP59" si="107">sum(Q55:U55)</f>
        <v>1160</v>
      </c>
      <c r="AQ55" s="1400">
        <f t="shared" ref="AQ55:AQ59" si="108">sum(X55:AB55)</f>
        <v>957</v>
      </c>
      <c r="AR55" s="50"/>
      <c r="AS55" s="92"/>
    </row>
    <row r="56">
      <c r="B56" s="109" t="s">
        <v>3290</v>
      </c>
      <c r="C56" s="1398">
        <v>95.0</v>
      </c>
      <c r="D56" s="1398">
        <v>100.0</v>
      </c>
      <c r="E56" s="1431">
        <v>114.0</v>
      </c>
      <c r="F56" s="1436"/>
      <c r="G56" s="1436"/>
      <c r="H56" s="1056">
        <v>119.0</v>
      </c>
      <c r="I56" s="1056">
        <v>119.0</v>
      </c>
      <c r="J56" s="1425">
        <v>133.0</v>
      </c>
      <c r="K56" s="1425">
        <v>219.0</v>
      </c>
      <c r="L56" s="1056">
        <v>133.0</v>
      </c>
      <c r="M56" s="1386"/>
      <c r="N56" s="1386"/>
      <c r="O56" s="1056">
        <v>126.0</v>
      </c>
      <c r="P56" s="1056">
        <v>99.0</v>
      </c>
      <c r="Q56" s="1056">
        <v>116.0</v>
      </c>
      <c r="R56" s="1056">
        <v>113.0</v>
      </c>
      <c r="S56" s="1056">
        <v>104.0</v>
      </c>
      <c r="T56" s="1386"/>
      <c r="U56" s="1386"/>
      <c r="V56" s="1056">
        <v>73.0</v>
      </c>
      <c r="W56" s="1056">
        <v>103.0</v>
      </c>
      <c r="X56" s="1056">
        <v>77.0</v>
      </c>
      <c r="Y56" s="1056">
        <v>106.0</v>
      </c>
      <c r="Z56" s="1056">
        <v>94.0</v>
      </c>
      <c r="AA56" s="1386"/>
      <c r="AB56" s="1386"/>
      <c r="AC56" s="1056"/>
      <c r="AD56" s="1056"/>
      <c r="AE56" s="1431"/>
      <c r="AF56" s="124"/>
      <c r="AG56" s="124"/>
      <c r="AH56" s="1365">
        <f t="shared" si="99"/>
        <v>114.5882353</v>
      </c>
      <c r="AI56" s="1403">
        <f t="shared" si="100"/>
        <v>1948</v>
      </c>
      <c r="AJ56" s="1362">
        <f t="shared" si="101"/>
        <v>107</v>
      </c>
      <c r="AK56" s="1362">
        <f t="shared" si="102"/>
        <v>161.6666667</v>
      </c>
      <c r="AL56" s="393">
        <f t="shared" si="103"/>
        <v>111</v>
      </c>
      <c r="AM56" s="393">
        <f t="shared" si="104"/>
        <v>92.33333333</v>
      </c>
      <c r="AN56" s="1400">
        <f t="shared" si="105"/>
        <v>214</v>
      </c>
      <c r="AO56" s="1400">
        <f t="shared" si="106"/>
        <v>485</v>
      </c>
      <c r="AP56" s="1400">
        <f t="shared" si="107"/>
        <v>333</v>
      </c>
      <c r="AQ56" s="1400">
        <f t="shared" si="108"/>
        <v>277</v>
      </c>
      <c r="AR56" s="50"/>
      <c r="AS56" s="92"/>
    </row>
    <row r="57">
      <c r="B57" s="109" t="s">
        <v>1283</v>
      </c>
      <c r="C57" s="1398">
        <v>15.0</v>
      </c>
      <c r="D57" s="1398">
        <v>20.0</v>
      </c>
      <c r="E57" s="1431">
        <v>26.0</v>
      </c>
      <c r="F57" s="1436"/>
      <c r="G57" s="1436"/>
      <c r="H57" s="1056">
        <v>23.0</v>
      </c>
      <c r="I57" s="1056">
        <v>23.0</v>
      </c>
      <c r="J57" s="1425">
        <v>9.0</v>
      </c>
      <c r="K57" s="1425">
        <v>14.0</v>
      </c>
      <c r="L57" s="1056">
        <v>35.0</v>
      </c>
      <c r="M57" s="1386"/>
      <c r="N57" s="1386"/>
      <c r="O57" s="1056">
        <v>39.0</v>
      </c>
      <c r="P57" s="1056">
        <v>27.0</v>
      </c>
      <c r="Q57" s="1056">
        <v>35.0</v>
      </c>
      <c r="R57" s="1056">
        <v>33.0</v>
      </c>
      <c r="S57" s="1056">
        <v>27.0</v>
      </c>
      <c r="T57" s="1386"/>
      <c r="U57" s="1386"/>
      <c r="V57" s="1056">
        <v>22.0</v>
      </c>
      <c r="W57" s="1056">
        <v>28.0</v>
      </c>
      <c r="X57" s="1056">
        <v>25.0</v>
      </c>
      <c r="Y57" s="1056">
        <v>21.0</v>
      </c>
      <c r="Z57" s="1056">
        <v>20.0</v>
      </c>
      <c r="AA57" s="1386"/>
      <c r="AB57" s="1386"/>
      <c r="AC57" s="1056"/>
      <c r="AD57" s="1056"/>
      <c r="AE57" s="1431"/>
      <c r="AF57" s="124"/>
      <c r="AG57" s="124"/>
      <c r="AH57" s="1365">
        <f t="shared" si="99"/>
        <v>25.11764706</v>
      </c>
      <c r="AI57" s="1403">
        <f t="shared" si="100"/>
        <v>427</v>
      </c>
      <c r="AJ57" s="1362">
        <f t="shared" si="101"/>
        <v>23</v>
      </c>
      <c r="AK57" s="1362">
        <f t="shared" si="102"/>
        <v>19.33333333</v>
      </c>
      <c r="AL57" s="393">
        <f t="shared" si="103"/>
        <v>31.66666667</v>
      </c>
      <c r="AM57" s="393">
        <f t="shared" si="104"/>
        <v>22</v>
      </c>
      <c r="AN57" s="1400">
        <f t="shared" si="105"/>
        <v>46</v>
      </c>
      <c r="AO57" s="1400">
        <f t="shared" si="106"/>
        <v>58</v>
      </c>
      <c r="AP57" s="1400">
        <f t="shared" si="107"/>
        <v>95</v>
      </c>
      <c r="AQ57" s="1400">
        <f t="shared" si="108"/>
        <v>66</v>
      </c>
      <c r="AR57" s="50"/>
      <c r="AS57" s="92"/>
    </row>
    <row r="58">
      <c r="B58" s="109" t="s">
        <v>3315</v>
      </c>
      <c r="C58" s="1398">
        <v>6.0</v>
      </c>
      <c r="D58" s="1398">
        <v>7.0</v>
      </c>
      <c r="E58" s="1431">
        <v>5.0</v>
      </c>
      <c r="F58" s="1436"/>
      <c r="G58" s="1436"/>
      <c r="H58" s="1056">
        <v>8.0</v>
      </c>
      <c r="I58" s="1056">
        <v>8.0</v>
      </c>
      <c r="J58" s="1425">
        <v>5.0</v>
      </c>
      <c r="K58" s="1425">
        <v>10.0</v>
      </c>
      <c r="L58" s="1056">
        <v>2.0</v>
      </c>
      <c r="M58" s="1386"/>
      <c r="N58" s="1386"/>
      <c r="O58" s="1056">
        <v>11.0</v>
      </c>
      <c r="P58" s="1056">
        <v>5.0</v>
      </c>
      <c r="Q58" s="1056">
        <v>3.0</v>
      </c>
      <c r="R58" s="1056">
        <v>5.0</v>
      </c>
      <c r="S58" s="1056">
        <v>6.0</v>
      </c>
      <c r="T58" s="1386"/>
      <c r="U58" s="1386"/>
      <c r="V58" s="1056">
        <v>11.0</v>
      </c>
      <c r="W58" s="1056">
        <v>9.0</v>
      </c>
      <c r="X58" s="1056">
        <v>11.0</v>
      </c>
      <c r="Y58" s="1056">
        <v>6.0</v>
      </c>
      <c r="Z58" s="1056">
        <v>4.0</v>
      </c>
      <c r="AA58" s="1386"/>
      <c r="AB58" s="1386"/>
      <c r="AC58" s="1056"/>
      <c r="AD58" s="1056"/>
      <c r="AE58" s="1431"/>
      <c r="AF58" s="124"/>
      <c r="AG58" s="124"/>
      <c r="AH58" s="1365">
        <f t="shared" si="99"/>
        <v>6.823529412</v>
      </c>
      <c r="AI58" s="1403">
        <f t="shared" si="100"/>
        <v>116</v>
      </c>
      <c r="AJ58" s="1362">
        <f t="shared" si="101"/>
        <v>6</v>
      </c>
      <c r="AK58" s="1362">
        <f t="shared" si="102"/>
        <v>5.666666667</v>
      </c>
      <c r="AL58" s="393">
        <f t="shared" si="103"/>
        <v>4.666666667</v>
      </c>
      <c r="AM58" s="393">
        <f t="shared" si="104"/>
        <v>7</v>
      </c>
      <c r="AN58" s="1400">
        <f t="shared" si="105"/>
        <v>12</v>
      </c>
      <c r="AO58" s="1400">
        <f t="shared" si="106"/>
        <v>17</v>
      </c>
      <c r="AP58" s="1400">
        <f t="shared" si="107"/>
        <v>14</v>
      </c>
      <c r="AQ58" s="1400">
        <f t="shared" si="108"/>
        <v>21</v>
      </c>
      <c r="AR58" s="50"/>
      <c r="AS58" s="92"/>
    </row>
    <row r="59">
      <c r="B59" s="109" t="s">
        <v>96</v>
      </c>
      <c r="C59" s="776">
        <v>3.0</v>
      </c>
      <c r="D59" s="1398">
        <v>3.0</v>
      </c>
      <c r="E59" s="1431">
        <v>0.0</v>
      </c>
      <c r="F59" s="1436"/>
      <c r="G59" s="1436"/>
      <c r="H59" s="1056">
        <v>3.0</v>
      </c>
      <c r="I59" s="1056">
        <v>0.0</v>
      </c>
      <c r="J59" s="1425">
        <v>2.0</v>
      </c>
      <c r="K59" s="1425">
        <v>2.0</v>
      </c>
      <c r="L59" s="1056">
        <v>1.0</v>
      </c>
      <c r="M59" s="1386"/>
      <c r="N59" s="1387"/>
      <c r="O59" s="1056">
        <v>5.0</v>
      </c>
      <c r="P59" s="1056">
        <v>4.0</v>
      </c>
      <c r="Q59" s="1056">
        <v>1.0</v>
      </c>
      <c r="R59" s="1056">
        <v>0.0</v>
      </c>
      <c r="S59" s="1056">
        <v>2.0</v>
      </c>
      <c r="T59" s="1386"/>
      <c r="U59" s="1386"/>
      <c r="V59" s="1056">
        <v>1.0</v>
      </c>
      <c r="W59" s="1056">
        <v>4.0</v>
      </c>
      <c r="X59" s="1056">
        <v>2.0</v>
      </c>
      <c r="Y59" s="1056">
        <v>1.0</v>
      </c>
      <c r="Z59" s="1056">
        <v>3.0</v>
      </c>
      <c r="AA59" s="1386"/>
      <c r="AB59" s="1386"/>
      <c r="AC59" s="1056"/>
      <c r="AD59" s="1056"/>
      <c r="AE59" s="1431"/>
      <c r="AF59" s="124"/>
      <c r="AG59" s="124"/>
      <c r="AH59" s="1365">
        <f t="shared" si="99"/>
        <v>2</v>
      </c>
      <c r="AI59" s="1403">
        <f t="shared" si="100"/>
        <v>34</v>
      </c>
      <c r="AJ59" s="1362">
        <f t="shared" si="101"/>
        <v>1.5</v>
      </c>
      <c r="AK59" s="1362">
        <f t="shared" si="102"/>
        <v>1.666666667</v>
      </c>
      <c r="AL59" s="393">
        <f t="shared" si="103"/>
        <v>1</v>
      </c>
      <c r="AM59" s="393">
        <f t="shared" si="104"/>
        <v>2</v>
      </c>
      <c r="AN59" s="1400">
        <f t="shared" si="105"/>
        <v>3</v>
      </c>
      <c r="AO59" s="1400">
        <f t="shared" si="106"/>
        <v>5</v>
      </c>
      <c r="AP59" s="1400">
        <f t="shared" si="107"/>
        <v>3</v>
      </c>
      <c r="AQ59" s="1400">
        <f t="shared" si="108"/>
        <v>6</v>
      </c>
      <c r="AR59" s="50"/>
      <c r="AS59" s="92"/>
    </row>
    <row r="60">
      <c r="B60" s="1373" t="s">
        <v>3317</v>
      </c>
      <c r="C60" s="1371">
        <f t="shared" ref="C60:E60" si="109">D59-C54</f>
        <v>3</v>
      </c>
      <c r="D60" s="1371">
        <f t="shared" si="109"/>
        <v>0</v>
      </c>
      <c r="E60" s="1410">
        <f t="shared" si="109"/>
        <v>0</v>
      </c>
      <c r="F60" s="1410">
        <f t="shared" ref="F60:X60" si="110">F59-F54</f>
        <v>0</v>
      </c>
      <c r="G60" s="1410">
        <f t="shared" si="110"/>
        <v>0</v>
      </c>
      <c r="H60" s="1417">
        <f t="shared" si="110"/>
        <v>3</v>
      </c>
      <c r="I60" s="1417">
        <f t="shared" si="110"/>
        <v>0</v>
      </c>
      <c r="J60" s="1410">
        <f t="shared" si="110"/>
        <v>2</v>
      </c>
      <c r="K60" s="1410">
        <f t="shared" si="110"/>
        <v>2</v>
      </c>
      <c r="L60" s="1410">
        <f t="shared" si="110"/>
        <v>1</v>
      </c>
      <c r="M60" s="1424">
        <f t="shared" si="110"/>
        <v>0</v>
      </c>
      <c r="N60" s="1424">
        <f t="shared" si="110"/>
        <v>0</v>
      </c>
      <c r="O60" s="1417">
        <f t="shared" si="110"/>
        <v>5</v>
      </c>
      <c r="P60" s="1417">
        <f t="shared" si="110"/>
        <v>4</v>
      </c>
      <c r="Q60" s="1410">
        <f t="shared" si="110"/>
        <v>1</v>
      </c>
      <c r="R60" s="1410">
        <f t="shared" si="110"/>
        <v>0</v>
      </c>
      <c r="S60" s="1410">
        <f t="shared" si="110"/>
        <v>2</v>
      </c>
      <c r="T60" s="1410">
        <f t="shared" si="110"/>
        <v>0</v>
      </c>
      <c r="U60" s="1410">
        <f t="shared" si="110"/>
        <v>0</v>
      </c>
      <c r="V60" s="1410">
        <f t="shared" si="110"/>
        <v>1</v>
      </c>
      <c r="W60" s="1410">
        <f t="shared" si="110"/>
        <v>4</v>
      </c>
      <c r="X60" s="1410">
        <f t="shared" si="110"/>
        <v>2</v>
      </c>
      <c r="Y60" s="1410"/>
      <c r="Z60" s="1410">
        <f t="shared" ref="Z60:AG60" si="111">Z59-Z54</f>
        <v>3</v>
      </c>
      <c r="AA60" s="1410">
        <f t="shared" si="111"/>
        <v>0</v>
      </c>
      <c r="AB60" s="1410">
        <f t="shared" si="111"/>
        <v>0</v>
      </c>
      <c r="AC60" s="1410">
        <f t="shared" si="111"/>
        <v>0</v>
      </c>
      <c r="AD60" s="1410">
        <f t="shared" si="111"/>
        <v>0</v>
      </c>
      <c r="AE60" s="1371">
        <f t="shared" si="111"/>
        <v>0</v>
      </c>
      <c r="AF60" s="1410">
        <f t="shared" si="111"/>
        <v>0</v>
      </c>
      <c r="AG60" s="1410">
        <f t="shared" si="111"/>
        <v>0</v>
      </c>
      <c r="AH60" s="1372">
        <f>SUM(C60:AG60)</f>
        <v>33</v>
      </c>
      <c r="AI60" s="124"/>
      <c r="AJ60" s="393"/>
      <c r="AK60" s="393"/>
      <c r="AL60" s="393"/>
      <c r="AM60" s="393"/>
      <c r="AN60" s="50"/>
      <c r="AO60" s="50"/>
      <c r="AP60" s="50"/>
      <c r="AQ60" s="50"/>
      <c r="AR60" s="50"/>
      <c r="AS60" s="92"/>
    </row>
    <row r="61">
      <c r="B61" s="1375" t="s">
        <v>157</v>
      </c>
      <c r="C61" s="1376">
        <f t="shared" ref="C61:D61" si="112">D56/D55</f>
        <v>0.5617977528</v>
      </c>
      <c r="D61" s="1376">
        <f t="shared" si="112"/>
        <v>0.5816326531</v>
      </c>
      <c r="E61" s="1376">
        <f t="shared" ref="E61:AG61" si="113">E56/E55</f>
        <v>0.5816326531</v>
      </c>
      <c r="F61" s="1376" t="str">
        <f t="shared" si="113"/>
        <v>#DIV/0!</v>
      </c>
      <c r="G61" s="1376" t="str">
        <f t="shared" si="113"/>
        <v>#DIV/0!</v>
      </c>
      <c r="H61" s="1376">
        <f t="shared" si="113"/>
        <v>0.6040609137</v>
      </c>
      <c r="I61" s="1376">
        <f t="shared" si="113"/>
        <v>0.6040609137</v>
      </c>
      <c r="J61" s="1376">
        <f t="shared" si="113"/>
        <v>0.5384615385</v>
      </c>
      <c r="K61" s="1376">
        <f t="shared" si="113"/>
        <v>0.5586734694</v>
      </c>
      <c r="L61" s="1376">
        <f t="shared" si="113"/>
        <v>0.4586206897</v>
      </c>
      <c r="M61" s="1377" t="str">
        <f t="shared" si="113"/>
        <v>#DIV/0!</v>
      </c>
      <c r="N61" s="1377" t="str">
        <f t="shared" si="113"/>
        <v>#DIV/0!</v>
      </c>
      <c r="O61" s="1376">
        <f t="shared" si="113"/>
        <v>0.3423913043</v>
      </c>
      <c r="P61" s="1376">
        <f t="shared" si="113"/>
        <v>0.3278145695</v>
      </c>
      <c r="Q61" s="1376">
        <f t="shared" si="113"/>
        <v>0.3068783069</v>
      </c>
      <c r="R61" s="1376">
        <f t="shared" si="113"/>
        <v>0.2472647702</v>
      </c>
      <c r="S61" s="1376">
        <f t="shared" si="113"/>
        <v>0.32</v>
      </c>
      <c r="T61" s="1376" t="str">
        <f t="shared" si="113"/>
        <v>#DIV/0!</v>
      </c>
      <c r="U61" s="1376" t="str">
        <f t="shared" si="113"/>
        <v>#DIV/0!</v>
      </c>
      <c r="V61" s="1376">
        <f t="shared" si="113"/>
        <v>0.2159763314</v>
      </c>
      <c r="W61" s="1376">
        <f t="shared" si="113"/>
        <v>0.2791327913</v>
      </c>
      <c r="X61" s="1376">
        <f t="shared" si="113"/>
        <v>0.2436708861</v>
      </c>
      <c r="Y61" s="1376">
        <f t="shared" si="113"/>
        <v>0.2872628726</v>
      </c>
      <c r="Z61" s="1376">
        <f t="shared" si="113"/>
        <v>0.3455882353</v>
      </c>
      <c r="AA61" s="1376" t="str">
        <f t="shared" si="113"/>
        <v>#DIV/0!</v>
      </c>
      <c r="AB61" s="1376" t="str">
        <f t="shared" si="113"/>
        <v>#DIV/0!</v>
      </c>
      <c r="AC61" s="1376" t="str">
        <f t="shared" si="113"/>
        <v>#DIV/0!</v>
      </c>
      <c r="AD61" s="1376" t="str">
        <f t="shared" si="113"/>
        <v>#DIV/0!</v>
      </c>
      <c r="AE61" s="1376" t="str">
        <f t="shared" si="113"/>
        <v>#DIV/0!</v>
      </c>
      <c r="AF61" s="1376" t="str">
        <f t="shared" si="113"/>
        <v>#DIV/0!</v>
      </c>
      <c r="AG61" s="1376" t="str">
        <f t="shared" si="113"/>
        <v>#DIV/0!</v>
      </c>
      <c r="AH61" s="1442" t="str">
        <f t="shared" ref="AH61:AH64" si="116">AVERAGE(C61:AF61)</f>
        <v>#DIV/0!</v>
      </c>
      <c r="AI61" s="1376">
        <f t="shared" ref="AI61:AI64" si="117">AI56/AI55</f>
        <v>0.3752648815</v>
      </c>
      <c r="AJ61" s="1378" t="str">
        <f t="shared" ref="AJ61:AJ64" si="118">IFERROR(AVERAGE(C61:G61),"-")</f>
        <v>-</v>
      </c>
      <c r="AK61" s="1378" t="str">
        <f t="shared" ref="AK61:AK64" si="119">IFERROR(AVERAGE(J61:N61),"-")</f>
        <v>-</v>
      </c>
      <c r="AL61" s="1378" t="str">
        <f t="shared" ref="AL61:AL64" si="120">IFERROR(AVERAGE(Q61:U61),"-")</f>
        <v>-</v>
      </c>
      <c r="AM61" s="1378" t="str">
        <f t="shared" ref="AM61:AM64" si="121">IFERROR(AVERAGE(X61:AB61),"-")</f>
        <v>-</v>
      </c>
      <c r="AN61" s="50"/>
      <c r="AO61" s="50"/>
      <c r="AP61" s="50"/>
      <c r="AQ61" s="50"/>
      <c r="AR61" s="50"/>
      <c r="AS61" s="92"/>
    </row>
    <row r="62">
      <c r="B62" s="1375" t="s">
        <v>159</v>
      </c>
      <c r="C62" s="1376">
        <f t="shared" ref="C62:D62" si="114">D57/D56</f>
        <v>0.2</v>
      </c>
      <c r="D62" s="1376">
        <f t="shared" si="114"/>
        <v>0.2280701754</v>
      </c>
      <c r="E62" s="1376">
        <f t="shared" ref="E62:AG62" si="115">E57/E56</f>
        <v>0.2280701754</v>
      </c>
      <c r="F62" s="1376" t="str">
        <f t="shared" si="115"/>
        <v>#DIV/0!</v>
      </c>
      <c r="G62" s="1376" t="str">
        <f t="shared" si="115"/>
        <v>#DIV/0!</v>
      </c>
      <c r="H62" s="1376">
        <f t="shared" si="115"/>
        <v>0.1932773109</v>
      </c>
      <c r="I62" s="1376">
        <f t="shared" si="115"/>
        <v>0.1932773109</v>
      </c>
      <c r="J62" s="1376">
        <f t="shared" si="115"/>
        <v>0.06766917293</v>
      </c>
      <c r="K62" s="1376">
        <f t="shared" si="115"/>
        <v>0.06392694064</v>
      </c>
      <c r="L62" s="1376">
        <f t="shared" si="115"/>
        <v>0.2631578947</v>
      </c>
      <c r="M62" s="1377" t="str">
        <f t="shared" si="115"/>
        <v>#DIV/0!</v>
      </c>
      <c r="N62" s="1377" t="str">
        <f t="shared" si="115"/>
        <v>#DIV/0!</v>
      </c>
      <c r="O62" s="1376">
        <f t="shared" si="115"/>
        <v>0.3095238095</v>
      </c>
      <c r="P62" s="1376">
        <f t="shared" si="115"/>
        <v>0.2727272727</v>
      </c>
      <c r="Q62" s="1376">
        <f t="shared" si="115"/>
        <v>0.3017241379</v>
      </c>
      <c r="R62" s="1376">
        <f t="shared" si="115"/>
        <v>0.2920353982</v>
      </c>
      <c r="S62" s="1376">
        <f t="shared" si="115"/>
        <v>0.2596153846</v>
      </c>
      <c r="T62" s="1376" t="str">
        <f t="shared" si="115"/>
        <v>#DIV/0!</v>
      </c>
      <c r="U62" s="1376" t="str">
        <f t="shared" si="115"/>
        <v>#DIV/0!</v>
      </c>
      <c r="V62" s="1376">
        <f t="shared" si="115"/>
        <v>0.301369863</v>
      </c>
      <c r="W62" s="1376">
        <f t="shared" si="115"/>
        <v>0.2718446602</v>
      </c>
      <c r="X62" s="1376">
        <f t="shared" si="115"/>
        <v>0.3246753247</v>
      </c>
      <c r="Y62" s="1376">
        <f t="shared" si="115"/>
        <v>0.1981132075</v>
      </c>
      <c r="Z62" s="1376">
        <f t="shared" si="115"/>
        <v>0.2127659574</v>
      </c>
      <c r="AA62" s="1376" t="str">
        <f t="shared" si="115"/>
        <v>#DIV/0!</v>
      </c>
      <c r="AB62" s="1376" t="str">
        <f t="shared" si="115"/>
        <v>#DIV/0!</v>
      </c>
      <c r="AC62" s="1376" t="str">
        <f t="shared" si="115"/>
        <v>#DIV/0!</v>
      </c>
      <c r="AD62" s="1376" t="str">
        <f t="shared" si="115"/>
        <v>#DIV/0!</v>
      </c>
      <c r="AE62" s="1376" t="str">
        <f t="shared" si="115"/>
        <v>#DIV/0!</v>
      </c>
      <c r="AF62" s="1376" t="str">
        <f t="shared" si="115"/>
        <v>#DIV/0!</v>
      </c>
      <c r="AG62" s="1376" t="str">
        <f t="shared" si="115"/>
        <v>#DIV/0!</v>
      </c>
      <c r="AH62" s="1442" t="str">
        <f t="shared" si="116"/>
        <v>#DIV/0!</v>
      </c>
      <c r="AI62" s="1376">
        <f t="shared" si="117"/>
        <v>0.2191991786</v>
      </c>
      <c r="AJ62" s="1378" t="str">
        <f t="shared" si="118"/>
        <v>-</v>
      </c>
      <c r="AK62" s="1378" t="str">
        <f t="shared" si="119"/>
        <v>-</v>
      </c>
      <c r="AL62" s="1378" t="str">
        <f t="shared" si="120"/>
        <v>-</v>
      </c>
      <c r="AM62" s="1378" t="str">
        <f t="shared" si="121"/>
        <v>-</v>
      </c>
      <c r="AN62" s="50"/>
      <c r="AO62" s="50"/>
      <c r="AP62" s="50"/>
      <c r="AQ62" s="50"/>
      <c r="AR62" s="50"/>
      <c r="AS62" s="92"/>
    </row>
    <row r="63">
      <c r="B63" s="1375" t="s">
        <v>161</v>
      </c>
      <c r="C63" s="1376">
        <f t="shared" ref="C63:D63" si="122">D58/D57</f>
        <v>0.35</v>
      </c>
      <c r="D63" s="1376">
        <f t="shared" si="122"/>
        <v>0.1923076923</v>
      </c>
      <c r="E63" s="1376">
        <f t="shared" ref="E63:AG63" si="123">E58/E57</f>
        <v>0.1923076923</v>
      </c>
      <c r="F63" s="1376" t="str">
        <f t="shared" si="123"/>
        <v>#DIV/0!</v>
      </c>
      <c r="G63" s="1376" t="str">
        <f t="shared" si="123"/>
        <v>#DIV/0!</v>
      </c>
      <c r="H63" s="1376">
        <f t="shared" si="123"/>
        <v>0.347826087</v>
      </c>
      <c r="I63" s="1376">
        <f t="shared" si="123"/>
        <v>0.347826087</v>
      </c>
      <c r="J63" s="1376">
        <f t="shared" si="123"/>
        <v>0.5555555556</v>
      </c>
      <c r="K63" s="1376">
        <f t="shared" si="123"/>
        <v>0.7142857143</v>
      </c>
      <c r="L63" s="1376">
        <f t="shared" si="123"/>
        <v>0.05714285714</v>
      </c>
      <c r="M63" s="1377" t="str">
        <f t="shared" si="123"/>
        <v>#DIV/0!</v>
      </c>
      <c r="N63" s="1377" t="str">
        <f t="shared" si="123"/>
        <v>#DIV/0!</v>
      </c>
      <c r="O63" s="1376">
        <f t="shared" si="123"/>
        <v>0.2820512821</v>
      </c>
      <c r="P63" s="1376">
        <f t="shared" si="123"/>
        <v>0.1851851852</v>
      </c>
      <c r="Q63" s="1376">
        <f t="shared" si="123"/>
        <v>0.08571428571</v>
      </c>
      <c r="R63" s="1376">
        <f t="shared" si="123"/>
        <v>0.1515151515</v>
      </c>
      <c r="S63" s="1376">
        <f t="shared" si="123"/>
        <v>0.2222222222</v>
      </c>
      <c r="T63" s="1376" t="str">
        <f t="shared" si="123"/>
        <v>#DIV/0!</v>
      </c>
      <c r="U63" s="1376" t="str">
        <f t="shared" si="123"/>
        <v>#DIV/0!</v>
      </c>
      <c r="V63" s="1376">
        <f t="shared" si="123"/>
        <v>0.5</v>
      </c>
      <c r="W63" s="1376">
        <f t="shared" si="123"/>
        <v>0.3214285714</v>
      </c>
      <c r="X63" s="1376">
        <f t="shared" si="123"/>
        <v>0.44</v>
      </c>
      <c r="Y63" s="1376">
        <f t="shared" si="123"/>
        <v>0.2857142857</v>
      </c>
      <c r="Z63" s="1376">
        <f t="shared" si="123"/>
        <v>0.2</v>
      </c>
      <c r="AA63" s="1376" t="str">
        <f t="shared" si="123"/>
        <v>#DIV/0!</v>
      </c>
      <c r="AB63" s="1376" t="str">
        <f t="shared" si="123"/>
        <v>#DIV/0!</v>
      </c>
      <c r="AC63" s="1376" t="str">
        <f t="shared" si="123"/>
        <v>#DIV/0!</v>
      </c>
      <c r="AD63" s="1376" t="str">
        <f t="shared" si="123"/>
        <v>#DIV/0!</v>
      </c>
      <c r="AE63" s="1376" t="str">
        <f t="shared" si="123"/>
        <v>#DIV/0!</v>
      </c>
      <c r="AF63" s="1376" t="str">
        <f t="shared" si="123"/>
        <v>#DIV/0!</v>
      </c>
      <c r="AG63" s="1376" t="str">
        <f t="shared" si="123"/>
        <v>#DIV/0!</v>
      </c>
      <c r="AH63" s="1442" t="str">
        <f t="shared" si="116"/>
        <v>#DIV/0!</v>
      </c>
      <c r="AI63" s="1376">
        <f t="shared" si="117"/>
        <v>0.2716627635</v>
      </c>
      <c r="AJ63" s="1378" t="str">
        <f t="shared" si="118"/>
        <v>-</v>
      </c>
      <c r="AK63" s="1378" t="str">
        <f t="shared" si="119"/>
        <v>-</v>
      </c>
      <c r="AL63" s="1378" t="str">
        <f t="shared" si="120"/>
        <v>-</v>
      </c>
      <c r="AM63" s="1378" t="str">
        <f t="shared" si="121"/>
        <v>-</v>
      </c>
      <c r="AN63" s="50"/>
      <c r="AO63" s="50"/>
      <c r="AP63" s="50"/>
      <c r="AQ63" s="50"/>
      <c r="AR63" s="50"/>
      <c r="AS63" s="92"/>
    </row>
    <row r="64">
      <c r="B64" s="1375" t="s">
        <v>163</v>
      </c>
      <c r="C64" s="1376">
        <f t="shared" ref="C64:D64" si="124">D59/D58</f>
        <v>0.4285714286</v>
      </c>
      <c r="D64" s="1376">
        <f t="shared" si="124"/>
        <v>0</v>
      </c>
      <c r="E64" s="1376">
        <f t="shared" ref="E64:AG64" si="125">E59/E58</f>
        <v>0</v>
      </c>
      <c r="F64" s="1376" t="str">
        <f t="shared" si="125"/>
        <v>#DIV/0!</v>
      </c>
      <c r="G64" s="1376" t="str">
        <f t="shared" si="125"/>
        <v>#DIV/0!</v>
      </c>
      <c r="H64" s="1376">
        <f t="shared" si="125"/>
        <v>0.375</v>
      </c>
      <c r="I64" s="1376">
        <f t="shared" si="125"/>
        <v>0</v>
      </c>
      <c r="J64" s="1376">
        <f t="shared" si="125"/>
        <v>0.4</v>
      </c>
      <c r="K64" s="1376">
        <f t="shared" si="125"/>
        <v>0.2</v>
      </c>
      <c r="L64" s="1376">
        <f t="shared" si="125"/>
        <v>0.5</v>
      </c>
      <c r="M64" s="1377" t="str">
        <f t="shared" si="125"/>
        <v>#DIV/0!</v>
      </c>
      <c r="N64" s="1377" t="str">
        <f t="shared" si="125"/>
        <v>#DIV/0!</v>
      </c>
      <c r="O64" s="1376">
        <f t="shared" si="125"/>
        <v>0.4545454545</v>
      </c>
      <c r="P64" s="1376">
        <f t="shared" si="125"/>
        <v>0.8</v>
      </c>
      <c r="Q64" s="1376">
        <f t="shared" si="125"/>
        <v>0.3333333333</v>
      </c>
      <c r="R64" s="1376">
        <f t="shared" si="125"/>
        <v>0</v>
      </c>
      <c r="S64" s="1376">
        <f t="shared" si="125"/>
        <v>0.3333333333</v>
      </c>
      <c r="T64" s="1376" t="str">
        <f t="shared" si="125"/>
        <v>#DIV/0!</v>
      </c>
      <c r="U64" s="1376" t="str">
        <f t="shared" si="125"/>
        <v>#DIV/0!</v>
      </c>
      <c r="V64" s="1376">
        <f t="shared" si="125"/>
        <v>0.09090909091</v>
      </c>
      <c r="W64" s="1376">
        <f t="shared" si="125"/>
        <v>0.4444444444</v>
      </c>
      <c r="X64" s="1376">
        <f t="shared" si="125"/>
        <v>0.1818181818</v>
      </c>
      <c r="Y64" s="1376">
        <f t="shared" si="125"/>
        <v>0.1666666667</v>
      </c>
      <c r="Z64" s="1376">
        <f t="shared" si="125"/>
        <v>0.75</v>
      </c>
      <c r="AA64" s="1376" t="str">
        <f t="shared" si="125"/>
        <v>#DIV/0!</v>
      </c>
      <c r="AB64" s="1376" t="str">
        <f t="shared" si="125"/>
        <v>#DIV/0!</v>
      </c>
      <c r="AC64" s="1376" t="str">
        <f t="shared" si="125"/>
        <v>#DIV/0!</v>
      </c>
      <c r="AD64" s="1376" t="str">
        <f t="shared" si="125"/>
        <v>#DIV/0!</v>
      </c>
      <c r="AE64" s="1376" t="str">
        <f t="shared" si="125"/>
        <v>#DIV/0!</v>
      </c>
      <c r="AF64" s="1376" t="str">
        <f t="shared" si="125"/>
        <v>#DIV/0!</v>
      </c>
      <c r="AG64" s="1376" t="str">
        <f t="shared" si="125"/>
        <v>#DIV/0!</v>
      </c>
      <c r="AH64" s="1442" t="str">
        <f t="shared" si="116"/>
        <v>#DIV/0!</v>
      </c>
      <c r="AI64" s="1376">
        <f t="shared" si="117"/>
        <v>0.2931034483</v>
      </c>
      <c r="AJ64" s="1378" t="str">
        <f t="shared" si="118"/>
        <v>-</v>
      </c>
      <c r="AK64" s="1378" t="str">
        <f t="shared" si="119"/>
        <v>-</v>
      </c>
      <c r="AL64" s="1378" t="str">
        <f t="shared" si="120"/>
        <v>-</v>
      </c>
      <c r="AM64" s="1378" t="str">
        <f t="shared" si="121"/>
        <v>-</v>
      </c>
      <c r="AN64" s="50"/>
      <c r="AO64" s="50"/>
      <c r="AP64" s="50"/>
      <c r="AQ64" s="50"/>
      <c r="AR64" s="50"/>
      <c r="AS64" s="92"/>
    </row>
    <row r="65">
      <c r="A65" s="1384"/>
      <c r="B65" s="1375"/>
      <c r="C65" s="1376"/>
      <c r="D65" s="1376"/>
      <c r="E65" s="1376"/>
      <c r="F65" s="1376"/>
      <c r="G65" s="1376"/>
      <c r="H65" s="1377"/>
      <c r="I65" s="1377"/>
      <c r="J65" s="1376"/>
      <c r="K65" s="1376"/>
      <c r="L65" s="1376"/>
      <c r="M65" s="1377"/>
      <c r="N65" s="1377"/>
      <c r="O65" s="1376"/>
      <c r="P65" s="1376"/>
      <c r="Q65" s="1376"/>
      <c r="R65" s="1376"/>
      <c r="S65" s="1376"/>
      <c r="T65" s="1377"/>
      <c r="U65" s="1377"/>
      <c r="V65" s="1443"/>
      <c r="W65" s="1443"/>
      <c r="X65" s="1376"/>
      <c r="Y65" s="1376"/>
      <c r="Z65" s="1376"/>
      <c r="AA65" s="1377"/>
      <c r="AB65" s="1377"/>
      <c r="AC65" s="1376"/>
      <c r="AD65" s="1376"/>
      <c r="AE65" s="1376"/>
      <c r="AF65" s="1376"/>
      <c r="AG65" s="1376"/>
      <c r="AH65" s="1442"/>
      <c r="AI65" s="1376"/>
      <c r="AJ65" s="1378"/>
      <c r="AK65" s="1378"/>
      <c r="AL65" s="1378"/>
      <c r="AM65" s="1378"/>
      <c r="AN65" s="50"/>
      <c r="AO65" s="50"/>
      <c r="AP65" s="50"/>
      <c r="AQ65" s="50"/>
      <c r="AR65" s="50"/>
      <c r="AS65" s="92"/>
    </row>
    <row r="66">
      <c r="A66" s="1384"/>
      <c r="B66" s="1375"/>
      <c r="C66" s="1376"/>
      <c r="D66" s="1376"/>
      <c r="E66" s="1376"/>
      <c r="F66" s="1376"/>
      <c r="G66" s="1376"/>
      <c r="H66" s="1377"/>
      <c r="I66" s="1377"/>
      <c r="J66" s="1376"/>
      <c r="K66" s="1376"/>
      <c r="L66" s="1376"/>
      <c r="M66" s="1377"/>
      <c r="N66" s="1377"/>
      <c r="O66" s="1376"/>
      <c r="P66" s="1376"/>
      <c r="Q66" s="1376"/>
      <c r="R66" s="1376"/>
      <c r="S66" s="1376"/>
      <c r="T66" s="1377"/>
      <c r="U66" s="1377"/>
      <c r="V66" s="1443"/>
      <c r="W66" s="1443"/>
      <c r="X66" s="1376"/>
      <c r="Y66" s="1376"/>
      <c r="Z66" s="1376"/>
      <c r="AA66" s="1377"/>
      <c r="AB66" s="1377"/>
      <c r="AC66" s="1376"/>
      <c r="AD66" s="1376"/>
      <c r="AE66" s="1376"/>
      <c r="AF66" s="1376"/>
      <c r="AG66" s="1376"/>
      <c r="AH66" s="1442"/>
      <c r="AI66" s="1376"/>
      <c r="AJ66" s="1378"/>
      <c r="AK66" s="1378"/>
      <c r="AL66" s="1378"/>
      <c r="AM66" s="1378"/>
      <c r="AN66" s="50"/>
      <c r="AO66" s="50"/>
      <c r="AP66" s="50"/>
      <c r="AQ66" s="50"/>
      <c r="AR66" s="50"/>
      <c r="AS66" s="92"/>
    </row>
    <row r="67">
      <c r="A67" s="1384"/>
      <c r="B67" s="1375"/>
      <c r="C67" s="1376"/>
      <c r="D67" s="1376"/>
      <c r="E67" s="1376"/>
      <c r="F67" s="1376"/>
      <c r="G67" s="1376"/>
      <c r="H67" s="1377"/>
      <c r="I67" s="1377"/>
      <c r="J67" s="1376"/>
      <c r="K67" s="1376"/>
      <c r="L67" s="1376"/>
      <c r="M67" s="1377"/>
      <c r="N67" s="1377"/>
      <c r="O67" s="1376"/>
      <c r="P67" s="1376"/>
      <c r="Q67" s="1376"/>
      <c r="R67" s="1376"/>
      <c r="S67" s="1376"/>
      <c r="T67" s="1377"/>
      <c r="U67" s="1377"/>
      <c r="V67" s="1443"/>
      <c r="W67" s="1443"/>
      <c r="X67" s="1376"/>
      <c r="Y67" s="1376"/>
      <c r="Z67" s="1376"/>
      <c r="AA67" s="1377"/>
      <c r="AB67" s="1377"/>
      <c r="AC67" s="1376"/>
      <c r="AD67" s="1376"/>
      <c r="AE67" s="1376"/>
      <c r="AF67" s="1376"/>
      <c r="AG67" s="1376"/>
      <c r="AH67" s="1442"/>
      <c r="AI67" s="1376"/>
      <c r="AJ67" s="1378"/>
      <c r="AK67" s="1378"/>
      <c r="AL67" s="1378"/>
      <c r="AM67" s="1378"/>
      <c r="AN67" s="50"/>
      <c r="AO67" s="50"/>
      <c r="AP67" s="50"/>
      <c r="AQ67" s="50"/>
      <c r="AR67" s="50"/>
      <c r="AS67" s="92"/>
    </row>
  </sheetData>
  <mergeCells count="5">
    <mergeCell ref="A2:A12"/>
    <mergeCell ref="A14:A25"/>
    <mergeCell ref="A27:A38"/>
    <mergeCell ref="A40:A51"/>
    <mergeCell ref="A53:A64"/>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1279</v>
      </c>
      <c r="B1" s="2" t="s">
        <v>1</v>
      </c>
      <c r="C1" s="3"/>
      <c r="D1" s="4" t="s">
        <v>2</v>
      </c>
      <c r="E1" s="5" t="s">
        <v>5</v>
      </c>
      <c r="F1" s="5" t="s">
        <v>6</v>
      </c>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t="s">
        <v>7</v>
      </c>
      <c r="AJ1" s="5" t="s">
        <v>8</v>
      </c>
      <c r="AK1" s="5" t="s">
        <v>9</v>
      </c>
      <c r="AL1" s="5" t="s">
        <v>3</v>
      </c>
      <c r="AM1" s="5"/>
    </row>
    <row r="2">
      <c r="A2" s="6"/>
      <c r="B2" s="6"/>
      <c r="C2" s="6"/>
      <c r="D2" s="7"/>
      <c r="E2" s="8">
        <v>46083.0</v>
      </c>
      <c r="F2" s="8">
        <v>46084.0</v>
      </c>
      <c r="G2" s="8">
        <v>46085.0</v>
      </c>
      <c r="H2" s="8">
        <v>46086.0</v>
      </c>
      <c r="I2" s="8">
        <v>46087.0</v>
      </c>
      <c r="J2" s="8">
        <v>46088.0</v>
      </c>
      <c r="K2" s="8">
        <v>46089.0</v>
      </c>
      <c r="L2" s="8">
        <v>46090.0</v>
      </c>
      <c r="M2" s="8">
        <v>46091.0</v>
      </c>
      <c r="N2" s="8">
        <v>46092.0</v>
      </c>
      <c r="O2" s="8">
        <v>46093.0</v>
      </c>
      <c r="P2" s="8">
        <v>46094.0</v>
      </c>
      <c r="Q2" s="8">
        <v>46095.0</v>
      </c>
      <c r="R2" s="8">
        <v>46096.0</v>
      </c>
      <c r="S2" s="8">
        <v>46097.0</v>
      </c>
      <c r="T2" s="8">
        <v>46098.0</v>
      </c>
      <c r="U2" s="8">
        <v>46099.0</v>
      </c>
      <c r="V2" s="8">
        <v>46100.0</v>
      </c>
      <c r="W2" s="8">
        <v>46101.0</v>
      </c>
      <c r="X2" s="8">
        <v>46102.0</v>
      </c>
      <c r="Y2" s="8">
        <v>46103.0</v>
      </c>
      <c r="Z2" s="8">
        <v>46104.0</v>
      </c>
      <c r="AA2" s="8">
        <v>46105.0</v>
      </c>
      <c r="AB2" s="8">
        <v>46106.0</v>
      </c>
      <c r="AC2" s="8">
        <v>46107.0</v>
      </c>
      <c r="AD2" s="8">
        <v>46108.0</v>
      </c>
      <c r="AE2" s="8">
        <v>46109.0</v>
      </c>
      <c r="AF2" s="8">
        <v>46110.0</v>
      </c>
      <c r="AG2" s="8">
        <v>46111.0</v>
      </c>
      <c r="AH2" s="8">
        <v>46112.0</v>
      </c>
      <c r="AI2" s="8"/>
      <c r="AJ2" s="8"/>
      <c r="AK2" s="8"/>
      <c r="AL2" s="8"/>
      <c r="AM2" s="8"/>
    </row>
    <row r="3">
      <c r="A3" s="744" t="s">
        <v>69</v>
      </c>
      <c r="B3" s="7"/>
      <c r="C3" s="745" t="s">
        <v>55</v>
      </c>
      <c r="D3" s="219">
        <f>sum(E3:J3)+sum(L3:Q3)+sum(S3:X3)+sum(Z3:AE3)+SUM(AG3:AH3)</f>
        <v>0</v>
      </c>
      <c r="E3" s="185">
        <f t="shared" ref="E3:J3" si="1">E16+E29+E42</f>
        <v>0</v>
      </c>
      <c r="F3" s="185">
        <f t="shared" si="1"/>
        <v>0</v>
      </c>
      <c r="G3" s="185">
        <f t="shared" si="1"/>
        <v>0</v>
      </c>
      <c r="H3" s="185">
        <f t="shared" si="1"/>
        <v>0</v>
      </c>
      <c r="I3" s="185">
        <f t="shared" si="1"/>
        <v>0</v>
      </c>
      <c r="J3" s="185">
        <f t="shared" si="1"/>
        <v>0</v>
      </c>
      <c r="K3" s="60">
        <f t="shared" ref="K3:K12" si="7">sum(E3:J3)</f>
        <v>0</v>
      </c>
      <c r="L3" s="185">
        <f t="shared" ref="L3:Q3" si="2">L16+L29+L42</f>
        <v>0</v>
      </c>
      <c r="M3" s="185">
        <f t="shared" si="2"/>
        <v>0</v>
      </c>
      <c r="N3" s="185">
        <f t="shared" si="2"/>
        <v>0</v>
      </c>
      <c r="O3" s="185">
        <f t="shared" si="2"/>
        <v>0</v>
      </c>
      <c r="P3" s="185">
        <f t="shared" si="2"/>
        <v>0</v>
      </c>
      <c r="Q3" s="185">
        <f t="shared" si="2"/>
        <v>0</v>
      </c>
      <c r="R3" s="60">
        <f t="shared" ref="R3:R12" si="9">sum(L3:Q3)</f>
        <v>0</v>
      </c>
      <c r="S3" s="185">
        <f t="shared" ref="S3:X3" si="3">S16+S29+S42</f>
        <v>0</v>
      </c>
      <c r="T3" s="185">
        <f t="shared" si="3"/>
        <v>0</v>
      </c>
      <c r="U3" s="185">
        <f t="shared" si="3"/>
        <v>0</v>
      </c>
      <c r="V3" s="185">
        <f t="shared" si="3"/>
        <v>0</v>
      </c>
      <c r="W3" s="185">
        <f t="shared" si="3"/>
        <v>0</v>
      </c>
      <c r="X3" s="185">
        <f t="shared" si="3"/>
        <v>0</v>
      </c>
      <c r="Y3" s="60">
        <f t="shared" ref="Y3:Y12" si="11">sum(S3:X3)</f>
        <v>0</v>
      </c>
      <c r="Z3" s="185">
        <f t="shared" ref="Z3:AE3" si="4">Z16+Z29+Z42</f>
        <v>0</v>
      </c>
      <c r="AA3" s="185">
        <f t="shared" si="4"/>
        <v>0</v>
      </c>
      <c r="AB3" s="185">
        <f t="shared" si="4"/>
        <v>0</v>
      </c>
      <c r="AC3" s="185">
        <f t="shared" si="4"/>
        <v>0</v>
      </c>
      <c r="AD3" s="185">
        <f t="shared" si="4"/>
        <v>0</v>
      </c>
      <c r="AE3" s="185">
        <f t="shared" si="4"/>
        <v>0</v>
      </c>
      <c r="AF3" s="60">
        <f t="shared" ref="AF3:AF12" si="13">sum(Z3:AE3)</f>
        <v>0</v>
      </c>
      <c r="AG3" s="185">
        <f t="shared" ref="AG3:AL3" si="5">AG16+AG29+AG42</f>
        <v>0</v>
      </c>
      <c r="AH3" s="185">
        <f t="shared" si="5"/>
        <v>0</v>
      </c>
      <c r="AI3" s="185">
        <f t="shared" si="5"/>
        <v>0</v>
      </c>
      <c r="AJ3" s="185">
        <f t="shared" si="5"/>
        <v>0</v>
      </c>
      <c r="AK3" s="185">
        <f t="shared" si="5"/>
        <v>0</v>
      </c>
      <c r="AL3" s="185">
        <f t="shared" si="5"/>
        <v>0</v>
      </c>
      <c r="AM3" s="60">
        <f t="shared" ref="AM3:AM12" si="15">sum(AG3:AL3)</f>
        <v>0</v>
      </c>
    </row>
    <row r="4">
      <c r="A4" s="746">
        <f>D4/D5</f>
        <v>0</v>
      </c>
      <c r="B4" s="7"/>
      <c r="C4" s="747" t="s">
        <v>57</v>
      </c>
      <c r="D4" s="221">
        <f t="shared" ref="D4:D12" si="16">sum(E4:J4)+sum(L4:Q4)+sum(S4:X4)+sum(Z4:AE4)+sum(AG4:AH4)</f>
        <v>0</v>
      </c>
      <c r="E4" s="199">
        <f t="shared" ref="E4:J4" si="6">E17+E30+E43</f>
        <v>0</v>
      </c>
      <c r="F4" s="199">
        <f t="shared" si="6"/>
        <v>0</v>
      </c>
      <c r="G4" s="199">
        <f t="shared" si="6"/>
        <v>0</v>
      </c>
      <c r="H4" s="199">
        <f t="shared" si="6"/>
        <v>0</v>
      </c>
      <c r="I4" s="199">
        <f t="shared" si="6"/>
        <v>0</v>
      </c>
      <c r="J4" s="199">
        <f t="shared" si="6"/>
        <v>0</v>
      </c>
      <c r="K4" s="66">
        <f t="shared" si="7"/>
        <v>0</v>
      </c>
      <c r="L4" s="199">
        <f t="shared" ref="L4:Q4" si="8">L17+L30+L43</f>
        <v>0</v>
      </c>
      <c r="M4" s="199">
        <f t="shared" si="8"/>
        <v>0</v>
      </c>
      <c r="N4" s="199">
        <f t="shared" si="8"/>
        <v>0</v>
      </c>
      <c r="O4" s="199">
        <f t="shared" si="8"/>
        <v>0</v>
      </c>
      <c r="P4" s="199">
        <f t="shared" si="8"/>
        <v>0</v>
      </c>
      <c r="Q4" s="199">
        <f t="shared" si="8"/>
        <v>0</v>
      </c>
      <c r="R4" s="66">
        <f t="shared" si="9"/>
        <v>0</v>
      </c>
      <c r="S4" s="199">
        <f t="shared" ref="S4:X4" si="10">S17+S30+S43</f>
        <v>0</v>
      </c>
      <c r="T4" s="199">
        <f t="shared" si="10"/>
        <v>0</v>
      </c>
      <c r="U4" s="199">
        <f t="shared" si="10"/>
        <v>0</v>
      </c>
      <c r="V4" s="199">
        <f t="shared" si="10"/>
        <v>0</v>
      </c>
      <c r="W4" s="199">
        <f t="shared" si="10"/>
        <v>0</v>
      </c>
      <c r="X4" s="199">
        <f t="shared" si="10"/>
        <v>0</v>
      </c>
      <c r="Y4" s="66">
        <f t="shared" si="11"/>
        <v>0</v>
      </c>
      <c r="Z4" s="199">
        <f t="shared" ref="Z4:AE4" si="12">Z17+Z30+Z43</f>
        <v>0</v>
      </c>
      <c r="AA4" s="199">
        <f t="shared" si="12"/>
        <v>0</v>
      </c>
      <c r="AB4" s="199">
        <f t="shared" si="12"/>
        <v>0</v>
      </c>
      <c r="AC4" s="199">
        <f t="shared" si="12"/>
        <v>0</v>
      </c>
      <c r="AD4" s="199">
        <f t="shared" si="12"/>
        <v>0</v>
      </c>
      <c r="AE4" s="199">
        <f t="shared" si="12"/>
        <v>0</v>
      </c>
      <c r="AF4" s="66">
        <f t="shared" si="13"/>
        <v>0</v>
      </c>
      <c r="AG4" s="199">
        <f t="shared" ref="AG4:AL4" si="14">AG17+AG30+AG43</f>
        <v>0</v>
      </c>
      <c r="AH4" s="199">
        <f t="shared" si="14"/>
        <v>0</v>
      </c>
      <c r="AI4" s="199">
        <f t="shared" si="14"/>
        <v>0</v>
      </c>
      <c r="AJ4" s="199">
        <f t="shared" si="14"/>
        <v>0</v>
      </c>
      <c r="AK4" s="199">
        <f t="shared" si="14"/>
        <v>0</v>
      </c>
      <c r="AL4" s="199">
        <f t="shared" si="14"/>
        <v>0</v>
      </c>
      <c r="AM4" s="66">
        <f t="shared" si="15"/>
        <v>0</v>
      </c>
    </row>
    <row r="5">
      <c r="A5" s="744" t="s">
        <v>1280</v>
      </c>
      <c r="B5" s="7"/>
      <c r="C5" s="747" t="s">
        <v>58</v>
      </c>
      <c r="D5" s="221">
        <f t="shared" si="16"/>
        <v>15</v>
      </c>
      <c r="E5" s="199">
        <f t="shared" ref="E5:J5" si="17">E18+E31+E44</f>
        <v>0</v>
      </c>
      <c r="F5" s="199">
        <f t="shared" si="17"/>
        <v>2</v>
      </c>
      <c r="G5" s="199">
        <f t="shared" si="17"/>
        <v>0</v>
      </c>
      <c r="H5" s="199">
        <f t="shared" si="17"/>
        <v>1</v>
      </c>
      <c r="I5" s="199">
        <f t="shared" si="17"/>
        <v>2</v>
      </c>
      <c r="J5" s="199">
        <f t="shared" si="17"/>
        <v>0</v>
      </c>
      <c r="K5" s="66">
        <f t="shared" si="7"/>
        <v>5</v>
      </c>
      <c r="L5" s="199">
        <f t="shared" ref="L5:Q5" si="18">L18+L31+L44</f>
        <v>1</v>
      </c>
      <c r="M5" s="199">
        <f t="shared" si="18"/>
        <v>0</v>
      </c>
      <c r="N5" s="199">
        <f t="shared" si="18"/>
        <v>0</v>
      </c>
      <c r="O5" s="199">
        <f t="shared" si="18"/>
        <v>0</v>
      </c>
      <c r="P5" s="199">
        <f t="shared" si="18"/>
        <v>2</v>
      </c>
      <c r="Q5" s="199">
        <f t="shared" si="18"/>
        <v>0</v>
      </c>
      <c r="R5" s="66">
        <f t="shared" si="9"/>
        <v>3</v>
      </c>
      <c r="S5" s="199">
        <f t="shared" ref="S5:X5" si="19">S18+S31+S44</f>
        <v>1</v>
      </c>
      <c r="T5" s="199">
        <f t="shared" si="19"/>
        <v>1</v>
      </c>
      <c r="U5" s="199">
        <f t="shared" si="19"/>
        <v>1</v>
      </c>
      <c r="V5" s="199">
        <f t="shared" si="19"/>
        <v>0</v>
      </c>
      <c r="W5" s="199">
        <f t="shared" si="19"/>
        <v>0</v>
      </c>
      <c r="X5" s="199">
        <f t="shared" si="19"/>
        <v>0</v>
      </c>
      <c r="Y5" s="66">
        <f t="shared" si="11"/>
        <v>3</v>
      </c>
      <c r="Z5" s="199">
        <f t="shared" ref="Z5:AE5" si="20">Z18+Z31+Z44</f>
        <v>0</v>
      </c>
      <c r="AA5" s="199">
        <f t="shared" si="20"/>
        <v>1</v>
      </c>
      <c r="AB5" s="199">
        <f t="shared" si="20"/>
        <v>0</v>
      </c>
      <c r="AC5" s="199">
        <f t="shared" si="20"/>
        <v>1</v>
      </c>
      <c r="AD5" s="199">
        <f t="shared" si="20"/>
        <v>1</v>
      </c>
      <c r="AE5" s="199">
        <f t="shared" si="20"/>
        <v>0</v>
      </c>
      <c r="AF5" s="66">
        <f t="shared" si="13"/>
        <v>3</v>
      </c>
      <c r="AG5" s="199">
        <f t="shared" ref="AG5:AL5" si="21">AG18+AG31+AG44</f>
        <v>1</v>
      </c>
      <c r="AH5" s="199">
        <f t="shared" si="21"/>
        <v>0</v>
      </c>
      <c r="AI5" s="199">
        <f t="shared" si="21"/>
        <v>0</v>
      </c>
      <c r="AJ5" s="199">
        <f t="shared" si="21"/>
        <v>0</v>
      </c>
      <c r="AK5" s="199">
        <f t="shared" si="21"/>
        <v>0</v>
      </c>
      <c r="AL5" s="199">
        <f t="shared" si="21"/>
        <v>0</v>
      </c>
      <c r="AM5" s="66">
        <f t="shared" si="15"/>
        <v>1</v>
      </c>
    </row>
    <row r="6">
      <c r="A6" s="746">
        <f>D5/sum(D5:D6)</f>
        <v>0.5</v>
      </c>
      <c r="B6" s="7"/>
      <c r="C6" s="747" t="s">
        <v>59</v>
      </c>
      <c r="D6" s="221">
        <f t="shared" si="16"/>
        <v>15</v>
      </c>
      <c r="E6" s="199">
        <f t="shared" ref="E6:J6" si="22">E19+E32+E45</f>
        <v>0</v>
      </c>
      <c r="F6" s="199">
        <f t="shared" si="22"/>
        <v>0</v>
      </c>
      <c r="G6" s="199">
        <f t="shared" si="22"/>
        <v>0</v>
      </c>
      <c r="H6" s="199">
        <f t="shared" si="22"/>
        <v>0</v>
      </c>
      <c r="I6" s="199">
        <f t="shared" si="22"/>
        <v>3</v>
      </c>
      <c r="J6" s="199">
        <f t="shared" si="22"/>
        <v>0</v>
      </c>
      <c r="K6" s="66">
        <f t="shared" si="7"/>
        <v>3</v>
      </c>
      <c r="L6" s="199">
        <f t="shared" ref="L6:Q6" si="23">L19+L32+L45</f>
        <v>1</v>
      </c>
      <c r="M6" s="199">
        <f t="shared" si="23"/>
        <v>2</v>
      </c>
      <c r="N6" s="199">
        <f t="shared" si="23"/>
        <v>1</v>
      </c>
      <c r="O6" s="199">
        <f t="shared" si="23"/>
        <v>1</v>
      </c>
      <c r="P6" s="199">
        <f t="shared" si="23"/>
        <v>0</v>
      </c>
      <c r="Q6" s="199">
        <f t="shared" si="23"/>
        <v>0</v>
      </c>
      <c r="R6" s="66">
        <f t="shared" si="9"/>
        <v>5</v>
      </c>
      <c r="S6" s="199">
        <f t="shared" ref="S6:X6" si="24">S19+S32+S45</f>
        <v>3</v>
      </c>
      <c r="T6" s="199">
        <f t="shared" si="24"/>
        <v>0</v>
      </c>
      <c r="U6" s="199">
        <f t="shared" si="24"/>
        <v>0</v>
      </c>
      <c r="V6" s="199">
        <f t="shared" si="24"/>
        <v>0</v>
      </c>
      <c r="W6" s="199">
        <f t="shared" si="24"/>
        <v>0</v>
      </c>
      <c r="X6" s="199">
        <f t="shared" si="24"/>
        <v>0</v>
      </c>
      <c r="Y6" s="66">
        <f t="shared" si="11"/>
        <v>3</v>
      </c>
      <c r="Z6" s="199">
        <f t="shared" ref="Z6:AE6" si="25">Z19+Z32+Z45</f>
        <v>0</v>
      </c>
      <c r="AA6" s="199">
        <f t="shared" si="25"/>
        <v>1</v>
      </c>
      <c r="AB6" s="199">
        <f t="shared" si="25"/>
        <v>1</v>
      </c>
      <c r="AC6" s="199">
        <f t="shared" si="25"/>
        <v>1</v>
      </c>
      <c r="AD6" s="199">
        <f t="shared" si="25"/>
        <v>0</v>
      </c>
      <c r="AE6" s="199">
        <f t="shared" si="25"/>
        <v>0</v>
      </c>
      <c r="AF6" s="66">
        <f t="shared" si="13"/>
        <v>3</v>
      </c>
      <c r="AG6" s="199">
        <f t="shared" ref="AG6:AL6" si="26">AG19+AG32+AG45</f>
        <v>0</v>
      </c>
      <c r="AH6" s="199">
        <f t="shared" si="26"/>
        <v>1</v>
      </c>
      <c r="AI6" s="199">
        <f t="shared" si="26"/>
        <v>0</v>
      </c>
      <c r="AJ6" s="199">
        <f t="shared" si="26"/>
        <v>0</v>
      </c>
      <c r="AK6" s="199">
        <f t="shared" si="26"/>
        <v>0</v>
      </c>
      <c r="AL6" s="199">
        <f t="shared" si="26"/>
        <v>0</v>
      </c>
      <c r="AM6" s="66">
        <f t="shared" si="15"/>
        <v>1</v>
      </c>
    </row>
    <row r="7">
      <c r="A7" s="744" t="s">
        <v>71</v>
      </c>
      <c r="B7" s="7"/>
      <c r="C7" s="68" t="s">
        <v>109</v>
      </c>
      <c r="D7" s="221">
        <f t="shared" si="16"/>
        <v>34</v>
      </c>
      <c r="E7" s="199">
        <f t="shared" ref="E7:J7" si="27">E20+E33+E46</f>
        <v>1</v>
      </c>
      <c r="F7" s="199">
        <f t="shared" si="27"/>
        <v>2</v>
      </c>
      <c r="G7" s="199">
        <f t="shared" si="27"/>
        <v>0</v>
      </c>
      <c r="H7" s="199">
        <f t="shared" si="27"/>
        <v>1</v>
      </c>
      <c r="I7" s="199">
        <f t="shared" si="27"/>
        <v>5</v>
      </c>
      <c r="J7" s="199">
        <f t="shared" si="27"/>
        <v>1</v>
      </c>
      <c r="K7" s="66">
        <f t="shared" si="7"/>
        <v>10</v>
      </c>
      <c r="L7" s="199">
        <f t="shared" ref="L7:Q7" si="28">L20+L33+L46</f>
        <v>4</v>
      </c>
      <c r="M7" s="199">
        <f t="shared" si="28"/>
        <v>2</v>
      </c>
      <c r="N7" s="199">
        <f t="shared" si="28"/>
        <v>1</v>
      </c>
      <c r="O7" s="199">
        <f t="shared" si="28"/>
        <v>1</v>
      </c>
      <c r="P7" s="199">
        <f t="shared" si="28"/>
        <v>2</v>
      </c>
      <c r="Q7" s="199">
        <f t="shared" si="28"/>
        <v>0</v>
      </c>
      <c r="R7" s="66">
        <f t="shared" si="9"/>
        <v>10</v>
      </c>
      <c r="S7" s="199">
        <f t="shared" ref="S7:X7" si="29">S20+S33+S46</f>
        <v>4</v>
      </c>
      <c r="T7" s="199">
        <f t="shared" si="29"/>
        <v>1</v>
      </c>
      <c r="U7" s="199">
        <f t="shared" si="29"/>
        <v>1</v>
      </c>
      <c r="V7" s="199">
        <f t="shared" si="29"/>
        <v>0</v>
      </c>
      <c r="W7" s="199">
        <f t="shared" si="29"/>
        <v>0</v>
      </c>
      <c r="X7" s="199">
        <f t="shared" si="29"/>
        <v>0</v>
      </c>
      <c r="Y7" s="66">
        <f t="shared" si="11"/>
        <v>6</v>
      </c>
      <c r="Z7" s="199">
        <f t="shared" ref="Z7:AE7" si="30">Z20+Z33+Z46</f>
        <v>0</v>
      </c>
      <c r="AA7" s="199">
        <f t="shared" si="30"/>
        <v>2</v>
      </c>
      <c r="AB7" s="199">
        <f t="shared" si="30"/>
        <v>1</v>
      </c>
      <c r="AC7" s="199">
        <f t="shared" si="30"/>
        <v>2</v>
      </c>
      <c r="AD7" s="199">
        <f t="shared" si="30"/>
        <v>1</v>
      </c>
      <c r="AE7" s="199">
        <f t="shared" si="30"/>
        <v>0</v>
      </c>
      <c r="AF7" s="66">
        <f t="shared" si="13"/>
        <v>6</v>
      </c>
      <c r="AG7" s="199">
        <f t="shared" ref="AG7:AL7" si="31">AG20+AG33+AG46</f>
        <v>1</v>
      </c>
      <c r="AH7" s="199">
        <f t="shared" si="31"/>
        <v>1</v>
      </c>
      <c r="AI7" s="199">
        <f t="shared" si="31"/>
        <v>0</v>
      </c>
      <c r="AJ7" s="199">
        <f t="shared" si="31"/>
        <v>0</v>
      </c>
      <c r="AK7" s="199">
        <f t="shared" si="31"/>
        <v>0</v>
      </c>
      <c r="AL7" s="199">
        <f t="shared" si="31"/>
        <v>0</v>
      </c>
      <c r="AM7" s="66">
        <f t="shared" si="15"/>
        <v>2</v>
      </c>
    </row>
    <row r="8">
      <c r="A8" s="748">
        <f>D5/D7</f>
        <v>0.4411764706</v>
      </c>
      <c r="B8" s="7"/>
      <c r="C8" s="747" t="s">
        <v>72</v>
      </c>
      <c r="D8" s="221">
        <f t="shared" si="16"/>
        <v>26</v>
      </c>
      <c r="E8" s="199">
        <f t="shared" ref="E8:J8" si="32">E21+E34+E47</f>
        <v>0</v>
      </c>
      <c r="F8" s="199">
        <f t="shared" si="32"/>
        <v>3</v>
      </c>
      <c r="G8" s="199">
        <f t="shared" si="32"/>
        <v>2</v>
      </c>
      <c r="H8" s="199">
        <f t="shared" si="32"/>
        <v>4</v>
      </c>
      <c r="I8" s="199">
        <f t="shared" si="32"/>
        <v>0</v>
      </c>
      <c r="J8" s="199">
        <f t="shared" si="32"/>
        <v>0</v>
      </c>
      <c r="K8" s="66">
        <f t="shared" si="7"/>
        <v>9</v>
      </c>
      <c r="L8" s="199">
        <f t="shared" ref="L8:Q8" si="33">L21+L34+L47</f>
        <v>1</v>
      </c>
      <c r="M8" s="199">
        <f t="shared" si="33"/>
        <v>2</v>
      </c>
      <c r="N8" s="199">
        <f t="shared" si="33"/>
        <v>3</v>
      </c>
      <c r="O8" s="199">
        <f t="shared" si="33"/>
        <v>1</v>
      </c>
      <c r="P8" s="199">
        <f t="shared" si="33"/>
        <v>0</v>
      </c>
      <c r="Q8" s="199">
        <f t="shared" si="33"/>
        <v>0</v>
      </c>
      <c r="R8" s="66">
        <f t="shared" si="9"/>
        <v>7</v>
      </c>
      <c r="S8" s="199">
        <f t="shared" ref="S8:X8" si="34">S21+S34+S47</f>
        <v>1</v>
      </c>
      <c r="T8" s="199">
        <f t="shared" si="34"/>
        <v>2</v>
      </c>
      <c r="U8" s="199">
        <f t="shared" si="34"/>
        <v>0</v>
      </c>
      <c r="V8" s="199">
        <f t="shared" si="34"/>
        <v>2</v>
      </c>
      <c r="W8" s="199">
        <f t="shared" si="34"/>
        <v>0</v>
      </c>
      <c r="X8" s="199">
        <f t="shared" si="34"/>
        <v>0</v>
      </c>
      <c r="Y8" s="66">
        <f t="shared" si="11"/>
        <v>5</v>
      </c>
      <c r="Z8" s="199">
        <f t="shared" ref="Z8:AE8" si="35">Z21+Z34+Z47</f>
        <v>1</v>
      </c>
      <c r="AA8" s="199">
        <f t="shared" si="35"/>
        <v>0</v>
      </c>
      <c r="AB8" s="199">
        <f t="shared" si="35"/>
        <v>2</v>
      </c>
      <c r="AC8" s="199">
        <f t="shared" si="35"/>
        <v>2</v>
      </c>
      <c r="AD8" s="199">
        <f t="shared" si="35"/>
        <v>0</v>
      </c>
      <c r="AE8" s="199">
        <f t="shared" si="35"/>
        <v>0</v>
      </c>
      <c r="AF8" s="66">
        <f t="shared" si="13"/>
        <v>5</v>
      </c>
      <c r="AG8" s="199">
        <f t="shared" ref="AG8:AL8" si="36">AG21+AG34+AG47</f>
        <v>0</v>
      </c>
      <c r="AH8" s="199">
        <f t="shared" si="36"/>
        <v>0</v>
      </c>
      <c r="AI8" s="199">
        <f t="shared" si="36"/>
        <v>0</v>
      </c>
      <c r="AJ8" s="199">
        <f t="shared" si="36"/>
        <v>0</v>
      </c>
      <c r="AK8" s="199">
        <f t="shared" si="36"/>
        <v>0</v>
      </c>
      <c r="AL8" s="199">
        <f t="shared" si="36"/>
        <v>0</v>
      </c>
      <c r="AM8" s="66">
        <f t="shared" si="15"/>
        <v>0</v>
      </c>
    </row>
    <row r="9">
      <c r="A9" s="749" t="s">
        <v>1281</v>
      </c>
      <c r="B9" s="750">
        <f>D8/D12</f>
        <v>0.02040816327</v>
      </c>
      <c r="C9" s="751" t="s">
        <v>1282</v>
      </c>
      <c r="D9" s="221">
        <f t="shared" si="16"/>
        <v>48</v>
      </c>
      <c r="E9" s="199">
        <f t="shared" ref="E9:J9" si="37">E22+E35+E48</f>
        <v>0</v>
      </c>
      <c r="F9" s="199">
        <f t="shared" si="37"/>
        <v>3</v>
      </c>
      <c r="G9" s="199">
        <f t="shared" si="37"/>
        <v>3</v>
      </c>
      <c r="H9" s="199">
        <f t="shared" si="37"/>
        <v>0</v>
      </c>
      <c r="I9" s="199">
        <f t="shared" si="37"/>
        <v>0</v>
      </c>
      <c r="J9" s="199">
        <f t="shared" si="37"/>
        <v>0</v>
      </c>
      <c r="K9" s="66">
        <f t="shared" si="7"/>
        <v>6</v>
      </c>
      <c r="L9" s="199">
        <f t="shared" ref="L9:Q9" si="38">L22+L35+L48</f>
        <v>0</v>
      </c>
      <c r="M9" s="199">
        <f t="shared" si="38"/>
        <v>0</v>
      </c>
      <c r="N9" s="199">
        <f t="shared" si="38"/>
        <v>0</v>
      </c>
      <c r="O9" s="199">
        <f t="shared" si="38"/>
        <v>0</v>
      </c>
      <c r="P9" s="199">
        <f t="shared" si="38"/>
        <v>0</v>
      </c>
      <c r="Q9" s="199">
        <f t="shared" si="38"/>
        <v>0</v>
      </c>
      <c r="R9" s="66">
        <f t="shared" si="9"/>
        <v>0</v>
      </c>
      <c r="S9" s="199">
        <f t="shared" ref="S9:X9" si="39">S22+S35+S48</f>
        <v>2</v>
      </c>
      <c r="T9" s="199">
        <f t="shared" si="39"/>
        <v>8</v>
      </c>
      <c r="U9" s="199">
        <f t="shared" si="39"/>
        <v>3</v>
      </c>
      <c r="V9" s="199">
        <f t="shared" si="39"/>
        <v>10</v>
      </c>
      <c r="W9" s="199">
        <f t="shared" si="39"/>
        <v>0</v>
      </c>
      <c r="X9" s="199">
        <f t="shared" si="39"/>
        <v>0</v>
      </c>
      <c r="Y9" s="66">
        <f t="shared" si="11"/>
        <v>23</v>
      </c>
      <c r="Z9" s="199">
        <f t="shared" ref="Z9:AE9" si="40">Z22+Z35+Z48</f>
        <v>5</v>
      </c>
      <c r="AA9" s="199">
        <f t="shared" si="40"/>
        <v>3</v>
      </c>
      <c r="AB9" s="199">
        <f t="shared" si="40"/>
        <v>3</v>
      </c>
      <c r="AC9" s="199">
        <f t="shared" si="40"/>
        <v>3</v>
      </c>
      <c r="AD9" s="199">
        <f t="shared" si="40"/>
        <v>0</v>
      </c>
      <c r="AE9" s="199">
        <f t="shared" si="40"/>
        <v>0</v>
      </c>
      <c r="AF9" s="66">
        <f t="shared" si="13"/>
        <v>14</v>
      </c>
      <c r="AG9" s="199">
        <f t="shared" ref="AG9:AL9" si="41">AG22+AG35+AG48</f>
        <v>3</v>
      </c>
      <c r="AH9" s="199">
        <f t="shared" si="41"/>
        <v>2</v>
      </c>
      <c r="AI9" s="199">
        <f t="shared" si="41"/>
        <v>0</v>
      </c>
      <c r="AJ9" s="199">
        <f t="shared" si="41"/>
        <v>0</v>
      </c>
      <c r="AK9" s="199">
        <f t="shared" si="41"/>
        <v>0</v>
      </c>
      <c r="AL9" s="199">
        <f t="shared" si="41"/>
        <v>0</v>
      </c>
      <c r="AM9" s="66">
        <f t="shared" si="15"/>
        <v>5</v>
      </c>
    </row>
    <row r="10">
      <c r="A10" s="752" t="s">
        <v>163</v>
      </c>
      <c r="B10" s="753">
        <f t="shared" ref="B10:B13" si="47">D8/D9</f>
        <v>0.5416666667</v>
      </c>
      <c r="C10" s="17" t="s">
        <v>1283</v>
      </c>
      <c r="D10" s="221">
        <f t="shared" si="16"/>
        <v>88</v>
      </c>
      <c r="E10" s="199">
        <f t="shared" ref="E10:J10" si="42">E23+E36+E49</f>
        <v>0</v>
      </c>
      <c r="F10" s="199">
        <f t="shared" si="42"/>
        <v>6</v>
      </c>
      <c r="G10" s="199">
        <f t="shared" si="42"/>
        <v>5</v>
      </c>
      <c r="H10" s="199">
        <f t="shared" si="42"/>
        <v>0</v>
      </c>
      <c r="I10" s="199">
        <f t="shared" si="42"/>
        <v>0</v>
      </c>
      <c r="J10" s="199">
        <f t="shared" si="42"/>
        <v>0</v>
      </c>
      <c r="K10" s="66">
        <f t="shared" si="7"/>
        <v>11</v>
      </c>
      <c r="L10" s="199">
        <f t="shared" ref="L10:Q10" si="43">L23+L36+L49</f>
        <v>0</v>
      </c>
      <c r="M10" s="199">
        <f t="shared" si="43"/>
        <v>0</v>
      </c>
      <c r="N10" s="199">
        <f t="shared" si="43"/>
        <v>0</v>
      </c>
      <c r="O10" s="199">
        <f t="shared" si="43"/>
        <v>0</v>
      </c>
      <c r="P10" s="199">
        <f t="shared" si="43"/>
        <v>0</v>
      </c>
      <c r="Q10" s="199">
        <f t="shared" si="43"/>
        <v>0</v>
      </c>
      <c r="R10" s="66">
        <f t="shared" si="9"/>
        <v>0</v>
      </c>
      <c r="S10" s="199">
        <f t="shared" ref="S10:X10" si="44">S23+S36+S49</f>
        <v>5</v>
      </c>
      <c r="T10" s="199">
        <f t="shared" si="44"/>
        <v>10</v>
      </c>
      <c r="U10" s="199">
        <f t="shared" si="44"/>
        <v>9</v>
      </c>
      <c r="V10" s="199">
        <f t="shared" si="44"/>
        <v>12</v>
      </c>
      <c r="W10" s="199">
        <f t="shared" si="44"/>
        <v>0</v>
      </c>
      <c r="X10" s="199">
        <f t="shared" si="44"/>
        <v>0</v>
      </c>
      <c r="Y10" s="66">
        <f t="shared" si="11"/>
        <v>36</v>
      </c>
      <c r="Z10" s="199">
        <f t="shared" ref="Z10:AE10" si="45">Z23+Z36+Z49</f>
        <v>8</v>
      </c>
      <c r="AA10" s="199">
        <f t="shared" si="45"/>
        <v>5</v>
      </c>
      <c r="AB10" s="199">
        <f t="shared" si="45"/>
        <v>6</v>
      </c>
      <c r="AC10" s="199">
        <f t="shared" si="45"/>
        <v>16</v>
      </c>
      <c r="AD10" s="199">
        <f t="shared" si="45"/>
        <v>0</v>
      </c>
      <c r="AE10" s="199">
        <f t="shared" si="45"/>
        <v>0</v>
      </c>
      <c r="AF10" s="66">
        <f t="shared" si="13"/>
        <v>35</v>
      </c>
      <c r="AG10" s="199">
        <f t="shared" ref="AG10:AL10" si="46">AG23+AG36+AG49</f>
        <v>4</v>
      </c>
      <c r="AH10" s="199">
        <f t="shared" si="46"/>
        <v>2</v>
      </c>
      <c r="AI10" s="199">
        <f t="shared" si="46"/>
        <v>0</v>
      </c>
      <c r="AJ10" s="199">
        <f t="shared" si="46"/>
        <v>0</v>
      </c>
      <c r="AK10" s="199">
        <f t="shared" si="46"/>
        <v>0</v>
      </c>
      <c r="AL10" s="199">
        <f t="shared" si="46"/>
        <v>0</v>
      </c>
      <c r="AM10" s="66">
        <f t="shared" si="15"/>
        <v>6</v>
      </c>
    </row>
    <row r="11">
      <c r="A11" s="752" t="s">
        <v>161</v>
      </c>
      <c r="B11" s="753">
        <f t="shared" si="47"/>
        <v>0.5454545455</v>
      </c>
      <c r="C11" s="44" t="s">
        <v>1284</v>
      </c>
      <c r="D11" s="221">
        <f t="shared" si="16"/>
        <v>786</v>
      </c>
      <c r="E11" s="199">
        <f t="shared" ref="E11:J11" si="48">E24+E37+E50</f>
        <v>0</v>
      </c>
      <c r="F11" s="199">
        <f t="shared" si="48"/>
        <v>80</v>
      </c>
      <c r="G11" s="199">
        <f t="shared" si="48"/>
        <v>77</v>
      </c>
      <c r="H11" s="199">
        <f t="shared" si="48"/>
        <v>0</v>
      </c>
      <c r="I11" s="199">
        <f t="shared" si="48"/>
        <v>0</v>
      </c>
      <c r="J11" s="199">
        <f t="shared" si="48"/>
        <v>0</v>
      </c>
      <c r="K11" s="66">
        <f t="shared" si="7"/>
        <v>157</v>
      </c>
      <c r="L11" s="199">
        <f t="shared" ref="L11:Q11" si="49">L24+L37+L50</f>
        <v>0</v>
      </c>
      <c r="M11" s="199">
        <f t="shared" si="49"/>
        <v>0</v>
      </c>
      <c r="N11" s="199">
        <f t="shared" si="49"/>
        <v>0</v>
      </c>
      <c r="O11" s="199">
        <f t="shared" si="49"/>
        <v>0</v>
      </c>
      <c r="P11" s="199">
        <f t="shared" si="49"/>
        <v>0</v>
      </c>
      <c r="Q11" s="199">
        <f t="shared" si="49"/>
        <v>0</v>
      </c>
      <c r="R11" s="66">
        <f t="shared" si="9"/>
        <v>0</v>
      </c>
      <c r="S11" s="199">
        <f t="shared" ref="S11:X11" si="50">S24+S37+S50</f>
        <v>48</v>
      </c>
      <c r="T11" s="199">
        <f t="shared" si="50"/>
        <v>95</v>
      </c>
      <c r="U11" s="199">
        <f t="shared" si="50"/>
        <v>81</v>
      </c>
      <c r="V11" s="199">
        <f t="shared" si="50"/>
        <v>33</v>
      </c>
      <c r="W11" s="199">
        <f t="shared" si="50"/>
        <v>0</v>
      </c>
      <c r="X11" s="199">
        <f t="shared" si="50"/>
        <v>0</v>
      </c>
      <c r="Y11" s="66">
        <f t="shared" si="11"/>
        <v>257</v>
      </c>
      <c r="Z11" s="199">
        <f t="shared" ref="Z11:AE11" si="51">Z24+Z37+Z50</f>
        <v>83</v>
      </c>
      <c r="AA11" s="199">
        <f t="shared" si="51"/>
        <v>76</v>
      </c>
      <c r="AB11" s="199">
        <f t="shared" si="51"/>
        <v>55</v>
      </c>
      <c r="AC11" s="199">
        <f t="shared" si="51"/>
        <v>63</v>
      </c>
      <c r="AD11" s="199">
        <f t="shared" si="51"/>
        <v>5</v>
      </c>
      <c r="AE11" s="199">
        <f t="shared" si="51"/>
        <v>0</v>
      </c>
      <c r="AF11" s="66">
        <f t="shared" si="13"/>
        <v>282</v>
      </c>
      <c r="AG11" s="199">
        <f t="shared" ref="AG11:AL11" si="52">AG24+AG37+AG50</f>
        <v>60</v>
      </c>
      <c r="AH11" s="199">
        <f t="shared" si="52"/>
        <v>30</v>
      </c>
      <c r="AI11" s="199">
        <f t="shared" si="52"/>
        <v>0</v>
      </c>
      <c r="AJ11" s="199">
        <f t="shared" si="52"/>
        <v>0</v>
      </c>
      <c r="AK11" s="199">
        <f t="shared" si="52"/>
        <v>0</v>
      </c>
      <c r="AL11" s="199">
        <f t="shared" si="52"/>
        <v>0</v>
      </c>
      <c r="AM11" s="66">
        <f t="shared" si="15"/>
        <v>90</v>
      </c>
    </row>
    <row r="12">
      <c r="A12" s="752" t="s">
        <v>159</v>
      </c>
      <c r="B12" s="753">
        <f t="shared" si="47"/>
        <v>0.1119592875</v>
      </c>
      <c r="C12" s="754" t="s">
        <v>97</v>
      </c>
      <c r="D12" s="221">
        <f t="shared" si="16"/>
        <v>1274</v>
      </c>
      <c r="E12" s="199">
        <f t="shared" ref="E12:J12" si="53">E25+E38+E51</f>
        <v>0</v>
      </c>
      <c r="F12" s="199">
        <f t="shared" si="53"/>
        <v>155</v>
      </c>
      <c r="G12" s="199">
        <f t="shared" si="53"/>
        <v>140</v>
      </c>
      <c r="H12" s="199">
        <f t="shared" si="53"/>
        <v>0</v>
      </c>
      <c r="I12" s="199">
        <f t="shared" si="53"/>
        <v>0</v>
      </c>
      <c r="J12" s="199">
        <f t="shared" si="53"/>
        <v>0</v>
      </c>
      <c r="K12" s="66">
        <f t="shared" si="7"/>
        <v>295</v>
      </c>
      <c r="L12" s="199">
        <f t="shared" ref="L12:Q12" si="54">L25+L38+L51</f>
        <v>0</v>
      </c>
      <c r="M12" s="199">
        <f t="shared" si="54"/>
        <v>0</v>
      </c>
      <c r="N12" s="199">
        <f t="shared" si="54"/>
        <v>0</v>
      </c>
      <c r="O12" s="199">
        <f t="shared" si="54"/>
        <v>0</v>
      </c>
      <c r="P12" s="199">
        <f t="shared" si="54"/>
        <v>0</v>
      </c>
      <c r="Q12" s="199">
        <f t="shared" si="54"/>
        <v>0</v>
      </c>
      <c r="R12" s="66">
        <f t="shared" si="9"/>
        <v>0</v>
      </c>
      <c r="S12" s="199">
        <f t="shared" ref="S12:X12" si="55">S25+S38+S51</f>
        <v>68</v>
      </c>
      <c r="T12" s="199">
        <f t="shared" si="55"/>
        <v>135</v>
      </c>
      <c r="U12" s="199">
        <f t="shared" si="55"/>
        <v>132</v>
      </c>
      <c r="V12" s="199">
        <f t="shared" si="55"/>
        <v>110</v>
      </c>
      <c r="W12" s="199">
        <f t="shared" si="55"/>
        <v>0</v>
      </c>
      <c r="X12" s="199">
        <f t="shared" si="55"/>
        <v>0</v>
      </c>
      <c r="Y12" s="66">
        <f t="shared" si="11"/>
        <v>445</v>
      </c>
      <c r="Z12" s="199">
        <f t="shared" ref="Z12:AE12" si="56">Z25+Z38+Z51</f>
        <v>128</v>
      </c>
      <c r="AA12" s="199">
        <f t="shared" si="56"/>
        <v>101</v>
      </c>
      <c r="AB12" s="199">
        <f t="shared" si="56"/>
        <v>74</v>
      </c>
      <c r="AC12" s="199">
        <f t="shared" si="56"/>
        <v>86</v>
      </c>
      <c r="AD12" s="199">
        <f t="shared" si="56"/>
        <v>15</v>
      </c>
      <c r="AE12" s="199">
        <f t="shared" si="56"/>
        <v>0</v>
      </c>
      <c r="AF12" s="66">
        <f t="shared" si="13"/>
        <v>404</v>
      </c>
      <c r="AG12" s="199">
        <f t="shared" ref="AG12:AL12" si="57">AG25+AG38+AG51</f>
        <v>77</v>
      </c>
      <c r="AH12" s="199">
        <f t="shared" si="57"/>
        <v>53</v>
      </c>
      <c r="AI12" s="199">
        <f t="shared" si="57"/>
        <v>0</v>
      </c>
      <c r="AJ12" s="199">
        <f t="shared" si="57"/>
        <v>0</v>
      </c>
      <c r="AK12" s="199">
        <f t="shared" si="57"/>
        <v>0</v>
      </c>
      <c r="AL12" s="199">
        <f t="shared" si="57"/>
        <v>0</v>
      </c>
      <c r="AM12" s="66">
        <f t="shared" si="15"/>
        <v>130</v>
      </c>
    </row>
    <row r="13">
      <c r="A13" s="752" t="s">
        <v>157</v>
      </c>
      <c r="B13" s="753">
        <f t="shared" si="47"/>
        <v>0.6169544741</v>
      </c>
    </row>
    <row r="14">
      <c r="A14" s="755"/>
      <c r="B14" s="755"/>
    </row>
    <row r="15">
      <c r="K15" s="107"/>
    </row>
    <row r="16">
      <c r="A16" s="225" t="s">
        <v>0</v>
      </c>
      <c r="B16" s="170"/>
      <c r="C16" s="745" t="s">
        <v>55</v>
      </c>
      <c r="D16" s="219">
        <f>sum(E16:J16)+sum(L16:Q16)+sum(S16:X16)+sum(Z16:AE16)+SUM(AG16:AH16)</f>
        <v>0</v>
      </c>
      <c r="E16" s="756"/>
      <c r="F16" s="757"/>
      <c r="G16" s="756"/>
      <c r="H16" s="756"/>
      <c r="I16" s="757"/>
      <c r="J16" s="756"/>
      <c r="K16" s="60">
        <f t="shared" ref="K16:K25" si="58">sum(E16:J16)</f>
        <v>0</v>
      </c>
      <c r="L16" s="756"/>
      <c r="M16" s="757"/>
      <c r="N16" s="756"/>
      <c r="O16" s="756"/>
      <c r="P16" s="757"/>
      <c r="Q16" s="756"/>
      <c r="R16" s="60">
        <f t="shared" ref="R16:R25" si="59">sum(L16:Q16)</f>
        <v>0</v>
      </c>
      <c r="S16" s="756"/>
      <c r="T16" s="757"/>
      <c r="U16" s="756"/>
      <c r="V16" s="756"/>
      <c r="W16" s="757"/>
      <c r="X16" s="756"/>
      <c r="Y16" s="60">
        <f t="shared" ref="Y16:Y25" si="60">sum(S16:X16)</f>
        <v>0</v>
      </c>
      <c r="Z16" s="756"/>
      <c r="AA16" s="757"/>
      <c r="AB16" s="756"/>
      <c r="AC16" s="756"/>
      <c r="AD16" s="757"/>
      <c r="AE16" s="756"/>
      <c r="AF16" s="60">
        <f t="shared" ref="AF16:AF25" si="61">sum(Z16:AE16)</f>
        <v>0</v>
      </c>
      <c r="AG16" s="756"/>
      <c r="AH16" s="757"/>
      <c r="AI16" s="756"/>
      <c r="AJ16" s="756"/>
      <c r="AK16" s="757"/>
      <c r="AL16" s="756"/>
      <c r="AM16" s="60">
        <f t="shared" ref="AM16:AM25" si="62">sum(AG16:AL16)</f>
        <v>0</v>
      </c>
    </row>
    <row r="17">
      <c r="A17" s="744" t="s">
        <v>69</v>
      </c>
      <c r="B17" s="7"/>
      <c r="C17" s="747" t="s">
        <v>57</v>
      </c>
      <c r="D17" s="221">
        <f t="shared" ref="D17:D25" si="63">sum(E17:J17)+sum(L17:Q17)+sum(S17:X17)+sum(Z17:AE17)+sum(AG17:AH17)</f>
        <v>0</v>
      </c>
      <c r="E17" s="282"/>
      <c r="F17" s="283"/>
      <c r="G17" s="282"/>
      <c r="H17" s="282"/>
      <c r="I17" s="283"/>
      <c r="J17" s="282"/>
      <c r="K17" s="66">
        <f t="shared" si="58"/>
        <v>0</v>
      </c>
      <c r="L17" s="282"/>
      <c r="M17" s="283"/>
      <c r="N17" s="282"/>
      <c r="O17" s="282"/>
      <c r="P17" s="283"/>
      <c r="Q17" s="282"/>
      <c r="R17" s="66">
        <f t="shared" si="59"/>
        <v>0</v>
      </c>
      <c r="S17" s="282"/>
      <c r="T17" s="283"/>
      <c r="U17" s="282"/>
      <c r="V17" s="282"/>
      <c r="W17" s="283"/>
      <c r="X17" s="282"/>
      <c r="Y17" s="66">
        <f t="shared" si="60"/>
        <v>0</v>
      </c>
      <c r="Z17" s="282"/>
      <c r="AA17" s="283"/>
      <c r="AB17" s="282"/>
      <c r="AC17" s="282"/>
      <c r="AD17" s="283"/>
      <c r="AE17" s="282"/>
      <c r="AF17" s="66">
        <f t="shared" si="61"/>
        <v>0</v>
      </c>
      <c r="AG17" s="282"/>
      <c r="AH17" s="283"/>
      <c r="AI17" s="282"/>
      <c r="AJ17" s="282"/>
      <c r="AK17" s="283"/>
      <c r="AL17" s="282"/>
      <c r="AM17" s="66">
        <f t="shared" si="62"/>
        <v>0</v>
      </c>
    </row>
    <row r="18">
      <c r="A18" s="746">
        <f>D17/D18</f>
        <v>0</v>
      </c>
      <c r="B18" s="7"/>
      <c r="C18" s="747" t="s">
        <v>58</v>
      </c>
      <c r="D18" s="221">
        <f t="shared" si="63"/>
        <v>3</v>
      </c>
      <c r="E18" s="189"/>
      <c r="F18" s="189">
        <v>2.0</v>
      </c>
      <c r="G18" s="189"/>
      <c r="H18" s="189"/>
      <c r="I18" s="189">
        <v>1.0</v>
      </c>
      <c r="J18" s="89"/>
      <c r="K18" s="66">
        <f t="shared" si="58"/>
        <v>3</v>
      </c>
      <c r="L18" s="189"/>
      <c r="M18" s="189"/>
      <c r="N18" s="189"/>
      <c r="O18" s="189"/>
      <c r="P18" s="189"/>
      <c r="Q18" s="89"/>
      <c r="R18" s="66">
        <f t="shared" si="59"/>
        <v>0</v>
      </c>
      <c r="S18" s="189"/>
      <c r="T18" s="189"/>
      <c r="U18" s="189"/>
      <c r="V18" s="189"/>
      <c r="W18" s="189"/>
      <c r="X18" s="189"/>
      <c r="Y18" s="66">
        <f t="shared" si="60"/>
        <v>0</v>
      </c>
      <c r="Z18" s="189"/>
      <c r="AA18" s="189"/>
      <c r="AB18" s="189"/>
      <c r="AC18" s="189"/>
      <c r="AD18" s="189"/>
      <c r="AE18" s="89"/>
      <c r="AF18" s="66">
        <f t="shared" si="61"/>
        <v>0</v>
      </c>
      <c r="AG18" s="189"/>
      <c r="AH18" s="189"/>
      <c r="AI18" s="189"/>
      <c r="AJ18" s="189"/>
      <c r="AK18" s="189"/>
      <c r="AL18" s="89"/>
      <c r="AM18" s="66">
        <f t="shared" si="62"/>
        <v>0</v>
      </c>
    </row>
    <row r="19">
      <c r="A19" s="744" t="s">
        <v>1280</v>
      </c>
      <c r="B19" s="7"/>
      <c r="C19" s="747" t="s">
        <v>59</v>
      </c>
      <c r="D19" s="221">
        <f t="shared" si="63"/>
        <v>1</v>
      </c>
      <c r="E19" s="189"/>
      <c r="F19" s="189"/>
      <c r="G19" s="189"/>
      <c r="H19" s="189"/>
      <c r="I19" s="189"/>
      <c r="J19" s="189"/>
      <c r="K19" s="66">
        <f t="shared" si="58"/>
        <v>0</v>
      </c>
      <c r="L19" s="189"/>
      <c r="M19" s="189"/>
      <c r="N19" s="189"/>
      <c r="O19" s="189">
        <v>1.0</v>
      </c>
      <c r="P19" s="189"/>
      <c r="Q19" s="189"/>
      <c r="R19" s="66">
        <f t="shared" si="59"/>
        <v>1</v>
      </c>
      <c r="S19" s="189"/>
      <c r="T19" s="189"/>
      <c r="U19" s="189"/>
      <c r="V19" s="189"/>
      <c r="W19" s="189"/>
      <c r="X19" s="189"/>
      <c r="Y19" s="66">
        <f t="shared" si="60"/>
        <v>0</v>
      </c>
      <c r="Z19" s="189"/>
      <c r="AA19" s="189"/>
      <c r="AB19" s="189"/>
      <c r="AC19" s="189"/>
      <c r="AD19" s="189"/>
      <c r="AE19" s="189"/>
      <c r="AF19" s="66">
        <f t="shared" si="61"/>
        <v>0</v>
      </c>
      <c r="AG19" s="189"/>
      <c r="AH19" s="189"/>
      <c r="AI19" s="189"/>
      <c r="AJ19" s="189"/>
      <c r="AK19" s="189"/>
      <c r="AL19" s="189"/>
      <c r="AM19" s="66">
        <f t="shared" si="62"/>
        <v>0</v>
      </c>
    </row>
    <row r="20">
      <c r="A20" s="746">
        <f>D18/sum(D18:D19)</f>
        <v>0.75</v>
      </c>
      <c r="B20" s="7"/>
      <c r="C20" s="68" t="s">
        <v>109</v>
      </c>
      <c r="D20" s="221">
        <f t="shared" si="63"/>
        <v>8</v>
      </c>
      <c r="E20" s="283">
        <v>1.0</v>
      </c>
      <c r="F20" s="283">
        <v>2.0</v>
      </c>
      <c r="G20" s="283">
        <v>0.0</v>
      </c>
      <c r="H20" s="283">
        <v>0.0</v>
      </c>
      <c r="I20" s="283">
        <v>1.0</v>
      </c>
      <c r="J20" s="283">
        <v>1.0</v>
      </c>
      <c r="K20" s="66">
        <f t="shared" si="58"/>
        <v>5</v>
      </c>
      <c r="L20" s="283">
        <v>2.0</v>
      </c>
      <c r="M20" s="282"/>
      <c r="N20" s="282"/>
      <c r="O20" s="283">
        <v>1.0</v>
      </c>
      <c r="P20" s="283"/>
      <c r="Q20" s="283"/>
      <c r="R20" s="66">
        <f t="shared" si="59"/>
        <v>3</v>
      </c>
      <c r="S20" s="282"/>
      <c r="T20" s="282"/>
      <c r="U20" s="282"/>
      <c r="V20" s="283"/>
      <c r="W20" s="283"/>
      <c r="X20" s="283"/>
      <c r="Y20" s="66">
        <f t="shared" si="60"/>
        <v>0</v>
      </c>
      <c r="Z20" s="282"/>
      <c r="AA20" s="282"/>
      <c r="AB20" s="282"/>
      <c r="AC20" s="283"/>
      <c r="AD20" s="283"/>
      <c r="AE20" s="283"/>
      <c r="AF20" s="66">
        <f t="shared" si="61"/>
        <v>0</v>
      </c>
      <c r="AG20" s="282"/>
      <c r="AH20" s="282"/>
      <c r="AI20" s="282"/>
      <c r="AJ20" s="283"/>
      <c r="AK20" s="283"/>
      <c r="AL20" s="283"/>
      <c r="AM20" s="66">
        <f t="shared" si="62"/>
        <v>0</v>
      </c>
    </row>
    <row r="21">
      <c r="A21" s="744" t="s">
        <v>71</v>
      </c>
      <c r="B21" s="7"/>
      <c r="C21" s="747" t="s">
        <v>72</v>
      </c>
      <c r="D21" s="221">
        <f t="shared" si="63"/>
        <v>0</v>
      </c>
      <c r="E21" s="282"/>
      <c r="F21" s="282"/>
      <c r="G21" s="283"/>
      <c r="H21" s="283"/>
      <c r="I21" s="283"/>
      <c r="J21" s="283"/>
      <c r="K21" s="66">
        <f t="shared" si="58"/>
        <v>0</v>
      </c>
      <c r="L21" s="282"/>
      <c r="M21" s="283"/>
      <c r="N21" s="283"/>
      <c r="O21" s="283"/>
      <c r="P21" s="283"/>
      <c r="Q21" s="283"/>
      <c r="R21" s="66">
        <f t="shared" si="59"/>
        <v>0</v>
      </c>
      <c r="S21" s="282"/>
      <c r="T21" s="282"/>
      <c r="U21" s="282"/>
      <c r="V21" s="283"/>
      <c r="W21" s="283"/>
      <c r="X21" s="283"/>
      <c r="Y21" s="66">
        <f t="shared" si="60"/>
        <v>0</v>
      </c>
      <c r="Z21" s="282"/>
      <c r="AA21" s="282"/>
      <c r="AB21" s="282"/>
      <c r="AC21" s="283"/>
      <c r="AD21" s="283"/>
      <c r="AE21" s="283"/>
      <c r="AF21" s="66">
        <f t="shared" si="61"/>
        <v>0</v>
      </c>
      <c r="AG21" s="282"/>
      <c r="AH21" s="282"/>
      <c r="AI21" s="282"/>
      <c r="AJ21" s="283"/>
      <c r="AK21" s="283"/>
      <c r="AL21" s="283"/>
      <c r="AM21" s="66">
        <f t="shared" si="62"/>
        <v>0</v>
      </c>
    </row>
    <row r="22">
      <c r="A22" s="748">
        <f>(D18+D19)/D20</f>
        <v>0.5</v>
      </c>
      <c r="B22" s="7"/>
      <c r="C22" s="751" t="s">
        <v>1282</v>
      </c>
      <c r="D22" s="221">
        <f t="shared" si="63"/>
        <v>0</v>
      </c>
      <c r="E22" s="282"/>
      <c r="F22" s="282"/>
      <c r="G22" s="282"/>
      <c r="H22" s="283"/>
      <c r="I22" s="283"/>
      <c r="J22" s="283"/>
      <c r="K22" s="66">
        <f t="shared" si="58"/>
        <v>0</v>
      </c>
      <c r="L22" s="282"/>
      <c r="M22" s="282"/>
      <c r="N22" s="282"/>
      <c r="O22" s="283"/>
      <c r="P22" s="283"/>
      <c r="Q22" s="283"/>
      <c r="R22" s="66">
        <f t="shared" si="59"/>
        <v>0</v>
      </c>
      <c r="S22" s="282"/>
      <c r="T22" s="282"/>
      <c r="U22" s="282"/>
      <c r="V22" s="283"/>
      <c r="W22" s="283"/>
      <c r="X22" s="283"/>
      <c r="Y22" s="66">
        <f t="shared" si="60"/>
        <v>0</v>
      </c>
      <c r="Z22" s="282"/>
      <c r="AA22" s="282"/>
      <c r="AB22" s="282"/>
      <c r="AC22" s="283"/>
      <c r="AD22" s="283"/>
      <c r="AE22" s="283"/>
      <c r="AF22" s="66">
        <f t="shared" si="61"/>
        <v>0</v>
      </c>
      <c r="AG22" s="282"/>
      <c r="AH22" s="282"/>
      <c r="AI22" s="282"/>
      <c r="AJ22" s="283"/>
      <c r="AK22" s="283"/>
      <c r="AL22" s="283"/>
      <c r="AM22" s="66">
        <f t="shared" si="62"/>
        <v>0</v>
      </c>
    </row>
    <row r="23">
      <c r="A23" s="749" t="s">
        <v>1281</v>
      </c>
      <c r="B23" s="750" t="str">
        <f>D21/D25</f>
        <v>#DIV/0!</v>
      </c>
      <c r="C23" s="17" t="s">
        <v>1283</v>
      </c>
      <c r="D23" s="221">
        <f t="shared" si="63"/>
        <v>0</v>
      </c>
      <c r="E23" s="282"/>
      <c r="F23" s="282"/>
      <c r="G23" s="282"/>
      <c r="H23" s="283"/>
      <c r="I23" s="283"/>
      <c r="J23" s="283"/>
      <c r="K23" s="66">
        <f t="shared" si="58"/>
        <v>0</v>
      </c>
      <c r="L23" s="282"/>
      <c r="M23" s="282"/>
      <c r="N23" s="282"/>
      <c r="O23" s="283"/>
      <c r="P23" s="283"/>
      <c r="Q23" s="283"/>
      <c r="R23" s="66">
        <f t="shared" si="59"/>
        <v>0</v>
      </c>
      <c r="S23" s="282"/>
      <c r="T23" s="282"/>
      <c r="U23" s="282"/>
      <c r="V23" s="283"/>
      <c r="W23" s="283"/>
      <c r="X23" s="283"/>
      <c r="Y23" s="66">
        <f t="shared" si="60"/>
        <v>0</v>
      </c>
      <c r="Z23" s="282"/>
      <c r="AA23" s="282"/>
      <c r="AB23" s="282"/>
      <c r="AC23" s="283"/>
      <c r="AD23" s="283"/>
      <c r="AE23" s="283"/>
      <c r="AF23" s="66">
        <f t="shared" si="61"/>
        <v>0</v>
      </c>
      <c r="AG23" s="282"/>
      <c r="AH23" s="282"/>
      <c r="AI23" s="282"/>
      <c r="AJ23" s="283"/>
      <c r="AK23" s="283"/>
      <c r="AL23" s="283"/>
      <c r="AM23" s="66">
        <f t="shared" si="62"/>
        <v>0</v>
      </c>
    </row>
    <row r="24">
      <c r="A24" s="752" t="s">
        <v>163</v>
      </c>
      <c r="B24" s="753" t="str">
        <f t="shared" ref="B24:B27" si="64">D21/D22</f>
        <v>#DIV/0!</v>
      </c>
      <c r="C24" s="44" t="s">
        <v>1284</v>
      </c>
      <c r="D24" s="221">
        <f t="shared" si="63"/>
        <v>0</v>
      </c>
      <c r="E24" s="282"/>
      <c r="F24" s="282"/>
      <c r="G24" s="282"/>
      <c r="H24" s="283"/>
      <c r="I24" s="283"/>
      <c r="J24" s="283"/>
      <c r="K24" s="66">
        <f t="shared" si="58"/>
        <v>0</v>
      </c>
      <c r="L24" s="282"/>
      <c r="M24" s="282"/>
      <c r="N24" s="282"/>
      <c r="O24" s="283"/>
      <c r="P24" s="283"/>
      <c r="Q24" s="283"/>
      <c r="R24" s="66">
        <f t="shared" si="59"/>
        <v>0</v>
      </c>
      <c r="S24" s="282"/>
      <c r="T24" s="282"/>
      <c r="U24" s="282"/>
      <c r="V24" s="283"/>
      <c r="W24" s="283"/>
      <c r="X24" s="283"/>
      <c r="Y24" s="66">
        <f t="shared" si="60"/>
        <v>0</v>
      </c>
      <c r="Z24" s="282"/>
      <c r="AA24" s="282"/>
      <c r="AB24" s="282"/>
      <c r="AC24" s="283"/>
      <c r="AD24" s="283"/>
      <c r="AE24" s="283"/>
      <c r="AF24" s="66">
        <f t="shared" si="61"/>
        <v>0</v>
      </c>
      <c r="AG24" s="282"/>
      <c r="AH24" s="282"/>
      <c r="AI24" s="282"/>
      <c r="AJ24" s="283"/>
      <c r="AK24" s="283"/>
      <c r="AL24" s="283"/>
      <c r="AM24" s="66">
        <f t="shared" si="62"/>
        <v>0</v>
      </c>
    </row>
    <row r="25">
      <c r="A25" s="752" t="s">
        <v>161</v>
      </c>
      <c r="B25" s="753" t="str">
        <f t="shared" si="64"/>
        <v>#DIV/0!</v>
      </c>
      <c r="C25" s="17" t="s">
        <v>97</v>
      </c>
      <c r="D25" s="221">
        <f t="shared" si="63"/>
        <v>0</v>
      </c>
      <c r="E25" s="282"/>
      <c r="F25" s="282"/>
      <c r="G25" s="282"/>
      <c r="H25" s="283"/>
      <c r="I25" s="283"/>
      <c r="J25" s="283"/>
      <c r="K25" s="66">
        <f t="shared" si="58"/>
        <v>0</v>
      </c>
      <c r="L25" s="282"/>
      <c r="M25" s="282"/>
      <c r="N25" s="282"/>
      <c r="O25" s="283"/>
      <c r="P25" s="283"/>
      <c r="Q25" s="283"/>
      <c r="R25" s="66">
        <f t="shared" si="59"/>
        <v>0</v>
      </c>
      <c r="S25" s="282"/>
      <c r="T25" s="282"/>
      <c r="U25" s="282"/>
      <c r="V25" s="283"/>
      <c r="W25" s="283"/>
      <c r="X25" s="283"/>
      <c r="Y25" s="66">
        <f t="shared" si="60"/>
        <v>0</v>
      </c>
      <c r="Z25" s="282"/>
      <c r="AA25" s="282"/>
      <c r="AB25" s="282"/>
      <c r="AC25" s="283"/>
      <c r="AD25" s="283"/>
      <c r="AE25" s="283"/>
      <c r="AF25" s="66">
        <f t="shared" si="61"/>
        <v>0</v>
      </c>
      <c r="AG25" s="282"/>
      <c r="AH25" s="282"/>
      <c r="AI25" s="282"/>
      <c r="AJ25" s="283"/>
      <c r="AK25" s="283"/>
      <c r="AL25" s="283"/>
      <c r="AM25" s="66">
        <f t="shared" si="62"/>
        <v>0</v>
      </c>
    </row>
    <row r="26">
      <c r="A26" s="752" t="s">
        <v>159</v>
      </c>
      <c r="B26" s="753" t="str">
        <f t="shared" si="64"/>
        <v>#DIV/0!</v>
      </c>
      <c r="C26" s="266"/>
      <c r="D26" s="758"/>
      <c r="K26" s="107"/>
    </row>
    <row r="27">
      <c r="A27" s="752" t="s">
        <v>157</v>
      </c>
      <c r="B27" s="753" t="str">
        <f t="shared" si="64"/>
        <v>#DIV/0!</v>
      </c>
      <c r="K27" s="107"/>
    </row>
    <row r="28">
      <c r="A28" s="176"/>
      <c r="B28" s="759"/>
      <c r="K28" s="107"/>
    </row>
    <row r="29">
      <c r="A29" s="225" t="s">
        <v>139</v>
      </c>
      <c r="B29" s="170"/>
      <c r="C29" s="745" t="s">
        <v>55</v>
      </c>
      <c r="D29" s="219">
        <f>sum(E29:J29)+sum(L29:Q29)+sum(S29:X29)+sum(Z29:AE29)+SUM(AG29:AH29)</f>
        <v>0</v>
      </c>
      <c r="E29" s="763"/>
      <c r="F29" s="762">
        <v>0.0</v>
      </c>
      <c r="G29" s="762">
        <v>0.0</v>
      </c>
      <c r="H29" s="762">
        <v>0.0</v>
      </c>
      <c r="I29" s="762">
        <v>0.0</v>
      </c>
      <c r="J29" s="763"/>
      <c r="K29" s="60">
        <f t="shared" ref="K29:K38" si="65">sum(E29:J29)</f>
        <v>0</v>
      </c>
      <c r="L29" s="762">
        <v>0.0</v>
      </c>
      <c r="M29" s="762">
        <v>0.0</v>
      </c>
      <c r="N29" s="762">
        <v>0.0</v>
      </c>
      <c r="O29" s="762">
        <v>0.0</v>
      </c>
      <c r="P29" s="762">
        <v>0.0</v>
      </c>
      <c r="Q29" s="779"/>
      <c r="R29" s="60">
        <f t="shared" ref="R29:R38" si="66">sum(L29:Q29)</f>
        <v>0</v>
      </c>
      <c r="S29" s="766">
        <v>0.0</v>
      </c>
      <c r="T29" s="766">
        <v>0.0</v>
      </c>
      <c r="U29" s="766">
        <v>0.0</v>
      </c>
      <c r="V29" s="766">
        <v>0.0</v>
      </c>
      <c r="W29" s="766"/>
      <c r="X29" s="756"/>
      <c r="Y29" s="60">
        <f t="shared" ref="Y29:Y38" si="67">sum(S29:X29)</f>
        <v>0</v>
      </c>
      <c r="Z29" s="766">
        <v>0.0</v>
      </c>
      <c r="AA29" s="766">
        <v>0.0</v>
      </c>
      <c r="AB29" s="766">
        <v>0.0</v>
      </c>
      <c r="AC29" s="766">
        <v>0.0</v>
      </c>
      <c r="AD29" s="766">
        <v>0.0</v>
      </c>
      <c r="AE29" s="756"/>
      <c r="AF29" s="60">
        <f t="shared" ref="AF29:AF38" si="68">sum(Z29:AE29)</f>
        <v>0</v>
      </c>
      <c r="AG29" s="1477">
        <v>0.0</v>
      </c>
      <c r="AH29" s="1477">
        <v>0.0</v>
      </c>
      <c r="AI29" s="756"/>
      <c r="AJ29" s="756"/>
      <c r="AK29" s="757"/>
      <c r="AL29" s="756"/>
      <c r="AM29" s="60">
        <f t="shared" ref="AM29:AM38" si="69">sum(AG29:AL29)</f>
        <v>0</v>
      </c>
    </row>
    <row r="30">
      <c r="A30" s="744" t="s">
        <v>69</v>
      </c>
      <c r="B30" s="7"/>
      <c r="C30" s="747" t="s">
        <v>57</v>
      </c>
      <c r="D30" s="221">
        <f t="shared" ref="D30:D38" si="70">sum(E30:J30)+sum(L30:Q30)+sum(S30:X30)+sum(Z30:AE30)+sum(AG30:AH30)</f>
        <v>0</v>
      </c>
      <c r="E30" s="763"/>
      <c r="F30" s="762">
        <v>0.0</v>
      </c>
      <c r="G30" s="762">
        <v>0.0</v>
      </c>
      <c r="H30" s="762">
        <v>0.0</v>
      </c>
      <c r="I30" s="762">
        <v>0.0</v>
      </c>
      <c r="J30" s="763"/>
      <c r="K30" s="66">
        <f t="shared" si="65"/>
        <v>0</v>
      </c>
      <c r="L30" s="762">
        <v>0.0</v>
      </c>
      <c r="M30" s="762">
        <v>0.0</v>
      </c>
      <c r="N30" s="762">
        <v>0.0</v>
      </c>
      <c r="O30" s="762">
        <v>0.0</v>
      </c>
      <c r="P30" s="762">
        <v>0.0</v>
      </c>
      <c r="Q30" s="779"/>
      <c r="R30" s="66">
        <f t="shared" si="66"/>
        <v>0</v>
      </c>
      <c r="S30" s="766">
        <v>0.0</v>
      </c>
      <c r="T30" s="766">
        <v>0.0</v>
      </c>
      <c r="U30" s="766">
        <v>0.0</v>
      </c>
      <c r="V30" s="766">
        <v>0.0</v>
      </c>
      <c r="W30" s="766"/>
      <c r="X30" s="282"/>
      <c r="Y30" s="66">
        <f t="shared" si="67"/>
        <v>0</v>
      </c>
      <c r="Z30" s="766">
        <v>0.0</v>
      </c>
      <c r="AA30" s="766">
        <v>0.0</v>
      </c>
      <c r="AB30" s="766">
        <v>0.0</v>
      </c>
      <c r="AC30" s="766">
        <v>0.0</v>
      </c>
      <c r="AD30" s="766">
        <v>0.0</v>
      </c>
      <c r="AE30" s="282"/>
      <c r="AF30" s="66">
        <f t="shared" si="68"/>
        <v>0</v>
      </c>
      <c r="AG30" s="1477">
        <v>0.0</v>
      </c>
      <c r="AH30" s="1477">
        <v>0.0</v>
      </c>
      <c r="AI30" s="282"/>
      <c r="AJ30" s="282"/>
      <c r="AK30" s="283"/>
      <c r="AL30" s="282"/>
      <c r="AM30" s="66">
        <f t="shared" si="69"/>
        <v>0</v>
      </c>
    </row>
    <row r="31">
      <c r="A31" s="778">
        <f>D30/D31</f>
        <v>0</v>
      </c>
      <c r="B31" s="7"/>
      <c r="C31" s="747" t="s">
        <v>58</v>
      </c>
      <c r="D31" s="221">
        <f t="shared" si="70"/>
        <v>12</v>
      </c>
      <c r="E31" s="772"/>
      <c r="F31" s="772">
        <v>0.0</v>
      </c>
      <c r="G31" s="772">
        <v>0.0</v>
      </c>
      <c r="H31" s="772">
        <v>1.0</v>
      </c>
      <c r="I31" s="772">
        <v>1.0</v>
      </c>
      <c r="J31" s="769"/>
      <c r="K31" s="66">
        <f t="shared" si="65"/>
        <v>2</v>
      </c>
      <c r="L31" s="765">
        <v>1.0</v>
      </c>
      <c r="M31" s="765">
        <v>0.0</v>
      </c>
      <c r="N31" s="765">
        <v>0.0</v>
      </c>
      <c r="O31" s="765">
        <v>0.0</v>
      </c>
      <c r="P31" s="765">
        <v>2.0</v>
      </c>
      <c r="Q31" s="1478"/>
      <c r="R31" s="66">
        <f t="shared" si="66"/>
        <v>3</v>
      </c>
      <c r="S31" s="765">
        <v>1.0</v>
      </c>
      <c r="T31" s="765">
        <v>1.0</v>
      </c>
      <c r="U31" s="765">
        <v>1.0</v>
      </c>
      <c r="V31" s="765">
        <v>0.0</v>
      </c>
      <c r="W31" s="765"/>
      <c r="X31" s="89"/>
      <c r="Y31" s="66">
        <f t="shared" si="67"/>
        <v>3</v>
      </c>
      <c r="Z31" s="765">
        <v>0.0</v>
      </c>
      <c r="AA31" s="765">
        <v>1.0</v>
      </c>
      <c r="AB31" s="766">
        <v>0.0</v>
      </c>
      <c r="AC31" s="765">
        <v>1.0</v>
      </c>
      <c r="AD31" s="766">
        <v>1.0</v>
      </c>
      <c r="AE31" s="89"/>
      <c r="AF31" s="66">
        <f t="shared" si="68"/>
        <v>3</v>
      </c>
      <c r="AG31" s="1479">
        <v>1.0</v>
      </c>
      <c r="AH31" s="1477">
        <v>0.0</v>
      </c>
      <c r="AI31" s="189"/>
      <c r="AJ31" s="189"/>
      <c r="AK31" s="189"/>
      <c r="AL31" s="89"/>
      <c r="AM31" s="66">
        <f t="shared" si="69"/>
        <v>1</v>
      </c>
    </row>
    <row r="32">
      <c r="A32" s="744" t="s">
        <v>1280</v>
      </c>
      <c r="B32" s="7"/>
      <c r="C32" s="747" t="s">
        <v>59</v>
      </c>
      <c r="D32" s="221">
        <f t="shared" si="70"/>
        <v>14</v>
      </c>
      <c r="E32" s="772"/>
      <c r="F32" s="772">
        <v>0.0</v>
      </c>
      <c r="G32" s="772">
        <v>0.0</v>
      </c>
      <c r="H32" s="777">
        <v>0.0</v>
      </c>
      <c r="I32" s="772">
        <v>3.0</v>
      </c>
      <c r="J32" s="772"/>
      <c r="K32" s="66">
        <f t="shared" si="65"/>
        <v>3</v>
      </c>
      <c r="L32" s="765">
        <v>1.0</v>
      </c>
      <c r="M32" s="765">
        <v>2.0</v>
      </c>
      <c r="N32" s="765">
        <v>1.0</v>
      </c>
      <c r="O32" s="765">
        <v>0.0</v>
      </c>
      <c r="P32" s="765">
        <v>0.0</v>
      </c>
      <c r="Q32" s="765"/>
      <c r="R32" s="66">
        <f t="shared" si="66"/>
        <v>4</v>
      </c>
      <c r="S32" s="765">
        <v>3.0</v>
      </c>
      <c r="T32" s="765">
        <v>0.0</v>
      </c>
      <c r="U32" s="765">
        <v>0.0</v>
      </c>
      <c r="V32" s="765">
        <v>0.0</v>
      </c>
      <c r="W32" s="765"/>
      <c r="X32" s="189"/>
      <c r="Y32" s="66">
        <f t="shared" si="67"/>
        <v>3</v>
      </c>
      <c r="Z32" s="765">
        <v>0.0</v>
      </c>
      <c r="AA32" s="765">
        <v>1.0</v>
      </c>
      <c r="AB32" s="765">
        <v>1.0</v>
      </c>
      <c r="AC32" s="766">
        <v>1.0</v>
      </c>
      <c r="AD32" s="766">
        <v>0.0</v>
      </c>
      <c r="AE32" s="189"/>
      <c r="AF32" s="66">
        <f t="shared" si="68"/>
        <v>3</v>
      </c>
      <c r="AG32" s="1479">
        <v>0.0</v>
      </c>
      <c r="AH32" s="1479">
        <v>1.0</v>
      </c>
      <c r="AI32" s="189"/>
      <c r="AJ32" s="189"/>
      <c r="AK32" s="189"/>
      <c r="AL32" s="189"/>
      <c r="AM32" s="66">
        <f t="shared" si="69"/>
        <v>1</v>
      </c>
    </row>
    <row r="33">
      <c r="A33" s="746">
        <f>D31/sum(D31:D32)</f>
        <v>0.4615384615</v>
      </c>
      <c r="B33" s="7"/>
      <c r="C33" s="68" t="s">
        <v>109</v>
      </c>
      <c r="D33" s="221">
        <f t="shared" si="70"/>
        <v>26</v>
      </c>
      <c r="E33" s="763"/>
      <c r="F33" s="762">
        <v>0.0</v>
      </c>
      <c r="G33" s="762">
        <v>0.0</v>
      </c>
      <c r="H33" s="762">
        <v>1.0</v>
      </c>
      <c r="I33" s="772">
        <v>4.0</v>
      </c>
      <c r="J33" s="762"/>
      <c r="K33" s="66">
        <f t="shared" si="65"/>
        <v>5</v>
      </c>
      <c r="L33" s="765">
        <v>2.0</v>
      </c>
      <c r="M33" s="766">
        <v>2.0</v>
      </c>
      <c r="N33" s="766">
        <v>1.0</v>
      </c>
      <c r="O33" s="766">
        <v>0.0</v>
      </c>
      <c r="P33" s="766">
        <v>2.0</v>
      </c>
      <c r="Q33" s="766"/>
      <c r="R33" s="66">
        <f t="shared" si="66"/>
        <v>7</v>
      </c>
      <c r="S33" s="766">
        <v>4.0</v>
      </c>
      <c r="T33" s="766">
        <v>1.0</v>
      </c>
      <c r="U33" s="766">
        <v>1.0</v>
      </c>
      <c r="V33" s="765">
        <v>0.0</v>
      </c>
      <c r="W33" s="765"/>
      <c r="X33" s="283"/>
      <c r="Y33" s="66">
        <f t="shared" si="67"/>
        <v>6</v>
      </c>
      <c r="Z33" s="765">
        <v>0.0</v>
      </c>
      <c r="AA33" s="766">
        <v>2.0</v>
      </c>
      <c r="AB33" s="765">
        <v>1.0</v>
      </c>
      <c r="AC33" s="766">
        <v>2.0</v>
      </c>
      <c r="AD33" s="766">
        <v>1.0</v>
      </c>
      <c r="AE33" s="283"/>
      <c r="AF33" s="66">
        <f t="shared" si="68"/>
        <v>6</v>
      </c>
      <c r="AG33" s="1477">
        <v>1.0</v>
      </c>
      <c r="AH33" s="1479">
        <v>1.0</v>
      </c>
      <c r="AI33" s="282"/>
      <c r="AJ33" s="283"/>
      <c r="AK33" s="283"/>
      <c r="AL33" s="283"/>
      <c r="AM33" s="66">
        <f t="shared" si="69"/>
        <v>2</v>
      </c>
    </row>
    <row r="34">
      <c r="A34" s="744" t="s">
        <v>71</v>
      </c>
      <c r="B34" s="7"/>
      <c r="C34" s="747" t="s">
        <v>72</v>
      </c>
      <c r="D34" s="221">
        <f t="shared" si="70"/>
        <v>26</v>
      </c>
      <c r="E34" s="1480"/>
      <c r="F34" s="762">
        <v>3.0</v>
      </c>
      <c r="G34" s="762">
        <v>2.0</v>
      </c>
      <c r="H34" s="777">
        <v>4.0</v>
      </c>
      <c r="I34" s="777">
        <v>0.0</v>
      </c>
      <c r="J34" s="773"/>
      <c r="K34" s="774">
        <f t="shared" si="65"/>
        <v>9</v>
      </c>
      <c r="L34" s="764">
        <v>1.0</v>
      </c>
      <c r="M34" s="767">
        <v>2.0</v>
      </c>
      <c r="N34" s="764">
        <v>3.0</v>
      </c>
      <c r="O34" s="764">
        <v>1.0</v>
      </c>
      <c r="P34" s="767">
        <v>0.0</v>
      </c>
      <c r="Q34" s="766"/>
      <c r="R34" s="774">
        <f t="shared" si="66"/>
        <v>7</v>
      </c>
      <c r="S34" s="766">
        <v>1.0</v>
      </c>
      <c r="T34" s="766">
        <v>2.0</v>
      </c>
      <c r="U34" s="766">
        <v>0.0</v>
      </c>
      <c r="V34" s="766">
        <v>2.0</v>
      </c>
      <c r="W34" s="766"/>
      <c r="X34" s="766"/>
      <c r="Y34" s="774">
        <f t="shared" si="67"/>
        <v>5</v>
      </c>
      <c r="Z34" s="766">
        <v>1.0</v>
      </c>
      <c r="AA34" s="766">
        <v>0.0</v>
      </c>
      <c r="AB34" s="766">
        <v>2.0</v>
      </c>
      <c r="AC34" s="766">
        <v>2.0</v>
      </c>
      <c r="AD34" s="766">
        <v>0.0</v>
      </c>
      <c r="AE34" s="775"/>
      <c r="AF34" s="774">
        <f t="shared" si="68"/>
        <v>5</v>
      </c>
      <c r="AG34" s="1477">
        <v>0.0</v>
      </c>
      <c r="AH34" s="1477">
        <v>0.0</v>
      </c>
      <c r="AI34" s="282"/>
      <c r="AJ34" s="283"/>
      <c r="AK34" s="283"/>
      <c r="AL34" s="283"/>
      <c r="AM34" s="66">
        <f t="shared" si="69"/>
        <v>0</v>
      </c>
    </row>
    <row r="35">
      <c r="A35" s="748">
        <f>(D31+D32)/D33</f>
        <v>1</v>
      </c>
      <c r="B35" s="7"/>
      <c r="C35" s="751" t="s">
        <v>1282</v>
      </c>
      <c r="D35" s="221">
        <f t="shared" si="70"/>
        <v>48</v>
      </c>
      <c r="E35" s="762"/>
      <c r="F35" s="762">
        <v>3.0</v>
      </c>
      <c r="G35" s="762">
        <v>3.0</v>
      </c>
      <c r="H35" s="777"/>
      <c r="I35" s="777"/>
      <c r="J35" s="773"/>
      <c r="K35" s="66">
        <f t="shared" si="65"/>
        <v>6</v>
      </c>
      <c r="L35" s="764"/>
      <c r="M35" s="767"/>
      <c r="N35" s="764"/>
      <c r="O35" s="764"/>
      <c r="P35" s="767"/>
      <c r="Q35" s="766"/>
      <c r="R35" s="66">
        <f t="shared" si="66"/>
        <v>0</v>
      </c>
      <c r="S35" s="766">
        <v>2.0</v>
      </c>
      <c r="T35" s="766">
        <v>8.0</v>
      </c>
      <c r="U35" s="766">
        <v>3.0</v>
      </c>
      <c r="V35" s="764">
        <v>10.0</v>
      </c>
      <c r="W35" s="764"/>
      <c r="X35" s="283"/>
      <c r="Y35" s="66">
        <f t="shared" si="67"/>
        <v>23</v>
      </c>
      <c r="Z35" s="764">
        <v>5.0</v>
      </c>
      <c r="AA35" s="764">
        <v>3.0</v>
      </c>
      <c r="AB35" s="764">
        <v>3.0</v>
      </c>
      <c r="AC35" s="766">
        <v>3.0</v>
      </c>
      <c r="AD35" s="766">
        <v>0.0</v>
      </c>
      <c r="AE35" s="283"/>
      <c r="AF35" s="66">
        <f t="shared" si="68"/>
        <v>14</v>
      </c>
      <c r="AG35" s="766">
        <v>3.0</v>
      </c>
      <c r="AH35" s="766">
        <v>2.0</v>
      </c>
      <c r="AI35" s="282"/>
      <c r="AJ35" s="283"/>
      <c r="AK35" s="283"/>
      <c r="AL35" s="283"/>
      <c r="AM35" s="66">
        <f t="shared" si="69"/>
        <v>5</v>
      </c>
    </row>
    <row r="36">
      <c r="A36" s="749" t="s">
        <v>1281</v>
      </c>
      <c r="B36" s="750">
        <f>D34/D38</f>
        <v>0.02040816327</v>
      </c>
      <c r="C36" s="17" t="s">
        <v>1283</v>
      </c>
      <c r="D36" s="221">
        <f t="shared" si="70"/>
        <v>88</v>
      </c>
      <c r="E36" s="762"/>
      <c r="F36" s="762">
        <v>6.0</v>
      </c>
      <c r="G36" s="762">
        <v>5.0</v>
      </c>
      <c r="H36" s="777"/>
      <c r="I36" s="777"/>
      <c r="J36" s="773"/>
      <c r="K36" s="66">
        <f t="shared" si="65"/>
        <v>11</v>
      </c>
      <c r="L36" s="764"/>
      <c r="M36" s="767"/>
      <c r="N36" s="764"/>
      <c r="O36" s="764"/>
      <c r="P36" s="767"/>
      <c r="Q36" s="766"/>
      <c r="R36" s="66">
        <f t="shared" si="66"/>
        <v>0</v>
      </c>
      <c r="S36" s="766">
        <v>5.0</v>
      </c>
      <c r="T36" s="766">
        <v>10.0</v>
      </c>
      <c r="U36" s="766">
        <v>9.0</v>
      </c>
      <c r="V36" s="764">
        <v>12.0</v>
      </c>
      <c r="W36" s="764"/>
      <c r="X36" s="283"/>
      <c r="Y36" s="66">
        <f t="shared" si="67"/>
        <v>36</v>
      </c>
      <c r="Z36" s="764">
        <v>8.0</v>
      </c>
      <c r="AA36" s="764">
        <v>5.0</v>
      </c>
      <c r="AB36" s="764">
        <v>6.0</v>
      </c>
      <c r="AC36" s="766">
        <v>16.0</v>
      </c>
      <c r="AD36" s="766">
        <v>0.0</v>
      </c>
      <c r="AE36" s="283"/>
      <c r="AF36" s="66">
        <f t="shared" si="68"/>
        <v>35</v>
      </c>
      <c r="AG36" s="766">
        <v>4.0</v>
      </c>
      <c r="AH36" s="766">
        <v>2.0</v>
      </c>
      <c r="AI36" s="282"/>
      <c r="AJ36" s="283"/>
      <c r="AK36" s="283"/>
      <c r="AL36" s="283"/>
      <c r="AM36" s="66">
        <f t="shared" si="69"/>
        <v>6</v>
      </c>
    </row>
    <row r="37">
      <c r="A37" s="752" t="s">
        <v>163</v>
      </c>
      <c r="B37" s="753">
        <f t="shared" ref="B37:B40" si="71">D34/D35</f>
        <v>0.5416666667</v>
      </c>
      <c r="C37" s="44" t="s">
        <v>1284</v>
      </c>
      <c r="D37" s="221">
        <f t="shared" si="70"/>
        <v>786</v>
      </c>
      <c r="E37" s="762"/>
      <c r="F37" s="762">
        <v>80.0</v>
      </c>
      <c r="G37" s="762">
        <v>77.0</v>
      </c>
      <c r="H37" s="777"/>
      <c r="I37" s="777"/>
      <c r="J37" s="773"/>
      <c r="K37" s="66">
        <f t="shared" si="65"/>
        <v>157</v>
      </c>
      <c r="L37" s="764"/>
      <c r="M37" s="767"/>
      <c r="N37" s="764"/>
      <c r="O37" s="764"/>
      <c r="P37" s="767"/>
      <c r="Q37" s="766"/>
      <c r="R37" s="66">
        <f t="shared" si="66"/>
        <v>0</v>
      </c>
      <c r="S37" s="766">
        <v>48.0</v>
      </c>
      <c r="T37" s="766">
        <v>95.0</v>
      </c>
      <c r="U37" s="766">
        <v>81.0</v>
      </c>
      <c r="V37" s="764">
        <v>33.0</v>
      </c>
      <c r="W37" s="764"/>
      <c r="X37" s="283"/>
      <c r="Y37" s="66">
        <f t="shared" si="67"/>
        <v>257</v>
      </c>
      <c r="Z37" s="764">
        <v>83.0</v>
      </c>
      <c r="AA37" s="764">
        <v>76.0</v>
      </c>
      <c r="AB37" s="764">
        <v>55.0</v>
      </c>
      <c r="AC37" s="766">
        <v>63.0</v>
      </c>
      <c r="AD37" s="766">
        <v>5.0</v>
      </c>
      <c r="AE37" s="283"/>
      <c r="AF37" s="66">
        <f t="shared" si="68"/>
        <v>282</v>
      </c>
      <c r="AG37" s="766">
        <v>60.0</v>
      </c>
      <c r="AH37" s="766">
        <v>30.0</v>
      </c>
      <c r="AI37" s="282"/>
      <c r="AJ37" s="283"/>
      <c r="AK37" s="283"/>
      <c r="AL37" s="283"/>
      <c r="AM37" s="66">
        <f t="shared" si="69"/>
        <v>90</v>
      </c>
    </row>
    <row r="38">
      <c r="A38" s="752" t="s">
        <v>161</v>
      </c>
      <c r="B38" s="753">
        <f t="shared" si="71"/>
        <v>0.5454545455</v>
      </c>
      <c r="C38" s="17" t="s">
        <v>97</v>
      </c>
      <c r="D38" s="221">
        <f t="shared" si="70"/>
        <v>1274</v>
      </c>
      <c r="E38" s="762"/>
      <c r="F38" s="762">
        <v>155.0</v>
      </c>
      <c r="G38" s="762">
        <v>140.0</v>
      </c>
      <c r="H38" s="777"/>
      <c r="I38" s="777"/>
      <c r="J38" s="773"/>
      <c r="K38" s="66">
        <f t="shared" si="65"/>
        <v>295</v>
      </c>
      <c r="L38" s="764"/>
      <c r="M38" s="767"/>
      <c r="N38" s="764"/>
      <c r="O38" s="764"/>
      <c r="P38" s="767"/>
      <c r="Q38" s="766"/>
      <c r="R38" s="66">
        <f t="shared" si="66"/>
        <v>0</v>
      </c>
      <c r="S38" s="766">
        <v>68.0</v>
      </c>
      <c r="T38" s="766">
        <v>135.0</v>
      </c>
      <c r="U38" s="766">
        <v>132.0</v>
      </c>
      <c r="V38" s="764">
        <v>110.0</v>
      </c>
      <c r="W38" s="764"/>
      <c r="X38" s="283"/>
      <c r="Y38" s="66">
        <f t="shared" si="67"/>
        <v>445</v>
      </c>
      <c r="Z38" s="764">
        <v>128.0</v>
      </c>
      <c r="AA38" s="764">
        <v>101.0</v>
      </c>
      <c r="AB38" s="764">
        <v>74.0</v>
      </c>
      <c r="AC38" s="766">
        <v>86.0</v>
      </c>
      <c r="AD38" s="766">
        <v>15.0</v>
      </c>
      <c r="AE38" s="283"/>
      <c r="AF38" s="66">
        <f t="shared" si="68"/>
        <v>404</v>
      </c>
      <c r="AG38" s="766">
        <v>77.0</v>
      </c>
      <c r="AH38" s="766">
        <v>53.0</v>
      </c>
      <c r="AI38" s="282"/>
      <c r="AJ38" s="283"/>
      <c r="AK38" s="283"/>
      <c r="AL38" s="283"/>
      <c r="AM38" s="66">
        <f t="shared" si="69"/>
        <v>130</v>
      </c>
    </row>
    <row r="39">
      <c r="A39" s="752" t="s">
        <v>159</v>
      </c>
      <c r="B39" s="753">
        <f t="shared" si="71"/>
        <v>0.1119592875</v>
      </c>
      <c r="C39" s="266"/>
      <c r="D39" s="758"/>
      <c r="K39" s="107"/>
    </row>
    <row r="40">
      <c r="A40" s="752" t="s">
        <v>157</v>
      </c>
      <c r="B40" s="753">
        <f t="shared" si="71"/>
        <v>0.6169544741</v>
      </c>
      <c r="K40" s="107"/>
    </row>
    <row r="41">
      <c r="K41" s="107"/>
    </row>
    <row r="42">
      <c r="A42" s="225"/>
      <c r="B42" s="170"/>
      <c r="C42" s="745" t="s">
        <v>55</v>
      </c>
      <c r="D42" s="219">
        <f>sum(E42:J42)+sum(L42:Q42)+sum(S42:X42)+sum(Z42:AE42)+SUM(AG42:AH42)</f>
        <v>0</v>
      </c>
      <c r="E42" s="756"/>
      <c r="F42" s="757"/>
      <c r="G42" s="777"/>
      <c r="H42" s="777"/>
      <c r="I42" s="757"/>
      <c r="J42" s="756"/>
      <c r="K42" s="60">
        <f t="shared" ref="K42:K51" si="72">sum(E42:J42)</f>
        <v>0</v>
      </c>
      <c r="L42" s="756"/>
      <c r="M42" s="773"/>
      <c r="N42" s="777"/>
      <c r="O42" s="773"/>
      <c r="P42" s="773"/>
      <c r="Q42" s="777"/>
      <c r="R42" s="60">
        <f t="shared" ref="R42:R51" si="73">sum(L42:Q42)</f>
        <v>0</v>
      </c>
      <c r="S42" s="756"/>
      <c r="T42" s="757"/>
      <c r="U42" s="756"/>
      <c r="V42" s="756"/>
      <c r="W42" s="757"/>
      <c r="X42" s="756"/>
      <c r="Y42" s="60">
        <f t="shared" ref="Y42:Y51" si="74">sum(S42:X42)</f>
        <v>0</v>
      </c>
      <c r="Z42" s="756"/>
      <c r="AA42" s="757"/>
      <c r="AB42" s="756"/>
      <c r="AC42" s="756"/>
      <c r="AD42" s="757"/>
      <c r="AE42" s="756"/>
      <c r="AF42" s="60">
        <f t="shared" ref="AF42:AF51" si="75">sum(Z42:AE42)</f>
        <v>0</v>
      </c>
      <c r="AG42" s="766"/>
      <c r="AH42" s="766"/>
      <c r="AI42" s="756"/>
      <c r="AJ42" s="756"/>
      <c r="AK42" s="757"/>
      <c r="AL42" s="756"/>
      <c r="AM42" s="60">
        <f t="shared" ref="AM42:AM51" si="76">sum(AG42:AL42)</f>
        <v>0</v>
      </c>
    </row>
    <row r="43">
      <c r="A43" s="744" t="s">
        <v>69</v>
      </c>
      <c r="B43" s="7"/>
      <c r="C43" s="747" t="s">
        <v>57</v>
      </c>
      <c r="D43" s="221">
        <f t="shared" ref="D43:D51" si="77">sum(E43:J43)+sum(L43:Q43)+sum(S43:X43)+sum(Z43:AE43)+sum(AG43:AH43)</f>
        <v>0</v>
      </c>
      <c r="E43" s="282"/>
      <c r="F43" s="283"/>
      <c r="G43" s="777"/>
      <c r="H43" s="777"/>
      <c r="I43" s="283"/>
      <c r="J43" s="282"/>
      <c r="K43" s="66">
        <f t="shared" si="72"/>
        <v>0</v>
      </c>
      <c r="L43" s="282"/>
      <c r="M43" s="773"/>
      <c r="N43" s="777"/>
      <c r="O43" s="773"/>
      <c r="P43" s="773"/>
      <c r="Q43" s="777"/>
      <c r="R43" s="66">
        <f t="shared" si="73"/>
        <v>0</v>
      </c>
      <c r="S43" s="282"/>
      <c r="T43" s="283"/>
      <c r="U43" s="282"/>
      <c r="V43" s="282"/>
      <c r="W43" s="283"/>
      <c r="X43" s="282"/>
      <c r="Y43" s="66">
        <f t="shared" si="74"/>
        <v>0</v>
      </c>
      <c r="Z43" s="282"/>
      <c r="AA43" s="283"/>
      <c r="AB43" s="282"/>
      <c r="AC43" s="282"/>
      <c r="AD43" s="283"/>
      <c r="AE43" s="282"/>
      <c r="AF43" s="66">
        <f t="shared" si="75"/>
        <v>0</v>
      </c>
      <c r="AG43" s="766"/>
      <c r="AH43" s="766"/>
      <c r="AI43" s="282"/>
      <c r="AJ43" s="282"/>
      <c r="AK43" s="283"/>
      <c r="AL43" s="282"/>
      <c r="AM43" s="66">
        <f t="shared" si="76"/>
        <v>0</v>
      </c>
    </row>
    <row r="44">
      <c r="A44" s="778" t="str">
        <f>D43/D44</f>
        <v>#DIV/0!</v>
      </c>
      <c r="B44" s="7"/>
      <c r="C44" s="747" t="s">
        <v>58</v>
      </c>
      <c r="D44" s="221">
        <f t="shared" si="77"/>
        <v>0</v>
      </c>
      <c r="E44" s="189"/>
      <c r="F44" s="189"/>
      <c r="G44" s="777"/>
      <c r="H44" s="777"/>
      <c r="I44" s="189"/>
      <c r="J44" s="89"/>
      <c r="K44" s="66">
        <f t="shared" si="72"/>
        <v>0</v>
      </c>
      <c r="L44" s="189"/>
      <c r="M44" s="773"/>
      <c r="N44" s="777"/>
      <c r="O44" s="773"/>
      <c r="P44" s="773"/>
      <c r="Q44" s="777"/>
      <c r="R44" s="66">
        <f t="shared" si="73"/>
        <v>0</v>
      </c>
      <c r="S44" s="189"/>
      <c r="T44" s="189"/>
      <c r="U44" s="189"/>
      <c r="V44" s="189"/>
      <c r="W44" s="189"/>
      <c r="X44" s="89"/>
      <c r="Y44" s="66">
        <f t="shared" si="74"/>
        <v>0</v>
      </c>
      <c r="Z44" s="189"/>
      <c r="AA44" s="189"/>
      <c r="AB44" s="189"/>
      <c r="AC44" s="189"/>
      <c r="AD44" s="189"/>
      <c r="AE44" s="89"/>
      <c r="AF44" s="66">
        <f t="shared" si="75"/>
        <v>0</v>
      </c>
      <c r="AG44" s="765"/>
      <c r="AH44" s="765"/>
      <c r="AI44" s="189"/>
      <c r="AJ44" s="189"/>
      <c r="AK44" s="189"/>
      <c r="AL44" s="89"/>
      <c r="AM44" s="66">
        <f t="shared" si="76"/>
        <v>0</v>
      </c>
    </row>
    <row r="45">
      <c r="A45" s="744" t="s">
        <v>1280</v>
      </c>
      <c r="B45" s="7"/>
      <c r="C45" s="747" t="s">
        <v>59</v>
      </c>
      <c r="D45" s="221">
        <f t="shared" si="77"/>
        <v>0</v>
      </c>
      <c r="E45" s="189"/>
      <c r="F45" s="189"/>
      <c r="G45" s="777"/>
      <c r="H45" s="777"/>
      <c r="I45" s="189"/>
      <c r="J45" s="189"/>
      <c r="K45" s="66">
        <f t="shared" si="72"/>
        <v>0</v>
      </c>
      <c r="L45" s="189"/>
      <c r="M45" s="773"/>
      <c r="N45" s="777"/>
      <c r="O45" s="773"/>
      <c r="P45" s="773"/>
      <c r="Q45" s="777"/>
      <c r="R45" s="66">
        <f t="shared" si="73"/>
        <v>0</v>
      </c>
      <c r="S45" s="189"/>
      <c r="T45" s="189"/>
      <c r="U45" s="189"/>
      <c r="V45" s="189"/>
      <c r="W45" s="189"/>
      <c r="X45" s="189"/>
      <c r="Y45" s="66">
        <f t="shared" si="74"/>
        <v>0</v>
      </c>
      <c r="Z45" s="189"/>
      <c r="AA45" s="189"/>
      <c r="AB45" s="189"/>
      <c r="AC45" s="189"/>
      <c r="AD45" s="189"/>
      <c r="AE45" s="189"/>
      <c r="AF45" s="66">
        <f t="shared" si="75"/>
        <v>0</v>
      </c>
      <c r="AG45" s="765"/>
      <c r="AH45" s="765"/>
      <c r="AI45" s="189"/>
      <c r="AJ45" s="189"/>
      <c r="AK45" s="189"/>
      <c r="AL45" s="189"/>
      <c r="AM45" s="66">
        <f t="shared" si="76"/>
        <v>0</v>
      </c>
    </row>
    <row r="46">
      <c r="A46" s="778" t="str">
        <f>D44/sum(D44:D45)</f>
        <v>#DIV/0!</v>
      </c>
      <c r="B46" s="7"/>
      <c r="C46" s="68" t="s">
        <v>109</v>
      </c>
      <c r="D46" s="221">
        <f t="shared" si="77"/>
        <v>0</v>
      </c>
      <c r="E46" s="282"/>
      <c r="F46" s="282"/>
      <c r="G46" s="777"/>
      <c r="H46" s="777"/>
      <c r="I46" s="283"/>
      <c r="J46" s="283"/>
      <c r="K46" s="66">
        <f t="shared" si="72"/>
        <v>0</v>
      </c>
      <c r="L46" s="282"/>
      <c r="M46" s="773"/>
      <c r="N46" s="777"/>
      <c r="O46" s="773"/>
      <c r="P46" s="773"/>
      <c r="Q46" s="777"/>
      <c r="R46" s="66">
        <f t="shared" si="73"/>
        <v>0</v>
      </c>
      <c r="S46" s="282"/>
      <c r="T46" s="282"/>
      <c r="U46" s="282"/>
      <c r="V46" s="283"/>
      <c r="W46" s="283"/>
      <c r="X46" s="283"/>
      <c r="Y46" s="66">
        <f t="shared" si="74"/>
        <v>0</v>
      </c>
      <c r="Z46" s="282"/>
      <c r="AA46" s="282"/>
      <c r="AB46" s="282"/>
      <c r="AC46" s="283"/>
      <c r="AD46" s="283"/>
      <c r="AE46" s="283"/>
      <c r="AF46" s="66">
        <f t="shared" si="75"/>
        <v>0</v>
      </c>
      <c r="AG46" s="766"/>
      <c r="AH46" s="779"/>
      <c r="AI46" s="282"/>
      <c r="AJ46" s="283"/>
      <c r="AK46" s="283"/>
      <c r="AL46" s="283"/>
      <c r="AM46" s="66">
        <f t="shared" si="76"/>
        <v>0</v>
      </c>
    </row>
    <row r="47">
      <c r="A47" s="744" t="s">
        <v>71</v>
      </c>
      <c r="B47" s="7"/>
      <c r="C47" s="747" t="s">
        <v>72</v>
      </c>
      <c r="D47" s="221">
        <f t="shared" si="77"/>
        <v>0</v>
      </c>
      <c r="E47" s="282"/>
      <c r="F47" s="282"/>
      <c r="G47" s="282"/>
      <c r="H47" s="283"/>
      <c r="I47" s="283"/>
      <c r="J47" s="283"/>
      <c r="K47" s="66">
        <f t="shared" si="72"/>
        <v>0</v>
      </c>
      <c r="L47" s="282"/>
      <c r="M47" s="282"/>
      <c r="N47" s="282"/>
      <c r="O47" s="283"/>
      <c r="P47" s="283"/>
      <c r="Q47" s="283"/>
      <c r="R47" s="66">
        <f t="shared" si="73"/>
        <v>0</v>
      </c>
      <c r="S47" s="282"/>
      <c r="T47" s="282"/>
      <c r="U47" s="282"/>
      <c r="V47" s="283"/>
      <c r="W47" s="283"/>
      <c r="X47" s="283"/>
      <c r="Y47" s="66">
        <f t="shared" si="74"/>
        <v>0</v>
      </c>
      <c r="Z47" s="282"/>
      <c r="AA47" s="282"/>
      <c r="AB47" s="282"/>
      <c r="AC47" s="283"/>
      <c r="AD47" s="283"/>
      <c r="AE47" s="283"/>
      <c r="AF47" s="66">
        <f t="shared" si="75"/>
        <v>0</v>
      </c>
      <c r="AG47" s="766"/>
      <c r="AH47" s="779"/>
      <c r="AI47" s="282"/>
      <c r="AJ47" s="283"/>
      <c r="AK47" s="283"/>
      <c r="AL47" s="283"/>
      <c r="AM47" s="66">
        <f t="shared" si="76"/>
        <v>0</v>
      </c>
    </row>
    <row r="48">
      <c r="A48" s="744" t="str">
        <f>D44/D46</f>
        <v>#DIV/0!</v>
      </c>
      <c r="B48" s="7"/>
      <c r="C48" s="751" t="s">
        <v>1282</v>
      </c>
      <c r="D48" s="221">
        <f t="shared" si="77"/>
        <v>0</v>
      </c>
      <c r="E48" s="282"/>
      <c r="F48" s="282"/>
      <c r="G48" s="282"/>
      <c r="H48" s="283"/>
      <c r="I48" s="283"/>
      <c r="J48" s="283"/>
      <c r="K48" s="66">
        <f t="shared" si="72"/>
        <v>0</v>
      </c>
      <c r="L48" s="282"/>
      <c r="M48" s="282"/>
      <c r="N48" s="282"/>
      <c r="O48" s="283"/>
      <c r="P48" s="283"/>
      <c r="Q48" s="283"/>
      <c r="R48" s="66">
        <f t="shared" si="73"/>
        <v>0</v>
      </c>
      <c r="S48" s="282"/>
      <c r="T48" s="282"/>
      <c r="U48" s="282"/>
      <c r="V48" s="283"/>
      <c r="W48" s="283"/>
      <c r="X48" s="283"/>
      <c r="Y48" s="66">
        <f t="shared" si="74"/>
        <v>0</v>
      </c>
      <c r="Z48" s="282"/>
      <c r="AA48" s="282"/>
      <c r="AB48" s="282"/>
      <c r="AC48" s="283"/>
      <c r="AD48" s="283"/>
      <c r="AE48" s="283"/>
      <c r="AF48" s="66">
        <f t="shared" si="75"/>
        <v>0</v>
      </c>
      <c r="AG48" s="779"/>
      <c r="AH48" s="779"/>
      <c r="AI48" s="282"/>
      <c r="AJ48" s="283"/>
      <c r="AK48" s="283"/>
      <c r="AL48" s="283"/>
      <c r="AM48" s="66">
        <f t="shared" si="76"/>
        <v>0</v>
      </c>
    </row>
    <row r="49">
      <c r="A49" s="749" t="s">
        <v>1281</v>
      </c>
      <c r="B49" s="750" t="str">
        <f>D47/D51</f>
        <v>#DIV/0!</v>
      </c>
      <c r="C49" s="17" t="s">
        <v>1283</v>
      </c>
      <c r="D49" s="221">
        <f t="shared" si="77"/>
        <v>0</v>
      </c>
      <c r="E49" s="282"/>
      <c r="F49" s="282"/>
      <c r="G49" s="282"/>
      <c r="H49" s="283"/>
      <c r="I49" s="283"/>
      <c r="J49" s="283"/>
      <c r="K49" s="66">
        <f t="shared" si="72"/>
        <v>0</v>
      </c>
      <c r="L49" s="282"/>
      <c r="M49" s="282"/>
      <c r="N49" s="282"/>
      <c r="O49" s="283"/>
      <c r="P49" s="283"/>
      <c r="Q49" s="283"/>
      <c r="R49" s="66">
        <f t="shared" si="73"/>
        <v>0</v>
      </c>
      <c r="S49" s="282"/>
      <c r="T49" s="282"/>
      <c r="U49" s="282"/>
      <c r="V49" s="283"/>
      <c r="W49" s="283"/>
      <c r="X49" s="283"/>
      <c r="Y49" s="66">
        <f t="shared" si="74"/>
        <v>0</v>
      </c>
      <c r="Z49" s="282"/>
      <c r="AA49" s="282"/>
      <c r="AB49" s="282"/>
      <c r="AC49" s="283"/>
      <c r="AD49" s="283"/>
      <c r="AE49" s="283"/>
      <c r="AF49" s="66">
        <f t="shared" si="75"/>
        <v>0</v>
      </c>
      <c r="AG49" s="779"/>
      <c r="AH49" s="779"/>
      <c r="AI49" s="282"/>
      <c r="AJ49" s="283"/>
      <c r="AK49" s="283"/>
      <c r="AL49" s="283"/>
      <c r="AM49" s="66">
        <f t="shared" si="76"/>
        <v>0</v>
      </c>
    </row>
    <row r="50">
      <c r="A50" s="752" t="s">
        <v>163</v>
      </c>
      <c r="B50" s="753" t="str">
        <f t="shared" ref="B50:B53" si="78">D47/D48</f>
        <v>#DIV/0!</v>
      </c>
      <c r="C50" s="44" t="s">
        <v>1284</v>
      </c>
      <c r="D50" s="221">
        <f t="shared" si="77"/>
        <v>0</v>
      </c>
      <c r="E50" s="282"/>
      <c r="F50" s="282"/>
      <c r="G50" s="282"/>
      <c r="H50" s="283"/>
      <c r="I50" s="283"/>
      <c r="J50" s="283"/>
      <c r="K50" s="66">
        <f t="shared" si="72"/>
        <v>0</v>
      </c>
      <c r="L50" s="282"/>
      <c r="M50" s="282"/>
      <c r="N50" s="282"/>
      <c r="O50" s="283"/>
      <c r="P50" s="283"/>
      <c r="Q50" s="283"/>
      <c r="R50" s="66">
        <f t="shared" si="73"/>
        <v>0</v>
      </c>
      <c r="S50" s="282"/>
      <c r="T50" s="282"/>
      <c r="U50" s="282"/>
      <c r="V50" s="283"/>
      <c r="W50" s="283"/>
      <c r="X50" s="283"/>
      <c r="Y50" s="66">
        <f t="shared" si="74"/>
        <v>0</v>
      </c>
      <c r="Z50" s="282"/>
      <c r="AA50" s="282"/>
      <c r="AB50" s="282"/>
      <c r="AC50" s="283"/>
      <c r="AD50" s="283"/>
      <c r="AE50" s="283"/>
      <c r="AF50" s="66">
        <f t="shared" si="75"/>
        <v>0</v>
      </c>
      <c r="AG50" s="779"/>
      <c r="AH50" s="779"/>
      <c r="AI50" s="282"/>
      <c r="AJ50" s="283"/>
      <c r="AK50" s="283"/>
      <c r="AL50" s="283"/>
      <c r="AM50" s="66">
        <f t="shared" si="76"/>
        <v>0</v>
      </c>
    </row>
    <row r="51">
      <c r="A51" s="752" t="s">
        <v>161</v>
      </c>
      <c r="B51" s="753" t="str">
        <f t="shared" si="78"/>
        <v>#DIV/0!</v>
      </c>
      <c r="C51" s="17" t="s">
        <v>97</v>
      </c>
      <c r="D51" s="221">
        <f t="shared" si="77"/>
        <v>0</v>
      </c>
      <c r="E51" s="282"/>
      <c r="F51" s="282"/>
      <c r="G51" s="282"/>
      <c r="H51" s="283"/>
      <c r="I51" s="283"/>
      <c r="J51" s="283"/>
      <c r="K51" s="66">
        <f t="shared" si="72"/>
        <v>0</v>
      </c>
      <c r="L51" s="282"/>
      <c r="M51" s="282"/>
      <c r="N51" s="282"/>
      <c r="O51" s="283"/>
      <c r="P51" s="283"/>
      <c r="Q51" s="283"/>
      <c r="R51" s="66">
        <f t="shared" si="73"/>
        <v>0</v>
      </c>
      <c r="S51" s="282"/>
      <c r="T51" s="282"/>
      <c r="U51" s="282"/>
      <c r="V51" s="283"/>
      <c r="W51" s="283"/>
      <c r="X51" s="283"/>
      <c r="Y51" s="66">
        <f t="shared" si="74"/>
        <v>0</v>
      </c>
      <c r="Z51" s="282"/>
      <c r="AA51" s="282"/>
      <c r="AB51" s="282"/>
      <c r="AC51" s="283"/>
      <c r="AD51" s="283"/>
      <c r="AE51" s="283"/>
      <c r="AF51" s="66">
        <f t="shared" si="75"/>
        <v>0</v>
      </c>
      <c r="AG51" s="779"/>
      <c r="AH51" s="779"/>
      <c r="AI51" s="282"/>
      <c r="AJ51" s="283"/>
      <c r="AK51" s="283"/>
      <c r="AL51" s="283"/>
      <c r="AM51" s="66">
        <f t="shared" si="76"/>
        <v>0</v>
      </c>
    </row>
    <row r="52">
      <c r="A52" s="752" t="s">
        <v>159</v>
      </c>
      <c r="B52" s="753" t="str">
        <f t="shared" si="78"/>
        <v>#DIV/0!</v>
      </c>
      <c r="C52" s="266"/>
      <c r="D52" s="758"/>
      <c r="K52" s="107"/>
    </row>
    <row r="53">
      <c r="A53" s="752" t="s">
        <v>157</v>
      </c>
      <c r="B53" s="753" t="str">
        <f t="shared" si="78"/>
        <v>#DIV/0!</v>
      </c>
      <c r="K53" s="107"/>
    </row>
    <row r="54">
      <c r="K54" s="107"/>
    </row>
    <row r="55">
      <c r="K55" s="107"/>
    </row>
    <row r="56">
      <c r="K56" s="107"/>
    </row>
    <row r="57">
      <c r="K57" s="107"/>
    </row>
    <row r="58">
      <c r="K58" s="107"/>
    </row>
    <row r="59">
      <c r="K59" s="107"/>
    </row>
    <row r="60">
      <c r="K60" s="107"/>
    </row>
    <row r="61">
      <c r="K61" s="107"/>
    </row>
    <row r="62">
      <c r="K62" s="107"/>
    </row>
    <row r="63">
      <c r="K63" s="107"/>
    </row>
    <row r="64">
      <c r="K64" s="107"/>
    </row>
    <row r="65">
      <c r="K65" s="107"/>
    </row>
    <row r="66">
      <c r="K66" s="107"/>
    </row>
    <row r="67">
      <c r="K67" s="107"/>
    </row>
    <row r="68">
      <c r="K68" s="107"/>
    </row>
    <row r="69">
      <c r="K69" s="107"/>
    </row>
    <row r="70">
      <c r="K70" s="107"/>
    </row>
    <row r="71">
      <c r="K71" s="107"/>
    </row>
    <row r="72">
      <c r="K72" s="107"/>
    </row>
    <row r="73">
      <c r="K73" s="107"/>
    </row>
    <row r="74">
      <c r="K74" s="107"/>
    </row>
    <row r="75">
      <c r="K75" s="107"/>
    </row>
    <row r="76">
      <c r="K76" s="107"/>
    </row>
    <row r="77">
      <c r="K77" s="107"/>
    </row>
    <row r="78">
      <c r="K78" s="107"/>
    </row>
    <row r="79">
      <c r="K79" s="107"/>
    </row>
    <row r="80">
      <c r="K80" s="107"/>
    </row>
    <row r="81">
      <c r="K81" s="107"/>
    </row>
    <row r="82">
      <c r="K82" s="107"/>
    </row>
    <row r="83">
      <c r="K83" s="107"/>
    </row>
    <row r="84">
      <c r="K84" s="107"/>
    </row>
    <row r="85">
      <c r="K85" s="107"/>
    </row>
    <row r="86">
      <c r="K86" s="107"/>
    </row>
    <row r="87">
      <c r="K87" s="107"/>
    </row>
    <row r="88">
      <c r="K88" s="107"/>
    </row>
    <row r="89">
      <c r="K89" s="107"/>
    </row>
    <row r="90">
      <c r="K90" s="107"/>
    </row>
    <row r="91">
      <c r="K91" s="107"/>
    </row>
    <row r="92">
      <c r="K92" s="107"/>
    </row>
    <row r="93">
      <c r="K93" s="107"/>
    </row>
    <row r="94">
      <c r="K94" s="107"/>
    </row>
    <row r="95">
      <c r="K95" s="107"/>
    </row>
    <row r="96">
      <c r="K96" s="107"/>
    </row>
    <row r="97">
      <c r="K97" s="107"/>
    </row>
    <row r="98">
      <c r="K98" s="107"/>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sheetData>
  <autoFilter ref="$Y$29:$Y$38"/>
  <mergeCells count="31">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46:B46"/>
    <mergeCell ref="A47:B47"/>
    <mergeCell ref="A48:B48"/>
    <mergeCell ref="A33:B33"/>
    <mergeCell ref="A34:B34"/>
    <mergeCell ref="A35:B35"/>
    <mergeCell ref="A42:B42"/>
    <mergeCell ref="A43:B43"/>
    <mergeCell ref="A44:B44"/>
    <mergeCell ref="A45:B45"/>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3" width="33.0"/>
    <col customWidth="1" min="4" max="6" width="8.0"/>
    <col customWidth="1" min="7" max="7" width="31.63"/>
    <col customWidth="1" min="10" max="10" width="33.13"/>
  </cols>
  <sheetData>
    <row r="1">
      <c r="A1" s="1481" t="s">
        <v>196</v>
      </c>
      <c r="B1" s="1482" t="s">
        <v>203</v>
      </c>
      <c r="C1" s="1483" t="s">
        <v>3353</v>
      </c>
      <c r="D1" s="1484" t="s">
        <v>3354</v>
      </c>
      <c r="E1" s="1484" t="s">
        <v>3355</v>
      </c>
      <c r="F1" s="1484" t="s">
        <v>3356</v>
      </c>
      <c r="G1" s="1485" t="s">
        <v>3357</v>
      </c>
      <c r="H1" s="1486" t="s">
        <v>3358</v>
      </c>
      <c r="I1" s="1487" t="s">
        <v>3359</v>
      </c>
      <c r="J1" s="1488" t="s">
        <v>3360</v>
      </c>
      <c r="K1" s="1486" t="s">
        <v>3358</v>
      </c>
      <c r="L1" s="1487" t="s">
        <v>3359</v>
      </c>
    </row>
    <row r="2">
      <c r="A2" s="1489" t="b">
        <v>0</v>
      </c>
      <c r="B2" s="1384" t="s">
        <v>857</v>
      </c>
      <c r="C2" s="1490" t="s">
        <v>3361</v>
      </c>
      <c r="D2" s="1384">
        <v>2.0</v>
      </c>
      <c r="E2" s="1384">
        <v>2.0</v>
      </c>
      <c r="F2" s="1355" t="str">
        <f t="shared" ref="F2:F988" si="1">IF(AND(D2=3,E2=3),"A", IF(AND(D2=3,E2=2),"A", IF(AND(D2=3,E2=1),"B", IF(AND(D2=2,E2=3),"A", IF(AND(D2=2,E2=2),"A", IF(AND(D2=2,E2=1),"B", IF(AND(D2=1,E2=3),"B", IF(AND(D2=1,E2=2),"B", IF(AND(D2=1,E2=1),"C","")))))))))
</f>
        <v>A</v>
      </c>
      <c r="G2" s="1490" t="s">
        <v>3362</v>
      </c>
      <c r="H2" s="1491">
        <v>46101.0</v>
      </c>
      <c r="I2" s="1355"/>
      <c r="J2" s="1492" t="s">
        <v>3363</v>
      </c>
      <c r="K2" s="1493"/>
      <c r="L2" s="109"/>
    </row>
    <row r="3">
      <c r="A3" s="1489" t="b">
        <v>0</v>
      </c>
      <c r="B3" s="1384" t="s">
        <v>857</v>
      </c>
      <c r="C3" s="1490" t="s">
        <v>3364</v>
      </c>
      <c r="D3" s="1384">
        <v>2.0</v>
      </c>
      <c r="E3" s="1384">
        <v>2.0</v>
      </c>
      <c r="F3" s="1355" t="str">
        <f t="shared" si="1"/>
        <v>A</v>
      </c>
      <c r="G3" s="1490" t="s">
        <v>3365</v>
      </c>
      <c r="H3" s="1494"/>
      <c r="I3" s="1355"/>
      <c r="J3" s="1492" t="s">
        <v>3366</v>
      </c>
      <c r="K3" s="1493"/>
      <c r="L3" s="109"/>
    </row>
    <row r="4">
      <c r="A4" s="1489" t="b">
        <v>0</v>
      </c>
      <c r="B4" s="109"/>
      <c r="C4" s="1495"/>
      <c r="D4" s="109"/>
      <c r="E4" s="109"/>
      <c r="F4" s="109" t="str">
        <f t="shared" si="1"/>
        <v/>
      </c>
      <c r="G4" s="1495"/>
      <c r="H4" s="1493"/>
      <c r="I4" s="109"/>
      <c r="J4" s="50"/>
      <c r="K4" s="1493"/>
      <c r="L4" s="109"/>
    </row>
    <row r="5">
      <c r="A5" s="1489" t="b">
        <v>0</v>
      </c>
      <c r="B5" s="109"/>
      <c r="C5" s="1495"/>
      <c r="D5" s="109"/>
      <c r="E5" s="109"/>
      <c r="F5" s="109" t="str">
        <f t="shared" si="1"/>
        <v/>
      </c>
      <c r="G5" s="1495"/>
      <c r="H5" s="1493"/>
      <c r="I5" s="109"/>
      <c r="J5" s="50"/>
      <c r="K5" s="1493"/>
      <c r="L5" s="109"/>
    </row>
    <row r="6">
      <c r="A6" s="1489" t="b">
        <v>0</v>
      </c>
      <c r="B6" s="109"/>
      <c r="C6" s="1495"/>
      <c r="D6" s="109"/>
      <c r="E6" s="109"/>
      <c r="F6" s="109" t="str">
        <f t="shared" si="1"/>
        <v/>
      </c>
      <c r="G6" s="1496"/>
      <c r="H6" s="1493"/>
      <c r="I6" s="109"/>
      <c r="J6" s="50"/>
      <c r="K6" s="1493"/>
      <c r="L6" s="109"/>
    </row>
    <row r="7">
      <c r="A7" s="1489" t="b">
        <v>0</v>
      </c>
      <c r="B7" s="109"/>
      <c r="C7" s="1495"/>
      <c r="D7" s="109"/>
      <c r="E7" s="109"/>
      <c r="F7" s="109" t="str">
        <f t="shared" si="1"/>
        <v/>
      </c>
      <c r="G7" s="1495"/>
      <c r="H7" s="1493"/>
      <c r="I7" s="109"/>
      <c r="J7" s="50"/>
      <c r="K7" s="1493"/>
      <c r="L7" s="109"/>
    </row>
    <row r="8">
      <c r="A8" s="1489" t="b">
        <v>0</v>
      </c>
      <c r="B8" s="109"/>
      <c r="C8" s="1495"/>
      <c r="D8" s="109"/>
      <c r="E8" s="109"/>
      <c r="F8" s="109" t="str">
        <f t="shared" si="1"/>
        <v/>
      </c>
      <c r="G8" s="1495"/>
      <c r="H8" s="1493"/>
      <c r="I8" s="109"/>
      <c r="J8" s="50"/>
      <c r="K8" s="1493"/>
      <c r="L8" s="109"/>
    </row>
    <row r="9">
      <c r="A9" s="1489" t="b">
        <v>0</v>
      </c>
      <c r="B9" s="109"/>
      <c r="C9" s="1495"/>
      <c r="D9" s="109"/>
      <c r="E9" s="109"/>
      <c r="F9" s="109" t="str">
        <f t="shared" si="1"/>
        <v/>
      </c>
      <c r="G9" s="1495"/>
      <c r="H9" s="1493"/>
      <c r="I9" s="109"/>
      <c r="J9" s="50"/>
      <c r="K9" s="1493"/>
      <c r="L9" s="109"/>
    </row>
    <row r="10">
      <c r="A10" s="1489" t="b">
        <v>0</v>
      </c>
      <c r="B10" s="109"/>
      <c r="C10" s="1495"/>
      <c r="D10" s="109"/>
      <c r="E10" s="109"/>
      <c r="F10" s="109" t="str">
        <f t="shared" si="1"/>
        <v/>
      </c>
      <c r="G10" s="1497"/>
      <c r="H10" s="1493"/>
      <c r="I10" s="109"/>
      <c r="J10" s="50"/>
      <c r="K10" s="1493"/>
      <c r="L10" s="109"/>
    </row>
    <row r="11">
      <c r="A11" s="1489" t="b">
        <v>0</v>
      </c>
      <c r="B11" s="109"/>
      <c r="C11" s="1495"/>
      <c r="D11" s="109"/>
      <c r="E11" s="109"/>
      <c r="F11" s="109" t="str">
        <f t="shared" si="1"/>
        <v/>
      </c>
      <c r="G11" s="1495"/>
      <c r="H11" s="1493"/>
      <c r="I11" s="109"/>
      <c r="J11" s="50"/>
      <c r="K11" s="1493"/>
      <c r="L11" s="109"/>
    </row>
    <row r="12">
      <c r="A12" s="1489" t="b">
        <v>0</v>
      </c>
      <c r="B12" s="109"/>
      <c r="C12" s="1495"/>
      <c r="D12" s="109"/>
      <c r="E12" s="109"/>
      <c r="F12" s="109" t="str">
        <f t="shared" si="1"/>
        <v/>
      </c>
      <c r="G12" s="1495"/>
      <c r="H12" s="1493"/>
      <c r="I12" s="109"/>
      <c r="J12" s="50"/>
      <c r="K12" s="1493"/>
      <c r="L12" s="109"/>
    </row>
    <row r="13">
      <c r="A13" s="1489" t="b">
        <v>0</v>
      </c>
      <c r="B13" s="109"/>
      <c r="C13" s="1495"/>
      <c r="D13" s="109"/>
      <c r="E13" s="109"/>
      <c r="F13" s="109" t="str">
        <f t="shared" si="1"/>
        <v/>
      </c>
      <c r="G13" s="1495"/>
      <c r="H13" s="1493"/>
      <c r="I13" s="109"/>
      <c r="J13" s="50"/>
      <c r="K13" s="1493"/>
      <c r="L13" s="109"/>
    </row>
    <row r="14">
      <c r="A14" s="1489" t="b">
        <v>0</v>
      </c>
      <c r="B14" s="109"/>
      <c r="C14" s="1495"/>
      <c r="D14" s="109"/>
      <c r="E14" s="109"/>
      <c r="F14" s="109" t="str">
        <f t="shared" si="1"/>
        <v/>
      </c>
      <c r="G14" s="1495"/>
      <c r="H14" s="1493"/>
      <c r="I14" s="109"/>
      <c r="J14" s="50"/>
      <c r="K14" s="1493"/>
      <c r="L14" s="109"/>
    </row>
    <row r="15">
      <c r="A15" s="1489" t="b">
        <v>0</v>
      </c>
      <c r="B15" s="109"/>
      <c r="C15" s="1495"/>
      <c r="D15" s="109"/>
      <c r="E15" s="109"/>
      <c r="F15" s="109" t="str">
        <f t="shared" si="1"/>
        <v/>
      </c>
      <c r="G15" s="1495"/>
      <c r="H15" s="1493"/>
      <c r="I15" s="109"/>
      <c r="J15" s="50"/>
      <c r="K15" s="1493"/>
      <c r="L15" s="109"/>
    </row>
    <row r="16">
      <c r="A16" s="1489" t="b">
        <v>0</v>
      </c>
      <c r="B16" s="109"/>
      <c r="C16" s="1495"/>
      <c r="D16" s="109"/>
      <c r="E16" s="109"/>
      <c r="F16" s="109" t="str">
        <f t="shared" si="1"/>
        <v/>
      </c>
      <c r="G16" s="1495"/>
      <c r="H16" s="1493"/>
      <c r="I16" s="109"/>
      <c r="J16" s="50"/>
      <c r="K16" s="1493"/>
      <c r="L16" s="109"/>
    </row>
    <row r="17">
      <c r="A17" s="1489" t="b">
        <v>0</v>
      </c>
      <c r="B17" s="109"/>
      <c r="C17" s="1495"/>
      <c r="D17" s="109"/>
      <c r="E17" s="109"/>
      <c r="F17" s="109" t="str">
        <f t="shared" si="1"/>
        <v/>
      </c>
      <c r="G17" s="1495"/>
      <c r="H17" s="1493"/>
      <c r="I17" s="109"/>
      <c r="J17" s="50"/>
      <c r="K17" s="1493"/>
      <c r="L17" s="109"/>
    </row>
    <row r="18">
      <c r="A18" s="1489" t="b">
        <v>0</v>
      </c>
      <c r="B18" s="109"/>
      <c r="C18" s="1495"/>
      <c r="D18" s="109"/>
      <c r="E18" s="109"/>
      <c r="F18" s="109" t="str">
        <f t="shared" si="1"/>
        <v/>
      </c>
      <c r="G18" s="1495"/>
      <c r="H18" s="1493"/>
      <c r="I18" s="109"/>
      <c r="J18" s="50"/>
      <c r="K18" s="1493"/>
      <c r="L18" s="109"/>
    </row>
    <row r="19">
      <c r="A19" s="1489" t="b">
        <v>0</v>
      </c>
      <c r="B19" s="109"/>
      <c r="C19" s="1495"/>
      <c r="D19" s="109"/>
      <c r="E19" s="109"/>
      <c r="F19" s="109" t="str">
        <f t="shared" si="1"/>
        <v/>
      </c>
      <c r="G19" s="1495"/>
      <c r="H19" s="1493"/>
      <c r="I19" s="109"/>
      <c r="J19" s="50"/>
      <c r="K19" s="1493"/>
      <c r="L19" s="109"/>
    </row>
    <row r="20">
      <c r="A20" s="1489" t="b">
        <v>0</v>
      </c>
      <c r="B20" s="109"/>
      <c r="C20" s="1495"/>
      <c r="D20" s="109"/>
      <c r="E20" s="109"/>
      <c r="F20" s="109" t="str">
        <f t="shared" si="1"/>
        <v/>
      </c>
      <c r="G20" s="1495"/>
      <c r="H20" s="1493"/>
      <c r="I20" s="109"/>
      <c r="J20" s="50"/>
      <c r="K20" s="1493"/>
      <c r="L20" s="109"/>
    </row>
    <row r="21">
      <c r="A21" s="1489" t="b">
        <v>0</v>
      </c>
      <c r="B21" s="109"/>
      <c r="C21" s="1495"/>
      <c r="D21" s="109"/>
      <c r="E21" s="109"/>
      <c r="F21" s="109" t="str">
        <f t="shared" si="1"/>
        <v/>
      </c>
      <c r="G21" s="1495"/>
      <c r="H21" s="1493"/>
      <c r="I21" s="109"/>
      <c r="J21" s="50"/>
      <c r="K21" s="1493"/>
      <c r="L21" s="109"/>
    </row>
    <row r="22">
      <c r="A22" s="1489" t="b">
        <v>0</v>
      </c>
      <c r="B22" s="109"/>
      <c r="C22" s="1495"/>
      <c r="D22" s="109"/>
      <c r="E22" s="109"/>
      <c r="F22" s="109" t="str">
        <f t="shared" si="1"/>
        <v/>
      </c>
      <c r="G22" s="1495"/>
      <c r="H22" s="1493"/>
      <c r="I22" s="109"/>
      <c r="J22" s="50"/>
      <c r="K22" s="1493"/>
      <c r="L22" s="109"/>
    </row>
    <row r="23">
      <c r="A23" s="1489" t="b">
        <v>0</v>
      </c>
      <c r="B23" s="109"/>
      <c r="C23" s="1495"/>
      <c r="D23" s="109"/>
      <c r="E23" s="109"/>
      <c r="F23" s="109" t="str">
        <f t="shared" si="1"/>
        <v/>
      </c>
      <c r="G23" s="1495"/>
      <c r="H23" s="1493"/>
      <c r="I23" s="109"/>
      <c r="J23" s="50"/>
      <c r="K23" s="1493"/>
      <c r="L23" s="109"/>
    </row>
    <row r="24">
      <c r="A24" s="1489" t="b">
        <v>0</v>
      </c>
      <c r="B24" s="109"/>
      <c r="C24" s="1495"/>
      <c r="D24" s="109"/>
      <c r="E24" s="109"/>
      <c r="F24" s="109" t="str">
        <f t="shared" si="1"/>
        <v/>
      </c>
      <c r="G24" s="1495"/>
      <c r="H24" s="1493"/>
      <c r="I24" s="109"/>
      <c r="J24" s="50"/>
      <c r="K24" s="1493"/>
      <c r="L24" s="109"/>
    </row>
    <row r="25">
      <c r="A25" s="1489" t="b">
        <v>0</v>
      </c>
      <c r="B25" s="109"/>
      <c r="C25" s="1495"/>
      <c r="D25" s="109"/>
      <c r="E25" s="109"/>
      <c r="F25" s="109" t="str">
        <f t="shared" si="1"/>
        <v/>
      </c>
      <c r="G25" s="1495"/>
      <c r="H25" s="1493"/>
      <c r="I25" s="109"/>
      <c r="J25" s="50"/>
      <c r="K25" s="1493"/>
      <c r="L25" s="109"/>
    </row>
    <row r="26">
      <c r="A26" s="1489" t="b">
        <v>0</v>
      </c>
      <c r="B26" s="109"/>
      <c r="C26" s="1495"/>
      <c r="D26" s="109"/>
      <c r="E26" s="109"/>
      <c r="F26" s="109" t="str">
        <f t="shared" si="1"/>
        <v/>
      </c>
      <c r="G26" s="1495"/>
      <c r="H26" s="1493"/>
      <c r="I26" s="109"/>
      <c r="J26" s="50"/>
      <c r="K26" s="1493"/>
      <c r="L26" s="109"/>
    </row>
    <row r="27">
      <c r="A27" s="1489" t="b">
        <v>0</v>
      </c>
      <c r="B27" s="109"/>
      <c r="C27" s="1495"/>
      <c r="D27" s="109"/>
      <c r="E27" s="109"/>
      <c r="F27" s="109" t="str">
        <f t="shared" si="1"/>
        <v/>
      </c>
      <c r="G27" s="1495"/>
      <c r="H27" s="1493"/>
      <c r="I27" s="109"/>
      <c r="J27" s="50"/>
      <c r="K27" s="1493"/>
      <c r="L27" s="109"/>
    </row>
    <row r="28">
      <c r="A28" s="1489" t="b">
        <v>0</v>
      </c>
      <c r="B28" s="109"/>
      <c r="C28" s="1495"/>
      <c r="D28" s="109"/>
      <c r="E28" s="109"/>
      <c r="F28" s="109" t="str">
        <f t="shared" si="1"/>
        <v/>
      </c>
      <c r="G28" s="1495"/>
      <c r="H28" s="1493"/>
      <c r="I28" s="109"/>
      <c r="J28" s="50"/>
      <c r="K28" s="1493"/>
      <c r="L28" s="109"/>
    </row>
    <row r="29">
      <c r="A29" s="1489" t="b">
        <v>0</v>
      </c>
      <c r="B29" s="109"/>
      <c r="C29" s="1495"/>
      <c r="D29" s="109"/>
      <c r="E29" s="109"/>
      <c r="F29" s="109" t="str">
        <f t="shared" si="1"/>
        <v/>
      </c>
      <c r="G29" s="1495"/>
      <c r="H29" s="1493"/>
      <c r="I29" s="109"/>
      <c r="J29" s="50"/>
      <c r="K29" s="1493"/>
      <c r="L29" s="109"/>
    </row>
    <row r="30">
      <c r="A30" s="1489" t="b">
        <v>0</v>
      </c>
      <c r="B30" s="109"/>
      <c r="C30" s="1495"/>
      <c r="D30" s="109"/>
      <c r="E30" s="109"/>
      <c r="F30" s="109" t="str">
        <f t="shared" si="1"/>
        <v/>
      </c>
      <c r="G30" s="1495"/>
      <c r="H30" s="1493"/>
      <c r="I30" s="109"/>
      <c r="J30" s="50"/>
      <c r="K30" s="1493"/>
      <c r="L30" s="109"/>
    </row>
    <row r="31">
      <c r="A31" s="1489" t="b">
        <v>0</v>
      </c>
      <c r="B31" s="109"/>
      <c r="C31" s="1495"/>
      <c r="D31" s="109"/>
      <c r="E31" s="109"/>
      <c r="F31" s="109" t="str">
        <f t="shared" si="1"/>
        <v/>
      </c>
      <c r="G31" s="1495"/>
      <c r="H31" s="1493"/>
      <c r="I31" s="109"/>
      <c r="J31" s="50"/>
      <c r="K31" s="1493"/>
      <c r="L31" s="109"/>
    </row>
    <row r="32">
      <c r="A32" s="1489" t="b">
        <v>0</v>
      </c>
      <c r="B32" s="109"/>
      <c r="C32" s="1495"/>
      <c r="D32" s="109"/>
      <c r="E32" s="109"/>
      <c r="F32" s="109" t="str">
        <f t="shared" si="1"/>
        <v/>
      </c>
      <c r="G32" s="1495"/>
      <c r="H32" s="1493"/>
      <c r="I32" s="109"/>
      <c r="J32" s="50"/>
      <c r="K32" s="1493"/>
      <c r="L32" s="109"/>
    </row>
    <row r="33">
      <c r="A33" s="1489" t="b">
        <v>0</v>
      </c>
      <c r="B33" s="109"/>
      <c r="C33" s="1495"/>
      <c r="D33" s="109"/>
      <c r="E33" s="109"/>
      <c r="F33" s="109" t="str">
        <f t="shared" si="1"/>
        <v/>
      </c>
      <c r="G33" s="1495"/>
      <c r="H33" s="1493"/>
      <c r="I33" s="109"/>
      <c r="J33" s="50"/>
      <c r="K33" s="1493"/>
      <c r="L33" s="109"/>
    </row>
    <row r="34">
      <c r="A34" s="1489" t="b">
        <v>0</v>
      </c>
      <c r="B34" s="109"/>
      <c r="C34" s="1495"/>
      <c r="D34" s="109"/>
      <c r="E34" s="109"/>
      <c r="F34" s="109" t="str">
        <f t="shared" si="1"/>
        <v/>
      </c>
      <c r="G34" s="1495"/>
      <c r="H34" s="1493"/>
      <c r="I34" s="109"/>
      <c r="J34" s="50"/>
      <c r="K34" s="1493"/>
      <c r="L34" s="109"/>
    </row>
    <row r="35">
      <c r="A35" s="1489" t="b">
        <v>0</v>
      </c>
      <c r="B35" s="109"/>
      <c r="C35" s="1495"/>
      <c r="D35" s="109"/>
      <c r="E35" s="109"/>
      <c r="F35" s="109" t="str">
        <f t="shared" si="1"/>
        <v/>
      </c>
      <c r="G35" s="1495"/>
      <c r="H35" s="1493"/>
      <c r="I35" s="109"/>
      <c r="J35" s="50"/>
      <c r="K35" s="1493"/>
      <c r="L35" s="109"/>
    </row>
    <row r="36">
      <c r="A36" s="1489" t="b">
        <v>0</v>
      </c>
      <c r="B36" s="109"/>
      <c r="C36" s="1495"/>
      <c r="D36" s="109"/>
      <c r="E36" s="109"/>
      <c r="F36" s="109" t="str">
        <f t="shared" si="1"/>
        <v/>
      </c>
      <c r="G36" s="1495"/>
      <c r="H36" s="1493"/>
      <c r="I36" s="109"/>
      <c r="J36" s="50"/>
      <c r="K36" s="1493"/>
      <c r="L36" s="109"/>
    </row>
    <row r="37">
      <c r="A37" s="1489" t="b">
        <v>0</v>
      </c>
      <c r="B37" s="109"/>
      <c r="C37" s="1495"/>
      <c r="D37" s="109"/>
      <c r="E37" s="109"/>
      <c r="F37" s="109" t="str">
        <f t="shared" si="1"/>
        <v/>
      </c>
      <c r="G37" s="1495"/>
      <c r="H37" s="1493"/>
      <c r="I37" s="109"/>
      <c r="J37" s="50"/>
      <c r="K37" s="1493"/>
      <c r="L37" s="109"/>
    </row>
    <row r="38">
      <c r="A38" s="1489" t="b">
        <v>0</v>
      </c>
      <c r="B38" s="109"/>
      <c r="C38" s="1495"/>
      <c r="D38" s="109"/>
      <c r="E38" s="109"/>
      <c r="F38" s="109" t="str">
        <f t="shared" si="1"/>
        <v/>
      </c>
      <c r="G38" s="1495"/>
      <c r="H38" s="1493"/>
      <c r="I38" s="109"/>
      <c r="J38" s="50"/>
      <c r="K38" s="1493"/>
      <c r="L38" s="109"/>
    </row>
    <row r="39">
      <c r="A39" s="1489" t="b">
        <v>0</v>
      </c>
      <c r="B39" s="109"/>
      <c r="C39" s="1495"/>
      <c r="D39" s="109"/>
      <c r="E39" s="109"/>
      <c r="F39" s="109" t="str">
        <f t="shared" si="1"/>
        <v/>
      </c>
      <c r="G39" s="1495"/>
      <c r="H39" s="1493"/>
      <c r="I39" s="109"/>
      <c r="J39" s="50"/>
      <c r="K39" s="1493"/>
      <c r="L39" s="109"/>
    </row>
    <row r="40">
      <c r="A40" s="1489" t="b">
        <v>0</v>
      </c>
      <c r="B40" s="109"/>
      <c r="C40" s="1495"/>
      <c r="D40" s="109"/>
      <c r="E40" s="109"/>
      <c r="F40" s="109" t="str">
        <f t="shared" si="1"/>
        <v/>
      </c>
      <c r="G40" s="1495"/>
      <c r="H40" s="1493"/>
      <c r="I40" s="109"/>
      <c r="J40" s="50"/>
      <c r="K40" s="1493"/>
      <c r="L40" s="109"/>
    </row>
    <row r="41">
      <c r="A41" s="1489" t="b">
        <v>0</v>
      </c>
      <c r="B41" s="109"/>
      <c r="C41" s="1495"/>
      <c r="D41" s="109"/>
      <c r="E41" s="109"/>
      <c r="F41" s="109" t="str">
        <f t="shared" si="1"/>
        <v/>
      </c>
      <c r="G41" s="1495"/>
      <c r="H41" s="1493"/>
      <c r="I41" s="109"/>
      <c r="J41" s="50"/>
      <c r="K41" s="1493"/>
      <c r="L41" s="109"/>
    </row>
    <row r="42">
      <c r="A42" s="1489" t="b">
        <v>0</v>
      </c>
      <c r="B42" s="109"/>
      <c r="C42" s="1495"/>
      <c r="D42" s="109"/>
      <c r="E42" s="109"/>
      <c r="F42" s="109" t="str">
        <f t="shared" si="1"/>
        <v/>
      </c>
      <c r="G42" s="1495"/>
      <c r="H42" s="1493"/>
      <c r="I42" s="109"/>
      <c r="J42" s="50"/>
      <c r="K42" s="1493"/>
      <c r="L42" s="109"/>
    </row>
    <row r="43">
      <c r="A43" s="1489" t="b">
        <v>0</v>
      </c>
      <c r="B43" s="109"/>
      <c r="C43" s="1495"/>
      <c r="D43" s="109"/>
      <c r="E43" s="109"/>
      <c r="F43" s="109" t="str">
        <f t="shared" si="1"/>
        <v/>
      </c>
      <c r="G43" s="1495"/>
      <c r="H43" s="1493"/>
      <c r="I43" s="109"/>
      <c r="J43" s="50"/>
      <c r="K43" s="1493"/>
      <c r="L43" s="109"/>
    </row>
    <row r="44">
      <c r="A44" s="1489" t="b">
        <v>0</v>
      </c>
      <c r="B44" s="109"/>
      <c r="C44" s="1495"/>
      <c r="D44" s="109"/>
      <c r="E44" s="109"/>
      <c r="F44" s="109" t="str">
        <f t="shared" si="1"/>
        <v/>
      </c>
      <c r="G44" s="1495"/>
      <c r="H44" s="1493"/>
      <c r="I44" s="109"/>
      <c r="J44" s="50"/>
      <c r="K44" s="1493"/>
      <c r="L44" s="109"/>
    </row>
    <row r="45">
      <c r="A45" s="1489" t="b">
        <v>0</v>
      </c>
      <c r="B45" s="109"/>
      <c r="C45" s="1495"/>
      <c r="D45" s="109"/>
      <c r="E45" s="109"/>
      <c r="F45" s="109" t="str">
        <f t="shared" si="1"/>
        <v/>
      </c>
      <c r="G45" s="1495"/>
      <c r="H45" s="1493"/>
      <c r="I45" s="109"/>
      <c r="J45" s="50"/>
      <c r="K45" s="1493"/>
      <c r="L45" s="109"/>
    </row>
    <row r="46">
      <c r="A46" s="1489" t="b">
        <v>0</v>
      </c>
      <c r="B46" s="109"/>
      <c r="C46" s="1495"/>
      <c r="D46" s="109"/>
      <c r="E46" s="109"/>
      <c r="F46" s="109" t="str">
        <f t="shared" si="1"/>
        <v/>
      </c>
      <c r="G46" s="1495"/>
      <c r="H46" s="1493"/>
      <c r="I46" s="109"/>
      <c r="J46" s="50"/>
      <c r="K46" s="1493"/>
      <c r="L46" s="109"/>
    </row>
    <row r="47">
      <c r="A47" s="1489" t="b">
        <v>0</v>
      </c>
      <c r="B47" s="109"/>
      <c r="C47" s="1495"/>
      <c r="D47" s="109"/>
      <c r="E47" s="109"/>
      <c r="F47" s="109" t="str">
        <f t="shared" si="1"/>
        <v/>
      </c>
      <c r="G47" s="1495"/>
      <c r="H47" s="1493"/>
      <c r="I47" s="109"/>
      <c r="J47" s="50"/>
      <c r="K47" s="1493"/>
      <c r="L47" s="109"/>
    </row>
    <row r="48">
      <c r="A48" s="1489" t="b">
        <v>0</v>
      </c>
      <c r="B48" s="109"/>
      <c r="C48" s="1495"/>
      <c r="D48" s="109"/>
      <c r="E48" s="109"/>
      <c r="F48" s="109" t="str">
        <f t="shared" si="1"/>
        <v/>
      </c>
      <c r="G48" s="1495"/>
      <c r="H48" s="1493"/>
      <c r="I48" s="109"/>
      <c r="J48" s="50"/>
      <c r="K48" s="1493"/>
      <c r="L48" s="109"/>
    </row>
    <row r="49">
      <c r="A49" s="1489" t="b">
        <v>0</v>
      </c>
      <c r="B49" s="109"/>
      <c r="C49" s="1495"/>
      <c r="D49" s="109"/>
      <c r="E49" s="109"/>
      <c r="F49" s="109" t="str">
        <f t="shared" si="1"/>
        <v/>
      </c>
      <c r="G49" s="1495"/>
      <c r="H49" s="1493"/>
      <c r="I49" s="109"/>
      <c r="J49" s="50"/>
      <c r="K49" s="1493"/>
      <c r="L49" s="109"/>
    </row>
    <row r="50">
      <c r="A50" s="1489" t="b">
        <v>0</v>
      </c>
      <c r="B50" s="109"/>
      <c r="C50" s="1495"/>
      <c r="D50" s="109"/>
      <c r="E50" s="109"/>
      <c r="F50" s="109" t="str">
        <f t="shared" si="1"/>
        <v/>
      </c>
      <c r="G50" s="1495"/>
      <c r="H50" s="1493"/>
      <c r="I50" s="109"/>
      <c r="J50" s="50"/>
      <c r="K50" s="1493"/>
      <c r="L50" s="109"/>
    </row>
    <row r="51">
      <c r="A51" s="1489" t="b">
        <v>0</v>
      </c>
      <c r="B51" s="109"/>
      <c r="C51" s="1495"/>
      <c r="D51" s="109"/>
      <c r="E51" s="109"/>
      <c r="F51" s="109" t="str">
        <f t="shared" si="1"/>
        <v/>
      </c>
      <c r="G51" s="1495"/>
      <c r="H51" s="1493"/>
      <c r="I51" s="109"/>
      <c r="J51" s="50"/>
      <c r="K51" s="1493"/>
      <c r="L51" s="109"/>
    </row>
    <row r="52">
      <c r="A52" s="1489" t="b">
        <v>0</v>
      </c>
      <c r="B52" s="109"/>
      <c r="C52" s="1495"/>
      <c r="D52" s="109"/>
      <c r="E52" s="109"/>
      <c r="F52" s="109" t="str">
        <f t="shared" si="1"/>
        <v/>
      </c>
      <c r="G52" s="1495"/>
      <c r="H52" s="1493"/>
      <c r="I52" s="109"/>
      <c r="J52" s="50"/>
      <c r="K52" s="1493"/>
      <c r="L52" s="109"/>
    </row>
    <row r="53">
      <c r="A53" s="1489" t="b">
        <v>0</v>
      </c>
      <c r="B53" s="109"/>
      <c r="C53" s="1495"/>
      <c r="D53" s="109"/>
      <c r="E53" s="109"/>
      <c r="F53" s="109" t="str">
        <f t="shared" si="1"/>
        <v/>
      </c>
      <c r="G53" s="1495"/>
      <c r="H53" s="1493"/>
      <c r="I53" s="109"/>
      <c r="J53" s="50"/>
      <c r="K53" s="1493"/>
      <c r="L53" s="109"/>
    </row>
    <row r="54">
      <c r="A54" s="1489" t="b">
        <v>0</v>
      </c>
      <c r="B54" s="109"/>
      <c r="C54" s="1495"/>
      <c r="D54" s="109"/>
      <c r="E54" s="109"/>
      <c r="F54" s="109" t="str">
        <f t="shared" si="1"/>
        <v/>
      </c>
      <c r="G54" s="1495"/>
      <c r="H54" s="1493"/>
      <c r="I54" s="109"/>
      <c r="J54" s="50"/>
      <c r="K54" s="1493"/>
      <c r="L54" s="109"/>
    </row>
    <row r="55">
      <c r="A55" s="1489" t="b">
        <v>0</v>
      </c>
      <c r="B55" s="109"/>
      <c r="C55" s="1495"/>
      <c r="D55" s="109"/>
      <c r="E55" s="109"/>
      <c r="F55" s="109" t="str">
        <f t="shared" si="1"/>
        <v/>
      </c>
      <c r="G55" s="1495"/>
      <c r="H55" s="1493"/>
      <c r="I55" s="109"/>
      <c r="J55" s="50"/>
      <c r="K55" s="1493"/>
      <c r="L55" s="109"/>
    </row>
    <row r="56">
      <c r="A56" s="1489" t="b">
        <v>0</v>
      </c>
      <c r="B56" s="109"/>
      <c r="C56" s="1495"/>
      <c r="D56" s="109"/>
      <c r="E56" s="109"/>
      <c r="F56" s="109" t="str">
        <f t="shared" si="1"/>
        <v/>
      </c>
      <c r="G56" s="1495"/>
      <c r="H56" s="1493"/>
      <c r="I56" s="109"/>
      <c r="J56" s="50"/>
      <c r="K56" s="1493"/>
      <c r="L56" s="109"/>
    </row>
    <row r="57">
      <c r="A57" s="1489" t="b">
        <v>0</v>
      </c>
      <c r="B57" s="109"/>
      <c r="C57" s="1495"/>
      <c r="D57" s="109"/>
      <c r="E57" s="109"/>
      <c r="F57" s="109" t="str">
        <f t="shared" si="1"/>
        <v/>
      </c>
      <c r="G57" s="1495"/>
      <c r="H57" s="1493"/>
      <c r="I57" s="109"/>
      <c r="J57" s="50"/>
      <c r="K57" s="1493"/>
      <c r="L57" s="109"/>
    </row>
    <row r="58">
      <c r="A58" s="1489" t="b">
        <v>0</v>
      </c>
      <c r="B58" s="109"/>
      <c r="C58" s="1495"/>
      <c r="D58" s="109"/>
      <c r="E58" s="109"/>
      <c r="F58" s="109" t="str">
        <f t="shared" si="1"/>
        <v/>
      </c>
      <c r="G58" s="1495"/>
      <c r="H58" s="1493"/>
      <c r="I58" s="109"/>
      <c r="J58" s="50"/>
      <c r="K58" s="1493"/>
      <c r="L58" s="109"/>
    </row>
    <row r="59">
      <c r="A59" s="1489" t="b">
        <v>0</v>
      </c>
      <c r="B59" s="109"/>
      <c r="C59" s="1495"/>
      <c r="D59" s="109"/>
      <c r="E59" s="109"/>
      <c r="F59" s="109" t="str">
        <f t="shared" si="1"/>
        <v/>
      </c>
      <c r="G59" s="1495"/>
      <c r="H59" s="1493"/>
      <c r="I59" s="109"/>
      <c r="J59" s="50"/>
      <c r="K59" s="1493"/>
      <c r="L59" s="109"/>
    </row>
    <row r="60">
      <c r="A60" s="1489" t="b">
        <v>0</v>
      </c>
      <c r="B60" s="109"/>
      <c r="C60" s="1495"/>
      <c r="D60" s="109"/>
      <c r="E60" s="109"/>
      <c r="F60" s="109" t="str">
        <f t="shared" si="1"/>
        <v/>
      </c>
      <c r="G60" s="1495"/>
      <c r="H60" s="1493"/>
      <c r="I60" s="109"/>
      <c r="J60" s="50"/>
      <c r="K60" s="1493"/>
      <c r="L60" s="109"/>
    </row>
    <row r="61">
      <c r="A61" s="1489" t="b">
        <v>0</v>
      </c>
      <c r="B61" s="109"/>
      <c r="C61" s="1495"/>
      <c r="D61" s="109"/>
      <c r="E61" s="109"/>
      <c r="F61" s="109" t="str">
        <f t="shared" si="1"/>
        <v/>
      </c>
      <c r="G61" s="1495"/>
      <c r="H61" s="1493"/>
      <c r="I61" s="109"/>
      <c r="J61" s="50"/>
      <c r="K61" s="1493"/>
      <c r="L61" s="109"/>
    </row>
    <row r="62">
      <c r="A62" s="1489" t="b">
        <v>0</v>
      </c>
      <c r="B62" s="109"/>
      <c r="C62" s="1495"/>
      <c r="D62" s="109"/>
      <c r="E62" s="109"/>
      <c r="F62" s="109" t="str">
        <f t="shared" si="1"/>
        <v/>
      </c>
      <c r="G62" s="1495"/>
      <c r="H62" s="1493"/>
      <c r="I62" s="109"/>
      <c r="J62" s="50"/>
      <c r="K62" s="1493"/>
      <c r="L62" s="109"/>
    </row>
    <row r="63">
      <c r="A63" s="1489" t="b">
        <v>0</v>
      </c>
      <c r="B63" s="109"/>
      <c r="C63" s="1495"/>
      <c r="D63" s="109"/>
      <c r="E63" s="109"/>
      <c r="F63" s="109" t="str">
        <f t="shared" si="1"/>
        <v/>
      </c>
      <c r="G63" s="1495"/>
      <c r="H63" s="1493"/>
      <c r="I63" s="109"/>
      <c r="J63" s="50"/>
      <c r="K63" s="1493"/>
      <c r="L63" s="109"/>
    </row>
    <row r="64">
      <c r="A64" s="1489" t="b">
        <v>0</v>
      </c>
      <c r="B64" s="109"/>
      <c r="C64" s="1495"/>
      <c r="D64" s="109"/>
      <c r="E64" s="109"/>
      <c r="F64" s="109" t="str">
        <f t="shared" si="1"/>
        <v/>
      </c>
      <c r="G64" s="1495"/>
      <c r="H64" s="1493"/>
      <c r="I64" s="109"/>
      <c r="J64" s="50"/>
      <c r="K64" s="1493"/>
      <c r="L64" s="109"/>
    </row>
    <row r="65">
      <c r="A65" s="1489" t="b">
        <v>0</v>
      </c>
      <c r="B65" s="109"/>
      <c r="C65" s="1495"/>
      <c r="D65" s="109"/>
      <c r="E65" s="109"/>
      <c r="F65" s="109" t="str">
        <f t="shared" si="1"/>
        <v/>
      </c>
      <c r="G65" s="1495"/>
      <c r="H65" s="1493"/>
      <c r="I65" s="109"/>
      <c r="J65" s="50"/>
      <c r="K65" s="1493"/>
      <c r="L65" s="109"/>
    </row>
    <row r="66">
      <c r="A66" s="1489" t="b">
        <v>0</v>
      </c>
      <c r="B66" s="109"/>
      <c r="C66" s="1495"/>
      <c r="D66" s="109"/>
      <c r="E66" s="109"/>
      <c r="F66" s="109" t="str">
        <f t="shared" si="1"/>
        <v/>
      </c>
      <c r="G66" s="1495"/>
      <c r="H66" s="1493"/>
      <c r="I66" s="109"/>
      <c r="J66" s="50"/>
      <c r="K66" s="1493"/>
      <c r="L66" s="109"/>
    </row>
    <row r="67">
      <c r="A67" s="1489" t="b">
        <v>0</v>
      </c>
      <c r="B67" s="109"/>
      <c r="C67" s="1495"/>
      <c r="D67" s="109"/>
      <c r="E67" s="109"/>
      <c r="F67" s="109" t="str">
        <f t="shared" si="1"/>
        <v/>
      </c>
      <c r="G67" s="1495"/>
      <c r="H67" s="1493"/>
      <c r="I67" s="109"/>
      <c r="J67" s="50"/>
      <c r="K67" s="1493"/>
      <c r="L67" s="109"/>
    </row>
    <row r="68">
      <c r="A68" s="1489" t="b">
        <v>0</v>
      </c>
      <c r="B68" s="109"/>
      <c r="C68" s="1495"/>
      <c r="D68" s="109"/>
      <c r="E68" s="109"/>
      <c r="F68" s="109" t="str">
        <f t="shared" si="1"/>
        <v/>
      </c>
      <c r="G68" s="1495"/>
      <c r="H68" s="1493"/>
      <c r="I68" s="109"/>
      <c r="J68" s="50"/>
      <c r="K68" s="1493"/>
      <c r="L68" s="109"/>
    </row>
    <row r="69">
      <c r="A69" s="1489" t="b">
        <v>0</v>
      </c>
      <c r="B69" s="109"/>
      <c r="C69" s="1495"/>
      <c r="D69" s="109"/>
      <c r="E69" s="109"/>
      <c r="F69" s="109" t="str">
        <f t="shared" si="1"/>
        <v/>
      </c>
      <c r="G69" s="1495"/>
      <c r="H69" s="1493"/>
      <c r="I69" s="109"/>
      <c r="J69" s="50"/>
      <c r="K69" s="1493"/>
      <c r="L69" s="109"/>
    </row>
    <row r="70">
      <c r="A70" s="1489" t="b">
        <v>0</v>
      </c>
      <c r="B70" s="109"/>
      <c r="C70" s="1495"/>
      <c r="D70" s="109"/>
      <c r="E70" s="109"/>
      <c r="F70" s="109" t="str">
        <f t="shared" si="1"/>
        <v/>
      </c>
      <c r="G70" s="1495"/>
      <c r="H70" s="1493"/>
      <c r="I70" s="109"/>
      <c r="J70" s="50"/>
      <c r="K70" s="1493"/>
      <c r="L70" s="109"/>
    </row>
    <row r="71">
      <c r="A71" s="1489" t="b">
        <v>0</v>
      </c>
      <c r="B71" s="109"/>
      <c r="C71" s="1495"/>
      <c r="D71" s="109"/>
      <c r="E71" s="109"/>
      <c r="F71" s="109" t="str">
        <f t="shared" si="1"/>
        <v/>
      </c>
      <c r="G71" s="1495"/>
      <c r="H71" s="1493"/>
      <c r="I71" s="109"/>
      <c r="J71" s="50"/>
      <c r="K71" s="1493"/>
      <c r="L71" s="109"/>
    </row>
    <row r="72">
      <c r="A72" s="1489" t="b">
        <v>0</v>
      </c>
      <c r="B72" s="109"/>
      <c r="C72" s="1495"/>
      <c r="D72" s="109"/>
      <c r="E72" s="109"/>
      <c r="F72" s="109" t="str">
        <f t="shared" si="1"/>
        <v/>
      </c>
      <c r="G72" s="1495"/>
      <c r="H72" s="1493"/>
      <c r="I72" s="109"/>
      <c r="J72" s="50"/>
      <c r="K72" s="1493"/>
      <c r="L72" s="109"/>
    </row>
    <row r="73">
      <c r="A73" s="1489" t="b">
        <v>0</v>
      </c>
      <c r="B73" s="109"/>
      <c r="C73" s="1495"/>
      <c r="D73" s="109"/>
      <c r="E73" s="109"/>
      <c r="F73" s="109" t="str">
        <f t="shared" si="1"/>
        <v/>
      </c>
      <c r="G73" s="1495"/>
      <c r="H73" s="1493"/>
      <c r="I73" s="109"/>
      <c r="J73" s="50"/>
      <c r="K73" s="1493"/>
      <c r="L73" s="109"/>
    </row>
    <row r="74">
      <c r="A74" s="1489" t="b">
        <v>0</v>
      </c>
      <c r="B74" s="109"/>
      <c r="C74" s="1495"/>
      <c r="D74" s="109"/>
      <c r="E74" s="109"/>
      <c r="F74" s="109" t="str">
        <f t="shared" si="1"/>
        <v/>
      </c>
      <c r="G74" s="1495"/>
      <c r="H74" s="1493"/>
      <c r="I74" s="109"/>
      <c r="J74" s="50"/>
      <c r="K74" s="1493"/>
      <c r="L74" s="109"/>
    </row>
    <row r="75">
      <c r="A75" s="1489" t="b">
        <v>0</v>
      </c>
      <c r="B75" s="109"/>
      <c r="C75" s="1495"/>
      <c r="D75" s="109"/>
      <c r="E75" s="109"/>
      <c r="F75" s="109" t="str">
        <f t="shared" si="1"/>
        <v/>
      </c>
      <c r="G75" s="1495"/>
      <c r="H75" s="1493"/>
      <c r="I75" s="109"/>
      <c r="J75" s="50"/>
      <c r="K75" s="1493"/>
      <c r="L75" s="109"/>
    </row>
    <row r="76">
      <c r="A76" s="1489" t="b">
        <v>0</v>
      </c>
      <c r="B76" s="109"/>
      <c r="C76" s="1495"/>
      <c r="D76" s="109"/>
      <c r="E76" s="109"/>
      <c r="F76" s="109" t="str">
        <f t="shared" si="1"/>
        <v/>
      </c>
      <c r="G76" s="1495"/>
      <c r="H76" s="1493"/>
      <c r="I76" s="109"/>
      <c r="J76" s="50"/>
      <c r="K76" s="1493"/>
      <c r="L76" s="109"/>
    </row>
    <row r="77">
      <c r="A77" s="1489" t="b">
        <v>0</v>
      </c>
      <c r="B77" s="109"/>
      <c r="C77" s="1495"/>
      <c r="D77" s="109"/>
      <c r="E77" s="109"/>
      <c r="F77" s="109" t="str">
        <f t="shared" si="1"/>
        <v/>
      </c>
      <c r="G77" s="1495"/>
      <c r="H77" s="1493"/>
      <c r="I77" s="109"/>
      <c r="J77" s="50"/>
      <c r="K77" s="1493"/>
      <c r="L77" s="109"/>
    </row>
    <row r="78">
      <c r="A78" s="1489" t="b">
        <v>0</v>
      </c>
      <c r="B78" s="109"/>
      <c r="C78" s="1495"/>
      <c r="D78" s="109"/>
      <c r="E78" s="109"/>
      <c r="F78" s="109" t="str">
        <f t="shared" si="1"/>
        <v/>
      </c>
      <c r="G78" s="1495"/>
      <c r="H78" s="1493"/>
      <c r="I78" s="109"/>
      <c r="J78" s="50"/>
      <c r="K78" s="1493"/>
      <c r="L78" s="109"/>
    </row>
    <row r="79">
      <c r="A79" s="1489" t="b">
        <v>0</v>
      </c>
      <c r="B79" s="109"/>
      <c r="C79" s="1495"/>
      <c r="D79" s="109"/>
      <c r="E79" s="109"/>
      <c r="F79" s="109" t="str">
        <f t="shared" si="1"/>
        <v/>
      </c>
      <c r="G79" s="1495"/>
      <c r="H79" s="1493"/>
      <c r="I79" s="109"/>
      <c r="J79" s="50"/>
      <c r="K79" s="1493"/>
      <c r="L79" s="109"/>
    </row>
    <row r="80">
      <c r="A80" s="1489" t="b">
        <v>0</v>
      </c>
      <c r="B80" s="109"/>
      <c r="C80" s="1495"/>
      <c r="D80" s="109"/>
      <c r="E80" s="109"/>
      <c r="F80" s="109" t="str">
        <f t="shared" si="1"/>
        <v/>
      </c>
      <c r="G80" s="1495"/>
      <c r="H80" s="1493"/>
      <c r="I80" s="109"/>
      <c r="J80" s="50"/>
      <c r="K80" s="1493"/>
      <c r="L80" s="109"/>
    </row>
    <row r="81">
      <c r="A81" s="1489" t="b">
        <v>0</v>
      </c>
      <c r="B81" s="109"/>
      <c r="C81" s="1495"/>
      <c r="D81" s="109"/>
      <c r="E81" s="109"/>
      <c r="F81" s="109" t="str">
        <f t="shared" si="1"/>
        <v/>
      </c>
      <c r="G81" s="1495"/>
      <c r="H81" s="1493"/>
      <c r="I81" s="109"/>
      <c r="J81" s="50"/>
      <c r="K81" s="1493"/>
      <c r="L81" s="109"/>
    </row>
    <row r="82">
      <c r="A82" s="1489" t="b">
        <v>0</v>
      </c>
      <c r="B82" s="109"/>
      <c r="C82" s="1495"/>
      <c r="D82" s="109"/>
      <c r="E82" s="109"/>
      <c r="F82" s="109" t="str">
        <f t="shared" si="1"/>
        <v/>
      </c>
      <c r="G82" s="1495"/>
      <c r="H82" s="1493"/>
      <c r="I82" s="109"/>
      <c r="J82" s="50"/>
      <c r="K82" s="1493"/>
      <c r="L82" s="109"/>
    </row>
    <row r="83">
      <c r="A83" s="1489" t="b">
        <v>0</v>
      </c>
      <c r="B83" s="109"/>
      <c r="C83" s="1495"/>
      <c r="D83" s="109"/>
      <c r="E83" s="109"/>
      <c r="F83" s="109" t="str">
        <f t="shared" si="1"/>
        <v/>
      </c>
      <c r="G83" s="1495"/>
      <c r="H83" s="1493"/>
      <c r="I83" s="109"/>
      <c r="J83" s="50"/>
      <c r="K83" s="1493"/>
      <c r="L83" s="109"/>
    </row>
    <row r="84">
      <c r="A84" s="1489" t="b">
        <v>0</v>
      </c>
      <c r="B84" s="109"/>
      <c r="C84" s="1495"/>
      <c r="D84" s="109"/>
      <c r="E84" s="109"/>
      <c r="F84" s="109" t="str">
        <f t="shared" si="1"/>
        <v/>
      </c>
      <c r="G84" s="1495"/>
      <c r="H84" s="1493"/>
      <c r="I84" s="109"/>
      <c r="J84" s="50"/>
      <c r="K84" s="1493"/>
      <c r="L84" s="109"/>
    </row>
    <row r="85">
      <c r="A85" s="1489" t="b">
        <v>0</v>
      </c>
      <c r="B85" s="109"/>
      <c r="C85" s="1495"/>
      <c r="D85" s="109"/>
      <c r="E85" s="109"/>
      <c r="F85" s="109" t="str">
        <f t="shared" si="1"/>
        <v/>
      </c>
      <c r="G85" s="1495"/>
      <c r="H85" s="1493"/>
      <c r="I85" s="109"/>
      <c r="J85" s="50"/>
      <c r="K85" s="1493"/>
      <c r="L85" s="109"/>
    </row>
    <row r="86">
      <c r="A86" s="1489" t="b">
        <v>0</v>
      </c>
      <c r="B86" s="109"/>
      <c r="C86" s="1495"/>
      <c r="D86" s="109"/>
      <c r="E86" s="109"/>
      <c r="F86" s="109" t="str">
        <f t="shared" si="1"/>
        <v/>
      </c>
      <c r="G86" s="1495"/>
      <c r="H86" s="1493"/>
      <c r="I86" s="109"/>
      <c r="J86" s="50"/>
      <c r="K86" s="1493"/>
      <c r="L86" s="109"/>
    </row>
    <row r="87">
      <c r="A87" s="1489" t="b">
        <v>0</v>
      </c>
      <c r="B87" s="109"/>
      <c r="C87" s="1495"/>
      <c r="D87" s="109"/>
      <c r="E87" s="109"/>
      <c r="F87" s="109" t="str">
        <f t="shared" si="1"/>
        <v/>
      </c>
      <c r="G87" s="1495"/>
      <c r="H87" s="1493"/>
      <c r="I87" s="109"/>
      <c r="J87" s="50"/>
      <c r="K87" s="1493"/>
      <c r="L87" s="109"/>
    </row>
    <row r="88">
      <c r="A88" s="1489" t="b">
        <v>0</v>
      </c>
      <c r="B88" s="109"/>
      <c r="C88" s="1495"/>
      <c r="D88" s="109"/>
      <c r="E88" s="109"/>
      <c r="F88" s="109" t="str">
        <f t="shared" si="1"/>
        <v/>
      </c>
      <c r="G88" s="1495"/>
      <c r="H88" s="1493"/>
      <c r="I88" s="109"/>
      <c r="J88" s="50"/>
      <c r="K88" s="1493"/>
      <c r="L88" s="109"/>
    </row>
    <row r="89">
      <c r="A89" s="1489" t="b">
        <v>0</v>
      </c>
      <c r="B89" s="109"/>
      <c r="C89" s="1495"/>
      <c r="D89" s="109"/>
      <c r="E89" s="109"/>
      <c r="F89" s="109" t="str">
        <f t="shared" si="1"/>
        <v/>
      </c>
      <c r="G89" s="1495"/>
      <c r="H89" s="1493"/>
      <c r="I89" s="109"/>
      <c r="J89" s="50"/>
      <c r="K89" s="1493"/>
      <c r="L89" s="109"/>
    </row>
    <row r="90">
      <c r="A90" s="1489" t="b">
        <v>0</v>
      </c>
      <c r="B90" s="109"/>
      <c r="C90" s="1495"/>
      <c r="D90" s="109"/>
      <c r="E90" s="109"/>
      <c r="F90" s="109" t="str">
        <f t="shared" si="1"/>
        <v/>
      </c>
      <c r="G90" s="1495"/>
      <c r="H90" s="1493"/>
      <c r="I90" s="109"/>
      <c r="J90" s="50"/>
      <c r="K90" s="1493"/>
      <c r="L90" s="109"/>
    </row>
    <row r="91">
      <c r="A91" s="1489" t="b">
        <v>0</v>
      </c>
      <c r="B91" s="109"/>
      <c r="C91" s="1495"/>
      <c r="D91" s="109"/>
      <c r="E91" s="109"/>
      <c r="F91" s="109" t="str">
        <f t="shared" si="1"/>
        <v/>
      </c>
      <c r="G91" s="1495"/>
      <c r="H91" s="1493"/>
      <c r="I91" s="109"/>
      <c r="J91" s="50"/>
      <c r="K91" s="1493"/>
      <c r="L91" s="109"/>
    </row>
    <row r="92">
      <c r="A92" s="1489" t="b">
        <v>0</v>
      </c>
      <c r="B92" s="109"/>
      <c r="C92" s="1495"/>
      <c r="D92" s="109"/>
      <c r="E92" s="109"/>
      <c r="F92" s="109" t="str">
        <f t="shared" si="1"/>
        <v/>
      </c>
      <c r="G92" s="1495"/>
      <c r="H92" s="1493"/>
      <c r="I92" s="109"/>
      <c r="J92" s="50"/>
      <c r="K92" s="1493"/>
      <c r="L92" s="109"/>
    </row>
    <row r="93">
      <c r="A93" s="1489" t="b">
        <v>0</v>
      </c>
      <c r="B93" s="109"/>
      <c r="C93" s="1495"/>
      <c r="D93" s="109"/>
      <c r="E93" s="109"/>
      <c r="F93" s="109" t="str">
        <f t="shared" si="1"/>
        <v/>
      </c>
      <c r="G93" s="1495"/>
      <c r="H93" s="1493"/>
      <c r="I93" s="109"/>
      <c r="J93" s="50"/>
      <c r="K93" s="1493"/>
      <c r="L93" s="109"/>
    </row>
    <row r="94">
      <c r="A94" s="1489" t="b">
        <v>0</v>
      </c>
      <c r="B94" s="109"/>
      <c r="C94" s="1495"/>
      <c r="D94" s="109"/>
      <c r="E94" s="109"/>
      <c r="F94" s="109" t="str">
        <f t="shared" si="1"/>
        <v/>
      </c>
      <c r="G94" s="1495"/>
      <c r="H94" s="1493"/>
      <c r="I94" s="109"/>
      <c r="J94" s="50"/>
      <c r="K94" s="1493"/>
      <c r="L94" s="109"/>
    </row>
    <row r="95">
      <c r="A95" s="1489" t="b">
        <v>0</v>
      </c>
      <c r="B95" s="109"/>
      <c r="C95" s="1495"/>
      <c r="D95" s="109"/>
      <c r="E95" s="109"/>
      <c r="F95" s="109" t="str">
        <f t="shared" si="1"/>
        <v/>
      </c>
      <c r="G95" s="1495"/>
      <c r="H95" s="1493"/>
      <c r="I95" s="109"/>
      <c r="J95" s="50"/>
      <c r="K95" s="1493"/>
      <c r="L95" s="109"/>
    </row>
    <row r="96">
      <c r="A96" s="1489" t="b">
        <v>0</v>
      </c>
      <c r="B96" s="109"/>
      <c r="C96" s="1495"/>
      <c r="D96" s="109"/>
      <c r="E96" s="109"/>
      <c r="F96" s="109" t="str">
        <f t="shared" si="1"/>
        <v/>
      </c>
      <c r="G96" s="1495"/>
      <c r="H96" s="1493"/>
      <c r="I96" s="109"/>
      <c r="J96" s="50"/>
      <c r="K96" s="1493"/>
      <c r="L96" s="109"/>
    </row>
    <row r="97">
      <c r="A97" s="1489" t="b">
        <v>0</v>
      </c>
      <c r="B97" s="109"/>
      <c r="C97" s="1495"/>
      <c r="D97" s="109"/>
      <c r="E97" s="109"/>
      <c r="F97" s="109" t="str">
        <f t="shared" si="1"/>
        <v/>
      </c>
      <c r="G97" s="1495"/>
      <c r="H97" s="1493"/>
      <c r="I97" s="109"/>
      <c r="J97" s="50"/>
      <c r="K97" s="1493"/>
      <c r="L97" s="109"/>
    </row>
    <row r="98">
      <c r="A98" s="1489" t="b">
        <v>0</v>
      </c>
      <c r="B98" s="109"/>
      <c r="C98" s="1495"/>
      <c r="D98" s="109"/>
      <c r="E98" s="109"/>
      <c r="F98" s="109" t="str">
        <f t="shared" si="1"/>
        <v/>
      </c>
      <c r="G98" s="1495"/>
      <c r="H98" s="1493"/>
      <c r="I98" s="109"/>
      <c r="J98" s="50"/>
      <c r="K98" s="1493"/>
      <c r="L98" s="109"/>
    </row>
    <row r="99">
      <c r="A99" s="1489" t="b">
        <v>0</v>
      </c>
      <c r="B99" s="109"/>
      <c r="C99" s="1495"/>
      <c r="D99" s="109"/>
      <c r="E99" s="109"/>
      <c r="F99" s="109" t="str">
        <f t="shared" si="1"/>
        <v/>
      </c>
      <c r="G99" s="1495"/>
      <c r="H99" s="1493"/>
      <c r="I99" s="109"/>
      <c r="J99" s="50"/>
      <c r="K99" s="1493"/>
      <c r="L99" s="109"/>
    </row>
    <row r="100">
      <c r="A100" s="1489" t="b">
        <v>0</v>
      </c>
      <c r="B100" s="109"/>
      <c r="C100" s="1495"/>
      <c r="D100" s="109"/>
      <c r="E100" s="109"/>
      <c r="F100" s="109" t="str">
        <f t="shared" si="1"/>
        <v/>
      </c>
      <c r="G100" s="1495"/>
      <c r="H100" s="1493"/>
      <c r="I100" s="109"/>
      <c r="J100" s="50"/>
      <c r="K100" s="1493"/>
      <c r="L100" s="109"/>
    </row>
    <row r="101">
      <c r="A101" s="1489" t="b">
        <v>0</v>
      </c>
      <c r="B101" s="109"/>
      <c r="C101" s="1495"/>
      <c r="D101" s="109"/>
      <c r="E101" s="109"/>
      <c r="F101" s="109" t="str">
        <f t="shared" si="1"/>
        <v/>
      </c>
      <c r="G101" s="1495"/>
      <c r="H101" s="1493"/>
      <c r="I101" s="109"/>
      <c r="J101" s="50"/>
      <c r="K101" s="1493"/>
      <c r="L101" s="109"/>
    </row>
    <row r="102">
      <c r="A102" s="1489" t="b">
        <v>0</v>
      </c>
      <c r="B102" s="109"/>
      <c r="C102" s="1495"/>
      <c r="D102" s="109"/>
      <c r="E102" s="109"/>
      <c r="F102" s="109" t="str">
        <f t="shared" si="1"/>
        <v/>
      </c>
      <c r="G102" s="1495"/>
      <c r="H102" s="1493"/>
      <c r="I102" s="109"/>
      <c r="J102" s="50"/>
      <c r="K102" s="1493"/>
      <c r="L102" s="109"/>
    </row>
    <row r="103">
      <c r="A103" s="1489" t="b">
        <v>0</v>
      </c>
      <c r="B103" s="109"/>
      <c r="C103" s="1495"/>
      <c r="D103" s="109"/>
      <c r="E103" s="109"/>
      <c r="F103" s="109" t="str">
        <f t="shared" si="1"/>
        <v/>
      </c>
      <c r="G103" s="1495"/>
      <c r="H103" s="1493"/>
      <c r="I103" s="109"/>
      <c r="J103" s="50"/>
      <c r="K103" s="1493"/>
      <c r="L103" s="109"/>
    </row>
    <row r="104">
      <c r="A104" s="1489" t="b">
        <v>0</v>
      </c>
      <c r="B104" s="109"/>
      <c r="C104" s="1495"/>
      <c r="D104" s="109"/>
      <c r="E104" s="109"/>
      <c r="F104" s="109" t="str">
        <f t="shared" si="1"/>
        <v/>
      </c>
      <c r="G104" s="1495"/>
      <c r="H104" s="1493"/>
      <c r="I104" s="109"/>
      <c r="J104" s="50"/>
      <c r="K104" s="1493"/>
      <c r="L104" s="109"/>
    </row>
    <row r="105">
      <c r="A105" s="1489" t="b">
        <v>0</v>
      </c>
      <c r="B105" s="109"/>
      <c r="C105" s="1495"/>
      <c r="D105" s="109"/>
      <c r="E105" s="109"/>
      <c r="F105" s="109" t="str">
        <f t="shared" si="1"/>
        <v/>
      </c>
      <c r="G105" s="1495"/>
      <c r="H105" s="1493"/>
      <c r="I105" s="109"/>
      <c r="J105" s="50"/>
      <c r="K105" s="1493"/>
      <c r="L105" s="109"/>
    </row>
    <row r="106">
      <c r="A106" s="1489" t="b">
        <v>0</v>
      </c>
      <c r="B106" s="109"/>
      <c r="C106" s="1495"/>
      <c r="D106" s="109"/>
      <c r="E106" s="109"/>
      <c r="F106" s="109" t="str">
        <f t="shared" si="1"/>
        <v/>
      </c>
      <c r="G106" s="1495"/>
      <c r="H106" s="1493"/>
      <c r="I106" s="109"/>
      <c r="J106" s="50"/>
      <c r="K106" s="1493"/>
      <c r="L106" s="109"/>
    </row>
    <row r="107">
      <c r="A107" s="1489" t="b">
        <v>0</v>
      </c>
      <c r="B107" s="109"/>
      <c r="C107" s="1495"/>
      <c r="D107" s="109"/>
      <c r="E107" s="109"/>
      <c r="F107" s="109" t="str">
        <f t="shared" si="1"/>
        <v/>
      </c>
      <c r="G107" s="1495"/>
      <c r="H107" s="1493"/>
      <c r="I107" s="109"/>
      <c r="J107" s="50"/>
      <c r="K107" s="1493"/>
      <c r="L107" s="109"/>
    </row>
    <row r="108">
      <c r="A108" s="1489" t="b">
        <v>0</v>
      </c>
      <c r="B108" s="109"/>
      <c r="C108" s="1495"/>
      <c r="D108" s="109"/>
      <c r="E108" s="109"/>
      <c r="F108" s="109" t="str">
        <f t="shared" si="1"/>
        <v/>
      </c>
      <c r="G108" s="1495"/>
      <c r="H108" s="1493"/>
      <c r="I108" s="109"/>
      <c r="J108" s="50"/>
      <c r="K108" s="1493"/>
      <c r="L108" s="109"/>
    </row>
    <row r="109">
      <c r="A109" s="1489" t="b">
        <v>0</v>
      </c>
      <c r="B109" s="109"/>
      <c r="C109" s="1495"/>
      <c r="D109" s="109"/>
      <c r="E109" s="109"/>
      <c r="F109" s="109" t="str">
        <f t="shared" si="1"/>
        <v/>
      </c>
      <c r="G109" s="1495"/>
      <c r="H109" s="1493"/>
      <c r="I109" s="109"/>
      <c r="J109" s="50"/>
      <c r="K109" s="1493"/>
      <c r="L109" s="109"/>
    </row>
    <row r="110">
      <c r="A110" s="1489" t="b">
        <v>0</v>
      </c>
      <c r="B110" s="109"/>
      <c r="C110" s="1495"/>
      <c r="D110" s="109"/>
      <c r="E110" s="109"/>
      <c r="F110" s="109" t="str">
        <f t="shared" si="1"/>
        <v/>
      </c>
      <c r="G110" s="1495"/>
      <c r="H110" s="1493"/>
      <c r="I110" s="109"/>
      <c r="J110" s="50"/>
      <c r="K110" s="1493"/>
      <c r="L110" s="109"/>
    </row>
    <row r="111">
      <c r="A111" s="1489" t="b">
        <v>0</v>
      </c>
      <c r="B111" s="109"/>
      <c r="C111" s="1495"/>
      <c r="D111" s="109"/>
      <c r="E111" s="109"/>
      <c r="F111" s="109" t="str">
        <f t="shared" si="1"/>
        <v/>
      </c>
      <c r="G111" s="1495"/>
      <c r="H111" s="1493"/>
      <c r="I111" s="109"/>
      <c r="J111" s="50"/>
      <c r="K111" s="1493"/>
      <c r="L111" s="109"/>
    </row>
    <row r="112">
      <c r="A112" s="1489" t="b">
        <v>0</v>
      </c>
      <c r="B112" s="109"/>
      <c r="C112" s="1495"/>
      <c r="D112" s="109"/>
      <c r="E112" s="109"/>
      <c r="F112" s="109" t="str">
        <f t="shared" si="1"/>
        <v/>
      </c>
      <c r="G112" s="1495"/>
      <c r="H112" s="1493"/>
      <c r="I112" s="109"/>
      <c r="J112" s="50"/>
      <c r="K112" s="1493"/>
      <c r="L112" s="109"/>
    </row>
    <row r="113">
      <c r="A113" s="1489" t="b">
        <v>0</v>
      </c>
      <c r="B113" s="109"/>
      <c r="C113" s="1495"/>
      <c r="D113" s="109"/>
      <c r="E113" s="109"/>
      <c r="F113" s="109" t="str">
        <f t="shared" si="1"/>
        <v/>
      </c>
      <c r="G113" s="1495"/>
      <c r="H113" s="1493"/>
      <c r="I113" s="109"/>
      <c r="J113" s="50"/>
      <c r="K113" s="1493"/>
      <c r="L113" s="109"/>
    </row>
    <row r="114">
      <c r="A114" s="1489" t="b">
        <v>0</v>
      </c>
      <c r="B114" s="109"/>
      <c r="C114" s="1495"/>
      <c r="D114" s="109"/>
      <c r="E114" s="109"/>
      <c r="F114" s="109" t="str">
        <f t="shared" si="1"/>
        <v/>
      </c>
      <c r="G114" s="1495"/>
      <c r="H114" s="1493"/>
      <c r="I114" s="109"/>
      <c r="J114" s="50"/>
      <c r="K114" s="1493"/>
      <c r="L114" s="109"/>
    </row>
    <row r="115">
      <c r="A115" s="1489" t="b">
        <v>0</v>
      </c>
      <c r="B115" s="109"/>
      <c r="C115" s="1495"/>
      <c r="D115" s="109"/>
      <c r="E115" s="109"/>
      <c r="F115" s="109" t="str">
        <f t="shared" si="1"/>
        <v/>
      </c>
      <c r="G115" s="1495"/>
      <c r="H115" s="1493"/>
      <c r="I115" s="109"/>
      <c r="J115" s="50"/>
      <c r="K115" s="1493"/>
      <c r="L115" s="109"/>
    </row>
    <row r="116">
      <c r="A116" s="1489" t="b">
        <v>0</v>
      </c>
      <c r="B116" s="109"/>
      <c r="C116" s="1495"/>
      <c r="D116" s="109"/>
      <c r="E116" s="109"/>
      <c r="F116" s="109" t="str">
        <f t="shared" si="1"/>
        <v/>
      </c>
      <c r="G116" s="1495"/>
      <c r="H116" s="1493"/>
      <c r="I116" s="109"/>
      <c r="J116" s="50"/>
      <c r="K116" s="1493"/>
      <c r="L116" s="109"/>
    </row>
    <row r="117">
      <c r="A117" s="1489" t="b">
        <v>0</v>
      </c>
      <c r="B117" s="109"/>
      <c r="C117" s="1495"/>
      <c r="D117" s="109"/>
      <c r="E117" s="109"/>
      <c r="F117" s="109" t="str">
        <f t="shared" si="1"/>
        <v/>
      </c>
      <c r="G117" s="1495"/>
      <c r="H117" s="1493"/>
      <c r="I117" s="109"/>
      <c r="J117" s="50"/>
      <c r="K117" s="1493"/>
      <c r="L117" s="109"/>
    </row>
    <row r="118">
      <c r="A118" s="1489" t="b">
        <v>0</v>
      </c>
      <c r="B118" s="109"/>
      <c r="C118" s="1495"/>
      <c r="D118" s="109"/>
      <c r="E118" s="109"/>
      <c r="F118" s="109" t="str">
        <f t="shared" si="1"/>
        <v/>
      </c>
      <c r="G118" s="1495"/>
      <c r="H118" s="1493"/>
      <c r="I118" s="109"/>
      <c r="J118" s="50"/>
      <c r="K118" s="1493"/>
      <c r="L118" s="109"/>
    </row>
    <row r="119">
      <c r="A119" s="1489" t="b">
        <v>0</v>
      </c>
      <c r="B119" s="109"/>
      <c r="C119" s="1495"/>
      <c r="D119" s="109"/>
      <c r="E119" s="109"/>
      <c r="F119" s="109" t="str">
        <f t="shared" si="1"/>
        <v/>
      </c>
      <c r="G119" s="1495"/>
      <c r="H119" s="1493"/>
      <c r="I119" s="109"/>
      <c r="J119" s="50"/>
      <c r="K119" s="1493"/>
      <c r="L119" s="109"/>
    </row>
    <row r="120">
      <c r="A120" s="1489" t="b">
        <v>0</v>
      </c>
      <c r="B120" s="109"/>
      <c r="C120" s="1495"/>
      <c r="D120" s="109"/>
      <c r="E120" s="109"/>
      <c r="F120" s="109" t="str">
        <f t="shared" si="1"/>
        <v/>
      </c>
      <c r="G120" s="1495"/>
      <c r="H120" s="1493"/>
      <c r="I120" s="109"/>
      <c r="J120" s="50"/>
      <c r="K120" s="1493"/>
      <c r="L120" s="109"/>
    </row>
    <row r="121">
      <c r="A121" s="1489" t="b">
        <v>0</v>
      </c>
      <c r="B121" s="109"/>
      <c r="C121" s="1495"/>
      <c r="D121" s="109"/>
      <c r="E121" s="109"/>
      <c r="F121" s="109" t="str">
        <f t="shared" si="1"/>
        <v/>
      </c>
      <c r="G121" s="1495"/>
      <c r="H121" s="1493"/>
      <c r="I121" s="109"/>
      <c r="J121" s="50"/>
      <c r="K121" s="1493"/>
      <c r="L121" s="109"/>
    </row>
    <row r="122">
      <c r="A122" s="1489" t="b">
        <v>0</v>
      </c>
      <c r="B122" s="109"/>
      <c r="C122" s="1495"/>
      <c r="D122" s="109"/>
      <c r="E122" s="109"/>
      <c r="F122" s="109" t="str">
        <f t="shared" si="1"/>
        <v/>
      </c>
      <c r="G122" s="1495"/>
      <c r="H122" s="1493"/>
      <c r="I122" s="109"/>
      <c r="J122" s="50"/>
      <c r="K122" s="1493"/>
      <c r="L122" s="109"/>
    </row>
    <row r="123">
      <c r="A123" s="1489" t="b">
        <v>0</v>
      </c>
      <c r="B123" s="109"/>
      <c r="C123" s="1495"/>
      <c r="D123" s="109"/>
      <c r="E123" s="109"/>
      <c r="F123" s="109" t="str">
        <f t="shared" si="1"/>
        <v/>
      </c>
      <c r="G123" s="1495"/>
      <c r="H123" s="1493"/>
      <c r="I123" s="109"/>
      <c r="J123" s="50"/>
      <c r="K123" s="1493"/>
      <c r="L123" s="109"/>
    </row>
    <row r="124">
      <c r="A124" s="1489" t="b">
        <v>0</v>
      </c>
      <c r="B124" s="109"/>
      <c r="C124" s="1495"/>
      <c r="D124" s="109"/>
      <c r="E124" s="109"/>
      <c r="F124" s="109" t="str">
        <f t="shared" si="1"/>
        <v/>
      </c>
      <c r="G124" s="1495"/>
      <c r="H124" s="1493"/>
      <c r="I124" s="109"/>
      <c r="J124" s="50"/>
      <c r="K124" s="1493"/>
      <c r="L124" s="109"/>
    </row>
    <row r="125">
      <c r="A125" s="1489" t="b">
        <v>0</v>
      </c>
      <c r="B125" s="109"/>
      <c r="C125" s="1495"/>
      <c r="D125" s="109"/>
      <c r="E125" s="109"/>
      <c r="F125" s="109" t="str">
        <f t="shared" si="1"/>
        <v/>
      </c>
      <c r="G125" s="1495"/>
      <c r="H125" s="1493"/>
      <c r="I125" s="109"/>
      <c r="J125" s="50"/>
      <c r="K125" s="1493"/>
      <c r="L125" s="109"/>
    </row>
    <row r="126">
      <c r="A126" s="1489" t="b">
        <v>0</v>
      </c>
      <c r="B126" s="109"/>
      <c r="C126" s="1495"/>
      <c r="D126" s="109"/>
      <c r="E126" s="109"/>
      <c r="F126" s="109" t="str">
        <f t="shared" si="1"/>
        <v/>
      </c>
      <c r="G126" s="1495"/>
      <c r="H126" s="1493"/>
      <c r="I126" s="109"/>
      <c r="J126" s="50"/>
      <c r="K126" s="1493"/>
      <c r="L126" s="109"/>
    </row>
    <row r="127">
      <c r="A127" s="1489" t="b">
        <v>0</v>
      </c>
      <c r="B127" s="109"/>
      <c r="C127" s="1495"/>
      <c r="D127" s="109"/>
      <c r="E127" s="109"/>
      <c r="F127" s="109" t="str">
        <f t="shared" si="1"/>
        <v/>
      </c>
      <c r="G127" s="1495"/>
      <c r="H127" s="1493"/>
      <c r="I127" s="109"/>
      <c r="J127" s="50"/>
      <c r="K127" s="1493"/>
      <c r="L127" s="109"/>
    </row>
    <row r="128">
      <c r="A128" s="1489" t="b">
        <v>0</v>
      </c>
      <c r="B128" s="109"/>
      <c r="C128" s="1495"/>
      <c r="D128" s="109"/>
      <c r="E128" s="109"/>
      <c r="F128" s="109" t="str">
        <f t="shared" si="1"/>
        <v/>
      </c>
      <c r="G128" s="1495"/>
      <c r="H128" s="1493"/>
      <c r="I128" s="109"/>
      <c r="J128" s="50"/>
      <c r="K128" s="1493"/>
      <c r="L128" s="109"/>
    </row>
    <row r="129">
      <c r="A129" s="1489" t="b">
        <v>0</v>
      </c>
      <c r="B129" s="109"/>
      <c r="C129" s="1495"/>
      <c r="D129" s="109"/>
      <c r="E129" s="109"/>
      <c r="F129" s="109" t="str">
        <f t="shared" si="1"/>
        <v/>
      </c>
      <c r="G129" s="1495"/>
      <c r="H129" s="1493"/>
      <c r="I129" s="109"/>
      <c r="J129" s="50"/>
      <c r="K129" s="1493"/>
      <c r="L129" s="109"/>
    </row>
    <row r="130">
      <c r="A130" s="1489" t="b">
        <v>0</v>
      </c>
      <c r="B130" s="109"/>
      <c r="C130" s="1495"/>
      <c r="D130" s="109"/>
      <c r="E130" s="109"/>
      <c r="F130" s="109" t="str">
        <f t="shared" si="1"/>
        <v/>
      </c>
      <c r="G130" s="1495"/>
      <c r="H130" s="1493"/>
      <c r="I130" s="109"/>
      <c r="J130" s="50"/>
      <c r="K130" s="1493"/>
      <c r="L130" s="109"/>
    </row>
    <row r="131">
      <c r="A131" s="1489" t="b">
        <v>0</v>
      </c>
      <c r="B131" s="109"/>
      <c r="C131" s="1495"/>
      <c r="D131" s="109"/>
      <c r="E131" s="109"/>
      <c r="F131" s="109" t="str">
        <f t="shared" si="1"/>
        <v/>
      </c>
      <c r="G131" s="1495"/>
      <c r="H131" s="1493"/>
      <c r="I131" s="109"/>
      <c r="J131" s="50"/>
      <c r="K131" s="1493"/>
      <c r="L131" s="109"/>
    </row>
    <row r="132">
      <c r="A132" s="1489" t="b">
        <v>0</v>
      </c>
      <c r="B132" s="109"/>
      <c r="C132" s="1495"/>
      <c r="D132" s="109"/>
      <c r="E132" s="109"/>
      <c r="F132" s="109" t="str">
        <f t="shared" si="1"/>
        <v/>
      </c>
      <c r="G132" s="1495"/>
      <c r="H132" s="1493"/>
      <c r="I132" s="109"/>
      <c r="J132" s="50"/>
      <c r="K132" s="1493"/>
      <c r="L132" s="109"/>
    </row>
    <row r="133">
      <c r="A133" s="1489" t="b">
        <v>0</v>
      </c>
      <c r="B133" s="109"/>
      <c r="C133" s="1495"/>
      <c r="D133" s="109"/>
      <c r="E133" s="109"/>
      <c r="F133" s="109" t="str">
        <f t="shared" si="1"/>
        <v/>
      </c>
      <c r="G133" s="1495"/>
      <c r="H133" s="1493"/>
      <c r="I133" s="109"/>
      <c r="J133" s="50"/>
      <c r="K133" s="1493"/>
      <c r="L133" s="109"/>
    </row>
    <row r="134">
      <c r="A134" s="1489" t="b">
        <v>0</v>
      </c>
      <c r="B134" s="109"/>
      <c r="C134" s="1495"/>
      <c r="D134" s="109"/>
      <c r="E134" s="109"/>
      <c r="F134" s="109" t="str">
        <f t="shared" si="1"/>
        <v/>
      </c>
      <c r="G134" s="1495"/>
      <c r="H134" s="1493"/>
      <c r="I134" s="109"/>
      <c r="J134" s="50"/>
      <c r="K134" s="1493"/>
      <c r="L134" s="109"/>
    </row>
    <row r="135">
      <c r="A135" s="1489" t="b">
        <v>0</v>
      </c>
      <c r="B135" s="109"/>
      <c r="C135" s="1495"/>
      <c r="D135" s="109"/>
      <c r="E135" s="109"/>
      <c r="F135" s="109" t="str">
        <f t="shared" si="1"/>
        <v/>
      </c>
      <c r="G135" s="1495"/>
      <c r="H135" s="1493"/>
      <c r="I135" s="109"/>
      <c r="J135" s="50"/>
      <c r="K135" s="1493"/>
      <c r="L135" s="109"/>
    </row>
    <row r="136">
      <c r="A136" s="1489" t="b">
        <v>0</v>
      </c>
      <c r="B136" s="109"/>
      <c r="C136" s="1495"/>
      <c r="D136" s="109"/>
      <c r="E136" s="109"/>
      <c r="F136" s="109" t="str">
        <f t="shared" si="1"/>
        <v/>
      </c>
      <c r="G136" s="1495"/>
      <c r="H136" s="1493"/>
      <c r="I136" s="109"/>
      <c r="J136" s="50"/>
      <c r="K136" s="1493"/>
      <c r="L136" s="109"/>
    </row>
    <row r="137">
      <c r="A137" s="1489" t="b">
        <v>0</v>
      </c>
      <c r="B137" s="109"/>
      <c r="C137" s="1495"/>
      <c r="D137" s="109"/>
      <c r="E137" s="109"/>
      <c r="F137" s="109" t="str">
        <f t="shared" si="1"/>
        <v/>
      </c>
      <c r="G137" s="1495"/>
      <c r="H137" s="1493"/>
      <c r="I137" s="109"/>
      <c r="J137" s="50"/>
      <c r="K137" s="1493"/>
      <c r="L137" s="109"/>
    </row>
    <row r="138">
      <c r="A138" s="1489" t="b">
        <v>0</v>
      </c>
      <c r="B138" s="109"/>
      <c r="C138" s="1495"/>
      <c r="D138" s="109"/>
      <c r="E138" s="109"/>
      <c r="F138" s="109" t="str">
        <f t="shared" si="1"/>
        <v/>
      </c>
      <c r="G138" s="1495"/>
      <c r="H138" s="1493"/>
      <c r="I138" s="109"/>
      <c r="J138" s="50"/>
      <c r="K138" s="1493"/>
      <c r="L138" s="109"/>
    </row>
    <row r="139">
      <c r="A139" s="1489" t="b">
        <v>0</v>
      </c>
      <c r="B139" s="109"/>
      <c r="C139" s="1495"/>
      <c r="D139" s="109"/>
      <c r="E139" s="109"/>
      <c r="F139" s="109" t="str">
        <f t="shared" si="1"/>
        <v/>
      </c>
      <c r="G139" s="1495"/>
      <c r="H139" s="1493"/>
      <c r="I139" s="109"/>
      <c r="J139" s="50"/>
      <c r="K139" s="1493"/>
      <c r="L139" s="109"/>
    </row>
    <row r="140">
      <c r="A140" s="1489" t="b">
        <v>0</v>
      </c>
      <c r="B140" s="109"/>
      <c r="C140" s="1495"/>
      <c r="D140" s="109"/>
      <c r="E140" s="109"/>
      <c r="F140" s="109" t="str">
        <f t="shared" si="1"/>
        <v/>
      </c>
      <c r="G140" s="1495"/>
      <c r="H140" s="1493"/>
      <c r="I140" s="109"/>
      <c r="J140" s="50"/>
      <c r="K140" s="1493"/>
      <c r="L140" s="109"/>
    </row>
    <row r="141">
      <c r="A141" s="1489" t="b">
        <v>0</v>
      </c>
      <c r="B141" s="109"/>
      <c r="C141" s="1495"/>
      <c r="D141" s="109"/>
      <c r="E141" s="109"/>
      <c r="F141" s="109" t="str">
        <f t="shared" si="1"/>
        <v/>
      </c>
      <c r="G141" s="1495"/>
      <c r="H141" s="1493"/>
      <c r="I141" s="109"/>
      <c r="J141" s="50"/>
      <c r="K141" s="1493"/>
      <c r="L141" s="109"/>
    </row>
    <row r="142">
      <c r="A142" s="1489" t="b">
        <v>0</v>
      </c>
      <c r="B142" s="109"/>
      <c r="C142" s="1495"/>
      <c r="D142" s="109"/>
      <c r="E142" s="109"/>
      <c r="F142" s="109" t="str">
        <f t="shared" si="1"/>
        <v/>
      </c>
      <c r="G142" s="1495"/>
      <c r="H142" s="1493"/>
      <c r="I142" s="109"/>
      <c r="J142" s="50"/>
      <c r="K142" s="1493"/>
      <c r="L142" s="109"/>
    </row>
    <row r="143">
      <c r="A143" s="1489" t="b">
        <v>0</v>
      </c>
      <c r="B143" s="109"/>
      <c r="C143" s="1495"/>
      <c r="D143" s="109"/>
      <c r="E143" s="109"/>
      <c r="F143" s="109" t="str">
        <f t="shared" si="1"/>
        <v/>
      </c>
      <c r="G143" s="1495"/>
      <c r="H143" s="1493"/>
      <c r="I143" s="109"/>
      <c r="J143" s="50"/>
      <c r="K143" s="1493"/>
      <c r="L143" s="109"/>
    </row>
    <row r="144">
      <c r="A144" s="1489" t="b">
        <v>0</v>
      </c>
      <c r="B144" s="109"/>
      <c r="C144" s="1495"/>
      <c r="D144" s="109"/>
      <c r="E144" s="109"/>
      <c r="F144" s="109" t="str">
        <f t="shared" si="1"/>
        <v/>
      </c>
      <c r="G144" s="1495"/>
      <c r="H144" s="1493"/>
      <c r="I144" s="109"/>
      <c r="J144" s="50"/>
      <c r="K144" s="1493"/>
      <c r="L144" s="109"/>
    </row>
    <row r="145">
      <c r="A145" s="1489" t="b">
        <v>0</v>
      </c>
      <c r="B145" s="109"/>
      <c r="C145" s="1495"/>
      <c r="D145" s="109"/>
      <c r="E145" s="109"/>
      <c r="F145" s="109" t="str">
        <f t="shared" si="1"/>
        <v/>
      </c>
      <c r="G145" s="1495"/>
      <c r="H145" s="1493"/>
      <c r="I145" s="109"/>
      <c r="J145" s="50"/>
      <c r="K145" s="1493"/>
      <c r="L145" s="109"/>
    </row>
    <row r="146">
      <c r="A146" s="1489" t="b">
        <v>0</v>
      </c>
      <c r="B146" s="109"/>
      <c r="C146" s="1495"/>
      <c r="D146" s="109"/>
      <c r="E146" s="109"/>
      <c r="F146" s="109" t="str">
        <f t="shared" si="1"/>
        <v/>
      </c>
      <c r="G146" s="1495"/>
      <c r="H146" s="1493"/>
      <c r="I146" s="109"/>
      <c r="J146" s="50"/>
      <c r="K146" s="1493"/>
      <c r="L146" s="109"/>
    </row>
    <row r="147">
      <c r="A147" s="1489" t="b">
        <v>0</v>
      </c>
      <c r="B147" s="109"/>
      <c r="C147" s="1495"/>
      <c r="D147" s="109"/>
      <c r="E147" s="109"/>
      <c r="F147" s="109" t="str">
        <f t="shared" si="1"/>
        <v/>
      </c>
      <c r="G147" s="1495"/>
      <c r="H147" s="1493"/>
      <c r="I147" s="109"/>
      <c r="J147" s="50"/>
      <c r="K147" s="1493"/>
      <c r="L147" s="109"/>
    </row>
    <row r="148">
      <c r="A148" s="1489" t="b">
        <v>0</v>
      </c>
      <c r="B148" s="109"/>
      <c r="C148" s="1495"/>
      <c r="D148" s="109"/>
      <c r="E148" s="109"/>
      <c r="F148" s="109" t="str">
        <f t="shared" si="1"/>
        <v/>
      </c>
      <c r="G148" s="1495"/>
      <c r="H148" s="1493"/>
      <c r="I148" s="109"/>
      <c r="J148" s="50"/>
      <c r="K148" s="1493"/>
      <c r="L148" s="109"/>
    </row>
    <row r="149">
      <c r="A149" s="1489" t="b">
        <v>0</v>
      </c>
      <c r="B149" s="109"/>
      <c r="C149" s="1495"/>
      <c r="D149" s="109"/>
      <c r="E149" s="109"/>
      <c r="F149" s="109" t="str">
        <f t="shared" si="1"/>
        <v/>
      </c>
      <c r="G149" s="1495"/>
      <c r="H149" s="1493"/>
      <c r="I149" s="109"/>
      <c r="J149" s="50"/>
      <c r="K149" s="1493"/>
      <c r="L149" s="109"/>
    </row>
    <row r="150">
      <c r="A150" s="1489" t="b">
        <v>0</v>
      </c>
      <c r="B150" s="109"/>
      <c r="C150" s="1495"/>
      <c r="D150" s="109"/>
      <c r="E150" s="109"/>
      <c r="F150" s="109" t="str">
        <f t="shared" si="1"/>
        <v/>
      </c>
      <c r="G150" s="1495"/>
      <c r="H150" s="1493"/>
      <c r="I150" s="109"/>
      <c r="J150" s="50"/>
      <c r="K150" s="1493"/>
      <c r="L150" s="109"/>
    </row>
    <row r="151">
      <c r="A151" s="1489" t="b">
        <v>0</v>
      </c>
      <c r="B151" s="109"/>
      <c r="C151" s="1495"/>
      <c r="D151" s="109"/>
      <c r="E151" s="109"/>
      <c r="F151" s="109" t="str">
        <f t="shared" si="1"/>
        <v/>
      </c>
      <c r="G151" s="1495"/>
      <c r="H151" s="1493"/>
      <c r="I151" s="109"/>
      <c r="J151" s="50"/>
      <c r="K151" s="1493"/>
      <c r="L151" s="109"/>
    </row>
    <row r="152">
      <c r="A152" s="1489" t="b">
        <v>0</v>
      </c>
      <c r="B152" s="109"/>
      <c r="C152" s="1495"/>
      <c r="D152" s="109"/>
      <c r="E152" s="109"/>
      <c r="F152" s="109" t="str">
        <f t="shared" si="1"/>
        <v/>
      </c>
      <c r="G152" s="1495"/>
      <c r="H152" s="1493"/>
      <c r="I152" s="109"/>
      <c r="J152" s="50"/>
      <c r="K152" s="1493"/>
      <c r="L152" s="109"/>
    </row>
    <row r="153">
      <c r="A153" s="1489" t="b">
        <v>0</v>
      </c>
      <c r="B153" s="109"/>
      <c r="C153" s="1495"/>
      <c r="D153" s="109"/>
      <c r="E153" s="109"/>
      <c r="F153" s="109" t="str">
        <f t="shared" si="1"/>
        <v/>
      </c>
      <c r="G153" s="1495"/>
      <c r="H153" s="1493"/>
      <c r="I153" s="109"/>
      <c r="J153" s="50"/>
      <c r="K153" s="1493"/>
      <c r="L153" s="109"/>
    </row>
    <row r="154">
      <c r="A154" s="1489" t="b">
        <v>0</v>
      </c>
      <c r="B154" s="109"/>
      <c r="C154" s="1495"/>
      <c r="D154" s="109"/>
      <c r="E154" s="109"/>
      <c r="F154" s="109" t="str">
        <f t="shared" si="1"/>
        <v/>
      </c>
      <c r="G154" s="1495"/>
      <c r="H154" s="1493"/>
      <c r="I154" s="109"/>
      <c r="J154" s="50"/>
      <c r="K154" s="1493"/>
      <c r="L154" s="109"/>
    </row>
    <row r="155">
      <c r="A155" s="1489" t="b">
        <v>0</v>
      </c>
      <c r="B155" s="109"/>
      <c r="C155" s="1495"/>
      <c r="D155" s="109"/>
      <c r="E155" s="109"/>
      <c r="F155" s="109" t="str">
        <f t="shared" si="1"/>
        <v/>
      </c>
      <c r="G155" s="1495"/>
      <c r="H155" s="1493"/>
      <c r="I155" s="109"/>
      <c r="J155" s="50"/>
      <c r="K155" s="1493"/>
      <c r="L155" s="109"/>
    </row>
    <row r="156">
      <c r="A156" s="1489" t="b">
        <v>0</v>
      </c>
      <c r="B156" s="109"/>
      <c r="C156" s="1495"/>
      <c r="D156" s="109"/>
      <c r="E156" s="109"/>
      <c r="F156" s="109" t="str">
        <f t="shared" si="1"/>
        <v/>
      </c>
      <c r="G156" s="1495"/>
      <c r="H156" s="1493"/>
      <c r="I156" s="109"/>
      <c r="J156" s="50"/>
      <c r="K156" s="1493"/>
      <c r="L156" s="109"/>
    </row>
    <row r="157">
      <c r="A157" s="1489" t="b">
        <v>0</v>
      </c>
      <c r="B157" s="109"/>
      <c r="C157" s="1495"/>
      <c r="D157" s="109"/>
      <c r="E157" s="109"/>
      <c r="F157" s="109" t="str">
        <f t="shared" si="1"/>
        <v/>
      </c>
      <c r="G157" s="1495"/>
      <c r="H157" s="1493"/>
      <c r="I157" s="109"/>
      <c r="J157" s="50"/>
      <c r="K157" s="1493"/>
      <c r="L157" s="109"/>
    </row>
    <row r="158">
      <c r="A158" s="1489" t="b">
        <v>0</v>
      </c>
      <c r="B158" s="109"/>
      <c r="C158" s="1495"/>
      <c r="D158" s="109"/>
      <c r="E158" s="109"/>
      <c r="F158" s="109" t="str">
        <f t="shared" si="1"/>
        <v/>
      </c>
      <c r="G158" s="1495"/>
      <c r="H158" s="1493"/>
      <c r="I158" s="109"/>
      <c r="J158" s="50"/>
      <c r="K158" s="1493"/>
      <c r="L158" s="109"/>
    </row>
    <row r="159">
      <c r="A159" s="1489" t="b">
        <v>0</v>
      </c>
      <c r="B159" s="109"/>
      <c r="C159" s="1495"/>
      <c r="D159" s="109"/>
      <c r="E159" s="109"/>
      <c r="F159" s="109" t="str">
        <f t="shared" si="1"/>
        <v/>
      </c>
      <c r="G159" s="1495"/>
      <c r="H159" s="1493"/>
      <c r="I159" s="109"/>
      <c r="J159" s="50"/>
      <c r="K159" s="1493"/>
      <c r="L159" s="109"/>
    </row>
    <row r="160">
      <c r="A160" s="1489" t="b">
        <v>0</v>
      </c>
      <c r="B160" s="109"/>
      <c r="C160" s="1495"/>
      <c r="D160" s="109"/>
      <c r="E160" s="109"/>
      <c r="F160" s="109" t="str">
        <f t="shared" si="1"/>
        <v/>
      </c>
      <c r="G160" s="1495"/>
      <c r="H160" s="1493"/>
      <c r="I160" s="109"/>
      <c r="J160" s="50"/>
      <c r="K160" s="1493"/>
      <c r="L160" s="109"/>
    </row>
    <row r="161">
      <c r="A161" s="1489" t="b">
        <v>0</v>
      </c>
      <c r="B161" s="109"/>
      <c r="C161" s="1495"/>
      <c r="D161" s="109"/>
      <c r="E161" s="109"/>
      <c r="F161" s="109" t="str">
        <f t="shared" si="1"/>
        <v/>
      </c>
      <c r="G161" s="1495"/>
      <c r="H161" s="1493"/>
      <c r="I161" s="109"/>
      <c r="J161" s="50"/>
      <c r="K161" s="1493"/>
      <c r="L161" s="109"/>
    </row>
    <row r="162">
      <c r="A162" s="1489" t="b">
        <v>0</v>
      </c>
      <c r="B162" s="109"/>
      <c r="C162" s="1495"/>
      <c r="D162" s="109"/>
      <c r="E162" s="109"/>
      <c r="F162" s="109" t="str">
        <f t="shared" si="1"/>
        <v/>
      </c>
      <c r="G162" s="1495"/>
      <c r="H162" s="1493"/>
      <c r="I162" s="109"/>
      <c r="J162" s="50"/>
      <c r="K162" s="1493"/>
      <c r="L162" s="109"/>
    </row>
    <row r="163">
      <c r="A163" s="1489" t="b">
        <v>0</v>
      </c>
      <c r="B163" s="109"/>
      <c r="C163" s="1495"/>
      <c r="D163" s="109"/>
      <c r="E163" s="109"/>
      <c r="F163" s="109" t="str">
        <f t="shared" si="1"/>
        <v/>
      </c>
      <c r="G163" s="1495"/>
      <c r="H163" s="1493"/>
      <c r="I163" s="109"/>
      <c r="J163" s="50"/>
      <c r="K163" s="1493"/>
      <c r="L163" s="109"/>
    </row>
    <row r="164">
      <c r="A164" s="1489" t="b">
        <v>0</v>
      </c>
      <c r="B164" s="109"/>
      <c r="C164" s="1495"/>
      <c r="D164" s="109"/>
      <c r="E164" s="109"/>
      <c r="F164" s="109" t="str">
        <f t="shared" si="1"/>
        <v/>
      </c>
      <c r="G164" s="1495"/>
      <c r="H164" s="1493"/>
      <c r="I164" s="109"/>
      <c r="J164" s="50"/>
      <c r="K164" s="1493"/>
      <c r="L164" s="109"/>
    </row>
    <row r="165">
      <c r="A165" s="1489" t="b">
        <v>0</v>
      </c>
      <c r="B165" s="109"/>
      <c r="C165" s="1495"/>
      <c r="D165" s="109"/>
      <c r="E165" s="109"/>
      <c r="F165" s="109" t="str">
        <f t="shared" si="1"/>
        <v/>
      </c>
      <c r="G165" s="1495"/>
      <c r="H165" s="1493"/>
      <c r="I165" s="109"/>
      <c r="J165" s="50"/>
      <c r="K165" s="1493"/>
      <c r="L165" s="109"/>
    </row>
    <row r="166">
      <c r="A166" s="1489" t="b">
        <v>0</v>
      </c>
      <c r="B166" s="109"/>
      <c r="C166" s="1495"/>
      <c r="D166" s="109"/>
      <c r="E166" s="109"/>
      <c r="F166" s="109" t="str">
        <f t="shared" si="1"/>
        <v/>
      </c>
      <c r="G166" s="1495"/>
      <c r="H166" s="1493"/>
      <c r="I166" s="109"/>
      <c r="J166" s="50"/>
      <c r="K166" s="1493"/>
      <c r="L166" s="109"/>
    </row>
    <row r="167">
      <c r="A167" s="1489" t="b">
        <v>0</v>
      </c>
      <c r="B167" s="109"/>
      <c r="C167" s="1495"/>
      <c r="D167" s="109"/>
      <c r="E167" s="109"/>
      <c r="F167" s="109" t="str">
        <f t="shared" si="1"/>
        <v/>
      </c>
      <c r="G167" s="1495"/>
      <c r="H167" s="1493"/>
      <c r="I167" s="109"/>
      <c r="J167" s="50"/>
      <c r="K167" s="1493"/>
      <c r="L167" s="109"/>
    </row>
    <row r="168">
      <c r="A168" s="1489" t="b">
        <v>0</v>
      </c>
      <c r="B168" s="109"/>
      <c r="C168" s="1495"/>
      <c r="D168" s="109"/>
      <c r="E168" s="109"/>
      <c r="F168" s="109" t="str">
        <f t="shared" si="1"/>
        <v/>
      </c>
      <c r="G168" s="1495"/>
      <c r="H168" s="1493"/>
      <c r="I168" s="109"/>
      <c r="J168" s="50"/>
      <c r="K168" s="1493"/>
      <c r="L168" s="109"/>
    </row>
    <row r="169">
      <c r="A169" s="1489" t="b">
        <v>0</v>
      </c>
      <c r="B169" s="109"/>
      <c r="C169" s="1495"/>
      <c r="D169" s="109"/>
      <c r="E169" s="109"/>
      <c r="F169" s="109" t="str">
        <f t="shared" si="1"/>
        <v/>
      </c>
      <c r="G169" s="1495"/>
      <c r="H169" s="1493"/>
      <c r="I169" s="109"/>
      <c r="J169" s="50"/>
      <c r="K169" s="1493"/>
      <c r="L169" s="109"/>
    </row>
    <row r="170">
      <c r="A170" s="1489" t="b">
        <v>0</v>
      </c>
      <c r="B170" s="109"/>
      <c r="C170" s="1495"/>
      <c r="D170" s="109"/>
      <c r="E170" s="109"/>
      <c r="F170" s="109" t="str">
        <f t="shared" si="1"/>
        <v/>
      </c>
      <c r="G170" s="1495"/>
      <c r="H170" s="1493"/>
      <c r="I170" s="109"/>
      <c r="J170" s="50"/>
      <c r="K170" s="1493"/>
      <c r="L170" s="109"/>
    </row>
    <row r="171">
      <c r="A171" s="1489" t="b">
        <v>0</v>
      </c>
      <c r="B171" s="109"/>
      <c r="C171" s="1495"/>
      <c r="D171" s="109"/>
      <c r="E171" s="109"/>
      <c r="F171" s="109" t="str">
        <f t="shared" si="1"/>
        <v/>
      </c>
      <c r="G171" s="1495"/>
      <c r="H171" s="1493"/>
      <c r="I171" s="109"/>
      <c r="J171" s="50"/>
      <c r="K171" s="1493"/>
      <c r="L171" s="109"/>
    </row>
    <row r="172">
      <c r="A172" s="1489" t="b">
        <v>0</v>
      </c>
      <c r="B172" s="109"/>
      <c r="C172" s="1495"/>
      <c r="D172" s="109"/>
      <c r="E172" s="109"/>
      <c r="F172" s="109" t="str">
        <f t="shared" si="1"/>
        <v/>
      </c>
      <c r="G172" s="1495"/>
      <c r="H172" s="1493"/>
      <c r="I172" s="109"/>
      <c r="J172" s="50"/>
      <c r="K172" s="1493"/>
      <c r="L172" s="109"/>
    </row>
    <row r="173">
      <c r="A173" s="1489" t="b">
        <v>0</v>
      </c>
      <c r="B173" s="109"/>
      <c r="C173" s="1495"/>
      <c r="D173" s="109"/>
      <c r="E173" s="109"/>
      <c r="F173" s="109" t="str">
        <f t="shared" si="1"/>
        <v/>
      </c>
      <c r="G173" s="1495"/>
      <c r="H173" s="1493"/>
      <c r="I173" s="109"/>
      <c r="J173" s="50"/>
      <c r="K173" s="1493"/>
      <c r="L173" s="109"/>
    </row>
    <row r="174">
      <c r="A174" s="1489" t="b">
        <v>0</v>
      </c>
      <c r="B174" s="109"/>
      <c r="C174" s="1495"/>
      <c r="D174" s="109"/>
      <c r="E174" s="109"/>
      <c r="F174" s="109" t="str">
        <f t="shared" si="1"/>
        <v/>
      </c>
      <c r="G174" s="1495"/>
      <c r="H174" s="1493"/>
      <c r="I174" s="109"/>
      <c r="J174" s="50"/>
      <c r="K174" s="1493"/>
      <c r="L174" s="109"/>
    </row>
    <row r="175">
      <c r="A175" s="1489" t="b">
        <v>0</v>
      </c>
      <c r="B175" s="109"/>
      <c r="C175" s="1495"/>
      <c r="D175" s="109"/>
      <c r="E175" s="109"/>
      <c r="F175" s="109" t="str">
        <f t="shared" si="1"/>
        <v/>
      </c>
      <c r="G175" s="1495"/>
      <c r="H175" s="1493"/>
      <c r="I175" s="109"/>
      <c r="J175" s="50"/>
      <c r="K175" s="1493"/>
      <c r="L175" s="109"/>
    </row>
    <row r="176">
      <c r="A176" s="1489" t="b">
        <v>0</v>
      </c>
      <c r="B176" s="109"/>
      <c r="C176" s="1495"/>
      <c r="D176" s="109"/>
      <c r="E176" s="109"/>
      <c r="F176" s="109" t="str">
        <f t="shared" si="1"/>
        <v/>
      </c>
      <c r="G176" s="1495"/>
      <c r="H176" s="1493"/>
      <c r="I176" s="109"/>
      <c r="J176" s="50"/>
      <c r="K176" s="1493"/>
      <c r="L176" s="109"/>
    </row>
    <row r="177">
      <c r="A177" s="1489" t="b">
        <v>0</v>
      </c>
      <c r="B177" s="109"/>
      <c r="C177" s="1495"/>
      <c r="D177" s="109"/>
      <c r="E177" s="109"/>
      <c r="F177" s="109" t="str">
        <f t="shared" si="1"/>
        <v/>
      </c>
      <c r="G177" s="1495"/>
      <c r="H177" s="1493"/>
      <c r="I177" s="109"/>
      <c r="J177" s="50"/>
      <c r="K177" s="1493"/>
      <c r="L177" s="109"/>
    </row>
    <row r="178">
      <c r="A178" s="1489" t="b">
        <v>0</v>
      </c>
      <c r="B178" s="109"/>
      <c r="C178" s="1495"/>
      <c r="D178" s="109"/>
      <c r="E178" s="109"/>
      <c r="F178" s="109" t="str">
        <f t="shared" si="1"/>
        <v/>
      </c>
      <c r="G178" s="1495"/>
      <c r="H178" s="1493"/>
      <c r="I178" s="109"/>
      <c r="J178" s="50"/>
      <c r="K178" s="1493"/>
      <c r="L178" s="109"/>
    </row>
    <row r="179">
      <c r="A179" s="1489" t="b">
        <v>0</v>
      </c>
      <c r="B179" s="109"/>
      <c r="C179" s="1495"/>
      <c r="D179" s="109"/>
      <c r="E179" s="109"/>
      <c r="F179" s="109" t="str">
        <f t="shared" si="1"/>
        <v/>
      </c>
      <c r="G179" s="1495"/>
      <c r="H179" s="1493"/>
      <c r="I179" s="109"/>
      <c r="J179" s="50"/>
      <c r="K179" s="1493"/>
      <c r="L179" s="109"/>
    </row>
    <row r="180">
      <c r="A180" s="1489" t="b">
        <v>0</v>
      </c>
      <c r="B180" s="109"/>
      <c r="C180" s="1495"/>
      <c r="D180" s="109"/>
      <c r="E180" s="109"/>
      <c r="F180" s="109" t="str">
        <f t="shared" si="1"/>
        <v/>
      </c>
      <c r="G180" s="1495"/>
      <c r="H180" s="1493"/>
      <c r="I180" s="109"/>
      <c r="J180" s="50"/>
      <c r="K180" s="1493"/>
      <c r="L180" s="109"/>
    </row>
    <row r="181">
      <c r="A181" s="1489" t="b">
        <v>0</v>
      </c>
      <c r="B181" s="109"/>
      <c r="C181" s="1495"/>
      <c r="D181" s="109"/>
      <c r="E181" s="109"/>
      <c r="F181" s="109" t="str">
        <f t="shared" si="1"/>
        <v/>
      </c>
      <c r="G181" s="1495"/>
      <c r="H181" s="1493"/>
      <c r="I181" s="109"/>
      <c r="J181" s="50"/>
      <c r="K181" s="1493"/>
      <c r="L181" s="109"/>
    </row>
    <row r="182">
      <c r="A182" s="1489" t="b">
        <v>0</v>
      </c>
      <c r="B182" s="109"/>
      <c r="C182" s="1495"/>
      <c r="D182" s="109"/>
      <c r="E182" s="109"/>
      <c r="F182" s="109" t="str">
        <f t="shared" si="1"/>
        <v/>
      </c>
      <c r="G182" s="1495"/>
      <c r="H182" s="1493"/>
      <c r="I182" s="109"/>
      <c r="J182" s="50"/>
      <c r="K182" s="1493"/>
      <c r="L182" s="109"/>
    </row>
    <row r="183">
      <c r="A183" s="1489" t="b">
        <v>0</v>
      </c>
      <c r="B183" s="109"/>
      <c r="C183" s="1495"/>
      <c r="D183" s="109"/>
      <c r="E183" s="109"/>
      <c r="F183" s="109" t="str">
        <f t="shared" si="1"/>
        <v/>
      </c>
      <c r="G183" s="1495"/>
      <c r="H183" s="1493"/>
      <c r="I183" s="109"/>
      <c r="J183" s="50"/>
      <c r="K183" s="1493"/>
      <c r="L183" s="109"/>
    </row>
    <row r="184">
      <c r="A184" s="1489" t="b">
        <v>0</v>
      </c>
      <c r="B184" s="109"/>
      <c r="C184" s="1495"/>
      <c r="D184" s="109"/>
      <c r="E184" s="109"/>
      <c r="F184" s="109" t="str">
        <f t="shared" si="1"/>
        <v/>
      </c>
      <c r="G184" s="1495"/>
      <c r="H184" s="1493"/>
      <c r="I184" s="109"/>
      <c r="J184" s="50"/>
      <c r="K184" s="1493"/>
      <c r="L184" s="109"/>
    </row>
    <row r="185">
      <c r="A185" s="1489" t="b">
        <v>0</v>
      </c>
      <c r="B185" s="109"/>
      <c r="C185" s="1495"/>
      <c r="D185" s="109"/>
      <c r="E185" s="109"/>
      <c r="F185" s="109" t="str">
        <f t="shared" si="1"/>
        <v/>
      </c>
      <c r="G185" s="1495"/>
      <c r="H185" s="1493"/>
      <c r="I185" s="109"/>
      <c r="J185" s="50"/>
      <c r="K185" s="1493"/>
      <c r="L185" s="109"/>
    </row>
    <row r="186">
      <c r="A186" s="1489" t="b">
        <v>0</v>
      </c>
      <c r="B186" s="109"/>
      <c r="C186" s="1495"/>
      <c r="D186" s="109"/>
      <c r="E186" s="109"/>
      <c r="F186" s="109" t="str">
        <f t="shared" si="1"/>
        <v/>
      </c>
      <c r="G186" s="1495"/>
      <c r="H186" s="1493"/>
      <c r="I186" s="109"/>
      <c r="J186" s="50"/>
      <c r="K186" s="1493"/>
      <c r="L186" s="109"/>
    </row>
    <row r="187">
      <c r="A187" s="1489" t="b">
        <v>0</v>
      </c>
      <c r="B187" s="109"/>
      <c r="C187" s="1495"/>
      <c r="D187" s="109"/>
      <c r="E187" s="109"/>
      <c r="F187" s="109" t="str">
        <f t="shared" si="1"/>
        <v/>
      </c>
      <c r="G187" s="1495"/>
      <c r="H187" s="1493"/>
      <c r="I187" s="109"/>
      <c r="J187" s="50"/>
      <c r="K187" s="1493"/>
      <c r="L187" s="109"/>
    </row>
    <row r="188">
      <c r="A188" s="1489" t="b">
        <v>0</v>
      </c>
      <c r="B188" s="109"/>
      <c r="C188" s="1495"/>
      <c r="D188" s="109"/>
      <c r="E188" s="109"/>
      <c r="F188" s="109" t="str">
        <f t="shared" si="1"/>
        <v/>
      </c>
      <c r="G188" s="1495"/>
      <c r="H188" s="1493"/>
      <c r="I188" s="109"/>
      <c r="J188" s="50"/>
      <c r="K188" s="1493"/>
      <c r="L188" s="109"/>
    </row>
    <row r="189">
      <c r="A189" s="1489" t="b">
        <v>0</v>
      </c>
      <c r="B189" s="109"/>
      <c r="C189" s="1495"/>
      <c r="D189" s="109"/>
      <c r="E189" s="109"/>
      <c r="F189" s="109" t="str">
        <f t="shared" si="1"/>
        <v/>
      </c>
      <c r="G189" s="1495"/>
      <c r="H189" s="1493"/>
      <c r="I189" s="109"/>
      <c r="J189" s="50"/>
      <c r="K189" s="1493"/>
      <c r="L189" s="109"/>
    </row>
    <row r="190">
      <c r="A190" s="1489" t="b">
        <v>0</v>
      </c>
      <c r="B190" s="109"/>
      <c r="C190" s="1495"/>
      <c r="D190" s="109"/>
      <c r="E190" s="109"/>
      <c r="F190" s="109" t="str">
        <f t="shared" si="1"/>
        <v/>
      </c>
      <c r="G190" s="1495"/>
      <c r="H190" s="1493"/>
      <c r="I190" s="109"/>
      <c r="J190" s="50"/>
      <c r="K190" s="1493"/>
      <c r="L190" s="109"/>
    </row>
    <row r="191">
      <c r="A191" s="1489" t="b">
        <v>0</v>
      </c>
      <c r="B191" s="109"/>
      <c r="C191" s="1495"/>
      <c r="D191" s="109"/>
      <c r="E191" s="109"/>
      <c r="F191" s="109" t="str">
        <f t="shared" si="1"/>
        <v/>
      </c>
      <c r="G191" s="1495"/>
      <c r="H191" s="1493"/>
      <c r="I191" s="109"/>
      <c r="J191" s="50"/>
      <c r="K191" s="1493"/>
      <c r="L191" s="109"/>
    </row>
    <row r="192">
      <c r="A192" s="1489" t="b">
        <v>0</v>
      </c>
      <c r="B192" s="109"/>
      <c r="C192" s="1495"/>
      <c r="D192" s="109"/>
      <c r="E192" s="109"/>
      <c r="F192" s="109" t="str">
        <f t="shared" si="1"/>
        <v/>
      </c>
      <c r="G192" s="1495"/>
      <c r="H192" s="1493"/>
      <c r="I192" s="109"/>
      <c r="J192" s="50"/>
      <c r="K192" s="1493"/>
      <c r="L192" s="109"/>
    </row>
    <row r="193">
      <c r="A193" s="1489" t="b">
        <v>0</v>
      </c>
      <c r="B193" s="109"/>
      <c r="C193" s="1495"/>
      <c r="D193" s="109"/>
      <c r="E193" s="109"/>
      <c r="F193" s="109" t="str">
        <f t="shared" si="1"/>
        <v/>
      </c>
      <c r="G193" s="1495"/>
      <c r="H193" s="1493"/>
      <c r="I193" s="109"/>
      <c r="J193" s="50"/>
      <c r="K193" s="1493"/>
      <c r="L193" s="109"/>
    </row>
    <row r="194">
      <c r="A194" s="1489" t="b">
        <v>0</v>
      </c>
      <c r="B194" s="109"/>
      <c r="C194" s="1495"/>
      <c r="D194" s="109"/>
      <c r="E194" s="109"/>
      <c r="F194" s="109" t="str">
        <f t="shared" si="1"/>
        <v/>
      </c>
      <c r="G194" s="1495"/>
      <c r="H194" s="1493"/>
      <c r="I194" s="109"/>
      <c r="J194" s="50"/>
      <c r="K194" s="1493"/>
      <c r="L194" s="109"/>
    </row>
    <row r="195">
      <c r="A195" s="1489" t="b">
        <v>0</v>
      </c>
      <c r="B195" s="109"/>
      <c r="C195" s="1495"/>
      <c r="D195" s="109"/>
      <c r="E195" s="109"/>
      <c r="F195" s="109" t="str">
        <f t="shared" si="1"/>
        <v/>
      </c>
      <c r="G195" s="1495"/>
      <c r="H195" s="1493"/>
      <c r="I195" s="109"/>
      <c r="J195" s="50"/>
      <c r="K195" s="1493"/>
      <c r="L195" s="109"/>
    </row>
    <row r="196">
      <c r="A196" s="1489" t="b">
        <v>0</v>
      </c>
      <c r="B196" s="109"/>
      <c r="C196" s="1495"/>
      <c r="D196" s="109"/>
      <c r="E196" s="109"/>
      <c r="F196" s="109" t="str">
        <f t="shared" si="1"/>
        <v/>
      </c>
      <c r="G196" s="1495"/>
      <c r="H196" s="1493"/>
      <c r="I196" s="109"/>
      <c r="J196" s="50"/>
      <c r="K196" s="1493"/>
      <c r="L196" s="109"/>
    </row>
    <row r="197">
      <c r="A197" s="1489" t="b">
        <v>0</v>
      </c>
      <c r="B197" s="109"/>
      <c r="C197" s="1495"/>
      <c r="D197" s="109"/>
      <c r="E197" s="109"/>
      <c r="F197" s="109" t="str">
        <f t="shared" si="1"/>
        <v/>
      </c>
      <c r="G197" s="1495"/>
      <c r="H197" s="1493"/>
      <c r="I197" s="109"/>
      <c r="J197" s="50"/>
      <c r="K197" s="1493"/>
      <c r="L197" s="109"/>
    </row>
    <row r="198">
      <c r="A198" s="1489" t="b">
        <v>0</v>
      </c>
      <c r="B198" s="109"/>
      <c r="C198" s="1495"/>
      <c r="D198" s="109"/>
      <c r="E198" s="109"/>
      <c r="F198" s="109" t="str">
        <f t="shared" si="1"/>
        <v/>
      </c>
      <c r="G198" s="1495"/>
      <c r="H198" s="1493"/>
      <c r="I198" s="109"/>
      <c r="J198" s="50"/>
      <c r="K198" s="1493"/>
      <c r="L198" s="109"/>
    </row>
    <row r="199">
      <c r="A199" s="1489" t="b">
        <v>0</v>
      </c>
      <c r="B199" s="109"/>
      <c r="C199" s="1495"/>
      <c r="D199" s="109"/>
      <c r="E199" s="109"/>
      <c r="F199" s="109" t="str">
        <f t="shared" si="1"/>
        <v/>
      </c>
      <c r="G199" s="1495"/>
      <c r="H199" s="1493"/>
      <c r="I199" s="109"/>
      <c r="J199" s="50"/>
      <c r="K199" s="1493"/>
      <c r="L199" s="109"/>
    </row>
    <row r="200">
      <c r="A200" s="1489" t="b">
        <v>0</v>
      </c>
      <c r="B200" s="109"/>
      <c r="C200" s="1495"/>
      <c r="D200" s="109"/>
      <c r="E200" s="109"/>
      <c r="F200" s="109" t="str">
        <f t="shared" si="1"/>
        <v/>
      </c>
      <c r="G200" s="1495"/>
      <c r="H200" s="1493"/>
      <c r="I200" s="109"/>
      <c r="J200" s="50"/>
      <c r="K200" s="1493"/>
      <c r="L200" s="109"/>
    </row>
    <row r="201">
      <c r="A201" s="1489" t="b">
        <v>0</v>
      </c>
      <c r="B201" s="109"/>
      <c r="C201" s="1495"/>
      <c r="D201" s="109"/>
      <c r="E201" s="109"/>
      <c r="F201" s="109" t="str">
        <f t="shared" si="1"/>
        <v/>
      </c>
      <c r="G201" s="1495"/>
      <c r="H201" s="1493"/>
      <c r="I201" s="109"/>
      <c r="J201" s="50"/>
      <c r="K201" s="1493"/>
      <c r="L201" s="109"/>
    </row>
    <row r="202">
      <c r="A202" s="1489" t="b">
        <v>0</v>
      </c>
      <c r="B202" s="109"/>
      <c r="C202" s="1495"/>
      <c r="D202" s="109"/>
      <c r="E202" s="109"/>
      <c r="F202" s="109" t="str">
        <f t="shared" si="1"/>
        <v/>
      </c>
      <c r="G202" s="1495"/>
      <c r="H202" s="1493"/>
      <c r="I202" s="109"/>
      <c r="J202" s="50"/>
      <c r="K202" s="1493"/>
      <c r="L202" s="109"/>
    </row>
    <row r="203">
      <c r="A203" s="1489" t="b">
        <v>0</v>
      </c>
      <c r="B203" s="109"/>
      <c r="C203" s="1495"/>
      <c r="D203" s="109"/>
      <c r="E203" s="109"/>
      <c r="F203" s="109" t="str">
        <f t="shared" si="1"/>
        <v/>
      </c>
      <c r="G203" s="1495"/>
      <c r="H203" s="1493"/>
      <c r="I203" s="109"/>
      <c r="J203" s="50"/>
      <c r="K203" s="1493"/>
      <c r="L203" s="109"/>
    </row>
    <row r="204">
      <c r="A204" s="1489" t="b">
        <v>0</v>
      </c>
      <c r="B204" s="109"/>
      <c r="C204" s="1495"/>
      <c r="D204" s="109"/>
      <c r="E204" s="109"/>
      <c r="F204" s="109" t="str">
        <f t="shared" si="1"/>
        <v/>
      </c>
      <c r="G204" s="1495"/>
      <c r="H204" s="1493"/>
      <c r="I204" s="109"/>
      <c r="J204" s="50"/>
      <c r="K204" s="1493"/>
      <c r="L204" s="109"/>
    </row>
    <row r="205">
      <c r="A205" s="1489" t="b">
        <v>0</v>
      </c>
      <c r="B205" s="109"/>
      <c r="C205" s="1495"/>
      <c r="D205" s="109"/>
      <c r="E205" s="109"/>
      <c r="F205" s="109" t="str">
        <f t="shared" si="1"/>
        <v/>
      </c>
      <c r="G205" s="1495"/>
      <c r="H205" s="1493"/>
      <c r="I205" s="109"/>
      <c r="J205" s="50"/>
      <c r="K205" s="1493"/>
      <c r="L205" s="109"/>
    </row>
    <row r="206">
      <c r="A206" s="1489" t="b">
        <v>0</v>
      </c>
      <c r="B206" s="109"/>
      <c r="C206" s="1495"/>
      <c r="D206" s="109"/>
      <c r="E206" s="109"/>
      <c r="F206" s="109" t="str">
        <f t="shared" si="1"/>
        <v/>
      </c>
      <c r="G206" s="1495"/>
      <c r="H206" s="1493"/>
      <c r="I206" s="109"/>
      <c r="J206" s="50"/>
      <c r="K206" s="1493"/>
      <c r="L206" s="109"/>
    </row>
    <row r="207">
      <c r="A207" s="1489" t="b">
        <v>0</v>
      </c>
      <c r="B207" s="109"/>
      <c r="C207" s="1495"/>
      <c r="D207" s="109"/>
      <c r="E207" s="109"/>
      <c r="F207" s="109" t="str">
        <f t="shared" si="1"/>
        <v/>
      </c>
      <c r="G207" s="1495"/>
      <c r="H207" s="1493"/>
      <c r="I207" s="109"/>
      <c r="J207" s="50"/>
      <c r="K207" s="1493"/>
      <c r="L207" s="109"/>
    </row>
    <row r="208">
      <c r="A208" s="1489" t="b">
        <v>0</v>
      </c>
      <c r="B208" s="109"/>
      <c r="C208" s="1495"/>
      <c r="D208" s="109"/>
      <c r="E208" s="109"/>
      <c r="F208" s="109" t="str">
        <f t="shared" si="1"/>
        <v/>
      </c>
      <c r="G208" s="1495"/>
      <c r="H208" s="1493"/>
      <c r="I208" s="109"/>
      <c r="J208" s="50"/>
      <c r="K208" s="1493"/>
      <c r="L208" s="109"/>
    </row>
    <row r="209">
      <c r="A209" s="1489" t="b">
        <v>0</v>
      </c>
      <c r="B209" s="109"/>
      <c r="C209" s="1495"/>
      <c r="D209" s="109"/>
      <c r="E209" s="109"/>
      <c r="F209" s="109" t="str">
        <f t="shared" si="1"/>
        <v/>
      </c>
      <c r="G209" s="1495"/>
      <c r="H209" s="1493"/>
      <c r="I209" s="109"/>
      <c r="J209" s="50"/>
      <c r="K209" s="1493"/>
      <c r="L209" s="109"/>
    </row>
    <row r="210">
      <c r="A210" s="1489" t="b">
        <v>0</v>
      </c>
      <c r="B210" s="109"/>
      <c r="C210" s="1495"/>
      <c r="D210" s="109"/>
      <c r="E210" s="109"/>
      <c r="F210" s="109" t="str">
        <f t="shared" si="1"/>
        <v/>
      </c>
      <c r="G210" s="1495"/>
      <c r="H210" s="1493"/>
      <c r="I210" s="109"/>
      <c r="J210" s="50"/>
      <c r="K210" s="1493"/>
      <c r="L210" s="109"/>
    </row>
    <row r="211">
      <c r="A211" s="1489" t="b">
        <v>0</v>
      </c>
      <c r="B211" s="109"/>
      <c r="C211" s="1495"/>
      <c r="D211" s="109"/>
      <c r="E211" s="109"/>
      <c r="F211" s="109" t="str">
        <f t="shared" si="1"/>
        <v/>
      </c>
      <c r="G211" s="1495"/>
      <c r="H211" s="1493"/>
      <c r="I211" s="109"/>
      <c r="J211" s="50"/>
      <c r="K211" s="1493"/>
      <c r="L211" s="109"/>
    </row>
    <row r="212">
      <c r="A212" s="1489" t="b">
        <v>0</v>
      </c>
      <c r="B212" s="109"/>
      <c r="C212" s="1495"/>
      <c r="D212" s="109"/>
      <c r="E212" s="109"/>
      <c r="F212" s="109" t="str">
        <f t="shared" si="1"/>
        <v/>
      </c>
      <c r="G212" s="1495"/>
      <c r="H212" s="1493"/>
      <c r="I212" s="109"/>
      <c r="J212" s="50"/>
      <c r="K212" s="1493"/>
      <c r="L212" s="109"/>
    </row>
    <row r="213">
      <c r="A213" s="1489" t="b">
        <v>0</v>
      </c>
      <c r="B213" s="109"/>
      <c r="C213" s="1495"/>
      <c r="D213" s="109"/>
      <c r="E213" s="109"/>
      <c r="F213" s="109" t="str">
        <f t="shared" si="1"/>
        <v/>
      </c>
      <c r="G213" s="1495"/>
      <c r="H213" s="1493"/>
      <c r="I213" s="109"/>
      <c r="J213" s="50"/>
      <c r="K213" s="1493"/>
      <c r="L213" s="109"/>
    </row>
    <row r="214">
      <c r="A214" s="1489" t="b">
        <v>0</v>
      </c>
      <c r="B214" s="109"/>
      <c r="C214" s="1495"/>
      <c r="D214" s="109"/>
      <c r="E214" s="109"/>
      <c r="F214" s="109" t="str">
        <f t="shared" si="1"/>
        <v/>
      </c>
      <c r="G214" s="1495"/>
      <c r="H214" s="1493"/>
      <c r="I214" s="109"/>
      <c r="J214" s="50"/>
      <c r="K214" s="1493"/>
      <c r="L214" s="109"/>
    </row>
    <row r="215">
      <c r="A215" s="1489" t="b">
        <v>0</v>
      </c>
      <c r="B215" s="109"/>
      <c r="C215" s="1495"/>
      <c r="D215" s="109"/>
      <c r="E215" s="109"/>
      <c r="F215" s="109" t="str">
        <f t="shared" si="1"/>
        <v/>
      </c>
      <c r="G215" s="1495"/>
      <c r="H215" s="1493"/>
      <c r="I215" s="109"/>
      <c r="J215" s="50"/>
      <c r="K215" s="1493"/>
      <c r="L215" s="109"/>
    </row>
    <row r="216">
      <c r="A216" s="1489" t="b">
        <v>0</v>
      </c>
      <c r="B216" s="109"/>
      <c r="C216" s="1495"/>
      <c r="D216" s="109"/>
      <c r="E216" s="109"/>
      <c r="F216" s="109" t="str">
        <f t="shared" si="1"/>
        <v/>
      </c>
      <c r="G216" s="1495"/>
      <c r="H216" s="1493"/>
      <c r="I216" s="109"/>
      <c r="J216" s="50"/>
      <c r="K216" s="1493"/>
      <c r="L216" s="109"/>
    </row>
    <row r="217">
      <c r="A217" s="1489" t="b">
        <v>0</v>
      </c>
      <c r="B217" s="109"/>
      <c r="C217" s="1495"/>
      <c r="D217" s="109"/>
      <c r="E217" s="109"/>
      <c r="F217" s="109" t="str">
        <f t="shared" si="1"/>
        <v/>
      </c>
      <c r="G217" s="1495"/>
      <c r="H217" s="1493"/>
      <c r="I217" s="109"/>
      <c r="J217" s="50"/>
      <c r="K217" s="1493"/>
      <c r="L217" s="109"/>
    </row>
    <row r="218">
      <c r="A218" s="1489" t="b">
        <v>0</v>
      </c>
      <c r="B218" s="109"/>
      <c r="C218" s="1495"/>
      <c r="D218" s="109"/>
      <c r="E218" s="109"/>
      <c r="F218" s="109" t="str">
        <f t="shared" si="1"/>
        <v/>
      </c>
      <c r="G218" s="1495"/>
      <c r="H218" s="1493"/>
      <c r="I218" s="109"/>
      <c r="J218" s="50"/>
      <c r="K218" s="1493"/>
      <c r="L218" s="109"/>
    </row>
    <row r="219">
      <c r="A219" s="1489" t="b">
        <v>0</v>
      </c>
      <c r="B219" s="109"/>
      <c r="C219" s="1495"/>
      <c r="D219" s="109"/>
      <c r="E219" s="109"/>
      <c r="F219" s="109" t="str">
        <f t="shared" si="1"/>
        <v/>
      </c>
      <c r="G219" s="1495"/>
      <c r="H219" s="1493"/>
      <c r="I219" s="109"/>
      <c r="J219" s="50"/>
      <c r="K219" s="1493"/>
      <c r="L219" s="109"/>
    </row>
    <row r="220">
      <c r="A220" s="1489" t="b">
        <v>0</v>
      </c>
      <c r="B220" s="109"/>
      <c r="C220" s="1495"/>
      <c r="D220" s="109"/>
      <c r="E220" s="109"/>
      <c r="F220" s="109" t="str">
        <f t="shared" si="1"/>
        <v/>
      </c>
      <c r="G220" s="1495"/>
      <c r="H220" s="1493"/>
      <c r="I220" s="109"/>
      <c r="J220" s="50"/>
      <c r="K220" s="1493"/>
      <c r="L220" s="109"/>
    </row>
    <row r="221">
      <c r="A221" s="1489" t="b">
        <v>0</v>
      </c>
      <c r="B221" s="109"/>
      <c r="C221" s="1495"/>
      <c r="D221" s="109"/>
      <c r="E221" s="109"/>
      <c r="F221" s="109" t="str">
        <f t="shared" si="1"/>
        <v/>
      </c>
      <c r="G221" s="1495"/>
      <c r="H221" s="1493"/>
      <c r="I221" s="109"/>
      <c r="J221" s="50"/>
      <c r="K221" s="1493"/>
      <c r="L221" s="109"/>
    </row>
    <row r="222">
      <c r="A222" s="1489" t="b">
        <v>0</v>
      </c>
      <c r="B222" s="109"/>
      <c r="C222" s="1495"/>
      <c r="D222" s="109"/>
      <c r="E222" s="109"/>
      <c r="F222" s="109" t="str">
        <f t="shared" si="1"/>
        <v/>
      </c>
      <c r="G222" s="1495"/>
      <c r="H222" s="1493"/>
      <c r="I222" s="109"/>
      <c r="J222" s="50"/>
      <c r="K222" s="1493"/>
      <c r="L222" s="109"/>
    </row>
    <row r="223">
      <c r="A223" s="1489" t="b">
        <v>0</v>
      </c>
      <c r="B223" s="109"/>
      <c r="C223" s="1495"/>
      <c r="D223" s="109"/>
      <c r="E223" s="109"/>
      <c r="F223" s="109" t="str">
        <f t="shared" si="1"/>
        <v/>
      </c>
      <c r="G223" s="1495"/>
      <c r="H223" s="1493"/>
      <c r="I223" s="109"/>
      <c r="J223" s="50"/>
      <c r="K223" s="1493"/>
      <c r="L223" s="109"/>
    </row>
    <row r="224">
      <c r="A224" s="1489" t="b">
        <v>0</v>
      </c>
      <c r="B224" s="109"/>
      <c r="C224" s="1495"/>
      <c r="D224" s="109"/>
      <c r="E224" s="109"/>
      <c r="F224" s="109" t="str">
        <f t="shared" si="1"/>
        <v/>
      </c>
      <c r="G224" s="1495"/>
      <c r="H224" s="1493"/>
      <c r="I224" s="109"/>
      <c r="J224" s="50"/>
      <c r="K224" s="1493"/>
      <c r="L224" s="109"/>
    </row>
    <row r="225">
      <c r="A225" s="1489" t="b">
        <v>0</v>
      </c>
      <c r="B225" s="109"/>
      <c r="C225" s="1495"/>
      <c r="D225" s="109"/>
      <c r="E225" s="109"/>
      <c r="F225" s="109" t="str">
        <f t="shared" si="1"/>
        <v/>
      </c>
      <c r="G225" s="1495"/>
      <c r="H225" s="1493"/>
      <c r="I225" s="109"/>
      <c r="J225" s="50"/>
      <c r="K225" s="1493"/>
      <c r="L225" s="109"/>
    </row>
    <row r="226">
      <c r="A226" s="1489" t="b">
        <v>0</v>
      </c>
      <c r="B226" s="109"/>
      <c r="C226" s="1495"/>
      <c r="D226" s="109"/>
      <c r="E226" s="109"/>
      <c r="F226" s="109" t="str">
        <f t="shared" si="1"/>
        <v/>
      </c>
      <c r="G226" s="1495"/>
      <c r="H226" s="1493"/>
      <c r="I226" s="109"/>
      <c r="J226" s="50"/>
      <c r="K226" s="1493"/>
      <c r="L226" s="109"/>
    </row>
    <row r="227">
      <c r="A227" s="1489" t="b">
        <v>0</v>
      </c>
      <c r="B227" s="109"/>
      <c r="C227" s="1495"/>
      <c r="D227" s="109"/>
      <c r="E227" s="109"/>
      <c r="F227" s="109" t="str">
        <f t="shared" si="1"/>
        <v/>
      </c>
      <c r="G227" s="1495"/>
      <c r="H227" s="1493"/>
      <c r="I227" s="109"/>
      <c r="J227" s="50"/>
      <c r="K227" s="1493"/>
      <c r="L227" s="109"/>
    </row>
    <row r="228">
      <c r="A228" s="1489" t="b">
        <v>0</v>
      </c>
      <c r="B228" s="109"/>
      <c r="C228" s="1495"/>
      <c r="D228" s="109"/>
      <c r="E228" s="109"/>
      <c r="F228" s="109" t="str">
        <f t="shared" si="1"/>
        <v/>
      </c>
      <c r="G228" s="1495"/>
      <c r="H228" s="1493"/>
      <c r="I228" s="109"/>
      <c r="J228" s="50"/>
      <c r="K228" s="1493"/>
      <c r="L228" s="109"/>
    </row>
    <row r="229">
      <c r="A229" s="1489" t="b">
        <v>0</v>
      </c>
      <c r="B229" s="109"/>
      <c r="C229" s="1495"/>
      <c r="D229" s="109"/>
      <c r="E229" s="109"/>
      <c r="F229" s="109" t="str">
        <f t="shared" si="1"/>
        <v/>
      </c>
      <c r="G229" s="1495"/>
      <c r="H229" s="1493"/>
      <c r="I229" s="109"/>
      <c r="J229" s="50"/>
      <c r="K229" s="1493"/>
      <c r="L229" s="109"/>
    </row>
    <row r="230">
      <c r="A230" s="1489" t="b">
        <v>0</v>
      </c>
      <c r="B230" s="109"/>
      <c r="C230" s="1495"/>
      <c r="D230" s="109"/>
      <c r="E230" s="109"/>
      <c r="F230" s="109" t="str">
        <f t="shared" si="1"/>
        <v/>
      </c>
      <c r="G230" s="1495"/>
      <c r="H230" s="1493"/>
      <c r="I230" s="109"/>
      <c r="J230" s="50"/>
      <c r="K230" s="1493"/>
      <c r="L230" s="109"/>
    </row>
    <row r="231">
      <c r="A231" s="1489" t="b">
        <v>0</v>
      </c>
      <c r="B231" s="109"/>
      <c r="C231" s="1495"/>
      <c r="D231" s="109"/>
      <c r="E231" s="109"/>
      <c r="F231" s="109" t="str">
        <f t="shared" si="1"/>
        <v/>
      </c>
      <c r="G231" s="1495"/>
      <c r="H231" s="1493"/>
      <c r="I231" s="109"/>
      <c r="J231" s="50"/>
      <c r="K231" s="1493"/>
      <c r="L231" s="109"/>
    </row>
    <row r="232">
      <c r="A232" s="1489" t="b">
        <v>0</v>
      </c>
      <c r="B232" s="109"/>
      <c r="C232" s="1495"/>
      <c r="D232" s="109"/>
      <c r="E232" s="109"/>
      <c r="F232" s="109" t="str">
        <f t="shared" si="1"/>
        <v/>
      </c>
      <c r="G232" s="1495"/>
      <c r="H232" s="1493"/>
      <c r="I232" s="109"/>
      <c r="J232" s="50"/>
      <c r="K232" s="1493"/>
      <c r="L232" s="109"/>
    </row>
    <row r="233">
      <c r="A233" s="1489" t="b">
        <v>0</v>
      </c>
      <c r="B233" s="109"/>
      <c r="C233" s="1495"/>
      <c r="D233" s="109"/>
      <c r="E233" s="109"/>
      <c r="F233" s="109" t="str">
        <f t="shared" si="1"/>
        <v/>
      </c>
      <c r="G233" s="1495"/>
      <c r="H233" s="1493"/>
      <c r="I233" s="109"/>
      <c r="J233" s="50"/>
      <c r="K233" s="1493"/>
      <c r="L233" s="109"/>
    </row>
    <row r="234">
      <c r="A234" s="1489" t="b">
        <v>0</v>
      </c>
      <c r="B234" s="109"/>
      <c r="C234" s="1495"/>
      <c r="D234" s="109"/>
      <c r="E234" s="109"/>
      <c r="F234" s="109" t="str">
        <f t="shared" si="1"/>
        <v/>
      </c>
      <c r="G234" s="1495"/>
      <c r="H234" s="1493"/>
      <c r="I234" s="109"/>
      <c r="J234" s="50"/>
      <c r="K234" s="1493"/>
      <c r="L234" s="109"/>
    </row>
    <row r="235">
      <c r="A235" s="1489" t="b">
        <v>0</v>
      </c>
      <c r="B235" s="109"/>
      <c r="C235" s="1495"/>
      <c r="D235" s="109"/>
      <c r="E235" s="109"/>
      <c r="F235" s="109" t="str">
        <f t="shared" si="1"/>
        <v/>
      </c>
      <c r="G235" s="1495"/>
      <c r="H235" s="1493"/>
      <c r="I235" s="109"/>
      <c r="J235" s="50"/>
      <c r="K235" s="1493"/>
      <c r="L235" s="109"/>
    </row>
    <row r="236">
      <c r="A236" s="1489" t="b">
        <v>0</v>
      </c>
      <c r="B236" s="109"/>
      <c r="C236" s="1495"/>
      <c r="D236" s="109"/>
      <c r="E236" s="109"/>
      <c r="F236" s="109" t="str">
        <f t="shared" si="1"/>
        <v/>
      </c>
      <c r="G236" s="1495"/>
      <c r="H236" s="1493"/>
      <c r="I236" s="109"/>
      <c r="J236" s="50"/>
      <c r="K236" s="1493"/>
      <c r="L236" s="109"/>
    </row>
    <row r="237">
      <c r="A237" s="1489" t="b">
        <v>0</v>
      </c>
      <c r="B237" s="109"/>
      <c r="C237" s="1495"/>
      <c r="D237" s="109"/>
      <c r="E237" s="109"/>
      <c r="F237" s="109" t="str">
        <f t="shared" si="1"/>
        <v/>
      </c>
      <c r="G237" s="1495"/>
      <c r="H237" s="1493"/>
      <c r="I237" s="109"/>
      <c r="J237" s="50"/>
      <c r="K237" s="1493"/>
      <c r="L237" s="109"/>
    </row>
    <row r="238">
      <c r="A238" s="1489" t="b">
        <v>0</v>
      </c>
      <c r="B238" s="109"/>
      <c r="C238" s="1495"/>
      <c r="D238" s="109"/>
      <c r="E238" s="109"/>
      <c r="F238" s="109" t="str">
        <f t="shared" si="1"/>
        <v/>
      </c>
      <c r="G238" s="1495"/>
      <c r="H238" s="1493"/>
      <c r="I238" s="109"/>
      <c r="J238" s="50"/>
      <c r="K238" s="1493"/>
      <c r="L238" s="109"/>
    </row>
    <row r="239">
      <c r="A239" s="1489" t="b">
        <v>0</v>
      </c>
      <c r="B239" s="109"/>
      <c r="C239" s="1495"/>
      <c r="D239" s="109"/>
      <c r="E239" s="109"/>
      <c r="F239" s="109" t="str">
        <f t="shared" si="1"/>
        <v/>
      </c>
      <c r="G239" s="1495"/>
      <c r="H239" s="1493"/>
      <c r="I239" s="109"/>
      <c r="J239" s="50"/>
      <c r="K239" s="1493"/>
      <c r="L239" s="109"/>
    </row>
    <row r="240">
      <c r="A240" s="1489" t="b">
        <v>0</v>
      </c>
      <c r="B240" s="109"/>
      <c r="C240" s="1495"/>
      <c r="D240" s="109"/>
      <c r="E240" s="109"/>
      <c r="F240" s="109" t="str">
        <f t="shared" si="1"/>
        <v/>
      </c>
      <c r="G240" s="1495"/>
      <c r="H240" s="1493"/>
      <c r="I240" s="109"/>
      <c r="J240" s="50"/>
      <c r="K240" s="1493"/>
      <c r="L240" s="109"/>
    </row>
    <row r="241">
      <c r="A241" s="1489" t="b">
        <v>0</v>
      </c>
      <c r="B241" s="109"/>
      <c r="C241" s="1495"/>
      <c r="D241" s="109"/>
      <c r="E241" s="109"/>
      <c r="F241" s="109" t="str">
        <f t="shared" si="1"/>
        <v/>
      </c>
      <c r="G241" s="1495"/>
      <c r="H241" s="1493"/>
      <c r="I241" s="109"/>
      <c r="J241" s="50"/>
      <c r="K241" s="1493"/>
      <c r="L241" s="109"/>
    </row>
    <row r="242">
      <c r="A242" s="1489" t="b">
        <v>0</v>
      </c>
      <c r="B242" s="109"/>
      <c r="C242" s="1495"/>
      <c r="D242" s="109"/>
      <c r="E242" s="109"/>
      <c r="F242" s="109" t="str">
        <f t="shared" si="1"/>
        <v/>
      </c>
      <c r="G242" s="1495"/>
      <c r="H242" s="1493"/>
      <c r="I242" s="109"/>
      <c r="J242" s="50"/>
      <c r="K242" s="1493"/>
      <c r="L242" s="109"/>
    </row>
    <row r="243">
      <c r="A243" s="1489" t="b">
        <v>0</v>
      </c>
      <c r="B243" s="109"/>
      <c r="C243" s="1495"/>
      <c r="D243" s="109"/>
      <c r="E243" s="109"/>
      <c r="F243" s="109" t="str">
        <f t="shared" si="1"/>
        <v/>
      </c>
      <c r="G243" s="1495"/>
      <c r="H243" s="1493"/>
      <c r="I243" s="109"/>
      <c r="J243" s="50"/>
      <c r="K243" s="1493"/>
      <c r="L243" s="109"/>
    </row>
    <row r="244">
      <c r="A244" s="1489" t="b">
        <v>0</v>
      </c>
      <c r="B244" s="109"/>
      <c r="C244" s="1495"/>
      <c r="D244" s="109"/>
      <c r="E244" s="109"/>
      <c r="F244" s="109" t="str">
        <f t="shared" si="1"/>
        <v/>
      </c>
      <c r="G244" s="1495"/>
      <c r="H244" s="1493"/>
      <c r="I244" s="109"/>
      <c r="J244" s="50"/>
      <c r="K244" s="1493"/>
      <c r="L244" s="109"/>
    </row>
    <row r="245">
      <c r="A245" s="1489" t="b">
        <v>0</v>
      </c>
      <c r="B245" s="109"/>
      <c r="C245" s="1495"/>
      <c r="D245" s="109"/>
      <c r="E245" s="109"/>
      <c r="F245" s="109" t="str">
        <f t="shared" si="1"/>
        <v/>
      </c>
      <c r="G245" s="1495"/>
      <c r="H245" s="1493"/>
      <c r="I245" s="109"/>
      <c r="J245" s="50"/>
      <c r="K245" s="1493"/>
      <c r="L245" s="109"/>
    </row>
    <row r="246">
      <c r="A246" s="1489" t="b">
        <v>0</v>
      </c>
      <c r="B246" s="109"/>
      <c r="C246" s="1495"/>
      <c r="D246" s="109"/>
      <c r="E246" s="109"/>
      <c r="F246" s="109" t="str">
        <f t="shared" si="1"/>
        <v/>
      </c>
      <c r="G246" s="1495"/>
      <c r="H246" s="1493"/>
      <c r="I246" s="109"/>
      <c r="J246" s="50"/>
      <c r="K246" s="1493"/>
      <c r="L246" s="109"/>
    </row>
    <row r="247">
      <c r="A247" s="1489" t="b">
        <v>0</v>
      </c>
      <c r="B247" s="109"/>
      <c r="C247" s="1495"/>
      <c r="D247" s="109"/>
      <c r="E247" s="109"/>
      <c r="F247" s="109" t="str">
        <f t="shared" si="1"/>
        <v/>
      </c>
      <c r="G247" s="1495"/>
      <c r="H247" s="1493"/>
      <c r="I247" s="109"/>
      <c r="J247" s="50"/>
      <c r="K247" s="1493"/>
      <c r="L247" s="109"/>
    </row>
    <row r="248">
      <c r="A248" s="1489" t="b">
        <v>0</v>
      </c>
      <c r="B248" s="109"/>
      <c r="C248" s="1495"/>
      <c r="D248" s="109"/>
      <c r="E248" s="109"/>
      <c r="F248" s="109" t="str">
        <f t="shared" si="1"/>
        <v/>
      </c>
      <c r="G248" s="1495"/>
      <c r="H248" s="1493"/>
      <c r="I248" s="109"/>
      <c r="J248" s="50"/>
      <c r="K248" s="1493"/>
      <c r="L248" s="109"/>
    </row>
    <row r="249">
      <c r="A249" s="1489" t="b">
        <v>0</v>
      </c>
      <c r="B249" s="109"/>
      <c r="C249" s="1495"/>
      <c r="D249" s="109"/>
      <c r="E249" s="109"/>
      <c r="F249" s="109" t="str">
        <f t="shared" si="1"/>
        <v/>
      </c>
      <c r="G249" s="1495"/>
      <c r="H249" s="1493"/>
      <c r="I249" s="109"/>
      <c r="J249" s="50"/>
      <c r="K249" s="1493"/>
      <c r="L249" s="109"/>
    </row>
    <row r="250">
      <c r="A250" s="1489" t="b">
        <v>0</v>
      </c>
      <c r="B250" s="109"/>
      <c r="C250" s="1495"/>
      <c r="D250" s="109"/>
      <c r="E250" s="109"/>
      <c r="F250" s="109" t="str">
        <f t="shared" si="1"/>
        <v/>
      </c>
      <c r="G250" s="1495"/>
      <c r="H250" s="1493"/>
      <c r="I250" s="109"/>
      <c r="J250" s="50"/>
      <c r="K250" s="1493"/>
      <c r="L250" s="109"/>
    </row>
    <row r="251">
      <c r="A251" s="1489" t="b">
        <v>0</v>
      </c>
      <c r="B251" s="109"/>
      <c r="C251" s="1495"/>
      <c r="D251" s="109"/>
      <c r="E251" s="109"/>
      <c r="F251" s="109" t="str">
        <f t="shared" si="1"/>
        <v/>
      </c>
      <c r="G251" s="1495"/>
      <c r="H251" s="1493"/>
      <c r="I251" s="109"/>
      <c r="J251" s="50"/>
      <c r="K251" s="1493"/>
      <c r="L251" s="109"/>
    </row>
    <row r="252">
      <c r="A252" s="1489" t="b">
        <v>0</v>
      </c>
      <c r="B252" s="109"/>
      <c r="C252" s="1495"/>
      <c r="D252" s="109"/>
      <c r="E252" s="109"/>
      <c r="F252" s="109" t="str">
        <f t="shared" si="1"/>
        <v/>
      </c>
      <c r="G252" s="1495"/>
      <c r="H252" s="1493"/>
      <c r="I252" s="109"/>
      <c r="J252" s="50"/>
      <c r="K252" s="1493"/>
      <c r="L252" s="109"/>
    </row>
    <row r="253">
      <c r="A253" s="1489" t="b">
        <v>0</v>
      </c>
      <c r="B253" s="109"/>
      <c r="C253" s="1495"/>
      <c r="D253" s="109"/>
      <c r="E253" s="109"/>
      <c r="F253" s="109" t="str">
        <f t="shared" si="1"/>
        <v/>
      </c>
      <c r="G253" s="1495"/>
      <c r="H253" s="1493"/>
      <c r="I253" s="109"/>
      <c r="J253" s="50"/>
      <c r="K253" s="1493"/>
      <c r="L253" s="109"/>
    </row>
    <row r="254">
      <c r="A254" s="1489" t="b">
        <v>0</v>
      </c>
      <c r="B254" s="109"/>
      <c r="C254" s="1495"/>
      <c r="D254" s="109"/>
      <c r="E254" s="109"/>
      <c r="F254" s="109" t="str">
        <f t="shared" si="1"/>
        <v/>
      </c>
      <c r="G254" s="1495"/>
      <c r="H254" s="1493"/>
      <c r="I254" s="109"/>
      <c r="J254" s="50"/>
      <c r="K254" s="1493"/>
      <c r="L254" s="109"/>
    </row>
    <row r="255">
      <c r="A255" s="1489" t="b">
        <v>0</v>
      </c>
      <c r="B255" s="109"/>
      <c r="C255" s="1495"/>
      <c r="D255" s="109"/>
      <c r="E255" s="109"/>
      <c r="F255" s="109" t="str">
        <f t="shared" si="1"/>
        <v/>
      </c>
      <c r="G255" s="1495"/>
      <c r="H255" s="1493"/>
      <c r="I255" s="109"/>
      <c r="J255" s="50"/>
      <c r="K255" s="1493"/>
      <c r="L255" s="109"/>
    </row>
    <row r="256">
      <c r="A256" s="1489" t="b">
        <v>0</v>
      </c>
      <c r="B256" s="109"/>
      <c r="C256" s="1495"/>
      <c r="D256" s="109"/>
      <c r="E256" s="109"/>
      <c r="F256" s="109" t="str">
        <f t="shared" si="1"/>
        <v/>
      </c>
      <c r="G256" s="1495"/>
      <c r="H256" s="1493"/>
      <c r="I256" s="109"/>
      <c r="J256" s="50"/>
      <c r="K256" s="1493"/>
      <c r="L256" s="109"/>
    </row>
    <row r="257">
      <c r="A257" s="1489" t="b">
        <v>0</v>
      </c>
      <c r="B257" s="109"/>
      <c r="C257" s="1495"/>
      <c r="D257" s="109"/>
      <c r="E257" s="109"/>
      <c r="F257" s="109" t="str">
        <f t="shared" si="1"/>
        <v/>
      </c>
      <c r="G257" s="1495"/>
      <c r="H257" s="1493"/>
      <c r="I257" s="109"/>
      <c r="J257" s="50"/>
      <c r="K257" s="1493"/>
      <c r="L257" s="109"/>
    </row>
    <row r="258">
      <c r="A258" s="1489" t="b">
        <v>0</v>
      </c>
      <c r="B258" s="109"/>
      <c r="C258" s="1495"/>
      <c r="D258" s="109"/>
      <c r="E258" s="109"/>
      <c r="F258" s="109" t="str">
        <f t="shared" si="1"/>
        <v/>
      </c>
      <c r="G258" s="1495"/>
      <c r="H258" s="1493"/>
      <c r="I258" s="109"/>
      <c r="J258" s="50"/>
      <c r="K258" s="1493"/>
      <c r="L258" s="109"/>
    </row>
    <row r="259">
      <c r="A259" s="1489" t="b">
        <v>0</v>
      </c>
      <c r="B259" s="109"/>
      <c r="C259" s="1495"/>
      <c r="D259" s="109"/>
      <c r="E259" s="109"/>
      <c r="F259" s="109" t="str">
        <f t="shared" si="1"/>
        <v/>
      </c>
      <c r="G259" s="1495"/>
      <c r="H259" s="1493"/>
      <c r="I259" s="109"/>
      <c r="J259" s="50"/>
      <c r="K259" s="1493"/>
      <c r="L259" s="109"/>
    </row>
    <row r="260">
      <c r="A260" s="1489" t="b">
        <v>0</v>
      </c>
      <c r="B260" s="109"/>
      <c r="C260" s="1495"/>
      <c r="D260" s="109"/>
      <c r="E260" s="109"/>
      <c r="F260" s="109" t="str">
        <f t="shared" si="1"/>
        <v/>
      </c>
      <c r="G260" s="1495"/>
      <c r="H260" s="1493"/>
      <c r="I260" s="109"/>
      <c r="J260" s="50"/>
      <c r="K260" s="1493"/>
      <c r="L260" s="109"/>
    </row>
    <row r="261">
      <c r="A261" s="1489" t="b">
        <v>0</v>
      </c>
      <c r="B261" s="109"/>
      <c r="C261" s="1495"/>
      <c r="D261" s="109"/>
      <c r="E261" s="109"/>
      <c r="F261" s="109" t="str">
        <f t="shared" si="1"/>
        <v/>
      </c>
      <c r="G261" s="1495"/>
      <c r="H261" s="1493"/>
      <c r="I261" s="109"/>
      <c r="J261" s="50"/>
      <c r="K261" s="1493"/>
      <c r="L261" s="109"/>
    </row>
    <row r="262">
      <c r="A262" s="1489" t="b">
        <v>0</v>
      </c>
      <c r="B262" s="109"/>
      <c r="C262" s="1495"/>
      <c r="D262" s="109"/>
      <c r="E262" s="109"/>
      <c r="F262" s="109" t="str">
        <f t="shared" si="1"/>
        <v/>
      </c>
      <c r="G262" s="1495"/>
      <c r="H262" s="1493"/>
      <c r="I262" s="109"/>
      <c r="J262" s="50"/>
      <c r="K262" s="1493"/>
      <c r="L262" s="109"/>
    </row>
    <row r="263">
      <c r="A263" s="1489" t="b">
        <v>0</v>
      </c>
      <c r="B263" s="109"/>
      <c r="C263" s="1495"/>
      <c r="D263" s="109"/>
      <c r="E263" s="109"/>
      <c r="F263" s="109" t="str">
        <f t="shared" si="1"/>
        <v/>
      </c>
      <c r="G263" s="1495"/>
      <c r="H263" s="1493"/>
      <c r="I263" s="109"/>
      <c r="J263" s="50"/>
      <c r="K263" s="1493"/>
      <c r="L263" s="109"/>
    </row>
    <row r="264">
      <c r="A264" s="1489" t="b">
        <v>0</v>
      </c>
      <c r="B264" s="109"/>
      <c r="C264" s="1495"/>
      <c r="D264" s="109"/>
      <c r="E264" s="109"/>
      <c r="F264" s="109" t="str">
        <f t="shared" si="1"/>
        <v/>
      </c>
      <c r="G264" s="1495"/>
      <c r="H264" s="1493"/>
      <c r="I264" s="109"/>
      <c r="J264" s="50"/>
      <c r="K264" s="1493"/>
      <c r="L264" s="109"/>
    </row>
    <row r="265">
      <c r="A265" s="1489" t="b">
        <v>0</v>
      </c>
      <c r="B265" s="109"/>
      <c r="C265" s="1495"/>
      <c r="D265" s="109"/>
      <c r="E265" s="109"/>
      <c r="F265" s="109" t="str">
        <f t="shared" si="1"/>
        <v/>
      </c>
      <c r="G265" s="1495"/>
      <c r="H265" s="1493"/>
      <c r="I265" s="109"/>
      <c r="J265" s="50"/>
      <c r="K265" s="1493"/>
      <c r="L265" s="109"/>
    </row>
    <row r="266">
      <c r="A266" s="1489" t="b">
        <v>0</v>
      </c>
      <c r="B266" s="109"/>
      <c r="C266" s="1495"/>
      <c r="D266" s="109"/>
      <c r="E266" s="109"/>
      <c r="F266" s="109" t="str">
        <f t="shared" si="1"/>
        <v/>
      </c>
      <c r="G266" s="1495"/>
      <c r="H266" s="1493"/>
      <c r="I266" s="109"/>
      <c r="J266" s="50"/>
      <c r="K266" s="1493"/>
      <c r="L266" s="109"/>
    </row>
    <row r="267">
      <c r="A267" s="1489" t="b">
        <v>0</v>
      </c>
      <c r="B267" s="109"/>
      <c r="C267" s="1495"/>
      <c r="D267" s="109"/>
      <c r="E267" s="109"/>
      <c r="F267" s="109" t="str">
        <f t="shared" si="1"/>
        <v/>
      </c>
      <c r="G267" s="1495"/>
      <c r="H267" s="1493"/>
      <c r="I267" s="109"/>
      <c r="J267" s="50"/>
      <c r="K267" s="1493"/>
      <c r="L267" s="109"/>
    </row>
    <row r="268">
      <c r="A268" s="1489" t="b">
        <v>0</v>
      </c>
      <c r="B268" s="109"/>
      <c r="C268" s="1495"/>
      <c r="D268" s="109"/>
      <c r="E268" s="109"/>
      <c r="F268" s="109" t="str">
        <f t="shared" si="1"/>
        <v/>
      </c>
      <c r="G268" s="1495"/>
      <c r="H268" s="1493"/>
      <c r="I268" s="109"/>
      <c r="J268" s="50"/>
      <c r="K268" s="1493"/>
      <c r="L268" s="109"/>
    </row>
    <row r="269">
      <c r="A269" s="1489" t="b">
        <v>0</v>
      </c>
      <c r="B269" s="109"/>
      <c r="C269" s="1495"/>
      <c r="D269" s="109"/>
      <c r="E269" s="109"/>
      <c r="F269" s="109" t="str">
        <f t="shared" si="1"/>
        <v/>
      </c>
      <c r="G269" s="1495"/>
      <c r="H269" s="1493"/>
      <c r="I269" s="109"/>
      <c r="J269" s="50"/>
      <c r="K269" s="1493"/>
      <c r="L269" s="109"/>
    </row>
    <row r="270">
      <c r="A270" s="1489" t="b">
        <v>0</v>
      </c>
      <c r="B270" s="109"/>
      <c r="C270" s="1495"/>
      <c r="D270" s="109"/>
      <c r="E270" s="109"/>
      <c r="F270" s="109" t="str">
        <f t="shared" si="1"/>
        <v/>
      </c>
      <c r="G270" s="1495"/>
      <c r="H270" s="1493"/>
      <c r="I270" s="109"/>
      <c r="J270" s="50"/>
      <c r="K270" s="1493"/>
      <c r="L270" s="109"/>
    </row>
    <row r="271">
      <c r="A271" s="1489" t="b">
        <v>0</v>
      </c>
      <c r="B271" s="109"/>
      <c r="C271" s="1495"/>
      <c r="D271" s="109"/>
      <c r="E271" s="109"/>
      <c r="F271" s="109" t="str">
        <f t="shared" si="1"/>
        <v/>
      </c>
      <c r="G271" s="1495"/>
      <c r="H271" s="1493"/>
      <c r="I271" s="109"/>
      <c r="J271" s="50"/>
      <c r="K271" s="1493"/>
      <c r="L271" s="109"/>
    </row>
    <row r="272">
      <c r="A272" s="1489" t="b">
        <v>0</v>
      </c>
      <c r="B272" s="109"/>
      <c r="C272" s="1495"/>
      <c r="D272" s="109"/>
      <c r="E272" s="109"/>
      <c r="F272" s="109" t="str">
        <f t="shared" si="1"/>
        <v/>
      </c>
      <c r="G272" s="1495"/>
      <c r="H272" s="1493"/>
      <c r="I272" s="109"/>
      <c r="J272" s="50"/>
      <c r="K272" s="1493"/>
      <c r="L272" s="109"/>
    </row>
    <row r="273">
      <c r="A273" s="1489" t="b">
        <v>0</v>
      </c>
      <c r="B273" s="109"/>
      <c r="C273" s="1495"/>
      <c r="D273" s="109"/>
      <c r="E273" s="109"/>
      <c r="F273" s="109" t="str">
        <f t="shared" si="1"/>
        <v/>
      </c>
      <c r="G273" s="1495"/>
      <c r="H273" s="1493"/>
      <c r="I273" s="109"/>
      <c r="J273" s="50"/>
      <c r="K273" s="1493"/>
      <c r="L273" s="109"/>
    </row>
    <row r="274">
      <c r="A274" s="1489" t="b">
        <v>0</v>
      </c>
      <c r="B274" s="109"/>
      <c r="C274" s="1495"/>
      <c r="D274" s="109"/>
      <c r="E274" s="109"/>
      <c r="F274" s="109" t="str">
        <f t="shared" si="1"/>
        <v/>
      </c>
      <c r="G274" s="1495"/>
      <c r="H274" s="1493"/>
      <c r="I274" s="109"/>
      <c r="J274" s="50"/>
      <c r="K274" s="1493"/>
      <c r="L274" s="109"/>
    </row>
    <row r="275">
      <c r="A275" s="1489" t="b">
        <v>0</v>
      </c>
      <c r="B275" s="109"/>
      <c r="C275" s="1495"/>
      <c r="D275" s="109"/>
      <c r="E275" s="109"/>
      <c r="F275" s="109" t="str">
        <f t="shared" si="1"/>
        <v/>
      </c>
      <c r="G275" s="1495"/>
      <c r="H275" s="1493"/>
      <c r="I275" s="109"/>
      <c r="J275" s="50"/>
      <c r="K275" s="1493"/>
      <c r="L275" s="109"/>
    </row>
    <row r="276">
      <c r="A276" s="1489" t="b">
        <v>0</v>
      </c>
      <c r="B276" s="109"/>
      <c r="C276" s="1495"/>
      <c r="D276" s="109"/>
      <c r="E276" s="109"/>
      <c r="F276" s="109" t="str">
        <f t="shared" si="1"/>
        <v/>
      </c>
      <c r="G276" s="1495"/>
      <c r="H276" s="1493"/>
      <c r="I276" s="109"/>
      <c r="J276" s="50"/>
      <c r="K276" s="1493"/>
      <c r="L276" s="109"/>
    </row>
    <row r="277">
      <c r="A277" s="1489" t="b">
        <v>0</v>
      </c>
      <c r="B277" s="109"/>
      <c r="C277" s="1495"/>
      <c r="D277" s="109"/>
      <c r="E277" s="109"/>
      <c r="F277" s="109" t="str">
        <f t="shared" si="1"/>
        <v/>
      </c>
      <c r="G277" s="1495"/>
      <c r="H277" s="1493"/>
      <c r="I277" s="109"/>
      <c r="J277" s="50"/>
      <c r="K277" s="1493"/>
      <c r="L277" s="109"/>
    </row>
    <row r="278">
      <c r="A278" s="1489" t="b">
        <v>0</v>
      </c>
      <c r="B278" s="109"/>
      <c r="C278" s="1495"/>
      <c r="D278" s="109"/>
      <c r="E278" s="109"/>
      <c r="F278" s="109" t="str">
        <f t="shared" si="1"/>
        <v/>
      </c>
      <c r="G278" s="1495"/>
      <c r="H278" s="1493"/>
      <c r="I278" s="109"/>
      <c r="J278" s="50"/>
      <c r="K278" s="1493"/>
      <c r="L278" s="109"/>
    </row>
    <row r="279">
      <c r="A279" s="1489" t="b">
        <v>0</v>
      </c>
      <c r="B279" s="109"/>
      <c r="C279" s="1495"/>
      <c r="D279" s="109"/>
      <c r="E279" s="109"/>
      <c r="F279" s="109" t="str">
        <f t="shared" si="1"/>
        <v/>
      </c>
      <c r="G279" s="1495"/>
      <c r="H279" s="1493"/>
      <c r="I279" s="109"/>
      <c r="J279" s="50"/>
      <c r="K279" s="1493"/>
      <c r="L279" s="109"/>
    </row>
    <row r="280">
      <c r="A280" s="1489" t="b">
        <v>0</v>
      </c>
      <c r="B280" s="109"/>
      <c r="C280" s="1495"/>
      <c r="D280" s="109"/>
      <c r="E280" s="109"/>
      <c r="F280" s="109" t="str">
        <f t="shared" si="1"/>
        <v/>
      </c>
      <c r="G280" s="1495"/>
      <c r="H280" s="1493"/>
      <c r="I280" s="109"/>
      <c r="J280" s="50"/>
      <c r="K280" s="1493"/>
      <c r="L280" s="109"/>
    </row>
    <row r="281">
      <c r="A281" s="1489" t="b">
        <v>0</v>
      </c>
      <c r="B281" s="109"/>
      <c r="C281" s="1495"/>
      <c r="D281" s="109"/>
      <c r="E281" s="109"/>
      <c r="F281" s="109" t="str">
        <f t="shared" si="1"/>
        <v/>
      </c>
      <c r="G281" s="1495"/>
      <c r="H281" s="1493"/>
      <c r="I281" s="109"/>
      <c r="J281" s="50"/>
      <c r="K281" s="1493"/>
      <c r="L281" s="109"/>
    </row>
    <row r="282">
      <c r="A282" s="1489" t="b">
        <v>0</v>
      </c>
      <c r="B282" s="109"/>
      <c r="C282" s="1495"/>
      <c r="D282" s="109"/>
      <c r="E282" s="109"/>
      <c r="F282" s="109" t="str">
        <f t="shared" si="1"/>
        <v/>
      </c>
      <c r="G282" s="1495"/>
      <c r="H282" s="1493"/>
      <c r="I282" s="109"/>
      <c r="J282" s="50"/>
      <c r="K282" s="1493"/>
      <c r="L282" s="109"/>
    </row>
    <row r="283">
      <c r="A283" s="1489" t="b">
        <v>0</v>
      </c>
      <c r="B283" s="109"/>
      <c r="C283" s="1495"/>
      <c r="D283" s="109"/>
      <c r="E283" s="109"/>
      <c r="F283" s="109" t="str">
        <f t="shared" si="1"/>
        <v/>
      </c>
      <c r="G283" s="1495"/>
      <c r="H283" s="1493"/>
      <c r="I283" s="109"/>
      <c r="J283" s="50"/>
      <c r="K283" s="1493"/>
      <c r="L283" s="109"/>
    </row>
    <row r="284">
      <c r="A284" s="1489" t="b">
        <v>0</v>
      </c>
      <c r="B284" s="109"/>
      <c r="C284" s="1495"/>
      <c r="D284" s="109"/>
      <c r="E284" s="109"/>
      <c r="F284" s="109" t="str">
        <f t="shared" si="1"/>
        <v/>
      </c>
      <c r="G284" s="1495"/>
      <c r="H284" s="1493"/>
      <c r="I284" s="109"/>
      <c r="J284" s="50"/>
      <c r="K284" s="1493"/>
      <c r="L284" s="109"/>
    </row>
    <row r="285">
      <c r="A285" s="1489" t="b">
        <v>0</v>
      </c>
      <c r="B285" s="109"/>
      <c r="C285" s="1495"/>
      <c r="D285" s="109"/>
      <c r="E285" s="109"/>
      <c r="F285" s="109" t="str">
        <f t="shared" si="1"/>
        <v/>
      </c>
      <c r="G285" s="1495"/>
      <c r="H285" s="1493"/>
      <c r="I285" s="109"/>
      <c r="J285" s="50"/>
      <c r="K285" s="1493"/>
      <c r="L285" s="109"/>
    </row>
    <row r="286">
      <c r="A286" s="1489" t="b">
        <v>0</v>
      </c>
      <c r="B286" s="109"/>
      <c r="C286" s="1495"/>
      <c r="D286" s="109"/>
      <c r="E286" s="109"/>
      <c r="F286" s="109" t="str">
        <f t="shared" si="1"/>
        <v/>
      </c>
      <c r="G286" s="1495"/>
      <c r="H286" s="1493"/>
      <c r="I286" s="109"/>
      <c r="J286" s="50"/>
      <c r="K286" s="1493"/>
      <c r="L286" s="109"/>
    </row>
    <row r="287">
      <c r="A287" s="1489" t="b">
        <v>0</v>
      </c>
      <c r="B287" s="109"/>
      <c r="C287" s="1495"/>
      <c r="D287" s="109"/>
      <c r="E287" s="109"/>
      <c r="F287" s="109" t="str">
        <f t="shared" si="1"/>
        <v/>
      </c>
      <c r="G287" s="1495"/>
      <c r="H287" s="1493"/>
      <c r="I287" s="109"/>
      <c r="J287" s="50"/>
      <c r="K287" s="1493"/>
      <c r="L287" s="109"/>
    </row>
    <row r="288">
      <c r="A288" s="1489" t="b">
        <v>0</v>
      </c>
      <c r="B288" s="109"/>
      <c r="C288" s="1495"/>
      <c r="D288" s="109"/>
      <c r="E288" s="109"/>
      <c r="F288" s="109" t="str">
        <f t="shared" si="1"/>
        <v/>
      </c>
      <c r="G288" s="1495"/>
      <c r="H288" s="1493"/>
      <c r="I288" s="109"/>
      <c r="J288" s="50"/>
      <c r="K288" s="1493"/>
      <c r="L288" s="109"/>
    </row>
    <row r="289">
      <c r="A289" s="1489" t="b">
        <v>0</v>
      </c>
      <c r="B289" s="109"/>
      <c r="C289" s="1495"/>
      <c r="D289" s="109"/>
      <c r="E289" s="109"/>
      <c r="F289" s="109" t="str">
        <f t="shared" si="1"/>
        <v/>
      </c>
      <c r="G289" s="1495"/>
      <c r="H289" s="1493"/>
      <c r="I289" s="109"/>
      <c r="J289" s="50"/>
      <c r="K289" s="1493"/>
      <c r="L289" s="109"/>
    </row>
    <row r="290">
      <c r="A290" s="1489" t="b">
        <v>0</v>
      </c>
      <c r="B290" s="109"/>
      <c r="C290" s="1495"/>
      <c r="D290" s="109"/>
      <c r="E290" s="109"/>
      <c r="F290" s="109" t="str">
        <f t="shared" si="1"/>
        <v/>
      </c>
      <c r="G290" s="1495"/>
      <c r="H290" s="1493"/>
      <c r="I290" s="109"/>
      <c r="J290" s="50"/>
      <c r="K290" s="1493"/>
      <c r="L290" s="109"/>
    </row>
    <row r="291">
      <c r="A291" s="1489" t="b">
        <v>0</v>
      </c>
      <c r="B291" s="109"/>
      <c r="C291" s="1495"/>
      <c r="D291" s="109"/>
      <c r="E291" s="109"/>
      <c r="F291" s="109" t="str">
        <f t="shared" si="1"/>
        <v/>
      </c>
      <c r="G291" s="1495"/>
      <c r="H291" s="1493"/>
      <c r="I291" s="109"/>
      <c r="J291" s="50"/>
      <c r="K291" s="1493"/>
      <c r="L291" s="109"/>
    </row>
    <row r="292">
      <c r="A292" s="1489" t="b">
        <v>0</v>
      </c>
      <c r="B292" s="109"/>
      <c r="C292" s="1495"/>
      <c r="D292" s="109"/>
      <c r="E292" s="109"/>
      <c r="F292" s="109" t="str">
        <f t="shared" si="1"/>
        <v/>
      </c>
      <c r="G292" s="1495"/>
      <c r="H292" s="1493"/>
      <c r="I292" s="109"/>
      <c r="J292" s="50"/>
      <c r="K292" s="1493"/>
      <c r="L292" s="109"/>
    </row>
    <row r="293">
      <c r="A293" s="1489" t="b">
        <v>0</v>
      </c>
      <c r="B293" s="109"/>
      <c r="C293" s="1495"/>
      <c r="D293" s="109"/>
      <c r="E293" s="109"/>
      <c r="F293" s="109" t="str">
        <f t="shared" si="1"/>
        <v/>
      </c>
      <c r="G293" s="1495"/>
      <c r="H293" s="1493"/>
      <c r="I293" s="109"/>
      <c r="J293" s="50"/>
      <c r="K293" s="1493"/>
      <c r="L293" s="109"/>
    </row>
    <row r="294">
      <c r="A294" s="1489" t="b">
        <v>0</v>
      </c>
      <c r="B294" s="109"/>
      <c r="C294" s="1495"/>
      <c r="D294" s="109"/>
      <c r="E294" s="109"/>
      <c r="F294" s="109" t="str">
        <f t="shared" si="1"/>
        <v/>
      </c>
      <c r="G294" s="1495"/>
      <c r="H294" s="1493"/>
      <c r="I294" s="109"/>
      <c r="J294" s="50"/>
      <c r="K294" s="1493"/>
      <c r="L294" s="109"/>
    </row>
    <row r="295">
      <c r="A295" s="1489" t="b">
        <v>0</v>
      </c>
      <c r="B295" s="109"/>
      <c r="C295" s="1495"/>
      <c r="D295" s="109"/>
      <c r="E295" s="109"/>
      <c r="F295" s="109" t="str">
        <f t="shared" si="1"/>
        <v/>
      </c>
      <c r="G295" s="1495"/>
      <c r="H295" s="1493"/>
      <c r="I295" s="109"/>
      <c r="J295" s="50"/>
      <c r="K295" s="1493"/>
      <c r="L295" s="109"/>
    </row>
    <row r="296">
      <c r="A296" s="1489" t="b">
        <v>0</v>
      </c>
      <c r="B296" s="109"/>
      <c r="C296" s="1495"/>
      <c r="D296" s="109"/>
      <c r="E296" s="109"/>
      <c r="F296" s="109" t="str">
        <f t="shared" si="1"/>
        <v/>
      </c>
      <c r="G296" s="1495"/>
      <c r="H296" s="1493"/>
      <c r="I296" s="109"/>
      <c r="J296" s="50"/>
      <c r="K296" s="1493"/>
      <c r="L296" s="109"/>
    </row>
    <row r="297">
      <c r="A297" s="1489" t="b">
        <v>0</v>
      </c>
      <c r="B297" s="109"/>
      <c r="C297" s="1495"/>
      <c r="D297" s="109"/>
      <c r="E297" s="109"/>
      <c r="F297" s="109" t="str">
        <f t="shared" si="1"/>
        <v/>
      </c>
      <c r="G297" s="1495"/>
      <c r="H297" s="1493"/>
      <c r="I297" s="109"/>
      <c r="J297" s="50"/>
      <c r="K297" s="1493"/>
      <c r="L297" s="109"/>
    </row>
    <row r="298">
      <c r="A298" s="1489" t="b">
        <v>0</v>
      </c>
      <c r="B298" s="109"/>
      <c r="C298" s="1495"/>
      <c r="D298" s="109"/>
      <c r="E298" s="109"/>
      <c r="F298" s="109" t="str">
        <f t="shared" si="1"/>
        <v/>
      </c>
      <c r="G298" s="1495"/>
      <c r="H298" s="1493"/>
      <c r="I298" s="109"/>
      <c r="J298" s="50"/>
      <c r="K298" s="1493"/>
      <c r="L298" s="109"/>
    </row>
    <row r="299">
      <c r="A299" s="1489" t="b">
        <v>0</v>
      </c>
      <c r="B299" s="109"/>
      <c r="C299" s="1495"/>
      <c r="D299" s="109"/>
      <c r="E299" s="109"/>
      <c r="F299" s="109" t="str">
        <f t="shared" si="1"/>
        <v/>
      </c>
      <c r="G299" s="1495"/>
      <c r="H299" s="1493"/>
      <c r="I299" s="109"/>
      <c r="J299" s="50"/>
      <c r="K299" s="1493"/>
      <c r="L299" s="109"/>
    </row>
    <row r="300">
      <c r="A300" s="1489" t="b">
        <v>0</v>
      </c>
      <c r="B300" s="109"/>
      <c r="C300" s="1495"/>
      <c r="D300" s="109"/>
      <c r="E300" s="109"/>
      <c r="F300" s="109" t="str">
        <f t="shared" si="1"/>
        <v/>
      </c>
      <c r="G300" s="1495"/>
      <c r="H300" s="1493"/>
      <c r="I300" s="109"/>
      <c r="J300" s="50"/>
      <c r="K300" s="1493"/>
      <c r="L300" s="109"/>
    </row>
    <row r="301">
      <c r="A301" s="1489" t="b">
        <v>0</v>
      </c>
      <c r="B301" s="109"/>
      <c r="C301" s="1495"/>
      <c r="D301" s="109"/>
      <c r="E301" s="109"/>
      <c r="F301" s="109" t="str">
        <f t="shared" si="1"/>
        <v/>
      </c>
      <c r="G301" s="1495"/>
      <c r="H301" s="1493"/>
      <c r="I301" s="109"/>
      <c r="J301" s="50"/>
      <c r="K301" s="1493"/>
      <c r="L301" s="109"/>
    </row>
    <row r="302">
      <c r="A302" s="1489" t="b">
        <v>0</v>
      </c>
      <c r="B302" s="109"/>
      <c r="C302" s="1495"/>
      <c r="D302" s="109"/>
      <c r="E302" s="109"/>
      <c r="F302" s="109" t="str">
        <f t="shared" si="1"/>
        <v/>
      </c>
      <c r="G302" s="1495"/>
      <c r="H302" s="1493"/>
      <c r="I302" s="109"/>
      <c r="J302" s="50"/>
      <c r="K302" s="1493"/>
      <c r="L302" s="109"/>
    </row>
    <row r="303">
      <c r="A303" s="1489" t="b">
        <v>0</v>
      </c>
      <c r="B303" s="109"/>
      <c r="C303" s="1495"/>
      <c r="D303" s="109"/>
      <c r="E303" s="109"/>
      <c r="F303" s="109" t="str">
        <f t="shared" si="1"/>
        <v/>
      </c>
      <c r="G303" s="1495"/>
      <c r="H303" s="1493"/>
      <c r="I303" s="109"/>
      <c r="J303" s="50"/>
      <c r="K303" s="1493"/>
      <c r="L303" s="109"/>
    </row>
    <row r="304">
      <c r="A304" s="1489" t="b">
        <v>0</v>
      </c>
      <c r="B304" s="109"/>
      <c r="C304" s="1495"/>
      <c r="D304" s="109"/>
      <c r="E304" s="109"/>
      <c r="F304" s="109" t="str">
        <f t="shared" si="1"/>
        <v/>
      </c>
      <c r="G304" s="1495"/>
      <c r="H304" s="1493"/>
      <c r="I304" s="109"/>
      <c r="J304" s="50"/>
      <c r="K304" s="1493"/>
      <c r="L304" s="109"/>
    </row>
    <row r="305">
      <c r="A305" s="1489" t="b">
        <v>0</v>
      </c>
      <c r="B305" s="109"/>
      <c r="C305" s="1495"/>
      <c r="D305" s="109"/>
      <c r="E305" s="109"/>
      <c r="F305" s="109" t="str">
        <f t="shared" si="1"/>
        <v/>
      </c>
      <c r="G305" s="1495"/>
      <c r="H305" s="1493"/>
      <c r="I305" s="109"/>
      <c r="J305" s="50"/>
      <c r="K305" s="1493"/>
      <c r="L305" s="109"/>
    </row>
    <row r="306">
      <c r="A306" s="1489" t="b">
        <v>0</v>
      </c>
      <c r="B306" s="109"/>
      <c r="C306" s="1495"/>
      <c r="D306" s="109"/>
      <c r="E306" s="109"/>
      <c r="F306" s="109" t="str">
        <f t="shared" si="1"/>
        <v/>
      </c>
      <c r="G306" s="1495"/>
      <c r="H306" s="1493"/>
      <c r="I306" s="109"/>
      <c r="J306" s="50"/>
      <c r="K306" s="1493"/>
      <c r="L306" s="109"/>
    </row>
    <row r="307">
      <c r="A307" s="1489" t="b">
        <v>0</v>
      </c>
      <c r="B307" s="109"/>
      <c r="C307" s="1495"/>
      <c r="D307" s="109"/>
      <c r="E307" s="109"/>
      <c r="F307" s="109" t="str">
        <f t="shared" si="1"/>
        <v/>
      </c>
      <c r="G307" s="1495"/>
      <c r="H307" s="1493"/>
      <c r="I307" s="109"/>
      <c r="J307" s="50"/>
      <c r="K307" s="1493"/>
      <c r="L307" s="109"/>
    </row>
    <row r="308">
      <c r="A308" s="1489" t="b">
        <v>0</v>
      </c>
      <c r="B308" s="109"/>
      <c r="C308" s="1495"/>
      <c r="D308" s="109"/>
      <c r="E308" s="109"/>
      <c r="F308" s="109" t="str">
        <f t="shared" si="1"/>
        <v/>
      </c>
      <c r="G308" s="1495"/>
      <c r="H308" s="1493"/>
      <c r="I308" s="109"/>
      <c r="J308" s="50"/>
      <c r="K308" s="1493"/>
      <c r="L308" s="109"/>
    </row>
    <row r="309">
      <c r="A309" s="1489" t="b">
        <v>0</v>
      </c>
      <c r="B309" s="109"/>
      <c r="C309" s="1495"/>
      <c r="D309" s="109"/>
      <c r="E309" s="109"/>
      <c r="F309" s="109" t="str">
        <f t="shared" si="1"/>
        <v/>
      </c>
      <c r="G309" s="1495"/>
      <c r="H309" s="1493"/>
      <c r="I309" s="109"/>
      <c r="J309" s="50"/>
      <c r="K309" s="1493"/>
      <c r="L309" s="109"/>
    </row>
    <row r="310">
      <c r="A310" s="1489" t="b">
        <v>0</v>
      </c>
      <c r="B310" s="109"/>
      <c r="C310" s="1495"/>
      <c r="D310" s="109"/>
      <c r="E310" s="109"/>
      <c r="F310" s="109" t="str">
        <f t="shared" si="1"/>
        <v/>
      </c>
      <c r="G310" s="1495"/>
      <c r="H310" s="1493"/>
      <c r="I310" s="109"/>
      <c r="J310" s="50"/>
      <c r="K310" s="1493"/>
      <c r="L310" s="109"/>
    </row>
    <row r="311">
      <c r="A311" s="1489" t="b">
        <v>0</v>
      </c>
      <c r="B311" s="109"/>
      <c r="C311" s="1495"/>
      <c r="D311" s="109"/>
      <c r="E311" s="109"/>
      <c r="F311" s="109" t="str">
        <f t="shared" si="1"/>
        <v/>
      </c>
      <c r="G311" s="1495"/>
      <c r="H311" s="1493"/>
      <c r="I311" s="109"/>
      <c r="J311" s="50"/>
      <c r="K311" s="1493"/>
      <c r="L311" s="109"/>
    </row>
    <row r="312">
      <c r="A312" s="1489" t="b">
        <v>0</v>
      </c>
      <c r="B312" s="109"/>
      <c r="C312" s="1495"/>
      <c r="D312" s="109"/>
      <c r="E312" s="109"/>
      <c r="F312" s="109" t="str">
        <f t="shared" si="1"/>
        <v/>
      </c>
      <c r="G312" s="1495"/>
      <c r="H312" s="1493"/>
      <c r="I312" s="109"/>
      <c r="J312" s="50"/>
      <c r="K312" s="1493"/>
      <c r="L312" s="109"/>
    </row>
    <row r="313">
      <c r="A313" s="1489" t="b">
        <v>0</v>
      </c>
      <c r="B313" s="109"/>
      <c r="C313" s="1495"/>
      <c r="D313" s="109"/>
      <c r="E313" s="109"/>
      <c r="F313" s="109" t="str">
        <f t="shared" si="1"/>
        <v/>
      </c>
      <c r="G313" s="1495"/>
      <c r="H313" s="1493"/>
      <c r="I313" s="109"/>
      <c r="J313" s="50"/>
      <c r="K313" s="1493"/>
      <c r="L313" s="109"/>
    </row>
    <row r="314">
      <c r="A314" s="1489" t="b">
        <v>0</v>
      </c>
      <c r="B314" s="109"/>
      <c r="C314" s="1495"/>
      <c r="D314" s="109"/>
      <c r="E314" s="109"/>
      <c r="F314" s="109" t="str">
        <f t="shared" si="1"/>
        <v/>
      </c>
      <c r="G314" s="1495"/>
      <c r="H314" s="1493"/>
      <c r="I314" s="109"/>
      <c r="J314" s="50"/>
      <c r="K314" s="1493"/>
      <c r="L314" s="109"/>
    </row>
    <row r="315">
      <c r="A315" s="1489" t="b">
        <v>0</v>
      </c>
      <c r="B315" s="109"/>
      <c r="C315" s="1495"/>
      <c r="D315" s="109"/>
      <c r="E315" s="109"/>
      <c r="F315" s="109" t="str">
        <f t="shared" si="1"/>
        <v/>
      </c>
      <c r="G315" s="1495"/>
      <c r="H315" s="1493"/>
      <c r="I315" s="109"/>
      <c r="J315" s="50"/>
      <c r="K315" s="1493"/>
      <c r="L315" s="109"/>
    </row>
    <row r="316">
      <c r="A316" s="1489" t="b">
        <v>0</v>
      </c>
      <c r="B316" s="109"/>
      <c r="C316" s="1495"/>
      <c r="D316" s="109"/>
      <c r="E316" s="109"/>
      <c r="F316" s="109" t="str">
        <f t="shared" si="1"/>
        <v/>
      </c>
      <c r="G316" s="1495"/>
      <c r="H316" s="1493"/>
      <c r="I316" s="109"/>
      <c r="J316" s="50"/>
      <c r="K316" s="1493"/>
      <c r="L316" s="109"/>
    </row>
    <row r="317">
      <c r="A317" s="1489" t="b">
        <v>0</v>
      </c>
      <c r="B317" s="109"/>
      <c r="C317" s="1495"/>
      <c r="D317" s="109"/>
      <c r="E317" s="109"/>
      <c r="F317" s="109" t="str">
        <f t="shared" si="1"/>
        <v/>
      </c>
      <c r="G317" s="1495"/>
      <c r="H317" s="1493"/>
      <c r="I317" s="109"/>
      <c r="J317" s="50"/>
      <c r="K317" s="1493"/>
      <c r="L317" s="109"/>
    </row>
    <row r="318">
      <c r="A318" s="1489" t="b">
        <v>0</v>
      </c>
      <c r="B318" s="109"/>
      <c r="C318" s="1495"/>
      <c r="D318" s="109"/>
      <c r="E318" s="109"/>
      <c r="F318" s="109" t="str">
        <f t="shared" si="1"/>
        <v/>
      </c>
      <c r="G318" s="1495"/>
      <c r="H318" s="1493"/>
      <c r="I318" s="109"/>
      <c r="J318" s="50"/>
      <c r="K318" s="1493"/>
      <c r="L318" s="109"/>
    </row>
    <row r="319">
      <c r="A319" s="1489" t="b">
        <v>0</v>
      </c>
      <c r="B319" s="109"/>
      <c r="C319" s="1495"/>
      <c r="D319" s="109"/>
      <c r="E319" s="109"/>
      <c r="F319" s="109" t="str">
        <f t="shared" si="1"/>
        <v/>
      </c>
      <c r="G319" s="1495"/>
      <c r="H319" s="1493"/>
      <c r="I319" s="109"/>
      <c r="J319" s="50"/>
      <c r="K319" s="1493"/>
      <c r="L319" s="109"/>
    </row>
    <row r="320">
      <c r="A320" s="1489" t="b">
        <v>0</v>
      </c>
      <c r="B320" s="109"/>
      <c r="C320" s="1495"/>
      <c r="D320" s="109"/>
      <c r="E320" s="109"/>
      <c r="F320" s="109" t="str">
        <f t="shared" si="1"/>
        <v/>
      </c>
      <c r="G320" s="1495"/>
      <c r="H320" s="1493"/>
      <c r="I320" s="109"/>
      <c r="J320" s="50"/>
      <c r="K320" s="1493"/>
      <c r="L320" s="109"/>
    </row>
    <row r="321">
      <c r="A321" s="1489" t="b">
        <v>0</v>
      </c>
      <c r="B321" s="109"/>
      <c r="C321" s="1495"/>
      <c r="D321" s="109"/>
      <c r="E321" s="109"/>
      <c r="F321" s="109" t="str">
        <f t="shared" si="1"/>
        <v/>
      </c>
      <c r="G321" s="1495"/>
      <c r="H321" s="1493"/>
      <c r="I321" s="109"/>
      <c r="J321" s="50"/>
      <c r="K321" s="1493"/>
      <c r="L321" s="109"/>
    </row>
    <row r="322">
      <c r="A322" s="1489" t="b">
        <v>0</v>
      </c>
      <c r="B322" s="109"/>
      <c r="C322" s="1495"/>
      <c r="D322" s="109"/>
      <c r="E322" s="109"/>
      <c r="F322" s="109" t="str">
        <f t="shared" si="1"/>
        <v/>
      </c>
      <c r="G322" s="1495"/>
      <c r="H322" s="1493"/>
      <c r="I322" s="109"/>
      <c r="J322" s="50"/>
      <c r="K322" s="1493"/>
      <c r="L322" s="109"/>
    </row>
    <row r="323">
      <c r="A323" s="1489" t="b">
        <v>0</v>
      </c>
      <c r="B323" s="109"/>
      <c r="C323" s="1495"/>
      <c r="D323" s="109"/>
      <c r="E323" s="109"/>
      <c r="F323" s="109" t="str">
        <f t="shared" si="1"/>
        <v/>
      </c>
      <c r="G323" s="1495"/>
      <c r="H323" s="1493"/>
      <c r="I323" s="109"/>
      <c r="J323" s="50"/>
      <c r="K323" s="1493"/>
      <c r="L323" s="109"/>
    </row>
    <row r="324">
      <c r="A324" s="1489" t="b">
        <v>0</v>
      </c>
      <c r="B324" s="109"/>
      <c r="C324" s="1495"/>
      <c r="D324" s="109"/>
      <c r="E324" s="109"/>
      <c r="F324" s="109" t="str">
        <f t="shared" si="1"/>
        <v/>
      </c>
      <c r="G324" s="1495"/>
      <c r="H324" s="1493"/>
      <c r="I324" s="109"/>
      <c r="J324" s="50"/>
      <c r="K324" s="1493"/>
      <c r="L324" s="109"/>
    </row>
    <row r="325">
      <c r="A325" s="1489" t="b">
        <v>0</v>
      </c>
      <c r="B325" s="109"/>
      <c r="C325" s="1495"/>
      <c r="D325" s="109"/>
      <c r="E325" s="109"/>
      <c r="F325" s="109" t="str">
        <f t="shared" si="1"/>
        <v/>
      </c>
      <c r="G325" s="1495"/>
      <c r="H325" s="1493"/>
      <c r="I325" s="109"/>
      <c r="J325" s="50"/>
      <c r="K325" s="1493"/>
      <c r="L325" s="109"/>
    </row>
    <row r="326">
      <c r="A326" s="1489" t="b">
        <v>0</v>
      </c>
      <c r="B326" s="109"/>
      <c r="C326" s="1495"/>
      <c r="D326" s="109"/>
      <c r="E326" s="109"/>
      <c r="F326" s="109" t="str">
        <f t="shared" si="1"/>
        <v/>
      </c>
      <c r="G326" s="1495"/>
      <c r="H326" s="1493"/>
      <c r="I326" s="109"/>
      <c r="J326" s="50"/>
      <c r="K326" s="1493"/>
      <c r="L326" s="109"/>
    </row>
    <row r="327">
      <c r="A327" s="1489" t="b">
        <v>0</v>
      </c>
      <c r="B327" s="109"/>
      <c r="C327" s="1495"/>
      <c r="D327" s="109"/>
      <c r="E327" s="109"/>
      <c r="F327" s="109" t="str">
        <f t="shared" si="1"/>
        <v/>
      </c>
      <c r="G327" s="1495"/>
      <c r="H327" s="1493"/>
      <c r="I327" s="109"/>
      <c r="J327" s="50"/>
      <c r="K327" s="1493"/>
      <c r="L327" s="109"/>
    </row>
    <row r="328">
      <c r="A328" s="1489" t="b">
        <v>0</v>
      </c>
      <c r="B328" s="109"/>
      <c r="C328" s="1495"/>
      <c r="D328" s="109"/>
      <c r="E328" s="109"/>
      <c r="F328" s="109" t="str">
        <f t="shared" si="1"/>
        <v/>
      </c>
      <c r="G328" s="1495"/>
      <c r="H328" s="1493"/>
      <c r="I328" s="109"/>
      <c r="J328" s="50"/>
      <c r="K328" s="1493"/>
      <c r="L328" s="109"/>
    </row>
    <row r="329">
      <c r="A329" s="1489" t="b">
        <v>0</v>
      </c>
      <c r="B329" s="109"/>
      <c r="C329" s="1495"/>
      <c r="D329" s="109"/>
      <c r="E329" s="109"/>
      <c r="F329" s="109" t="str">
        <f t="shared" si="1"/>
        <v/>
      </c>
      <c r="G329" s="1495"/>
      <c r="H329" s="1493"/>
      <c r="I329" s="109"/>
      <c r="J329" s="50"/>
      <c r="K329" s="1493"/>
      <c r="L329" s="109"/>
    </row>
    <row r="330">
      <c r="A330" s="1489" t="b">
        <v>0</v>
      </c>
      <c r="B330" s="109"/>
      <c r="C330" s="1495"/>
      <c r="D330" s="109"/>
      <c r="E330" s="109"/>
      <c r="F330" s="109" t="str">
        <f t="shared" si="1"/>
        <v/>
      </c>
      <c r="G330" s="1495"/>
      <c r="H330" s="1493"/>
      <c r="I330" s="109"/>
      <c r="J330" s="50"/>
      <c r="K330" s="1493"/>
      <c r="L330" s="109"/>
    </row>
    <row r="331">
      <c r="A331" s="1489" t="b">
        <v>0</v>
      </c>
      <c r="B331" s="109"/>
      <c r="C331" s="1495"/>
      <c r="D331" s="109"/>
      <c r="E331" s="109"/>
      <c r="F331" s="109" t="str">
        <f t="shared" si="1"/>
        <v/>
      </c>
      <c r="G331" s="1495"/>
      <c r="H331" s="1493"/>
      <c r="I331" s="109"/>
      <c r="J331" s="50"/>
      <c r="K331" s="1493"/>
      <c r="L331" s="109"/>
    </row>
    <row r="332">
      <c r="A332" s="1489" t="b">
        <v>0</v>
      </c>
      <c r="B332" s="109"/>
      <c r="C332" s="1495"/>
      <c r="D332" s="109"/>
      <c r="E332" s="109"/>
      <c r="F332" s="109" t="str">
        <f t="shared" si="1"/>
        <v/>
      </c>
      <c r="G332" s="1495"/>
      <c r="H332" s="1493"/>
      <c r="I332" s="109"/>
      <c r="J332" s="50"/>
      <c r="K332" s="1493"/>
      <c r="L332" s="109"/>
    </row>
    <row r="333">
      <c r="A333" s="1489" t="b">
        <v>0</v>
      </c>
      <c r="B333" s="109"/>
      <c r="C333" s="1495"/>
      <c r="D333" s="109"/>
      <c r="E333" s="109"/>
      <c r="F333" s="109" t="str">
        <f t="shared" si="1"/>
        <v/>
      </c>
      <c r="G333" s="1495"/>
      <c r="H333" s="1493"/>
      <c r="I333" s="109"/>
      <c r="J333" s="50"/>
      <c r="K333" s="1493"/>
      <c r="L333" s="109"/>
    </row>
    <row r="334">
      <c r="A334" s="1489" t="b">
        <v>0</v>
      </c>
      <c r="B334" s="109"/>
      <c r="C334" s="1495"/>
      <c r="D334" s="109"/>
      <c r="E334" s="109"/>
      <c r="F334" s="109" t="str">
        <f t="shared" si="1"/>
        <v/>
      </c>
      <c r="G334" s="1495"/>
      <c r="H334" s="1493"/>
      <c r="I334" s="109"/>
      <c r="J334" s="50"/>
      <c r="K334" s="1493"/>
      <c r="L334" s="109"/>
    </row>
    <row r="335">
      <c r="A335" s="1489" t="b">
        <v>0</v>
      </c>
      <c r="B335" s="109"/>
      <c r="C335" s="1495"/>
      <c r="D335" s="109"/>
      <c r="E335" s="109"/>
      <c r="F335" s="109" t="str">
        <f t="shared" si="1"/>
        <v/>
      </c>
      <c r="G335" s="1495"/>
      <c r="H335" s="1493"/>
      <c r="I335" s="109"/>
      <c r="J335" s="50"/>
      <c r="K335" s="1493"/>
      <c r="L335" s="109"/>
    </row>
    <row r="336">
      <c r="A336" s="1489" t="b">
        <v>0</v>
      </c>
      <c r="B336" s="109"/>
      <c r="C336" s="1495"/>
      <c r="D336" s="109"/>
      <c r="E336" s="109"/>
      <c r="F336" s="109" t="str">
        <f t="shared" si="1"/>
        <v/>
      </c>
      <c r="G336" s="1495"/>
      <c r="H336" s="1493"/>
      <c r="I336" s="109"/>
      <c r="J336" s="50"/>
      <c r="K336" s="1493"/>
      <c r="L336" s="109"/>
    </row>
    <row r="337">
      <c r="A337" s="1489" t="b">
        <v>0</v>
      </c>
      <c r="B337" s="109"/>
      <c r="C337" s="1495"/>
      <c r="D337" s="109"/>
      <c r="E337" s="109"/>
      <c r="F337" s="109" t="str">
        <f t="shared" si="1"/>
        <v/>
      </c>
      <c r="G337" s="1495"/>
      <c r="H337" s="1493"/>
      <c r="I337" s="109"/>
      <c r="J337" s="50"/>
      <c r="K337" s="1493"/>
      <c r="L337" s="109"/>
    </row>
    <row r="338">
      <c r="A338" s="1489" t="b">
        <v>0</v>
      </c>
      <c r="B338" s="109"/>
      <c r="C338" s="1495"/>
      <c r="D338" s="109"/>
      <c r="E338" s="109"/>
      <c r="F338" s="109" t="str">
        <f t="shared" si="1"/>
        <v/>
      </c>
      <c r="G338" s="1495"/>
      <c r="H338" s="1493"/>
      <c r="I338" s="109"/>
      <c r="J338" s="50"/>
      <c r="K338" s="1493"/>
      <c r="L338" s="109"/>
    </row>
    <row r="339">
      <c r="A339" s="1489" t="b">
        <v>0</v>
      </c>
      <c r="B339" s="109"/>
      <c r="C339" s="1495"/>
      <c r="D339" s="109"/>
      <c r="E339" s="109"/>
      <c r="F339" s="109" t="str">
        <f t="shared" si="1"/>
        <v/>
      </c>
      <c r="G339" s="1495"/>
      <c r="H339" s="1493"/>
      <c r="I339" s="109"/>
      <c r="J339" s="50"/>
      <c r="K339" s="1493"/>
      <c r="L339" s="109"/>
    </row>
    <row r="340">
      <c r="A340" s="1489" t="b">
        <v>0</v>
      </c>
      <c r="B340" s="109"/>
      <c r="C340" s="1495"/>
      <c r="D340" s="109"/>
      <c r="E340" s="109"/>
      <c r="F340" s="109" t="str">
        <f t="shared" si="1"/>
        <v/>
      </c>
      <c r="G340" s="1495"/>
      <c r="H340" s="1493"/>
      <c r="I340" s="109"/>
      <c r="J340" s="50"/>
      <c r="K340" s="1493"/>
      <c r="L340" s="109"/>
    </row>
    <row r="341">
      <c r="A341" s="1489" t="b">
        <v>0</v>
      </c>
      <c r="B341" s="109"/>
      <c r="C341" s="1495"/>
      <c r="D341" s="109"/>
      <c r="E341" s="109"/>
      <c r="F341" s="109" t="str">
        <f t="shared" si="1"/>
        <v/>
      </c>
      <c r="G341" s="1495"/>
      <c r="H341" s="1493"/>
      <c r="I341" s="109"/>
      <c r="J341" s="50"/>
      <c r="K341" s="1493"/>
      <c r="L341" s="109"/>
    </row>
    <row r="342">
      <c r="A342" s="1489" t="b">
        <v>0</v>
      </c>
      <c r="B342" s="109"/>
      <c r="C342" s="1495"/>
      <c r="D342" s="109"/>
      <c r="E342" s="109"/>
      <c r="F342" s="109" t="str">
        <f t="shared" si="1"/>
        <v/>
      </c>
      <c r="G342" s="1495"/>
      <c r="H342" s="1493"/>
      <c r="I342" s="109"/>
      <c r="J342" s="50"/>
      <c r="K342" s="1493"/>
      <c r="L342" s="109"/>
    </row>
    <row r="343">
      <c r="A343" s="1489" t="b">
        <v>0</v>
      </c>
      <c r="B343" s="109"/>
      <c r="C343" s="1495"/>
      <c r="D343" s="109"/>
      <c r="E343" s="109"/>
      <c r="F343" s="109" t="str">
        <f t="shared" si="1"/>
        <v/>
      </c>
      <c r="G343" s="1495"/>
      <c r="H343" s="1493"/>
      <c r="I343" s="109"/>
      <c r="J343" s="50"/>
      <c r="K343" s="1493"/>
      <c r="L343" s="109"/>
    </row>
    <row r="344">
      <c r="A344" s="1489" t="b">
        <v>0</v>
      </c>
      <c r="B344" s="109"/>
      <c r="C344" s="1495"/>
      <c r="D344" s="109"/>
      <c r="E344" s="109"/>
      <c r="F344" s="109" t="str">
        <f t="shared" si="1"/>
        <v/>
      </c>
      <c r="G344" s="1495"/>
      <c r="H344" s="1493"/>
      <c r="I344" s="109"/>
      <c r="J344" s="50"/>
      <c r="K344" s="1493"/>
      <c r="L344" s="109"/>
    </row>
    <row r="345">
      <c r="A345" s="1489" t="b">
        <v>0</v>
      </c>
      <c r="B345" s="109"/>
      <c r="C345" s="1495"/>
      <c r="D345" s="109"/>
      <c r="E345" s="109"/>
      <c r="F345" s="109" t="str">
        <f t="shared" si="1"/>
        <v/>
      </c>
      <c r="G345" s="1495"/>
      <c r="H345" s="1493"/>
      <c r="I345" s="109"/>
      <c r="J345" s="50"/>
      <c r="K345" s="1493"/>
      <c r="L345" s="109"/>
    </row>
    <row r="346">
      <c r="A346" s="1489" t="b">
        <v>0</v>
      </c>
      <c r="B346" s="109"/>
      <c r="C346" s="1495"/>
      <c r="D346" s="109"/>
      <c r="E346" s="109"/>
      <c r="F346" s="109" t="str">
        <f t="shared" si="1"/>
        <v/>
      </c>
      <c r="G346" s="1495"/>
      <c r="H346" s="1493"/>
      <c r="I346" s="109"/>
      <c r="J346" s="50"/>
      <c r="K346" s="1493"/>
      <c r="L346" s="109"/>
    </row>
    <row r="347">
      <c r="A347" s="1489" t="b">
        <v>0</v>
      </c>
      <c r="B347" s="109"/>
      <c r="C347" s="1495"/>
      <c r="D347" s="109"/>
      <c r="E347" s="109"/>
      <c r="F347" s="109" t="str">
        <f t="shared" si="1"/>
        <v/>
      </c>
      <c r="G347" s="1495"/>
      <c r="H347" s="1493"/>
      <c r="I347" s="109"/>
      <c r="J347" s="50"/>
      <c r="K347" s="1493"/>
      <c r="L347" s="109"/>
    </row>
    <row r="348">
      <c r="A348" s="1489" t="b">
        <v>0</v>
      </c>
      <c r="B348" s="109"/>
      <c r="C348" s="1495"/>
      <c r="D348" s="109"/>
      <c r="E348" s="109"/>
      <c r="F348" s="109" t="str">
        <f t="shared" si="1"/>
        <v/>
      </c>
      <c r="G348" s="1495"/>
      <c r="H348" s="1493"/>
      <c r="I348" s="109"/>
      <c r="J348" s="50"/>
      <c r="K348" s="1493"/>
      <c r="L348" s="109"/>
    </row>
    <row r="349">
      <c r="A349" s="1489" t="b">
        <v>0</v>
      </c>
      <c r="B349" s="109"/>
      <c r="C349" s="1495"/>
      <c r="D349" s="109"/>
      <c r="E349" s="109"/>
      <c r="F349" s="109" t="str">
        <f t="shared" si="1"/>
        <v/>
      </c>
      <c r="G349" s="1495"/>
      <c r="H349" s="1493"/>
      <c r="I349" s="109"/>
      <c r="J349" s="50"/>
      <c r="K349" s="1493"/>
      <c r="L349" s="109"/>
    </row>
    <row r="350">
      <c r="A350" s="1489" t="b">
        <v>0</v>
      </c>
      <c r="B350" s="109"/>
      <c r="C350" s="1495"/>
      <c r="D350" s="109"/>
      <c r="E350" s="109"/>
      <c r="F350" s="109" t="str">
        <f t="shared" si="1"/>
        <v/>
      </c>
      <c r="G350" s="1495"/>
      <c r="H350" s="1493"/>
      <c r="I350" s="109"/>
      <c r="J350" s="50"/>
      <c r="K350" s="1493"/>
      <c r="L350" s="109"/>
    </row>
    <row r="351">
      <c r="A351" s="1489" t="b">
        <v>0</v>
      </c>
      <c r="B351" s="109"/>
      <c r="C351" s="1495"/>
      <c r="D351" s="109"/>
      <c r="E351" s="109"/>
      <c r="F351" s="109" t="str">
        <f t="shared" si="1"/>
        <v/>
      </c>
      <c r="G351" s="1495"/>
      <c r="H351" s="1493"/>
      <c r="I351" s="109"/>
      <c r="J351" s="50"/>
      <c r="K351" s="1493"/>
      <c r="L351" s="109"/>
    </row>
    <row r="352">
      <c r="A352" s="1489" t="b">
        <v>0</v>
      </c>
      <c r="B352" s="109"/>
      <c r="C352" s="1495"/>
      <c r="D352" s="109"/>
      <c r="E352" s="109"/>
      <c r="F352" s="109" t="str">
        <f t="shared" si="1"/>
        <v/>
      </c>
      <c r="G352" s="1495"/>
      <c r="H352" s="1493"/>
      <c r="I352" s="109"/>
      <c r="J352" s="50"/>
      <c r="K352" s="1493"/>
      <c r="L352" s="109"/>
    </row>
    <row r="353">
      <c r="A353" s="1489" t="b">
        <v>0</v>
      </c>
      <c r="B353" s="109"/>
      <c r="C353" s="1495"/>
      <c r="D353" s="109"/>
      <c r="E353" s="109"/>
      <c r="F353" s="109" t="str">
        <f t="shared" si="1"/>
        <v/>
      </c>
      <c r="G353" s="1495"/>
      <c r="H353" s="1493"/>
      <c r="I353" s="109"/>
      <c r="J353" s="50"/>
      <c r="K353" s="1493"/>
      <c r="L353" s="109"/>
    </row>
    <row r="354">
      <c r="A354" s="1489" t="b">
        <v>0</v>
      </c>
      <c r="B354" s="109"/>
      <c r="C354" s="1495"/>
      <c r="D354" s="109"/>
      <c r="E354" s="109"/>
      <c r="F354" s="109" t="str">
        <f t="shared" si="1"/>
        <v/>
      </c>
      <c r="G354" s="1495"/>
      <c r="H354" s="1493"/>
      <c r="I354" s="109"/>
      <c r="J354" s="50"/>
      <c r="K354" s="1493"/>
      <c r="L354" s="109"/>
    </row>
    <row r="355">
      <c r="A355" s="1489" t="b">
        <v>0</v>
      </c>
      <c r="B355" s="109"/>
      <c r="C355" s="1495"/>
      <c r="D355" s="109"/>
      <c r="E355" s="109"/>
      <c r="F355" s="109" t="str">
        <f t="shared" si="1"/>
        <v/>
      </c>
      <c r="G355" s="1495"/>
      <c r="H355" s="1493"/>
      <c r="I355" s="109"/>
      <c r="J355" s="50"/>
      <c r="K355" s="1493"/>
      <c r="L355" s="109"/>
    </row>
    <row r="356">
      <c r="A356" s="1489" t="b">
        <v>0</v>
      </c>
      <c r="B356" s="109"/>
      <c r="C356" s="1495"/>
      <c r="D356" s="109"/>
      <c r="E356" s="109"/>
      <c r="F356" s="109" t="str">
        <f t="shared" si="1"/>
        <v/>
      </c>
      <c r="G356" s="1495"/>
      <c r="H356" s="1493"/>
      <c r="I356" s="109"/>
      <c r="J356" s="50"/>
      <c r="K356" s="1493"/>
      <c r="L356" s="109"/>
    </row>
    <row r="357">
      <c r="A357" s="1489" t="b">
        <v>0</v>
      </c>
      <c r="B357" s="109"/>
      <c r="C357" s="1495"/>
      <c r="D357" s="109"/>
      <c r="E357" s="109"/>
      <c r="F357" s="109" t="str">
        <f t="shared" si="1"/>
        <v/>
      </c>
      <c r="G357" s="1495"/>
      <c r="H357" s="1493"/>
      <c r="I357" s="109"/>
      <c r="J357" s="50"/>
      <c r="K357" s="1493"/>
      <c r="L357" s="109"/>
    </row>
    <row r="358">
      <c r="A358" s="1489" t="b">
        <v>0</v>
      </c>
      <c r="B358" s="109"/>
      <c r="C358" s="1495"/>
      <c r="D358" s="109"/>
      <c r="E358" s="109"/>
      <c r="F358" s="109" t="str">
        <f t="shared" si="1"/>
        <v/>
      </c>
      <c r="G358" s="1495"/>
      <c r="H358" s="1493"/>
      <c r="I358" s="109"/>
      <c r="J358" s="50"/>
      <c r="K358" s="1493"/>
      <c r="L358" s="109"/>
    </row>
    <row r="359">
      <c r="A359" s="1489" t="b">
        <v>0</v>
      </c>
      <c r="B359" s="109"/>
      <c r="C359" s="1495"/>
      <c r="D359" s="109"/>
      <c r="E359" s="109"/>
      <c r="F359" s="109" t="str">
        <f t="shared" si="1"/>
        <v/>
      </c>
      <c r="G359" s="1495"/>
      <c r="H359" s="1493"/>
      <c r="I359" s="109"/>
      <c r="J359" s="50"/>
      <c r="K359" s="1493"/>
      <c r="L359" s="109"/>
    </row>
    <row r="360">
      <c r="A360" s="1489" t="b">
        <v>0</v>
      </c>
      <c r="B360" s="109"/>
      <c r="C360" s="1495"/>
      <c r="D360" s="109"/>
      <c r="E360" s="109"/>
      <c r="F360" s="109" t="str">
        <f t="shared" si="1"/>
        <v/>
      </c>
      <c r="G360" s="1495"/>
      <c r="H360" s="1493"/>
      <c r="I360" s="109"/>
      <c r="J360" s="50"/>
      <c r="K360" s="1493"/>
      <c r="L360" s="109"/>
    </row>
    <row r="361">
      <c r="A361" s="1489" t="b">
        <v>0</v>
      </c>
      <c r="B361" s="109"/>
      <c r="C361" s="1495"/>
      <c r="D361" s="109"/>
      <c r="E361" s="109"/>
      <c r="F361" s="109" t="str">
        <f t="shared" si="1"/>
        <v/>
      </c>
      <c r="G361" s="1495"/>
      <c r="H361" s="1493"/>
      <c r="I361" s="109"/>
      <c r="J361" s="50"/>
      <c r="K361" s="1493"/>
      <c r="L361" s="109"/>
    </row>
    <row r="362">
      <c r="A362" s="1489" t="b">
        <v>0</v>
      </c>
      <c r="B362" s="109"/>
      <c r="C362" s="1495"/>
      <c r="D362" s="109"/>
      <c r="E362" s="109"/>
      <c r="F362" s="109" t="str">
        <f t="shared" si="1"/>
        <v/>
      </c>
      <c r="G362" s="1495"/>
      <c r="H362" s="1493"/>
      <c r="I362" s="109"/>
      <c r="J362" s="50"/>
      <c r="K362" s="1493"/>
      <c r="L362" s="109"/>
    </row>
    <row r="363">
      <c r="A363" s="1489" t="b">
        <v>0</v>
      </c>
      <c r="B363" s="109"/>
      <c r="C363" s="1495"/>
      <c r="D363" s="109"/>
      <c r="E363" s="109"/>
      <c r="F363" s="109" t="str">
        <f t="shared" si="1"/>
        <v/>
      </c>
      <c r="G363" s="1495"/>
      <c r="H363" s="1493"/>
      <c r="I363" s="109"/>
      <c r="J363" s="50"/>
      <c r="K363" s="1493"/>
      <c r="L363" s="109"/>
    </row>
    <row r="364">
      <c r="A364" s="1489" t="b">
        <v>0</v>
      </c>
      <c r="B364" s="109"/>
      <c r="C364" s="1495"/>
      <c r="D364" s="109"/>
      <c r="E364" s="109"/>
      <c r="F364" s="109" t="str">
        <f t="shared" si="1"/>
        <v/>
      </c>
      <c r="G364" s="1495"/>
      <c r="H364" s="1493"/>
      <c r="I364" s="109"/>
      <c r="J364" s="50"/>
      <c r="K364" s="1493"/>
      <c r="L364" s="109"/>
    </row>
    <row r="365">
      <c r="A365" s="1489" t="b">
        <v>0</v>
      </c>
      <c r="B365" s="109"/>
      <c r="C365" s="1495"/>
      <c r="D365" s="109"/>
      <c r="E365" s="109"/>
      <c r="F365" s="109" t="str">
        <f t="shared" si="1"/>
        <v/>
      </c>
      <c r="G365" s="1495"/>
      <c r="H365" s="1493"/>
      <c r="I365" s="109"/>
      <c r="J365" s="50"/>
      <c r="K365" s="1493"/>
      <c r="L365" s="109"/>
    </row>
    <row r="366">
      <c r="A366" s="1489" t="b">
        <v>0</v>
      </c>
      <c r="B366" s="109"/>
      <c r="C366" s="1495"/>
      <c r="D366" s="109"/>
      <c r="E366" s="109"/>
      <c r="F366" s="109" t="str">
        <f t="shared" si="1"/>
        <v/>
      </c>
      <c r="G366" s="1495"/>
      <c r="H366" s="1493"/>
      <c r="I366" s="109"/>
      <c r="J366" s="50"/>
      <c r="K366" s="1493"/>
      <c r="L366" s="109"/>
    </row>
    <row r="367">
      <c r="A367" s="1489" t="b">
        <v>0</v>
      </c>
      <c r="B367" s="109"/>
      <c r="C367" s="1495"/>
      <c r="D367" s="109"/>
      <c r="E367" s="109"/>
      <c r="F367" s="109" t="str">
        <f t="shared" si="1"/>
        <v/>
      </c>
      <c r="G367" s="1495"/>
      <c r="H367" s="1493"/>
      <c r="I367" s="109"/>
      <c r="J367" s="50"/>
      <c r="K367" s="1493"/>
      <c r="L367" s="109"/>
    </row>
    <row r="368">
      <c r="A368" s="1489" t="b">
        <v>0</v>
      </c>
      <c r="B368" s="109"/>
      <c r="C368" s="1495"/>
      <c r="D368" s="109"/>
      <c r="E368" s="109"/>
      <c r="F368" s="109" t="str">
        <f t="shared" si="1"/>
        <v/>
      </c>
      <c r="G368" s="1495"/>
      <c r="H368" s="1493"/>
      <c r="I368" s="109"/>
      <c r="J368" s="50"/>
      <c r="K368" s="1493"/>
      <c r="L368" s="109"/>
    </row>
    <row r="369">
      <c r="A369" s="1489" t="b">
        <v>0</v>
      </c>
      <c r="B369" s="109"/>
      <c r="C369" s="1495"/>
      <c r="D369" s="109"/>
      <c r="E369" s="109"/>
      <c r="F369" s="109" t="str">
        <f t="shared" si="1"/>
        <v/>
      </c>
      <c r="G369" s="1495"/>
      <c r="H369" s="1493"/>
      <c r="I369" s="109"/>
      <c r="J369" s="50"/>
      <c r="K369" s="1493"/>
      <c r="L369" s="109"/>
    </row>
    <row r="370">
      <c r="A370" s="1489" t="b">
        <v>0</v>
      </c>
      <c r="B370" s="109"/>
      <c r="C370" s="1495"/>
      <c r="D370" s="109"/>
      <c r="E370" s="109"/>
      <c r="F370" s="109" t="str">
        <f t="shared" si="1"/>
        <v/>
      </c>
      <c r="G370" s="1495"/>
      <c r="H370" s="1493"/>
      <c r="I370" s="109"/>
      <c r="J370" s="50"/>
      <c r="K370" s="1493"/>
      <c r="L370" s="109"/>
    </row>
    <row r="371">
      <c r="A371" s="1489" t="b">
        <v>0</v>
      </c>
      <c r="B371" s="109"/>
      <c r="C371" s="1495"/>
      <c r="D371" s="109"/>
      <c r="E371" s="109"/>
      <c r="F371" s="109" t="str">
        <f t="shared" si="1"/>
        <v/>
      </c>
      <c r="G371" s="1495"/>
      <c r="H371" s="1493"/>
      <c r="I371" s="109"/>
      <c r="J371" s="50"/>
      <c r="K371" s="1493"/>
      <c r="L371" s="109"/>
    </row>
    <row r="372">
      <c r="A372" s="1489" t="b">
        <v>0</v>
      </c>
      <c r="B372" s="109"/>
      <c r="C372" s="1495"/>
      <c r="D372" s="109"/>
      <c r="E372" s="109"/>
      <c r="F372" s="109" t="str">
        <f t="shared" si="1"/>
        <v/>
      </c>
      <c r="G372" s="1495"/>
      <c r="H372" s="1493"/>
      <c r="I372" s="109"/>
      <c r="J372" s="50"/>
      <c r="K372" s="1493"/>
      <c r="L372" s="109"/>
    </row>
    <row r="373">
      <c r="A373" s="1489" t="b">
        <v>0</v>
      </c>
      <c r="B373" s="109"/>
      <c r="C373" s="1495"/>
      <c r="D373" s="109"/>
      <c r="E373" s="109"/>
      <c r="F373" s="109" t="str">
        <f t="shared" si="1"/>
        <v/>
      </c>
      <c r="G373" s="1495"/>
      <c r="H373" s="1493"/>
      <c r="I373" s="109"/>
      <c r="J373" s="50"/>
      <c r="K373" s="1493"/>
      <c r="L373" s="109"/>
    </row>
    <row r="374">
      <c r="A374" s="1489" t="b">
        <v>0</v>
      </c>
      <c r="B374" s="109"/>
      <c r="C374" s="1495"/>
      <c r="D374" s="109"/>
      <c r="E374" s="109"/>
      <c r="F374" s="109" t="str">
        <f t="shared" si="1"/>
        <v/>
      </c>
      <c r="G374" s="1495"/>
      <c r="H374" s="1493"/>
      <c r="I374" s="109"/>
      <c r="J374" s="50"/>
      <c r="K374" s="1493"/>
      <c r="L374" s="109"/>
    </row>
    <row r="375">
      <c r="A375" s="1489" t="b">
        <v>0</v>
      </c>
      <c r="B375" s="109"/>
      <c r="C375" s="1495"/>
      <c r="D375" s="109"/>
      <c r="E375" s="109"/>
      <c r="F375" s="109" t="str">
        <f t="shared" si="1"/>
        <v/>
      </c>
      <c r="G375" s="1495"/>
      <c r="H375" s="1493"/>
      <c r="I375" s="109"/>
      <c r="J375" s="50"/>
      <c r="K375" s="1493"/>
      <c r="L375" s="109"/>
    </row>
    <row r="376">
      <c r="A376" s="1489" t="b">
        <v>0</v>
      </c>
      <c r="B376" s="109"/>
      <c r="C376" s="1495"/>
      <c r="D376" s="109"/>
      <c r="E376" s="109"/>
      <c r="F376" s="109" t="str">
        <f t="shared" si="1"/>
        <v/>
      </c>
      <c r="G376" s="1495"/>
      <c r="H376" s="1493"/>
      <c r="I376" s="109"/>
      <c r="J376" s="50"/>
      <c r="K376" s="1493"/>
      <c r="L376" s="109"/>
    </row>
    <row r="377">
      <c r="A377" s="1489" t="b">
        <v>0</v>
      </c>
      <c r="B377" s="109"/>
      <c r="C377" s="1495"/>
      <c r="D377" s="109"/>
      <c r="E377" s="109"/>
      <c r="F377" s="109" t="str">
        <f t="shared" si="1"/>
        <v/>
      </c>
      <c r="G377" s="1495"/>
      <c r="H377" s="1493"/>
      <c r="I377" s="109"/>
      <c r="J377" s="50"/>
      <c r="K377" s="1493"/>
      <c r="L377" s="109"/>
    </row>
    <row r="378">
      <c r="A378" s="1489" t="b">
        <v>0</v>
      </c>
      <c r="B378" s="109"/>
      <c r="C378" s="1495"/>
      <c r="D378" s="109"/>
      <c r="E378" s="109"/>
      <c r="F378" s="109" t="str">
        <f t="shared" si="1"/>
        <v/>
      </c>
      <c r="G378" s="1495"/>
      <c r="H378" s="1493"/>
      <c r="I378" s="109"/>
      <c r="J378" s="50"/>
      <c r="K378" s="1493"/>
      <c r="L378" s="109"/>
    </row>
    <row r="379">
      <c r="A379" s="1489" t="b">
        <v>0</v>
      </c>
      <c r="B379" s="109"/>
      <c r="C379" s="1495"/>
      <c r="D379" s="109"/>
      <c r="E379" s="109"/>
      <c r="F379" s="109" t="str">
        <f t="shared" si="1"/>
        <v/>
      </c>
      <c r="G379" s="1495"/>
      <c r="H379" s="1493"/>
      <c r="I379" s="109"/>
      <c r="J379" s="50"/>
      <c r="K379" s="1493"/>
      <c r="L379" s="109"/>
    </row>
    <row r="380">
      <c r="A380" s="1489" t="b">
        <v>0</v>
      </c>
      <c r="B380" s="109"/>
      <c r="C380" s="1495"/>
      <c r="D380" s="109"/>
      <c r="E380" s="109"/>
      <c r="F380" s="109" t="str">
        <f t="shared" si="1"/>
        <v/>
      </c>
      <c r="G380" s="1495"/>
      <c r="H380" s="1493"/>
      <c r="I380" s="109"/>
      <c r="J380" s="50"/>
      <c r="K380" s="1493"/>
      <c r="L380" s="109"/>
    </row>
    <row r="381">
      <c r="A381" s="1489" t="b">
        <v>0</v>
      </c>
      <c r="B381" s="109"/>
      <c r="C381" s="1495"/>
      <c r="D381" s="109"/>
      <c r="E381" s="109"/>
      <c r="F381" s="109" t="str">
        <f t="shared" si="1"/>
        <v/>
      </c>
      <c r="G381" s="1495"/>
      <c r="H381" s="1493"/>
      <c r="I381" s="109"/>
      <c r="J381" s="50"/>
      <c r="K381" s="1493"/>
      <c r="L381" s="109"/>
    </row>
    <row r="382">
      <c r="A382" s="1489" t="b">
        <v>0</v>
      </c>
      <c r="B382" s="109"/>
      <c r="C382" s="1495"/>
      <c r="D382" s="109"/>
      <c r="E382" s="109"/>
      <c r="F382" s="109" t="str">
        <f t="shared" si="1"/>
        <v/>
      </c>
      <c r="G382" s="1495"/>
      <c r="H382" s="1493"/>
      <c r="I382" s="109"/>
      <c r="J382" s="50"/>
      <c r="K382" s="1493"/>
      <c r="L382" s="109"/>
    </row>
    <row r="383">
      <c r="A383" s="1489" t="b">
        <v>0</v>
      </c>
      <c r="B383" s="109"/>
      <c r="C383" s="1495"/>
      <c r="D383" s="109"/>
      <c r="E383" s="109"/>
      <c r="F383" s="109" t="str">
        <f t="shared" si="1"/>
        <v/>
      </c>
      <c r="G383" s="1495"/>
      <c r="H383" s="1493"/>
      <c r="I383" s="109"/>
      <c r="J383" s="50"/>
      <c r="K383" s="1493"/>
      <c r="L383" s="109"/>
    </row>
    <row r="384">
      <c r="A384" s="1489" t="b">
        <v>0</v>
      </c>
      <c r="B384" s="109"/>
      <c r="C384" s="1495"/>
      <c r="D384" s="109"/>
      <c r="E384" s="109"/>
      <c r="F384" s="109" t="str">
        <f t="shared" si="1"/>
        <v/>
      </c>
      <c r="G384" s="1495"/>
      <c r="H384" s="1493"/>
      <c r="I384" s="109"/>
      <c r="J384" s="50"/>
      <c r="K384" s="1493"/>
      <c r="L384" s="109"/>
    </row>
    <row r="385">
      <c r="A385" s="1489" t="b">
        <v>0</v>
      </c>
      <c r="B385" s="109"/>
      <c r="C385" s="1495"/>
      <c r="D385" s="109"/>
      <c r="E385" s="109"/>
      <c r="F385" s="109" t="str">
        <f t="shared" si="1"/>
        <v/>
      </c>
      <c r="G385" s="1495"/>
      <c r="H385" s="1493"/>
      <c r="I385" s="109"/>
      <c r="J385" s="50"/>
      <c r="K385" s="1493"/>
      <c r="L385" s="109"/>
    </row>
    <row r="386">
      <c r="A386" s="1489" t="b">
        <v>0</v>
      </c>
      <c r="B386" s="109"/>
      <c r="C386" s="1495"/>
      <c r="D386" s="109"/>
      <c r="E386" s="109"/>
      <c r="F386" s="109" t="str">
        <f t="shared" si="1"/>
        <v/>
      </c>
      <c r="G386" s="1495"/>
      <c r="H386" s="1493"/>
      <c r="I386" s="109"/>
      <c r="J386" s="50"/>
      <c r="K386" s="1493"/>
      <c r="L386" s="109"/>
    </row>
    <row r="387">
      <c r="A387" s="1489" t="b">
        <v>0</v>
      </c>
      <c r="B387" s="109"/>
      <c r="C387" s="1495"/>
      <c r="D387" s="109"/>
      <c r="E387" s="109"/>
      <c r="F387" s="109" t="str">
        <f t="shared" si="1"/>
        <v/>
      </c>
      <c r="G387" s="1495"/>
      <c r="H387" s="1493"/>
      <c r="I387" s="109"/>
      <c r="J387" s="50"/>
      <c r="K387" s="1493"/>
      <c r="L387" s="109"/>
    </row>
    <row r="388">
      <c r="A388" s="1489" t="b">
        <v>0</v>
      </c>
      <c r="B388" s="109"/>
      <c r="C388" s="1495"/>
      <c r="D388" s="109"/>
      <c r="E388" s="109"/>
      <c r="F388" s="109" t="str">
        <f t="shared" si="1"/>
        <v/>
      </c>
      <c r="G388" s="1495"/>
      <c r="H388" s="1493"/>
      <c r="I388" s="109"/>
      <c r="J388" s="50"/>
      <c r="K388" s="1493"/>
      <c r="L388" s="109"/>
    </row>
    <row r="389">
      <c r="A389" s="1489" t="b">
        <v>0</v>
      </c>
      <c r="B389" s="109"/>
      <c r="C389" s="1495"/>
      <c r="D389" s="109"/>
      <c r="E389" s="109"/>
      <c r="F389" s="109" t="str">
        <f t="shared" si="1"/>
        <v/>
      </c>
      <c r="G389" s="1495"/>
      <c r="H389" s="1493"/>
      <c r="I389" s="109"/>
      <c r="J389" s="50"/>
      <c r="K389" s="1493"/>
      <c r="L389" s="109"/>
    </row>
    <row r="390">
      <c r="A390" s="1489" t="b">
        <v>0</v>
      </c>
      <c r="B390" s="109"/>
      <c r="C390" s="1495"/>
      <c r="D390" s="109"/>
      <c r="E390" s="109"/>
      <c r="F390" s="109" t="str">
        <f t="shared" si="1"/>
        <v/>
      </c>
      <c r="G390" s="1495"/>
      <c r="H390" s="1493"/>
      <c r="I390" s="109"/>
      <c r="J390" s="50"/>
      <c r="K390" s="1493"/>
      <c r="L390" s="109"/>
    </row>
    <row r="391">
      <c r="A391" s="1489" t="b">
        <v>0</v>
      </c>
      <c r="B391" s="109"/>
      <c r="C391" s="1495"/>
      <c r="D391" s="109"/>
      <c r="E391" s="109"/>
      <c r="F391" s="109" t="str">
        <f t="shared" si="1"/>
        <v/>
      </c>
      <c r="G391" s="1495"/>
      <c r="H391" s="1493"/>
      <c r="I391" s="109"/>
      <c r="J391" s="50"/>
      <c r="K391" s="1493"/>
      <c r="L391" s="109"/>
    </row>
    <row r="392">
      <c r="A392" s="1489" t="b">
        <v>0</v>
      </c>
      <c r="B392" s="109"/>
      <c r="C392" s="1495"/>
      <c r="D392" s="109"/>
      <c r="E392" s="109"/>
      <c r="F392" s="109" t="str">
        <f t="shared" si="1"/>
        <v/>
      </c>
      <c r="G392" s="1495"/>
      <c r="H392" s="1493"/>
      <c r="I392" s="109"/>
      <c r="J392" s="50"/>
      <c r="K392" s="1493"/>
      <c r="L392" s="109"/>
    </row>
    <row r="393">
      <c r="A393" s="1489" t="b">
        <v>0</v>
      </c>
      <c r="B393" s="109"/>
      <c r="C393" s="1495"/>
      <c r="D393" s="109"/>
      <c r="E393" s="109"/>
      <c r="F393" s="109" t="str">
        <f t="shared" si="1"/>
        <v/>
      </c>
      <c r="G393" s="1495"/>
      <c r="H393" s="1493"/>
      <c r="I393" s="109"/>
      <c r="J393" s="50"/>
      <c r="K393" s="1493"/>
      <c r="L393" s="109"/>
    </row>
    <row r="394">
      <c r="A394" s="1489" t="b">
        <v>0</v>
      </c>
      <c r="B394" s="109"/>
      <c r="C394" s="1495"/>
      <c r="D394" s="109"/>
      <c r="E394" s="109"/>
      <c r="F394" s="109" t="str">
        <f t="shared" si="1"/>
        <v/>
      </c>
      <c r="G394" s="1495"/>
      <c r="H394" s="1493"/>
      <c r="I394" s="109"/>
      <c r="J394" s="50"/>
      <c r="K394" s="1493"/>
      <c r="L394" s="109"/>
    </row>
    <row r="395">
      <c r="A395" s="1489" t="b">
        <v>0</v>
      </c>
      <c r="B395" s="109"/>
      <c r="C395" s="1495"/>
      <c r="D395" s="109"/>
      <c r="E395" s="109"/>
      <c r="F395" s="109" t="str">
        <f t="shared" si="1"/>
        <v/>
      </c>
      <c r="G395" s="1495"/>
      <c r="H395" s="1493"/>
      <c r="I395" s="109"/>
      <c r="J395" s="50"/>
      <c r="K395" s="1493"/>
      <c r="L395" s="109"/>
    </row>
    <row r="396">
      <c r="A396" s="1489" t="b">
        <v>0</v>
      </c>
      <c r="B396" s="109"/>
      <c r="C396" s="1495"/>
      <c r="D396" s="109"/>
      <c r="E396" s="109"/>
      <c r="F396" s="109" t="str">
        <f t="shared" si="1"/>
        <v/>
      </c>
      <c r="G396" s="1495"/>
      <c r="H396" s="1493"/>
      <c r="I396" s="109"/>
      <c r="J396" s="50"/>
      <c r="K396" s="1493"/>
      <c r="L396" s="109"/>
    </row>
    <row r="397">
      <c r="A397" s="1489" t="b">
        <v>0</v>
      </c>
      <c r="B397" s="109"/>
      <c r="C397" s="1495"/>
      <c r="D397" s="109"/>
      <c r="E397" s="109"/>
      <c r="F397" s="109" t="str">
        <f t="shared" si="1"/>
        <v/>
      </c>
      <c r="G397" s="1495"/>
      <c r="H397" s="1493"/>
      <c r="I397" s="109"/>
      <c r="J397" s="50"/>
      <c r="K397" s="1493"/>
      <c r="L397" s="109"/>
    </row>
    <row r="398">
      <c r="A398" s="1489" t="b">
        <v>0</v>
      </c>
      <c r="B398" s="109"/>
      <c r="C398" s="1495"/>
      <c r="D398" s="109"/>
      <c r="E398" s="109"/>
      <c r="F398" s="109" t="str">
        <f t="shared" si="1"/>
        <v/>
      </c>
      <c r="G398" s="1495"/>
      <c r="H398" s="1493"/>
      <c r="I398" s="109"/>
      <c r="J398" s="50"/>
      <c r="K398" s="1493"/>
      <c r="L398" s="109"/>
    </row>
    <row r="399">
      <c r="A399" s="1489" t="b">
        <v>0</v>
      </c>
      <c r="B399" s="109"/>
      <c r="C399" s="1495"/>
      <c r="D399" s="109"/>
      <c r="E399" s="109"/>
      <c r="F399" s="109" t="str">
        <f t="shared" si="1"/>
        <v/>
      </c>
      <c r="G399" s="1495"/>
      <c r="H399" s="1493"/>
      <c r="I399" s="109"/>
      <c r="J399" s="50"/>
      <c r="K399" s="1493"/>
      <c r="L399" s="109"/>
    </row>
    <row r="400">
      <c r="A400" s="1489" t="b">
        <v>0</v>
      </c>
      <c r="B400" s="109"/>
      <c r="C400" s="1495"/>
      <c r="D400" s="109"/>
      <c r="E400" s="109"/>
      <c r="F400" s="109" t="str">
        <f t="shared" si="1"/>
        <v/>
      </c>
      <c r="G400" s="1495"/>
      <c r="H400" s="1493"/>
      <c r="I400" s="109"/>
      <c r="J400" s="50"/>
      <c r="K400" s="1493"/>
      <c r="L400" s="109"/>
    </row>
    <row r="401">
      <c r="A401" s="1489" t="b">
        <v>0</v>
      </c>
      <c r="B401" s="109"/>
      <c r="C401" s="1495"/>
      <c r="D401" s="109"/>
      <c r="E401" s="109"/>
      <c r="F401" s="109" t="str">
        <f t="shared" si="1"/>
        <v/>
      </c>
      <c r="G401" s="1495"/>
      <c r="H401" s="1493"/>
      <c r="I401" s="109"/>
      <c r="J401" s="50"/>
      <c r="K401" s="1493"/>
      <c r="L401" s="109"/>
    </row>
    <row r="402">
      <c r="A402" s="1489" t="b">
        <v>0</v>
      </c>
      <c r="B402" s="109"/>
      <c r="C402" s="1495"/>
      <c r="D402" s="109"/>
      <c r="E402" s="109"/>
      <c r="F402" s="109" t="str">
        <f t="shared" si="1"/>
        <v/>
      </c>
      <c r="G402" s="1495"/>
      <c r="H402" s="1493"/>
      <c r="I402" s="109"/>
      <c r="J402" s="50"/>
      <c r="K402" s="1493"/>
      <c r="L402" s="109"/>
    </row>
    <row r="403">
      <c r="A403" s="1489" t="b">
        <v>0</v>
      </c>
      <c r="B403" s="109"/>
      <c r="C403" s="1495"/>
      <c r="D403" s="109"/>
      <c r="E403" s="109"/>
      <c r="F403" s="109" t="str">
        <f t="shared" si="1"/>
        <v/>
      </c>
      <c r="G403" s="1495"/>
      <c r="H403" s="1493"/>
      <c r="I403" s="109"/>
      <c r="J403" s="50"/>
      <c r="K403" s="1493"/>
      <c r="L403" s="109"/>
    </row>
    <row r="404">
      <c r="A404" s="1489" t="b">
        <v>0</v>
      </c>
      <c r="B404" s="109"/>
      <c r="C404" s="1495"/>
      <c r="D404" s="109"/>
      <c r="E404" s="109"/>
      <c r="F404" s="109" t="str">
        <f t="shared" si="1"/>
        <v/>
      </c>
      <c r="G404" s="1495"/>
      <c r="H404" s="1493"/>
      <c r="I404" s="109"/>
      <c r="J404" s="50"/>
      <c r="K404" s="1493"/>
      <c r="L404" s="109"/>
    </row>
    <row r="405">
      <c r="A405" s="1489" t="b">
        <v>0</v>
      </c>
      <c r="B405" s="109"/>
      <c r="C405" s="1495"/>
      <c r="D405" s="109"/>
      <c r="E405" s="109"/>
      <c r="F405" s="109" t="str">
        <f t="shared" si="1"/>
        <v/>
      </c>
      <c r="G405" s="1495"/>
      <c r="H405" s="1493"/>
      <c r="I405" s="109"/>
      <c r="J405" s="50"/>
      <c r="K405" s="1493"/>
      <c r="L405" s="109"/>
    </row>
    <row r="406">
      <c r="A406" s="1489" t="b">
        <v>0</v>
      </c>
      <c r="B406" s="109"/>
      <c r="C406" s="1495"/>
      <c r="D406" s="109"/>
      <c r="E406" s="109"/>
      <c r="F406" s="109" t="str">
        <f t="shared" si="1"/>
        <v/>
      </c>
      <c r="G406" s="1495"/>
      <c r="H406" s="1493"/>
      <c r="I406" s="109"/>
      <c r="J406" s="50"/>
      <c r="K406" s="1493"/>
      <c r="L406" s="109"/>
    </row>
    <row r="407">
      <c r="A407" s="1489" t="b">
        <v>0</v>
      </c>
      <c r="B407" s="109"/>
      <c r="C407" s="1495"/>
      <c r="D407" s="109"/>
      <c r="E407" s="109"/>
      <c r="F407" s="109" t="str">
        <f t="shared" si="1"/>
        <v/>
      </c>
      <c r="G407" s="1495"/>
      <c r="H407" s="1493"/>
      <c r="I407" s="109"/>
      <c r="J407" s="50"/>
      <c r="K407" s="1493"/>
      <c r="L407" s="109"/>
    </row>
    <row r="408">
      <c r="A408" s="1489" t="b">
        <v>0</v>
      </c>
      <c r="B408" s="109"/>
      <c r="C408" s="1495"/>
      <c r="D408" s="109"/>
      <c r="E408" s="109"/>
      <c r="F408" s="109" t="str">
        <f t="shared" si="1"/>
        <v/>
      </c>
      <c r="G408" s="1495"/>
      <c r="H408" s="1493"/>
      <c r="I408" s="109"/>
      <c r="J408" s="50"/>
      <c r="K408" s="1493"/>
      <c r="L408" s="109"/>
    </row>
    <row r="409">
      <c r="A409" s="1489" t="b">
        <v>0</v>
      </c>
      <c r="B409" s="109"/>
      <c r="C409" s="1495"/>
      <c r="D409" s="109"/>
      <c r="E409" s="109"/>
      <c r="F409" s="109" t="str">
        <f t="shared" si="1"/>
        <v/>
      </c>
      <c r="G409" s="1495"/>
      <c r="H409" s="1493"/>
      <c r="I409" s="109"/>
      <c r="J409" s="50"/>
      <c r="K409" s="1493"/>
      <c r="L409" s="109"/>
    </row>
    <row r="410">
      <c r="A410" s="1489" t="b">
        <v>0</v>
      </c>
      <c r="B410" s="109"/>
      <c r="C410" s="1495"/>
      <c r="D410" s="109"/>
      <c r="E410" s="109"/>
      <c r="F410" s="109" t="str">
        <f t="shared" si="1"/>
        <v/>
      </c>
      <c r="G410" s="1495"/>
      <c r="H410" s="1493"/>
      <c r="I410" s="109"/>
      <c r="J410" s="50"/>
      <c r="K410" s="1493"/>
      <c r="L410" s="109"/>
    </row>
    <row r="411">
      <c r="A411" s="1489" t="b">
        <v>0</v>
      </c>
      <c r="B411" s="109"/>
      <c r="C411" s="1495"/>
      <c r="D411" s="109"/>
      <c r="E411" s="109"/>
      <c r="F411" s="109" t="str">
        <f t="shared" si="1"/>
        <v/>
      </c>
      <c r="G411" s="1495"/>
      <c r="H411" s="1493"/>
      <c r="I411" s="109"/>
      <c r="J411" s="50"/>
      <c r="K411" s="1493"/>
      <c r="L411" s="109"/>
    </row>
    <row r="412">
      <c r="A412" s="1489" t="b">
        <v>0</v>
      </c>
      <c r="B412" s="109"/>
      <c r="C412" s="1495"/>
      <c r="D412" s="109"/>
      <c r="E412" s="109"/>
      <c r="F412" s="109" t="str">
        <f t="shared" si="1"/>
        <v/>
      </c>
      <c r="G412" s="1495"/>
      <c r="H412" s="1493"/>
      <c r="I412" s="109"/>
      <c r="J412" s="50"/>
      <c r="K412" s="1493"/>
      <c r="L412" s="109"/>
    </row>
    <row r="413">
      <c r="A413" s="1489" t="b">
        <v>0</v>
      </c>
      <c r="B413" s="109"/>
      <c r="C413" s="1495"/>
      <c r="D413" s="109"/>
      <c r="E413" s="109"/>
      <c r="F413" s="109" t="str">
        <f t="shared" si="1"/>
        <v/>
      </c>
      <c r="G413" s="1495"/>
      <c r="H413" s="1493"/>
      <c r="I413" s="109"/>
      <c r="J413" s="50"/>
      <c r="K413" s="1493"/>
      <c r="L413" s="109"/>
    </row>
    <row r="414">
      <c r="A414" s="1489" t="b">
        <v>0</v>
      </c>
      <c r="B414" s="109"/>
      <c r="C414" s="1495"/>
      <c r="D414" s="109"/>
      <c r="E414" s="109"/>
      <c r="F414" s="109" t="str">
        <f t="shared" si="1"/>
        <v/>
      </c>
      <c r="G414" s="1495"/>
      <c r="H414" s="1493"/>
      <c r="I414" s="109"/>
      <c r="J414" s="50"/>
      <c r="K414" s="1493"/>
      <c r="L414" s="109"/>
    </row>
    <row r="415">
      <c r="A415" s="1489" t="b">
        <v>0</v>
      </c>
      <c r="B415" s="109"/>
      <c r="C415" s="1495"/>
      <c r="D415" s="109"/>
      <c r="E415" s="109"/>
      <c r="F415" s="109" t="str">
        <f t="shared" si="1"/>
        <v/>
      </c>
      <c r="G415" s="1495"/>
      <c r="H415" s="1493"/>
      <c r="I415" s="109"/>
      <c r="J415" s="50"/>
      <c r="K415" s="1493"/>
      <c r="L415" s="109"/>
    </row>
    <row r="416">
      <c r="A416" s="1489" t="b">
        <v>0</v>
      </c>
      <c r="B416" s="109"/>
      <c r="C416" s="1495"/>
      <c r="D416" s="109"/>
      <c r="E416" s="109"/>
      <c r="F416" s="109" t="str">
        <f t="shared" si="1"/>
        <v/>
      </c>
      <c r="G416" s="1495"/>
      <c r="H416" s="1493"/>
      <c r="I416" s="109"/>
      <c r="J416" s="50"/>
      <c r="K416" s="1493"/>
      <c r="L416" s="109"/>
    </row>
    <row r="417">
      <c r="A417" s="1489" t="b">
        <v>0</v>
      </c>
      <c r="B417" s="109"/>
      <c r="C417" s="1495"/>
      <c r="D417" s="109"/>
      <c r="E417" s="109"/>
      <c r="F417" s="109" t="str">
        <f t="shared" si="1"/>
        <v/>
      </c>
      <c r="G417" s="1495"/>
      <c r="H417" s="1493"/>
      <c r="I417" s="109"/>
      <c r="J417" s="50"/>
      <c r="K417" s="1493"/>
      <c r="L417" s="109"/>
    </row>
    <row r="418">
      <c r="A418" s="1489" t="b">
        <v>0</v>
      </c>
      <c r="B418" s="109"/>
      <c r="C418" s="1495"/>
      <c r="D418" s="109"/>
      <c r="E418" s="109"/>
      <c r="F418" s="109" t="str">
        <f t="shared" si="1"/>
        <v/>
      </c>
      <c r="G418" s="1495"/>
      <c r="H418" s="1493"/>
      <c r="I418" s="109"/>
      <c r="J418" s="50"/>
      <c r="K418" s="1493"/>
      <c r="L418" s="109"/>
    </row>
    <row r="419">
      <c r="A419" s="1489" t="b">
        <v>0</v>
      </c>
      <c r="B419" s="109"/>
      <c r="C419" s="1495"/>
      <c r="D419" s="109"/>
      <c r="E419" s="109"/>
      <c r="F419" s="109" t="str">
        <f t="shared" si="1"/>
        <v/>
      </c>
      <c r="G419" s="1495"/>
      <c r="H419" s="1493"/>
      <c r="I419" s="109"/>
      <c r="J419" s="50"/>
      <c r="K419" s="1493"/>
      <c r="L419" s="109"/>
    </row>
    <row r="420">
      <c r="A420" s="1489" t="b">
        <v>0</v>
      </c>
      <c r="B420" s="109"/>
      <c r="C420" s="1495"/>
      <c r="D420" s="109"/>
      <c r="E420" s="109"/>
      <c r="F420" s="109" t="str">
        <f t="shared" si="1"/>
        <v/>
      </c>
      <c r="G420" s="1495"/>
      <c r="H420" s="1493"/>
      <c r="I420" s="109"/>
      <c r="J420" s="50"/>
      <c r="K420" s="1493"/>
      <c r="L420" s="109"/>
    </row>
    <row r="421">
      <c r="A421" s="1489" t="b">
        <v>0</v>
      </c>
      <c r="B421" s="109"/>
      <c r="C421" s="1495"/>
      <c r="D421" s="109"/>
      <c r="E421" s="109"/>
      <c r="F421" s="109" t="str">
        <f t="shared" si="1"/>
        <v/>
      </c>
      <c r="G421" s="1495"/>
      <c r="H421" s="1493"/>
      <c r="I421" s="109"/>
      <c r="J421" s="50"/>
      <c r="K421" s="1493"/>
      <c r="L421" s="109"/>
    </row>
    <row r="422">
      <c r="A422" s="1489" t="b">
        <v>0</v>
      </c>
      <c r="B422" s="109"/>
      <c r="C422" s="1495"/>
      <c r="D422" s="109"/>
      <c r="E422" s="109"/>
      <c r="F422" s="109" t="str">
        <f t="shared" si="1"/>
        <v/>
      </c>
      <c r="G422" s="1495"/>
      <c r="H422" s="1493"/>
      <c r="I422" s="109"/>
      <c r="J422" s="50"/>
      <c r="K422" s="1493"/>
      <c r="L422" s="109"/>
    </row>
    <row r="423">
      <c r="A423" s="1489" t="b">
        <v>0</v>
      </c>
      <c r="B423" s="109"/>
      <c r="C423" s="1495"/>
      <c r="D423" s="109"/>
      <c r="E423" s="109"/>
      <c r="F423" s="109" t="str">
        <f t="shared" si="1"/>
        <v/>
      </c>
      <c r="G423" s="1495"/>
      <c r="H423" s="1493"/>
      <c r="I423" s="109"/>
      <c r="J423" s="50"/>
      <c r="K423" s="1493"/>
      <c r="L423" s="109"/>
    </row>
    <row r="424">
      <c r="A424" s="1489" t="b">
        <v>0</v>
      </c>
      <c r="B424" s="109"/>
      <c r="C424" s="1495"/>
      <c r="D424" s="109"/>
      <c r="E424" s="109"/>
      <c r="F424" s="109" t="str">
        <f t="shared" si="1"/>
        <v/>
      </c>
      <c r="G424" s="1495"/>
      <c r="H424" s="1493"/>
      <c r="I424" s="109"/>
      <c r="J424" s="50"/>
      <c r="K424" s="1493"/>
      <c r="L424" s="109"/>
    </row>
    <row r="425">
      <c r="A425" s="1489" t="b">
        <v>0</v>
      </c>
      <c r="B425" s="109"/>
      <c r="C425" s="1495"/>
      <c r="D425" s="109"/>
      <c r="E425" s="109"/>
      <c r="F425" s="109" t="str">
        <f t="shared" si="1"/>
        <v/>
      </c>
      <c r="G425" s="1495"/>
      <c r="H425" s="1493"/>
      <c r="I425" s="109"/>
      <c r="J425" s="50"/>
      <c r="K425" s="1493"/>
      <c r="L425" s="109"/>
    </row>
    <row r="426">
      <c r="A426" s="1489" t="b">
        <v>0</v>
      </c>
      <c r="B426" s="109"/>
      <c r="C426" s="1495"/>
      <c r="D426" s="109"/>
      <c r="E426" s="109"/>
      <c r="F426" s="109" t="str">
        <f t="shared" si="1"/>
        <v/>
      </c>
      <c r="G426" s="1495"/>
      <c r="H426" s="1493"/>
      <c r="I426" s="109"/>
      <c r="J426" s="50"/>
      <c r="K426" s="1493"/>
      <c r="L426" s="109"/>
    </row>
    <row r="427">
      <c r="A427" s="1489" t="b">
        <v>0</v>
      </c>
      <c r="B427" s="109"/>
      <c r="C427" s="1495"/>
      <c r="D427" s="109"/>
      <c r="E427" s="109"/>
      <c r="F427" s="109" t="str">
        <f t="shared" si="1"/>
        <v/>
      </c>
      <c r="G427" s="1495"/>
      <c r="H427" s="1493"/>
      <c r="I427" s="109"/>
      <c r="J427" s="50"/>
      <c r="K427" s="1493"/>
      <c r="L427" s="109"/>
    </row>
    <row r="428">
      <c r="A428" s="1489" t="b">
        <v>0</v>
      </c>
      <c r="B428" s="109"/>
      <c r="C428" s="1495"/>
      <c r="D428" s="109"/>
      <c r="E428" s="109"/>
      <c r="F428" s="109" t="str">
        <f t="shared" si="1"/>
        <v/>
      </c>
      <c r="G428" s="1495"/>
      <c r="H428" s="1493"/>
      <c r="I428" s="109"/>
      <c r="J428" s="50"/>
      <c r="K428" s="1493"/>
      <c r="L428" s="109"/>
    </row>
    <row r="429">
      <c r="A429" s="1489" t="b">
        <v>0</v>
      </c>
      <c r="B429" s="109"/>
      <c r="C429" s="1495"/>
      <c r="D429" s="109"/>
      <c r="E429" s="109"/>
      <c r="F429" s="109" t="str">
        <f t="shared" si="1"/>
        <v/>
      </c>
      <c r="G429" s="1495"/>
      <c r="H429" s="1493"/>
      <c r="I429" s="109"/>
      <c r="J429" s="50"/>
      <c r="K429" s="1493"/>
      <c r="L429" s="109"/>
    </row>
    <row r="430">
      <c r="A430" s="1489" t="b">
        <v>0</v>
      </c>
      <c r="B430" s="109"/>
      <c r="C430" s="1495"/>
      <c r="D430" s="109"/>
      <c r="E430" s="109"/>
      <c r="F430" s="109" t="str">
        <f t="shared" si="1"/>
        <v/>
      </c>
      <c r="G430" s="1495"/>
      <c r="H430" s="1493"/>
      <c r="I430" s="109"/>
      <c r="J430" s="50"/>
      <c r="K430" s="1493"/>
      <c r="L430" s="109"/>
    </row>
    <row r="431">
      <c r="A431" s="1489" t="b">
        <v>0</v>
      </c>
      <c r="B431" s="109"/>
      <c r="C431" s="1495"/>
      <c r="D431" s="109"/>
      <c r="E431" s="109"/>
      <c r="F431" s="109" t="str">
        <f t="shared" si="1"/>
        <v/>
      </c>
      <c r="G431" s="1495"/>
      <c r="H431" s="1493"/>
      <c r="I431" s="109"/>
      <c r="J431" s="50"/>
      <c r="K431" s="1493"/>
      <c r="L431" s="109"/>
    </row>
    <row r="432">
      <c r="A432" s="1489" t="b">
        <v>0</v>
      </c>
      <c r="B432" s="109"/>
      <c r="C432" s="1495"/>
      <c r="D432" s="109"/>
      <c r="E432" s="109"/>
      <c r="F432" s="109" t="str">
        <f t="shared" si="1"/>
        <v/>
      </c>
      <c r="G432" s="1495"/>
      <c r="H432" s="1493"/>
      <c r="I432" s="109"/>
      <c r="J432" s="50"/>
      <c r="K432" s="1493"/>
      <c r="L432" s="109"/>
    </row>
    <row r="433">
      <c r="A433" s="1489" t="b">
        <v>0</v>
      </c>
      <c r="B433" s="109"/>
      <c r="C433" s="1495"/>
      <c r="D433" s="109"/>
      <c r="E433" s="109"/>
      <c r="F433" s="109" t="str">
        <f t="shared" si="1"/>
        <v/>
      </c>
      <c r="G433" s="1495"/>
      <c r="H433" s="1493"/>
      <c r="I433" s="109"/>
      <c r="J433" s="50"/>
      <c r="K433" s="1493"/>
      <c r="L433" s="109"/>
    </row>
    <row r="434">
      <c r="A434" s="1489" t="b">
        <v>0</v>
      </c>
      <c r="B434" s="109"/>
      <c r="C434" s="1495"/>
      <c r="D434" s="109"/>
      <c r="E434" s="109"/>
      <c r="F434" s="109" t="str">
        <f t="shared" si="1"/>
        <v/>
      </c>
      <c r="G434" s="1495"/>
      <c r="H434" s="1493"/>
      <c r="I434" s="109"/>
      <c r="J434" s="50"/>
      <c r="K434" s="1493"/>
      <c r="L434" s="109"/>
    </row>
    <row r="435">
      <c r="A435" s="1489" t="b">
        <v>0</v>
      </c>
      <c r="B435" s="109"/>
      <c r="C435" s="1495"/>
      <c r="D435" s="109"/>
      <c r="E435" s="109"/>
      <c r="F435" s="109" t="str">
        <f t="shared" si="1"/>
        <v/>
      </c>
      <c r="G435" s="1495"/>
      <c r="H435" s="1493"/>
      <c r="I435" s="109"/>
      <c r="J435" s="50"/>
      <c r="K435" s="1493"/>
      <c r="L435" s="109"/>
    </row>
    <row r="436">
      <c r="A436" s="1489" t="b">
        <v>0</v>
      </c>
      <c r="B436" s="109"/>
      <c r="C436" s="1495"/>
      <c r="D436" s="109"/>
      <c r="E436" s="109"/>
      <c r="F436" s="109" t="str">
        <f t="shared" si="1"/>
        <v/>
      </c>
      <c r="G436" s="1495"/>
      <c r="H436" s="1493"/>
      <c r="I436" s="109"/>
      <c r="J436" s="50"/>
      <c r="K436" s="1493"/>
      <c r="L436" s="109"/>
    </row>
    <row r="437">
      <c r="A437" s="1489" t="b">
        <v>0</v>
      </c>
      <c r="B437" s="109"/>
      <c r="C437" s="1495"/>
      <c r="D437" s="109"/>
      <c r="E437" s="109"/>
      <c r="F437" s="109" t="str">
        <f t="shared" si="1"/>
        <v/>
      </c>
      <c r="G437" s="1495"/>
      <c r="H437" s="1493"/>
      <c r="I437" s="109"/>
      <c r="J437" s="50"/>
      <c r="K437" s="1493"/>
      <c r="L437" s="109"/>
    </row>
    <row r="438">
      <c r="A438" s="1489" t="b">
        <v>0</v>
      </c>
      <c r="B438" s="109"/>
      <c r="C438" s="1495"/>
      <c r="D438" s="109"/>
      <c r="E438" s="109"/>
      <c r="F438" s="109" t="str">
        <f t="shared" si="1"/>
        <v/>
      </c>
      <c r="G438" s="1495"/>
      <c r="H438" s="1493"/>
      <c r="I438" s="109"/>
      <c r="J438" s="50"/>
      <c r="K438" s="1493"/>
      <c r="L438" s="109"/>
    </row>
    <row r="439">
      <c r="A439" s="1489" t="b">
        <v>0</v>
      </c>
      <c r="B439" s="109"/>
      <c r="C439" s="1495"/>
      <c r="D439" s="109"/>
      <c r="E439" s="109"/>
      <c r="F439" s="109" t="str">
        <f t="shared" si="1"/>
        <v/>
      </c>
      <c r="G439" s="1495"/>
      <c r="H439" s="1493"/>
      <c r="I439" s="109"/>
      <c r="J439" s="50"/>
      <c r="K439" s="1493"/>
      <c r="L439" s="109"/>
    </row>
    <row r="440">
      <c r="A440" s="1489" t="b">
        <v>0</v>
      </c>
      <c r="B440" s="109"/>
      <c r="C440" s="1495"/>
      <c r="D440" s="109"/>
      <c r="E440" s="109"/>
      <c r="F440" s="109" t="str">
        <f t="shared" si="1"/>
        <v/>
      </c>
      <c r="G440" s="1495"/>
      <c r="H440" s="1493"/>
      <c r="I440" s="109"/>
      <c r="J440" s="50"/>
      <c r="K440" s="1493"/>
      <c r="L440" s="109"/>
    </row>
    <row r="441">
      <c r="A441" s="1489" t="b">
        <v>0</v>
      </c>
      <c r="B441" s="109"/>
      <c r="C441" s="1495"/>
      <c r="D441" s="109"/>
      <c r="E441" s="109"/>
      <c r="F441" s="109" t="str">
        <f t="shared" si="1"/>
        <v/>
      </c>
      <c r="G441" s="1495"/>
      <c r="H441" s="1493"/>
      <c r="I441" s="109"/>
      <c r="J441" s="50"/>
      <c r="K441" s="1493"/>
      <c r="L441" s="109"/>
    </row>
    <row r="442">
      <c r="A442" s="1489" t="b">
        <v>0</v>
      </c>
      <c r="B442" s="109"/>
      <c r="C442" s="1495"/>
      <c r="D442" s="109"/>
      <c r="E442" s="109"/>
      <c r="F442" s="109" t="str">
        <f t="shared" si="1"/>
        <v/>
      </c>
      <c r="G442" s="1495"/>
      <c r="H442" s="1493"/>
      <c r="I442" s="109"/>
      <c r="J442" s="50"/>
      <c r="K442" s="1493"/>
      <c r="L442" s="109"/>
    </row>
    <row r="443">
      <c r="A443" s="1489" t="b">
        <v>0</v>
      </c>
      <c r="B443" s="109"/>
      <c r="C443" s="1495"/>
      <c r="D443" s="109"/>
      <c r="E443" s="109"/>
      <c r="F443" s="109" t="str">
        <f t="shared" si="1"/>
        <v/>
      </c>
      <c r="G443" s="1495"/>
      <c r="H443" s="1493"/>
      <c r="I443" s="109"/>
      <c r="J443" s="50"/>
      <c r="K443" s="1493"/>
      <c r="L443" s="109"/>
    </row>
    <row r="444">
      <c r="A444" s="1489" t="b">
        <v>0</v>
      </c>
      <c r="B444" s="109"/>
      <c r="C444" s="1495"/>
      <c r="D444" s="109"/>
      <c r="E444" s="109"/>
      <c r="F444" s="109" t="str">
        <f t="shared" si="1"/>
        <v/>
      </c>
      <c r="G444" s="1495"/>
      <c r="H444" s="1493"/>
      <c r="I444" s="109"/>
      <c r="J444" s="50"/>
      <c r="K444" s="1493"/>
      <c r="L444" s="109"/>
    </row>
    <row r="445">
      <c r="A445" s="1489" t="b">
        <v>0</v>
      </c>
      <c r="B445" s="109"/>
      <c r="C445" s="1495"/>
      <c r="D445" s="109"/>
      <c r="E445" s="109"/>
      <c r="F445" s="109" t="str">
        <f t="shared" si="1"/>
        <v/>
      </c>
      <c r="G445" s="1495"/>
      <c r="H445" s="1493"/>
      <c r="I445" s="109"/>
      <c r="J445" s="50"/>
      <c r="K445" s="1493"/>
      <c r="L445" s="109"/>
    </row>
    <row r="446">
      <c r="A446" s="1489" t="b">
        <v>0</v>
      </c>
      <c r="B446" s="109"/>
      <c r="C446" s="1495"/>
      <c r="D446" s="109"/>
      <c r="E446" s="109"/>
      <c r="F446" s="109" t="str">
        <f t="shared" si="1"/>
        <v/>
      </c>
      <c r="G446" s="1495"/>
      <c r="H446" s="1493"/>
      <c r="I446" s="109"/>
      <c r="J446" s="50"/>
      <c r="K446" s="1493"/>
      <c r="L446" s="109"/>
    </row>
    <row r="447">
      <c r="A447" s="1489" t="b">
        <v>0</v>
      </c>
      <c r="B447" s="109"/>
      <c r="C447" s="1495"/>
      <c r="D447" s="109"/>
      <c r="E447" s="109"/>
      <c r="F447" s="109" t="str">
        <f t="shared" si="1"/>
        <v/>
      </c>
      <c r="G447" s="1495"/>
      <c r="H447" s="1493"/>
      <c r="I447" s="109"/>
      <c r="J447" s="50"/>
      <c r="K447" s="1493"/>
      <c r="L447" s="109"/>
    </row>
    <row r="448">
      <c r="A448" s="1489" t="b">
        <v>0</v>
      </c>
      <c r="B448" s="109"/>
      <c r="C448" s="1495"/>
      <c r="D448" s="109"/>
      <c r="E448" s="109"/>
      <c r="F448" s="109" t="str">
        <f t="shared" si="1"/>
        <v/>
      </c>
      <c r="G448" s="1495"/>
      <c r="H448" s="1493"/>
      <c r="I448" s="109"/>
      <c r="J448" s="50"/>
      <c r="K448" s="1493"/>
      <c r="L448" s="109"/>
    </row>
    <row r="449">
      <c r="A449" s="1489" t="b">
        <v>0</v>
      </c>
      <c r="B449" s="109"/>
      <c r="C449" s="1495"/>
      <c r="D449" s="109"/>
      <c r="E449" s="109"/>
      <c r="F449" s="109" t="str">
        <f t="shared" si="1"/>
        <v/>
      </c>
      <c r="G449" s="1495"/>
      <c r="H449" s="1493"/>
      <c r="I449" s="109"/>
      <c r="J449" s="50"/>
      <c r="K449" s="1493"/>
      <c r="L449" s="109"/>
    </row>
    <row r="450">
      <c r="A450" s="1489" t="b">
        <v>0</v>
      </c>
      <c r="B450" s="109"/>
      <c r="C450" s="1495"/>
      <c r="D450" s="109"/>
      <c r="E450" s="109"/>
      <c r="F450" s="109" t="str">
        <f t="shared" si="1"/>
        <v/>
      </c>
      <c r="G450" s="1495"/>
      <c r="H450" s="1493"/>
      <c r="I450" s="109"/>
      <c r="J450" s="50"/>
      <c r="K450" s="1493"/>
      <c r="L450" s="109"/>
    </row>
    <row r="451">
      <c r="A451" s="1489" t="b">
        <v>0</v>
      </c>
      <c r="B451" s="109"/>
      <c r="C451" s="1495"/>
      <c r="D451" s="109"/>
      <c r="E451" s="109"/>
      <c r="F451" s="109" t="str">
        <f t="shared" si="1"/>
        <v/>
      </c>
      <c r="G451" s="1495"/>
      <c r="H451" s="1493"/>
      <c r="I451" s="109"/>
      <c r="J451" s="50"/>
      <c r="K451" s="1493"/>
      <c r="L451" s="109"/>
    </row>
    <row r="452">
      <c r="A452" s="1489" t="b">
        <v>0</v>
      </c>
      <c r="B452" s="109"/>
      <c r="C452" s="1495"/>
      <c r="D452" s="109"/>
      <c r="E452" s="109"/>
      <c r="F452" s="109" t="str">
        <f t="shared" si="1"/>
        <v/>
      </c>
      <c r="G452" s="1495"/>
      <c r="H452" s="1493"/>
      <c r="I452" s="109"/>
      <c r="J452" s="50"/>
      <c r="K452" s="1493"/>
      <c r="L452" s="109"/>
    </row>
    <row r="453">
      <c r="A453" s="1489" t="b">
        <v>0</v>
      </c>
      <c r="B453" s="109"/>
      <c r="C453" s="1495"/>
      <c r="D453" s="109"/>
      <c r="E453" s="109"/>
      <c r="F453" s="109" t="str">
        <f t="shared" si="1"/>
        <v/>
      </c>
      <c r="G453" s="1495"/>
      <c r="H453" s="1493"/>
      <c r="I453" s="109"/>
      <c r="J453" s="50"/>
      <c r="K453" s="1493"/>
      <c r="L453" s="109"/>
    </row>
    <row r="454">
      <c r="A454" s="1489" t="b">
        <v>0</v>
      </c>
      <c r="B454" s="109"/>
      <c r="C454" s="1495"/>
      <c r="D454" s="109"/>
      <c r="E454" s="109"/>
      <c r="F454" s="109" t="str">
        <f t="shared" si="1"/>
        <v/>
      </c>
      <c r="G454" s="1495"/>
      <c r="H454" s="1493"/>
      <c r="I454" s="109"/>
      <c r="J454" s="50"/>
      <c r="K454" s="1493"/>
      <c r="L454" s="109"/>
    </row>
    <row r="455">
      <c r="A455" s="1489" t="b">
        <v>0</v>
      </c>
      <c r="B455" s="109"/>
      <c r="C455" s="1495"/>
      <c r="D455" s="109"/>
      <c r="E455" s="109"/>
      <c r="F455" s="109" t="str">
        <f t="shared" si="1"/>
        <v/>
      </c>
      <c r="G455" s="1495"/>
      <c r="H455" s="1493"/>
      <c r="I455" s="109"/>
      <c r="J455" s="50"/>
      <c r="K455" s="1493"/>
      <c r="L455" s="109"/>
    </row>
    <row r="456">
      <c r="A456" s="1489" t="b">
        <v>0</v>
      </c>
      <c r="B456" s="109"/>
      <c r="C456" s="1495"/>
      <c r="D456" s="109"/>
      <c r="E456" s="109"/>
      <c r="F456" s="109" t="str">
        <f t="shared" si="1"/>
        <v/>
      </c>
      <c r="G456" s="1495"/>
      <c r="H456" s="1493"/>
      <c r="I456" s="109"/>
      <c r="J456" s="50"/>
      <c r="K456" s="1493"/>
      <c r="L456" s="109"/>
    </row>
    <row r="457">
      <c r="A457" s="1489" t="b">
        <v>0</v>
      </c>
      <c r="B457" s="109"/>
      <c r="C457" s="1495"/>
      <c r="D457" s="109"/>
      <c r="E457" s="109"/>
      <c r="F457" s="109" t="str">
        <f t="shared" si="1"/>
        <v/>
      </c>
      <c r="G457" s="1495"/>
      <c r="H457" s="1493"/>
      <c r="I457" s="109"/>
      <c r="J457" s="50"/>
      <c r="K457" s="1493"/>
      <c r="L457" s="109"/>
    </row>
    <row r="458">
      <c r="A458" s="1489" t="b">
        <v>0</v>
      </c>
      <c r="B458" s="109"/>
      <c r="C458" s="1495"/>
      <c r="D458" s="109"/>
      <c r="E458" s="109"/>
      <c r="F458" s="109" t="str">
        <f t="shared" si="1"/>
        <v/>
      </c>
      <c r="G458" s="1495"/>
      <c r="H458" s="1493"/>
      <c r="I458" s="109"/>
      <c r="J458" s="50"/>
      <c r="K458" s="1493"/>
      <c r="L458" s="109"/>
    </row>
    <row r="459">
      <c r="A459" s="1489" t="b">
        <v>0</v>
      </c>
      <c r="B459" s="109"/>
      <c r="C459" s="1495"/>
      <c r="D459" s="109"/>
      <c r="E459" s="109"/>
      <c r="F459" s="109" t="str">
        <f t="shared" si="1"/>
        <v/>
      </c>
      <c r="G459" s="1495"/>
      <c r="H459" s="1493"/>
      <c r="I459" s="109"/>
      <c r="J459" s="50"/>
      <c r="K459" s="1493"/>
      <c r="L459" s="109"/>
    </row>
    <row r="460">
      <c r="A460" s="1489" t="b">
        <v>0</v>
      </c>
      <c r="B460" s="109"/>
      <c r="C460" s="1495"/>
      <c r="D460" s="109"/>
      <c r="E460" s="109"/>
      <c r="F460" s="109" t="str">
        <f t="shared" si="1"/>
        <v/>
      </c>
      <c r="G460" s="1495"/>
      <c r="H460" s="1493"/>
      <c r="I460" s="109"/>
      <c r="J460" s="50"/>
      <c r="K460" s="1493"/>
      <c r="L460" s="109"/>
    </row>
    <row r="461">
      <c r="A461" s="1489" t="b">
        <v>0</v>
      </c>
      <c r="B461" s="109"/>
      <c r="C461" s="1495"/>
      <c r="D461" s="109"/>
      <c r="E461" s="109"/>
      <c r="F461" s="109" t="str">
        <f t="shared" si="1"/>
        <v/>
      </c>
      <c r="G461" s="1495"/>
      <c r="H461" s="1493"/>
      <c r="I461" s="109"/>
      <c r="J461" s="50"/>
      <c r="K461" s="1493"/>
      <c r="L461" s="109"/>
    </row>
    <row r="462">
      <c r="A462" s="1489" t="b">
        <v>0</v>
      </c>
      <c r="B462" s="109"/>
      <c r="C462" s="1495"/>
      <c r="D462" s="109"/>
      <c r="E462" s="109"/>
      <c r="F462" s="109" t="str">
        <f t="shared" si="1"/>
        <v/>
      </c>
      <c r="G462" s="1495"/>
      <c r="H462" s="1493"/>
      <c r="I462" s="109"/>
      <c r="J462" s="50"/>
      <c r="K462" s="1493"/>
      <c r="L462" s="109"/>
    </row>
    <row r="463">
      <c r="A463" s="1489" t="b">
        <v>0</v>
      </c>
      <c r="B463" s="109"/>
      <c r="C463" s="1495"/>
      <c r="D463" s="109"/>
      <c r="E463" s="109"/>
      <c r="F463" s="109" t="str">
        <f t="shared" si="1"/>
        <v/>
      </c>
      <c r="G463" s="1495"/>
      <c r="H463" s="1493"/>
      <c r="I463" s="109"/>
      <c r="J463" s="50"/>
      <c r="K463" s="1493"/>
      <c r="L463" s="109"/>
    </row>
    <row r="464">
      <c r="A464" s="1489" t="b">
        <v>0</v>
      </c>
      <c r="B464" s="109"/>
      <c r="C464" s="1495"/>
      <c r="D464" s="109"/>
      <c r="E464" s="109"/>
      <c r="F464" s="109" t="str">
        <f t="shared" si="1"/>
        <v/>
      </c>
      <c r="G464" s="1495"/>
      <c r="H464" s="1493"/>
      <c r="I464" s="109"/>
      <c r="J464" s="50"/>
      <c r="K464" s="1493"/>
      <c r="L464" s="109"/>
    </row>
    <row r="465">
      <c r="A465" s="1489" t="b">
        <v>0</v>
      </c>
      <c r="B465" s="109"/>
      <c r="C465" s="1495"/>
      <c r="D465" s="109"/>
      <c r="E465" s="109"/>
      <c r="F465" s="109" t="str">
        <f t="shared" si="1"/>
        <v/>
      </c>
      <c r="G465" s="1495"/>
      <c r="H465" s="1493"/>
      <c r="I465" s="109"/>
      <c r="J465" s="50"/>
      <c r="K465" s="1493"/>
      <c r="L465" s="109"/>
    </row>
    <row r="466">
      <c r="A466" s="1489" t="b">
        <v>0</v>
      </c>
      <c r="B466" s="109"/>
      <c r="C466" s="1495"/>
      <c r="D466" s="109"/>
      <c r="E466" s="109"/>
      <c r="F466" s="109" t="str">
        <f t="shared" si="1"/>
        <v/>
      </c>
      <c r="G466" s="1495"/>
      <c r="H466" s="1493"/>
      <c r="I466" s="109"/>
      <c r="J466" s="50"/>
      <c r="K466" s="1493"/>
      <c r="L466" s="109"/>
    </row>
    <row r="467">
      <c r="A467" s="1489" t="b">
        <v>0</v>
      </c>
      <c r="B467" s="109"/>
      <c r="C467" s="1495"/>
      <c r="D467" s="109"/>
      <c r="E467" s="109"/>
      <c r="F467" s="109" t="str">
        <f t="shared" si="1"/>
        <v/>
      </c>
      <c r="G467" s="1495"/>
      <c r="H467" s="1493"/>
      <c r="I467" s="109"/>
      <c r="J467" s="50"/>
      <c r="K467" s="1493"/>
      <c r="L467" s="109"/>
    </row>
    <row r="468">
      <c r="A468" s="1489" t="b">
        <v>0</v>
      </c>
      <c r="B468" s="109"/>
      <c r="C468" s="1495"/>
      <c r="D468" s="109"/>
      <c r="E468" s="109"/>
      <c r="F468" s="109" t="str">
        <f t="shared" si="1"/>
        <v/>
      </c>
      <c r="G468" s="1495"/>
      <c r="H468" s="1493"/>
      <c r="I468" s="109"/>
      <c r="J468" s="50"/>
      <c r="K468" s="1493"/>
      <c r="L468" s="109"/>
    </row>
    <row r="469">
      <c r="A469" s="1489" t="b">
        <v>0</v>
      </c>
      <c r="B469" s="109"/>
      <c r="C469" s="1495"/>
      <c r="D469" s="109"/>
      <c r="E469" s="109"/>
      <c r="F469" s="109" t="str">
        <f t="shared" si="1"/>
        <v/>
      </c>
      <c r="G469" s="1495"/>
      <c r="H469" s="1493"/>
      <c r="I469" s="109"/>
      <c r="J469" s="50"/>
      <c r="K469" s="1493"/>
      <c r="L469" s="109"/>
    </row>
    <row r="470">
      <c r="A470" s="1489" t="b">
        <v>0</v>
      </c>
      <c r="B470" s="109"/>
      <c r="C470" s="1495"/>
      <c r="D470" s="109"/>
      <c r="E470" s="109"/>
      <c r="F470" s="109" t="str">
        <f t="shared" si="1"/>
        <v/>
      </c>
      <c r="G470" s="1495"/>
      <c r="H470" s="1493"/>
      <c r="I470" s="109"/>
      <c r="J470" s="50"/>
      <c r="K470" s="1493"/>
      <c r="L470" s="109"/>
    </row>
    <row r="471">
      <c r="A471" s="1489" t="b">
        <v>0</v>
      </c>
      <c r="B471" s="109"/>
      <c r="C471" s="1495"/>
      <c r="D471" s="109"/>
      <c r="E471" s="109"/>
      <c r="F471" s="109" t="str">
        <f t="shared" si="1"/>
        <v/>
      </c>
      <c r="G471" s="1495"/>
      <c r="H471" s="1493"/>
      <c r="I471" s="109"/>
      <c r="J471" s="50"/>
      <c r="K471" s="1493"/>
      <c r="L471" s="109"/>
    </row>
    <row r="472">
      <c r="A472" s="1489" t="b">
        <v>0</v>
      </c>
      <c r="B472" s="109"/>
      <c r="C472" s="1495"/>
      <c r="D472" s="109"/>
      <c r="E472" s="109"/>
      <c r="F472" s="109" t="str">
        <f t="shared" si="1"/>
        <v/>
      </c>
      <c r="G472" s="1495"/>
      <c r="H472" s="1493"/>
      <c r="I472" s="109"/>
      <c r="J472" s="50"/>
      <c r="K472" s="1493"/>
      <c r="L472" s="109"/>
    </row>
    <row r="473">
      <c r="A473" s="1489" t="b">
        <v>0</v>
      </c>
      <c r="B473" s="109"/>
      <c r="C473" s="1495"/>
      <c r="D473" s="109"/>
      <c r="E473" s="109"/>
      <c r="F473" s="109" t="str">
        <f t="shared" si="1"/>
        <v/>
      </c>
      <c r="G473" s="1495"/>
      <c r="H473" s="1493"/>
      <c r="I473" s="109"/>
      <c r="J473" s="50"/>
      <c r="K473" s="1493"/>
      <c r="L473" s="109"/>
    </row>
    <row r="474">
      <c r="A474" s="1489" t="b">
        <v>0</v>
      </c>
      <c r="B474" s="109"/>
      <c r="C474" s="1495"/>
      <c r="D474" s="109"/>
      <c r="E474" s="109"/>
      <c r="F474" s="109" t="str">
        <f t="shared" si="1"/>
        <v/>
      </c>
      <c r="G474" s="1495"/>
      <c r="H474" s="1493"/>
      <c r="I474" s="109"/>
      <c r="J474" s="50"/>
      <c r="K474" s="1493"/>
      <c r="L474" s="109"/>
    </row>
    <row r="475">
      <c r="A475" s="1489" t="b">
        <v>0</v>
      </c>
      <c r="B475" s="109"/>
      <c r="C475" s="1495"/>
      <c r="D475" s="109"/>
      <c r="E475" s="109"/>
      <c r="F475" s="109" t="str">
        <f t="shared" si="1"/>
        <v/>
      </c>
      <c r="G475" s="1495"/>
      <c r="H475" s="1493"/>
      <c r="I475" s="109"/>
      <c r="J475" s="50"/>
      <c r="K475" s="1493"/>
      <c r="L475" s="109"/>
    </row>
    <row r="476">
      <c r="A476" s="1489" t="b">
        <v>0</v>
      </c>
      <c r="B476" s="109"/>
      <c r="C476" s="1495"/>
      <c r="D476" s="109"/>
      <c r="E476" s="109"/>
      <c r="F476" s="109" t="str">
        <f t="shared" si="1"/>
        <v/>
      </c>
      <c r="G476" s="1495"/>
      <c r="H476" s="1493"/>
      <c r="I476" s="109"/>
      <c r="J476" s="50"/>
      <c r="K476" s="1493"/>
      <c r="L476" s="109"/>
    </row>
    <row r="477">
      <c r="A477" s="1489" t="b">
        <v>0</v>
      </c>
      <c r="B477" s="109"/>
      <c r="C477" s="1495"/>
      <c r="D477" s="109"/>
      <c r="E477" s="109"/>
      <c r="F477" s="109" t="str">
        <f t="shared" si="1"/>
        <v/>
      </c>
      <c r="G477" s="1495"/>
      <c r="H477" s="1493"/>
      <c r="I477" s="109"/>
      <c r="J477" s="50"/>
      <c r="K477" s="1493"/>
      <c r="L477" s="109"/>
    </row>
    <row r="478">
      <c r="A478" s="1489" t="b">
        <v>0</v>
      </c>
      <c r="B478" s="109"/>
      <c r="C478" s="1495"/>
      <c r="D478" s="109"/>
      <c r="E478" s="109"/>
      <c r="F478" s="109" t="str">
        <f t="shared" si="1"/>
        <v/>
      </c>
      <c r="G478" s="1495"/>
      <c r="H478" s="1493"/>
      <c r="I478" s="109"/>
      <c r="J478" s="50"/>
      <c r="K478" s="1493"/>
      <c r="L478" s="109"/>
    </row>
    <row r="479">
      <c r="A479" s="1489" t="b">
        <v>0</v>
      </c>
      <c r="B479" s="109"/>
      <c r="C479" s="1495"/>
      <c r="D479" s="109"/>
      <c r="E479" s="109"/>
      <c r="F479" s="109" t="str">
        <f t="shared" si="1"/>
        <v/>
      </c>
      <c r="G479" s="1495"/>
      <c r="H479" s="1493"/>
      <c r="I479" s="109"/>
      <c r="J479" s="50"/>
      <c r="K479" s="1493"/>
      <c r="L479" s="109"/>
    </row>
    <row r="480">
      <c r="A480" s="1489" t="b">
        <v>0</v>
      </c>
      <c r="B480" s="109"/>
      <c r="C480" s="1495"/>
      <c r="D480" s="109"/>
      <c r="E480" s="109"/>
      <c r="F480" s="109" t="str">
        <f t="shared" si="1"/>
        <v/>
      </c>
      <c r="G480" s="1495"/>
      <c r="H480" s="1493"/>
      <c r="I480" s="109"/>
      <c r="J480" s="50"/>
      <c r="K480" s="1493"/>
      <c r="L480" s="109"/>
    </row>
    <row r="481">
      <c r="A481" s="1489" t="b">
        <v>0</v>
      </c>
      <c r="B481" s="109"/>
      <c r="C481" s="1495"/>
      <c r="D481" s="109"/>
      <c r="E481" s="109"/>
      <c r="F481" s="109" t="str">
        <f t="shared" si="1"/>
        <v/>
      </c>
      <c r="G481" s="1495"/>
      <c r="H481" s="1493"/>
      <c r="I481" s="109"/>
      <c r="J481" s="50"/>
      <c r="K481" s="1493"/>
      <c r="L481" s="109"/>
    </row>
    <row r="482">
      <c r="A482" s="1489" t="b">
        <v>0</v>
      </c>
      <c r="B482" s="109"/>
      <c r="C482" s="1495"/>
      <c r="D482" s="109"/>
      <c r="E482" s="109"/>
      <c r="F482" s="109" t="str">
        <f t="shared" si="1"/>
        <v/>
      </c>
      <c r="G482" s="1495"/>
      <c r="H482" s="1493"/>
      <c r="I482" s="109"/>
      <c r="J482" s="50"/>
      <c r="K482" s="1493"/>
      <c r="L482" s="109"/>
    </row>
    <row r="483">
      <c r="A483" s="1489" t="b">
        <v>0</v>
      </c>
      <c r="B483" s="109"/>
      <c r="C483" s="1495"/>
      <c r="D483" s="109"/>
      <c r="E483" s="109"/>
      <c r="F483" s="109" t="str">
        <f t="shared" si="1"/>
        <v/>
      </c>
      <c r="G483" s="1495"/>
      <c r="H483" s="1493"/>
      <c r="I483" s="109"/>
      <c r="J483" s="50"/>
      <c r="K483" s="1493"/>
      <c r="L483" s="109"/>
    </row>
    <row r="484">
      <c r="A484" s="1489" t="b">
        <v>0</v>
      </c>
      <c r="B484" s="109"/>
      <c r="C484" s="1495"/>
      <c r="D484" s="109"/>
      <c r="E484" s="109"/>
      <c r="F484" s="109" t="str">
        <f t="shared" si="1"/>
        <v/>
      </c>
      <c r="G484" s="1495"/>
      <c r="H484" s="1493"/>
      <c r="I484" s="109"/>
      <c r="J484" s="50"/>
      <c r="K484" s="1493"/>
      <c r="L484" s="109"/>
    </row>
    <row r="485">
      <c r="A485" s="1489" t="b">
        <v>0</v>
      </c>
      <c r="B485" s="109"/>
      <c r="C485" s="1495"/>
      <c r="D485" s="109"/>
      <c r="E485" s="109"/>
      <c r="F485" s="109" t="str">
        <f t="shared" si="1"/>
        <v/>
      </c>
      <c r="G485" s="1495"/>
      <c r="H485" s="1493"/>
      <c r="I485" s="109"/>
      <c r="J485" s="50"/>
      <c r="K485" s="1493"/>
      <c r="L485" s="109"/>
    </row>
    <row r="486">
      <c r="A486" s="1489" t="b">
        <v>0</v>
      </c>
      <c r="B486" s="109"/>
      <c r="C486" s="1495"/>
      <c r="D486" s="109"/>
      <c r="E486" s="109"/>
      <c r="F486" s="109" t="str">
        <f t="shared" si="1"/>
        <v/>
      </c>
      <c r="G486" s="1495"/>
      <c r="H486" s="1493"/>
      <c r="I486" s="109"/>
      <c r="J486" s="50"/>
      <c r="K486" s="1493"/>
      <c r="L486" s="109"/>
    </row>
    <row r="487">
      <c r="A487" s="1489" t="b">
        <v>0</v>
      </c>
      <c r="B487" s="109"/>
      <c r="C487" s="1495"/>
      <c r="D487" s="109"/>
      <c r="E487" s="109"/>
      <c r="F487" s="109" t="str">
        <f t="shared" si="1"/>
        <v/>
      </c>
      <c r="G487" s="1495"/>
      <c r="H487" s="1493"/>
      <c r="I487" s="109"/>
      <c r="J487" s="50"/>
      <c r="K487" s="1493"/>
      <c r="L487" s="109"/>
    </row>
    <row r="488">
      <c r="A488" s="1489" t="b">
        <v>0</v>
      </c>
      <c r="B488" s="109"/>
      <c r="C488" s="1495"/>
      <c r="D488" s="109"/>
      <c r="E488" s="109"/>
      <c r="F488" s="109" t="str">
        <f t="shared" si="1"/>
        <v/>
      </c>
      <c r="G488" s="1495"/>
      <c r="H488" s="1493"/>
      <c r="I488" s="109"/>
      <c r="J488" s="50"/>
      <c r="K488" s="1493"/>
      <c r="L488" s="109"/>
    </row>
    <row r="489">
      <c r="A489" s="1489" t="b">
        <v>0</v>
      </c>
      <c r="B489" s="109"/>
      <c r="C489" s="1495"/>
      <c r="D489" s="109"/>
      <c r="E489" s="109"/>
      <c r="F489" s="109" t="str">
        <f t="shared" si="1"/>
        <v/>
      </c>
      <c r="G489" s="1495"/>
      <c r="H489" s="1493"/>
      <c r="I489" s="109"/>
      <c r="J489" s="50"/>
      <c r="K489" s="1493"/>
      <c r="L489" s="109"/>
    </row>
    <row r="490">
      <c r="A490" s="1489" t="b">
        <v>0</v>
      </c>
      <c r="B490" s="109"/>
      <c r="C490" s="1495"/>
      <c r="D490" s="109"/>
      <c r="E490" s="109"/>
      <c r="F490" s="109" t="str">
        <f t="shared" si="1"/>
        <v/>
      </c>
      <c r="G490" s="1495"/>
      <c r="H490" s="1493"/>
      <c r="I490" s="109"/>
      <c r="J490" s="50"/>
      <c r="K490" s="1493"/>
      <c r="L490" s="109"/>
    </row>
    <row r="491">
      <c r="A491" s="1489" t="b">
        <v>0</v>
      </c>
      <c r="B491" s="109"/>
      <c r="C491" s="1495"/>
      <c r="D491" s="109"/>
      <c r="E491" s="109"/>
      <c r="F491" s="109" t="str">
        <f t="shared" si="1"/>
        <v/>
      </c>
      <c r="G491" s="1495"/>
      <c r="H491" s="1493"/>
      <c r="I491" s="109"/>
      <c r="J491" s="50"/>
      <c r="K491" s="1493"/>
      <c r="L491" s="109"/>
    </row>
    <row r="492">
      <c r="A492" s="1489" t="b">
        <v>0</v>
      </c>
      <c r="B492" s="109"/>
      <c r="C492" s="1495"/>
      <c r="D492" s="109"/>
      <c r="E492" s="109"/>
      <c r="F492" s="109" t="str">
        <f t="shared" si="1"/>
        <v/>
      </c>
      <c r="G492" s="1495"/>
      <c r="H492" s="1493"/>
      <c r="I492" s="109"/>
      <c r="J492" s="50"/>
      <c r="K492" s="1493"/>
      <c r="L492" s="109"/>
    </row>
    <row r="493">
      <c r="A493" s="1489" t="b">
        <v>0</v>
      </c>
      <c r="B493" s="109"/>
      <c r="C493" s="1495"/>
      <c r="D493" s="109"/>
      <c r="E493" s="109"/>
      <c r="F493" s="109" t="str">
        <f t="shared" si="1"/>
        <v/>
      </c>
      <c r="G493" s="1495"/>
      <c r="H493" s="1493"/>
      <c r="I493" s="109"/>
      <c r="J493" s="50"/>
      <c r="K493" s="1493"/>
      <c r="L493" s="109"/>
    </row>
    <row r="494">
      <c r="A494" s="1489" t="b">
        <v>0</v>
      </c>
      <c r="B494" s="109"/>
      <c r="C494" s="1495"/>
      <c r="D494" s="109"/>
      <c r="E494" s="109"/>
      <c r="F494" s="109" t="str">
        <f t="shared" si="1"/>
        <v/>
      </c>
      <c r="G494" s="1495"/>
      <c r="H494" s="1493"/>
      <c r="I494" s="109"/>
      <c r="J494" s="50"/>
      <c r="K494" s="1493"/>
      <c r="L494" s="109"/>
    </row>
    <row r="495">
      <c r="A495" s="1489" t="b">
        <v>0</v>
      </c>
      <c r="B495" s="109"/>
      <c r="C495" s="1495"/>
      <c r="D495" s="109"/>
      <c r="E495" s="109"/>
      <c r="F495" s="109" t="str">
        <f t="shared" si="1"/>
        <v/>
      </c>
      <c r="G495" s="1495"/>
      <c r="H495" s="1493"/>
      <c r="I495" s="109"/>
      <c r="J495" s="50"/>
      <c r="K495" s="1493"/>
      <c r="L495" s="109"/>
    </row>
    <row r="496">
      <c r="A496" s="1489" t="b">
        <v>0</v>
      </c>
      <c r="B496" s="109"/>
      <c r="C496" s="1495"/>
      <c r="D496" s="109"/>
      <c r="E496" s="109"/>
      <c r="F496" s="109" t="str">
        <f t="shared" si="1"/>
        <v/>
      </c>
      <c r="G496" s="1495"/>
      <c r="H496" s="1493"/>
      <c r="I496" s="109"/>
      <c r="J496" s="50"/>
      <c r="K496" s="1493"/>
      <c r="L496" s="109"/>
    </row>
    <row r="497">
      <c r="A497" s="1489" t="b">
        <v>0</v>
      </c>
      <c r="B497" s="109"/>
      <c r="C497" s="1495"/>
      <c r="D497" s="109"/>
      <c r="E497" s="109"/>
      <c r="F497" s="109" t="str">
        <f t="shared" si="1"/>
        <v/>
      </c>
      <c r="G497" s="1495"/>
      <c r="H497" s="1493"/>
      <c r="I497" s="109"/>
      <c r="J497" s="50"/>
      <c r="K497" s="1493"/>
      <c r="L497" s="109"/>
    </row>
    <row r="498">
      <c r="A498" s="1489" t="b">
        <v>0</v>
      </c>
      <c r="B498" s="109"/>
      <c r="C498" s="1495"/>
      <c r="D498" s="109"/>
      <c r="E498" s="109"/>
      <c r="F498" s="109" t="str">
        <f t="shared" si="1"/>
        <v/>
      </c>
      <c r="G498" s="1495"/>
      <c r="H498" s="1493"/>
      <c r="I498" s="109"/>
      <c r="J498" s="50"/>
      <c r="K498" s="1493"/>
      <c r="L498" s="109"/>
    </row>
    <row r="499">
      <c r="A499" s="1489" t="b">
        <v>0</v>
      </c>
      <c r="B499" s="109"/>
      <c r="C499" s="1495"/>
      <c r="D499" s="109"/>
      <c r="E499" s="109"/>
      <c r="F499" s="109" t="str">
        <f t="shared" si="1"/>
        <v/>
      </c>
      <c r="G499" s="1495"/>
      <c r="H499" s="1493"/>
      <c r="I499" s="109"/>
      <c r="J499" s="50"/>
      <c r="K499" s="1493"/>
      <c r="L499" s="109"/>
    </row>
    <row r="500">
      <c r="A500" s="1489" t="b">
        <v>0</v>
      </c>
      <c r="B500" s="109"/>
      <c r="C500" s="1495"/>
      <c r="D500" s="109"/>
      <c r="E500" s="109"/>
      <c r="F500" s="109" t="str">
        <f t="shared" si="1"/>
        <v/>
      </c>
      <c r="G500" s="1495"/>
      <c r="H500" s="1493"/>
      <c r="I500" s="109"/>
      <c r="J500" s="50"/>
      <c r="K500" s="1493"/>
      <c r="L500" s="109"/>
    </row>
    <row r="501">
      <c r="A501" s="1489" t="b">
        <v>0</v>
      </c>
      <c r="B501" s="109"/>
      <c r="C501" s="1495"/>
      <c r="D501" s="109"/>
      <c r="E501" s="109"/>
      <c r="F501" s="109" t="str">
        <f t="shared" si="1"/>
        <v/>
      </c>
      <c r="G501" s="1495"/>
      <c r="H501" s="1493"/>
      <c r="I501" s="109"/>
      <c r="J501" s="50"/>
      <c r="K501" s="1493"/>
      <c r="L501" s="109"/>
    </row>
    <row r="502">
      <c r="A502" s="1489" t="b">
        <v>0</v>
      </c>
      <c r="B502" s="109"/>
      <c r="C502" s="1495"/>
      <c r="D502" s="109"/>
      <c r="E502" s="109"/>
      <c r="F502" s="109" t="str">
        <f t="shared" si="1"/>
        <v/>
      </c>
      <c r="G502" s="1495"/>
      <c r="H502" s="1493"/>
      <c r="I502" s="109"/>
      <c r="J502" s="50"/>
      <c r="K502" s="1493"/>
      <c r="L502" s="109"/>
    </row>
    <row r="503">
      <c r="A503" s="1489" t="b">
        <v>0</v>
      </c>
      <c r="B503" s="109"/>
      <c r="C503" s="1495"/>
      <c r="D503" s="109"/>
      <c r="E503" s="109"/>
      <c r="F503" s="109" t="str">
        <f t="shared" si="1"/>
        <v/>
      </c>
      <c r="G503" s="1495"/>
      <c r="H503" s="1493"/>
      <c r="I503" s="109"/>
      <c r="J503" s="50"/>
      <c r="K503" s="1493"/>
      <c r="L503" s="109"/>
    </row>
    <row r="504">
      <c r="A504" s="1489" t="b">
        <v>0</v>
      </c>
      <c r="B504" s="109"/>
      <c r="C504" s="1495"/>
      <c r="D504" s="109"/>
      <c r="E504" s="109"/>
      <c r="F504" s="109" t="str">
        <f t="shared" si="1"/>
        <v/>
      </c>
      <c r="G504" s="1495"/>
      <c r="H504" s="1493"/>
      <c r="I504" s="109"/>
      <c r="J504" s="50"/>
      <c r="K504" s="1493"/>
      <c r="L504" s="109"/>
    </row>
    <row r="505">
      <c r="A505" s="1489" t="b">
        <v>0</v>
      </c>
      <c r="B505" s="109"/>
      <c r="C505" s="1495"/>
      <c r="D505" s="109"/>
      <c r="E505" s="109"/>
      <c r="F505" s="109" t="str">
        <f t="shared" si="1"/>
        <v/>
      </c>
      <c r="G505" s="1495"/>
      <c r="H505" s="1493"/>
      <c r="I505" s="109"/>
      <c r="J505" s="50"/>
      <c r="K505" s="1493"/>
      <c r="L505" s="109"/>
    </row>
    <row r="506">
      <c r="A506" s="1489" t="b">
        <v>0</v>
      </c>
      <c r="B506" s="109"/>
      <c r="C506" s="1495"/>
      <c r="D506" s="109"/>
      <c r="E506" s="109"/>
      <c r="F506" s="109" t="str">
        <f t="shared" si="1"/>
        <v/>
      </c>
      <c r="G506" s="1495"/>
      <c r="H506" s="1493"/>
      <c r="I506" s="109"/>
      <c r="J506" s="50"/>
      <c r="K506" s="1493"/>
      <c r="L506" s="109"/>
    </row>
    <row r="507">
      <c r="A507" s="1489" t="b">
        <v>0</v>
      </c>
      <c r="B507" s="109"/>
      <c r="C507" s="1495"/>
      <c r="D507" s="109"/>
      <c r="E507" s="109"/>
      <c r="F507" s="109" t="str">
        <f t="shared" si="1"/>
        <v/>
      </c>
      <c r="G507" s="1495"/>
      <c r="H507" s="1493"/>
      <c r="I507" s="109"/>
      <c r="J507" s="50"/>
      <c r="K507" s="1493"/>
      <c r="L507" s="109"/>
    </row>
    <row r="508">
      <c r="A508" s="1489" t="b">
        <v>0</v>
      </c>
      <c r="B508" s="109"/>
      <c r="C508" s="1495"/>
      <c r="D508" s="109"/>
      <c r="E508" s="109"/>
      <c r="F508" s="109" t="str">
        <f t="shared" si="1"/>
        <v/>
      </c>
      <c r="G508" s="1495"/>
      <c r="H508" s="1493"/>
      <c r="I508" s="109"/>
      <c r="J508" s="50"/>
      <c r="K508" s="1493"/>
      <c r="L508" s="109"/>
    </row>
    <row r="509">
      <c r="A509" s="1489" t="b">
        <v>0</v>
      </c>
      <c r="B509" s="109"/>
      <c r="C509" s="1495"/>
      <c r="D509" s="109"/>
      <c r="E509" s="109"/>
      <c r="F509" s="109" t="str">
        <f t="shared" si="1"/>
        <v/>
      </c>
      <c r="G509" s="1495"/>
      <c r="H509" s="1493"/>
      <c r="I509" s="109"/>
      <c r="J509" s="50"/>
      <c r="K509" s="1493"/>
      <c r="L509" s="109"/>
    </row>
    <row r="510">
      <c r="A510" s="1489" t="b">
        <v>0</v>
      </c>
      <c r="B510" s="109"/>
      <c r="C510" s="1495"/>
      <c r="D510" s="109"/>
      <c r="E510" s="109"/>
      <c r="F510" s="109" t="str">
        <f t="shared" si="1"/>
        <v/>
      </c>
      <c r="G510" s="1495"/>
      <c r="H510" s="1493"/>
      <c r="I510" s="109"/>
      <c r="J510" s="50"/>
      <c r="K510" s="1493"/>
      <c r="L510" s="109"/>
    </row>
    <row r="511">
      <c r="A511" s="1489" t="b">
        <v>0</v>
      </c>
      <c r="B511" s="109"/>
      <c r="C511" s="1495"/>
      <c r="D511" s="109"/>
      <c r="E511" s="109"/>
      <c r="F511" s="109" t="str">
        <f t="shared" si="1"/>
        <v/>
      </c>
      <c r="G511" s="1495"/>
      <c r="H511" s="1493"/>
      <c r="I511" s="109"/>
      <c r="J511" s="50"/>
      <c r="K511" s="1493"/>
      <c r="L511" s="109"/>
    </row>
    <row r="512">
      <c r="A512" s="1489" t="b">
        <v>0</v>
      </c>
      <c r="B512" s="109"/>
      <c r="C512" s="1495"/>
      <c r="D512" s="109"/>
      <c r="E512" s="109"/>
      <c r="F512" s="109" t="str">
        <f t="shared" si="1"/>
        <v/>
      </c>
      <c r="G512" s="1495"/>
      <c r="H512" s="1493"/>
      <c r="I512" s="109"/>
      <c r="J512" s="50"/>
      <c r="K512" s="1493"/>
      <c r="L512" s="109"/>
    </row>
    <row r="513">
      <c r="A513" s="1489" t="b">
        <v>0</v>
      </c>
      <c r="B513" s="109"/>
      <c r="C513" s="1495"/>
      <c r="D513" s="109"/>
      <c r="E513" s="109"/>
      <c r="F513" s="109" t="str">
        <f t="shared" si="1"/>
        <v/>
      </c>
      <c r="G513" s="1495"/>
      <c r="H513" s="1493"/>
      <c r="I513" s="109"/>
      <c r="J513" s="50"/>
      <c r="K513" s="1493"/>
      <c r="L513" s="109"/>
    </row>
    <row r="514">
      <c r="A514" s="1489" t="b">
        <v>0</v>
      </c>
      <c r="B514" s="109"/>
      <c r="C514" s="1495"/>
      <c r="D514" s="109"/>
      <c r="E514" s="109"/>
      <c r="F514" s="109" t="str">
        <f t="shared" si="1"/>
        <v/>
      </c>
      <c r="G514" s="1495"/>
      <c r="H514" s="1493"/>
      <c r="I514" s="109"/>
      <c r="J514" s="50"/>
      <c r="K514" s="1493"/>
      <c r="L514" s="109"/>
    </row>
    <row r="515">
      <c r="A515" s="1489" t="b">
        <v>0</v>
      </c>
      <c r="B515" s="109"/>
      <c r="C515" s="1495"/>
      <c r="D515" s="109"/>
      <c r="E515" s="109"/>
      <c r="F515" s="109" t="str">
        <f t="shared" si="1"/>
        <v/>
      </c>
      <c r="G515" s="1495"/>
      <c r="H515" s="1493"/>
      <c r="I515" s="109"/>
      <c r="J515" s="50"/>
      <c r="K515" s="1493"/>
      <c r="L515" s="109"/>
    </row>
    <row r="516">
      <c r="A516" s="1489" t="b">
        <v>0</v>
      </c>
      <c r="B516" s="109"/>
      <c r="C516" s="1495"/>
      <c r="D516" s="109"/>
      <c r="E516" s="109"/>
      <c r="F516" s="109" t="str">
        <f t="shared" si="1"/>
        <v/>
      </c>
      <c r="G516" s="1495"/>
      <c r="H516" s="1493"/>
      <c r="I516" s="109"/>
      <c r="J516" s="50"/>
      <c r="K516" s="1493"/>
      <c r="L516" s="109"/>
    </row>
    <row r="517">
      <c r="A517" s="1489" t="b">
        <v>0</v>
      </c>
      <c r="B517" s="109"/>
      <c r="C517" s="1495"/>
      <c r="D517" s="109"/>
      <c r="E517" s="109"/>
      <c r="F517" s="109" t="str">
        <f t="shared" si="1"/>
        <v/>
      </c>
      <c r="G517" s="1495"/>
      <c r="H517" s="1493"/>
      <c r="I517" s="109"/>
      <c r="J517" s="50"/>
      <c r="K517" s="1493"/>
      <c r="L517" s="109"/>
    </row>
    <row r="518">
      <c r="A518" s="1489" t="b">
        <v>0</v>
      </c>
      <c r="B518" s="109"/>
      <c r="C518" s="1495"/>
      <c r="D518" s="109"/>
      <c r="E518" s="109"/>
      <c r="F518" s="109" t="str">
        <f t="shared" si="1"/>
        <v/>
      </c>
      <c r="G518" s="1495"/>
      <c r="H518" s="1493"/>
      <c r="I518" s="109"/>
      <c r="J518" s="50"/>
      <c r="K518" s="1493"/>
      <c r="L518" s="109"/>
    </row>
    <row r="519">
      <c r="A519" s="1489" t="b">
        <v>0</v>
      </c>
      <c r="B519" s="109"/>
      <c r="C519" s="1495"/>
      <c r="D519" s="109"/>
      <c r="E519" s="109"/>
      <c r="F519" s="109" t="str">
        <f t="shared" si="1"/>
        <v/>
      </c>
      <c r="G519" s="1495"/>
      <c r="H519" s="1493"/>
      <c r="I519" s="109"/>
      <c r="J519" s="50"/>
      <c r="K519" s="1493"/>
      <c r="L519" s="109"/>
    </row>
    <row r="520">
      <c r="A520" s="1489" t="b">
        <v>0</v>
      </c>
      <c r="B520" s="109"/>
      <c r="C520" s="1495"/>
      <c r="D520" s="109"/>
      <c r="E520" s="109"/>
      <c r="F520" s="109" t="str">
        <f t="shared" si="1"/>
        <v/>
      </c>
      <c r="G520" s="1495"/>
      <c r="H520" s="1493"/>
      <c r="I520" s="109"/>
      <c r="J520" s="50"/>
      <c r="K520" s="1493"/>
      <c r="L520" s="109"/>
    </row>
    <row r="521">
      <c r="A521" s="1489" t="b">
        <v>0</v>
      </c>
      <c r="B521" s="109"/>
      <c r="C521" s="1495"/>
      <c r="D521" s="109"/>
      <c r="E521" s="109"/>
      <c r="F521" s="109" t="str">
        <f t="shared" si="1"/>
        <v/>
      </c>
      <c r="G521" s="1495"/>
      <c r="H521" s="1493"/>
      <c r="I521" s="109"/>
      <c r="J521" s="50"/>
      <c r="K521" s="1493"/>
      <c r="L521" s="109"/>
    </row>
    <row r="522">
      <c r="A522" s="1489" t="b">
        <v>0</v>
      </c>
      <c r="B522" s="109"/>
      <c r="C522" s="1495"/>
      <c r="D522" s="109"/>
      <c r="E522" s="109"/>
      <c r="F522" s="109" t="str">
        <f t="shared" si="1"/>
        <v/>
      </c>
      <c r="G522" s="1495"/>
      <c r="H522" s="1493"/>
      <c r="I522" s="109"/>
      <c r="J522" s="50"/>
      <c r="K522" s="1493"/>
      <c r="L522" s="109"/>
    </row>
    <row r="523">
      <c r="A523" s="1489" t="b">
        <v>0</v>
      </c>
      <c r="B523" s="109"/>
      <c r="C523" s="1495"/>
      <c r="D523" s="109"/>
      <c r="E523" s="109"/>
      <c r="F523" s="109" t="str">
        <f t="shared" si="1"/>
        <v/>
      </c>
      <c r="G523" s="1495"/>
      <c r="H523" s="1493"/>
      <c r="I523" s="109"/>
      <c r="J523" s="50"/>
      <c r="K523" s="1493"/>
      <c r="L523" s="109"/>
    </row>
    <row r="524">
      <c r="A524" s="1489" t="b">
        <v>0</v>
      </c>
      <c r="B524" s="109"/>
      <c r="C524" s="1495"/>
      <c r="D524" s="109"/>
      <c r="E524" s="109"/>
      <c r="F524" s="109" t="str">
        <f t="shared" si="1"/>
        <v/>
      </c>
      <c r="G524" s="1495"/>
      <c r="H524" s="1493"/>
      <c r="I524" s="109"/>
      <c r="J524" s="50"/>
      <c r="K524" s="1493"/>
      <c r="L524" s="109"/>
    </row>
    <row r="525">
      <c r="A525" s="1489" t="b">
        <v>0</v>
      </c>
      <c r="B525" s="109"/>
      <c r="C525" s="1495"/>
      <c r="D525" s="109"/>
      <c r="E525" s="109"/>
      <c r="F525" s="109" t="str">
        <f t="shared" si="1"/>
        <v/>
      </c>
      <c r="G525" s="1495"/>
      <c r="H525" s="1493"/>
      <c r="I525" s="109"/>
      <c r="J525" s="50"/>
      <c r="K525" s="1493"/>
      <c r="L525" s="109"/>
    </row>
    <row r="526">
      <c r="A526" s="1489" t="b">
        <v>0</v>
      </c>
      <c r="B526" s="109"/>
      <c r="C526" s="1495"/>
      <c r="D526" s="109"/>
      <c r="E526" s="109"/>
      <c r="F526" s="109" t="str">
        <f t="shared" si="1"/>
        <v/>
      </c>
      <c r="G526" s="1495"/>
      <c r="H526" s="1493"/>
      <c r="I526" s="109"/>
      <c r="J526" s="50"/>
      <c r="K526" s="1493"/>
      <c r="L526" s="109"/>
    </row>
    <row r="527">
      <c r="A527" s="1489" t="b">
        <v>0</v>
      </c>
      <c r="B527" s="109"/>
      <c r="C527" s="1495"/>
      <c r="D527" s="109"/>
      <c r="E527" s="109"/>
      <c r="F527" s="109" t="str">
        <f t="shared" si="1"/>
        <v/>
      </c>
      <c r="G527" s="1495"/>
      <c r="H527" s="1493"/>
      <c r="I527" s="109"/>
      <c r="J527" s="50"/>
      <c r="K527" s="1493"/>
      <c r="L527" s="109"/>
    </row>
    <row r="528">
      <c r="A528" s="1489" t="b">
        <v>0</v>
      </c>
      <c r="B528" s="109"/>
      <c r="C528" s="1495"/>
      <c r="D528" s="109"/>
      <c r="E528" s="109"/>
      <c r="F528" s="109" t="str">
        <f t="shared" si="1"/>
        <v/>
      </c>
      <c r="G528" s="1495"/>
      <c r="H528" s="1493"/>
      <c r="I528" s="109"/>
      <c r="J528" s="50"/>
      <c r="K528" s="1493"/>
      <c r="L528" s="109"/>
    </row>
    <row r="529">
      <c r="A529" s="1489" t="b">
        <v>0</v>
      </c>
      <c r="B529" s="109"/>
      <c r="C529" s="1495"/>
      <c r="D529" s="109"/>
      <c r="E529" s="109"/>
      <c r="F529" s="109" t="str">
        <f t="shared" si="1"/>
        <v/>
      </c>
      <c r="G529" s="1495"/>
      <c r="H529" s="1493"/>
      <c r="I529" s="109"/>
      <c r="J529" s="50"/>
      <c r="K529" s="1493"/>
      <c r="L529" s="109"/>
    </row>
    <row r="530">
      <c r="A530" s="1489" t="b">
        <v>0</v>
      </c>
      <c r="B530" s="109"/>
      <c r="C530" s="1495"/>
      <c r="D530" s="109"/>
      <c r="E530" s="109"/>
      <c r="F530" s="109" t="str">
        <f t="shared" si="1"/>
        <v/>
      </c>
      <c r="G530" s="1495"/>
      <c r="H530" s="1493"/>
      <c r="I530" s="109"/>
      <c r="J530" s="50"/>
      <c r="K530" s="1493"/>
      <c r="L530" s="109"/>
    </row>
    <row r="531">
      <c r="A531" s="1489" t="b">
        <v>0</v>
      </c>
      <c r="B531" s="109"/>
      <c r="C531" s="1495"/>
      <c r="D531" s="109"/>
      <c r="E531" s="109"/>
      <c r="F531" s="109" t="str">
        <f t="shared" si="1"/>
        <v/>
      </c>
      <c r="G531" s="1495"/>
      <c r="H531" s="1493"/>
      <c r="I531" s="109"/>
      <c r="J531" s="50"/>
      <c r="K531" s="1493"/>
      <c r="L531" s="109"/>
    </row>
    <row r="532">
      <c r="A532" s="1489" t="b">
        <v>0</v>
      </c>
      <c r="B532" s="109"/>
      <c r="C532" s="1495"/>
      <c r="D532" s="109"/>
      <c r="E532" s="109"/>
      <c r="F532" s="109" t="str">
        <f t="shared" si="1"/>
        <v/>
      </c>
      <c r="G532" s="1495"/>
      <c r="H532" s="1493"/>
      <c r="I532" s="109"/>
      <c r="J532" s="50"/>
      <c r="K532" s="1493"/>
      <c r="L532" s="109"/>
    </row>
    <row r="533">
      <c r="A533" s="1489" t="b">
        <v>0</v>
      </c>
      <c r="B533" s="109"/>
      <c r="C533" s="1495"/>
      <c r="D533" s="109"/>
      <c r="E533" s="109"/>
      <c r="F533" s="109" t="str">
        <f t="shared" si="1"/>
        <v/>
      </c>
      <c r="G533" s="1495"/>
      <c r="H533" s="1493"/>
      <c r="I533" s="109"/>
      <c r="J533" s="50"/>
      <c r="K533" s="1493"/>
      <c r="L533" s="109"/>
    </row>
    <row r="534">
      <c r="A534" s="1489" t="b">
        <v>0</v>
      </c>
      <c r="B534" s="109"/>
      <c r="C534" s="1495"/>
      <c r="D534" s="109"/>
      <c r="E534" s="109"/>
      <c r="F534" s="109" t="str">
        <f t="shared" si="1"/>
        <v/>
      </c>
      <c r="G534" s="1495"/>
      <c r="H534" s="1493"/>
      <c r="I534" s="109"/>
      <c r="J534" s="50"/>
      <c r="K534" s="1493"/>
      <c r="L534" s="109"/>
    </row>
    <row r="535">
      <c r="A535" s="1489" t="b">
        <v>0</v>
      </c>
      <c r="B535" s="109"/>
      <c r="C535" s="1495"/>
      <c r="D535" s="109"/>
      <c r="E535" s="109"/>
      <c r="F535" s="109" t="str">
        <f t="shared" si="1"/>
        <v/>
      </c>
      <c r="G535" s="1495"/>
      <c r="H535" s="1493"/>
      <c r="I535" s="109"/>
      <c r="J535" s="50"/>
      <c r="K535" s="1493"/>
      <c r="L535" s="109"/>
    </row>
    <row r="536">
      <c r="A536" s="1489" t="b">
        <v>0</v>
      </c>
      <c r="B536" s="109"/>
      <c r="C536" s="1495"/>
      <c r="D536" s="109"/>
      <c r="E536" s="109"/>
      <c r="F536" s="109" t="str">
        <f t="shared" si="1"/>
        <v/>
      </c>
      <c r="G536" s="1495"/>
      <c r="H536" s="1493"/>
      <c r="I536" s="109"/>
      <c r="J536" s="50"/>
      <c r="K536" s="1493"/>
      <c r="L536" s="109"/>
    </row>
    <row r="537">
      <c r="A537" s="1489" t="b">
        <v>0</v>
      </c>
      <c r="B537" s="109"/>
      <c r="C537" s="1495"/>
      <c r="D537" s="109"/>
      <c r="E537" s="109"/>
      <c r="F537" s="109" t="str">
        <f t="shared" si="1"/>
        <v/>
      </c>
      <c r="G537" s="1495"/>
      <c r="H537" s="1493"/>
      <c r="I537" s="109"/>
      <c r="J537" s="50"/>
      <c r="K537" s="1493"/>
      <c r="L537" s="109"/>
    </row>
    <row r="538">
      <c r="A538" s="1489" t="b">
        <v>0</v>
      </c>
      <c r="B538" s="109"/>
      <c r="C538" s="1495"/>
      <c r="D538" s="109"/>
      <c r="E538" s="109"/>
      <c r="F538" s="109" t="str">
        <f t="shared" si="1"/>
        <v/>
      </c>
      <c r="G538" s="1495"/>
      <c r="H538" s="1493"/>
      <c r="I538" s="109"/>
      <c r="J538" s="50"/>
      <c r="K538" s="1493"/>
      <c r="L538" s="109"/>
    </row>
    <row r="539">
      <c r="A539" s="1489" t="b">
        <v>0</v>
      </c>
      <c r="B539" s="109"/>
      <c r="C539" s="1495"/>
      <c r="D539" s="109"/>
      <c r="E539" s="109"/>
      <c r="F539" s="109" t="str">
        <f t="shared" si="1"/>
        <v/>
      </c>
      <c r="G539" s="1495"/>
      <c r="H539" s="1493"/>
      <c r="I539" s="109"/>
      <c r="J539" s="50"/>
      <c r="K539" s="1493"/>
      <c r="L539" s="109"/>
    </row>
    <row r="540">
      <c r="A540" s="1489" t="b">
        <v>0</v>
      </c>
      <c r="B540" s="109"/>
      <c r="C540" s="1495"/>
      <c r="D540" s="109"/>
      <c r="E540" s="109"/>
      <c r="F540" s="109" t="str">
        <f t="shared" si="1"/>
        <v/>
      </c>
      <c r="G540" s="1495"/>
      <c r="H540" s="1493"/>
      <c r="I540" s="109"/>
      <c r="J540" s="50"/>
      <c r="K540" s="1493"/>
      <c r="L540" s="109"/>
    </row>
    <row r="541">
      <c r="A541" s="1489" t="b">
        <v>0</v>
      </c>
      <c r="B541" s="109"/>
      <c r="C541" s="1495"/>
      <c r="D541" s="109"/>
      <c r="E541" s="109"/>
      <c r="F541" s="109" t="str">
        <f t="shared" si="1"/>
        <v/>
      </c>
      <c r="G541" s="1495"/>
      <c r="H541" s="1493"/>
      <c r="I541" s="109"/>
      <c r="J541" s="50"/>
      <c r="K541" s="1493"/>
      <c r="L541" s="109"/>
    </row>
    <row r="542">
      <c r="A542" s="1489" t="b">
        <v>0</v>
      </c>
      <c r="B542" s="109"/>
      <c r="C542" s="1495"/>
      <c r="D542" s="109"/>
      <c r="E542" s="109"/>
      <c r="F542" s="109" t="str">
        <f t="shared" si="1"/>
        <v/>
      </c>
      <c r="G542" s="1495"/>
      <c r="H542" s="1493"/>
      <c r="I542" s="109"/>
      <c r="J542" s="50"/>
      <c r="K542" s="1493"/>
      <c r="L542" s="109"/>
    </row>
    <row r="543">
      <c r="A543" s="1489" t="b">
        <v>0</v>
      </c>
      <c r="B543" s="109"/>
      <c r="C543" s="1495"/>
      <c r="D543" s="109"/>
      <c r="E543" s="109"/>
      <c r="F543" s="109" t="str">
        <f t="shared" si="1"/>
        <v/>
      </c>
      <c r="G543" s="1495"/>
      <c r="H543" s="1493"/>
      <c r="I543" s="109"/>
      <c r="J543" s="50"/>
      <c r="K543" s="1493"/>
      <c r="L543" s="109"/>
    </row>
    <row r="544">
      <c r="A544" s="1489" t="b">
        <v>0</v>
      </c>
      <c r="B544" s="109"/>
      <c r="C544" s="1495"/>
      <c r="D544" s="109"/>
      <c r="E544" s="109"/>
      <c r="F544" s="109" t="str">
        <f t="shared" si="1"/>
        <v/>
      </c>
      <c r="G544" s="1495"/>
      <c r="H544" s="1493"/>
      <c r="I544" s="109"/>
      <c r="J544" s="50"/>
      <c r="K544" s="1493"/>
      <c r="L544" s="109"/>
    </row>
    <row r="545">
      <c r="A545" s="1489" t="b">
        <v>0</v>
      </c>
      <c r="B545" s="109"/>
      <c r="C545" s="1495"/>
      <c r="D545" s="109"/>
      <c r="E545" s="109"/>
      <c r="F545" s="109" t="str">
        <f t="shared" si="1"/>
        <v/>
      </c>
      <c r="G545" s="1495"/>
      <c r="H545" s="1493"/>
      <c r="I545" s="109"/>
      <c r="J545" s="50"/>
      <c r="K545" s="1493"/>
      <c r="L545" s="109"/>
    </row>
    <row r="546">
      <c r="A546" s="1489" t="b">
        <v>0</v>
      </c>
      <c r="B546" s="109"/>
      <c r="C546" s="1495"/>
      <c r="D546" s="109"/>
      <c r="E546" s="109"/>
      <c r="F546" s="109" t="str">
        <f t="shared" si="1"/>
        <v/>
      </c>
      <c r="G546" s="1495"/>
      <c r="H546" s="1493"/>
      <c r="I546" s="109"/>
      <c r="J546" s="50"/>
      <c r="K546" s="1493"/>
      <c r="L546" s="109"/>
    </row>
    <row r="547">
      <c r="A547" s="1489" t="b">
        <v>0</v>
      </c>
      <c r="B547" s="109"/>
      <c r="C547" s="1495"/>
      <c r="D547" s="109"/>
      <c r="E547" s="109"/>
      <c r="F547" s="109" t="str">
        <f t="shared" si="1"/>
        <v/>
      </c>
      <c r="G547" s="1495"/>
      <c r="H547" s="1493"/>
      <c r="I547" s="109"/>
      <c r="J547" s="50"/>
      <c r="K547" s="1493"/>
      <c r="L547" s="109"/>
    </row>
    <row r="548">
      <c r="A548" s="1489" t="b">
        <v>0</v>
      </c>
      <c r="B548" s="109"/>
      <c r="C548" s="1495"/>
      <c r="D548" s="109"/>
      <c r="E548" s="109"/>
      <c r="F548" s="109" t="str">
        <f t="shared" si="1"/>
        <v/>
      </c>
      <c r="G548" s="1495"/>
      <c r="H548" s="1493"/>
      <c r="I548" s="109"/>
      <c r="J548" s="50"/>
      <c r="K548" s="1493"/>
      <c r="L548" s="109"/>
    </row>
    <row r="549">
      <c r="A549" s="1489" t="b">
        <v>0</v>
      </c>
      <c r="B549" s="109"/>
      <c r="C549" s="1495"/>
      <c r="D549" s="109"/>
      <c r="E549" s="109"/>
      <c r="F549" s="109" t="str">
        <f t="shared" si="1"/>
        <v/>
      </c>
      <c r="G549" s="1495"/>
      <c r="H549" s="1493"/>
      <c r="I549" s="109"/>
      <c r="J549" s="50"/>
      <c r="K549" s="1493"/>
      <c r="L549" s="109"/>
    </row>
    <row r="550">
      <c r="A550" s="1489" t="b">
        <v>0</v>
      </c>
      <c r="B550" s="109"/>
      <c r="C550" s="1495"/>
      <c r="D550" s="109"/>
      <c r="E550" s="109"/>
      <c r="F550" s="109" t="str">
        <f t="shared" si="1"/>
        <v/>
      </c>
      <c r="G550" s="1495"/>
      <c r="H550" s="1493"/>
      <c r="I550" s="109"/>
      <c r="J550" s="50"/>
      <c r="K550" s="1493"/>
      <c r="L550" s="109"/>
    </row>
    <row r="551">
      <c r="A551" s="1489" t="b">
        <v>0</v>
      </c>
      <c r="B551" s="109"/>
      <c r="C551" s="1495"/>
      <c r="D551" s="109"/>
      <c r="E551" s="109"/>
      <c r="F551" s="109" t="str">
        <f t="shared" si="1"/>
        <v/>
      </c>
      <c r="G551" s="1495"/>
      <c r="H551" s="1493"/>
      <c r="I551" s="109"/>
      <c r="J551" s="50"/>
      <c r="K551" s="1493"/>
      <c r="L551" s="109"/>
    </row>
    <row r="552">
      <c r="A552" s="1489" t="b">
        <v>0</v>
      </c>
      <c r="B552" s="109"/>
      <c r="C552" s="1495"/>
      <c r="D552" s="109"/>
      <c r="E552" s="109"/>
      <c r="F552" s="109" t="str">
        <f t="shared" si="1"/>
        <v/>
      </c>
      <c r="G552" s="1495"/>
      <c r="H552" s="1493"/>
      <c r="I552" s="109"/>
      <c r="J552" s="50"/>
      <c r="K552" s="1493"/>
      <c r="L552" s="109"/>
    </row>
    <row r="553">
      <c r="A553" s="1489" t="b">
        <v>0</v>
      </c>
      <c r="B553" s="109"/>
      <c r="C553" s="1495"/>
      <c r="D553" s="109"/>
      <c r="E553" s="109"/>
      <c r="F553" s="109" t="str">
        <f t="shared" si="1"/>
        <v/>
      </c>
      <c r="G553" s="1495"/>
      <c r="H553" s="1493"/>
      <c r="I553" s="109"/>
      <c r="J553" s="50"/>
      <c r="K553" s="1493"/>
      <c r="L553" s="109"/>
    </row>
    <row r="554">
      <c r="A554" s="1489" t="b">
        <v>0</v>
      </c>
      <c r="B554" s="109"/>
      <c r="C554" s="1495"/>
      <c r="D554" s="109"/>
      <c r="E554" s="109"/>
      <c r="F554" s="109" t="str">
        <f t="shared" si="1"/>
        <v/>
      </c>
      <c r="G554" s="1495"/>
      <c r="H554" s="1493"/>
      <c r="I554" s="109"/>
      <c r="J554" s="50"/>
      <c r="K554" s="1493"/>
      <c r="L554" s="109"/>
    </row>
    <row r="555">
      <c r="A555" s="1489" t="b">
        <v>0</v>
      </c>
      <c r="B555" s="109"/>
      <c r="C555" s="1495"/>
      <c r="D555" s="109"/>
      <c r="E555" s="109"/>
      <c r="F555" s="109" t="str">
        <f t="shared" si="1"/>
        <v/>
      </c>
      <c r="G555" s="1495"/>
      <c r="H555" s="1493"/>
      <c r="I555" s="109"/>
      <c r="J555" s="50"/>
      <c r="K555" s="1493"/>
      <c r="L555" s="109"/>
    </row>
    <row r="556">
      <c r="A556" s="1489" t="b">
        <v>0</v>
      </c>
      <c r="B556" s="109"/>
      <c r="C556" s="1495"/>
      <c r="D556" s="109"/>
      <c r="E556" s="109"/>
      <c r="F556" s="109" t="str">
        <f t="shared" si="1"/>
        <v/>
      </c>
      <c r="G556" s="1495"/>
      <c r="H556" s="1493"/>
      <c r="I556" s="109"/>
      <c r="J556" s="50"/>
      <c r="K556" s="1493"/>
      <c r="L556" s="109"/>
    </row>
    <row r="557">
      <c r="A557" s="1489" t="b">
        <v>0</v>
      </c>
      <c r="B557" s="109"/>
      <c r="C557" s="1495"/>
      <c r="D557" s="109"/>
      <c r="E557" s="109"/>
      <c r="F557" s="109" t="str">
        <f t="shared" si="1"/>
        <v/>
      </c>
      <c r="G557" s="1495"/>
      <c r="H557" s="1493"/>
      <c r="I557" s="109"/>
      <c r="J557" s="50"/>
      <c r="K557" s="1493"/>
      <c r="L557" s="109"/>
    </row>
    <row r="558">
      <c r="A558" s="1489" t="b">
        <v>0</v>
      </c>
      <c r="B558" s="109"/>
      <c r="C558" s="1495"/>
      <c r="D558" s="109"/>
      <c r="E558" s="109"/>
      <c r="F558" s="109" t="str">
        <f t="shared" si="1"/>
        <v/>
      </c>
      <c r="G558" s="1495"/>
      <c r="H558" s="1493"/>
      <c r="I558" s="109"/>
      <c r="J558" s="50"/>
      <c r="K558" s="1493"/>
      <c r="L558" s="109"/>
    </row>
    <row r="559">
      <c r="A559" s="1489" t="b">
        <v>0</v>
      </c>
      <c r="B559" s="109"/>
      <c r="C559" s="1495"/>
      <c r="D559" s="109"/>
      <c r="E559" s="109"/>
      <c r="F559" s="109" t="str">
        <f t="shared" si="1"/>
        <v/>
      </c>
      <c r="G559" s="1495"/>
      <c r="H559" s="1493"/>
      <c r="I559" s="109"/>
      <c r="J559" s="50"/>
      <c r="K559" s="1493"/>
      <c r="L559" s="109"/>
    </row>
    <row r="560">
      <c r="A560" s="1489" t="b">
        <v>0</v>
      </c>
      <c r="B560" s="109"/>
      <c r="C560" s="1495"/>
      <c r="D560" s="109"/>
      <c r="E560" s="109"/>
      <c r="F560" s="109" t="str">
        <f t="shared" si="1"/>
        <v/>
      </c>
      <c r="G560" s="1495"/>
      <c r="H560" s="1493"/>
      <c r="I560" s="109"/>
      <c r="J560" s="50"/>
      <c r="K560" s="1493"/>
      <c r="L560" s="109"/>
    </row>
    <row r="561">
      <c r="A561" s="1489" t="b">
        <v>0</v>
      </c>
      <c r="B561" s="109"/>
      <c r="C561" s="1495"/>
      <c r="D561" s="109"/>
      <c r="E561" s="109"/>
      <c r="F561" s="109" t="str">
        <f t="shared" si="1"/>
        <v/>
      </c>
      <c r="G561" s="1495"/>
      <c r="H561" s="1493"/>
      <c r="I561" s="109"/>
      <c r="J561" s="50"/>
      <c r="K561" s="1493"/>
      <c r="L561" s="109"/>
    </row>
    <row r="562">
      <c r="A562" s="1489" t="b">
        <v>0</v>
      </c>
      <c r="B562" s="109"/>
      <c r="C562" s="1495"/>
      <c r="D562" s="109"/>
      <c r="E562" s="109"/>
      <c r="F562" s="109" t="str">
        <f t="shared" si="1"/>
        <v/>
      </c>
      <c r="G562" s="1495"/>
      <c r="H562" s="1493"/>
      <c r="I562" s="109"/>
      <c r="J562" s="50"/>
      <c r="K562" s="1493"/>
      <c r="L562" s="109"/>
    </row>
    <row r="563">
      <c r="A563" s="1489" t="b">
        <v>0</v>
      </c>
      <c r="B563" s="109"/>
      <c r="C563" s="1495"/>
      <c r="D563" s="109"/>
      <c r="E563" s="109"/>
      <c r="F563" s="109" t="str">
        <f t="shared" si="1"/>
        <v/>
      </c>
      <c r="G563" s="1495"/>
      <c r="H563" s="1493"/>
      <c r="I563" s="109"/>
      <c r="J563" s="50"/>
      <c r="K563" s="1493"/>
      <c r="L563" s="109"/>
    </row>
    <row r="564">
      <c r="A564" s="1489" t="b">
        <v>0</v>
      </c>
      <c r="B564" s="109"/>
      <c r="C564" s="1495"/>
      <c r="D564" s="109"/>
      <c r="E564" s="109"/>
      <c r="F564" s="109" t="str">
        <f t="shared" si="1"/>
        <v/>
      </c>
      <c r="G564" s="1495"/>
      <c r="H564" s="1493"/>
      <c r="I564" s="109"/>
      <c r="J564" s="50"/>
      <c r="K564" s="1493"/>
      <c r="L564" s="109"/>
    </row>
    <row r="565">
      <c r="A565" s="1489" t="b">
        <v>0</v>
      </c>
      <c r="B565" s="109"/>
      <c r="C565" s="1495"/>
      <c r="D565" s="109"/>
      <c r="E565" s="109"/>
      <c r="F565" s="109" t="str">
        <f t="shared" si="1"/>
        <v/>
      </c>
      <c r="G565" s="1495"/>
      <c r="H565" s="1493"/>
      <c r="I565" s="109"/>
      <c r="J565" s="50"/>
      <c r="K565" s="1493"/>
      <c r="L565" s="109"/>
    </row>
    <row r="566">
      <c r="A566" s="1489" t="b">
        <v>0</v>
      </c>
      <c r="B566" s="109"/>
      <c r="C566" s="1495"/>
      <c r="D566" s="109"/>
      <c r="E566" s="109"/>
      <c r="F566" s="109" t="str">
        <f t="shared" si="1"/>
        <v/>
      </c>
      <c r="G566" s="1495"/>
      <c r="H566" s="1493"/>
      <c r="I566" s="109"/>
      <c r="J566" s="50"/>
      <c r="K566" s="1493"/>
      <c r="L566" s="109"/>
    </row>
    <row r="567">
      <c r="A567" s="1489" t="b">
        <v>0</v>
      </c>
      <c r="B567" s="109"/>
      <c r="C567" s="1495"/>
      <c r="D567" s="109"/>
      <c r="E567" s="109"/>
      <c r="F567" s="109" t="str">
        <f t="shared" si="1"/>
        <v/>
      </c>
      <c r="G567" s="1495"/>
      <c r="H567" s="1493"/>
      <c r="I567" s="109"/>
      <c r="J567" s="50"/>
      <c r="K567" s="1493"/>
      <c r="L567" s="109"/>
    </row>
    <row r="568">
      <c r="A568" s="1489" t="b">
        <v>0</v>
      </c>
      <c r="B568" s="109"/>
      <c r="C568" s="1495"/>
      <c r="D568" s="109"/>
      <c r="E568" s="109"/>
      <c r="F568" s="109" t="str">
        <f t="shared" si="1"/>
        <v/>
      </c>
      <c r="G568" s="1495"/>
      <c r="H568" s="1493"/>
      <c r="I568" s="109"/>
      <c r="J568" s="50"/>
      <c r="K568" s="1493"/>
      <c r="L568" s="109"/>
    </row>
    <row r="569">
      <c r="A569" s="1489" t="b">
        <v>0</v>
      </c>
      <c r="B569" s="109"/>
      <c r="C569" s="1495"/>
      <c r="D569" s="109"/>
      <c r="E569" s="109"/>
      <c r="F569" s="109" t="str">
        <f t="shared" si="1"/>
        <v/>
      </c>
      <c r="G569" s="1495"/>
      <c r="H569" s="1493"/>
      <c r="I569" s="109"/>
      <c r="J569" s="50"/>
      <c r="K569" s="1493"/>
      <c r="L569" s="109"/>
    </row>
    <row r="570">
      <c r="A570" s="1489" t="b">
        <v>0</v>
      </c>
      <c r="B570" s="109"/>
      <c r="C570" s="1495"/>
      <c r="D570" s="109"/>
      <c r="E570" s="109"/>
      <c r="F570" s="109" t="str">
        <f t="shared" si="1"/>
        <v/>
      </c>
      <c r="G570" s="1495"/>
      <c r="H570" s="1493"/>
      <c r="I570" s="109"/>
      <c r="J570" s="50"/>
      <c r="K570" s="1493"/>
      <c r="L570" s="109"/>
    </row>
    <row r="571">
      <c r="A571" s="1489" t="b">
        <v>0</v>
      </c>
      <c r="B571" s="109"/>
      <c r="C571" s="1495"/>
      <c r="D571" s="109"/>
      <c r="E571" s="109"/>
      <c r="F571" s="109" t="str">
        <f t="shared" si="1"/>
        <v/>
      </c>
      <c r="G571" s="1495"/>
      <c r="H571" s="1493"/>
      <c r="I571" s="109"/>
      <c r="J571" s="50"/>
      <c r="K571" s="1493"/>
      <c r="L571" s="109"/>
    </row>
    <row r="572">
      <c r="A572" s="1489" t="b">
        <v>0</v>
      </c>
      <c r="B572" s="109"/>
      <c r="C572" s="1495"/>
      <c r="D572" s="109"/>
      <c r="E572" s="109"/>
      <c r="F572" s="109" t="str">
        <f t="shared" si="1"/>
        <v/>
      </c>
      <c r="G572" s="1495"/>
      <c r="H572" s="1493"/>
      <c r="I572" s="109"/>
      <c r="J572" s="50"/>
      <c r="K572" s="1493"/>
      <c r="L572" s="109"/>
    </row>
    <row r="573">
      <c r="A573" s="1489" t="b">
        <v>0</v>
      </c>
      <c r="B573" s="109"/>
      <c r="C573" s="1495"/>
      <c r="D573" s="109"/>
      <c r="E573" s="109"/>
      <c r="F573" s="109" t="str">
        <f t="shared" si="1"/>
        <v/>
      </c>
      <c r="G573" s="1495"/>
      <c r="H573" s="1493"/>
      <c r="I573" s="109"/>
      <c r="J573" s="50"/>
      <c r="K573" s="1493"/>
      <c r="L573" s="109"/>
    </row>
    <row r="574">
      <c r="A574" s="1489" t="b">
        <v>0</v>
      </c>
      <c r="B574" s="109"/>
      <c r="C574" s="1495"/>
      <c r="D574" s="109"/>
      <c r="E574" s="109"/>
      <c r="F574" s="109" t="str">
        <f t="shared" si="1"/>
        <v/>
      </c>
      <c r="G574" s="1495"/>
      <c r="H574" s="1493"/>
      <c r="I574" s="109"/>
      <c r="J574" s="50"/>
      <c r="K574" s="1493"/>
      <c r="L574" s="109"/>
    </row>
    <row r="575">
      <c r="A575" s="1489" t="b">
        <v>0</v>
      </c>
      <c r="B575" s="109"/>
      <c r="C575" s="1495"/>
      <c r="D575" s="109"/>
      <c r="E575" s="109"/>
      <c r="F575" s="109" t="str">
        <f t="shared" si="1"/>
        <v/>
      </c>
      <c r="G575" s="1495"/>
      <c r="H575" s="1493"/>
      <c r="I575" s="109"/>
      <c r="J575" s="50"/>
      <c r="K575" s="1493"/>
      <c r="L575" s="109"/>
    </row>
    <row r="576">
      <c r="A576" s="1489" t="b">
        <v>0</v>
      </c>
      <c r="B576" s="109"/>
      <c r="C576" s="1495"/>
      <c r="D576" s="109"/>
      <c r="E576" s="109"/>
      <c r="F576" s="109" t="str">
        <f t="shared" si="1"/>
        <v/>
      </c>
      <c r="G576" s="1495"/>
      <c r="H576" s="1493"/>
      <c r="I576" s="109"/>
      <c r="J576" s="50"/>
      <c r="K576" s="1493"/>
      <c r="L576" s="109"/>
    </row>
    <row r="577">
      <c r="A577" s="1489" t="b">
        <v>0</v>
      </c>
      <c r="B577" s="109"/>
      <c r="C577" s="1495"/>
      <c r="D577" s="109"/>
      <c r="E577" s="109"/>
      <c r="F577" s="109" t="str">
        <f t="shared" si="1"/>
        <v/>
      </c>
      <c r="G577" s="1495"/>
      <c r="H577" s="1493"/>
      <c r="I577" s="109"/>
      <c r="J577" s="50"/>
      <c r="K577" s="1493"/>
      <c r="L577" s="109"/>
    </row>
    <row r="578">
      <c r="A578" s="1489" t="b">
        <v>0</v>
      </c>
      <c r="B578" s="109"/>
      <c r="C578" s="1495"/>
      <c r="D578" s="109"/>
      <c r="E578" s="109"/>
      <c r="F578" s="109" t="str">
        <f t="shared" si="1"/>
        <v/>
      </c>
      <c r="G578" s="1495"/>
      <c r="H578" s="1493"/>
      <c r="I578" s="109"/>
      <c r="J578" s="50"/>
      <c r="K578" s="1493"/>
      <c r="L578" s="109"/>
    </row>
    <row r="579">
      <c r="A579" s="1489" t="b">
        <v>0</v>
      </c>
      <c r="B579" s="109"/>
      <c r="C579" s="1495"/>
      <c r="D579" s="109"/>
      <c r="E579" s="109"/>
      <c r="F579" s="109" t="str">
        <f t="shared" si="1"/>
        <v/>
      </c>
      <c r="G579" s="1495"/>
      <c r="H579" s="1493"/>
      <c r="I579" s="109"/>
      <c r="J579" s="50"/>
      <c r="K579" s="1493"/>
      <c r="L579" s="109"/>
    </row>
    <row r="580">
      <c r="A580" s="1489" t="b">
        <v>0</v>
      </c>
      <c r="B580" s="109"/>
      <c r="C580" s="1495"/>
      <c r="D580" s="109"/>
      <c r="E580" s="109"/>
      <c r="F580" s="109" t="str">
        <f t="shared" si="1"/>
        <v/>
      </c>
      <c r="G580" s="1495"/>
      <c r="H580" s="1493"/>
      <c r="I580" s="109"/>
      <c r="J580" s="50"/>
      <c r="K580" s="1493"/>
      <c r="L580" s="109"/>
    </row>
    <row r="581">
      <c r="A581" s="1489" t="b">
        <v>0</v>
      </c>
      <c r="B581" s="109"/>
      <c r="C581" s="1495"/>
      <c r="D581" s="109"/>
      <c r="E581" s="109"/>
      <c r="F581" s="109" t="str">
        <f t="shared" si="1"/>
        <v/>
      </c>
      <c r="G581" s="1495"/>
      <c r="H581" s="1493"/>
      <c r="I581" s="109"/>
      <c r="J581" s="50"/>
      <c r="K581" s="1493"/>
      <c r="L581" s="109"/>
    </row>
    <row r="582">
      <c r="A582" s="1489" t="b">
        <v>0</v>
      </c>
      <c r="B582" s="109"/>
      <c r="C582" s="1495"/>
      <c r="D582" s="109"/>
      <c r="E582" s="109"/>
      <c r="F582" s="109" t="str">
        <f t="shared" si="1"/>
        <v/>
      </c>
      <c r="G582" s="1495"/>
      <c r="H582" s="1493"/>
      <c r="I582" s="109"/>
      <c r="J582" s="50"/>
      <c r="K582" s="1493"/>
      <c r="L582" s="109"/>
    </row>
    <row r="583">
      <c r="A583" s="1489" t="b">
        <v>0</v>
      </c>
      <c r="B583" s="109"/>
      <c r="C583" s="1495"/>
      <c r="D583" s="109"/>
      <c r="E583" s="109"/>
      <c r="F583" s="109" t="str">
        <f t="shared" si="1"/>
        <v/>
      </c>
      <c r="G583" s="1495"/>
      <c r="H583" s="1493"/>
      <c r="I583" s="109"/>
      <c r="J583" s="50"/>
      <c r="K583" s="1493"/>
      <c r="L583" s="109"/>
    </row>
    <row r="584">
      <c r="A584" s="1489" t="b">
        <v>0</v>
      </c>
      <c r="B584" s="109"/>
      <c r="C584" s="1495"/>
      <c r="D584" s="109"/>
      <c r="E584" s="109"/>
      <c r="F584" s="109" t="str">
        <f t="shared" si="1"/>
        <v/>
      </c>
      <c r="G584" s="1495"/>
      <c r="H584" s="1493"/>
      <c r="I584" s="109"/>
      <c r="J584" s="50"/>
      <c r="K584" s="1493"/>
      <c r="L584" s="109"/>
    </row>
    <row r="585">
      <c r="A585" s="1489" t="b">
        <v>0</v>
      </c>
      <c r="B585" s="109"/>
      <c r="C585" s="1495"/>
      <c r="D585" s="109"/>
      <c r="E585" s="109"/>
      <c r="F585" s="109" t="str">
        <f t="shared" si="1"/>
        <v/>
      </c>
      <c r="G585" s="1495"/>
      <c r="H585" s="1493"/>
      <c r="I585" s="109"/>
      <c r="J585" s="50"/>
      <c r="K585" s="1493"/>
      <c r="L585" s="109"/>
    </row>
    <row r="586">
      <c r="A586" s="1489" t="b">
        <v>0</v>
      </c>
      <c r="B586" s="109"/>
      <c r="C586" s="1495"/>
      <c r="D586" s="109"/>
      <c r="E586" s="109"/>
      <c r="F586" s="109" t="str">
        <f t="shared" si="1"/>
        <v/>
      </c>
      <c r="G586" s="1495"/>
      <c r="H586" s="1493"/>
      <c r="I586" s="109"/>
      <c r="J586" s="50"/>
      <c r="K586" s="1493"/>
      <c r="L586" s="109"/>
    </row>
    <row r="587">
      <c r="A587" s="1489" t="b">
        <v>0</v>
      </c>
      <c r="B587" s="109"/>
      <c r="C587" s="1495"/>
      <c r="D587" s="109"/>
      <c r="E587" s="109"/>
      <c r="F587" s="109" t="str">
        <f t="shared" si="1"/>
        <v/>
      </c>
      <c r="G587" s="1495"/>
      <c r="H587" s="1493"/>
      <c r="I587" s="109"/>
      <c r="J587" s="50"/>
      <c r="K587" s="1493"/>
      <c r="L587" s="109"/>
    </row>
    <row r="588">
      <c r="A588" s="1489" t="b">
        <v>0</v>
      </c>
      <c r="B588" s="109"/>
      <c r="C588" s="1495"/>
      <c r="D588" s="109"/>
      <c r="E588" s="109"/>
      <c r="F588" s="109" t="str">
        <f t="shared" si="1"/>
        <v/>
      </c>
      <c r="G588" s="1495"/>
      <c r="H588" s="1493"/>
      <c r="I588" s="109"/>
      <c r="J588" s="50"/>
      <c r="K588" s="1493"/>
      <c r="L588" s="109"/>
    </row>
    <row r="589">
      <c r="A589" s="1489" t="b">
        <v>0</v>
      </c>
      <c r="B589" s="109"/>
      <c r="C589" s="1495"/>
      <c r="D589" s="109"/>
      <c r="E589" s="109"/>
      <c r="F589" s="109" t="str">
        <f t="shared" si="1"/>
        <v/>
      </c>
      <c r="G589" s="1495"/>
      <c r="H589" s="1493"/>
      <c r="I589" s="109"/>
      <c r="J589" s="50"/>
      <c r="K589" s="1493"/>
      <c r="L589" s="109"/>
    </row>
    <row r="590">
      <c r="A590" s="1489" t="b">
        <v>0</v>
      </c>
      <c r="B590" s="109"/>
      <c r="C590" s="1495"/>
      <c r="D590" s="109"/>
      <c r="E590" s="109"/>
      <c r="F590" s="109" t="str">
        <f t="shared" si="1"/>
        <v/>
      </c>
      <c r="G590" s="1495"/>
      <c r="H590" s="1493"/>
      <c r="I590" s="109"/>
      <c r="J590" s="50"/>
      <c r="K590" s="1493"/>
      <c r="L590" s="109"/>
    </row>
    <row r="591">
      <c r="A591" s="1489" t="b">
        <v>0</v>
      </c>
      <c r="B591" s="109"/>
      <c r="C591" s="1495"/>
      <c r="D591" s="109"/>
      <c r="E591" s="109"/>
      <c r="F591" s="109" t="str">
        <f t="shared" si="1"/>
        <v/>
      </c>
      <c r="G591" s="1495"/>
      <c r="H591" s="1493"/>
      <c r="I591" s="109"/>
      <c r="J591" s="50"/>
      <c r="K591" s="1493"/>
      <c r="L591" s="109"/>
    </row>
    <row r="592">
      <c r="A592" s="1489" t="b">
        <v>0</v>
      </c>
      <c r="B592" s="109"/>
      <c r="C592" s="1495"/>
      <c r="D592" s="109"/>
      <c r="E592" s="109"/>
      <c r="F592" s="109" t="str">
        <f t="shared" si="1"/>
        <v/>
      </c>
      <c r="G592" s="1495"/>
      <c r="H592" s="1493"/>
      <c r="I592" s="109"/>
      <c r="J592" s="50"/>
      <c r="K592" s="1493"/>
      <c r="L592" s="109"/>
    </row>
    <row r="593">
      <c r="A593" s="1489" t="b">
        <v>0</v>
      </c>
      <c r="B593" s="109"/>
      <c r="C593" s="1495"/>
      <c r="D593" s="109"/>
      <c r="E593" s="109"/>
      <c r="F593" s="109" t="str">
        <f t="shared" si="1"/>
        <v/>
      </c>
      <c r="G593" s="1495"/>
      <c r="H593" s="1493"/>
      <c r="I593" s="109"/>
      <c r="J593" s="50"/>
      <c r="K593" s="1493"/>
      <c r="L593" s="109"/>
    </row>
    <row r="594">
      <c r="A594" s="1489" t="b">
        <v>0</v>
      </c>
      <c r="B594" s="109"/>
      <c r="C594" s="1495"/>
      <c r="D594" s="109"/>
      <c r="E594" s="109"/>
      <c r="F594" s="109" t="str">
        <f t="shared" si="1"/>
        <v/>
      </c>
      <c r="G594" s="1495"/>
      <c r="H594" s="1493"/>
      <c r="I594" s="109"/>
      <c r="J594" s="50"/>
      <c r="K594" s="1493"/>
      <c r="L594" s="109"/>
    </row>
    <row r="595">
      <c r="A595" s="1489" t="b">
        <v>0</v>
      </c>
      <c r="B595" s="109"/>
      <c r="C595" s="1495"/>
      <c r="D595" s="109"/>
      <c r="E595" s="109"/>
      <c r="F595" s="109" t="str">
        <f t="shared" si="1"/>
        <v/>
      </c>
      <c r="G595" s="1495"/>
      <c r="H595" s="1493"/>
      <c r="I595" s="109"/>
      <c r="J595" s="50"/>
      <c r="K595" s="1493"/>
      <c r="L595" s="109"/>
    </row>
    <row r="596">
      <c r="A596" s="1489" t="b">
        <v>0</v>
      </c>
      <c r="B596" s="109"/>
      <c r="C596" s="1495"/>
      <c r="D596" s="109"/>
      <c r="E596" s="109"/>
      <c r="F596" s="109" t="str">
        <f t="shared" si="1"/>
        <v/>
      </c>
      <c r="G596" s="1495"/>
      <c r="H596" s="1493"/>
      <c r="I596" s="109"/>
      <c r="J596" s="50"/>
      <c r="K596" s="1493"/>
      <c r="L596" s="109"/>
    </row>
    <row r="597">
      <c r="A597" s="1489" t="b">
        <v>0</v>
      </c>
      <c r="B597" s="109"/>
      <c r="C597" s="1495"/>
      <c r="D597" s="109"/>
      <c r="E597" s="109"/>
      <c r="F597" s="109" t="str">
        <f t="shared" si="1"/>
        <v/>
      </c>
      <c r="G597" s="1495"/>
      <c r="H597" s="1493"/>
      <c r="I597" s="109"/>
      <c r="J597" s="50"/>
      <c r="K597" s="1493"/>
      <c r="L597" s="109"/>
    </row>
    <row r="598">
      <c r="A598" s="1489" t="b">
        <v>0</v>
      </c>
      <c r="B598" s="109"/>
      <c r="C598" s="1495"/>
      <c r="D598" s="109"/>
      <c r="E598" s="109"/>
      <c r="F598" s="109" t="str">
        <f t="shared" si="1"/>
        <v/>
      </c>
      <c r="G598" s="1495"/>
      <c r="H598" s="1493"/>
      <c r="I598" s="109"/>
      <c r="J598" s="50"/>
      <c r="K598" s="1493"/>
      <c r="L598" s="109"/>
    </row>
    <row r="599">
      <c r="A599" s="1489" t="b">
        <v>0</v>
      </c>
      <c r="B599" s="109"/>
      <c r="C599" s="1495"/>
      <c r="D599" s="109"/>
      <c r="E599" s="109"/>
      <c r="F599" s="109" t="str">
        <f t="shared" si="1"/>
        <v/>
      </c>
      <c r="G599" s="1495"/>
      <c r="H599" s="1493"/>
      <c r="I599" s="109"/>
      <c r="J599" s="50"/>
      <c r="K599" s="1493"/>
      <c r="L599" s="109"/>
    </row>
    <row r="600">
      <c r="A600" s="1489" t="b">
        <v>0</v>
      </c>
      <c r="B600" s="109"/>
      <c r="C600" s="1495"/>
      <c r="D600" s="109"/>
      <c r="E600" s="109"/>
      <c r="F600" s="109" t="str">
        <f t="shared" si="1"/>
        <v/>
      </c>
      <c r="G600" s="1495"/>
      <c r="H600" s="1493"/>
      <c r="I600" s="109"/>
      <c r="J600" s="50"/>
      <c r="K600" s="1493"/>
      <c r="L600" s="109"/>
    </row>
    <row r="601">
      <c r="A601" s="1489" t="b">
        <v>0</v>
      </c>
      <c r="B601" s="109"/>
      <c r="C601" s="1495"/>
      <c r="D601" s="109"/>
      <c r="E601" s="109"/>
      <c r="F601" s="109" t="str">
        <f t="shared" si="1"/>
        <v/>
      </c>
      <c r="G601" s="1495"/>
      <c r="H601" s="1493"/>
      <c r="I601" s="109"/>
      <c r="J601" s="50"/>
      <c r="K601" s="1493"/>
      <c r="L601" s="109"/>
    </row>
    <row r="602">
      <c r="A602" s="1489" t="b">
        <v>0</v>
      </c>
      <c r="B602" s="109"/>
      <c r="C602" s="1495"/>
      <c r="D602" s="109"/>
      <c r="E602" s="109"/>
      <c r="F602" s="109" t="str">
        <f t="shared" si="1"/>
        <v/>
      </c>
      <c r="G602" s="1495"/>
      <c r="H602" s="1493"/>
      <c r="I602" s="109"/>
      <c r="J602" s="50"/>
      <c r="K602" s="1493"/>
      <c r="L602" s="109"/>
    </row>
    <row r="603">
      <c r="A603" s="1489" t="b">
        <v>0</v>
      </c>
      <c r="B603" s="109"/>
      <c r="C603" s="1495"/>
      <c r="D603" s="109"/>
      <c r="E603" s="109"/>
      <c r="F603" s="109" t="str">
        <f t="shared" si="1"/>
        <v/>
      </c>
      <c r="G603" s="1495"/>
      <c r="H603" s="1493"/>
      <c r="I603" s="109"/>
      <c r="J603" s="50"/>
      <c r="K603" s="1493"/>
      <c r="L603" s="109"/>
    </row>
    <row r="604">
      <c r="A604" s="1489" t="b">
        <v>0</v>
      </c>
      <c r="B604" s="109"/>
      <c r="C604" s="1495"/>
      <c r="D604" s="109"/>
      <c r="E604" s="109"/>
      <c r="F604" s="109" t="str">
        <f t="shared" si="1"/>
        <v/>
      </c>
      <c r="G604" s="1495"/>
      <c r="H604" s="1493"/>
      <c r="I604" s="109"/>
      <c r="J604" s="50"/>
      <c r="K604" s="1493"/>
      <c r="L604" s="109"/>
    </row>
    <row r="605">
      <c r="A605" s="1489" t="b">
        <v>0</v>
      </c>
      <c r="B605" s="109"/>
      <c r="C605" s="1495"/>
      <c r="D605" s="109"/>
      <c r="E605" s="109"/>
      <c r="F605" s="109" t="str">
        <f t="shared" si="1"/>
        <v/>
      </c>
      <c r="G605" s="1495"/>
      <c r="H605" s="1493"/>
      <c r="I605" s="109"/>
      <c r="J605" s="50"/>
      <c r="K605" s="1493"/>
      <c r="L605" s="109"/>
    </row>
    <row r="606">
      <c r="A606" s="1489" t="b">
        <v>0</v>
      </c>
      <c r="B606" s="109"/>
      <c r="C606" s="1495"/>
      <c r="D606" s="109"/>
      <c r="E606" s="109"/>
      <c r="F606" s="109" t="str">
        <f t="shared" si="1"/>
        <v/>
      </c>
      <c r="G606" s="1495"/>
      <c r="H606" s="1493"/>
      <c r="I606" s="109"/>
      <c r="J606" s="50"/>
      <c r="K606" s="1493"/>
      <c r="L606" s="109"/>
    </row>
    <row r="607">
      <c r="A607" s="1489" t="b">
        <v>0</v>
      </c>
      <c r="B607" s="109"/>
      <c r="C607" s="1495"/>
      <c r="D607" s="109"/>
      <c r="E607" s="109"/>
      <c r="F607" s="109" t="str">
        <f t="shared" si="1"/>
        <v/>
      </c>
      <c r="G607" s="1495"/>
      <c r="H607" s="1493"/>
      <c r="I607" s="109"/>
      <c r="J607" s="50"/>
      <c r="K607" s="1493"/>
      <c r="L607" s="109"/>
    </row>
    <row r="608">
      <c r="A608" s="1489" t="b">
        <v>0</v>
      </c>
      <c r="B608" s="109"/>
      <c r="C608" s="1495"/>
      <c r="D608" s="109"/>
      <c r="E608" s="109"/>
      <c r="F608" s="109" t="str">
        <f t="shared" si="1"/>
        <v/>
      </c>
      <c r="G608" s="1495"/>
      <c r="H608" s="1493"/>
      <c r="I608" s="109"/>
      <c r="J608" s="50"/>
      <c r="K608" s="1493"/>
      <c r="L608" s="109"/>
    </row>
    <row r="609">
      <c r="A609" s="1489" t="b">
        <v>0</v>
      </c>
      <c r="B609" s="109"/>
      <c r="C609" s="1495"/>
      <c r="D609" s="109"/>
      <c r="E609" s="109"/>
      <c r="F609" s="109" t="str">
        <f t="shared" si="1"/>
        <v/>
      </c>
      <c r="G609" s="1495"/>
      <c r="H609" s="1493"/>
      <c r="I609" s="109"/>
      <c r="J609" s="50"/>
      <c r="K609" s="1493"/>
      <c r="L609" s="109"/>
    </row>
    <row r="610">
      <c r="A610" s="1489" t="b">
        <v>0</v>
      </c>
      <c r="B610" s="109"/>
      <c r="C610" s="1495"/>
      <c r="D610" s="109"/>
      <c r="E610" s="109"/>
      <c r="F610" s="109" t="str">
        <f t="shared" si="1"/>
        <v/>
      </c>
      <c r="G610" s="1495"/>
      <c r="H610" s="1493"/>
      <c r="I610" s="109"/>
      <c r="J610" s="50"/>
      <c r="K610" s="1493"/>
      <c r="L610" s="109"/>
    </row>
    <row r="611">
      <c r="A611" s="1489" t="b">
        <v>0</v>
      </c>
      <c r="B611" s="109"/>
      <c r="C611" s="1495"/>
      <c r="D611" s="109"/>
      <c r="E611" s="109"/>
      <c r="F611" s="109" t="str">
        <f t="shared" si="1"/>
        <v/>
      </c>
      <c r="G611" s="1495"/>
      <c r="H611" s="1493"/>
      <c r="I611" s="109"/>
      <c r="J611" s="50"/>
      <c r="K611" s="1493"/>
      <c r="L611" s="109"/>
    </row>
    <row r="612">
      <c r="A612" s="1489" t="b">
        <v>0</v>
      </c>
      <c r="B612" s="109"/>
      <c r="C612" s="1495"/>
      <c r="D612" s="109"/>
      <c r="E612" s="109"/>
      <c r="F612" s="109" t="str">
        <f t="shared" si="1"/>
        <v/>
      </c>
      <c r="G612" s="1495"/>
      <c r="H612" s="1493"/>
      <c r="I612" s="109"/>
      <c r="J612" s="50"/>
      <c r="K612" s="1493"/>
      <c r="L612" s="109"/>
    </row>
    <row r="613">
      <c r="A613" s="1489" t="b">
        <v>0</v>
      </c>
      <c r="B613" s="109"/>
      <c r="C613" s="1495"/>
      <c r="D613" s="109"/>
      <c r="E613" s="109"/>
      <c r="F613" s="109" t="str">
        <f t="shared" si="1"/>
        <v/>
      </c>
      <c r="G613" s="1495"/>
      <c r="H613" s="1493"/>
      <c r="I613" s="109"/>
      <c r="J613" s="50"/>
      <c r="K613" s="1493"/>
      <c r="L613" s="109"/>
    </row>
    <row r="614">
      <c r="A614" s="1489" t="b">
        <v>0</v>
      </c>
      <c r="B614" s="109"/>
      <c r="C614" s="1495"/>
      <c r="D614" s="109"/>
      <c r="E614" s="109"/>
      <c r="F614" s="109" t="str">
        <f t="shared" si="1"/>
        <v/>
      </c>
      <c r="G614" s="1495"/>
      <c r="H614" s="1493"/>
      <c r="I614" s="109"/>
      <c r="J614" s="50"/>
      <c r="K614" s="1493"/>
      <c r="L614" s="109"/>
    </row>
    <row r="615">
      <c r="A615" s="1489" t="b">
        <v>0</v>
      </c>
      <c r="B615" s="109"/>
      <c r="C615" s="1495"/>
      <c r="D615" s="109"/>
      <c r="E615" s="109"/>
      <c r="F615" s="109" t="str">
        <f t="shared" si="1"/>
        <v/>
      </c>
      <c r="G615" s="1495"/>
      <c r="H615" s="1493"/>
      <c r="I615" s="109"/>
      <c r="J615" s="50"/>
      <c r="K615" s="1493"/>
      <c r="L615" s="109"/>
    </row>
    <row r="616">
      <c r="A616" s="1489" t="b">
        <v>0</v>
      </c>
      <c r="B616" s="109"/>
      <c r="C616" s="1495"/>
      <c r="D616" s="109"/>
      <c r="E616" s="109"/>
      <c r="F616" s="109" t="str">
        <f t="shared" si="1"/>
        <v/>
      </c>
      <c r="G616" s="1495"/>
      <c r="H616" s="1493"/>
      <c r="I616" s="109"/>
      <c r="J616" s="50"/>
      <c r="K616" s="1493"/>
      <c r="L616" s="109"/>
    </row>
    <row r="617">
      <c r="A617" s="1489" t="b">
        <v>0</v>
      </c>
      <c r="B617" s="109"/>
      <c r="C617" s="1495"/>
      <c r="D617" s="109"/>
      <c r="E617" s="109"/>
      <c r="F617" s="109" t="str">
        <f t="shared" si="1"/>
        <v/>
      </c>
      <c r="G617" s="1495"/>
      <c r="H617" s="1493"/>
      <c r="I617" s="109"/>
      <c r="J617" s="50"/>
      <c r="K617" s="1493"/>
      <c r="L617" s="109"/>
    </row>
    <row r="618">
      <c r="A618" s="1489" t="b">
        <v>0</v>
      </c>
      <c r="B618" s="109"/>
      <c r="C618" s="1495"/>
      <c r="D618" s="109"/>
      <c r="E618" s="109"/>
      <c r="F618" s="109" t="str">
        <f t="shared" si="1"/>
        <v/>
      </c>
      <c r="G618" s="1495"/>
      <c r="H618" s="1493"/>
      <c r="I618" s="109"/>
      <c r="J618" s="50"/>
      <c r="K618" s="1493"/>
      <c r="L618" s="109"/>
    </row>
    <row r="619">
      <c r="A619" s="1489" t="b">
        <v>0</v>
      </c>
      <c r="B619" s="109"/>
      <c r="C619" s="1495"/>
      <c r="D619" s="109"/>
      <c r="E619" s="109"/>
      <c r="F619" s="109" t="str">
        <f t="shared" si="1"/>
        <v/>
      </c>
      <c r="G619" s="1495"/>
      <c r="H619" s="1493"/>
      <c r="I619" s="109"/>
      <c r="J619" s="50"/>
      <c r="K619" s="1493"/>
      <c r="L619" s="109"/>
    </row>
    <row r="620">
      <c r="A620" s="1489" t="b">
        <v>0</v>
      </c>
      <c r="B620" s="109"/>
      <c r="C620" s="1495"/>
      <c r="D620" s="109"/>
      <c r="E620" s="109"/>
      <c r="F620" s="109" t="str">
        <f t="shared" si="1"/>
        <v/>
      </c>
      <c r="G620" s="1495"/>
      <c r="H620" s="1493"/>
      <c r="I620" s="109"/>
      <c r="J620" s="50"/>
      <c r="K620" s="1493"/>
      <c r="L620" s="109"/>
    </row>
    <row r="621">
      <c r="A621" s="1489" t="b">
        <v>0</v>
      </c>
      <c r="B621" s="109"/>
      <c r="C621" s="1495"/>
      <c r="D621" s="109"/>
      <c r="E621" s="109"/>
      <c r="F621" s="109" t="str">
        <f t="shared" si="1"/>
        <v/>
      </c>
      <c r="G621" s="1495"/>
      <c r="H621" s="1493"/>
      <c r="I621" s="109"/>
      <c r="J621" s="50"/>
      <c r="K621" s="1493"/>
      <c r="L621" s="109"/>
    </row>
    <row r="622">
      <c r="A622" s="1489" t="b">
        <v>0</v>
      </c>
      <c r="B622" s="109"/>
      <c r="C622" s="1495"/>
      <c r="D622" s="109"/>
      <c r="E622" s="109"/>
      <c r="F622" s="109" t="str">
        <f t="shared" si="1"/>
        <v/>
      </c>
      <c r="G622" s="1495"/>
      <c r="H622" s="1493"/>
      <c r="I622" s="109"/>
      <c r="J622" s="50"/>
      <c r="K622" s="1493"/>
      <c r="L622" s="109"/>
    </row>
    <row r="623">
      <c r="A623" s="1489" t="b">
        <v>0</v>
      </c>
      <c r="B623" s="109"/>
      <c r="C623" s="1495"/>
      <c r="D623" s="109"/>
      <c r="E623" s="109"/>
      <c r="F623" s="109" t="str">
        <f t="shared" si="1"/>
        <v/>
      </c>
      <c r="G623" s="1495"/>
      <c r="H623" s="1493"/>
      <c r="I623" s="109"/>
      <c r="J623" s="50"/>
      <c r="K623" s="1493"/>
      <c r="L623" s="109"/>
    </row>
    <row r="624">
      <c r="A624" s="1489" t="b">
        <v>0</v>
      </c>
      <c r="B624" s="109"/>
      <c r="C624" s="1495"/>
      <c r="D624" s="109"/>
      <c r="E624" s="109"/>
      <c r="F624" s="109" t="str">
        <f t="shared" si="1"/>
        <v/>
      </c>
      <c r="G624" s="1495"/>
      <c r="H624" s="1493"/>
      <c r="I624" s="109"/>
      <c r="J624" s="50"/>
      <c r="K624" s="1493"/>
      <c r="L624" s="109"/>
    </row>
    <row r="625">
      <c r="A625" s="1489" t="b">
        <v>0</v>
      </c>
      <c r="B625" s="109"/>
      <c r="C625" s="1495"/>
      <c r="D625" s="109"/>
      <c r="E625" s="109"/>
      <c r="F625" s="109" t="str">
        <f t="shared" si="1"/>
        <v/>
      </c>
      <c r="G625" s="1495"/>
      <c r="H625" s="1493"/>
      <c r="I625" s="109"/>
      <c r="J625" s="50"/>
      <c r="K625" s="1493"/>
      <c r="L625" s="109"/>
    </row>
    <row r="626">
      <c r="A626" s="1489" t="b">
        <v>0</v>
      </c>
      <c r="B626" s="109"/>
      <c r="C626" s="1495"/>
      <c r="D626" s="109"/>
      <c r="E626" s="109"/>
      <c r="F626" s="109" t="str">
        <f t="shared" si="1"/>
        <v/>
      </c>
      <c r="G626" s="1495"/>
      <c r="H626" s="1493"/>
      <c r="I626" s="109"/>
      <c r="J626" s="50"/>
      <c r="K626" s="1493"/>
      <c r="L626" s="109"/>
    </row>
    <row r="627">
      <c r="A627" s="1489" t="b">
        <v>0</v>
      </c>
      <c r="B627" s="109"/>
      <c r="C627" s="1495"/>
      <c r="D627" s="109"/>
      <c r="E627" s="109"/>
      <c r="F627" s="109" t="str">
        <f t="shared" si="1"/>
        <v/>
      </c>
      <c r="G627" s="1495"/>
      <c r="H627" s="1493"/>
      <c r="I627" s="109"/>
      <c r="J627" s="50"/>
      <c r="K627" s="1493"/>
      <c r="L627" s="109"/>
    </row>
    <row r="628">
      <c r="A628" s="1489" t="b">
        <v>0</v>
      </c>
      <c r="B628" s="109"/>
      <c r="C628" s="1495"/>
      <c r="D628" s="109"/>
      <c r="E628" s="109"/>
      <c r="F628" s="109" t="str">
        <f t="shared" si="1"/>
        <v/>
      </c>
      <c r="G628" s="1495"/>
      <c r="H628" s="1493"/>
      <c r="I628" s="109"/>
      <c r="J628" s="50"/>
      <c r="K628" s="1493"/>
      <c r="L628" s="109"/>
    </row>
    <row r="629">
      <c r="A629" s="1489" t="b">
        <v>0</v>
      </c>
      <c r="B629" s="109"/>
      <c r="C629" s="1495"/>
      <c r="D629" s="109"/>
      <c r="E629" s="109"/>
      <c r="F629" s="109" t="str">
        <f t="shared" si="1"/>
        <v/>
      </c>
      <c r="G629" s="1495"/>
      <c r="H629" s="1493"/>
      <c r="I629" s="109"/>
      <c r="J629" s="50"/>
      <c r="K629" s="1493"/>
      <c r="L629" s="109"/>
    </row>
    <row r="630">
      <c r="A630" s="1489" t="b">
        <v>0</v>
      </c>
      <c r="B630" s="109"/>
      <c r="C630" s="1495"/>
      <c r="D630" s="109"/>
      <c r="E630" s="109"/>
      <c r="F630" s="109" t="str">
        <f t="shared" si="1"/>
        <v/>
      </c>
      <c r="G630" s="1495"/>
      <c r="H630" s="1493"/>
      <c r="I630" s="109"/>
      <c r="J630" s="50"/>
      <c r="K630" s="1493"/>
      <c r="L630" s="109"/>
    </row>
    <row r="631">
      <c r="A631" s="1489" t="b">
        <v>0</v>
      </c>
      <c r="B631" s="109"/>
      <c r="C631" s="1495"/>
      <c r="D631" s="109"/>
      <c r="E631" s="109"/>
      <c r="F631" s="109" t="str">
        <f t="shared" si="1"/>
        <v/>
      </c>
      <c r="G631" s="1495"/>
      <c r="H631" s="1493"/>
      <c r="I631" s="109"/>
      <c r="J631" s="50"/>
      <c r="K631" s="1493"/>
      <c r="L631" s="109"/>
    </row>
    <row r="632">
      <c r="A632" s="1489" t="b">
        <v>0</v>
      </c>
      <c r="B632" s="109"/>
      <c r="C632" s="1495"/>
      <c r="D632" s="109"/>
      <c r="E632" s="109"/>
      <c r="F632" s="109" t="str">
        <f t="shared" si="1"/>
        <v/>
      </c>
      <c r="G632" s="1495"/>
      <c r="H632" s="1493"/>
      <c r="I632" s="109"/>
      <c r="J632" s="50"/>
      <c r="K632" s="1493"/>
      <c r="L632" s="109"/>
    </row>
    <row r="633">
      <c r="A633" s="1489" t="b">
        <v>0</v>
      </c>
      <c r="B633" s="109"/>
      <c r="C633" s="1495"/>
      <c r="D633" s="109"/>
      <c r="E633" s="109"/>
      <c r="F633" s="109" t="str">
        <f t="shared" si="1"/>
        <v/>
      </c>
      <c r="G633" s="1495"/>
      <c r="H633" s="1493"/>
      <c r="I633" s="109"/>
      <c r="J633" s="50"/>
      <c r="K633" s="1493"/>
      <c r="L633" s="109"/>
    </row>
    <row r="634">
      <c r="A634" s="1489" t="b">
        <v>0</v>
      </c>
      <c r="B634" s="109"/>
      <c r="C634" s="1495"/>
      <c r="D634" s="109"/>
      <c r="E634" s="109"/>
      <c r="F634" s="109" t="str">
        <f t="shared" si="1"/>
        <v/>
      </c>
      <c r="G634" s="1495"/>
      <c r="H634" s="1493"/>
      <c r="I634" s="109"/>
      <c r="J634" s="50"/>
      <c r="K634" s="1493"/>
      <c r="L634" s="109"/>
    </row>
    <row r="635">
      <c r="A635" s="1489" t="b">
        <v>0</v>
      </c>
      <c r="B635" s="109"/>
      <c r="C635" s="1495"/>
      <c r="D635" s="109"/>
      <c r="E635" s="109"/>
      <c r="F635" s="109" t="str">
        <f t="shared" si="1"/>
        <v/>
      </c>
      <c r="G635" s="1495"/>
      <c r="H635" s="1493"/>
      <c r="I635" s="109"/>
      <c r="J635" s="50"/>
      <c r="K635" s="1493"/>
      <c r="L635" s="109"/>
    </row>
    <row r="636">
      <c r="A636" s="1489" t="b">
        <v>0</v>
      </c>
      <c r="B636" s="109"/>
      <c r="C636" s="1495"/>
      <c r="D636" s="109"/>
      <c r="E636" s="109"/>
      <c r="F636" s="109" t="str">
        <f t="shared" si="1"/>
        <v/>
      </c>
      <c r="G636" s="1495"/>
      <c r="H636" s="1493"/>
      <c r="I636" s="109"/>
      <c r="J636" s="50"/>
      <c r="K636" s="1493"/>
      <c r="L636" s="109"/>
    </row>
    <row r="637">
      <c r="A637" s="1489" t="b">
        <v>0</v>
      </c>
      <c r="B637" s="109"/>
      <c r="C637" s="1495"/>
      <c r="D637" s="109"/>
      <c r="E637" s="109"/>
      <c r="F637" s="109" t="str">
        <f t="shared" si="1"/>
        <v/>
      </c>
      <c r="G637" s="1495"/>
      <c r="H637" s="1493"/>
      <c r="I637" s="109"/>
      <c r="J637" s="50"/>
      <c r="K637" s="1493"/>
      <c r="L637" s="109"/>
    </row>
    <row r="638">
      <c r="A638" s="1489" t="b">
        <v>0</v>
      </c>
      <c r="B638" s="109"/>
      <c r="C638" s="1495"/>
      <c r="D638" s="109"/>
      <c r="E638" s="109"/>
      <c r="F638" s="109" t="str">
        <f t="shared" si="1"/>
        <v/>
      </c>
      <c r="G638" s="1495"/>
      <c r="H638" s="1493"/>
      <c r="I638" s="109"/>
      <c r="J638" s="50"/>
      <c r="K638" s="1493"/>
      <c r="L638" s="109"/>
    </row>
    <row r="639">
      <c r="A639" s="1489" t="b">
        <v>0</v>
      </c>
      <c r="B639" s="109"/>
      <c r="C639" s="1495"/>
      <c r="D639" s="109"/>
      <c r="E639" s="109"/>
      <c r="F639" s="109" t="str">
        <f t="shared" si="1"/>
        <v/>
      </c>
      <c r="G639" s="1495"/>
      <c r="H639" s="1493"/>
      <c r="I639" s="109"/>
      <c r="J639" s="50"/>
      <c r="K639" s="1493"/>
      <c r="L639" s="109"/>
    </row>
    <row r="640">
      <c r="A640" s="1489" t="b">
        <v>0</v>
      </c>
      <c r="B640" s="109"/>
      <c r="C640" s="1495"/>
      <c r="D640" s="109"/>
      <c r="E640" s="109"/>
      <c r="F640" s="109" t="str">
        <f t="shared" si="1"/>
        <v/>
      </c>
      <c r="G640" s="1495"/>
      <c r="H640" s="1493"/>
      <c r="I640" s="109"/>
      <c r="J640" s="50"/>
      <c r="K640" s="1493"/>
      <c r="L640" s="109"/>
    </row>
    <row r="641">
      <c r="A641" s="1489" t="b">
        <v>0</v>
      </c>
      <c r="B641" s="109"/>
      <c r="C641" s="1495"/>
      <c r="D641" s="109"/>
      <c r="E641" s="109"/>
      <c r="F641" s="109" t="str">
        <f t="shared" si="1"/>
        <v/>
      </c>
      <c r="G641" s="1495"/>
      <c r="H641" s="1493"/>
      <c r="I641" s="109"/>
      <c r="J641" s="50"/>
      <c r="K641" s="1493"/>
      <c r="L641" s="109"/>
    </row>
    <row r="642">
      <c r="A642" s="1489" t="b">
        <v>0</v>
      </c>
      <c r="B642" s="109"/>
      <c r="C642" s="1495"/>
      <c r="D642" s="109"/>
      <c r="E642" s="109"/>
      <c r="F642" s="109" t="str">
        <f t="shared" si="1"/>
        <v/>
      </c>
      <c r="G642" s="1495"/>
      <c r="H642" s="1493"/>
      <c r="I642" s="109"/>
      <c r="J642" s="50"/>
      <c r="K642" s="1493"/>
      <c r="L642" s="109"/>
    </row>
    <row r="643">
      <c r="A643" s="1489" t="b">
        <v>0</v>
      </c>
      <c r="B643" s="109"/>
      <c r="C643" s="1495"/>
      <c r="D643" s="109"/>
      <c r="E643" s="109"/>
      <c r="F643" s="109" t="str">
        <f t="shared" si="1"/>
        <v/>
      </c>
      <c r="G643" s="1495"/>
      <c r="H643" s="1493"/>
      <c r="I643" s="109"/>
      <c r="J643" s="50"/>
      <c r="K643" s="1493"/>
      <c r="L643" s="109"/>
    </row>
    <row r="644">
      <c r="A644" s="1489" t="b">
        <v>0</v>
      </c>
      <c r="B644" s="109"/>
      <c r="C644" s="1495"/>
      <c r="D644" s="109"/>
      <c r="E644" s="109"/>
      <c r="F644" s="109" t="str">
        <f t="shared" si="1"/>
        <v/>
      </c>
      <c r="G644" s="1495"/>
      <c r="H644" s="1493"/>
      <c r="I644" s="109"/>
      <c r="J644" s="50"/>
      <c r="K644" s="1493"/>
      <c r="L644" s="109"/>
    </row>
    <row r="645">
      <c r="A645" s="1489" t="b">
        <v>0</v>
      </c>
      <c r="B645" s="109"/>
      <c r="C645" s="1495"/>
      <c r="D645" s="109"/>
      <c r="E645" s="109"/>
      <c r="F645" s="109" t="str">
        <f t="shared" si="1"/>
        <v/>
      </c>
      <c r="G645" s="1495"/>
      <c r="H645" s="1493"/>
      <c r="I645" s="109"/>
      <c r="J645" s="50"/>
      <c r="K645" s="1493"/>
      <c r="L645" s="109"/>
    </row>
    <row r="646">
      <c r="A646" s="1489" t="b">
        <v>0</v>
      </c>
      <c r="B646" s="109"/>
      <c r="C646" s="1495"/>
      <c r="D646" s="109"/>
      <c r="E646" s="109"/>
      <c r="F646" s="109" t="str">
        <f t="shared" si="1"/>
        <v/>
      </c>
      <c r="G646" s="1495"/>
      <c r="H646" s="1493"/>
      <c r="I646" s="109"/>
      <c r="J646" s="50"/>
      <c r="K646" s="1493"/>
      <c r="L646" s="109"/>
    </row>
    <row r="647">
      <c r="A647" s="1489" t="b">
        <v>0</v>
      </c>
      <c r="B647" s="109"/>
      <c r="C647" s="1495"/>
      <c r="D647" s="109"/>
      <c r="E647" s="109"/>
      <c r="F647" s="109" t="str">
        <f t="shared" si="1"/>
        <v/>
      </c>
      <c r="G647" s="1495"/>
      <c r="H647" s="1493"/>
      <c r="I647" s="109"/>
      <c r="J647" s="50"/>
      <c r="K647" s="1493"/>
      <c r="L647" s="109"/>
    </row>
    <row r="648">
      <c r="A648" s="1489" t="b">
        <v>0</v>
      </c>
      <c r="B648" s="109"/>
      <c r="C648" s="1495"/>
      <c r="D648" s="109"/>
      <c r="E648" s="109"/>
      <c r="F648" s="109" t="str">
        <f t="shared" si="1"/>
        <v/>
      </c>
      <c r="G648" s="1495"/>
      <c r="H648" s="1493"/>
      <c r="I648" s="109"/>
      <c r="J648" s="50"/>
      <c r="K648" s="1493"/>
      <c r="L648" s="109"/>
    </row>
    <row r="649">
      <c r="A649" s="1489" t="b">
        <v>0</v>
      </c>
      <c r="B649" s="109"/>
      <c r="C649" s="1495"/>
      <c r="D649" s="109"/>
      <c r="E649" s="109"/>
      <c r="F649" s="109" t="str">
        <f t="shared" si="1"/>
        <v/>
      </c>
      <c r="G649" s="1495"/>
      <c r="H649" s="1493"/>
      <c r="I649" s="109"/>
      <c r="J649" s="50"/>
      <c r="K649" s="1493"/>
      <c r="L649" s="109"/>
    </row>
    <row r="650">
      <c r="A650" s="1489" t="b">
        <v>0</v>
      </c>
      <c r="B650" s="109"/>
      <c r="C650" s="1495"/>
      <c r="D650" s="109"/>
      <c r="E650" s="109"/>
      <c r="F650" s="109" t="str">
        <f t="shared" si="1"/>
        <v/>
      </c>
      <c r="G650" s="1495"/>
      <c r="H650" s="1493"/>
      <c r="I650" s="109"/>
      <c r="J650" s="50"/>
      <c r="K650" s="1493"/>
      <c r="L650" s="109"/>
    </row>
    <row r="651">
      <c r="A651" s="1489" t="b">
        <v>0</v>
      </c>
      <c r="B651" s="109"/>
      <c r="C651" s="1495"/>
      <c r="D651" s="109"/>
      <c r="E651" s="109"/>
      <c r="F651" s="109" t="str">
        <f t="shared" si="1"/>
        <v/>
      </c>
      <c r="G651" s="1495"/>
      <c r="H651" s="1493"/>
      <c r="I651" s="109"/>
      <c r="J651" s="50"/>
      <c r="K651" s="1493"/>
      <c r="L651" s="109"/>
    </row>
    <row r="652">
      <c r="A652" s="1489" t="b">
        <v>0</v>
      </c>
      <c r="B652" s="109"/>
      <c r="C652" s="1495"/>
      <c r="D652" s="109"/>
      <c r="E652" s="109"/>
      <c r="F652" s="109" t="str">
        <f t="shared" si="1"/>
        <v/>
      </c>
      <c r="G652" s="1495"/>
      <c r="H652" s="1493"/>
      <c r="I652" s="109"/>
      <c r="J652" s="50"/>
      <c r="K652" s="1493"/>
      <c r="L652" s="109"/>
    </row>
    <row r="653">
      <c r="A653" s="1489" t="b">
        <v>0</v>
      </c>
      <c r="B653" s="109"/>
      <c r="C653" s="1495"/>
      <c r="D653" s="109"/>
      <c r="E653" s="109"/>
      <c r="F653" s="109" t="str">
        <f t="shared" si="1"/>
        <v/>
      </c>
      <c r="G653" s="1495"/>
      <c r="H653" s="1493"/>
      <c r="I653" s="109"/>
      <c r="J653" s="50"/>
      <c r="K653" s="1493"/>
      <c r="L653" s="109"/>
    </row>
    <row r="654">
      <c r="A654" s="1489" t="b">
        <v>0</v>
      </c>
      <c r="B654" s="109"/>
      <c r="C654" s="1495"/>
      <c r="D654" s="109"/>
      <c r="E654" s="109"/>
      <c r="F654" s="109" t="str">
        <f t="shared" si="1"/>
        <v/>
      </c>
      <c r="G654" s="1495"/>
      <c r="H654" s="1493"/>
      <c r="I654" s="109"/>
      <c r="J654" s="50"/>
      <c r="K654" s="1493"/>
      <c r="L654" s="109"/>
    </row>
    <row r="655">
      <c r="A655" s="1489" t="b">
        <v>0</v>
      </c>
      <c r="B655" s="109"/>
      <c r="C655" s="1495"/>
      <c r="D655" s="109"/>
      <c r="E655" s="109"/>
      <c r="F655" s="109" t="str">
        <f t="shared" si="1"/>
        <v/>
      </c>
      <c r="G655" s="1495"/>
      <c r="H655" s="1493"/>
      <c r="I655" s="109"/>
      <c r="J655" s="50"/>
      <c r="K655" s="1493"/>
      <c r="L655" s="109"/>
    </row>
    <row r="656">
      <c r="A656" s="1489" t="b">
        <v>0</v>
      </c>
      <c r="B656" s="109"/>
      <c r="C656" s="1495"/>
      <c r="D656" s="109"/>
      <c r="E656" s="109"/>
      <c r="F656" s="109" t="str">
        <f t="shared" si="1"/>
        <v/>
      </c>
      <c r="G656" s="1495"/>
      <c r="H656" s="1493"/>
      <c r="I656" s="109"/>
      <c r="J656" s="50"/>
      <c r="K656" s="1493"/>
      <c r="L656" s="109"/>
    </row>
    <row r="657">
      <c r="A657" s="1489" t="b">
        <v>0</v>
      </c>
      <c r="B657" s="109"/>
      <c r="C657" s="1495"/>
      <c r="D657" s="109"/>
      <c r="E657" s="109"/>
      <c r="F657" s="109" t="str">
        <f t="shared" si="1"/>
        <v/>
      </c>
      <c r="G657" s="1495"/>
      <c r="H657" s="1493"/>
      <c r="I657" s="109"/>
      <c r="J657" s="50"/>
      <c r="K657" s="1493"/>
      <c r="L657" s="109"/>
    </row>
    <row r="658">
      <c r="A658" s="1489" t="b">
        <v>0</v>
      </c>
      <c r="B658" s="109"/>
      <c r="C658" s="1495"/>
      <c r="D658" s="109"/>
      <c r="E658" s="109"/>
      <c r="F658" s="109" t="str">
        <f t="shared" si="1"/>
        <v/>
      </c>
      <c r="G658" s="1495"/>
      <c r="H658" s="1493"/>
      <c r="I658" s="109"/>
      <c r="J658" s="50"/>
      <c r="K658" s="1493"/>
      <c r="L658" s="109"/>
    </row>
    <row r="659">
      <c r="A659" s="1489" t="b">
        <v>0</v>
      </c>
      <c r="B659" s="109"/>
      <c r="C659" s="1495"/>
      <c r="D659" s="109"/>
      <c r="E659" s="109"/>
      <c r="F659" s="109" t="str">
        <f t="shared" si="1"/>
        <v/>
      </c>
      <c r="G659" s="1495"/>
      <c r="H659" s="1493"/>
      <c r="I659" s="109"/>
      <c r="J659" s="50"/>
      <c r="K659" s="1493"/>
      <c r="L659" s="109"/>
    </row>
    <row r="660">
      <c r="A660" s="1489" t="b">
        <v>0</v>
      </c>
      <c r="B660" s="109"/>
      <c r="C660" s="1495"/>
      <c r="D660" s="109"/>
      <c r="E660" s="109"/>
      <c r="F660" s="109" t="str">
        <f t="shared" si="1"/>
        <v/>
      </c>
      <c r="G660" s="1495"/>
      <c r="H660" s="1493"/>
      <c r="I660" s="109"/>
      <c r="J660" s="50"/>
      <c r="K660" s="1493"/>
      <c r="L660" s="109"/>
    </row>
    <row r="661">
      <c r="A661" s="1489" t="b">
        <v>0</v>
      </c>
      <c r="B661" s="109"/>
      <c r="C661" s="1495"/>
      <c r="D661" s="109"/>
      <c r="E661" s="109"/>
      <c r="F661" s="109" t="str">
        <f t="shared" si="1"/>
        <v/>
      </c>
      <c r="G661" s="1495"/>
      <c r="H661" s="1493"/>
      <c r="I661" s="109"/>
      <c r="J661" s="50"/>
      <c r="K661" s="1493"/>
      <c r="L661" s="109"/>
    </row>
    <row r="662">
      <c r="A662" s="1489" t="b">
        <v>0</v>
      </c>
      <c r="B662" s="109"/>
      <c r="C662" s="1495"/>
      <c r="D662" s="109"/>
      <c r="E662" s="109"/>
      <c r="F662" s="109" t="str">
        <f t="shared" si="1"/>
        <v/>
      </c>
      <c r="G662" s="1495"/>
      <c r="H662" s="1493"/>
      <c r="I662" s="109"/>
      <c r="J662" s="50"/>
      <c r="K662" s="1493"/>
      <c r="L662" s="109"/>
    </row>
    <row r="663">
      <c r="A663" s="1489" t="b">
        <v>0</v>
      </c>
      <c r="B663" s="109"/>
      <c r="C663" s="1495"/>
      <c r="D663" s="109"/>
      <c r="E663" s="109"/>
      <c r="F663" s="109" t="str">
        <f t="shared" si="1"/>
        <v/>
      </c>
      <c r="G663" s="1495"/>
      <c r="H663" s="1493"/>
      <c r="I663" s="109"/>
      <c r="J663" s="50"/>
      <c r="K663" s="1493"/>
      <c r="L663" s="109"/>
    </row>
    <row r="664">
      <c r="A664" s="1489" t="b">
        <v>0</v>
      </c>
      <c r="B664" s="109"/>
      <c r="C664" s="1495"/>
      <c r="D664" s="109"/>
      <c r="E664" s="109"/>
      <c r="F664" s="109" t="str">
        <f t="shared" si="1"/>
        <v/>
      </c>
      <c r="G664" s="1495"/>
      <c r="H664" s="1493"/>
      <c r="I664" s="109"/>
      <c r="J664" s="50"/>
      <c r="K664" s="1493"/>
      <c r="L664" s="109"/>
    </row>
    <row r="665">
      <c r="A665" s="1489" t="b">
        <v>0</v>
      </c>
      <c r="B665" s="109"/>
      <c r="C665" s="1495"/>
      <c r="D665" s="109"/>
      <c r="E665" s="109"/>
      <c r="F665" s="109" t="str">
        <f t="shared" si="1"/>
        <v/>
      </c>
      <c r="G665" s="1495"/>
      <c r="H665" s="1493"/>
      <c r="I665" s="109"/>
      <c r="J665" s="50"/>
      <c r="K665" s="1493"/>
      <c r="L665" s="109"/>
    </row>
    <row r="666">
      <c r="A666" s="1489" t="b">
        <v>0</v>
      </c>
      <c r="B666" s="109"/>
      <c r="C666" s="1495"/>
      <c r="D666" s="109"/>
      <c r="E666" s="109"/>
      <c r="F666" s="109" t="str">
        <f t="shared" si="1"/>
        <v/>
      </c>
      <c r="G666" s="1495"/>
      <c r="H666" s="1493"/>
      <c r="I666" s="109"/>
      <c r="J666" s="50"/>
      <c r="K666" s="1493"/>
      <c r="L666" s="109"/>
    </row>
    <row r="667">
      <c r="A667" s="1489" t="b">
        <v>0</v>
      </c>
      <c r="B667" s="109"/>
      <c r="C667" s="1495"/>
      <c r="D667" s="109"/>
      <c r="E667" s="109"/>
      <c r="F667" s="109" t="str">
        <f t="shared" si="1"/>
        <v/>
      </c>
      <c r="G667" s="1495"/>
      <c r="H667" s="1493"/>
      <c r="I667" s="109"/>
      <c r="J667" s="50"/>
      <c r="K667" s="1493"/>
      <c r="L667" s="109"/>
    </row>
    <row r="668">
      <c r="A668" s="1489" t="b">
        <v>0</v>
      </c>
      <c r="B668" s="109"/>
      <c r="C668" s="1495"/>
      <c r="D668" s="109"/>
      <c r="E668" s="109"/>
      <c r="F668" s="109" t="str">
        <f t="shared" si="1"/>
        <v/>
      </c>
      <c r="G668" s="1495"/>
      <c r="H668" s="1493"/>
      <c r="I668" s="109"/>
      <c r="J668" s="50"/>
      <c r="K668" s="1493"/>
      <c r="L668" s="109"/>
    </row>
    <row r="669">
      <c r="A669" s="1489" t="b">
        <v>0</v>
      </c>
      <c r="B669" s="109"/>
      <c r="C669" s="1495"/>
      <c r="D669" s="109"/>
      <c r="E669" s="109"/>
      <c r="F669" s="109" t="str">
        <f t="shared" si="1"/>
        <v/>
      </c>
      <c r="G669" s="1495"/>
      <c r="H669" s="1493"/>
      <c r="I669" s="109"/>
      <c r="J669" s="50"/>
      <c r="K669" s="1493"/>
      <c r="L669" s="109"/>
    </row>
    <row r="670">
      <c r="A670" s="1489" t="b">
        <v>0</v>
      </c>
      <c r="B670" s="109"/>
      <c r="C670" s="1495"/>
      <c r="D670" s="109"/>
      <c r="E670" s="109"/>
      <c r="F670" s="109" t="str">
        <f t="shared" si="1"/>
        <v/>
      </c>
      <c r="G670" s="1495"/>
      <c r="H670" s="1493"/>
      <c r="I670" s="109"/>
      <c r="J670" s="50"/>
      <c r="K670" s="1493"/>
      <c r="L670" s="109"/>
    </row>
    <row r="671">
      <c r="A671" s="1489" t="b">
        <v>0</v>
      </c>
      <c r="B671" s="109"/>
      <c r="C671" s="1495"/>
      <c r="D671" s="109"/>
      <c r="E671" s="109"/>
      <c r="F671" s="109" t="str">
        <f t="shared" si="1"/>
        <v/>
      </c>
      <c r="G671" s="1495"/>
      <c r="H671" s="1493"/>
      <c r="I671" s="109"/>
      <c r="J671" s="50"/>
      <c r="K671" s="1493"/>
      <c r="L671" s="109"/>
    </row>
    <row r="672">
      <c r="A672" s="1489" t="b">
        <v>0</v>
      </c>
      <c r="B672" s="109"/>
      <c r="C672" s="1495"/>
      <c r="D672" s="109"/>
      <c r="E672" s="109"/>
      <c r="F672" s="109" t="str">
        <f t="shared" si="1"/>
        <v/>
      </c>
      <c r="G672" s="1495"/>
      <c r="H672" s="1493"/>
      <c r="I672" s="109"/>
      <c r="J672" s="50"/>
      <c r="K672" s="1493"/>
      <c r="L672" s="109"/>
    </row>
    <row r="673">
      <c r="A673" s="1489" t="b">
        <v>0</v>
      </c>
      <c r="B673" s="109"/>
      <c r="C673" s="1495"/>
      <c r="D673" s="109"/>
      <c r="E673" s="109"/>
      <c r="F673" s="109" t="str">
        <f t="shared" si="1"/>
        <v/>
      </c>
      <c r="G673" s="1495"/>
      <c r="H673" s="1493"/>
      <c r="I673" s="109"/>
      <c r="J673" s="50"/>
      <c r="K673" s="1493"/>
      <c r="L673" s="109"/>
    </row>
    <row r="674">
      <c r="A674" s="1489" t="b">
        <v>0</v>
      </c>
      <c r="B674" s="109"/>
      <c r="C674" s="1495"/>
      <c r="D674" s="109"/>
      <c r="E674" s="109"/>
      <c r="F674" s="109" t="str">
        <f t="shared" si="1"/>
        <v/>
      </c>
      <c r="G674" s="1495"/>
      <c r="H674" s="1493"/>
      <c r="I674" s="109"/>
      <c r="J674" s="50"/>
      <c r="K674" s="1493"/>
      <c r="L674" s="109"/>
    </row>
    <row r="675">
      <c r="A675" s="1489" t="b">
        <v>0</v>
      </c>
      <c r="B675" s="109"/>
      <c r="C675" s="1495"/>
      <c r="D675" s="109"/>
      <c r="E675" s="109"/>
      <c r="F675" s="109" t="str">
        <f t="shared" si="1"/>
        <v/>
      </c>
      <c r="G675" s="1495"/>
      <c r="H675" s="1493"/>
      <c r="I675" s="109"/>
      <c r="J675" s="50"/>
      <c r="K675" s="1493"/>
      <c r="L675" s="109"/>
    </row>
    <row r="676">
      <c r="A676" s="1489" t="b">
        <v>0</v>
      </c>
      <c r="B676" s="109"/>
      <c r="C676" s="1495"/>
      <c r="D676" s="109"/>
      <c r="E676" s="109"/>
      <c r="F676" s="109" t="str">
        <f t="shared" si="1"/>
        <v/>
      </c>
      <c r="G676" s="1495"/>
      <c r="H676" s="1493"/>
      <c r="I676" s="109"/>
      <c r="J676" s="50"/>
      <c r="K676" s="1493"/>
      <c r="L676" s="109"/>
    </row>
    <row r="677">
      <c r="A677" s="1489" t="b">
        <v>0</v>
      </c>
      <c r="B677" s="109"/>
      <c r="C677" s="1495"/>
      <c r="D677" s="109"/>
      <c r="E677" s="109"/>
      <c r="F677" s="109" t="str">
        <f t="shared" si="1"/>
        <v/>
      </c>
      <c r="G677" s="1495"/>
      <c r="H677" s="1493"/>
      <c r="I677" s="109"/>
      <c r="J677" s="50"/>
      <c r="K677" s="1493"/>
      <c r="L677" s="109"/>
    </row>
    <row r="678">
      <c r="A678" s="1489" t="b">
        <v>0</v>
      </c>
      <c r="B678" s="109"/>
      <c r="C678" s="1495"/>
      <c r="D678" s="109"/>
      <c r="E678" s="109"/>
      <c r="F678" s="109" t="str">
        <f t="shared" si="1"/>
        <v/>
      </c>
      <c r="G678" s="1495"/>
      <c r="H678" s="1493"/>
      <c r="I678" s="109"/>
      <c r="J678" s="50"/>
      <c r="K678" s="1493"/>
      <c r="L678" s="109"/>
    </row>
    <row r="679">
      <c r="A679" s="1489" t="b">
        <v>0</v>
      </c>
      <c r="B679" s="109"/>
      <c r="C679" s="1495"/>
      <c r="D679" s="109"/>
      <c r="E679" s="109"/>
      <c r="F679" s="109" t="str">
        <f t="shared" si="1"/>
        <v/>
      </c>
      <c r="G679" s="1495"/>
      <c r="H679" s="1493"/>
      <c r="I679" s="109"/>
      <c r="J679" s="50"/>
      <c r="K679" s="1493"/>
      <c r="L679" s="109"/>
    </row>
    <row r="680">
      <c r="A680" s="1489" t="b">
        <v>0</v>
      </c>
      <c r="B680" s="109"/>
      <c r="C680" s="1495"/>
      <c r="D680" s="109"/>
      <c r="E680" s="109"/>
      <c r="F680" s="109" t="str">
        <f t="shared" si="1"/>
        <v/>
      </c>
      <c r="G680" s="1495"/>
      <c r="H680" s="1493"/>
      <c r="I680" s="109"/>
      <c r="J680" s="50"/>
      <c r="K680" s="1493"/>
      <c r="L680" s="109"/>
    </row>
    <row r="681">
      <c r="A681" s="1489" t="b">
        <v>0</v>
      </c>
      <c r="B681" s="109"/>
      <c r="C681" s="1495"/>
      <c r="D681" s="109"/>
      <c r="E681" s="109"/>
      <c r="F681" s="109" t="str">
        <f t="shared" si="1"/>
        <v/>
      </c>
      <c r="G681" s="1495"/>
      <c r="H681" s="1493"/>
      <c r="I681" s="109"/>
      <c r="J681" s="50"/>
      <c r="K681" s="1493"/>
      <c r="L681" s="109"/>
    </row>
    <row r="682">
      <c r="A682" s="1489" t="b">
        <v>0</v>
      </c>
      <c r="B682" s="109"/>
      <c r="C682" s="1495"/>
      <c r="D682" s="109"/>
      <c r="E682" s="109"/>
      <c r="F682" s="109" t="str">
        <f t="shared" si="1"/>
        <v/>
      </c>
      <c r="G682" s="1495"/>
      <c r="H682" s="1493"/>
      <c r="I682" s="109"/>
      <c r="J682" s="50"/>
      <c r="K682" s="1493"/>
      <c r="L682" s="109"/>
    </row>
    <row r="683">
      <c r="A683" s="1489" t="b">
        <v>0</v>
      </c>
      <c r="B683" s="109"/>
      <c r="C683" s="1495"/>
      <c r="D683" s="109"/>
      <c r="E683" s="109"/>
      <c r="F683" s="109" t="str">
        <f t="shared" si="1"/>
        <v/>
      </c>
      <c r="G683" s="1495"/>
      <c r="H683" s="1493"/>
      <c r="I683" s="109"/>
      <c r="J683" s="50"/>
      <c r="K683" s="1493"/>
      <c r="L683" s="109"/>
    </row>
    <row r="684">
      <c r="A684" s="1489" t="b">
        <v>0</v>
      </c>
      <c r="B684" s="109"/>
      <c r="C684" s="1495"/>
      <c r="D684" s="109"/>
      <c r="E684" s="109"/>
      <c r="F684" s="109" t="str">
        <f t="shared" si="1"/>
        <v/>
      </c>
      <c r="G684" s="1495"/>
      <c r="H684" s="1493"/>
      <c r="I684" s="109"/>
      <c r="J684" s="50"/>
      <c r="K684" s="1493"/>
      <c r="L684" s="109"/>
    </row>
    <row r="685">
      <c r="A685" s="1489" t="b">
        <v>0</v>
      </c>
      <c r="B685" s="109"/>
      <c r="C685" s="1495"/>
      <c r="D685" s="109"/>
      <c r="E685" s="109"/>
      <c r="F685" s="109" t="str">
        <f t="shared" si="1"/>
        <v/>
      </c>
      <c r="G685" s="1495"/>
      <c r="H685" s="1493"/>
      <c r="I685" s="109"/>
      <c r="J685" s="50"/>
      <c r="K685" s="1493"/>
      <c r="L685" s="109"/>
    </row>
    <row r="686">
      <c r="A686" s="1489" t="b">
        <v>0</v>
      </c>
      <c r="B686" s="109"/>
      <c r="C686" s="1495"/>
      <c r="D686" s="109"/>
      <c r="E686" s="109"/>
      <c r="F686" s="109" t="str">
        <f t="shared" si="1"/>
        <v/>
      </c>
      <c r="G686" s="1495"/>
      <c r="H686" s="1493"/>
      <c r="I686" s="109"/>
      <c r="J686" s="50"/>
      <c r="K686" s="1493"/>
      <c r="L686" s="109"/>
    </row>
    <row r="687">
      <c r="A687" s="1489" t="b">
        <v>0</v>
      </c>
      <c r="B687" s="109"/>
      <c r="C687" s="1495"/>
      <c r="D687" s="109"/>
      <c r="E687" s="109"/>
      <c r="F687" s="109" t="str">
        <f t="shared" si="1"/>
        <v/>
      </c>
      <c r="G687" s="1495"/>
      <c r="H687" s="1493"/>
      <c r="I687" s="109"/>
      <c r="J687" s="50"/>
      <c r="K687" s="1493"/>
      <c r="L687" s="109"/>
    </row>
    <row r="688">
      <c r="A688" s="1489" t="b">
        <v>0</v>
      </c>
      <c r="B688" s="109"/>
      <c r="C688" s="1495"/>
      <c r="D688" s="109"/>
      <c r="E688" s="109"/>
      <c r="F688" s="109" t="str">
        <f t="shared" si="1"/>
        <v/>
      </c>
      <c r="G688" s="1495"/>
      <c r="H688" s="1493"/>
      <c r="I688" s="109"/>
      <c r="J688" s="50"/>
      <c r="K688" s="1493"/>
      <c r="L688" s="109"/>
    </row>
    <row r="689">
      <c r="A689" s="1489" t="b">
        <v>0</v>
      </c>
      <c r="B689" s="109"/>
      <c r="C689" s="1495"/>
      <c r="D689" s="109"/>
      <c r="E689" s="109"/>
      <c r="F689" s="109" t="str">
        <f t="shared" si="1"/>
        <v/>
      </c>
      <c r="G689" s="1495"/>
      <c r="H689" s="1493"/>
      <c r="I689" s="109"/>
      <c r="J689" s="50"/>
      <c r="K689" s="1493"/>
      <c r="L689" s="109"/>
    </row>
    <row r="690">
      <c r="A690" s="1489" t="b">
        <v>0</v>
      </c>
      <c r="B690" s="109"/>
      <c r="C690" s="1495"/>
      <c r="D690" s="109"/>
      <c r="E690" s="109"/>
      <c r="F690" s="109" t="str">
        <f t="shared" si="1"/>
        <v/>
      </c>
      <c r="G690" s="1495"/>
      <c r="H690" s="1493"/>
      <c r="I690" s="109"/>
      <c r="J690" s="50"/>
      <c r="K690" s="1493"/>
      <c r="L690" s="109"/>
    </row>
    <row r="691">
      <c r="A691" s="1489" t="b">
        <v>0</v>
      </c>
      <c r="B691" s="109"/>
      <c r="C691" s="1495"/>
      <c r="D691" s="109"/>
      <c r="E691" s="109"/>
      <c r="F691" s="109" t="str">
        <f t="shared" si="1"/>
        <v/>
      </c>
      <c r="G691" s="1495"/>
      <c r="H691" s="1493"/>
      <c r="I691" s="109"/>
      <c r="J691" s="50"/>
      <c r="K691" s="1493"/>
      <c r="L691" s="109"/>
    </row>
    <row r="692">
      <c r="A692" s="1489" t="b">
        <v>0</v>
      </c>
      <c r="B692" s="109"/>
      <c r="C692" s="1495"/>
      <c r="D692" s="109"/>
      <c r="E692" s="109"/>
      <c r="F692" s="109" t="str">
        <f t="shared" si="1"/>
        <v/>
      </c>
      <c r="G692" s="1495"/>
      <c r="H692" s="1493"/>
      <c r="I692" s="109"/>
      <c r="J692" s="50"/>
      <c r="K692" s="1493"/>
      <c r="L692" s="109"/>
    </row>
    <row r="693">
      <c r="A693" s="1489" t="b">
        <v>0</v>
      </c>
      <c r="B693" s="109"/>
      <c r="C693" s="1495"/>
      <c r="D693" s="109"/>
      <c r="E693" s="109"/>
      <c r="F693" s="109" t="str">
        <f t="shared" si="1"/>
        <v/>
      </c>
      <c r="G693" s="1495"/>
      <c r="H693" s="1493"/>
      <c r="I693" s="109"/>
      <c r="J693" s="50"/>
      <c r="K693" s="1493"/>
      <c r="L693" s="109"/>
    </row>
    <row r="694">
      <c r="A694" s="1489" t="b">
        <v>0</v>
      </c>
      <c r="B694" s="109"/>
      <c r="C694" s="1495"/>
      <c r="D694" s="109"/>
      <c r="E694" s="109"/>
      <c r="F694" s="109" t="str">
        <f t="shared" si="1"/>
        <v/>
      </c>
      <c r="G694" s="1495"/>
      <c r="H694" s="1493"/>
      <c r="I694" s="109"/>
      <c r="J694" s="50"/>
      <c r="K694" s="1493"/>
      <c r="L694" s="109"/>
    </row>
    <row r="695">
      <c r="A695" s="1489" t="b">
        <v>0</v>
      </c>
      <c r="B695" s="109"/>
      <c r="C695" s="1495"/>
      <c r="D695" s="109"/>
      <c r="E695" s="109"/>
      <c r="F695" s="109" t="str">
        <f t="shared" si="1"/>
        <v/>
      </c>
      <c r="G695" s="1495"/>
      <c r="H695" s="1493"/>
      <c r="I695" s="109"/>
      <c r="J695" s="50"/>
      <c r="K695" s="1493"/>
      <c r="L695" s="109"/>
    </row>
    <row r="696">
      <c r="A696" s="1489" t="b">
        <v>0</v>
      </c>
      <c r="B696" s="109"/>
      <c r="C696" s="1495"/>
      <c r="D696" s="109"/>
      <c r="E696" s="109"/>
      <c r="F696" s="109" t="str">
        <f t="shared" si="1"/>
        <v/>
      </c>
      <c r="G696" s="1495"/>
      <c r="H696" s="1493"/>
      <c r="I696" s="109"/>
      <c r="J696" s="50"/>
      <c r="K696" s="1493"/>
      <c r="L696" s="109"/>
    </row>
    <row r="697">
      <c r="A697" s="1489" t="b">
        <v>0</v>
      </c>
      <c r="B697" s="109"/>
      <c r="C697" s="1495"/>
      <c r="D697" s="109"/>
      <c r="E697" s="109"/>
      <c r="F697" s="109" t="str">
        <f t="shared" si="1"/>
        <v/>
      </c>
      <c r="G697" s="1495"/>
      <c r="H697" s="1493"/>
      <c r="I697" s="109"/>
      <c r="J697" s="50"/>
      <c r="K697" s="1493"/>
      <c r="L697" s="109"/>
    </row>
    <row r="698">
      <c r="A698" s="1489" t="b">
        <v>0</v>
      </c>
      <c r="B698" s="109"/>
      <c r="C698" s="1495"/>
      <c r="D698" s="109"/>
      <c r="E698" s="109"/>
      <c r="F698" s="109" t="str">
        <f t="shared" si="1"/>
        <v/>
      </c>
      <c r="G698" s="1495"/>
      <c r="H698" s="1493"/>
      <c r="I698" s="109"/>
      <c r="J698" s="50"/>
      <c r="K698" s="1493"/>
      <c r="L698" s="109"/>
    </row>
    <row r="699">
      <c r="A699" s="1489" t="b">
        <v>0</v>
      </c>
      <c r="B699" s="109"/>
      <c r="C699" s="1495"/>
      <c r="D699" s="109"/>
      <c r="E699" s="109"/>
      <c r="F699" s="109" t="str">
        <f t="shared" si="1"/>
        <v/>
      </c>
      <c r="G699" s="1495"/>
      <c r="H699" s="1493"/>
      <c r="I699" s="109"/>
      <c r="J699" s="50"/>
      <c r="K699" s="1493"/>
      <c r="L699" s="109"/>
    </row>
    <row r="700">
      <c r="A700" s="1489" t="b">
        <v>0</v>
      </c>
      <c r="B700" s="109"/>
      <c r="C700" s="1495"/>
      <c r="D700" s="109"/>
      <c r="E700" s="109"/>
      <c r="F700" s="109" t="str">
        <f t="shared" si="1"/>
        <v/>
      </c>
      <c r="G700" s="1495"/>
      <c r="H700" s="1493"/>
      <c r="I700" s="109"/>
      <c r="J700" s="50"/>
      <c r="K700" s="1493"/>
      <c r="L700" s="109"/>
    </row>
    <row r="701">
      <c r="A701" s="1489" t="b">
        <v>0</v>
      </c>
      <c r="B701" s="109"/>
      <c r="C701" s="1495"/>
      <c r="D701" s="109"/>
      <c r="E701" s="109"/>
      <c r="F701" s="109" t="str">
        <f t="shared" si="1"/>
        <v/>
      </c>
      <c r="G701" s="1495"/>
      <c r="H701" s="1493"/>
      <c r="I701" s="109"/>
      <c r="J701" s="50"/>
      <c r="K701" s="1493"/>
      <c r="L701" s="109"/>
    </row>
    <row r="702">
      <c r="A702" s="1489" t="b">
        <v>0</v>
      </c>
      <c r="B702" s="109"/>
      <c r="C702" s="1495"/>
      <c r="D702" s="109"/>
      <c r="E702" s="109"/>
      <c r="F702" s="109" t="str">
        <f t="shared" si="1"/>
        <v/>
      </c>
      <c r="G702" s="1495"/>
      <c r="H702" s="1493"/>
      <c r="I702" s="109"/>
      <c r="J702" s="50"/>
      <c r="K702" s="1493"/>
      <c r="L702" s="109"/>
    </row>
    <row r="703">
      <c r="A703" s="1489" t="b">
        <v>0</v>
      </c>
      <c r="B703" s="109"/>
      <c r="C703" s="1495"/>
      <c r="D703" s="109"/>
      <c r="E703" s="109"/>
      <c r="F703" s="109" t="str">
        <f t="shared" si="1"/>
        <v/>
      </c>
      <c r="G703" s="1495"/>
      <c r="H703" s="1493"/>
      <c r="I703" s="109"/>
      <c r="J703" s="50"/>
      <c r="K703" s="1493"/>
      <c r="L703" s="109"/>
    </row>
    <row r="704">
      <c r="A704" s="1489" t="b">
        <v>0</v>
      </c>
      <c r="B704" s="109"/>
      <c r="C704" s="1495"/>
      <c r="D704" s="109"/>
      <c r="E704" s="109"/>
      <c r="F704" s="109" t="str">
        <f t="shared" si="1"/>
        <v/>
      </c>
      <c r="G704" s="1495"/>
      <c r="H704" s="1493"/>
      <c r="I704" s="109"/>
      <c r="J704" s="50"/>
      <c r="K704" s="1493"/>
      <c r="L704" s="109"/>
    </row>
    <row r="705">
      <c r="A705" s="1489" t="b">
        <v>0</v>
      </c>
      <c r="B705" s="109"/>
      <c r="C705" s="1495"/>
      <c r="D705" s="109"/>
      <c r="E705" s="109"/>
      <c r="F705" s="109" t="str">
        <f t="shared" si="1"/>
        <v/>
      </c>
      <c r="G705" s="1495"/>
      <c r="H705" s="1493"/>
      <c r="I705" s="109"/>
      <c r="J705" s="50"/>
      <c r="K705" s="1493"/>
      <c r="L705" s="109"/>
    </row>
    <row r="706">
      <c r="A706" s="1489" t="b">
        <v>0</v>
      </c>
      <c r="B706" s="109"/>
      <c r="C706" s="1495"/>
      <c r="D706" s="109"/>
      <c r="E706" s="109"/>
      <c r="F706" s="109" t="str">
        <f t="shared" si="1"/>
        <v/>
      </c>
      <c r="G706" s="1495"/>
      <c r="H706" s="1493"/>
      <c r="I706" s="109"/>
      <c r="J706" s="50"/>
      <c r="K706" s="1493"/>
      <c r="L706" s="109"/>
    </row>
    <row r="707">
      <c r="A707" s="1489" t="b">
        <v>0</v>
      </c>
      <c r="B707" s="109"/>
      <c r="C707" s="1495"/>
      <c r="D707" s="109"/>
      <c r="E707" s="109"/>
      <c r="F707" s="109" t="str">
        <f t="shared" si="1"/>
        <v/>
      </c>
      <c r="G707" s="1495"/>
      <c r="H707" s="1493"/>
      <c r="I707" s="109"/>
      <c r="J707" s="50"/>
      <c r="K707" s="1493"/>
      <c r="L707" s="109"/>
    </row>
    <row r="708">
      <c r="A708" s="1489" t="b">
        <v>0</v>
      </c>
      <c r="B708" s="109"/>
      <c r="C708" s="1495"/>
      <c r="D708" s="109"/>
      <c r="E708" s="109"/>
      <c r="F708" s="109" t="str">
        <f t="shared" si="1"/>
        <v/>
      </c>
      <c r="G708" s="1495"/>
      <c r="H708" s="1493"/>
      <c r="I708" s="109"/>
      <c r="J708" s="50"/>
      <c r="K708" s="1493"/>
      <c r="L708" s="109"/>
    </row>
    <row r="709">
      <c r="A709" s="1489" t="b">
        <v>0</v>
      </c>
      <c r="B709" s="109"/>
      <c r="C709" s="1495"/>
      <c r="D709" s="109"/>
      <c r="E709" s="109"/>
      <c r="F709" s="109" t="str">
        <f t="shared" si="1"/>
        <v/>
      </c>
      <c r="G709" s="1495"/>
      <c r="H709" s="1493"/>
      <c r="I709" s="109"/>
      <c r="J709" s="50"/>
      <c r="K709" s="1493"/>
      <c r="L709" s="109"/>
    </row>
    <row r="710">
      <c r="A710" s="1489" t="b">
        <v>0</v>
      </c>
      <c r="B710" s="109"/>
      <c r="C710" s="1495"/>
      <c r="D710" s="109"/>
      <c r="E710" s="109"/>
      <c r="F710" s="109" t="str">
        <f t="shared" si="1"/>
        <v/>
      </c>
      <c r="G710" s="1495"/>
      <c r="H710" s="1493"/>
      <c r="I710" s="109"/>
      <c r="J710" s="50"/>
      <c r="K710" s="1493"/>
      <c r="L710" s="109"/>
    </row>
    <row r="711">
      <c r="A711" s="1489" t="b">
        <v>0</v>
      </c>
      <c r="B711" s="109"/>
      <c r="C711" s="1495"/>
      <c r="D711" s="109"/>
      <c r="E711" s="109"/>
      <c r="F711" s="109" t="str">
        <f t="shared" si="1"/>
        <v/>
      </c>
      <c r="G711" s="1495"/>
      <c r="H711" s="1493"/>
      <c r="I711" s="109"/>
      <c r="J711" s="50"/>
      <c r="K711" s="1493"/>
      <c r="L711" s="109"/>
    </row>
    <row r="712">
      <c r="A712" s="1489" t="b">
        <v>0</v>
      </c>
      <c r="B712" s="109"/>
      <c r="C712" s="1495"/>
      <c r="D712" s="109"/>
      <c r="E712" s="109"/>
      <c r="F712" s="109" t="str">
        <f t="shared" si="1"/>
        <v/>
      </c>
      <c r="G712" s="1495"/>
      <c r="H712" s="1493"/>
      <c r="I712" s="109"/>
      <c r="J712" s="50"/>
      <c r="K712" s="1493"/>
      <c r="L712" s="109"/>
    </row>
    <row r="713">
      <c r="A713" s="1489" t="b">
        <v>0</v>
      </c>
      <c r="B713" s="109"/>
      <c r="C713" s="1495"/>
      <c r="D713" s="109"/>
      <c r="E713" s="109"/>
      <c r="F713" s="109" t="str">
        <f t="shared" si="1"/>
        <v/>
      </c>
      <c r="G713" s="1495"/>
      <c r="H713" s="1493"/>
      <c r="I713" s="109"/>
      <c r="J713" s="50"/>
      <c r="K713" s="1493"/>
      <c r="L713" s="109"/>
    </row>
    <row r="714">
      <c r="A714" s="1489" t="b">
        <v>0</v>
      </c>
      <c r="B714" s="109"/>
      <c r="C714" s="1495"/>
      <c r="D714" s="109"/>
      <c r="E714" s="109"/>
      <c r="F714" s="109" t="str">
        <f t="shared" si="1"/>
        <v/>
      </c>
      <c r="G714" s="1495"/>
      <c r="H714" s="1493"/>
      <c r="I714" s="109"/>
      <c r="J714" s="50"/>
      <c r="K714" s="1493"/>
      <c r="L714" s="109"/>
    </row>
    <row r="715">
      <c r="A715" s="1489" t="b">
        <v>0</v>
      </c>
      <c r="B715" s="109"/>
      <c r="C715" s="1495"/>
      <c r="D715" s="109"/>
      <c r="E715" s="109"/>
      <c r="F715" s="109" t="str">
        <f t="shared" si="1"/>
        <v/>
      </c>
      <c r="G715" s="1495"/>
      <c r="H715" s="1493"/>
      <c r="I715" s="109"/>
      <c r="J715" s="50"/>
      <c r="K715" s="1493"/>
      <c r="L715" s="109"/>
    </row>
    <row r="716">
      <c r="A716" s="1489" t="b">
        <v>0</v>
      </c>
      <c r="B716" s="109"/>
      <c r="C716" s="1495"/>
      <c r="D716" s="109"/>
      <c r="E716" s="109"/>
      <c r="F716" s="109" t="str">
        <f t="shared" si="1"/>
        <v/>
      </c>
      <c r="G716" s="1495"/>
      <c r="H716" s="1493"/>
      <c r="I716" s="109"/>
      <c r="J716" s="50"/>
      <c r="K716" s="1493"/>
      <c r="L716" s="109"/>
    </row>
    <row r="717">
      <c r="A717" s="1489" t="b">
        <v>0</v>
      </c>
      <c r="B717" s="109"/>
      <c r="C717" s="1495"/>
      <c r="D717" s="109"/>
      <c r="E717" s="109"/>
      <c r="F717" s="109" t="str">
        <f t="shared" si="1"/>
        <v/>
      </c>
      <c r="G717" s="1495"/>
      <c r="H717" s="1493"/>
      <c r="I717" s="109"/>
      <c r="J717" s="50"/>
      <c r="K717" s="1493"/>
      <c r="L717" s="109"/>
    </row>
    <row r="718">
      <c r="A718" s="1489" t="b">
        <v>0</v>
      </c>
      <c r="B718" s="109"/>
      <c r="C718" s="1495"/>
      <c r="D718" s="109"/>
      <c r="E718" s="109"/>
      <c r="F718" s="109" t="str">
        <f t="shared" si="1"/>
        <v/>
      </c>
      <c r="G718" s="1495"/>
      <c r="H718" s="1493"/>
      <c r="I718" s="109"/>
      <c r="J718" s="50"/>
      <c r="K718" s="1493"/>
      <c r="L718" s="109"/>
    </row>
    <row r="719">
      <c r="A719" s="1489" t="b">
        <v>0</v>
      </c>
      <c r="B719" s="109"/>
      <c r="C719" s="1495"/>
      <c r="D719" s="109"/>
      <c r="E719" s="109"/>
      <c r="F719" s="109" t="str">
        <f t="shared" si="1"/>
        <v/>
      </c>
      <c r="G719" s="1495"/>
      <c r="H719" s="1493"/>
      <c r="I719" s="109"/>
      <c r="J719" s="50"/>
      <c r="K719" s="1493"/>
      <c r="L719" s="109"/>
    </row>
    <row r="720">
      <c r="A720" s="1489" t="b">
        <v>0</v>
      </c>
      <c r="B720" s="109"/>
      <c r="C720" s="1495"/>
      <c r="D720" s="109"/>
      <c r="E720" s="109"/>
      <c r="F720" s="109" t="str">
        <f t="shared" si="1"/>
        <v/>
      </c>
      <c r="G720" s="1495"/>
      <c r="H720" s="1493"/>
      <c r="I720" s="109"/>
      <c r="J720" s="50"/>
      <c r="K720" s="1493"/>
      <c r="L720" s="109"/>
    </row>
    <row r="721">
      <c r="A721" s="1489" t="b">
        <v>0</v>
      </c>
      <c r="B721" s="109"/>
      <c r="C721" s="1495"/>
      <c r="D721" s="109"/>
      <c r="E721" s="109"/>
      <c r="F721" s="109" t="str">
        <f t="shared" si="1"/>
        <v/>
      </c>
      <c r="G721" s="1495"/>
      <c r="H721" s="1493"/>
      <c r="I721" s="109"/>
      <c r="J721" s="50"/>
      <c r="K721" s="1493"/>
      <c r="L721" s="109"/>
    </row>
    <row r="722">
      <c r="A722" s="1489" t="b">
        <v>0</v>
      </c>
      <c r="B722" s="109"/>
      <c r="C722" s="1495"/>
      <c r="D722" s="109"/>
      <c r="E722" s="109"/>
      <c r="F722" s="109" t="str">
        <f t="shared" si="1"/>
        <v/>
      </c>
      <c r="G722" s="1495"/>
      <c r="H722" s="1493"/>
      <c r="I722" s="109"/>
      <c r="J722" s="50"/>
      <c r="K722" s="1493"/>
      <c r="L722" s="109"/>
    </row>
    <row r="723">
      <c r="A723" s="1489" t="b">
        <v>0</v>
      </c>
      <c r="B723" s="109"/>
      <c r="C723" s="1495"/>
      <c r="D723" s="109"/>
      <c r="E723" s="109"/>
      <c r="F723" s="109" t="str">
        <f t="shared" si="1"/>
        <v/>
      </c>
      <c r="G723" s="1495"/>
      <c r="H723" s="1493"/>
      <c r="I723" s="109"/>
      <c r="J723" s="50"/>
      <c r="K723" s="1493"/>
      <c r="L723" s="109"/>
    </row>
    <row r="724">
      <c r="A724" s="1489" t="b">
        <v>0</v>
      </c>
      <c r="B724" s="109"/>
      <c r="C724" s="1495"/>
      <c r="D724" s="109"/>
      <c r="E724" s="109"/>
      <c r="F724" s="109" t="str">
        <f t="shared" si="1"/>
        <v/>
      </c>
      <c r="G724" s="1495"/>
      <c r="H724" s="1493"/>
      <c r="I724" s="109"/>
      <c r="J724" s="50"/>
      <c r="K724" s="1493"/>
      <c r="L724" s="109"/>
    </row>
    <row r="725">
      <c r="A725" s="1489" t="b">
        <v>0</v>
      </c>
      <c r="B725" s="109"/>
      <c r="C725" s="1495"/>
      <c r="D725" s="109"/>
      <c r="E725" s="109"/>
      <c r="F725" s="109" t="str">
        <f t="shared" si="1"/>
        <v/>
      </c>
      <c r="G725" s="1495"/>
      <c r="H725" s="1493"/>
      <c r="I725" s="109"/>
      <c r="J725" s="50"/>
      <c r="K725" s="1493"/>
      <c r="L725" s="109"/>
    </row>
    <row r="726">
      <c r="A726" s="1489" t="b">
        <v>0</v>
      </c>
      <c r="B726" s="109"/>
      <c r="C726" s="1495"/>
      <c r="D726" s="109"/>
      <c r="E726" s="109"/>
      <c r="F726" s="109" t="str">
        <f t="shared" si="1"/>
        <v/>
      </c>
      <c r="G726" s="1495"/>
      <c r="H726" s="1493"/>
      <c r="I726" s="109"/>
      <c r="J726" s="50"/>
      <c r="K726" s="1493"/>
      <c r="L726" s="109"/>
    </row>
    <row r="727">
      <c r="A727" s="1489" t="b">
        <v>0</v>
      </c>
      <c r="B727" s="109"/>
      <c r="C727" s="1495"/>
      <c r="D727" s="109"/>
      <c r="E727" s="109"/>
      <c r="F727" s="109" t="str">
        <f t="shared" si="1"/>
        <v/>
      </c>
      <c r="G727" s="1495"/>
      <c r="H727" s="1493"/>
      <c r="I727" s="109"/>
      <c r="J727" s="50"/>
      <c r="K727" s="1493"/>
      <c r="L727" s="109"/>
    </row>
    <row r="728">
      <c r="A728" s="1489" t="b">
        <v>0</v>
      </c>
      <c r="B728" s="109"/>
      <c r="C728" s="1495"/>
      <c r="D728" s="109"/>
      <c r="E728" s="109"/>
      <c r="F728" s="109" t="str">
        <f t="shared" si="1"/>
        <v/>
      </c>
      <c r="G728" s="1495"/>
      <c r="H728" s="1493"/>
      <c r="I728" s="109"/>
      <c r="J728" s="50"/>
      <c r="K728" s="1493"/>
      <c r="L728" s="109"/>
    </row>
    <row r="729">
      <c r="A729" s="1489" t="b">
        <v>0</v>
      </c>
      <c r="B729" s="109"/>
      <c r="C729" s="1495"/>
      <c r="D729" s="109"/>
      <c r="E729" s="109"/>
      <c r="F729" s="109" t="str">
        <f t="shared" si="1"/>
        <v/>
      </c>
      <c r="G729" s="1495"/>
      <c r="H729" s="1493"/>
      <c r="I729" s="109"/>
      <c r="J729" s="50"/>
      <c r="K729" s="1493"/>
      <c r="L729" s="109"/>
    </row>
    <row r="730">
      <c r="A730" s="1489" t="b">
        <v>0</v>
      </c>
      <c r="B730" s="109"/>
      <c r="C730" s="1495"/>
      <c r="D730" s="109"/>
      <c r="E730" s="109"/>
      <c r="F730" s="109" t="str">
        <f t="shared" si="1"/>
        <v/>
      </c>
      <c r="G730" s="1495"/>
      <c r="H730" s="1493"/>
      <c r="I730" s="109"/>
      <c r="J730" s="50"/>
      <c r="K730" s="1493"/>
      <c r="L730" s="109"/>
    </row>
    <row r="731">
      <c r="A731" s="1489" t="b">
        <v>0</v>
      </c>
      <c r="B731" s="109"/>
      <c r="C731" s="1495"/>
      <c r="D731" s="109"/>
      <c r="E731" s="109"/>
      <c r="F731" s="109" t="str">
        <f t="shared" si="1"/>
        <v/>
      </c>
      <c r="G731" s="1495"/>
      <c r="H731" s="1493"/>
      <c r="I731" s="109"/>
      <c r="J731" s="50"/>
      <c r="K731" s="1493"/>
      <c r="L731" s="109"/>
    </row>
    <row r="732">
      <c r="A732" s="1489" t="b">
        <v>0</v>
      </c>
      <c r="B732" s="109"/>
      <c r="C732" s="1495"/>
      <c r="D732" s="109"/>
      <c r="E732" s="109"/>
      <c r="F732" s="109" t="str">
        <f t="shared" si="1"/>
        <v/>
      </c>
      <c r="G732" s="1495"/>
      <c r="H732" s="1493"/>
      <c r="I732" s="109"/>
      <c r="J732" s="50"/>
      <c r="K732" s="1493"/>
      <c r="L732" s="109"/>
    </row>
    <row r="733">
      <c r="A733" s="1489" t="b">
        <v>0</v>
      </c>
      <c r="B733" s="109"/>
      <c r="C733" s="1495"/>
      <c r="D733" s="109"/>
      <c r="E733" s="109"/>
      <c r="F733" s="109" t="str">
        <f t="shared" si="1"/>
        <v/>
      </c>
      <c r="G733" s="1495"/>
      <c r="H733" s="1493"/>
      <c r="I733" s="109"/>
      <c r="J733" s="50"/>
      <c r="K733" s="1493"/>
      <c r="L733" s="109"/>
    </row>
    <row r="734">
      <c r="A734" s="1489" t="b">
        <v>0</v>
      </c>
      <c r="B734" s="109"/>
      <c r="C734" s="1495"/>
      <c r="D734" s="109"/>
      <c r="E734" s="109"/>
      <c r="F734" s="109" t="str">
        <f t="shared" si="1"/>
        <v/>
      </c>
      <c r="G734" s="1495"/>
      <c r="H734" s="1493"/>
      <c r="I734" s="109"/>
      <c r="J734" s="50"/>
      <c r="K734" s="1493"/>
      <c r="L734" s="109"/>
    </row>
    <row r="735">
      <c r="A735" s="1489" t="b">
        <v>0</v>
      </c>
      <c r="B735" s="109"/>
      <c r="C735" s="1495"/>
      <c r="D735" s="109"/>
      <c r="E735" s="109"/>
      <c r="F735" s="109" t="str">
        <f t="shared" si="1"/>
        <v/>
      </c>
      <c r="G735" s="1495"/>
      <c r="H735" s="1493"/>
      <c r="I735" s="109"/>
      <c r="J735" s="50"/>
      <c r="K735" s="1493"/>
      <c r="L735" s="109"/>
    </row>
    <row r="736">
      <c r="A736" s="1489" t="b">
        <v>0</v>
      </c>
      <c r="B736" s="109"/>
      <c r="C736" s="1495"/>
      <c r="D736" s="109"/>
      <c r="E736" s="109"/>
      <c r="F736" s="109" t="str">
        <f t="shared" si="1"/>
        <v/>
      </c>
      <c r="G736" s="1495"/>
      <c r="H736" s="1493"/>
      <c r="I736" s="109"/>
      <c r="J736" s="50"/>
      <c r="K736" s="1493"/>
      <c r="L736" s="109"/>
    </row>
    <row r="737">
      <c r="A737" s="1489" t="b">
        <v>0</v>
      </c>
      <c r="B737" s="109"/>
      <c r="C737" s="1495"/>
      <c r="D737" s="109"/>
      <c r="E737" s="109"/>
      <c r="F737" s="109" t="str">
        <f t="shared" si="1"/>
        <v/>
      </c>
      <c r="G737" s="1495"/>
      <c r="H737" s="1493"/>
      <c r="I737" s="109"/>
      <c r="J737" s="50"/>
      <c r="K737" s="1493"/>
      <c r="L737" s="109"/>
    </row>
    <row r="738">
      <c r="A738" s="1489" t="b">
        <v>0</v>
      </c>
      <c r="B738" s="109"/>
      <c r="C738" s="1495"/>
      <c r="D738" s="109"/>
      <c r="E738" s="109"/>
      <c r="F738" s="109" t="str">
        <f t="shared" si="1"/>
        <v/>
      </c>
      <c r="G738" s="1495"/>
      <c r="H738" s="1493"/>
      <c r="I738" s="109"/>
      <c r="J738" s="50"/>
      <c r="K738" s="1493"/>
      <c r="L738" s="109"/>
    </row>
    <row r="739">
      <c r="A739" s="1489" t="b">
        <v>0</v>
      </c>
      <c r="B739" s="109"/>
      <c r="C739" s="1495"/>
      <c r="D739" s="109"/>
      <c r="E739" s="109"/>
      <c r="F739" s="109" t="str">
        <f t="shared" si="1"/>
        <v/>
      </c>
      <c r="G739" s="1495"/>
      <c r="H739" s="1493"/>
      <c r="I739" s="109"/>
      <c r="J739" s="50"/>
      <c r="K739" s="1493"/>
      <c r="L739" s="109"/>
    </row>
    <row r="740">
      <c r="A740" s="1489" t="b">
        <v>0</v>
      </c>
      <c r="B740" s="109"/>
      <c r="C740" s="1495"/>
      <c r="D740" s="109"/>
      <c r="E740" s="109"/>
      <c r="F740" s="109" t="str">
        <f t="shared" si="1"/>
        <v/>
      </c>
      <c r="G740" s="1495"/>
      <c r="H740" s="1493"/>
      <c r="I740" s="109"/>
      <c r="J740" s="50"/>
      <c r="K740" s="1493"/>
      <c r="L740" s="109"/>
    </row>
    <row r="741">
      <c r="A741" s="1489" t="b">
        <v>0</v>
      </c>
      <c r="B741" s="109"/>
      <c r="C741" s="1495"/>
      <c r="D741" s="109"/>
      <c r="E741" s="109"/>
      <c r="F741" s="109" t="str">
        <f t="shared" si="1"/>
        <v/>
      </c>
      <c r="G741" s="1495"/>
      <c r="H741" s="1493"/>
      <c r="I741" s="109"/>
      <c r="J741" s="50"/>
      <c r="K741" s="1493"/>
      <c r="L741" s="109"/>
    </row>
    <row r="742">
      <c r="A742" s="1489" t="b">
        <v>0</v>
      </c>
      <c r="B742" s="109"/>
      <c r="C742" s="1495"/>
      <c r="D742" s="109"/>
      <c r="E742" s="109"/>
      <c r="F742" s="109" t="str">
        <f t="shared" si="1"/>
        <v/>
      </c>
      <c r="G742" s="1495"/>
      <c r="H742" s="1493"/>
      <c r="I742" s="109"/>
      <c r="J742" s="50"/>
      <c r="K742" s="1493"/>
      <c r="L742" s="109"/>
    </row>
    <row r="743">
      <c r="A743" s="1489" t="b">
        <v>0</v>
      </c>
      <c r="B743" s="109"/>
      <c r="C743" s="1495"/>
      <c r="D743" s="109"/>
      <c r="E743" s="109"/>
      <c r="F743" s="109" t="str">
        <f t="shared" si="1"/>
        <v/>
      </c>
      <c r="G743" s="1495"/>
      <c r="H743" s="1493"/>
      <c r="I743" s="109"/>
      <c r="J743" s="50"/>
      <c r="K743" s="1493"/>
      <c r="L743" s="109"/>
    </row>
    <row r="744">
      <c r="A744" s="1489" t="b">
        <v>0</v>
      </c>
      <c r="B744" s="109"/>
      <c r="C744" s="1495"/>
      <c r="D744" s="109"/>
      <c r="E744" s="109"/>
      <c r="F744" s="109" t="str">
        <f t="shared" si="1"/>
        <v/>
      </c>
      <c r="G744" s="1495"/>
      <c r="H744" s="1493"/>
      <c r="I744" s="109"/>
      <c r="J744" s="50"/>
      <c r="K744" s="1493"/>
      <c r="L744" s="109"/>
    </row>
    <row r="745">
      <c r="A745" s="1489" t="b">
        <v>0</v>
      </c>
      <c r="B745" s="109"/>
      <c r="C745" s="1495"/>
      <c r="D745" s="109"/>
      <c r="E745" s="109"/>
      <c r="F745" s="109" t="str">
        <f t="shared" si="1"/>
        <v/>
      </c>
      <c r="G745" s="1495"/>
      <c r="H745" s="1493"/>
      <c r="I745" s="109"/>
      <c r="J745" s="50"/>
      <c r="K745" s="1493"/>
      <c r="L745" s="109"/>
    </row>
    <row r="746">
      <c r="A746" s="1489" t="b">
        <v>0</v>
      </c>
      <c r="B746" s="109"/>
      <c r="C746" s="1495"/>
      <c r="D746" s="109"/>
      <c r="E746" s="109"/>
      <c r="F746" s="109" t="str">
        <f t="shared" si="1"/>
        <v/>
      </c>
      <c r="G746" s="1495"/>
      <c r="H746" s="1493"/>
      <c r="I746" s="109"/>
      <c r="J746" s="50"/>
      <c r="K746" s="1493"/>
      <c r="L746" s="109"/>
    </row>
    <row r="747">
      <c r="A747" s="1489" t="b">
        <v>0</v>
      </c>
      <c r="B747" s="109"/>
      <c r="C747" s="1495"/>
      <c r="D747" s="109"/>
      <c r="E747" s="109"/>
      <c r="F747" s="109" t="str">
        <f t="shared" si="1"/>
        <v/>
      </c>
      <c r="G747" s="1495"/>
      <c r="H747" s="1493"/>
      <c r="I747" s="109"/>
      <c r="J747" s="50"/>
      <c r="K747" s="1493"/>
      <c r="L747" s="109"/>
    </row>
    <row r="748">
      <c r="A748" s="1489" t="b">
        <v>0</v>
      </c>
      <c r="B748" s="109"/>
      <c r="C748" s="1495"/>
      <c r="D748" s="109"/>
      <c r="E748" s="109"/>
      <c r="F748" s="109" t="str">
        <f t="shared" si="1"/>
        <v/>
      </c>
      <c r="G748" s="1495"/>
      <c r="H748" s="1493"/>
      <c r="I748" s="109"/>
      <c r="J748" s="50"/>
      <c r="K748" s="1493"/>
      <c r="L748" s="109"/>
    </row>
    <row r="749">
      <c r="A749" s="1489" t="b">
        <v>0</v>
      </c>
      <c r="B749" s="109"/>
      <c r="C749" s="1495"/>
      <c r="D749" s="109"/>
      <c r="E749" s="109"/>
      <c r="F749" s="109" t="str">
        <f t="shared" si="1"/>
        <v/>
      </c>
      <c r="G749" s="1495"/>
      <c r="H749" s="1493"/>
      <c r="I749" s="109"/>
      <c r="J749" s="50"/>
      <c r="K749" s="1493"/>
      <c r="L749" s="109"/>
    </row>
    <row r="750">
      <c r="A750" s="1489" t="b">
        <v>0</v>
      </c>
      <c r="B750" s="109"/>
      <c r="C750" s="1495"/>
      <c r="D750" s="109"/>
      <c r="E750" s="109"/>
      <c r="F750" s="109" t="str">
        <f t="shared" si="1"/>
        <v/>
      </c>
      <c r="G750" s="1495"/>
      <c r="H750" s="1493"/>
      <c r="I750" s="109"/>
      <c r="J750" s="50"/>
      <c r="K750" s="1493"/>
      <c r="L750" s="109"/>
    </row>
    <row r="751">
      <c r="A751" s="1489" t="b">
        <v>0</v>
      </c>
      <c r="B751" s="109"/>
      <c r="C751" s="1495"/>
      <c r="D751" s="109"/>
      <c r="E751" s="109"/>
      <c r="F751" s="109" t="str">
        <f t="shared" si="1"/>
        <v/>
      </c>
      <c r="G751" s="1495"/>
      <c r="H751" s="1493"/>
      <c r="I751" s="109"/>
      <c r="J751" s="50"/>
      <c r="K751" s="1493"/>
      <c r="L751" s="109"/>
    </row>
    <row r="752">
      <c r="A752" s="1489" t="b">
        <v>0</v>
      </c>
      <c r="B752" s="109"/>
      <c r="C752" s="1495"/>
      <c r="D752" s="109"/>
      <c r="E752" s="109"/>
      <c r="F752" s="109" t="str">
        <f t="shared" si="1"/>
        <v/>
      </c>
      <c r="G752" s="1495"/>
      <c r="H752" s="1493"/>
      <c r="I752" s="109"/>
      <c r="J752" s="50"/>
      <c r="K752" s="1493"/>
      <c r="L752" s="109"/>
    </row>
    <row r="753">
      <c r="A753" s="1489" t="b">
        <v>0</v>
      </c>
      <c r="B753" s="109"/>
      <c r="C753" s="1495"/>
      <c r="D753" s="109"/>
      <c r="E753" s="109"/>
      <c r="F753" s="109" t="str">
        <f t="shared" si="1"/>
        <v/>
      </c>
      <c r="G753" s="1495"/>
      <c r="H753" s="1493"/>
      <c r="I753" s="109"/>
      <c r="J753" s="50"/>
      <c r="K753" s="1493"/>
      <c r="L753" s="109"/>
    </row>
    <row r="754">
      <c r="A754" s="1489" t="b">
        <v>0</v>
      </c>
      <c r="B754" s="109"/>
      <c r="C754" s="1495"/>
      <c r="D754" s="109"/>
      <c r="E754" s="109"/>
      <c r="F754" s="109" t="str">
        <f t="shared" si="1"/>
        <v/>
      </c>
      <c r="G754" s="1495"/>
      <c r="H754" s="1493"/>
      <c r="I754" s="109"/>
      <c r="J754" s="50"/>
      <c r="K754" s="1493"/>
      <c r="L754" s="109"/>
    </row>
    <row r="755">
      <c r="A755" s="1489" t="b">
        <v>0</v>
      </c>
      <c r="B755" s="109"/>
      <c r="C755" s="1495"/>
      <c r="D755" s="109"/>
      <c r="E755" s="109"/>
      <c r="F755" s="109" t="str">
        <f t="shared" si="1"/>
        <v/>
      </c>
      <c r="G755" s="1495"/>
      <c r="H755" s="1493"/>
      <c r="I755" s="109"/>
      <c r="J755" s="50"/>
      <c r="K755" s="1493"/>
      <c r="L755" s="109"/>
    </row>
    <row r="756">
      <c r="A756" s="1489" t="b">
        <v>0</v>
      </c>
      <c r="B756" s="109"/>
      <c r="C756" s="1495"/>
      <c r="D756" s="109"/>
      <c r="E756" s="109"/>
      <c r="F756" s="109" t="str">
        <f t="shared" si="1"/>
        <v/>
      </c>
      <c r="G756" s="1495"/>
      <c r="H756" s="1493"/>
      <c r="I756" s="109"/>
      <c r="J756" s="50"/>
      <c r="K756" s="1493"/>
      <c r="L756" s="109"/>
    </row>
    <row r="757">
      <c r="A757" s="1489" t="b">
        <v>0</v>
      </c>
      <c r="B757" s="109"/>
      <c r="C757" s="1495"/>
      <c r="D757" s="109"/>
      <c r="E757" s="109"/>
      <c r="F757" s="109" t="str">
        <f t="shared" si="1"/>
        <v/>
      </c>
      <c r="G757" s="1495"/>
      <c r="H757" s="1493"/>
      <c r="I757" s="109"/>
      <c r="J757" s="50"/>
      <c r="K757" s="1493"/>
      <c r="L757" s="109"/>
    </row>
    <row r="758">
      <c r="A758" s="1489" t="b">
        <v>0</v>
      </c>
      <c r="B758" s="109"/>
      <c r="C758" s="1495"/>
      <c r="D758" s="109"/>
      <c r="E758" s="109"/>
      <c r="F758" s="109" t="str">
        <f t="shared" si="1"/>
        <v/>
      </c>
      <c r="G758" s="1495"/>
      <c r="H758" s="1493"/>
      <c r="I758" s="109"/>
      <c r="J758" s="50"/>
      <c r="K758" s="1493"/>
      <c r="L758" s="109"/>
    </row>
    <row r="759">
      <c r="A759" s="1489" t="b">
        <v>0</v>
      </c>
      <c r="B759" s="109"/>
      <c r="C759" s="1495"/>
      <c r="D759" s="109"/>
      <c r="E759" s="109"/>
      <c r="F759" s="109" t="str">
        <f t="shared" si="1"/>
        <v/>
      </c>
      <c r="G759" s="1495"/>
      <c r="H759" s="1493"/>
      <c r="I759" s="109"/>
      <c r="J759" s="50"/>
      <c r="K759" s="1493"/>
      <c r="L759" s="109"/>
    </row>
    <row r="760">
      <c r="A760" s="1489" t="b">
        <v>0</v>
      </c>
      <c r="B760" s="109"/>
      <c r="C760" s="1495"/>
      <c r="D760" s="109"/>
      <c r="E760" s="109"/>
      <c r="F760" s="109" t="str">
        <f t="shared" si="1"/>
        <v/>
      </c>
      <c r="G760" s="1495"/>
      <c r="H760" s="1493"/>
      <c r="I760" s="109"/>
      <c r="J760" s="50"/>
      <c r="K760" s="1493"/>
      <c r="L760" s="109"/>
    </row>
    <row r="761">
      <c r="A761" s="1489" t="b">
        <v>0</v>
      </c>
      <c r="B761" s="109"/>
      <c r="C761" s="1495"/>
      <c r="D761" s="109"/>
      <c r="E761" s="109"/>
      <c r="F761" s="109" t="str">
        <f t="shared" si="1"/>
        <v/>
      </c>
      <c r="G761" s="1495"/>
      <c r="H761" s="1493"/>
      <c r="I761" s="109"/>
      <c r="J761" s="50"/>
      <c r="K761" s="1493"/>
      <c r="L761" s="109"/>
    </row>
    <row r="762">
      <c r="A762" s="1489" t="b">
        <v>0</v>
      </c>
      <c r="B762" s="109"/>
      <c r="C762" s="1495"/>
      <c r="D762" s="109"/>
      <c r="E762" s="109"/>
      <c r="F762" s="109" t="str">
        <f t="shared" si="1"/>
        <v/>
      </c>
      <c r="G762" s="1495"/>
      <c r="H762" s="1493"/>
      <c r="I762" s="109"/>
      <c r="J762" s="50"/>
      <c r="K762" s="1493"/>
      <c r="L762" s="109"/>
    </row>
    <row r="763">
      <c r="A763" s="1489" t="b">
        <v>0</v>
      </c>
      <c r="B763" s="109"/>
      <c r="C763" s="1495"/>
      <c r="D763" s="109"/>
      <c r="E763" s="109"/>
      <c r="F763" s="109" t="str">
        <f t="shared" si="1"/>
        <v/>
      </c>
      <c r="G763" s="1495"/>
      <c r="H763" s="1493"/>
      <c r="I763" s="109"/>
      <c r="J763" s="50"/>
      <c r="K763" s="1493"/>
      <c r="L763" s="109"/>
    </row>
    <row r="764">
      <c r="A764" s="1489" t="b">
        <v>0</v>
      </c>
      <c r="B764" s="109"/>
      <c r="C764" s="1495"/>
      <c r="D764" s="109"/>
      <c r="E764" s="109"/>
      <c r="F764" s="109" t="str">
        <f t="shared" si="1"/>
        <v/>
      </c>
      <c r="G764" s="1495"/>
      <c r="H764" s="1493"/>
      <c r="I764" s="109"/>
      <c r="J764" s="50"/>
      <c r="K764" s="1493"/>
      <c r="L764" s="109"/>
    </row>
    <row r="765">
      <c r="A765" s="1489" t="b">
        <v>0</v>
      </c>
      <c r="B765" s="109"/>
      <c r="C765" s="1495"/>
      <c r="D765" s="109"/>
      <c r="E765" s="109"/>
      <c r="F765" s="109" t="str">
        <f t="shared" si="1"/>
        <v/>
      </c>
      <c r="G765" s="1495"/>
      <c r="H765" s="1493"/>
      <c r="I765" s="109"/>
      <c r="J765" s="50"/>
      <c r="K765" s="1493"/>
      <c r="L765" s="109"/>
    </row>
    <row r="766">
      <c r="A766" s="1489" t="b">
        <v>0</v>
      </c>
      <c r="B766" s="109"/>
      <c r="C766" s="1495"/>
      <c r="D766" s="109"/>
      <c r="E766" s="109"/>
      <c r="F766" s="109" t="str">
        <f t="shared" si="1"/>
        <v/>
      </c>
      <c r="G766" s="1495"/>
      <c r="H766" s="1493"/>
      <c r="I766" s="109"/>
      <c r="J766" s="50"/>
      <c r="K766" s="1493"/>
      <c r="L766" s="109"/>
    </row>
    <row r="767">
      <c r="A767" s="1489" t="b">
        <v>0</v>
      </c>
      <c r="B767" s="109"/>
      <c r="C767" s="1495"/>
      <c r="D767" s="109"/>
      <c r="E767" s="109"/>
      <c r="F767" s="109" t="str">
        <f t="shared" si="1"/>
        <v/>
      </c>
      <c r="G767" s="1495"/>
      <c r="H767" s="1493"/>
      <c r="I767" s="109"/>
      <c r="J767" s="50"/>
      <c r="K767" s="1493"/>
      <c r="L767" s="109"/>
    </row>
    <row r="768">
      <c r="A768" s="1489" t="b">
        <v>0</v>
      </c>
      <c r="B768" s="109"/>
      <c r="C768" s="1495"/>
      <c r="D768" s="109"/>
      <c r="E768" s="109"/>
      <c r="F768" s="109" t="str">
        <f t="shared" si="1"/>
        <v/>
      </c>
      <c r="G768" s="1495"/>
      <c r="H768" s="1493"/>
      <c r="I768" s="109"/>
      <c r="J768" s="50"/>
      <c r="K768" s="1493"/>
      <c r="L768" s="109"/>
    </row>
    <row r="769">
      <c r="A769" s="1489" t="b">
        <v>0</v>
      </c>
      <c r="B769" s="109"/>
      <c r="C769" s="1495"/>
      <c r="D769" s="109"/>
      <c r="E769" s="109"/>
      <c r="F769" s="109" t="str">
        <f t="shared" si="1"/>
        <v/>
      </c>
      <c r="G769" s="1495"/>
      <c r="H769" s="1493"/>
      <c r="I769" s="109"/>
      <c r="J769" s="50"/>
      <c r="K769" s="1493"/>
      <c r="L769" s="109"/>
    </row>
    <row r="770">
      <c r="A770" s="1489" t="b">
        <v>0</v>
      </c>
      <c r="B770" s="109"/>
      <c r="C770" s="1495"/>
      <c r="D770" s="109"/>
      <c r="E770" s="109"/>
      <c r="F770" s="109" t="str">
        <f t="shared" si="1"/>
        <v/>
      </c>
      <c r="G770" s="1495"/>
      <c r="H770" s="1493"/>
      <c r="I770" s="109"/>
      <c r="J770" s="50"/>
      <c r="K770" s="1493"/>
      <c r="L770" s="109"/>
    </row>
    <row r="771">
      <c r="A771" s="1489" t="b">
        <v>0</v>
      </c>
      <c r="B771" s="109"/>
      <c r="C771" s="1495"/>
      <c r="D771" s="109"/>
      <c r="E771" s="109"/>
      <c r="F771" s="109" t="str">
        <f t="shared" si="1"/>
        <v/>
      </c>
      <c r="G771" s="1495"/>
      <c r="H771" s="1493"/>
      <c r="I771" s="109"/>
      <c r="J771" s="50"/>
      <c r="K771" s="1493"/>
      <c r="L771" s="109"/>
    </row>
    <row r="772">
      <c r="A772" s="1489" t="b">
        <v>0</v>
      </c>
      <c r="B772" s="109"/>
      <c r="C772" s="1495"/>
      <c r="D772" s="109"/>
      <c r="E772" s="109"/>
      <c r="F772" s="109" t="str">
        <f t="shared" si="1"/>
        <v/>
      </c>
      <c r="G772" s="1495"/>
      <c r="H772" s="1493"/>
      <c r="I772" s="109"/>
      <c r="J772" s="50"/>
      <c r="K772" s="1493"/>
      <c r="L772" s="109"/>
    </row>
    <row r="773">
      <c r="A773" s="1489" t="b">
        <v>0</v>
      </c>
      <c r="B773" s="109"/>
      <c r="C773" s="1495"/>
      <c r="D773" s="109"/>
      <c r="E773" s="109"/>
      <c r="F773" s="109" t="str">
        <f t="shared" si="1"/>
        <v/>
      </c>
      <c r="G773" s="1495"/>
      <c r="H773" s="1493"/>
      <c r="I773" s="109"/>
      <c r="J773" s="50"/>
      <c r="K773" s="1493"/>
      <c r="L773" s="109"/>
    </row>
    <row r="774">
      <c r="A774" s="1489" t="b">
        <v>0</v>
      </c>
      <c r="B774" s="109"/>
      <c r="C774" s="1495"/>
      <c r="D774" s="109"/>
      <c r="E774" s="109"/>
      <c r="F774" s="109" t="str">
        <f t="shared" si="1"/>
        <v/>
      </c>
      <c r="G774" s="1495"/>
      <c r="H774" s="1493"/>
      <c r="I774" s="109"/>
      <c r="J774" s="50"/>
      <c r="K774" s="1493"/>
      <c r="L774" s="109"/>
    </row>
    <row r="775">
      <c r="A775" s="1489" t="b">
        <v>0</v>
      </c>
      <c r="B775" s="109"/>
      <c r="C775" s="1495"/>
      <c r="D775" s="109"/>
      <c r="E775" s="109"/>
      <c r="F775" s="109" t="str">
        <f t="shared" si="1"/>
        <v/>
      </c>
      <c r="G775" s="1495"/>
      <c r="H775" s="1493"/>
      <c r="I775" s="109"/>
      <c r="J775" s="50"/>
      <c r="K775" s="1493"/>
      <c r="L775" s="109"/>
    </row>
    <row r="776">
      <c r="A776" s="1489" t="b">
        <v>0</v>
      </c>
      <c r="B776" s="109"/>
      <c r="C776" s="1495"/>
      <c r="D776" s="109"/>
      <c r="E776" s="109"/>
      <c r="F776" s="109" t="str">
        <f t="shared" si="1"/>
        <v/>
      </c>
      <c r="G776" s="1495"/>
      <c r="H776" s="1493"/>
      <c r="I776" s="109"/>
      <c r="J776" s="50"/>
      <c r="K776" s="1493"/>
      <c r="L776" s="109"/>
    </row>
    <row r="777">
      <c r="A777" s="1489" t="b">
        <v>0</v>
      </c>
      <c r="B777" s="109"/>
      <c r="C777" s="1495"/>
      <c r="D777" s="109"/>
      <c r="E777" s="109"/>
      <c r="F777" s="109" t="str">
        <f t="shared" si="1"/>
        <v/>
      </c>
      <c r="G777" s="1495"/>
      <c r="H777" s="1493"/>
      <c r="I777" s="109"/>
      <c r="J777" s="50"/>
      <c r="K777" s="1493"/>
      <c r="L777" s="109"/>
    </row>
    <row r="778">
      <c r="A778" s="1489" t="b">
        <v>0</v>
      </c>
      <c r="B778" s="109"/>
      <c r="C778" s="1495"/>
      <c r="D778" s="109"/>
      <c r="E778" s="109"/>
      <c r="F778" s="109" t="str">
        <f t="shared" si="1"/>
        <v/>
      </c>
      <c r="G778" s="1495"/>
      <c r="H778" s="1493"/>
      <c r="I778" s="109"/>
      <c r="J778" s="50"/>
      <c r="K778" s="1493"/>
      <c r="L778" s="109"/>
    </row>
    <row r="779">
      <c r="A779" s="1489" t="b">
        <v>0</v>
      </c>
      <c r="B779" s="109"/>
      <c r="C779" s="1495"/>
      <c r="D779" s="109"/>
      <c r="E779" s="109"/>
      <c r="F779" s="109" t="str">
        <f t="shared" si="1"/>
        <v/>
      </c>
      <c r="G779" s="1495"/>
      <c r="H779" s="1493"/>
      <c r="I779" s="109"/>
      <c r="J779" s="50"/>
      <c r="K779" s="1493"/>
      <c r="L779" s="109"/>
    </row>
    <row r="780">
      <c r="A780" s="1489" t="b">
        <v>0</v>
      </c>
      <c r="B780" s="109"/>
      <c r="C780" s="1495"/>
      <c r="D780" s="109"/>
      <c r="E780" s="109"/>
      <c r="F780" s="109" t="str">
        <f t="shared" si="1"/>
        <v/>
      </c>
      <c r="G780" s="1495"/>
      <c r="H780" s="1493"/>
      <c r="I780" s="109"/>
      <c r="J780" s="50"/>
      <c r="K780" s="1493"/>
      <c r="L780" s="109"/>
    </row>
    <row r="781">
      <c r="A781" s="1489" t="b">
        <v>0</v>
      </c>
      <c r="B781" s="109"/>
      <c r="C781" s="1495"/>
      <c r="D781" s="109"/>
      <c r="E781" s="109"/>
      <c r="F781" s="109" t="str">
        <f t="shared" si="1"/>
        <v/>
      </c>
      <c r="G781" s="1495"/>
      <c r="H781" s="1493"/>
      <c r="I781" s="109"/>
      <c r="J781" s="50"/>
      <c r="K781" s="1493"/>
      <c r="L781" s="109"/>
    </row>
    <row r="782">
      <c r="A782" s="1489" t="b">
        <v>0</v>
      </c>
      <c r="B782" s="109"/>
      <c r="C782" s="1495"/>
      <c r="D782" s="109"/>
      <c r="E782" s="109"/>
      <c r="F782" s="109" t="str">
        <f t="shared" si="1"/>
        <v/>
      </c>
      <c r="G782" s="1495"/>
      <c r="H782" s="1493"/>
      <c r="I782" s="109"/>
      <c r="J782" s="50"/>
      <c r="K782" s="1493"/>
      <c r="L782" s="109"/>
    </row>
    <row r="783">
      <c r="A783" s="1489" t="b">
        <v>0</v>
      </c>
      <c r="B783" s="109"/>
      <c r="C783" s="1495"/>
      <c r="D783" s="109"/>
      <c r="E783" s="109"/>
      <c r="F783" s="109" t="str">
        <f t="shared" si="1"/>
        <v/>
      </c>
      <c r="G783" s="1495"/>
      <c r="H783" s="1493"/>
      <c r="I783" s="109"/>
      <c r="J783" s="50"/>
      <c r="K783" s="1493"/>
      <c r="L783" s="109"/>
    </row>
    <row r="784">
      <c r="A784" s="1489" t="b">
        <v>0</v>
      </c>
      <c r="B784" s="109"/>
      <c r="C784" s="1495"/>
      <c r="D784" s="109"/>
      <c r="E784" s="109"/>
      <c r="F784" s="109" t="str">
        <f t="shared" si="1"/>
        <v/>
      </c>
      <c r="G784" s="1495"/>
      <c r="H784" s="1493"/>
      <c r="I784" s="109"/>
      <c r="J784" s="50"/>
      <c r="K784" s="1493"/>
      <c r="L784" s="109"/>
    </row>
    <row r="785">
      <c r="A785" s="1489" t="b">
        <v>0</v>
      </c>
      <c r="B785" s="109"/>
      <c r="C785" s="1495"/>
      <c r="D785" s="109"/>
      <c r="E785" s="109"/>
      <c r="F785" s="109" t="str">
        <f t="shared" si="1"/>
        <v/>
      </c>
      <c r="G785" s="1495"/>
      <c r="H785" s="1493"/>
      <c r="I785" s="109"/>
      <c r="J785" s="50"/>
      <c r="K785" s="1493"/>
      <c r="L785" s="109"/>
    </row>
    <row r="786">
      <c r="A786" s="1489" t="b">
        <v>0</v>
      </c>
      <c r="B786" s="109"/>
      <c r="C786" s="1495"/>
      <c r="D786" s="109"/>
      <c r="E786" s="109"/>
      <c r="F786" s="109" t="str">
        <f t="shared" si="1"/>
        <v/>
      </c>
      <c r="G786" s="1495"/>
      <c r="H786" s="1493"/>
      <c r="I786" s="109"/>
      <c r="J786" s="50"/>
      <c r="K786" s="1493"/>
      <c r="L786" s="109"/>
    </row>
    <row r="787">
      <c r="A787" s="1489" t="b">
        <v>0</v>
      </c>
      <c r="B787" s="109"/>
      <c r="C787" s="1495"/>
      <c r="D787" s="109"/>
      <c r="E787" s="109"/>
      <c r="F787" s="109" t="str">
        <f t="shared" si="1"/>
        <v/>
      </c>
      <c r="G787" s="1495"/>
      <c r="H787" s="1493"/>
      <c r="I787" s="109"/>
      <c r="J787" s="50"/>
      <c r="K787" s="1493"/>
      <c r="L787" s="109"/>
    </row>
    <row r="788">
      <c r="A788" s="1489" t="b">
        <v>0</v>
      </c>
      <c r="B788" s="109"/>
      <c r="C788" s="1495"/>
      <c r="D788" s="109"/>
      <c r="E788" s="109"/>
      <c r="F788" s="109" t="str">
        <f t="shared" si="1"/>
        <v/>
      </c>
      <c r="G788" s="1495"/>
      <c r="H788" s="1493"/>
      <c r="I788" s="109"/>
      <c r="J788" s="50"/>
      <c r="K788" s="1493"/>
      <c r="L788" s="109"/>
    </row>
    <row r="789">
      <c r="A789" s="1489" t="b">
        <v>0</v>
      </c>
      <c r="B789" s="109"/>
      <c r="C789" s="1495"/>
      <c r="D789" s="109"/>
      <c r="E789" s="109"/>
      <c r="F789" s="109" t="str">
        <f t="shared" si="1"/>
        <v/>
      </c>
      <c r="G789" s="1495"/>
      <c r="H789" s="1493"/>
      <c r="I789" s="109"/>
      <c r="J789" s="50"/>
      <c r="K789" s="1493"/>
      <c r="L789" s="109"/>
    </row>
    <row r="790">
      <c r="A790" s="1489" t="b">
        <v>0</v>
      </c>
      <c r="B790" s="109"/>
      <c r="C790" s="1495"/>
      <c r="D790" s="109"/>
      <c r="E790" s="109"/>
      <c r="F790" s="109" t="str">
        <f t="shared" si="1"/>
        <v/>
      </c>
      <c r="G790" s="1495"/>
      <c r="H790" s="1493"/>
      <c r="I790" s="109"/>
      <c r="J790" s="50"/>
      <c r="K790" s="1493"/>
      <c r="L790" s="109"/>
    </row>
    <row r="791">
      <c r="A791" s="1489" t="b">
        <v>0</v>
      </c>
      <c r="B791" s="109"/>
      <c r="C791" s="1495"/>
      <c r="D791" s="109"/>
      <c r="E791" s="109"/>
      <c r="F791" s="109" t="str">
        <f t="shared" si="1"/>
        <v/>
      </c>
      <c r="G791" s="1495"/>
      <c r="H791" s="1493"/>
      <c r="I791" s="109"/>
      <c r="J791" s="50"/>
      <c r="K791" s="1493"/>
      <c r="L791" s="109"/>
    </row>
    <row r="792">
      <c r="A792" s="1489" t="b">
        <v>0</v>
      </c>
      <c r="B792" s="109"/>
      <c r="C792" s="1495"/>
      <c r="D792" s="109"/>
      <c r="E792" s="109"/>
      <c r="F792" s="109" t="str">
        <f t="shared" si="1"/>
        <v/>
      </c>
      <c r="G792" s="1495"/>
      <c r="H792" s="1493"/>
      <c r="I792" s="109"/>
      <c r="J792" s="50"/>
      <c r="K792" s="1493"/>
      <c r="L792" s="109"/>
    </row>
    <row r="793">
      <c r="A793" s="1489" t="b">
        <v>0</v>
      </c>
      <c r="B793" s="109"/>
      <c r="C793" s="1495"/>
      <c r="D793" s="109"/>
      <c r="E793" s="109"/>
      <c r="F793" s="109" t="str">
        <f t="shared" si="1"/>
        <v/>
      </c>
      <c r="G793" s="1495"/>
      <c r="H793" s="1493"/>
      <c r="I793" s="109"/>
      <c r="J793" s="50"/>
      <c r="K793" s="1493"/>
      <c r="L793" s="109"/>
    </row>
    <row r="794">
      <c r="A794" s="1489" t="b">
        <v>0</v>
      </c>
      <c r="B794" s="109"/>
      <c r="C794" s="1495"/>
      <c r="D794" s="109"/>
      <c r="E794" s="109"/>
      <c r="F794" s="109" t="str">
        <f t="shared" si="1"/>
        <v/>
      </c>
      <c r="G794" s="1495"/>
      <c r="H794" s="1493"/>
      <c r="I794" s="109"/>
      <c r="J794" s="50"/>
      <c r="K794" s="1493"/>
      <c r="L794" s="109"/>
    </row>
    <row r="795">
      <c r="A795" s="1489" t="b">
        <v>0</v>
      </c>
      <c r="B795" s="109"/>
      <c r="C795" s="1495"/>
      <c r="D795" s="109"/>
      <c r="E795" s="109"/>
      <c r="F795" s="109" t="str">
        <f t="shared" si="1"/>
        <v/>
      </c>
      <c r="G795" s="1495"/>
      <c r="H795" s="1493"/>
      <c r="I795" s="109"/>
      <c r="J795" s="50"/>
      <c r="K795" s="1493"/>
      <c r="L795" s="109"/>
    </row>
    <row r="796">
      <c r="A796" s="1489" t="b">
        <v>0</v>
      </c>
      <c r="B796" s="109"/>
      <c r="C796" s="1495"/>
      <c r="D796" s="109"/>
      <c r="E796" s="109"/>
      <c r="F796" s="109" t="str">
        <f t="shared" si="1"/>
        <v/>
      </c>
      <c r="G796" s="1495"/>
      <c r="H796" s="1493"/>
      <c r="I796" s="109"/>
      <c r="J796" s="50"/>
      <c r="K796" s="1493"/>
      <c r="L796" s="109"/>
    </row>
    <row r="797">
      <c r="A797" s="1489" t="b">
        <v>0</v>
      </c>
      <c r="B797" s="109"/>
      <c r="C797" s="1495"/>
      <c r="D797" s="109"/>
      <c r="E797" s="109"/>
      <c r="F797" s="109" t="str">
        <f t="shared" si="1"/>
        <v/>
      </c>
      <c r="G797" s="1495"/>
      <c r="H797" s="1493"/>
      <c r="I797" s="109"/>
      <c r="J797" s="50"/>
      <c r="K797" s="1493"/>
      <c r="L797" s="109"/>
    </row>
    <row r="798">
      <c r="A798" s="1489" t="b">
        <v>0</v>
      </c>
      <c r="B798" s="109"/>
      <c r="C798" s="1495"/>
      <c r="D798" s="109"/>
      <c r="E798" s="109"/>
      <c r="F798" s="109" t="str">
        <f t="shared" si="1"/>
        <v/>
      </c>
      <c r="G798" s="1495"/>
      <c r="H798" s="1493"/>
      <c r="I798" s="109"/>
      <c r="J798" s="50"/>
      <c r="K798" s="1493"/>
      <c r="L798" s="109"/>
    </row>
    <row r="799">
      <c r="A799" s="1489" t="b">
        <v>0</v>
      </c>
      <c r="B799" s="109"/>
      <c r="C799" s="1495"/>
      <c r="D799" s="109"/>
      <c r="E799" s="109"/>
      <c r="F799" s="109" t="str">
        <f t="shared" si="1"/>
        <v/>
      </c>
      <c r="G799" s="1495"/>
      <c r="H799" s="1493"/>
      <c r="I799" s="109"/>
      <c r="J799" s="50"/>
      <c r="K799" s="1493"/>
      <c r="L799" s="109"/>
    </row>
    <row r="800">
      <c r="A800" s="1489" t="b">
        <v>0</v>
      </c>
      <c r="B800" s="109"/>
      <c r="C800" s="1495"/>
      <c r="D800" s="109"/>
      <c r="E800" s="109"/>
      <c r="F800" s="109" t="str">
        <f t="shared" si="1"/>
        <v/>
      </c>
      <c r="G800" s="1495"/>
      <c r="H800" s="1493"/>
      <c r="I800" s="109"/>
      <c r="J800" s="50"/>
      <c r="K800" s="1493"/>
      <c r="L800" s="109"/>
    </row>
    <row r="801">
      <c r="A801" s="1489" t="b">
        <v>0</v>
      </c>
      <c r="B801" s="109"/>
      <c r="C801" s="1495"/>
      <c r="D801" s="109"/>
      <c r="E801" s="109"/>
      <c r="F801" s="109" t="str">
        <f t="shared" si="1"/>
        <v/>
      </c>
      <c r="G801" s="1495"/>
      <c r="H801" s="1493"/>
      <c r="I801" s="109"/>
      <c r="J801" s="50"/>
      <c r="K801" s="1493"/>
      <c r="L801" s="109"/>
    </row>
    <row r="802">
      <c r="A802" s="1489" t="b">
        <v>0</v>
      </c>
      <c r="B802" s="109"/>
      <c r="C802" s="1495"/>
      <c r="D802" s="109"/>
      <c r="E802" s="109"/>
      <c r="F802" s="109" t="str">
        <f t="shared" si="1"/>
        <v/>
      </c>
      <c r="G802" s="1495"/>
      <c r="H802" s="1493"/>
      <c r="I802" s="109"/>
      <c r="J802" s="50"/>
      <c r="K802" s="1493"/>
      <c r="L802" s="109"/>
    </row>
    <row r="803">
      <c r="A803" s="1489" t="b">
        <v>0</v>
      </c>
      <c r="B803" s="109"/>
      <c r="C803" s="1495"/>
      <c r="D803" s="109"/>
      <c r="E803" s="109"/>
      <c r="F803" s="109" t="str">
        <f t="shared" si="1"/>
        <v/>
      </c>
      <c r="G803" s="1495"/>
      <c r="H803" s="1493"/>
      <c r="I803" s="109"/>
      <c r="J803" s="50"/>
      <c r="K803" s="1493"/>
      <c r="L803" s="109"/>
    </row>
    <row r="804">
      <c r="A804" s="1489" t="b">
        <v>0</v>
      </c>
      <c r="B804" s="109"/>
      <c r="C804" s="1495"/>
      <c r="D804" s="109"/>
      <c r="E804" s="109"/>
      <c r="F804" s="109" t="str">
        <f t="shared" si="1"/>
        <v/>
      </c>
      <c r="G804" s="1495"/>
      <c r="H804" s="1493"/>
      <c r="I804" s="109"/>
      <c r="J804" s="50"/>
      <c r="K804" s="1493"/>
      <c r="L804" s="109"/>
    </row>
    <row r="805">
      <c r="A805" s="1489" t="b">
        <v>0</v>
      </c>
      <c r="B805" s="109"/>
      <c r="C805" s="1495"/>
      <c r="D805" s="109"/>
      <c r="E805" s="109"/>
      <c r="F805" s="109" t="str">
        <f t="shared" si="1"/>
        <v/>
      </c>
      <c r="G805" s="1495"/>
      <c r="H805" s="1493"/>
      <c r="I805" s="109"/>
      <c r="J805" s="50"/>
      <c r="K805" s="1493"/>
      <c r="L805" s="109"/>
    </row>
    <row r="806">
      <c r="A806" s="1489" t="b">
        <v>0</v>
      </c>
      <c r="B806" s="109"/>
      <c r="C806" s="1495"/>
      <c r="D806" s="109"/>
      <c r="E806" s="109"/>
      <c r="F806" s="109" t="str">
        <f t="shared" si="1"/>
        <v/>
      </c>
      <c r="G806" s="1495"/>
      <c r="H806" s="1493"/>
      <c r="I806" s="109"/>
      <c r="J806" s="50"/>
      <c r="K806" s="1493"/>
      <c r="L806" s="109"/>
    </row>
    <row r="807">
      <c r="A807" s="1489" t="b">
        <v>0</v>
      </c>
      <c r="B807" s="109"/>
      <c r="C807" s="1495"/>
      <c r="D807" s="109"/>
      <c r="E807" s="109"/>
      <c r="F807" s="109" t="str">
        <f t="shared" si="1"/>
        <v/>
      </c>
      <c r="G807" s="1495"/>
      <c r="H807" s="1493"/>
      <c r="I807" s="109"/>
      <c r="J807" s="50"/>
      <c r="K807" s="1493"/>
      <c r="L807" s="109"/>
    </row>
    <row r="808">
      <c r="A808" s="1489" t="b">
        <v>0</v>
      </c>
      <c r="B808" s="109"/>
      <c r="C808" s="1495"/>
      <c r="D808" s="109"/>
      <c r="E808" s="109"/>
      <c r="F808" s="109" t="str">
        <f t="shared" si="1"/>
        <v/>
      </c>
      <c r="G808" s="1495"/>
      <c r="H808" s="1493"/>
      <c r="I808" s="109"/>
      <c r="J808" s="50"/>
      <c r="K808" s="1493"/>
      <c r="L808" s="109"/>
    </row>
    <row r="809">
      <c r="A809" s="1489" t="b">
        <v>0</v>
      </c>
      <c r="B809" s="109"/>
      <c r="C809" s="1495"/>
      <c r="D809" s="109"/>
      <c r="E809" s="109"/>
      <c r="F809" s="109" t="str">
        <f t="shared" si="1"/>
        <v/>
      </c>
      <c r="G809" s="1495"/>
      <c r="H809" s="1493"/>
      <c r="I809" s="109"/>
      <c r="J809" s="50"/>
      <c r="K809" s="1493"/>
      <c r="L809" s="109"/>
    </row>
    <row r="810">
      <c r="A810" s="1489" t="b">
        <v>0</v>
      </c>
      <c r="B810" s="109"/>
      <c r="C810" s="1495"/>
      <c r="D810" s="109"/>
      <c r="E810" s="109"/>
      <c r="F810" s="109" t="str">
        <f t="shared" si="1"/>
        <v/>
      </c>
      <c r="G810" s="1495"/>
      <c r="H810" s="1493"/>
      <c r="I810" s="109"/>
      <c r="J810" s="50"/>
      <c r="K810" s="1493"/>
      <c r="L810" s="109"/>
    </row>
    <row r="811">
      <c r="A811" s="1489" t="b">
        <v>0</v>
      </c>
      <c r="B811" s="109"/>
      <c r="C811" s="1495"/>
      <c r="D811" s="109"/>
      <c r="E811" s="109"/>
      <c r="F811" s="109" t="str">
        <f t="shared" si="1"/>
        <v/>
      </c>
      <c r="G811" s="1495"/>
      <c r="H811" s="1493"/>
      <c r="I811" s="109"/>
      <c r="J811" s="50"/>
      <c r="K811" s="1493"/>
      <c r="L811" s="109"/>
    </row>
    <row r="812">
      <c r="A812" s="1489" t="b">
        <v>0</v>
      </c>
      <c r="B812" s="109"/>
      <c r="C812" s="1495"/>
      <c r="D812" s="109"/>
      <c r="E812" s="109"/>
      <c r="F812" s="109" t="str">
        <f t="shared" si="1"/>
        <v/>
      </c>
      <c r="G812" s="1495"/>
      <c r="H812" s="1493"/>
      <c r="I812" s="109"/>
      <c r="J812" s="50"/>
      <c r="K812" s="1493"/>
      <c r="L812" s="109"/>
    </row>
    <row r="813">
      <c r="A813" s="1489" t="b">
        <v>0</v>
      </c>
      <c r="B813" s="109"/>
      <c r="C813" s="1495"/>
      <c r="D813" s="109"/>
      <c r="E813" s="109"/>
      <c r="F813" s="109" t="str">
        <f t="shared" si="1"/>
        <v/>
      </c>
      <c r="G813" s="1495"/>
      <c r="H813" s="1493"/>
      <c r="I813" s="109"/>
      <c r="J813" s="50"/>
      <c r="K813" s="1493"/>
      <c r="L813" s="109"/>
    </row>
    <row r="814">
      <c r="A814" s="1489" t="b">
        <v>0</v>
      </c>
      <c r="B814" s="109"/>
      <c r="C814" s="1495"/>
      <c r="D814" s="109"/>
      <c r="E814" s="109"/>
      <c r="F814" s="109" t="str">
        <f t="shared" si="1"/>
        <v/>
      </c>
      <c r="G814" s="1495"/>
      <c r="H814" s="1493"/>
      <c r="I814" s="109"/>
      <c r="J814" s="50"/>
      <c r="K814" s="1493"/>
      <c r="L814" s="109"/>
    </row>
    <row r="815">
      <c r="A815" s="1489" t="b">
        <v>0</v>
      </c>
      <c r="B815" s="109"/>
      <c r="C815" s="1495"/>
      <c r="D815" s="109"/>
      <c r="E815" s="109"/>
      <c r="F815" s="109" t="str">
        <f t="shared" si="1"/>
        <v/>
      </c>
      <c r="G815" s="1495"/>
      <c r="H815" s="1493"/>
      <c r="I815" s="109"/>
      <c r="J815" s="50"/>
      <c r="K815" s="1493"/>
      <c r="L815" s="109"/>
    </row>
    <row r="816">
      <c r="A816" s="1489" t="b">
        <v>0</v>
      </c>
      <c r="B816" s="109"/>
      <c r="C816" s="1495"/>
      <c r="D816" s="109"/>
      <c r="E816" s="109"/>
      <c r="F816" s="109" t="str">
        <f t="shared" si="1"/>
        <v/>
      </c>
      <c r="G816" s="1495"/>
      <c r="H816" s="1493"/>
      <c r="I816" s="109"/>
      <c r="J816" s="50"/>
      <c r="K816" s="1493"/>
      <c r="L816" s="109"/>
    </row>
    <row r="817">
      <c r="A817" s="1489" t="b">
        <v>0</v>
      </c>
      <c r="B817" s="109"/>
      <c r="C817" s="1495"/>
      <c r="D817" s="109"/>
      <c r="E817" s="109"/>
      <c r="F817" s="109" t="str">
        <f t="shared" si="1"/>
        <v/>
      </c>
      <c r="G817" s="1495"/>
      <c r="H817" s="1493"/>
      <c r="I817" s="109"/>
      <c r="J817" s="50"/>
      <c r="K817" s="1493"/>
      <c r="L817" s="109"/>
    </row>
    <row r="818">
      <c r="A818" s="1489" t="b">
        <v>0</v>
      </c>
      <c r="B818" s="109"/>
      <c r="C818" s="1495"/>
      <c r="D818" s="109"/>
      <c r="E818" s="109"/>
      <c r="F818" s="109" t="str">
        <f t="shared" si="1"/>
        <v/>
      </c>
      <c r="G818" s="1495"/>
      <c r="H818" s="1493"/>
      <c r="I818" s="109"/>
      <c r="J818" s="50"/>
      <c r="K818" s="1493"/>
      <c r="L818" s="109"/>
    </row>
    <row r="819">
      <c r="A819" s="1489" t="b">
        <v>0</v>
      </c>
      <c r="B819" s="109"/>
      <c r="C819" s="1495"/>
      <c r="D819" s="109"/>
      <c r="E819" s="109"/>
      <c r="F819" s="109" t="str">
        <f t="shared" si="1"/>
        <v/>
      </c>
      <c r="G819" s="1495"/>
      <c r="H819" s="1493"/>
      <c r="I819" s="109"/>
      <c r="J819" s="50"/>
      <c r="K819" s="1493"/>
      <c r="L819" s="109"/>
    </row>
    <row r="820">
      <c r="A820" s="1489" t="b">
        <v>0</v>
      </c>
      <c r="B820" s="109"/>
      <c r="C820" s="1495"/>
      <c r="D820" s="109"/>
      <c r="E820" s="109"/>
      <c r="F820" s="109" t="str">
        <f t="shared" si="1"/>
        <v/>
      </c>
      <c r="G820" s="1495"/>
      <c r="H820" s="1493"/>
      <c r="I820" s="109"/>
      <c r="J820" s="50"/>
      <c r="K820" s="1493"/>
      <c r="L820" s="109"/>
    </row>
    <row r="821">
      <c r="A821" s="1489" t="b">
        <v>0</v>
      </c>
      <c r="B821" s="109"/>
      <c r="C821" s="1495"/>
      <c r="D821" s="109"/>
      <c r="E821" s="109"/>
      <c r="F821" s="109" t="str">
        <f t="shared" si="1"/>
        <v/>
      </c>
      <c r="G821" s="1495"/>
      <c r="H821" s="1493"/>
      <c r="I821" s="109"/>
      <c r="J821" s="50"/>
      <c r="K821" s="1493"/>
      <c r="L821" s="109"/>
    </row>
    <row r="822">
      <c r="A822" s="1489" t="b">
        <v>0</v>
      </c>
      <c r="B822" s="109"/>
      <c r="C822" s="1495"/>
      <c r="D822" s="109"/>
      <c r="E822" s="109"/>
      <c r="F822" s="109" t="str">
        <f t="shared" si="1"/>
        <v/>
      </c>
      <c r="G822" s="1495"/>
      <c r="H822" s="1493"/>
      <c r="I822" s="109"/>
      <c r="J822" s="50"/>
      <c r="K822" s="1493"/>
      <c r="L822" s="109"/>
    </row>
    <row r="823">
      <c r="A823" s="1489" t="b">
        <v>0</v>
      </c>
      <c r="B823" s="109"/>
      <c r="C823" s="1495"/>
      <c r="D823" s="109"/>
      <c r="E823" s="109"/>
      <c r="F823" s="109" t="str">
        <f t="shared" si="1"/>
        <v/>
      </c>
      <c r="G823" s="1495"/>
      <c r="H823" s="1493"/>
      <c r="I823" s="109"/>
      <c r="J823" s="50"/>
      <c r="K823" s="1493"/>
      <c r="L823" s="109"/>
    </row>
    <row r="824">
      <c r="A824" s="1489" t="b">
        <v>0</v>
      </c>
      <c r="B824" s="109"/>
      <c r="C824" s="1495"/>
      <c r="D824" s="109"/>
      <c r="E824" s="109"/>
      <c r="F824" s="109" t="str">
        <f t="shared" si="1"/>
        <v/>
      </c>
      <c r="G824" s="1495"/>
      <c r="H824" s="1493"/>
      <c r="I824" s="109"/>
      <c r="J824" s="50"/>
      <c r="K824" s="1493"/>
      <c r="L824" s="109"/>
    </row>
    <row r="825">
      <c r="A825" s="1489" t="b">
        <v>0</v>
      </c>
      <c r="B825" s="109"/>
      <c r="C825" s="1495"/>
      <c r="D825" s="109"/>
      <c r="E825" s="109"/>
      <c r="F825" s="109" t="str">
        <f t="shared" si="1"/>
        <v/>
      </c>
      <c r="G825" s="1495"/>
      <c r="H825" s="1493"/>
      <c r="I825" s="109"/>
      <c r="J825" s="50"/>
      <c r="K825" s="1493"/>
      <c r="L825" s="109"/>
    </row>
    <row r="826">
      <c r="A826" s="1489" t="b">
        <v>0</v>
      </c>
      <c r="B826" s="109"/>
      <c r="C826" s="1495"/>
      <c r="D826" s="109"/>
      <c r="E826" s="109"/>
      <c r="F826" s="109" t="str">
        <f t="shared" si="1"/>
        <v/>
      </c>
      <c r="G826" s="1495"/>
      <c r="H826" s="1493"/>
      <c r="I826" s="109"/>
      <c r="J826" s="50"/>
      <c r="K826" s="1493"/>
      <c r="L826" s="109"/>
    </row>
    <row r="827">
      <c r="A827" s="1489" t="b">
        <v>0</v>
      </c>
      <c r="B827" s="109"/>
      <c r="C827" s="1495"/>
      <c r="D827" s="109"/>
      <c r="E827" s="109"/>
      <c r="F827" s="109" t="str">
        <f t="shared" si="1"/>
        <v/>
      </c>
      <c r="G827" s="1495"/>
      <c r="H827" s="1493"/>
      <c r="I827" s="109"/>
      <c r="J827" s="50"/>
      <c r="K827" s="1493"/>
      <c r="L827" s="109"/>
    </row>
    <row r="828">
      <c r="A828" s="1489" t="b">
        <v>0</v>
      </c>
      <c r="B828" s="109"/>
      <c r="C828" s="1495"/>
      <c r="D828" s="109"/>
      <c r="E828" s="109"/>
      <c r="F828" s="109" t="str">
        <f t="shared" si="1"/>
        <v/>
      </c>
      <c r="G828" s="1495"/>
      <c r="H828" s="1493"/>
      <c r="I828" s="109"/>
      <c r="J828" s="50"/>
      <c r="K828" s="1493"/>
      <c r="L828" s="109"/>
    </row>
    <row r="829">
      <c r="A829" s="1489" t="b">
        <v>0</v>
      </c>
      <c r="B829" s="109"/>
      <c r="C829" s="1495"/>
      <c r="D829" s="109"/>
      <c r="E829" s="109"/>
      <c r="F829" s="109" t="str">
        <f t="shared" si="1"/>
        <v/>
      </c>
      <c r="G829" s="1495"/>
      <c r="H829" s="1493"/>
      <c r="I829" s="109"/>
      <c r="J829" s="50"/>
      <c r="K829" s="1493"/>
      <c r="L829" s="109"/>
    </row>
    <row r="830">
      <c r="A830" s="1489" t="b">
        <v>0</v>
      </c>
      <c r="B830" s="109"/>
      <c r="C830" s="1495"/>
      <c r="D830" s="109"/>
      <c r="E830" s="109"/>
      <c r="F830" s="109" t="str">
        <f t="shared" si="1"/>
        <v/>
      </c>
      <c r="G830" s="1495"/>
      <c r="H830" s="1493"/>
      <c r="I830" s="109"/>
      <c r="J830" s="50"/>
      <c r="K830" s="1493"/>
      <c r="L830" s="109"/>
    </row>
    <row r="831">
      <c r="A831" s="1489" t="b">
        <v>0</v>
      </c>
      <c r="B831" s="109"/>
      <c r="C831" s="1495"/>
      <c r="D831" s="109"/>
      <c r="E831" s="109"/>
      <c r="F831" s="109" t="str">
        <f t="shared" si="1"/>
        <v/>
      </c>
      <c r="G831" s="1495"/>
      <c r="H831" s="1493"/>
      <c r="I831" s="109"/>
      <c r="J831" s="50"/>
      <c r="K831" s="1493"/>
      <c r="L831" s="109"/>
    </row>
    <row r="832">
      <c r="A832" s="1489" t="b">
        <v>0</v>
      </c>
      <c r="B832" s="109"/>
      <c r="C832" s="1495"/>
      <c r="D832" s="109"/>
      <c r="E832" s="109"/>
      <c r="F832" s="109" t="str">
        <f t="shared" si="1"/>
        <v/>
      </c>
      <c r="G832" s="1495"/>
      <c r="H832" s="1493"/>
      <c r="I832" s="109"/>
      <c r="J832" s="50"/>
      <c r="K832" s="1493"/>
      <c r="L832" s="109"/>
    </row>
    <row r="833">
      <c r="A833" s="1489" t="b">
        <v>0</v>
      </c>
      <c r="B833" s="109"/>
      <c r="C833" s="1495"/>
      <c r="D833" s="109"/>
      <c r="E833" s="109"/>
      <c r="F833" s="109" t="str">
        <f t="shared" si="1"/>
        <v/>
      </c>
      <c r="G833" s="1495"/>
      <c r="H833" s="1493"/>
      <c r="I833" s="109"/>
      <c r="J833" s="50"/>
      <c r="K833" s="1493"/>
      <c r="L833" s="109"/>
    </row>
    <row r="834">
      <c r="A834" s="1489" t="b">
        <v>0</v>
      </c>
      <c r="B834" s="109"/>
      <c r="C834" s="1495"/>
      <c r="D834" s="109"/>
      <c r="E834" s="109"/>
      <c r="F834" s="109" t="str">
        <f t="shared" si="1"/>
        <v/>
      </c>
      <c r="G834" s="1495"/>
      <c r="H834" s="1493"/>
      <c r="I834" s="109"/>
      <c r="J834" s="50"/>
      <c r="K834" s="1493"/>
      <c r="L834" s="109"/>
    </row>
    <row r="835">
      <c r="A835" s="1489" t="b">
        <v>0</v>
      </c>
      <c r="B835" s="109"/>
      <c r="C835" s="1495"/>
      <c r="D835" s="109"/>
      <c r="E835" s="109"/>
      <c r="F835" s="109" t="str">
        <f t="shared" si="1"/>
        <v/>
      </c>
      <c r="G835" s="1495"/>
      <c r="H835" s="1493"/>
      <c r="I835" s="109"/>
      <c r="J835" s="50"/>
      <c r="K835" s="1493"/>
      <c r="L835" s="109"/>
    </row>
    <row r="836">
      <c r="A836" s="1489" t="b">
        <v>0</v>
      </c>
      <c r="B836" s="109"/>
      <c r="C836" s="1495"/>
      <c r="D836" s="109"/>
      <c r="E836" s="109"/>
      <c r="F836" s="109" t="str">
        <f t="shared" si="1"/>
        <v/>
      </c>
      <c r="G836" s="1495"/>
      <c r="H836" s="1493"/>
      <c r="I836" s="109"/>
      <c r="J836" s="50"/>
      <c r="K836" s="1493"/>
      <c r="L836" s="109"/>
    </row>
    <row r="837">
      <c r="A837" s="1489" t="b">
        <v>0</v>
      </c>
      <c r="B837" s="109"/>
      <c r="C837" s="1495"/>
      <c r="D837" s="109"/>
      <c r="E837" s="109"/>
      <c r="F837" s="109" t="str">
        <f t="shared" si="1"/>
        <v/>
      </c>
      <c r="G837" s="1495"/>
      <c r="H837" s="1493"/>
      <c r="I837" s="109"/>
      <c r="J837" s="50"/>
      <c r="K837" s="1493"/>
      <c r="L837" s="109"/>
    </row>
    <row r="838">
      <c r="A838" s="1489" t="b">
        <v>0</v>
      </c>
      <c r="B838" s="109"/>
      <c r="C838" s="1495"/>
      <c r="D838" s="109"/>
      <c r="E838" s="109"/>
      <c r="F838" s="109" t="str">
        <f t="shared" si="1"/>
        <v/>
      </c>
      <c r="G838" s="1495"/>
      <c r="H838" s="1493"/>
      <c r="I838" s="109"/>
      <c r="J838" s="50"/>
      <c r="K838" s="1493"/>
      <c r="L838" s="109"/>
    </row>
    <row r="839">
      <c r="A839" s="1489" t="b">
        <v>0</v>
      </c>
      <c r="B839" s="109"/>
      <c r="C839" s="1495"/>
      <c r="D839" s="109"/>
      <c r="E839" s="109"/>
      <c r="F839" s="109" t="str">
        <f t="shared" si="1"/>
        <v/>
      </c>
      <c r="G839" s="1495"/>
      <c r="H839" s="1493"/>
      <c r="I839" s="109"/>
      <c r="J839" s="50"/>
      <c r="K839" s="1493"/>
      <c r="L839" s="109"/>
    </row>
    <row r="840">
      <c r="A840" s="1489" t="b">
        <v>0</v>
      </c>
      <c r="B840" s="109"/>
      <c r="C840" s="1495"/>
      <c r="D840" s="109"/>
      <c r="E840" s="109"/>
      <c r="F840" s="109" t="str">
        <f t="shared" si="1"/>
        <v/>
      </c>
      <c r="G840" s="1495"/>
      <c r="H840" s="1493"/>
      <c r="I840" s="109"/>
      <c r="J840" s="50"/>
      <c r="K840" s="1493"/>
      <c r="L840" s="109"/>
    </row>
    <row r="841">
      <c r="A841" s="1489" t="b">
        <v>0</v>
      </c>
      <c r="B841" s="109"/>
      <c r="C841" s="1495"/>
      <c r="D841" s="109"/>
      <c r="E841" s="109"/>
      <c r="F841" s="109" t="str">
        <f t="shared" si="1"/>
        <v/>
      </c>
      <c r="G841" s="1495"/>
      <c r="H841" s="1493"/>
      <c r="I841" s="109"/>
      <c r="J841" s="50"/>
      <c r="K841" s="1493"/>
      <c r="L841" s="109"/>
    </row>
    <row r="842">
      <c r="A842" s="1489" t="b">
        <v>0</v>
      </c>
      <c r="B842" s="109"/>
      <c r="C842" s="1495"/>
      <c r="D842" s="109"/>
      <c r="E842" s="109"/>
      <c r="F842" s="109" t="str">
        <f t="shared" si="1"/>
        <v/>
      </c>
      <c r="G842" s="1495"/>
      <c r="H842" s="1493"/>
      <c r="I842" s="109"/>
      <c r="J842" s="50"/>
      <c r="K842" s="1493"/>
      <c r="L842" s="109"/>
    </row>
    <row r="843">
      <c r="A843" s="1489" t="b">
        <v>0</v>
      </c>
      <c r="B843" s="109"/>
      <c r="C843" s="1495"/>
      <c r="D843" s="109"/>
      <c r="E843" s="109"/>
      <c r="F843" s="109" t="str">
        <f t="shared" si="1"/>
        <v/>
      </c>
      <c r="G843" s="1495"/>
      <c r="H843" s="1493"/>
      <c r="I843" s="109"/>
      <c r="J843" s="50"/>
      <c r="K843" s="1493"/>
      <c r="L843" s="109"/>
    </row>
    <row r="844">
      <c r="A844" s="1489" t="b">
        <v>0</v>
      </c>
      <c r="B844" s="109"/>
      <c r="C844" s="1495"/>
      <c r="D844" s="109"/>
      <c r="E844" s="109"/>
      <c r="F844" s="109" t="str">
        <f t="shared" si="1"/>
        <v/>
      </c>
      <c r="G844" s="1495"/>
      <c r="H844" s="1493"/>
      <c r="I844" s="109"/>
      <c r="J844" s="50"/>
      <c r="K844" s="1493"/>
      <c r="L844" s="109"/>
    </row>
    <row r="845">
      <c r="A845" s="1489" t="b">
        <v>0</v>
      </c>
      <c r="B845" s="109"/>
      <c r="C845" s="1495"/>
      <c r="D845" s="109"/>
      <c r="E845" s="109"/>
      <c r="F845" s="109" t="str">
        <f t="shared" si="1"/>
        <v/>
      </c>
      <c r="G845" s="1495"/>
      <c r="H845" s="1493"/>
      <c r="I845" s="109"/>
      <c r="J845" s="50"/>
      <c r="K845" s="1493"/>
      <c r="L845" s="109"/>
    </row>
    <row r="846">
      <c r="A846" s="1489" t="b">
        <v>0</v>
      </c>
      <c r="B846" s="109"/>
      <c r="C846" s="1495"/>
      <c r="D846" s="109"/>
      <c r="E846" s="109"/>
      <c r="F846" s="109" t="str">
        <f t="shared" si="1"/>
        <v/>
      </c>
      <c r="G846" s="1495"/>
      <c r="H846" s="1493"/>
      <c r="I846" s="109"/>
      <c r="J846" s="50"/>
      <c r="K846" s="1493"/>
      <c r="L846" s="109"/>
    </row>
    <row r="847">
      <c r="A847" s="1489" t="b">
        <v>0</v>
      </c>
      <c r="B847" s="109"/>
      <c r="C847" s="1495"/>
      <c r="D847" s="109"/>
      <c r="E847" s="109"/>
      <c r="F847" s="109" t="str">
        <f t="shared" si="1"/>
        <v/>
      </c>
      <c r="G847" s="1495"/>
      <c r="H847" s="1493"/>
      <c r="I847" s="109"/>
      <c r="J847" s="50"/>
      <c r="K847" s="1493"/>
      <c r="L847" s="109"/>
    </row>
    <row r="848">
      <c r="A848" s="1489" t="b">
        <v>0</v>
      </c>
      <c r="B848" s="109"/>
      <c r="C848" s="1495"/>
      <c r="D848" s="109"/>
      <c r="E848" s="109"/>
      <c r="F848" s="109" t="str">
        <f t="shared" si="1"/>
        <v/>
      </c>
      <c r="G848" s="1495"/>
      <c r="H848" s="1493"/>
      <c r="I848" s="109"/>
      <c r="J848" s="50"/>
      <c r="K848" s="1493"/>
      <c r="L848" s="109"/>
    </row>
    <row r="849">
      <c r="A849" s="1489" t="b">
        <v>0</v>
      </c>
      <c r="B849" s="109"/>
      <c r="C849" s="1495"/>
      <c r="D849" s="109"/>
      <c r="E849" s="109"/>
      <c r="F849" s="109" t="str">
        <f t="shared" si="1"/>
        <v/>
      </c>
      <c r="G849" s="1495"/>
      <c r="H849" s="1493"/>
      <c r="I849" s="109"/>
      <c r="J849" s="50"/>
      <c r="K849" s="1493"/>
      <c r="L849" s="109"/>
    </row>
    <row r="850">
      <c r="A850" s="1489" t="b">
        <v>0</v>
      </c>
      <c r="B850" s="109"/>
      <c r="C850" s="1495"/>
      <c r="D850" s="109"/>
      <c r="E850" s="109"/>
      <c r="F850" s="109" t="str">
        <f t="shared" si="1"/>
        <v/>
      </c>
      <c r="G850" s="1495"/>
      <c r="H850" s="1493"/>
      <c r="I850" s="109"/>
      <c r="J850" s="50"/>
      <c r="K850" s="1493"/>
      <c r="L850" s="109"/>
    </row>
    <row r="851">
      <c r="A851" s="1489" t="b">
        <v>0</v>
      </c>
      <c r="B851" s="109"/>
      <c r="C851" s="1495"/>
      <c r="D851" s="109"/>
      <c r="E851" s="109"/>
      <c r="F851" s="109" t="str">
        <f t="shared" si="1"/>
        <v/>
      </c>
      <c r="G851" s="1495"/>
      <c r="H851" s="1493"/>
      <c r="I851" s="109"/>
      <c r="J851" s="50"/>
      <c r="K851" s="1493"/>
      <c r="L851" s="109"/>
    </row>
    <row r="852">
      <c r="A852" s="1489" t="b">
        <v>0</v>
      </c>
      <c r="B852" s="109"/>
      <c r="C852" s="1495"/>
      <c r="D852" s="109"/>
      <c r="E852" s="109"/>
      <c r="F852" s="109" t="str">
        <f t="shared" si="1"/>
        <v/>
      </c>
      <c r="G852" s="1495"/>
      <c r="H852" s="1493"/>
      <c r="I852" s="109"/>
      <c r="J852" s="50"/>
      <c r="K852" s="1493"/>
      <c r="L852" s="109"/>
    </row>
    <row r="853">
      <c r="A853" s="1489" t="b">
        <v>0</v>
      </c>
      <c r="B853" s="109"/>
      <c r="C853" s="1495"/>
      <c r="D853" s="109"/>
      <c r="E853" s="109"/>
      <c r="F853" s="109" t="str">
        <f t="shared" si="1"/>
        <v/>
      </c>
      <c r="G853" s="1495"/>
      <c r="H853" s="1493"/>
      <c r="I853" s="109"/>
      <c r="J853" s="50"/>
      <c r="K853" s="1493"/>
      <c r="L853" s="109"/>
    </row>
    <row r="854">
      <c r="A854" s="1489" t="b">
        <v>0</v>
      </c>
      <c r="B854" s="109"/>
      <c r="C854" s="1495"/>
      <c r="D854" s="109"/>
      <c r="E854" s="109"/>
      <c r="F854" s="109" t="str">
        <f t="shared" si="1"/>
        <v/>
      </c>
      <c r="G854" s="1495"/>
      <c r="H854" s="1493"/>
      <c r="I854" s="109"/>
      <c r="J854" s="50"/>
      <c r="K854" s="1493"/>
      <c r="L854" s="109"/>
    </row>
    <row r="855">
      <c r="A855" s="1489" t="b">
        <v>0</v>
      </c>
      <c r="B855" s="109"/>
      <c r="C855" s="1495"/>
      <c r="D855" s="109"/>
      <c r="E855" s="109"/>
      <c r="F855" s="109" t="str">
        <f t="shared" si="1"/>
        <v/>
      </c>
      <c r="G855" s="1495"/>
      <c r="H855" s="1493"/>
      <c r="I855" s="109"/>
      <c r="J855" s="50"/>
      <c r="K855" s="1493"/>
      <c r="L855" s="109"/>
    </row>
    <row r="856">
      <c r="A856" s="1489" t="b">
        <v>0</v>
      </c>
      <c r="B856" s="109"/>
      <c r="C856" s="1495"/>
      <c r="D856" s="109"/>
      <c r="E856" s="109"/>
      <c r="F856" s="109" t="str">
        <f t="shared" si="1"/>
        <v/>
      </c>
      <c r="G856" s="1495"/>
      <c r="H856" s="1493"/>
      <c r="I856" s="109"/>
      <c r="J856" s="50"/>
      <c r="K856" s="1493"/>
      <c r="L856" s="109"/>
    </row>
    <row r="857">
      <c r="A857" s="1489" t="b">
        <v>0</v>
      </c>
      <c r="B857" s="109"/>
      <c r="C857" s="1495"/>
      <c r="D857" s="109"/>
      <c r="E857" s="109"/>
      <c r="F857" s="109" t="str">
        <f t="shared" si="1"/>
        <v/>
      </c>
      <c r="G857" s="1495"/>
      <c r="H857" s="1493"/>
      <c r="I857" s="109"/>
      <c r="J857" s="50"/>
      <c r="K857" s="1493"/>
      <c r="L857" s="109"/>
    </row>
    <row r="858">
      <c r="A858" s="1489" t="b">
        <v>0</v>
      </c>
      <c r="B858" s="109"/>
      <c r="C858" s="1495"/>
      <c r="D858" s="109"/>
      <c r="E858" s="109"/>
      <c r="F858" s="109" t="str">
        <f t="shared" si="1"/>
        <v/>
      </c>
      <c r="G858" s="1495"/>
      <c r="H858" s="1493"/>
      <c r="I858" s="109"/>
      <c r="J858" s="50"/>
      <c r="K858" s="1493"/>
      <c r="L858" s="109"/>
    </row>
    <row r="859">
      <c r="A859" s="1489" t="b">
        <v>0</v>
      </c>
      <c r="B859" s="109"/>
      <c r="C859" s="1495"/>
      <c r="D859" s="109"/>
      <c r="E859" s="109"/>
      <c r="F859" s="109" t="str">
        <f t="shared" si="1"/>
        <v/>
      </c>
      <c r="G859" s="1495"/>
      <c r="H859" s="1493"/>
      <c r="I859" s="109"/>
      <c r="J859" s="50"/>
      <c r="K859" s="1493"/>
      <c r="L859" s="109"/>
    </row>
    <row r="860">
      <c r="A860" s="1489" t="b">
        <v>0</v>
      </c>
      <c r="B860" s="109"/>
      <c r="C860" s="1495"/>
      <c r="D860" s="109"/>
      <c r="E860" s="109"/>
      <c r="F860" s="109" t="str">
        <f t="shared" si="1"/>
        <v/>
      </c>
      <c r="G860" s="1495"/>
      <c r="H860" s="1493"/>
      <c r="I860" s="109"/>
      <c r="J860" s="50"/>
      <c r="K860" s="1493"/>
      <c r="L860" s="109"/>
    </row>
    <row r="861">
      <c r="A861" s="1489" t="b">
        <v>0</v>
      </c>
      <c r="B861" s="109"/>
      <c r="C861" s="1495"/>
      <c r="D861" s="109"/>
      <c r="E861" s="109"/>
      <c r="F861" s="109" t="str">
        <f t="shared" si="1"/>
        <v/>
      </c>
      <c r="G861" s="1495"/>
      <c r="H861" s="1493"/>
      <c r="I861" s="109"/>
      <c r="J861" s="50"/>
      <c r="K861" s="1493"/>
      <c r="L861" s="109"/>
    </row>
    <row r="862">
      <c r="A862" s="1489" t="b">
        <v>0</v>
      </c>
      <c r="B862" s="109"/>
      <c r="C862" s="1495"/>
      <c r="D862" s="109"/>
      <c r="E862" s="109"/>
      <c r="F862" s="109" t="str">
        <f t="shared" si="1"/>
        <v/>
      </c>
      <c r="G862" s="1495"/>
      <c r="H862" s="1493"/>
      <c r="I862" s="109"/>
      <c r="J862" s="50"/>
      <c r="K862" s="1493"/>
      <c r="L862" s="109"/>
    </row>
    <row r="863">
      <c r="A863" s="1489" t="b">
        <v>0</v>
      </c>
      <c r="B863" s="109"/>
      <c r="C863" s="1495"/>
      <c r="D863" s="109"/>
      <c r="E863" s="109"/>
      <c r="F863" s="109" t="str">
        <f t="shared" si="1"/>
        <v/>
      </c>
      <c r="G863" s="1495"/>
      <c r="H863" s="1493"/>
      <c r="I863" s="109"/>
      <c r="J863" s="50"/>
      <c r="K863" s="1493"/>
      <c r="L863" s="109"/>
    </row>
    <row r="864">
      <c r="A864" s="1489" t="b">
        <v>0</v>
      </c>
      <c r="B864" s="109"/>
      <c r="C864" s="1495"/>
      <c r="D864" s="109"/>
      <c r="E864" s="109"/>
      <c r="F864" s="109" t="str">
        <f t="shared" si="1"/>
        <v/>
      </c>
      <c r="G864" s="1495"/>
      <c r="H864" s="1493"/>
      <c r="I864" s="109"/>
      <c r="J864" s="50"/>
      <c r="K864" s="1493"/>
      <c r="L864" s="109"/>
    </row>
    <row r="865">
      <c r="A865" s="1489" t="b">
        <v>0</v>
      </c>
      <c r="B865" s="109"/>
      <c r="C865" s="1495"/>
      <c r="D865" s="109"/>
      <c r="E865" s="109"/>
      <c r="F865" s="109" t="str">
        <f t="shared" si="1"/>
        <v/>
      </c>
      <c r="G865" s="1495"/>
      <c r="H865" s="1493"/>
      <c r="I865" s="109"/>
      <c r="J865" s="50"/>
      <c r="K865" s="1493"/>
      <c r="L865" s="109"/>
    </row>
    <row r="866">
      <c r="A866" s="1489" t="b">
        <v>0</v>
      </c>
      <c r="B866" s="109"/>
      <c r="C866" s="1495"/>
      <c r="D866" s="109"/>
      <c r="E866" s="109"/>
      <c r="F866" s="109" t="str">
        <f t="shared" si="1"/>
        <v/>
      </c>
      <c r="G866" s="1495"/>
      <c r="H866" s="1493"/>
      <c r="I866" s="109"/>
      <c r="J866" s="50"/>
      <c r="K866" s="1493"/>
      <c r="L866" s="109"/>
    </row>
    <row r="867">
      <c r="A867" s="1489" t="b">
        <v>0</v>
      </c>
      <c r="B867" s="109"/>
      <c r="C867" s="1495"/>
      <c r="D867" s="109"/>
      <c r="E867" s="109"/>
      <c r="F867" s="109" t="str">
        <f t="shared" si="1"/>
        <v/>
      </c>
      <c r="G867" s="1495"/>
      <c r="H867" s="1493"/>
      <c r="I867" s="109"/>
      <c r="J867" s="50"/>
      <c r="K867" s="1493"/>
      <c r="L867" s="109"/>
    </row>
    <row r="868">
      <c r="A868" s="1489" t="b">
        <v>0</v>
      </c>
      <c r="B868" s="109"/>
      <c r="C868" s="1495"/>
      <c r="D868" s="109"/>
      <c r="E868" s="109"/>
      <c r="F868" s="109" t="str">
        <f t="shared" si="1"/>
        <v/>
      </c>
      <c r="G868" s="1495"/>
      <c r="H868" s="1493"/>
      <c r="I868" s="109"/>
      <c r="J868" s="50"/>
      <c r="K868" s="1493"/>
      <c r="L868" s="109"/>
    </row>
    <row r="869">
      <c r="A869" s="1489" t="b">
        <v>0</v>
      </c>
      <c r="B869" s="109"/>
      <c r="C869" s="1495"/>
      <c r="D869" s="109"/>
      <c r="E869" s="109"/>
      <c r="F869" s="109" t="str">
        <f t="shared" si="1"/>
        <v/>
      </c>
      <c r="G869" s="1495"/>
      <c r="H869" s="1493"/>
      <c r="I869" s="109"/>
      <c r="J869" s="50"/>
      <c r="K869" s="1493"/>
      <c r="L869" s="109"/>
    </row>
    <row r="870">
      <c r="A870" s="1489" t="b">
        <v>0</v>
      </c>
      <c r="B870" s="109"/>
      <c r="C870" s="1495"/>
      <c r="D870" s="109"/>
      <c r="E870" s="109"/>
      <c r="F870" s="109" t="str">
        <f t="shared" si="1"/>
        <v/>
      </c>
      <c r="G870" s="1495"/>
      <c r="H870" s="1493"/>
      <c r="I870" s="109"/>
      <c r="J870" s="50"/>
      <c r="K870" s="1493"/>
      <c r="L870" s="109"/>
    </row>
    <row r="871">
      <c r="A871" s="1489" t="b">
        <v>0</v>
      </c>
      <c r="B871" s="109"/>
      <c r="C871" s="1495"/>
      <c r="D871" s="109"/>
      <c r="E871" s="109"/>
      <c r="F871" s="109" t="str">
        <f t="shared" si="1"/>
        <v/>
      </c>
      <c r="G871" s="1495"/>
      <c r="H871" s="1493"/>
      <c r="I871" s="109"/>
      <c r="J871" s="50"/>
      <c r="K871" s="1493"/>
      <c r="L871" s="109"/>
    </row>
    <row r="872">
      <c r="A872" s="1489" t="b">
        <v>0</v>
      </c>
      <c r="B872" s="109"/>
      <c r="C872" s="1495"/>
      <c r="D872" s="109"/>
      <c r="E872" s="109"/>
      <c r="F872" s="109" t="str">
        <f t="shared" si="1"/>
        <v/>
      </c>
      <c r="G872" s="1495"/>
      <c r="H872" s="1493"/>
      <c r="I872" s="109"/>
      <c r="J872" s="50"/>
      <c r="K872" s="1493"/>
      <c r="L872" s="109"/>
    </row>
    <row r="873">
      <c r="A873" s="1489" t="b">
        <v>0</v>
      </c>
      <c r="B873" s="109"/>
      <c r="C873" s="1495"/>
      <c r="D873" s="109"/>
      <c r="E873" s="109"/>
      <c r="F873" s="109" t="str">
        <f t="shared" si="1"/>
        <v/>
      </c>
      <c r="G873" s="1495"/>
      <c r="H873" s="1493"/>
      <c r="I873" s="109"/>
      <c r="J873" s="50"/>
      <c r="K873" s="1493"/>
      <c r="L873" s="109"/>
    </row>
    <row r="874">
      <c r="A874" s="1489" t="b">
        <v>0</v>
      </c>
      <c r="B874" s="109"/>
      <c r="C874" s="1495"/>
      <c r="D874" s="109"/>
      <c r="E874" s="109"/>
      <c r="F874" s="109" t="str">
        <f t="shared" si="1"/>
        <v/>
      </c>
      <c r="G874" s="1495"/>
      <c r="H874" s="1493"/>
      <c r="I874" s="109"/>
      <c r="J874" s="50"/>
      <c r="K874" s="1493"/>
      <c r="L874" s="109"/>
    </row>
    <row r="875">
      <c r="A875" s="1489" t="b">
        <v>0</v>
      </c>
      <c r="B875" s="109"/>
      <c r="C875" s="1495"/>
      <c r="D875" s="109"/>
      <c r="E875" s="109"/>
      <c r="F875" s="109" t="str">
        <f t="shared" si="1"/>
        <v/>
      </c>
      <c r="G875" s="1495"/>
      <c r="H875" s="1493"/>
      <c r="I875" s="109"/>
      <c r="J875" s="50"/>
      <c r="K875" s="1493"/>
      <c r="L875" s="109"/>
    </row>
    <row r="876">
      <c r="A876" s="1489" t="b">
        <v>0</v>
      </c>
      <c r="B876" s="109"/>
      <c r="C876" s="1495"/>
      <c r="D876" s="109"/>
      <c r="E876" s="109"/>
      <c r="F876" s="109" t="str">
        <f t="shared" si="1"/>
        <v/>
      </c>
      <c r="G876" s="1495"/>
      <c r="H876" s="1493"/>
      <c r="I876" s="109"/>
      <c r="J876" s="50"/>
      <c r="K876" s="1493"/>
      <c r="L876" s="109"/>
    </row>
    <row r="877">
      <c r="A877" s="1489" t="b">
        <v>0</v>
      </c>
      <c r="B877" s="109"/>
      <c r="C877" s="1495"/>
      <c r="D877" s="109"/>
      <c r="E877" s="109"/>
      <c r="F877" s="109" t="str">
        <f t="shared" si="1"/>
        <v/>
      </c>
      <c r="G877" s="1495"/>
      <c r="H877" s="1493"/>
      <c r="I877" s="109"/>
      <c r="J877" s="50"/>
      <c r="K877" s="1493"/>
      <c r="L877" s="109"/>
    </row>
    <row r="878">
      <c r="A878" s="1489" t="b">
        <v>0</v>
      </c>
      <c r="B878" s="109"/>
      <c r="C878" s="1495"/>
      <c r="D878" s="109"/>
      <c r="E878" s="109"/>
      <c r="F878" s="109" t="str">
        <f t="shared" si="1"/>
        <v/>
      </c>
      <c r="G878" s="1495"/>
      <c r="H878" s="1493"/>
      <c r="I878" s="109"/>
      <c r="J878" s="50"/>
      <c r="K878" s="1493"/>
      <c r="L878" s="109"/>
    </row>
    <row r="879">
      <c r="A879" s="1489" t="b">
        <v>0</v>
      </c>
      <c r="B879" s="109"/>
      <c r="C879" s="1495"/>
      <c r="D879" s="109"/>
      <c r="E879" s="109"/>
      <c r="F879" s="109" t="str">
        <f t="shared" si="1"/>
        <v/>
      </c>
      <c r="G879" s="1495"/>
      <c r="H879" s="1493"/>
      <c r="I879" s="109"/>
      <c r="J879" s="50"/>
      <c r="K879" s="1493"/>
      <c r="L879" s="109"/>
    </row>
    <row r="880">
      <c r="A880" s="1489" t="b">
        <v>0</v>
      </c>
      <c r="B880" s="109"/>
      <c r="C880" s="1495"/>
      <c r="D880" s="109"/>
      <c r="E880" s="109"/>
      <c r="F880" s="109" t="str">
        <f t="shared" si="1"/>
        <v/>
      </c>
      <c r="G880" s="1495"/>
      <c r="H880" s="1493"/>
      <c r="I880" s="109"/>
      <c r="J880" s="50"/>
      <c r="K880" s="1493"/>
      <c r="L880" s="109"/>
    </row>
    <row r="881">
      <c r="A881" s="1489" t="b">
        <v>0</v>
      </c>
      <c r="B881" s="109"/>
      <c r="C881" s="1495"/>
      <c r="D881" s="109"/>
      <c r="E881" s="109"/>
      <c r="F881" s="109" t="str">
        <f t="shared" si="1"/>
        <v/>
      </c>
      <c r="G881" s="1495"/>
      <c r="H881" s="1493"/>
      <c r="I881" s="109"/>
      <c r="J881" s="50"/>
      <c r="K881" s="1493"/>
      <c r="L881" s="109"/>
    </row>
    <row r="882">
      <c r="A882" s="1489" t="b">
        <v>0</v>
      </c>
      <c r="B882" s="109"/>
      <c r="C882" s="1495"/>
      <c r="D882" s="109"/>
      <c r="E882" s="109"/>
      <c r="F882" s="109" t="str">
        <f t="shared" si="1"/>
        <v/>
      </c>
      <c r="G882" s="1495"/>
      <c r="H882" s="1493"/>
      <c r="I882" s="109"/>
      <c r="J882" s="50"/>
      <c r="K882" s="1493"/>
      <c r="L882" s="109"/>
    </row>
    <row r="883">
      <c r="A883" s="1489" t="b">
        <v>0</v>
      </c>
      <c r="B883" s="109"/>
      <c r="C883" s="1495"/>
      <c r="D883" s="109"/>
      <c r="E883" s="109"/>
      <c r="F883" s="109" t="str">
        <f t="shared" si="1"/>
        <v/>
      </c>
      <c r="G883" s="1495"/>
      <c r="H883" s="1493"/>
      <c r="I883" s="109"/>
      <c r="J883" s="50"/>
      <c r="K883" s="1493"/>
      <c r="L883" s="109"/>
    </row>
    <row r="884">
      <c r="A884" s="1489" t="b">
        <v>0</v>
      </c>
      <c r="B884" s="109"/>
      <c r="C884" s="1495"/>
      <c r="D884" s="109"/>
      <c r="E884" s="109"/>
      <c r="F884" s="109" t="str">
        <f t="shared" si="1"/>
        <v/>
      </c>
      <c r="G884" s="1495"/>
      <c r="H884" s="1493"/>
      <c r="I884" s="109"/>
      <c r="J884" s="50"/>
      <c r="K884" s="1493"/>
      <c r="L884" s="109"/>
    </row>
    <row r="885">
      <c r="A885" s="1489" t="b">
        <v>0</v>
      </c>
      <c r="B885" s="109"/>
      <c r="C885" s="1495"/>
      <c r="D885" s="109"/>
      <c r="E885" s="109"/>
      <c r="F885" s="109" t="str">
        <f t="shared" si="1"/>
        <v/>
      </c>
      <c r="G885" s="1495"/>
      <c r="H885" s="1493"/>
      <c r="I885" s="109"/>
      <c r="J885" s="50"/>
      <c r="K885" s="1493"/>
      <c r="L885" s="109"/>
    </row>
    <row r="886">
      <c r="A886" s="1489" t="b">
        <v>0</v>
      </c>
      <c r="B886" s="109"/>
      <c r="C886" s="1495"/>
      <c r="D886" s="109"/>
      <c r="E886" s="109"/>
      <c r="F886" s="109" t="str">
        <f t="shared" si="1"/>
        <v/>
      </c>
      <c r="G886" s="1495"/>
      <c r="H886" s="1493"/>
      <c r="I886" s="109"/>
      <c r="J886" s="50"/>
      <c r="K886" s="1493"/>
      <c r="L886" s="109"/>
    </row>
    <row r="887">
      <c r="A887" s="1489" t="b">
        <v>0</v>
      </c>
      <c r="B887" s="109"/>
      <c r="C887" s="1495"/>
      <c r="D887" s="109"/>
      <c r="E887" s="109"/>
      <c r="F887" s="109" t="str">
        <f t="shared" si="1"/>
        <v/>
      </c>
      <c r="G887" s="1495"/>
      <c r="H887" s="1493"/>
      <c r="I887" s="109"/>
      <c r="J887" s="50"/>
      <c r="K887" s="1493"/>
      <c r="L887" s="109"/>
    </row>
    <row r="888">
      <c r="A888" s="1489" t="b">
        <v>0</v>
      </c>
      <c r="B888" s="109"/>
      <c r="C888" s="1495"/>
      <c r="D888" s="109"/>
      <c r="E888" s="109"/>
      <c r="F888" s="109" t="str">
        <f t="shared" si="1"/>
        <v/>
      </c>
      <c r="G888" s="1495"/>
      <c r="H888" s="1493"/>
      <c r="I888" s="109"/>
      <c r="J888" s="50"/>
      <c r="K888" s="1493"/>
      <c r="L888" s="109"/>
    </row>
    <row r="889">
      <c r="A889" s="1489" t="b">
        <v>0</v>
      </c>
      <c r="B889" s="109"/>
      <c r="C889" s="1495"/>
      <c r="D889" s="109"/>
      <c r="E889" s="109"/>
      <c r="F889" s="109" t="str">
        <f t="shared" si="1"/>
        <v/>
      </c>
      <c r="G889" s="1495"/>
      <c r="H889" s="1493"/>
      <c r="I889" s="109"/>
      <c r="J889" s="50"/>
      <c r="K889" s="1493"/>
      <c r="L889" s="109"/>
    </row>
    <row r="890">
      <c r="A890" s="1489" t="b">
        <v>0</v>
      </c>
      <c r="B890" s="109"/>
      <c r="C890" s="1495"/>
      <c r="D890" s="109"/>
      <c r="E890" s="109"/>
      <c r="F890" s="109" t="str">
        <f t="shared" si="1"/>
        <v/>
      </c>
      <c r="G890" s="1495"/>
      <c r="H890" s="1493"/>
      <c r="I890" s="109"/>
      <c r="J890" s="50"/>
      <c r="K890" s="1493"/>
      <c r="L890" s="109"/>
    </row>
    <row r="891">
      <c r="A891" s="1489" t="b">
        <v>0</v>
      </c>
      <c r="B891" s="109"/>
      <c r="C891" s="1495"/>
      <c r="D891" s="109"/>
      <c r="E891" s="109"/>
      <c r="F891" s="109" t="str">
        <f t="shared" si="1"/>
        <v/>
      </c>
      <c r="G891" s="1495"/>
      <c r="H891" s="1493"/>
      <c r="I891" s="109"/>
      <c r="J891" s="50"/>
      <c r="K891" s="1493"/>
      <c r="L891" s="109"/>
    </row>
    <row r="892">
      <c r="A892" s="1489" t="b">
        <v>0</v>
      </c>
      <c r="B892" s="109"/>
      <c r="C892" s="1495"/>
      <c r="D892" s="109"/>
      <c r="E892" s="109"/>
      <c r="F892" s="109" t="str">
        <f t="shared" si="1"/>
        <v/>
      </c>
      <c r="G892" s="1495"/>
      <c r="H892" s="1493"/>
      <c r="I892" s="109"/>
      <c r="J892" s="50"/>
      <c r="K892" s="1493"/>
      <c r="L892" s="109"/>
    </row>
    <row r="893">
      <c r="A893" s="1489" t="b">
        <v>0</v>
      </c>
      <c r="B893" s="109"/>
      <c r="C893" s="1495"/>
      <c r="D893" s="109"/>
      <c r="E893" s="109"/>
      <c r="F893" s="109" t="str">
        <f t="shared" si="1"/>
        <v/>
      </c>
      <c r="G893" s="1495"/>
      <c r="H893" s="1493"/>
      <c r="I893" s="109"/>
      <c r="J893" s="50"/>
      <c r="K893" s="1493"/>
      <c r="L893" s="109"/>
    </row>
    <row r="894">
      <c r="A894" s="1489" t="b">
        <v>0</v>
      </c>
      <c r="B894" s="109"/>
      <c r="C894" s="1495"/>
      <c r="D894" s="109"/>
      <c r="E894" s="109"/>
      <c r="F894" s="109" t="str">
        <f t="shared" si="1"/>
        <v/>
      </c>
      <c r="G894" s="1495"/>
      <c r="H894" s="1493"/>
      <c r="I894" s="109"/>
      <c r="J894" s="50"/>
      <c r="K894" s="1493"/>
      <c r="L894" s="109"/>
    </row>
    <row r="895">
      <c r="A895" s="1489" t="b">
        <v>0</v>
      </c>
      <c r="B895" s="109"/>
      <c r="C895" s="1495"/>
      <c r="D895" s="109"/>
      <c r="E895" s="109"/>
      <c r="F895" s="109" t="str">
        <f t="shared" si="1"/>
        <v/>
      </c>
      <c r="G895" s="1495"/>
      <c r="H895" s="1493"/>
      <c r="I895" s="109"/>
      <c r="J895" s="50"/>
      <c r="K895" s="1493"/>
      <c r="L895" s="109"/>
    </row>
    <row r="896">
      <c r="A896" s="1489" t="b">
        <v>0</v>
      </c>
      <c r="B896" s="109"/>
      <c r="C896" s="1495"/>
      <c r="D896" s="109"/>
      <c r="E896" s="109"/>
      <c r="F896" s="109" t="str">
        <f t="shared" si="1"/>
        <v/>
      </c>
      <c r="G896" s="1495"/>
      <c r="H896" s="1493"/>
      <c r="I896" s="109"/>
      <c r="J896" s="50"/>
      <c r="K896" s="1493"/>
      <c r="L896" s="109"/>
    </row>
    <row r="897">
      <c r="A897" s="1489" t="b">
        <v>0</v>
      </c>
      <c r="B897" s="109"/>
      <c r="C897" s="1495"/>
      <c r="D897" s="109"/>
      <c r="E897" s="109"/>
      <c r="F897" s="109" t="str">
        <f t="shared" si="1"/>
        <v/>
      </c>
      <c r="G897" s="1495"/>
      <c r="H897" s="1493"/>
      <c r="I897" s="109"/>
      <c r="J897" s="50"/>
      <c r="K897" s="1493"/>
      <c r="L897" s="109"/>
    </row>
    <row r="898">
      <c r="A898" s="1489" t="b">
        <v>0</v>
      </c>
      <c r="B898" s="109"/>
      <c r="C898" s="1495"/>
      <c r="D898" s="109"/>
      <c r="E898" s="109"/>
      <c r="F898" s="109" t="str">
        <f t="shared" si="1"/>
        <v/>
      </c>
      <c r="G898" s="1495"/>
      <c r="H898" s="1493"/>
      <c r="I898" s="109"/>
      <c r="J898" s="50"/>
      <c r="K898" s="1493"/>
      <c r="L898" s="109"/>
    </row>
    <row r="899">
      <c r="A899" s="1489" t="b">
        <v>0</v>
      </c>
      <c r="B899" s="109"/>
      <c r="C899" s="1495"/>
      <c r="D899" s="109"/>
      <c r="E899" s="109"/>
      <c r="F899" s="109" t="str">
        <f t="shared" si="1"/>
        <v/>
      </c>
      <c r="G899" s="1495"/>
      <c r="H899" s="1493"/>
      <c r="I899" s="109"/>
      <c r="J899" s="50"/>
      <c r="K899" s="1493"/>
      <c r="L899" s="109"/>
    </row>
    <row r="900">
      <c r="A900" s="1489" t="b">
        <v>0</v>
      </c>
      <c r="B900" s="109"/>
      <c r="C900" s="1495"/>
      <c r="D900" s="109"/>
      <c r="E900" s="109"/>
      <c r="F900" s="109" t="str">
        <f t="shared" si="1"/>
        <v/>
      </c>
      <c r="G900" s="1495"/>
      <c r="H900" s="1493"/>
      <c r="I900" s="109"/>
      <c r="J900" s="50"/>
      <c r="K900" s="1493"/>
      <c r="L900" s="109"/>
    </row>
    <row r="901">
      <c r="A901" s="1489" t="b">
        <v>0</v>
      </c>
      <c r="B901" s="109"/>
      <c r="C901" s="1495"/>
      <c r="D901" s="109"/>
      <c r="E901" s="109"/>
      <c r="F901" s="109" t="str">
        <f t="shared" si="1"/>
        <v/>
      </c>
      <c r="G901" s="1495"/>
      <c r="H901" s="1493"/>
      <c r="I901" s="109"/>
      <c r="J901" s="50"/>
      <c r="K901" s="1493"/>
      <c r="L901" s="109"/>
    </row>
    <row r="902">
      <c r="A902" s="1489" t="b">
        <v>0</v>
      </c>
      <c r="B902" s="109"/>
      <c r="C902" s="1495"/>
      <c r="D902" s="109"/>
      <c r="E902" s="109"/>
      <c r="F902" s="109" t="str">
        <f t="shared" si="1"/>
        <v/>
      </c>
      <c r="G902" s="1495"/>
      <c r="H902" s="1493"/>
      <c r="I902" s="109"/>
      <c r="J902" s="50"/>
      <c r="K902" s="1493"/>
      <c r="L902" s="109"/>
    </row>
    <row r="903">
      <c r="A903" s="1489" t="b">
        <v>0</v>
      </c>
      <c r="B903" s="109"/>
      <c r="C903" s="1495"/>
      <c r="D903" s="109"/>
      <c r="E903" s="109"/>
      <c r="F903" s="109" t="str">
        <f t="shared" si="1"/>
        <v/>
      </c>
      <c r="G903" s="1495"/>
      <c r="H903" s="1493"/>
      <c r="I903" s="109"/>
      <c r="J903" s="50"/>
      <c r="K903" s="1493"/>
      <c r="L903" s="109"/>
    </row>
    <row r="904">
      <c r="A904" s="1489" t="b">
        <v>0</v>
      </c>
      <c r="B904" s="109"/>
      <c r="C904" s="1495"/>
      <c r="D904" s="109"/>
      <c r="E904" s="109"/>
      <c r="F904" s="109" t="str">
        <f t="shared" si="1"/>
        <v/>
      </c>
      <c r="G904" s="1495"/>
      <c r="H904" s="1493"/>
      <c r="I904" s="109"/>
      <c r="J904" s="50"/>
      <c r="K904" s="1493"/>
      <c r="L904" s="109"/>
    </row>
    <row r="905">
      <c r="A905" s="1489" t="b">
        <v>0</v>
      </c>
      <c r="B905" s="109"/>
      <c r="C905" s="1495"/>
      <c r="D905" s="109"/>
      <c r="E905" s="109"/>
      <c r="F905" s="109" t="str">
        <f t="shared" si="1"/>
        <v/>
      </c>
      <c r="G905" s="1495"/>
      <c r="H905" s="1493"/>
      <c r="I905" s="109"/>
      <c r="J905" s="50"/>
      <c r="K905" s="1493"/>
      <c r="L905" s="109"/>
    </row>
    <row r="906">
      <c r="A906" s="1489" t="b">
        <v>0</v>
      </c>
      <c r="B906" s="109"/>
      <c r="C906" s="1495"/>
      <c r="D906" s="109"/>
      <c r="E906" s="109"/>
      <c r="F906" s="109" t="str">
        <f t="shared" si="1"/>
        <v/>
      </c>
      <c r="G906" s="1495"/>
      <c r="H906" s="1493"/>
      <c r="I906" s="109"/>
      <c r="J906" s="50"/>
      <c r="K906" s="1493"/>
      <c r="L906" s="109"/>
    </row>
    <row r="907">
      <c r="A907" s="1489" t="b">
        <v>0</v>
      </c>
      <c r="B907" s="109"/>
      <c r="C907" s="1495"/>
      <c r="D907" s="109"/>
      <c r="E907" s="109"/>
      <c r="F907" s="109" t="str">
        <f t="shared" si="1"/>
        <v/>
      </c>
      <c r="G907" s="1495"/>
      <c r="H907" s="1493"/>
      <c r="I907" s="109"/>
      <c r="J907" s="50"/>
      <c r="K907" s="1493"/>
      <c r="L907" s="109"/>
    </row>
    <row r="908">
      <c r="A908" s="1489" t="b">
        <v>0</v>
      </c>
      <c r="B908" s="109"/>
      <c r="C908" s="1495"/>
      <c r="D908" s="109"/>
      <c r="E908" s="109"/>
      <c r="F908" s="109" t="str">
        <f t="shared" si="1"/>
        <v/>
      </c>
      <c r="G908" s="1495"/>
      <c r="H908" s="1493"/>
      <c r="I908" s="109"/>
      <c r="J908" s="50"/>
      <c r="K908" s="1493"/>
      <c r="L908" s="109"/>
    </row>
    <row r="909">
      <c r="A909" s="1489" t="b">
        <v>0</v>
      </c>
      <c r="B909" s="109"/>
      <c r="C909" s="1495"/>
      <c r="D909" s="109"/>
      <c r="E909" s="109"/>
      <c r="F909" s="109" t="str">
        <f t="shared" si="1"/>
        <v/>
      </c>
      <c r="G909" s="1495"/>
      <c r="H909" s="1493"/>
      <c r="I909" s="109"/>
      <c r="J909" s="50"/>
      <c r="K909" s="1493"/>
      <c r="L909" s="109"/>
    </row>
    <row r="910">
      <c r="A910" s="1489" t="b">
        <v>0</v>
      </c>
      <c r="B910" s="109"/>
      <c r="C910" s="1495"/>
      <c r="D910" s="109"/>
      <c r="E910" s="109"/>
      <c r="F910" s="109" t="str">
        <f t="shared" si="1"/>
        <v/>
      </c>
      <c r="G910" s="1495"/>
      <c r="H910" s="1493"/>
      <c r="I910" s="109"/>
      <c r="J910" s="50"/>
      <c r="K910" s="1493"/>
      <c r="L910" s="109"/>
    </row>
    <row r="911">
      <c r="A911" s="1489" t="b">
        <v>0</v>
      </c>
      <c r="B911" s="109"/>
      <c r="C911" s="1495"/>
      <c r="D911" s="109"/>
      <c r="E911" s="109"/>
      <c r="F911" s="109" t="str">
        <f t="shared" si="1"/>
        <v/>
      </c>
      <c r="G911" s="1495"/>
      <c r="H911" s="1493"/>
      <c r="I911" s="109"/>
      <c r="J911" s="50"/>
      <c r="K911" s="1493"/>
      <c r="L911" s="109"/>
    </row>
    <row r="912">
      <c r="A912" s="1489" t="b">
        <v>0</v>
      </c>
      <c r="B912" s="109"/>
      <c r="C912" s="1495"/>
      <c r="D912" s="109"/>
      <c r="E912" s="109"/>
      <c r="F912" s="109" t="str">
        <f t="shared" si="1"/>
        <v/>
      </c>
      <c r="G912" s="1495"/>
      <c r="H912" s="1493"/>
      <c r="I912" s="109"/>
      <c r="J912" s="50"/>
      <c r="K912" s="1493"/>
      <c r="L912" s="109"/>
    </row>
    <row r="913">
      <c r="A913" s="1489" t="b">
        <v>0</v>
      </c>
      <c r="B913" s="109"/>
      <c r="C913" s="1495"/>
      <c r="D913" s="109"/>
      <c r="E913" s="109"/>
      <c r="F913" s="109" t="str">
        <f t="shared" si="1"/>
        <v/>
      </c>
      <c r="G913" s="1495"/>
      <c r="H913" s="1493"/>
      <c r="I913" s="109"/>
      <c r="J913" s="50"/>
      <c r="K913" s="1493"/>
      <c r="L913" s="109"/>
    </row>
    <row r="914">
      <c r="A914" s="1489" t="b">
        <v>0</v>
      </c>
      <c r="B914" s="109"/>
      <c r="C914" s="1495"/>
      <c r="D914" s="109"/>
      <c r="E914" s="109"/>
      <c r="F914" s="109" t="str">
        <f t="shared" si="1"/>
        <v/>
      </c>
      <c r="G914" s="1495"/>
      <c r="H914" s="1493"/>
      <c r="I914" s="109"/>
      <c r="J914" s="50"/>
      <c r="K914" s="1493"/>
      <c r="L914" s="109"/>
    </row>
    <row r="915">
      <c r="A915" s="1489" t="b">
        <v>0</v>
      </c>
      <c r="B915" s="109"/>
      <c r="C915" s="1495"/>
      <c r="D915" s="109"/>
      <c r="E915" s="109"/>
      <c r="F915" s="109" t="str">
        <f t="shared" si="1"/>
        <v/>
      </c>
      <c r="G915" s="1495"/>
      <c r="H915" s="1493"/>
      <c r="I915" s="109"/>
      <c r="J915" s="50"/>
      <c r="K915" s="1493"/>
      <c r="L915" s="109"/>
    </row>
    <row r="916">
      <c r="A916" s="1489" t="b">
        <v>0</v>
      </c>
      <c r="B916" s="109"/>
      <c r="C916" s="1495"/>
      <c r="D916" s="109"/>
      <c r="E916" s="109"/>
      <c r="F916" s="109" t="str">
        <f t="shared" si="1"/>
        <v/>
      </c>
      <c r="G916" s="1495"/>
      <c r="H916" s="1493"/>
      <c r="I916" s="109"/>
      <c r="J916" s="50"/>
      <c r="K916" s="1493"/>
      <c r="L916" s="109"/>
    </row>
    <row r="917">
      <c r="A917" s="1489" t="b">
        <v>0</v>
      </c>
      <c r="B917" s="109"/>
      <c r="C917" s="1495"/>
      <c r="D917" s="109"/>
      <c r="E917" s="109"/>
      <c r="F917" s="109" t="str">
        <f t="shared" si="1"/>
        <v/>
      </c>
      <c r="G917" s="1495"/>
      <c r="H917" s="1493"/>
      <c r="I917" s="109"/>
      <c r="J917" s="50"/>
      <c r="K917" s="1493"/>
      <c r="L917" s="109"/>
    </row>
    <row r="918">
      <c r="A918" s="1489" t="b">
        <v>0</v>
      </c>
      <c r="B918" s="109"/>
      <c r="C918" s="1495"/>
      <c r="D918" s="109"/>
      <c r="E918" s="109"/>
      <c r="F918" s="109" t="str">
        <f t="shared" si="1"/>
        <v/>
      </c>
      <c r="G918" s="1495"/>
      <c r="H918" s="1493"/>
      <c r="I918" s="109"/>
      <c r="J918" s="50"/>
      <c r="K918" s="1493"/>
      <c r="L918" s="109"/>
    </row>
    <row r="919">
      <c r="A919" s="1489" t="b">
        <v>0</v>
      </c>
      <c r="B919" s="109"/>
      <c r="C919" s="1495"/>
      <c r="D919" s="109"/>
      <c r="E919" s="109"/>
      <c r="F919" s="109" t="str">
        <f t="shared" si="1"/>
        <v/>
      </c>
      <c r="G919" s="1495"/>
      <c r="H919" s="1493"/>
      <c r="I919" s="109"/>
      <c r="J919" s="50"/>
      <c r="K919" s="1493"/>
      <c r="L919" s="109"/>
    </row>
    <row r="920">
      <c r="A920" s="1489" t="b">
        <v>0</v>
      </c>
      <c r="B920" s="109"/>
      <c r="C920" s="1495"/>
      <c r="D920" s="109"/>
      <c r="E920" s="109"/>
      <c r="F920" s="109" t="str">
        <f t="shared" si="1"/>
        <v/>
      </c>
      <c r="G920" s="1495"/>
      <c r="H920" s="1493"/>
      <c r="I920" s="109"/>
      <c r="J920" s="50"/>
      <c r="K920" s="1493"/>
      <c r="L920" s="109"/>
    </row>
    <row r="921">
      <c r="A921" s="1489" t="b">
        <v>0</v>
      </c>
      <c r="B921" s="109"/>
      <c r="C921" s="1495"/>
      <c r="D921" s="109"/>
      <c r="E921" s="109"/>
      <c r="F921" s="109" t="str">
        <f t="shared" si="1"/>
        <v/>
      </c>
      <c r="G921" s="1495"/>
      <c r="H921" s="1493"/>
      <c r="I921" s="109"/>
      <c r="J921" s="50"/>
      <c r="K921" s="1493"/>
      <c r="L921" s="109"/>
    </row>
    <row r="922">
      <c r="A922" s="1489" t="b">
        <v>0</v>
      </c>
      <c r="B922" s="109"/>
      <c r="C922" s="1495"/>
      <c r="D922" s="109"/>
      <c r="E922" s="109"/>
      <c r="F922" s="109" t="str">
        <f t="shared" si="1"/>
        <v/>
      </c>
      <c r="G922" s="1495"/>
      <c r="H922" s="1493"/>
      <c r="I922" s="109"/>
      <c r="J922" s="50"/>
      <c r="K922" s="1493"/>
      <c r="L922" s="109"/>
    </row>
    <row r="923">
      <c r="A923" s="1489" t="b">
        <v>0</v>
      </c>
      <c r="B923" s="109"/>
      <c r="C923" s="1495"/>
      <c r="D923" s="109"/>
      <c r="E923" s="109"/>
      <c r="F923" s="109" t="str">
        <f t="shared" si="1"/>
        <v/>
      </c>
      <c r="G923" s="1495"/>
      <c r="H923" s="1493"/>
      <c r="I923" s="109"/>
      <c r="J923" s="50"/>
      <c r="K923" s="1493"/>
      <c r="L923" s="109"/>
    </row>
    <row r="924">
      <c r="A924" s="1489" t="b">
        <v>0</v>
      </c>
      <c r="B924" s="109"/>
      <c r="C924" s="1495"/>
      <c r="D924" s="109"/>
      <c r="E924" s="109"/>
      <c r="F924" s="109" t="str">
        <f t="shared" si="1"/>
        <v/>
      </c>
      <c r="G924" s="1495"/>
      <c r="H924" s="1493"/>
      <c r="I924" s="109"/>
      <c r="J924" s="50"/>
      <c r="K924" s="1493"/>
      <c r="L924" s="109"/>
    </row>
    <row r="925">
      <c r="A925" s="1489" t="b">
        <v>0</v>
      </c>
      <c r="B925" s="109"/>
      <c r="C925" s="1495"/>
      <c r="D925" s="109"/>
      <c r="E925" s="109"/>
      <c r="F925" s="109" t="str">
        <f t="shared" si="1"/>
        <v/>
      </c>
      <c r="G925" s="1495"/>
      <c r="H925" s="1493"/>
      <c r="I925" s="109"/>
      <c r="J925" s="50"/>
      <c r="K925" s="1493"/>
      <c r="L925" s="109"/>
    </row>
    <row r="926">
      <c r="A926" s="1489" t="b">
        <v>0</v>
      </c>
      <c r="B926" s="109"/>
      <c r="C926" s="1495"/>
      <c r="D926" s="109"/>
      <c r="E926" s="109"/>
      <c r="F926" s="109" t="str">
        <f t="shared" si="1"/>
        <v/>
      </c>
      <c r="G926" s="1495"/>
      <c r="H926" s="1493"/>
      <c r="I926" s="109"/>
      <c r="J926" s="50"/>
      <c r="K926" s="1493"/>
      <c r="L926" s="109"/>
    </row>
    <row r="927">
      <c r="A927" s="1489" t="b">
        <v>0</v>
      </c>
      <c r="B927" s="109"/>
      <c r="C927" s="1495"/>
      <c r="D927" s="109"/>
      <c r="E927" s="109"/>
      <c r="F927" s="109" t="str">
        <f t="shared" si="1"/>
        <v/>
      </c>
      <c r="G927" s="1495"/>
      <c r="H927" s="1493"/>
      <c r="I927" s="109"/>
      <c r="J927" s="50"/>
      <c r="K927" s="1493"/>
      <c r="L927" s="109"/>
    </row>
    <row r="928">
      <c r="A928" s="1489" t="b">
        <v>0</v>
      </c>
      <c r="B928" s="109"/>
      <c r="C928" s="1495"/>
      <c r="D928" s="109"/>
      <c r="E928" s="109"/>
      <c r="F928" s="109" t="str">
        <f t="shared" si="1"/>
        <v/>
      </c>
      <c r="G928" s="1495"/>
      <c r="H928" s="1493"/>
      <c r="I928" s="109"/>
      <c r="J928" s="50"/>
      <c r="K928" s="1493"/>
      <c r="L928" s="109"/>
    </row>
    <row r="929">
      <c r="A929" s="1489" t="b">
        <v>0</v>
      </c>
      <c r="B929" s="109"/>
      <c r="C929" s="1495"/>
      <c r="D929" s="109"/>
      <c r="E929" s="109"/>
      <c r="F929" s="109" t="str">
        <f t="shared" si="1"/>
        <v/>
      </c>
      <c r="G929" s="1495"/>
      <c r="H929" s="1493"/>
      <c r="I929" s="109"/>
      <c r="J929" s="50"/>
      <c r="K929" s="1493"/>
      <c r="L929" s="109"/>
    </row>
    <row r="930">
      <c r="A930" s="1489" t="b">
        <v>0</v>
      </c>
      <c r="B930" s="109"/>
      <c r="C930" s="1495"/>
      <c r="D930" s="109"/>
      <c r="E930" s="109"/>
      <c r="F930" s="109" t="str">
        <f t="shared" si="1"/>
        <v/>
      </c>
      <c r="G930" s="1495"/>
      <c r="H930" s="1493"/>
      <c r="I930" s="109"/>
      <c r="J930" s="50"/>
      <c r="K930" s="1493"/>
      <c r="L930" s="109"/>
    </row>
    <row r="931">
      <c r="A931" s="1489" t="b">
        <v>0</v>
      </c>
      <c r="B931" s="109"/>
      <c r="C931" s="1495"/>
      <c r="D931" s="109"/>
      <c r="E931" s="109"/>
      <c r="F931" s="109" t="str">
        <f t="shared" si="1"/>
        <v/>
      </c>
      <c r="G931" s="1495"/>
      <c r="H931" s="1493"/>
      <c r="I931" s="109"/>
      <c r="J931" s="50"/>
      <c r="K931" s="1493"/>
      <c r="L931" s="109"/>
    </row>
    <row r="932">
      <c r="A932" s="1489" t="b">
        <v>0</v>
      </c>
      <c r="B932" s="109"/>
      <c r="C932" s="1495"/>
      <c r="D932" s="109"/>
      <c r="E932" s="109"/>
      <c r="F932" s="109" t="str">
        <f t="shared" si="1"/>
        <v/>
      </c>
      <c r="G932" s="1495"/>
      <c r="H932" s="1493"/>
      <c r="I932" s="109"/>
      <c r="J932" s="50"/>
      <c r="K932" s="1493"/>
      <c r="L932" s="109"/>
    </row>
    <row r="933">
      <c r="A933" s="1489" t="b">
        <v>0</v>
      </c>
      <c r="B933" s="109"/>
      <c r="C933" s="1495"/>
      <c r="D933" s="109"/>
      <c r="E933" s="109"/>
      <c r="F933" s="109" t="str">
        <f t="shared" si="1"/>
        <v/>
      </c>
      <c r="G933" s="1495"/>
      <c r="H933" s="1493"/>
      <c r="I933" s="109"/>
      <c r="J933" s="50"/>
      <c r="K933" s="1493"/>
      <c r="L933" s="109"/>
    </row>
    <row r="934">
      <c r="A934" s="1489" t="b">
        <v>0</v>
      </c>
      <c r="B934" s="109"/>
      <c r="C934" s="1495"/>
      <c r="D934" s="109"/>
      <c r="E934" s="109"/>
      <c r="F934" s="109" t="str">
        <f t="shared" si="1"/>
        <v/>
      </c>
      <c r="G934" s="1495"/>
      <c r="H934" s="1493"/>
      <c r="I934" s="109"/>
      <c r="J934" s="50"/>
      <c r="K934" s="1493"/>
      <c r="L934" s="109"/>
    </row>
    <row r="935">
      <c r="A935" s="1489" t="b">
        <v>0</v>
      </c>
      <c r="B935" s="109"/>
      <c r="C935" s="1495"/>
      <c r="D935" s="109"/>
      <c r="E935" s="109"/>
      <c r="F935" s="109" t="str">
        <f t="shared" si="1"/>
        <v/>
      </c>
      <c r="G935" s="1495"/>
      <c r="H935" s="1493"/>
      <c r="I935" s="109"/>
      <c r="J935" s="50"/>
      <c r="K935" s="1493"/>
      <c r="L935" s="109"/>
    </row>
    <row r="936">
      <c r="A936" s="1489" t="b">
        <v>0</v>
      </c>
      <c r="B936" s="109"/>
      <c r="C936" s="1495"/>
      <c r="D936" s="109"/>
      <c r="E936" s="109"/>
      <c r="F936" s="109" t="str">
        <f t="shared" si="1"/>
        <v/>
      </c>
      <c r="G936" s="1495"/>
      <c r="H936" s="1493"/>
      <c r="I936" s="109"/>
      <c r="J936" s="50"/>
      <c r="K936" s="1493"/>
      <c r="L936" s="109"/>
    </row>
    <row r="937">
      <c r="A937" s="1489" t="b">
        <v>0</v>
      </c>
      <c r="B937" s="109"/>
      <c r="C937" s="1495"/>
      <c r="D937" s="109"/>
      <c r="E937" s="109"/>
      <c r="F937" s="109" t="str">
        <f t="shared" si="1"/>
        <v/>
      </c>
      <c r="G937" s="1495"/>
      <c r="H937" s="1493"/>
      <c r="I937" s="109"/>
      <c r="J937" s="50"/>
      <c r="K937" s="1493"/>
      <c r="L937" s="109"/>
    </row>
    <row r="938">
      <c r="A938" s="1489" t="b">
        <v>0</v>
      </c>
      <c r="B938" s="109"/>
      <c r="C938" s="1495"/>
      <c r="D938" s="109"/>
      <c r="E938" s="109"/>
      <c r="F938" s="109" t="str">
        <f t="shared" si="1"/>
        <v/>
      </c>
      <c r="G938" s="1495"/>
      <c r="H938" s="1493"/>
      <c r="I938" s="109"/>
      <c r="J938" s="50"/>
      <c r="K938" s="1493"/>
      <c r="L938" s="109"/>
    </row>
    <row r="939">
      <c r="A939" s="1489" t="b">
        <v>0</v>
      </c>
      <c r="B939" s="109"/>
      <c r="C939" s="1495"/>
      <c r="D939" s="109"/>
      <c r="E939" s="109"/>
      <c r="F939" s="109" t="str">
        <f t="shared" si="1"/>
        <v/>
      </c>
      <c r="G939" s="1495"/>
      <c r="H939" s="1493"/>
      <c r="I939" s="109"/>
      <c r="J939" s="50"/>
      <c r="K939" s="1493"/>
      <c r="L939" s="109"/>
    </row>
    <row r="940">
      <c r="A940" s="1489" t="b">
        <v>0</v>
      </c>
      <c r="B940" s="109"/>
      <c r="C940" s="1495"/>
      <c r="D940" s="109"/>
      <c r="E940" s="109"/>
      <c r="F940" s="109" t="str">
        <f t="shared" si="1"/>
        <v/>
      </c>
      <c r="G940" s="1495"/>
      <c r="H940" s="1493"/>
      <c r="I940" s="109"/>
      <c r="J940" s="50"/>
      <c r="K940" s="1493"/>
      <c r="L940" s="109"/>
    </row>
    <row r="941">
      <c r="A941" s="1489" t="b">
        <v>0</v>
      </c>
      <c r="B941" s="109"/>
      <c r="C941" s="1495"/>
      <c r="D941" s="109"/>
      <c r="E941" s="109"/>
      <c r="F941" s="109" t="str">
        <f t="shared" si="1"/>
        <v/>
      </c>
      <c r="G941" s="1495"/>
      <c r="H941" s="1493"/>
      <c r="I941" s="109"/>
      <c r="J941" s="50"/>
      <c r="K941" s="1493"/>
      <c r="L941" s="109"/>
    </row>
    <row r="942">
      <c r="A942" s="1489" t="b">
        <v>0</v>
      </c>
      <c r="B942" s="109"/>
      <c r="C942" s="1495"/>
      <c r="D942" s="109"/>
      <c r="E942" s="109"/>
      <c r="F942" s="109" t="str">
        <f t="shared" si="1"/>
        <v/>
      </c>
      <c r="G942" s="1495"/>
      <c r="H942" s="1493"/>
      <c r="I942" s="109"/>
      <c r="J942" s="50"/>
      <c r="K942" s="1493"/>
      <c r="L942" s="109"/>
    </row>
    <row r="943">
      <c r="A943" s="1489" t="b">
        <v>0</v>
      </c>
      <c r="B943" s="109"/>
      <c r="C943" s="1495"/>
      <c r="D943" s="109"/>
      <c r="E943" s="109"/>
      <c r="F943" s="109" t="str">
        <f t="shared" si="1"/>
        <v/>
      </c>
      <c r="G943" s="1495"/>
      <c r="H943" s="1493"/>
      <c r="I943" s="109"/>
      <c r="J943" s="50"/>
      <c r="K943" s="1493"/>
      <c r="L943" s="109"/>
    </row>
    <row r="944">
      <c r="A944" s="1489" t="b">
        <v>0</v>
      </c>
      <c r="B944" s="109"/>
      <c r="C944" s="1495"/>
      <c r="D944" s="109"/>
      <c r="E944" s="109"/>
      <c r="F944" s="109" t="str">
        <f t="shared" si="1"/>
        <v/>
      </c>
      <c r="G944" s="1495"/>
      <c r="H944" s="1493"/>
      <c r="I944" s="109"/>
      <c r="J944" s="50"/>
      <c r="K944" s="1493"/>
      <c r="L944" s="109"/>
    </row>
    <row r="945">
      <c r="A945" s="1489" t="b">
        <v>0</v>
      </c>
      <c r="B945" s="109"/>
      <c r="C945" s="1495"/>
      <c r="D945" s="109"/>
      <c r="E945" s="109"/>
      <c r="F945" s="109" t="str">
        <f t="shared" si="1"/>
        <v/>
      </c>
      <c r="G945" s="1495"/>
      <c r="H945" s="1493"/>
      <c r="I945" s="109"/>
      <c r="J945" s="50"/>
      <c r="K945" s="1493"/>
      <c r="L945" s="109"/>
    </row>
    <row r="946">
      <c r="A946" s="1489" t="b">
        <v>0</v>
      </c>
      <c r="B946" s="109"/>
      <c r="C946" s="1495"/>
      <c r="D946" s="109"/>
      <c r="E946" s="109"/>
      <c r="F946" s="109" t="str">
        <f t="shared" si="1"/>
        <v/>
      </c>
      <c r="G946" s="1495"/>
      <c r="H946" s="1493"/>
      <c r="I946" s="109"/>
      <c r="J946" s="50"/>
      <c r="K946" s="1493"/>
      <c r="L946" s="109"/>
    </row>
    <row r="947">
      <c r="A947" s="1489" t="b">
        <v>0</v>
      </c>
      <c r="B947" s="109"/>
      <c r="C947" s="1495"/>
      <c r="D947" s="109"/>
      <c r="E947" s="109"/>
      <c r="F947" s="109" t="str">
        <f t="shared" si="1"/>
        <v/>
      </c>
      <c r="G947" s="1495"/>
      <c r="H947" s="1493"/>
      <c r="I947" s="109"/>
      <c r="J947" s="50"/>
      <c r="K947" s="1493"/>
      <c r="L947" s="109"/>
    </row>
    <row r="948">
      <c r="A948" s="1489" t="b">
        <v>0</v>
      </c>
      <c r="B948" s="109"/>
      <c r="C948" s="1495"/>
      <c r="D948" s="109"/>
      <c r="E948" s="109"/>
      <c r="F948" s="109" t="str">
        <f t="shared" si="1"/>
        <v/>
      </c>
      <c r="G948" s="1495"/>
      <c r="H948" s="1493"/>
      <c r="I948" s="109"/>
      <c r="J948" s="50"/>
      <c r="K948" s="1493"/>
      <c r="L948" s="109"/>
    </row>
    <row r="949">
      <c r="A949" s="1489" t="b">
        <v>0</v>
      </c>
      <c r="B949" s="109"/>
      <c r="C949" s="1495"/>
      <c r="D949" s="109"/>
      <c r="E949" s="109"/>
      <c r="F949" s="109" t="str">
        <f t="shared" si="1"/>
        <v/>
      </c>
      <c r="G949" s="1495"/>
      <c r="H949" s="1493"/>
      <c r="I949" s="109"/>
      <c r="J949" s="50"/>
      <c r="K949" s="1493"/>
      <c r="L949" s="109"/>
    </row>
    <row r="950">
      <c r="A950" s="1489" t="b">
        <v>0</v>
      </c>
      <c r="B950" s="109"/>
      <c r="C950" s="1495"/>
      <c r="D950" s="109"/>
      <c r="E950" s="109"/>
      <c r="F950" s="109" t="str">
        <f t="shared" si="1"/>
        <v/>
      </c>
      <c r="G950" s="1495"/>
      <c r="H950" s="1493"/>
      <c r="I950" s="109"/>
      <c r="J950" s="50"/>
      <c r="K950" s="1493"/>
      <c r="L950" s="109"/>
    </row>
    <row r="951">
      <c r="A951" s="1489" t="b">
        <v>0</v>
      </c>
      <c r="B951" s="109"/>
      <c r="C951" s="1495"/>
      <c r="D951" s="109"/>
      <c r="E951" s="109"/>
      <c r="F951" s="109" t="str">
        <f t="shared" si="1"/>
        <v/>
      </c>
      <c r="G951" s="1495"/>
      <c r="H951" s="1493"/>
      <c r="I951" s="109"/>
      <c r="J951" s="50"/>
      <c r="K951" s="1493"/>
      <c r="L951" s="109"/>
    </row>
    <row r="952">
      <c r="A952" s="1489" t="b">
        <v>0</v>
      </c>
      <c r="B952" s="109"/>
      <c r="C952" s="1495"/>
      <c r="D952" s="109"/>
      <c r="E952" s="109"/>
      <c r="F952" s="109" t="str">
        <f t="shared" si="1"/>
        <v/>
      </c>
      <c r="G952" s="1495"/>
      <c r="H952" s="1493"/>
      <c r="I952" s="109"/>
      <c r="J952" s="50"/>
      <c r="K952" s="1493"/>
      <c r="L952" s="109"/>
    </row>
    <row r="953">
      <c r="A953" s="1489" t="b">
        <v>0</v>
      </c>
      <c r="B953" s="109"/>
      <c r="C953" s="1495"/>
      <c r="D953" s="109"/>
      <c r="E953" s="109"/>
      <c r="F953" s="109" t="str">
        <f t="shared" si="1"/>
        <v/>
      </c>
      <c r="G953" s="1495"/>
      <c r="H953" s="1493"/>
      <c r="I953" s="109"/>
      <c r="J953" s="50"/>
      <c r="K953" s="1493"/>
      <c r="L953" s="109"/>
    </row>
    <row r="954">
      <c r="A954" s="1489" t="b">
        <v>0</v>
      </c>
      <c r="B954" s="109"/>
      <c r="C954" s="1495"/>
      <c r="D954" s="109"/>
      <c r="E954" s="109"/>
      <c r="F954" s="109" t="str">
        <f t="shared" si="1"/>
        <v/>
      </c>
      <c r="G954" s="1495"/>
      <c r="H954" s="1493"/>
      <c r="I954" s="109"/>
      <c r="J954" s="50"/>
      <c r="K954" s="1493"/>
      <c r="L954" s="109"/>
    </row>
    <row r="955">
      <c r="A955" s="1489" t="b">
        <v>0</v>
      </c>
      <c r="B955" s="109"/>
      <c r="C955" s="1495"/>
      <c r="D955" s="109"/>
      <c r="E955" s="109"/>
      <c r="F955" s="109" t="str">
        <f t="shared" si="1"/>
        <v/>
      </c>
      <c r="G955" s="1495"/>
      <c r="H955" s="1493"/>
      <c r="I955" s="109"/>
      <c r="J955" s="50"/>
      <c r="K955" s="1493"/>
      <c r="L955" s="109"/>
    </row>
    <row r="956">
      <c r="A956" s="1489" t="b">
        <v>0</v>
      </c>
      <c r="B956" s="109"/>
      <c r="C956" s="1495"/>
      <c r="D956" s="109"/>
      <c r="E956" s="109"/>
      <c r="F956" s="109" t="str">
        <f t="shared" si="1"/>
        <v/>
      </c>
      <c r="G956" s="1495"/>
      <c r="H956" s="1493"/>
      <c r="I956" s="109"/>
      <c r="J956" s="50"/>
      <c r="K956" s="1493"/>
      <c r="L956" s="109"/>
    </row>
    <row r="957">
      <c r="A957" s="1489" t="b">
        <v>0</v>
      </c>
      <c r="B957" s="109"/>
      <c r="C957" s="1495"/>
      <c r="D957" s="109"/>
      <c r="E957" s="109"/>
      <c r="F957" s="109" t="str">
        <f t="shared" si="1"/>
        <v/>
      </c>
      <c r="G957" s="1495"/>
      <c r="H957" s="1493"/>
      <c r="I957" s="109"/>
      <c r="J957" s="50"/>
      <c r="K957" s="1493"/>
      <c r="L957" s="109"/>
    </row>
    <row r="958">
      <c r="A958" s="1489" t="b">
        <v>0</v>
      </c>
      <c r="B958" s="109"/>
      <c r="C958" s="1495"/>
      <c r="D958" s="109"/>
      <c r="E958" s="109"/>
      <c r="F958" s="109" t="str">
        <f t="shared" si="1"/>
        <v/>
      </c>
      <c r="G958" s="1495"/>
      <c r="H958" s="1493"/>
      <c r="I958" s="109"/>
      <c r="J958" s="50"/>
      <c r="K958" s="1493"/>
      <c r="L958" s="109"/>
    </row>
    <row r="959">
      <c r="A959" s="1489" t="b">
        <v>0</v>
      </c>
      <c r="B959" s="109"/>
      <c r="C959" s="1495"/>
      <c r="D959" s="109"/>
      <c r="E959" s="109"/>
      <c r="F959" s="109" t="str">
        <f t="shared" si="1"/>
        <v/>
      </c>
      <c r="G959" s="1495"/>
      <c r="H959" s="1493"/>
      <c r="I959" s="109"/>
      <c r="J959" s="50"/>
      <c r="K959" s="1493"/>
      <c r="L959" s="109"/>
    </row>
    <row r="960">
      <c r="A960" s="1489" t="b">
        <v>0</v>
      </c>
      <c r="B960" s="109"/>
      <c r="C960" s="1495"/>
      <c r="D960" s="109"/>
      <c r="E960" s="109"/>
      <c r="F960" s="109" t="str">
        <f t="shared" si="1"/>
        <v/>
      </c>
      <c r="G960" s="1495"/>
      <c r="H960" s="1493"/>
      <c r="I960" s="109"/>
      <c r="J960" s="50"/>
      <c r="K960" s="1493"/>
      <c r="L960" s="109"/>
    </row>
    <row r="961">
      <c r="A961" s="1489" t="b">
        <v>0</v>
      </c>
      <c r="B961" s="109"/>
      <c r="C961" s="1495"/>
      <c r="D961" s="109"/>
      <c r="E961" s="109"/>
      <c r="F961" s="109" t="str">
        <f t="shared" si="1"/>
        <v/>
      </c>
      <c r="G961" s="1495"/>
      <c r="H961" s="1493"/>
      <c r="I961" s="109"/>
      <c r="J961" s="50"/>
      <c r="K961" s="1493"/>
      <c r="L961" s="109"/>
    </row>
    <row r="962">
      <c r="A962" s="1489" t="b">
        <v>0</v>
      </c>
      <c r="B962" s="109"/>
      <c r="C962" s="1495"/>
      <c r="D962" s="109"/>
      <c r="E962" s="109"/>
      <c r="F962" s="109" t="str">
        <f t="shared" si="1"/>
        <v/>
      </c>
      <c r="G962" s="1495"/>
      <c r="H962" s="1493"/>
      <c r="I962" s="109"/>
      <c r="J962" s="50"/>
      <c r="K962" s="1493"/>
      <c r="L962" s="109"/>
    </row>
    <row r="963">
      <c r="A963" s="1489" t="b">
        <v>0</v>
      </c>
      <c r="B963" s="109"/>
      <c r="C963" s="1495"/>
      <c r="D963" s="109"/>
      <c r="E963" s="109"/>
      <c r="F963" s="109" t="str">
        <f t="shared" si="1"/>
        <v/>
      </c>
      <c r="G963" s="1495"/>
      <c r="H963" s="1493"/>
      <c r="I963" s="109"/>
      <c r="J963" s="50"/>
      <c r="K963" s="1493"/>
      <c r="L963" s="109"/>
    </row>
    <row r="964">
      <c r="A964" s="1489" t="b">
        <v>0</v>
      </c>
      <c r="B964" s="109"/>
      <c r="C964" s="1495"/>
      <c r="D964" s="109"/>
      <c r="E964" s="109"/>
      <c r="F964" s="109" t="str">
        <f t="shared" si="1"/>
        <v/>
      </c>
      <c r="G964" s="1495"/>
      <c r="H964" s="1493"/>
      <c r="I964" s="109"/>
      <c r="J964" s="50"/>
      <c r="K964" s="1493"/>
      <c r="L964" s="109"/>
    </row>
    <row r="965">
      <c r="A965" s="1489" t="b">
        <v>0</v>
      </c>
      <c r="B965" s="109"/>
      <c r="C965" s="1495"/>
      <c r="D965" s="109"/>
      <c r="E965" s="109"/>
      <c r="F965" s="109" t="str">
        <f t="shared" si="1"/>
        <v/>
      </c>
      <c r="G965" s="1495"/>
      <c r="H965" s="1493"/>
      <c r="I965" s="109"/>
      <c r="J965" s="50"/>
      <c r="K965" s="1493"/>
      <c r="L965" s="109"/>
    </row>
    <row r="966">
      <c r="A966" s="1489" t="b">
        <v>0</v>
      </c>
      <c r="B966" s="109"/>
      <c r="C966" s="1495"/>
      <c r="D966" s="109"/>
      <c r="E966" s="109"/>
      <c r="F966" s="109" t="str">
        <f t="shared" si="1"/>
        <v/>
      </c>
      <c r="G966" s="1495"/>
      <c r="H966" s="1493"/>
      <c r="I966" s="109"/>
      <c r="J966" s="50"/>
      <c r="K966" s="1493"/>
      <c r="L966" s="109"/>
    </row>
    <row r="967">
      <c r="A967" s="1489" t="b">
        <v>0</v>
      </c>
      <c r="B967" s="109"/>
      <c r="C967" s="1495"/>
      <c r="D967" s="109"/>
      <c r="E967" s="109"/>
      <c r="F967" s="109" t="str">
        <f t="shared" si="1"/>
        <v/>
      </c>
      <c r="G967" s="1495"/>
      <c r="H967" s="1493"/>
      <c r="I967" s="109"/>
      <c r="J967" s="50"/>
      <c r="K967" s="1493"/>
      <c r="L967" s="109"/>
    </row>
    <row r="968">
      <c r="A968" s="1489" t="b">
        <v>0</v>
      </c>
      <c r="B968" s="109"/>
      <c r="C968" s="1495"/>
      <c r="D968" s="109"/>
      <c r="E968" s="109"/>
      <c r="F968" s="109" t="str">
        <f t="shared" si="1"/>
        <v/>
      </c>
      <c r="G968" s="1495"/>
      <c r="H968" s="1493"/>
      <c r="I968" s="109"/>
      <c r="J968" s="50"/>
      <c r="K968" s="1493"/>
      <c r="L968" s="109"/>
    </row>
    <row r="969">
      <c r="A969" s="1489" t="b">
        <v>0</v>
      </c>
      <c r="B969" s="109"/>
      <c r="C969" s="1495"/>
      <c r="D969" s="109"/>
      <c r="E969" s="109"/>
      <c r="F969" s="109" t="str">
        <f t="shared" si="1"/>
        <v/>
      </c>
      <c r="G969" s="1495"/>
      <c r="H969" s="1493"/>
      <c r="I969" s="109"/>
      <c r="J969" s="50"/>
      <c r="K969" s="1493"/>
      <c r="L969" s="109"/>
    </row>
    <row r="970">
      <c r="A970" s="1489" t="b">
        <v>0</v>
      </c>
      <c r="B970" s="109"/>
      <c r="C970" s="1495"/>
      <c r="D970" s="109"/>
      <c r="E970" s="109"/>
      <c r="F970" s="109" t="str">
        <f t="shared" si="1"/>
        <v/>
      </c>
      <c r="G970" s="1495"/>
      <c r="H970" s="1493"/>
      <c r="I970" s="109"/>
      <c r="J970" s="50"/>
      <c r="K970" s="1493"/>
      <c r="L970" s="109"/>
    </row>
    <row r="971">
      <c r="A971" s="1489" t="b">
        <v>0</v>
      </c>
      <c r="B971" s="109"/>
      <c r="C971" s="1495"/>
      <c r="D971" s="109"/>
      <c r="E971" s="109"/>
      <c r="F971" s="109" t="str">
        <f t="shared" si="1"/>
        <v/>
      </c>
      <c r="G971" s="1495"/>
      <c r="H971" s="1493"/>
      <c r="I971" s="109"/>
      <c r="J971" s="50"/>
      <c r="K971" s="1493"/>
      <c r="L971" s="109"/>
    </row>
    <row r="972">
      <c r="A972" s="1489" t="b">
        <v>0</v>
      </c>
      <c r="B972" s="109"/>
      <c r="C972" s="1495"/>
      <c r="D972" s="109"/>
      <c r="E972" s="109"/>
      <c r="F972" s="109" t="str">
        <f t="shared" si="1"/>
        <v/>
      </c>
      <c r="G972" s="1495"/>
      <c r="H972" s="1493"/>
      <c r="I972" s="109"/>
      <c r="J972" s="50"/>
      <c r="K972" s="1493"/>
      <c r="L972" s="109"/>
    </row>
    <row r="973">
      <c r="A973" s="1489" t="b">
        <v>0</v>
      </c>
      <c r="B973" s="109"/>
      <c r="C973" s="1495"/>
      <c r="D973" s="109"/>
      <c r="E973" s="109"/>
      <c r="F973" s="109" t="str">
        <f t="shared" si="1"/>
        <v/>
      </c>
      <c r="G973" s="1495"/>
      <c r="H973" s="1493"/>
      <c r="I973" s="109"/>
      <c r="J973" s="50"/>
      <c r="K973" s="1493"/>
      <c r="L973" s="109"/>
    </row>
    <row r="974">
      <c r="A974" s="1489" t="b">
        <v>0</v>
      </c>
      <c r="B974" s="109"/>
      <c r="C974" s="1495"/>
      <c r="D974" s="109"/>
      <c r="E974" s="109"/>
      <c r="F974" s="109" t="str">
        <f t="shared" si="1"/>
        <v/>
      </c>
      <c r="G974" s="1495"/>
      <c r="H974" s="1493"/>
      <c r="I974" s="109"/>
      <c r="J974" s="50"/>
      <c r="K974" s="1493"/>
      <c r="L974" s="109"/>
    </row>
    <row r="975">
      <c r="A975" s="1489" t="b">
        <v>0</v>
      </c>
      <c r="B975" s="109"/>
      <c r="C975" s="1495"/>
      <c r="D975" s="109"/>
      <c r="E975" s="109"/>
      <c r="F975" s="109" t="str">
        <f t="shared" si="1"/>
        <v/>
      </c>
      <c r="G975" s="1495"/>
      <c r="H975" s="1493"/>
      <c r="I975" s="109"/>
      <c r="J975" s="50"/>
      <c r="K975" s="1493"/>
      <c r="L975" s="109"/>
    </row>
    <row r="976">
      <c r="A976" s="1489" t="b">
        <v>0</v>
      </c>
      <c r="B976" s="109"/>
      <c r="C976" s="1495"/>
      <c r="D976" s="109"/>
      <c r="E976" s="109"/>
      <c r="F976" s="109" t="str">
        <f t="shared" si="1"/>
        <v/>
      </c>
      <c r="G976" s="1495"/>
      <c r="H976" s="1493"/>
      <c r="I976" s="109"/>
      <c r="J976" s="50"/>
      <c r="K976" s="1493"/>
      <c r="L976" s="109"/>
    </row>
    <row r="977">
      <c r="A977" s="1489" t="b">
        <v>0</v>
      </c>
      <c r="B977" s="109"/>
      <c r="C977" s="1495"/>
      <c r="D977" s="109"/>
      <c r="E977" s="109"/>
      <c r="F977" s="109" t="str">
        <f t="shared" si="1"/>
        <v/>
      </c>
      <c r="G977" s="1495"/>
      <c r="H977" s="1493"/>
      <c r="I977" s="109"/>
      <c r="J977" s="50"/>
      <c r="K977" s="1493"/>
      <c r="L977" s="109"/>
    </row>
    <row r="978">
      <c r="A978" s="1489" t="b">
        <v>0</v>
      </c>
      <c r="B978" s="109"/>
      <c r="C978" s="1495"/>
      <c r="D978" s="109"/>
      <c r="E978" s="109"/>
      <c r="F978" s="109" t="str">
        <f t="shared" si="1"/>
        <v/>
      </c>
      <c r="G978" s="1495"/>
      <c r="H978" s="1493"/>
      <c r="I978" s="109"/>
      <c r="J978" s="50"/>
      <c r="K978" s="1493"/>
      <c r="L978" s="109"/>
    </row>
    <row r="979">
      <c r="A979" s="1489" t="b">
        <v>0</v>
      </c>
      <c r="B979" s="109"/>
      <c r="C979" s="1495"/>
      <c r="D979" s="109"/>
      <c r="E979" s="109"/>
      <c r="F979" s="109" t="str">
        <f t="shared" si="1"/>
        <v/>
      </c>
      <c r="G979" s="1495"/>
      <c r="H979" s="1493"/>
      <c r="I979" s="109"/>
      <c r="J979" s="50"/>
      <c r="K979" s="1493"/>
      <c r="L979" s="109"/>
    </row>
    <row r="980">
      <c r="A980" s="1489" t="b">
        <v>0</v>
      </c>
      <c r="B980" s="109"/>
      <c r="C980" s="1495"/>
      <c r="D980" s="109"/>
      <c r="E980" s="109"/>
      <c r="F980" s="109" t="str">
        <f t="shared" si="1"/>
        <v/>
      </c>
      <c r="G980" s="1495"/>
      <c r="H980" s="1493"/>
      <c r="I980" s="109"/>
      <c r="J980" s="50"/>
      <c r="K980" s="1493"/>
      <c r="L980" s="109"/>
    </row>
    <row r="981">
      <c r="A981" s="1489" t="b">
        <v>0</v>
      </c>
      <c r="B981" s="109"/>
      <c r="C981" s="1495"/>
      <c r="D981" s="109"/>
      <c r="E981" s="109"/>
      <c r="F981" s="109" t="str">
        <f t="shared" si="1"/>
        <v/>
      </c>
      <c r="G981" s="1495"/>
      <c r="H981" s="1493"/>
      <c r="I981" s="109"/>
      <c r="J981" s="50"/>
      <c r="K981" s="1493"/>
      <c r="L981" s="109"/>
    </row>
    <row r="982">
      <c r="A982" s="1489" t="b">
        <v>0</v>
      </c>
      <c r="B982" s="109"/>
      <c r="C982" s="1495"/>
      <c r="D982" s="109"/>
      <c r="E982" s="109"/>
      <c r="F982" s="109" t="str">
        <f t="shared" si="1"/>
        <v/>
      </c>
      <c r="G982" s="1495"/>
      <c r="H982" s="1493"/>
      <c r="I982" s="109"/>
      <c r="J982" s="50"/>
      <c r="K982" s="1493"/>
      <c r="L982" s="109"/>
    </row>
    <row r="983">
      <c r="A983" s="1489" t="b">
        <v>0</v>
      </c>
      <c r="B983" s="109"/>
      <c r="C983" s="1495"/>
      <c r="D983" s="109"/>
      <c r="E983" s="109"/>
      <c r="F983" s="109" t="str">
        <f t="shared" si="1"/>
        <v/>
      </c>
      <c r="G983" s="1495"/>
      <c r="H983" s="1493"/>
      <c r="I983" s="109"/>
      <c r="J983" s="50"/>
      <c r="K983" s="1493"/>
      <c r="L983" s="109"/>
    </row>
    <row r="984">
      <c r="A984" s="1489" t="b">
        <v>0</v>
      </c>
      <c r="B984" s="109"/>
      <c r="C984" s="1495"/>
      <c r="D984" s="109"/>
      <c r="E984" s="109"/>
      <c r="F984" s="109" t="str">
        <f t="shared" si="1"/>
        <v/>
      </c>
      <c r="G984" s="1495"/>
      <c r="H984" s="1493"/>
      <c r="I984" s="109"/>
      <c r="J984" s="50"/>
      <c r="K984" s="1493"/>
      <c r="L984" s="109"/>
    </row>
    <row r="985">
      <c r="A985" s="1489" t="b">
        <v>0</v>
      </c>
      <c r="B985" s="109"/>
      <c r="C985" s="1495"/>
      <c r="D985" s="109"/>
      <c r="E985" s="109"/>
      <c r="F985" s="109" t="str">
        <f t="shared" si="1"/>
        <v/>
      </c>
      <c r="G985" s="1495"/>
      <c r="H985" s="1493"/>
      <c r="I985" s="109"/>
      <c r="J985" s="50"/>
      <c r="K985" s="1493"/>
      <c r="L985" s="109"/>
    </row>
    <row r="986">
      <c r="A986" s="1489" t="b">
        <v>0</v>
      </c>
      <c r="B986" s="109"/>
      <c r="C986" s="1495"/>
      <c r="D986" s="109"/>
      <c r="E986" s="109"/>
      <c r="F986" s="109" t="str">
        <f t="shared" si="1"/>
        <v/>
      </c>
      <c r="G986" s="1495"/>
      <c r="H986" s="1493"/>
      <c r="I986" s="109"/>
      <c r="J986" s="50"/>
      <c r="K986" s="1493"/>
      <c r="L986" s="109"/>
    </row>
    <row r="987">
      <c r="A987" s="1489" t="b">
        <v>0</v>
      </c>
      <c r="B987" s="109"/>
      <c r="C987" s="1495"/>
      <c r="D987" s="109"/>
      <c r="E987" s="109"/>
      <c r="F987" s="109" t="str">
        <f t="shared" si="1"/>
        <v/>
      </c>
      <c r="G987" s="1495"/>
      <c r="H987" s="1493"/>
      <c r="I987" s="109"/>
      <c r="J987" s="50"/>
      <c r="K987" s="1493"/>
      <c r="L987" s="109"/>
    </row>
    <row r="988">
      <c r="A988" s="1489" t="b">
        <v>0</v>
      </c>
      <c r="B988" s="109"/>
      <c r="C988" s="1495"/>
      <c r="D988" s="109"/>
      <c r="E988" s="109"/>
      <c r="F988" s="109" t="str">
        <f t="shared" si="1"/>
        <v/>
      </c>
      <c r="G988" s="1495"/>
      <c r="H988" s="1493"/>
      <c r="I988" s="109"/>
      <c r="J988" s="50"/>
      <c r="K988" s="1493"/>
      <c r="L988" s="109"/>
    </row>
    <row r="989">
      <c r="B989" s="107"/>
      <c r="C989" s="1496"/>
      <c r="D989" s="107"/>
      <c r="E989" s="107"/>
      <c r="F989" s="107"/>
      <c r="G989" s="1496"/>
      <c r="H989" s="107"/>
      <c r="I989" s="107"/>
      <c r="K989" s="107"/>
      <c r="L989" s="107"/>
    </row>
    <row r="990">
      <c r="B990" s="107"/>
      <c r="C990" s="1496"/>
      <c r="D990" s="107"/>
      <c r="E990" s="107"/>
      <c r="F990" s="107"/>
      <c r="G990" s="1496"/>
      <c r="H990" s="107"/>
      <c r="I990" s="107"/>
      <c r="K990" s="107"/>
      <c r="L990" s="107"/>
    </row>
    <row r="991">
      <c r="B991" s="107"/>
      <c r="C991" s="1496"/>
      <c r="D991" s="107"/>
      <c r="E991" s="107"/>
      <c r="F991" s="107"/>
      <c r="G991" s="1496"/>
      <c r="H991" s="107"/>
      <c r="I991" s="107"/>
      <c r="K991" s="107"/>
      <c r="L991" s="107"/>
    </row>
    <row r="992">
      <c r="B992" s="107"/>
      <c r="C992" s="1496"/>
      <c r="D992" s="107"/>
      <c r="E992" s="107"/>
      <c r="F992" s="107"/>
      <c r="G992" s="1496"/>
      <c r="H992" s="107"/>
      <c r="I992" s="107"/>
      <c r="K992" s="107"/>
      <c r="L992" s="107"/>
    </row>
    <row r="993">
      <c r="B993" s="107"/>
      <c r="C993" s="1496"/>
      <c r="D993" s="107"/>
      <c r="E993" s="107"/>
      <c r="F993" s="107"/>
      <c r="G993" s="1496"/>
      <c r="H993" s="107"/>
      <c r="I993" s="107"/>
      <c r="K993" s="107"/>
      <c r="L993" s="107"/>
    </row>
    <row r="994">
      <c r="B994" s="107"/>
      <c r="C994" s="1496"/>
      <c r="D994" s="107"/>
      <c r="E994" s="107"/>
      <c r="F994" s="107"/>
      <c r="G994" s="1496"/>
      <c r="H994" s="107"/>
      <c r="I994" s="107"/>
      <c r="K994" s="107"/>
      <c r="L994" s="107"/>
    </row>
    <row r="995">
      <c r="B995" s="107"/>
      <c r="C995" s="1496"/>
      <c r="D995" s="107"/>
      <c r="E995" s="107"/>
      <c r="F995" s="107"/>
      <c r="G995" s="1496"/>
      <c r="H995" s="107"/>
      <c r="I995" s="107"/>
      <c r="K995" s="107"/>
      <c r="L995" s="107"/>
    </row>
    <row r="996">
      <c r="B996" s="107"/>
      <c r="C996" s="1496"/>
      <c r="D996" s="107"/>
      <c r="E996" s="107"/>
      <c r="F996" s="107"/>
      <c r="G996" s="1496"/>
      <c r="H996" s="107"/>
      <c r="I996" s="107"/>
      <c r="K996" s="107"/>
      <c r="L996" s="107"/>
    </row>
    <row r="997">
      <c r="B997" s="107"/>
      <c r="C997" s="1496"/>
      <c r="D997" s="107"/>
      <c r="E997" s="107"/>
      <c r="F997" s="107"/>
      <c r="G997" s="1496"/>
      <c r="H997" s="107"/>
      <c r="I997" s="107"/>
      <c r="K997" s="107"/>
      <c r="L997" s="107"/>
    </row>
    <row r="998">
      <c r="B998" s="107"/>
      <c r="C998" s="1496"/>
      <c r="D998" s="107"/>
      <c r="E998" s="107"/>
      <c r="F998" s="107"/>
      <c r="G998" s="1496"/>
      <c r="H998" s="107"/>
      <c r="I998" s="107"/>
      <c r="K998" s="107"/>
      <c r="L998" s="107"/>
    </row>
    <row r="999">
      <c r="B999" s="107"/>
      <c r="C999" s="1496"/>
      <c r="D999" s="107"/>
      <c r="E999" s="107"/>
      <c r="F999" s="107"/>
      <c r="G999" s="1496"/>
      <c r="H999" s="107"/>
      <c r="I999" s="107"/>
      <c r="K999" s="107"/>
      <c r="L999" s="107"/>
    </row>
  </sheetData>
  <autoFilter ref="$A$1:$L$999"/>
  <dataValidations>
    <dataValidation type="list" allowBlank="1" showErrorMessage="1" sqref="D2:E988">
      <formula1>"1,2,3"</formula1>
    </dataValidation>
    <dataValidation type="list" allowBlank="1" showErrorMessage="1" sqref="I2:I988 L2:L988">
      <formula1>"有,無"</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743" t="s">
        <v>1279</v>
      </c>
      <c r="B1" s="2" t="s">
        <v>1</v>
      </c>
      <c r="C1" s="3"/>
      <c r="D1" s="4" t="s">
        <v>2</v>
      </c>
      <c r="E1" s="5"/>
      <c r="F1" s="5"/>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t="s">
        <v>7</v>
      </c>
      <c r="AJ1" s="5" t="s">
        <v>8</v>
      </c>
      <c r="AK1" s="5"/>
      <c r="AL1" s="5"/>
      <c r="AM1" s="5"/>
    </row>
    <row r="2">
      <c r="A2" s="6"/>
      <c r="B2" s="6"/>
      <c r="C2" s="6"/>
      <c r="D2" s="7"/>
      <c r="E2" s="8"/>
      <c r="F2" s="8"/>
      <c r="G2" s="8">
        <v>46113.0</v>
      </c>
      <c r="H2" s="8">
        <v>46114.0</v>
      </c>
      <c r="I2" s="8">
        <v>46115.0</v>
      </c>
      <c r="J2" s="8">
        <v>46116.0</v>
      </c>
      <c r="K2" s="8">
        <v>46117.0</v>
      </c>
      <c r="L2" s="8">
        <v>46118.0</v>
      </c>
      <c r="M2" s="8">
        <v>46119.0</v>
      </c>
      <c r="N2" s="8">
        <v>46120.0</v>
      </c>
      <c r="O2" s="8">
        <v>46121.0</v>
      </c>
      <c r="P2" s="8">
        <v>46122.0</v>
      </c>
      <c r="Q2" s="8">
        <v>46123.0</v>
      </c>
      <c r="R2" s="8">
        <v>46124.0</v>
      </c>
      <c r="S2" s="8">
        <v>46125.0</v>
      </c>
      <c r="T2" s="8">
        <v>46126.0</v>
      </c>
      <c r="U2" s="8">
        <v>46127.0</v>
      </c>
      <c r="V2" s="8">
        <v>46128.0</v>
      </c>
      <c r="W2" s="8">
        <v>46129.0</v>
      </c>
      <c r="X2" s="8">
        <v>46130.0</v>
      </c>
      <c r="Y2" s="8">
        <v>46131.0</v>
      </c>
      <c r="Z2" s="8">
        <v>46132.0</v>
      </c>
      <c r="AA2" s="8">
        <v>46133.0</v>
      </c>
      <c r="AB2" s="8">
        <v>46134.0</v>
      </c>
      <c r="AC2" s="8">
        <v>46135.0</v>
      </c>
      <c r="AD2" s="8">
        <v>46136.0</v>
      </c>
      <c r="AE2" s="8">
        <v>46137.0</v>
      </c>
      <c r="AF2" s="8">
        <v>46138.0</v>
      </c>
      <c r="AG2" s="8">
        <v>46139.0</v>
      </c>
      <c r="AH2" s="8">
        <v>46140.0</v>
      </c>
      <c r="AI2" s="8">
        <v>46141.0</v>
      </c>
      <c r="AJ2" s="8">
        <v>46142.0</v>
      </c>
      <c r="AK2" s="8"/>
      <c r="AL2" s="8"/>
      <c r="AM2" s="8"/>
    </row>
    <row r="3">
      <c r="A3" s="744" t="s">
        <v>69</v>
      </c>
      <c r="B3" s="7"/>
      <c r="C3" s="745" t="s">
        <v>55</v>
      </c>
      <c r="D3" s="219">
        <f>sum(E3:J3)+sum(L3:Q3)+sum(S3:X3)+sum(Z3:AE3)+SUM(AG3:AJ3)</f>
        <v>2503000</v>
      </c>
      <c r="E3" s="185">
        <f t="shared" ref="E3:J3" si="1">E16+E29+E42</f>
        <v>0</v>
      </c>
      <c r="F3" s="185">
        <f t="shared" si="1"/>
        <v>0</v>
      </c>
      <c r="G3" s="185">
        <f t="shared" si="1"/>
        <v>0</v>
      </c>
      <c r="H3" s="185">
        <f t="shared" si="1"/>
        <v>0</v>
      </c>
      <c r="I3" s="185">
        <f t="shared" si="1"/>
        <v>0</v>
      </c>
      <c r="J3" s="185">
        <f t="shared" si="1"/>
        <v>0</v>
      </c>
      <c r="K3" s="60">
        <f t="shared" ref="K3:K12" si="7">sum(E3:J3)</f>
        <v>0</v>
      </c>
      <c r="L3" s="185">
        <f t="shared" ref="L3:Q3" si="2">L16+L29+L42</f>
        <v>0</v>
      </c>
      <c r="M3" s="185">
        <f t="shared" si="2"/>
        <v>320000</v>
      </c>
      <c r="N3" s="185">
        <f t="shared" si="2"/>
        <v>172000</v>
      </c>
      <c r="O3" s="185">
        <f t="shared" si="2"/>
        <v>0</v>
      </c>
      <c r="P3" s="185">
        <f t="shared" si="2"/>
        <v>0</v>
      </c>
      <c r="Q3" s="185">
        <f t="shared" si="2"/>
        <v>0</v>
      </c>
      <c r="R3" s="60">
        <f t="shared" ref="R3:R12" si="9">sum(L3:Q3)</f>
        <v>492000</v>
      </c>
      <c r="S3" s="185">
        <f t="shared" ref="S3:X3" si="3">S16+S29+S42</f>
        <v>0</v>
      </c>
      <c r="T3" s="185">
        <f t="shared" si="3"/>
        <v>0</v>
      </c>
      <c r="U3" s="185">
        <f t="shared" si="3"/>
        <v>0</v>
      </c>
      <c r="V3" s="185">
        <f t="shared" si="3"/>
        <v>0</v>
      </c>
      <c r="W3" s="185">
        <f t="shared" si="3"/>
        <v>0</v>
      </c>
      <c r="X3" s="185">
        <f t="shared" si="3"/>
        <v>0</v>
      </c>
      <c r="Y3" s="60">
        <f t="shared" ref="Y3:Y12" si="11">sum(S3:X3)</f>
        <v>0</v>
      </c>
      <c r="Z3" s="185">
        <f t="shared" ref="Z3:AE3" si="4">Z16+Z29+Z42</f>
        <v>325000</v>
      </c>
      <c r="AA3" s="185">
        <f t="shared" si="4"/>
        <v>0</v>
      </c>
      <c r="AB3" s="185">
        <f t="shared" si="4"/>
        <v>0</v>
      </c>
      <c r="AC3" s="185">
        <f t="shared" si="4"/>
        <v>0</v>
      </c>
      <c r="AD3" s="185">
        <f t="shared" si="4"/>
        <v>590000</v>
      </c>
      <c r="AE3" s="185">
        <f t="shared" si="4"/>
        <v>0</v>
      </c>
      <c r="AF3" s="60">
        <f t="shared" ref="AF3:AF12" si="13">sum(Z3:AE3)</f>
        <v>915000</v>
      </c>
      <c r="AG3" s="185">
        <f t="shared" ref="AG3:AL3" si="5">AG16+AG29+AG42</f>
        <v>272000</v>
      </c>
      <c r="AH3" s="185">
        <f t="shared" si="5"/>
        <v>472000</v>
      </c>
      <c r="AI3" s="185">
        <f t="shared" si="5"/>
        <v>0</v>
      </c>
      <c r="AJ3" s="185">
        <f t="shared" si="5"/>
        <v>352000</v>
      </c>
      <c r="AK3" s="185">
        <f t="shared" si="5"/>
        <v>0</v>
      </c>
      <c r="AL3" s="185">
        <f t="shared" si="5"/>
        <v>0</v>
      </c>
      <c r="AM3" s="60">
        <f t="shared" ref="AM3:AM12" si="15">sum(AG3:AL3)</f>
        <v>1096000</v>
      </c>
    </row>
    <row r="4">
      <c r="A4" s="746">
        <f>D4/D5</f>
        <v>0.1794871795</v>
      </c>
      <c r="B4" s="7"/>
      <c r="C4" s="747" t="s">
        <v>57</v>
      </c>
      <c r="D4" s="221">
        <f>sum(E4:J4)+sum(L4:Q4)+sum(S4:X4)+sum(Z4:AE4)+sum(AG4:AJ4)</f>
        <v>7</v>
      </c>
      <c r="E4" s="199">
        <f t="shared" ref="E4:J4" si="6">E17+E30+E43</f>
        <v>0</v>
      </c>
      <c r="F4" s="199">
        <f t="shared" si="6"/>
        <v>0</v>
      </c>
      <c r="G4" s="199">
        <f t="shared" si="6"/>
        <v>0</v>
      </c>
      <c r="H4" s="199">
        <f t="shared" si="6"/>
        <v>0</v>
      </c>
      <c r="I4" s="199">
        <f t="shared" si="6"/>
        <v>0</v>
      </c>
      <c r="J4" s="199">
        <f t="shared" si="6"/>
        <v>0</v>
      </c>
      <c r="K4" s="66">
        <f t="shared" si="7"/>
        <v>0</v>
      </c>
      <c r="L4" s="199">
        <f t="shared" ref="L4:Q4" si="8">L17+L30+L43</f>
        <v>0</v>
      </c>
      <c r="M4" s="199">
        <f t="shared" si="8"/>
        <v>1</v>
      </c>
      <c r="N4" s="199">
        <f t="shared" si="8"/>
        <v>1</v>
      </c>
      <c r="O4" s="199">
        <f t="shared" si="8"/>
        <v>0</v>
      </c>
      <c r="P4" s="199">
        <f t="shared" si="8"/>
        <v>0</v>
      </c>
      <c r="Q4" s="199">
        <f t="shared" si="8"/>
        <v>0</v>
      </c>
      <c r="R4" s="66">
        <f t="shared" si="9"/>
        <v>2</v>
      </c>
      <c r="S4" s="199">
        <f t="shared" ref="S4:X4" si="10">S17+S30+S43</f>
        <v>0</v>
      </c>
      <c r="T4" s="199">
        <f t="shared" si="10"/>
        <v>0</v>
      </c>
      <c r="U4" s="199">
        <f t="shared" si="10"/>
        <v>0</v>
      </c>
      <c r="V4" s="199">
        <f t="shared" si="10"/>
        <v>0</v>
      </c>
      <c r="W4" s="199">
        <f t="shared" si="10"/>
        <v>0</v>
      </c>
      <c r="X4" s="199">
        <f t="shared" si="10"/>
        <v>0</v>
      </c>
      <c r="Y4" s="66">
        <f t="shared" si="11"/>
        <v>0</v>
      </c>
      <c r="Z4" s="199">
        <f t="shared" ref="Z4:AE4" si="12">Z17+Z30+Z43</f>
        <v>1</v>
      </c>
      <c r="AA4" s="199">
        <f t="shared" si="12"/>
        <v>0</v>
      </c>
      <c r="AB4" s="199">
        <f t="shared" si="12"/>
        <v>0</v>
      </c>
      <c r="AC4" s="199">
        <f t="shared" si="12"/>
        <v>0</v>
      </c>
      <c r="AD4" s="199">
        <f t="shared" si="12"/>
        <v>1</v>
      </c>
      <c r="AE4" s="199">
        <f t="shared" si="12"/>
        <v>0</v>
      </c>
      <c r="AF4" s="66">
        <f t="shared" si="13"/>
        <v>2</v>
      </c>
      <c r="AG4" s="199">
        <f t="shared" ref="AG4:AL4" si="14">AG17+AG30+AG43</f>
        <v>1</v>
      </c>
      <c r="AH4" s="199">
        <f t="shared" si="14"/>
        <v>1</v>
      </c>
      <c r="AI4" s="199">
        <f t="shared" si="14"/>
        <v>0</v>
      </c>
      <c r="AJ4" s="199">
        <f t="shared" si="14"/>
        <v>1</v>
      </c>
      <c r="AK4" s="199">
        <f t="shared" si="14"/>
        <v>0</v>
      </c>
      <c r="AL4" s="199">
        <f t="shared" si="14"/>
        <v>0</v>
      </c>
      <c r="AM4" s="66">
        <f t="shared" si="15"/>
        <v>3</v>
      </c>
    </row>
    <row r="5">
      <c r="A5" s="744" t="s">
        <v>1280</v>
      </c>
      <c r="B5" s="7"/>
      <c r="C5" s="747" t="s">
        <v>58</v>
      </c>
      <c r="D5" s="221">
        <f t="shared" ref="D5:D12" si="21">sum(E5:J5)+sum(L5:Q5)+sum(S5:X5)+sum(Z5:AE5)+sum(AG5:AH5)</f>
        <v>39</v>
      </c>
      <c r="E5" s="199">
        <f t="shared" ref="E5:J5" si="16">E18+E31+E44</f>
        <v>0</v>
      </c>
      <c r="F5" s="199">
        <f t="shared" si="16"/>
        <v>0</v>
      </c>
      <c r="G5" s="199">
        <f t="shared" si="16"/>
        <v>1</v>
      </c>
      <c r="H5" s="199">
        <f t="shared" si="16"/>
        <v>0</v>
      </c>
      <c r="I5" s="199">
        <f t="shared" si="16"/>
        <v>3</v>
      </c>
      <c r="J5" s="199">
        <f t="shared" si="16"/>
        <v>0</v>
      </c>
      <c r="K5" s="66">
        <f t="shared" si="7"/>
        <v>4</v>
      </c>
      <c r="L5" s="199">
        <f t="shared" ref="L5:Q5" si="17">L18+L31+L44</f>
        <v>1</v>
      </c>
      <c r="M5" s="199">
        <f t="shared" si="17"/>
        <v>2</v>
      </c>
      <c r="N5" s="199">
        <f t="shared" si="17"/>
        <v>0</v>
      </c>
      <c r="O5" s="199">
        <f t="shared" si="17"/>
        <v>1</v>
      </c>
      <c r="P5" s="199">
        <f t="shared" si="17"/>
        <v>2</v>
      </c>
      <c r="Q5" s="199">
        <f t="shared" si="17"/>
        <v>0</v>
      </c>
      <c r="R5" s="66">
        <f t="shared" si="9"/>
        <v>6</v>
      </c>
      <c r="S5" s="199">
        <f t="shared" ref="S5:X5" si="18">S18+S31+S44</f>
        <v>3</v>
      </c>
      <c r="T5" s="199">
        <f t="shared" si="18"/>
        <v>1</v>
      </c>
      <c r="U5" s="199">
        <f t="shared" si="18"/>
        <v>1</v>
      </c>
      <c r="V5" s="199">
        <f t="shared" si="18"/>
        <v>2</v>
      </c>
      <c r="W5" s="199">
        <f t="shared" si="18"/>
        <v>1</v>
      </c>
      <c r="X5" s="199">
        <f t="shared" si="18"/>
        <v>0</v>
      </c>
      <c r="Y5" s="66">
        <f t="shared" si="11"/>
        <v>8</v>
      </c>
      <c r="Z5" s="199">
        <f t="shared" ref="Z5:AE5" si="19">Z18+Z31+Z44</f>
        <v>3</v>
      </c>
      <c r="AA5" s="199">
        <f t="shared" si="19"/>
        <v>4</v>
      </c>
      <c r="AB5" s="199">
        <f t="shared" si="19"/>
        <v>2</v>
      </c>
      <c r="AC5" s="199">
        <f t="shared" si="19"/>
        <v>3</v>
      </c>
      <c r="AD5" s="199">
        <f t="shared" si="19"/>
        <v>5</v>
      </c>
      <c r="AE5" s="199">
        <f t="shared" si="19"/>
        <v>0</v>
      </c>
      <c r="AF5" s="66">
        <f t="shared" si="13"/>
        <v>17</v>
      </c>
      <c r="AG5" s="199">
        <f t="shared" ref="AG5:AL5" si="20">AG18+AG31+AG44</f>
        <v>2</v>
      </c>
      <c r="AH5" s="199">
        <f t="shared" si="20"/>
        <v>2</v>
      </c>
      <c r="AI5" s="199">
        <f t="shared" si="20"/>
        <v>0</v>
      </c>
      <c r="AJ5" s="199">
        <f t="shared" si="20"/>
        <v>2</v>
      </c>
      <c r="AK5" s="199">
        <f t="shared" si="20"/>
        <v>0</v>
      </c>
      <c r="AL5" s="199">
        <f t="shared" si="20"/>
        <v>0</v>
      </c>
      <c r="AM5" s="66">
        <f t="shared" si="15"/>
        <v>6</v>
      </c>
    </row>
    <row r="6">
      <c r="A6" s="746">
        <f>D5/sum(D5:D6)</f>
        <v>0.7647058824</v>
      </c>
      <c r="B6" s="7"/>
      <c r="C6" s="747" t="s">
        <v>59</v>
      </c>
      <c r="D6" s="221">
        <f t="shared" si="21"/>
        <v>12</v>
      </c>
      <c r="E6" s="199">
        <f t="shared" ref="E6:J6" si="22">E19+E32+E45</f>
        <v>0</v>
      </c>
      <c r="F6" s="199">
        <f t="shared" si="22"/>
        <v>0</v>
      </c>
      <c r="G6" s="199">
        <f t="shared" si="22"/>
        <v>0</v>
      </c>
      <c r="H6" s="199">
        <f t="shared" si="22"/>
        <v>0</v>
      </c>
      <c r="I6" s="199">
        <f t="shared" si="22"/>
        <v>0</v>
      </c>
      <c r="J6" s="199">
        <f t="shared" si="22"/>
        <v>0</v>
      </c>
      <c r="K6" s="66">
        <f t="shared" si="7"/>
        <v>0</v>
      </c>
      <c r="L6" s="199">
        <f t="shared" ref="L6:Q6" si="23">L19+L32+L45</f>
        <v>1</v>
      </c>
      <c r="M6" s="199">
        <f t="shared" si="23"/>
        <v>0</v>
      </c>
      <c r="N6" s="199">
        <f t="shared" si="23"/>
        <v>2</v>
      </c>
      <c r="O6" s="199">
        <f t="shared" si="23"/>
        <v>0</v>
      </c>
      <c r="P6" s="199">
        <f t="shared" si="23"/>
        <v>1</v>
      </c>
      <c r="Q6" s="199">
        <f t="shared" si="23"/>
        <v>0</v>
      </c>
      <c r="R6" s="66">
        <f t="shared" si="9"/>
        <v>4</v>
      </c>
      <c r="S6" s="199">
        <f t="shared" ref="S6:X6" si="24">S19+S32+S45</f>
        <v>1</v>
      </c>
      <c r="T6" s="199">
        <f t="shared" si="24"/>
        <v>0</v>
      </c>
      <c r="U6" s="199">
        <f t="shared" si="24"/>
        <v>0</v>
      </c>
      <c r="V6" s="199">
        <f t="shared" si="24"/>
        <v>0</v>
      </c>
      <c r="W6" s="199">
        <f t="shared" si="24"/>
        <v>0</v>
      </c>
      <c r="X6" s="199">
        <f t="shared" si="24"/>
        <v>0</v>
      </c>
      <c r="Y6" s="66">
        <f t="shared" si="11"/>
        <v>1</v>
      </c>
      <c r="Z6" s="199">
        <f t="shared" ref="Z6:AE6" si="25">Z19+Z32+Z45</f>
        <v>1</v>
      </c>
      <c r="AA6" s="199">
        <f t="shared" si="25"/>
        <v>1</v>
      </c>
      <c r="AB6" s="199">
        <f t="shared" si="25"/>
        <v>1</v>
      </c>
      <c r="AC6" s="199">
        <f t="shared" si="25"/>
        <v>1</v>
      </c>
      <c r="AD6" s="199">
        <f t="shared" si="25"/>
        <v>1</v>
      </c>
      <c r="AE6" s="199">
        <f t="shared" si="25"/>
        <v>0</v>
      </c>
      <c r="AF6" s="66">
        <f t="shared" si="13"/>
        <v>5</v>
      </c>
      <c r="AG6" s="199">
        <f t="shared" ref="AG6:AL6" si="26">AG19+AG32+AG45</f>
        <v>1</v>
      </c>
      <c r="AH6" s="199">
        <f t="shared" si="26"/>
        <v>1</v>
      </c>
      <c r="AI6" s="199">
        <f t="shared" si="26"/>
        <v>0</v>
      </c>
      <c r="AJ6" s="199">
        <f t="shared" si="26"/>
        <v>0</v>
      </c>
      <c r="AK6" s="199">
        <f t="shared" si="26"/>
        <v>0</v>
      </c>
      <c r="AL6" s="199">
        <f t="shared" si="26"/>
        <v>0</v>
      </c>
      <c r="AM6" s="66">
        <f t="shared" si="15"/>
        <v>2</v>
      </c>
    </row>
    <row r="7">
      <c r="A7" s="744" t="s">
        <v>71</v>
      </c>
      <c r="B7" s="7"/>
      <c r="C7" s="68" t="s">
        <v>109</v>
      </c>
      <c r="D7" s="221">
        <f t="shared" si="21"/>
        <v>56</v>
      </c>
      <c r="E7" s="199">
        <f t="shared" ref="E7:J7" si="27">E20+E33+E46</f>
        <v>0</v>
      </c>
      <c r="F7" s="199">
        <f t="shared" si="27"/>
        <v>0</v>
      </c>
      <c r="G7" s="199">
        <f t="shared" si="27"/>
        <v>2</v>
      </c>
      <c r="H7" s="199">
        <f t="shared" si="27"/>
        <v>0</v>
      </c>
      <c r="I7" s="199">
        <f t="shared" si="27"/>
        <v>3</v>
      </c>
      <c r="J7" s="199">
        <f t="shared" si="27"/>
        <v>0</v>
      </c>
      <c r="K7" s="66">
        <f t="shared" si="7"/>
        <v>5</v>
      </c>
      <c r="L7" s="199">
        <f t="shared" ref="L7:Q7" si="28">L20+L33+L46</f>
        <v>2</v>
      </c>
      <c r="M7" s="199">
        <f t="shared" si="28"/>
        <v>4</v>
      </c>
      <c r="N7" s="199">
        <f t="shared" si="28"/>
        <v>2</v>
      </c>
      <c r="O7" s="199">
        <f t="shared" si="28"/>
        <v>1</v>
      </c>
      <c r="P7" s="199">
        <f t="shared" si="28"/>
        <v>3</v>
      </c>
      <c r="Q7" s="199">
        <f t="shared" si="28"/>
        <v>0</v>
      </c>
      <c r="R7" s="66">
        <f t="shared" si="9"/>
        <v>12</v>
      </c>
      <c r="S7" s="199">
        <f t="shared" ref="S7:X7" si="29">S20+S33+S46</f>
        <v>4</v>
      </c>
      <c r="T7" s="199">
        <f t="shared" si="29"/>
        <v>1</v>
      </c>
      <c r="U7" s="199">
        <f t="shared" si="29"/>
        <v>2</v>
      </c>
      <c r="V7" s="199">
        <f t="shared" si="29"/>
        <v>2</v>
      </c>
      <c r="W7" s="199">
        <f t="shared" si="29"/>
        <v>2</v>
      </c>
      <c r="X7" s="199">
        <f t="shared" si="29"/>
        <v>0</v>
      </c>
      <c r="Y7" s="66">
        <f t="shared" si="11"/>
        <v>11</v>
      </c>
      <c r="Z7" s="199">
        <f t="shared" ref="Z7:AE7" si="30">Z20+Z33+Z46</f>
        <v>4</v>
      </c>
      <c r="AA7" s="199">
        <f t="shared" si="30"/>
        <v>5</v>
      </c>
      <c r="AB7" s="199">
        <f t="shared" si="30"/>
        <v>3</v>
      </c>
      <c r="AC7" s="199">
        <f t="shared" si="30"/>
        <v>4</v>
      </c>
      <c r="AD7" s="199">
        <f t="shared" si="30"/>
        <v>6</v>
      </c>
      <c r="AE7" s="199">
        <f t="shared" si="30"/>
        <v>0</v>
      </c>
      <c r="AF7" s="66">
        <f t="shared" si="13"/>
        <v>22</v>
      </c>
      <c r="AG7" s="199">
        <f t="shared" ref="AG7:AL7" si="31">AG20+AG33+AG46</f>
        <v>3</v>
      </c>
      <c r="AH7" s="199">
        <f t="shared" si="31"/>
        <v>3</v>
      </c>
      <c r="AI7" s="199">
        <f t="shared" si="31"/>
        <v>0</v>
      </c>
      <c r="AJ7" s="199">
        <f t="shared" si="31"/>
        <v>2</v>
      </c>
      <c r="AK7" s="199">
        <f t="shared" si="31"/>
        <v>0</v>
      </c>
      <c r="AL7" s="199">
        <f t="shared" si="31"/>
        <v>0</v>
      </c>
      <c r="AM7" s="66">
        <f t="shared" si="15"/>
        <v>8</v>
      </c>
    </row>
    <row r="8">
      <c r="A8" s="748">
        <f>D5/D7</f>
        <v>0.6964285714</v>
      </c>
      <c r="B8" s="7"/>
      <c r="C8" s="747" t="s">
        <v>72</v>
      </c>
      <c r="D8" s="221">
        <f t="shared" si="21"/>
        <v>62</v>
      </c>
      <c r="E8" s="199">
        <f t="shared" ref="E8:J8" si="32">E21+E34+E47</f>
        <v>0</v>
      </c>
      <c r="F8" s="199">
        <f t="shared" si="32"/>
        <v>0</v>
      </c>
      <c r="G8" s="199">
        <f t="shared" si="32"/>
        <v>4</v>
      </c>
      <c r="H8" s="199">
        <f t="shared" si="32"/>
        <v>2</v>
      </c>
      <c r="I8" s="199">
        <f t="shared" si="32"/>
        <v>4</v>
      </c>
      <c r="J8" s="199">
        <f t="shared" si="32"/>
        <v>0</v>
      </c>
      <c r="K8" s="66">
        <f t="shared" si="7"/>
        <v>10</v>
      </c>
      <c r="L8" s="199">
        <f t="shared" ref="L8:Q8" si="33">L21+L34+L47</f>
        <v>5</v>
      </c>
      <c r="M8" s="199">
        <f t="shared" si="33"/>
        <v>4</v>
      </c>
      <c r="N8" s="199">
        <f t="shared" si="33"/>
        <v>5</v>
      </c>
      <c r="O8" s="199">
        <f t="shared" si="33"/>
        <v>4</v>
      </c>
      <c r="P8" s="199">
        <f t="shared" si="33"/>
        <v>4</v>
      </c>
      <c r="Q8" s="199">
        <f t="shared" si="33"/>
        <v>0</v>
      </c>
      <c r="R8" s="66">
        <f t="shared" si="9"/>
        <v>22</v>
      </c>
      <c r="S8" s="199">
        <f t="shared" ref="S8:X8" si="34">S21+S34+S47</f>
        <v>0</v>
      </c>
      <c r="T8" s="199">
        <f t="shared" si="34"/>
        <v>2</v>
      </c>
      <c r="U8" s="199">
        <f t="shared" si="34"/>
        <v>0</v>
      </c>
      <c r="V8" s="199">
        <f t="shared" si="34"/>
        <v>1</v>
      </c>
      <c r="W8" s="199">
        <f t="shared" si="34"/>
        <v>9</v>
      </c>
      <c r="X8" s="199">
        <f t="shared" si="34"/>
        <v>0</v>
      </c>
      <c r="Y8" s="66">
        <f t="shared" si="11"/>
        <v>12</v>
      </c>
      <c r="Z8" s="199">
        <f t="shared" ref="Z8:AE8" si="35">Z21+Z34+Z47</f>
        <v>3</v>
      </c>
      <c r="AA8" s="199">
        <f t="shared" si="35"/>
        <v>2</v>
      </c>
      <c r="AB8" s="199">
        <f t="shared" si="35"/>
        <v>4</v>
      </c>
      <c r="AC8" s="199">
        <f t="shared" si="35"/>
        <v>6</v>
      </c>
      <c r="AD8" s="199">
        <f t="shared" si="35"/>
        <v>3</v>
      </c>
      <c r="AE8" s="199">
        <f t="shared" si="35"/>
        <v>0</v>
      </c>
      <c r="AF8" s="66">
        <f t="shared" si="13"/>
        <v>18</v>
      </c>
      <c r="AG8" s="199">
        <f t="shared" ref="AG8:AL8" si="36">AG21+AG34+AG47</f>
        <v>0</v>
      </c>
      <c r="AH8" s="199">
        <f t="shared" si="36"/>
        <v>0</v>
      </c>
      <c r="AI8" s="199">
        <f t="shared" si="36"/>
        <v>0</v>
      </c>
      <c r="AJ8" s="199">
        <f t="shared" si="36"/>
        <v>0</v>
      </c>
      <c r="AK8" s="199">
        <f t="shared" si="36"/>
        <v>0</v>
      </c>
      <c r="AL8" s="199">
        <f t="shared" si="36"/>
        <v>0</v>
      </c>
      <c r="AM8" s="66">
        <f t="shared" si="15"/>
        <v>0</v>
      </c>
    </row>
    <row r="9">
      <c r="A9" s="749" t="s">
        <v>1281</v>
      </c>
      <c r="B9" s="750">
        <f>D8/D12</f>
        <v>0.02305689848</v>
      </c>
      <c r="C9" s="751" t="s">
        <v>1282</v>
      </c>
      <c r="D9" s="221">
        <f t="shared" si="21"/>
        <v>111</v>
      </c>
      <c r="E9" s="199">
        <f t="shared" ref="E9:J9" si="37">E22+E35+E48</f>
        <v>0</v>
      </c>
      <c r="F9" s="199">
        <f t="shared" si="37"/>
        <v>0</v>
      </c>
      <c r="G9" s="199">
        <f t="shared" si="37"/>
        <v>6</v>
      </c>
      <c r="H9" s="199">
        <f t="shared" si="37"/>
        <v>8</v>
      </c>
      <c r="I9" s="199">
        <f t="shared" si="37"/>
        <v>5</v>
      </c>
      <c r="J9" s="199">
        <f t="shared" si="37"/>
        <v>0</v>
      </c>
      <c r="K9" s="66">
        <f t="shared" si="7"/>
        <v>19</v>
      </c>
      <c r="L9" s="199">
        <f t="shared" ref="L9:Q9" si="38">L22+L35+L48</f>
        <v>6</v>
      </c>
      <c r="M9" s="199">
        <f t="shared" si="38"/>
        <v>11</v>
      </c>
      <c r="N9" s="199">
        <f t="shared" si="38"/>
        <v>7</v>
      </c>
      <c r="O9" s="199">
        <f t="shared" si="38"/>
        <v>8</v>
      </c>
      <c r="P9" s="199">
        <f t="shared" si="38"/>
        <v>8</v>
      </c>
      <c r="Q9" s="199">
        <f t="shared" si="38"/>
        <v>0</v>
      </c>
      <c r="R9" s="66">
        <f t="shared" si="9"/>
        <v>40</v>
      </c>
      <c r="S9" s="199">
        <f t="shared" ref="S9:X9" si="39">S22+S35+S48</f>
        <v>6</v>
      </c>
      <c r="T9" s="199">
        <f t="shared" si="39"/>
        <v>8</v>
      </c>
      <c r="U9" s="199">
        <f t="shared" si="39"/>
        <v>0</v>
      </c>
      <c r="V9" s="199">
        <f t="shared" si="39"/>
        <v>4</v>
      </c>
      <c r="W9" s="199">
        <f t="shared" si="39"/>
        <v>9</v>
      </c>
      <c r="X9" s="199">
        <f t="shared" si="39"/>
        <v>0</v>
      </c>
      <c r="Y9" s="66">
        <f t="shared" si="11"/>
        <v>27</v>
      </c>
      <c r="Z9" s="199">
        <f t="shared" ref="Z9:AE9" si="40">Z22+Z35+Z48</f>
        <v>5</v>
      </c>
      <c r="AA9" s="199">
        <f t="shared" si="40"/>
        <v>4</v>
      </c>
      <c r="AB9" s="199">
        <f t="shared" si="40"/>
        <v>6</v>
      </c>
      <c r="AC9" s="199">
        <f t="shared" si="40"/>
        <v>7</v>
      </c>
      <c r="AD9" s="199">
        <f t="shared" si="40"/>
        <v>3</v>
      </c>
      <c r="AE9" s="199">
        <f t="shared" si="40"/>
        <v>0</v>
      </c>
      <c r="AF9" s="66">
        <f t="shared" si="13"/>
        <v>25</v>
      </c>
      <c r="AG9" s="199">
        <f t="shared" ref="AG9:AL9" si="41">AG22+AG35+AG48</f>
        <v>0</v>
      </c>
      <c r="AH9" s="199">
        <f t="shared" si="41"/>
        <v>0</v>
      </c>
      <c r="AI9" s="199">
        <f t="shared" si="41"/>
        <v>0</v>
      </c>
      <c r="AJ9" s="199">
        <f t="shared" si="41"/>
        <v>0</v>
      </c>
      <c r="AK9" s="199">
        <f t="shared" si="41"/>
        <v>0</v>
      </c>
      <c r="AL9" s="199">
        <f t="shared" si="41"/>
        <v>0</v>
      </c>
      <c r="AM9" s="66">
        <f t="shared" si="15"/>
        <v>0</v>
      </c>
    </row>
    <row r="10">
      <c r="A10" s="752" t="s">
        <v>163</v>
      </c>
      <c r="B10" s="753">
        <f t="shared" ref="B10:B13" si="47">D8/D9</f>
        <v>0.5585585586</v>
      </c>
      <c r="C10" s="17" t="s">
        <v>1283</v>
      </c>
      <c r="D10" s="221">
        <f t="shared" si="21"/>
        <v>182</v>
      </c>
      <c r="E10" s="199">
        <f>E23+E36+E48</f>
        <v>0</v>
      </c>
      <c r="F10" s="199">
        <f t="shared" ref="F10:J10" si="42">F23+F36+F49</f>
        <v>0</v>
      </c>
      <c r="G10" s="199">
        <f t="shared" si="42"/>
        <v>7</v>
      </c>
      <c r="H10" s="199">
        <f t="shared" si="42"/>
        <v>19</v>
      </c>
      <c r="I10" s="199">
        <f t="shared" si="42"/>
        <v>10</v>
      </c>
      <c r="J10" s="199">
        <f t="shared" si="42"/>
        <v>0</v>
      </c>
      <c r="K10" s="66">
        <f t="shared" si="7"/>
        <v>36</v>
      </c>
      <c r="L10" s="199">
        <f t="shared" ref="L10:Q10" si="43">L23+L36+L49</f>
        <v>12</v>
      </c>
      <c r="M10" s="199">
        <f t="shared" si="43"/>
        <v>19</v>
      </c>
      <c r="N10" s="199">
        <f t="shared" si="43"/>
        <v>15</v>
      </c>
      <c r="O10" s="199">
        <f t="shared" si="43"/>
        <v>17</v>
      </c>
      <c r="P10" s="199">
        <f t="shared" si="43"/>
        <v>14</v>
      </c>
      <c r="Q10" s="199">
        <f t="shared" si="43"/>
        <v>0</v>
      </c>
      <c r="R10" s="66">
        <f t="shared" si="9"/>
        <v>77</v>
      </c>
      <c r="S10" s="199">
        <f t="shared" ref="S10:X10" si="44">S23+S36+S49</f>
        <v>11</v>
      </c>
      <c r="T10" s="199">
        <f t="shared" si="44"/>
        <v>10</v>
      </c>
      <c r="U10" s="199">
        <f t="shared" si="44"/>
        <v>0</v>
      </c>
      <c r="V10" s="199">
        <f t="shared" si="44"/>
        <v>6</v>
      </c>
      <c r="W10" s="199">
        <f t="shared" si="44"/>
        <v>11</v>
      </c>
      <c r="X10" s="199">
        <f t="shared" si="44"/>
        <v>0</v>
      </c>
      <c r="Y10" s="66">
        <f t="shared" si="11"/>
        <v>38</v>
      </c>
      <c r="Z10" s="199">
        <f t="shared" ref="Z10:AE10" si="45">Z23+Z36+Z49</f>
        <v>5</v>
      </c>
      <c r="AA10" s="199">
        <f t="shared" si="45"/>
        <v>5</v>
      </c>
      <c r="AB10" s="199">
        <f t="shared" si="45"/>
        <v>9</v>
      </c>
      <c r="AC10" s="199">
        <f t="shared" si="45"/>
        <v>7</v>
      </c>
      <c r="AD10" s="199">
        <f t="shared" si="45"/>
        <v>5</v>
      </c>
      <c r="AE10" s="199">
        <f t="shared" si="45"/>
        <v>0</v>
      </c>
      <c r="AF10" s="66">
        <f t="shared" si="13"/>
        <v>31</v>
      </c>
      <c r="AG10" s="199">
        <f t="shared" ref="AG10:AL10" si="46">AG23+AG36+AG49</f>
        <v>0</v>
      </c>
      <c r="AH10" s="199">
        <f t="shared" si="46"/>
        <v>0</v>
      </c>
      <c r="AI10" s="199">
        <f t="shared" si="46"/>
        <v>0</v>
      </c>
      <c r="AJ10" s="199">
        <f t="shared" si="46"/>
        <v>0</v>
      </c>
      <c r="AK10" s="199">
        <f t="shared" si="46"/>
        <v>0</v>
      </c>
      <c r="AL10" s="199">
        <f t="shared" si="46"/>
        <v>0</v>
      </c>
      <c r="AM10" s="66">
        <f t="shared" si="15"/>
        <v>0</v>
      </c>
    </row>
    <row r="11">
      <c r="A11" s="752" t="s">
        <v>161</v>
      </c>
      <c r="B11" s="753">
        <f t="shared" si="47"/>
        <v>0.6098901099</v>
      </c>
      <c r="C11" s="44" t="s">
        <v>1284</v>
      </c>
      <c r="D11" s="221">
        <f t="shared" si="21"/>
        <v>1430</v>
      </c>
      <c r="E11" s="199">
        <f t="shared" ref="E11:J11" si="48">E24+E37+E50</f>
        <v>0</v>
      </c>
      <c r="F11" s="199">
        <f t="shared" si="48"/>
        <v>0</v>
      </c>
      <c r="G11" s="199">
        <f t="shared" si="48"/>
        <v>99</v>
      </c>
      <c r="H11" s="199">
        <f t="shared" si="48"/>
        <v>172</v>
      </c>
      <c r="I11" s="199">
        <f t="shared" si="48"/>
        <v>94</v>
      </c>
      <c r="J11" s="199">
        <f t="shared" si="48"/>
        <v>0</v>
      </c>
      <c r="K11" s="66">
        <f t="shared" si="7"/>
        <v>365</v>
      </c>
      <c r="L11" s="199">
        <f t="shared" ref="L11:Q11" si="49">L24+L37+L50</f>
        <v>121</v>
      </c>
      <c r="M11" s="199">
        <f t="shared" si="49"/>
        <v>143</v>
      </c>
      <c r="N11" s="199">
        <f t="shared" si="49"/>
        <v>130</v>
      </c>
      <c r="O11" s="199">
        <f t="shared" si="49"/>
        <v>110</v>
      </c>
      <c r="P11" s="199">
        <f t="shared" si="49"/>
        <v>72</v>
      </c>
      <c r="Q11" s="199">
        <f t="shared" si="49"/>
        <v>0</v>
      </c>
      <c r="R11" s="66">
        <f t="shared" si="9"/>
        <v>576</v>
      </c>
      <c r="S11" s="199">
        <f t="shared" ref="S11:X11" si="50">S24+S37+S50</f>
        <v>105</v>
      </c>
      <c r="T11" s="199">
        <f t="shared" si="50"/>
        <v>56</v>
      </c>
      <c r="U11" s="199">
        <f t="shared" si="50"/>
        <v>0</v>
      </c>
      <c r="V11" s="199">
        <f t="shared" si="50"/>
        <v>51</v>
      </c>
      <c r="W11" s="199">
        <f t="shared" si="50"/>
        <v>67</v>
      </c>
      <c r="X11" s="199">
        <f t="shared" si="50"/>
        <v>0</v>
      </c>
      <c r="Y11" s="66">
        <f t="shared" si="11"/>
        <v>279</v>
      </c>
      <c r="Z11" s="199">
        <f t="shared" ref="Z11:AE11" si="51">Z24+Z37+Z50</f>
        <v>49</v>
      </c>
      <c r="AA11" s="199">
        <f t="shared" si="51"/>
        <v>36</v>
      </c>
      <c r="AB11" s="199">
        <f t="shared" si="51"/>
        <v>38</v>
      </c>
      <c r="AC11" s="199">
        <f t="shared" si="51"/>
        <v>35</v>
      </c>
      <c r="AD11" s="199">
        <f t="shared" si="51"/>
        <v>52</v>
      </c>
      <c r="AE11" s="199">
        <f t="shared" si="51"/>
        <v>0</v>
      </c>
      <c r="AF11" s="66">
        <f t="shared" si="13"/>
        <v>210</v>
      </c>
      <c r="AG11" s="199">
        <f t="shared" ref="AG11:AL11" si="52">AG24+AG37+AG50</f>
        <v>0</v>
      </c>
      <c r="AH11" s="199">
        <f t="shared" si="52"/>
        <v>0</v>
      </c>
      <c r="AI11" s="199">
        <f t="shared" si="52"/>
        <v>0</v>
      </c>
      <c r="AJ11" s="199">
        <f t="shared" si="52"/>
        <v>0</v>
      </c>
      <c r="AK11" s="199">
        <f t="shared" si="52"/>
        <v>0</v>
      </c>
      <c r="AL11" s="199">
        <f t="shared" si="52"/>
        <v>0</v>
      </c>
      <c r="AM11" s="66">
        <f t="shared" si="15"/>
        <v>0</v>
      </c>
    </row>
    <row r="12">
      <c r="A12" s="752" t="s">
        <v>159</v>
      </c>
      <c r="B12" s="753">
        <f t="shared" si="47"/>
        <v>0.1272727273</v>
      </c>
      <c r="C12" s="754" t="s">
        <v>97</v>
      </c>
      <c r="D12" s="221">
        <f t="shared" si="21"/>
        <v>2689</v>
      </c>
      <c r="E12" s="199">
        <f t="shared" ref="E12:J12" si="53">E25+E38+E51</f>
        <v>0</v>
      </c>
      <c r="F12" s="199">
        <f t="shared" si="53"/>
        <v>0</v>
      </c>
      <c r="G12" s="199">
        <f t="shared" si="53"/>
        <v>197</v>
      </c>
      <c r="H12" s="199">
        <f t="shared" si="53"/>
        <v>278</v>
      </c>
      <c r="I12" s="199">
        <f t="shared" si="53"/>
        <v>137</v>
      </c>
      <c r="J12" s="199">
        <f t="shared" si="53"/>
        <v>0</v>
      </c>
      <c r="K12" s="66">
        <f t="shared" si="7"/>
        <v>612</v>
      </c>
      <c r="L12" s="199">
        <f t="shared" ref="L12:Q12" si="54">L25+L38+L51</f>
        <v>195</v>
      </c>
      <c r="M12" s="199">
        <f t="shared" si="54"/>
        <v>246</v>
      </c>
      <c r="N12" s="199">
        <f t="shared" si="54"/>
        <v>248</v>
      </c>
      <c r="O12" s="199">
        <f t="shared" si="54"/>
        <v>243</v>
      </c>
      <c r="P12" s="199">
        <f t="shared" si="54"/>
        <v>148</v>
      </c>
      <c r="Q12" s="199">
        <f t="shared" si="54"/>
        <v>0</v>
      </c>
      <c r="R12" s="66">
        <f t="shared" si="9"/>
        <v>1080</v>
      </c>
      <c r="S12" s="199">
        <f t="shared" ref="S12:X12" si="55">S25+S38+S51</f>
        <v>192</v>
      </c>
      <c r="T12" s="199">
        <f t="shared" si="55"/>
        <v>105</v>
      </c>
      <c r="U12" s="199">
        <f t="shared" si="55"/>
        <v>0</v>
      </c>
      <c r="V12" s="199">
        <f t="shared" si="55"/>
        <v>130</v>
      </c>
      <c r="W12" s="199">
        <f t="shared" si="55"/>
        <v>133</v>
      </c>
      <c r="X12" s="199">
        <f t="shared" si="55"/>
        <v>0</v>
      </c>
      <c r="Y12" s="66">
        <f t="shared" si="11"/>
        <v>560</v>
      </c>
      <c r="Z12" s="199">
        <f t="shared" ref="Z12:AE12" si="56">Z25+Z38+Z51</f>
        <v>97</v>
      </c>
      <c r="AA12" s="199">
        <f t="shared" si="56"/>
        <v>72</v>
      </c>
      <c r="AB12" s="199">
        <f t="shared" si="56"/>
        <v>91</v>
      </c>
      <c r="AC12" s="199">
        <f t="shared" si="56"/>
        <v>76</v>
      </c>
      <c r="AD12" s="199">
        <f t="shared" si="56"/>
        <v>101</v>
      </c>
      <c r="AE12" s="199">
        <f t="shared" si="56"/>
        <v>0</v>
      </c>
      <c r="AF12" s="66">
        <f t="shared" si="13"/>
        <v>437</v>
      </c>
      <c r="AG12" s="199">
        <f t="shared" ref="AG12:AL12" si="57">AG25+AG38+AG51</f>
        <v>0</v>
      </c>
      <c r="AH12" s="199">
        <f t="shared" si="57"/>
        <v>0</v>
      </c>
      <c r="AI12" s="199">
        <f t="shared" si="57"/>
        <v>0</v>
      </c>
      <c r="AJ12" s="199">
        <f t="shared" si="57"/>
        <v>0</v>
      </c>
      <c r="AK12" s="199">
        <f t="shared" si="57"/>
        <v>0</v>
      </c>
      <c r="AL12" s="199">
        <f t="shared" si="57"/>
        <v>0</v>
      </c>
      <c r="AM12" s="66">
        <f t="shared" si="15"/>
        <v>0</v>
      </c>
    </row>
    <row r="13">
      <c r="A13" s="752" t="s">
        <v>157</v>
      </c>
      <c r="B13" s="753">
        <f t="shared" si="47"/>
        <v>0.5317962068</v>
      </c>
    </row>
    <row r="14">
      <c r="A14" s="755"/>
      <c r="B14" s="755"/>
    </row>
    <row r="15">
      <c r="K15" s="107"/>
    </row>
    <row r="16">
      <c r="A16" s="225" t="s">
        <v>0</v>
      </c>
      <c r="B16" s="170"/>
      <c r="C16" s="745" t="s">
        <v>55</v>
      </c>
      <c r="D16" s="219">
        <f>sum(E16:J16)+sum(L16:Q16)+sum(S16:X16)+sum(Z16:AE16)+SUM(AG16:AH16)</f>
        <v>320000</v>
      </c>
      <c r="E16" s="756"/>
      <c r="F16" s="757"/>
      <c r="G16" s="756"/>
      <c r="H16" s="756"/>
      <c r="I16" s="757"/>
      <c r="J16" s="756"/>
      <c r="K16" s="60">
        <f t="shared" ref="K16:K25" si="58">sum(E16:J16)</f>
        <v>0</v>
      </c>
      <c r="L16" s="756"/>
      <c r="M16" s="757">
        <v>320000.0</v>
      </c>
      <c r="N16" s="756"/>
      <c r="O16" s="756"/>
      <c r="P16" s="757"/>
      <c r="Q16" s="756"/>
      <c r="R16" s="60">
        <f t="shared" ref="R16:R25" si="59">sum(L16:Q16)</f>
        <v>320000</v>
      </c>
      <c r="S16" s="756"/>
      <c r="T16" s="757"/>
      <c r="U16" s="756"/>
      <c r="V16" s="756"/>
      <c r="W16" s="757"/>
      <c r="X16" s="756"/>
      <c r="Y16" s="60">
        <f t="shared" ref="Y16:Y25" si="60">sum(S16:X16)</f>
        <v>0</v>
      </c>
      <c r="Z16" s="756"/>
      <c r="AA16" s="757"/>
      <c r="AB16" s="756"/>
      <c r="AC16" s="756"/>
      <c r="AD16" s="757"/>
      <c r="AE16" s="756"/>
      <c r="AF16" s="60">
        <f t="shared" ref="AF16:AF25" si="61">sum(Z16:AE16)</f>
        <v>0</v>
      </c>
      <c r="AG16" s="756"/>
      <c r="AH16" s="757"/>
      <c r="AI16" s="756"/>
      <c r="AJ16" s="756"/>
      <c r="AK16" s="757"/>
      <c r="AL16" s="756"/>
      <c r="AM16" s="60">
        <f t="shared" ref="AM16:AM25" si="62">sum(AG16:AL16)</f>
        <v>0</v>
      </c>
    </row>
    <row r="17">
      <c r="A17" s="744" t="s">
        <v>69</v>
      </c>
      <c r="B17" s="7"/>
      <c r="C17" s="747" t="s">
        <v>57</v>
      </c>
      <c r="D17" s="221">
        <f t="shared" ref="D17:D25" si="63">sum(E17:J17)+sum(L17:Q17)+sum(S17:X17)+sum(Z17:AE17)+sum(AG17:AH17)</f>
        <v>1</v>
      </c>
      <c r="E17" s="282"/>
      <c r="F17" s="283"/>
      <c r="G17" s="282"/>
      <c r="H17" s="282"/>
      <c r="I17" s="283"/>
      <c r="J17" s="282"/>
      <c r="K17" s="66">
        <f t="shared" si="58"/>
        <v>0</v>
      </c>
      <c r="L17" s="282"/>
      <c r="M17" s="283">
        <v>1.0</v>
      </c>
      <c r="N17" s="282"/>
      <c r="O17" s="282"/>
      <c r="P17" s="283"/>
      <c r="Q17" s="282"/>
      <c r="R17" s="66">
        <f t="shared" si="59"/>
        <v>1</v>
      </c>
      <c r="S17" s="282"/>
      <c r="T17" s="283"/>
      <c r="U17" s="282"/>
      <c r="V17" s="282"/>
      <c r="W17" s="283"/>
      <c r="X17" s="282"/>
      <c r="Y17" s="66">
        <f t="shared" si="60"/>
        <v>0</v>
      </c>
      <c r="Z17" s="282"/>
      <c r="AA17" s="283"/>
      <c r="AB17" s="282"/>
      <c r="AC17" s="282"/>
      <c r="AD17" s="283"/>
      <c r="AE17" s="282"/>
      <c r="AF17" s="66">
        <f t="shared" si="61"/>
        <v>0</v>
      </c>
      <c r="AG17" s="282"/>
      <c r="AH17" s="283"/>
      <c r="AI17" s="282"/>
      <c r="AJ17" s="282"/>
      <c r="AK17" s="283"/>
      <c r="AL17" s="282"/>
      <c r="AM17" s="66">
        <f t="shared" si="62"/>
        <v>0</v>
      </c>
    </row>
    <row r="18">
      <c r="A18" s="746">
        <f>D17/D18</f>
        <v>1</v>
      </c>
      <c r="B18" s="7"/>
      <c r="C18" s="747" t="s">
        <v>58</v>
      </c>
      <c r="D18" s="221">
        <f t="shared" si="63"/>
        <v>1</v>
      </c>
      <c r="E18" s="189"/>
      <c r="F18" s="189"/>
      <c r="G18" s="189"/>
      <c r="H18" s="189"/>
      <c r="I18" s="189"/>
      <c r="J18" s="89"/>
      <c r="K18" s="66">
        <f t="shared" si="58"/>
        <v>0</v>
      </c>
      <c r="L18" s="189"/>
      <c r="M18" s="189">
        <v>1.0</v>
      </c>
      <c r="N18" s="189"/>
      <c r="O18" s="189"/>
      <c r="P18" s="189"/>
      <c r="Q18" s="89"/>
      <c r="R18" s="66">
        <f t="shared" si="59"/>
        <v>1</v>
      </c>
      <c r="S18" s="189"/>
      <c r="T18" s="189"/>
      <c r="U18" s="189"/>
      <c r="V18" s="189"/>
      <c r="W18" s="189"/>
      <c r="X18" s="189"/>
      <c r="Y18" s="66">
        <f t="shared" si="60"/>
        <v>0</v>
      </c>
      <c r="Z18" s="189"/>
      <c r="AA18" s="189"/>
      <c r="AB18" s="189"/>
      <c r="AC18" s="189"/>
      <c r="AD18" s="189"/>
      <c r="AE18" s="89"/>
      <c r="AF18" s="66">
        <f t="shared" si="61"/>
        <v>0</v>
      </c>
      <c r="AG18" s="189"/>
      <c r="AH18" s="189"/>
      <c r="AI18" s="189"/>
      <c r="AJ18" s="189"/>
      <c r="AK18" s="189"/>
      <c r="AL18" s="89"/>
      <c r="AM18" s="66">
        <f t="shared" si="62"/>
        <v>0</v>
      </c>
    </row>
    <row r="19">
      <c r="A19" s="744" t="s">
        <v>1280</v>
      </c>
      <c r="B19" s="7"/>
      <c r="C19" s="747" t="s">
        <v>59</v>
      </c>
      <c r="D19" s="221">
        <f t="shared" si="63"/>
        <v>0</v>
      </c>
      <c r="E19" s="189"/>
      <c r="F19" s="189"/>
      <c r="G19" s="189"/>
      <c r="H19" s="189"/>
      <c r="I19" s="189"/>
      <c r="J19" s="189"/>
      <c r="K19" s="66">
        <f t="shared" si="58"/>
        <v>0</v>
      </c>
      <c r="L19" s="189"/>
      <c r="M19" s="189"/>
      <c r="N19" s="189"/>
      <c r="O19" s="189"/>
      <c r="P19" s="189"/>
      <c r="Q19" s="189"/>
      <c r="R19" s="66">
        <f t="shared" si="59"/>
        <v>0</v>
      </c>
      <c r="S19" s="189"/>
      <c r="T19" s="189"/>
      <c r="U19" s="189"/>
      <c r="V19" s="189"/>
      <c r="W19" s="189"/>
      <c r="X19" s="189"/>
      <c r="Y19" s="66">
        <f t="shared" si="60"/>
        <v>0</v>
      </c>
      <c r="Z19" s="189"/>
      <c r="AA19" s="189"/>
      <c r="AB19" s="189"/>
      <c r="AC19" s="189"/>
      <c r="AD19" s="189"/>
      <c r="AE19" s="189"/>
      <c r="AF19" s="66">
        <f t="shared" si="61"/>
        <v>0</v>
      </c>
      <c r="AG19" s="189"/>
      <c r="AH19" s="189"/>
      <c r="AI19" s="189"/>
      <c r="AJ19" s="189"/>
      <c r="AK19" s="189"/>
      <c r="AL19" s="189"/>
      <c r="AM19" s="66">
        <f t="shared" si="62"/>
        <v>0</v>
      </c>
    </row>
    <row r="20">
      <c r="A20" s="746">
        <f>D18/sum(D18:D19)</f>
        <v>1</v>
      </c>
      <c r="B20" s="7"/>
      <c r="C20" s="68" t="s">
        <v>109</v>
      </c>
      <c r="D20" s="221">
        <f t="shared" si="63"/>
        <v>3</v>
      </c>
      <c r="E20" s="283"/>
      <c r="F20" s="283"/>
      <c r="G20" s="283">
        <v>1.0</v>
      </c>
      <c r="H20" s="283"/>
      <c r="I20" s="283"/>
      <c r="J20" s="283"/>
      <c r="K20" s="66">
        <f t="shared" si="58"/>
        <v>1</v>
      </c>
      <c r="L20" s="283"/>
      <c r="M20" s="283">
        <v>2.0</v>
      </c>
      <c r="N20" s="282"/>
      <c r="O20" s="283"/>
      <c r="P20" s="283"/>
      <c r="Q20" s="283"/>
      <c r="R20" s="66">
        <f t="shared" si="59"/>
        <v>2</v>
      </c>
      <c r="S20" s="282"/>
      <c r="T20" s="282"/>
      <c r="U20" s="282"/>
      <c r="V20" s="283"/>
      <c r="W20" s="283"/>
      <c r="X20" s="283"/>
      <c r="Y20" s="66">
        <f t="shared" si="60"/>
        <v>0</v>
      </c>
      <c r="Z20" s="282"/>
      <c r="AA20" s="282"/>
      <c r="AB20" s="282"/>
      <c r="AC20" s="283"/>
      <c r="AD20" s="283"/>
      <c r="AE20" s="283"/>
      <c r="AF20" s="66">
        <f t="shared" si="61"/>
        <v>0</v>
      </c>
      <c r="AG20" s="282"/>
      <c r="AH20" s="282"/>
      <c r="AI20" s="282"/>
      <c r="AJ20" s="283"/>
      <c r="AK20" s="283"/>
      <c r="AL20" s="283"/>
      <c r="AM20" s="66">
        <f t="shared" si="62"/>
        <v>0</v>
      </c>
    </row>
    <row r="21">
      <c r="A21" s="744" t="s">
        <v>71</v>
      </c>
      <c r="B21" s="7"/>
      <c r="C21" s="747" t="s">
        <v>72</v>
      </c>
      <c r="D21" s="221">
        <f t="shared" si="63"/>
        <v>3</v>
      </c>
      <c r="E21" s="282"/>
      <c r="F21" s="283"/>
      <c r="G21" s="282"/>
      <c r="H21" s="283">
        <v>1.0</v>
      </c>
      <c r="I21" s="283"/>
      <c r="J21" s="283"/>
      <c r="K21" s="66">
        <f t="shared" si="58"/>
        <v>1</v>
      </c>
      <c r="L21" s="283">
        <v>1.0</v>
      </c>
      <c r="M21" s="283">
        <v>0.0</v>
      </c>
      <c r="N21" s="283">
        <v>1.0</v>
      </c>
      <c r="O21" s="283">
        <v>0.0</v>
      </c>
      <c r="P21" s="283"/>
      <c r="Q21" s="283"/>
      <c r="R21" s="66">
        <f t="shared" si="59"/>
        <v>2</v>
      </c>
      <c r="S21" s="282"/>
      <c r="T21" s="282"/>
      <c r="U21" s="282"/>
      <c r="V21" s="283"/>
      <c r="W21" s="283"/>
      <c r="X21" s="283"/>
      <c r="Y21" s="66">
        <f t="shared" si="60"/>
        <v>0</v>
      </c>
      <c r="Z21" s="282"/>
      <c r="AA21" s="282"/>
      <c r="AB21" s="282"/>
      <c r="AC21" s="283"/>
      <c r="AD21" s="283"/>
      <c r="AE21" s="283"/>
      <c r="AF21" s="66">
        <f t="shared" si="61"/>
        <v>0</v>
      </c>
      <c r="AG21" s="282"/>
      <c r="AH21" s="282"/>
      <c r="AI21" s="282"/>
      <c r="AJ21" s="283"/>
      <c r="AK21" s="283"/>
      <c r="AL21" s="283"/>
      <c r="AM21" s="66">
        <f t="shared" si="62"/>
        <v>0</v>
      </c>
    </row>
    <row r="22">
      <c r="A22" s="748">
        <f>(D18+D19)/D20</f>
        <v>0.3333333333</v>
      </c>
      <c r="B22" s="7"/>
      <c r="C22" s="751" t="s">
        <v>1282</v>
      </c>
      <c r="D22" s="221">
        <f t="shared" si="63"/>
        <v>4</v>
      </c>
      <c r="E22" s="282"/>
      <c r="F22" s="283"/>
      <c r="G22" s="282"/>
      <c r="H22" s="283">
        <v>2.0</v>
      </c>
      <c r="I22" s="282"/>
      <c r="J22" s="283"/>
      <c r="K22" s="66">
        <f t="shared" si="58"/>
        <v>2</v>
      </c>
      <c r="L22" s="283">
        <v>1.0</v>
      </c>
      <c r="M22" s="283">
        <v>0.0</v>
      </c>
      <c r="N22" s="283">
        <v>1.0</v>
      </c>
      <c r="O22" s="283">
        <v>0.0</v>
      </c>
      <c r="P22" s="283"/>
      <c r="Q22" s="283"/>
      <c r="R22" s="66">
        <f t="shared" si="59"/>
        <v>2</v>
      </c>
      <c r="S22" s="282"/>
      <c r="T22" s="282"/>
      <c r="U22" s="282"/>
      <c r="V22" s="283"/>
      <c r="W22" s="283"/>
      <c r="X22" s="283"/>
      <c r="Y22" s="66">
        <f t="shared" si="60"/>
        <v>0</v>
      </c>
      <c r="Z22" s="282"/>
      <c r="AA22" s="282"/>
      <c r="AB22" s="282"/>
      <c r="AC22" s="283"/>
      <c r="AD22" s="283"/>
      <c r="AE22" s="283"/>
      <c r="AF22" s="66">
        <f t="shared" si="61"/>
        <v>0</v>
      </c>
      <c r="AG22" s="282"/>
      <c r="AH22" s="282"/>
      <c r="AI22" s="282"/>
      <c r="AJ22" s="283"/>
      <c r="AK22" s="283"/>
      <c r="AL22" s="283"/>
      <c r="AM22" s="66">
        <f t="shared" si="62"/>
        <v>0</v>
      </c>
    </row>
    <row r="23">
      <c r="A23" s="749" t="s">
        <v>1281</v>
      </c>
      <c r="B23" s="750">
        <f>D21/D25</f>
        <v>0.06976744186</v>
      </c>
      <c r="C23" s="17" t="s">
        <v>1283</v>
      </c>
      <c r="D23" s="221">
        <f t="shared" si="63"/>
        <v>20</v>
      </c>
      <c r="E23" s="282"/>
      <c r="F23" s="283"/>
      <c r="G23" s="282"/>
      <c r="H23" s="283">
        <v>7.0</v>
      </c>
      <c r="I23" s="282"/>
      <c r="J23" s="283"/>
      <c r="K23" s="66">
        <f t="shared" si="58"/>
        <v>7</v>
      </c>
      <c r="L23" s="283">
        <v>2.0</v>
      </c>
      <c r="M23" s="283">
        <v>6.0</v>
      </c>
      <c r="N23" s="283">
        <v>2.0</v>
      </c>
      <c r="O23" s="283">
        <v>3.0</v>
      </c>
      <c r="P23" s="283"/>
      <c r="Q23" s="283"/>
      <c r="R23" s="66">
        <f t="shared" si="59"/>
        <v>13</v>
      </c>
      <c r="S23" s="282"/>
      <c r="T23" s="282"/>
      <c r="U23" s="282"/>
      <c r="V23" s="283"/>
      <c r="W23" s="283"/>
      <c r="X23" s="283"/>
      <c r="Y23" s="66">
        <f t="shared" si="60"/>
        <v>0</v>
      </c>
      <c r="Z23" s="282"/>
      <c r="AA23" s="282"/>
      <c r="AB23" s="282"/>
      <c r="AC23" s="283"/>
      <c r="AD23" s="283"/>
      <c r="AE23" s="283"/>
      <c r="AF23" s="66">
        <f t="shared" si="61"/>
        <v>0</v>
      </c>
      <c r="AG23" s="282"/>
      <c r="AH23" s="282"/>
      <c r="AI23" s="282"/>
      <c r="AJ23" s="283"/>
      <c r="AK23" s="283"/>
      <c r="AL23" s="283"/>
      <c r="AM23" s="66">
        <f t="shared" si="62"/>
        <v>0</v>
      </c>
    </row>
    <row r="24">
      <c r="A24" s="752" t="s">
        <v>163</v>
      </c>
      <c r="B24" s="753">
        <f t="shared" ref="B24:B27" si="64">D21/D22</f>
        <v>0.75</v>
      </c>
      <c r="C24" s="44" t="s">
        <v>1284</v>
      </c>
      <c r="D24" s="221">
        <f t="shared" si="63"/>
        <v>20</v>
      </c>
      <c r="E24" s="282"/>
      <c r="F24" s="283"/>
      <c r="G24" s="282"/>
      <c r="H24" s="283">
        <v>7.0</v>
      </c>
      <c r="I24" s="282"/>
      <c r="J24" s="283"/>
      <c r="K24" s="66">
        <f t="shared" si="58"/>
        <v>7</v>
      </c>
      <c r="L24" s="283">
        <v>2.0</v>
      </c>
      <c r="M24" s="283">
        <v>6.0</v>
      </c>
      <c r="N24" s="283">
        <v>2.0</v>
      </c>
      <c r="O24" s="283">
        <v>3.0</v>
      </c>
      <c r="P24" s="283"/>
      <c r="Q24" s="283"/>
      <c r="R24" s="66">
        <f t="shared" si="59"/>
        <v>13</v>
      </c>
      <c r="S24" s="282"/>
      <c r="T24" s="282"/>
      <c r="U24" s="282"/>
      <c r="V24" s="283"/>
      <c r="W24" s="283"/>
      <c r="X24" s="283"/>
      <c r="Y24" s="66">
        <f t="shared" si="60"/>
        <v>0</v>
      </c>
      <c r="Z24" s="282"/>
      <c r="AA24" s="282"/>
      <c r="AB24" s="282"/>
      <c r="AC24" s="283"/>
      <c r="AD24" s="283"/>
      <c r="AE24" s="283"/>
      <c r="AF24" s="66">
        <f t="shared" si="61"/>
        <v>0</v>
      </c>
      <c r="AG24" s="282"/>
      <c r="AH24" s="282"/>
      <c r="AI24" s="282"/>
      <c r="AJ24" s="283"/>
      <c r="AK24" s="283"/>
      <c r="AL24" s="283"/>
      <c r="AM24" s="66">
        <f t="shared" si="62"/>
        <v>0</v>
      </c>
    </row>
    <row r="25">
      <c r="A25" s="752" t="s">
        <v>161</v>
      </c>
      <c r="B25" s="753">
        <f t="shared" si="64"/>
        <v>0.2</v>
      </c>
      <c r="C25" s="17" t="s">
        <v>97</v>
      </c>
      <c r="D25" s="221">
        <f t="shared" si="63"/>
        <v>43</v>
      </c>
      <c r="E25" s="282"/>
      <c r="F25" s="283"/>
      <c r="G25" s="282"/>
      <c r="H25" s="283">
        <v>10.0</v>
      </c>
      <c r="I25" s="282"/>
      <c r="J25" s="283"/>
      <c r="K25" s="66">
        <f t="shared" si="58"/>
        <v>10</v>
      </c>
      <c r="L25" s="283">
        <v>3.0</v>
      </c>
      <c r="M25" s="283">
        <v>14.0</v>
      </c>
      <c r="N25" s="283">
        <v>11.0</v>
      </c>
      <c r="O25" s="283">
        <v>5.0</v>
      </c>
      <c r="P25" s="283"/>
      <c r="Q25" s="283"/>
      <c r="R25" s="66">
        <f t="shared" si="59"/>
        <v>33</v>
      </c>
      <c r="S25" s="282"/>
      <c r="T25" s="282"/>
      <c r="U25" s="282"/>
      <c r="V25" s="283"/>
      <c r="W25" s="283"/>
      <c r="X25" s="283"/>
      <c r="Y25" s="66">
        <f t="shared" si="60"/>
        <v>0</v>
      </c>
      <c r="Z25" s="282"/>
      <c r="AA25" s="282"/>
      <c r="AB25" s="282"/>
      <c r="AC25" s="283"/>
      <c r="AD25" s="283"/>
      <c r="AE25" s="283"/>
      <c r="AF25" s="66">
        <f t="shared" si="61"/>
        <v>0</v>
      </c>
      <c r="AG25" s="282"/>
      <c r="AH25" s="282"/>
      <c r="AI25" s="282"/>
      <c r="AJ25" s="283"/>
      <c r="AK25" s="283"/>
      <c r="AL25" s="283"/>
      <c r="AM25" s="66">
        <f t="shared" si="62"/>
        <v>0</v>
      </c>
    </row>
    <row r="26">
      <c r="A26" s="752" t="s">
        <v>159</v>
      </c>
      <c r="B26" s="753">
        <f t="shared" si="64"/>
        <v>1</v>
      </c>
      <c r="C26" s="266"/>
      <c r="D26" s="758"/>
      <c r="K26" s="107"/>
    </row>
    <row r="27">
      <c r="A27" s="752" t="s">
        <v>157</v>
      </c>
      <c r="B27" s="753">
        <f t="shared" si="64"/>
        <v>0.4651162791</v>
      </c>
      <c r="K27" s="107"/>
    </row>
    <row r="28">
      <c r="A28" s="176"/>
      <c r="B28" s="759"/>
      <c r="K28" s="107"/>
    </row>
    <row r="29">
      <c r="A29" s="225" t="s">
        <v>139</v>
      </c>
      <c r="B29" s="170"/>
      <c r="C29" s="745" t="s">
        <v>55</v>
      </c>
      <c r="D29" s="219">
        <f>sum(E29:J29)+sum(L29:Q29)+sum(S29:X29)+sum(Z29:AE29)+SUM(AG29:AJ29)</f>
        <v>2183000</v>
      </c>
      <c r="E29" s="757"/>
      <c r="F29" s="757"/>
      <c r="G29" s="757">
        <v>0.0</v>
      </c>
      <c r="H29" s="757">
        <v>0.0</v>
      </c>
      <c r="I29" s="757">
        <v>0.0</v>
      </c>
      <c r="J29" s="756"/>
      <c r="K29" s="60">
        <f t="shared" ref="K29:K38" si="65">sum(E29:J29)</f>
        <v>0</v>
      </c>
      <c r="L29" s="757">
        <v>0.0</v>
      </c>
      <c r="M29" s="757">
        <v>0.0</v>
      </c>
      <c r="N29" s="757">
        <v>172000.0</v>
      </c>
      <c r="O29" s="757">
        <v>0.0</v>
      </c>
      <c r="P29" s="757">
        <v>0.0</v>
      </c>
      <c r="Q29" s="757"/>
      <c r="R29" s="60">
        <f t="shared" ref="R29:R38" si="66">sum(L29:Q29)</f>
        <v>172000</v>
      </c>
      <c r="S29" s="757">
        <v>0.0</v>
      </c>
      <c r="T29" s="757">
        <v>0.0</v>
      </c>
      <c r="U29" s="757">
        <v>0.0</v>
      </c>
      <c r="V29" s="757">
        <v>0.0</v>
      </c>
      <c r="W29" s="757">
        <v>0.0</v>
      </c>
      <c r="X29" s="756"/>
      <c r="Y29" s="60">
        <f t="shared" ref="Y29:Y38" si="67">sum(S29:X29)</f>
        <v>0</v>
      </c>
      <c r="Z29" s="757">
        <v>325000.0</v>
      </c>
      <c r="AA29" s="757">
        <v>0.0</v>
      </c>
      <c r="AB29" s="757">
        <v>0.0</v>
      </c>
      <c r="AC29" s="757">
        <v>0.0</v>
      </c>
      <c r="AD29" s="757">
        <v>590000.0</v>
      </c>
      <c r="AE29" s="756"/>
      <c r="AF29" s="60">
        <f t="shared" ref="AF29:AF38" si="68">sum(Z29:AE29)</f>
        <v>915000</v>
      </c>
      <c r="AG29" s="757">
        <v>272000.0</v>
      </c>
      <c r="AH29" s="760">
        <v>472000.0</v>
      </c>
      <c r="AI29" s="761"/>
      <c r="AJ29" s="757">
        <v>352000.0</v>
      </c>
      <c r="AK29" s="757"/>
      <c r="AL29" s="756"/>
      <c r="AM29" s="60">
        <f t="shared" ref="AM29:AM38" si="69">sum(AG29:AL29)</f>
        <v>1096000</v>
      </c>
    </row>
    <row r="30">
      <c r="A30" s="744" t="s">
        <v>69</v>
      </c>
      <c r="B30" s="7"/>
      <c r="C30" s="747" t="s">
        <v>57</v>
      </c>
      <c r="D30" s="221">
        <f t="shared" ref="D30:D33" si="70">sum(E30:J30)+sum(L30:Q30)+sum(S30:X30)+sum(Z30:AE30)+sum(AG30:AJ30)</f>
        <v>6</v>
      </c>
      <c r="E30" s="762"/>
      <c r="F30" s="762"/>
      <c r="G30" s="762">
        <v>0.0</v>
      </c>
      <c r="H30" s="762">
        <v>0.0</v>
      </c>
      <c r="I30" s="762">
        <v>0.0</v>
      </c>
      <c r="J30" s="763"/>
      <c r="K30" s="66">
        <f t="shared" si="65"/>
        <v>0</v>
      </c>
      <c r="L30" s="762">
        <v>0.0</v>
      </c>
      <c r="M30" s="762">
        <v>0.0</v>
      </c>
      <c r="N30" s="762">
        <v>1.0</v>
      </c>
      <c r="O30" s="764">
        <v>0.0</v>
      </c>
      <c r="P30" s="764">
        <v>0.0</v>
      </c>
      <c r="Q30" s="764"/>
      <c r="R30" s="66">
        <f t="shared" si="66"/>
        <v>1</v>
      </c>
      <c r="S30" s="764">
        <v>0.0</v>
      </c>
      <c r="T30" s="764">
        <v>0.0</v>
      </c>
      <c r="U30" s="764">
        <v>0.0</v>
      </c>
      <c r="V30" s="764">
        <v>0.0</v>
      </c>
      <c r="W30" s="764">
        <v>0.0</v>
      </c>
      <c r="X30" s="282"/>
      <c r="Y30" s="66">
        <f t="shared" si="67"/>
        <v>0</v>
      </c>
      <c r="Z30" s="764">
        <v>1.0</v>
      </c>
      <c r="AA30" s="764">
        <v>0.0</v>
      </c>
      <c r="AB30" s="764">
        <v>0.0</v>
      </c>
      <c r="AC30" s="766">
        <v>0.0</v>
      </c>
      <c r="AD30" s="766">
        <v>1.0</v>
      </c>
      <c r="AE30" s="282"/>
      <c r="AF30" s="66">
        <f t="shared" si="68"/>
        <v>2</v>
      </c>
      <c r="AG30" s="764">
        <v>1.0</v>
      </c>
      <c r="AH30" s="767">
        <v>1.0</v>
      </c>
      <c r="AI30" s="768"/>
      <c r="AJ30" s="283">
        <v>1.0</v>
      </c>
      <c r="AK30" s="283"/>
      <c r="AL30" s="282"/>
      <c r="AM30" s="66">
        <f t="shared" si="69"/>
        <v>3</v>
      </c>
    </row>
    <row r="31">
      <c r="A31" s="746">
        <f>D30/D31</f>
        <v>0.15</v>
      </c>
      <c r="B31" s="7"/>
      <c r="C31" s="747" t="s">
        <v>58</v>
      </c>
      <c r="D31" s="221">
        <f t="shared" si="70"/>
        <v>40</v>
      </c>
      <c r="E31" s="762"/>
      <c r="F31" s="762"/>
      <c r="G31" s="762">
        <v>1.0</v>
      </c>
      <c r="H31" s="762">
        <v>0.0</v>
      </c>
      <c r="I31" s="772">
        <v>3.0</v>
      </c>
      <c r="J31" s="769"/>
      <c r="K31" s="66">
        <f t="shared" si="65"/>
        <v>4</v>
      </c>
      <c r="L31" s="765">
        <v>1.0</v>
      </c>
      <c r="M31" s="765">
        <v>1.0</v>
      </c>
      <c r="N31" s="765">
        <v>0.0</v>
      </c>
      <c r="O31" s="764">
        <v>1.0</v>
      </c>
      <c r="P31" s="765">
        <v>2.0</v>
      </c>
      <c r="Q31" s="765"/>
      <c r="R31" s="66">
        <f t="shared" si="66"/>
        <v>5</v>
      </c>
      <c r="S31" s="765">
        <v>3.0</v>
      </c>
      <c r="T31" s="765">
        <v>1.0</v>
      </c>
      <c r="U31" s="765">
        <v>1.0</v>
      </c>
      <c r="V31" s="765">
        <v>2.0</v>
      </c>
      <c r="W31" s="765">
        <v>1.0</v>
      </c>
      <c r="X31" s="89"/>
      <c r="Y31" s="66">
        <f t="shared" si="67"/>
        <v>8</v>
      </c>
      <c r="Z31" s="765">
        <v>3.0</v>
      </c>
      <c r="AA31" s="765">
        <v>4.0</v>
      </c>
      <c r="AB31" s="766">
        <v>2.0</v>
      </c>
      <c r="AC31" s="765">
        <v>3.0</v>
      </c>
      <c r="AD31" s="766">
        <v>5.0</v>
      </c>
      <c r="AE31" s="89"/>
      <c r="AF31" s="66">
        <f t="shared" si="68"/>
        <v>17</v>
      </c>
      <c r="AG31" s="770">
        <v>2.0</v>
      </c>
      <c r="AH31" s="767">
        <v>2.0</v>
      </c>
      <c r="AI31" s="771"/>
      <c r="AJ31" s="189">
        <v>2.0</v>
      </c>
      <c r="AK31" s="189"/>
      <c r="AL31" s="89"/>
      <c r="AM31" s="66">
        <f t="shared" si="69"/>
        <v>6</v>
      </c>
    </row>
    <row r="32">
      <c r="A32" s="744" t="s">
        <v>1280</v>
      </c>
      <c r="B32" s="7"/>
      <c r="C32" s="747" t="s">
        <v>59</v>
      </c>
      <c r="D32" s="221">
        <f t="shared" si="70"/>
        <v>12</v>
      </c>
      <c r="E32" s="762"/>
      <c r="F32" s="762"/>
      <c r="G32" s="762">
        <v>0.0</v>
      </c>
      <c r="H32" s="762">
        <v>0.0</v>
      </c>
      <c r="I32" s="772">
        <v>0.0</v>
      </c>
      <c r="J32" s="772"/>
      <c r="K32" s="66">
        <f t="shared" si="65"/>
        <v>0</v>
      </c>
      <c r="L32" s="765">
        <v>1.0</v>
      </c>
      <c r="M32" s="762">
        <v>0.0</v>
      </c>
      <c r="N32" s="765">
        <v>2.0</v>
      </c>
      <c r="O32" s="764">
        <v>0.0</v>
      </c>
      <c r="P32" s="764">
        <v>1.0</v>
      </c>
      <c r="Q32" s="765"/>
      <c r="R32" s="66">
        <f t="shared" si="66"/>
        <v>4</v>
      </c>
      <c r="S32" s="765">
        <v>1.0</v>
      </c>
      <c r="T32" s="764">
        <v>0.0</v>
      </c>
      <c r="U32" s="764">
        <v>0.0</v>
      </c>
      <c r="V32" s="764">
        <v>0.0</v>
      </c>
      <c r="W32" s="765">
        <v>0.0</v>
      </c>
      <c r="X32" s="189"/>
      <c r="Y32" s="66">
        <f t="shared" si="67"/>
        <v>1</v>
      </c>
      <c r="Z32" s="765">
        <v>1.0</v>
      </c>
      <c r="AA32" s="764">
        <v>1.0</v>
      </c>
      <c r="AB32" s="765">
        <v>1.0</v>
      </c>
      <c r="AC32" s="766">
        <v>1.0</v>
      </c>
      <c r="AD32" s="766">
        <v>1.0</v>
      </c>
      <c r="AE32" s="189"/>
      <c r="AF32" s="66">
        <f t="shared" si="68"/>
        <v>5</v>
      </c>
      <c r="AG32" s="770">
        <v>1.0</v>
      </c>
      <c r="AH32" s="770">
        <v>1.0</v>
      </c>
      <c r="AI32" s="771"/>
      <c r="AJ32" s="764">
        <v>0.0</v>
      </c>
      <c r="AK32" s="189"/>
      <c r="AL32" s="189"/>
      <c r="AM32" s="66">
        <f t="shared" si="69"/>
        <v>2</v>
      </c>
    </row>
    <row r="33">
      <c r="A33" s="746">
        <f>D31/sum(D31:D32)</f>
        <v>0.7692307692</v>
      </c>
      <c r="B33" s="7"/>
      <c r="C33" s="68" t="s">
        <v>109</v>
      </c>
      <c r="D33" s="221">
        <f t="shared" si="70"/>
        <v>55</v>
      </c>
      <c r="E33" s="766"/>
      <c r="F33" s="762"/>
      <c r="G33" s="766">
        <v>1.0</v>
      </c>
      <c r="H33" s="762">
        <v>0.0</v>
      </c>
      <c r="I33" s="762">
        <v>3.0</v>
      </c>
      <c r="J33" s="762"/>
      <c r="K33" s="66">
        <f t="shared" si="65"/>
        <v>4</v>
      </c>
      <c r="L33" s="765">
        <v>2.0</v>
      </c>
      <c r="M33" s="766">
        <v>2.0</v>
      </c>
      <c r="N33" s="765">
        <v>2.0</v>
      </c>
      <c r="O33" s="764">
        <v>1.0</v>
      </c>
      <c r="P33" s="765">
        <v>3.0</v>
      </c>
      <c r="Q33" s="766"/>
      <c r="R33" s="66">
        <f t="shared" si="66"/>
        <v>10</v>
      </c>
      <c r="S33" s="766">
        <v>4.0</v>
      </c>
      <c r="T33" s="765">
        <v>1.0</v>
      </c>
      <c r="U33" s="766">
        <v>2.0</v>
      </c>
      <c r="V33" s="765">
        <v>2.0</v>
      </c>
      <c r="W33" s="765">
        <v>2.0</v>
      </c>
      <c r="X33" s="283"/>
      <c r="Y33" s="66">
        <f t="shared" si="67"/>
        <v>11</v>
      </c>
      <c r="Z33" s="765">
        <v>4.0</v>
      </c>
      <c r="AA33" s="766">
        <v>5.0</v>
      </c>
      <c r="AB33" s="765">
        <v>3.0</v>
      </c>
      <c r="AC33" s="766">
        <v>4.0</v>
      </c>
      <c r="AD33" s="766">
        <v>6.0</v>
      </c>
      <c r="AE33" s="283"/>
      <c r="AF33" s="66">
        <f t="shared" si="68"/>
        <v>22</v>
      </c>
      <c r="AG33" s="767">
        <v>3.0</v>
      </c>
      <c r="AH33" s="770">
        <v>3.0</v>
      </c>
      <c r="AI33" s="768"/>
      <c r="AJ33" s="283">
        <v>2.0</v>
      </c>
      <c r="AK33" s="283"/>
      <c r="AL33" s="283"/>
      <c r="AM33" s="66">
        <f t="shared" si="69"/>
        <v>8</v>
      </c>
    </row>
    <row r="34">
      <c r="A34" s="744" t="s">
        <v>71</v>
      </c>
      <c r="B34" s="7"/>
      <c r="C34" s="747" t="s">
        <v>72</v>
      </c>
      <c r="D34" s="221">
        <f t="shared" ref="D34:D38" si="71">sum(E34:J34)+sum(L34:Q34)+sum(S34:X34)+sum(Z34:AE34)+sum(AG34:AH34)</f>
        <v>5</v>
      </c>
      <c r="E34" s="766"/>
      <c r="F34" s="762"/>
      <c r="G34" s="766">
        <v>2.0</v>
      </c>
      <c r="H34" s="762">
        <v>1.0</v>
      </c>
      <c r="I34" s="762">
        <v>0.0</v>
      </c>
      <c r="J34" s="773"/>
      <c r="K34" s="774">
        <f t="shared" si="65"/>
        <v>3</v>
      </c>
      <c r="L34" s="764">
        <v>0.0</v>
      </c>
      <c r="M34" s="764">
        <v>0.0</v>
      </c>
      <c r="N34" s="764">
        <v>1.0</v>
      </c>
      <c r="O34" s="764">
        <v>0.0</v>
      </c>
      <c r="P34" s="764">
        <v>0.0</v>
      </c>
      <c r="Q34" s="775"/>
      <c r="R34" s="774">
        <f t="shared" si="66"/>
        <v>1</v>
      </c>
      <c r="S34" s="764">
        <v>0.0</v>
      </c>
      <c r="T34" s="764">
        <v>0.0</v>
      </c>
      <c r="U34" s="764">
        <v>0.0</v>
      </c>
      <c r="V34" s="764">
        <v>0.0</v>
      </c>
      <c r="W34" s="764">
        <v>1.0</v>
      </c>
      <c r="X34" s="775"/>
      <c r="Y34" s="774">
        <f t="shared" si="67"/>
        <v>1</v>
      </c>
      <c r="Z34" s="764">
        <v>0.0</v>
      </c>
      <c r="AA34" s="764">
        <v>0.0</v>
      </c>
      <c r="AB34" s="764">
        <v>0.0</v>
      </c>
      <c r="AC34" s="764">
        <v>0.0</v>
      </c>
      <c r="AD34" s="764">
        <v>0.0</v>
      </c>
      <c r="AE34" s="775"/>
      <c r="AF34" s="774">
        <f t="shared" si="68"/>
        <v>0</v>
      </c>
      <c r="AG34" s="764">
        <v>0.0</v>
      </c>
      <c r="AH34" s="764">
        <v>0.0</v>
      </c>
      <c r="AI34" s="768"/>
      <c r="AJ34" s="764">
        <v>0.0</v>
      </c>
      <c r="AK34" s="283"/>
      <c r="AL34" s="283"/>
      <c r="AM34" s="66">
        <f t="shared" si="69"/>
        <v>0</v>
      </c>
    </row>
    <row r="35">
      <c r="A35" s="748">
        <f>(D31+D32)/D33</f>
        <v>0.9454545455</v>
      </c>
      <c r="B35" s="7"/>
      <c r="C35" s="751" t="s">
        <v>1282</v>
      </c>
      <c r="D35" s="221">
        <f t="shared" si="71"/>
        <v>15</v>
      </c>
      <c r="E35" s="766"/>
      <c r="F35" s="762"/>
      <c r="G35" s="766">
        <v>3.0</v>
      </c>
      <c r="H35" s="762">
        <v>3.0</v>
      </c>
      <c r="I35" s="762">
        <v>1.0</v>
      </c>
      <c r="J35" s="773"/>
      <c r="K35" s="66">
        <f t="shared" si="65"/>
        <v>7</v>
      </c>
      <c r="L35" s="764">
        <v>0.0</v>
      </c>
      <c r="M35" s="767">
        <v>4.0</v>
      </c>
      <c r="N35" s="764">
        <v>1.0</v>
      </c>
      <c r="O35" s="764">
        <v>2.0</v>
      </c>
      <c r="P35" s="764">
        <v>0.0</v>
      </c>
      <c r="Q35" s="766"/>
      <c r="R35" s="66">
        <f t="shared" si="66"/>
        <v>7</v>
      </c>
      <c r="S35" s="764">
        <v>1.0</v>
      </c>
      <c r="T35" s="764">
        <v>0.0</v>
      </c>
      <c r="U35" s="764">
        <v>0.0</v>
      </c>
      <c r="V35" s="764">
        <v>0.0</v>
      </c>
      <c r="W35" s="764">
        <v>0.0</v>
      </c>
      <c r="X35" s="283"/>
      <c r="Y35" s="66">
        <f t="shared" si="67"/>
        <v>1</v>
      </c>
      <c r="Z35" s="764">
        <v>0.0</v>
      </c>
      <c r="AA35" s="764">
        <v>0.0</v>
      </c>
      <c r="AB35" s="764">
        <v>0.0</v>
      </c>
      <c r="AC35" s="764">
        <v>0.0</v>
      </c>
      <c r="AD35" s="764">
        <v>0.0</v>
      </c>
      <c r="AE35" s="283"/>
      <c r="AF35" s="66">
        <f t="shared" si="68"/>
        <v>0</v>
      </c>
      <c r="AG35" s="764">
        <v>0.0</v>
      </c>
      <c r="AH35" s="764">
        <v>0.0</v>
      </c>
      <c r="AI35" s="768"/>
      <c r="AJ35" s="764">
        <v>0.0</v>
      </c>
      <c r="AK35" s="283"/>
      <c r="AL35" s="283"/>
      <c r="AM35" s="66">
        <f t="shared" si="69"/>
        <v>0</v>
      </c>
    </row>
    <row r="36">
      <c r="A36" s="749" t="s">
        <v>1281</v>
      </c>
      <c r="B36" s="750">
        <f>D34/D38</f>
        <v>0.008417508418</v>
      </c>
      <c r="C36" s="17" t="s">
        <v>1283</v>
      </c>
      <c r="D36" s="221">
        <f t="shared" si="71"/>
        <v>27</v>
      </c>
      <c r="E36" s="776"/>
      <c r="F36" s="762"/>
      <c r="G36" s="776">
        <v>3.0</v>
      </c>
      <c r="H36" s="762">
        <v>5.0</v>
      </c>
      <c r="I36" s="762">
        <v>2.0</v>
      </c>
      <c r="J36" s="773"/>
      <c r="K36" s="66">
        <f t="shared" si="65"/>
        <v>10</v>
      </c>
      <c r="L36" s="764">
        <v>1.0</v>
      </c>
      <c r="M36" s="767">
        <v>6.0</v>
      </c>
      <c r="N36" s="764">
        <v>3.0</v>
      </c>
      <c r="O36" s="764">
        <v>6.0</v>
      </c>
      <c r="P36" s="764">
        <v>0.0</v>
      </c>
      <c r="Q36" s="766"/>
      <c r="R36" s="66">
        <f t="shared" si="66"/>
        <v>16</v>
      </c>
      <c r="S36" s="764">
        <v>1.0</v>
      </c>
      <c r="T36" s="764">
        <v>0.0</v>
      </c>
      <c r="U36" s="764">
        <v>0.0</v>
      </c>
      <c r="V36" s="764">
        <v>0.0</v>
      </c>
      <c r="W36" s="764">
        <v>0.0</v>
      </c>
      <c r="X36" s="283"/>
      <c r="Y36" s="66">
        <f t="shared" si="67"/>
        <v>1</v>
      </c>
      <c r="Z36" s="764">
        <v>0.0</v>
      </c>
      <c r="AA36" s="764">
        <v>0.0</v>
      </c>
      <c r="AB36" s="764">
        <v>0.0</v>
      </c>
      <c r="AC36" s="764">
        <v>0.0</v>
      </c>
      <c r="AD36" s="764">
        <v>0.0</v>
      </c>
      <c r="AE36" s="283"/>
      <c r="AF36" s="66">
        <f t="shared" si="68"/>
        <v>0</v>
      </c>
      <c r="AG36" s="764">
        <v>0.0</v>
      </c>
      <c r="AH36" s="764">
        <v>0.0</v>
      </c>
      <c r="AI36" s="768"/>
      <c r="AJ36" s="764">
        <v>0.0</v>
      </c>
      <c r="AK36" s="283"/>
      <c r="AL36" s="283"/>
      <c r="AM36" s="66">
        <f t="shared" si="69"/>
        <v>0</v>
      </c>
    </row>
    <row r="37">
      <c r="A37" s="752" t="s">
        <v>163</v>
      </c>
      <c r="B37" s="753">
        <f t="shared" ref="B37:B40" si="72">D34/D35</f>
        <v>0.3333333333</v>
      </c>
      <c r="C37" s="44" t="s">
        <v>1284</v>
      </c>
      <c r="D37" s="221">
        <f t="shared" si="71"/>
        <v>463</v>
      </c>
      <c r="E37" s="766"/>
      <c r="F37" s="762"/>
      <c r="G37" s="766">
        <v>65.0</v>
      </c>
      <c r="H37" s="762">
        <v>101.0</v>
      </c>
      <c r="I37" s="762">
        <v>39.0</v>
      </c>
      <c r="J37" s="773"/>
      <c r="K37" s="66">
        <f t="shared" si="65"/>
        <v>205</v>
      </c>
      <c r="L37" s="764">
        <v>39.0</v>
      </c>
      <c r="M37" s="767">
        <v>70.0</v>
      </c>
      <c r="N37" s="764">
        <v>51.0</v>
      </c>
      <c r="O37" s="764">
        <v>54.0</v>
      </c>
      <c r="P37" s="764">
        <v>0.0</v>
      </c>
      <c r="Q37" s="766"/>
      <c r="R37" s="66">
        <f t="shared" si="66"/>
        <v>214</v>
      </c>
      <c r="S37" s="764">
        <v>23.0</v>
      </c>
      <c r="T37" s="766">
        <v>21.0</v>
      </c>
      <c r="U37" s="764">
        <v>0.0</v>
      </c>
      <c r="V37" s="764">
        <v>0.0</v>
      </c>
      <c r="W37" s="764">
        <v>0.0</v>
      </c>
      <c r="X37" s="283"/>
      <c r="Y37" s="66">
        <f t="shared" si="67"/>
        <v>44</v>
      </c>
      <c r="Z37" s="764">
        <v>0.0</v>
      </c>
      <c r="AA37" s="764">
        <v>0.0</v>
      </c>
      <c r="AB37" s="764">
        <v>0.0</v>
      </c>
      <c r="AC37" s="764">
        <v>0.0</v>
      </c>
      <c r="AD37" s="764">
        <v>0.0</v>
      </c>
      <c r="AE37" s="283"/>
      <c r="AF37" s="66">
        <f t="shared" si="68"/>
        <v>0</v>
      </c>
      <c r="AG37" s="764">
        <v>0.0</v>
      </c>
      <c r="AH37" s="764">
        <v>0.0</v>
      </c>
      <c r="AI37" s="768"/>
      <c r="AJ37" s="764">
        <v>0.0</v>
      </c>
      <c r="AK37" s="283"/>
      <c r="AL37" s="283"/>
      <c r="AM37" s="66">
        <f t="shared" si="69"/>
        <v>0</v>
      </c>
    </row>
    <row r="38">
      <c r="A38" s="752" t="s">
        <v>161</v>
      </c>
      <c r="B38" s="753">
        <f t="shared" si="72"/>
        <v>0.5555555556</v>
      </c>
      <c r="C38" s="17" t="s">
        <v>97</v>
      </c>
      <c r="D38" s="221">
        <f t="shared" si="71"/>
        <v>594</v>
      </c>
      <c r="E38" s="766"/>
      <c r="F38" s="762"/>
      <c r="G38" s="766">
        <v>84.0</v>
      </c>
      <c r="H38" s="762">
        <v>119.0</v>
      </c>
      <c r="I38" s="762">
        <v>44.0</v>
      </c>
      <c r="J38" s="773"/>
      <c r="K38" s="66">
        <f t="shared" si="65"/>
        <v>247</v>
      </c>
      <c r="L38" s="764">
        <v>51.0</v>
      </c>
      <c r="M38" s="767">
        <v>97.0</v>
      </c>
      <c r="N38" s="764">
        <v>67.0</v>
      </c>
      <c r="O38" s="764">
        <v>71.0</v>
      </c>
      <c r="P38" s="767">
        <v>11.0</v>
      </c>
      <c r="Q38" s="766"/>
      <c r="R38" s="66">
        <f t="shared" si="66"/>
        <v>297</v>
      </c>
      <c r="S38" s="766">
        <v>26.0</v>
      </c>
      <c r="T38" s="766">
        <v>24.0</v>
      </c>
      <c r="U38" s="764">
        <v>0.0</v>
      </c>
      <c r="V38" s="764">
        <v>0.0</v>
      </c>
      <c r="W38" s="764">
        <v>0.0</v>
      </c>
      <c r="X38" s="283"/>
      <c r="Y38" s="66">
        <f t="shared" si="67"/>
        <v>50</v>
      </c>
      <c r="Z38" s="764">
        <v>0.0</v>
      </c>
      <c r="AA38" s="764">
        <v>0.0</v>
      </c>
      <c r="AB38" s="764">
        <v>0.0</v>
      </c>
      <c r="AC38" s="764">
        <v>0.0</v>
      </c>
      <c r="AD38" s="764">
        <v>0.0</v>
      </c>
      <c r="AE38" s="283"/>
      <c r="AF38" s="66">
        <f t="shared" si="68"/>
        <v>0</v>
      </c>
      <c r="AG38" s="764">
        <v>0.0</v>
      </c>
      <c r="AH38" s="764">
        <v>0.0</v>
      </c>
      <c r="AI38" s="768"/>
      <c r="AJ38" s="764">
        <v>0.0</v>
      </c>
      <c r="AK38" s="283"/>
      <c r="AL38" s="283"/>
      <c r="AM38" s="66">
        <f t="shared" si="69"/>
        <v>0</v>
      </c>
    </row>
    <row r="39">
      <c r="A39" s="752" t="s">
        <v>159</v>
      </c>
      <c r="B39" s="753">
        <f t="shared" si="72"/>
        <v>0.05831533477</v>
      </c>
      <c r="C39" s="266"/>
      <c r="D39" s="758"/>
      <c r="K39" s="107"/>
    </row>
    <row r="40">
      <c r="A40" s="752" t="s">
        <v>157</v>
      </c>
      <c r="B40" s="753">
        <f t="shared" si="72"/>
        <v>0.7794612795</v>
      </c>
      <c r="K40" s="107"/>
    </row>
    <row r="41">
      <c r="K41" s="107"/>
    </row>
    <row r="42">
      <c r="A42" s="225" t="s">
        <v>113</v>
      </c>
      <c r="B42" s="170"/>
      <c r="C42" s="745" t="s">
        <v>55</v>
      </c>
      <c r="D42" s="219">
        <f>sum(E42:J42)+sum(L42:Q42)+sum(S42:X42)+sum(Z42:AE42)+SUM(AG42:AH42)</f>
        <v>0</v>
      </c>
      <c r="E42" s="756"/>
      <c r="F42" s="757"/>
      <c r="G42" s="756"/>
      <c r="H42" s="757"/>
      <c r="I42" s="777"/>
      <c r="J42" s="756"/>
      <c r="K42" s="60">
        <f t="shared" ref="K42:K51" si="73">sum(E42:J42)</f>
        <v>0</v>
      </c>
      <c r="L42" s="756"/>
      <c r="M42" s="773"/>
      <c r="N42" s="777"/>
      <c r="O42" s="773"/>
      <c r="P42" s="773"/>
      <c r="Q42" s="777"/>
      <c r="R42" s="60">
        <f t="shared" ref="R42:R51" si="74">sum(L42:Q42)</f>
        <v>0</v>
      </c>
      <c r="S42" s="756"/>
      <c r="T42" s="757"/>
      <c r="U42" s="756"/>
      <c r="V42" s="756"/>
      <c r="W42" s="757"/>
      <c r="X42" s="756"/>
      <c r="Y42" s="60">
        <f t="shared" ref="Y42:Y51" si="75">sum(S42:X42)</f>
        <v>0</v>
      </c>
      <c r="Z42" s="756"/>
      <c r="AA42" s="757"/>
      <c r="AB42" s="756"/>
      <c r="AC42" s="756"/>
      <c r="AD42" s="757"/>
      <c r="AE42" s="756"/>
      <c r="AF42" s="60">
        <f t="shared" ref="AF42:AF51" si="76">sum(Z42:AE42)</f>
        <v>0</v>
      </c>
      <c r="AG42" s="766"/>
      <c r="AH42" s="766"/>
      <c r="AI42" s="756"/>
      <c r="AJ42" s="756"/>
      <c r="AK42" s="757"/>
      <c r="AL42" s="756"/>
      <c r="AM42" s="60">
        <f t="shared" ref="AM42:AM51" si="77">sum(AG42:AL42)</f>
        <v>0</v>
      </c>
    </row>
    <row r="43">
      <c r="A43" s="744" t="s">
        <v>69</v>
      </c>
      <c r="B43" s="7"/>
      <c r="C43" s="747" t="s">
        <v>57</v>
      </c>
      <c r="D43" s="221">
        <f t="shared" ref="D43:D51" si="78">sum(E43:J43)+sum(L43:Q43)+sum(S43:X43)+sum(Z43:AE43)+sum(AG43:AH43)</f>
        <v>0</v>
      </c>
      <c r="E43" s="283"/>
      <c r="F43" s="283"/>
      <c r="G43" s="283"/>
      <c r="H43" s="283"/>
      <c r="I43" s="283"/>
      <c r="J43" s="282"/>
      <c r="K43" s="66">
        <f t="shared" si="73"/>
        <v>0</v>
      </c>
      <c r="L43" s="282"/>
      <c r="M43" s="773"/>
      <c r="N43" s="777"/>
      <c r="O43" s="773"/>
      <c r="P43" s="773"/>
      <c r="Q43" s="777"/>
      <c r="R43" s="66">
        <f t="shared" si="74"/>
        <v>0</v>
      </c>
      <c r="S43" s="282"/>
      <c r="T43" s="283"/>
      <c r="U43" s="282"/>
      <c r="V43" s="282"/>
      <c r="W43" s="283"/>
      <c r="X43" s="282"/>
      <c r="Y43" s="66">
        <f t="shared" si="75"/>
        <v>0</v>
      </c>
      <c r="Z43" s="282"/>
      <c r="AA43" s="283"/>
      <c r="AB43" s="282"/>
      <c r="AC43" s="282"/>
      <c r="AD43" s="283"/>
      <c r="AE43" s="282"/>
      <c r="AF43" s="66">
        <f t="shared" si="76"/>
        <v>0</v>
      </c>
      <c r="AG43" s="766"/>
      <c r="AH43" s="766"/>
      <c r="AI43" s="282"/>
      <c r="AJ43" s="282"/>
      <c r="AK43" s="283"/>
      <c r="AL43" s="282"/>
      <c r="AM43" s="66">
        <f t="shared" si="77"/>
        <v>0</v>
      </c>
    </row>
    <row r="44">
      <c r="A44" s="778" t="str">
        <f>D43/D44</f>
        <v>#DIV/0!</v>
      </c>
      <c r="B44" s="7"/>
      <c r="C44" s="747" t="s">
        <v>58</v>
      </c>
      <c r="D44" s="221">
        <f t="shared" si="78"/>
        <v>0</v>
      </c>
      <c r="E44" s="189"/>
      <c r="F44" s="189"/>
      <c r="G44" s="189"/>
      <c r="H44" s="189"/>
      <c r="I44" s="189"/>
      <c r="J44" s="89"/>
      <c r="K44" s="66">
        <f t="shared" si="73"/>
        <v>0</v>
      </c>
      <c r="L44" s="189"/>
      <c r="M44" s="773"/>
      <c r="N44" s="777"/>
      <c r="O44" s="773"/>
      <c r="P44" s="773"/>
      <c r="Q44" s="777"/>
      <c r="R44" s="66">
        <f t="shared" si="74"/>
        <v>0</v>
      </c>
      <c r="S44" s="189"/>
      <c r="T44" s="189"/>
      <c r="U44" s="189"/>
      <c r="V44" s="189"/>
      <c r="W44" s="189"/>
      <c r="X44" s="89"/>
      <c r="Y44" s="66">
        <f t="shared" si="75"/>
        <v>0</v>
      </c>
      <c r="Z44" s="189"/>
      <c r="AA44" s="189"/>
      <c r="AB44" s="189"/>
      <c r="AC44" s="189"/>
      <c r="AD44" s="189"/>
      <c r="AE44" s="89"/>
      <c r="AF44" s="66">
        <f t="shared" si="76"/>
        <v>0</v>
      </c>
      <c r="AG44" s="765"/>
      <c r="AH44" s="765"/>
      <c r="AI44" s="189"/>
      <c r="AJ44" s="189"/>
      <c r="AK44" s="189"/>
      <c r="AL44" s="89"/>
      <c r="AM44" s="66">
        <f t="shared" si="77"/>
        <v>0</v>
      </c>
    </row>
    <row r="45">
      <c r="A45" s="744" t="s">
        <v>1280</v>
      </c>
      <c r="B45" s="7"/>
      <c r="C45" s="747" t="s">
        <v>59</v>
      </c>
      <c r="D45" s="221">
        <f t="shared" si="78"/>
        <v>0</v>
      </c>
      <c r="E45" s="189"/>
      <c r="F45" s="189"/>
      <c r="G45" s="189"/>
      <c r="H45" s="189"/>
      <c r="I45" s="189"/>
      <c r="J45" s="189"/>
      <c r="K45" s="66">
        <f t="shared" si="73"/>
        <v>0</v>
      </c>
      <c r="L45" s="189"/>
      <c r="M45" s="773"/>
      <c r="N45" s="777"/>
      <c r="O45" s="773"/>
      <c r="P45" s="773"/>
      <c r="Q45" s="777"/>
      <c r="R45" s="66">
        <f t="shared" si="74"/>
        <v>0</v>
      </c>
      <c r="S45" s="189"/>
      <c r="T45" s="189"/>
      <c r="U45" s="189"/>
      <c r="V45" s="189"/>
      <c r="W45" s="189"/>
      <c r="X45" s="189"/>
      <c r="Y45" s="66">
        <f t="shared" si="75"/>
        <v>0</v>
      </c>
      <c r="Z45" s="189"/>
      <c r="AA45" s="189"/>
      <c r="AB45" s="189"/>
      <c r="AC45" s="189"/>
      <c r="AD45" s="189"/>
      <c r="AE45" s="189"/>
      <c r="AF45" s="66">
        <f t="shared" si="76"/>
        <v>0</v>
      </c>
      <c r="AG45" s="765"/>
      <c r="AH45" s="765"/>
      <c r="AI45" s="189"/>
      <c r="AJ45" s="189"/>
      <c r="AK45" s="189"/>
      <c r="AL45" s="189"/>
      <c r="AM45" s="66">
        <f t="shared" si="77"/>
        <v>0</v>
      </c>
    </row>
    <row r="46">
      <c r="A46" s="778" t="str">
        <f>D44/sum(D44:D45)</f>
        <v>#DIV/0!</v>
      </c>
      <c r="B46" s="7"/>
      <c r="C46" s="68" t="s">
        <v>109</v>
      </c>
      <c r="D46" s="221">
        <f t="shared" si="78"/>
        <v>0</v>
      </c>
      <c r="E46" s="283"/>
      <c r="F46" s="283"/>
      <c r="G46" s="283"/>
      <c r="H46" s="283"/>
      <c r="I46" s="777"/>
      <c r="J46" s="283"/>
      <c r="K46" s="66">
        <f t="shared" si="73"/>
        <v>0</v>
      </c>
      <c r="L46" s="282"/>
      <c r="M46" s="773"/>
      <c r="N46" s="777"/>
      <c r="O46" s="773"/>
      <c r="P46" s="773"/>
      <c r="Q46" s="777"/>
      <c r="R46" s="66">
        <f t="shared" si="74"/>
        <v>0</v>
      </c>
      <c r="S46" s="282"/>
      <c r="T46" s="282"/>
      <c r="U46" s="282"/>
      <c r="V46" s="283"/>
      <c r="W46" s="283"/>
      <c r="X46" s="283"/>
      <c r="Y46" s="66">
        <f t="shared" si="75"/>
        <v>0</v>
      </c>
      <c r="Z46" s="282"/>
      <c r="AA46" s="282"/>
      <c r="AB46" s="282"/>
      <c r="AC46" s="283"/>
      <c r="AD46" s="283"/>
      <c r="AE46" s="283"/>
      <c r="AF46" s="66">
        <f t="shared" si="76"/>
        <v>0</v>
      </c>
      <c r="AG46" s="766"/>
      <c r="AH46" s="779"/>
      <c r="AI46" s="282"/>
      <c r="AJ46" s="283"/>
      <c r="AK46" s="283"/>
      <c r="AL46" s="283"/>
      <c r="AM46" s="66">
        <f t="shared" si="77"/>
        <v>0</v>
      </c>
    </row>
    <row r="47">
      <c r="A47" s="744" t="s">
        <v>71</v>
      </c>
      <c r="B47" s="7"/>
      <c r="C47" s="747" t="s">
        <v>72</v>
      </c>
      <c r="D47" s="221">
        <f t="shared" si="78"/>
        <v>54</v>
      </c>
      <c r="E47" s="283"/>
      <c r="F47" s="283"/>
      <c r="G47" s="283">
        <v>2.0</v>
      </c>
      <c r="H47" s="283">
        <v>0.0</v>
      </c>
      <c r="I47" s="283">
        <v>4.0</v>
      </c>
      <c r="J47" s="283"/>
      <c r="K47" s="66">
        <f t="shared" si="73"/>
        <v>6</v>
      </c>
      <c r="L47" s="283">
        <v>4.0</v>
      </c>
      <c r="M47" s="283">
        <v>4.0</v>
      </c>
      <c r="N47" s="283">
        <v>3.0</v>
      </c>
      <c r="O47" s="283">
        <v>4.0</v>
      </c>
      <c r="P47" s="283">
        <v>4.0</v>
      </c>
      <c r="Q47" s="283"/>
      <c r="R47" s="66">
        <f t="shared" si="74"/>
        <v>19</v>
      </c>
      <c r="S47" s="283">
        <v>0.0</v>
      </c>
      <c r="T47" s="283">
        <v>2.0</v>
      </c>
      <c r="U47" s="282"/>
      <c r="V47" s="283">
        <v>1.0</v>
      </c>
      <c r="W47" s="283">
        <v>8.0</v>
      </c>
      <c r="X47" s="283"/>
      <c r="Y47" s="66">
        <f t="shared" si="75"/>
        <v>11</v>
      </c>
      <c r="Z47" s="283">
        <v>3.0</v>
      </c>
      <c r="AA47" s="283">
        <v>2.0</v>
      </c>
      <c r="AB47" s="283">
        <v>4.0</v>
      </c>
      <c r="AC47" s="283">
        <v>6.0</v>
      </c>
      <c r="AD47" s="283">
        <v>3.0</v>
      </c>
      <c r="AE47" s="283"/>
      <c r="AF47" s="66">
        <f t="shared" si="76"/>
        <v>18</v>
      </c>
      <c r="AG47" s="766"/>
      <c r="AH47" s="779"/>
      <c r="AI47" s="282"/>
      <c r="AJ47" s="283"/>
      <c r="AK47" s="283"/>
      <c r="AL47" s="283"/>
      <c r="AM47" s="66">
        <f t="shared" si="77"/>
        <v>0</v>
      </c>
    </row>
    <row r="48">
      <c r="A48" s="744" t="str">
        <f>D44/D46</f>
        <v>#DIV/0!</v>
      </c>
      <c r="B48" s="7"/>
      <c r="C48" s="751" t="s">
        <v>1282</v>
      </c>
      <c r="D48" s="221">
        <f t="shared" si="78"/>
        <v>92</v>
      </c>
      <c r="E48" s="283"/>
      <c r="F48" s="283"/>
      <c r="G48" s="283">
        <v>3.0</v>
      </c>
      <c r="H48" s="283">
        <v>3.0</v>
      </c>
      <c r="I48" s="283">
        <v>4.0</v>
      </c>
      <c r="J48" s="283"/>
      <c r="K48" s="66">
        <f t="shared" si="73"/>
        <v>10</v>
      </c>
      <c r="L48" s="283">
        <v>5.0</v>
      </c>
      <c r="M48" s="283">
        <v>7.0</v>
      </c>
      <c r="N48" s="283">
        <v>5.0</v>
      </c>
      <c r="O48" s="283">
        <v>6.0</v>
      </c>
      <c r="P48" s="283">
        <v>8.0</v>
      </c>
      <c r="Q48" s="283"/>
      <c r="R48" s="66">
        <f t="shared" si="74"/>
        <v>31</v>
      </c>
      <c r="S48" s="283">
        <v>5.0</v>
      </c>
      <c r="T48" s="283">
        <v>8.0</v>
      </c>
      <c r="U48" s="282"/>
      <c r="V48" s="283">
        <v>4.0</v>
      </c>
      <c r="W48" s="283">
        <v>9.0</v>
      </c>
      <c r="X48" s="283"/>
      <c r="Y48" s="66">
        <f t="shared" si="75"/>
        <v>26</v>
      </c>
      <c r="Z48" s="283">
        <v>5.0</v>
      </c>
      <c r="AA48" s="283">
        <v>4.0</v>
      </c>
      <c r="AB48" s="283">
        <v>6.0</v>
      </c>
      <c r="AC48" s="283">
        <v>7.0</v>
      </c>
      <c r="AD48" s="283">
        <v>3.0</v>
      </c>
      <c r="AE48" s="283"/>
      <c r="AF48" s="66">
        <f t="shared" si="76"/>
        <v>25</v>
      </c>
      <c r="AG48" s="779"/>
      <c r="AH48" s="779"/>
      <c r="AI48" s="282"/>
      <c r="AJ48" s="283"/>
      <c r="AK48" s="283"/>
      <c r="AL48" s="283"/>
      <c r="AM48" s="66">
        <f t="shared" si="77"/>
        <v>0</v>
      </c>
    </row>
    <row r="49">
      <c r="A49" s="749" t="s">
        <v>1281</v>
      </c>
      <c r="B49" s="750">
        <f>D47/D51</f>
        <v>0.02631578947</v>
      </c>
      <c r="C49" s="17" t="s">
        <v>1283</v>
      </c>
      <c r="D49" s="221">
        <f t="shared" si="78"/>
        <v>135</v>
      </c>
      <c r="F49" s="283"/>
      <c r="G49" s="102">
        <v>4.0</v>
      </c>
      <c r="H49" s="283">
        <v>7.0</v>
      </c>
      <c r="I49" s="283">
        <v>8.0</v>
      </c>
      <c r="J49" s="283"/>
      <c r="K49" s="66">
        <f t="shared" si="73"/>
        <v>19</v>
      </c>
      <c r="L49" s="283">
        <v>9.0</v>
      </c>
      <c r="M49" s="283">
        <v>7.0</v>
      </c>
      <c r="N49" s="283">
        <v>10.0</v>
      </c>
      <c r="O49" s="283">
        <v>8.0</v>
      </c>
      <c r="P49" s="283">
        <v>14.0</v>
      </c>
      <c r="Q49" s="283"/>
      <c r="R49" s="66">
        <f t="shared" si="74"/>
        <v>48</v>
      </c>
      <c r="S49" s="283">
        <v>10.0</v>
      </c>
      <c r="T49" s="283">
        <v>10.0</v>
      </c>
      <c r="U49" s="282"/>
      <c r="V49" s="283">
        <v>6.0</v>
      </c>
      <c r="W49" s="283">
        <v>11.0</v>
      </c>
      <c r="X49" s="283"/>
      <c r="Y49" s="66">
        <f t="shared" si="75"/>
        <v>37</v>
      </c>
      <c r="Z49" s="283">
        <v>5.0</v>
      </c>
      <c r="AA49" s="283">
        <v>5.0</v>
      </c>
      <c r="AB49" s="283">
        <v>9.0</v>
      </c>
      <c r="AC49" s="283">
        <v>7.0</v>
      </c>
      <c r="AD49" s="283">
        <v>5.0</v>
      </c>
      <c r="AE49" s="283"/>
      <c r="AF49" s="66">
        <f t="shared" si="76"/>
        <v>31</v>
      </c>
      <c r="AG49" s="779"/>
      <c r="AH49" s="779"/>
      <c r="AI49" s="282"/>
      <c r="AJ49" s="283"/>
      <c r="AK49" s="283"/>
      <c r="AL49" s="283"/>
      <c r="AM49" s="66">
        <f t="shared" si="77"/>
        <v>0</v>
      </c>
    </row>
    <row r="50">
      <c r="A50" s="752" t="s">
        <v>163</v>
      </c>
      <c r="B50" s="753">
        <f t="shared" ref="B50:B53" si="79">D47/D48</f>
        <v>0.5869565217</v>
      </c>
      <c r="C50" s="44" t="s">
        <v>1284</v>
      </c>
      <c r="D50" s="221">
        <f t="shared" si="78"/>
        <v>947</v>
      </c>
      <c r="E50" s="283"/>
      <c r="F50" s="283"/>
      <c r="G50" s="283">
        <v>34.0</v>
      </c>
      <c r="H50" s="283">
        <v>64.0</v>
      </c>
      <c r="I50" s="283">
        <v>55.0</v>
      </c>
      <c r="J50" s="283"/>
      <c r="K50" s="66">
        <f t="shared" si="73"/>
        <v>153</v>
      </c>
      <c r="L50" s="283">
        <v>80.0</v>
      </c>
      <c r="M50" s="283">
        <v>67.0</v>
      </c>
      <c r="N50" s="283">
        <v>77.0</v>
      </c>
      <c r="O50" s="283">
        <v>53.0</v>
      </c>
      <c r="P50" s="283">
        <v>72.0</v>
      </c>
      <c r="Q50" s="283"/>
      <c r="R50" s="66">
        <f t="shared" si="74"/>
        <v>349</v>
      </c>
      <c r="S50" s="283">
        <v>82.0</v>
      </c>
      <c r="T50" s="283">
        <v>35.0</v>
      </c>
      <c r="U50" s="282"/>
      <c r="V50" s="283">
        <v>51.0</v>
      </c>
      <c r="W50" s="283">
        <v>67.0</v>
      </c>
      <c r="X50" s="283"/>
      <c r="Y50" s="66">
        <f t="shared" si="75"/>
        <v>235</v>
      </c>
      <c r="Z50" s="283">
        <v>49.0</v>
      </c>
      <c r="AA50" s="283">
        <v>36.0</v>
      </c>
      <c r="AB50" s="283">
        <v>38.0</v>
      </c>
      <c r="AC50" s="283">
        <v>35.0</v>
      </c>
      <c r="AD50" s="283">
        <v>52.0</v>
      </c>
      <c r="AE50" s="283"/>
      <c r="AF50" s="66">
        <f t="shared" si="76"/>
        <v>210</v>
      </c>
      <c r="AG50" s="779"/>
      <c r="AH50" s="779"/>
      <c r="AI50" s="282"/>
      <c r="AJ50" s="283"/>
      <c r="AK50" s="283"/>
      <c r="AL50" s="283"/>
      <c r="AM50" s="66">
        <f t="shared" si="77"/>
        <v>0</v>
      </c>
    </row>
    <row r="51">
      <c r="A51" s="752" t="s">
        <v>161</v>
      </c>
      <c r="B51" s="753">
        <f t="shared" si="79"/>
        <v>0.6814814815</v>
      </c>
      <c r="C51" s="17" t="s">
        <v>97</v>
      </c>
      <c r="D51" s="221">
        <f t="shared" si="78"/>
        <v>2052</v>
      </c>
      <c r="E51" s="283"/>
      <c r="F51" s="283"/>
      <c r="G51" s="283">
        <v>113.0</v>
      </c>
      <c r="H51" s="283">
        <v>149.0</v>
      </c>
      <c r="I51" s="283">
        <v>93.0</v>
      </c>
      <c r="J51" s="283"/>
      <c r="K51" s="66">
        <f t="shared" si="73"/>
        <v>355</v>
      </c>
      <c r="L51" s="283">
        <v>141.0</v>
      </c>
      <c r="M51" s="283">
        <v>135.0</v>
      </c>
      <c r="N51" s="283">
        <v>170.0</v>
      </c>
      <c r="O51" s="283">
        <v>167.0</v>
      </c>
      <c r="P51" s="283">
        <v>137.0</v>
      </c>
      <c r="Q51" s="283"/>
      <c r="R51" s="66">
        <f t="shared" si="74"/>
        <v>750</v>
      </c>
      <c r="S51" s="283">
        <v>166.0</v>
      </c>
      <c r="T51" s="283">
        <v>81.0</v>
      </c>
      <c r="U51" s="282"/>
      <c r="V51" s="283">
        <v>130.0</v>
      </c>
      <c r="W51" s="283">
        <v>133.0</v>
      </c>
      <c r="X51" s="283"/>
      <c r="Y51" s="66">
        <f t="shared" si="75"/>
        <v>510</v>
      </c>
      <c r="Z51" s="283">
        <v>97.0</v>
      </c>
      <c r="AA51" s="283">
        <v>72.0</v>
      </c>
      <c r="AB51" s="283">
        <v>91.0</v>
      </c>
      <c r="AC51" s="283">
        <v>76.0</v>
      </c>
      <c r="AD51" s="283">
        <v>101.0</v>
      </c>
      <c r="AE51" s="283"/>
      <c r="AF51" s="66">
        <f t="shared" si="76"/>
        <v>437</v>
      </c>
      <c r="AG51" s="779"/>
      <c r="AH51" s="779"/>
      <c r="AI51" s="282"/>
      <c r="AJ51" s="283"/>
      <c r="AK51" s="283"/>
      <c r="AL51" s="283"/>
      <c r="AM51" s="66">
        <f t="shared" si="77"/>
        <v>0</v>
      </c>
    </row>
    <row r="52">
      <c r="A52" s="752" t="s">
        <v>159</v>
      </c>
      <c r="B52" s="753">
        <f t="shared" si="79"/>
        <v>0.1425554382</v>
      </c>
      <c r="C52" s="266"/>
      <c r="D52" s="758"/>
      <c r="K52" s="107"/>
    </row>
    <row r="53">
      <c r="A53" s="752" t="s">
        <v>157</v>
      </c>
      <c r="B53" s="753">
        <f t="shared" si="79"/>
        <v>0.4615009747</v>
      </c>
    </row>
    <row r="55">
      <c r="A55" s="225" t="s">
        <v>186</v>
      </c>
      <c r="B55" s="170"/>
      <c r="C55" s="745" t="s">
        <v>55</v>
      </c>
      <c r="D55" s="219">
        <f>sum(E55:J55)+sum(L55:Q55)+sum(S55:X55)+sum(Z55:AE55)+SUM(AG55:AH55)</f>
        <v>0</v>
      </c>
      <c r="E55" s="756"/>
      <c r="F55" s="757"/>
      <c r="G55" s="756"/>
      <c r="H55" s="757"/>
      <c r="I55" s="777"/>
      <c r="J55" s="756"/>
      <c r="K55" s="60">
        <f t="shared" ref="K55:K64" si="80">sum(E55:J55)</f>
        <v>0</v>
      </c>
      <c r="L55" s="756"/>
      <c r="M55" s="773"/>
      <c r="N55" s="777"/>
      <c r="O55" s="773"/>
      <c r="P55" s="773"/>
      <c r="Q55" s="777"/>
      <c r="R55" s="60">
        <f t="shared" ref="R55:R64" si="81">sum(L55:Q55)</f>
        <v>0</v>
      </c>
      <c r="S55" s="756"/>
      <c r="T55" s="757"/>
      <c r="U55" s="756"/>
      <c r="V55" s="756"/>
      <c r="W55" s="757"/>
      <c r="X55" s="756"/>
      <c r="Y55" s="60">
        <f t="shared" ref="Y55:Y64" si="82">sum(S55:X55)</f>
        <v>0</v>
      </c>
      <c r="Z55" s="756"/>
      <c r="AA55" s="757"/>
      <c r="AB55" s="756"/>
      <c r="AC55" s="756"/>
      <c r="AD55" s="757"/>
      <c r="AE55" s="756"/>
      <c r="AF55" s="60">
        <f t="shared" ref="AF55:AF64" si="83">sum(Z55:AE55)</f>
        <v>0</v>
      </c>
      <c r="AG55" s="766"/>
      <c r="AH55" s="766"/>
      <c r="AI55" s="756"/>
      <c r="AJ55" s="756"/>
      <c r="AK55" s="757"/>
      <c r="AL55" s="756"/>
      <c r="AM55" s="60">
        <f t="shared" ref="AM55:AM64" si="84">sum(AG55:AL55)</f>
        <v>0</v>
      </c>
    </row>
    <row r="56">
      <c r="A56" s="744" t="s">
        <v>69</v>
      </c>
      <c r="B56" s="7"/>
      <c r="C56" s="747" t="s">
        <v>57</v>
      </c>
      <c r="D56" s="221">
        <f t="shared" ref="D56:D64" si="85">sum(E56:J56)+sum(L56:Q56)+sum(S56:X56)+sum(Z56:AE56)+sum(AG56:AH56)</f>
        <v>0</v>
      </c>
      <c r="E56" s="283"/>
      <c r="F56" s="283"/>
      <c r="G56" s="283"/>
      <c r="H56" s="283"/>
      <c r="I56" s="283"/>
      <c r="J56" s="282"/>
      <c r="K56" s="66">
        <f t="shared" si="80"/>
        <v>0</v>
      </c>
      <c r="L56" s="282"/>
      <c r="M56" s="773"/>
      <c r="N56" s="777"/>
      <c r="O56" s="773"/>
      <c r="P56" s="773"/>
      <c r="Q56" s="777"/>
      <c r="R56" s="66">
        <f t="shared" si="81"/>
        <v>0</v>
      </c>
      <c r="S56" s="282"/>
      <c r="T56" s="283"/>
      <c r="U56" s="282"/>
      <c r="V56" s="282"/>
      <c r="W56" s="283"/>
      <c r="X56" s="282"/>
      <c r="Y56" s="66">
        <f t="shared" si="82"/>
        <v>0</v>
      </c>
      <c r="Z56" s="282"/>
      <c r="AA56" s="283"/>
      <c r="AB56" s="282"/>
      <c r="AC56" s="282"/>
      <c r="AD56" s="283"/>
      <c r="AE56" s="282"/>
      <c r="AF56" s="66">
        <f t="shared" si="83"/>
        <v>0</v>
      </c>
      <c r="AG56" s="766"/>
      <c r="AH56" s="766"/>
      <c r="AI56" s="282"/>
      <c r="AJ56" s="282"/>
      <c r="AK56" s="283"/>
      <c r="AL56" s="282"/>
      <c r="AM56" s="66">
        <f t="shared" si="84"/>
        <v>0</v>
      </c>
    </row>
    <row r="57">
      <c r="A57" s="778" t="str">
        <f>D56/D57</f>
        <v>#DIV/0!</v>
      </c>
      <c r="B57" s="7"/>
      <c r="C57" s="747" t="s">
        <v>58</v>
      </c>
      <c r="D57" s="221">
        <f t="shared" si="85"/>
        <v>0</v>
      </c>
      <c r="E57" s="189"/>
      <c r="F57" s="189"/>
      <c r="G57" s="189"/>
      <c r="H57" s="189"/>
      <c r="I57" s="189"/>
      <c r="J57" s="89"/>
      <c r="K57" s="66">
        <f t="shared" si="80"/>
        <v>0</v>
      </c>
      <c r="L57" s="189"/>
      <c r="M57" s="773"/>
      <c r="N57" s="777"/>
      <c r="O57" s="773"/>
      <c r="P57" s="773"/>
      <c r="Q57" s="777"/>
      <c r="R57" s="66">
        <f t="shared" si="81"/>
        <v>0</v>
      </c>
      <c r="S57" s="189"/>
      <c r="T57" s="189"/>
      <c r="U57" s="189"/>
      <c r="V57" s="189"/>
      <c r="W57" s="189"/>
      <c r="X57" s="89"/>
      <c r="Y57" s="66">
        <f t="shared" si="82"/>
        <v>0</v>
      </c>
      <c r="Z57" s="189"/>
      <c r="AA57" s="189"/>
      <c r="AB57" s="189"/>
      <c r="AC57" s="189"/>
      <c r="AD57" s="189"/>
      <c r="AE57" s="89"/>
      <c r="AF57" s="66">
        <f t="shared" si="83"/>
        <v>0</v>
      </c>
      <c r="AG57" s="765"/>
      <c r="AH57" s="765"/>
      <c r="AI57" s="189"/>
      <c r="AJ57" s="189"/>
      <c r="AK57" s="189"/>
      <c r="AL57" s="89"/>
      <c r="AM57" s="66">
        <f t="shared" si="84"/>
        <v>0</v>
      </c>
    </row>
    <row r="58">
      <c r="A58" s="744" t="s">
        <v>1280</v>
      </c>
      <c r="B58" s="7"/>
      <c r="C58" s="747" t="s">
        <v>59</v>
      </c>
      <c r="D58" s="221">
        <f t="shared" si="85"/>
        <v>0</v>
      </c>
      <c r="E58" s="189"/>
      <c r="F58" s="189"/>
      <c r="G58" s="189"/>
      <c r="H58" s="189"/>
      <c r="I58" s="189"/>
      <c r="J58" s="189"/>
      <c r="K58" s="66">
        <f t="shared" si="80"/>
        <v>0</v>
      </c>
      <c r="L58" s="189"/>
      <c r="M58" s="773"/>
      <c r="N58" s="777"/>
      <c r="O58" s="773"/>
      <c r="P58" s="773"/>
      <c r="Q58" s="777"/>
      <c r="R58" s="66">
        <f t="shared" si="81"/>
        <v>0</v>
      </c>
      <c r="S58" s="189"/>
      <c r="T58" s="189"/>
      <c r="U58" s="189"/>
      <c r="V58" s="189"/>
      <c r="W58" s="189"/>
      <c r="X58" s="189"/>
      <c r="Y58" s="66">
        <f t="shared" si="82"/>
        <v>0</v>
      </c>
      <c r="Z58" s="189"/>
      <c r="AA58" s="189"/>
      <c r="AB58" s="189"/>
      <c r="AC58" s="189"/>
      <c r="AD58" s="189"/>
      <c r="AE58" s="189"/>
      <c r="AF58" s="66">
        <f t="shared" si="83"/>
        <v>0</v>
      </c>
      <c r="AG58" s="765"/>
      <c r="AH58" s="765"/>
      <c r="AI58" s="189"/>
      <c r="AJ58" s="189"/>
      <c r="AK58" s="189"/>
      <c r="AL58" s="189"/>
      <c r="AM58" s="66">
        <f t="shared" si="84"/>
        <v>0</v>
      </c>
    </row>
    <row r="59">
      <c r="A59" s="778" t="str">
        <f>D57/sum(D57:D58)</f>
        <v>#DIV/0!</v>
      </c>
      <c r="B59" s="7"/>
      <c r="C59" s="68" t="s">
        <v>109</v>
      </c>
      <c r="D59" s="221">
        <f t="shared" si="85"/>
        <v>0</v>
      </c>
      <c r="E59" s="283"/>
      <c r="F59" s="283"/>
      <c r="G59" s="283"/>
      <c r="H59" s="283"/>
      <c r="I59" s="777"/>
      <c r="J59" s="283"/>
      <c r="K59" s="66">
        <f t="shared" si="80"/>
        <v>0</v>
      </c>
      <c r="L59" s="282"/>
      <c r="M59" s="773"/>
      <c r="N59" s="777"/>
      <c r="O59" s="773"/>
      <c r="P59" s="773"/>
      <c r="Q59" s="777"/>
      <c r="R59" s="66">
        <f t="shared" si="81"/>
        <v>0</v>
      </c>
      <c r="S59" s="282"/>
      <c r="T59" s="282"/>
      <c r="U59" s="282"/>
      <c r="V59" s="283"/>
      <c r="W59" s="283"/>
      <c r="X59" s="283"/>
      <c r="Y59" s="66">
        <f t="shared" si="82"/>
        <v>0</v>
      </c>
      <c r="Z59" s="282"/>
      <c r="AA59" s="282"/>
      <c r="AB59" s="282"/>
      <c r="AC59" s="283"/>
      <c r="AD59" s="283"/>
      <c r="AE59" s="283"/>
      <c r="AF59" s="66">
        <f t="shared" si="83"/>
        <v>0</v>
      </c>
      <c r="AG59" s="766"/>
      <c r="AH59" s="779"/>
      <c r="AI59" s="282"/>
      <c r="AJ59" s="283"/>
      <c r="AK59" s="283"/>
      <c r="AL59" s="283"/>
      <c r="AM59" s="66">
        <f t="shared" si="84"/>
        <v>0</v>
      </c>
    </row>
    <row r="60">
      <c r="A60" s="744" t="s">
        <v>71</v>
      </c>
      <c r="B60" s="7"/>
      <c r="C60" s="747" t="s">
        <v>72</v>
      </c>
      <c r="D60" s="221">
        <f t="shared" si="85"/>
        <v>12</v>
      </c>
      <c r="E60" s="283"/>
      <c r="F60" s="283"/>
      <c r="G60" s="283"/>
      <c r="H60" s="283"/>
      <c r="I60" s="283"/>
      <c r="J60" s="283"/>
      <c r="K60" s="66">
        <f t="shared" si="80"/>
        <v>0</v>
      </c>
      <c r="L60" s="283"/>
      <c r="M60" s="283"/>
      <c r="N60" s="283"/>
      <c r="O60" s="283"/>
      <c r="P60" s="283"/>
      <c r="Q60" s="283"/>
      <c r="R60" s="66">
        <f t="shared" si="81"/>
        <v>0</v>
      </c>
      <c r="S60" s="283"/>
      <c r="T60" s="283"/>
      <c r="U60" s="282"/>
      <c r="V60" s="283"/>
      <c r="W60" s="283"/>
      <c r="X60" s="283"/>
      <c r="Y60" s="66">
        <f t="shared" si="82"/>
        <v>0</v>
      </c>
      <c r="Z60" s="283">
        <v>0.0</v>
      </c>
      <c r="AA60" s="283">
        <v>2.0</v>
      </c>
      <c r="AB60" s="283">
        <v>2.0</v>
      </c>
      <c r="AC60" s="283">
        <v>3.0</v>
      </c>
      <c r="AD60" s="283">
        <v>2.0</v>
      </c>
      <c r="AE60" s="283"/>
      <c r="AF60" s="66">
        <f t="shared" si="83"/>
        <v>9</v>
      </c>
      <c r="AG60" s="766">
        <v>3.0</v>
      </c>
      <c r="AH60" s="779"/>
      <c r="AI60" s="282"/>
      <c r="AJ60" s="283"/>
      <c r="AK60" s="283"/>
      <c r="AL60" s="283"/>
      <c r="AM60" s="66">
        <f t="shared" si="84"/>
        <v>3</v>
      </c>
    </row>
    <row r="61">
      <c r="A61" s="744" t="str">
        <f>D57/D59</f>
        <v>#DIV/0!</v>
      </c>
      <c r="B61" s="7"/>
      <c r="C61" s="751" t="s">
        <v>1282</v>
      </c>
      <c r="D61" s="221">
        <f t="shared" si="85"/>
        <v>38</v>
      </c>
      <c r="E61" s="283"/>
      <c r="F61" s="283"/>
      <c r="G61" s="283"/>
      <c r="H61" s="283"/>
      <c r="I61" s="283"/>
      <c r="J61" s="283"/>
      <c r="K61" s="66">
        <f t="shared" si="80"/>
        <v>0</v>
      </c>
      <c r="L61" s="283"/>
      <c r="M61" s="283"/>
      <c r="N61" s="283"/>
      <c r="O61" s="283"/>
      <c r="P61" s="283"/>
      <c r="Q61" s="283"/>
      <c r="R61" s="66">
        <f t="shared" si="81"/>
        <v>0</v>
      </c>
      <c r="S61" s="283"/>
      <c r="T61" s="283"/>
      <c r="U61" s="282"/>
      <c r="V61" s="283"/>
      <c r="W61" s="283"/>
      <c r="X61" s="283"/>
      <c r="Y61" s="66">
        <f t="shared" si="82"/>
        <v>0</v>
      </c>
      <c r="Z61" s="283">
        <v>4.0</v>
      </c>
      <c r="AA61" s="283">
        <v>6.0</v>
      </c>
      <c r="AB61" s="283">
        <v>3.0</v>
      </c>
      <c r="AC61" s="283">
        <v>5.0</v>
      </c>
      <c r="AD61" s="283">
        <v>12.0</v>
      </c>
      <c r="AE61" s="283"/>
      <c r="AF61" s="66">
        <f t="shared" si="83"/>
        <v>30</v>
      </c>
      <c r="AG61" s="766">
        <v>8.0</v>
      </c>
      <c r="AH61" s="779"/>
      <c r="AI61" s="282"/>
      <c r="AJ61" s="283"/>
      <c r="AK61" s="283"/>
      <c r="AL61" s="283"/>
      <c r="AM61" s="66">
        <f t="shared" si="84"/>
        <v>8</v>
      </c>
    </row>
    <row r="62">
      <c r="A62" s="749" t="s">
        <v>1281</v>
      </c>
      <c r="B62" s="750">
        <f>D60/D64</f>
        <v>0.01517067004</v>
      </c>
      <c r="C62" s="17" t="s">
        <v>1283</v>
      </c>
      <c r="D62" s="221">
        <f t="shared" si="85"/>
        <v>51</v>
      </c>
      <c r="F62" s="283"/>
      <c r="H62" s="283"/>
      <c r="I62" s="283"/>
      <c r="J62" s="283"/>
      <c r="K62" s="66">
        <f t="shared" si="80"/>
        <v>0</v>
      </c>
      <c r="L62" s="283"/>
      <c r="M62" s="283"/>
      <c r="N62" s="283"/>
      <c r="O62" s="283"/>
      <c r="P62" s="283"/>
      <c r="Q62" s="283"/>
      <c r="R62" s="66">
        <f t="shared" si="81"/>
        <v>0</v>
      </c>
      <c r="S62" s="283"/>
      <c r="T62" s="283"/>
      <c r="U62" s="282"/>
      <c r="V62" s="283"/>
      <c r="W62" s="283"/>
      <c r="X62" s="283"/>
      <c r="Y62" s="66">
        <f t="shared" si="82"/>
        <v>0</v>
      </c>
      <c r="Z62" s="283">
        <v>5.0</v>
      </c>
      <c r="AA62" s="283">
        <v>8.0</v>
      </c>
      <c r="AB62" s="283">
        <v>7.0</v>
      </c>
      <c r="AC62" s="283">
        <v>9.0</v>
      </c>
      <c r="AD62" s="283">
        <v>14.0</v>
      </c>
      <c r="AE62" s="283"/>
      <c r="AF62" s="66">
        <f t="shared" si="83"/>
        <v>43</v>
      </c>
      <c r="AG62" s="766">
        <v>8.0</v>
      </c>
      <c r="AH62" s="779"/>
      <c r="AI62" s="282"/>
      <c r="AJ62" s="283"/>
      <c r="AK62" s="283"/>
      <c r="AL62" s="283"/>
      <c r="AM62" s="66">
        <f t="shared" si="84"/>
        <v>8</v>
      </c>
    </row>
    <row r="63">
      <c r="A63" s="752" t="s">
        <v>163</v>
      </c>
      <c r="B63" s="753">
        <f t="shared" ref="B63:B66" si="86">D60/D61</f>
        <v>0.3157894737</v>
      </c>
      <c r="C63" s="44" t="s">
        <v>1284</v>
      </c>
      <c r="D63" s="221">
        <f t="shared" si="85"/>
        <v>510</v>
      </c>
      <c r="E63" s="283"/>
      <c r="F63" s="283"/>
      <c r="G63" s="283"/>
      <c r="H63" s="283"/>
      <c r="I63" s="283"/>
      <c r="J63" s="283"/>
      <c r="K63" s="66">
        <f t="shared" si="80"/>
        <v>0</v>
      </c>
      <c r="L63" s="283"/>
      <c r="M63" s="283"/>
      <c r="N63" s="283"/>
      <c r="O63" s="283"/>
      <c r="P63" s="283"/>
      <c r="Q63" s="283"/>
      <c r="R63" s="66">
        <f t="shared" si="81"/>
        <v>0</v>
      </c>
      <c r="S63" s="283"/>
      <c r="T63" s="283"/>
      <c r="U63" s="282"/>
      <c r="V63" s="283"/>
      <c r="W63" s="283"/>
      <c r="X63" s="283"/>
      <c r="Y63" s="66">
        <f t="shared" si="82"/>
        <v>0</v>
      </c>
      <c r="Z63" s="283">
        <v>99.0</v>
      </c>
      <c r="AA63" s="283">
        <v>133.0</v>
      </c>
      <c r="AB63" s="283">
        <v>87.0</v>
      </c>
      <c r="AC63" s="283">
        <v>59.0</v>
      </c>
      <c r="AD63" s="283">
        <v>63.0</v>
      </c>
      <c r="AE63" s="283"/>
      <c r="AF63" s="66">
        <f t="shared" si="83"/>
        <v>441</v>
      </c>
      <c r="AG63" s="766">
        <v>69.0</v>
      </c>
      <c r="AH63" s="779"/>
      <c r="AI63" s="282"/>
      <c r="AJ63" s="283"/>
      <c r="AK63" s="283"/>
      <c r="AL63" s="283"/>
      <c r="AM63" s="66">
        <f t="shared" si="84"/>
        <v>69</v>
      </c>
    </row>
    <row r="64">
      <c r="A64" s="752" t="s">
        <v>161</v>
      </c>
      <c r="B64" s="753">
        <f t="shared" si="86"/>
        <v>0.7450980392</v>
      </c>
      <c r="C64" s="17" t="s">
        <v>97</v>
      </c>
      <c r="D64" s="221">
        <f t="shared" si="85"/>
        <v>791</v>
      </c>
      <c r="E64" s="283"/>
      <c r="F64" s="283"/>
      <c r="G64" s="283"/>
      <c r="H64" s="283"/>
      <c r="I64" s="283"/>
      <c r="J64" s="283"/>
      <c r="K64" s="66">
        <f t="shared" si="80"/>
        <v>0</v>
      </c>
      <c r="L64" s="283"/>
      <c r="M64" s="283"/>
      <c r="N64" s="283"/>
      <c r="O64" s="283"/>
      <c r="P64" s="283"/>
      <c r="Q64" s="283"/>
      <c r="R64" s="66">
        <f t="shared" si="81"/>
        <v>0</v>
      </c>
      <c r="S64" s="283"/>
      <c r="T64" s="283"/>
      <c r="U64" s="282"/>
      <c r="V64" s="283"/>
      <c r="W64" s="283"/>
      <c r="X64" s="283"/>
      <c r="Y64" s="66">
        <f t="shared" si="82"/>
        <v>0</v>
      </c>
      <c r="Z64" s="283">
        <v>112.0</v>
      </c>
      <c r="AA64" s="283">
        <v>146.0</v>
      </c>
      <c r="AB64" s="283">
        <v>152.0</v>
      </c>
      <c r="AC64" s="283">
        <v>125.0</v>
      </c>
      <c r="AD64" s="283">
        <v>136.0</v>
      </c>
      <c r="AE64" s="283"/>
      <c r="AF64" s="66">
        <f t="shared" si="83"/>
        <v>671</v>
      </c>
      <c r="AG64" s="766">
        <v>120.0</v>
      </c>
      <c r="AH64" s="779"/>
      <c r="AI64" s="282"/>
      <c r="AJ64" s="283"/>
      <c r="AK64" s="283"/>
      <c r="AL64" s="283"/>
      <c r="AM64" s="66">
        <f t="shared" si="84"/>
        <v>120</v>
      </c>
    </row>
    <row r="65">
      <c r="A65" s="752" t="s">
        <v>159</v>
      </c>
      <c r="B65" s="753">
        <f t="shared" si="86"/>
        <v>0.1</v>
      </c>
      <c r="C65" s="266"/>
      <c r="D65" s="758"/>
      <c r="K65" s="107"/>
    </row>
    <row r="66">
      <c r="A66" s="752" t="s">
        <v>157</v>
      </c>
      <c r="B66" s="753">
        <f t="shared" si="86"/>
        <v>0.6447534766</v>
      </c>
    </row>
    <row r="70">
      <c r="A70" s="780" t="s">
        <v>1285</v>
      </c>
      <c r="B70" s="59"/>
    </row>
    <row r="71">
      <c r="A71" s="781" t="s">
        <v>1281</v>
      </c>
      <c r="B71" s="782">
        <f t="shared" ref="B71:B75" si="87">(B36+B49+B62)/3</f>
        <v>0.01663465598</v>
      </c>
      <c r="C71" s="783" t="s">
        <v>139</v>
      </c>
    </row>
    <row r="72">
      <c r="A72" s="784" t="s">
        <v>163</v>
      </c>
      <c r="B72" s="782">
        <f t="shared" si="87"/>
        <v>0.4120264429</v>
      </c>
      <c r="C72" s="785" t="s">
        <v>1286</v>
      </c>
      <c r="D72" s="221">
        <f t="shared" ref="D72:D80" si="88">sum(E72:J72)+sum(L72:Q72)+sum(S72:X72)+sum(Z72:AE72)+sum(AG72:AH72)</f>
        <v>1</v>
      </c>
      <c r="E72" s="114"/>
      <c r="F72" s="114"/>
      <c r="G72" s="114"/>
      <c r="H72" s="114"/>
      <c r="I72" s="114"/>
      <c r="J72" s="114"/>
      <c r="K72" s="66">
        <f t="shared" ref="K72:K80" si="89">sum(E72:J72)</f>
        <v>0</v>
      </c>
      <c r="L72" s="216">
        <v>0.0</v>
      </c>
      <c r="M72" s="216">
        <v>0.0</v>
      </c>
      <c r="N72" s="216">
        <v>0.0</v>
      </c>
      <c r="O72" s="216">
        <v>0.0</v>
      </c>
      <c r="P72" s="216">
        <v>0.0</v>
      </c>
      <c r="Q72" s="114"/>
      <c r="R72" s="66">
        <f t="shared" ref="R72:R80" si="90">sum(L72:Q72)</f>
        <v>0</v>
      </c>
      <c r="S72" s="216">
        <v>0.0</v>
      </c>
      <c r="T72" s="216">
        <v>0.0</v>
      </c>
      <c r="U72" s="114"/>
      <c r="V72" s="764">
        <v>0.0</v>
      </c>
      <c r="W72" s="216">
        <v>1.0</v>
      </c>
      <c r="X72" s="114"/>
      <c r="Y72" s="66">
        <f t="shared" ref="Y72:Y80" si="91">sum(S72:X72)</f>
        <v>1</v>
      </c>
      <c r="Z72" s="764">
        <v>0.0</v>
      </c>
      <c r="AA72" s="764">
        <v>0.0</v>
      </c>
      <c r="AB72" s="764">
        <v>0.0</v>
      </c>
      <c r="AC72" s="114"/>
      <c r="AD72" s="114"/>
      <c r="AE72" s="114"/>
      <c r="AF72" s="66">
        <f t="shared" ref="AF72:AF80" si="92">sum(Z72:AE72)</f>
        <v>0</v>
      </c>
      <c r="AG72" s="114"/>
      <c r="AH72" s="114"/>
      <c r="AI72" s="114"/>
      <c r="AJ72" s="114"/>
      <c r="AK72" s="114"/>
      <c r="AL72" s="114"/>
      <c r="AM72" s="66">
        <f t="shared" ref="AM72:AM80" si="93">sum(AG72:AL72)</f>
        <v>0</v>
      </c>
    </row>
    <row r="73">
      <c r="A73" s="784" t="s">
        <v>161</v>
      </c>
      <c r="B73" s="782">
        <f t="shared" si="87"/>
        <v>0.6607116921</v>
      </c>
      <c r="C73" s="785" t="s">
        <v>1287</v>
      </c>
      <c r="D73" s="221">
        <f t="shared" si="88"/>
        <v>2</v>
      </c>
      <c r="E73" s="114"/>
      <c r="F73" s="114"/>
      <c r="G73" s="114"/>
      <c r="H73" s="114"/>
      <c r="I73" s="114"/>
      <c r="J73" s="114"/>
      <c r="K73" s="66">
        <f t="shared" si="89"/>
        <v>0</v>
      </c>
      <c r="L73" s="216">
        <v>0.0</v>
      </c>
      <c r="M73" s="216">
        <v>1.0</v>
      </c>
      <c r="N73" s="216">
        <v>0.0</v>
      </c>
      <c r="O73" s="216">
        <v>1.0</v>
      </c>
      <c r="P73" s="216">
        <v>0.0</v>
      </c>
      <c r="Q73" s="114"/>
      <c r="R73" s="66">
        <f t="shared" si="90"/>
        <v>2</v>
      </c>
      <c r="S73" s="216">
        <v>0.0</v>
      </c>
      <c r="T73" s="216">
        <v>0.0</v>
      </c>
      <c r="U73" s="114"/>
      <c r="V73" s="764">
        <v>0.0</v>
      </c>
      <c r="W73" s="114"/>
      <c r="X73" s="114"/>
      <c r="Y73" s="66">
        <f t="shared" si="91"/>
        <v>0</v>
      </c>
      <c r="Z73" s="764">
        <v>0.0</v>
      </c>
      <c r="AA73" s="764">
        <v>0.0</v>
      </c>
      <c r="AB73" s="764">
        <v>0.0</v>
      </c>
      <c r="AC73" s="114"/>
      <c r="AD73" s="114"/>
      <c r="AE73" s="114"/>
      <c r="AF73" s="66">
        <f t="shared" si="92"/>
        <v>0</v>
      </c>
      <c r="AG73" s="114"/>
      <c r="AH73" s="114"/>
      <c r="AI73" s="114"/>
      <c r="AJ73" s="114"/>
      <c r="AK73" s="114"/>
      <c r="AL73" s="114"/>
      <c r="AM73" s="66">
        <f t="shared" si="93"/>
        <v>0</v>
      </c>
    </row>
    <row r="74">
      <c r="A74" s="784" t="s">
        <v>159</v>
      </c>
      <c r="B74" s="782">
        <f t="shared" si="87"/>
        <v>0.1002902577</v>
      </c>
      <c r="C74" s="785" t="s">
        <v>1288</v>
      </c>
      <c r="D74" s="221">
        <f t="shared" si="88"/>
        <v>0</v>
      </c>
      <c r="E74" s="114"/>
      <c r="F74" s="114"/>
      <c r="G74" s="114"/>
      <c r="H74" s="114"/>
      <c r="I74" s="114"/>
      <c r="J74" s="114"/>
      <c r="K74" s="66">
        <f t="shared" si="89"/>
        <v>0</v>
      </c>
      <c r="L74" s="216">
        <v>0.0</v>
      </c>
      <c r="M74" s="216">
        <v>0.0</v>
      </c>
      <c r="N74" s="216">
        <v>0.0</v>
      </c>
      <c r="O74" s="216">
        <v>0.0</v>
      </c>
      <c r="P74" s="216">
        <v>0.0</v>
      </c>
      <c r="Q74" s="114"/>
      <c r="R74" s="66">
        <f t="shared" si="90"/>
        <v>0</v>
      </c>
      <c r="S74" s="216">
        <v>0.0</v>
      </c>
      <c r="T74" s="216">
        <v>0.0</v>
      </c>
      <c r="U74" s="114"/>
      <c r="V74" s="764">
        <v>0.0</v>
      </c>
      <c r="W74" s="114"/>
      <c r="X74" s="114"/>
      <c r="Y74" s="66">
        <f t="shared" si="91"/>
        <v>0</v>
      </c>
      <c r="Z74" s="764">
        <v>0.0</v>
      </c>
      <c r="AA74" s="764">
        <v>0.0</v>
      </c>
      <c r="AB74" s="764">
        <v>0.0</v>
      </c>
      <c r="AC74" s="114"/>
      <c r="AD74" s="114"/>
      <c r="AE74" s="114"/>
      <c r="AF74" s="66">
        <f t="shared" si="92"/>
        <v>0</v>
      </c>
      <c r="AG74" s="114"/>
      <c r="AH74" s="114"/>
      <c r="AI74" s="114"/>
      <c r="AJ74" s="114"/>
      <c r="AK74" s="114"/>
      <c r="AL74" s="114"/>
      <c r="AM74" s="66">
        <f t="shared" si="93"/>
        <v>0</v>
      </c>
    </row>
    <row r="75">
      <c r="A75" s="784" t="s">
        <v>157</v>
      </c>
      <c r="B75" s="782">
        <f t="shared" si="87"/>
        <v>0.6285719102</v>
      </c>
      <c r="C75" s="785" t="s">
        <v>1289</v>
      </c>
      <c r="D75" s="221">
        <f t="shared" si="88"/>
        <v>1</v>
      </c>
      <c r="E75" s="114"/>
      <c r="F75" s="114"/>
      <c r="G75" s="114"/>
      <c r="H75" s="114"/>
      <c r="I75" s="114"/>
      <c r="J75" s="114"/>
      <c r="K75" s="66">
        <f t="shared" si="89"/>
        <v>0</v>
      </c>
      <c r="L75" s="216">
        <v>0.0</v>
      </c>
      <c r="M75" s="216">
        <v>0.0</v>
      </c>
      <c r="N75" s="216">
        <v>0.0</v>
      </c>
      <c r="O75" s="216">
        <v>0.0</v>
      </c>
      <c r="P75" s="216">
        <v>0.0</v>
      </c>
      <c r="Q75" s="114"/>
      <c r="R75" s="66">
        <f t="shared" si="90"/>
        <v>0</v>
      </c>
      <c r="S75" s="216">
        <v>0.0</v>
      </c>
      <c r="T75" s="216">
        <v>1.0</v>
      </c>
      <c r="U75" s="114"/>
      <c r="V75" s="764">
        <v>0.0</v>
      </c>
      <c r="W75" s="114"/>
      <c r="X75" s="114"/>
      <c r="Y75" s="66">
        <f t="shared" si="91"/>
        <v>1</v>
      </c>
      <c r="Z75" s="764">
        <v>0.0</v>
      </c>
      <c r="AA75" s="764">
        <v>0.0</v>
      </c>
      <c r="AB75" s="764">
        <v>0.0</v>
      </c>
      <c r="AC75" s="114"/>
      <c r="AD75" s="114"/>
      <c r="AE75" s="114"/>
      <c r="AF75" s="66">
        <f t="shared" si="92"/>
        <v>0</v>
      </c>
      <c r="AG75" s="114"/>
      <c r="AH75" s="114"/>
      <c r="AI75" s="114"/>
      <c r="AJ75" s="114"/>
      <c r="AK75" s="114"/>
      <c r="AL75" s="114"/>
      <c r="AM75" s="66">
        <f t="shared" si="93"/>
        <v>0</v>
      </c>
    </row>
    <row r="76">
      <c r="A76" s="786"/>
      <c r="B76" s="787"/>
      <c r="C76" s="785" t="s">
        <v>1290</v>
      </c>
      <c r="D76" s="221">
        <f t="shared" si="88"/>
        <v>2</v>
      </c>
      <c r="E76" s="114"/>
      <c r="F76" s="114"/>
      <c r="G76" s="114"/>
      <c r="H76" s="114"/>
      <c r="I76" s="114"/>
      <c r="J76" s="114"/>
      <c r="K76" s="66">
        <f t="shared" si="89"/>
        <v>0</v>
      </c>
      <c r="L76" s="216">
        <v>0.0</v>
      </c>
      <c r="M76" s="216">
        <v>0.0</v>
      </c>
      <c r="N76" s="216">
        <v>2.0</v>
      </c>
      <c r="O76" s="216">
        <v>0.0</v>
      </c>
      <c r="P76" s="216">
        <v>0.0</v>
      </c>
      <c r="Q76" s="114"/>
      <c r="R76" s="66">
        <f t="shared" si="90"/>
        <v>2</v>
      </c>
      <c r="S76" s="216">
        <v>0.0</v>
      </c>
      <c r="T76" s="216">
        <v>0.0</v>
      </c>
      <c r="U76" s="114"/>
      <c r="V76" s="764">
        <v>0.0</v>
      </c>
      <c r="W76" s="114"/>
      <c r="X76" s="114"/>
      <c r="Y76" s="66">
        <f t="shared" si="91"/>
        <v>0</v>
      </c>
      <c r="Z76" s="764">
        <v>0.0</v>
      </c>
      <c r="AA76" s="764">
        <v>0.0</v>
      </c>
      <c r="AB76" s="764">
        <v>0.0</v>
      </c>
      <c r="AC76" s="114"/>
      <c r="AD76" s="114"/>
      <c r="AE76" s="114"/>
      <c r="AF76" s="66">
        <f t="shared" si="92"/>
        <v>0</v>
      </c>
      <c r="AG76" s="114"/>
      <c r="AH76" s="114"/>
      <c r="AI76" s="114"/>
      <c r="AJ76" s="114"/>
      <c r="AK76" s="114"/>
      <c r="AL76" s="114"/>
      <c r="AM76" s="66">
        <f t="shared" si="93"/>
        <v>0</v>
      </c>
    </row>
    <row r="77">
      <c r="A77" s="781" t="s">
        <v>1280</v>
      </c>
      <c r="B77" s="782">
        <f>A33</f>
        <v>0.7692307692</v>
      </c>
      <c r="C77" s="785" t="s">
        <v>1291</v>
      </c>
      <c r="D77" s="221">
        <f t="shared" si="88"/>
        <v>0</v>
      </c>
      <c r="E77" s="114"/>
      <c r="F77" s="114"/>
      <c r="G77" s="114"/>
      <c r="H77" s="114"/>
      <c r="I77" s="114"/>
      <c r="J77" s="114"/>
      <c r="K77" s="66">
        <f t="shared" si="89"/>
        <v>0</v>
      </c>
      <c r="L77" s="216">
        <v>0.0</v>
      </c>
      <c r="M77" s="216">
        <v>0.0</v>
      </c>
      <c r="N77" s="216">
        <v>0.0</v>
      </c>
      <c r="O77" s="216">
        <v>0.0</v>
      </c>
      <c r="P77" s="216">
        <v>0.0</v>
      </c>
      <c r="Q77" s="114"/>
      <c r="R77" s="66">
        <f t="shared" si="90"/>
        <v>0</v>
      </c>
      <c r="S77" s="216">
        <v>0.0</v>
      </c>
      <c r="T77" s="216">
        <v>0.0</v>
      </c>
      <c r="U77" s="114"/>
      <c r="V77" s="216">
        <v>0.0</v>
      </c>
      <c r="W77" s="114"/>
      <c r="X77" s="114"/>
      <c r="Y77" s="66">
        <f t="shared" si="91"/>
        <v>0</v>
      </c>
      <c r="Z77" s="764">
        <v>0.0</v>
      </c>
      <c r="AA77" s="764">
        <v>0.0</v>
      </c>
      <c r="AB77" s="764">
        <v>0.0</v>
      </c>
      <c r="AC77" s="114"/>
      <c r="AD77" s="114"/>
      <c r="AE77" s="114"/>
      <c r="AF77" s="66">
        <f t="shared" si="92"/>
        <v>0</v>
      </c>
      <c r="AG77" s="114"/>
      <c r="AH77" s="114"/>
      <c r="AI77" s="114"/>
      <c r="AJ77" s="114"/>
      <c r="AK77" s="114"/>
      <c r="AL77" s="114"/>
      <c r="AM77" s="66">
        <f t="shared" si="93"/>
        <v>0</v>
      </c>
    </row>
    <row r="78">
      <c r="A78" s="781" t="s">
        <v>71</v>
      </c>
      <c r="B78" s="782">
        <f>A35</f>
        <v>0.9454545455</v>
      </c>
      <c r="C78" s="785" t="s">
        <v>1292</v>
      </c>
      <c r="D78" s="221">
        <f t="shared" si="88"/>
        <v>10</v>
      </c>
      <c r="E78" s="114"/>
      <c r="F78" s="114"/>
      <c r="G78" s="114"/>
      <c r="H78" s="114"/>
      <c r="I78" s="114"/>
      <c r="J78" s="114"/>
      <c r="K78" s="66">
        <f t="shared" si="89"/>
        <v>0</v>
      </c>
      <c r="L78" s="216">
        <v>0.0</v>
      </c>
      <c r="M78" s="216">
        <v>0.0</v>
      </c>
      <c r="N78" s="216">
        <v>4.0</v>
      </c>
      <c r="O78" s="216">
        <v>4.0</v>
      </c>
      <c r="P78" s="216">
        <v>0.0</v>
      </c>
      <c r="Q78" s="114"/>
      <c r="R78" s="66">
        <f t="shared" si="90"/>
        <v>8</v>
      </c>
      <c r="S78" s="216">
        <v>2.0</v>
      </c>
      <c r="T78" s="216">
        <v>0.0</v>
      </c>
      <c r="U78" s="114"/>
      <c r="V78" s="216">
        <v>0.0</v>
      </c>
      <c r="W78" s="114"/>
      <c r="X78" s="114"/>
      <c r="Y78" s="66">
        <f t="shared" si="91"/>
        <v>2</v>
      </c>
      <c r="Z78" s="764">
        <v>0.0</v>
      </c>
      <c r="AA78" s="764">
        <v>0.0</v>
      </c>
      <c r="AB78" s="764">
        <v>0.0</v>
      </c>
      <c r="AC78" s="114"/>
      <c r="AD78" s="114"/>
      <c r="AE78" s="114"/>
      <c r="AF78" s="66">
        <f t="shared" si="92"/>
        <v>0</v>
      </c>
      <c r="AG78" s="114"/>
      <c r="AH78" s="114"/>
      <c r="AI78" s="114"/>
      <c r="AJ78" s="114"/>
      <c r="AK78" s="114"/>
      <c r="AL78" s="114"/>
      <c r="AM78" s="66">
        <f t="shared" si="93"/>
        <v>0</v>
      </c>
    </row>
    <row r="79">
      <c r="A79" s="781" t="s">
        <v>69</v>
      </c>
      <c r="B79" s="749">
        <f>A31</f>
        <v>0.15</v>
      </c>
      <c r="C79" s="785" t="s">
        <v>1293</v>
      </c>
      <c r="D79" s="221">
        <f t="shared" si="88"/>
        <v>1</v>
      </c>
      <c r="E79" s="114"/>
      <c r="F79" s="114"/>
      <c r="G79" s="114"/>
      <c r="H79" s="114"/>
      <c r="I79" s="114"/>
      <c r="J79" s="114"/>
      <c r="K79" s="67">
        <f t="shared" si="89"/>
        <v>0</v>
      </c>
      <c r="L79" s="216">
        <v>0.0</v>
      </c>
      <c r="M79" s="216">
        <v>0.0</v>
      </c>
      <c r="N79" s="216">
        <v>0.0</v>
      </c>
      <c r="O79" s="216">
        <v>1.0</v>
      </c>
      <c r="P79" s="216">
        <v>0.0</v>
      </c>
      <c r="Q79" s="216"/>
      <c r="R79" s="67">
        <f t="shared" si="90"/>
        <v>1</v>
      </c>
      <c r="S79" s="216">
        <v>0.0</v>
      </c>
      <c r="T79" s="216">
        <v>0.0</v>
      </c>
      <c r="U79" s="114"/>
      <c r="V79" s="216">
        <v>0.0</v>
      </c>
      <c r="W79" s="114"/>
      <c r="X79" s="114"/>
      <c r="Y79" s="67">
        <f t="shared" si="91"/>
        <v>0</v>
      </c>
      <c r="Z79" s="764">
        <v>0.0</v>
      </c>
      <c r="AA79" s="764">
        <v>0.0</v>
      </c>
      <c r="AB79" s="764">
        <v>0.0</v>
      </c>
      <c r="AC79" s="114"/>
      <c r="AD79" s="114"/>
      <c r="AE79" s="114"/>
      <c r="AF79" s="67">
        <f t="shared" si="92"/>
        <v>0</v>
      </c>
      <c r="AG79" s="114"/>
      <c r="AH79" s="114"/>
      <c r="AI79" s="114"/>
      <c r="AJ79" s="114"/>
      <c r="AK79" s="114"/>
      <c r="AL79" s="114"/>
      <c r="AM79" s="67">
        <f t="shared" si="93"/>
        <v>0</v>
      </c>
    </row>
    <row r="80">
      <c r="A80" s="788"/>
      <c r="B80" s="787"/>
      <c r="C80" s="789" t="s">
        <v>1294</v>
      </c>
      <c r="D80" s="221">
        <f t="shared" si="88"/>
        <v>17</v>
      </c>
      <c r="E80" s="114"/>
      <c r="F80" s="114"/>
      <c r="G80" s="114"/>
      <c r="H80" s="114"/>
      <c r="I80" s="114"/>
      <c r="J80" s="114"/>
      <c r="K80" s="67">
        <f t="shared" si="89"/>
        <v>0</v>
      </c>
      <c r="L80" s="114">
        <f t="shared" ref="L80:P80" si="94">sum(L72:L79)</f>
        <v>0</v>
      </c>
      <c r="M80" s="114">
        <f t="shared" si="94"/>
        <v>1</v>
      </c>
      <c r="N80" s="114">
        <f t="shared" si="94"/>
        <v>6</v>
      </c>
      <c r="O80" s="114">
        <f t="shared" si="94"/>
        <v>6</v>
      </c>
      <c r="P80" s="114">
        <f t="shared" si="94"/>
        <v>0</v>
      </c>
      <c r="Q80" s="114"/>
      <c r="R80" s="67">
        <f t="shared" si="90"/>
        <v>13</v>
      </c>
      <c r="S80" s="114">
        <f t="shared" ref="S80:W80" si="95">sum(S72:S79)</f>
        <v>2</v>
      </c>
      <c r="T80" s="114">
        <f t="shared" si="95"/>
        <v>1</v>
      </c>
      <c r="U80" s="114">
        <f t="shared" si="95"/>
        <v>0</v>
      </c>
      <c r="V80" s="1498">
        <f t="shared" si="95"/>
        <v>0</v>
      </c>
      <c r="W80" s="114">
        <f t="shared" si="95"/>
        <v>1</v>
      </c>
      <c r="X80" s="114"/>
      <c r="Y80" s="67">
        <f t="shared" si="91"/>
        <v>4</v>
      </c>
      <c r="Z80" s="1498">
        <f t="shared" ref="Z80:AD80" si="96">sum(Z72:Z79)</f>
        <v>0</v>
      </c>
      <c r="AA80" s="1498">
        <f t="shared" si="96"/>
        <v>0</v>
      </c>
      <c r="AB80" s="1498">
        <f t="shared" si="96"/>
        <v>0</v>
      </c>
      <c r="AC80" s="114">
        <f t="shared" si="96"/>
        <v>0</v>
      </c>
      <c r="AD80" s="114">
        <f t="shared" si="96"/>
        <v>0</v>
      </c>
      <c r="AE80" s="114"/>
      <c r="AF80" s="67">
        <f t="shared" si="92"/>
        <v>0</v>
      </c>
      <c r="AG80" s="114">
        <f t="shared" ref="AG80:AK80" si="97">sum(AG72:AG79)</f>
        <v>0</v>
      </c>
      <c r="AH80" s="114">
        <f t="shared" si="97"/>
        <v>0</v>
      </c>
      <c r="AI80" s="114">
        <f t="shared" si="97"/>
        <v>0</v>
      </c>
      <c r="AJ80" s="114">
        <f t="shared" si="97"/>
        <v>0</v>
      </c>
      <c r="AK80" s="114">
        <f t="shared" si="97"/>
        <v>0</v>
      </c>
      <c r="AL80" s="114"/>
      <c r="AM80" s="67">
        <f t="shared" si="93"/>
        <v>0</v>
      </c>
    </row>
    <row r="81">
      <c r="A81" s="791" t="s">
        <v>57</v>
      </c>
      <c r="B81" s="792">
        <f t="shared" ref="B81:B84" si="98">D30+D43</f>
        <v>6</v>
      </c>
      <c r="C81" s="783" t="s">
        <v>113</v>
      </c>
    </row>
    <row r="82">
      <c r="A82" s="791" t="s">
        <v>58</v>
      </c>
      <c r="B82" s="792">
        <f t="shared" si="98"/>
        <v>40</v>
      </c>
      <c r="C82" s="785" t="s">
        <v>1286</v>
      </c>
      <c r="D82" s="221">
        <f t="shared" ref="D82:D90" si="99">sum(E82:J82)+sum(L82:Q82)+sum(S82:X82)+sum(Z82:AE82)+sum(AG82:AH82)</f>
        <v>21</v>
      </c>
      <c r="E82" s="114"/>
      <c r="F82" s="114"/>
      <c r="G82" s="114"/>
      <c r="H82" s="114"/>
      <c r="I82" s="114"/>
      <c r="J82" s="114"/>
      <c r="K82" s="66">
        <f t="shared" ref="K82:K90" si="100">sum(E82:J82)</f>
        <v>0</v>
      </c>
      <c r="L82" s="216">
        <v>1.0</v>
      </c>
      <c r="M82" s="216">
        <v>3.0</v>
      </c>
      <c r="N82" s="216">
        <v>1.0</v>
      </c>
      <c r="O82" s="216">
        <v>1.0</v>
      </c>
      <c r="P82" s="216">
        <v>4.0</v>
      </c>
      <c r="Q82" s="114"/>
      <c r="R82" s="66">
        <f t="shared" ref="R82:R90" si="101">sum(L82:Q82)</f>
        <v>10</v>
      </c>
      <c r="S82" s="216">
        <v>0.0</v>
      </c>
      <c r="T82" s="216">
        <v>2.0</v>
      </c>
      <c r="U82" s="114"/>
      <c r="V82" s="216">
        <v>0.0</v>
      </c>
      <c r="W82" s="216">
        <v>2.0</v>
      </c>
      <c r="X82" s="114"/>
      <c r="Y82" s="66">
        <f t="shared" ref="Y82:Y90" si="102">sum(S82:X82)</f>
        <v>4</v>
      </c>
      <c r="Z82" s="216">
        <v>2.0</v>
      </c>
      <c r="AA82" s="216">
        <v>1.0</v>
      </c>
      <c r="AB82" s="216">
        <v>0.0</v>
      </c>
      <c r="AC82" s="216">
        <v>2.0</v>
      </c>
      <c r="AD82" s="216">
        <v>2.0</v>
      </c>
      <c r="AE82" s="114"/>
      <c r="AF82" s="66">
        <f t="shared" ref="AF82:AF90" si="103">sum(Z82:AE82)</f>
        <v>7</v>
      </c>
      <c r="AG82" s="114"/>
      <c r="AH82" s="114"/>
      <c r="AI82" s="114"/>
      <c r="AJ82" s="114"/>
      <c r="AK82" s="114"/>
      <c r="AL82" s="114"/>
      <c r="AM82" s="66">
        <f t="shared" ref="AM82:AM90" si="104">sum(AG82:AL82)</f>
        <v>0</v>
      </c>
    </row>
    <row r="83">
      <c r="A83" s="791" t="s">
        <v>59</v>
      </c>
      <c r="B83" s="792">
        <f t="shared" si="98"/>
        <v>12</v>
      </c>
      <c r="C83" s="785" t="s">
        <v>1287</v>
      </c>
      <c r="D83" s="221">
        <f t="shared" si="99"/>
        <v>18</v>
      </c>
      <c r="E83" s="114"/>
      <c r="F83" s="114"/>
      <c r="G83" s="114"/>
      <c r="H83" s="114"/>
      <c r="I83" s="114"/>
      <c r="J83" s="114"/>
      <c r="K83" s="66">
        <f t="shared" si="100"/>
        <v>0</v>
      </c>
      <c r="L83" s="216">
        <v>0.0</v>
      </c>
      <c r="M83" s="216">
        <v>2.0</v>
      </c>
      <c r="N83" s="216">
        <v>5.0</v>
      </c>
      <c r="O83" s="216">
        <v>0.0</v>
      </c>
      <c r="P83" s="216">
        <v>4.0</v>
      </c>
      <c r="Q83" s="114"/>
      <c r="R83" s="66">
        <f t="shared" si="101"/>
        <v>11</v>
      </c>
      <c r="S83" s="216">
        <v>2.0</v>
      </c>
      <c r="T83" s="216">
        <v>0.0</v>
      </c>
      <c r="U83" s="114"/>
      <c r="V83" s="216">
        <v>1.0</v>
      </c>
      <c r="W83" s="216">
        <v>0.0</v>
      </c>
      <c r="X83" s="114"/>
      <c r="Y83" s="66">
        <f t="shared" si="102"/>
        <v>3</v>
      </c>
      <c r="Z83" s="216">
        <v>1.0</v>
      </c>
      <c r="AA83" s="216">
        <v>1.0</v>
      </c>
      <c r="AB83" s="216">
        <v>1.0</v>
      </c>
      <c r="AC83" s="216">
        <v>1.0</v>
      </c>
      <c r="AD83" s="216">
        <v>0.0</v>
      </c>
      <c r="AE83" s="114"/>
      <c r="AF83" s="66">
        <f t="shared" si="103"/>
        <v>4</v>
      </c>
      <c r="AG83" s="114"/>
      <c r="AH83" s="114"/>
      <c r="AI83" s="114"/>
      <c r="AJ83" s="114"/>
      <c r="AK83" s="114"/>
      <c r="AL83" s="114"/>
      <c r="AM83" s="66">
        <f t="shared" si="104"/>
        <v>0</v>
      </c>
    </row>
    <row r="84">
      <c r="A84" s="791" t="s">
        <v>109</v>
      </c>
      <c r="B84" s="792">
        <f t="shared" si="98"/>
        <v>55</v>
      </c>
      <c r="C84" s="785" t="s">
        <v>1288</v>
      </c>
      <c r="D84" s="221">
        <f t="shared" si="99"/>
        <v>2</v>
      </c>
      <c r="E84" s="114"/>
      <c r="F84" s="114"/>
      <c r="G84" s="114"/>
      <c r="H84" s="114"/>
      <c r="I84" s="114"/>
      <c r="J84" s="114"/>
      <c r="K84" s="66">
        <f t="shared" si="100"/>
        <v>0</v>
      </c>
      <c r="L84" s="216">
        <v>0.0</v>
      </c>
      <c r="M84" s="216">
        <v>0.0</v>
      </c>
      <c r="N84" s="216">
        <v>0.0</v>
      </c>
      <c r="O84" s="216">
        <v>0.0</v>
      </c>
      <c r="P84" s="216">
        <v>0.0</v>
      </c>
      <c r="Q84" s="114"/>
      <c r="R84" s="66">
        <f t="shared" si="101"/>
        <v>0</v>
      </c>
      <c r="S84" s="216">
        <v>0.0</v>
      </c>
      <c r="T84" s="216">
        <v>1.0</v>
      </c>
      <c r="U84" s="114"/>
      <c r="V84" s="216">
        <v>0.0</v>
      </c>
      <c r="W84" s="216">
        <v>1.0</v>
      </c>
      <c r="X84" s="114"/>
      <c r="Y84" s="66">
        <f t="shared" si="102"/>
        <v>2</v>
      </c>
      <c r="Z84" s="216">
        <v>0.0</v>
      </c>
      <c r="AA84" s="216">
        <v>0.0</v>
      </c>
      <c r="AB84" s="216">
        <v>0.0</v>
      </c>
      <c r="AC84" s="216">
        <v>0.0</v>
      </c>
      <c r="AD84" s="216">
        <v>0.0</v>
      </c>
      <c r="AE84" s="114"/>
      <c r="AF84" s="66">
        <f t="shared" si="103"/>
        <v>0</v>
      </c>
      <c r="AG84" s="114"/>
      <c r="AH84" s="114"/>
      <c r="AI84" s="114"/>
      <c r="AJ84" s="114"/>
      <c r="AK84" s="114"/>
      <c r="AL84" s="114"/>
      <c r="AM84" s="66">
        <f t="shared" si="104"/>
        <v>0</v>
      </c>
    </row>
    <row r="85">
      <c r="A85" s="791" t="s">
        <v>72</v>
      </c>
      <c r="B85" s="792">
        <f t="shared" ref="B85:B89" si="105">D34+D47+D60</f>
        <v>71</v>
      </c>
      <c r="C85" s="785" t="s">
        <v>1289</v>
      </c>
      <c r="D85" s="221">
        <f t="shared" si="99"/>
        <v>15</v>
      </c>
      <c r="E85" s="114"/>
      <c r="F85" s="114"/>
      <c r="G85" s="114"/>
      <c r="H85" s="114"/>
      <c r="I85" s="114"/>
      <c r="J85" s="114"/>
      <c r="K85" s="66">
        <f t="shared" si="100"/>
        <v>0</v>
      </c>
      <c r="L85" s="216">
        <v>4.0</v>
      </c>
      <c r="M85" s="216">
        <v>0.0</v>
      </c>
      <c r="N85" s="216">
        <v>4.0</v>
      </c>
      <c r="O85" s="216">
        <v>1.0</v>
      </c>
      <c r="P85" s="216">
        <v>0.0</v>
      </c>
      <c r="Q85" s="114"/>
      <c r="R85" s="66">
        <f t="shared" si="101"/>
        <v>9</v>
      </c>
      <c r="S85" s="216">
        <v>3.0</v>
      </c>
      <c r="T85" s="216">
        <v>2.0</v>
      </c>
      <c r="U85" s="114"/>
      <c r="V85" s="216">
        <v>0.0</v>
      </c>
      <c r="W85" s="216">
        <v>0.0</v>
      </c>
      <c r="X85" s="114"/>
      <c r="Y85" s="66">
        <f t="shared" si="102"/>
        <v>5</v>
      </c>
      <c r="Z85" s="216">
        <v>0.0</v>
      </c>
      <c r="AA85" s="216">
        <v>0.0</v>
      </c>
      <c r="AB85" s="216">
        <v>0.0</v>
      </c>
      <c r="AC85" s="216">
        <v>1.0</v>
      </c>
      <c r="AD85" s="216">
        <v>0.0</v>
      </c>
      <c r="AE85" s="114"/>
      <c r="AF85" s="66">
        <f t="shared" si="103"/>
        <v>1</v>
      </c>
      <c r="AG85" s="114"/>
      <c r="AH85" s="114"/>
      <c r="AI85" s="114"/>
      <c r="AJ85" s="114"/>
      <c r="AK85" s="114"/>
      <c r="AL85" s="114"/>
      <c r="AM85" s="66">
        <f t="shared" si="104"/>
        <v>0</v>
      </c>
    </row>
    <row r="86">
      <c r="A86" s="793" t="s">
        <v>1282</v>
      </c>
      <c r="B86" s="792">
        <f t="shared" si="105"/>
        <v>145</v>
      </c>
      <c r="C86" s="785" t="s">
        <v>1290</v>
      </c>
      <c r="D86" s="221">
        <f t="shared" si="99"/>
        <v>12</v>
      </c>
      <c r="E86" s="114"/>
      <c r="F86" s="114"/>
      <c r="G86" s="114"/>
      <c r="H86" s="114"/>
      <c r="I86" s="114"/>
      <c r="J86" s="114"/>
      <c r="K86" s="66">
        <f t="shared" si="100"/>
        <v>0</v>
      </c>
      <c r="L86" s="216">
        <v>4.0</v>
      </c>
      <c r="M86" s="216">
        <v>1.0</v>
      </c>
      <c r="N86" s="216">
        <v>2.0</v>
      </c>
      <c r="O86" s="216">
        <v>0.0</v>
      </c>
      <c r="P86" s="216">
        <v>2.0</v>
      </c>
      <c r="Q86" s="114"/>
      <c r="R86" s="66">
        <f t="shared" si="101"/>
        <v>9</v>
      </c>
      <c r="S86" s="216">
        <v>1.0</v>
      </c>
      <c r="T86" s="216">
        <v>2.0</v>
      </c>
      <c r="U86" s="114"/>
      <c r="V86" s="216">
        <v>0.0</v>
      </c>
      <c r="W86" s="216">
        <v>0.0</v>
      </c>
      <c r="X86" s="114"/>
      <c r="Y86" s="66">
        <f t="shared" si="102"/>
        <v>3</v>
      </c>
      <c r="Z86" s="216">
        <v>0.0</v>
      </c>
      <c r="AA86" s="216">
        <v>0.0</v>
      </c>
      <c r="AB86" s="216">
        <v>0.0</v>
      </c>
      <c r="AC86" s="216">
        <v>0.0</v>
      </c>
      <c r="AD86" s="216">
        <v>0.0</v>
      </c>
      <c r="AE86" s="114"/>
      <c r="AF86" s="66">
        <f t="shared" si="103"/>
        <v>0</v>
      </c>
      <c r="AG86" s="114"/>
      <c r="AH86" s="114"/>
      <c r="AI86" s="114"/>
      <c r="AJ86" s="114"/>
      <c r="AK86" s="114"/>
      <c r="AL86" s="114"/>
      <c r="AM86" s="66">
        <f t="shared" si="104"/>
        <v>0</v>
      </c>
    </row>
    <row r="87">
      <c r="A87" s="786" t="s">
        <v>1283</v>
      </c>
      <c r="B87" s="792">
        <f t="shared" si="105"/>
        <v>213</v>
      </c>
      <c r="C87" s="785" t="s">
        <v>1291</v>
      </c>
      <c r="D87" s="221">
        <f t="shared" si="99"/>
        <v>15</v>
      </c>
      <c r="E87" s="114"/>
      <c r="F87" s="114"/>
      <c r="G87" s="114"/>
      <c r="H87" s="114"/>
      <c r="I87" s="114"/>
      <c r="J87" s="114"/>
      <c r="K87" s="66">
        <f t="shared" si="100"/>
        <v>0</v>
      </c>
      <c r="L87" s="216">
        <v>2.0</v>
      </c>
      <c r="M87" s="216">
        <v>0.0</v>
      </c>
      <c r="N87" s="216">
        <v>0.0</v>
      </c>
      <c r="O87" s="216">
        <v>3.0</v>
      </c>
      <c r="P87" s="216">
        <v>3.0</v>
      </c>
      <c r="Q87" s="114"/>
      <c r="R87" s="66">
        <f t="shared" si="101"/>
        <v>8</v>
      </c>
      <c r="S87" s="216">
        <v>4.0</v>
      </c>
      <c r="T87" s="216">
        <v>3.0</v>
      </c>
      <c r="U87" s="114"/>
      <c r="V87" s="216">
        <v>0.0</v>
      </c>
      <c r="W87" s="216">
        <v>0.0</v>
      </c>
      <c r="X87" s="114"/>
      <c r="Y87" s="66">
        <f t="shared" si="102"/>
        <v>7</v>
      </c>
      <c r="Z87" s="216">
        <v>0.0</v>
      </c>
      <c r="AA87" s="216">
        <v>0.0</v>
      </c>
      <c r="AB87" s="216">
        <v>0.0</v>
      </c>
      <c r="AC87" s="216">
        <v>0.0</v>
      </c>
      <c r="AD87" s="216">
        <v>0.0</v>
      </c>
      <c r="AE87" s="114"/>
      <c r="AF87" s="66">
        <f t="shared" si="103"/>
        <v>0</v>
      </c>
      <c r="AG87" s="114"/>
      <c r="AH87" s="114"/>
      <c r="AI87" s="114"/>
      <c r="AJ87" s="114"/>
      <c r="AK87" s="114"/>
      <c r="AL87" s="114"/>
      <c r="AM87" s="66">
        <f t="shared" si="104"/>
        <v>0</v>
      </c>
    </row>
    <row r="88">
      <c r="A88" s="793" t="s">
        <v>1284</v>
      </c>
      <c r="B88" s="792">
        <f t="shared" si="105"/>
        <v>1920</v>
      </c>
      <c r="C88" s="785" t="s">
        <v>1292</v>
      </c>
      <c r="D88" s="221">
        <f t="shared" si="99"/>
        <v>195</v>
      </c>
      <c r="E88" s="114"/>
      <c r="F88" s="114"/>
      <c r="G88" s="114"/>
      <c r="H88" s="114"/>
      <c r="I88" s="114"/>
      <c r="J88" s="114"/>
      <c r="K88" s="66">
        <f t="shared" si="100"/>
        <v>0</v>
      </c>
      <c r="L88" s="216">
        <v>8.0</v>
      </c>
      <c r="M88" s="216">
        <v>9.0</v>
      </c>
      <c r="N88" s="216">
        <v>22.0</v>
      </c>
      <c r="O88" s="216">
        <v>10.0</v>
      </c>
      <c r="P88" s="216">
        <v>23.0</v>
      </c>
      <c r="Q88" s="114"/>
      <c r="R88" s="66">
        <f t="shared" si="101"/>
        <v>72</v>
      </c>
      <c r="S88" s="216">
        <v>34.0</v>
      </c>
      <c r="T88" s="216">
        <v>17.0</v>
      </c>
      <c r="U88" s="114"/>
      <c r="V88" s="216">
        <v>21.0</v>
      </c>
      <c r="W88" s="216">
        <v>20.0</v>
      </c>
      <c r="X88" s="114"/>
      <c r="Y88" s="66">
        <f t="shared" si="102"/>
        <v>92</v>
      </c>
      <c r="Z88" s="216">
        <v>10.0</v>
      </c>
      <c r="AA88" s="216">
        <v>7.0</v>
      </c>
      <c r="AB88" s="216">
        <v>9.0</v>
      </c>
      <c r="AC88" s="216">
        <v>5.0</v>
      </c>
      <c r="AD88" s="216">
        <v>0.0</v>
      </c>
      <c r="AE88" s="114"/>
      <c r="AF88" s="66">
        <f t="shared" si="103"/>
        <v>31</v>
      </c>
      <c r="AG88" s="114"/>
      <c r="AH88" s="114"/>
      <c r="AI88" s="114"/>
      <c r="AJ88" s="114"/>
      <c r="AK88" s="114"/>
      <c r="AL88" s="114"/>
      <c r="AM88" s="66">
        <f t="shared" si="104"/>
        <v>0</v>
      </c>
    </row>
    <row r="89">
      <c r="A89" s="786" t="s">
        <v>97</v>
      </c>
      <c r="B89" s="792">
        <f t="shared" si="105"/>
        <v>3437</v>
      </c>
      <c r="C89" s="785" t="s">
        <v>1293</v>
      </c>
      <c r="D89" s="221">
        <f t="shared" si="99"/>
        <v>22</v>
      </c>
      <c r="E89" s="114"/>
      <c r="F89" s="114"/>
      <c r="G89" s="114"/>
      <c r="H89" s="114"/>
      <c r="I89" s="114"/>
      <c r="J89" s="114"/>
      <c r="K89" s="66">
        <f t="shared" si="100"/>
        <v>0</v>
      </c>
      <c r="L89" s="216">
        <v>1.0</v>
      </c>
      <c r="M89" s="216">
        <v>2.0</v>
      </c>
      <c r="N89" s="216">
        <v>1.0</v>
      </c>
      <c r="O89" s="216">
        <v>1.0</v>
      </c>
      <c r="P89" s="216">
        <v>0.0</v>
      </c>
      <c r="Q89" s="114"/>
      <c r="R89" s="66">
        <f t="shared" si="101"/>
        <v>5</v>
      </c>
      <c r="S89" s="216">
        <v>1.0</v>
      </c>
      <c r="T89" s="216">
        <v>0.0</v>
      </c>
      <c r="U89" s="114"/>
      <c r="V89" s="216">
        <v>0.0</v>
      </c>
      <c r="W89" s="216">
        <v>0.0</v>
      </c>
      <c r="X89" s="114"/>
      <c r="Y89" s="66">
        <f t="shared" si="102"/>
        <v>1</v>
      </c>
      <c r="Z89" s="216">
        <v>0.0</v>
      </c>
      <c r="AA89" s="216">
        <v>0.0</v>
      </c>
      <c r="AB89" s="216">
        <v>0.0</v>
      </c>
      <c r="AC89" s="216">
        <v>0.0</v>
      </c>
      <c r="AD89" s="216">
        <v>16.0</v>
      </c>
      <c r="AE89" s="114"/>
      <c r="AF89" s="66">
        <f t="shared" si="103"/>
        <v>16</v>
      </c>
      <c r="AG89" s="114"/>
      <c r="AH89" s="114"/>
      <c r="AI89" s="114"/>
      <c r="AJ89" s="114"/>
      <c r="AK89" s="114"/>
      <c r="AL89" s="114"/>
      <c r="AM89" s="66">
        <f t="shared" si="104"/>
        <v>0</v>
      </c>
    </row>
    <row r="90">
      <c r="A90" s="788"/>
      <c r="B90" s="787"/>
      <c r="C90" s="789" t="s">
        <v>1294</v>
      </c>
      <c r="D90" s="221">
        <f t="shared" si="99"/>
        <v>300</v>
      </c>
      <c r="E90" s="114"/>
      <c r="F90" s="114"/>
      <c r="G90" s="114"/>
      <c r="H90" s="114"/>
      <c r="I90" s="114"/>
      <c r="J90" s="114"/>
      <c r="K90" s="67">
        <f t="shared" si="100"/>
        <v>0</v>
      </c>
      <c r="L90" s="114">
        <f t="shared" ref="L90:P90" si="106">sum(L82:L89)</f>
        <v>20</v>
      </c>
      <c r="M90" s="114">
        <f t="shared" si="106"/>
        <v>17</v>
      </c>
      <c r="N90" s="114">
        <f t="shared" si="106"/>
        <v>35</v>
      </c>
      <c r="O90" s="114">
        <f t="shared" si="106"/>
        <v>16</v>
      </c>
      <c r="P90" s="114">
        <f t="shared" si="106"/>
        <v>36</v>
      </c>
      <c r="Q90" s="114"/>
      <c r="R90" s="67">
        <f t="shared" si="101"/>
        <v>124</v>
      </c>
      <c r="S90" s="114">
        <f t="shared" ref="S90:W90" si="107">sum(S82:S89)</f>
        <v>45</v>
      </c>
      <c r="T90" s="114">
        <f t="shared" si="107"/>
        <v>27</v>
      </c>
      <c r="U90" s="114">
        <f t="shared" si="107"/>
        <v>0</v>
      </c>
      <c r="V90" s="114">
        <f t="shared" si="107"/>
        <v>22</v>
      </c>
      <c r="W90" s="114">
        <f t="shared" si="107"/>
        <v>23</v>
      </c>
      <c r="X90" s="114"/>
      <c r="Y90" s="67">
        <f t="shared" si="102"/>
        <v>117</v>
      </c>
      <c r="Z90" s="114">
        <f t="shared" ref="Z90:AD90" si="108">sum(Z82:Z89)</f>
        <v>13</v>
      </c>
      <c r="AA90" s="114">
        <f t="shared" si="108"/>
        <v>9</v>
      </c>
      <c r="AB90" s="114">
        <f t="shared" si="108"/>
        <v>10</v>
      </c>
      <c r="AC90" s="114">
        <f t="shared" si="108"/>
        <v>9</v>
      </c>
      <c r="AD90" s="114">
        <f t="shared" si="108"/>
        <v>18</v>
      </c>
      <c r="AE90" s="114"/>
      <c r="AF90" s="67">
        <f t="shared" si="103"/>
        <v>59</v>
      </c>
      <c r="AG90" s="114">
        <f t="shared" ref="AG90:AK90" si="109">sum(AG82:AG89)</f>
        <v>0</v>
      </c>
      <c r="AH90" s="114">
        <f t="shared" si="109"/>
        <v>0</v>
      </c>
      <c r="AI90" s="114">
        <f t="shared" si="109"/>
        <v>0</v>
      </c>
      <c r="AJ90" s="114">
        <f t="shared" si="109"/>
        <v>0</v>
      </c>
      <c r="AK90" s="114">
        <f t="shared" si="109"/>
        <v>0</v>
      </c>
      <c r="AL90" s="114"/>
      <c r="AM90" s="67">
        <f t="shared" si="104"/>
        <v>0</v>
      </c>
    </row>
    <row r="91">
      <c r="A91" s="793" t="s">
        <v>1286</v>
      </c>
      <c r="B91" s="792">
        <f t="shared" ref="B91:B98" si="110">D72+D82+D92</f>
        <v>22</v>
      </c>
      <c r="C91" s="783" t="s">
        <v>186</v>
      </c>
    </row>
    <row r="92">
      <c r="A92" s="793" t="s">
        <v>1287</v>
      </c>
      <c r="B92" s="792">
        <f t="shared" si="110"/>
        <v>31</v>
      </c>
      <c r="C92" s="785" t="s">
        <v>1286</v>
      </c>
      <c r="D92" s="221">
        <f t="shared" ref="D92:D100" si="111">sum(E92:J92)+sum(L92:Q92)+sum(S92:X92)+sum(Z92:AE92)+sum(AG92:AH92)</f>
        <v>0</v>
      </c>
      <c r="E92" s="114"/>
      <c r="F92" s="114"/>
      <c r="G92" s="114"/>
      <c r="H92" s="114"/>
      <c r="I92" s="114"/>
      <c r="J92" s="114"/>
      <c r="K92" s="66">
        <f t="shared" ref="K92:K100" si="112">sum(E92:J92)</f>
        <v>0</v>
      </c>
      <c r="L92" s="216"/>
      <c r="M92" s="216"/>
      <c r="N92" s="216"/>
      <c r="O92" s="216"/>
      <c r="P92" s="216"/>
      <c r="Q92" s="114"/>
      <c r="R92" s="66">
        <f t="shared" ref="R92:R100" si="113">sum(L92:Q92)</f>
        <v>0</v>
      </c>
      <c r="S92" s="216"/>
      <c r="T92" s="216"/>
      <c r="U92" s="114"/>
      <c r="V92" s="216"/>
      <c r="W92" s="216"/>
      <c r="X92" s="114"/>
      <c r="Y92" s="66">
        <f t="shared" ref="Y92:Y100" si="114">sum(S92:X92)</f>
        <v>0</v>
      </c>
      <c r="Z92" s="216">
        <v>0.0</v>
      </c>
      <c r="AA92" s="216">
        <v>0.0</v>
      </c>
      <c r="AB92" s="216">
        <v>0.0</v>
      </c>
      <c r="AC92" s="216">
        <v>0.0</v>
      </c>
      <c r="AD92" s="216">
        <v>0.0</v>
      </c>
      <c r="AE92" s="114"/>
      <c r="AF92" s="66">
        <f t="shared" ref="AF92:AF100" si="115">sum(Z92:AE92)</f>
        <v>0</v>
      </c>
      <c r="AG92" s="216">
        <v>0.0</v>
      </c>
      <c r="AH92" s="114"/>
      <c r="AI92" s="114"/>
      <c r="AJ92" s="114"/>
      <c r="AK92" s="114"/>
      <c r="AL92" s="114"/>
      <c r="AM92" s="66">
        <f t="shared" ref="AM92:AM100" si="116">sum(AG92:AL92)</f>
        <v>0</v>
      </c>
    </row>
    <row r="93">
      <c r="A93" s="793" t="s">
        <v>1288</v>
      </c>
      <c r="B93" s="792">
        <f t="shared" si="110"/>
        <v>6</v>
      </c>
      <c r="C93" s="785" t="s">
        <v>1287</v>
      </c>
      <c r="D93" s="221">
        <f t="shared" si="111"/>
        <v>11</v>
      </c>
      <c r="E93" s="114"/>
      <c r="F93" s="114"/>
      <c r="G93" s="114"/>
      <c r="H93" s="114"/>
      <c r="I93" s="114"/>
      <c r="J93" s="114"/>
      <c r="K93" s="66">
        <f t="shared" si="112"/>
        <v>0</v>
      </c>
      <c r="L93" s="216"/>
      <c r="M93" s="216"/>
      <c r="N93" s="216"/>
      <c r="O93" s="216"/>
      <c r="P93" s="216"/>
      <c r="Q93" s="114"/>
      <c r="R93" s="66">
        <f t="shared" si="113"/>
        <v>0</v>
      </c>
      <c r="S93" s="216"/>
      <c r="T93" s="216"/>
      <c r="U93" s="114"/>
      <c r="V93" s="216"/>
      <c r="W93" s="216"/>
      <c r="X93" s="114"/>
      <c r="Y93" s="66">
        <f t="shared" si="114"/>
        <v>0</v>
      </c>
      <c r="Z93" s="216">
        <v>1.0</v>
      </c>
      <c r="AA93" s="216">
        <v>3.0</v>
      </c>
      <c r="AB93" s="216">
        <v>5.0</v>
      </c>
      <c r="AC93" s="216">
        <v>0.0</v>
      </c>
      <c r="AD93" s="216">
        <v>1.0</v>
      </c>
      <c r="AE93" s="114"/>
      <c r="AF93" s="66">
        <f t="shared" si="115"/>
        <v>10</v>
      </c>
      <c r="AG93" s="216">
        <v>1.0</v>
      </c>
      <c r="AH93" s="114"/>
      <c r="AI93" s="114"/>
      <c r="AJ93" s="114"/>
      <c r="AK93" s="114"/>
      <c r="AL93" s="114"/>
      <c r="AM93" s="66">
        <f t="shared" si="116"/>
        <v>1</v>
      </c>
    </row>
    <row r="94">
      <c r="A94" s="793" t="s">
        <v>1289</v>
      </c>
      <c r="B94" s="792">
        <f t="shared" si="110"/>
        <v>49</v>
      </c>
      <c r="C94" s="785" t="s">
        <v>1288</v>
      </c>
      <c r="D94" s="221">
        <f t="shared" si="111"/>
        <v>4</v>
      </c>
      <c r="E94" s="114"/>
      <c r="F94" s="114"/>
      <c r="G94" s="114"/>
      <c r="H94" s="114"/>
      <c r="I94" s="114"/>
      <c r="J94" s="114"/>
      <c r="K94" s="66">
        <f t="shared" si="112"/>
        <v>0</v>
      </c>
      <c r="L94" s="216"/>
      <c r="M94" s="216"/>
      <c r="N94" s="216"/>
      <c r="O94" s="216"/>
      <c r="P94" s="216"/>
      <c r="Q94" s="114"/>
      <c r="R94" s="66">
        <f t="shared" si="113"/>
        <v>0</v>
      </c>
      <c r="S94" s="216"/>
      <c r="T94" s="216"/>
      <c r="U94" s="114"/>
      <c r="V94" s="216"/>
      <c r="W94" s="216"/>
      <c r="X94" s="114"/>
      <c r="Y94" s="66">
        <f t="shared" si="114"/>
        <v>0</v>
      </c>
      <c r="Z94" s="216">
        <v>0.0</v>
      </c>
      <c r="AA94" s="216">
        <v>0.0</v>
      </c>
      <c r="AB94" s="216">
        <v>2.0</v>
      </c>
      <c r="AC94" s="216">
        <v>1.0</v>
      </c>
      <c r="AD94" s="216">
        <v>1.0</v>
      </c>
      <c r="AE94" s="114"/>
      <c r="AF94" s="66">
        <f t="shared" si="115"/>
        <v>4</v>
      </c>
      <c r="AG94" s="216">
        <v>0.0</v>
      </c>
      <c r="AH94" s="114"/>
      <c r="AI94" s="114"/>
      <c r="AJ94" s="114"/>
      <c r="AK94" s="114"/>
      <c r="AL94" s="114"/>
      <c r="AM94" s="66">
        <f t="shared" si="116"/>
        <v>0</v>
      </c>
    </row>
    <row r="95">
      <c r="A95" s="793" t="s">
        <v>1290</v>
      </c>
      <c r="B95" s="792">
        <f t="shared" si="110"/>
        <v>17</v>
      </c>
      <c r="C95" s="785" t="s">
        <v>1289</v>
      </c>
      <c r="D95" s="221">
        <f t="shared" si="111"/>
        <v>33</v>
      </c>
      <c r="E95" s="114"/>
      <c r="F95" s="114"/>
      <c r="G95" s="114"/>
      <c r="H95" s="114"/>
      <c r="I95" s="114"/>
      <c r="J95" s="114"/>
      <c r="K95" s="66">
        <f t="shared" si="112"/>
        <v>0</v>
      </c>
      <c r="L95" s="216"/>
      <c r="M95" s="216"/>
      <c r="N95" s="216"/>
      <c r="O95" s="216"/>
      <c r="P95" s="216"/>
      <c r="Q95" s="114"/>
      <c r="R95" s="66">
        <f t="shared" si="113"/>
        <v>0</v>
      </c>
      <c r="S95" s="216"/>
      <c r="T95" s="216"/>
      <c r="U95" s="114"/>
      <c r="V95" s="216"/>
      <c r="W95" s="216"/>
      <c r="X95" s="114"/>
      <c r="Y95" s="66">
        <f t="shared" si="114"/>
        <v>0</v>
      </c>
      <c r="Z95" s="216">
        <v>15.0</v>
      </c>
      <c r="AA95" s="216">
        <v>17.0</v>
      </c>
      <c r="AB95" s="216">
        <v>0.0</v>
      </c>
      <c r="AC95" s="216">
        <v>0.0</v>
      </c>
      <c r="AD95" s="216">
        <v>0.0</v>
      </c>
      <c r="AE95" s="114"/>
      <c r="AF95" s="66">
        <f t="shared" si="115"/>
        <v>32</v>
      </c>
      <c r="AG95" s="216">
        <v>1.0</v>
      </c>
      <c r="AH95" s="114"/>
      <c r="AI95" s="114"/>
      <c r="AJ95" s="114"/>
      <c r="AK95" s="114"/>
      <c r="AL95" s="114"/>
      <c r="AM95" s="66">
        <f t="shared" si="116"/>
        <v>1</v>
      </c>
    </row>
    <row r="96">
      <c r="A96" s="793" t="s">
        <v>1291</v>
      </c>
      <c r="B96" s="792">
        <f t="shared" si="110"/>
        <v>29</v>
      </c>
      <c r="C96" s="785" t="s">
        <v>1290</v>
      </c>
      <c r="D96" s="221">
        <f t="shared" si="111"/>
        <v>3</v>
      </c>
      <c r="E96" s="114"/>
      <c r="F96" s="114"/>
      <c r="G96" s="114"/>
      <c r="H96" s="114"/>
      <c r="I96" s="114"/>
      <c r="J96" s="114"/>
      <c r="K96" s="66">
        <f t="shared" si="112"/>
        <v>0</v>
      </c>
      <c r="L96" s="216"/>
      <c r="M96" s="216"/>
      <c r="N96" s="216"/>
      <c r="O96" s="216"/>
      <c r="P96" s="216"/>
      <c r="Q96" s="114"/>
      <c r="R96" s="66">
        <f t="shared" si="113"/>
        <v>0</v>
      </c>
      <c r="S96" s="216"/>
      <c r="T96" s="216"/>
      <c r="U96" s="114"/>
      <c r="V96" s="216"/>
      <c r="W96" s="216"/>
      <c r="X96" s="114"/>
      <c r="Y96" s="66">
        <f t="shared" si="114"/>
        <v>0</v>
      </c>
      <c r="Z96" s="216">
        <v>0.0</v>
      </c>
      <c r="AA96" s="216">
        <v>2.0</v>
      </c>
      <c r="AB96" s="216">
        <v>0.0</v>
      </c>
      <c r="AC96" s="216">
        <v>0.0</v>
      </c>
      <c r="AD96" s="216">
        <v>1.0</v>
      </c>
      <c r="AE96" s="114"/>
      <c r="AF96" s="66">
        <f t="shared" si="115"/>
        <v>3</v>
      </c>
      <c r="AG96" s="216">
        <v>0.0</v>
      </c>
      <c r="AH96" s="114"/>
      <c r="AI96" s="114"/>
      <c r="AJ96" s="114"/>
      <c r="AK96" s="114"/>
      <c r="AL96" s="114"/>
      <c r="AM96" s="66">
        <f t="shared" si="116"/>
        <v>0</v>
      </c>
    </row>
    <row r="97">
      <c r="A97" s="793" t="s">
        <v>1292</v>
      </c>
      <c r="B97" s="792">
        <f t="shared" si="110"/>
        <v>205</v>
      </c>
      <c r="C97" s="785" t="s">
        <v>1291</v>
      </c>
      <c r="D97" s="221">
        <f t="shared" si="111"/>
        <v>14</v>
      </c>
      <c r="E97" s="114"/>
      <c r="F97" s="114"/>
      <c r="G97" s="114"/>
      <c r="H97" s="114"/>
      <c r="I97" s="114"/>
      <c r="J97" s="114"/>
      <c r="K97" s="66">
        <f t="shared" si="112"/>
        <v>0</v>
      </c>
      <c r="L97" s="216"/>
      <c r="M97" s="216"/>
      <c r="N97" s="216"/>
      <c r="O97" s="216"/>
      <c r="P97" s="216"/>
      <c r="Q97" s="114"/>
      <c r="R97" s="66">
        <f t="shared" si="113"/>
        <v>0</v>
      </c>
      <c r="S97" s="216"/>
      <c r="T97" s="216"/>
      <c r="U97" s="114"/>
      <c r="V97" s="216"/>
      <c r="W97" s="216"/>
      <c r="X97" s="114"/>
      <c r="Y97" s="66">
        <f t="shared" si="114"/>
        <v>0</v>
      </c>
      <c r="Z97" s="216">
        <v>0.0</v>
      </c>
      <c r="AA97" s="216">
        <v>13.0</v>
      </c>
      <c r="AB97" s="216">
        <v>0.0</v>
      </c>
      <c r="AC97" s="216">
        <v>0.0</v>
      </c>
      <c r="AD97" s="216">
        <v>1.0</v>
      </c>
      <c r="AE97" s="114"/>
      <c r="AF97" s="66">
        <f t="shared" si="115"/>
        <v>14</v>
      </c>
      <c r="AG97" s="216">
        <v>0.0</v>
      </c>
      <c r="AH97" s="114"/>
      <c r="AI97" s="114"/>
      <c r="AJ97" s="114"/>
      <c r="AK97" s="114"/>
      <c r="AL97" s="114"/>
      <c r="AM97" s="66">
        <f t="shared" si="116"/>
        <v>0</v>
      </c>
    </row>
    <row r="98">
      <c r="A98" s="793" t="s">
        <v>1293</v>
      </c>
      <c r="B98" s="792">
        <f t="shared" si="110"/>
        <v>25</v>
      </c>
      <c r="C98" s="785" t="s">
        <v>1292</v>
      </c>
      <c r="D98" s="221">
        <f t="shared" si="111"/>
        <v>0</v>
      </c>
      <c r="E98" s="114"/>
      <c r="F98" s="114"/>
      <c r="G98" s="114"/>
      <c r="H98" s="114"/>
      <c r="I98" s="114"/>
      <c r="J98" s="114"/>
      <c r="K98" s="66">
        <f t="shared" si="112"/>
        <v>0</v>
      </c>
      <c r="L98" s="216"/>
      <c r="M98" s="216"/>
      <c r="N98" s="216"/>
      <c r="O98" s="216"/>
      <c r="P98" s="216"/>
      <c r="Q98" s="114"/>
      <c r="R98" s="66">
        <f t="shared" si="113"/>
        <v>0</v>
      </c>
      <c r="S98" s="216"/>
      <c r="T98" s="216"/>
      <c r="U98" s="114"/>
      <c r="V98" s="216"/>
      <c r="W98" s="216"/>
      <c r="X98" s="114"/>
      <c r="Y98" s="66">
        <f t="shared" si="114"/>
        <v>0</v>
      </c>
      <c r="Z98" s="216">
        <v>0.0</v>
      </c>
      <c r="AA98" s="216">
        <v>0.0</v>
      </c>
      <c r="AB98" s="216">
        <v>0.0</v>
      </c>
      <c r="AC98" s="216">
        <v>0.0</v>
      </c>
      <c r="AD98" s="216">
        <v>0.0</v>
      </c>
      <c r="AE98" s="114"/>
      <c r="AF98" s="66">
        <f t="shared" si="115"/>
        <v>0</v>
      </c>
      <c r="AG98" s="216">
        <v>0.0</v>
      </c>
      <c r="AH98" s="114"/>
      <c r="AI98" s="114"/>
      <c r="AJ98" s="114"/>
      <c r="AK98" s="114"/>
      <c r="AL98" s="114"/>
      <c r="AM98" s="66">
        <f t="shared" si="116"/>
        <v>0</v>
      </c>
    </row>
    <row r="99">
      <c r="A99" s="793" t="s">
        <v>1294</v>
      </c>
      <c r="B99" s="1499">
        <v>106.0</v>
      </c>
      <c r="C99" s="785" t="s">
        <v>1293</v>
      </c>
      <c r="D99" s="221">
        <f t="shared" si="111"/>
        <v>2</v>
      </c>
      <c r="E99" s="114"/>
      <c r="F99" s="114"/>
      <c r="G99" s="114"/>
      <c r="H99" s="114"/>
      <c r="I99" s="114"/>
      <c r="J99" s="114"/>
      <c r="K99" s="66">
        <f t="shared" si="112"/>
        <v>0</v>
      </c>
      <c r="L99" s="216"/>
      <c r="M99" s="216"/>
      <c r="N99" s="216"/>
      <c r="O99" s="216"/>
      <c r="P99" s="216"/>
      <c r="Q99" s="114"/>
      <c r="R99" s="66">
        <f t="shared" si="113"/>
        <v>0</v>
      </c>
      <c r="S99" s="216"/>
      <c r="T99" s="216"/>
      <c r="U99" s="114"/>
      <c r="V99" s="216"/>
      <c r="W99" s="216"/>
      <c r="X99" s="114"/>
      <c r="Y99" s="66">
        <f t="shared" si="114"/>
        <v>0</v>
      </c>
      <c r="Z99" s="216">
        <v>2.0</v>
      </c>
      <c r="AA99" s="216">
        <v>0.0</v>
      </c>
      <c r="AB99" s="216">
        <v>0.0</v>
      </c>
      <c r="AC99" s="216">
        <v>0.0</v>
      </c>
      <c r="AD99" s="216">
        <v>0.0</v>
      </c>
      <c r="AE99" s="114"/>
      <c r="AF99" s="66">
        <f t="shared" si="115"/>
        <v>2</v>
      </c>
      <c r="AG99" s="216">
        <v>0.0</v>
      </c>
      <c r="AH99" s="114"/>
      <c r="AI99" s="114"/>
      <c r="AJ99" s="114"/>
      <c r="AK99" s="114"/>
      <c r="AL99" s="114"/>
      <c r="AM99" s="66">
        <f t="shared" si="116"/>
        <v>0</v>
      </c>
    </row>
    <row r="100">
      <c r="A100" s="793" t="s">
        <v>1286</v>
      </c>
      <c r="B100" s="794">
        <f t="shared" ref="B100:B107" si="122">B91/$B$99</f>
        <v>0.2075471698</v>
      </c>
      <c r="C100" s="789" t="s">
        <v>1294</v>
      </c>
      <c r="D100" s="221">
        <f t="shared" si="111"/>
        <v>67</v>
      </c>
      <c r="E100" s="114"/>
      <c r="F100" s="114"/>
      <c r="G100" s="114"/>
      <c r="H100" s="114"/>
      <c r="I100" s="114"/>
      <c r="J100" s="114"/>
      <c r="K100" s="67">
        <f t="shared" si="112"/>
        <v>0</v>
      </c>
      <c r="L100" s="114">
        <f t="shared" ref="L100:P100" si="117">sum(L92:L99)</f>
        <v>0</v>
      </c>
      <c r="M100" s="114">
        <f t="shared" si="117"/>
        <v>0</v>
      </c>
      <c r="N100" s="114">
        <f t="shared" si="117"/>
        <v>0</v>
      </c>
      <c r="O100" s="114">
        <f t="shared" si="117"/>
        <v>0</v>
      </c>
      <c r="P100" s="114">
        <f t="shared" si="117"/>
        <v>0</v>
      </c>
      <c r="Q100" s="114"/>
      <c r="R100" s="67">
        <f t="shared" si="113"/>
        <v>0</v>
      </c>
      <c r="S100" s="114">
        <f t="shared" ref="S100:W100" si="118">sum(S92:S99)</f>
        <v>0</v>
      </c>
      <c r="T100" s="114">
        <f t="shared" si="118"/>
        <v>0</v>
      </c>
      <c r="U100" s="114">
        <f t="shared" si="118"/>
        <v>0</v>
      </c>
      <c r="V100" s="114">
        <f t="shared" si="118"/>
        <v>0</v>
      </c>
      <c r="W100" s="114">
        <f t="shared" si="118"/>
        <v>0</v>
      </c>
      <c r="X100" s="114"/>
      <c r="Y100" s="67">
        <f t="shared" si="114"/>
        <v>0</v>
      </c>
      <c r="Z100" s="114">
        <f t="shared" ref="Z100:AA100" si="119">sum(Z92:Z99)</f>
        <v>18</v>
      </c>
      <c r="AA100" s="114">
        <f t="shared" si="119"/>
        <v>35</v>
      </c>
      <c r="AB100" s="216">
        <v>7.0</v>
      </c>
      <c r="AC100" s="114">
        <f t="shared" ref="AC100:AD100" si="120">sum(AC92:AC99)</f>
        <v>1</v>
      </c>
      <c r="AD100" s="114">
        <f t="shared" si="120"/>
        <v>4</v>
      </c>
      <c r="AE100" s="114"/>
      <c r="AF100" s="67">
        <f t="shared" si="115"/>
        <v>65</v>
      </c>
      <c r="AG100" s="114">
        <f t="shared" ref="AG100:AK100" si="121">sum(AG92:AG99)</f>
        <v>2</v>
      </c>
      <c r="AH100" s="114">
        <f t="shared" si="121"/>
        <v>0</v>
      </c>
      <c r="AI100" s="114">
        <f t="shared" si="121"/>
        <v>0</v>
      </c>
      <c r="AJ100" s="114">
        <f t="shared" si="121"/>
        <v>0</v>
      </c>
      <c r="AK100" s="114">
        <f t="shared" si="121"/>
        <v>0</v>
      </c>
      <c r="AL100" s="114"/>
      <c r="AM100" s="67">
        <f t="shared" si="116"/>
        <v>2</v>
      </c>
    </row>
    <row r="101">
      <c r="A101" s="793" t="s">
        <v>1287</v>
      </c>
      <c r="B101" s="794">
        <f t="shared" si="122"/>
        <v>0.2924528302</v>
      </c>
      <c r="K101" s="107"/>
    </row>
    <row r="102">
      <c r="A102" s="793" t="s">
        <v>1288</v>
      </c>
      <c r="B102" s="794">
        <f t="shared" si="122"/>
        <v>0.05660377358</v>
      </c>
      <c r="K102" s="107"/>
    </row>
    <row r="103">
      <c r="A103" s="793" t="s">
        <v>1289</v>
      </c>
      <c r="B103" s="794">
        <f t="shared" si="122"/>
        <v>0.4622641509</v>
      </c>
      <c r="K103" s="107"/>
    </row>
    <row r="104">
      <c r="A104" s="793" t="s">
        <v>1290</v>
      </c>
      <c r="B104" s="794">
        <f t="shared" si="122"/>
        <v>0.1603773585</v>
      </c>
      <c r="K104" s="107"/>
    </row>
    <row r="105">
      <c r="A105" s="793" t="s">
        <v>1291</v>
      </c>
      <c r="B105" s="794">
        <f t="shared" si="122"/>
        <v>0.2735849057</v>
      </c>
      <c r="K105" s="107"/>
    </row>
    <row r="106">
      <c r="A106" s="793" t="s">
        <v>1292</v>
      </c>
      <c r="B106" s="794">
        <f t="shared" si="122"/>
        <v>1.933962264</v>
      </c>
      <c r="K106" s="107"/>
    </row>
    <row r="107">
      <c r="A107" s="793" t="s">
        <v>1293</v>
      </c>
      <c r="B107" s="794">
        <f t="shared" si="122"/>
        <v>0.2358490566</v>
      </c>
      <c r="K107" s="107"/>
    </row>
    <row r="108">
      <c r="A108" s="793" t="s">
        <v>1294</v>
      </c>
      <c r="B108" s="230">
        <f>sum(B100:B107)</f>
        <v>3.622641509</v>
      </c>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sheetData>
  <mergeCells count="39">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33:B33"/>
    <mergeCell ref="A34:B34"/>
    <mergeCell ref="A35:B35"/>
    <mergeCell ref="A42:B42"/>
    <mergeCell ref="A43:B43"/>
    <mergeCell ref="A44:B44"/>
    <mergeCell ref="A45:B45"/>
    <mergeCell ref="A59:B59"/>
    <mergeCell ref="A60:B60"/>
    <mergeCell ref="A61:B61"/>
    <mergeCell ref="A70:B70"/>
    <mergeCell ref="A46:B46"/>
    <mergeCell ref="A47:B47"/>
    <mergeCell ref="A48:B48"/>
    <mergeCell ref="A55:B55"/>
    <mergeCell ref="A56:B56"/>
    <mergeCell ref="A57:B57"/>
    <mergeCell ref="A58:B58"/>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40</v>
      </c>
      <c r="B1" s="2"/>
      <c r="C1" s="3"/>
      <c r="D1" s="4" t="s">
        <v>2</v>
      </c>
      <c r="E1" s="5" t="s">
        <v>5</v>
      </c>
      <c r="F1" s="5" t="s">
        <v>6</v>
      </c>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t="s">
        <v>7</v>
      </c>
      <c r="AJ1" s="5" t="s">
        <v>8</v>
      </c>
      <c r="AK1" s="5" t="s">
        <v>9</v>
      </c>
      <c r="AL1" s="5" t="s">
        <v>3</v>
      </c>
      <c r="AM1" s="5"/>
    </row>
    <row r="2">
      <c r="A2" s="6"/>
      <c r="B2" s="6"/>
      <c r="C2" s="6"/>
      <c r="D2" s="7"/>
      <c r="E2" s="8">
        <v>46083.0</v>
      </c>
      <c r="F2" s="8">
        <v>46084.0</v>
      </c>
      <c r="G2" s="8">
        <v>46085.0</v>
      </c>
      <c r="H2" s="8">
        <v>46086.0</v>
      </c>
      <c r="I2" s="8">
        <v>46087.0</v>
      </c>
      <c r="J2" s="8">
        <v>46088.0</v>
      </c>
      <c r="K2" s="8">
        <v>46089.0</v>
      </c>
      <c r="L2" s="8">
        <v>46090.0</v>
      </c>
      <c r="M2" s="8">
        <v>46091.0</v>
      </c>
      <c r="N2" s="8">
        <v>46092.0</v>
      </c>
      <c r="O2" s="8">
        <v>46093.0</v>
      </c>
      <c r="P2" s="8">
        <v>46094.0</v>
      </c>
      <c r="Q2" s="8">
        <v>46095.0</v>
      </c>
      <c r="R2" s="8">
        <v>46096.0</v>
      </c>
      <c r="S2" s="8">
        <v>46097.0</v>
      </c>
      <c r="T2" s="8">
        <v>46098.0</v>
      </c>
      <c r="U2" s="8">
        <v>46099.0</v>
      </c>
      <c r="V2" s="8">
        <v>46100.0</v>
      </c>
      <c r="W2" s="8">
        <v>46101.0</v>
      </c>
      <c r="X2" s="8">
        <v>46102.0</v>
      </c>
      <c r="Y2" s="8">
        <v>46103.0</v>
      </c>
      <c r="Z2" s="8">
        <v>46104.0</v>
      </c>
      <c r="AA2" s="8">
        <v>46105.0</v>
      </c>
      <c r="AB2" s="8">
        <v>46106.0</v>
      </c>
      <c r="AC2" s="8">
        <v>46107.0</v>
      </c>
      <c r="AD2" s="8">
        <v>46108.0</v>
      </c>
      <c r="AE2" s="8">
        <v>46109.0</v>
      </c>
      <c r="AF2" s="8">
        <v>46110.0</v>
      </c>
      <c r="AG2" s="8">
        <v>46111.0</v>
      </c>
      <c r="AH2" s="8">
        <v>46112.0</v>
      </c>
      <c r="AI2" s="8">
        <v>46113.0</v>
      </c>
      <c r="AJ2" s="8">
        <v>46114.0</v>
      </c>
      <c r="AK2" s="8">
        <v>46115.0</v>
      </c>
      <c r="AL2" s="8">
        <v>46116.0</v>
      </c>
      <c r="AM2" s="8">
        <v>46117.0</v>
      </c>
    </row>
    <row r="3">
      <c r="A3" s="744" t="s">
        <v>69</v>
      </c>
      <c r="B3" s="7"/>
      <c r="C3" s="745" t="s">
        <v>55</v>
      </c>
      <c r="D3" s="219">
        <f>sum(E3:J3)+sum(L3:Q3)+sum(S3:X3)+sum(Z3:AE3)+SUM(AG3:AH3)</f>
        <v>0</v>
      </c>
      <c r="E3" s="185">
        <f t="shared" ref="E3:J3" si="1">E16+E29+E43</f>
        <v>0</v>
      </c>
      <c r="F3" s="185">
        <f t="shared" si="1"/>
        <v>0</v>
      </c>
      <c r="G3" s="185">
        <f t="shared" si="1"/>
        <v>0</v>
      </c>
      <c r="H3" s="185">
        <f t="shared" si="1"/>
        <v>0</v>
      </c>
      <c r="I3" s="185">
        <f t="shared" si="1"/>
        <v>0</v>
      </c>
      <c r="J3" s="185">
        <f t="shared" si="1"/>
        <v>0</v>
      </c>
      <c r="K3" s="60">
        <f t="shared" ref="K3:K12" si="7">sum(E3:J3)</f>
        <v>0</v>
      </c>
      <c r="L3" s="185">
        <f t="shared" ref="L3:Q3" si="2">L16+L29+L43</f>
        <v>0</v>
      </c>
      <c r="M3" s="185">
        <f t="shared" si="2"/>
        <v>0</v>
      </c>
      <c r="N3" s="185">
        <f t="shared" si="2"/>
        <v>0</v>
      </c>
      <c r="O3" s="185">
        <f t="shared" si="2"/>
        <v>0</v>
      </c>
      <c r="P3" s="185">
        <f t="shared" si="2"/>
        <v>0</v>
      </c>
      <c r="Q3" s="185">
        <f t="shared" si="2"/>
        <v>0</v>
      </c>
      <c r="R3" s="60">
        <f t="shared" ref="R3:R12" si="9">sum(L3:Q3)</f>
        <v>0</v>
      </c>
      <c r="S3" s="185">
        <f t="shared" ref="S3:X3" si="3">S16+S29+S43</f>
        <v>0</v>
      </c>
      <c r="T3" s="185">
        <f t="shared" si="3"/>
        <v>0</v>
      </c>
      <c r="U3" s="185">
        <f t="shared" si="3"/>
        <v>0</v>
      </c>
      <c r="V3" s="185">
        <f t="shared" si="3"/>
        <v>0</v>
      </c>
      <c r="W3" s="185">
        <f t="shared" si="3"/>
        <v>0</v>
      </c>
      <c r="X3" s="185">
        <f t="shared" si="3"/>
        <v>0</v>
      </c>
      <c r="Y3" s="60">
        <f t="shared" ref="Y3:Y12" si="11">sum(S3:X3)</f>
        <v>0</v>
      </c>
      <c r="Z3" s="185">
        <f t="shared" ref="Z3:AE3" si="4">Z16+Z29+Z43</f>
        <v>0</v>
      </c>
      <c r="AA3" s="185">
        <f t="shared" si="4"/>
        <v>0</v>
      </c>
      <c r="AB3" s="185">
        <f t="shared" si="4"/>
        <v>0</v>
      </c>
      <c r="AC3" s="185">
        <f t="shared" si="4"/>
        <v>0</v>
      </c>
      <c r="AD3" s="185">
        <f t="shared" si="4"/>
        <v>0</v>
      </c>
      <c r="AE3" s="185">
        <f t="shared" si="4"/>
        <v>0</v>
      </c>
      <c r="AF3" s="60">
        <f t="shared" ref="AF3:AF12" si="13">sum(Z3:AE3)</f>
        <v>0</v>
      </c>
      <c r="AG3" s="185">
        <f t="shared" ref="AG3:AL3" si="5">AG16+AG29+AG43</f>
        <v>0</v>
      </c>
      <c r="AH3" s="185">
        <f t="shared" si="5"/>
        <v>0</v>
      </c>
      <c r="AI3" s="185">
        <f t="shared" si="5"/>
        <v>0</v>
      </c>
      <c r="AJ3" s="185">
        <f t="shared" si="5"/>
        <v>0</v>
      </c>
      <c r="AK3" s="185">
        <f t="shared" si="5"/>
        <v>0</v>
      </c>
      <c r="AL3" s="185">
        <f t="shared" si="5"/>
        <v>0</v>
      </c>
      <c r="AM3" s="60">
        <f t="shared" ref="AM3:AM12" si="15">sum(AG3:AL3)</f>
        <v>0</v>
      </c>
    </row>
    <row r="4">
      <c r="A4" s="746">
        <f>D4/D5</f>
        <v>0.6777777778</v>
      </c>
      <c r="B4" s="7"/>
      <c r="C4" s="747" t="s">
        <v>57</v>
      </c>
      <c r="D4" s="221">
        <f t="shared" ref="D4:D12" si="16">sum(E4:J4)+sum(L4:Q4)+sum(S4:X4)+sum(Z4:AE4)+sum(AG4:AH4)</f>
        <v>61</v>
      </c>
      <c r="E4" s="199">
        <f t="shared" ref="E4:J4" si="6">E17+E30+E44</f>
        <v>0</v>
      </c>
      <c r="F4" s="199">
        <f t="shared" si="6"/>
        <v>2</v>
      </c>
      <c r="G4" s="199">
        <f t="shared" si="6"/>
        <v>5</v>
      </c>
      <c r="H4" s="199">
        <f t="shared" si="6"/>
        <v>4</v>
      </c>
      <c r="I4" s="199">
        <f t="shared" si="6"/>
        <v>2</v>
      </c>
      <c r="J4" s="199">
        <f t="shared" si="6"/>
        <v>0</v>
      </c>
      <c r="K4" s="66">
        <f t="shared" si="7"/>
        <v>13</v>
      </c>
      <c r="L4" s="199">
        <f t="shared" ref="L4:Q4" si="8">L17+L30+L44</f>
        <v>1</v>
      </c>
      <c r="M4" s="199">
        <f t="shared" si="8"/>
        <v>1</v>
      </c>
      <c r="N4" s="199">
        <f t="shared" si="8"/>
        <v>5</v>
      </c>
      <c r="O4" s="199">
        <f t="shared" si="8"/>
        <v>1</v>
      </c>
      <c r="P4" s="199">
        <f t="shared" si="8"/>
        <v>3</v>
      </c>
      <c r="Q4" s="199">
        <f t="shared" si="8"/>
        <v>0</v>
      </c>
      <c r="R4" s="66">
        <f t="shared" si="9"/>
        <v>11</v>
      </c>
      <c r="S4" s="199">
        <f t="shared" ref="S4:X4" si="10">S17+S30+S44</f>
        <v>6</v>
      </c>
      <c r="T4" s="199">
        <f t="shared" si="10"/>
        <v>4</v>
      </c>
      <c r="U4" s="199">
        <f t="shared" si="10"/>
        <v>3</v>
      </c>
      <c r="V4" s="199">
        <f t="shared" si="10"/>
        <v>2</v>
      </c>
      <c r="W4" s="199">
        <f t="shared" si="10"/>
        <v>1</v>
      </c>
      <c r="X4" s="199">
        <f t="shared" si="10"/>
        <v>0</v>
      </c>
      <c r="Y4" s="66">
        <f t="shared" si="11"/>
        <v>16</v>
      </c>
      <c r="Z4" s="199">
        <f t="shared" ref="Z4:AE4" si="12">Z17+Z30+Z44</f>
        <v>3</v>
      </c>
      <c r="AA4" s="199">
        <f t="shared" si="12"/>
        <v>2</v>
      </c>
      <c r="AB4" s="199">
        <f t="shared" si="12"/>
        <v>3</v>
      </c>
      <c r="AC4" s="199">
        <f t="shared" si="12"/>
        <v>4</v>
      </c>
      <c r="AD4" s="199">
        <f t="shared" si="12"/>
        <v>2</v>
      </c>
      <c r="AE4" s="199">
        <f t="shared" si="12"/>
        <v>1</v>
      </c>
      <c r="AF4" s="66">
        <f t="shared" si="13"/>
        <v>15</v>
      </c>
      <c r="AG4" s="199">
        <f t="shared" ref="AG4:AL4" si="14">AG17+AG30+AG44</f>
        <v>3</v>
      </c>
      <c r="AH4" s="199">
        <f t="shared" si="14"/>
        <v>3</v>
      </c>
      <c r="AI4" s="199">
        <f t="shared" si="14"/>
        <v>0</v>
      </c>
      <c r="AJ4" s="199">
        <f t="shared" si="14"/>
        <v>0</v>
      </c>
      <c r="AK4" s="199">
        <f t="shared" si="14"/>
        <v>0</v>
      </c>
      <c r="AL4" s="199">
        <f t="shared" si="14"/>
        <v>0</v>
      </c>
      <c r="AM4" s="66">
        <f t="shared" si="15"/>
        <v>6</v>
      </c>
    </row>
    <row r="5">
      <c r="A5" s="744" t="s">
        <v>1280</v>
      </c>
      <c r="B5" s="7"/>
      <c r="C5" s="747" t="s">
        <v>58</v>
      </c>
      <c r="D5" s="221">
        <f t="shared" si="16"/>
        <v>90</v>
      </c>
      <c r="E5" s="199">
        <f t="shared" ref="E5:J5" si="17">E18+E31+E45</f>
        <v>2</v>
      </c>
      <c r="F5" s="199">
        <f t="shared" si="17"/>
        <v>2</v>
      </c>
      <c r="G5" s="199">
        <f t="shared" si="17"/>
        <v>6</v>
      </c>
      <c r="H5" s="199">
        <f t="shared" si="17"/>
        <v>6</v>
      </c>
      <c r="I5" s="199">
        <f t="shared" si="17"/>
        <v>3</v>
      </c>
      <c r="J5" s="199">
        <f t="shared" si="17"/>
        <v>1</v>
      </c>
      <c r="K5" s="66">
        <f t="shared" si="7"/>
        <v>20</v>
      </c>
      <c r="L5" s="199">
        <f t="shared" ref="L5:Q5" si="18">L18+L31+L45</f>
        <v>2</v>
      </c>
      <c r="M5" s="199">
        <f t="shared" si="18"/>
        <v>1</v>
      </c>
      <c r="N5" s="199">
        <f t="shared" si="18"/>
        <v>6</v>
      </c>
      <c r="O5" s="199">
        <f t="shared" si="18"/>
        <v>1</v>
      </c>
      <c r="P5" s="199">
        <f t="shared" si="18"/>
        <v>5</v>
      </c>
      <c r="Q5" s="199">
        <f t="shared" si="18"/>
        <v>0</v>
      </c>
      <c r="R5" s="66">
        <f t="shared" si="9"/>
        <v>15</v>
      </c>
      <c r="S5" s="199">
        <f t="shared" ref="S5:X5" si="19">S18+S31+S45</f>
        <v>7</v>
      </c>
      <c r="T5" s="199">
        <f t="shared" si="19"/>
        <v>7</v>
      </c>
      <c r="U5" s="199">
        <f t="shared" si="19"/>
        <v>2</v>
      </c>
      <c r="V5" s="199">
        <f t="shared" si="19"/>
        <v>3</v>
      </c>
      <c r="W5" s="199">
        <f t="shared" si="19"/>
        <v>4</v>
      </c>
      <c r="X5" s="199">
        <f t="shared" si="19"/>
        <v>0</v>
      </c>
      <c r="Y5" s="66">
        <f t="shared" si="11"/>
        <v>23</v>
      </c>
      <c r="Z5" s="199">
        <f t="shared" ref="Z5:AE5" si="20">Z18+Z31+Z45</f>
        <v>4</v>
      </c>
      <c r="AA5" s="199">
        <f t="shared" si="20"/>
        <v>6</v>
      </c>
      <c r="AB5" s="199">
        <f t="shared" si="20"/>
        <v>5</v>
      </c>
      <c r="AC5" s="199">
        <f t="shared" si="20"/>
        <v>4</v>
      </c>
      <c r="AD5" s="199">
        <f t="shared" si="20"/>
        <v>2</v>
      </c>
      <c r="AE5" s="199">
        <f t="shared" si="20"/>
        <v>1</v>
      </c>
      <c r="AF5" s="66">
        <f t="shared" si="13"/>
        <v>22</v>
      </c>
      <c r="AG5" s="199">
        <f t="shared" ref="AG5:AL5" si="21">AG18+AG31+AG45</f>
        <v>5</v>
      </c>
      <c r="AH5" s="199">
        <f t="shared" si="21"/>
        <v>5</v>
      </c>
      <c r="AI5" s="199">
        <f t="shared" si="21"/>
        <v>0</v>
      </c>
      <c r="AJ5" s="199">
        <f t="shared" si="21"/>
        <v>0</v>
      </c>
      <c r="AK5" s="199">
        <f t="shared" si="21"/>
        <v>0</v>
      </c>
      <c r="AL5" s="199">
        <f t="shared" si="21"/>
        <v>0</v>
      </c>
      <c r="AM5" s="66">
        <f t="shared" si="15"/>
        <v>10</v>
      </c>
    </row>
    <row r="6">
      <c r="A6" s="746">
        <f>D5/sum(D5:D6)</f>
        <v>0.7826086957</v>
      </c>
      <c r="B6" s="7"/>
      <c r="C6" s="747" t="s">
        <v>59</v>
      </c>
      <c r="D6" s="221">
        <f t="shared" si="16"/>
        <v>25</v>
      </c>
      <c r="E6" s="199">
        <f t="shared" ref="E6:J6" si="22">E19+E32+E46</f>
        <v>2</v>
      </c>
      <c r="F6" s="199">
        <f t="shared" si="22"/>
        <v>2</v>
      </c>
      <c r="G6" s="199">
        <f t="shared" si="22"/>
        <v>3</v>
      </c>
      <c r="H6" s="199">
        <f t="shared" si="22"/>
        <v>0</v>
      </c>
      <c r="I6" s="199">
        <f t="shared" si="22"/>
        <v>0</v>
      </c>
      <c r="J6" s="199">
        <f t="shared" si="22"/>
        <v>0</v>
      </c>
      <c r="K6" s="66">
        <f t="shared" si="7"/>
        <v>7</v>
      </c>
      <c r="L6" s="199">
        <f t="shared" ref="L6:Q6" si="23">L19+L32+L46</f>
        <v>2</v>
      </c>
      <c r="M6" s="199">
        <f t="shared" si="23"/>
        <v>1</v>
      </c>
      <c r="N6" s="199">
        <f t="shared" si="23"/>
        <v>0</v>
      </c>
      <c r="O6" s="199">
        <f t="shared" si="23"/>
        <v>1</v>
      </c>
      <c r="P6" s="199">
        <f t="shared" si="23"/>
        <v>1</v>
      </c>
      <c r="Q6" s="199">
        <f t="shared" si="23"/>
        <v>0</v>
      </c>
      <c r="R6" s="66">
        <f t="shared" si="9"/>
        <v>5</v>
      </c>
      <c r="S6" s="199">
        <f t="shared" ref="S6:X6" si="24">S19+S32+S46</f>
        <v>1</v>
      </c>
      <c r="T6" s="199">
        <f t="shared" si="24"/>
        <v>2</v>
      </c>
      <c r="U6" s="199">
        <f t="shared" si="24"/>
        <v>1</v>
      </c>
      <c r="V6" s="199">
        <f t="shared" si="24"/>
        <v>1</v>
      </c>
      <c r="W6" s="199">
        <f t="shared" si="24"/>
        <v>3</v>
      </c>
      <c r="X6" s="199">
        <f t="shared" si="24"/>
        <v>0</v>
      </c>
      <c r="Y6" s="66">
        <f t="shared" si="11"/>
        <v>8</v>
      </c>
      <c r="Z6" s="199">
        <f t="shared" ref="Z6:AE6" si="25">Z19+Z32+Z46</f>
        <v>1</v>
      </c>
      <c r="AA6" s="199">
        <f t="shared" si="25"/>
        <v>1</v>
      </c>
      <c r="AB6" s="199">
        <f t="shared" si="25"/>
        <v>1</v>
      </c>
      <c r="AC6" s="199">
        <f t="shared" si="25"/>
        <v>1</v>
      </c>
      <c r="AD6" s="199">
        <f t="shared" si="25"/>
        <v>1</v>
      </c>
      <c r="AE6" s="199">
        <f t="shared" si="25"/>
        <v>0</v>
      </c>
      <c r="AF6" s="66">
        <f t="shared" si="13"/>
        <v>5</v>
      </c>
      <c r="AG6" s="199">
        <f t="shared" ref="AG6:AL6" si="26">AG19+AG32+AG46</f>
        <v>0</v>
      </c>
      <c r="AH6" s="199">
        <f t="shared" si="26"/>
        <v>0</v>
      </c>
      <c r="AI6" s="199">
        <f t="shared" si="26"/>
        <v>0</v>
      </c>
      <c r="AJ6" s="199">
        <f t="shared" si="26"/>
        <v>0</v>
      </c>
      <c r="AK6" s="199">
        <f t="shared" si="26"/>
        <v>0</v>
      </c>
      <c r="AL6" s="199">
        <f t="shared" si="26"/>
        <v>0</v>
      </c>
      <c r="AM6" s="66">
        <f t="shared" si="15"/>
        <v>0</v>
      </c>
    </row>
    <row r="7">
      <c r="A7" s="744" t="s">
        <v>71</v>
      </c>
      <c r="B7" s="7"/>
      <c r="C7" s="68" t="s">
        <v>109</v>
      </c>
      <c r="D7" s="221">
        <f t="shared" si="16"/>
        <v>112</v>
      </c>
      <c r="E7" s="199">
        <f t="shared" ref="E7:J7" si="27">E20+E33+E47</f>
        <v>4</v>
      </c>
      <c r="F7" s="199">
        <f t="shared" si="27"/>
        <v>4</v>
      </c>
      <c r="G7" s="199">
        <f t="shared" si="27"/>
        <v>9</v>
      </c>
      <c r="H7" s="199">
        <f t="shared" si="27"/>
        <v>6</v>
      </c>
      <c r="I7" s="199">
        <f t="shared" si="27"/>
        <v>3</v>
      </c>
      <c r="J7" s="199">
        <f t="shared" si="27"/>
        <v>1</v>
      </c>
      <c r="K7" s="66">
        <f t="shared" si="7"/>
        <v>27</v>
      </c>
      <c r="L7" s="199">
        <f t="shared" ref="L7:Q7" si="28">L20+L33+L47</f>
        <v>4</v>
      </c>
      <c r="M7" s="199">
        <f t="shared" si="28"/>
        <v>2</v>
      </c>
      <c r="N7" s="199">
        <f t="shared" si="28"/>
        <v>6</v>
      </c>
      <c r="O7" s="199">
        <f t="shared" si="28"/>
        <v>2</v>
      </c>
      <c r="P7" s="199">
        <f t="shared" si="28"/>
        <v>6</v>
      </c>
      <c r="Q7" s="199">
        <f t="shared" si="28"/>
        <v>0</v>
      </c>
      <c r="R7" s="66">
        <f t="shared" si="9"/>
        <v>20</v>
      </c>
      <c r="S7" s="199">
        <f t="shared" ref="S7:X7" si="29">S20+S33+S47</f>
        <v>8</v>
      </c>
      <c r="T7" s="199">
        <f t="shared" si="29"/>
        <v>9</v>
      </c>
      <c r="U7" s="199">
        <f t="shared" si="29"/>
        <v>3</v>
      </c>
      <c r="V7" s="199">
        <f t="shared" si="29"/>
        <v>4</v>
      </c>
      <c r="W7" s="199">
        <f t="shared" si="29"/>
        <v>7</v>
      </c>
      <c r="X7" s="199">
        <f t="shared" si="29"/>
        <v>0</v>
      </c>
      <c r="Y7" s="66">
        <f t="shared" si="11"/>
        <v>31</v>
      </c>
      <c r="Z7" s="199">
        <f t="shared" ref="Z7:AA7" si="30">Z20+Z33+Z47</f>
        <v>5</v>
      </c>
      <c r="AA7" s="199">
        <f t="shared" si="30"/>
        <v>7</v>
      </c>
      <c r="AB7" s="199">
        <f>AB20+AB32+AB47</f>
        <v>3</v>
      </c>
      <c r="AC7" s="199">
        <f t="shared" ref="AC7:AE7" si="31">AC20+AC33+AC47</f>
        <v>5</v>
      </c>
      <c r="AD7" s="199">
        <f t="shared" si="31"/>
        <v>3</v>
      </c>
      <c r="AE7" s="199">
        <f t="shared" si="31"/>
        <v>1</v>
      </c>
      <c r="AF7" s="66">
        <f t="shared" si="13"/>
        <v>24</v>
      </c>
      <c r="AG7" s="199">
        <f t="shared" ref="AG7:AL7" si="32">AG20+AG33+AG47</f>
        <v>5</v>
      </c>
      <c r="AH7" s="199">
        <f t="shared" si="32"/>
        <v>5</v>
      </c>
      <c r="AI7" s="199">
        <f t="shared" si="32"/>
        <v>0</v>
      </c>
      <c r="AJ7" s="199">
        <f t="shared" si="32"/>
        <v>0</v>
      </c>
      <c r="AK7" s="199">
        <f t="shared" si="32"/>
        <v>0</v>
      </c>
      <c r="AL7" s="199">
        <f t="shared" si="32"/>
        <v>0</v>
      </c>
      <c r="AM7" s="66">
        <f t="shared" si="15"/>
        <v>10</v>
      </c>
    </row>
    <row r="8">
      <c r="A8" s="748">
        <f>D5/D7</f>
        <v>0.8035714286</v>
      </c>
      <c r="B8" s="7"/>
      <c r="C8" s="747" t="s">
        <v>72</v>
      </c>
      <c r="D8" s="221">
        <f t="shared" si="16"/>
        <v>19</v>
      </c>
      <c r="E8" s="199">
        <f t="shared" ref="E8:J8" si="33">E21+E34+E48</f>
        <v>0</v>
      </c>
      <c r="F8" s="199">
        <f t="shared" si="33"/>
        <v>0</v>
      </c>
      <c r="G8" s="199">
        <f t="shared" si="33"/>
        <v>0</v>
      </c>
      <c r="H8" s="199">
        <f t="shared" si="33"/>
        <v>0</v>
      </c>
      <c r="I8" s="199">
        <f t="shared" si="33"/>
        <v>2</v>
      </c>
      <c r="J8" s="199">
        <f t="shared" si="33"/>
        <v>0</v>
      </c>
      <c r="K8" s="66">
        <f t="shared" si="7"/>
        <v>2</v>
      </c>
      <c r="L8" s="199">
        <f t="shared" ref="L8:O8" si="34">L21+L34+L48</f>
        <v>3</v>
      </c>
      <c r="M8" s="199">
        <f t="shared" si="34"/>
        <v>1</v>
      </c>
      <c r="N8" s="199">
        <f t="shared" si="34"/>
        <v>0</v>
      </c>
      <c r="O8" s="199">
        <f t="shared" si="34"/>
        <v>0</v>
      </c>
      <c r="P8" s="199">
        <f t="shared" ref="P8:Q8" si="35">O21+P34+P48</f>
        <v>0</v>
      </c>
      <c r="Q8" s="199">
        <f t="shared" si="35"/>
        <v>0</v>
      </c>
      <c r="R8" s="66">
        <f t="shared" si="9"/>
        <v>4</v>
      </c>
      <c r="S8" s="199">
        <f t="shared" ref="S8:X8" si="36">S21+S34+S48</f>
        <v>1</v>
      </c>
      <c r="T8" s="199">
        <f t="shared" si="36"/>
        <v>1</v>
      </c>
      <c r="U8" s="199">
        <f t="shared" si="36"/>
        <v>0</v>
      </c>
      <c r="V8" s="199">
        <f t="shared" si="36"/>
        <v>1</v>
      </c>
      <c r="W8" s="199">
        <f t="shared" si="36"/>
        <v>0</v>
      </c>
      <c r="X8" s="199">
        <f t="shared" si="36"/>
        <v>0</v>
      </c>
      <c r="Y8" s="66">
        <f t="shared" si="11"/>
        <v>3</v>
      </c>
      <c r="Z8" s="199">
        <f t="shared" ref="Z8:AE8" si="37">Z21+Z34+Z48</f>
        <v>3</v>
      </c>
      <c r="AA8" s="199">
        <f t="shared" si="37"/>
        <v>3</v>
      </c>
      <c r="AB8" s="199">
        <f t="shared" si="37"/>
        <v>1</v>
      </c>
      <c r="AC8" s="199">
        <f t="shared" si="37"/>
        <v>1</v>
      </c>
      <c r="AD8" s="199">
        <f t="shared" si="37"/>
        <v>0</v>
      </c>
      <c r="AE8" s="199">
        <f t="shared" si="37"/>
        <v>0</v>
      </c>
      <c r="AF8" s="66">
        <f t="shared" si="13"/>
        <v>8</v>
      </c>
      <c r="AG8" s="199">
        <f t="shared" ref="AG8:AL8" si="38">AG21+AG34+AG48</f>
        <v>1</v>
      </c>
      <c r="AH8" s="199">
        <f t="shared" si="38"/>
        <v>1</v>
      </c>
      <c r="AI8" s="199">
        <f t="shared" si="38"/>
        <v>0</v>
      </c>
      <c r="AJ8" s="199">
        <f t="shared" si="38"/>
        <v>0</v>
      </c>
      <c r="AK8" s="199">
        <f t="shared" si="38"/>
        <v>0</v>
      </c>
      <c r="AL8" s="199">
        <f t="shared" si="38"/>
        <v>0</v>
      </c>
      <c r="AM8" s="66">
        <f t="shared" si="15"/>
        <v>2</v>
      </c>
    </row>
    <row r="9">
      <c r="A9" s="749" t="s">
        <v>1281</v>
      </c>
      <c r="B9" s="750">
        <f>D8/D12</f>
        <v>1</v>
      </c>
      <c r="C9" s="751" t="s">
        <v>1282</v>
      </c>
      <c r="D9" s="221">
        <f t="shared" si="16"/>
        <v>5</v>
      </c>
      <c r="E9" s="199">
        <f t="shared" ref="E9:J9" si="39">E22+E35+E49</f>
        <v>0</v>
      </c>
      <c r="F9" s="199">
        <f t="shared" si="39"/>
        <v>0</v>
      </c>
      <c r="G9" s="199">
        <f t="shared" si="39"/>
        <v>0</v>
      </c>
      <c r="H9" s="199">
        <f t="shared" si="39"/>
        <v>0</v>
      </c>
      <c r="I9" s="199">
        <f t="shared" si="39"/>
        <v>1</v>
      </c>
      <c r="J9" s="199">
        <f t="shared" si="39"/>
        <v>0</v>
      </c>
      <c r="K9" s="66">
        <f t="shared" si="7"/>
        <v>1</v>
      </c>
      <c r="L9" s="199">
        <f t="shared" ref="L9:O9" si="40">L22+L35+L49</f>
        <v>0</v>
      </c>
      <c r="M9" s="199">
        <f t="shared" si="40"/>
        <v>1</v>
      </c>
      <c r="N9" s="199">
        <f t="shared" si="40"/>
        <v>0</v>
      </c>
      <c r="O9" s="199">
        <f t="shared" si="40"/>
        <v>0</v>
      </c>
      <c r="P9" s="199">
        <f t="shared" ref="P9:Q9" si="41">O22+P35+P49</f>
        <v>0</v>
      </c>
      <c r="Q9" s="199">
        <f t="shared" si="41"/>
        <v>0</v>
      </c>
      <c r="R9" s="66">
        <f t="shared" si="9"/>
        <v>1</v>
      </c>
      <c r="S9" s="199">
        <f t="shared" ref="S9:X9" si="42">S22+S35+S49</f>
        <v>0</v>
      </c>
      <c r="T9" s="199">
        <f t="shared" si="42"/>
        <v>0</v>
      </c>
      <c r="U9" s="199">
        <f t="shared" si="42"/>
        <v>0</v>
      </c>
      <c r="V9" s="199">
        <f t="shared" si="42"/>
        <v>1</v>
      </c>
      <c r="W9" s="199">
        <f t="shared" si="42"/>
        <v>0</v>
      </c>
      <c r="X9" s="199">
        <f t="shared" si="42"/>
        <v>0</v>
      </c>
      <c r="Y9" s="66">
        <f t="shared" si="11"/>
        <v>1</v>
      </c>
      <c r="Z9" s="199">
        <f t="shared" ref="Z9:AE9" si="43">Z22+Z35+Z49</f>
        <v>0</v>
      </c>
      <c r="AA9" s="199">
        <f t="shared" si="43"/>
        <v>1</v>
      </c>
      <c r="AB9" s="199">
        <f t="shared" si="43"/>
        <v>0</v>
      </c>
      <c r="AC9" s="199">
        <f t="shared" si="43"/>
        <v>0</v>
      </c>
      <c r="AD9" s="199">
        <f t="shared" si="43"/>
        <v>0</v>
      </c>
      <c r="AE9" s="199">
        <f t="shared" si="43"/>
        <v>0</v>
      </c>
      <c r="AF9" s="66">
        <f t="shared" si="13"/>
        <v>1</v>
      </c>
      <c r="AG9" s="199">
        <f t="shared" ref="AG9:AL9" si="44">AG22+AG35+AG49</f>
        <v>0</v>
      </c>
      <c r="AH9" s="199">
        <f t="shared" si="44"/>
        <v>1</v>
      </c>
      <c r="AI9" s="199">
        <f t="shared" si="44"/>
        <v>0</v>
      </c>
      <c r="AJ9" s="199">
        <f t="shared" si="44"/>
        <v>0</v>
      </c>
      <c r="AK9" s="199">
        <f t="shared" si="44"/>
        <v>0</v>
      </c>
      <c r="AL9" s="199">
        <f t="shared" si="44"/>
        <v>0</v>
      </c>
      <c r="AM9" s="66">
        <f t="shared" si="15"/>
        <v>1</v>
      </c>
    </row>
    <row r="10">
      <c r="A10" s="752" t="s">
        <v>163</v>
      </c>
      <c r="B10" s="753">
        <f t="shared" ref="B10:B13" si="51">D8/D9</f>
        <v>3.8</v>
      </c>
      <c r="C10" s="17" t="s">
        <v>1283</v>
      </c>
      <c r="D10" s="221">
        <f t="shared" si="16"/>
        <v>108</v>
      </c>
      <c r="E10" s="199">
        <f t="shared" ref="E10:J10" si="45">E23+E36+E50</f>
        <v>0</v>
      </c>
      <c r="F10" s="199">
        <f t="shared" si="45"/>
        <v>0</v>
      </c>
      <c r="G10" s="199">
        <f t="shared" si="45"/>
        <v>0</v>
      </c>
      <c r="H10" s="199">
        <f t="shared" si="45"/>
        <v>0</v>
      </c>
      <c r="I10" s="199">
        <f t="shared" si="45"/>
        <v>0</v>
      </c>
      <c r="J10" s="199">
        <f t="shared" si="45"/>
        <v>0</v>
      </c>
      <c r="K10" s="66">
        <f t="shared" si="7"/>
        <v>0</v>
      </c>
      <c r="L10" s="199">
        <f t="shared" ref="L10:O10" si="46">L23+L36+L50</f>
        <v>28</v>
      </c>
      <c r="M10" s="199">
        <f t="shared" si="46"/>
        <v>15</v>
      </c>
      <c r="N10" s="199">
        <f t="shared" si="46"/>
        <v>0</v>
      </c>
      <c r="O10" s="199">
        <f t="shared" si="46"/>
        <v>48</v>
      </c>
      <c r="P10" s="199">
        <f t="shared" ref="P10:Q10" si="47">O23+P36+P50</f>
        <v>9</v>
      </c>
      <c r="Q10" s="199">
        <f t="shared" si="47"/>
        <v>0</v>
      </c>
      <c r="R10" s="66">
        <f t="shared" si="9"/>
        <v>100</v>
      </c>
      <c r="S10" s="199">
        <f t="shared" ref="S10:X10" si="48">S23+S36+S50</f>
        <v>0</v>
      </c>
      <c r="T10" s="199">
        <f t="shared" si="48"/>
        <v>0</v>
      </c>
      <c r="U10" s="199">
        <f t="shared" si="48"/>
        <v>8</v>
      </c>
      <c r="V10" s="199">
        <f t="shared" si="48"/>
        <v>0</v>
      </c>
      <c r="W10" s="199">
        <f t="shared" si="48"/>
        <v>0</v>
      </c>
      <c r="X10" s="199">
        <f t="shared" si="48"/>
        <v>0</v>
      </c>
      <c r="Y10" s="66">
        <f t="shared" si="11"/>
        <v>8</v>
      </c>
      <c r="Z10" s="199">
        <f t="shared" ref="Z10:AE10" si="49">Z23+Z36+Z50</f>
        <v>0</v>
      </c>
      <c r="AA10" s="199">
        <f t="shared" si="49"/>
        <v>0</v>
      </c>
      <c r="AB10" s="199">
        <f t="shared" si="49"/>
        <v>0</v>
      </c>
      <c r="AC10" s="199">
        <f t="shared" si="49"/>
        <v>0</v>
      </c>
      <c r="AD10" s="199">
        <f t="shared" si="49"/>
        <v>0</v>
      </c>
      <c r="AE10" s="199">
        <f t="shared" si="49"/>
        <v>0</v>
      </c>
      <c r="AF10" s="66">
        <f t="shared" si="13"/>
        <v>0</v>
      </c>
      <c r="AG10" s="199">
        <f t="shared" ref="AG10:AL10" si="50">AG23+AG36+AG50</f>
        <v>0</v>
      </c>
      <c r="AH10" s="199">
        <f t="shared" si="50"/>
        <v>0</v>
      </c>
      <c r="AI10" s="199">
        <f t="shared" si="50"/>
        <v>0</v>
      </c>
      <c r="AJ10" s="199">
        <f t="shared" si="50"/>
        <v>0</v>
      </c>
      <c r="AK10" s="199">
        <f t="shared" si="50"/>
        <v>0</v>
      </c>
      <c r="AL10" s="199">
        <f t="shared" si="50"/>
        <v>0</v>
      </c>
      <c r="AM10" s="66">
        <f t="shared" si="15"/>
        <v>0</v>
      </c>
    </row>
    <row r="11">
      <c r="A11" s="752" t="s">
        <v>161</v>
      </c>
      <c r="B11" s="753">
        <f t="shared" si="51"/>
        <v>0.0462962963</v>
      </c>
      <c r="C11" s="44" t="s">
        <v>1284</v>
      </c>
      <c r="D11" s="221">
        <f t="shared" si="16"/>
        <v>38</v>
      </c>
      <c r="E11" s="199">
        <f t="shared" ref="E11:J11" si="52">E24+E37+E51</f>
        <v>0</v>
      </c>
      <c r="F11" s="199">
        <f t="shared" si="52"/>
        <v>0</v>
      </c>
      <c r="G11" s="199">
        <f t="shared" si="52"/>
        <v>0</v>
      </c>
      <c r="H11" s="199">
        <f t="shared" si="52"/>
        <v>0</v>
      </c>
      <c r="I11" s="199">
        <f t="shared" si="52"/>
        <v>0</v>
      </c>
      <c r="J11" s="199">
        <f t="shared" si="52"/>
        <v>0</v>
      </c>
      <c r="K11" s="66">
        <f t="shared" si="7"/>
        <v>0</v>
      </c>
      <c r="L11" s="199">
        <f t="shared" ref="L11:O11" si="53">L24+L37+L51</f>
        <v>3</v>
      </c>
      <c r="M11" s="199">
        <f t="shared" si="53"/>
        <v>10</v>
      </c>
      <c r="N11" s="199">
        <f t="shared" si="53"/>
        <v>0</v>
      </c>
      <c r="O11" s="199">
        <f t="shared" si="53"/>
        <v>15</v>
      </c>
      <c r="P11" s="199">
        <f t="shared" ref="P11:Q11" si="54">O24+P37+P51</f>
        <v>3</v>
      </c>
      <c r="Q11" s="199">
        <f t="shared" si="54"/>
        <v>0</v>
      </c>
      <c r="R11" s="66">
        <f t="shared" si="9"/>
        <v>31</v>
      </c>
      <c r="S11" s="199">
        <f t="shared" ref="S11:X11" si="55">S24+S37+S51</f>
        <v>0</v>
      </c>
      <c r="T11" s="199">
        <f t="shared" si="55"/>
        <v>0</v>
      </c>
      <c r="U11" s="199">
        <f t="shared" si="55"/>
        <v>7</v>
      </c>
      <c r="V11" s="199">
        <f t="shared" si="55"/>
        <v>0</v>
      </c>
      <c r="W11" s="199">
        <f t="shared" si="55"/>
        <v>0</v>
      </c>
      <c r="X11" s="199">
        <f t="shared" si="55"/>
        <v>0</v>
      </c>
      <c r="Y11" s="66">
        <f t="shared" si="11"/>
        <v>7</v>
      </c>
      <c r="Z11" s="199">
        <f t="shared" ref="Z11:AE11" si="56">Z24+Z37+Z51</f>
        <v>0</v>
      </c>
      <c r="AA11" s="199">
        <f t="shared" si="56"/>
        <v>0</v>
      </c>
      <c r="AB11" s="199">
        <f t="shared" si="56"/>
        <v>0</v>
      </c>
      <c r="AC11" s="199">
        <f t="shared" si="56"/>
        <v>0</v>
      </c>
      <c r="AD11" s="199">
        <f t="shared" si="56"/>
        <v>0</v>
      </c>
      <c r="AE11" s="199">
        <f t="shared" si="56"/>
        <v>0</v>
      </c>
      <c r="AF11" s="66">
        <f t="shared" si="13"/>
        <v>0</v>
      </c>
      <c r="AG11" s="199">
        <f t="shared" ref="AG11:AL11" si="57">AG24+AG37+AG51</f>
        <v>0</v>
      </c>
      <c r="AH11" s="199">
        <f t="shared" si="57"/>
        <v>0</v>
      </c>
      <c r="AI11" s="199">
        <f t="shared" si="57"/>
        <v>0</v>
      </c>
      <c r="AJ11" s="199">
        <f t="shared" si="57"/>
        <v>0</v>
      </c>
      <c r="AK11" s="199">
        <f t="shared" si="57"/>
        <v>0</v>
      </c>
      <c r="AL11" s="199">
        <f t="shared" si="57"/>
        <v>0</v>
      </c>
      <c r="AM11" s="66">
        <f t="shared" si="15"/>
        <v>0</v>
      </c>
    </row>
    <row r="12">
      <c r="A12" s="752" t="s">
        <v>159</v>
      </c>
      <c r="B12" s="753">
        <f t="shared" si="51"/>
        <v>2.842105263</v>
      </c>
      <c r="C12" s="754" t="s">
        <v>97</v>
      </c>
      <c r="D12" s="221">
        <f t="shared" si="16"/>
        <v>19</v>
      </c>
      <c r="E12" s="199">
        <f t="shared" ref="E12:J12" si="58">E25+E38+E52</f>
        <v>0</v>
      </c>
      <c r="F12" s="199">
        <f t="shared" si="58"/>
        <v>0</v>
      </c>
      <c r="G12" s="199">
        <f t="shared" si="58"/>
        <v>0</v>
      </c>
      <c r="H12" s="199">
        <f t="shared" si="58"/>
        <v>0</v>
      </c>
      <c r="I12" s="199">
        <f t="shared" si="58"/>
        <v>0</v>
      </c>
      <c r="J12" s="199">
        <f t="shared" si="58"/>
        <v>0</v>
      </c>
      <c r="K12" s="66">
        <f t="shared" si="7"/>
        <v>0</v>
      </c>
      <c r="L12" s="199">
        <f t="shared" ref="L12:O12" si="59">L25+L38+L52</f>
        <v>1</v>
      </c>
      <c r="M12" s="199">
        <f t="shared" si="59"/>
        <v>10</v>
      </c>
      <c r="N12" s="199">
        <f t="shared" si="59"/>
        <v>0</v>
      </c>
      <c r="O12" s="199">
        <f t="shared" si="59"/>
        <v>5</v>
      </c>
      <c r="P12" s="199">
        <f t="shared" ref="P12:Q12" si="60">O25+P38+P52</f>
        <v>1</v>
      </c>
      <c r="Q12" s="199">
        <f t="shared" si="60"/>
        <v>0</v>
      </c>
      <c r="R12" s="66">
        <f t="shared" si="9"/>
        <v>17</v>
      </c>
      <c r="S12" s="199">
        <f t="shared" ref="S12:X12" si="61">S25+S38+S52</f>
        <v>0</v>
      </c>
      <c r="T12" s="199">
        <f t="shared" si="61"/>
        <v>0</v>
      </c>
      <c r="U12" s="199">
        <f t="shared" si="61"/>
        <v>2</v>
      </c>
      <c r="V12" s="199">
        <f t="shared" si="61"/>
        <v>0</v>
      </c>
      <c r="W12" s="199">
        <f t="shared" si="61"/>
        <v>0</v>
      </c>
      <c r="X12" s="199">
        <f t="shared" si="61"/>
        <v>0</v>
      </c>
      <c r="Y12" s="66">
        <f t="shared" si="11"/>
        <v>2</v>
      </c>
      <c r="Z12" s="199">
        <f t="shared" ref="Z12:AE12" si="62">Z25+Z38+Z52</f>
        <v>0</v>
      </c>
      <c r="AA12" s="199">
        <f t="shared" si="62"/>
        <v>0</v>
      </c>
      <c r="AB12" s="199">
        <f t="shared" si="62"/>
        <v>0</v>
      </c>
      <c r="AC12" s="199">
        <f t="shared" si="62"/>
        <v>0</v>
      </c>
      <c r="AD12" s="199">
        <f t="shared" si="62"/>
        <v>0</v>
      </c>
      <c r="AE12" s="199">
        <f t="shared" si="62"/>
        <v>0</v>
      </c>
      <c r="AF12" s="66">
        <f t="shared" si="13"/>
        <v>0</v>
      </c>
      <c r="AG12" s="199">
        <f t="shared" ref="AG12:AL12" si="63">AG25+AG38+AG52</f>
        <v>0</v>
      </c>
      <c r="AH12" s="199">
        <f t="shared" si="63"/>
        <v>0</v>
      </c>
      <c r="AI12" s="199">
        <f t="shared" si="63"/>
        <v>0</v>
      </c>
      <c r="AJ12" s="199">
        <f t="shared" si="63"/>
        <v>0</v>
      </c>
      <c r="AK12" s="199">
        <f t="shared" si="63"/>
        <v>0</v>
      </c>
      <c r="AL12" s="199">
        <f t="shared" si="63"/>
        <v>0</v>
      </c>
      <c r="AM12" s="66">
        <f t="shared" si="15"/>
        <v>0</v>
      </c>
    </row>
    <row r="13">
      <c r="A13" s="752" t="s">
        <v>157</v>
      </c>
      <c r="B13" s="753">
        <f t="shared" si="51"/>
        <v>2</v>
      </c>
    </row>
    <row r="14">
      <c r="A14" s="755"/>
      <c r="B14" s="755"/>
    </row>
    <row r="15">
      <c r="K15" s="107"/>
    </row>
    <row r="16">
      <c r="A16" s="225" t="s">
        <v>113</v>
      </c>
      <c r="B16" s="170"/>
      <c r="C16" s="745" t="s">
        <v>55</v>
      </c>
      <c r="D16" s="219">
        <f>sum(E16:J16)+sum(L16:Q16)+sum(S16:X16)+sum(Z16:AE16)+SUM(AG16:AH16)</f>
        <v>0</v>
      </c>
      <c r="E16" s="756"/>
      <c r="F16" s="757"/>
      <c r="G16" s="756"/>
      <c r="H16" s="756"/>
      <c r="I16" s="757"/>
      <c r="J16" s="756"/>
      <c r="K16" s="60">
        <f t="shared" ref="K16:K25" si="64">sum(E16:J16)</f>
        <v>0</v>
      </c>
      <c r="L16" s="756"/>
      <c r="M16" s="757"/>
      <c r="N16" s="756"/>
      <c r="O16" s="756"/>
      <c r="P16" s="757"/>
      <c r="Q16" s="756"/>
      <c r="R16" s="60">
        <f t="shared" ref="R16:R20" si="65">sum(L16:Q16)</f>
        <v>0</v>
      </c>
      <c r="S16" s="756"/>
      <c r="T16" s="757"/>
      <c r="U16" s="766"/>
      <c r="V16" s="766"/>
      <c r="W16" s="766"/>
      <c r="X16" s="756"/>
      <c r="Y16" s="60">
        <f t="shared" ref="Y16:Y20" si="66">sum(S16:X16)</f>
        <v>0</v>
      </c>
      <c r="Z16" s="756"/>
      <c r="AA16" s="757"/>
      <c r="AB16" s="764"/>
      <c r="AC16" s="766"/>
      <c r="AD16" s="757"/>
      <c r="AE16" s="756"/>
      <c r="AF16" s="60">
        <f t="shared" ref="AF16:AF25" si="67">sum(Z16:AE16)</f>
        <v>0</v>
      </c>
      <c r="AG16" s="756"/>
      <c r="AH16" s="757"/>
      <c r="AI16" s="756"/>
      <c r="AJ16" s="756"/>
      <c r="AK16" s="757"/>
      <c r="AL16" s="756"/>
      <c r="AM16" s="60">
        <f t="shared" ref="AM16:AM25" si="68">sum(AG16:AL16)</f>
        <v>0</v>
      </c>
    </row>
    <row r="17">
      <c r="A17" s="744" t="s">
        <v>69</v>
      </c>
      <c r="B17" s="7"/>
      <c r="C17" s="747" t="s">
        <v>57</v>
      </c>
      <c r="D17" s="221">
        <f t="shared" ref="D17:D20" si="69">sum(E17:J17)+sum(L17:Q17)+sum(S17:X17)+sum(Z17:AE17)+sum(AG17:AH17)</f>
        <v>0</v>
      </c>
      <c r="E17" s="282"/>
      <c r="F17" s="283"/>
      <c r="G17" s="282"/>
      <c r="H17" s="282"/>
      <c r="I17" s="283"/>
      <c r="J17" s="282"/>
      <c r="K17" s="66">
        <f t="shared" si="64"/>
        <v>0</v>
      </c>
      <c r="L17" s="282"/>
      <c r="M17" s="283"/>
      <c r="N17" s="282"/>
      <c r="O17" s="282"/>
      <c r="P17" s="283"/>
      <c r="Q17" s="282"/>
      <c r="R17" s="66">
        <f t="shared" si="65"/>
        <v>0</v>
      </c>
      <c r="S17" s="282"/>
      <c r="T17" s="283"/>
      <c r="U17" s="283"/>
      <c r="V17" s="766"/>
      <c r="W17" s="766"/>
      <c r="X17" s="282"/>
      <c r="Y17" s="66">
        <f t="shared" si="66"/>
        <v>0</v>
      </c>
      <c r="Z17" s="282"/>
      <c r="AA17" s="283"/>
      <c r="AB17" s="764"/>
      <c r="AC17" s="766"/>
      <c r="AD17" s="283"/>
      <c r="AE17" s="282"/>
      <c r="AF17" s="66">
        <f t="shared" si="67"/>
        <v>0</v>
      </c>
      <c r="AG17" s="282"/>
      <c r="AH17" s="283"/>
      <c r="AI17" s="282"/>
      <c r="AJ17" s="282"/>
      <c r="AK17" s="283"/>
      <c r="AL17" s="282"/>
      <c r="AM17" s="66">
        <f t="shared" si="68"/>
        <v>0</v>
      </c>
    </row>
    <row r="18">
      <c r="A18" s="778" t="str">
        <f>D17/D18</f>
        <v>#DIV/0!</v>
      </c>
      <c r="B18" s="7"/>
      <c r="C18" s="747" t="s">
        <v>58</v>
      </c>
      <c r="D18" s="221">
        <f t="shared" si="69"/>
        <v>0</v>
      </c>
      <c r="E18" s="189"/>
      <c r="F18" s="189"/>
      <c r="G18" s="189"/>
      <c r="H18" s="189"/>
      <c r="I18" s="189"/>
      <c r="J18" s="89"/>
      <c r="K18" s="66">
        <f t="shared" si="64"/>
        <v>0</v>
      </c>
      <c r="L18" s="189"/>
      <c r="M18" s="189"/>
      <c r="N18" s="189"/>
      <c r="O18" s="189"/>
      <c r="P18" s="189"/>
      <c r="Q18" s="89"/>
      <c r="R18" s="66">
        <f t="shared" si="65"/>
        <v>0</v>
      </c>
      <c r="S18" s="189"/>
      <c r="T18" s="189"/>
      <c r="U18" s="189"/>
      <c r="V18" s="765"/>
      <c r="W18" s="765"/>
      <c r="X18" s="89"/>
      <c r="Y18" s="66">
        <f t="shared" si="66"/>
        <v>0</v>
      </c>
      <c r="Z18" s="189"/>
      <c r="AA18" s="189"/>
      <c r="AB18" s="764"/>
      <c r="AC18" s="766"/>
      <c r="AD18" s="189"/>
      <c r="AE18" s="89"/>
      <c r="AF18" s="66">
        <f t="shared" si="67"/>
        <v>0</v>
      </c>
      <c r="AG18" s="189"/>
      <c r="AH18" s="189"/>
      <c r="AI18" s="189"/>
      <c r="AJ18" s="189"/>
      <c r="AK18" s="189"/>
      <c r="AL18" s="89"/>
      <c r="AM18" s="66">
        <f t="shared" si="68"/>
        <v>0</v>
      </c>
    </row>
    <row r="19">
      <c r="A19" s="744" t="s">
        <v>1280</v>
      </c>
      <c r="B19" s="7"/>
      <c r="C19" s="747" t="s">
        <v>59</v>
      </c>
      <c r="D19" s="221">
        <f t="shared" si="69"/>
        <v>0</v>
      </c>
      <c r="E19" s="189"/>
      <c r="F19" s="189"/>
      <c r="G19" s="189"/>
      <c r="H19" s="189"/>
      <c r="I19" s="189"/>
      <c r="J19" s="189"/>
      <c r="K19" s="66">
        <f t="shared" si="64"/>
        <v>0</v>
      </c>
      <c r="L19" s="189"/>
      <c r="M19" s="189"/>
      <c r="N19" s="189"/>
      <c r="O19" s="189"/>
      <c r="P19" s="189"/>
      <c r="Q19" s="189"/>
      <c r="R19" s="66">
        <f t="shared" si="65"/>
        <v>0</v>
      </c>
      <c r="S19" s="189"/>
      <c r="T19" s="189"/>
      <c r="U19" s="189"/>
      <c r="V19" s="765"/>
      <c r="W19" s="765"/>
      <c r="X19" s="189"/>
      <c r="Y19" s="66">
        <f t="shared" si="66"/>
        <v>0</v>
      </c>
      <c r="Z19" s="189"/>
      <c r="AA19" s="189"/>
      <c r="AB19" s="764"/>
      <c r="AC19" s="766"/>
      <c r="AD19" s="189"/>
      <c r="AE19" s="189"/>
      <c r="AF19" s="66">
        <f t="shared" si="67"/>
        <v>0</v>
      </c>
      <c r="AG19" s="189"/>
      <c r="AH19" s="189"/>
      <c r="AI19" s="189"/>
      <c r="AJ19" s="189"/>
      <c r="AK19" s="189"/>
      <c r="AL19" s="189"/>
      <c r="AM19" s="66">
        <f t="shared" si="68"/>
        <v>0</v>
      </c>
    </row>
    <row r="20">
      <c r="A20" s="778" t="str">
        <f>D18/sum(D18:D19)</f>
        <v>#DIV/0!</v>
      </c>
      <c r="B20" s="7"/>
      <c r="C20" s="68" t="s">
        <v>109</v>
      </c>
      <c r="D20" s="221">
        <f t="shared" si="69"/>
        <v>0</v>
      </c>
      <c r="E20" s="282"/>
      <c r="F20" s="282"/>
      <c r="G20" s="282"/>
      <c r="H20" s="283"/>
      <c r="I20" s="283"/>
      <c r="J20" s="283"/>
      <c r="K20" s="66">
        <f t="shared" si="64"/>
        <v>0</v>
      </c>
      <c r="L20" s="282"/>
      <c r="M20" s="282"/>
      <c r="N20" s="282"/>
      <c r="O20" s="283"/>
      <c r="P20" s="283"/>
      <c r="Q20" s="283"/>
      <c r="R20" s="66">
        <f t="shared" si="65"/>
        <v>0</v>
      </c>
      <c r="S20" s="283"/>
      <c r="T20" s="282"/>
      <c r="U20" s="1431"/>
      <c r="V20" s="766"/>
      <c r="W20" s="766"/>
      <c r="X20" s="283"/>
      <c r="Y20" s="66">
        <f t="shared" si="66"/>
        <v>0</v>
      </c>
      <c r="Z20" s="282"/>
      <c r="AA20" s="282"/>
      <c r="AB20" s="764"/>
      <c r="AC20" s="766"/>
      <c r="AD20" s="283"/>
      <c r="AE20" s="283"/>
      <c r="AF20" s="66">
        <f t="shared" si="67"/>
        <v>0</v>
      </c>
      <c r="AG20" s="282"/>
      <c r="AH20" s="282"/>
      <c r="AI20" s="282"/>
      <c r="AJ20" s="283"/>
      <c r="AK20" s="283"/>
      <c r="AL20" s="283"/>
      <c r="AM20" s="66">
        <f t="shared" si="68"/>
        <v>0</v>
      </c>
    </row>
    <row r="21">
      <c r="A21" s="744" t="s">
        <v>71</v>
      </c>
      <c r="B21" s="7"/>
      <c r="C21" s="747" t="s">
        <v>72</v>
      </c>
      <c r="D21" s="221">
        <f t="shared" ref="D21:D25" si="70">sum(E21:J21)+sum(L21:P21)+sum(T21:X21)+sum(Z21:AE21)+sum(AG21:AH21)</f>
        <v>0</v>
      </c>
      <c r="E21" s="283"/>
      <c r="F21" s="283"/>
      <c r="G21" s="283"/>
      <c r="H21" s="283"/>
      <c r="I21" s="283"/>
      <c r="J21" s="283"/>
      <c r="K21" s="66">
        <f t="shared" si="64"/>
        <v>0</v>
      </c>
      <c r="L21" s="283"/>
      <c r="M21" s="283"/>
      <c r="N21" s="283"/>
      <c r="O21" s="766"/>
      <c r="P21" s="766"/>
      <c r="Q21" s="114"/>
      <c r="R21" s="66">
        <f t="shared" ref="R21:R25" si="71">sum(L21:P21)</f>
        <v>0</v>
      </c>
      <c r="S21" s="216"/>
      <c r="T21" s="283"/>
      <c r="U21" s="283"/>
      <c r="V21" s="283"/>
      <c r="W21" s="1056"/>
      <c r="X21" s="283"/>
      <c r="Y21" s="66">
        <f t="shared" ref="Y21:Y25" si="72">sum(T21:X21)</f>
        <v>0</v>
      </c>
      <c r="Z21" s="773"/>
      <c r="AA21" s="764"/>
      <c r="AB21" s="766"/>
      <c r="AC21" s="283"/>
      <c r="AD21" s="283"/>
      <c r="AE21" s="283"/>
      <c r="AF21" s="66">
        <f t="shared" si="67"/>
        <v>0</v>
      </c>
      <c r="AG21" s="282"/>
      <c r="AH21" s="282"/>
      <c r="AI21" s="282"/>
      <c r="AJ21" s="283"/>
      <c r="AK21" s="283"/>
      <c r="AL21" s="283"/>
      <c r="AM21" s="66">
        <f t="shared" si="68"/>
        <v>0</v>
      </c>
    </row>
    <row r="22">
      <c r="A22" s="744" t="str">
        <f>D18/D20</f>
        <v>#DIV/0!</v>
      </c>
      <c r="B22" s="7"/>
      <c r="C22" s="751" t="s">
        <v>1282</v>
      </c>
      <c r="D22" s="221">
        <f t="shared" si="70"/>
        <v>0</v>
      </c>
      <c r="E22" s="283"/>
      <c r="F22" s="283"/>
      <c r="G22" s="283"/>
      <c r="H22" s="283"/>
      <c r="I22" s="283"/>
      <c r="J22" s="283"/>
      <c r="K22" s="66">
        <f t="shared" si="64"/>
        <v>0</v>
      </c>
      <c r="L22" s="283"/>
      <c r="M22" s="283"/>
      <c r="N22" s="283"/>
      <c r="O22" s="766"/>
      <c r="P22" s="766"/>
      <c r="Q22" s="114"/>
      <c r="R22" s="66">
        <f t="shared" si="71"/>
        <v>0</v>
      </c>
      <c r="S22" s="216"/>
      <c r="T22" s="283"/>
      <c r="U22" s="189"/>
      <c r="V22" s="765"/>
      <c r="W22" s="765"/>
      <c r="X22" s="283"/>
      <c r="Y22" s="66">
        <f t="shared" si="72"/>
        <v>0</v>
      </c>
      <c r="Z22" s="773"/>
      <c r="AA22" s="766"/>
      <c r="AB22" s="766"/>
      <c r="AC22" s="283"/>
      <c r="AD22" s="283"/>
      <c r="AE22" s="283"/>
      <c r="AF22" s="66">
        <f t="shared" si="67"/>
        <v>0</v>
      </c>
      <c r="AG22" s="282"/>
      <c r="AH22" s="282"/>
      <c r="AI22" s="282"/>
      <c r="AJ22" s="283"/>
      <c r="AK22" s="283"/>
      <c r="AL22" s="283"/>
      <c r="AM22" s="66">
        <f t="shared" si="68"/>
        <v>0</v>
      </c>
    </row>
    <row r="23">
      <c r="A23" s="749" t="s">
        <v>1281</v>
      </c>
      <c r="B23" s="750" t="str">
        <f>D21/D25</f>
        <v>#DIV/0!</v>
      </c>
      <c r="C23" s="17" t="s">
        <v>1283</v>
      </c>
      <c r="D23" s="221">
        <f t="shared" si="70"/>
        <v>0</v>
      </c>
      <c r="E23" s="283"/>
      <c r="F23" s="283"/>
      <c r="G23" s="283"/>
      <c r="H23" s="283"/>
      <c r="I23" s="283"/>
      <c r="J23" s="283"/>
      <c r="K23" s="66">
        <f t="shared" si="64"/>
        <v>0</v>
      </c>
      <c r="L23" s="283"/>
      <c r="M23" s="283"/>
      <c r="N23" s="283"/>
      <c r="O23" s="766"/>
      <c r="P23" s="766"/>
      <c r="Q23" s="114"/>
      <c r="R23" s="66">
        <f t="shared" si="71"/>
        <v>0</v>
      </c>
      <c r="S23" s="216"/>
      <c r="T23" s="283"/>
      <c r="U23" s="189"/>
      <c r="V23" s="765"/>
      <c r="W23" s="765"/>
      <c r="X23" s="283"/>
      <c r="Y23" s="66">
        <f t="shared" si="72"/>
        <v>0</v>
      </c>
      <c r="Z23" s="773"/>
      <c r="AA23" s="766"/>
      <c r="AB23" s="766"/>
      <c r="AC23" s="283"/>
      <c r="AD23" s="283"/>
      <c r="AE23" s="283"/>
      <c r="AF23" s="66">
        <f t="shared" si="67"/>
        <v>0</v>
      </c>
      <c r="AG23" s="282"/>
      <c r="AH23" s="282"/>
      <c r="AI23" s="282"/>
      <c r="AJ23" s="283"/>
      <c r="AK23" s="283"/>
      <c r="AL23" s="283"/>
      <c r="AM23" s="66">
        <f t="shared" si="68"/>
        <v>0</v>
      </c>
    </row>
    <row r="24">
      <c r="A24" s="752" t="s">
        <v>163</v>
      </c>
      <c r="B24" s="753" t="str">
        <f t="shared" ref="B24:B27" si="73">D21/D22</f>
        <v>#DIV/0!</v>
      </c>
      <c r="C24" s="44" t="s">
        <v>1284</v>
      </c>
      <c r="D24" s="221">
        <f t="shared" si="70"/>
        <v>0</v>
      </c>
      <c r="E24" s="283"/>
      <c r="F24" s="283"/>
      <c r="G24" s="283"/>
      <c r="H24" s="283"/>
      <c r="I24" s="283"/>
      <c r="J24" s="283"/>
      <c r="K24" s="66">
        <f t="shared" si="64"/>
        <v>0</v>
      </c>
      <c r="L24" s="283"/>
      <c r="M24" s="283"/>
      <c r="N24" s="283"/>
      <c r="O24" s="766"/>
      <c r="P24" s="766"/>
      <c r="Q24" s="114"/>
      <c r="R24" s="66">
        <f t="shared" si="71"/>
        <v>0</v>
      </c>
      <c r="S24" s="216"/>
      <c r="T24" s="283"/>
      <c r="U24" s="283"/>
      <c r="V24" s="766"/>
      <c r="W24" s="766"/>
      <c r="X24" s="283"/>
      <c r="Y24" s="66">
        <f t="shared" si="72"/>
        <v>0</v>
      </c>
      <c r="Z24" s="773"/>
      <c r="AA24" s="766"/>
      <c r="AB24" s="766"/>
      <c r="AC24" s="283"/>
      <c r="AD24" s="283"/>
      <c r="AE24" s="283"/>
      <c r="AF24" s="66">
        <f t="shared" si="67"/>
        <v>0</v>
      </c>
      <c r="AG24" s="282"/>
      <c r="AH24" s="282"/>
      <c r="AI24" s="282"/>
      <c r="AJ24" s="283"/>
      <c r="AK24" s="283"/>
      <c r="AL24" s="283"/>
      <c r="AM24" s="66">
        <f t="shared" si="68"/>
        <v>0</v>
      </c>
    </row>
    <row r="25">
      <c r="A25" s="752" t="s">
        <v>161</v>
      </c>
      <c r="B25" s="753" t="str">
        <f t="shared" si="73"/>
        <v>#DIV/0!</v>
      </c>
      <c r="C25" s="17" t="s">
        <v>97</v>
      </c>
      <c r="D25" s="221">
        <f t="shared" si="70"/>
        <v>0</v>
      </c>
      <c r="E25" s="283"/>
      <c r="F25" s="283"/>
      <c r="G25" s="283"/>
      <c r="H25" s="283"/>
      <c r="I25" s="283"/>
      <c r="J25" s="283"/>
      <c r="K25" s="66">
        <f t="shared" si="64"/>
        <v>0</v>
      </c>
      <c r="L25" s="283"/>
      <c r="M25" s="283"/>
      <c r="N25" s="283"/>
      <c r="O25" s="766"/>
      <c r="P25" s="764"/>
      <c r="Q25" s="114"/>
      <c r="R25" s="66">
        <f t="shared" si="71"/>
        <v>0</v>
      </c>
      <c r="S25" s="216"/>
      <c r="T25" s="283"/>
      <c r="U25" s="766"/>
      <c r="V25" s="766"/>
      <c r="W25" s="766"/>
      <c r="X25" s="283"/>
      <c r="Y25" s="66">
        <f t="shared" si="72"/>
        <v>0</v>
      </c>
      <c r="Z25" s="773"/>
      <c r="AA25" s="766"/>
      <c r="AB25" s="766"/>
      <c r="AC25" s="283"/>
      <c r="AD25" s="283"/>
      <c r="AE25" s="283"/>
      <c r="AF25" s="66">
        <f t="shared" si="67"/>
        <v>0</v>
      </c>
      <c r="AG25" s="282"/>
      <c r="AH25" s="282"/>
      <c r="AI25" s="282"/>
      <c r="AJ25" s="283"/>
      <c r="AK25" s="283"/>
      <c r="AL25" s="283"/>
      <c r="AM25" s="66">
        <f t="shared" si="68"/>
        <v>0</v>
      </c>
    </row>
    <row r="26">
      <c r="A26" s="752" t="s">
        <v>159</v>
      </c>
      <c r="B26" s="753" t="str">
        <f t="shared" si="73"/>
        <v>#DIV/0!</v>
      </c>
      <c r="C26" s="266"/>
      <c r="D26" s="758"/>
      <c r="K26" s="107"/>
      <c r="V26" s="1056"/>
      <c r="X26" s="1056"/>
    </row>
    <row r="27">
      <c r="A27" s="752" t="s">
        <v>157</v>
      </c>
      <c r="B27" s="753" t="str">
        <f t="shared" si="73"/>
        <v>#DIV/0!</v>
      </c>
      <c r="K27" s="107"/>
    </row>
    <row r="28">
      <c r="A28" s="176"/>
      <c r="B28" s="759"/>
      <c r="K28" s="107"/>
    </row>
    <row r="29">
      <c r="A29" s="225" t="s">
        <v>114</v>
      </c>
      <c r="B29" s="170"/>
      <c r="C29" s="745" t="s">
        <v>55</v>
      </c>
      <c r="D29" s="219">
        <f>sum(E29:J29)+sum(L29:Q29)+sum(S29:X29)+sum(Z29:AE29)+SUM(AG29:AH29)</f>
        <v>0</v>
      </c>
      <c r="E29" s="756"/>
      <c r="F29" s="757"/>
      <c r="G29" s="756"/>
      <c r="H29" s="756"/>
      <c r="I29" s="757"/>
      <c r="J29" s="756"/>
      <c r="K29" s="60">
        <f t="shared" ref="K29:K40" si="74">sum(E29:J29)</f>
        <v>0</v>
      </c>
      <c r="L29" s="756"/>
      <c r="M29" s="757"/>
      <c r="N29" s="756"/>
      <c r="O29" s="756"/>
      <c r="P29" s="757"/>
      <c r="Q29" s="756"/>
      <c r="R29" s="60">
        <f t="shared" ref="R29:R40" si="75">sum(L29:Q29)</f>
        <v>0</v>
      </c>
      <c r="S29" s="756"/>
      <c r="T29" s="757"/>
      <c r="U29" s="756"/>
      <c r="V29" s="756"/>
      <c r="W29" s="757"/>
      <c r="X29" s="756"/>
      <c r="Y29" s="60">
        <f t="shared" ref="Y29:Y40" si="76">sum(S29:X29)</f>
        <v>0</v>
      </c>
      <c r="Z29" s="756"/>
      <c r="AA29" s="757"/>
      <c r="AB29" s="756"/>
      <c r="AC29" s="756"/>
      <c r="AD29" s="757"/>
      <c r="AE29" s="756"/>
      <c r="AF29" s="60">
        <f t="shared" ref="AF29:AF40" si="77">sum(Z29:AE29)</f>
        <v>0</v>
      </c>
      <c r="AG29" s="756"/>
      <c r="AH29" s="757"/>
      <c r="AI29" s="756"/>
      <c r="AJ29" s="756"/>
      <c r="AK29" s="757"/>
      <c r="AL29" s="756"/>
      <c r="AM29" s="60">
        <f t="shared" ref="AM29:AM40" si="78">sum(AG29:AL29)</f>
        <v>0</v>
      </c>
    </row>
    <row r="30">
      <c r="A30" s="744" t="s">
        <v>69</v>
      </c>
      <c r="B30" s="7"/>
      <c r="C30" s="747" t="s">
        <v>57</v>
      </c>
      <c r="D30" s="221">
        <f t="shared" ref="D30:D40" si="79">sum(E30:J30)+sum(L30:Q30)+sum(S30:X30)+sum(Z30:AE30)+sum(AG30:AH30)</f>
        <v>34</v>
      </c>
      <c r="E30" s="283">
        <v>0.0</v>
      </c>
      <c r="F30" s="283">
        <v>2.0</v>
      </c>
      <c r="G30" s="283">
        <v>3.0</v>
      </c>
      <c r="H30" s="283">
        <v>1.0</v>
      </c>
      <c r="I30" s="283">
        <v>1.0</v>
      </c>
      <c r="J30" s="283">
        <v>0.0</v>
      </c>
      <c r="K30" s="66">
        <f t="shared" si="74"/>
        <v>7</v>
      </c>
      <c r="L30" s="283">
        <v>1.0</v>
      </c>
      <c r="M30" s="283">
        <v>1.0</v>
      </c>
      <c r="N30" s="283">
        <v>3.0</v>
      </c>
      <c r="O30" s="283">
        <v>1.0</v>
      </c>
      <c r="P30" s="283">
        <v>1.0</v>
      </c>
      <c r="Q30" s="283"/>
      <c r="R30" s="66">
        <f t="shared" si="75"/>
        <v>7</v>
      </c>
      <c r="S30" s="283">
        <v>2.0</v>
      </c>
      <c r="T30" s="283">
        <v>2.0</v>
      </c>
      <c r="U30" s="283">
        <v>2.0</v>
      </c>
      <c r="V30" s="283">
        <v>0.0</v>
      </c>
      <c r="W30" s="283">
        <v>0.0</v>
      </c>
      <c r="X30" s="283"/>
      <c r="Y30" s="66">
        <f t="shared" si="76"/>
        <v>6</v>
      </c>
      <c r="Z30" s="283">
        <v>3.0</v>
      </c>
      <c r="AA30" s="283">
        <v>1.0</v>
      </c>
      <c r="AB30" s="283">
        <v>1.0</v>
      </c>
      <c r="AC30" s="283">
        <v>2.0</v>
      </c>
      <c r="AD30" s="283">
        <v>2.0</v>
      </c>
      <c r="AE30" s="283">
        <v>1.0</v>
      </c>
      <c r="AF30" s="66">
        <f t="shared" si="77"/>
        <v>10</v>
      </c>
      <c r="AG30" s="283">
        <v>2.0</v>
      </c>
      <c r="AH30" s="283">
        <v>2.0</v>
      </c>
      <c r="AI30" s="282"/>
      <c r="AJ30" s="282"/>
      <c r="AK30" s="283"/>
      <c r="AL30" s="282"/>
      <c r="AM30" s="66">
        <f t="shared" si="78"/>
        <v>4</v>
      </c>
    </row>
    <row r="31">
      <c r="A31" s="1329">
        <f>D30/D31</f>
        <v>0.68</v>
      </c>
      <c r="B31" s="7"/>
      <c r="C31" s="747" t="s">
        <v>58</v>
      </c>
      <c r="D31" s="221">
        <f t="shared" si="79"/>
        <v>50</v>
      </c>
      <c r="E31" s="189">
        <v>2.0</v>
      </c>
      <c r="F31" s="189">
        <v>2.0</v>
      </c>
      <c r="G31" s="189">
        <v>3.0</v>
      </c>
      <c r="H31" s="189">
        <v>3.0</v>
      </c>
      <c r="I31" s="189">
        <v>1.0</v>
      </c>
      <c r="J31" s="189">
        <v>1.0</v>
      </c>
      <c r="K31" s="66">
        <f t="shared" si="74"/>
        <v>12</v>
      </c>
      <c r="L31" s="189">
        <v>1.0</v>
      </c>
      <c r="M31" s="189">
        <v>1.0</v>
      </c>
      <c r="N31" s="189">
        <v>3.0</v>
      </c>
      <c r="O31" s="189">
        <v>1.0</v>
      </c>
      <c r="P31" s="189">
        <v>2.0</v>
      </c>
      <c r="Q31" s="189"/>
      <c r="R31" s="66">
        <f t="shared" si="75"/>
        <v>8</v>
      </c>
      <c r="S31" s="189">
        <v>3.0</v>
      </c>
      <c r="T31" s="189">
        <v>4.0</v>
      </c>
      <c r="U31" s="189">
        <v>1.0</v>
      </c>
      <c r="V31" s="283">
        <v>0.0</v>
      </c>
      <c r="W31" s="189">
        <v>2.0</v>
      </c>
      <c r="X31" s="189"/>
      <c r="Y31" s="66">
        <f t="shared" si="76"/>
        <v>10</v>
      </c>
      <c r="Z31" s="189">
        <v>2.0</v>
      </c>
      <c r="AA31" s="189">
        <v>4.0</v>
      </c>
      <c r="AB31" s="189">
        <v>3.0</v>
      </c>
      <c r="AC31" s="189">
        <v>2.0</v>
      </c>
      <c r="AD31" s="189">
        <v>2.0</v>
      </c>
      <c r="AE31" s="189">
        <v>1.0</v>
      </c>
      <c r="AF31" s="66">
        <f t="shared" si="77"/>
        <v>14</v>
      </c>
      <c r="AG31" s="189">
        <v>3.0</v>
      </c>
      <c r="AH31" s="189">
        <v>3.0</v>
      </c>
      <c r="AI31" s="189"/>
      <c r="AJ31" s="189"/>
      <c r="AK31" s="189"/>
      <c r="AL31" s="89"/>
      <c r="AM31" s="66">
        <f t="shared" si="78"/>
        <v>6</v>
      </c>
    </row>
    <row r="32">
      <c r="A32" s="744" t="s">
        <v>1280</v>
      </c>
      <c r="B32" s="7"/>
      <c r="C32" s="747" t="s">
        <v>59</v>
      </c>
      <c r="D32" s="221">
        <f t="shared" si="79"/>
        <v>15</v>
      </c>
      <c r="E32" s="189">
        <v>2.0</v>
      </c>
      <c r="F32" s="189">
        <v>2.0</v>
      </c>
      <c r="G32" s="189">
        <v>3.0</v>
      </c>
      <c r="H32" s="189">
        <v>0.0</v>
      </c>
      <c r="I32" s="189">
        <v>0.0</v>
      </c>
      <c r="J32" s="189">
        <v>0.0</v>
      </c>
      <c r="K32" s="66">
        <f t="shared" si="74"/>
        <v>7</v>
      </c>
      <c r="L32" s="189">
        <v>0.0</v>
      </c>
      <c r="M32" s="189">
        <v>0.0</v>
      </c>
      <c r="N32" s="189">
        <v>0.0</v>
      </c>
      <c r="O32" s="189">
        <v>0.0</v>
      </c>
      <c r="P32" s="189">
        <v>1.0</v>
      </c>
      <c r="Q32" s="189"/>
      <c r="R32" s="66">
        <f t="shared" si="75"/>
        <v>1</v>
      </c>
      <c r="S32" s="189">
        <v>0.0</v>
      </c>
      <c r="T32" s="189">
        <v>1.0</v>
      </c>
      <c r="U32" s="189">
        <v>0.0</v>
      </c>
      <c r="V32" s="283">
        <v>0.0</v>
      </c>
      <c r="W32" s="189">
        <v>3.0</v>
      </c>
      <c r="X32" s="189"/>
      <c r="Y32" s="66">
        <f t="shared" si="76"/>
        <v>4</v>
      </c>
      <c r="Z32" s="189">
        <v>1.0</v>
      </c>
      <c r="AA32" s="189">
        <v>0.0</v>
      </c>
      <c r="AB32" s="283">
        <v>0.0</v>
      </c>
      <c r="AC32" s="189">
        <v>1.0</v>
      </c>
      <c r="AD32" s="189">
        <v>1.0</v>
      </c>
      <c r="AE32" s="189">
        <v>0.0</v>
      </c>
      <c r="AF32" s="66">
        <f t="shared" si="77"/>
        <v>3</v>
      </c>
      <c r="AG32" s="189">
        <v>0.0</v>
      </c>
      <c r="AH32" s="189">
        <v>0.0</v>
      </c>
      <c r="AI32" s="189"/>
      <c r="AJ32" s="189"/>
      <c r="AK32" s="189"/>
      <c r="AL32" s="189"/>
      <c r="AM32" s="66">
        <f t="shared" si="78"/>
        <v>0</v>
      </c>
    </row>
    <row r="33">
      <c r="A33" s="1329">
        <f>D31/sum(D31:D32)</f>
        <v>0.7692307692</v>
      </c>
      <c r="B33" s="7"/>
      <c r="C33" s="68" t="s">
        <v>109</v>
      </c>
      <c r="D33" s="221">
        <f t="shared" si="79"/>
        <v>65</v>
      </c>
      <c r="E33" s="283">
        <v>4.0</v>
      </c>
      <c r="F33" s="189">
        <v>4.0</v>
      </c>
      <c r="G33" s="283">
        <v>6.0</v>
      </c>
      <c r="H33" s="283">
        <v>3.0</v>
      </c>
      <c r="I33" s="283">
        <v>1.0</v>
      </c>
      <c r="J33" s="283">
        <v>1.0</v>
      </c>
      <c r="K33" s="66">
        <f t="shared" si="74"/>
        <v>19</v>
      </c>
      <c r="L33" s="283">
        <v>1.0</v>
      </c>
      <c r="M33" s="283">
        <v>1.0</v>
      </c>
      <c r="N33" s="283">
        <v>3.0</v>
      </c>
      <c r="O33" s="283">
        <v>1.0</v>
      </c>
      <c r="P33" s="283">
        <v>3.0</v>
      </c>
      <c r="Q33" s="283"/>
      <c r="R33" s="66">
        <f t="shared" si="75"/>
        <v>9</v>
      </c>
      <c r="S33" s="283">
        <v>3.0</v>
      </c>
      <c r="T33" s="283">
        <v>5.0</v>
      </c>
      <c r="U33" s="283">
        <v>1.0</v>
      </c>
      <c r="V33" s="283">
        <v>0.0</v>
      </c>
      <c r="W33" s="283">
        <v>5.0</v>
      </c>
      <c r="X33" s="283"/>
      <c r="Y33" s="66">
        <f t="shared" si="76"/>
        <v>14</v>
      </c>
      <c r="Z33" s="283">
        <v>3.0</v>
      </c>
      <c r="AA33" s="283">
        <v>4.0</v>
      </c>
      <c r="AB33" s="283">
        <v>3.0</v>
      </c>
      <c r="AC33" s="283">
        <v>3.0</v>
      </c>
      <c r="AD33" s="283">
        <v>3.0</v>
      </c>
      <c r="AE33" s="283">
        <v>1.0</v>
      </c>
      <c r="AF33" s="66">
        <f t="shared" si="77"/>
        <v>17</v>
      </c>
      <c r="AG33" s="283">
        <v>3.0</v>
      </c>
      <c r="AH33" s="283">
        <v>3.0</v>
      </c>
      <c r="AI33" s="282"/>
      <c r="AJ33" s="283"/>
      <c r="AK33" s="283"/>
      <c r="AL33" s="283"/>
      <c r="AM33" s="66">
        <f t="shared" si="78"/>
        <v>6</v>
      </c>
    </row>
    <row r="34">
      <c r="A34" s="744" t="s">
        <v>71</v>
      </c>
      <c r="B34" s="7"/>
      <c r="C34" s="747" t="s">
        <v>3282</v>
      </c>
      <c r="D34" s="221">
        <f t="shared" si="79"/>
        <v>17</v>
      </c>
      <c r="E34" s="283">
        <v>0.0</v>
      </c>
      <c r="F34" s="283">
        <v>0.0</v>
      </c>
      <c r="G34" s="283">
        <v>0.0</v>
      </c>
      <c r="H34" s="283">
        <v>0.0</v>
      </c>
      <c r="I34" s="283">
        <v>2.0</v>
      </c>
      <c r="J34" s="283">
        <v>0.0</v>
      </c>
      <c r="K34" s="66">
        <f t="shared" si="74"/>
        <v>2</v>
      </c>
      <c r="L34" s="283">
        <v>3.0</v>
      </c>
      <c r="M34" s="283">
        <v>1.0</v>
      </c>
      <c r="N34" s="283">
        <v>0.0</v>
      </c>
      <c r="O34" s="283">
        <v>0.0</v>
      </c>
      <c r="P34" s="283">
        <v>0.0</v>
      </c>
      <c r="Q34" s="283"/>
      <c r="R34" s="66">
        <f t="shared" si="75"/>
        <v>4</v>
      </c>
      <c r="S34" s="283">
        <v>0.0</v>
      </c>
      <c r="T34" s="283">
        <v>1.0</v>
      </c>
      <c r="U34" s="283">
        <v>0.0</v>
      </c>
      <c r="V34" s="283">
        <v>1.0</v>
      </c>
      <c r="W34" s="283">
        <v>0.0</v>
      </c>
      <c r="X34" s="283"/>
      <c r="Y34" s="66">
        <f t="shared" si="76"/>
        <v>2</v>
      </c>
      <c r="Z34" s="283">
        <v>3.0</v>
      </c>
      <c r="AA34" s="283">
        <v>3.0</v>
      </c>
      <c r="AB34" s="283">
        <v>0.0</v>
      </c>
      <c r="AC34" s="283">
        <v>1.0</v>
      </c>
      <c r="AD34" s="283">
        <v>0.0</v>
      </c>
      <c r="AE34" s="283">
        <v>0.0</v>
      </c>
      <c r="AF34" s="66">
        <f t="shared" si="77"/>
        <v>7</v>
      </c>
      <c r="AG34" s="283">
        <v>1.0</v>
      </c>
      <c r="AH34" s="283">
        <v>1.0</v>
      </c>
      <c r="AI34" s="282"/>
      <c r="AJ34" s="283"/>
      <c r="AK34" s="283"/>
      <c r="AL34" s="283"/>
      <c r="AM34" s="66">
        <f t="shared" si="78"/>
        <v>2</v>
      </c>
    </row>
    <row r="35">
      <c r="A35" s="1330">
        <f>D31/D33</f>
        <v>0.7692307692</v>
      </c>
      <c r="B35" s="7"/>
      <c r="C35" s="751" t="s">
        <v>3284</v>
      </c>
      <c r="D35" s="221">
        <f t="shared" si="79"/>
        <v>5</v>
      </c>
      <c r="E35" s="283">
        <v>0.0</v>
      </c>
      <c r="F35" s="283">
        <v>0.0</v>
      </c>
      <c r="G35" s="283">
        <v>0.0</v>
      </c>
      <c r="H35" s="283">
        <v>0.0</v>
      </c>
      <c r="I35" s="283">
        <v>1.0</v>
      </c>
      <c r="J35" s="283">
        <v>0.0</v>
      </c>
      <c r="K35" s="66">
        <f t="shared" si="74"/>
        <v>1</v>
      </c>
      <c r="L35" s="283">
        <v>0.0</v>
      </c>
      <c r="M35" s="283">
        <v>1.0</v>
      </c>
      <c r="N35" s="283">
        <v>0.0</v>
      </c>
      <c r="O35" s="283">
        <v>0.0</v>
      </c>
      <c r="P35" s="283">
        <v>0.0</v>
      </c>
      <c r="Q35" s="283"/>
      <c r="R35" s="66">
        <f t="shared" si="75"/>
        <v>1</v>
      </c>
      <c r="S35" s="283">
        <v>0.0</v>
      </c>
      <c r="T35" s="283">
        <v>0.0</v>
      </c>
      <c r="U35" s="283">
        <v>0.0</v>
      </c>
      <c r="V35" s="283">
        <v>1.0</v>
      </c>
      <c r="W35" s="283">
        <v>0.0</v>
      </c>
      <c r="X35" s="283"/>
      <c r="Y35" s="66">
        <f t="shared" si="76"/>
        <v>1</v>
      </c>
      <c r="Z35" s="283">
        <v>0.0</v>
      </c>
      <c r="AA35" s="283">
        <v>1.0</v>
      </c>
      <c r="AB35" s="283">
        <v>0.0</v>
      </c>
      <c r="AC35" s="283">
        <v>0.0</v>
      </c>
      <c r="AD35" s="283">
        <v>0.0</v>
      </c>
      <c r="AE35" s="283">
        <v>0.0</v>
      </c>
      <c r="AF35" s="66">
        <f t="shared" si="77"/>
        <v>1</v>
      </c>
      <c r="AG35" s="283">
        <v>0.0</v>
      </c>
      <c r="AH35" s="283">
        <v>1.0</v>
      </c>
      <c r="AI35" s="282"/>
      <c r="AJ35" s="283"/>
      <c r="AK35" s="283"/>
      <c r="AL35" s="283"/>
      <c r="AM35" s="66">
        <f t="shared" si="78"/>
        <v>1</v>
      </c>
    </row>
    <row r="36">
      <c r="A36" s="749" t="s">
        <v>3281</v>
      </c>
      <c r="B36" s="750">
        <f>D35/D34</f>
        <v>0.2941176471</v>
      </c>
      <c r="C36" s="44" t="s">
        <v>3288</v>
      </c>
      <c r="D36" s="221">
        <f t="shared" si="79"/>
        <v>22</v>
      </c>
      <c r="E36" s="283"/>
      <c r="F36" s="282"/>
      <c r="G36" s="282"/>
      <c r="H36" s="283"/>
      <c r="I36" s="283"/>
      <c r="J36" s="283"/>
      <c r="K36" s="66">
        <f t="shared" si="74"/>
        <v>0</v>
      </c>
      <c r="L36" s="282"/>
      <c r="M36" s="282"/>
      <c r="N36" s="282"/>
      <c r="O36" s="283">
        <v>10.0</v>
      </c>
      <c r="P36" s="283">
        <v>4.0</v>
      </c>
      <c r="Q36" s="283"/>
      <c r="R36" s="66">
        <f t="shared" si="75"/>
        <v>14</v>
      </c>
      <c r="S36" s="283">
        <v>0.0</v>
      </c>
      <c r="T36" s="283">
        <v>0.0</v>
      </c>
      <c r="U36" s="283">
        <v>8.0</v>
      </c>
      <c r="V36" s="283">
        <v>0.0</v>
      </c>
      <c r="W36" s="283">
        <v>0.0</v>
      </c>
      <c r="X36" s="283"/>
      <c r="Y36" s="66">
        <f t="shared" si="76"/>
        <v>8</v>
      </c>
      <c r="Z36" s="283">
        <v>0.0</v>
      </c>
      <c r="AA36" s="283">
        <v>0.0</v>
      </c>
      <c r="AB36" s="283">
        <v>0.0</v>
      </c>
      <c r="AC36" s="283">
        <v>0.0</v>
      </c>
      <c r="AD36" s="283">
        <v>0.0</v>
      </c>
      <c r="AE36" s="283">
        <v>0.0</v>
      </c>
      <c r="AF36" s="66">
        <f t="shared" si="77"/>
        <v>0</v>
      </c>
      <c r="AG36" s="283">
        <v>0.0</v>
      </c>
      <c r="AH36" s="283">
        <v>0.0</v>
      </c>
      <c r="AI36" s="282"/>
      <c r="AJ36" s="283"/>
      <c r="AK36" s="283"/>
      <c r="AL36" s="283"/>
      <c r="AM36" s="66">
        <f t="shared" si="78"/>
        <v>0</v>
      </c>
    </row>
    <row r="37">
      <c r="A37" s="749" t="s">
        <v>3287</v>
      </c>
      <c r="B37" s="750">
        <f>D37/D36</f>
        <v>0.7272727273</v>
      </c>
      <c r="C37" s="44" t="s">
        <v>3292</v>
      </c>
      <c r="D37" s="221">
        <f t="shared" si="79"/>
        <v>16</v>
      </c>
      <c r="E37" s="283"/>
      <c r="F37" s="282"/>
      <c r="G37" s="282"/>
      <c r="H37" s="283"/>
      <c r="I37" s="283"/>
      <c r="J37" s="283"/>
      <c r="K37" s="66">
        <f t="shared" si="74"/>
        <v>0</v>
      </c>
      <c r="L37" s="282"/>
      <c r="M37" s="282"/>
      <c r="N37" s="282"/>
      <c r="O37" s="283">
        <v>7.0</v>
      </c>
      <c r="P37" s="283">
        <v>2.0</v>
      </c>
      <c r="Q37" s="283"/>
      <c r="R37" s="66">
        <f t="shared" si="75"/>
        <v>9</v>
      </c>
      <c r="S37" s="283">
        <v>0.0</v>
      </c>
      <c r="T37" s="283">
        <v>0.0</v>
      </c>
      <c r="U37" s="283">
        <v>7.0</v>
      </c>
      <c r="V37" s="283">
        <v>0.0</v>
      </c>
      <c r="W37" s="283">
        <v>0.0</v>
      </c>
      <c r="X37" s="283"/>
      <c r="Y37" s="66">
        <f t="shared" si="76"/>
        <v>7</v>
      </c>
      <c r="Z37" s="283">
        <v>0.0</v>
      </c>
      <c r="AA37" s="283">
        <v>0.0</v>
      </c>
      <c r="AB37" s="283">
        <v>0.0</v>
      </c>
      <c r="AC37" s="283">
        <v>0.0</v>
      </c>
      <c r="AD37" s="283">
        <v>0.0</v>
      </c>
      <c r="AE37" s="283">
        <v>0.0</v>
      </c>
      <c r="AF37" s="66">
        <f t="shared" si="77"/>
        <v>0</v>
      </c>
      <c r="AG37" s="283">
        <v>0.0</v>
      </c>
      <c r="AH37" s="283">
        <v>0.0</v>
      </c>
      <c r="AI37" s="282"/>
      <c r="AJ37" s="283"/>
      <c r="AK37" s="283"/>
      <c r="AL37" s="283"/>
      <c r="AM37" s="66">
        <f t="shared" si="78"/>
        <v>0</v>
      </c>
    </row>
    <row r="38">
      <c r="A38" s="749" t="s">
        <v>3289</v>
      </c>
      <c r="B38" s="750">
        <f>D38/D36</f>
        <v>0.2727272727</v>
      </c>
      <c r="C38" s="44" t="s">
        <v>3294</v>
      </c>
      <c r="D38" s="221">
        <f t="shared" si="79"/>
        <v>6</v>
      </c>
      <c r="E38" s="283"/>
      <c r="F38" s="282"/>
      <c r="G38" s="282"/>
      <c r="H38" s="283"/>
      <c r="I38" s="283"/>
      <c r="J38" s="283"/>
      <c r="K38" s="66">
        <f t="shared" si="74"/>
        <v>0</v>
      </c>
      <c r="L38" s="282"/>
      <c r="M38" s="282"/>
      <c r="N38" s="282"/>
      <c r="O38" s="283">
        <v>3.0</v>
      </c>
      <c r="P38" s="283">
        <v>1.0</v>
      </c>
      <c r="Q38" s="283"/>
      <c r="R38" s="66">
        <f t="shared" si="75"/>
        <v>4</v>
      </c>
      <c r="S38" s="283">
        <v>0.0</v>
      </c>
      <c r="T38" s="283">
        <v>0.0</v>
      </c>
      <c r="U38" s="283">
        <v>2.0</v>
      </c>
      <c r="V38" s="283">
        <v>0.0</v>
      </c>
      <c r="W38" s="283">
        <v>0.0</v>
      </c>
      <c r="X38" s="283"/>
      <c r="Y38" s="66">
        <f t="shared" si="76"/>
        <v>2</v>
      </c>
      <c r="Z38" s="283">
        <v>0.0</v>
      </c>
      <c r="AA38" s="283">
        <v>0.0</v>
      </c>
      <c r="AB38" s="283">
        <v>0.0</v>
      </c>
      <c r="AC38" s="283">
        <v>0.0</v>
      </c>
      <c r="AD38" s="283">
        <v>0.0</v>
      </c>
      <c r="AE38" s="283">
        <v>0.0</v>
      </c>
      <c r="AF38" s="66">
        <f t="shared" si="77"/>
        <v>0</v>
      </c>
      <c r="AG38" s="283">
        <v>0.0</v>
      </c>
      <c r="AH38" s="283">
        <v>0.0</v>
      </c>
      <c r="AI38" s="282"/>
      <c r="AJ38" s="283"/>
      <c r="AK38" s="283"/>
      <c r="AL38" s="283"/>
      <c r="AM38" s="66">
        <f t="shared" si="78"/>
        <v>0</v>
      </c>
    </row>
    <row r="39">
      <c r="A39" s="1331" t="s">
        <v>3291</v>
      </c>
      <c r="B39" s="753">
        <f>D39/D36</f>
        <v>0.04545454545</v>
      </c>
      <c r="C39" s="44" t="s">
        <v>3296</v>
      </c>
      <c r="D39" s="221">
        <f t="shared" si="79"/>
        <v>1</v>
      </c>
      <c r="E39" s="283"/>
      <c r="F39" s="282"/>
      <c r="G39" s="282"/>
      <c r="H39" s="283"/>
      <c r="I39" s="283"/>
      <c r="J39" s="283"/>
      <c r="K39" s="66">
        <f t="shared" si="74"/>
        <v>0</v>
      </c>
      <c r="L39" s="282"/>
      <c r="M39" s="282"/>
      <c r="N39" s="282"/>
      <c r="O39" s="283">
        <v>1.0</v>
      </c>
      <c r="P39" s="283">
        <v>0.0</v>
      </c>
      <c r="Q39" s="283"/>
      <c r="R39" s="66">
        <f t="shared" si="75"/>
        <v>1</v>
      </c>
      <c r="S39" s="283">
        <v>0.0</v>
      </c>
      <c r="T39" s="283">
        <v>0.0</v>
      </c>
      <c r="U39" s="283">
        <v>0.0</v>
      </c>
      <c r="V39" s="283">
        <v>0.0</v>
      </c>
      <c r="W39" s="283">
        <v>0.0</v>
      </c>
      <c r="X39" s="283"/>
      <c r="Y39" s="66">
        <f t="shared" si="76"/>
        <v>0</v>
      </c>
      <c r="Z39" s="283">
        <v>0.0</v>
      </c>
      <c r="AA39" s="283">
        <v>0.0</v>
      </c>
      <c r="AB39" s="283">
        <v>0.0</v>
      </c>
      <c r="AC39" s="283">
        <v>0.0</v>
      </c>
      <c r="AD39" s="283">
        <v>0.0</v>
      </c>
      <c r="AE39" s="283">
        <v>0.0</v>
      </c>
      <c r="AF39" s="66">
        <f t="shared" si="77"/>
        <v>0</v>
      </c>
      <c r="AG39" s="283">
        <v>0.0</v>
      </c>
      <c r="AH39" s="283">
        <v>0.0</v>
      </c>
      <c r="AI39" s="282"/>
      <c r="AJ39" s="283"/>
      <c r="AK39" s="283"/>
      <c r="AL39" s="283"/>
      <c r="AM39" s="66">
        <f t="shared" si="78"/>
        <v>0</v>
      </c>
    </row>
    <row r="40">
      <c r="A40" s="752" t="s">
        <v>3293</v>
      </c>
      <c r="B40" s="47">
        <f>D40/D36</f>
        <v>0</v>
      </c>
      <c r="C40" s="1332" t="s">
        <v>3297</v>
      </c>
      <c r="D40" s="221">
        <f t="shared" si="79"/>
        <v>0</v>
      </c>
      <c r="E40" s="199"/>
      <c r="F40" s="91"/>
      <c r="G40" s="91"/>
      <c r="H40" s="91"/>
      <c r="I40" s="91"/>
      <c r="J40" s="91"/>
      <c r="K40" s="66">
        <f t="shared" si="74"/>
        <v>0</v>
      </c>
      <c r="L40" s="91"/>
      <c r="M40" s="91"/>
      <c r="N40" s="91"/>
      <c r="O40" s="199">
        <v>0.0</v>
      </c>
      <c r="P40" s="199">
        <v>0.0</v>
      </c>
      <c r="Q40" s="91"/>
      <c r="R40" s="66">
        <f t="shared" si="75"/>
        <v>0</v>
      </c>
      <c r="S40" s="283">
        <v>0.0</v>
      </c>
      <c r="T40" s="283">
        <v>0.0</v>
      </c>
      <c r="U40" s="283">
        <v>0.0</v>
      </c>
      <c r="V40" s="283">
        <v>0.0</v>
      </c>
      <c r="W40" s="283">
        <v>0.0</v>
      </c>
      <c r="X40" s="91"/>
      <c r="Y40" s="66">
        <f t="shared" si="76"/>
        <v>0</v>
      </c>
      <c r="Z40" s="199">
        <v>0.0</v>
      </c>
      <c r="AA40" s="199">
        <v>0.0</v>
      </c>
      <c r="AB40" s="283">
        <v>0.0</v>
      </c>
      <c r="AC40" s="283">
        <v>0.0</v>
      </c>
      <c r="AD40" s="283">
        <v>0.0</v>
      </c>
      <c r="AE40" s="199">
        <v>0.0</v>
      </c>
      <c r="AF40" s="66">
        <f t="shared" si="77"/>
        <v>0</v>
      </c>
      <c r="AG40" s="199">
        <v>0.0</v>
      </c>
      <c r="AH40" s="199">
        <v>0.0</v>
      </c>
      <c r="AI40" s="91"/>
      <c r="AJ40" s="91"/>
      <c r="AK40" s="91"/>
      <c r="AL40" s="91"/>
      <c r="AM40" s="66">
        <f t="shared" si="78"/>
        <v>0</v>
      </c>
    </row>
    <row r="41">
      <c r="A41" s="752"/>
      <c r="B41" s="1445"/>
      <c r="K41" s="107"/>
    </row>
    <row r="42">
      <c r="K42" s="107"/>
    </row>
    <row r="43">
      <c r="A43" s="225" t="s">
        <v>134</v>
      </c>
      <c r="B43" s="170"/>
      <c r="C43" s="745" t="s">
        <v>55</v>
      </c>
      <c r="D43" s="219">
        <f>sum(E43:J43)+sum(L43:Q43)+sum(S43:X43)+sum(Z43:AE43)+SUM(AG43:AH43)</f>
        <v>0</v>
      </c>
      <c r="E43" s="756"/>
      <c r="F43" s="757"/>
      <c r="G43" s="756"/>
      <c r="H43" s="756"/>
      <c r="I43" s="757"/>
      <c r="J43" s="756"/>
      <c r="K43" s="60">
        <f t="shared" ref="K43:K54" si="80">sum(E43:J43)</f>
        <v>0</v>
      </c>
      <c r="L43" s="756"/>
      <c r="M43" s="757"/>
      <c r="N43" s="756"/>
      <c r="O43" s="756"/>
      <c r="P43" s="757"/>
      <c r="Q43" s="756"/>
      <c r="R43" s="60">
        <f t="shared" ref="R43:R54" si="81">sum(L43:Q43)</f>
        <v>0</v>
      </c>
      <c r="S43" s="756"/>
      <c r="T43" s="757"/>
      <c r="U43" s="756"/>
      <c r="V43" s="756"/>
      <c r="W43" s="757"/>
      <c r="X43" s="756"/>
      <c r="Y43" s="60">
        <f t="shared" ref="Y43:Y54" si="82">sum(S43:X43)</f>
        <v>0</v>
      </c>
      <c r="Z43" s="756"/>
      <c r="AA43" s="757"/>
      <c r="AB43" s="756"/>
      <c r="AC43" s="756"/>
      <c r="AD43" s="757"/>
      <c r="AE43" s="756"/>
      <c r="AF43" s="60">
        <f t="shared" ref="AF43:AF54" si="83">sum(Z43:AE43)</f>
        <v>0</v>
      </c>
      <c r="AG43" s="756"/>
      <c r="AH43" s="757"/>
      <c r="AI43" s="756"/>
      <c r="AJ43" s="756"/>
      <c r="AK43" s="757"/>
      <c r="AL43" s="756"/>
      <c r="AM43" s="60">
        <f t="shared" ref="AM43:AM54" si="84">sum(AG43:AL43)</f>
        <v>0</v>
      </c>
    </row>
    <row r="44">
      <c r="A44" s="744" t="s">
        <v>69</v>
      </c>
      <c r="B44" s="7"/>
      <c r="C44" s="747" t="s">
        <v>57</v>
      </c>
      <c r="D44" s="221">
        <f t="shared" ref="D44:D54" si="85">sum(E44:J44)+sum(L44:Q44)+sum(S44:X44)+sum(Z44:AE44)+sum(AG44:AH44)</f>
        <v>27</v>
      </c>
      <c r="E44" s="283">
        <v>0.0</v>
      </c>
      <c r="F44" s="283">
        <v>0.0</v>
      </c>
      <c r="G44" s="283">
        <v>2.0</v>
      </c>
      <c r="H44" s="283">
        <v>3.0</v>
      </c>
      <c r="I44" s="1318">
        <v>1.0</v>
      </c>
      <c r="J44" s="283"/>
      <c r="K44" s="66">
        <f t="shared" si="80"/>
        <v>6</v>
      </c>
      <c r="L44" s="283">
        <v>0.0</v>
      </c>
      <c r="M44" s="283">
        <v>0.0</v>
      </c>
      <c r="N44" s="283">
        <v>2.0</v>
      </c>
      <c r="O44" s="283">
        <v>0.0</v>
      </c>
      <c r="P44" s="283">
        <v>2.0</v>
      </c>
      <c r="Q44" s="282"/>
      <c r="R44" s="66">
        <f t="shared" si="81"/>
        <v>4</v>
      </c>
      <c r="S44" s="1318">
        <v>4.0</v>
      </c>
      <c r="T44" s="283">
        <v>2.0</v>
      </c>
      <c r="U44" s="283">
        <v>1.0</v>
      </c>
      <c r="V44" s="283">
        <v>2.0</v>
      </c>
      <c r="W44" s="283">
        <v>1.0</v>
      </c>
      <c r="X44" s="282"/>
      <c r="Y44" s="66">
        <f t="shared" si="82"/>
        <v>10</v>
      </c>
      <c r="Z44" s="283">
        <v>0.0</v>
      </c>
      <c r="AA44" s="283">
        <v>1.0</v>
      </c>
      <c r="AB44" s="283">
        <v>2.0</v>
      </c>
      <c r="AC44" s="283">
        <v>2.0</v>
      </c>
      <c r="AD44" s="283">
        <v>0.0</v>
      </c>
      <c r="AE44" s="282"/>
      <c r="AF44" s="66">
        <f t="shared" si="83"/>
        <v>5</v>
      </c>
      <c r="AG44" s="283">
        <v>1.0</v>
      </c>
      <c r="AH44" s="283">
        <v>1.0</v>
      </c>
      <c r="AI44" s="282"/>
      <c r="AJ44" s="282"/>
      <c r="AK44" s="283"/>
      <c r="AL44" s="282"/>
      <c r="AM44" s="66">
        <f t="shared" si="84"/>
        <v>2</v>
      </c>
    </row>
    <row r="45">
      <c r="A45" s="1329">
        <f>D44/D45</f>
        <v>0.675</v>
      </c>
      <c r="B45" s="7"/>
      <c r="C45" s="747" t="s">
        <v>58</v>
      </c>
      <c r="D45" s="221">
        <f t="shared" si="85"/>
        <v>40</v>
      </c>
      <c r="E45" s="189">
        <v>0.0</v>
      </c>
      <c r="F45" s="189">
        <v>0.0</v>
      </c>
      <c r="G45" s="189">
        <v>3.0</v>
      </c>
      <c r="H45" s="189">
        <v>3.0</v>
      </c>
      <c r="I45" s="240">
        <v>2.0</v>
      </c>
      <c r="J45" s="189"/>
      <c r="K45" s="66">
        <f t="shared" si="80"/>
        <v>8</v>
      </c>
      <c r="L45" s="189">
        <v>1.0</v>
      </c>
      <c r="M45" s="189">
        <v>0.0</v>
      </c>
      <c r="N45" s="189">
        <v>3.0</v>
      </c>
      <c r="O45" s="189">
        <v>0.0</v>
      </c>
      <c r="P45" s="189">
        <v>3.0</v>
      </c>
      <c r="Q45" s="89"/>
      <c r="R45" s="66">
        <f t="shared" si="81"/>
        <v>7</v>
      </c>
      <c r="S45" s="240">
        <v>4.0</v>
      </c>
      <c r="T45" s="189">
        <v>3.0</v>
      </c>
      <c r="U45" s="189">
        <v>1.0</v>
      </c>
      <c r="V45" s="189">
        <v>3.0</v>
      </c>
      <c r="W45" s="189">
        <v>2.0</v>
      </c>
      <c r="X45" s="89"/>
      <c r="Y45" s="66">
        <f t="shared" si="82"/>
        <v>13</v>
      </c>
      <c r="Z45" s="189">
        <v>2.0</v>
      </c>
      <c r="AA45" s="189">
        <v>2.0</v>
      </c>
      <c r="AB45" s="189">
        <v>2.0</v>
      </c>
      <c r="AC45" s="189">
        <v>2.0</v>
      </c>
      <c r="AD45" s="189">
        <v>0.0</v>
      </c>
      <c r="AE45" s="89"/>
      <c r="AF45" s="66">
        <f t="shared" si="83"/>
        <v>8</v>
      </c>
      <c r="AG45" s="189">
        <v>2.0</v>
      </c>
      <c r="AH45" s="189">
        <v>2.0</v>
      </c>
      <c r="AI45" s="189"/>
      <c r="AJ45" s="189"/>
      <c r="AK45" s="189"/>
      <c r="AL45" s="89"/>
      <c r="AM45" s="66">
        <f t="shared" si="84"/>
        <v>4</v>
      </c>
    </row>
    <row r="46">
      <c r="A46" s="744" t="s">
        <v>1280</v>
      </c>
      <c r="B46" s="7"/>
      <c r="C46" s="747" t="s">
        <v>59</v>
      </c>
      <c r="D46" s="221">
        <f t="shared" si="85"/>
        <v>10</v>
      </c>
      <c r="E46" s="189">
        <v>0.0</v>
      </c>
      <c r="F46" s="189">
        <v>0.0</v>
      </c>
      <c r="G46" s="189">
        <v>0.0</v>
      </c>
      <c r="H46" s="189">
        <v>0.0</v>
      </c>
      <c r="I46" s="240">
        <v>0.0</v>
      </c>
      <c r="J46" s="189"/>
      <c r="K46" s="66">
        <f t="shared" si="80"/>
        <v>0</v>
      </c>
      <c r="L46" s="189">
        <v>2.0</v>
      </c>
      <c r="M46" s="189">
        <v>1.0</v>
      </c>
      <c r="N46" s="189">
        <v>0.0</v>
      </c>
      <c r="O46" s="189">
        <v>1.0</v>
      </c>
      <c r="P46" s="189">
        <v>0.0</v>
      </c>
      <c r="Q46" s="189"/>
      <c r="R46" s="66">
        <f t="shared" si="81"/>
        <v>4</v>
      </c>
      <c r="S46" s="240">
        <v>1.0</v>
      </c>
      <c r="T46" s="189">
        <v>1.0</v>
      </c>
      <c r="U46" s="189">
        <v>1.0</v>
      </c>
      <c r="V46" s="189">
        <v>1.0</v>
      </c>
      <c r="W46" s="189">
        <v>0.0</v>
      </c>
      <c r="X46" s="189"/>
      <c r="Y46" s="66">
        <f t="shared" si="82"/>
        <v>4</v>
      </c>
      <c r="Z46" s="189">
        <v>0.0</v>
      </c>
      <c r="AA46" s="189">
        <v>1.0</v>
      </c>
      <c r="AB46" s="189">
        <v>1.0</v>
      </c>
      <c r="AC46" s="189">
        <v>0.0</v>
      </c>
      <c r="AD46" s="189">
        <v>0.0</v>
      </c>
      <c r="AE46" s="189"/>
      <c r="AF46" s="66">
        <f t="shared" si="83"/>
        <v>2</v>
      </c>
      <c r="AG46" s="189">
        <v>0.0</v>
      </c>
      <c r="AH46" s="189">
        <v>0.0</v>
      </c>
      <c r="AI46" s="189"/>
      <c r="AJ46" s="189"/>
      <c r="AK46" s="189"/>
      <c r="AL46" s="189"/>
      <c r="AM46" s="66">
        <f t="shared" si="84"/>
        <v>0</v>
      </c>
    </row>
    <row r="47">
      <c r="A47" s="1329">
        <f>D45/sum(D45:D46)</f>
        <v>0.8</v>
      </c>
      <c r="B47" s="7"/>
      <c r="C47" s="68" t="s">
        <v>109</v>
      </c>
      <c r="D47" s="221">
        <f t="shared" si="85"/>
        <v>50</v>
      </c>
      <c r="E47" s="283">
        <v>0.0</v>
      </c>
      <c r="F47" s="283">
        <v>0.0</v>
      </c>
      <c r="G47" s="283">
        <v>3.0</v>
      </c>
      <c r="H47" s="283">
        <v>3.0</v>
      </c>
      <c r="I47" s="1318">
        <v>2.0</v>
      </c>
      <c r="J47" s="283"/>
      <c r="K47" s="66">
        <f t="shared" si="80"/>
        <v>8</v>
      </c>
      <c r="L47" s="283">
        <v>3.0</v>
      </c>
      <c r="M47" s="283">
        <v>1.0</v>
      </c>
      <c r="N47" s="283">
        <v>3.0</v>
      </c>
      <c r="O47" s="283">
        <v>1.0</v>
      </c>
      <c r="P47" s="283">
        <v>3.0</v>
      </c>
      <c r="Q47" s="283"/>
      <c r="R47" s="66">
        <f t="shared" si="81"/>
        <v>11</v>
      </c>
      <c r="S47" s="1318">
        <v>5.0</v>
      </c>
      <c r="T47" s="283">
        <v>4.0</v>
      </c>
      <c r="U47" s="283">
        <v>2.0</v>
      </c>
      <c r="V47" s="283">
        <v>4.0</v>
      </c>
      <c r="W47" s="283">
        <v>2.0</v>
      </c>
      <c r="X47" s="283"/>
      <c r="Y47" s="66">
        <f t="shared" si="82"/>
        <v>17</v>
      </c>
      <c r="Z47" s="283">
        <v>2.0</v>
      </c>
      <c r="AA47" s="283">
        <v>3.0</v>
      </c>
      <c r="AB47" s="283">
        <v>3.0</v>
      </c>
      <c r="AC47" s="283">
        <v>2.0</v>
      </c>
      <c r="AD47" s="283">
        <v>0.0</v>
      </c>
      <c r="AE47" s="283"/>
      <c r="AF47" s="66">
        <f t="shared" si="83"/>
        <v>10</v>
      </c>
      <c r="AG47" s="283">
        <v>2.0</v>
      </c>
      <c r="AH47" s="283">
        <v>2.0</v>
      </c>
      <c r="AI47" s="282"/>
      <c r="AJ47" s="283"/>
      <c r="AK47" s="283"/>
      <c r="AL47" s="283"/>
      <c r="AM47" s="66">
        <f t="shared" si="84"/>
        <v>4</v>
      </c>
    </row>
    <row r="48">
      <c r="A48" s="744" t="s">
        <v>71</v>
      </c>
      <c r="B48" s="7"/>
      <c r="C48" s="747" t="s">
        <v>3282</v>
      </c>
      <c r="D48" s="221">
        <f t="shared" si="85"/>
        <v>2</v>
      </c>
      <c r="E48" s="283">
        <v>0.0</v>
      </c>
      <c r="F48" s="283">
        <v>0.0</v>
      </c>
      <c r="G48" s="283">
        <v>0.0</v>
      </c>
      <c r="H48" s="283">
        <v>0.0</v>
      </c>
      <c r="I48" s="1318">
        <v>0.0</v>
      </c>
      <c r="J48" s="283"/>
      <c r="K48" s="66">
        <f t="shared" si="80"/>
        <v>0</v>
      </c>
      <c r="L48" s="283">
        <v>0.0</v>
      </c>
      <c r="M48" s="283">
        <v>0.0</v>
      </c>
      <c r="N48" s="283">
        <v>0.0</v>
      </c>
      <c r="O48" s="283">
        <v>0.0</v>
      </c>
      <c r="P48" s="283">
        <v>0.0</v>
      </c>
      <c r="Q48" s="283"/>
      <c r="R48" s="66">
        <f t="shared" si="81"/>
        <v>0</v>
      </c>
      <c r="S48" s="1318">
        <v>1.0</v>
      </c>
      <c r="T48" s="283">
        <v>0.0</v>
      </c>
      <c r="U48" s="283">
        <v>0.0</v>
      </c>
      <c r="V48" s="283">
        <v>0.0</v>
      </c>
      <c r="W48" s="283">
        <v>0.0</v>
      </c>
      <c r="X48" s="283"/>
      <c r="Y48" s="66">
        <f t="shared" si="82"/>
        <v>1</v>
      </c>
      <c r="Z48" s="189">
        <v>0.0</v>
      </c>
      <c r="AA48" s="283">
        <v>0.0</v>
      </c>
      <c r="AB48" s="283">
        <v>1.0</v>
      </c>
      <c r="AC48" s="283">
        <v>0.0</v>
      </c>
      <c r="AD48" s="283">
        <v>0.0</v>
      </c>
      <c r="AE48" s="283"/>
      <c r="AF48" s="66">
        <f t="shared" si="83"/>
        <v>1</v>
      </c>
      <c r="AG48" s="283">
        <v>0.0</v>
      </c>
      <c r="AH48" s="283">
        <v>0.0</v>
      </c>
      <c r="AI48" s="282"/>
      <c r="AJ48" s="283"/>
      <c r="AK48" s="283"/>
      <c r="AL48" s="283"/>
      <c r="AM48" s="66">
        <f t="shared" si="84"/>
        <v>0</v>
      </c>
    </row>
    <row r="49">
      <c r="A49" s="1330">
        <f>D45/D47</f>
        <v>0.8</v>
      </c>
      <c r="B49" s="7"/>
      <c r="C49" s="751" t="s">
        <v>3284</v>
      </c>
      <c r="D49" s="221">
        <f t="shared" si="85"/>
        <v>0</v>
      </c>
      <c r="E49" s="283">
        <v>0.0</v>
      </c>
      <c r="F49" s="283">
        <v>0.0</v>
      </c>
      <c r="G49" s="283">
        <v>0.0</v>
      </c>
      <c r="H49" s="283">
        <v>0.0</v>
      </c>
      <c r="I49" s="1318">
        <v>0.0</v>
      </c>
      <c r="J49" s="283"/>
      <c r="K49" s="66">
        <f t="shared" si="80"/>
        <v>0</v>
      </c>
      <c r="L49" s="283">
        <v>0.0</v>
      </c>
      <c r="M49" s="283">
        <v>0.0</v>
      </c>
      <c r="N49" s="283">
        <v>0.0</v>
      </c>
      <c r="O49" s="283">
        <v>0.0</v>
      </c>
      <c r="P49" s="283">
        <v>0.0</v>
      </c>
      <c r="Q49" s="283"/>
      <c r="R49" s="66">
        <f t="shared" si="81"/>
        <v>0</v>
      </c>
      <c r="S49" s="1318">
        <v>0.0</v>
      </c>
      <c r="T49" s="283">
        <v>0.0</v>
      </c>
      <c r="U49" s="283">
        <v>0.0</v>
      </c>
      <c r="V49" s="283">
        <v>0.0</v>
      </c>
      <c r="W49" s="283">
        <v>0.0</v>
      </c>
      <c r="X49" s="283"/>
      <c r="Y49" s="66">
        <f t="shared" si="82"/>
        <v>0</v>
      </c>
      <c r="Z49" s="283">
        <v>0.0</v>
      </c>
      <c r="AA49" s="283">
        <v>0.0</v>
      </c>
      <c r="AB49" s="283">
        <v>0.0</v>
      </c>
      <c r="AC49" s="283">
        <v>0.0</v>
      </c>
      <c r="AD49" s="283">
        <v>0.0</v>
      </c>
      <c r="AE49" s="283"/>
      <c r="AF49" s="66">
        <f t="shared" si="83"/>
        <v>0</v>
      </c>
      <c r="AG49" s="283">
        <v>0.0</v>
      </c>
      <c r="AH49" s="283">
        <v>0.0</v>
      </c>
      <c r="AI49" s="282"/>
      <c r="AJ49" s="283"/>
      <c r="AK49" s="283"/>
      <c r="AL49" s="283"/>
      <c r="AM49" s="66">
        <f t="shared" si="84"/>
        <v>0</v>
      </c>
    </row>
    <row r="50">
      <c r="A50" s="749" t="s">
        <v>3281</v>
      </c>
      <c r="B50" s="750">
        <f>D49/D48</f>
        <v>0</v>
      </c>
      <c r="C50" s="44" t="s">
        <v>3288</v>
      </c>
      <c r="D50" s="221">
        <f t="shared" si="85"/>
        <v>86</v>
      </c>
      <c r="E50" s="283">
        <v>0.0</v>
      </c>
      <c r="F50" s="283">
        <v>0.0</v>
      </c>
      <c r="G50" s="283">
        <v>0.0</v>
      </c>
      <c r="H50" s="283">
        <v>0.0</v>
      </c>
      <c r="I50" s="1318">
        <v>0.0</v>
      </c>
      <c r="J50" s="283"/>
      <c r="K50" s="66">
        <f t="shared" si="80"/>
        <v>0</v>
      </c>
      <c r="L50" s="283">
        <v>28.0</v>
      </c>
      <c r="M50" s="283">
        <v>15.0</v>
      </c>
      <c r="N50" s="283">
        <v>0.0</v>
      </c>
      <c r="O50" s="283">
        <v>38.0</v>
      </c>
      <c r="P50" s="283">
        <v>5.0</v>
      </c>
      <c r="Q50" s="283"/>
      <c r="R50" s="66">
        <f t="shared" si="81"/>
        <v>86</v>
      </c>
      <c r="S50" s="1318">
        <v>0.0</v>
      </c>
      <c r="T50" s="283">
        <v>0.0</v>
      </c>
      <c r="U50" s="283">
        <v>0.0</v>
      </c>
      <c r="V50" s="283">
        <v>0.0</v>
      </c>
      <c r="W50" s="283">
        <v>0.0</v>
      </c>
      <c r="X50" s="283"/>
      <c r="Y50" s="66">
        <f t="shared" si="82"/>
        <v>0</v>
      </c>
      <c r="Z50" s="189">
        <v>0.0</v>
      </c>
      <c r="AA50" s="283">
        <v>0.0</v>
      </c>
      <c r="AB50" s="283">
        <v>0.0</v>
      </c>
      <c r="AC50" s="283">
        <v>0.0</v>
      </c>
      <c r="AD50" s="283">
        <v>0.0</v>
      </c>
      <c r="AE50" s="283"/>
      <c r="AF50" s="66">
        <f t="shared" si="83"/>
        <v>0</v>
      </c>
      <c r="AG50" s="283">
        <v>0.0</v>
      </c>
      <c r="AH50" s="283">
        <v>0.0</v>
      </c>
      <c r="AI50" s="282"/>
      <c r="AJ50" s="283"/>
      <c r="AK50" s="283"/>
      <c r="AL50" s="283"/>
      <c r="AM50" s="66">
        <f t="shared" si="84"/>
        <v>0</v>
      </c>
    </row>
    <row r="51">
      <c r="A51" s="749" t="s">
        <v>3287</v>
      </c>
      <c r="B51" s="750">
        <f>D51/D50</f>
        <v>0.2558139535</v>
      </c>
      <c r="C51" s="44" t="s">
        <v>3292</v>
      </c>
      <c r="D51" s="221">
        <f t="shared" si="85"/>
        <v>22</v>
      </c>
      <c r="E51" s="283"/>
      <c r="F51" s="282"/>
      <c r="G51" s="282"/>
      <c r="H51" s="283"/>
      <c r="I51" s="283"/>
      <c r="J51" s="283"/>
      <c r="K51" s="66">
        <f t="shared" si="80"/>
        <v>0</v>
      </c>
      <c r="L51" s="283">
        <v>3.0</v>
      </c>
      <c r="M51" s="283">
        <v>10.0</v>
      </c>
      <c r="N51" s="283">
        <v>0.0</v>
      </c>
      <c r="O51" s="283">
        <v>8.0</v>
      </c>
      <c r="P51" s="283">
        <v>1.0</v>
      </c>
      <c r="Q51" s="283"/>
      <c r="R51" s="66">
        <f t="shared" si="81"/>
        <v>22</v>
      </c>
      <c r="S51" s="1318">
        <v>0.0</v>
      </c>
      <c r="T51" s="283">
        <v>0.0</v>
      </c>
      <c r="U51" s="283">
        <v>0.0</v>
      </c>
      <c r="V51" s="1352">
        <v>0.0</v>
      </c>
      <c r="W51" s="1352">
        <v>0.0</v>
      </c>
      <c r="X51" s="283"/>
      <c r="Y51" s="66">
        <f t="shared" si="82"/>
        <v>0</v>
      </c>
      <c r="Z51" s="283">
        <v>0.0</v>
      </c>
      <c r="AA51" s="283">
        <v>0.0</v>
      </c>
      <c r="AB51" s="283">
        <v>0.0</v>
      </c>
      <c r="AC51" s="283">
        <v>0.0</v>
      </c>
      <c r="AD51" s="283">
        <v>0.0</v>
      </c>
      <c r="AE51" s="283"/>
      <c r="AF51" s="66">
        <f t="shared" si="83"/>
        <v>0</v>
      </c>
      <c r="AG51" s="283">
        <v>0.0</v>
      </c>
      <c r="AH51" s="283">
        <v>0.0</v>
      </c>
      <c r="AI51" s="282"/>
      <c r="AJ51" s="283"/>
      <c r="AK51" s="283"/>
      <c r="AL51" s="283"/>
      <c r="AM51" s="66">
        <f t="shared" si="84"/>
        <v>0</v>
      </c>
    </row>
    <row r="52">
      <c r="A52" s="749" t="s">
        <v>3289</v>
      </c>
      <c r="B52" s="750">
        <f>D52/D50</f>
        <v>0.1511627907</v>
      </c>
      <c r="C52" s="44" t="s">
        <v>3294</v>
      </c>
      <c r="D52" s="221">
        <f t="shared" si="85"/>
        <v>13</v>
      </c>
      <c r="E52" s="283"/>
      <c r="F52" s="282"/>
      <c r="G52" s="282"/>
      <c r="H52" s="283"/>
      <c r="I52" s="283"/>
      <c r="J52" s="283"/>
      <c r="K52" s="66">
        <f t="shared" si="80"/>
        <v>0</v>
      </c>
      <c r="L52" s="283">
        <v>1.0</v>
      </c>
      <c r="M52" s="283">
        <v>10.0</v>
      </c>
      <c r="N52" s="283">
        <v>0.0</v>
      </c>
      <c r="O52" s="283">
        <v>2.0</v>
      </c>
      <c r="P52" s="283">
        <v>0.0</v>
      </c>
      <c r="Q52" s="283"/>
      <c r="R52" s="66">
        <f t="shared" si="81"/>
        <v>13</v>
      </c>
      <c r="S52" s="1318">
        <v>0.0</v>
      </c>
      <c r="T52" s="283">
        <v>0.0</v>
      </c>
      <c r="U52" s="283">
        <v>0.0</v>
      </c>
      <c r="V52" s="1352">
        <v>0.0</v>
      </c>
      <c r="W52" s="1352">
        <v>0.0</v>
      </c>
      <c r="X52" s="283"/>
      <c r="Y52" s="66">
        <f t="shared" si="82"/>
        <v>0</v>
      </c>
      <c r="Z52" s="189">
        <v>0.0</v>
      </c>
      <c r="AA52" s="283">
        <v>0.0</v>
      </c>
      <c r="AB52" s="283">
        <v>0.0</v>
      </c>
      <c r="AC52" s="283">
        <v>0.0</v>
      </c>
      <c r="AD52" s="283">
        <v>0.0</v>
      </c>
      <c r="AE52" s="283"/>
      <c r="AF52" s="66">
        <f t="shared" si="83"/>
        <v>0</v>
      </c>
      <c r="AG52" s="283">
        <v>0.0</v>
      </c>
      <c r="AH52" s="283">
        <v>0.0</v>
      </c>
      <c r="AI52" s="282"/>
      <c r="AJ52" s="283"/>
      <c r="AK52" s="283"/>
      <c r="AL52" s="283"/>
      <c r="AM52" s="66">
        <f t="shared" si="84"/>
        <v>0</v>
      </c>
    </row>
    <row r="53">
      <c r="A53" s="1331" t="s">
        <v>3291</v>
      </c>
      <c r="B53" s="753">
        <f>D53/D50</f>
        <v>0.01162790698</v>
      </c>
      <c r="C53" s="44" t="s">
        <v>3296</v>
      </c>
      <c r="D53" s="221">
        <f t="shared" si="85"/>
        <v>1</v>
      </c>
      <c r="E53" s="283"/>
      <c r="F53" s="282"/>
      <c r="G53" s="282"/>
      <c r="H53" s="283"/>
      <c r="I53" s="283"/>
      <c r="J53" s="283"/>
      <c r="K53" s="66">
        <f t="shared" si="80"/>
        <v>0</v>
      </c>
      <c r="L53" s="283">
        <v>0.0</v>
      </c>
      <c r="M53" s="283">
        <v>1.0</v>
      </c>
      <c r="N53" s="283">
        <v>0.0</v>
      </c>
      <c r="O53" s="283">
        <v>0.0</v>
      </c>
      <c r="P53" s="283">
        <v>0.0</v>
      </c>
      <c r="Q53" s="283"/>
      <c r="R53" s="66">
        <f t="shared" si="81"/>
        <v>1</v>
      </c>
      <c r="S53" s="1318">
        <v>0.0</v>
      </c>
      <c r="T53" s="283">
        <v>0.0</v>
      </c>
      <c r="U53" s="283">
        <v>0.0</v>
      </c>
      <c r="V53" s="1352">
        <v>0.0</v>
      </c>
      <c r="W53" s="1352">
        <v>0.0</v>
      </c>
      <c r="X53" s="283"/>
      <c r="Y53" s="66">
        <f t="shared" si="82"/>
        <v>0</v>
      </c>
      <c r="Z53" s="283">
        <v>0.0</v>
      </c>
      <c r="AA53" s="283">
        <v>0.0</v>
      </c>
      <c r="AB53" s="283">
        <v>0.0</v>
      </c>
      <c r="AC53" s="283">
        <v>0.0</v>
      </c>
      <c r="AD53" s="283">
        <v>0.0</v>
      </c>
      <c r="AE53" s="283"/>
      <c r="AF53" s="66">
        <f t="shared" si="83"/>
        <v>0</v>
      </c>
      <c r="AG53" s="283">
        <v>0.0</v>
      </c>
      <c r="AH53" s="283">
        <v>0.0</v>
      </c>
      <c r="AI53" s="282"/>
      <c r="AJ53" s="283"/>
      <c r="AK53" s="283"/>
      <c r="AL53" s="283"/>
      <c r="AM53" s="66">
        <f t="shared" si="84"/>
        <v>0</v>
      </c>
    </row>
    <row r="54">
      <c r="A54" s="752" t="s">
        <v>3293</v>
      </c>
      <c r="B54" s="47">
        <f>D54/D50</f>
        <v>0</v>
      </c>
      <c r="C54" s="1332" t="s">
        <v>3297</v>
      </c>
      <c r="D54" s="221">
        <f t="shared" si="85"/>
        <v>0</v>
      </c>
      <c r="E54" s="199"/>
      <c r="F54" s="91"/>
      <c r="G54" s="91"/>
      <c r="H54" s="91"/>
      <c r="I54" s="91"/>
      <c r="J54" s="91"/>
      <c r="K54" s="66">
        <f t="shared" si="80"/>
        <v>0</v>
      </c>
      <c r="L54" s="199">
        <v>0.0</v>
      </c>
      <c r="M54" s="199">
        <v>0.0</v>
      </c>
      <c r="N54" s="199">
        <v>0.0</v>
      </c>
      <c r="O54" s="199">
        <v>0.0</v>
      </c>
      <c r="P54" s="199">
        <v>0.0</v>
      </c>
      <c r="Q54" s="91"/>
      <c r="R54" s="66">
        <f t="shared" si="81"/>
        <v>0</v>
      </c>
      <c r="S54" s="1318">
        <v>0.0</v>
      </c>
      <c r="T54" s="199">
        <v>0.0</v>
      </c>
      <c r="U54" s="199">
        <v>0.0</v>
      </c>
      <c r="V54" s="199">
        <v>0.0</v>
      </c>
      <c r="W54" s="199">
        <v>0.0</v>
      </c>
      <c r="X54" s="91"/>
      <c r="Y54" s="66">
        <f t="shared" si="82"/>
        <v>0</v>
      </c>
      <c r="Z54" s="189">
        <v>0.0</v>
      </c>
      <c r="AA54" s="199">
        <v>0.0</v>
      </c>
      <c r="AB54" s="199">
        <v>0.0</v>
      </c>
      <c r="AC54" s="199">
        <v>0.0</v>
      </c>
      <c r="AD54" s="199">
        <v>0.0</v>
      </c>
      <c r="AE54" s="91"/>
      <c r="AF54" s="66">
        <f t="shared" si="83"/>
        <v>0</v>
      </c>
      <c r="AG54" s="199">
        <v>0.0</v>
      </c>
      <c r="AH54" s="199">
        <v>0.0</v>
      </c>
      <c r="AI54" s="91"/>
      <c r="AJ54" s="91"/>
      <c r="AK54" s="91"/>
      <c r="AL54" s="91"/>
      <c r="AM54" s="66">
        <f t="shared" si="84"/>
        <v>0</v>
      </c>
    </row>
    <row r="55">
      <c r="K55" s="107"/>
    </row>
    <row r="56">
      <c r="K56" s="107"/>
    </row>
    <row r="57">
      <c r="K57" s="107"/>
    </row>
    <row r="58">
      <c r="K58" s="107"/>
    </row>
    <row r="59">
      <c r="K59" s="107"/>
    </row>
    <row r="60">
      <c r="K60" s="107"/>
    </row>
    <row r="61">
      <c r="K61" s="107"/>
    </row>
    <row r="62">
      <c r="K62" s="107"/>
    </row>
    <row r="63">
      <c r="K63" s="107"/>
    </row>
    <row r="64">
      <c r="K64" s="107"/>
    </row>
    <row r="65">
      <c r="K65" s="107"/>
    </row>
    <row r="66">
      <c r="K66" s="107"/>
    </row>
    <row r="67">
      <c r="K67" s="107"/>
    </row>
    <row r="68">
      <c r="K68" s="107"/>
    </row>
    <row r="69">
      <c r="K69" s="107"/>
    </row>
    <row r="70">
      <c r="K70" s="107"/>
    </row>
    <row r="71">
      <c r="K71" s="107"/>
    </row>
    <row r="72">
      <c r="K72" s="107"/>
    </row>
    <row r="73">
      <c r="K73" s="107"/>
    </row>
    <row r="74">
      <c r="K74" s="107"/>
    </row>
    <row r="75">
      <c r="K75" s="107"/>
    </row>
    <row r="76">
      <c r="K76" s="107"/>
    </row>
    <row r="77">
      <c r="K77" s="107"/>
    </row>
    <row r="78">
      <c r="K78" s="107"/>
    </row>
    <row r="79">
      <c r="K79" s="107"/>
    </row>
    <row r="80">
      <c r="K80" s="107"/>
    </row>
    <row r="81">
      <c r="K81" s="107"/>
    </row>
    <row r="82">
      <c r="K82" s="107"/>
    </row>
    <row r="83">
      <c r="K83" s="107"/>
    </row>
    <row r="84">
      <c r="K84" s="107"/>
    </row>
    <row r="85">
      <c r="K85" s="107"/>
    </row>
    <row r="86">
      <c r="K86" s="107"/>
    </row>
    <row r="87">
      <c r="K87" s="107"/>
    </row>
    <row r="88">
      <c r="K88" s="107"/>
    </row>
    <row r="89">
      <c r="K89" s="107"/>
    </row>
    <row r="90">
      <c r="K90" s="107"/>
    </row>
    <row r="91">
      <c r="K91" s="107"/>
    </row>
    <row r="92">
      <c r="K92" s="107"/>
    </row>
    <row r="93">
      <c r="K93" s="107"/>
    </row>
    <row r="94">
      <c r="K94" s="107"/>
    </row>
    <row r="95">
      <c r="K95" s="107"/>
    </row>
    <row r="96">
      <c r="K96" s="107"/>
    </row>
    <row r="97">
      <c r="K97" s="107"/>
    </row>
    <row r="98">
      <c r="K98" s="107"/>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row r="804">
      <c r="K804" s="107"/>
    </row>
    <row r="805">
      <c r="K805" s="107"/>
    </row>
    <row r="806">
      <c r="K806" s="107"/>
    </row>
    <row r="807">
      <c r="K807" s="107"/>
    </row>
    <row r="808">
      <c r="K808" s="107"/>
    </row>
    <row r="809">
      <c r="K809" s="107"/>
    </row>
    <row r="810">
      <c r="K810" s="107"/>
    </row>
    <row r="811">
      <c r="K811" s="107"/>
    </row>
    <row r="812">
      <c r="K812" s="107"/>
    </row>
    <row r="813">
      <c r="K813" s="107"/>
    </row>
    <row r="814">
      <c r="K814" s="107"/>
    </row>
    <row r="815">
      <c r="K815" s="107"/>
    </row>
  </sheetData>
  <mergeCells count="31">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47:B47"/>
    <mergeCell ref="A48:B48"/>
    <mergeCell ref="A49:B49"/>
    <mergeCell ref="A33:B33"/>
    <mergeCell ref="A34:B34"/>
    <mergeCell ref="A35:B35"/>
    <mergeCell ref="A43:B43"/>
    <mergeCell ref="A44:B44"/>
    <mergeCell ref="A45:B45"/>
    <mergeCell ref="A46:B46"/>
  </mergeCells>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1279</v>
      </c>
      <c r="B1" s="2" t="s">
        <v>1</v>
      </c>
      <c r="C1" s="3"/>
      <c r="D1" s="4" t="s">
        <v>2</v>
      </c>
      <c r="E1" s="5" t="s">
        <v>5</v>
      </c>
      <c r="F1" s="5" t="s">
        <v>6</v>
      </c>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t="s">
        <v>7</v>
      </c>
      <c r="AJ1" s="5" t="s">
        <v>8</v>
      </c>
      <c r="AK1" s="5" t="s">
        <v>9</v>
      </c>
      <c r="AL1" s="5" t="s">
        <v>3</v>
      </c>
      <c r="AM1" s="5"/>
    </row>
    <row r="2">
      <c r="A2" s="6"/>
      <c r="B2" s="6"/>
      <c r="C2" s="6"/>
      <c r="D2" s="7"/>
      <c r="E2" s="8">
        <v>46027.0</v>
      </c>
      <c r="F2" s="8">
        <v>46028.0</v>
      </c>
      <c r="G2" s="8">
        <v>46029.0</v>
      </c>
      <c r="H2" s="8">
        <v>46030.0</v>
      </c>
      <c r="I2" s="8">
        <v>46031.0</v>
      </c>
      <c r="J2" s="8">
        <v>46032.0</v>
      </c>
      <c r="K2" s="8">
        <v>46033.0</v>
      </c>
      <c r="L2" s="8">
        <v>46034.0</v>
      </c>
      <c r="M2" s="8">
        <v>46035.0</v>
      </c>
      <c r="N2" s="8">
        <v>46036.0</v>
      </c>
      <c r="O2" s="8">
        <v>46037.0</v>
      </c>
      <c r="P2" s="8">
        <v>46038.0</v>
      </c>
      <c r="Q2" s="8">
        <v>46039.0</v>
      </c>
      <c r="R2" s="8">
        <v>46040.0</v>
      </c>
      <c r="S2" s="8">
        <v>46041.0</v>
      </c>
      <c r="T2" s="8">
        <v>46042.0</v>
      </c>
      <c r="U2" s="8">
        <v>46043.0</v>
      </c>
      <c r="V2" s="8">
        <v>46044.0</v>
      </c>
      <c r="W2" s="8">
        <v>46045.0</v>
      </c>
      <c r="X2" s="8">
        <v>46046.0</v>
      </c>
      <c r="Y2" s="8">
        <v>46047.0</v>
      </c>
      <c r="Z2" s="8">
        <v>46048.0</v>
      </c>
      <c r="AA2" s="8">
        <v>46049.0</v>
      </c>
      <c r="AB2" s="8">
        <v>46050.0</v>
      </c>
      <c r="AC2" s="8">
        <v>46051.0</v>
      </c>
      <c r="AD2" s="8">
        <v>46052.0</v>
      </c>
      <c r="AE2" s="8">
        <v>46053.0</v>
      </c>
      <c r="AF2" s="8">
        <v>46054.0</v>
      </c>
      <c r="AG2" s="8">
        <v>46055.0</v>
      </c>
      <c r="AH2" s="8">
        <v>46056.0</v>
      </c>
      <c r="AI2" s="8">
        <v>46057.0</v>
      </c>
      <c r="AJ2" s="8">
        <v>46058.0</v>
      </c>
      <c r="AK2" s="8">
        <v>46059.0</v>
      </c>
      <c r="AL2" s="8">
        <v>46060.0</v>
      </c>
      <c r="AM2" s="8"/>
    </row>
    <row r="3">
      <c r="A3" s="744" t="s">
        <v>69</v>
      </c>
      <c r="B3" s="7"/>
      <c r="C3" s="745" t="s">
        <v>55</v>
      </c>
      <c r="D3" s="219">
        <f>sum(E3:J3)+sum(L3:Q3)+sum(S3:X3)+sum(Z3:AE3)+SUM(AG3:AH3)</f>
        <v>0</v>
      </c>
      <c r="E3" s="185">
        <f t="shared" ref="E3:J3" si="1">E16+E29+E42</f>
        <v>0</v>
      </c>
      <c r="F3" s="185">
        <f t="shared" si="1"/>
        <v>0</v>
      </c>
      <c r="G3" s="185">
        <f t="shared" si="1"/>
        <v>0</v>
      </c>
      <c r="H3" s="185">
        <f t="shared" si="1"/>
        <v>0</v>
      </c>
      <c r="I3" s="185">
        <f t="shared" si="1"/>
        <v>0</v>
      </c>
      <c r="J3" s="185">
        <f t="shared" si="1"/>
        <v>0</v>
      </c>
      <c r="K3" s="60">
        <f t="shared" ref="K3:K12" si="7">sum(E3:J3)</f>
        <v>0</v>
      </c>
      <c r="L3" s="185">
        <f t="shared" ref="L3:Q3" si="2">L16+L29+L42</f>
        <v>0</v>
      </c>
      <c r="M3" s="185">
        <f t="shared" si="2"/>
        <v>0</v>
      </c>
      <c r="N3" s="185">
        <f t="shared" si="2"/>
        <v>0</v>
      </c>
      <c r="O3" s="185">
        <f t="shared" si="2"/>
        <v>0</v>
      </c>
      <c r="P3" s="185">
        <f t="shared" si="2"/>
        <v>0</v>
      </c>
      <c r="Q3" s="185">
        <f t="shared" si="2"/>
        <v>0</v>
      </c>
      <c r="R3" s="60">
        <f t="shared" ref="R3:R12" si="9">sum(L3:Q3)</f>
        <v>0</v>
      </c>
      <c r="S3" s="185">
        <f t="shared" ref="S3:X3" si="3">S16+S29+S42</f>
        <v>0</v>
      </c>
      <c r="T3" s="185">
        <f t="shared" si="3"/>
        <v>0</v>
      </c>
      <c r="U3" s="185">
        <f t="shared" si="3"/>
        <v>0</v>
      </c>
      <c r="V3" s="185">
        <f t="shared" si="3"/>
        <v>0</v>
      </c>
      <c r="W3" s="185">
        <f t="shared" si="3"/>
        <v>0</v>
      </c>
      <c r="X3" s="185">
        <f t="shared" si="3"/>
        <v>0</v>
      </c>
      <c r="Y3" s="60">
        <f t="shared" ref="Y3:Y12" si="11">sum(S3:X3)</f>
        <v>0</v>
      </c>
      <c r="Z3" s="185">
        <f t="shared" ref="Z3:AE3" si="4">Z16+Z29+Z42</f>
        <v>0</v>
      </c>
      <c r="AA3" s="185">
        <f t="shared" si="4"/>
        <v>0</v>
      </c>
      <c r="AB3" s="185">
        <f t="shared" si="4"/>
        <v>0</v>
      </c>
      <c r="AC3" s="185">
        <f t="shared" si="4"/>
        <v>0</v>
      </c>
      <c r="AD3" s="185">
        <f t="shared" si="4"/>
        <v>0</v>
      </c>
      <c r="AE3" s="185">
        <f t="shared" si="4"/>
        <v>0</v>
      </c>
      <c r="AF3" s="60">
        <f t="shared" ref="AF3:AF12" si="13">sum(Z3:AE3)</f>
        <v>0</v>
      </c>
      <c r="AG3" s="185">
        <f t="shared" ref="AG3:AL3" si="5">AG16+AG29+AG42</f>
        <v>0</v>
      </c>
      <c r="AH3" s="185">
        <f t="shared" si="5"/>
        <v>0</v>
      </c>
      <c r="AI3" s="185">
        <f t="shared" si="5"/>
        <v>0</v>
      </c>
      <c r="AJ3" s="185">
        <f t="shared" si="5"/>
        <v>0</v>
      </c>
      <c r="AK3" s="185">
        <f t="shared" si="5"/>
        <v>0</v>
      </c>
      <c r="AL3" s="185">
        <f t="shared" si="5"/>
        <v>0</v>
      </c>
      <c r="AM3" s="60">
        <f t="shared" ref="AM3:AM12" si="15">sum(AG3:AL3)</f>
        <v>0</v>
      </c>
    </row>
    <row r="4">
      <c r="A4" s="778">
        <f>D4/D5</f>
        <v>0</v>
      </c>
      <c r="B4" s="7"/>
      <c r="C4" s="747" t="s">
        <v>57</v>
      </c>
      <c r="D4" s="221">
        <f t="shared" ref="D4:D12" si="16">sum(E4:J4)+sum(L4:Q4)+sum(S4:X4)+sum(Z4:AE4)+sum(AG4:AH4)</f>
        <v>0</v>
      </c>
      <c r="E4" s="199">
        <f t="shared" ref="E4:J4" si="6">E17+E30+E43</f>
        <v>0</v>
      </c>
      <c r="F4" s="199">
        <f t="shared" si="6"/>
        <v>0</v>
      </c>
      <c r="G4" s="199">
        <f t="shared" si="6"/>
        <v>0</v>
      </c>
      <c r="H4" s="199">
        <f t="shared" si="6"/>
        <v>0</v>
      </c>
      <c r="I4" s="199">
        <f t="shared" si="6"/>
        <v>0</v>
      </c>
      <c r="J4" s="199">
        <f t="shared" si="6"/>
        <v>0</v>
      </c>
      <c r="K4" s="66">
        <f t="shared" si="7"/>
        <v>0</v>
      </c>
      <c r="L4" s="199">
        <f t="shared" ref="L4:Q4" si="8">L17+L30+L43</f>
        <v>0</v>
      </c>
      <c r="M4" s="199">
        <f t="shared" si="8"/>
        <v>0</v>
      </c>
      <c r="N4" s="199">
        <f t="shared" si="8"/>
        <v>0</v>
      </c>
      <c r="O4" s="199">
        <f t="shared" si="8"/>
        <v>0</v>
      </c>
      <c r="P4" s="199">
        <f t="shared" si="8"/>
        <v>0</v>
      </c>
      <c r="Q4" s="199">
        <f t="shared" si="8"/>
        <v>0</v>
      </c>
      <c r="R4" s="66">
        <f t="shared" si="9"/>
        <v>0</v>
      </c>
      <c r="S4" s="199">
        <f t="shared" ref="S4:X4" si="10">S17+S30+S43</f>
        <v>0</v>
      </c>
      <c r="T4" s="199">
        <f t="shared" si="10"/>
        <v>0</v>
      </c>
      <c r="U4" s="199">
        <f t="shared" si="10"/>
        <v>0</v>
      </c>
      <c r="V4" s="199">
        <f t="shared" si="10"/>
        <v>0</v>
      </c>
      <c r="W4" s="199">
        <f t="shared" si="10"/>
        <v>0</v>
      </c>
      <c r="X4" s="199">
        <f t="shared" si="10"/>
        <v>0</v>
      </c>
      <c r="Y4" s="66">
        <f t="shared" si="11"/>
        <v>0</v>
      </c>
      <c r="Z4" s="199">
        <f t="shared" ref="Z4:AE4" si="12">Z17+Z30+Z43</f>
        <v>0</v>
      </c>
      <c r="AA4" s="199">
        <f t="shared" si="12"/>
        <v>0</v>
      </c>
      <c r="AB4" s="199">
        <f t="shared" si="12"/>
        <v>0</v>
      </c>
      <c r="AC4" s="199">
        <f t="shared" si="12"/>
        <v>0</v>
      </c>
      <c r="AD4" s="199">
        <f t="shared" si="12"/>
        <v>0</v>
      </c>
      <c r="AE4" s="199">
        <f t="shared" si="12"/>
        <v>0</v>
      </c>
      <c r="AF4" s="66">
        <f t="shared" si="13"/>
        <v>0</v>
      </c>
      <c r="AG4" s="199">
        <f t="shared" ref="AG4:AL4" si="14">AG17+AG30+AG43</f>
        <v>0</v>
      </c>
      <c r="AH4" s="199">
        <f t="shared" si="14"/>
        <v>0</v>
      </c>
      <c r="AI4" s="199">
        <f t="shared" si="14"/>
        <v>0</v>
      </c>
      <c r="AJ4" s="199">
        <f t="shared" si="14"/>
        <v>0</v>
      </c>
      <c r="AK4" s="199">
        <f t="shared" si="14"/>
        <v>0</v>
      </c>
      <c r="AL4" s="199">
        <f t="shared" si="14"/>
        <v>0</v>
      </c>
      <c r="AM4" s="66">
        <f t="shared" si="15"/>
        <v>0</v>
      </c>
    </row>
    <row r="5">
      <c r="A5" s="744" t="s">
        <v>1280</v>
      </c>
      <c r="B5" s="7"/>
      <c r="C5" s="747" t="s">
        <v>58</v>
      </c>
      <c r="D5" s="221">
        <f t="shared" si="16"/>
        <v>1</v>
      </c>
      <c r="E5" s="199">
        <f t="shared" ref="E5:J5" si="17">E18+E31+E44</f>
        <v>0</v>
      </c>
      <c r="F5" s="199">
        <f t="shared" si="17"/>
        <v>0</v>
      </c>
      <c r="G5" s="199">
        <f t="shared" si="17"/>
        <v>1</v>
      </c>
      <c r="H5" s="199">
        <f t="shared" si="17"/>
        <v>0</v>
      </c>
      <c r="I5" s="199">
        <f t="shared" si="17"/>
        <v>0</v>
      </c>
      <c r="J5" s="199">
        <f t="shared" si="17"/>
        <v>0</v>
      </c>
      <c r="K5" s="66">
        <f t="shared" si="7"/>
        <v>1</v>
      </c>
      <c r="L5" s="199">
        <f t="shared" ref="L5:Q5" si="18">L18+L31+L44</f>
        <v>0</v>
      </c>
      <c r="M5" s="199">
        <f t="shared" si="18"/>
        <v>0</v>
      </c>
      <c r="N5" s="199">
        <f t="shared" si="18"/>
        <v>0</v>
      </c>
      <c r="O5" s="199">
        <f t="shared" si="18"/>
        <v>0</v>
      </c>
      <c r="P5" s="199">
        <f t="shared" si="18"/>
        <v>0</v>
      </c>
      <c r="Q5" s="199">
        <f t="shared" si="18"/>
        <v>0</v>
      </c>
      <c r="R5" s="66">
        <f t="shared" si="9"/>
        <v>0</v>
      </c>
      <c r="S5" s="199">
        <f t="shared" ref="S5:X5" si="19">S18+S31+S44</f>
        <v>0</v>
      </c>
      <c r="T5" s="199">
        <f t="shared" si="19"/>
        <v>0</v>
      </c>
      <c r="U5" s="199">
        <f t="shared" si="19"/>
        <v>0</v>
      </c>
      <c r="V5" s="199">
        <f t="shared" si="19"/>
        <v>0</v>
      </c>
      <c r="W5" s="199">
        <f t="shared" si="19"/>
        <v>0</v>
      </c>
      <c r="X5" s="199">
        <f t="shared" si="19"/>
        <v>0</v>
      </c>
      <c r="Y5" s="66">
        <f t="shared" si="11"/>
        <v>0</v>
      </c>
      <c r="Z5" s="199">
        <f t="shared" ref="Z5:AE5" si="20">Z18+Z31+Z44</f>
        <v>0</v>
      </c>
      <c r="AA5" s="199">
        <f t="shared" si="20"/>
        <v>0</v>
      </c>
      <c r="AB5" s="199">
        <f t="shared" si="20"/>
        <v>0</v>
      </c>
      <c r="AC5" s="199">
        <f t="shared" si="20"/>
        <v>0</v>
      </c>
      <c r="AD5" s="199">
        <f t="shared" si="20"/>
        <v>0</v>
      </c>
      <c r="AE5" s="199">
        <f t="shared" si="20"/>
        <v>0</v>
      </c>
      <c r="AF5" s="66">
        <f t="shared" si="13"/>
        <v>0</v>
      </c>
      <c r="AG5" s="199">
        <f t="shared" ref="AG5:AL5" si="21">AG18+AG31+AG44</f>
        <v>0</v>
      </c>
      <c r="AH5" s="199">
        <f t="shared" si="21"/>
        <v>0</v>
      </c>
      <c r="AI5" s="199">
        <f t="shared" si="21"/>
        <v>0</v>
      </c>
      <c r="AJ5" s="199">
        <f t="shared" si="21"/>
        <v>0</v>
      </c>
      <c r="AK5" s="199">
        <f t="shared" si="21"/>
        <v>0</v>
      </c>
      <c r="AL5" s="199">
        <f t="shared" si="21"/>
        <v>0</v>
      </c>
      <c r="AM5" s="66">
        <f t="shared" si="15"/>
        <v>0</v>
      </c>
    </row>
    <row r="6">
      <c r="A6" s="746">
        <f>D5/sum(D5:D6)</f>
        <v>1</v>
      </c>
      <c r="B6" s="7"/>
      <c r="C6" s="747" t="s">
        <v>59</v>
      </c>
      <c r="D6" s="221">
        <f t="shared" si="16"/>
        <v>0</v>
      </c>
      <c r="E6" s="199">
        <f t="shared" ref="E6:J6" si="22">E19+E32+E45</f>
        <v>0</v>
      </c>
      <c r="F6" s="199">
        <f t="shared" si="22"/>
        <v>0</v>
      </c>
      <c r="G6" s="199">
        <f t="shared" si="22"/>
        <v>0</v>
      </c>
      <c r="H6" s="199">
        <f t="shared" si="22"/>
        <v>0</v>
      </c>
      <c r="I6" s="199">
        <f t="shared" si="22"/>
        <v>0</v>
      </c>
      <c r="J6" s="199">
        <f t="shared" si="22"/>
        <v>0</v>
      </c>
      <c r="K6" s="66">
        <f t="shared" si="7"/>
        <v>0</v>
      </c>
      <c r="L6" s="199">
        <f t="shared" ref="L6:Q6" si="23">L19+L32+L45</f>
        <v>0</v>
      </c>
      <c r="M6" s="199">
        <f t="shared" si="23"/>
        <v>0</v>
      </c>
      <c r="N6" s="199">
        <f t="shared" si="23"/>
        <v>0</v>
      </c>
      <c r="O6" s="199">
        <f t="shared" si="23"/>
        <v>0</v>
      </c>
      <c r="P6" s="199">
        <f t="shared" si="23"/>
        <v>0</v>
      </c>
      <c r="Q6" s="199">
        <f t="shared" si="23"/>
        <v>0</v>
      </c>
      <c r="R6" s="66">
        <f t="shared" si="9"/>
        <v>0</v>
      </c>
      <c r="S6" s="199">
        <f t="shared" ref="S6:X6" si="24">S19+S32+S45</f>
        <v>0</v>
      </c>
      <c r="T6" s="199">
        <f t="shared" si="24"/>
        <v>0</v>
      </c>
      <c r="U6" s="199">
        <f t="shared" si="24"/>
        <v>0</v>
      </c>
      <c r="V6" s="199">
        <f t="shared" si="24"/>
        <v>0</v>
      </c>
      <c r="W6" s="199">
        <f t="shared" si="24"/>
        <v>0</v>
      </c>
      <c r="X6" s="199">
        <f t="shared" si="24"/>
        <v>0</v>
      </c>
      <c r="Y6" s="66">
        <f t="shared" si="11"/>
        <v>0</v>
      </c>
      <c r="Z6" s="199">
        <f t="shared" ref="Z6:AE6" si="25">Z19+Z32+Z45</f>
        <v>0</v>
      </c>
      <c r="AA6" s="199">
        <f t="shared" si="25"/>
        <v>0</v>
      </c>
      <c r="AB6" s="199">
        <f t="shared" si="25"/>
        <v>0</v>
      </c>
      <c r="AC6" s="199">
        <f t="shared" si="25"/>
        <v>0</v>
      </c>
      <c r="AD6" s="199">
        <f t="shared" si="25"/>
        <v>0</v>
      </c>
      <c r="AE6" s="199">
        <f t="shared" si="25"/>
        <v>0</v>
      </c>
      <c r="AF6" s="66">
        <f t="shared" si="13"/>
        <v>0</v>
      </c>
      <c r="AG6" s="199">
        <f t="shared" ref="AG6:AL6" si="26">AG19+AG32+AG45</f>
        <v>0</v>
      </c>
      <c r="AH6" s="199">
        <f t="shared" si="26"/>
        <v>0</v>
      </c>
      <c r="AI6" s="199">
        <f t="shared" si="26"/>
        <v>0</v>
      </c>
      <c r="AJ6" s="199">
        <f t="shared" si="26"/>
        <v>0</v>
      </c>
      <c r="AK6" s="199">
        <f t="shared" si="26"/>
        <v>0</v>
      </c>
      <c r="AL6" s="199">
        <f t="shared" si="26"/>
        <v>0</v>
      </c>
      <c r="AM6" s="66">
        <f t="shared" si="15"/>
        <v>0</v>
      </c>
    </row>
    <row r="7">
      <c r="A7" s="744" t="s">
        <v>71</v>
      </c>
      <c r="B7" s="7"/>
      <c r="C7" s="68" t="s">
        <v>109</v>
      </c>
      <c r="D7" s="221">
        <f t="shared" si="16"/>
        <v>2</v>
      </c>
      <c r="E7" s="199">
        <f t="shared" ref="E7:J7" si="27">E20+E33+E46</f>
        <v>0</v>
      </c>
      <c r="F7" s="199">
        <f t="shared" si="27"/>
        <v>0</v>
      </c>
      <c r="G7" s="199">
        <f t="shared" si="27"/>
        <v>1</v>
      </c>
      <c r="H7" s="199">
        <f t="shared" si="27"/>
        <v>1</v>
      </c>
      <c r="I7" s="199">
        <f t="shared" si="27"/>
        <v>0</v>
      </c>
      <c r="J7" s="199">
        <f t="shared" si="27"/>
        <v>0</v>
      </c>
      <c r="K7" s="66">
        <f t="shared" si="7"/>
        <v>2</v>
      </c>
      <c r="L7" s="199">
        <f t="shared" ref="L7:Q7" si="28">L20+L33+L46</f>
        <v>0</v>
      </c>
      <c r="M7" s="199">
        <f t="shared" si="28"/>
        <v>0</v>
      </c>
      <c r="N7" s="199">
        <f t="shared" si="28"/>
        <v>0</v>
      </c>
      <c r="O7" s="199">
        <f t="shared" si="28"/>
        <v>0</v>
      </c>
      <c r="P7" s="199">
        <f t="shared" si="28"/>
        <v>0</v>
      </c>
      <c r="Q7" s="199">
        <f t="shared" si="28"/>
        <v>0</v>
      </c>
      <c r="R7" s="66">
        <f t="shared" si="9"/>
        <v>0</v>
      </c>
      <c r="S7" s="199">
        <f t="shared" ref="S7:X7" si="29">S20+S33+S46</f>
        <v>0</v>
      </c>
      <c r="T7" s="199">
        <f t="shared" si="29"/>
        <v>0</v>
      </c>
      <c r="U7" s="199">
        <f t="shared" si="29"/>
        <v>0</v>
      </c>
      <c r="V7" s="199">
        <f t="shared" si="29"/>
        <v>0</v>
      </c>
      <c r="W7" s="199">
        <f t="shared" si="29"/>
        <v>0</v>
      </c>
      <c r="X7" s="199">
        <f t="shared" si="29"/>
        <v>0</v>
      </c>
      <c r="Y7" s="66">
        <f t="shared" si="11"/>
        <v>0</v>
      </c>
      <c r="Z7" s="199">
        <f t="shared" ref="Z7:AE7" si="30">Z20+Z33+Z46</f>
        <v>0</v>
      </c>
      <c r="AA7" s="199">
        <f t="shared" si="30"/>
        <v>0</v>
      </c>
      <c r="AB7" s="199">
        <f t="shared" si="30"/>
        <v>0</v>
      </c>
      <c r="AC7" s="199">
        <f t="shared" si="30"/>
        <v>0</v>
      </c>
      <c r="AD7" s="199">
        <f t="shared" si="30"/>
        <v>0</v>
      </c>
      <c r="AE7" s="199">
        <f t="shared" si="30"/>
        <v>0</v>
      </c>
      <c r="AF7" s="66">
        <f t="shared" si="13"/>
        <v>0</v>
      </c>
      <c r="AG7" s="199">
        <f t="shared" ref="AG7:AL7" si="31">AG20+AG33+AG46</f>
        <v>0</v>
      </c>
      <c r="AH7" s="199">
        <f t="shared" si="31"/>
        <v>0</v>
      </c>
      <c r="AI7" s="199">
        <f t="shared" si="31"/>
        <v>0</v>
      </c>
      <c r="AJ7" s="199">
        <f t="shared" si="31"/>
        <v>0</v>
      </c>
      <c r="AK7" s="199">
        <f t="shared" si="31"/>
        <v>0</v>
      </c>
      <c r="AL7" s="199">
        <f t="shared" si="31"/>
        <v>0</v>
      </c>
      <c r="AM7" s="66">
        <f t="shared" si="15"/>
        <v>0</v>
      </c>
    </row>
    <row r="8">
      <c r="A8" s="748">
        <f>D5/D7</f>
        <v>0.5</v>
      </c>
      <c r="B8" s="7"/>
      <c r="C8" s="747" t="s">
        <v>72</v>
      </c>
      <c r="D8" s="221">
        <f t="shared" si="16"/>
        <v>15</v>
      </c>
      <c r="E8" s="199">
        <f t="shared" ref="E8:J8" si="32">E21+E34+E47</f>
        <v>0</v>
      </c>
      <c r="F8" s="199">
        <f t="shared" si="32"/>
        <v>0</v>
      </c>
      <c r="G8" s="199">
        <f t="shared" si="32"/>
        <v>2</v>
      </c>
      <c r="H8" s="199">
        <f t="shared" si="32"/>
        <v>0</v>
      </c>
      <c r="I8" s="199">
        <f t="shared" si="32"/>
        <v>0</v>
      </c>
      <c r="J8" s="199">
        <f t="shared" si="32"/>
        <v>0</v>
      </c>
      <c r="K8" s="66">
        <f t="shared" si="7"/>
        <v>2</v>
      </c>
      <c r="L8" s="199">
        <f t="shared" ref="L8:Q8" si="33">L21+L34+L47</f>
        <v>0</v>
      </c>
      <c r="M8" s="199">
        <f t="shared" si="33"/>
        <v>0</v>
      </c>
      <c r="N8" s="199">
        <f t="shared" si="33"/>
        <v>1</v>
      </c>
      <c r="O8" s="199">
        <f t="shared" si="33"/>
        <v>2</v>
      </c>
      <c r="P8" s="199">
        <f t="shared" si="33"/>
        <v>3</v>
      </c>
      <c r="Q8" s="199">
        <f t="shared" si="33"/>
        <v>0</v>
      </c>
      <c r="R8" s="66">
        <f t="shared" si="9"/>
        <v>6</v>
      </c>
      <c r="S8" s="199">
        <f t="shared" ref="S8:X8" si="34">S21+S34+S47</f>
        <v>0</v>
      </c>
      <c r="T8" s="199">
        <f t="shared" si="34"/>
        <v>2</v>
      </c>
      <c r="U8" s="199">
        <f t="shared" si="34"/>
        <v>1</v>
      </c>
      <c r="V8" s="199">
        <f t="shared" si="34"/>
        <v>1</v>
      </c>
      <c r="W8" s="199">
        <f t="shared" si="34"/>
        <v>1</v>
      </c>
      <c r="X8" s="199">
        <f t="shared" si="34"/>
        <v>0</v>
      </c>
      <c r="Y8" s="66">
        <f t="shared" si="11"/>
        <v>5</v>
      </c>
      <c r="Z8" s="199">
        <f t="shared" ref="Z8:AE8" si="35">Z21+Z34+Z47</f>
        <v>1</v>
      </c>
      <c r="AA8" s="199">
        <f t="shared" si="35"/>
        <v>1</v>
      </c>
      <c r="AB8" s="199">
        <f t="shared" si="35"/>
        <v>0</v>
      </c>
      <c r="AC8" s="199">
        <f t="shared" si="35"/>
        <v>0</v>
      </c>
      <c r="AD8" s="199">
        <f t="shared" si="35"/>
        <v>0</v>
      </c>
      <c r="AE8" s="199">
        <f t="shared" si="35"/>
        <v>0</v>
      </c>
      <c r="AF8" s="66">
        <f t="shared" si="13"/>
        <v>2</v>
      </c>
      <c r="AG8" s="199">
        <f t="shared" ref="AG8:AL8" si="36">AG21+AG34+AG47</f>
        <v>0</v>
      </c>
      <c r="AH8" s="199">
        <f t="shared" si="36"/>
        <v>0</v>
      </c>
      <c r="AI8" s="199">
        <f t="shared" si="36"/>
        <v>0</v>
      </c>
      <c r="AJ8" s="199">
        <f t="shared" si="36"/>
        <v>0</v>
      </c>
      <c r="AK8" s="199">
        <f t="shared" si="36"/>
        <v>0</v>
      </c>
      <c r="AL8" s="199">
        <f t="shared" si="36"/>
        <v>0</v>
      </c>
      <c r="AM8" s="66">
        <f t="shared" si="15"/>
        <v>0</v>
      </c>
    </row>
    <row r="9">
      <c r="A9" s="749" t="s">
        <v>1281</v>
      </c>
      <c r="B9" s="749">
        <f>D8/D12</f>
        <v>0.009398496241</v>
      </c>
      <c r="C9" s="751" t="s">
        <v>1282</v>
      </c>
      <c r="D9" s="221">
        <f t="shared" si="16"/>
        <v>74</v>
      </c>
      <c r="E9" s="199">
        <f t="shared" ref="E9:J9" si="37">E22+E35+E48</f>
        <v>0</v>
      </c>
      <c r="F9" s="199">
        <f t="shared" si="37"/>
        <v>0</v>
      </c>
      <c r="G9" s="199">
        <f t="shared" si="37"/>
        <v>0</v>
      </c>
      <c r="H9" s="199">
        <f t="shared" si="37"/>
        <v>0</v>
      </c>
      <c r="I9" s="199">
        <f t="shared" si="37"/>
        <v>0</v>
      </c>
      <c r="J9" s="199">
        <f t="shared" si="37"/>
        <v>0</v>
      </c>
      <c r="K9" s="66">
        <f t="shared" si="7"/>
        <v>0</v>
      </c>
      <c r="L9" s="199">
        <f t="shared" ref="L9:Q9" si="38">L22+L35+L48</f>
        <v>0</v>
      </c>
      <c r="M9" s="199">
        <f t="shared" si="38"/>
        <v>0</v>
      </c>
      <c r="N9" s="199">
        <f t="shared" si="38"/>
        <v>2</v>
      </c>
      <c r="O9" s="199">
        <f t="shared" si="38"/>
        <v>2</v>
      </c>
      <c r="P9" s="199">
        <f t="shared" si="38"/>
        <v>3</v>
      </c>
      <c r="Q9" s="199">
        <f t="shared" si="38"/>
        <v>0</v>
      </c>
      <c r="R9" s="66">
        <f t="shared" si="9"/>
        <v>7</v>
      </c>
      <c r="S9" s="199">
        <f t="shared" ref="S9:X9" si="39">S22+S35+S48</f>
        <v>24</v>
      </c>
      <c r="T9" s="199">
        <f t="shared" si="39"/>
        <v>9</v>
      </c>
      <c r="U9" s="199">
        <f t="shared" si="39"/>
        <v>12</v>
      </c>
      <c r="V9" s="199">
        <f t="shared" si="39"/>
        <v>7</v>
      </c>
      <c r="W9" s="199">
        <f t="shared" si="39"/>
        <v>4</v>
      </c>
      <c r="X9" s="199">
        <f t="shared" si="39"/>
        <v>0</v>
      </c>
      <c r="Y9" s="66">
        <f t="shared" si="11"/>
        <v>56</v>
      </c>
      <c r="Z9" s="199">
        <f t="shared" ref="Z9:AE9" si="40">Z22+Z35+Z48</f>
        <v>5</v>
      </c>
      <c r="AA9" s="199">
        <f t="shared" si="40"/>
        <v>6</v>
      </c>
      <c r="AB9" s="199">
        <f t="shared" si="40"/>
        <v>0</v>
      </c>
      <c r="AC9" s="199">
        <f t="shared" si="40"/>
        <v>0</v>
      </c>
      <c r="AD9" s="199">
        <f t="shared" si="40"/>
        <v>0</v>
      </c>
      <c r="AE9" s="199">
        <f t="shared" si="40"/>
        <v>0</v>
      </c>
      <c r="AF9" s="66">
        <f t="shared" si="13"/>
        <v>11</v>
      </c>
      <c r="AG9" s="199">
        <f t="shared" ref="AG9:AL9" si="41">AG22+AG35+AG48</f>
        <v>0</v>
      </c>
      <c r="AH9" s="199">
        <f t="shared" si="41"/>
        <v>0</v>
      </c>
      <c r="AI9" s="199">
        <f t="shared" si="41"/>
        <v>0</v>
      </c>
      <c r="AJ9" s="199">
        <f t="shared" si="41"/>
        <v>0</v>
      </c>
      <c r="AK9" s="199">
        <f t="shared" si="41"/>
        <v>0</v>
      </c>
      <c r="AL9" s="199">
        <f t="shared" si="41"/>
        <v>0</v>
      </c>
      <c r="AM9" s="66">
        <f t="shared" si="15"/>
        <v>0</v>
      </c>
    </row>
    <row r="10">
      <c r="A10" s="752" t="s">
        <v>163</v>
      </c>
      <c r="B10" s="1445">
        <f t="shared" ref="B10:B13" si="47">D8/D9</f>
        <v>0.2027027027</v>
      </c>
      <c r="C10" s="17" t="s">
        <v>1283</v>
      </c>
      <c r="D10" s="221">
        <f t="shared" si="16"/>
        <v>631</v>
      </c>
      <c r="E10" s="199">
        <f t="shared" ref="E10:J10" si="42">E23+E36+E49</f>
        <v>0</v>
      </c>
      <c r="F10" s="199">
        <f t="shared" si="42"/>
        <v>0</v>
      </c>
      <c r="G10" s="199">
        <f t="shared" si="42"/>
        <v>0</v>
      </c>
      <c r="H10" s="199">
        <f t="shared" si="42"/>
        <v>0</v>
      </c>
      <c r="I10" s="199">
        <f t="shared" si="42"/>
        <v>0</v>
      </c>
      <c r="J10" s="199">
        <f t="shared" si="42"/>
        <v>0</v>
      </c>
      <c r="K10" s="66">
        <f t="shared" si="7"/>
        <v>0</v>
      </c>
      <c r="L10" s="199">
        <f t="shared" ref="L10:Q10" si="43">L23+L36+L49</f>
        <v>0</v>
      </c>
      <c r="M10" s="199">
        <f t="shared" si="43"/>
        <v>0</v>
      </c>
      <c r="N10" s="199">
        <f t="shared" si="43"/>
        <v>5</v>
      </c>
      <c r="O10" s="199">
        <f t="shared" si="43"/>
        <v>11</v>
      </c>
      <c r="P10" s="199">
        <f t="shared" si="43"/>
        <v>39</v>
      </c>
      <c r="Q10" s="199">
        <f t="shared" si="43"/>
        <v>0</v>
      </c>
      <c r="R10" s="66">
        <f t="shared" si="9"/>
        <v>55</v>
      </c>
      <c r="S10" s="199">
        <f t="shared" ref="S10:X10" si="44">S23+S36+S49</f>
        <v>91</v>
      </c>
      <c r="T10" s="199">
        <f t="shared" si="44"/>
        <v>78</v>
      </c>
      <c r="U10" s="199">
        <f t="shared" si="44"/>
        <v>94</v>
      </c>
      <c r="V10" s="199">
        <f t="shared" si="44"/>
        <v>82</v>
      </c>
      <c r="W10" s="199">
        <f t="shared" si="44"/>
        <v>69</v>
      </c>
      <c r="X10" s="199">
        <f t="shared" si="44"/>
        <v>0</v>
      </c>
      <c r="Y10" s="66">
        <f t="shared" si="11"/>
        <v>414</v>
      </c>
      <c r="Z10" s="199">
        <f t="shared" ref="Z10:AE10" si="45">Z23+Z36+Z49</f>
        <v>87</v>
      </c>
      <c r="AA10" s="199">
        <f t="shared" si="45"/>
        <v>75</v>
      </c>
      <c r="AB10" s="199">
        <f t="shared" si="45"/>
        <v>0</v>
      </c>
      <c r="AC10" s="199">
        <f t="shared" si="45"/>
        <v>0</v>
      </c>
      <c r="AD10" s="199">
        <f t="shared" si="45"/>
        <v>0</v>
      </c>
      <c r="AE10" s="199">
        <f t="shared" si="45"/>
        <v>0</v>
      </c>
      <c r="AF10" s="66">
        <f t="shared" si="13"/>
        <v>162</v>
      </c>
      <c r="AG10" s="199">
        <f t="shared" ref="AG10:AL10" si="46">AG23+AG36+AG49</f>
        <v>0</v>
      </c>
      <c r="AH10" s="199">
        <f t="shared" si="46"/>
        <v>0</v>
      </c>
      <c r="AI10" s="199">
        <f t="shared" si="46"/>
        <v>0</v>
      </c>
      <c r="AJ10" s="199">
        <f t="shared" si="46"/>
        <v>0</v>
      </c>
      <c r="AK10" s="199">
        <f t="shared" si="46"/>
        <v>0</v>
      </c>
      <c r="AL10" s="199">
        <f t="shared" si="46"/>
        <v>0</v>
      </c>
      <c r="AM10" s="66">
        <f t="shared" si="15"/>
        <v>0</v>
      </c>
    </row>
    <row r="11">
      <c r="A11" s="752" t="s">
        <v>161</v>
      </c>
      <c r="B11" s="1445">
        <f t="shared" si="47"/>
        <v>0.117274168</v>
      </c>
      <c r="C11" s="44" t="s">
        <v>1284</v>
      </c>
      <c r="D11" s="221">
        <f t="shared" si="16"/>
        <v>818</v>
      </c>
      <c r="E11" s="199">
        <f t="shared" ref="E11:J11" si="48">E24+E37+E50</f>
        <v>0</v>
      </c>
      <c r="F11" s="199">
        <f t="shared" si="48"/>
        <v>0</v>
      </c>
      <c r="G11" s="199">
        <f t="shared" si="48"/>
        <v>0</v>
      </c>
      <c r="H11" s="199">
        <f t="shared" si="48"/>
        <v>0</v>
      </c>
      <c r="I11" s="199">
        <f t="shared" si="48"/>
        <v>0</v>
      </c>
      <c r="J11" s="199">
        <f t="shared" si="48"/>
        <v>0</v>
      </c>
      <c r="K11" s="66">
        <f t="shared" si="7"/>
        <v>0</v>
      </c>
      <c r="L11" s="199">
        <f t="shared" ref="L11:Q11" si="49">L24+L37+L50</f>
        <v>0</v>
      </c>
      <c r="M11" s="199">
        <f t="shared" si="49"/>
        <v>0</v>
      </c>
      <c r="N11" s="199">
        <f t="shared" si="49"/>
        <v>16</v>
      </c>
      <c r="O11" s="199">
        <f t="shared" si="49"/>
        <v>35</v>
      </c>
      <c r="P11" s="199">
        <f t="shared" si="49"/>
        <v>48</v>
      </c>
      <c r="Q11" s="199">
        <f t="shared" si="49"/>
        <v>0</v>
      </c>
      <c r="R11" s="66">
        <f t="shared" si="9"/>
        <v>99</v>
      </c>
      <c r="S11" s="199">
        <f t="shared" ref="S11:X11" si="50">S24+S37+S50</f>
        <v>107</v>
      </c>
      <c r="T11" s="199">
        <f t="shared" si="50"/>
        <v>123</v>
      </c>
      <c r="U11" s="199">
        <f t="shared" si="50"/>
        <v>61</v>
      </c>
      <c r="V11" s="199">
        <f t="shared" si="50"/>
        <v>106</v>
      </c>
      <c r="W11" s="199">
        <f t="shared" si="50"/>
        <v>97</v>
      </c>
      <c r="X11" s="199">
        <f t="shared" si="50"/>
        <v>0</v>
      </c>
      <c r="Y11" s="66">
        <f t="shared" si="11"/>
        <v>494</v>
      </c>
      <c r="Z11" s="199">
        <f t="shared" ref="Z11:AE11" si="51">Z24+Z37+Z50</f>
        <v>116</v>
      </c>
      <c r="AA11" s="199">
        <f t="shared" si="51"/>
        <v>109</v>
      </c>
      <c r="AB11" s="199">
        <f t="shared" si="51"/>
        <v>0</v>
      </c>
      <c r="AC11" s="199">
        <f t="shared" si="51"/>
        <v>0</v>
      </c>
      <c r="AD11" s="199">
        <f t="shared" si="51"/>
        <v>0</v>
      </c>
      <c r="AE11" s="199">
        <f t="shared" si="51"/>
        <v>0</v>
      </c>
      <c r="AF11" s="66">
        <f t="shared" si="13"/>
        <v>225</v>
      </c>
      <c r="AG11" s="199">
        <f t="shared" ref="AG11:AL11" si="52">AG24+AG37+AG50</f>
        <v>0</v>
      </c>
      <c r="AH11" s="199">
        <f t="shared" si="52"/>
        <v>0</v>
      </c>
      <c r="AI11" s="199">
        <f t="shared" si="52"/>
        <v>0</v>
      </c>
      <c r="AJ11" s="199">
        <f t="shared" si="52"/>
        <v>0</v>
      </c>
      <c r="AK11" s="199">
        <f t="shared" si="52"/>
        <v>0</v>
      </c>
      <c r="AL11" s="199">
        <f t="shared" si="52"/>
        <v>0</v>
      </c>
      <c r="AM11" s="66">
        <f t="shared" si="15"/>
        <v>0</v>
      </c>
    </row>
    <row r="12">
      <c r="A12" s="752" t="s">
        <v>159</v>
      </c>
      <c r="B12" s="1445">
        <f t="shared" si="47"/>
        <v>0.771393643</v>
      </c>
      <c r="C12" s="754" t="s">
        <v>97</v>
      </c>
      <c r="D12" s="221">
        <f t="shared" si="16"/>
        <v>1596</v>
      </c>
      <c r="E12" s="199">
        <f t="shared" ref="E12:J12" si="53">E25+E38+E51</f>
        <v>0</v>
      </c>
      <c r="F12" s="199">
        <f t="shared" si="53"/>
        <v>0</v>
      </c>
      <c r="G12" s="199">
        <f t="shared" si="53"/>
        <v>0</v>
      </c>
      <c r="H12" s="199">
        <f t="shared" si="53"/>
        <v>0</v>
      </c>
      <c r="I12" s="199">
        <f t="shared" si="53"/>
        <v>0</v>
      </c>
      <c r="J12" s="199">
        <f t="shared" si="53"/>
        <v>0</v>
      </c>
      <c r="K12" s="66">
        <f t="shared" si="7"/>
        <v>0</v>
      </c>
      <c r="L12" s="199">
        <f t="shared" ref="L12:Q12" si="54">L25+L38+L51</f>
        <v>0</v>
      </c>
      <c r="M12" s="199">
        <f t="shared" si="54"/>
        <v>0</v>
      </c>
      <c r="N12" s="199">
        <f t="shared" si="54"/>
        <v>19</v>
      </c>
      <c r="O12" s="199">
        <f t="shared" si="54"/>
        <v>62</v>
      </c>
      <c r="P12" s="199">
        <f t="shared" si="54"/>
        <v>112</v>
      </c>
      <c r="Q12" s="199">
        <f t="shared" si="54"/>
        <v>0</v>
      </c>
      <c r="R12" s="66">
        <f t="shared" si="9"/>
        <v>193</v>
      </c>
      <c r="S12" s="199">
        <f t="shared" ref="S12:X12" si="55">S25+S38+S51</f>
        <v>211</v>
      </c>
      <c r="T12" s="199">
        <f t="shared" si="55"/>
        <v>145</v>
      </c>
      <c r="U12" s="199">
        <f t="shared" si="55"/>
        <v>181</v>
      </c>
      <c r="V12" s="199">
        <f t="shared" si="55"/>
        <v>180</v>
      </c>
      <c r="W12" s="199">
        <f t="shared" si="55"/>
        <v>215</v>
      </c>
      <c r="X12" s="199">
        <f t="shared" si="55"/>
        <v>0</v>
      </c>
      <c r="Y12" s="66">
        <f t="shared" si="11"/>
        <v>932</v>
      </c>
      <c r="Z12" s="199">
        <f t="shared" ref="Z12:AE12" si="56">Z25+Z38+Z51</f>
        <v>241</v>
      </c>
      <c r="AA12" s="199">
        <f t="shared" si="56"/>
        <v>230</v>
      </c>
      <c r="AB12" s="199">
        <f t="shared" si="56"/>
        <v>0</v>
      </c>
      <c r="AC12" s="199">
        <f t="shared" si="56"/>
        <v>0</v>
      </c>
      <c r="AD12" s="199">
        <f t="shared" si="56"/>
        <v>0</v>
      </c>
      <c r="AE12" s="199">
        <f t="shared" si="56"/>
        <v>0</v>
      </c>
      <c r="AF12" s="66">
        <f t="shared" si="13"/>
        <v>471</v>
      </c>
      <c r="AG12" s="199">
        <f t="shared" ref="AG12:AL12" si="57">AG25+AG38+AG51</f>
        <v>0</v>
      </c>
      <c r="AH12" s="199">
        <f t="shared" si="57"/>
        <v>0</v>
      </c>
      <c r="AI12" s="199">
        <f t="shared" si="57"/>
        <v>0</v>
      </c>
      <c r="AJ12" s="199">
        <f t="shared" si="57"/>
        <v>0</v>
      </c>
      <c r="AK12" s="199">
        <f t="shared" si="57"/>
        <v>0</v>
      </c>
      <c r="AL12" s="199">
        <f t="shared" si="57"/>
        <v>0</v>
      </c>
      <c r="AM12" s="66">
        <f t="shared" si="15"/>
        <v>0</v>
      </c>
    </row>
    <row r="13">
      <c r="A13" s="752" t="s">
        <v>157</v>
      </c>
      <c r="B13" s="1445">
        <f t="shared" si="47"/>
        <v>0.5125313283</v>
      </c>
    </row>
    <row r="14">
      <c r="A14" s="755"/>
      <c r="B14" s="755"/>
    </row>
    <row r="15">
      <c r="K15" s="107"/>
    </row>
    <row r="16">
      <c r="A16" s="225" t="s">
        <v>0</v>
      </c>
      <c r="B16" s="170"/>
      <c r="C16" s="745" t="s">
        <v>55</v>
      </c>
      <c r="D16" s="219">
        <f>sum(E16:J16)+sum(L16:Q16)+sum(S16:X16)+sum(Z16:AE16)+SUM(AG16:AH16)</f>
        <v>0</v>
      </c>
      <c r="E16" s="756"/>
      <c r="F16" s="757"/>
      <c r="G16" s="756"/>
      <c r="H16" s="756"/>
      <c r="I16" s="757"/>
      <c r="J16" s="756"/>
      <c r="K16" s="60">
        <f t="shared" ref="K16:K25" si="58">sum(E16:J16)</f>
        <v>0</v>
      </c>
      <c r="L16" s="756"/>
      <c r="M16" s="757"/>
      <c r="N16" s="756"/>
      <c r="O16" s="756"/>
      <c r="P16" s="757"/>
      <c r="Q16" s="756"/>
      <c r="R16" s="60">
        <f t="shared" ref="R16:R25" si="59">sum(L16:Q16)</f>
        <v>0</v>
      </c>
      <c r="S16" s="756"/>
      <c r="T16" s="757"/>
      <c r="U16" s="756"/>
      <c r="V16" s="756"/>
      <c r="W16" s="757"/>
      <c r="X16" s="756"/>
      <c r="Y16" s="60">
        <f t="shared" ref="Y16:Y25" si="60">sum(S16:X16)</f>
        <v>0</v>
      </c>
      <c r="Z16" s="756"/>
      <c r="AA16" s="757"/>
      <c r="AB16" s="756"/>
      <c r="AC16" s="756"/>
      <c r="AD16" s="757"/>
      <c r="AE16" s="756"/>
      <c r="AF16" s="60">
        <f t="shared" ref="AF16:AF25" si="61">sum(Z16:AE16)</f>
        <v>0</v>
      </c>
      <c r="AG16" s="756"/>
      <c r="AH16" s="757"/>
      <c r="AI16" s="756"/>
      <c r="AJ16" s="756"/>
      <c r="AK16" s="757"/>
      <c r="AL16" s="756"/>
      <c r="AM16" s="60">
        <f t="shared" ref="AM16:AM25" si="62">sum(AG16:AL16)</f>
        <v>0</v>
      </c>
    </row>
    <row r="17">
      <c r="A17" s="744" t="s">
        <v>69</v>
      </c>
      <c r="B17" s="7"/>
      <c r="C17" s="747" t="s">
        <v>57</v>
      </c>
      <c r="D17" s="221">
        <f t="shared" ref="D17:D25" si="63">sum(E17:J17)+sum(L17:Q17)+sum(S17:X17)+sum(Z17:AE17)+sum(AG17:AH17)</f>
        <v>0</v>
      </c>
      <c r="E17" s="282"/>
      <c r="F17" s="283"/>
      <c r="G17" s="282"/>
      <c r="H17" s="282"/>
      <c r="I17" s="283"/>
      <c r="J17" s="282"/>
      <c r="K17" s="66">
        <f t="shared" si="58"/>
        <v>0</v>
      </c>
      <c r="L17" s="282"/>
      <c r="M17" s="283"/>
      <c r="N17" s="282"/>
      <c r="O17" s="282"/>
      <c r="P17" s="283"/>
      <c r="Q17" s="282"/>
      <c r="R17" s="66">
        <f t="shared" si="59"/>
        <v>0</v>
      </c>
      <c r="S17" s="282"/>
      <c r="T17" s="283"/>
      <c r="U17" s="282"/>
      <c r="V17" s="282"/>
      <c r="W17" s="283"/>
      <c r="X17" s="282"/>
      <c r="Y17" s="66">
        <f t="shared" si="60"/>
        <v>0</v>
      </c>
      <c r="Z17" s="282"/>
      <c r="AA17" s="283"/>
      <c r="AB17" s="282"/>
      <c r="AC17" s="282"/>
      <c r="AD17" s="283"/>
      <c r="AE17" s="282"/>
      <c r="AF17" s="66">
        <f t="shared" si="61"/>
        <v>0</v>
      </c>
      <c r="AG17" s="282"/>
      <c r="AH17" s="283"/>
      <c r="AI17" s="282"/>
      <c r="AJ17" s="282"/>
      <c r="AK17" s="283"/>
      <c r="AL17" s="282"/>
      <c r="AM17" s="66">
        <f t="shared" si="62"/>
        <v>0</v>
      </c>
    </row>
    <row r="18">
      <c r="A18" s="778">
        <f>D17/D18</f>
        <v>0</v>
      </c>
      <c r="B18" s="7"/>
      <c r="C18" s="747" t="s">
        <v>58</v>
      </c>
      <c r="D18" s="221">
        <f t="shared" si="63"/>
        <v>1</v>
      </c>
      <c r="E18" s="189"/>
      <c r="F18" s="189"/>
      <c r="G18" s="189">
        <v>1.0</v>
      </c>
      <c r="H18" s="189"/>
      <c r="I18" s="189"/>
      <c r="J18" s="89"/>
      <c r="K18" s="66">
        <f t="shared" si="58"/>
        <v>1</v>
      </c>
      <c r="L18" s="189"/>
      <c r="M18" s="189"/>
      <c r="N18" s="189"/>
      <c r="O18" s="189"/>
      <c r="P18" s="189"/>
      <c r="Q18" s="89"/>
      <c r="R18" s="66">
        <f t="shared" si="59"/>
        <v>0</v>
      </c>
      <c r="S18" s="189"/>
      <c r="T18" s="189"/>
      <c r="U18" s="189"/>
      <c r="V18" s="189"/>
      <c r="W18" s="189"/>
      <c r="X18" s="89"/>
      <c r="Y18" s="66">
        <f t="shared" si="60"/>
        <v>0</v>
      </c>
      <c r="Z18" s="189"/>
      <c r="AA18" s="189"/>
      <c r="AB18" s="189"/>
      <c r="AC18" s="189"/>
      <c r="AD18" s="189"/>
      <c r="AE18" s="89"/>
      <c r="AF18" s="66">
        <f t="shared" si="61"/>
        <v>0</v>
      </c>
      <c r="AG18" s="189"/>
      <c r="AH18" s="189"/>
      <c r="AI18" s="189"/>
      <c r="AJ18" s="189"/>
      <c r="AK18" s="189"/>
      <c r="AL18" s="89"/>
      <c r="AM18" s="66">
        <f t="shared" si="62"/>
        <v>0</v>
      </c>
    </row>
    <row r="19">
      <c r="A19" s="744" t="s">
        <v>1280</v>
      </c>
      <c r="B19" s="7"/>
      <c r="C19" s="747" t="s">
        <v>59</v>
      </c>
      <c r="D19" s="221">
        <f t="shared" si="63"/>
        <v>0</v>
      </c>
      <c r="E19" s="189"/>
      <c r="F19" s="189"/>
      <c r="G19" s="189"/>
      <c r="H19" s="189"/>
      <c r="I19" s="189"/>
      <c r="J19" s="189"/>
      <c r="K19" s="66">
        <f t="shared" si="58"/>
        <v>0</v>
      </c>
      <c r="L19" s="189"/>
      <c r="M19" s="189"/>
      <c r="N19" s="189"/>
      <c r="O19" s="189"/>
      <c r="P19" s="189"/>
      <c r="Q19" s="189"/>
      <c r="R19" s="66">
        <f t="shared" si="59"/>
        <v>0</v>
      </c>
      <c r="S19" s="189"/>
      <c r="T19" s="189"/>
      <c r="U19" s="189"/>
      <c r="V19" s="189"/>
      <c r="W19" s="189"/>
      <c r="X19" s="189"/>
      <c r="Y19" s="66">
        <f t="shared" si="60"/>
        <v>0</v>
      </c>
      <c r="Z19" s="189"/>
      <c r="AA19" s="189"/>
      <c r="AB19" s="189"/>
      <c r="AC19" s="189"/>
      <c r="AD19" s="189"/>
      <c r="AE19" s="189"/>
      <c r="AF19" s="66">
        <f t="shared" si="61"/>
        <v>0</v>
      </c>
      <c r="AG19" s="189"/>
      <c r="AH19" s="189"/>
      <c r="AI19" s="189"/>
      <c r="AJ19" s="189"/>
      <c r="AK19" s="189"/>
      <c r="AL19" s="189"/>
      <c r="AM19" s="66">
        <f t="shared" si="62"/>
        <v>0</v>
      </c>
    </row>
    <row r="20">
      <c r="A20" s="746">
        <f>D18/sum(D18:D19)</f>
        <v>1</v>
      </c>
      <c r="B20" s="7"/>
      <c r="C20" s="68" t="s">
        <v>109</v>
      </c>
      <c r="D20" s="221">
        <f t="shared" si="63"/>
        <v>2</v>
      </c>
      <c r="E20" s="282"/>
      <c r="F20" s="282"/>
      <c r="G20" s="283">
        <v>1.0</v>
      </c>
      <c r="H20" s="283">
        <v>1.0</v>
      </c>
      <c r="I20" s="283"/>
      <c r="J20" s="283"/>
      <c r="K20" s="66">
        <f t="shared" si="58"/>
        <v>2</v>
      </c>
      <c r="L20" s="282"/>
      <c r="M20" s="282"/>
      <c r="N20" s="282"/>
      <c r="O20" s="283"/>
      <c r="P20" s="283"/>
      <c r="Q20" s="283"/>
      <c r="R20" s="66">
        <f t="shared" si="59"/>
        <v>0</v>
      </c>
      <c r="S20" s="282"/>
      <c r="T20" s="282"/>
      <c r="U20" s="282"/>
      <c r="V20" s="283"/>
      <c r="W20" s="283"/>
      <c r="X20" s="283"/>
      <c r="Y20" s="66">
        <f t="shared" si="60"/>
        <v>0</v>
      </c>
      <c r="Z20" s="282"/>
      <c r="AA20" s="282"/>
      <c r="AB20" s="282"/>
      <c r="AC20" s="283"/>
      <c r="AD20" s="283"/>
      <c r="AE20" s="283"/>
      <c r="AF20" s="66">
        <f t="shared" si="61"/>
        <v>0</v>
      </c>
      <c r="AG20" s="282"/>
      <c r="AH20" s="282"/>
      <c r="AI20" s="282"/>
      <c r="AJ20" s="283"/>
      <c r="AK20" s="283"/>
      <c r="AL20" s="283"/>
      <c r="AM20" s="66">
        <f t="shared" si="62"/>
        <v>0</v>
      </c>
    </row>
    <row r="21">
      <c r="A21" s="744" t="s">
        <v>71</v>
      </c>
      <c r="B21" s="7"/>
      <c r="C21" s="747" t="s">
        <v>72</v>
      </c>
      <c r="D21" s="221">
        <f t="shared" si="63"/>
        <v>2</v>
      </c>
      <c r="E21" s="282"/>
      <c r="F21" s="282"/>
      <c r="G21" s="283">
        <v>2.0</v>
      </c>
      <c r="H21" s="283"/>
      <c r="I21" s="283"/>
      <c r="J21" s="283"/>
      <c r="K21" s="66">
        <f t="shared" si="58"/>
        <v>2</v>
      </c>
      <c r="L21" s="282"/>
      <c r="M21" s="283"/>
      <c r="N21" s="283"/>
      <c r="O21" s="283"/>
      <c r="P21" s="283"/>
      <c r="Q21" s="283"/>
      <c r="R21" s="66">
        <f t="shared" si="59"/>
        <v>0</v>
      </c>
      <c r="S21" s="282"/>
      <c r="T21" s="282"/>
      <c r="U21" s="282"/>
      <c r="V21" s="283"/>
      <c r="W21" s="283"/>
      <c r="X21" s="283"/>
      <c r="Y21" s="66">
        <f t="shared" si="60"/>
        <v>0</v>
      </c>
      <c r="Z21" s="282"/>
      <c r="AA21" s="282"/>
      <c r="AB21" s="282"/>
      <c r="AC21" s="283"/>
      <c r="AD21" s="283"/>
      <c r="AE21" s="283"/>
      <c r="AF21" s="66">
        <f t="shared" si="61"/>
        <v>0</v>
      </c>
      <c r="AG21" s="282"/>
      <c r="AH21" s="282"/>
      <c r="AI21" s="282"/>
      <c r="AJ21" s="283"/>
      <c r="AK21" s="283"/>
      <c r="AL21" s="283"/>
      <c r="AM21" s="66">
        <f t="shared" si="62"/>
        <v>0</v>
      </c>
    </row>
    <row r="22">
      <c r="A22" s="748">
        <f>D18/D20</f>
        <v>0.5</v>
      </c>
      <c r="B22" s="7"/>
      <c r="C22" s="751" t="s">
        <v>1282</v>
      </c>
      <c r="D22" s="221">
        <f t="shared" si="63"/>
        <v>0</v>
      </c>
      <c r="E22" s="282"/>
      <c r="F22" s="282"/>
      <c r="G22" s="282"/>
      <c r="H22" s="283"/>
      <c r="I22" s="283"/>
      <c r="J22" s="283"/>
      <c r="K22" s="66">
        <f t="shared" si="58"/>
        <v>0</v>
      </c>
      <c r="L22" s="282"/>
      <c r="M22" s="282"/>
      <c r="N22" s="282"/>
      <c r="O22" s="283"/>
      <c r="P22" s="283"/>
      <c r="Q22" s="283"/>
      <c r="R22" s="66">
        <f t="shared" si="59"/>
        <v>0</v>
      </c>
      <c r="S22" s="282"/>
      <c r="T22" s="282"/>
      <c r="U22" s="282"/>
      <c r="V22" s="283"/>
      <c r="W22" s="283"/>
      <c r="X22" s="283"/>
      <c r="Y22" s="66">
        <f t="shared" si="60"/>
        <v>0</v>
      </c>
      <c r="Z22" s="282"/>
      <c r="AA22" s="282"/>
      <c r="AB22" s="282"/>
      <c r="AC22" s="283"/>
      <c r="AD22" s="283"/>
      <c r="AE22" s="283"/>
      <c r="AF22" s="66">
        <f t="shared" si="61"/>
        <v>0</v>
      </c>
      <c r="AG22" s="282"/>
      <c r="AH22" s="282"/>
      <c r="AI22" s="282"/>
      <c r="AJ22" s="283"/>
      <c r="AK22" s="283"/>
      <c r="AL22" s="283"/>
      <c r="AM22" s="66">
        <f t="shared" si="62"/>
        <v>0</v>
      </c>
    </row>
    <row r="23">
      <c r="A23" s="749" t="s">
        <v>1281</v>
      </c>
      <c r="B23" s="749" t="str">
        <f>D21/D25</f>
        <v>#DIV/0!</v>
      </c>
      <c r="C23" s="17" t="s">
        <v>1283</v>
      </c>
      <c r="D23" s="221">
        <f t="shared" si="63"/>
        <v>0</v>
      </c>
      <c r="E23" s="282"/>
      <c r="F23" s="282"/>
      <c r="G23" s="282"/>
      <c r="H23" s="283"/>
      <c r="I23" s="283"/>
      <c r="J23" s="283"/>
      <c r="K23" s="66">
        <f t="shared" si="58"/>
        <v>0</v>
      </c>
      <c r="L23" s="282"/>
      <c r="M23" s="282"/>
      <c r="N23" s="282"/>
      <c r="O23" s="283"/>
      <c r="P23" s="283"/>
      <c r="Q23" s="283"/>
      <c r="R23" s="66">
        <f t="shared" si="59"/>
        <v>0</v>
      </c>
      <c r="S23" s="282"/>
      <c r="T23" s="282"/>
      <c r="U23" s="282"/>
      <c r="V23" s="283"/>
      <c r="W23" s="283"/>
      <c r="X23" s="283"/>
      <c r="Y23" s="66">
        <f t="shared" si="60"/>
        <v>0</v>
      </c>
      <c r="Z23" s="282"/>
      <c r="AA23" s="282"/>
      <c r="AB23" s="282"/>
      <c r="AC23" s="283"/>
      <c r="AD23" s="283"/>
      <c r="AE23" s="283"/>
      <c r="AF23" s="66">
        <f t="shared" si="61"/>
        <v>0</v>
      </c>
      <c r="AG23" s="282"/>
      <c r="AH23" s="282"/>
      <c r="AI23" s="282"/>
      <c r="AJ23" s="283"/>
      <c r="AK23" s="283"/>
      <c r="AL23" s="283"/>
      <c r="AM23" s="66">
        <f t="shared" si="62"/>
        <v>0</v>
      </c>
    </row>
    <row r="24">
      <c r="A24" s="752" t="s">
        <v>163</v>
      </c>
      <c r="B24" s="1445" t="str">
        <f t="shared" ref="B24:B27" si="64">D21/D22</f>
        <v>#DIV/0!</v>
      </c>
      <c r="C24" s="44" t="s">
        <v>1284</v>
      </c>
      <c r="D24" s="221">
        <f t="shared" si="63"/>
        <v>0</v>
      </c>
      <c r="E24" s="282"/>
      <c r="F24" s="282"/>
      <c r="G24" s="282"/>
      <c r="H24" s="283"/>
      <c r="I24" s="283"/>
      <c r="J24" s="283"/>
      <c r="K24" s="66">
        <f t="shared" si="58"/>
        <v>0</v>
      </c>
      <c r="L24" s="282"/>
      <c r="M24" s="282"/>
      <c r="N24" s="282"/>
      <c r="O24" s="283"/>
      <c r="P24" s="283"/>
      <c r="Q24" s="283"/>
      <c r="R24" s="66">
        <f t="shared" si="59"/>
        <v>0</v>
      </c>
      <c r="S24" s="282"/>
      <c r="T24" s="282"/>
      <c r="U24" s="282"/>
      <c r="V24" s="283"/>
      <c r="W24" s="283"/>
      <c r="X24" s="283"/>
      <c r="Y24" s="66">
        <f t="shared" si="60"/>
        <v>0</v>
      </c>
      <c r="Z24" s="282"/>
      <c r="AA24" s="282"/>
      <c r="AB24" s="282"/>
      <c r="AC24" s="283"/>
      <c r="AD24" s="283"/>
      <c r="AE24" s="283"/>
      <c r="AF24" s="66">
        <f t="shared" si="61"/>
        <v>0</v>
      </c>
      <c r="AG24" s="282"/>
      <c r="AH24" s="282"/>
      <c r="AI24" s="282"/>
      <c r="AJ24" s="283"/>
      <c r="AK24" s="283"/>
      <c r="AL24" s="283"/>
      <c r="AM24" s="66">
        <f t="shared" si="62"/>
        <v>0</v>
      </c>
    </row>
    <row r="25">
      <c r="A25" s="752" t="s">
        <v>161</v>
      </c>
      <c r="B25" s="1445" t="str">
        <f t="shared" si="64"/>
        <v>#DIV/0!</v>
      </c>
      <c r="C25" s="17" t="s">
        <v>97</v>
      </c>
      <c r="D25" s="221">
        <f t="shared" si="63"/>
        <v>0</v>
      </c>
      <c r="E25" s="282"/>
      <c r="F25" s="282"/>
      <c r="G25" s="282"/>
      <c r="H25" s="283"/>
      <c r="I25" s="283"/>
      <c r="J25" s="283"/>
      <c r="K25" s="66">
        <f t="shared" si="58"/>
        <v>0</v>
      </c>
      <c r="L25" s="282"/>
      <c r="M25" s="282"/>
      <c r="N25" s="282"/>
      <c r="O25" s="283"/>
      <c r="P25" s="283"/>
      <c r="Q25" s="283"/>
      <c r="R25" s="66">
        <f t="shared" si="59"/>
        <v>0</v>
      </c>
      <c r="S25" s="282"/>
      <c r="T25" s="282"/>
      <c r="U25" s="282"/>
      <c r="V25" s="283"/>
      <c r="W25" s="283"/>
      <c r="X25" s="283"/>
      <c r="Y25" s="66">
        <f t="shared" si="60"/>
        <v>0</v>
      </c>
      <c r="Z25" s="282"/>
      <c r="AA25" s="282"/>
      <c r="AB25" s="282"/>
      <c r="AC25" s="283"/>
      <c r="AD25" s="283"/>
      <c r="AE25" s="283"/>
      <c r="AF25" s="66">
        <f t="shared" si="61"/>
        <v>0</v>
      </c>
      <c r="AG25" s="282"/>
      <c r="AH25" s="282"/>
      <c r="AI25" s="282"/>
      <c r="AJ25" s="283"/>
      <c r="AK25" s="283"/>
      <c r="AL25" s="283"/>
      <c r="AM25" s="66">
        <f t="shared" si="62"/>
        <v>0</v>
      </c>
    </row>
    <row r="26">
      <c r="A26" s="752" t="s">
        <v>159</v>
      </c>
      <c r="B26" s="1445" t="str">
        <f t="shared" si="64"/>
        <v>#DIV/0!</v>
      </c>
      <c r="C26" s="266"/>
      <c r="D26" s="758"/>
      <c r="K26" s="107"/>
    </row>
    <row r="27">
      <c r="A27" s="752" t="s">
        <v>157</v>
      </c>
      <c r="B27" s="1445" t="str">
        <f t="shared" si="64"/>
        <v>#DIV/0!</v>
      </c>
      <c r="K27" s="107"/>
    </row>
    <row r="28">
      <c r="A28" s="176"/>
      <c r="B28" s="759"/>
      <c r="K28" s="107"/>
    </row>
    <row r="29">
      <c r="A29" s="225" t="s">
        <v>34</v>
      </c>
      <c r="B29" s="170"/>
      <c r="C29" s="745" t="s">
        <v>55</v>
      </c>
      <c r="D29" s="219">
        <f>sum(E29:J29)+sum(L29:Q29)+sum(S29:X29)+sum(Z29:AE29)+SUM(AG29:AH29)</f>
        <v>0</v>
      </c>
      <c r="E29" s="756"/>
      <c r="F29" s="757"/>
      <c r="G29" s="756"/>
      <c r="H29" s="756"/>
      <c r="I29" s="757"/>
      <c r="J29" s="756"/>
      <c r="K29" s="60">
        <f t="shared" ref="K29:K38" si="65">sum(E29:J29)</f>
        <v>0</v>
      </c>
      <c r="L29" s="756"/>
      <c r="M29" s="757"/>
      <c r="N29" s="756"/>
      <c r="O29" s="756"/>
      <c r="P29" s="757"/>
      <c r="Q29" s="756"/>
      <c r="R29" s="60">
        <f t="shared" ref="R29:R38" si="66">sum(L29:Q29)</f>
        <v>0</v>
      </c>
      <c r="S29" s="756"/>
      <c r="T29" s="757"/>
      <c r="U29" s="756"/>
      <c r="V29" s="756"/>
      <c r="W29" s="757"/>
      <c r="X29" s="756"/>
      <c r="Y29" s="60">
        <f t="shared" ref="Y29:Y38" si="67">sum(S29:X29)</f>
        <v>0</v>
      </c>
      <c r="Z29" s="756"/>
      <c r="AA29" s="757"/>
      <c r="AB29" s="756"/>
      <c r="AC29" s="756"/>
      <c r="AD29" s="757"/>
      <c r="AE29" s="756"/>
      <c r="AF29" s="60">
        <f t="shared" ref="AF29:AF38" si="68">sum(Z29:AE29)</f>
        <v>0</v>
      </c>
      <c r="AG29" s="756"/>
      <c r="AH29" s="757"/>
      <c r="AI29" s="756"/>
      <c r="AJ29" s="756"/>
      <c r="AK29" s="757"/>
      <c r="AL29" s="756"/>
      <c r="AM29" s="60">
        <f t="shared" ref="AM29:AM38" si="69">sum(AG29:AL29)</f>
        <v>0</v>
      </c>
    </row>
    <row r="30">
      <c r="A30" s="744" t="s">
        <v>69</v>
      </c>
      <c r="B30" s="7"/>
      <c r="C30" s="747" t="s">
        <v>57</v>
      </c>
      <c r="D30" s="221">
        <f t="shared" ref="D30:D38" si="70">sum(E30:J30)+sum(L30:Q30)+sum(S30:X30)+sum(Z30:AE30)+sum(AG30:AH30)</f>
        <v>0</v>
      </c>
      <c r="E30" s="282"/>
      <c r="F30" s="283"/>
      <c r="G30" s="282"/>
      <c r="H30" s="282"/>
      <c r="I30" s="283"/>
      <c r="J30" s="282"/>
      <c r="K30" s="66">
        <f t="shared" si="65"/>
        <v>0</v>
      </c>
      <c r="L30" s="282"/>
      <c r="M30" s="283"/>
      <c r="N30" s="282"/>
      <c r="O30" s="282"/>
      <c r="P30" s="283"/>
      <c r="Q30" s="282"/>
      <c r="R30" s="66">
        <f t="shared" si="66"/>
        <v>0</v>
      </c>
      <c r="S30" s="282"/>
      <c r="T30" s="283"/>
      <c r="U30" s="282"/>
      <c r="V30" s="282"/>
      <c r="W30" s="283"/>
      <c r="X30" s="282"/>
      <c r="Y30" s="66">
        <f t="shared" si="67"/>
        <v>0</v>
      </c>
      <c r="Z30" s="282"/>
      <c r="AA30" s="283"/>
      <c r="AB30" s="282"/>
      <c r="AC30" s="282"/>
      <c r="AD30" s="283"/>
      <c r="AE30" s="282"/>
      <c r="AF30" s="66">
        <f t="shared" si="68"/>
        <v>0</v>
      </c>
      <c r="AG30" s="282"/>
      <c r="AH30" s="283"/>
      <c r="AI30" s="282"/>
      <c r="AJ30" s="282"/>
      <c r="AK30" s="283"/>
      <c r="AL30" s="282"/>
      <c r="AM30" s="66">
        <f t="shared" si="69"/>
        <v>0</v>
      </c>
    </row>
    <row r="31">
      <c r="A31" s="778" t="str">
        <f>D30/D31</f>
        <v>#DIV/0!</v>
      </c>
      <c r="B31" s="7"/>
      <c r="C31" s="747" t="s">
        <v>58</v>
      </c>
      <c r="D31" s="221">
        <f t="shared" si="70"/>
        <v>0</v>
      </c>
      <c r="E31" s="189"/>
      <c r="F31" s="189"/>
      <c r="G31" s="189"/>
      <c r="H31" s="189"/>
      <c r="I31" s="189"/>
      <c r="J31" s="89"/>
      <c r="K31" s="66">
        <f t="shared" si="65"/>
        <v>0</v>
      </c>
      <c r="L31" s="189"/>
      <c r="M31" s="189"/>
      <c r="N31" s="189"/>
      <c r="O31" s="189"/>
      <c r="P31" s="189"/>
      <c r="Q31" s="89"/>
      <c r="R31" s="66">
        <f t="shared" si="66"/>
        <v>0</v>
      </c>
      <c r="S31" s="189"/>
      <c r="T31" s="189"/>
      <c r="U31" s="189"/>
      <c r="V31" s="189"/>
      <c r="W31" s="189"/>
      <c r="X31" s="89"/>
      <c r="Y31" s="66">
        <f t="shared" si="67"/>
        <v>0</v>
      </c>
      <c r="Z31" s="189"/>
      <c r="AA31" s="189"/>
      <c r="AB31" s="189"/>
      <c r="AC31" s="189"/>
      <c r="AD31" s="189"/>
      <c r="AE31" s="89"/>
      <c r="AF31" s="66">
        <f t="shared" si="68"/>
        <v>0</v>
      </c>
      <c r="AG31" s="189"/>
      <c r="AH31" s="189"/>
      <c r="AI31" s="189"/>
      <c r="AJ31" s="189"/>
      <c r="AK31" s="189"/>
      <c r="AL31" s="89"/>
      <c r="AM31" s="66">
        <f t="shared" si="69"/>
        <v>0</v>
      </c>
    </row>
    <row r="32">
      <c r="A32" s="744" t="s">
        <v>1280</v>
      </c>
      <c r="B32" s="7"/>
      <c r="C32" s="747" t="s">
        <v>59</v>
      </c>
      <c r="D32" s="221">
        <f t="shared" si="70"/>
        <v>0</v>
      </c>
      <c r="E32" s="189"/>
      <c r="F32" s="189"/>
      <c r="G32" s="189"/>
      <c r="H32" s="189"/>
      <c r="I32" s="189"/>
      <c r="J32" s="189"/>
      <c r="K32" s="66">
        <f t="shared" si="65"/>
        <v>0</v>
      </c>
      <c r="L32" s="189"/>
      <c r="M32" s="189"/>
      <c r="N32" s="189"/>
      <c r="O32" s="189"/>
      <c r="P32" s="189"/>
      <c r="Q32" s="189"/>
      <c r="R32" s="66">
        <f t="shared" si="66"/>
        <v>0</v>
      </c>
      <c r="S32" s="189"/>
      <c r="T32" s="189"/>
      <c r="U32" s="189"/>
      <c r="V32" s="189"/>
      <c r="W32" s="189"/>
      <c r="X32" s="189"/>
      <c r="Y32" s="66">
        <f t="shared" si="67"/>
        <v>0</v>
      </c>
      <c r="Z32" s="189"/>
      <c r="AA32" s="189"/>
      <c r="AB32" s="189"/>
      <c r="AC32" s="189"/>
      <c r="AD32" s="189"/>
      <c r="AE32" s="189"/>
      <c r="AF32" s="66">
        <f t="shared" si="68"/>
        <v>0</v>
      </c>
      <c r="AG32" s="189"/>
      <c r="AH32" s="189"/>
      <c r="AI32" s="189"/>
      <c r="AJ32" s="189"/>
      <c r="AK32" s="189"/>
      <c r="AL32" s="189"/>
      <c r="AM32" s="66">
        <f t="shared" si="69"/>
        <v>0</v>
      </c>
    </row>
    <row r="33">
      <c r="A33" s="778" t="str">
        <f>D31/sum(D31:D32)</f>
        <v>#DIV/0!</v>
      </c>
      <c r="B33" s="7"/>
      <c r="C33" s="68" t="s">
        <v>109</v>
      </c>
      <c r="D33" s="221">
        <f t="shared" si="70"/>
        <v>0</v>
      </c>
      <c r="E33" s="282"/>
      <c r="F33" s="282"/>
      <c r="G33" s="282"/>
      <c r="H33" s="283"/>
      <c r="I33" s="283"/>
      <c r="J33" s="283"/>
      <c r="K33" s="66">
        <f t="shared" si="65"/>
        <v>0</v>
      </c>
      <c r="L33" s="282"/>
      <c r="M33" s="282"/>
      <c r="N33" s="282"/>
      <c r="O33" s="283"/>
      <c r="P33" s="283"/>
      <c r="Q33" s="283"/>
      <c r="R33" s="66">
        <f t="shared" si="66"/>
        <v>0</v>
      </c>
      <c r="S33" s="282"/>
      <c r="T33" s="282"/>
      <c r="U33" s="282"/>
      <c r="V33" s="283"/>
      <c r="W33" s="283"/>
      <c r="X33" s="283"/>
      <c r="Y33" s="66">
        <f t="shared" si="67"/>
        <v>0</v>
      </c>
      <c r="Z33" s="282"/>
      <c r="AA33" s="282"/>
      <c r="AB33" s="282"/>
      <c r="AC33" s="283"/>
      <c r="AD33" s="283"/>
      <c r="AE33" s="283"/>
      <c r="AF33" s="66">
        <f t="shared" si="68"/>
        <v>0</v>
      </c>
      <c r="AG33" s="282"/>
      <c r="AH33" s="282"/>
      <c r="AI33" s="282"/>
      <c r="AJ33" s="283"/>
      <c r="AK33" s="283"/>
      <c r="AL33" s="283"/>
      <c r="AM33" s="66">
        <f t="shared" si="69"/>
        <v>0</v>
      </c>
    </row>
    <row r="34">
      <c r="A34" s="744" t="s">
        <v>71</v>
      </c>
      <c r="B34" s="7"/>
      <c r="C34" s="747" t="s">
        <v>72</v>
      </c>
      <c r="D34" s="221">
        <f t="shared" si="70"/>
        <v>13</v>
      </c>
      <c r="E34" s="282"/>
      <c r="F34" s="282"/>
      <c r="G34" s="282"/>
      <c r="H34" s="283"/>
      <c r="I34" s="283"/>
      <c r="J34" s="283"/>
      <c r="K34" s="66">
        <f t="shared" si="65"/>
        <v>0</v>
      </c>
      <c r="L34" s="282"/>
      <c r="M34" s="282"/>
      <c r="N34" s="283">
        <v>1.0</v>
      </c>
      <c r="O34" s="283">
        <v>2.0</v>
      </c>
      <c r="P34" s="283">
        <v>3.0</v>
      </c>
      <c r="Q34" s="283"/>
      <c r="R34" s="66">
        <f t="shared" si="66"/>
        <v>6</v>
      </c>
      <c r="S34" s="283">
        <v>0.0</v>
      </c>
      <c r="T34" s="283">
        <v>2.0</v>
      </c>
      <c r="U34" s="283">
        <v>1.0</v>
      </c>
      <c r="V34" s="283">
        <v>1.0</v>
      </c>
      <c r="W34" s="283">
        <v>1.0</v>
      </c>
      <c r="X34" s="283"/>
      <c r="Y34" s="66">
        <f t="shared" si="67"/>
        <v>5</v>
      </c>
      <c r="Z34" s="283">
        <v>1.0</v>
      </c>
      <c r="AA34" s="283">
        <v>1.0</v>
      </c>
      <c r="AB34" s="282"/>
      <c r="AC34" s="283"/>
      <c r="AD34" s="283"/>
      <c r="AE34" s="283"/>
      <c r="AF34" s="66">
        <f t="shared" si="68"/>
        <v>2</v>
      </c>
      <c r="AG34" s="282"/>
      <c r="AH34" s="282"/>
      <c r="AI34" s="282"/>
      <c r="AJ34" s="283"/>
      <c r="AK34" s="283"/>
      <c r="AL34" s="283"/>
      <c r="AM34" s="66">
        <f t="shared" si="69"/>
        <v>0</v>
      </c>
    </row>
    <row r="35">
      <c r="A35" s="744" t="str">
        <f>D31/D33</f>
        <v>#DIV/0!</v>
      </c>
      <c r="B35" s="7"/>
      <c r="C35" s="751" t="s">
        <v>1282</v>
      </c>
      <c r="D35" s="221">
        <f t="shared" si="70"/>
        <v>74</v>
      </c>
      <c r="E35" s="282"/>
      <c r="F35" s="282"/>
      <c r="G35" s="282"/>
      <c r="H35" s="283"/>
      <c r="I35" s="283"/>
      <c r="J35" s="283"/>
      <c r="K35" s="66">
        <f t="shared" si="65"/>
        <v>0</v>
      </c>
      <c r="L35" s="282"/>
      <c r="M35" s="282"/>
      <c r="N35" s="283">
        <v>2.0</v>
      </c>
      <c r="O35" s="283">
        <v>2.0</v>
      </c>
      <c r="P35" s="283">
        <v>3.0</v>
      </c>
      <c r="Q35" s="283"/>
      <c r="R35" s="66">
        <f t="shared" si="66"/>
        <v>7</v>
      </c>
      <c r="S35" s="283">
        <v>24.0</v>
      </c>
      <c r="T35" s="283">
        <v>9.0</v>
      </c>
      <c r="U35" s="283">
        <v>12.0</v>
      </c>
      <c r="V35" s="773">
        <v>7.0</v>
      </c>
      <c r="W35" s="773">
        <v>4.0</v>
      </c>
      <c r="X35" s="283"/>
      <c r="Y35" s="66">
        <f t="shared" si="67"/>
        <v>56</v>
      </c>
      <c r="Z35" s="773">
        <v>5.0</v>
      </c>
      <c r="AA35" s="773">
        <v>6.0</v>
      </c>
      <c r="AB35" s="282"/>
      <c r="AC35" s="283"/>
      <c r="AD35" s="283"/>
      <c r="AE35" s="283"/>
      <c r="AF35" s="66">
        <f t="shared" si="68"/>
        <v>11</v>
      </c>
      <c r="AG35" s="282"/>
      <c r="AH35" s="282"/>
      <c r="AI35" s="282"/>
      <c r="AJ35" s="283"/>
      <c r="AK35" s="283"/>
      <c r="AL35" s="283"/>
      <c r="AM35" s="66">
        <f t="shared" si="69"/>
        <v>0</v>
      </c>
    </row>
    <row r="36">
      <c r="A36" s="749" t="s">
        <v>1281</v>
      </c>
      <c r="B36" s="749">
        <f>D34/D38</f>
        <v>0.008145363409</v>
      </c>
      <c r="C36" s="17" t="s">
        <v>1283</v>
      </c>
      <c r="D36" s="221">
        <f t="shared" si="70"/>
        <v>631</v>
      </c>
      <c r="E36" s="282"/>
      <c r="F36" s="282"/>
      <c r="G36" s="282"/>
      <c r="H36" s="283"/>
      <c r="I36" s="283"/>
      <c r="J36" s="283"/>
      <c r="K36" s="66">
        <f t="shared" si="65"/>
        <v>0</v>
      </c>
      <c r="L36" s="282"/>
      <c r="M36" s="282"/>
      <c r="N36" s="283">
        <v>5.0</v>
      </c>
      <c r="O36" s="283">
        <v>11.0</v>
      </c>
      <c r="P36" s="283">
        <v>39.0</v>
      </c>
      <c r="Q36" s="283"/>
      <c r="R36" s="66">
        <f t="shared" si="66"/>
        <v>55</v>
      </c>
      <c r="S36" s="283">
        <v>91.0</v>
      </c>
      <c r="T36" s="283">
        <v>78.0</v>
      </c>
      <c r="U36" s="283">
        <v>94.0</v>
      </c>
      <c r="V36" s="773">
        <v>82.0</v>
      </c>
      <c r="W36" s="773">
        <v>69.0</v>
      </c>
      <c r="X36" s="283"/>
      <c r="Y36" s="66">
        <f t="shared" si="67"/>
        <v>414</v>
      </c>
      <c r="Z36" s="773">
        <v>87.0</v>
      </c>
      <c r="AA36" s="773">
        <v>75.0</v>
      </c>
      <c r="AB36" s="282"/>
      <c r="AC36" s="283"/>
      <c r="AD36" s="283"/>
      <c r="AE36" s="283"/>
      <c r="AF36" s="66">
        <f t="shared" si="68"/>
        <v>162</v>
      </c>
      <c r="AG36" s="282"/>
      <c r="AH36" s="282"/>
      <c r="AI36" s="282"/>
      <c r="AJ36" s="283"/>
      <c r="AK36" s="283"/>
      <c r="AL36" s="283"/>
      <c r="AM36" s="66">
        <f t="shared" si="69"/>
        <v>0</v>
      </c>
    </row>
    <row r="37">
      <c r="A37" s="752" t="s">
        <v>163</v>
      </c>
      <c r="B37" s="1445">
        <f t="shared" ref="B37:B40" si="71">D34/D35</f>
        <v>0.1756756757</v>
      </c>
      <c r="C37" s="44" t="s">
        <v>1284</v>
      </c>
      <c r="D37" s="221">
        <f t="shared" si="70"/>
        <v>818</v>
      </c>
      <c r="E37" s="282"/>
      <c r="F37" s="282"/>
      <c r="G37" s="282"/>
      <c r="H37" s="283"/>
      <c r="I37" s="283"/>
      <c r="J37" s="283"/>
      <c r="K37" s="66">
        <f t="shared" si="65"/>
        <v>0</v>
      </c>
      <c r="L37" s="282"/>
      <c r="M37" s="282"/>
      <c r="N37" s="283">
        <v>16.0</v>
      </c>
      <c r="O37" s="283">
        <v>35.0</v>
      </c>
      <c r="P37" s="283">
        <v>48.0</v>
      </c>
      <c r="Q37" s="283"/>
      <c r="R37" s="66">
        <f t="shared" si="66"/>
        <v>99</v>
      </c>
      <c r="S37" s="283">
        <v>107.0</v>
      </c>
      <c r="T37" s="283">
        <v>123.0</v>
      </c>
      <c r="U37" s="283">
        <v>61.0</v>
      </c>
      <c r="V37" s="773">
        <v>106.0</v>
      </c>
      <c r="W37" s="773">
        <v>97.0</v>
      </c>
      <c r="X37" s="283"/>
      <c r="Y37" s="66">
        <f t="shared" si="67"/>
        <v>494</v>
      </c>
      <c r="Z37" s="773">
        <v>116.0</v>
      </c>
      <c r="AA37" s="773">
        <v>109.0</v>
      </c>
      <c r="AB37" s="282"/>
      <c r="AC37" s="283"/>
      <c r="AD37" s="283"/>
      <c r="AE37" s="283"/>
      <c r="AF37" s="66">
        <f t="shared" si="68"/>
        <v>225</v>
      </c>
      <c r="AG37" s="282"/>
      <c r="AH37" s="282"/>
      <c r="AI37" s="282"/>
      <c r="AJ37" s="283"/>
      <c r="AK37" s="283"/>
      <c r="AL37" s="283"/>
      <c r="AM37" s="66">
        <f t="shared" si="69"/>
        <v>0</v>
      </c>
    </row>
    <row r="38">
      <c r="A38" s="752" t="s">
        <v>161</v>
      </c>
      <c r="B38" s="1445">
        <f t="shared" si="71"/>
        <v>0.117274168</v>
      </c>
      <c r="C38" s="17" t="s">
        <v>97</v>
      </c>
      <c r="D38" s="221">
        <f t="shared" si="70"/>
        <v>1596</v>
      </c>
      <c r="E38" s="282"/>
      <c r="F38" s="282"/>
      <c r="G38" s="282"/>
      <c r="H38" s="283"/>
      <c r="I38" s="283"/>
      <c r="J38" s="283"/>
      <c r="K38" s="66">
        <f t="shared" si="65"/>
        <v>0</v>
      </c>
      <c r="L38" s="282"/>
      <c r="M38" s="282"/>
      <c r="N38" s="283">
        <v>19.0</v>
      </c>
      <c r="O38" s="283">
        <v>62.0</v>
      </c>
      <c r="P38" s="283">
        <v>112.0</v>
      </c>
      <c r="Q38" s="283"/>
      <c r="R38" s="66">
        <f t="shared" si="66"/>
        <v>193</v>
      </c>
      <c r="S38" s="283">
        <v>211.0</v>
      </c>
      <c r="T38" s="283">
        <v>145.0</v>
      </c>
      <c r="U38" s="283">
        <v>181.0</v>
      </c>
      <c r="V38" s="773">
        <v>180.0</v>
      </c>
      <c r="W38" s="773">
        <v>215.0</v>
      </c>
      <c r="X38" s="283"/>
      <c r="Y38" s="66">
        <f t="shared" si="67"/>
        <v>932</v>
      </c>
      <c r="Z38" s="773">
        <v>241.0</v>
      </c>
      <c r="AA38" s="773">
        <v>230.0</v>
      </c>
      <c r="AB38" s="282"/>
      <c r="AC38" s="283"/>
      <c r="AD38" s="283"/>
      <c r="AE38" s="283"/>
      <c r="AF38" s="66">
        <f t="shared" si="68"/>
        <v>471</v>
      </c>
      <c r="AG38" s="282"/>
      <c r="AH38" s="282"/>
      <c r="AI38" s="282"/>
      <c r="AJ38" s="283"/>
      <c r="AK38" s="283"/>
      <c r="AL38" s="283"/>
      <c r="AM38" s="66">
        <f t="shared" si="69"/>
        <v>0</v>
      </c>
    </row>
    <row r="39">
      <c r="A39" s="752" t="s">
        <v>159</v>
      </c>
      <c r="B39" s="1445">
        <f t="shared" si="71"/>
        <v>0.771393643</v>
      </c>
      <c r="C39" s="266"/>
      <c r="D39" s="758"/>
      <c r="K39" s="107"/>
    </row>
    <row r="40">
      <c r="A40" s="752" t="s">
        <v>157</v>
      </c>
      <c r="B40" s="1445">
        <f t="shared" si="71"/>
        <v>0.5125313283</v>
      </c>
      <c r="K40" s="107"/>
    </row>
    <row r="41">
      <c r="K41" s="107"/>
    </row>
    <row r="42">
      <c r="A42" s="225"/>
      <c r="B42" s="170"/>
      <c r="C42" s="745" t="s">
        <v>55</v>
      </c>
      <c r="D42" s="219">
        <f>sum(E42:J42)+sum(L42:Q42)+sum(S42:X42)+sum(Z42:AE42)+SUM(AG42:AH42)</f>
        <v>0</v>
      </c>
      <c r="E42" s="756"/>
      <c r="F42" s="757"/>
      <c r="G42" s="756"/>
      <c r="H42" s="756"/>
      <c r="I42" s="757"/>
      <c r="J42" s="756"/>
      <c r="K42" s="60">
        <f t="shared" ref="K42:K51" si="72">sum(E42:J42)</f>
        <v>0</v>
      </c>
      <c r="L42" s="756"/>
      <c r="M42" s="757"/>
      <c r="N42" s="756"/>
      <c r="O42" s="756"/>
      <c r="P42" s="757"/>
      <c r="Q42" s="756"/>
      <c r="R42" s="60">
        <f t="shared" ref="R42:R51" si="73">sum(L42:Q42)</f>
        <v>0</v>
      </c>
      <c r="S42" s="756"/>
      <c r="T42" s="757"/>
      <c r="U42" s="756"/>
      <c r="V42" s="756"/>
      <c r="W42" s="757"/>
      <c r="X42" s="756"/>
      <c r="Y42" s="60">
        <f t="shared" ref="Y42:Y51" si="74">sum(S42:X42)</f>
        <v>0</v>
      </c>
      <c r="Z42" s="756"/>
      <c r="AA42" s="757"/>
      <c r="AB42" s="756"/>
      <c r="AC42" s="756"/>
      <c r="AD42" s="757"/>
      <c r="AE42" s="756"/>
      <c r="AF42" s="60">
        <f t="shared" ref="AF42:AF51" si="75">sum(Z42:AE42)</f>
        <v>0</v>
      </c>
      <c r="AG42" s="756"/>
      <c r="AH42" s="757"/>
      <c r="AI42" s="756"/>
      <c r="AJ42" s="756"/>
      <c r="AK42" s="757"/>
      <c r="AL42" s="756"/>
      <c r="AM42" s="60">
        <f t="shared" ref="AM42:AM51" si="76">sum(AG42:AL42)</f>
        <v>0</v>
      </c>
    </row>
    <row r="43">
      <c r="A43" s="744" t="s">
        <v>69</v>
      </c>
      <c r="B43" s="7"/>
      <c r="C43" s="747" t="s">
        <v>57</v>
      </c>
      <c r="D43" s="221">
        <f t="shared" ref="D43:D51" si="77">sum(E43:J43)+sum(L43:Q43)+sum(S43:X43)+sum(Z43:AE43)+sum(AG43:AH43)</f>
        <v>0</v>
      </c>
      <c r="E43" s="282"/>
      <c r="F43" s="283"/>
      <c r="G43" s="282"/>
      <c r="H43" s="282"/>
      <c r="I43" s="283"/>
      <c r="J43" s="282"/>
      <c r="K43" s="66">
        <f t="shared" si="72"/>
        <v>0</v>
      </c>
      <c r="L43" s="282"/>
      <c r="M43" s="283"/>
      <c r="N43" s="282"/>
      <c r="O43" s="282"/>
      <c r="P43" s="283"/>
      <c r="Q43" s="282"/>
      <c r="R43" s="66">
        <f t="shared" si="73"/>
        <v>0</v>
      </c>
      <c r="S43" s="282"/>
      <c r="T43" s="283"/>
      <c r="U43" s="282"/>
      <c r="V43" s="282"/>
      <c r="W43" s="283"/>
      <c r="X43" s="282"/>
      <c r="Y43" s="66">
        <f t="shared" si="74"/>
        <v>0</v>
      </c>
      <c r="Z43" s="282"/>
      <c r="AA43" s="283"/>
      <c r="AB43" s="282"/>
      <c r="AC43" s="282"/>
      <c r="AD43" s="283"/>
      <c r="AE43" s="282"/>
      <c r="AF43" s="66">
        <f t="shared" si="75"/>
        <v>0</v>
      </c>
      <c r="AG43" s="282"/>
      <c r="AH43" s="283"/>
      <c r="AI43" s="282"/>
      <c r="AJ43" s="282"/>
      <c r="AK43" s="283"/>
      <c r="AL43" s="282"/>
      <c r="AM43" s="66">
        <f t="shared" si="76"/>
        <v>0</v>
      </c>
    </row>
    <row r="44">
      <c r="A44" s="778" t="str">
        <f>D43/D44</f>
        <v>#DIV/0!</v>
      </c>
      <c r="B44" s="7"/>
      <c r="C44" s="747" t="s">
        <v>58</v>
      </c>
      <c r="D44" s="221">
        <f t="shared" si="77"/>
        <v>0</v>
      </c>
      <c r="E44" s="189"/>
      <c r="F44" s="189"/>
      <c r="G44" s="189"/>
      <c r="H44" s="189"/>
      <c r="I44" s="189"/>
      <c r="J44" s="89"/>
      <c r="K44" s="66">
        <f t="shared" si="72"/>
        <v>0</v>
      </c>
      <c r="L44" s="189"/>
      <c r="M44" s="189"/>
      <c r="N44" s="189"/>
      <c r="O44" s="189"/>
      <c r="P44" s="189"/>
      <c r="Q44" s="89"/>
      <c r="R44" s="66">
        <f t="shared" si="73"/>
        <v>0</v>
      </c>
      <c r="S44" s="189"/>
      <c r="T44" s="189"/>
      <c r="U44" s="189"/>
      <c r="V44" s="189"/>
      <c r="W44" s="189"/>
      <c r="X44" s="89"/>
      <c r="Y44" s="66">
        <f t="shared" si="74"/>
        <v>0</v>
      </c>
      <c r="Z44" s="189"/>
      <c r="AA44" s="189"/>
      <c r="AB44" s="189"/>
      <c r="AC44" s="189"/>
      <c r="AD44" s="189"/>
      <c r="AE44" s="89"/>
      <c r="AF44" s="66">
        <f t="shared" si="75"/>
        <v>0</v>
      </c>
      <c r="AG44" s="189"/>
      <c r="AH44" s="189"/>
      <c r="AI44" s="189"/>
      <c r="AJ44" s="189"/>
      <c r="AK44" s="189"/>
      <c r="AL44" s="89"/>
      <c r="AM44" s="66">
        <f t="shared" si="76"/>
        <v>0</v>
      </c>
    </row>
    <row r="45">
      <c r="A45" s="744" t="s">
        <v>1280</v>
      </c>
      <c r="B45" s="7"/>
      <c r="C45" s="747" t="s">
        <v>59</v>
      </c>
      <c r="D45" s="221">
        <f t="shared" si="77"/>
        <v>0</v>
      </c>
      <c r="E45" s="189"/>
      <c r="F45" s="189"/>
      <c r="G45" s="189"/>
      <c r="H45" s="189"/>
      <c r="I45" s="189"/>
      <c r="J45" s="189"/>
      <c r="K45" s="66">
        <f t="shared" si="72"/>
        <v>0</v>
      </c>
      <c r="L45" s="189"/>
      <c r="M45" s="189"/>
      <c r="N45" s="189"/>
      <c r="O45" s="189"/>
      <c r="P45" s="189"/>
      <c r="Q45" s="189"/>
      <c r="R45" s="66">
        <f t="shared" si="73"/>
        <v>0</v>
      </c>
      <c r="S45" s="189"/>
      <c r="T45" s="189"/>
      <c r="U45" s="189"/>
      <c r="V45" s="189"/>
      <c r="W45" s="189"/>
      <c r="X45" s="189"/>
      <c r="Y45" s="66">
        <f t="shared" si="74"/>
        <v>0</v>
      </c>
      <c r="Z45" s="189"/>
      <c r="AA45" s="189"/>
      <c r="AB45" s="189"/>
      <c r="AC45" s="189"/>
      <c r="AD45" s="189"/>
      <c r="AE45" s="189"/>
      <c r="AF45" s="66">
        <f t="shared" si="75"/>
        <v>0</v>
      </c>
      <c r="AG45" s="189"/>
      <c r="AH45" s="189"/>
      <c r="AI45" s="189"/>
      <c r="AJ45" s="189"/>
      <c r="AK45" s="189"/>
      <c r="AL45" s="189"/>
      <c r="AM45" s="66">
        <f t="shared" si="76"/>
        <v>0</v>
      </c>
    </row>
    <row r="46">
      <c r="A46" s="778" t="str">
        <f>D44/sum(D44:D45)</f>
        <v>#DIV/0!</v>
      </c>
      <c r="B46" s="7"/>
      <c r="C46" s="68" t="s">
        <v>109</v>
      </c>
      <c r="D46" s="221">
        <f t="shared" si="77"/>
        <v>0</v>
      </c>
      <c r="E46" s="282"/>
      <c r="F46" s="282"/>
      <c r="G46" s="282"/>
      <c r="H46" s="283"/>
      <c r="I46" s="283"/>
      <c r="J46" s="283"/>
      <c r="K46" s="66">
        <f t="shared" si="72"/>
        <v>0</v>
      </c>
      <c r="L46" s="282"/>
      <c r="M46" s="282"/>
      <c r="N46" s="282"/>
      <c r="O46" s="283"/>
      <c r="P46" s="283"/>
      <c r="Q46" s="283"/>
      <c r="R46" s="66">
        <f t="shared" si="73"/>
        <v>0</v>
      </c>
      <c r="S46" s="282"/>
      <c r="T46" s="282"/>
      <c r="U46" s="282"/>
      <c r="V46" s="283"/>
      <c r="W46" s="283"/>
      <c r="X46" s="283"/>
      <c r="Y46" s="66">
        <f t="shared" si="74"/>
        <v>0</v>
      </c>
      <c r="Z46" s="282"/>
      <c r="AA46" s="282"/>
      <c r="AB46" s="282"/>
      <c r="AC46" s="283"/>
      <c r="AD46" s="283"/>
      <c r="AE46" s="283"/>
      <c r="AF46" s="66">
        <f t="shared" si="75"/>
        <v>0</v>
      </c>
      <c r="AG46" s="282"/>
      <c r="AH46" s="282"/>
      <c r="AI46" s="282"/>
      <c r="AJ46" s="283"/>
      <c r="AK46" s="283"/>
      <c r="AL46" s="283"/>
      <c r="AM46" s="66">
        <f t="shared" si="76"/>
        <v>0</v>
      </c>
    </row>
    <row r="47">
      <c r="A47" s="744" t="s">
        <v>71</v>
      </c>
      <c r="B47" s="7"/>
      <c r="C47" s="747" t="s">
        <v>72</v>
      </c>
      <c r="D47" s="221">
        <f t="shared" si="77"/>
        <v>0</v>
      </c>
      <c r="E47" s="282"/>
      <c r="F47" s="282"/>
      <c r="G47" s="282"/>
      <c r="H47" s="283"/>
      <c r="I47" s="283"/>
      <c r="J47" s="283"/>
      <c r="K47" s="66">
        <f t="shared" si="72"/>
        <v>0</v>
      </c>
      <c r="L47" s="282"/>
      <c r="M47" s="282"/>
      <c r="N47" s="282"/>
      <c r="O47" s="283"/>
      <c r="P47" s="283"/>
      <c r="Q47" s="283"/>
      <c r="R47" s="66">
        <f t="shared" si="73"/>
        <v>0</v>
      </c>
      <c r="S47" s="282"/>
      <c r="T47" s="282"/>
      <c r="U47" s="282"/>
      <c r="V47" s="283"/>
      <c r="W47" s="283"/>
      <c r="X47" s="283"/>
      <c r="Y47" s="66">
        <f t="shared" si="74"/>
        <v>0</v>
      </c>
      <c r="Z47" s="282"/>
      <c r="AA47" s="282"/>
      <c r="AB47" s="282"/>
      <c r="AC47" s="283"/>
      <c r="AD47" s="283"/>
      <c r="AE47" s="283"/>
      <c r="AF47" s="66">
        <f t="shared" si="75"/>
        <v>0</v>
      </c>
      <c r="AG47" s="282"/>
      <c r="AH47" s="282"/>
      <c r="AI47" s="282"/>
      <c r="AJ47" s="283"/>
      <c r="AK47" s="283"/>
      <c r="AL47" s="283"/>
      <c r="AM47" s="66">
        <f t="shared" si="76"/>
        <v>0</v>
      </c>
    </row>
    <row r="48">
      <c r="A48" s="744" t="str">
        <f>D44/D46</f>
        <v>#DIV/0!</v>
      </c>
      <c r="B48" s="7"/>
      <c r="C48" s="751" t="s">
        <v>1282</v>
      </c>
      <c r="D48" s="221">
        <f t="shared" si="77"/>
        <v>0</v>
      </c>
      <c r="E48" s="282"/>
      <c r="F48" s="282"/>
      <c r="G48" s="282"/>
      <c r="H48" s="283"/>
      <c r="I48" s="283"/>
      <c r="J48" s="283"/>
      <c r="K48" s="66">
        <f t="shared" si="72"/>
        <v>0</v>
      </c>
      <c r="L48" s="282"/>
      <c r="M48" s="282"/>
      <c r="N48" s="282"/>
      <c r="O48" s="283"/>
      <c r="P48" s="283"/>
      <c r="Q48" s="283"/>
      <c r="R48" s="66">
        <f t="shared" si="73"/>
        <v>0</v>
      </c>
      <c r="S48" s="282"/>
      <c r="T48" s="282"/>
      <c r="U48" s="282"/>
      <c r="V48" s="283"/>
      <c r="W48" s="283"/>
      <c r="X48" s="283"/>
      <c r="Y48" s="66">
        <f t="shared" si="74"/>
        <v>0</v>
      </c>
      <c r="Z48" s="282"/>
      <c r="AA48" s="282"/>
      <c r="AB48" s="282"/>
      <c r="AC48" s="283"/>
      <c r="AD48" s="283"/>
      <c r="AE48" s="283"/>
      <c r="AF48" s="66">
        <f t="shared" si="75"/>
        <v>0</v>
      </c>
      <c r="AG48" s="282"/>
      <c r="AH48" s="282"/>
      <c r="AI48" s="282"/>
      <c r="AJ48" s="283"/>
      <c r="AK48" s="283"/>
      <c r="AL48" s="283"/>
      <c r="AM48" s="66">
        <f t="shared" si="76"/>
        <v>0</v>
      </c>
    </row>
    <row r="49">
      <c r="A49" s="749" t="s">
        <v>1281</v>
      </c>
      <c r="B49" s="749" t="str">
        <f>D47/D51</f>
        <v>#DIV/0!</v>
      </c>
      <c r="C49" s="17" t="s">
        <v>1283</v>
      </c>
      <c r="D49" s="221">
        <f t="shared" si="77"/>
        <v>0</v>
      </c>
      <c r="E49" s="282"/>
      <c r="F49" s="282"/>
      <c r="G49" s="282"/>
      <c r="H49" s="283"/>
      <c r="I49" s="283"/>
      <c r="J49" s="283"/>
      <c r="K49" s="66">
        <f t="shared" si="72"/>
        <v>0</v>
      </c>
      <c r="L49" s="282"/>
      <c r="M49" s="282"/>
      <c r="N49" s="282"/>
      <c r="O49" s="283"/>
      <c r="P49" s="283"/>
      <c r="Q49" s="283"/>
      <c r="R49" s="66">
        <f t="shared" si="73"/>
        <v>0</v>
      </c>
      <c r="S49" s="282"/>
      <c r="T49" s="282"/>
      <c r="U49" s="282"/>
      <c r="V49" s="283"/>
      <c r="W49" s="283"/>
      <c r="X49" s="283"/>
      <c r="Y49" s="66">
        <f t="shared" si="74"/>
        <v>0</v>
      </c>
      <c r="Z49" s="282"/>
      <c r="AA49" s="282"/>
      <c r="AB49" s="282"/>
      <c r="AC49" s="283"/>
      <c r="AD49" s="283"/>
      <c r="AE49" s="283"/>
      <c r="AF49" s="66">
        <f t="shared" si="75"/>
        <v>0</v>
      </c>
      <c r="AG49" s="282"/>
      <c r="AH49" s="282"/>
      <c r="AI49" s="282"/>
      <c r="AJ49" s="283"/>
      <c r="AK49" s="283"/>
      <c r="AL49" s="283"/>
      <c r="AM49" s="66">
        <f t="shared" si="76"/>
        <v>0</v>
      </c>
    </row>
    <row r="50">
      <c r="A50" s="752" t="s">
        <v>163</v>
      </c>
      <c r="B50" s="1445" t="str">
        <f t="shared" ref="B50:B53" si="78">D47/D48</f>
        <v>#DIV/0!</v>
      </c>
      <c r="C50" s="44" t="s">
        <v>1284</v>
      </c>
      <c r="D50" s="221">
        <f t="shared" si="77"/>
        <v>0</v>
      </c>
      <c r="E50" s="282"/>
      <c r="F50" s="282"/>
      <c r="G50" s="282"/>
      <c r="H50" s="283"/>
      <c r="I50" s="283"/>
      <c r="J50" s="283"/>
      <c r="K50" s="66">
        <f t="shared" si="72"/>
        <v>0</v>
      </c>
      <c r="L50" s="282"/>
      <c r="M50" s="282"/>
      <c r="N50" s="282"/>
      <c r="O50" s="283"/>
      <c r="P50" s="283"/>
      <c r="Q50" s="283"/>
      <c r="R50" s="66">
        <f t="shared" si="73"/>
        <v>0</v>
      </c>
      <c r="S50" s="282"/>
      <c r="T50" s="282"/>
      <c r="U50" s="282"/>
      <c r="V50" s="283"/>
      <c r="W50" s="283"/>
      <c r="X50" s="283"/>
      <c r="Y50" s="66">
        <f t="shared" si="74"/>
        <v>0</v>
      </c>
      <c r="Z50" s="282"/>
      <c r="AA50" s="282"/>
      <c r="AB50" s="282"/>
      <c r="AC50" s="283"/>
      <c r="AD50" s="283"/>
      <c r="AE50" s="283"/>
      <c r="AF50" s="66">
        <f t="shared" si="75"/>
        <v>0</v>
      </c>
      <c r="AG50" s="282"/>
      <c r="AH50" s="282"/>
      <c r="AI50" s="282"/>
      <c r="AJ50" s="283"/>
      <c r="AK50" s="283"/>
      <c r="AL50" s="283"/>
      <c r="AM50" s="66">
        <f t="shared" si="76"/>
        <v>0</v>
      </c>
    </row>
    <row r="51">
      <c r="A51" s="752" t="s">
        <v>161</v>
      </c>
      <c r="B51" s="1445" t="str">
        <f t="shared" si="78"/>
        <v>#DIV/0!</v>
      </c>
      <c r="C51" s="17" t="s">
        <v>97</v>
      </c>
      <c r="D51" s="221">
        <f t="shared" si="77"/>
        <v>0</v>
      </c>
      <c r="E51" s="282"/>
      <c r="F51" s="282"/>
      <c r="G51" s="282"/>
      <c r="H51" s="283"/>
      <c r="I51" s="283"/>
      <c r="J51" s="283"/>
      <c r="K51" s="66">
        <f t="shared" si="72"/>
        <v>0</v>
      </c>
      <c r="L51" s="282"/>
      <c r="M51" s="282"/>
      <c r="N51" s="282"/>
      <c r="O51" s="283"/>
      <c r="P51" s="283"/>
      <c r="Q51" s="283"/>
      <c r="R51" s="66">
        <f t="shared" si="73"/>
        <v>0</v>
      </c>
      <c r="S51" s="282"/>
      <c r="T51" s="282"/>
      <c r="U51" s="282"/>
      <c r="V51" s="283"/>
      <c r="W51" s="283"/>
      <c r="X51" s="283"/>
      <c r="Y51" s="66">
        <f t="shared" si="74"/>
        <v>0</v>
      </c>
      <c r="Z51" s="282"/>
      <c r="AA51" s="282"/>
      <c r="AB51" s="282"/>
      <c r="AC51" s="283"/>
      <c r="AD51" s="283"/>
      <c r="AE51" s="283"/>
      <c r="AF51" s="66">
        <f t="shared" si="75"/>
        <v>0</v>
      </c>
      <c r="AG51" s="282"/>
      <c r="AH51" s="282"/>
      <c r="AI51" s="282"/>
      <c r="AJ51" s="283"/>
      <c r="AK51" s="283"/>
      <c r="AL51" s="283"/>
      <c r="AM51" s="66">
        <f t="shared" si="76"/>
        <v>0</v>
      </c>
    </row>
    <row r="52">
      <c r="A52" s="752" t="s">
        <v>159</v>
      </c>
      <c r="B52" s="1445" t="str">
        <f t="shared" si="78"/>
        <v>#DIV/0!</v>
      </c>
      <c r="C52" s="266"/>
      <c r="D52" s="758"/>
      <c r="K52" s="107"/>
    </row>
    <row r="53">
      <c r="A53" s="752" t="s">
        <v>157</v>
      </c>
      <c r="B53" s="1445" t="str">
        <f t="shared" si="78"/>
        <v>#DIV/0!</v>
      </c>
      <c r="K53" s="107"/>
    </row>
    <row r="54">
      <c r="K54" s="107"/>
    </row>
    <row r="55">
      <c r="K55" s="107"/>
    </row>
    <row r="56">
      <c r="K56" s="107"/>
    </row>
    <row r="57">
      <c r="K57" s="107"/>
    </row>
    <row r="58">
      <c r="K58" s="107"/>
    </row>
    <row r="59">
      <c r="K59" s="107"/>
    </row>
    <row r="60">
      <c r="K60" s="107"/>
    </row>
    <row r="61">
      <c r="K61" s="107"/>
    </row>
    <row r="62">
      <c r="K62" s="107"/>
    </row>
    <row r="63">
      <c r="K63" s="107"/>
    </row>
    <row r="64">
      <c r="K64" s="107"/>
    </row>
    <row r="65">
      <c r="K65" s="107"/>
    </row>
    <row r="66">
      <c r="K66" s="107"/>
    </row>
    <row r="67">
      <c r="K67" s="107"/>
    </row>
    <row r="68">
      <c r="K68" s="107"/>
    </row>
    <row r="69">
      <c r="K69" s="107"/>
    </row>
    <row r="70">
      <c r="K70" s="107"/>
    </row>
    <row r="71">
      <c r="K71" s="107"/>
    </row>
    <row r="72">
      <c r="K72" s="107"/>
    </row>
    <row r="73">
      <c r="K73" s="107"/>
    </row>
    <row r="74">
      <c r="K74" s="107"/>
    </row>
    <row r="75">
      <c r="K75" s="107"/>
    </row>
    <row r="76">
      <c r="K76" s="107"/>
    </row>
    <row r="77">
      <c r="K77" s="107"/>
    </row>
    <row r="78">
      <c r="K78" s="107"/>
    </row>
    <row r="79">
      <c r="K79" s="107"/>
    </row>
    <row r="80">
      <c r="K80" s="107"/>
    </row>
    <row r="81">
      <c r="K81" s="107"/>
    </row>
    <row r="82">
      <c r="K82" s="107"/>
    </row>
    <row r="83">
      <c r="K83" s="107"/>
    </row>
    <row r="84">
      <c r="K84" s="107"/>
    </row>
    <row r="85">
      <c r="K85" s="107"/>
    </row>
    <row r="86">
      <c r="K86" s="107"/>
    </row>
    <row r="87">
      <c r="K87" s="107"/>
    </row>
    <row r="88">
      <c r="K88" s="107"/>
    </row>
    <row r="89">
      <c r="K89" s="107"/>
    </row>
    <row r="90">
      <c r="K90" s="107"/>
    </row>
    <row r="91">
      <c r="K91" s="107"/>
    </row>
    <row r="92">
      <c r="K92" s="107"/>
    </row>
    <row r="93">
      <c r="K93" s="107"/>
    </row>
    <row r="94">
      <c r="K94" s="107"/>
    </row>
    <row r="95">
      <c r="K95" s="107"/>
    </row>
    <row r="96">
      <c r="K96" s="107"/>
    </row>
    <row r="97">
      <c r="K97" s="107"/>
    </row>
    <row r="98">
      <c r="K98" s="107"/>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sheetData>
  <mergeCells count="31">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46:B46"/>
    <mergeCell ref="A47:B47"/>
    <mergeCell ref="A48:B48"/>
    <mergeCell ref="A33:B33"/>
    <mergeCell ref="A34:B34"/>
    <mergeCell ref="A35:B35"/>
    <mergeCell ref="A42:B42"/>
    <mergeCell ref="A43:B43"/>
    <mergeCell ref="A44:B44"/>
    <mergeCell ref="A45:B45"/>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1279</v>
      </c>
      <c r="B1" s="2" t="s">
        <v>1</v>
      </c>
      <c r="C1" s="3"/>
      <c r="D1" s="4" t="s">
        <v>2</v>
      </c>
      <c r="E1" s="5" t="s">
        <v>5</v>
      </c>
      <c r="F1" s="5" t="s">
        <v>6</v>
      </c>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t="s">
        <v>7</v>
      </c>
      <c r="AJ1" s="5" t="s">
        <v>8</v>
      </c>
      <c r="AK1" s="5" t="s">
        <v>9</v>
      </c>
      <c r="AL1" s="5" t="s">
        <v>3</v>
      </c>
      <c r="AM1" s="5"/>
    </row>
    <row r="2">
      <c r="A2" s="6"/>
      <c r="B2" s="6"/>
      <c r="C2" s="6"/>
      <c r="D2" s="7"/>
      <c r="E2" s="8">
        <v>46055.0</v>
      </c>
      <c r="F2" s="8">
        <v>46056.0</v>
      </c>
      <c r="G2" s="8">
        <v>46057.0</v>
      </c>
      <c r="H2" s="8">
        <v>46058.0</v>
      </c>
      <c r="I2" s="8">
        <v>46059.0</v>
      </c>
      <c r="J2" s="8">
        <v>46060.0</v>
      </c>
      <c r="K2" s="8">
        <v>46061.0</v>
      </c>
      <c r="L2" s="8">
        <v>46062.0</v>
      </c>
      <c r="M2" s="8">
        <v>46063.0</v>
      </c>
      <c r="N2" s="8">
        <v>46064.0</v>
      </c>
      <c r="O2" s="8">
        <v>46065.0</v>
      </c>
      <c r="P2" s="8">
        <v>46066.0</v>
      </c>
      <c r="Q2" s="8">
        <v>46067.0</v>
      </c>
      <c r="R2" s="8">
        <v>46068.0</v>
      </c>
      <c r="S2" s="8">
        <v>46069.0</v>
      </c>
      <c r="T2" s="8">
        <v>46070.0</v>
      </c>
      <c r="U2" s="8">
        <v>46071.0</v>
      </c>
      <c r="V2" s="8">
        <v>46072.0</v>
      </c>
      <c r="W2" s="8">
        <v>46073.0</v>
      </c>
      <c r="X2" s="8">
        <v>46074.0</v>
      </c>
      <c r="Y2" s="8">
        <v>46075.0</v>
      </c>
      <c r="Z2" s="8">
        <v>46076.0</v>
      </c>
      <c r="AA2" s="8">
        <v>46077.0</v>
      </c>
      <c r="AB2" s="8">
        <v>46078.0</v>
      </c>
      <c r="AC2" s="8">
        <v>46079.0</v>
      </c>
      <c r="AD2" s="8">
        <v>46080.0</v>
      </c>
      <c r="AE2" s="8">
        <v>46081.0</v>
      </c>
      <c r="AF2" s="8">
        <v>46082.0</v>
      </c>
      <c r="AG2" s="8">
        <v>46083.0</v>
      </c>
      <c r="AH2" s="8">
        <v>46084.0</v>
      </c>
      <c r="AI2" s="8">
        <v>46085.0</v>
      </c>
      <c r="AJ2" s="8">
        <v>46086.0</v>
      </c>
      <c r="AK2" s="8">
        <v>46087.0</v>
      </c>
      <c r="AL2" s="8">
        <v>46088.0</v>
      </c>
      <c r="AM2" s="8"/>
    </row>
    <row r="3">
      <c r="A3" s="744" t="s">
        <v>69</v>
      </c>
      <c r="B3" s="7"/>
      <c r="C3" s="745" t="s">
        <v>55</v>
      </c>
      <c r="D3" s="219">
        <f>sum(E3:J3)+sum(L3:Q3)+sum(S3:X3)+sum(Z3:AE3)+SUM(AG3:AH3)</f>
        <v>325000</v>
      </c>
      <c r="E3" s="185">
        <f t="shared" ref="E3:J3" si="1">E16+E29+E42</f>
        <v>0</v>
      </c>
      <c r="F3" s="185">
        <f t="shared" si="1"/>
        <v>0</v>
      </c>
      <c r="G3" s="185">
        <f t="shared" si="1"/>
        <v>0</v>
      </c>
      <c r="H3" s="185">
        <f t="shared" si="1"/>
        <v>0</v>
      </c>
      <c r="I3" s="185">
        <f t="shared" si="1"/>
        <v>0</v>
      </c>
      <c r="J3" s="185">
        <f t="shared" si="1"/>
        <v>0</v>
      </c>
      <c r="K3" s="60">
        <f t="shared" ref="K3:K12" si="7">sum(E3:J3)</f>
        <v>0</v>
      </c>
      <c r="L3" s="185">
        <f t="shared" ref="L3:Q3" si="2">L16+L29+L42</f>
        <v>0</v>
      </c>
      <c r="M3" s="185">
        <f t="shared" si="2"/>
        <v>325000</v>
      </c>
      <c r="N3" s="185">
        <f t="shared" si="2"/>
        <v>0</v>
      </c>
      <c r="O3" s="185">
        <f t="shared" si="2"/>
        <v>0</v>
      </c>
      <c r="P3" s="185">
        <f t="shared" si="2"/>
        <v>0</v>
      </c>
      <c r="Q3" s="185">
        <f t="shared" si="2"/>
        <v>0</v>
      </c>
      <c r="R3" s="60">
        <f t="shared" ref="R3:R12" si="9">sum(L3:Q3)</f>
        <v>325000</v>
      </c>
      <c r="S3" s="185">
        <f t="shared" ref="S3:X3" si="3">S16+S29+S42</f>
        <v>0</v>
      </c>
      <c r="T3" s="185">
        <f t="shared" si="3"/>
        <v>0</v>
      </c>
      <c r="U3" s="185">
        <f t="shared" si="3"/>
        <v>0</v>
      </c>
      <c r="V3" s="185">
        <f t="shared" si="3"/>
        <v>0</v>
      </c>
      <c r="W3" s="185">
        <f t="shared" si="3"/>
        <v>0</v>
      </c>
      <c r="X3" s="185">
        <f t="shared" si="3"/>
        <v>0</v>
      </c>
      <c r="Y3" s="60">
        <f t="shared" ref="Y3:Y12" si="11">sum(S3:X3)</f>
        <v>0</v>
      </c>
      <c r="Z3" s="185">
        <f t="shared" ref="Z3:AE3" si="4">Z16+Z29+Z42</f>
        <v>0</v>
      </c>
      <c r="AA3" s="185">
        <f t="shared" si="4"/>
        <v>0</v>
      </c>
      <c r="AB3" s="185">
        <f t="shared" si="4"/>
        <v>0</v>
      </c>
      <c r="AC3" s="185">
        <f t="shared" si="4"/>
        <v>0</v>
      </c>
      <c r="AD3" s="185">
        <f t="shared" si="4"/>
        <v>0</v>
      </c>
      <c r="AE3" s="185">
        <f t="shared" si="4"/>
        <v>0</v>
      </c>
      <c r="AF3" s="60">
        <f t="shared" ref="AF3:AF12" si="13">sum(Z3:AE3)</f>
        <v>0</v>
      </c>
      <c r="AG3" s="185">
        <f t="shared" ref="AG3:AL3" si="5">AG16+AG29+AG42</f>
        <v>0</v>
      </c>
      <c r="AH3" s="185">
        <f t="shared" si="5"/>
        <v>0</v>
      </c>
      <c r="AI3" s="185">
        <f t="shared" si="5"/>
        <v>0</v>
      </c>
      <c r="AJ3" s="185">
        <f t="shared" si="5"/>
        <v>0</v>
      </c>
      <c r="AK3" s="185">
        <f t="shared" si="5"/>
        <v>0</v>
      </c>
      <c r="AL3" s="185">
        <f t="shared" si="5"/>
        <v>0</v>
      </c>
      <c r="AM3" s="60">
        <f t="shared" ref="AM3:AM12" si="15">sum(AG3:AL3)</f>
        <v>0</v>
      </c>
    </row>
    <row r="4">
      <c r="A4" s="746">
        <f>D4/D5</f>
        <v>0.2</v>
      </c>
      <c r="B4" s="7"/>
      <c r="C4" s="747" t="s">
        <v>57</v>
      </c>
      <c r="D4" s="221">
        <f t="shared" ref="D4:D12" si="16">sum(E4:J4)+sum(L4:Q4)+sum(S4:X4)+sum(Z4:AE4)+sum(AG4:AH4)</f>
        <v>1</v>
      </c>
      <c r="E4" s="199">
        <f t="shared" ref="E4:J4" si="6">E17+E30+E43</f>
        <v>0</v>
      </c>
      <c r="F4" s="199">
        <f t="shared" si="6"/>
        <v>0</v>
      </c>
      <c r="G4" s="199">
        <f t="shared" si="6"/>
        <v>0</v>
      </c>
      <c r="H4" s="199">
        <f t="shared" si="6"/>
        <v>0</v>
      </c>
      <c r="I4" s="199">
        <f t="shared" si="6"/>
        <v>0</v>
      </c>
      <c r="J4" s="199">
        <f t="shared" si="6"/>
        <v>0</v>
      </c>
      <c r="K4" s="66">
        <f t="shared" si="7"/>
        <v>0</v>
      </c>
      <c r="L4" s="199">
        <f t="shared" ref="L4:Q4" si="8">L17+L30+L43</f>
        <v>0</v>
      </c>
      <c r="M4" s="199">
        <f t="shared" si="8"/>
        <v>1</v>
      </c>
      <c r="N4" s="199">
        <f t="shared" si="8"/>
        <v>0</v>
      </c>
      <c r="O4" s="199">
        <f t="shared" si="8"/>
        <v>0</v>
      </c>
      <c r="P4" s="199">
        <f t="shared" si="8"/>
        <v>0</v>
      </c>
      <c r="Q4" s="199">
        <f t="shared" si="8"/>
        <v>0</v>
      </c>
      <c r="R4" s="66">
        <f t="shared" si="9"/>
        <v>1</v>
      </c>
      <c r="S4" s="199">
        <f t="shared" ref="S4:X4" si="10">S17+S30+S43</f>
        <v>0</v>
      </c>
      <c r="T4" s="199">
        <f t="shared" si="10"/>
        <v>0</v>
      </c>
      <c r="U4" s="199">
        <f t="shared" si="10"/>
        <v>0</v>
      </c>
      <c r="V4" s="199">
        <f t="shared" si="10"/>
        <v>0</v>
      </c>
      <c r="W4" s="199">
        <f t="shared" si="10"/>
        <v>0</v>
      </c>
      <c r="X4" s="199">
        <f t="shared" si="10"/>
        <v>0</v>
      </c>
      <c r="Y4" s="66">
        <f t="shared" si="11"/>
        <v>0</v>
      </c>
      <c r="Z4" s="199">
        <f t="shared" ref="Z4:AE4" si="12">Z17+Z30+Z43</f>
        <v>0</v>
      </c>
      <c r="AA4" s="199">
        <f t="shared" si="12"/>
        <v>0</v>
      </c>
      <c r="AB4" s="199">
        <f t="shared" si="12"/>
        <v>0</v>
      </c>
      <c r="AC4" s="199">
        <f t="shared" si="12"/>
        <v>0</v>
      </c>
      <c r="AD4" s="199">
        <f t="shared" si="12"/>
        <v>0</v>
      </c>
      <c r="AE4" s="199">
        <f t="shared" si="12"/>
        <v>0</v>
      </c>
      <c r="AF4" s="66">
        <f t="shared" si="13"/>
        <v>0</v>
      </c>
      <c r="AG4" s="199">
        <f t="shared" ref="AG4:AL4" si="14">AG17+AG30+AG43</f>
        <v>0</v>
      </c>
      <c r="AH4" s="199">
        <f t="shared" si="14"/>
        <v>0</v>
      </c>
      <c r="AI4" s="199">
        <f t="shared" si="14"/>
        <v>0</v>
      </c>
      <c r="AJ4" s="199">
        <f t="shared" si="14"/>
        <v>0</v>
      </c>
      <c r="AK4" s="199">
        <f t="shared" si="14"/>
        <v>0</v>
      </c>
      <c r="AL4" s="199">
        <f t="shared" si="14"/>
        <v>0</v>
      </c>
      <c r="AM4" s="66">
        <f t="shared" si="15"/>
        <v>0</v>
      </c>
    </row>
    <row r="5">
      <c r="A5" s="744" t="s">
        <v>1280</v>
      </c>
      <c r="B5" s="7"/>
      <c r="C5" s="747" t="s">
        <v>58</v>
      </c>
      <c r="D5" s="221">
        <f t="shared" si="16"/>
        <v>5</v>
      </c>
      <c r="E5" s="199">
        <f t="shared" ref="E5:J5" si="17">E18+E31+E44</f>
        <v>0</v>
      </c>
      <c r="F5" s="199">
        <f t="shared" si="17"/>
        <v>0</v>
      </c>
      <c r="G5" s="199">
        <f t="shared" si="17"/>
        <v>0</v>
      </c>
      <c r="H5" s="199">
        <f t="shared" si="17"/>
        <v>0</v>
      </c>
      <c r="I5" s="199">
        <f t="shared" si="17"/>
        <v>0</v>
      </c>
      <c r="J5" s="199">
        <f t="shared" si="17"/>
        <v>0</v>
      </c>
      <c r="K5" s="66">
        <f t="shared" si="7"/>
        <v>0</v>
      </c>
      <c r="L5" s="199">
        <f t="shared" ref="L5:Q5" si="18">L18+L31+L44</f>
        <v>0</v>
      </c>
      <c r="M5" s="199">
        <f t="shared" si="18"/>
        <v>1</v>
      </c>
      <c r="N5" s="199">
        <f t="shared" si="18"/>
        <v>0</v>
      </c>
      <c r="O5" s="199">
        <f t="shared" si="18"/>
        <v>0</v>
      </c>
      <c r="P5" s="199">
        <f t="shared" si="18"/>
        <v>1</v>
      </c>
      <c r="Q5" s="199">
        <f t="shared" si="18"/>
        <v>0</v>
      </c>
      <c r="R5" s="66">
        <f t="shared" si="9"/>
        <v>2</v>
      </c>
      <c r="S5" s="199">
        <f t="shared" ref="S5:X5" si="19">S18+S31+S44</f>
        <v>1</v>
      </c>
      <c r="T5" s="199">
        <f t="shared" si="19"/>
        <v>0</v>
      </c>
      <c r="U5" s="199">
        <f t="shared" si="19"/>
        <v>0</v>
      </c>
      <c r="V5" s="199">
        <f t="shared" si="19"/>
        <v>1</v>
      </c>
      <c r="W5" s="199">
        <f t="shared" si="19"/>
        <v>1</v>
      </c>
      <c r="X5" s="199">
        <f t="shared" si="19"/>
        <v>0</v>
      </c>
      <c r="Y5" s="66">
        <f t="shared" si="11"/>
        <v>3</v>
      </c>
      <c r="Z5" s="199">
        <f t="shared" ref="Z5:AE5" si="20">Z18+Z31+Z44</f>
        <v>0</v>
      </c>
      <c r="AA5" s="199">
        <f t="shared" si="20"/>
        <v>0</v>
      </c>
      <c r="AB5" s="199">
        <f t="shared" si="20"/>
        <v>0</v>
      </c>
      <c r="AC5" s="199">
        <f t="shared" si="20"/>
        <v>0</v>
      </c>
      <c r="AD5" s="199">
        <f t="shared" si="20"/>
        <v>0</v>
      </c>
      <c r="AE5" s="199">
        <f t="shared" si="20"/>
        <v>0</v>
      </c>
      <c r="AF5" s="66">
        <f t="shared" si="13"/>
        <v>0</v>
      </c>
      <c r="AG5" s="199">
        <f t="shared" ref="AG5:AL5" si="21">AG18+AG31+AG44</f>
        <v>0</v>
      </c>
      <c r="AH5" s="199">
        <f t="shared" si="21"/>
        <v>0</v>
      </c>
      <c r="AI5" s="199">
        <f t="shared" si="21"/>
        <v>0</v>
      </c>
      <c r="AJ5" s="199">
        <f t="shared" si="21"/>
        <v>0</v>
      </c>
      <c r="AK5" s="199">
        <f t="shared" si="21"/>
        <v>0</v>
      </c>
      <c r="AL5" s="199">
        <f t="shared" si="21"/>
        <v>0</v>
      </c>
      <c r="AM5" s="66">
        <f t="shared" si="15"/>
        <v>0</v>
      </c>
    </row>
    <row r="6">
      <c r="A6" s="746">
        <f>D5/sum(D5:D6)</f>
        <v>0.5</v>
      </c>
      <c r="B6" s="7"/>
      <c r="C6" s="747" t="s">
        <v>59</v>
      </c>
      <c r="D6" s="221">
        <f t="shared" si="16"/>
        <v>5</v>
      </c>
      <c r="E6" s="199">
        <f t="shared" ref="E6:J6" si="22">E19+E32+E45</f>
        <v>0</v>
      </c>
      <c r="F6" s="199">
        <f t="shared" si="22"/>
        <v>1</v>
      </c>
      <c r="G6" s="199">
        <f t="shared" si="22"/>
        <v>0</v>
      </c>
      <c r="H6" s="199">
        <f t="shared" si="22"/>
        <v>0</v>
      </c>
      <c r="I6" s="199">
        <f t="shared" si="22"/>
        <v>0</v>
      </c>
      <c r="J6" s="199">
        <f t="shared" si="22"/>
        <v>0</v>
      </c>
      <c r="K6" s="66">
        <f t="shared" si="7"/>
        <v>1</v>
      </c>
      <c r="L6" s="199">
        <f t="shared" ref="L6:Q6" si="23">L19+L32+L45</f>
        <v>0</v>
      </c>
      <c r="M6" s="199">
        <f t="shared" si="23"/>
        <v>0</v>
      </c>
      <c r="N6" s="199">
        <f t="shared" si="23"/>
        <v>0</v>
      </c>
      <c r="O6" s="199">
        <f t="shared" si="23"/>
        <v>1</v>
      </c>
      <c r="P6" s="199">
        <f t="shared" si="23"/>
        <v>0</v>
      </c>
      <c r="Q6" s="199">
        <f t="shared" si="23"/>
        <v>0</v>
      </c>
      <c r="R6" s="66">
        <f t="shared" si="9"/>
        <v>1</v>
      </c>
      <c r="S6" s="199">
        <f t="shared" ref="S6:X6" si="24">S19+S32+S45</f>
        <v>0</v>
      </c>
      <c r="T6" s="199">
        <f t="shared" si="24"/>
        <v>1</v>
      </c>
      <c r="U6" s="199">
        <f t="shared" si="24"/>
        <v>1</v>
      </c>
      <c r="V6" s="199">
        <f t="shared" si="24"/>
        <v>1</v>
      </c>
      <c r="W6" s="199">
        <f t="shared" si="24"/>
        <v>0</v>
      </c>
      <c r="X6" s="199">
        <f t="shared" si="24"/>
        <v>0</v>
      </c>
      <c r="Y6" s="66">
        <f t="shared" si="11"/>
        <v>3</v>
      </c>
      <c r="Z6" s="199">
        <f t="shared" ref="Z6:AE6" si="25">Z19+Z32+Z45</f>
        <v>0</v>
      </c>
      <c r="AA6" s="199">
        <f t="shared" si="25"/>
        <v>0</v>
      </c>
      <c r="AB6" s="199">
        <f t="shared" si="25"/>
        <v>0</v>
      </c>
      <c r="AC6" s="199">
        <f t="shared" si="25"/>
        <v>0</v>
      </c>
      <c r="AD6" s="199">
        <f t="shared" si="25"/>
        <v>0</v>
      </c>
      <c r="AE6" s="199">
        <f t="shared" si="25"/>
        <v>0</v>
      </c>
      <c r="AF6" s="66">
        <f t="shared" si="13"/>
        <v>0</v>
      </c>
      <c r="AG6" s="199">
        <f t="shared" ref="AG6:AL6" si="26">AG19+AG32+AG45</f>
        <v>0</v>
      </c>
      <c r="AH6" s="199">
        <f t="shared" si="26"/>
        <v>0</v>
      </c>
      <c r="AI6" s="199">
        <f t="shared" si="26"/>
        <v>0</v>
      </c>
      <c r="AJ6" s="199">
        <f t="shared" si="26"/>
        <v>0</v>
      </c>
      <c r="AK6" s="199">
        <f t="shared" si="26"/>
        <v>0</v>
      </c>
      <c r="AL6" s="199">
        <f t="shared" si="26"/>
        <v>0</v>
      </c>
      <c r="AM6" s="66">
        <f t="shared" si="15"/>
        <v>0</v>
      </c>
    </row>
    <row r="7">
      <c r="A7" s="744" t="s">
        <v>71</v>
      </c>
      <c r="B7" s="7"/>
      <c r="C7" s="68" t="s">
        <v>109</v>
      </c>
      <c r="D7" s="221">
        <f t="shared" si="16"/>
        <v>0</v>
      </c>
      <c r="E7" s="199">
        <f t="shared" ref="E7:J7" si="27">E20+E33+E46</f>
        <v>0</v>
      </c>
      <c r="F7" s="199">
        <f t="shared" si="27"/>
        <v>0</v>
      </c>
      <c r="G7" s="199">
        <f t="shared" si="27"/>
        <v>0</v>
      </c>
      <c r="H7" s="199">
        <f t="shared" si="27"/>
        <v>0</v>
      </c>
      <c r="I7" s="199">
        <f t="shared" si="27"/>
        <v>0</v>
      </c>
      <c r="J7" s="199">
        <f t="shared" si="27"/>
        <v>0</v>
      </c>
      <c r="K7" s="66">
        <f t="shared" si="7"/>
        <v>0</v>
      </c>
      <c r="L7" s="199">
        <f t="shared" ref="L7:Q7" si="28">L20+L33+L46</f>
        <v>0</v>
      </c>
      <c r="M7" s="199">
        <f t="shared" si="28"/>
        <v>0</v>
      </c>
      <c r="N7" s="199">
        <f t="shared" si="28"/>
        <v>0</v>
      </c>
      <c r="O7" s="199">
        <f t="shared" si="28"/>
        <v>0</v>
      </c>
      <c r="P7" s="199">
        <f t="shared" si="28"/>
        <v>0</v>
      </c>
      <c r="Q7" s="199">
        <f t="shared" si="28"/>
        <v>0</v>
      </c>
      <c r="R7" s="66">
        <f t="shared" si="9"/>
        <v>0</v>
      </c>
      <c r="S7" s="199">
        <f t="shared" ref="S7:X7" si="29">S20+S33+S46</f>
        <v>0</v>
      </c>
      <c r="T7" s="199">
        <f t="shared" si="29"/>
        <v>0</v>
      </c>
      <c r="U7" s="199">
        <f t="shared" si="29"/>
        <v>0</v>
      </c>
      <c r="V7" s="199">
        <f t="shared" si="29"/>
        <v>0</v>
      </c>
      <c r="W7" s="199">
        <f t="shared" si="29"/>
        <v>0</v>
      </c>
      <c r="X7" s="199">
        <f t="shared" si="29"/>
        <v>0</v>
      </c>
      <c r="Y7" s="66">
        <f t="shared" si="11"/>
        <v>0</v>
      </c>
      <c r="Z7" s="199">
        <f t="shared" ref="Z7:AE7" si="30">Z20+Z33+Z46</f>
        <v>0</v>
      </c>
      <c r="AA7" s="199">
        <f t="shared" si="30"/>
        <v>0</v>
      </c>
      <c r="AB7" s="199">
        <f t="shared" si="30"/>
        <v>0</v>
      </c>
      <c r="AC7" s="199">
        <f t="shared" si="30"/>
        <v>0</v>
      </c>
      <c r="AD7" s="199">
        <f t="shared" si="30"/>
        <v>0</v>
      </c>
      <c r="AE7" s="199">
        <f t="shared" si="30"/>
        <v>0</v>
      </c>
      <c r="AF7" s="66">
        <f t="shared" si="13"/>
        <v>0</v>
      </c>
      <c r="AG7" s="199">
        <f t="shared" ref="AG7:AL7" si="31">AG20+AG33+AG46</f>
        <v>0</v>
      </c>
      <c r="AH7" s="199">
        <f t="shared" si="31"/>
        <v>0</v>
      </c>
      <c r="AI7" s="199">
        <f t="shared" si="31"/>
        <v>0</v>
      </c>
      <c r="AJ7" s="199">
        <f t="shared" si="31"/>
        <v>0</v>
      </c>
      <c r="AK7" s="199">
        <f t="shared" si="31"/>
        <v>0</v>
      </c>
      <c r="AL7" s="199">
        <f t="shared" si="31"/>
        <v>0</v>
      </c>
      <c r="AM7" s="66">
        <f t="shared" si="15"/>
        <v>0</v>
      </c>
    </row>
    <row r="8">
      <c r="A8" s="748" t="str">
        <f>D5/D7</f>
        <v>#DIV/0!</v>
      </c>
      <c r="B8" s="7"/>
      <c r="C8" s="747" t="s">
        <v>72</v>
      </c>
      <c r="D8" s="221">
        <f t="shared" si="16"/>
        <v>6</v>
      </c>
      <c r="E8" s="199">
        <f t="shared" ref="E8:J8" si="32">E21+E34+E47</f>
        <v>0</v>
      </c>
      <c r="F8" s="199">
        <f t="shared" si="32"/>
        <v>0</v>
      </c>
      <c r="G8" s="199">
        <f t="shared" si="32"/>
        <v>2</v>
      </c>
      <c r="H8" s="199">
        <f t="shared" si="32"/>
        <v>0</v>
      </c>
      <c r="I8" s="199">
        <f t="shared" si="32"/>
        <v>0</v>
      </c>
      <c r="J8" s="199">
        <f t="shared" si="32"/>
        <v>0</v>
      </c>
      <c r="K8" s="66">
        <f t="shared" si="7"/>
        <v>2</v>
      </c>
      <c r="L8" s="199">
        <f t="shared" ref="L8:Q8" si="33">L21+L34+L47</f>
        <v>0</v>
      </c>
      <c r="M8" s="199">
        <f t="shared" si="33"/>
        <v>0</v>
      </c>
      <c r="N8" s="199">
        <f t="shared" si="33"/>
        <v>1</v>
      </c>
      <c r="O8" s="199">
        <f t="shared" si="33"/>
        <v>1</v>
      </c>
      <c r="P8" s="199">
        <f t="shared" si="33"/>
        <v>2</v>
      </c>
      <c r="Q8" s="199">
        <f t="shared" si="33"/>
        <v>0</v>
      </c>
      <c r="R8" s="66">
        <f t="shared" si="9"/>
        <v>4</v>
      </c>
      <c r="S8" s="199">
        <f t="shared" ref="S8:X8" si="34">S21+S34+S47</f>
        <v>0</v>
      </c>
      <c r="T8" s="199">
        <f t="shared" si="34"/>
        <v>0</v>
      </c>
      <c r="U8" s="199">
        <f t="shared" si="34"/>
        <v>0</v>
      </c>
      <c r="V8" s="199">
        <f t="shared" si="34"/>
        <v>0</v>
      </c>
      <c r="W8" s="199">
        <f t="shared" si="34"/>
        <v>0</v>
      </c>
      <c r="X8" s="199">
        <f t="shared" si="34"/>
        <v>0</v>
      </c>
      <c r="Y8" s="66">
        <f t="shared" si="11"/>
        <v>0</v>
      </c>
      <c r="Z8" s="199">
        <f t="shared" ref="Z8:AE8" si="35">Z21+Z34+Z47</f>
        <v>0</v>
      </c>
      <c r="AA8" s="199">
        <f t="shared" si="35"/>
        <v>0</v>
      </c>
      <c r="AB8" s="199">
        <f t="shared" si="35"/>
        <v>0</v>
      </c>
      <c r="AC8" s="199">
        <f t="shared" si="35"/>
        <v>0</v>
      </c>
      <c r="AD8" s="199">
        <f t="shared" si="35"/>
        <v>0</v>
      </c>
      <c r="AE8" s="199">
        <f t="shared" si="35"/>
        <v>0</v>
      </c>
      <c r="AF8" s="66">
        <f t="shared" si="13"/>
        <v>0</v>
      </c>
      <c r="AG8" s="199">
        <f t="shared" ref="AG8:AL8" si="36">AG21+AG34+AG47</f>
        <v>0</v>
      </c>
      <c r="AH8" s="199">
        <f t="shared" si="36"/>
        <v>0</v>
      </c>
      <c r="AI8" s="199">
        <f t="shared" si="36"/>
        <v>0</v>
      </c>
      <c r="AJ8" s="199">
        <f t="shared" si="36"/>
        <v>0</v>
      </c>
      <c r="AK8" s="199">
        <f t="shared" si="36"/>
        <v>0</v>
      </c>
      <c r="AL8" s="199">
        <f t="shared" si="36"/>
        <v>0</v>
      </c>
      <c r="AM8" s="66">
        <f t="shared" si="15"/>
        <v>0</v>
      </c>
    </row>
    <row r="9">
      <c r="A9" s="749" t="s">
        <v>1281</v>
      </c>
      <c r="B9" s="750">
        <f>D8/D12</f>
        <v>0.004716981132</v>
      </c>
      <c r="C9" s="751" t="s">
        <v>1282</v>
      </c>
      <c r="D9" s="221">
        <f t="shared" si="16"/>
        <v>66</v>
      </c>
      <c r="E9" s="199">
        <f t="shared" ref="E9:J9" si="37">E22+E35+E48</f>
        <v>2</v>
      </c>
      <c r="F9" s="199">
        <f t="shared" si="37"/>
        <v>0</v>
      </c>
      <c r="G9" s="199">
        <f t="shared" si="37"/>
        <v>6</v>
      </c>
      <c r="H9" s="199">
        <f t="shared" si="37"/>
        <v>13</v>
      </c>
      <c r="I9" s="199">
        <f t="shared" si="37"/>
        <v>10</v>
      </c>
      <c r="J9" s="199">
        <f t="shared" si="37"/>
        <v>0</v>
      </c>
      <c r="K9" s="66">
        <f t="shared" si="7"/>
        <v>31</v>
      </c>
      <c r="L9" s="199">
        <f t="shared" ref="L9:Q9" si="38">L22+L35+L48</f>
        <v>8</v>
      </c>
      <c r="M9" s="199">
        <f t="shared" si="38"/>
        <v>10</v>
      </c>
      <c r="N9" s="199">
        <f t="shared" si="38"/>
        <v>7</v>
      </c>
      <c r="O9" s="199">
        <f t="shared" si="38"/>
        <v>8</v>
      </c>
      <c r="P9" s="199">
        <f t="shared" si="38"/>
        <v>2</v>
      </c>
      <c r="Q9" s="199">
        <f t="shared" si="38"/>
        <v>0</v>
      </c>
      <c r="R9" s="66">
        <f t="shared" si="9"/>
        <v>35</v>
      </c>
      <c r="S9" s="199">
        <f t="shared" ref="S9:X9" si="39">S22+S35+S48</f>
        <v>0</v>
      </c>
      <c r="T9" s="199">
        <f t="shared" si="39"/>
        <v>0</v>
      </c>
      <c r="U9" s="199">
        <f t="shared" si="39"/>
        <v>0</v>
      </c>
      <c r="V9" s="199">
        <f t="shared" si="39"/>
        <v>0</v>
      </c>
      <c r="W9" s="199">
        <f t="shared" si="39"/>
        <v>0</v>
      </c>
      <c r="X9" s="199">
        <f t="shared" si="39"/>
        <v>0</v>
      </c>
      <c r="Y9" s="66">
        <f t="shared" si="11"/>
        <v>0</v>
      </c>
      <c r="Z9" s="199">
        <f t="shared" ref="Z9:AE9" si="40">Z22+Z35+Z48</f>
        <v>0</v>
      </c>
      <c r="AA9" s="199">
        <f t="shared" si="40"/>
        <v>0</v>
      </c>
      <c r="AB9" s="199">
        <f t="shared" si="40"/>
        <v>0</v>
      </c>
      <c r="AC9" s="199">
        <f t="shared" si="40"/>
        <v>0</v>
      </c>
      <c r="AD9" s="199">
        <f t="shared" si="40"/>
        <v>0</v>
      </c>
      <c r="AE9" s="199">
        <f t="shared" si="40"/>
        <v>0</v>
      </c>
      <c r="AF9" s="66">
        <f t="shared" si="13"/>
        <v>0</v>
      </c>
      <c r="AG9" s="199">
        <f t="shared" ref="AG9:AL9" si="41">AG22+AG35+AG48</f>
        <v>0</v>
      </c>
      <c r="AH9" s="199">
        <f t="shared" si="41"/>
        <v>0</v>
      </c>
      <c r="AI9" s="199">
        <f t="shared" si="41"/>
        <v>0</v>
      </c>
      <c r="AJ9" s="199">
        <f t="shared" si="41"/>
        <v>0</v>
      </c>
      <c r="AK9" s="199">
        <f t="shared" si="41"/>
        <v>0</v>
      </c>
      <c r="AL9" s="199">
        <f t="shared" si="41"/>
        <v>0</v>
      </c>
      <c r="AM9" s="66">
        <f t="shared" si="15"/>
        <v>0</v>
      </c>
    </row>
    <row r="10">
      <c r="A10" s="752" t="s">
        <v>163</v>
      </c>
      <c r="B10" s="753">
        <f t="shared" ref="B10:B13" si="47">D8/D9</f>
        <v>0.09090909091</v>
      </c>
      <c r="C10" s="17" t="s">
        <v>1283</v>
      </c>
      <c r="D10" s="221">
        <f t="shared" si="16"/>
        <v>450</v>
      </c>
      <c r="E10" s="199">
        <f t="shared" ref="E10:J10" si="42">E23+E36+E49</f>
        <v>16</v>
      </c>
      <c r="F10" s="199">
        <f t="shared" si="42"/>
        <v>0</v>
      </c>
      <c r="G10" s="199">
        <f t="shared" si="42"/>
        <v>90</v>
      </c>
      <c r="H10" s="199">
        <f t="shared" si="42"/>
        <v>74</v>
      </c>
      <c r="I10" s="199">
        <f t="shared" si="42"/>
        <v>79</v>
      </c>
      <c r="J10" s="199">
        <f t="shared" si="42"/>
        <v>0</v>
      </c>
      <c r="K10" s="66">
        <f t="shared" si="7"/>
        <v>259</v>
      </c>
      <c r="L10" s="199">
        <f t="shared" ref="L10:Q10" si="43">L23+L36+L49</f>
        <v>61</v>
      </c>
      <c r="M10" s="199">
        <f t="shared" si="43"/>
        <v>72</v>
      </c>
      <c r="N10" s="199">
        <f t="shared" si="43"/>
        <v>21</v>
      </c>
      <c r="O10" s="199">
        <f t="shared" si="43"/>
        <v>35</v>
      </c>
      <c r="P10" s="199">
        <f t="shared" si="43"/>
        <v>2</v>
      </c>
      <c r="Q10" s="199">
        <f t="shared" si="43"/>
        <v>0</v>
      </c>
      <c r="R10" s="66">
        <f t="shared" si="9"/>
        <v>191</v>
      </c>
      <c r="S10" s="199">
        <f t="shared" ref="S10:X10" si="44">S23+S36+S49</f>
        <v>0</v>
      </c>
      <c r="T10" s="199">
        <f t="shared" si="44"/>
        <v>0</v>
      </c>
      <c r="U10" s="199">
        <f t="shared" si="44"/>
        <v>0</v>
      </c>
      <c r="V10" s="199">
        <f t="shared" si="44"/>
        <v>0</v>
      </c>
      <c r="W10" s="199">
        <f t="shared" si="44"/>
        <v>0</v>
      </c>
      <c r="X10" s="199">
        <f t="shared" si="44"/>
        <v>0</v>
      </c>
      <c r="Y10" s="66">
        <f t="shared" si="11"/>
        <v>0</v>
      </c>
      <c r="Z10" s="199">
        <f t="shared" ref="Z10:AE10" si="45">Z23+Z36+Z49</f>
        <v>0</v>
      </c>
      <c r="AA10" s="199">
        <f t="shared" si="45"/>
        <v>0</v>
      </c>
      <c r="AB10" s="199">
        <f t="shared" si="45"/>
        <v>0</v>
      </c>
      <c r="AC10" s="199">
        <f t="shared" si="45"/>
        <v>0</v>
      </c>
      <c r="AD10" s="199">
        <f t="shared" si="45"/>
        <v>0</v>
      </c>
      <c r="AE10" s="199">
        <f t="shared" si="45"/>
        <v>0</v>
      </c>
      <c r="AF10" s="66">
        <f t="shared" si="13"/>
        <v>0</v>
      </c>
      <c r="AG10" s="199">
        <f t="shared" ref="AG10:AL10" si="46">AG23+AG36+AG49</f>
        <v>0</v>
      </c>
      <c r="AH10" s="199">
        <f t="shared" si="46"/>
        <v>0</v>
      </c>
      <c r="AI10" s="199">
        <f t="shared" si="46"/>
        <v>0</v>
      </c>
      <c r="AJ10" s="199">
        <f t="shared" si="46"/>
        <v>0</v>
      </c>
      <c r="AK10" s="199">
        <f t="shared" si="46"/>
        <v>0</v>
      </c>
      <c r="AL10" s="199">
        <f t="shared" si="46"/>
        <v>0</v>
      </c>
      <c r="AM10" s="66">
        <f t="shared" si="15"/>
        <v>0</v>
      </c>
    </row>
    <row r="11">
      <c r="A11" s="752" t="s">
        <v>161</v>
      </c>
      <c r="B11" s="753">
        <f t="shared" si="47"/>
        <v>0.1466666667</v>
      </c>
      <c r="C11" s="44" t="s">
        <v>1284</v>
      </c>
      <c r="D11" s="221">
        <f t="shared" si="16"/>
        <v>700</v>
      </c>
      <c r="E11" s="199">
        <f t="shared" ref="E11:J11" si="48">E24+E37+E50</f>
        <v>18</v>
      </c>
      <c r="F11" s="199">
        <f t="shared" si="48"/>
        <v>0</v>
      </c>
      <c r="G11" s="199">
        <f t="shared" si="48"/>
        <v>119</v>
      </c>
      <c r="H11" s="199">
        <f t="shared" si="48"/>
        <v>135</v>
      </c>
      <c r="I11" s="199">
        <f t="shared" si="48"/>
        <v>125</v>
      </c>
      <c r="J11" s="199">
        <f t="shared" si="48"/>
        <v>0</v>
      </c>
      <c r="K11" s="66">
        <f t="shared" si="7"/>
        <v>397</v>
      </c>
      <c r="L11" s="199">
        <f t="shared" ref="L11:Q11" si="49">L24+L37+L50</f>
        <v>102</v>
      </c>
      <c r="M11" s="199">
        <f t="shared" si="49"/>
        <v>71</v>
      </c>
      <c r="N11" s="199">
        <f t="shared" si="49"/>
        <v>45</v>
      </c>
      <c r="O11" s="199">
        <f t="shared" si="49"/>
        <v>76</v>
      </c>
      <c r="P11" s="199">
        <f t="shared" si="49"/>
        <v>9</v>
      </c>
      <c r="Q11" s="199">
        <f t="shared" si="49"/>
        <v>0</v>
      </c>
      <c r="R11" s="66">
        <f t="shared" si="9"/>
        <v>303</v>
      </c>
      <c r="S11" s="199">
        <f t="shared" ref="S11:X11" si="50">S24+S37+S50</f>
        <v>0</v>
      </c>
      <c r="T11" s="199">
        <f t="shared" si="50"/>
        <v>0</v>
      </c>
      <c r="U11" s="199">
        <f t="shared" si="50"/>
        <v>0</v>
      </c>
      <c r="V11" s="199">
        <f t="shared" si="50"/>
        <v>0</v>
      </c>
      <c r="W11" s="199">
        <f t="shared" si="50"/>
        <v>0</v>
      </c>
      <c r="X11" s="199">
        <f t="shared" si="50"/>
        <v>0</v>
      </c>
      <c r="Y11" s="66">
        <f t="shared" si="11"/>
        <v>0</v>
      </c>
      <c r="Z11" s="199">
        <f t="shared" ref="Z11:AE11" si="51">Z24+Z37+Z50</f>
        <v>0</v>
      </c>
      <c r="AA11" s="199">
        <f t="shared" si="51"/>
        <v>0</v>
      </c>
      <c r="AB11" s="199">
        <f t="shared" si="51"/>
        <v>0</v>
      </c>
      <c r="AC11" s="199">
        <f t="shared" si="51"/>
        <v>0</v>
      </c>
      <c r="AD11" s="199">
        <f t="shared" si="51"/>
        <v>0</v>
      </c>
      <c r="AE11" s="199">
        <f t="shared" si="51"/>
        <v>0</v>
      </c>
      <c r="AF11" s="66">
        <f t="shared" si="13"/>
        <v>0</v>
      </c>
      <c r="AG11" s="199">
        <f t="shared" ref="AG11:AL11" si="52">AG24+AG37+AG50</f>
        <v>0</v>
      </c>
      <c r="AH11" s="199">
        <f t="shared" si="52"/>
        <v>0</v>
      </c>
      <c r="AI11" s="199">
        <f t="shared" si="52"/>
        <v>0</v>
      </c>
      <c r="AJ11" s="199">
        <f t="shared" si="52"/>
        <v>0</v>
      </c>
      <c r="AK11" s="199">
        <f t="shared" si="52"/>
        <v>0</v>
      </c>
      <c r="AL11" s="199">
        <f t="shared" si="52"/>
        <v>0</v>
      </c>
      <c r="AM11" s="66">
        <f t="shared" si="15"/>
        <v>0</v>
      </c>
    </row>
    <row r="12">
      <c r="A12" s="752" t="s">
        <v>159</v>
      </c>
      <c r="B12" s="753">
        <f t="shared" si="47"/>
        <v>0.6428571429</v>
      </c>
      <c r="C12" s="754" t="s">
        <v>97</v>
      </c>
      <c r="D12" s="221">
        <f t="shared" si="16"/>
        <v>1272</v>
      </c>
      <c r="E12" s="199">
        <f t="shared" ref="E12:J12" si="53">E25+E38+E51</f>
        <v>50</v>
      </c>
      <c r="F12" s="199">
        <f t="shared" si="53"/>
        <v>0</v>
      </c>
      <c r="G12" s="199">
        <f t="shared" si="53"/>
        <v>205</v>
      </c>
      <c r="H12" s="199">
        <f t="shared" si="53"/>
        <v>221</v>
      </c>
      <c r="I12" s="199">
        <f t="shared" si="53"/>
        <v>200</v>
      </c>
      <c r="J12" s="199">
        <f t="shared" si="53"/>
        <v>0</v>
      </c>
      <c r="K12" s="66">
        <f t="shared" si="7"/>
        <v>676</v>
      </c>
      <c r="L12" s="199">
        <f t="shared" ref="L12:Q12" si="54">L25+L38+L51</f>
        <v>194</v>
      </c>
      <c r="M12" s="199">
        <f t="shared" si="54"/>
        <v>160</v>
      </c>
      <c r="N12" s="199">
        <f t="shared" si="54"/>
        <v>75</v>
      </c>
      <c r="O12" s="199">
        <f t="shared" si="54"/>
        <v>154</v>
      </c>
      <c r="P12" s="199">
        <f t="shared" si="54"/>
        <v>13</v>
      </c>
      <c r="Q12" s="199">
        <f t="shared" si="54"/>
        <v>0</v>
      </c>
      <c r="R12" s="66">
        <f t="shared" si="9"/>
        <v>596</v>
      </c>
      <c r="S12" s="199">
        <f t="shared" ref="S12:X12" si="55">S25+S38+S51</f>
        <v>0</v>
      </c>
      <c r="T12" s="199">
        <f t="shared" si="55"/>
        <v>0</v>
      </c>
      <c r="U12" s="199">
        <f t="shared" si="55"/>
        <v>0</v>
      </c>
      <c r="V12" s="199">
        <f t="shared" si="55"/>
        <v>0</v>
      </c>
      <c r="W12" s="199">
        <f t="shared" si="55"/>
        <v>0</v>
      </c>
      <c r="X12" s="199">
        <f t="shared" si="55"/>
        <v>0</v>
      </c>
      <c r="Y12" s="66">
        <f t="shared" si="11"/>
        <v>0</v>
      </c>
      <c r="Z12" s="199">
        <f t="shared" ref="Z12:AE12" si="56">Z25+Z38+Z51</f>
        <v>0</v>
      </c>
      <c r="AA12" s="199">
        <f t="shared" si="56"/>
        <v>0</v>
      </c>
      <c r="AB12" s="199">
        <f t="shared" si="56"/>
        <v>0</v>
      </c>
      <c r="AC12" s="199">
        <f t="shared" si="56"/>
        <v>0</v>
      </c>
      <c r="AD12" s="199">
        <f t="shared" si="56"/>
        <v>0</v>
      </c>
      <c r="AE12" s="199">
        <f t="shared" si="56"/>
        <v>0</v>
      </c>
      <c r="AF12" s="66">
        <f t="shared" si="13"/>
        <v>0</v>
      </c>
      <c r="AG12" s="199">
        <f t="shared" ref="AG12:AL12" si="57">AG25+AG38+AG51</f>
        <v>0</v>
      </c>
      <c r="AH12" s="199">
        <f t="shared" si="57"/>
        <v>0</v>
      </c>
      <c r="AI12" s="199">
        <f t="shared" si="57"/>
        <v>0</v>
      </c>
      <c r="AJ12" s="199">
        <f t="shared" si="57"/>
        <v>0</v>
      </c>
      <c r="AK12" s="199">
        <f t="shared" si="57"/>
        <v>0</v>
      </c>
      <c r="AL12" s="199">
        <f t="shared" si="57"/>
        <v>0</v>
      </c>
      <c r="AM12" s="66">
        <f t="shared" si="15"/>
        <v>0</v>
      </c>
    </row>
    <row r="13">
      <c r="A13" s="752" t="s">
        <v>157</v>
      </c>
      <c r="B13" s="753">
        <f t="shared" si="47"/>
        <v>0.5503144654</v>
      </c>
    </row>
    <row r="14">
      <c r="A14" s="755"/>
      <c r="B14" s="755"/>
    </row>
    <row r="15">
      <c r="K15" s="107"/>
    </row>
    <row r="16">
      <c r="A16" s="225" t="s">
        <v>0</v>
      </c>
      <c r="B16" s="170"/>
      <c r="C16" s="745" t="s">
        <v>55</v>
      </c>
      <c r="D16" s="219">
        <f>sum(E16:J16)+sum(L16:Q16)+sum(S16:X16)+sum(Z16:AE16)+SUM(AG16:AH16)</f>
        <v>325000</v>
      </c>
      <c r="E16" s="756"/>
      <c r="F16" s="757"/>
      <c r="G16" s="756"/>
      <c r="H16" s="756"/>
      <c r="I16" s="757"/>
      <c r="J16" s="756"/>
      <c r="K16" s="60">
        <f t="shared" ref="K16:K25" si="58">sum(E16:J16)</f>
        <v>0</v>
      </c>
      <c r="L16" s="756"/>
      <c r="M16" s="757">
        <v>325000.0</v>
      </c>
      <c r="N16" s="756"/>
      <c r="O16" s="756"/>
      <c r="P16" s="757"/>
      <c r="Q16" s="756"/>
      <c r="R16" s="60">
        <f t="shared" ref="R16:R25" si="59">sum(L16:Q16)</f>
        <v>325000</v>
      </c>
      <c r="S16" s="756"/>
      <c r="T16" s="757"/>
      <c r="U16" s="756"/>
      <c r="V16" s="756"/>
      <c r="W16" s="757"/>
      <c r="X16" s="756"/>
      <c r="Y16" s="60">
        <f t="shared" ref="Y16:Y25" si="60">sum(S16:X16)</f>
        <v>0</v>
      </c>
      <c r="Z16" s="756"/>
      <c r="AA16" s="757"/>
      <c r="AB16" s="756"/>
      <c r="AC16" s="756"/>
      <c r="AD16" s="757"/>
      <c r="AE16" s="756"/>
      <c r="AF16" s="60">
        <f t="shared" ref="AF16:AF25" si="61">sum(Z16:AE16)</f>
        <v>0</v>
      </c>
      <c r="AG16" s="756"/>
      <c r="AH16" s="757"/>
      <c r="AI16" s="756"/>
      <c r="AJ16" s="756"/>
      <c r="AK16" s="757"/>
      <c r="AL16" s="756"/>
      <c r="AM16" s="60">
        <f t="shared" ref="AM16:AM25" si="62">sum(AG16:AL16)</f>
        <v>0</v>
      </c>
    </row>
    <row r="17">
      <c r="A17" s="744" t="s">
        <v>69</v>
      </c>
      <c r="B17" s="7"/>
      <c r="C17" s="747" t="s">
        <v>57</v>
      </c>
      <c r="D17" s="221">
        <f t="shared" ref="D17:D25" si="63">sum(E17:J17)+sum(L17:Q17)+sum(S17:X17)+sum(Z17:AE17)+sum(AG17:AH17)</f>
        <v>1</v>
      </c>
      <c r="E17" s="282"/>
      <c r="F17" s="283"/>
      <c r="G17" s="282"/>
      <c r="H17" s="282"/>
      <c r="I17" s="283"/>
      <c r="J17" s="282"/>
      <c r="K17" s="66">
        <f t="shared" si="58"/>
        <v>0</v>
      </c>
      <c r="L17" s="282"/>
      <c r="M17" s="283">
        <v>1.0</v>
      </c>
      <c r="N17" s="282"/>
      <c r="O17" s="282"/>
      <c r="P17" s="283"/>
      <c r="Q17" s="282"/>
      <c r="R17" s="66">
        <f t="shared" si="59"/>
        <v>1</v>
      </c>
      <c r="S17" s="282"/>
      <c r="T17" s="283"/>
      <c r="U17" s="282"/>
      <c r="V17" s="282"/>
      <c r="W17" s="283"/>
      <c r="X17" s="282"/>
      <c r="Y17" s="66">
        <f t="shared" si="60"/>
        <v>0</v>
      </c>
      <c r="Z17" s="282"/>
      <c r="AA17" s="283"/>
      <c r="AB17" s="282"/>
      <c r="AC17" s="282"/>
      <c r="AD17" s="283"/>
      <c r="AE17" s="282"/>
      <c r="AF17" s="66">
        <f t="shared" si="61"/>
        <v>0</v>
      </c>
      <c r="AG17" s="282"/>
      <c r="AH17" s="283"/>
      <c r="AI17" s="282"/>
      <c r="AJ17" s="282"/>
      <c r="AK17" s="283"/>
      <c r="AL17" s="282"/>
      <c r="AM17" s="66">
        <f t="shared" si="62"/>
        <v>0</v>
      </c>
    </row>
    <row r="18">
      <c r="A18" s="746">
        <f>D17/D18</f>
        <v>0.2</v>
      </c>
      <c r="B18" s="7"/>
      <c r="C18" s="747" t="s">
        <v>58</v>
      </c>
      <c r="D18" s="221">
        <f t="shared" si="63"/>
        <v>5</v>
      </c>
      <c r="E18" s="189"/>
      <c r="F18" s="189"/>
      <c r="G18" s="189"/>
      <c r="H18" s="189"/>
      <c r="I18" s="189"/>
      <c r="J18" s="89"/>
      <c r="K18" s="66">
        <f t="shared" si="58"/>
        <v>0</v>
      </c>
      <c r="L18" s="189"/>
      <c r="M18" s="189">
        <v>1.0</v>
      </c>
      <c r="N18" s="189"/>
      <c r="O18" s="189"/>
      <c r="P18" s="189">
        <v>1.0</v>
      </c>
      <c r="Q18" s="89"/>
      <c r="R18" s="66">
        <f t="shared" si="59"/>
        <v>2</v>
      </c>
      <c r="S18" s="189">
        <v>1.0</v>
      </c>
      <c r="T18" s="189"/>
      <c r="U18" s="189"/>
      <c r="V18" s="189">
        <v>1.0</v>
      </c>
      <c r="W18" s="189">
        <v>1.0</v>
      </c>
      <c r="X18" s="189"/>
      <c r="Y18" s="66">
        <f t="shared" si="60"/>
        <v>3</v>
      </c>
      <c r="Z18" s="189"/>
      <c r="AA18" s="189"/>
      <c r="AB18" s="189"/>
      <c r="AC18" s="189"/>
      <c r="AD18" s="189"/>
      <c r="AE18" s="89"/>
      <c r="AF18" s="66">
        <f t="shared" si="61"/>
        <v>0</v>
      </c>
      <c r="AG18" s="189"/>
      <c r="AH18" s="189"/>
      <c r="AI18" s="189"/>
      <c r="AJ18" s="189"/>
      <c r="AK18" s="189"/>
      <c r="AL18" s="89"/>
      <c r="AM18" s="66">
        <f t="shared" si="62"/>
        <v>0</v>
      </c>
    </row>
    <row r="19">
      <c r="A19" s="744" t="s">
        <v>1280</v>
      </c>
      <c r="B19" s="7"/>
      <c r="C19" s="747" t="s">
        <v>59</v>
      </c>
      <c r="D19" s="221">
        <f t="shared" si="63"/>
        <v>5</v>
      </c>
      <c r="E19" s="189"/>
      <c r="F19" s="189">
        <v>1.0</v>
      </c>
      <c r="G19" s="189"/>
      <c r="H19" s="189"/>
      <c r="I19" s="189"/>
      <c r="J19" s="189"/>
      <c r="K19" s="66">
        <f t="shared" si="58"/>
        <v>1</v>
      </c>
      <c r="L19" s="189"/>
      <c r="M19" s="189"/>
      <c r="N19" s="189"/>
      <c r="O19" s="189">
        <v>1.0</v>
      </c>
      <c r="P19" s="189"/>
      <c r="Q19" s="189"/>
      <c r="R19" s="66">
        <f t="shared" si="59"/>
        <v>1</v>
      </c>
      <c r="S19" s="189"/>
      <c r="T19" s="189">
        <v>1.0</v>
      </c>
      <c r="U19" s="189">
        <v>1.0</v>
      </c>
      <c r="V19" s="189">
        <v>1.0</v>
      </c>
      <c r="W19" s="189"/>
      <c r="X19" s="189"/>
      <c r="Y19" s="66">
        <f t="shared" si="60"/>
        <v>3</v>
      </c>
      <c r="Z19" s="189"/>
      <c r="AA19" s="189"/>
      <c r="AB19" s="189"/>
      <c r="AC19" s="189"/>
      <c r="AD19" s="189"/>
      <c r="AE19" s="189"/>
      <c r="AF19" s="66">
        <f t="shared" si="61"/>
        <v>0</v>
      </c>
      <c r="AG19" s="189"/>
      <c r="AH19" s="189"/>
      <c r="AI19" s="189"/>
      <c r="AJ19" s="189"/>
      <c r="AK19" s="189"/>
      <c r="AL19" s="189"/>
      <c r="AM19" s="66">
        <f t="shared" si="62"/>
        <v>0</v>
      </c>
    </row>
    <row r="20">
      <c r="A20" s="746">
        <f>D18/sum(D18:D19)</f>
        <v>0.5</v>
      </c>
      <c r="B20" s="7"/>
      <c r="C20" s="68" t="s">
        <v>109</v>
      </c>
      <c r="D20" s="221">
        <f t="shared" si="63"/>
        <v>0</v>
      </c>
      <c r="E20" s="282"/>
      <c r="F20" s="282"/>
      <c r="G20" s="283"/>
      <c r="H20" s="283"/>
      <c r="I20" s="283"/>
      <c r="J20" s="283"/>
      <c r="K20" s="66">
        <f t="shared" si="58"/>
        <v>0</v>
      </c>
      <c r="L20" s="282"/>
      <c r="M20" s="282"/>
      <c r="N20" s="282"/>
      <c r="O20" s="283"/>
      <c r="P20" s="283"/>
      <c r="Q20" s="283"/>
      <c r="R20" s="66">
        <f t="shared" si="59"/>
        <v>0</v>
      </c>
      <c r="S20" s="282"/>
      <c r="T20" s="282"/>
      <c r="U20" s="282"/>
      <c r="V20" s="283"/>
      <c r="W20" s="283"/>
      <c r="X20" s="283"/>
      <c r="Y20" s="66">
        <f t="shared" si="60"/>
        <v>0</v>
      </c>
      <c r="Z20" s="282"/>
      <c r="AA20" s="282"/>
      <c r="AB20" s="282"/>
      <c r="AC20" s="283"/>
      <c r="AD20" s="283"/>
      <c r="AE20" s="283"/>
      <c r="AF20" s="66">
        <f t="shared" si="61"/>
        <v>0</v>
      </c>
      <c r="AG20" s="282"/>
      <c r="AH20" s="282"/>
      <c r="AI20" s="282"/>
      <c r="AJ20" s="283"/>
      <c r="AK20" s="283"/>
      <c r="AL20" s="283"/>
      <c r="AM20" s="66">
        <f t="shared" si="62"/>
        <v>0</v>
      </c>
    </row>
    <row r="21">
      <c r="A21" s="744" t="s">
        <v>71</v>
      </c>
      <c r="B21" s="7"/>
      <c r="C21" s="747" t="s">
        <v>72</v>
      </c>
      <c r="D21" s="221">
        <f t="shared" si="63"/>
        <v>0</v>
      </c>
      <c r="E21" s="282"/>
      <c r="F21" s="282"/>
      <c r="G21" s="283"/>
      <c r="H21" s="283"/>
      <c r="I21" s="283"/>
      <c r="J21" s="283"/>
      <c r="K21" s="66">
        <f t="shared" si="58"/>
        <v>0</v>
      </c>
      <c r="L21" s="282"/>
      <c r="M21" s="283"/>
      <c r="N21" s="283"/>
      <c r="O21" s="283"/>
      <c r="P21" s="283"/>
      <c r="Q21" s="283"/>
      <c r="R21" s="66">
        <f t="shared" si="59"/>
        <v>0</v>
      </c>
      <c r="S21" s="282"/>
      <c r="T21" s="282"/>
      <c r="U21" s="282"/>
      <c r="V21" s="283"/>
      <c r="W21" s="283"/>
      <c r="X21" s="283"/>
      <c r="Y21" s="66">
        <f t="shared" si="60"/>
        <v>0</v>
      </c>
      <c r="Z21" s="282"/>
      <c r="AA21" s="282"/>
      <c r="AB21" s="282"/>
      <c r="AC21" s="283"/>
      <c r="AD21" s="283"/>
      <c r="AE21" s="283"/>
      <c r="AF21" s="66">
        <f t="shared" si="61"/>
        <v>0</v>
      </c>
      <c r="AG21" s="282"/>
      <c r="AH21" s="282"/>
      <c r="AI21" s="282"/>
      <c r="AJ21" s="283"/>
      <c r="AK21" s="283"/>
      <c r="AL21" s="283"/>
      <c r="AM21" s="66">
        <f t="shared" si="62"/>
        <v>0</v>
      </c>
    </row>
    <row r="22">
      <c r="A22" s="748" t="str">
        <f>D18/D20</f>
        <v>#DIV/0!</v>
      </c>
      <c r="B22" s="7"/>
      <c r="C22" s="751" t="s">
        <v>1282</v>
      </c>
      <c r="D22" s="221">
        <f t="shared" si="63"/>
        <v>0</v>
      </c>
      <c r="E22" s="282"/>
      <c r="F22" s="282"/>
      <c r="G22" s="282"/>
      <c r="H22" s="283"/>
      <c r="I22" s="283"/>
      <c r="J22" s="283"/>
      <c r="K22" s="66">
        <f t="shared" si="58"/>
        <v>0</v>
      </c>
      <c r="L22" s="282"/>
      <c r="M22" s="282"/>
      <c r="N22" s="282"/>
      <c r="O22" s="283"/>
      <c r="P22" s="283"/>
      <c r="Q22" s="283"/>
      <c r="R22" s="66">
        <f t="shared" si="59"/>
        <v>0</v>
      </c>
      <c r="S22" s="282"/>
      <c r="T22" s="282"/>
      <c r="U22" s="282"/>
      <c r="V22" s="283"/>
      <c r="W22" s="283"/>
      <c r="X22" s="283"/>
      <c r="Y22" s="66">
        <f t="shared" si="60"/>
        <v>0</v>
      </c>
      <c r="Z22" s="282"/>
      <c r="AA22" s="282"/>
      <c r="AB22" s="282"/>
      <c r="AC22" s="283"/>
      <c r="AD22" s="283"/>
      <c r="AE22" s="283"/>
      <c r="AF22" s="66">
        <f t="shared" si="61"/>
        <v>0</v>
      </c>
      <c r="AG22" s="282"/>
      <c r="AH22" s="282"/>
      <c r="AI22" s="282"/>
      <c r="AJ22" s="283"/>
      <c r="AK22" s="283"/>
      <c r="AL22" s="283"/>
      <c r="AM22" s="66">
        <f t="shared" si="62"/>
        <v>0</v>
      </c>
    </row>
    <row r="23">
      <c r="A23" s="749" t="s">
        <v>1281</v>
      </c>
      <c r="B23" s="750" t="str">
        <f>D21/D25</f>
        <v>#DIV/0!</v>
      </c>
      <c r="C23" s="17" t="s">
        <v>1283</v>
      </c>
      <c r="D23" s="221">
        <f t="shared" si="63"/>
        <v>0</v>
      </c>
      <c r="E23" s="282"/>
      <c r="F23" s="282"/>
      <c r="G23" s="282"/>
      <c r="H23" s="283"/>
      <c r="I23" s="283"/>
      <c r="J23" s="283"/>
      <c r="K23" s="66">
        <f t="shared" si="58"/>
        <v>0</v>
      </c>
      <c r="L23" s="282"/>
      <c r="M23" s="282"/>
      <c r="N23" s="282"/>
      <c r="O23" s="283"/>
      <c r="P23" s="283"/>
      <c r="Q23" s="283"/>
      <c r="R23" s="66">
        <f t="shared" si="59"/>
        <v>0</v>
      </c>
      <c r="S23" s="282"/>
      <c r="T23" s="282"/>
      <c r="U23" s="282"/>
      <c r="V23" s="283"/>
      <c r="W23" s="283"/>
      <c r="X23" s="283"/>
      <c r="Y23" s="66">
        <f t="shared" si="60"/>
        <v>0</v>
      </c>
      <c r="Z23" s="282"/>
      <c r="AA23" s="282"/>
      <c r="AB23" s="282"/>
      <c r="AC23" s="283"/>
      <c r="AD23" s="283"/>
      <c r="AE23" s="283"/>
      <c r="AF23" s="66">
        <f t="shared" si="61"/>
        <v>0</v>
      </c>
      <c r="AG23" s="282"/>
      <c r="AH23" s="282"/>
      <c r="AI23" s="282"/>
      <c r="AJ23" s="283"/>
      <c r="AK23" s="283"/>
      <c r="AL23" s="283"/>
      <c r="AM23" s="66">
        <f t="shared" si="62"/>
        <v>0</v>
      </c>
    </row>
    <row r="24">
      <c r="A24" s="752" t="s">
        <v>163</v>
      </c>
      <c r="B24" s="753" t="str">
        <f t="shared" ref="B24:B27" si="64">D21/D22</f>
        <v>#DIV/0!</v>
      </c>
      <c r="C24" s="44" t="s">
        <v>1284</v>
      </c>
      <c r="D24" s="221">
        <f t="shared" si="63"/>
        <v>0</v>
      </c>
      <c r="E24" s="282"/>
      <c r="F24" s="282"/>
      <c r="G24" s="282"/>
      <c r="H24" s="283"/>
      <c r="I24" s="283"/>
      <c r="J24" s="283"/>
      <c r="K24" s="66">
        <f t="shared" si="58"/>
        <v>0</v>
      </c>
      <c r="L24" s="282"/>
      <c r="M24" s="282"/>
      <c r="N24" s="282"/>
      <c r="O24" s="283"/>
      <c r="P24" s="283"/>
      <c r="Q24" s="283"/>
      <c r="R24" s="66">
        <f t="shared" si="59"/>
        <v>0</v>
      </c>
      <c r="S24" s="282"/>
      <c r="T24" s="282"/>
      <c r="U24" s="282"/>
      <c r="V24" s="283"/>
      <c r="W24" s="283"/>
      <c r="X24" s="283"/>
      <c r="Y24" s="66">
        <f t="shared" si="60"/>
        <v>0</v>
      </c>
      <c r="Z24" s="282"/>
      <c r="AA24" s="282"/>
      <c r="AB24" s="282"/>
      <c r="AC24" s="283"/>
      <c r="AD24" s="283"/>
      <c r="AE24" s="283"/>
      <c r="AF24" s="66">
        <f t="shared" si="61"/>
        <v>0</v>
      </c>
      <c r="AG24" s="282"/>
      <c r="AH24" s="282"/>
      <c r="AI24" s="282"/>
      <c r="AJ24" s="283"/>
      <c r="AK24" s="283"/>
      <c r="AL24" s="283"/>
      <c r="AM24" s="66">
        <f t="shared" si="62"/>
        <v>0</v>
      </c>
    </row>
    <row r="25">
      <c r="A25" s="752" t="s">
        <v>161</v>
      </c>
      <c r="B25" s="753" t="str">
        <f t="shared" si="64"/>
        <v>#DIV/0!</v>
      </c>
      <c r="C25" s="17" t="s">
        <v>97</v>
      </c>
      <c r="D25" s="221">
        <f t="shared" si="63"/>
        <v>0</v>
      </c>
      <c r="E25" s="282"/>
      <c r="F25" s="282"/>
      <c r="G25" s="282"/>
      <c r="H25" s="283"/>
      <c r="I25" s="283"/>
      <c r="J25" s="283"/>
      <c r="K25" s="66">
        <f t="shared" si="58"/>
        <v>0</v>
      </c>
      <c r="L25" s="282"/>
      <c r="M25" s="282"/>
      <c r="N25" s="282"/>
      <c r="O25" s="283"/>
      <c r="P25" s="283"/>
      <c r="Q25" s="283"/>
      <c r="R25" s="66">
        <f t="shared" si="59"/>
        <v>0</v>
      </c>
      <c r="S25" s="282"/>
      <c r="T25" s="282"/>
      <c r="U25" s="282"/>
      <c r="V25" s="283"/>
      <c r="W25" s="283"/>
      <c r="X25" s="283"/>
      <c r="Y25" s="66">
        <f t="shared" si="60"/>
        <v>0</v>
      </c>
      <c r="Z25" s="282"/>
      <c r="AA25" s="282"/>
      <c r="AB25" s="282"/>
      <c r="AC25" s="283"/>
      <c r="AD25" s="283"/>
      <c r="AE25" s="283"/>
      <c r="AF25" s="66">
        <f t="shared" si="61"/>
        <v>0</v>
      </c>
      <c r="AG25" s="282"/>
      <c r="AH25" s="282"/>
      <c r="AI25" s="282"/>
      <c r="AJ25" s="283"/>
      <c r="AK25" s="283"/>
      <c r="AL25" s="283"/>
      <c r="AM25" s="66">
        <f t="shared" si="62"/>
        <v>0</v>
      </c>
    </row>
    <row r="26">
      <c r="A26" s="752" t="s">
        <v>159</v>
      </c>
      <c r="B26" s="753" t="str">
        <f t="shared" si="64"/>
        <v>#DIV/0!</v>
      </c>
      <c r="C26" s="266"/>
      <c r="D26" s="758"/>
      <c r="K26" s="107"/>
    </row>
    <row r="27">
      <c r="A27" s="752" t="s">
        <v>157</v>
      </c>
      <c r="B27" s="753" t="str">
        <f t="shared" si="64"/>
        <v>#DIV/0!</v>
      </c>
      <c r="K27" s="107"/>
    </row>
    <row r="28">
      <c r="A28" s="176"/>
      <c r="B28" s="759"/>
      <c r="K28" s="107"/>
    </row>
    <row r="29">
      <c r="A29" s="225" t="s">
        <v>34</v>
      </c>
      <c r="B29" s="170"/>
      <c r="C29" s="745" t="s">
        <v>55</v>
      </c>
      <c r="D29" s="219">
        <f>sum(E29:J29)+sum(L29:Q29)+sum(S29:X29)+sum(Z29:AE29)+SUM(AG29:AH29)</f>
        <v>0</v>
      </c>
      <c r="E29" s="756"/>
      <c r="F29" s="757"/>
      <c r="G29" s="756"/>
      <c r="H29" s="756"/>
      <c r="I29" s="757"/>
      <c r="J29" s="756"/>
      <c r="K29" s="60">
        <f t="shared" ref="K29:K38" si="65">sum(E29:J29)</f>
        <v>0</v>
      </c>
      <c r="L29" s="756"/>
      <c r="M29" s="757"/>
      <c r="N29" s="756"/>
      <c r="O29" s="756"/>
      <c r="P29" s="757"/>
      <c r="Q29" s="756"/>
      <c r="R29" s="60">
        <f t="shared" ref="R29:R38" si="66">sum(L29:Q29)</f>
        <v>0</v>
      </c>
      <c r="S29" s="756"/>
      <c r="T29" s="757"/>
      <c r="U29" s="756"/>
      <c r="V29" s="756"/>
      <c r="W29" s="757"/>
      <c r="X29" s="756"/>
      <c r="Y29" s="60">
        <f t="shared" ref="Y29:Y38" si="67">sum(S29:X29)</f>
        <v>0</v>
      </c>
      <c r="Z29" s="756"/>
      <c r="AA29" s="757"/>
      <c r="AB29" s="756"/>
      <c r="AC29" s="756"/>
      <c r="AD29" s="757"/>
      <c r="AE29" s="756"/>
      <c r="AF29" s="60">
        <f t="shared" ref="AF29:AF38" si="68">sum(Z29:AE29)</f>
        <v>0</v>
      </c>
      <c r="AG29" s="756"/>
      <c r="AH29" s="757"/>
      <c r="AI29" s="756"/>
      <c r="AJ29" s="756"/>
      <c r="AK29" s="757"/>
      <c r="AL29" s="756"/>
      <c r="AM29" s="60">
        <f t="shared" ref="AM29:AM38" si="69">sum(AG29:AL29)</f>
        <v>0</v>
      </c>
    </row>
    <row r="30">
      <c r="A30" s="744" t="s">
        <v>69</v>
      </c>
      <c r="B30" s="7"/>
      <c r="C30" s="747" t="s">
        <v>57</v>
      </c>
      <c r="D30" s="221">
        <f t="shared" ref="D30:D38" si="70">sum(E30:J30)+sum(L30:Q30)+sum(S30:X30)+sum(Z30:AE30)+sum(AG30:AH30)</f>
        <v>0</v>
      </c>
      <c r="E30" s="282"/>
      <c r="F30" s="283"/>
      <c r="G30" s="282"/>
      <c r="H30" s="282"/>
      <c r="I30" s="283"/>
      <c r="J30" s="282"/>
      <c r="K30" s="66">
        <f t="shared" si="65"/>
        <v>0</v>
      </c>
      <c r="L30" s="282"/>
      <c r="M30" s="283"/>
      <c r="N30" s="282"/>
      <c r="O30" s="282"/>
      <c r="P30" s="283"/>
      <c r="Q30" s="282"/>
      <c r="R30" s="66">
        <f t="shared" si="66"/>
        <v>0</v>
      </c>
      <c r="S30" s="282"/>
      <c r="T30" s="283"/>
      <c r="U30" s="282"/>
      <c r="V30" s="282"/>
      <c r="W30" s="283"/>
      <c r="X30" s="282"/>
      <c r="Y30" s="66">
        <f t="shared" si="67"/>
        <v>0</v>
      </c>
      <c r="Z30" s="282"/>
      <c r="AA30" s="283"/>
      <c r="AB30" s="282"/>
      <c r="AC30" s="282"/>
      <c r="AD30" s="283"/>
      <c r="AE30" s="282"/>
      <c r="AF30" s="66">
        <f t="shared" si="68"/>
        <v>0</v>
      </c>
      <c r="AG30" s="282"/>
      <c r="AH30" s="283"/>
      <c r="AI30" s="282"/>
      <c r="AJ30" s="282"/>
      <c r="AK30" s="283"/>
      <c r="AL30" s="282"/>
      <c r="AM30" s="66">
        <f t="shared" si="69"/>
        <v>0</v>
      </c>
    </row>
    <row r="31">
      <c r="A31" s="778" t="str">
        <f>D30/D31</f>
        <v>#DIV/0!</v>
      </c>
      <c r="B31" s="7"/>
      <c r="C31" s="747" t="s">
        <v>58</v>
      </c>
      <c r="D31" s="221">
        <f t="shared" si="70"/>
        <v>0</v>
      </c>
      <c r="E31" s="189"/>
      <c r="F31" s="189"/>
      <c r="G31" s="189"/>
      <c r="H31" s="189"/>
      <c r="I31" s="189"/>
      <c r="J31" s="89"/>
      <c r="K31" s="66">
        <f t="shared" si="65"/>
        <v>0</v>
      </c>
      <c r="L31" s="189"/>
      <c r="M31" s="189"/>
      <c r="N31" s="189"/>
      <c r="O31" s="189"/>
      <c r="P31" s="189"/>
      <c r="Q31" s="89"/>
      <c r="R31" s="66">
        <f t="shared" si="66"/>
        <v>0</v>
      </c>
      <c r="S31" s="189"/>
      <c r="T31" s="189"/>
      <c r="U31" s="189"/>
      <c r="V31" s="189"/>
      <c r="W31" s="189"/>
      <c r="X31" s="89"/>
      <c r="Y31" s="66">
        <f t="shared" si="67"/>
        <v>0</v>
      </c>
      <c r="Z31" s="189"/>
      <c r="AA31" s="189"/>
      <c r="AB31" s="189"/>
      <c r="AC31" s="189"/>
      <c r="AD31" s="189"/>
      <c r="AE31" s="89"/>
      <c r="AF31" s="66">
        <f t="shared" si="68"/>
        <v>0</v>
      </c>
      <c r="AG31" s="189"/>
      <c r="AH31" s="189"/>
      <c r="AI31" s="189"/>
      <c r="AJ31" s="189"/>
      <c r="AK31" s="189"/>
      <c r="AL31" s="89"/>
      <c r="AM31" s="66">
        <f t="shared" si="69"/>
        <v>0</v>
      </c>
    </row>
    <row r="32">
      <c r="A32" s="744" t="s">
        <v>1280</v>
      </c>
      <c r="B32" s="7"/>
      <c r="C32" s="747" t="s">
        <v>59</v>
      </c>
      <c r="D32" s="221">
        <f t="shared" si="70"/>
        <v>0</v>
      </c>
      <c r="E32" s="189"/>
      <c r="F32" s="189"/>
      <c r="G32" s="189"/>
      <c r="H32" s="189"/>
      <c r="I32" s="189"/>
      <c r="J32" s="189"/>
      <c r="K32" s="66">
        <f t="shared" si="65"/>
        <v>0</v>
      </c>
      <c r="L32" s="189"/>
      <c r="M32" s="189"/>
      <c r="N32" s="189"/>
      <c r="O32" s="189"/>
      <c r="P32" s="189"/>
      <c r="Q32" s="189"/>
      <c r="R32" s="66">
        <f t="shared" si="66"/>
        <v>0</v>
      </c>
      <c r="S32" s="189"/>
      <c r="T32" s="189"/>
      <c r="U32" s="189"/>
      <c r="V32" s="189"/>
      <c r="W32" s="189"/>
      <c r="X32" s="189"/>
      <c r="Y32" s="66">
        <f t="shared" si="67"/>
        <v>0</v>
      </c>
      <c r="Z32" s="189"/>
      <c r="AA32" s="189"/>
      <c r="AB32" s="189"/>
      <c r="AC32" s="189"/>
      <c r="AD32" s="189"/>
      <c r="AE32" s="189"/>
      <c r="AF32" s="66">
        <f t="shared" si="68"/>
        <v>0</v>
      </c>
      <c r="AG32" s="189"/>
      <c r="AH32" s="189"/>
      <c r="AI32" s="189"/>
      <c r="AJ32" s="189"/>
      <c r="AK32" s="189"/>
      <c r="AL32" s="189"/>
      <c r="AM32" s="66">
        <f t="shared" si="69"/>
        <v>0</v>
      </c>
    </row>
    <row r="33">
      <c r="A33" s="778" t="str">
        <f>D31/sum(D31:D32)</f>
        <v>#DIV/0!</v>
      </c>
      <c r="B33" s="7"/>
      <c r="C33" s="68" t="s">
        <v>109</v>
      </c>
      <c r="D33" s="221">
        <f t="shared" si="70"/>
        <v>0</v>
      </c>
      <c r="E33" s="282"/>
      <c r="F33" s="282"/>
      <c r="G33" s="282"/>
      <c r="H33" s="283"/>
      <c r="I33" s="283"/>
      <c r="J33" s="283"/>
      <c r="K33" s="66">
        <f t="shared" si="65"/>
        <v>0</v>
      </c>
      <c r="L33" s="282"/>
      <c r="M33" s="282"/>
      <c r="N33" s="282"/>
      <c r="O33" s="283"/>
      <c r="P33" s="283"/>
      <c r="Q33" s="283"/>
      <c r="R33" s="66">
        <f t="shared" si="66"/>
        <v>0</v>
      </c>
      <c r="S33" s="282"/>
      <c r="T33" s="282"/>
      <c r="U33" s="282"/>
      <c r="V33" s="283"/>
      <c r="W33" s="283"/>
      <c r="X33" s="283"/>
      <c r="Y33" s="66">
        <f t="shared" si="67"/>
        <v>0</v>
      </c>
      <c r="Z33" s="282"/>
      <c r="AA33" s="282"/>
      <c r="AB33" s="282"/>
      <c r="AC33" s="283"/>
      <c r="AD33" s="283"/>
      <c r="AE33" s="283"/>
      <c r="AF33" s="66">
        <f t="shared" si="68"/>
        <v>0</v>
      </c>
      <c r="AG33" s="282"/>
      <c r="AH33" s="282"/>
      <c r="AI33" s="282"/>
      <c r="AJ33" s="283"/>
      <c r="AK33" s="283"/>
      <c r="AL33" s="283"/>
      <c r="AM33" s="66">
        <f t="shared" si="69"/>
        <v>0</v>
      </c>
    </row>
    <row r="34">
      <c r="A34" s="744" t="s">
        <v>71</v>
      </c>
      <c r="B34" s="7"/>
      <c r="C34" s="747" t="s">
        <v>72</v>
      </c>
      <c r="D34" s="221">
        <f t="shared" si="70"/>
        <v>6</v>
      </c>
      <c r="E34" s="283">
        <v>0.0</v>
      </c>
      <c r="F34" s="283">
        <v>0.0</v>
      </c>
      <c r="G34" s="283">
        <v>2.0</v>
      </c>
      <c r="H34" s="777">
        <v>0.0</v>
      </c>
      <c r="I34" s="777">
        <v>0.0</v>
      </c>
      <c r="J34" s="773"/>
      <c r="K34" s="66">
        <f t="shared" si="65"/>
        <v>2</v>
      </c>
      <c r="L34" s="773">
        <v>0.0</v>
      </c>
      <c r="M34" s="777">
        <v>0.0</v>
      </c>
      <c r="N34" s="773">
        <v>1.0</v>
      </c>
      <c r="O34" s="773">
        <v>1.0</v>
      </c>
      <c r="P34" s="777">
        <v>2.0</v>
      </c>
      <c r="Q34" s="283"/>
      <c r="R34" s="66">
        <f t="shared" si="66"/>
        <v>4</v>
      </c>
      <c r="S34" s="283"/>
      <c r="T34" s="283"/>
      <c r="U34" s="283"/>
      <c r="V34" s="283"/>
      <c r="W34" s="283"/>
      <c r="X34" s="283"/>
      <c r="Y34" s="66">
        <f t="shared" si="67"/>
        <v>0</v>
      </c>
      <c r="Z34" s="283"/>
      <c r="AA34" s="283"/>
      <c r="AB34" s="282"/>
      <c r="AC34" s="283"/>
      <c r="AD34" s="283"/>
      <c r="AE34" s="283"/>
      <c r="AF34" s="66">
        <f t="shared" si="68"/>
        <v>0</v>
      </c>
      <c r="AG34" s="282"/>
      <c r="AH34" s="282"/>
      <c r="AI34" s="282"/>
      <c r="AJ34" s="283"/>
      <c r="AK34" s="283"/>
      <c r="AL34" s="283"/>
      <c r="AM34" s="66">
        <f t="shared" si="69"/>
        <v>0</v>
      </c>
    </row>
    <row r="35">
      <c r="A35" s="744" t="str">
        <f>D31/D33</f>
        <v>#DIV/0!</v>
      </c>
      <c r="B35" s="7"/>
      <c r="C35" s="751" t="s">
        <v>1282</v>
      </c>
      <c r="D35" s="221">
        <f t="shared" si="70"/>
        <v>66</v>
      </c>
      <c r="E35" s="283">
        <v>2.0</v>
      </c>
      <c r="F35" s="283">
        <v>0.0</v>
      </c>
      <c r="G35" s="283">
        <v>6.0</v>
      </c>
      <c r="H35" s="777">
        <v>13.0</v>
      </c>
      <c r="I35" s="777">
        <v>10.0</v>
      </c>
      <c r="J35" s="773"/>
      <c r="K35" s="66">
        <f t="shared" si="65"/>
        <v>31</v>
      </c>
      <c r="L35" s="773">
        <v>8.0</v>
      </c>
      <c r="M35" s="777">
        <v>10.0</v>
      </c>
      <c r="N35" s="773">
        <v>7.0</v>
      </c>
      <c r="O35" s="773">
        <v>8.0</v>
      </c>
      <c r="P35" s="777">
        <v>2.0</v>
      </c>
      <c r="Q35" s="283"/>
      <c r="R35" s="66">
        <f t="shared" si="66"/>
        <v>35</v>
      </c>
      <c r="S35" s="283"/>
      <c r="T35" s="283"/>
      <c r="U35" s="283"/>
      <c r="V35" s="773"/>
      <c r="W35" s="773"/>
      <c r="X35" s="283"/>
      <c r="Y35" s="66">
        <f t="shared" si="67"/>
        <v>0</v>
      </c>
      <c r="Z35" s="773"/>
      <c r="AA35" s="773"/>
      <c r="AB35" s="282"/>
      <c r="AC35" s="283"/>
      <c r="AD35" s="283"/>
      <c r="AE35" s="283"/>
      <c r="AF35" s="66">
        <f t="shared" si="68"/>
        <v>0</v>
      </c>
      <c r="AG35" s="282"/>
      <c r="AH35" s="282"/>
      <c r="AI35" s="282"/>
      <c r="AJ35" s="283"/>
      <c r="AK35" s="283"/>
      <c r="AL35" s="283"/>
      <c r="AM35" s="66">
        <f t="shared" si="69"/>
        <v>0</v>
      </c>
    </row>
    <row r="36">
      <c r="A36" s="749" t="s">
        <v>1281</v>
      </c>
      <c r="B36" s="750">
        <f>D34/D38</f>
        <v>0.004716981132</v>
      </c>
      <c r="C36" s="17" t="s">
        <v>1283</v>
      </c>
      <c r="D36" s="221">
        <f t="shared" si="70"/>
        <v>450</v>
      </c>
      <c r="E36" s="283">
        <v>16.0</v>
      </c>
      <c r="F36" s="283">
        <v>0.0</v>
      </c>
      <c r="G36" s="283">
        <v>90.0</v>
      </c>
      <c r="H36" s="777">
        <v>74.0</v>
      </c>
      <c r="I36" s="777">
        <v>79.0</v>
      </c>
      <c r="J36" s="773"/>
      <c r="K36" s="66">
        <f t="shared" si="65"/>
        <v>259</v>
      </c>
      <c r="L36" s="773">
        <v>61.0</v>
      </c>
      <c r="M36" s="777">
        <v>72.0</v>
      </c>
      <c r="N36" s="773">
        <v>21.0</v>
      </c>
      <c r="O36" s="773">
        <v>35.0</v>
      </c>
      <c r="P36" s="777">
        <v>2.0</v>
      </c>
      <c r="Q36" s="283"/>
      <c r="R36" s="66">
        <f t="shared" si="66"/>
        <v>191</v>
      </c>
      <c r="S36" s="283"/>
      <c r="T36" s="283"/>
      <c r="U36" s="283"/>
      <c r="V36" s="773"/>
      <c r="W36" s="773"/>
      <c r="X36" s="283"/>
      <c r="Y36" s="66">
        <f t="shared" si="67"/>
        <v>0</v>
      </c>
      <c r="Z36" s="773"/>
      <c r="AA36" s="773"/>
      <c r="AB36" s="282"/>
      <c r="AC36" s="283"/>
      <c r="AD36" s="283"/>
      <c r="AE36" s="283"/>
      <c r="AF36" s="66">
        <f t="shared" si="68"/>
        <v>0</v>
      </c>
      <c r="AG36" s="282"/>
      <c r="AH36" s="282"/>
      <c r="AI36" s="282"/>
      <c r="AJ36" s="283"/>
      <c r="AK36" s="283"/>
      <c r="AL36" s="283"/>
      <c r="AM36" s="66">
        <f t="shared" si="69"/>
        <v>0</v>
      </c>
    </row>
    <row r="37">
      <c r="A37" s="752" t="s">
        <v>163</v>
      </c>
      <c r="B37" s="753">
        <f t="shared" ref="B37:B40" si="71">D34/D35</f>
        <v>0.09090909091</v>
      </c>
      <c r="C37" s="44" t="s">
        <v>1284</v>
      </c>
      <c r="D37" s="221">
        <f t="shared" si="70"/>
        <v>700</v>
      </c>
      <c r="E37" s="283">
        <v>18.0</v>
      </c>
      <c r="F37" s="283">
        <v>0.0</v>
      </c>
      <c r="G37" s="283">
        <v>119.0</v>
      </c>
      <c r="H37" s="777">
        <v>135.0</v>
      </c>
      <c r="I37" s="777">
        <v>125.0</v>
      </c>
      <c r="J37" s="773"/>
      <c r="K37" s="66">
        <f t="shared" si="65"/>
        <v>397</v>
      </c>
      <c r="L37" s="773">
        <v>102.0</v>
      </c>
      <c r="M37" s="777">
        <v>71.0</v>
      </c>
      <c r="N37" s="773">
        <v>45.0</v>
      </c>
      <c r="O37" s="773">
        <v>76.0</v>
      </c>
      <c r="P37" s="777">
        <v>9.0</v>
      </c>
      <c r="Q37" s="283"/>
      <c r="R37" s="66">
        <f t="shared" si="66"/>
        <v>303</v>
      </c>
      <c r="S37" s="283"/>
      <c r="T37" s="283"/>
      <c r="U37" s="283"/>
      <c r="V37" s="773"/>
      <c r="W37" s="773"/>
      <c r="X37" s="283"/>
      <c r="Y37" s="66">
        <f t="shared" si="67"/>
        <v>0</v>
      </c>
      <c r="Z37" s="773"/>
      <c r="AA37" s="773"/>
      <c r="AB37" s="282"/>
      <c r="AC37" s="283"/>
      <c r="AD37" s="283"/>
      <c r="AE37" s="283"/>
      <c r="AF37" s="66">
        <f t="shared" si="68"/>
        <v>0</v>
      </c>
      <c r="AG37" s="282"/>
      <c r="AH37" s="282"/>
      <c r="AI37" s="282"/>
      <c r="AJ37" s="283"/>
      <c r="AK37" s="283"/>
      <c r="AL37" s="283"/>
      <c r="AM37" s="66">
        <f t="shared" si="69"/>
        <v>0</v>
      </c>
    </row>
    <row r="38">
      <c r="A38" s="752" t="s">
        <v>161</v>
      </c>
      <c r="B38" s="753">
        <f t="shared" si="71"/>
        <v>0.1466666667</v>
      </c>
      <c r="C38" s="17" t="s">
        <v>97</v>
      </c>
      <c r="D38" s="221">
        <f t="shared" si="70"/>
        <v>1272</v>
      </c>
      <c r="E38" s="283">
        <v>50.0</v>
      </c>
      <c r="F38" s="283">
        <v>0.0</v>
      </c>
      <c r="G38" s="283">
        <v>205.0</v>
      </c>
      <c r="H38" s="777">
        <v>221.0</v>
      </c>
      <c r="I38" s="777">
        <v>200.0</v>
      </c>
      <c r="J38" s="773"/>
      <c r="K38" s="66">
        <f t="shared" si="65"/>
        <v>676</v>
      </c>
      <c r="L38" s="773">
        <v>194.0</v>
      </c>
      <c r="M38" s="777">
        <v>160.0</v>
      </c>
      <c r="N38" s="773">
        <v>75.0</v>
      </c>
      <c r="O38" s="773">
        <v>154.0</v>
      </c>
      <c r="P38" s="777">
        <v>13.0</v>
      </c>
      <c r="Q38" s="283"/>
      <c r="R38" s="66">
        <f t="shared" si="66"/>
        <v>596</v>
      </c>
      <c r="S38" s="283"/>
      <c r="T38" s="283"/>
      <c r="U38" s="283"/>
      <c r="V38" s="773"/>
      <c r="W38" s="773"/>
      <c r="X38" s="283"/>
      <c r="Y38" s="66">
        <f t="shared" si="67"/>
        <v>0</v>
      </c>
      <c r="Z38" s="773"/>
      <c r="AA38" s="773"/>
      <c r="AB38" s="282"/>
      <c r="AC38" s="283"/>
      <c r="AD38" s="283"/>
      <c r="AE38" s="283"/>
      <c r="AF38" s="66">
        <f t="shared" si="68"/>
        <v>0</v>
      </c>
      <c r="AG38" s="282"/>
      <c r="AH38" s="282"/>
      <c r="AI38" s="282"/>
      <c r="AJ38" s="283"/>
      <c r="AK38" s="283"/>
      <c r="AL38" s="283"/>
      <c r="AM38" s="66">
        <f t="shared" si="69"/>
        <v>0</v>
      </c>
    </row>
    <row r="39">
      <c r="A39" s="752" t="s">
        <v>159</v>
      </c>
      <c r="B39" s="753">
        <f t="shared" si="71"/>
        <v>0.6428571429</v>
      </c>
      <c r="C39" s="266"/>
      <c r="D39" s="758"/>
      <c r="K39" s="107"/>
    </row>
    <row r="40">
      <c r="A40" s="752" t="s">
        <v>157</v>
      </c>
      <c r="B40" s="753">
        <f t="shared" si="71"/>
        <v>0.5503144654</v>
      </c>
      <c r="K40" s="107"/>
    </row>
    <row r="41">
      <c r="K41" s="107"/>
    </row>
    <row r="42">
      <c r="A42" s="225"/>
      <c r="B42" s="170"/>
      <c r="C42" s="745" t="s">
        <v>55</v>
      </c>
      <c r="D42" s="219">
        <f>sum(E42:J42)+sum(L42:Q42)+sum(S42:X42)+sum(Z42:AE42)+SUM(AG42:AH42)</f>
        <v>0</v>
      </c>
      <c r="E42" s="756"/>
      <c r="F42" s="757"/>
      <c r="G42" s="777"/>
      <c r="H42" s="777"/>
      <c r="I42" s="757"/>
      <c r="J42" s="756"/>
      <c r="K42" s="60">
        <f t="shared" ref="K42:K51" si="72">sum(E42:J42)</f>
        <v>0</v>
      </c>
      <c r="L42" s="756"/>
      <c r="M42" s="773"/>
      <c r="N42" s="777"/>
      <c r="O42" s="773"/>
      <c r="P42" s="773"/>
      <c r="Q42" s="777"/>
      <c r="R42" s="60">
        <f t="shared" ref="R42:R51" si="73">sum(L42:Q42)</f>
        <v>0</v>
      </c>
      <c r="S42" s="756"/>
      <c r="T42" s="757"/>
      <c r="U42" s="756"/>
      <c r="V42" s="756"/>
      <c r="W42" s="757"/>
      <c r="X42" s="756"/>
      <c r="Y42" s="60">
        <f t="shared" ref="Y42:Y51" si="74">sum(S42:X42)</f>
        <v>0</v>
      </c>
      <c r="Z42" s="756"/>
      <c r="AA42" s="757"/>
      <c r="AB42" s="756"/>
      <c r="AC42" s="756"/>
      <c r="AD42" s="757"/>
      <c r="AE42" s="756"/>
      <c r="AF42" s="60">
        <f t="shared" ref="AF42:AF51" si="75">sum(Z42:AE42)</f>
        <v>0</v>
      </c>
      <c r="AG42" s="756"/>
      <c r="AH42" s="757"/>
      <c r="AI42" s="756"/>
      <c r="AJ42" s="756"/>
      <c r="AK42" s="757"/>
      <c r="AL42" s="756"/>
      <c r="AM42" s="60">
        <f t="shared" ref="AM42:AM51" si="76">sum(AG42:AL42)</f>
        <v>0</v>
      </c>
    </row>
    <row r="43">
      <c r="A43" s="744" t="s">
        <v>69</v>
      </c>
      <c r="B43" s="7"/>
      <c r="C43" s="747" t="s">
        <v>57</v>
      </c>
      <c r="D43" s="221">
        <f t="shared" ref="D43:D51" si="77">sum(E43:J43)+sum(L43:Q43)+sum(S43:X43)+sum(Z43:AE43)+sum(AG43:AH43)</f>
        <v>0</v>
      </c>
      <c r="E43" s="282"/>
      <c r="F43" s="283"/>
      <c r="G43" s="777"/>
      <c r="H43" s="777"/>
      <c r="I43" s="283"/>
      <c r="J43" s="282"/>
      <c r="K43" s="66">
        <f t="shared" si="72"/>
        <v>0</v>
      </c>
      <c r="L43" s="282"/>
      <c r="M43" s="773"/>
      <c r="N43" s="777"/>
      <c r="O43" s="773"/>
      <c r="P43" s="773"/>
      <c r="Q43" s="777"/>
      <c r="R43" s="66">
        <f t="shared" si="73"/>
        <v>0</v>
      </c>
      <c r="S43" s="282"/>
      <c r="T43" s="283"/>
      <c r="U43" s="282"/>
      <c r="V43" s="282"/>
      <c r="W43" s="283"/>
      <c r="X43" s="282"/>
      <c r="Y43" s="66">
        <f t="shared" si="74"/>
        <v>0</v>
      </c>
      <c r="Z43" s="282"/>
      <c r="AA43" s="283"/>
      <c r="AB43" s="282"/>
      <c r="AC43" s="282"/>
      <c r="AD43" s="283"/>
      <c r="AE43" s="282"/>
      <c r="AF43" s="66">
        <f t="shared" si="75"/>
        <v>0</v>
      </c>
      <c r="AG43" s="282"/>
      <c r="AH43" s="283"/>
      <c r="AI43" s="282"/>
      <c r="AJ43" s="282"/>
      <c r="AK43" s="283"/>
      <c r="AL43" s="282"/>
      <c r="AM43" s="66">
        <f t="shared" si="76"/>
        <v>0</v>
      </c>
    </row>
    <row r="44">
      <c r="A44" s="778" t="str">
        <f>D43/D44</f>
        <v>#DIV/0!</v>
      </c>
      <c r="B44" s="7"/>
      <c r="C44" s="747" t="s">
        <v>58</v>
      </c>
      <c r="D44" s="221">
        <f t="shared" si="77"/>
        <v>0</v>
      </c>
      <c r="E44" s="189"/>
      <c r="F44" s="189"/>
      <c r="G44" s="777"/>
      <c r="H44" s="777"/>
      <c r="I44" s="189"/>
      <c r="J44" s="89"/>
      <c r="K44" s="66">
        <f t="shared" si="72"/>
        <v>0</v>
      </c>
      <c r="L44" s="189"/>
      <c r="M44" s="773"/>
      <c r="N44" s="777"/>
      <c r="O44" s="773"/>
      <c r="P44" s="773"/>
      <c r="Q44" s="777"/>
      <c r="R44" s="66">
        <f t="shared" si="73"/>
        <v>0</v>
      </c>
      <c r="S44" s="189"/>
      <c r="T44" s="189"/>
      <c r="U44" s="189"/>
      <c r="V44" s="189"/>
      <c r="W44" s="189"/>
      <c r="X44" s="89"/>
      <c r="Y44" s="66">
        <f t="shared" si="74"/>
        <v>0</v>
      </c>
      <c r="Z44" s="189"/>
      <c r="AA44" s="189"/>
      <c r="AB44" s="189"/>
      <c r="AC44" s="189"/>
      <c r="AD44" s="189"/>
      <c r="AE44" s="89"/>
      <c r="AF44" s="66">
        <f t="shared" si="75"/>
        <v>0</v>
      </c>
      <c r="AG44" s="189"/>
      <c r="AH44" s="189"/>
      <c r="AI44" s="189"/>
      <c r="AJ44" s="189"/>
      <c r="AK44" s="189"/>
      <c r="AL44" s="89"/>
      <c r="AM44" s="66">
        <f t="shared" si="76"/>
        <v>0</v>
      </c>
    </row>
    <row r="45">
      <c r="A45" s="744" t="s">
        <v>1280</v>
      </c>
      <c r="B45" s="7"/>
      <c r="C45" s="747" t="s">
        <v>59</v>
      </c>
      <c r="D45" s="221">
        <f t="shared" si="77"/>
        <v>0</v>
      </c>
      <c r="E45" s="189"/>
      <c r="F45" s="189"/>
      <c r="G45" s="777"/>
      <c r="H45" s="777"/>
      <c r="I45" s="189"/>
      <c r="J45" s="189"/>
      <c r="K45" s="66">
        <f t="shared" si="72"/>
        <v>0</v>
      </c>
      <c r="L45" s="189"/>
      <c r="M45" s="773"/>
      <c r="N45" s="777"/>
      <c r="O45" s="773"/>
      <c r="P45" s="773"/>
      <c r="Q45" s="777"/>
      <c r="R45" s="66">
        <f t="shared" si="73"/>
        <v>0</v>
      </c>
      <c r="S45" s="189"/>
      <c r="T45" s="189"/>
      <c r="U45" s="189"/>
      <c r="V45" s="189"/>
      <c r="W45" s="189"/>
      <c r="X45" s="189"/>
      <c r="Y45" s="66">
        <f t="shared" si="74"/>
        <v>0</v>
      </c>
      <c r="Z45" s="189"/>
      <c r="AA45" s="189"/>
      <c r="AB45" s="189"/>
      <c r="AC45" s="189"/>
      <c r="AD45" s="189"/>
      <c r="AE45" s="189"/>
      <c r="AF45" s="66">
        <f t="shared" si="75"/>
        <v>0</v>
      </c>
      <c r="AG45" s="189"/>
      <c r="AH45" s="189"/>
      <c r="AI45" s="189"/>
      <c r="AJ45" s="189"/>
      <c r="AK45" s="189"/>
      <c r="AL45" s="189"/>
      <c r="AM45" s="66">
        <f t="shared" si="76"/>
        <v>0</v>
      </c>
    </row>
    <row r="46">
      <c r="A46" s="778" t="str">
        <f>D44/sum(D44:D45)</f>
        <v>#DIV/0!</v>
      </c>
      <c r="B46" s="7"/>
      <c r="C46" s="68" t="s">
        <v>109</v>
      </c>
      <c r="D46" s="221">
        <f t="shared" si="77"/>
        <v>0</v>
      </c>
      <c r="E46" s="282"/>
      <c r="F46" s="282"/>
      <c r="G46" s="777"/>
      <c r="H46" s="777"/>
      <c r="I46" s="283"/>
      <c r="J46" s="283"/>
      <c r="K46" s="66">
        <f t="shared" si="72"/>
        <v>0</v>
      </c>
      <c r="L46" s="282"/>
      <c r="M46" s="773"/>
      <c r="N46" s="777"/>
      <c r="O46" s="773"/>
      <c r="P46" s="773"/>
      <c r="Q46" s="777"/>
      <c r="R46" s="66">
        <f t="shared" si="73"/>
        <v>0</v>
      </c>
      <c r="S46" s="282"/>
      <c r="T46" s="282"/>
      <c r="U46" s="282"/>
      <c r="V46" s="283"/>
      <c r="W46" s="283"/>
      <c r="X46" s="283"/>
      <c r="Y46" s="66">
        <f t="shared" si="74"/>
        <v>0</v>
      </c>
      <c r="Z46" s="282"/>
      <c r="AA46" s="282"/>
      <c r="AB46" s="282"/>
      <c r="AC46" s="283"/>
      <c r="AD46" s="283"/>
      <c r="AE46" s="283"/>
      <c r="AF46" s="66">
        <f t="shared" si="75"/>
        <v>0</v>
      </c>
      <c r="AG46" s="282"/>
      <c r="AH46" s="282"/>
      <c r="AI46" s="282"/>
      <c r="AJ46" s="283"/>
      <c r="AK46" s="283"/>
      <c r="AL46" s="283"/>
      <c r="AM46" s="66">
        <f t="shared" si="76"/>
        <v>0</v>
      </c>
    </row>
    <row r="47">
      <c r="A47" s="744" t="s">
        <v>71</v>
      </c>
      <c r="B47" s="7"/>
      <c r="C47" s="747" t="s">
        <v>72</v>
      </c>
      <c r="D47" s="221">
        <f t="shared" si="77"/>
        <v>0</v>
      </c>
      <c r="E47" s="282"/>
      <c r="F47" s="282"/>
      <c r="G47" s="282"/>
      <c r="H47" s="283"/>
      <c r="I47" s="283"/>
      <c r="J47" s="283"/>
      <c r="K47" s="66">
        <f t="shared" si="72"/>
        <v>0</v>
      </c>
      <c r="L47" s="282"/>
      <c r="M47" s="282"/>
      <c r="N47" s="282"/>
      <c r="O47" s="283"/>
      <c r="P47" s="283"/>
      <c r="Q47" s="283"/>
      <c r="R47" s="66">
        <f t="shared" si="73"/>
        <v>0</v>
      </c>
      <c r="S47" s="282"/>
      <c r="T47" s="282"/>
      <c r="U47" s="282"/>
      <c r="V47" s="283"/>
      <c r="W47" s="283"/>
      <c r="X47" s="283"/>
      <c r="Y47" s="66">
        <f t="shared" si="74"/>
        <v>0</v>
      </c>
      <c r="Z47" s="282"/>
      <c r="AA47" s="282"/>
      <c r="AB47" s="282"/>
      <c r="AC47" s="283"/>
      <c r="AD47" s="283"/>
      <c r="AE47" s="283"/>
      <c r="AF47" s="66">
        <f t="shared" si="75"/>
        <v>0</v>
      </c>
      <c r="AG47" s="282"/>
      <c r="AH47" s="282"/>
      <c r="AI47" s="282"/>
      <c r="AJ47" s="283"/>
      <c r="AK47" s="283"/>
      <c r="AL47" s="283"/>
      <c r="AM47" s="66">
        <f t="shared" si="76"/>
        <v>0</v>
      </c>
    </row>
    <row r="48">
      <c r="A48" s="744" t="str">
        <f>D44/D46</f>
        <v>#DIV/0!</v>
      </c>
      <c r="B48" s="7"/>
      <c r="C48" s="751" t="s">
        <v>1282</v>
      </c>
      <c r="D48" s="221">
        <f t="shared" si="77"/>
        <v>0</v>
      </c>
      <c r="E48" s="282"/>
      <c r="F48" s="282"/>
      <c r="G48" s="282"/>
      <c r="H48" s="283"/>
      <c r="I48" s="283"/>
      <c r="J48" s="283"/>
      <c r="K48" s="66">
        <f t="shared" si="72"/>
        <v>0</v>
      </c>
      <c r="L48" s="282"/>
      <c r="M48" s="282"/>
      <c r="N48" s="282"/>
      <c r="O48" s="283"/>
      <c r="P48" s="283"/>
      <c r="Q48" s="283"/>
      <c r="R48" s="66">
        <f t="shared" si="73"/>
        <v>0</v>
      </c>
      <c r="S48" s="282"/>
      <c r="T48" s="282"/>
      <c r="U48" s="282"/>
      <c r="V48" s="283"/>
      <c r="W48" s="283"/>
      <c r="X48" s="283"/>
      <c r="Y48" s="66">
        <f t="shared" si="74"/>
        <v>0</v>
      </c>
      <c r="Z48" s="282"/>
      <c r="AA48" s="282"/>
      <c r="AB48" s="282"/>
      <c r="AC48" s="283"/>
      <c r="AD48" s="283"/>
      <c r="AE48" s="283"/>
      <c r="AF48" s="66">
        <f t="shared" si="75"/>
        <v>0</v>
      </c>
      <c r="AG48" s="282"/>
      <c r="AH48" s="282"/>
      <c r="AI48" s="282"/>
      <c r="AJ48" s="283"/>
      <c r="AK48" s="283"/>
      <c r="AL48" s="283"/>
      <c r="AM48" s="66">
        <f t="shared" si="76"/>
        <v>0</v>
      </c>
    </row>
    <row r="49">
      <c r="A49" s="749" t="s">
        <v>1281</v>
      </c>
      <c r="B49" s="750" t="str">
        <f>D47/D51</f>
        <v>#DIV/0!</v>
      </c>
      <c r="C49" s="17" t="s">
        <v>1283</v>
      </c>
      <c r="D49" s="221">
        <f t="shared" si="77"/>
        <v>0</v>
      </c>
      <c r="E49" s="282"/>
      <c r="F49" s="282"/>
      <c r="G49" s="282"/>
      <c r="H49" s="283"/>
      <c r="I49" s="283"/>
      <c r="J49" s="283"/>
      <c r="K49" s="66">
        <f t="shared" si="72"/>
        <v>0</v>
      </c>
      <c r="L49" s="282"/>
      <c r="M49" s="282"/>
      <c r="N49" s="282"/>
      <c r="O49" s="283"/>
      <c r="P49" s="283"/>
      <c r="Q49" s="283"/>
      <c r="R49" s="66">
        <f t="shared" si="73"/>
        <v>0</v>
      </c>
      <c r="S49" s="282"/>
      <c r="T49" s="282"/>
      <c r="U49" s="282"/>
      <c r="V49" s="283"/>
      <c r="W49" s="283"/>
      <c r="X49" s="283"/>
      <c r="Y49" s="66">
        <f t="shared" si="74"/>
        <v>0</v>
      </c>
      <c r="Z49" s="282"/>
      <c r="AA49" s="282"/>
      <c r="AB49" s="282"/>
      <c r="AC49" s="283"/>
      <c r="AD49" s="283"/>
      <c r="AE49" s="283"/>
      <c r="AF49" s="66">
        <f t="shared" si="75"/>
        <v>0</v>
      </c>
      <c r="AG49" s="282"/>
      <c r="AH49" s="282"/>
      <c r="AI49" s="282"/>
      <c r="AJ49" s="283"/>
      <c r="AK49" s="283"/>
      <c r="AL49" s="283"/>
      <c r="AM49" s="66">
        <f t="shared" si="76"/>
        <v>0</v>
      </c>
    </row>
    <row r="50">
      <c r="A50" s="752" t="s">
        <v>163</v>
      </c>
      <c r="B50" s="753" t="str">
        <f t="shared" ref="B50:B53" si="78">D47/D48</f>
        <v>#DIV/0!</v>
      </c>
      <c r="C50" s="44" t="s">
        <v>1284</v>
      </c>
      <c r="D50" s="221">
        <f t="shared" si="77"/>
        <v>0</v>
      </c>
      <c r="E50" s="282"/>
      <c r="F50" s="282"/>
      <c r="G50" s="282"/>
      <c r="H50" s="283"/>
      <c r="I50" s="283"/>
      <c r="J50" s="283"/>
      <c r="K50" s="66">
        <f t="shared" si="72"/>
        <v>0</v>
      </c>
      <c r="L50" s="282"/>
      <c r="M50" s="282"/>
      <c r="N50" s="282"/>
      <c r="O50" s="283"/>
      <c r="P50" s="283"/>
      <c r="Q50" s="283"/>
      <c r="R50" s="66">
        <f t="shared" si="73"/>
        <v>0</v>
      </c>
      <c r="S50" s="282"/>
      <c r="T50" s="282"/>
      <c r="U50" s="282"/>
      <c r="V50" s="283"/>
      <c r="W50" s="283"/>
      <c r="X50" s="283"/>
      <c r="Y50" s="66">
        <f t="shared" si="74"/>
        <v>0</v>
      </c>
      <c r="Z50" s="282"/>
      <c r="AA50" s="282"/>
      <c r="AB50" s="282"/>
      <c r="AC50" s="283"/>
      <c r="AD50" s="283"/>
      <c r="AE50" s="283"/>
      <c r="AF50" s="66">
        <f t="shared" si="75"/>
        <v>0</v>
      </c>
      <c r="AG50" s="282"/>
      <c r="AH50" s="282"/>
      <c r="AI50" s="282"/>
      <c r="AJ50" s="283"/>
      <c r="AK50" s="283"/>
      <c r="AL50" s="283"/>
      <c r="AM50" s="66">
        <f t="shared" si="76"/>
        <v>0</v>
      </c>
    </row>
    <row r="51">
      <c r="A51" s="752" t="s">
        <v>161</v>
      </c>
      <c r="B51" s="753" t="str">
        <f t="shared" si="78"/>
        <v>#DIV/0!</v>
      </c>
      <c r="C51" s="17" t="s">
        <v>97</v>
      </c>
      <c r="D51" s="221">
        <f t="shared" si="77"/>
        <v>0</v>
      </c>
      <c r="E51" s="282"/>
      <c r="F51" s="282"/>
      <c r="G51" s="282"/>
      <c r="H51" s="283"/>
      <c r="I51" s="283"/>
      <c r="J51" s="283"/>
      <c r="K51" s="66">
        <f t="shared" si="72"/>
        <v>0</v>
      </c>
      <c r="L51" s="282"/>
      <c r="M51" s="282"/>
      <c r="N51" s="282"/>
      <c r="O51" s="283"/>
      <c r="P51" s="283"/>
      <c r="Q51" s="283"/>
      <c r="R51" s="66">
        <f t="shared" si="73"/>
        <v>0</v>
      </c>
      <c r="S51" s="282"/>
      <c r="T51" s="282"/>
      <c r="U51" s="282"/>
      <c r="V51" s="283"/>
      <c r="W51" s="283"/>
      <c r="X51" s="283"/>
      <c r="Y51" s="66">
        <f t="shared" si="74"/>
        <v>0</v>
      </c>
      <c r="Z51" s="282"/>
      <c r="AA51" s="282"/>
      <c r="AB51" s="282"/>
      <c r="AC51" s="283"/>
      <c r="AD51" s="283"/>
      <c r="AE51" s="283"/>
      <c r="AF51" s="66">
        <f t="shared" si="75"/>
        <v>0</v>
      </c>
      <c r="AG51" s="282"/>
      <c r="AH51" s="282"/>
      <c r="AI51" s="282"/>
      <c r="AJ51" s="283"/>
      <c r="AK51" s="283"/>
      <c r="AL51" s="283"/>
      <c r="AM51" s="66">
        <f t="shared" si="76"/>
        <v>0</v>
      </c>
    </row>
    <row r="52">
      <c r="A52" s="752" t="s">
        <v>159</v>
      </c>
      <c r="B52" s="753" t="str">
        <f t="shared" si="78"/>
        <v>#DIV/0!</v>
      </c>
      <c r="C52" s="266"/>
      <c r="D52" s="758"/>
      <c r="K52" s="107"/>
    </row>
    <row r="53">
      <c r="A53" s="752" t="s">
        <v>157</v>
      </c>
      <c r="B53" s="753" t="str">
        <f t="shared" si="78"/>
        <v>#DIV/0!</v>
      </c>
      <c r="K53" s="107"/>
    </row>
    <row r="54">
      <c r="K54" s="107"/>
    </row>
    <row r="55">
      <c r="K55" s="107"/>
    </row>
    <row r="56">
      <c r="K56" s="107"/>
    </row>
    <row r="57">
      <c r="K57" s="107"/>
    </row>
    <row r="58">
      <c r="K58" s="107"/>
    </row>
    <row r="59">
      <c r="K59" s="107"/>
    </row>
    <row r="60">
      <c r="K60" s="107"/>
    </row>
    <row r="61">
      <c r="K61" s="107"/>
    </row>
    <row r="62">
      <c r="K62" s="107"/>
    </row>
    <row r="63">
      <c r="K63" s="107"/>
    </row>
    <row r="64">
      <c r="K64" s="107"/>
    </row>
    <row r="65">
      <c r="K65" s="107"/>
    </row>
    <row r="66">
      <c r="K66" s="107"/>
    </row>
    <row r="67">
      <c r="K67" s="107"/>
    </row>
    <row r="68">
      <c r="K68" s="107"/>
    </row>
    <row r="69">
      <c r="K69" s="107"/>
    </row>
    <row r="70">
      <c r="K70" s="107"/>
    </row>
    <row r="71">
      <c r="K71" s="107"/>
    </row>
    <row r="72">
      <c r="K72" s="107"/>
    </row>
    <row r="73">
      <c r="K73" s="107"/>
    </row>
    <row r="74">
      <c r="K74" s="107"/>
    </row>
    <row r="75">
      <c r="K75" s="107"/>
    </row>
    <row r="76">
      <c r="K76" s="107"/>
    </row>
    <row r="77">
      <c r="K77" s="107"/>
    </row>
    <row r="78">
      <c r="K78" s="107"/>
    </row>
    <row r="79">
      <c r="K79" s="107"/>
    </row>
    <row r="80">
      <c r="K80" s="107"/>
    </row>
    <row r="81">
      <c r="K81" s="107"/>
    </row>
    <row r="82">
      <c r="K82" s="107"/>
    </row>
    <row r="83">
      <c r="K83" s="107"/>
    </row>
    <row r="84">
      <c r="K84" s="107"/>
    </row>
    <row r="85">
      <c r="K85" s="107"/>
    </row>
    <row r="86">
      <c r="K86" s="107"/>
    </row>
    <row r="87">
      <c r="K87" s="107"/>
    </row>
    <row r="88">
      <c r="K88" s="107"/>
    </row>
    <row r="89">
      <c r="K89" s="107"/>
    </row>
    <row r="90">
      <c r="K90" s="107"/>
    </row>
    <row r="91">
      <c r="K91" s="107"/>
    </row>
    <row r="92">
      <c r="K92" s="107"/>
    </row>
    <row r="93">
      <c r="K93" s="107"/>
    </row>
    <row r="94">
      <c r="K94" s="107"/>
    </row>
    <row r="95">
      <c r="K95" s="107"/>
    </row>
    <row r="96">
      <c r="K96" s="107"/>
    </row>
    <row r="97">
      <c r="K97" s="107"/>
    </row>
    <row r="98">
      <c r="K98" s="107"/>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sheetData>
  <mergeCells count="31">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46:B46"/>
    <mergeCell ref="A47:B47"/>
    <mergeCell ref="A48:B48"/>
    <mergeCell ref="A33:B33"/>
    <mergeCell ref="A34:B34"/>
    <mergeCell ref="A35:B35"/>
    <mergeCell ref="A42:B42"/>
    <mergeCell ref="A43:B43"/>
    <mergeCell ref="A44:B44"/>
    <mergeCell ref="A45:B45"/>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3"/>
      <c r="B1" s="2" t="s">
        <v>1</v>
      </c>
      <c r="C1" s="3"/>
      <c r="D1" s="4" t="s">
        <v>2</v>
      </c>
      <c r="E1" s="5" t="s">
        <v>5</v>
      </c>
      <c r="F1" s="179" t="s">
        <v>6</v>
      </c>
      <c r="G1" s="179" t="s">
        <v>7</v>
      </c>
      <c r="H1" s="179" t="s">
        <v>8</v>
      </c>
      <c r="I1" s="179" t="s">
        <v>9</v>
      </c>
      <c r="J1" s="179" t="s">
        <v>3</v>
      </c>
      <c r="K1" s="179" t="s">
        <v>39</v>
      </c>
      <c r="L1" s="179" t="s">
        <v>5</v>
      </c>
      <c r="M1" s="179" t="s">
        <v>6</v>
      </c>
      <c r="N1" s="179" t="s">
        <v>7</v>
      </c>
      <c r="O1" s="179" t="s">
        <v>8</v>
      </c>
      <c r="P1" s="179" t="s">
        <v>9</v>
      </c>
      <c r="Q1" s="179" t="s">
        <v>3</v>
      </c>
      <c r="R1" s="179" t="s">
        <v>39</v>
      </c>
      <c r="S1" s="179" t="s">
        <v>5</v>
      </c>
      <c r="T1" s="179" t="s">
        <v>6</v>
      </c>
      <c r="U1" s="179" t="s">
        <v>7</v>
      </c>
      <c r="V1" s="179" t="s">
        <v>8</v>
      </c>
      <c r="W1" s="179" t="s">
        <v>9</v>
      </c>
      <c r="X1" s="179" t="s">
        <v>3</v>
      </c>
      <c r="Y1" s="179" t="s">
        <v>39</v>
      </c>
      <c r="Z1" s="179" t="s">
        <v>5</v>
      </c>
      <c r="AA1" s="179" t="s">
        <v>6</v>
      </c>
      <c r="AB1" s="179" t="s">
        <v>7</v>
      </c>
      <c r="AC1" s="179" t="s">
        <v>8</v>
      </c>
      <c r="AD1" s="179" t="s">
        <v>9</v>
      </c>
      <c r="AE1" s="179" t="s">
        <v>3</v>
      </c>
      <c r="AF1" s="179" t="s">
        <v>39</v>
      </c>
      <c r="AG1" s="179" t="s">
        <v>5</v>
      </c>
      <c r="AH1" s="179" t="s">
        <v>6</v>
      </c>
      <c r="AI1" s="179" t="s">
        <v>7</v>
      </c>
      <c r="AJ1" s="179" t="s">
        <v>8</v>
      </c>
      <c r="AK1" s="179" t="s">
        <v>9</v>
      </c>
      <c r="AL1" s="179" t="s">
        <v>3</v>
      </c>
      <c r="AM1" s="5"/>
    </row>
    <row r="2">
      <c r="A2" s="6"/>
      <c r="B2" s="6"/>
      <c r="C2" s="6"/>
      <c r="D2" s="7"/>
      <c r="E2" s="8">
        <v>45992.0</v>
      </c>
      <c r="F2" s="8">
        <v>45993.0</v>
      </c>
      <c r="G2" s="8">
        <v>45994.0</v>
      </c>
      <c r="H2" s="8">
        <v>45995.0</v>
      </c>
      <c r="I2" s="8">
        <v>45996.0</v>
      </c>
      <c r="J2" s="8">
        <v>45997.0</v>
      </c>
      <c r="K2" s="8">
        <v>45998.0</v>
      </c>
      <c r="L2" s="8">
        <v>45999.0</v>
      </c>
      <c r="M2" s="8">
        <v>46000.0</v>
      </c>
      <c r="N2" s="8">
        <v>46001.0</v>
      </c>
      <c r="O2" s="8">
        <v>46002.0</v>
      </c>
      <c r="P2" s="8">
        <v>46003.0</v>
      </c>
      <c r="Q2" s="8">
        <v>46004.0</v>
      </c>
      <c r="R2" s="8">
        <v>46005.0</v>
      </c>
      <c r="S2" s="8">
        <v>46006.0</v>
      </c>
      <c r="T2" s="8">
        <v>46007.0</v>
      </c>
      <c r="U2" s="8">
        <v>46008.0</v>
      </c>
      <c r="V2" s="8">
        <v>46009.0</v>
      </c>
      <c r="W2" s="8">
        <v>46010.0</v>
      </c>
      <c r="X2" s="8">
        <v>46011.0</v>
      </c>
      <c r="Y2" s="8">
        <v>46012.0</v>
      </c>
      <c r="Z2" s="8">
        <v>46013.0</v>
      </c>
      <c r="AA2" s="8">
        <v>46014.0</v>
      </c>
      <c r="AB2" s="8">
        <v>46015.0</v>
      </c>
      <c r="AC2" s="8">
        <v>46016.0</v>
      </c>
      <c r="AD2" s="8">
        <v>46017.0</v>
      </c>
      <c r="AE2" s="8">
        <v>46018.0</v>
      </c>
      <c r="AF2" s="8">
        <v>46019.0</v>
      </c>
      <c r="AG2" s="8">
        <v>46020.0</v>
      </c>
      <c r="AH2" s="8">
        <v>46021.0</v>
      </c>
      <c r="AI2" s="8">
        <v>46022.0</v>
      </c>
      <c r="AJ2" s="8">
        <v>46023.0</v>
      </c>
      <c r="AK2" s="8">
        <v>46024.0</v>
      </c>
      <c r="AL2" s="8">
        <v>46025.0</v>
      </c>
      <c r="AM2" s="8"/>
    </row>
    <row r="3">
      <c r="A3" s="9" t="s">
        <v>12</v>
      </c>
      <c r="B3" s="218">
        <v>2304000.0</v>
      </c>
      <c r="C3" s="9" t="s">
        <v>13</v>
      </c>
      <c r="D3" s="219">
        <f>sum(E3:J3)+sum(L3:Q3)+sum(S3:X3)+sum(Z3:AE3)+SUM(AG3:AH3)</f>
        <v>352000</v>
      </c>
      <c r="E3" s="185">
        <f t="shared" ref="E3:J3" si="1">E16+E28+E40+E52+E64</f>
        <v>0</v>
      </c>
      <c r="F3" s="185">
        <f t="shared" si="1"/>
        <v>352000</v>
      </c>
      <c r="G3" s="185">
        <f t="shared" si="1"/>
        <v>0</v>
      </c>
      <c r="H3" s="185">
        <f t="shared" si="1"/>
        <v>0</v>
      </c>
      <c r="I3" s="185">
        <f t="shared" si="1"/>
        <v>0</v>
      </c>
      <c r="J3" s="185">
        <f t="shared" si="1"/>
        <v>0</v>
      </c>
      <c r="K3" s="60">
        <f t="shared" ref="K3:K5" si="7">sum(G3:J3)</f>
        <v>0</v>
      </c>
      <c r="L3" s="185">
        <f t="shared" ref="L3:Q3" si="2">L16+L28+L40+L52+L64</f>
        <v>0</v>
      </c>
      <c r="M3" s="185">
        <f t="shared" si="2"/>
        <v>0</v>
      </c>
      <c r="N3" s="185">
        <f t="shared" si="2"/>
        <v>0</v>
      </c>
      <c r="O3" s="185">
        <f t="shared" si="2"/>
        <v>0</v>
      </c>
      <c r="P3" s="185">
        <f t="shared" si="2"/>
        <v>0</v>
      </c>
      <c r="Q3" s="185">
        <f t="shared" si="2"/>
        <v>0</v>
      </c>
      <c r="R3" s="60">
        <f t="shared" ref="R3:R5" si="9">sum(L3:Q3)</f>
        <v>0</v>
      </c>
      <c r="S3" s="185">
        <f t="shared" ref="S3:X3" si="3">S16+S28+S40+S52+S64</f>
        <v>0</v>
      </c>
      <c r="T3" s="185">
        <f t="shared" si="3"/>
        <v>0</v>
      </c>
      <c r="U3" s="185">
        <f t="shared" si="3"/>
        <v>0</v>
      </c>
      <c r="V3" s="185">
        <f t="shared" si="3"/>
        <v>0</v>
      </c>
      <c r="W3" s="185">
        <f t="shared" si="3"/>
        <v>0</v>
      </c>
      <c r="X3" s="185">
        <f t="shared" si="3"/>
        <v>0</v>
      </c>
      <c r="Y3" s="60">
        <f t="shared" ref="Y3:Y5" si="11">sum(S3:X3)</f>
        <v>0</v>
      </c>
      <c r="Z3" s="185">
        <f t="shared" ref="Z3:AE3" si="4">Z16+Z28+Z40+Z52+Z64</f>
        <v>0</v>
      </c>
      <c r="AA3" s="185">
        <f t="shared" si="4"/>
        <v>0</v>
      </c>
      <c r="AB3" s="185">
        <f t="shared" si="4"/>
        <v>0</v>
      </c>
      <c r="AC3" s="185">
        <f t="shared" si="4"/>
        <v>0</v>
      </c>
      <c r="AD3" s="185">
        <f t="shared" si="4"/>
        <v>0</v>
      </c>
      <c r="AE3" s="185">
        <f t="shared" si="4"/>
        <v>0</v>
      </c>
      <c r="AF3" s="60">
        <f t="shared" ref="AF3:AF5" si="13">sum(Z3:AE3)</f>
        <v>0</v>
      </c>
      <c r="AG3" s="185">
        <f t="shared" ref="AG3:AL3" si="5">AG16+AG28+AG40+AG52+AG64</f>
        <v>0</v>
      </c>
      <c r="AH3" s="185">
        <f t="shared" si="5"/>
        <v>0</v>
      </c>
      <c r="AI3" s="185">
        <f t="shared" si="5"/>
        <v>0</v>
      </c>
      <c r="AJ3" s="185">
        <f t="shared" si="5"/>
        <v>0</v>
      </c>
      <c r="AK3" s="185">
        <f t="shared" si="5"/>
        <v>0</v>
      </c>
      <c r="AL3" s="185">
        <f t="shared" si="5"/>
        <v>0</v>
      </c>
      <c r="AM3" s="60">
        <f t="shared" ref="AM3:AM5" si="15">sum(AG3:AL3)</f>
        <v>0</v>
      </c>
    </row>
    <row r="4">
      <c r="A4" s="17" t="s">
        <v>14</v>
      </c>
      <c r="B4" s="220">
        <v>9.0</v>
      </c>
      <c r="C4" s="19" t="s">
        <v>15</v>
      </c>
      <c r="D4" s="221">
        <f t="shared" ref="D4:D5" si="16">sum(E4:J4)+sum(L4:Q4)+sum(S4:X4)+sum(Z4:AE4)+sum(AG4:AH4)</f>
        <v>1</v>
      </c>
      <c r="E4" s="199">
        <f t="shared" ref="E4:J4" si="6">E17+E29+E41+E53+E65</f>
        <v>0</v>
      </c>
      <c r="F4" s="199">
        <f t="shared" si="6"/>
        <v>1</v>
      </c>
      <c r="G4" s="199">
        <f t="shared" si="6"/>
        <v>0</v>
      </c>
      <c r="H4" s="199">
        <f t="shared" si="6"/>
        <v>0</v>
      </c>
      <c r="I4" s="199">
        <f t="shared" si="6"/>
        <v>0</v>
      </c>
      <c r="J4" s="199">
        <f t="shared" si="6"/>
        <v>0</v>
      </c>
      <c r="K4" s="66">
        <f t="shared" si="7"/>
        <v>0</v>
      </c>
      <c r="L4" s="199">
        <f t="shared" ref="L4:Q4" si="8">L17+L29+L41+L53+L65</f>
        <v>0</v>
      </c>
      <c r="M4" s="199">
        <f t="shared" si="8"/>
        <v>0</v>
      </c>
      <c r="N4" s="199">
        <f t="shared" si="8"/>
        <v>0</v>
      </c>
      <c r="O4" s="199">
        <f t="shared" si="8"/>
        <v>0</v>
      </c>
      <c r="P4" s="199">
        <f t="shared" si="8"/>
        <v>0</v>
      </c>
      <c r="Q4" s="199">
        <f t="shared" si="8"/>
        <v>0</v>
      </c>
      <c r="R4" s="66">
        <f t="shared" si="9"/>
        <v>0</v>
      </c>
      <c r="S4" s="199">
        <f t="shared" ref="S4:X4" si="10">S17+S29+S41+S53+S65</f>
        <v>0</v>
      </c>
      <c r="T4" s="199">
        <f t="shared" si="10"/>
        <v>0</v>
      </c>
      <c r="U4" s="199">
        <f t="shared" si="10"/>
        <v>0</v>
      </c>
      <c r="V4" s="199">
        <f t="shared" si="10"/>
        <v>0</v>
      </c>
      <c r="W4" s="199">
        <f t="shared" si="10"/>
        <v>0</v>
      </c>
      <c r="X4" s="199">
        <f t="shared" si="10"/>
        <v>0</v>
      </c>
      <c r="Y4" s="66">
        <f t="shared" si="11"/>
        <v>0</v>
      </c>
      <c r="Z4" s="199">
        <f t="shared" ref="Z4:AE4" si="12">Z17+Z29+Z41+Z53+Z65</f>
        <v>0</v>
      </c>
      <c r="AA4" s="199">
        <f t="shared" si="12"/>
        <v>0</v>
      </c>
      <c r="AB4" s="199">
        <f t="shared" si="12"/>
        <v>0</v>
      </c>
      <c r="AC4" s="199">
        <f t="shared" si="12"/>
        <v>0</v>
      </c>
      <c r="AD4" s="199">
        <f t="shared" si="12"/>
        <v>0</v>
      </c>
      <c r="AE4" s="199">
        <f t="shared" si="12"/>
        <v>0</v>
      </c>
      <c r="AF4" s="66">
        <f t="shared" si="13"/>
        <v>0</v>
      </c>
      <c r="AG4" s="199">
        <f t="shared" ref="AG4:AL4" si="14">AG17+AG29+AG41+AG53+AG65</f>
        <v>0</v>
      </c>
      <c r="AH4" s="199">
        <f t="shared" si="14"/>
        <v>0</v>
      </c>
      <c r="AI4" s="199">
        <f t="shared" si="14"/>
        <v>0</v>
      </c>
      <c r="AJ4" s="199">
        <f t="shared" si="14"/>
        <v>0</v>
      </c>
      <c r="AK4" s="199">
        <f t="shared" si="14"/>
        <v>0</v>
      </c>
      <c r="AL4" s="199">
        <f t="shared" si="14"/>
        <v>0</v>
      </c>
      <c r="AM4" s="66">
        <f t="shared" si="15"/>
        <v>0</v>
      </c>
    </row>
    <row r="5">
      <c r="A5" s="17" t="s">
        <v>16</v>
      </c>
      <c r="B5" s="186">
        <f t="shared" ref="B5:B7" si="22">B4/B8</f>
        <v>45</v>
      </c>
      <c r="C5" s="19" t="s">
        <v>17</v>
      </c>
      <c r="D5" s="221">
        <f t="shared" si="16"/>
        <v>2</v>
      </c>
      <c r="E5" s="199">
        <f t="shared" ref="E5:J5" si="17">E18+E30+E42+E54+E66</f>
        <v>0</v>
      </c>
      <c r="F5" s="199">
        <f t="shared" si="17"/>
        <v>1</v>
      </c>
      <c r="G5" s="199">
        <f t="shared" si="17"/>
        <v>1</v>
      </c>
      <c r="H5" s="199">
        <f t="shared" si="17"/>
        <v>0</v>
      </c>
      <c r="I5" s="199">
        <f t="shared" si="17"/>
        <v>0</v>
      </c>
      <c r="J5" s="199">
        <f t="shared" si="17"/>
        <v>0</v>
      </c>
      <c r="K5" s="66">
        <f t="shared" si="7"/>
        <v>1</v>
      </c>
      <c r="L5" s="199">
        <f t="shared" ref="L5:Q5" si="18">L18+L30+L42+L54+L66</f>
        <v>0</v>
      </c>
      <c r="M5" s="199">
        <f t="shared" si="18"/>
        <v>0</v>
      </c>
      <c r="N5" s="199">
        <f t="shared" si="18"/>
        <v>0</v>
      </c>
      <c r="O5" s="199">
        <f t="shared" si="18"/>
        <v>0</v>
      </c>
      <c r="P5" s="199">
        <f t="shared" si="18"/>
        <v>0</v>
      </c>
      <c r="Q5" s="199">
        <f t="shared" si="18"/>
        <v>0</v>
      </c>
      <c r="R5" s="66">
        <f t="shared" si="9"/>
        <v>0</v>
      </c>
      <c r="S5" s="199">
        <f t="shared" ref="S5:X5" si="19">S18+S30+S42+S54+S66</f>
        <v>0</v>
      </c>
      <c r="T5" s="199">
        <f t="shared" si="19"/>
        <v>0</v>
      </c>
      <c r="U5" s="199">
        <f t="shared" si="19"/>
        <v>0</v>
      </c>
      <c r="V5" s="199">
        <f t="shared" si="19"/>
        <v>0</v>
      </c>
      <c r="W5" s="199">
        <f t="shared" si="19"/>
        <v>0</v>
      </c>
      <c r="X5" s="199">
        <f t="shared" si="19"/>
        <v>0</v>
      </c>
      <c r="Y5" s="66">
        <f t="shared" si="11"/>
        <v>0</v>
      </c>
      <c r="Z5" s="199">
        <f t="shared" ref="Z5:AE5" si="20">Z18+Z30+Z42+Z54+Z66</f>
        <v>0</v>
      </c>
      <c r="AA5" s="199">
        <f t="shared" si="20"/>
        <v>0</v>
      </c>
      <c r="AB5" s="199">
        <f t="shared" si="20"/>
        <v>0</v>
      </c>
      <c r="AC5" s="199">
        <f t="shared" si="20"/>
        <v>0</v>
      </c>
      <c r="AD5" s="199">
        <f t="shared" si="20"/>
        <v>0</v>
      </c>
      <c r="AE5" s="199">
        <f t="shared" si="20"/>
        <v>0</v>
      </c>
      <c r="AF5" s="66">
        <f t="shared" si="13"/>
        <v>0</v>
      </c>
      <c r="AG5" s="199">
        <f t="shared" ref="AG5:AL5" si="21">AG18+AG30+AG42+AG54+AG66</f>
        <v>0</v>
      </c>
      <c r="AH5" s="199">
        <f t="shared" si="21"/>
        <v>0</v>
      </c>
      <c r="AI5" s="199">
        <f t="shared" si="21"/>
        <v>0</v>
      </c>
      <c r="AJ5" s="199">
        <f t="shared" si="21"/>
        <v>0</v>
      </c>
      <c r="AK5" s="199">
        <f t="shared" si="21"/>
        <v>0</v>
      </c>
      <c r="AL5" s="199">
        <f t="shared" si="21"/>
        <v>0</v>
      </c>
      <c r="AM5" s="66">
        <f t="shared" si="15"/>
        <v>0</v>
      </c>
    </row>
    <row r="6">
      <c r="A6" s="17" t="s">
        <v>22</v>
      </c>
      <c r="B6" s="186">
        <f t="shared" si="22"/>
        <v>75</v>
      </c>
      <c r="C6" s="190"/>
      <c r="D6" s="191"/>
      <c r="E6" s="1500"/>
      <c r="F6" s="1500"/>
      <c r="G6" s="222" t="s">
        <v>71</v>
      </c>
      <c r="H6" s="71"/>
      <c r="I6" s="71"/>
      <c r="J6" s="59"/>
      <c r="K6" s="194">
        <f>K5/K7</f>
        <v>1</v>
      </c>
      <c r="L6" s="222" t="s">
        <v>71</v>
      </c>
      <c r="M6" s="71"/>
      <c r="N6" s="71"/>
      <c r="O6" s="71"/>
      <c r="P6" s="71"/>
      <c r="Q6" s="59"/>
      <c r="R6" s="194" t="str">
        <f>R5/R7</f>
        <v>#DIV/0!</v>
      </c>
      <c r="S6" s="222" t="s">
        <v>71</v>
      </c>
      <c r="T6" s="71"/>
      <c r="U6" s="71"/>
      <c r="V6" s="71"/>
      <c r="W6" s="71"/>
      <c r="X6" s="59"/>
      <c r="Y6" s="194" t="str">
        <f>Y5/Y7</f>
        <v>#DIV/0!</v>
      </c>
      <c r="Z6" s="222" t="s">
        <v>71</v>
      </c>
      <c r="AA6" s="71"/>
      <c r="AB6" s="71"/>
      <c r="AC6" s="71"/>
      <c r="AD6" s="71"/>
      <c r="AE6" s="59"/>
      <c r="AF6" s="194" t="str">
        <f>AF5/AF7</f>
        <v>#DIV/0!</v>
      </c>
      <c r="AG6" s="222" t="s">
        <v>71</v>
      </c>
      <c r="AH6" s="71"/>
      <c r="AI6" s="71"/>
      <c r="AJ6" s="71"/>
      <c r="AK6" s="71"/>
      <c r="AL6" s="59"/>
      <c r="AM6" s="194" t="str">
        <f>AM5/AM7</f>
        <v>#DIV/0!</v>
      </c>
    </row>
    <row r="7">
      <c r="A7" s="17" t="s">
        <v>24</v>
      </c>
      <c r="B7" s="186">
        <f t="shared" si="22"/>
        <v>3750</v>
      </c>
      <c r="C7" s="68" t="s">
        <v>109</v>
      </c>
      <c r="D7" s="221">
        <f>sum(E7:J7)+sum(L7:Q7)+sum(S7:X7)+sum(Z7:AE7)+sum(AG7:AH7)</f>
        <v>4</v>
      </c>
      <c r="E7" s="199">
        <f t="shared" ref="E7:J7" si="23">E19+E31+E43+E55+E67</f>
        <v>1</v>
      </c>
      <c r="F7" s="199">
        <f t="shared" si="23"/>
        <v>2</v>
      </c>
      <c r="G7" s="199">
        <f t="shared" si="23"/>
        <v>1</v>
      </c>
      <c r="H7" s="199">
        <f t="shared" si="23"/>
        <v>0</v>
      </c>
      <c r="I7" s="199">
        <f t="shared" si="23"/>
        <v>0</v>
      </c>
      <c r="J7" s="199">
        <f t="shared" si="23"/>
        <v>0</v>
      </c>
      <c r="K7" s="66">
        <f>sum(G7:J7)</f>
        <v>1</v>
      </c>
      <c r="L7" s="199">
        <f t="shared" ref="L7:P7" si="24">L19+L31+L43+L55+L67</f>
        <v>0</v>
      </c>
      <c r="M7" s="199">
        <f t="shared" si="24"/>
        <v>0</v>
      </c>
      <c r="N7" s="199">
        <f t="shared" si="24"/>
        <v>0</v>
      </c>
      <c r="O7" s="199">
        <f t="shared" si="24"/>
        <v>0</v>
      </c>
      <c r="P7" s="199">
        <f t="shared" si="24"/>
        <v>0</v>
      </c>
      <c r="Q7" s="199">
        <f>Q19+Q31+Q43+M55+Q67</f>
        <v>0</v>
      </c>
      <c r="R7" s="66">
        <f>sum(L7:Q7)</f>
        <v>0</v>
      </c>
      <c r="S7" s="199">
        <f t="shared" ref="S7:X7" si="25">S19+S31+S43+S55+S67</f>
        <v>0</v>
      </c>
      <c r="T7" s="199">
        <f t="shared" si="25"/>
        <v>0</v>
      </c>
      <c r="U7" s="199">
        <f t="shared" si="25"/>
        <v>0</v>
      </c>
      <c r="V7" s="199">
        <f t="shared" si="25"/>
        <v>0</v>
      </c>
      <c r="W7" s="199">
        <f t="shared" si="25"/>
        <v>0</v>
      </c>
      <c r="X7" s="199">
        <f t="shared" si="25"/>
        <v>0</v>
      </c>
      <c r="Y7" s="66">
        <f>sum(S7:X7)</f>
        <v>0</v>
      </c>
      <c r="Z7" s="199">
        <f t="shared" ref="Z7:AE7" si="26">Z19+Z31+Z43+Z55+Z67</f>
        <v>0</v>
      </c>
      <c r="AA7" s="199">
        <f t="shared" si="26"/>
        <v>0</v>
      </c>
      <c r="AB7" s="199">
        <f t="shared" si="26"/>
        <v>0</v>
      </c>
      <c r="AC7" s="199">
        <f t="shared" si="26"/>
        <v>0</v>
      </c>
      <c r="AD7" s="199">
        <f t="shared" si="26"/>
        <v>0</v>
      </c>
      <c r="AE7" s="199">
        <f t="shared" si="26"/>
        <v>0</v>
      </c>
      <c r="AF7" s="66">
        <f>sum(Z7:AE7)</f>
        <v>0</v>
      </c>
      <c r="AG7" s="199">
        <f t="shared" ref="AG7:AL7" si="27">AG19+AG31+AG43+AG55+AG67</f>
        <v>0</v>
      </c>
      <c r="AH7" s="199">
        <f t="shared" si="27"/>
        <v>0</v>
      </c>
      <c r="AI7" s="199">
        <f t="shared" si="27"/>
        <v>0</v>
      </c>
      <c r="AJ7" s="199">
        <f t="shared" si="27"/>
        <v>0</v>
      </c>
      <c r="AK7" s="199">
        <f t="shared" si="27"/>
        <v>0</v>
      </c>
      <c r="AL7" s="199">
        <f t="shared" si="27"/>
        <v>0</v>
      </c>
      <c r="AM7" s="66">
        <f>sum(AG7:AL7)</f>
        <v>0</v>
      </c>
    </row>
    <row r="8">
      <c r="A8" s="41" t="s">
        <v>26</v>
      </c>
      <c r="B8" s="1501">
        <v>0.2</v>
      </c>
      <c r="C8" s="190"/>
      <c r="D8" s="191"/>
      <c r="E8" s="1500"/>
      <c r="F8" s="1500"/>
      <c r="G8" s="222" t="s">
        <v>73</v>
      </c>
      <c r="H8" s="71"/>
      <c r="I8" s="71"/>
      <c r="J8" s="59"/>
      <c r="K8" s="194">
        <f>K9/K10</f>
        <v>0.002036659878</v>
      </c>
      <c r="L8" s="222" t="s">
        <v>73</v>
      </c>
      <c r="M8" s="71"/>
      <c r="N8" s="71"/>
      <c r="O8" s="71"/>
      <c r="P8" s="71"/>
      <c r="Q8" s="59"/>
      <c r="R8" s="194">
        <f>R9/R10</f>
        <v>0.004494382022</v>
      </c>
      <c r="S8" s="222" t="s">
        <v>73</v>
      </c>
      <c r="T8" s="71"/>
      <c r="U8" s="71"/>
      <c r="V8" s="71"/>
      <c r="W8" s="71"/>
      <c r="X8" s="59"/>
      <c r="Y8" s="194">
        <f>Y9/Y10</f>
        <v>0.00624024961</v>
      </c>
      <c r="Z8" s="222" t="s">
        <v>73</v>
      </c>
      <c r="AA8" s="71"/>
      <c r="AB8" s="71"/>
      <c r="AC8" s="71"/>
      <c r="AD8" s="71"/>
      <c r="AE8" s="59"/>
      <c r="AF8" s="194">
        <f>AF9/AF10</f>
        <v>0.00269541779</v>
      </c>
      <c r="AG8" s="222" t="s">
        <v>73</v>
      </c>
      <c r="AH8" s="71"/>
      <c r="AI8" s="71"/>
      <c r="AJ8" s="71"/>
      <c r="AK8" s="71"/>
      <c r="AL8" s="59"/>
      <c r="AM8" s="194" t="str">
        <f>AM9/AM10</f>
        <v>#DIV/0!</v>
      </c>
    </row>
    <row r="9">
      <c r="A9" s="17" t="s">
        <v>28</v>
      </c>
      <c r="B9" s="198">
        <v>0.6</v>
      </c>
      <c r="C9" s="19" t="s">
        <v>23</v>
      </c>
      <c r="D9" s="221">
        <f t="shared" ref="D9:D10" si="33">sum(E9:J9)+sum(L9:Q9)+sum(S9:X9)+sum(Z9:AE9)+sum(AG9:AH9)</f>
        <v>13</v>
      </c>
      <c r="E9" s="189">
        <f t="shared" ref="E9:J9" si="28">E20+E32+E44+E56+E68</f>
        <v>0</v>
      </c>
      <c r="F9" s="189">
        <f t="shared" si="28"/>
        <v>2</v>
      </c>
      <c r="G9" s="189">
        <f t="shared" si="28"/>
        <v>0</v>
      </c>
      <c r="H9" s="189">
        <f t="shared" si="28"/>
        <v>1</v>
      </c>
      <c r="I9" s="189">
        <f t="shared" si="28"/>
        <v>0</v>
      </c>
      <c r="J9" s="189">
        <f t="shared" si="28"/>
        <v>0</v>
      </c>
      <c r="K9" s="66">
        <f t="shared" ref="K9:K10" si="35">sum(G9:J9)</f>
        <v>1</v>
      </c>
      <c r="L9" s="189">
        <f t="shared" ref="L9:Q9" si="29">L20+L32+L44+L56+L68</f>
        <v>1</v>
      </c>
      <c r="M9" s="189">
        <f t="shared" si="29"/>
        <v>0</v>
      </c>
      <c r="N9" s="189">
        <f t="shared" si="29"/>
        <v>1</v>
      </c>
      <c r="O9" s="189">
        <f t="shared" si="29"/>
        <v>2</v>
      </c>
      <c r="P9" s="189">
        <f t="shared" si="29"/>
        <v>0</v>
      </c>
      <c r="Q9" s="189">
        <f t="shared" si="29"/>
        <v>0</v>
      </c>
      <c r="R9" s="66">
        <f t="shared" ref="R9:R10" si="37">sum(L9:Q9)</f>
        <v>4</v>
      </c>
      <c r="S9" s="189">
        <f t="shared" ref="S9:X9" si="30">S20+S32+S44+S56+S68</f>
        <v>0</v>
      </c>
      <c r="T9" s="189">
        <f t="shared" si="30"/>
        <v>1</v>
      </c>
      <c r="U9" s="189">
        <f t="shared" si="30"/>
        <v>0</v>
      </c>
      <c r="V9" s="189">
        <f t="shared" si="30"/>
        <v>0</v>
      </c>
      <c r="W9" s="189">
        <f t="shared" si="30"/>
        <v>2</v>
      </c>
      <c r="X9" s="189">
        <f t="shared" si="30"/>
        <v>1</v>
      </c>
      <c r="Y9" s="66">
        <f t="shared" ref="Y9:Y10" si="39">sum(S9:X9)</f>
        <v>4</v>
      </c>
      <c r="Z9" s="189">
        <f t="shared" ref="Z9:AE9" si="31">Z20+Z32+Z44+Z56+Z68</f>
        <v>1</v>
      </c>
      <c r="AA9" s="189">
        <f t="shared" si="31"/>
        <v>0</v>
      </c>
      <c r="AB9" s="189">
        <f t="shared" si="31"/>
        <v>1</v>
      </c>
      <c r="AC9" s="189">
        <f t="shared" si="31"/>
        <v>0</v>
      </c>
      <c r="AD9" s="189">
        <f t="shared" si="31"/>
        <v>0</v>
      </c>
      <c r="AE9" s="189">
        <f t="shared" si="31"/>
        <v>0</v>
      </c>
      <c r="AF9" s="66">
        <f t="shared" ref="AF9:AF10" si="41">sum(Z9:AE9)</f>
        <v>2</v>
      </c>
      <c r="AG9" s="189">
        <f t="shared" ref="AG9:AL9" si="32">AG20+AG32+AG44+AG56+AG68</f>
        <v>0</v>
      </c>
      <c r="AH9" s="189">
        <f t="shared" si="32"/>
        <v>0</v>
      </c>
      <c r="AI9" s="189">
        <f t="shared" si="32"/>
        <v>0</v>
      </c>
      <c r="AJ9" s="189">
        <f t="shared" si="32"/>
        <v>0</v>
      </c>
      <c r="AK9" s="189">
        <f t="shared" si="32"/>
        <v>0</v>
      </c>
      <c r="AL9" s="189">
        <f t="shared" si="32"/>
        <v>0</v>
      </c>
      <c r="AM9" s="66">
        <f t="shared" ref="AM9:AM10" si="43">sum(AG9:AL9)</f>
        <v>0</v>
      </c>
    </row>
    <row r="10">
      <c r="A10" s="17" t="s">
        <v>32</v>
      </c>
      <c r="B10" s="198">
        <v>0.02</v>
      </c>
      <c r="C10" s="19" t="s">
        <v>25</v>
      </c>
      <c r="D10" s="221">
        <f t="shared" si="33"/>
        <v>2990</v>
      </c>
      <c r="E10" s="189">
        <f t="shared" ref="E10:J10" si="34">E21+E33+E45+E57+E69</f>
        <v>92</v>
      </c>
      <c r="F10" s="189">
        <f t="shared" si="34"/>
        <v>134</v>
      </c>
      <c r="G10" s="189">
        <f t="shared" si="34"/>
        <v>157</v>
      </c>
      <c r="H10" s="189">
        <f t="shared" si="34"/>
        <v>141</v>
      </c>
      <c r="I10" s="189">
        <f t="shared" si="34"/>
        <v>193</v>
      </c>
      <c r="J10" s="189">
        <f t="shared" si="34"/>
        <v>0</v>
      </c>
      <c r="K10" s="66">
        <f t="shared" si="35"/>
        <v>491</v>
      </c>
      <c r="L10" s="189">
        <f t="shared" ref="L10:Q10" si="36">L21+L33+L45+L57+L69</f>
        <v>192</v>
      </c>
      <c r="M10" s="189">
        <f t="shared" si="36"/>
        <v>143</v>
      </c>
      <c r="N10" s="189">
        <f t="shared" si="36"/>
        <v>167</v>
      </c>
      <c r="O10" s="189">
        <f t="shared" si="36"/>
        <v>192</v>
      </c>
      <c r="P10" s="189">
        <f t="shared" si="36"/>
        <v>196</v>
      </c>
      <c r="Q10" s="189">
        <f t="shared" si="36"/>
        <v>0</v>
      </c>
      <c r="R10" s="66">
        <f t="shared" si="37"/>
        <v>890</v>
      </c>
      <c r="S10" s="189">
        <f t="shared" ref="S10:X10" si="38">S21+S33+S45+S57+S69</f>
        <v>169</v>
      </c>
      <c r="T10" s="189">
        <f t="shared" si="38"/>
        <v>138</v>
      </c>
      <c r="U10" s="189">
        <f t="shared" si="38"/>
        <v>72</v>
      </c>
      <c r="V10" s="189">
        <f t="shared" si="38"/>
        <v>176</v>
      </c>
      <c r="W10" s="189">
        <f t="shared" si="38"/>
        <v>86</v>
      </c>
      <c r="X10" s="189">
        <f t="shared" si="38"/>
        <v>0</v>
      </c>
      <c r="Y10" s="66">
        <f t="shared" si="39"/>
        <v>641</v>
      </c>
      <c r="Z10" s="189">
        <f t="shared" ref="Z10:AE10" si="40">Z21+Z33+Z45+Z57+Z69</f>
        <v>131</v>
      </c>
      <c r="AA10" s="189">
        <f t="shared" si="40"/>
        <v>162</v>
      </c>
      <c r="AB10" s="189">
        <f t="shared" si="40"/>
        <v>175</v>
      </c>
      <c r="AC10" s="189">
        <f t="shared" si="40"/>
        <v>128</v>
      </c>
      <c r="AD10" s="189">
        <f t="shared" si="40"/>
        <v>146</v>
      </c>
      <c r="AE10" s="189">
        <f t="shared" si="40"/>
        <v>0</v>
      </c>
      <c r="AF10" s="66">
        <f t="shared" si="41"/>
        <v>742</v>
      </c>
      <c r="AG10" s="189">
        <f t="shared" ref="AG10:AL10" si="42">AG21+AG33+AG45+AG57+AG69</f>
        <v>0</v>
      </c>
      <c r="AH10" s="189">
        <f t="shared" si="42"/>
        <v>0</v>
      </c>
      <c r="AI10" s="189">
        <f t="shared" si="42"/>
        <v>0</v>
      </c>
      <c r="AJ10" s="189">
        <f t="shared" si="42"/>
        <v>0</v>
      </c>
      <c r="AK10" s="189">
        <f t="shared" si="42"/>
        <v>0</v>
      </c>
      <c r="AL10" s="189">
        <f t="shared" si="42"/>
        <v>0</v>
      </c>
      <c r="AM10" s="66">
        <f t="shared" si="43"/>
        <v>0</v>
      </c>
    </row>
    <row r="11">
      <c r="A11" s="17" t="s">
        <v>42</v>
      </c>
      <c r="B11" s="223" t="str">
        <f>D4/'【第一】案件管理シート'!E113</f>
        <v>#VALUE!</v>
      </c>
      <c r="C11" s="41" t="s">
        <v>27</v>
      </c>
      <c r="D11" s="201">
        <f>D4/D5</f>
        <v>0.5</v>
      </c>
      <c r="E11" s="41" t="s">
        <v>27</v>
      </c>
      <c r="F11" s="202" t="s">
        <v>27</v>
      </c>
      <c r="G11" s="71"/>
      <c r="H11" s="71"/>
      <c r="I11" s="71"/>
      <c r="J11" s="59"/>
      <c r="K11" s="203">
        <f>K4/K5</f>
        <v>0</v>
      </c>
      <c r="L11" s="202" t="s">
        <v>27</v>
      </c>
      <c r="M11" s="71"/>
      <c r="N11" s="71"/>
      <c r="O11" s="71"/>
      <c r="P11" s="71"/>
      <c r="Q11" s="59"/>
      <c r="R11" s="203" t="str">
        <f>R4/R5</f>
        <v>#DIV/0!</v>
      </c>
      <c r="S11" s="202" t="s">
        <v>27</v>
      </c>
      <c r="T11" s="71"/>
      <c r="U11" s="71"/>
      <c r="V11" s="71"/>
      <c r="W11" s="71"/>
      <c r="X11" s="59"/>
      <c r="Y11" s="203" t="str">
        <f>Y4/Y5</f>
        <v>#DIV/0!</v>
      </c>
      <c r="Z11" s="202" t="s">
        <v>27</v>
      </c>
      <c r="AA11" s="71"/>
      <c r="AB11" s="71"/>
      <c r="AC11" s="71"/>
      <c r="AD11" s="71"/>
      <c r="AE11" s="59"/>
      <c r="AF11" s="47" t="str">
        <f>AF4/AF5</f>
        <v>#DIV/0!</v>
      </c>
      <c r="AG11" s="202" t="s">
        <v>27</v>
      </c>
      <c r="AH11" s="71"/>
      <c r="AI11" s="71"/>
      <c r="AJ11" s="71"/>
      <c r="AK11" s="71"/>
      <c r="AL11" s="59"/>
      <c r="AM11" s="47" t="str">
        <f>AM4/AM5</f>
        <v>#DIV/0!</v>
      </c>
    </row>
    <row r="12">
      <c r="A12" s="17" t="s">
        <v>44</v>
      </c>
      <c r="B12" s="224" t="str">
        <f>D5/'【第一】案件管理シート'!E113</f>
        <v>#VALUE!</v>
      </c>
      <c r="C12" s="17" t="s">
        <v>29</v>
      </c>
      <c r="D12" s="201">
        <f>D5/D7</f>
        <v>0.5</v>
      </c>
      <c r="E12" s="17" t="s">
        <v>29</v>
      </c>
      <c r="F12" s="205" t="s">
        <v>29</v>
      </c>
      <c r="G12" s="71"/>
      <c r="H12" s="71"/>
      <c r="I12" s="71"/>
      <c r="J12" s="59"/>
      <c r="K12" s="203">
        <f>K5/K7</f>
        <v>1</v>
      </c>
      <c r="L12" s="205" t="s">
        <v>29</v>
      </c>
      <c r="M12" s="71"/>
      <c r="N12" s="71"/>
      <c r="O12" s="71"/>
      <c r="P12" s="71"/>
      <c r="Q12" s="59"/>
      <c r="R12" s="203" t="str">
        <f>R5/R7</f>
        <v>#DIV/0!</v>
      </c>
      <c r="S12" s="205" t="s">
        <v>29</v>
      </c>
      <c r="T12" s="71"/>
      <c r="U12" s="71"/>
      <c r="V12" s="71"/>
      <c r="W12" s="71"/>
      <c r="X12" s="59"/>
      <c r="Y12" s="203" t="str">
        <f>Y5/Y7</f>
        <v>#DIV/0!</v>
      </c>
      <c r="Z12" s="205" t="s">
        <v>29</v>
      </c>
      <c r="AA12" s="71"/>
      <c r="AB12" s="71"/>
      <c r="AC12" s="71"/>
      <c r="AD12" s="71"/>
      <c r="AE12" s="59"/>
      <c r="AF12" s="47" t="str">
        <f>AF5/AF7</f>
        <v>#DIV/0!</v>
      </c>
      <c r="AG12" s="205" t="s">
        <v>29</v>
      </c>
      <c r="AH12" s="71"/>
      <c r="AI12" s="71"/>
      <c r="AJ12" s="71"/>
      <c r="AK12" s="71"/>
      <c r="AL12" s="59"/>
      <c r="AM12" s="47" t="str">
        <f>AM5/AM7</f>
        <v>#DIV/0!</v>
      </c>
    </row>
    <row r="13">
      <c r="A13" s="17" t="s">
        <v>46</v>
      </c>
      <c r="B13" s="224" t="str">
        <f>D9/'【第一】案件管理シート'!E113</f>
        <v>#VALUE!</v>
      </c>
      <c r="C13" s="17" t="s">
        <v>31</v>
      </c>
      <c r="D13" s="201">
        <f>D5/D9</f>
        <v>0.1538461538</v>
      </c>
      <c r="E13" s="17" t="s">
        <v>31</v>
      </c>
      <c r="F13" s="205" t="s">
        <v>31</v>
      </c>
      <c r="G13" s="71"/>
      <c r="H13" s="71"/>
      <c r="I13" s="71"/>
      <c r="J13" s="59"/>
      <c r="K13" s="203">
        <f>K5/K9</f>
        <v>1</v>
      </c>
      <c r="L13" s="205" t="s">
        <v>31</v>
      </c>
      <c r="M13" s="71"/>
      <c r="N13" s="71"/>
      <c r="O13" s="71"/>
      <c r="P13" s="71"/>
      <c r="Q13" s="59"/>
      <c r="R13" s="203">
        <f>R5/R9</f>
        <v>0</v>
      </c>
      <c r="S13" s="205" t="s">
        <v>31</v>
      </c>
      <c r="T13" s="71"/>
      <c r="U13" s="71"/>
      <c r="V13" s="71"/>
      <c r="W13" s="71"/>
      <c r="X13" s="59"/>
      <c r="Y13" s="203">
        <f>Y5/Y9</f>
        <v>0</v>
      </c>
      <c r="Z13" s="205" t="s">
        <v>31</v>
      </c>
      <c r="AA13" s="71"/>
      <c r="AB13" s="71"/>
      <c r="AC13" s="71"/>
      <c r="AD13" s="71"/>
      <c r="AE13" s="59"/>
      <c r="AF13" s="47">
        <f>AF5/AF9</f>
        <v>0</v>
      </c>
      <c r="AG13" s="205" t="s">
        <v>31</v>
      </c>
      <c r="AH13" s="71"/>
      <c r="AI13" s="71"/>
      <c r="AJ13" s="71"/>
      <c r="AK13" s="71"/>
      <c r="AL13" s="59"/>
      <c r="AM13" s="47" t="str">
        <f>AM5/AM9</f>
        <v>#DIV/0!</v>
      </c>
    </row>
    <row r="14">
      <c r="A14" s="17" t="s">
        <v>48</v>
      </c>
      <c r="B14" s="224" t="str">
        <f>D10/'【第一】案件管理シート'!E113</f>
        <v>#VALUE!</v>
      </c>
      <c r="C14" s="17" t="s">
        <v>33</v>
      </c>
      <c r="D14" s="206">
        <f>D9/D10</f>
        <v>0.004347826087</v>
      </c>
      <c r="E14" s="17" t="s">
        <v>33</v>
      </c>
      <c r="F14" s="205" t="s">
        <v>33</v>
      </c>
      <c r="G14" s="71"/>
      <c r="H14" s="71"/>
      <c r="I14" s="71"/>
      <c r="J14" s="59"/>
      <c r="K14" s="203">
        <f>K9/K10</f>
        <v>0.002036659878</v>
      </c>
      <c r="L14" s="205" t="s">
        <v>33</v>
      </c>
      <c r="M14" s="71"/>
      <c r="N14" s="71"/>
      <c r="O14" s="71"/>
      <c r="P14" s="71"/>
      <c r="Q14" s="59"/>
      <c r="R14" s="203">
        <f>R9/R10</f>
        <v>0.004494382022</v>
      </c>
      <c r="S14" s="205" t="s">
        <v>33</v>
      </c>
      <c r="T14" s="71"/>
      <c r="U14" s="71"/>
      <c r="V14" s="71"/>
      <c r="W14" s="71"/>
      <c r="X14" s="59"/>
      <c r="Y14" s="203">
        <f>Y9/Y10</f>
        <v>0.00624024961</v>
      </c>
      <c r="Z14" s="205" t="s">
        <v>33</v>
      </c>
      <c r="AA14" s="71"/>
      <c r="AB14" s="71"/>
      <c r="AC14" s="71"/>
      <c r="AD14" s="71"/>
      <c r="AE14" s="59"/>
      <c r="AF14" s="47">
        <f>AF9/AF10</f>
        <v>0.00269541779</v>
      </c>
      <c r="AG14" s="205" t="s">
        <v>33</v>
      </c>
      <c r="AH14" s="71"/>
      <c r="AI14" s="71"/>
      <c r="AJ14" s="71"/>
      <c r="AK14" s="71"/>
      <c r="AL14" s="59"/>
      <c r="AM14" s="47" t="str">
        <f>AM9/AM10</f>
        <v>#DIV/0!</v>
      </c>
    </row>
    <row r="15">
      <c r="K15" s="107"/>
    </row>
    <row r="16">
      <c r="A16" s="225" t="s">
        <v>0</v>
      </c>
      <c r="B16" s="170"/>
      <c r="C16" s="226" t="s">
        <v>55</v>
      </c>
      <c r="D16" s="219">
        <f>sum(E16:J16)+sum(L16:Q16)+sum(S16:X16)+sum(Z16:AE16)+SUM(AG16:AH16)</f>
        <v>176000</v>
      </c>
      <c r="E16" s="756"/>
      <c r="F16" s="757">
        <v>176000.0</v>
      </c>
      <c r="G16" s="756"/>
      <c r="H16" s="756"/>
      <c r="I16" s="757"/>
      <c r="J16" s="756"/>
      <c r="K16" s="1502">
        <f t="shared" ref="K16:K22" si="44">sum(G16:J16)</f>
        <v>0</v>
      </c>
      <c r="L16" s="756"/>
      <c r="M16" s="757"/>
      <c r="N16" s="757"/>
      <c r="O16" s="757"/>
      <c r="P16" s="757"/>
      <c r="Q16" s="756"/>
      <c r="R16" s="1502">
        <f t="shared" ref="R16:R22" si="45">sum(L16:Q16)</f>
        <v>0</v>
      </c>
      <c r="S16" s="183"/>
      <c r="T16" s="227"/>
      <c r="U16" s="227"/>
      <c r="V16" s="227"/>
      <c r="W16" s="227"/>
      <c r="X16" s="228"/>
      <c r="Y16" s="1503">
        <f t="shared" ref="Y16:Y22" si="46">sum(S16:X16)</f>
        <v>0</v>
      </c>
      <c r="Z16" s="228"/>
      <c r="AA16" s="227"/>
      <c r="AB16" s="227"/>
      <c r="AC16" s="227"/>
      <c r="AD16" s="227"/>
      <c r="AE16" s="228"/>
      <c r="AF16" s="1503">
        <f t="shared" ref="AF16:AF22" si="47">sum(Z16:AE16)</f>
        <v>0</v>
      </c>
      <c r="AG16" s="228"/>
      <c r="AH16" s="228"/>
      <c r="AI16" s="228"/>
      <c r="AJ16" s="228"/>
      <c r="AK16" s="228"/>
      <c r="AL16" s="228"/>
      <c r="AM16" s="1503">
        <f t="shared" ref="AM16:AM22" si="48">sum(AG16:AL16)</f>
        <v>0</v>
      </c>
    </row>
    <row r="17">
      <c r="A17" s="172"/>
      <c r="B17" s="7"/>
      <c r="C17" s="208" t="s">
        <v>57</v>
      </c>
      <c r="D17" s="221">
        <f t="shared" ref="D17:D22" si="49">sum(E17:J17)+sum(L17:Q17)+sum(S17:X17)+sum(Z17:AE17)+sum(AG17:AH17)</f>
        <v>1</v>
      </c>
      <c r="E17" s="282"/>
      <c r="F17" s="283">
        <v>1.0</v>
      </c>
      <c r="G17" s="282"/>
      <c r="H17" s="282"/>
      <c r="I17" s="283"/>
      <c r="J17" s="282"/>
      <c r="K17" s="277">
        <f t="shared" si="44"/>
        <v>0</v>
      </c>
      <c r="L17" s="282"/>
      <c r="M17" s="283"/>
      <c r="N17" s="283"/>
      <c r="O17" s="283"/>
      <c r="P17" s="283"/>
      <c r="Q17" s="282"/>
      <c r="R17" s="277">
        <f t="shared" si="45"/>
        <v>0</v>
      </c>
      <c r="S17" s="91"/>
      <c r="T17" s="189"/>
      <c r="U17" s="189"/>
      <c r="V17" s="189"/>
      <c r="W17" s="189"/>
      <c r="X17" s="89"/>
      <c r="Y17" s="66">
        <f t="shared" si="46"/>
        <v>0</v>
      </c>
      <c r="Z17" s="89"/>
      <c r="AA17" s="189"/>
      <c r="AB17" s="189"/>
      <c r="AC17" s="189"/>
      <c r="AD17" s="189"/>
      <c r="AE17" s="89"/>
      <c r="AF17" s="66">
        <f t="shared" si="47"/>
        <v>0</v>
      </c>
      <c r="AG17" s="89"/>
      <c r="AH17" s="89"/>
      <c r="AI17" s="89"/>
      <c r="AJ17" s="89"/>
      <c r="AK17" s="89"/>
      <c r="AL17" s="89"/>
      <c r="AM17" s="66">
        <f t="shared" si="48"/>
        <v>0</v>
      </c>
    </row>
    <row r="18">
      <c r="A18" s="9" t="s">
        <v>12</v>
      </c>
      <c r="B18" s="218">
        <v>1152000.0</v>
      </c>
      <c r="C18" s="208" t="s">
        <v>58</v>
      </c>
      <c r="D18" s="221">
        <f t="shared" si="49"/>
        <v>2</v>
      </c>
      <c r="E18" s="189"/>
      <c r="F18" s="189">
        <v>1.0</v>
      </c>
      <c r="G18" s="189">
        <v>1.0</v>
      </c>
      <c r="H18" s="189"/>
      <c r="I18" s="189"/>
      <c r="J18" s="89"/>
      <c r="K18" s="277">
        <f t="shared" si="44"/>
        <v>1</v>
      </c>
      <c r="L18" s="282"/>
      <c r="M18" s="283"/>
      <c r="N18" s="283"/>
      <c r="O18" s="283"/>
      <c r="P18" s="283"/>
      <c r="Q18" s="282"/>
      <c r="R18" s="277">
        <f t="shared" si="45"/>
        <v>0</v>
      </c>
      <c r="S18" s="91"/>
      <c r="T18" s="189"/>
      <c r="U18" s="189"/>
      <c r="V18" s="189"/>
      <c r="W18" s="189"/>
      <c r="X18" s="89"/>
      <c r="Y18" s="66">
        <f t="shared" si="46"/>
        <v>0</v>
      </c>
      <c r="Z18" s="89"/>
      <c r="AA18" s="189"/>
      <c r="AB18" s="189"/>
      <c r="AC18" s="189"/>
      <c r="AD18" s="189"/>
      <c r="AE18" s="89"/>
      <c r="AF18" s="66">
        <f t="shared" si="47"/>
        <v>0</v>
      </c>
      <c r="AG18" s="89"/>
      <c r="AH18" s="89"/>
      <c r="AI18" s="89"/>
      <c r="AJ18" s="89"/>
      <c r="AK18" s="89"/>
      <c r="AL18" s="89"/>
      <c r="AM18" s="66">
        <f t="shared" si="48"/>
        <v>0</v>
      </c>
    </row>
    <row r="19">
      <c r="A19" s="17" t="s">
        <v>14</v>
      </c>
      <c r="B19" s="220">
        <v>9.0</v>
      </c>
      <c r="C19" s="245" t="s">
        <v>109</v>
      </c>
      <c r="D19" s="221">
        <f t="shared" si="49"/>
        <v>4</v>
      </c>
      <c r="E19" s="189">
        <v>1.0</v>
      </c>
      <c r="F19" s="189">
        <v>2.0</v>
      </c>
      <c r="G19" s="189">
        <v>1.0</v>
      </c>
      <c r="H19" s="189"/>
      <c r="I19" s="189"/>
      <c r="J19" s="189"/>
      <c r="K19" s="277">
        <f t="shared" si="44"/>
        <v>1</v>
      </c>
      <c r="L19" s="282"/>
      <c r="M19" s="283"/>
      <c r="N19" s="282"/>
      <c r="O19" s="283"/>
      <c r="P19" s="282"/>
      <c r="Q19" s="282"/>
      <c r="R19" s="277">
        <f t="shared" si="45"/>
        <v>0</v>
      </c>
      <c r="S19" s="91"/>
      <c r="T19" s="189"/>
      <c r="U19" s="89"/>
      <c r="V19" s="189"/>
      <c r="W19" s="89"/>
      <c r="X19" s="89"/>
      <c r="Y19" s="66">
        <f t="shared" si="46"/>
        <v>0</v>
      </c>
      <c r="Z19" s="89"/>
      <c r="AA19" s="189"/>
      <c r="AB19" s="89"/>
      <c r="AC19" s="189"/>
      <c r="AD19" s="89"/>
      <c r="AE19" s="89"/>
      <c r="AF19" s="66">
        <f t="shared" si="47"/>
        <v>0</v>
      </c>
      <c r="AG19" s="228"/>
      <c r="AH19" s="228"/>
      <c r="AI19" s="228"/>
      <c r="AJ19" s="228"/>
      <c r="AK19" s="228"/>
      <c r="AL19" s="228"/>
      <c r="AM19" s="66">
        <f t="shared" si="48"/>
        <v>0</v>
      </c>
    </row>
    <row r="20">
      <c r="A20" s="17" t="s">
        <v>16</v>
      </c>
      <c r="B20" s="186">
        <f t="shared" ref="B20:B22" si="50">B19/B23</f>
        <v>30</v>
      </c>
      <c r="C20" s="44" t="s">
        <v>72</v>
      </c>
      <c r="D20" s="221">
        <f t="shared" si="49"/>
        <v>0</v>
      </c>
      <c r="E20" s="282"/>
      <c r="F20" s="282"/>
      <c r="G20" s="282"/>
      <c r="H20" s="283"/>
      <c r="I20" s="283"/>
      <c r="J20" s="283"/>
      <c r="K20" s="277">
        <f t="shared" si="44"/>
        <v>0</v>
      </c>
      <c r="L20" s="282"/>
      <c r="M20" s="283"/>
      <c r="N20" s="282"/>
      <c r="O20" s="283"/>
      <c r="P20" s="282"/>
      <c r="Q20" s="282"/>
      <c r="R20" s="277">
        <f t="shared" si="45"/>
        <v>0</v>
      </c>
      <c r="S20" s="91"/>
      <c r="T20" s="189"/>
      <c r="U20" s="89"/>
      <c r="V20" s="189"/>
      <c r="W20" s="89"/>
      <c r="X20" s="89"/>
      <c r="Y20" s="66">
        <f t="shared" si="46"/>
        <v>0</v>
      </c>
      <c r="Z20" s="89"/>
      <c r="AA20" s="189"/>
      <c r="AB20" s="89"/>
      <c r="AC20" s="189"/>
      <c r="AD20" s="89"/>
      <c r="AE20" s="89"/>
      <c r="AF20" s="66">
        <f t="shared" si="47"/>
        <v>0</v>
      </c>
      <c r="AG20" s="89"/>
      <c r="AH20" s="89"/>
      <c r="AI20" s="89"/>
      <c r="AJ20" s="89"/>
      <c r="AK20" s="89"/>
      <c r="AL20" s="89"/>
      <c r="AM20" s="66">
        <f t="shared" si="48"/>
        <v>0</v>
      </c>
    </row>
    <row r="21">
      <c r="A21" s="17" t="s">
        <v>22</v>
      </c>
      <c r="B21" s="186">
        <f t="shared" si="50"/>
        <v>60</v>
      </c>
      <c r="C21" s="44" t="s">
        <v>74</v>
      </c>
      <c r="D21" s="221">
        <f t="shared" si="49"/>
        <v>0</v>
      </c>
      <c r="E21" s="282"/>
      <c r="F21" s="282"/>
      <c r="G21" s="282"/>
      <c r="H21" s="283"/>
      <c r="I21" s="283"/>
      <c r="J21" s="283"/>
      <c r="K21" s="277">
        <f t="shared" si="44"/>
        <v>0</v>
      </c>
      <c r="L21" s="282"/>
      <c r="M21" s="283"/>
      <c r="N21" s="282"/>
      <c r="O21" s="283"/>
      <c r="P21" s="282"/>
      <c r="Q21" s="282"/>
      <c r="R21" s="277">
        <f t="shared" si="45"/>
        <v>0</v>
      </c>
      <c r="S21" s="91"/>
      <c r="T21" s="189"/>
      <c r="U21" s="89"/>
      <c r="V21" s="189"/>
      <c r="W21" s="89"/>
      <c r="X21" s="89"/>
      <c r="Y21" s="66">
        <f t="shared" si="46"/>
        <v>0</v>
      </c>
      <c r="Z21" s="89"/>
      <c r="AA21" s="189"/>
      <c r="AB21" s="89"/>
      <c r="AC21" s="189"/>
      <c r="AD21" s="89"/>
      <c r="AE21" s="89"/>
      <c r="AF21" s="66">
        <f t="shared" si="47"/>
        <v>0</v>
      </c>
      <c r="AG21" s="89"/>
      <c r="AH21" s="89"/>
      <c r="AI21" s="89"/>
      <c r="AJ21" s="89"/>
      <c r="AK21" s="89"/>
      <c r="AL21" s="89"/>
      <c r="AM21" s="66">
        <f t="shared" si="48"/>
        <v>0</v>
      </c>
    </row>
    <row r="22">
      <c r="A22" s="17" t="s">
        <v>24</v>
      </c>
      <c r="B22" s="186">
        <f t="shared" si="50"/>
        <v>10000</v>
      </c>
      <c r="C22" s="44" t="s">
        <v>3367</v>
      </c>
      <c r="D22" s="221">
        <f t="shared" si="49"/>
        <v>0</v>
      </c>
      <c r="E22" s="282"/>
      <c r="F22" s="282"/>
      <c r="G22" s="282"/>
      <c r="H22" s="283"/>
      <c r="I22" s="283"/>
      <c r="J22" s="283"/>
      <c r="K22" s="277">
        <f t="shared" si="44"/>
        <v>0</v>
      </c>
      <c r="L22" s="282"/>
      <c r="M22" s="283"/>
      <c r="N22" s="282"/>
      <c r="O22" s="283"/>
      <c r="P22" s="282"/>
      <c r="Q22" s="282"/>
      <c r="R22" s="277">
        <f t="shared" si="45"/>
        <v>0</v>
      </c>
      <c r="S22" s="91"/>
      <c r="T22" s="189"/>
      <c r="U22" s="89"/>
      <c r="V22" s="189"/>
      <c r="W22" s="89"/>
      <c r="X22" s="89"/>
      <c r="Y22" s="66">
        <f t="shared" si="46"/>
        <v>0</v>
      </c>
      <c r="Z22" s="89"/>
      <c r="AA22" s="189"/>
      <c r="AB22" s="89"/>
      <c r="AC22" s="189"/>
      <c r="AD22" s="89"/>
      <c r="AE22" s="89"/>
      <c r="AF22" s="66">
        <f t="shared" si="47"/>
        <v>0</v>
      </c>
      <c r="AG22" s="240"/>
      <c r="AH22" s="89"/>
      <c r="AI22" s="89"/>
      <c r="AJ22" s="89"/>
      <c r="AK22" s="240"/>
      <c r="AL22" s="89"/>
      <c r="AM22" s="66">
        <f t="shared" si="48"/>
        <v>0</v>
      </c>
    </row>
    <row r="23">
      <c r="A23" s="41" t="s">
        <v>26</v>
      </c>
      <c r="B23" s="196">
        <v>0.3</v>
      </c>
      <c r="C23" s="208" t="s">
        <v>69</v>
      </c>
      <c r="D23" s="230">
        <f t="shared" ref="D23:D24" si="51">D17/D18</f>
        <v>0.5</v>
      </c>
      <c r="K23" s="107"/>
    </row>
    <row r="24">
      <c r="A24" s="17" t="s">
        <v>28</v>
      </c>
      <c r="B24" s="198">
        <v>0.5</v>
      </c>
      <c r="C24" s="208" t="s">
        <v>71</v>
      </c>
      <c r="D24" s="230">
        <f t="shared" si="51"/>
        <v>0.5</v>
      </c>
      <c r="K24" s="107"/>
    </row>
    <row r="25">
      <c r="A25" s="17" t="s">
        <v>32</v>
      </c>
      <c r="B25" s="198">
        <v>0.006</v>
      </c>
      <c r="C25" s="208" t="s">
        <v>73</v>
      </c>
      <c r="D25" s="230" t="str">
        <f>D20/D21</f>
        <v>#DIV/0!</v>
      </c>
      <c r="K25" s="107"/>
    </row>
    <row r="26">
      <c r="A26" s="207" t="s">
        <v>3368</v>
      </c>
      <c r="B26" s="59"/>
      <c r="C26" s="1504" t="str">
        <f>D21/D22</f>
        <v>#DIV/0!</v>
      </c>
      <c r="D26" s="59"/>
      <c r="K26" s="107"/>
    </row>
    <row r="27">
      <c r="K27" s="107"/>
    </row>
    <row r="28">
      <c r="A28" s="241" t="s">
        <v>34</v>
      </c>
      <c r="B28" s="170"/>
      <c r="C28" s="208" t="s">
        <v>55</v>
      </c>
      <c r="D28" s="219">
        <f>sum(E28:J28)+sum(L28:Q28)+sum(S28:X28)+sum(Z28:AE28)+SUM(AG28:AH28)</f>
        <v>176000</v>
      </c>
      <c r="E28" s="282"/>
      <c r="F28" s="757">
        <v>176000.0</v>
      </c>
      <c r="G28" s="282"/>
      <c r="H28" s="282"/>
      <c r="I28" s="282"/>
      <c r="J28" s="282"/>
      <c r="K28" s="284">
        <f t="shared" ref="K28:K34" si="52">sum(G28:J28)</f>
        <v>0</v>
      </c>
      <c r="L28" s="282"/>
      <c r="M28" s="283"/>
      <c r="N28" s="283"/>
      <c r="O28" s="283"/>
      <c r="P28" s="283"/>
      <c r="Q28" s="282"/>
      <c r="R28" s="284">
        <f t="shared" ref="R28:R34" si="53">sum(L28:Q28)</f>
        <v>0</v>
      </c>
      <c r="S28" s="91"/>
      <c r="T28" s="189"/>
      <c r="U28" s="189"/>
      <c r="V28" s="189"/>
      <c r="W28" s="189"/>
      <c r="X28" s="89"/>
      <c r="Y28" s="67">
        <f t="shared" ref="Y28:Y34" si="54">sum(S28:X28)</f>
        <v>0</v>
      </c>
      <c r="Z28" s="89"/>
      <c r="AA28" s="189"/>
      <c r="AB28" s="189"/>
      <c r="AC28" s="189"/>
      <c r="AD28" s="189"/>
      <c r="AE28" s="89"/>
      <c r="AF28" s="67">
        <f t="shared" ref="AF28:AF34" si="55">sum(Z28:AE28)</f>
        <v>0</v>
      </c>
      <c r="AG28" s="228"/>
      <c r="AH28" s="228"/>
      <c r="AI28" s="228"/>
      <c r="AJ28" s="228"/>
      <c r="AK28" s="228"/>
      <c r="AL28" s="228"/>
      <c r="AM28" s="67">
        <f t="shared" ref="AM28:AM34" si="56">sum(AG28:AL28)</f>
        <v>0</v>
      </c>
    </row>
    <row r="29">
      <c r="A29" s="172"/>
      <c r="B29" s="7"/>
      <c r="C29" s="208" t="s">
        <v>57</v>
      </c>
      <c r="D29" s="221">
        <f t="shared" ref="D29:D34" si="57">sum(E29:J29)+sum(L29:Q29)+sum(S29:X29)+sum(Z29:AE29)+sum(AG29:AH29)</f>
        <v>0</v>
      </c>
      <c r="E29" s="282"/>
      <c r="F29" s="282"/>
      <c r="G29" s="282"/>
      <c r="H29" s="282"/>
      <c r="I29" s="282"/>
      <c r="J29" s="282"/>
      <c r="K29" s="277">
        <f t="shared" si="52"/>
        <v>0</v>
      </c>
      <c r="L29" s="282"/>
      <c r="M29" s="283"/>
      <c r="N29" s="283"/>
      <c r="O29" s="283"/>
      <c r="P29" s="283"/>
      <c r="Q29" s="282"/>
      <c r="R29" s="277">
        <f t="shared" si="53"/>
        <v>0</v>
      </c>
      <c r="S29" s="91"/>
      <c r="T29" s="189"/>
      <c r="U29" s="189"/>
      <c r="V29" s="189"/>
      <c r="W29" s="189"/>
      <c r="X29" s="89"/>
      <c r="Y29" s="66">
        <f t="shared" si="54"/>
        <v>0</v>
      </c>
      <c r="Z29" s="89"/>
      <c r="AA29" s="189"/>
      <c r="AB29" s="189"/>
      <c r="AC29" s="189"/>
      <c r="AD29" s="189"/>
      <c r="AE29" s="89"/>
      <c r="AF29" s="66">
        <f t="shared" si="55"/>
        <v>0</v>
      </c>
      <c r="AG29" s="89"/>
      <c r="AH29" s="89"/>
      <c r="AI29" s="89"/>
      <c r="AJ29" s="89"/>
      <c r="AK29" s="89"/>
      <c r="AL29" s="89"/>
      <c r="AM29" s="66">
        <f t="shared" si="56"/>
        <v>0</v>
      </c>
    </row>
    <row r="30">
      <c r="A30" s="9" t="s">
        <v>12</v>
      </c>
      <c r="B30" s="218">
        <v>1152000.0</v>
      </c>
      <c r="C30" s="208" t="s">
        <v>58</v>
      </c>
      <c r="D30" s="221">
        <f t="shared" si="57"/>
        <v>0</v>
      </c>
      <c r="E30" s="282"/>
      <c r="F30" s="282"/>
      <c r="G30" s="282"/>
      <c r="H30" s="282"/>
      <c r="I30" s="282"/>
      <c r="J30" s="282"/>
      <c r="K30" s="277">
        <f t="shared" si="52"/>
        <v>0</v>
      </c>
      <c r="L30" s="282"/>
      <c r="M30" s="283"/>
      <c r="N30" s="283"/>
      <c r="O30" s="283"/>
      <c r="P30" s="283"/>
      <c r="Q30" s="282"/>
      <c r="R30" s="277">
        <f t="shared" si="53"/>
        <v>0</v>
      </c>
      <c r="S30" s="91"/>
      <c r="T30" s="189"/>
      <c r="U30" s="189"/>
      <c r="V30" s="189"/>
      <c r="W30" s="189"/>
      <c r="X30" s="89"/>
      <c r="Y30" s="66">
        <f t="shared" si="54"/>
        <v>0</v>
      </c>
      <c r="Z30" s="89"/>
      <c r="AA30" s="189"/>
      <c r="AB30" s="189"/>
      <c r="AC30" s="189"/>
      <c r="AD30" s="189"/>
      <c r="AE30" s="89"/>
      <c r="AF30" s="66">
        <f t="shared" si="55"/>
        <v>0</v>
      </c>
      <c r="AG30" s="89"/>
      <c r="AH30" s="89"/>
      <c r="AI30" s="89"/>
      <c r="AJ30" s="89"/>
      <c r="AK30" s="89"/>
      <c r="AL30" s="89"/>
      <c r="AM30" s="66">
        <f t="shared" si="56"/>
        <v>0</v>
      </c>
    </row>
    <row r="31">
      <c r="A31" s="17" t="s">
        <v>14</v>
      </c>
      <c r="B31" s="220">
        <v>9.0</v>
      </c>
      <c r="C31" s="245" t="s">
        <v>109</v>
      </c>
      <c r="D31" s="221">
        <f t="shared" si="57"/>
        <v>0</v>
      </c>
      <c r="E31" s="282"/>
      <c r="F31" s="282"/>
      <c r="G31" s="282"/>
      <c r="H31" s="283"/>
      <c r="I31" s="283"/>
      <c r="J31" s="283"/>
      <c r="K31" s="277">
        <f t="shared" si="52"/>
        <v>0</v>
      </c>
      <c r="L31" s="282"/>
      <c r="M31" s="283"/>
      <c r="N31" s="282"/>
      <c r="O31" s="283"/>
      <c r="P31" s="282"/>
      <c r="Q31" s="282"/>
      <c r="R31" s="277">
        <f t="shared" si="53"/>
        <v>0</v>
      </c>
      <c r="S31" s="91"/>
      <c r="T31" s="189"/>
      <c r="U31" s="89"/>
      <c r="V31" s="189"/>
      <c r="W31" s="89"/>
      <c r="X31" s="89"/>
      <c r="Y31" s="66">
        <f t="shared" si="54"/>
        <v>0</v>
      </c>
      <c r="Z31" s="89"/>
      <c r="AA31" s="189"/>
      <c r="AB31" s="89"/>
      <c r="AC31" s="189"/>
      <c r="AD31" s="89"/>
      <c r="AE31" s="89"/>
      <c r="AF31" s="66">
        <f t="shared" si="55"/>
        <v>0</v>
      </c>
      <c r="AG31" s="228"/>
      <c r="AH31" s="228"/>
      <c r="AI31" s="228"/>
      <c r="AJ31" s="228"/>
      <c r="AK31" s="228"/>
      <c r="AL31" s="228"/>
      <c r="AM31" s="66">
        <f t="shared" si="56"/>
        <v>0</v>
      </c>
    </row>
    <row r="32">
      <c r="A32" s="17" t="s">
        <v>16</v>
      </c>
      <c r="B32" s="186">
        <f t="shared" ref="B32:B34" si="58">B31/B35</f>
        <v>30</v>
      </c>
      <c r="C32" s="44" t="s">
        <v>72</v>
      </c>
      <c r="D32" s="221">
        <f t="shared" si="57"/>
        <v>13</v>
      </c>
      <c r="E32" s="283">
        <v>0.0</v>
      </c>
      <c r="F32" s="283">
        <v>2.0</v>
      </c>
      <c r="G32" s="283">
        <v>0.0</v>
      </c>
      <c r="H32" s="283">
        <v>1.0</v>
      </c>
      <c r="I32" s="283">
        <v>0.0</v>
      </c>
      <c r="J32" s="283"/>
      <c r="K32" s="277">
        <f t="shared" si="52"/>
        <v>1</v>
      </c>
      <c r="L32" s="283">
        <v>1.0</v>
      </c>
      <c r="M32" s="283">
        <v>0.0</v>
      </c>
      <c r="N32" s="283">
        <v>1.0</v>
      </c>
      <c r="O32" s="283">
        <v>2.0</v>
      </c>
      <c r="P32" s="283">
        <v>0.0</v>
      </c>
      <c r="Q32" s="282"/>
      <c r="R32" s="277">
        <f t="shared" si="53"/>
        <v>4</v>
      </c>
      <c r="S32" s="199">
        <v>0.0</v>
      </c>
      <c r="T32" s="189">
        <v>1.0</v>
      </c>
      <c r="U32" s="189">
        <v>0.0</v>
      </c>
      <c r="V32" s="189">
        <v>0.0</v>
      </c>
      <c r="W32" s="189">
        <v>2.0</v>
      </c>
      <c r="X32" s="189">
        <v>1.0</v>
      </c>
      <c r="Y32" s="66">
        <f t="shared" si="54"/>
        <v>4</v>
      </c>
      <c r="Z32" s="189">
        <v>1.0</v>
      </c>
      <c r="AA32" s="189">
        <v>0.0</v>
      </c>
      <c r="AB32" s="189">
        <v>1.0</v>
      </c>
      <c r="AC32" s="189">
        <v>0.0</v>
      </c>
      <c r="AD32" s="189">
        <v>0.0</v>
      </c>
      <c r="AE32" s="89"/>
      <c r="AF32" s="66">
        <f t="shared" si="55"/>
        <v>2</v>
      </c>
      <c r="AG32" s="89"/>
      <c r="AH32" s="89"/>
      <c r="AI32" s="89"/>
      <c r="AJ32" s="89"/>
      <c r="AK32" s="89"/>
      <c r="AL32" s="89"/>
      <c r="AM32" s="66">
        <f t="shared" si="56"/>
        <v>0</v>
      </c>
    </row>
    <row r="33">
      <c r="A33" s="17" t="s">
        <v>22</v>
      </c>
      <c r="B33" s="186">
        <f t="shared" si="58"/>
        <v>60</v>
      </c>
      <c r="C33" s="44" t="s">
        <v>74</v>
      </c>
      <c r="D33" s="221">
        <f t="shared" si="57"/>
        <v>2990</v>
      </c>
      <c r="E33" s="283">
        <v>92.0</v>
      </c>
      <c r="F33" s="283">
        <v>134.0</v>
      </c>
      <c r="G33" s="283">
        <v>157.0</v>
      </c>
      <c r="H33" s="283">
        <v>141.0</v>
      </c>
      <c r="I33" s="283">
        <v>193.0</v>
      </c>
      <c r="J33" s="283"/>
      <c r="K33" s="277">
        <f t="shared" si="52"/>
        <v>491</v>
      </c>
      <c r="L33" s="283">
        <v>192.0</v>
      </c>
      <c r="M33" s="283">
        <v>143.0</v>
      </c>
      <c r="N33" s="283">
        <v>167.0</v>
      </c>
      <c r="O33" s="283">
        <v>192.0</v>
      </c>
      <c r="P33" s="1505">
        <v>196.0</v>
      </c>
      <c r="Q33" s="282"/>
      <c r="R33" s="277">
        <f t="shared" si="53"/>
        <v>890</v>
      </c>
      <c r="S33" s="199">
        <v>169.0</v>
      </c>
      <c r="T33" s="189">
        <v>138.0</v>
      </c>
      <c r="U33" s="189">
        <v>72.0</v>
      </c>
      <c r="V33" s="1506">
        <v>176.0</v>
      </c>
      <c r="W33" s="189">
        <v>86.0</v>
      </c>
      <c r="X33" s="189">
        <v>0.0</v>
      </c>
      <c r="Y33" s="66">
        <f t="shared" si="54"/>
        <v>641</v>
      </c>
      <c r="Z33" s="189">
        <v>131.0</v>
      </c>
      <c r="AA33" s="189">
        <v>162.0</v>
      </c>
      <c r="AB33" s="189">
        <v>175.0</v>
      </c>
      <c r="AC33" s="189">
        <v>128.0</v>
      </c>
      <c r="AD33" s="189">
        <v>146.0</v>
      </c>
      <c r="AE33" s="89"/>
      <c r="AF33" s="66">
        <f t="shared" si="55"/>
        <v>742</v>
      </c>
      <c r="AG33" s="89"/>
      <c r="AH33" s="89"/>
      <c r="AI33" s="89"/>
      <c r="AJ33" s="89"/>
      <c r="AK33" s="89"/>
      <c r="AL33" s="89"/>
      <c r="AM33" s="66">
        <f t="shared" si="56"/>
        <v>0</v>
      </c>
    </row>
    <row r="34">
      <c r="A34" s="17" t="s">
        <v>24</v>
      </c>
      <c r="B34" s="186">
        <f t="shared" si="58"/>
        <v>10000</v>
      </c>
      <c r="C34" s="44" t="s">
        <v>3367</v>
      </c>
      <c r="D34" s="221">
        <f t="shared" si="57"/>
        <v>126.5</v>
      </c>
      <c r="E34" s="283">
        <v>5.5</v>
      </c>
      <c r="F34" s="283">
        <v>6.0</v>
      </c>
      <c r="G34" s="283">
        <v>7.0</v>
      </c>
      <c r="H34" s="283">
        <v>7.0</v>
      </c>
      <c r="I34" s="283">
        <v>7.5</v>
      </c>
      <c r="J34" s="283"/>
      <c r="K34" s="277">
        <f t="shared" si="52"/>
        <v>21.5</v>
      </c>
      <c r="L34" s="283">
        <v>7.5</v>
      </c>
      <c r="M34" s="283">
        <v>7.0</v>
      </c>
      <c r="N34" s="283">
        <v>7.0</v>
      </c>
      <c r="O34" s="283">
        <v>7.0</v>
      </c>
      <c r="P34" s="283">
        <v>7.0</v>
      </c>
      <c r="Q34" s="282"/>
      <c r="R34" s="277">
        <f t="shared" si="53"/>
        <v>35.5</v>
      </c>
      <c r="S34" s="199">
        <v>7.0</v>
      </c>
      <c r="T34" s="189">
        <v>6.0</v>
      </c>
      <c r="U34" s="189">
        <v>3.0</v>
      </c>
      <c r="V34" s="189">
        <v>6.0</v>
      </c>
      <c r="W34" s="189">
        <v>4.0</v>
      </c>
      <c r="X34" s="189">
        <v>0.0</v>
      </c>
      <c r="Y34" s="66">
        <f t="shared" si="54"/>
        <v>26</v>
      </c>
      <c r="Z34" s="189">
        <v>6.5</v>
      </c>
      <c r="AA34" s="189">
        <v>7.0</v>
      </c>
      <c r="AB34" s="189">
        <v>7.5</v>
      </c>
      <c r="AC34" s="189">
        <v>5.0</v>
      </c>
      <c r="AD34" s="189">
        <v>6.0</v>
      </c>
      <c r="AE34" s="89"/>
      <c r="AF34" s="66">
        <f t="shared" si="55"/>
        <v>32</v>
      </c>
      <c r="AG34" s="240"/>
      <c r="AH34" s="89"/>
      <c r="AI34" s="89"/>
      <c r="AJ34" s="89"/>
      <c r="AK34" s="240"/>
      <c r="AL34" s="89"/>
      <c r="AM34" s="66">
        <f t="shared" si="56"/>
        <v>0</v>
      </c>
    </row>
    <row r="35">
      <c r="A35" s="41" t="s">
        <v>26</v>
      </c>
      <c r="B35" s="196">
        <v>0.3</v>
      </c>
      <c r="C35" s="208" t="s">
        <v>69</v>
      </c>
      <c r="D35" s="230" t="str">
        <f t="shared" ref="D35:D36" si="59">D29/D30</f>
        <v>#DIV/0!</v>
      </c>
      <c r="K35" s="107"/>
    </row>
    <row r="36">
      <c r="A36" s="17" t="s">
        <v>28</v>
      </c>
      <c r="B36" s="198">
        <v>0.5</v>
      </c>
      <c r="C36" s="208" t="s">
        <v>71</v>
      </c>
      <c r="D36" s="230" t="str">
        <f t="shared" si="59"/>
        <v>#DIV/0!</v>
      </c>
      <c r="K36" s="107"/>
    </row>
    <row r="37">
      <c r="A37" s="17" t="s">
        <v>32</v>
      </c>
      <c r="B37" s="198">
        <v>0.006</v>
      </c>
      <c r="C37" s="208" t="s">
        <v>73</v>
      </c>
      <c r="D37" s="230">
        <f>D32/D33</f>
        <v>0.004347826087</v>
      </c>
      <c r="K37" s="107"/>
    </row>
    <row r="38">
      <c r="A38" s="207" t="s">
        <v>3368</v>
      </c>
      <c r="B38" s="59"/>
      <c r="C38" s="1504">
        <f>D33/D34</f>
        <v>23.63636364</v>
      </c>
      <c r="D38" s="59"/>
      <c r="K38" s="107"/>
    </row>
    <row r="39">
      <c r="K39" s="107"/>
    </row>
    <row r="40">
      <c r="A40" s="241"/>
      <c r="B40" s="170"/>
      <c r="C40" s="208" t="s">
        <v>55</v>
      </c>
      <c r="D40" s="219">
        <f>sum(E40:J40)+sum(L40:Q40)+sum(S40:X40)+sum(Z40:AE40)+SUM(AG40:AH40)</f>
        <v>0</v>
      </c>
      <c r="E40" s="282"/>
      <c r="F40" s="282"/>
      <c r="G40" s="282"/>
      <c r="H40" s="282"/>
      <c r="I40" s="282"/>
      <c r="J40" s="282"/>
      <c r="K40" s="284">
        <f t="shared" ref="K40:K46" si="60">sum(G40:J40)</f>
        <v>0</v>
      </c>
      <c r="L40" s="282"/>
      <c r="M40" s="283"/>
      <c r="N40" s="283"/>
      <c r="O40" s="283"/>
      <c r="P40" s="283"/>
      <c r="Q40" s="282"/>
      <c r="R40" s="284">
        <f t="shared" ref="R40:R46" si="61">sum(L40:Q40)</f>
        <v>0</v>
      </c>
      <c r="S40" s="91"/>
      <c r="T40" s="189"/>
      <c r="U40" s="189"/>
      <c r="V40" s="189"/>
      <c r="W40" s="189"/>
      <c r="X40" s="89"/>
      <c r="Y40" s="67">
        <f t="shared" ref="Y40:Y46" si="62">sum(S40:X40)</f>
        <v>0</v>
      </c>
      <c r="Z40" s="89"/>
      <c r="AA40" s="189"/>
      <c r="AB40" s="189"/>
      <c r="AC40" s="189"/>
      <c r="AD40" s="189"/>
      <c r="AE40" s="89"/>
      <c r="AF40" s="67">
        <f t="shared" ref="AF40:AF46" si="63">sum(Z40:AE40)</f>
        <v>0</v>
      </c>
      <c r="AG40" s="228"/>
      <c r="AH40" s="228"/>
      <c r="AI40" s="228"/>
      <c r="AJ40" s="228"/>
      <c r="AK40" s="228"/>
      <c r="AL40" s="228"/>
      <c r="AM40" s="67">
        <f t="shared" ref="AM40:AM46" si="64">sum(AG40:AL40)</f>
        <v>0</v>
      </c>
    </row>
    <row r="41">
      <c r="A41" s="172"/>
      <c r="B41" s="7"/>
      <c r="C41" s="208" t="s">
        <v>57</v>
      </c>
      <c r="D41" s="221">
        <f t="shared" ref="D41:D46" si="65">sum(E41:J41)+sum(L41:Q41)+sum(S41:X41)+sum(Z41:AE41)+sum(AG41:AH41)</f>
        <v>0</v>
      </c>
      <c r="E41" s="283"/>
      <c r="F41" s="283"/>
      <c r="G41" s="282"/>
      <c r="H41" s="282"/>
      <c r="I41" s="282"/>
      <c r="J41" s="282"/>
      <c r="K41" s="277">
        <f t="shared" si="60"/>
        <v>0</v>
      </c>
      <c r="L41" s="282"/>
      <c r="M41" s="283"/>
      <c r="N41" s="283"/>
      <c r="O41" s="283"/>
      <c r="P41" s="283"/>
      <c r="Q41" s="282"/>
      <c r="R41" s="277">
        <f t="shared" si="61"/>
        <v>0</v>
      </c>
      <c r="S41" s="91"/>
      <c r="T41" s="189"/>
      <c r="U41" s="189"/>
      <c r="V41" s="189"/>
      <c r="W41" s="189"/>
      <c r="X41" s="89"/>
      <c r="Y41" s="66">
        <f t="shared" si="62"/>
        <v>0</v>
      </c>
      <c r="Z41" s="89"/>
      <c r="AA41" s="189"/>
      <c r="AB41" s="189"/>
      <c r="AC41" s="189"/>
      <c r="AD41" s="189"/>
      <c r="AE41" s="89"/>
      <c r="AF41" s="66">
        <f t="shared" si="63"/>
        <v>0</v>
      </c>
      <c r="AG41" s="89"/>
      <c r="AH41" s="89"/>
      <c r="AI41" s="89"/>
      <c r="AJ41" s="89"/>
      <c r="AK41" s="89"/>
      <c r="AL41" s="89"/>
      <c r="AM41" s="66">
        <f t="shared" si="64"/>
        <v>0</v>
      </c>
    </row>
    <row r="42">
      <c r="A42" s="9" t="s">
        <v>12</v>
      </c>
      <c r="B42" s="218"/>
      <c r="C42" s="208" t="s">
        <v>58</v>
      </c>
      <c r="D42" s="221">
        <f t="shared" si="65"/>
        <v>0</v>
      </c>
      <c r="E42" s="283"/>
      <c r="F42" s="283"/>
      <c r="G42" s="282"/>
      <c r="H42" s="282"/>
      <c r="I42" s="282"/>
      <c r="J42" s="282"/>
      <c r="K42" s="277">
        <f t="shared" si="60"/>
        <v>0</v>
      </c>
      <c r="L42" s="282"/>
      <c r="M42" s="283"/>
      <c r="N42" s="283"/>
      <c r="O42" s="283"/>
      <c r="P42" s="283"/>
      <c r="Q42" s="282"/>
      <c r="R42" s="277">
        <f t="shared" si="61"/>
        <v>0</v>
      </c>
      <c r="S42" s="91"/>
      <c r="T42" s="189"/>
      <c r="U42" s="189"/>
      <c r="V42" s="189"/>
      <c r="W42" s="189"/>
      <c r="X42" s="89"/>
      <c r="Y42" s="66">
        <f t="shared" si="62"/>
        <v>0</v>
      </c>
      <c r="Z42" s="89"/>
      <c r="AA42" s="189"/>
      <c r="AB42" s="189"/>
      <c r="AC42" s="189"/>
      <c r="AD42" s="189"/>
      <c r="AE42" s="89"/>
      <c r="AF42" s="66">
        <f t="shared" si="63"/>
        <v>0</v>
      </c>
      <c r="AG42" s="89"/>
      <c r="AH42" s="89"/>
      <c r="AI42" s="89"/>
      <c r="AJ42" s="89"/>
      <c r="AK42" s="89"/>
      <c r="AL42" s="89"/>
      <c r="AM42" s="66">
        <f t="shared" si="64"/>
        <v>0</v>
      </c>
    </row>
    <row r="43">
      <c r="A43" s="17" t="s">
        <v>14</v>
      </c>
      <c r="B43" s="220"/>
      <c r="C43" s="245" t="s">
        <v>109</v>
      </c>
      <c r="D43" s="221">
        <f t="shared" si="65"/>
        <v>0</v>
      </c>
      <c r="E43" s="283"/>
      <c r="F43" s="283"/>
      <c r="G43" s="282"/>
      <c r="H43" s="283"/>
      <c r="I43" s="283"/>
      <c r="J43" s="283"/>
      <c r="K43" s="277">
        <f t="shared" si="60"/>
        <v>0</v>
      </c>
      <c r="L43" s="282"/>
      <c r="M43" s="283"/>
      <c r="N43" s="282"/>
      <c r="O43" s="283"/>
      <c r="P43" s="282"/>
      <c r="Q43" s="282"/>
      <c r="R43" s="277">
        <f t="shared" si="61"/>
        <v>0</v>
      </c>
      <c r="S43" s="91"/>
      <c r="T43" s="189"/>
      <c r="U43" s="89"/>
      <c r="V43" s="189"/>
      <c r="W43" s="89"/>
      <c r="X43" s="89"/>
      <c r="Y43" s="66">
        <f t="shared" si="62"/>
        <v>0</v>
      </c>
      <c r="Z43" s="89"/>
      <c r="AA43" s="189"/>
      <c r="AB43" s="89"/>
      <c r="AC43" s="189"/>
      <c r="AD43" s="89"/>
      <c r="AE43" s="89"/>
      <c r="AF43" s="66">
        <f t="shared" si="63"/>
        <v>0</v>
      </c>
      <c r="AG43" s="228"/>
      <c r="AH43" s="228"/>
      <c r="AI43" s="228"/>
      <c r="AJ43" s="228"/>
      <c r="AK43" s="228"/>
      <c r="AL43" s="228"/>
      <c r="AM43" s="66">
        <f t="shared" si="64"/>
        <v>0</v>
      </c>
    </row>
    <row r="44">
      <c r="A44" s="17" t="s">
        <v>16</v>
      </c>
      <c r="B44" s="186"/>
      <c r="C44" s="44" t="s">
        <v>72</v>
      </c>
      <c r="D44" s="221">
        <f t="shared" si="65"/>
        <v>0</v>
      </c>
      <c r="E44" s="283"/>
      <c r="F44" s="283"/>
      <c r="G44" s="282"/>
      <c r="H44" s="283"/>
      <c r="I44" s="283"/>
      <c r="J44" s="283"/>
      <c r="K44" s="277">
        <f t="shared" si="60"/>
        <v>0</v>
      </c>
      <c r="L44" s="282"/>
      <c r="M44" s="283"/>
      <c r="N44" s="282"/>
      <c r="O44" s="283"/>
      <c r="P44" s="282"/>
      <c r="Q44" s="282"/>
      <c r="R44" s="277">
        <f t="shared" si="61"/>
        <v>0</v>
      </c>
      <c r="S44" s="91"/>
      <c r="T44" s="189"/>
      <c r="U44" s="89"/>
      <c r="V44" s="189"/>
      <c r="W44" s="89"/>
      <c r="X44" s="89"/>
      <c r="Y44" s="66">
        <f t="shared" si="62"/>
        <v>0</v>
      </c>
      <c r="Z44" s="89"/>
      <c r="AA44" s="189"/>
      <c r="AB44" s="89"/>
      <c r="AC44" s="189"/>
      <c r="AD44" s="89"/>
      <c r="AE44" s="89"/>
      <c r="AF44" s="66">
        <f t="shared" si="63"/>
        <v>0</v>
      </c>
      <c r="AG44" s="89"/>
      <c r="AH44" s="89"/>
      <c r="AI44" s="89"/>
      <c r="AJ44" s="89"/>
      <c r="AK44" s="89"/>
      <c r="AL44" s="89"/>
      <c r="AM44" s="66">
        <f t="shared" si="64"/>
        <v>0</v>
      </c>
    </row>
    <row r="45">
      <c r="A45" s="17" t="s">
        <v>22</v>
      </c>
      <c r="B45" s="186"/>
      <c r="C45" s="44" t="s">
        <v>74</v>
      </c>
      <c r="D45" s="221">
        <f t="shared" si="65"/>
        <v>0</v>
      </c>
      <c r="E45" s="283"/>
      <c r="F45" s="283"/>
      <c r="G45" s="282"/>
      <c r="H45" s="283"/>
      <c r="I45" s="283"/>
      <c r="J45" s="283"/>
      <c r="K45" s="277">
        <f t="shared" si="60"/>
        <v>0</v>
      </c>
      <c r="L45" s="282"/>
      <c r="M45" s="283"/>
      <c r="N45" s="282"/>
      <c r="O45" s="283"/>
      <c r="P45" s="282"/>
      <c r="Q45" s="282"/>
      <c r="R45" s="277">
        <f t="shared" si="61"/>
        <v>0</v>
      </c>
      <c r="S45" s="91"/>
      <c r="T45" s="189"/>
      <c r="U45" s="89"/>
      <c r="V45" s="189"/>
      <c r="W45" s="89"/>
      <c r="X45" s="89"/>
      <c r="Y45" s="66">
        <f t="shared" si="62"/>
        <v>0</v>
      </c>
      <c r="Z45" s="89"/>
      <c r="AA45" s="189"/>
      <c r="AB45" s="89"/>
      <c r="AC45" s="189"/>
      <c r="AD45" s="89"/>
      <c r="AE45" s="89"/>
      <c r="AF45" s="66">
        <f t="shared" si="63"/>
        <v>0</v>
      </c>
      <c r="AG45" s="89"/>
      <c r="AH45" s="89"/>
      <c r="AI45" s="89"/>
      <c r="AJ45" s="89"/>
      <c r="AK45" s="89"/>
      <c r="AL45" s="89"/>
      <c r="AM45" s="66">
        <f t="shared" si="64"/>
        <v>0</v>
      </c>
    </row>
    <row r="46">
      <c r="A46" s="17" t="s">
        <v>24</v>
      </c>
      <c r="B46" s="186"/>
      <c r="C46" s="44" t="s">
        <v>3367</v>
      </c>
      <c r="D46" s="221">
        <f t="shared" si="65"/>
        <v>0</v>
      </c>
      <c r="E46" s="282"/>
      <c r="F46" s="282"/>
      <c r="G46" s="282"/>
      <c r="H46" s="283"/>
      <c r="I46" s="283"/>
      <c r="J46" s="283"/>
      <c r="K46" s="277">
        <f t="shared" si="60"/>
        <v>0</v>
      </c>
      <c r="L46" s="282"/>
      <c r="M46" s="283"/>
      <c r="N46" s="282"/>
      <c r="O46" s="283"/>
      <c r="P46" s="282"/>
      <c r="Q46" s="282"/>
      <c r="R46" s="277">
        <f t="shared" si="61"/>
        <v>0</v>
      </c>
      <c r="S46" s="91"/>
      <c r="T46" s="189"/>
      <c r="U46" s="89"/>
      <c r="V46" s="189"/>
      <c r="W46" s="89"/>
      <c r="X46" s="89"/>
      <c r="Y46" s="66">
        <f t="shared" si="62"/>
        <v>0</v>
      </c>
      <c r="Z46" s="89"/>
      <c r="AA46" s="189"/>
      <c r="AB46" s="89"/>
      <c r="AC46" s="189"/>
      <c r="AD46" s="89"/>
      <c r="AE46" s="89"/>
      <c r="AF46" s="66">
        <f t="shared" si="63"/>
        <v>0</v>
      </c>
      <c r="AG46" s="240"/>
      <c r="AH46" s="89"/>
      <c r="AI46" s="89"/>
      <c r="AJ46" s="89"/>
      <c r="AK46" s="240"/>
      <c r="AL46" s="89"/>
      <c r="AM46" s="66">
        <f t="shared" si="64"/>
        <v>0</v>
      </c>
    </row>
    <row r="47">
      <c r="A47" s="41" t="s">
        <v>26</v>
      </c>
      <c r="B47" s="196"/>
      <c r="C47" s="208" t="s">
        <v>69</v>
      </c>
      <c r="D47" s="230" t="str">
        <f t="shared" ref="D47:D48" si="66">D41/D42</f>
        <v>#DIV/0!</v>
      </c>
      <c r="K47" s="107"/>
    </row>
    <row r="48">
      <c r="A48" s="17" t="s">
        <v>28</v>
      </c>
      <c r="B48" s="198"/>
      <c r="C48" s="208" t="s">
        <v>71</v>
      </c>
      <c r="D48" s="230" t="str">
        <f t="shared" si="66"/>
        <v>#DIV/0!</v>
      </c>
      <c r="K48" s="107"/>
    </row>
    <row r="49">
      <c r="A49" s="17" t="s">
        <v>32</v>
      </c>
      <c r="B49" s="198"/>
      <c r="C49" s="208" t="s">
        <v>73</v>
      </c>
      <c r="D49" s="230" t="str">
        <f>D44/D45</f>
        <v>#DIV/0!</v>
      </c>
      <c r="K49" s="107"/>
    </row>
    <row r="50">
      <c r="A50" s="207" t="s">
        <v>3368</v>
      </c>
      <c r="B50" s="59"/>
      <c r="C50" s="1504" t="str">
        <f>D45/D46</f>
        <v>#DIV/0!</v>
      </c>
      <c r="D50" s="59"/>
      <c r="K50" s="107"/>
    </row>
    <row r="51">
      <c r="K51" s="107"/>
    </row>
    <row r="52">
      <c r="A52" s="241"/>
      <c r="B52" s="170"/>
      <c r="C52" s="208" t="s">
        <v>55</v>
      </c>
      <c r="D52" s="219">
        <f>sum(F52:J52)+sum(L52:Q52)+sum(S52:X52)+sum(Z52:AE52)+SUM(AG52:AH52)</f>
        <v>0</v>
      </c>
      <c r="E52" s="282"/>
      <c r="F52" s="282"/>
      <c r="G52" s="282"/>
      <c r="H52" s="282"/>
      <c r="I52" s="282"/>
      <c r="J52" s="282"/>
      <c r="K52" s="284">
        <f t="shared" ref="K52:K58" si="67">sum(G52:J52)</f>
        <v>0</v>
      </c>
      <c r="L52" s="282"/>
      <c r="M52" s="283"/>
      <c r="N52" s="283"/>
      <c r="O52" s="283"/>
      <c r="P52" s="283"/>
      <c r="Q52" s="282"/>
      <c r="R52" s="284">
        <f t="shared" ref="R52:R54" si="68">sum(L52:Q52)</f>
        <v>0</v>
      </c>
      <c r="S52" s="91"/>
      <c r="T52" s="189"/>
      <c r="U52" s="189"/>
      <c r="V52" s="189"/>
      <c r="W52" s="189"/>
      <c r="X52" s="89"/>
      <c r="Y52" s="67">
        <f t="shared" ref="Y52:Y58" si="69">sum(S52:X52)</f>
        <v>0</v>
      </c>
      <c r="Z52" s="89"/>
      <c r="AA52" s="189"/>
      <c r="AB52" s="189"/>
      <c r="AC52" s="189"/>
      <c r="AD52" s="189"/>
      <c r="AE52" s="89"/>
      <c r="AF52" s="67">
        <f t="shared" ref="AF52:AF58" si="70">sum(Z52:AE52)</f>
        <v>0</v>
      </c>
      <c r="AG52" s="228"/>
      <c r="AH52" s="228"/>
      <c r="AI52" s="228"/>
      <c r="AJ52" s="228"/>
      <c r="AK52" s="228"/>
      <c r="AL52" s="228"/>
      <c r="AM52" s="67">
        <f t="shared" ref="AM52:AM58" si="71">sum(AG52:AL52)</f>
        <v>0</v>
      </c>
    </row>
    <row r="53">
      <c r="A53" s="172"/>
      <c r="B53" s="7"/>
      <c r="C53" s="208" t="s">
        <v>57</v>
      </c>
      <c r="D53" s="221">
        <f t="shared" ref="D53:D58" si="72">sum(F53:J53)+sum(L53:Q53)+sum(S53:X53)+sum(Z53:AE53)+sum(AG53:AH53)</f>
        <v>0</v>
      </c>
      <c r="E53" s="282"/>
      <c r="F53" s="282"/>
      <c r="G53" s="282"/>
      <c r="H53" s="282"/>
      <c r="I53" s="282"/>
      <c r="J53" s="282"/>
      <c r="K53" s="277">
        <f t="shared" si="67"/>
        <v>0</v>
      </c>
      <c r="L53" s="282"/>
      <c r="M53" s="283"/>
      <c r="N53" s="283"/>
      <c r="O53" s="283"/>
      <c r="P53" s="283"/>
      <c r="Q53" s="282"/>
      <c r="R53" s="277">
        <f t="shared" si="68"/>
        <v>0</v>
      </c>
      <c r="S53" s="91"/>
      <c r="T53" s="189"/>
      <c r="U53" s="189"/>
      <c r="V53" s="189"/>
      <c r="W53" s="189"/>
      <c r="X53" s="89"/>
      <c r="Y53" s="66">
        <f t="shared" si="69"/>
        <v>0</v>
      </c>
      <c r="Z53" s="89"/>
      <c r="AA53" s="189"/>
      <c r="AB53" s="189"/>
      <c r="AC53" s="189"/>
      <c r="AD53" s="189"/>
      <c r="AE53" s="89"/>
      <c r="AF53" s="66">
        <f t="shared" si="70"/>
        <v>0</v>
      </c>
      <c r="AG53" s="89"/>
      <c r="AH53" s="89"/>
      <c r="AI53" s="89"/>
      <c r="AJ53" s="89"/>
      <c r="AK53" s="89"/>
      <c r="AL53" s="89"/>
      <c r="AM53" s="66">
        <f t="shared" si="71"/>
        <v>0</v>
      </c>
    </row>
    <row r="54">
      <c r="A54" s="9" t="s">
        <v>12</v>
      </c>
      <c r="B54" s="218"/>
      <c r="C54" s="208" t="s">
        <v>58</v>
      </c>
      <c r="D54" s="221">
        <f t="shared" si="72"/>
        <v>0</v>
      </c>
      <c r="E54" s="282"/>
      <c r="F54" s="282"/>
      <c r="G54" s="282"/>
      <c r="H54" s="282"/>
      <c r="I54" s="282"/>
      <c r="J54" s="282"/>
      <c r="K54" s="277">
        <f t="shared" si="67"/>
        <v>0</v>
      </c>
      <c r="L54" s="282"/>
      <c r="M54" s="283"/>
      <c r="N54" s="283"/>
      <c r="O54" s="283"/>
      <c r="P54" s="283"/>
      <c r="Q54" s="282"/>
      <c r="R54" s="277">
        <f t="shared" si="68"/>
        <v>0</v>
      </c>
      <c r="S54" s="91"/>
      <c r="T54" s="189"/>
      <c r="U54" s="189"/>
      <c r="V54" s="189"/>
      <c r="W54" s="189"/>
      <c r="X54" s="89"/>
      <c r="Y54" s="66">
        <f t="shared" si="69"/>
        <v>0</v>
      </c>
      <c r="Z54" s="89"/>
      <c r="AA54" s="189"/>
      <c r="AB54" s="189"/>
      <c r="AC54" s="189"/>
      <c r="AD54" s="189"/>
      <c r="AE54" s="89"/>
      <c r="AF54" s="66">
        <f t="shared" si="70"/>
        <v>0</v>
      </c>
      <c r="AG54" s="89"/>
      <c r="AH54" s="89"/>
      <c r="AI54" s="89"/>
      <c r="AJ54" s="89"/>
      <c r="AK54" s="89"/>
      <c r="AL54" s="89"/>
      <c r="AM54" s="66">
        <f t="shared" si="71"/>
        <v>0</v>
      </c>
    </row>
    <row r="55">
      <c r="A55" s="17" t="s">
        <v>14</v>
      </c>
      <c r="B55" s="220"/>
      <c r="C55" s="245" t="s">
        <v>109</v>
      </c>
      <c r="D55" s="221">
        <f t="shared" si="72"/>
        <v>0</v>
      </c>
      <c r="E55" s="283"/>
      <c r="F55" s="283"/>
      <c r="G55" s="282"/>
      <c r="H55" s="283"/>
      <c r="I55" s="283"/>
      <c r="J55" s="283"/>
      <c r="K55" s="277">
        <f t="shared" si="67"/>
        <v>0</v>
      </c>
      <c r="L55" s="282"/>
      <c r="M55" s="283"/>
      <c r="N55" s="282"/>
      <c r="O55" s="283"/>
      <c r="P55" s="282"/>
      <c r="Q55" s="282"/>
      <c r="R55" s="277">
        <f>sum(L55:P55)</f>
        <v>0</v>
      </c>
      <c r="S55" s="91"/>
      <c r="T55" s="189"/>
      <c r="U55" s="89"/>
      <c r="V55" s="189"/>
      <c r="W55" s="89"/>
      <c r="X55" s="89"/>
      <c r="Y55" s="66">
        <f t="shared" si="69"/>
        <v>0</v>
      </c>
      <c r="Z55" s="89"/>
      <c r="AA55" s="189"/>
      <c r="AB55" s="89"/>
      <c r="AC55" s="189"/>
      <c r="AD55" s="89"/>
      <c r="AE55" s="89"/>
      <c r="AF55" s="66">
        <f t="shared" si="70"/>
        <v>0</v>
      </c>
      <c r="AG55" s="228"/>
      <c r="AH55" s="228"/>
      <c r="AI55" s="228"/>
      <c r="AJ55" s="228"/>
      <c r="AK55" s="228"/>
      <c r="AL55" s="228"/>
      <c r="AM55" s="66">
        <f t="shared" si="71"/>
        <v>0</v>
      </c>
    </row>
    <row r="56">
      <c r="A56" s="17" t="s">
        <v>16</v>
      </c>
      <c r="B56" s="186"/>
      <c r="C56" s="44" t="s">
        <v>72</v>
      </c>
      <c r="D56" s="221">
        <f t="shared" si="72"/>
        <v>0</v>
      </c>
      <c r="E56" s="282"/>
      <c r="F56" s="282"/>
      <c r="G56" s="282"/>
      <c r="H56" s="283"/>
      <c r="I56" s="283"/>
      <c r="J56" s="283"/>
      <c r="K56" s="277">
        <f t="shared" si="67"/>
        <v>0</v>
      </c>
      <c r="L56" s="282"/>
      <c r="M56" s="283"/>
      <c r="N56" s="282"/>
      <c r="O56" s="283"/>
      <c r="P56" s="282"/>
      <c r="Q56" s="282"/>
      <c r="R56" s="277">
        <f t="shared" ref="R56:R58" si="73">sum(L56:Q56)</f>
        <v>0</v>
      </c>
      <c r="S56" s="91"/>
      <c r="T56" s="189"/>
      <c r="U56" s="89"/>
      <c r="V56" s="189"/>
      <c r="W56" s="89"/>
      <c r="X56" s="89"/>
      <c r="Y56" s="66">
        <f t="shared" si="69"/>
        <v>0</v>
      </c>
      <c r="Z56" s="89"/>
      <c r="AA56" s="189"/>
      <c r="AB56" s="89"/>
      <c r="AC56" s="189"/>
      <c r="AD56" s="89"/>
      <c r="AE56" s="89"/>
      <c r="AF56" s="66">
        <f t="shared" si="70"/>
        <v>0</v>
      </c>
      <c r="AG56" s="89"/>
      <c r="AH56" s="89"/>
      <c r="AI56" s="89"/>
      <c r="AJ56" s="89"/>
      <c r="AK56" s="89"/>
      <c r="AL56" s="89"/>
      <c r="AM56" s="66">
        <f t="shared" si="71"/>
        <v>0</v>
      </c>
    </row>
    <row r="57">
      <c r="A57" s="17" t="s">
        <v>22</v>
      </c>
      <c r="B57" s="186"/>
      <c r="C57" s="44" t="s">
        <v>74</v>
      </c>
      <c r="D57" s="221">
        <f t="shared" si="72"/>
        <v>0</v>
      </c>
      <c r="E57" s="282"/>
      <c r="F57" s="282"/>
      <c r="G57" s="282"/>
      <c r="H57" s="283"/>
      <c r="I57" s="283"/>
      <c r="J57" s="283"/>
      <c r="K57" s="277">
        <f t="shared" si="67"/>
        <v>0</v>
      </c>
      <c r="L57" s="282"/>
      <c r="M57" s="283"/>
      <c r="N57" s="282"/>
      <c r="O57" s="283"/>
      <c r="P57" s="282"/>
      <c r="Q57" s="282"/>
      <c r="R57" s="277">
        <f t="shared" si="73"/>
        <v>0</v>
      </c>
      <c r="S57" s="91"/>
      <c r="T57" s="189"/>
      <c r="U57" s="89"/>
      <c r="V57" s="189"/>
      <c r="W57" s="89"/>
      <c r="X57" s="89"/>
      <c r="Y57" s="66">
        <f t="shared" si="69"/>
        <v>0</v>
      </c>
      <c r="Z57" s="89"/>
      <c r="AA57" s="189"/>
      <c r="AB57" s="89"/>
      <c r="AC57" s="189"/>
      <c r="AD57" s="89"/>
      <c r="AE57" s="89"/>
      <c r="AF57" s="66">
        <f t="shared" si="70"/>
        <v>0</v>
      </c>
      <c r="AG57" s="89"/>
      <c r="AH57" s="89"/>
      <c r="AI57" s="89"/>
      <c r="AJ57" s="89"/>
      <c r="AK57" s="89"/>
      <c r="AL57" s="89"/>
      <c r="AM57" s="66">
        <f t="shared" si="71"/>
        <v>0</v>
      </c>
    </row>
    <row r="58">
      <c r="A58" s="17" t="s">
        <v>24</v>
      </c>
      <c r="B58" s="186"/>
      <c r="C58" s="44" t="s">
        <v>3367</v>
      </c>
      <c r="D58" s="221">
        <f t="shared" si="72"/>
        <v>0</v>
      </c>
      <c r="E58" s="282"/>
      <c r="F58" s="282"/>
      <c r="G58" s="282"/>
      <c r="H58" s="283"/>
      <c r="I58" s="283"/>
      <c r="J58" s="283"/>
      <c r="K58" s="277">
        <f t="shared" si="67"/>
        <v>0</v>
      </c>
      <c r="L58" s="282"/>
      <c r="M58" s="283"/>
      <c r="N58" s="282"/>
      <c r="O58" s="283"/>
      <c r="P58" s="282"/>
      <c r="Q58" s="282"/>
      <c r="R58" s="277">
        <f t="shared" si="73"/>
        <v>0</v>
      </c>
      <c r="S58" s="91"/>
      <c r="T58" s="189"/>
      <c r="U58" s="89"/>
      <c r="V58" s="189"/>
      <c r="W58" s="89"/>
      <c r="X58" s="89"/>
      <c r="Y58" s="66">
        <f t="shared" si="69"/>
        <v>0</v>
      </c>
      <c r="Z58" s="89"/>
      <c r="AA58" s="189"/>
      <c r="AB58" s="89"/>
      <c r="AC58" s="189"/>
      <c r="AD58" s="89"/>
      <c r="AE58" s="89"/>
      <c r="AF58" s="66">
        <f t="shared" si="70"/>
        <v>0</v>
      </c>
      <c r="AG58" s="240"/>
      <c r="AH58" s="89"/>
      <c r="AI58" s="89"/>
      <c r="AJ58" s="89"/>
      <c r="AK58" s="240"/>
      <c r="AL58" s="89"/>
      <c r="AM58" s="66">
        <f t="shared" si="71"/>
        <v>0</v>
      </c>
    </row>
    <row r="59">
      <c r="A59" s="41" t="s">
        <v>26</v>
      </c>
      <c r="B59" s="196"/>
      <c r="C59" s="208" t="s">
        <v>69</v>
      </c>
      <c r="D59" s="230" t="str">
        <f t="shared" ref="D59:D60" si="74">D53/D54</f>
        <v>#DIV/0!</v>
      </c>
      <c r="K59" s="107"/>
    </row>
    <row r="60">
      <c r="A60" s="17" t="s">
        <v>28</v>
      </c>
      <c r="B60" s="198"/>
      <c r="C60" s="208" t="s">
        <v>71</v>
      </c>
      <c r="D60" s="230" t="str">
        <f t="shared" si="74"/>
        <v>#DIV/0!</v>
      </c>
      <c r="K60" s="107"/>
    </row>
    <row r="61">
      <c r="A61" s="17" t="s">
        <v>32</v>
      </c>
      <c r="B61" s="198"/>
      <c r="C61" s="208" t="s">
        <v>73</v>
      </c>
      <c r="D61" s="230" t="str">
        <f>D56/D57</f>
        <v>#DIV/0!</v>
      </c>
      <c r="K61" s="107"/>
    </row>
    <row r="62">
      <c r="A62" s="207" t="s">
        <v>3368</v>
      </c>
      <c r="B62" s="59"/>
      <c r="C62" s="1504" t="str">
        <f>D57/D58</f>
        <v>#DIV/0!</v>
      </c>
      <c r="D62" s="59"/>
      <c r="K62" s="107"/>
    </row>
    <row r="63">
      <c r="K63" s="107"/>
    </row>
    <row r="64">
      <c r="A64" s="241"/>
      <c r="B64" s="170"/>
      <c r="C64" s="208" t="s">
        <v>55</v>
      </c>
      <c r="D64" s="219">
        <f>sum(F64:J64)+sum(L64:Q64)+sum(S64:X64)+sum(Z64:AE64)+SUM(AG64:AH64)</f>
        <v>0</v>
      </c>
      <c r="E64" s="282"/>
      <c r="F64" s="282"/>
      <c r="G64" s="282"/>
      <c r="H64" s="282"/>
      <c r="I64" s="282"/>
      <c r="J64" s="282"/>
      <c r="K64" s="284">
        <f t="shared" ref="K64:K70" si="75">sum(G64:J64)</f>
        <v>0</v>
      </c>
      <c r="L64" s="282"/>
      <c r="M64" s="283"/>
      <c r="N64" s="283"/>
      <c r="O64" s="283"/>
      <c r="P64" s="283"/>
      <c r="Q64" s="282"/>
      <c r="R64" s="284">
        <f t="shared" ref="R64:R70" si="76">sum(L64:Q64)</f>
        <v>0</v>
      </c>
      <c r="S64" s="91"/>
      <c r="T64" s="189"/>
      <c r="U64" s="189"/>
      <c r="V64" s="189"/>
      <c r="W64" s="189"/>
      <c r="X64" s="89"/>
      <c r="Y64" s="67">
        <f t="shared" ref="Y64:Y70" si="77">sum(S64:X64)</f>
        <v>0</v>
      </c>
      <c r="Z64" s="89"/>
      <c r="AA64" s="189"/>
      <c r="AB64" s="189"/>
      <c r="AC64" s="189"/>
      <c r="AD64" s="189"/>
      <c r="AE64" s="89"/>
      <c r="AF64" s="67">
        <f t="shared" ref="AF64:AF70" si="78">sum(Z64:AE64)</f>
        <v>0</v>
      </c>
      <c r="AG64" s="228"/>
      <c r="AH64" s="228"/>
      <c r="AI64" s="228"/>
      <c r="AJ64" s="228"/>
      <c r="AK64" s="228"/>
      <c r="AL64" s="228"/>
      <c r="AM64" s="67">
        <f t="shared" ref="AM64:AM70" si="79">sum(AG64:AL64)</f>
        <v>0</v>
      </c>
    </row>
    <row r="65">
      <c r="A65" s="172"/>
      <c r="B65" s="7"/>
      <c r="C65" s="208" t="s">
        <v>57</v>
      </c>
      <c r="D65" s="221">
        <f t="shared" ref="D65:D70" si="80">sum(F65:J65)+sum(L65:Q65)+sum(S65:X65)+sum(Z65:AE65)+sum(AG65:AH65)</f>
        <v>0</v>
      </c>
      <c r="E65" s="282"/>
      <c r="F65" s="282"/>
      <c r="G65" s="282"/>
      <c r="H65" s="282"/>
      <c r="I65" s="282"/>
      <c r="J65" s="282"/>
      <c r="K65" s="277">
        <f t="shared" si="75"/>
        <v>0</v>
      </c>
      <c r="L65" s="282"/>
      <c r="M65" s="283"/>
      <c r="N65" s="283"/>
      <c r="O65" s="283"/>
      <c r="P65" s="283"/>
      <c r="Q65" s="282"/>
      <c r="R65" s="277">
        <f t="shared" si="76"/>
        <v>0</v>
      </c>
      <c r="S65" s="91"/>
      <c r="T65" s="189"/>
      <c r="U65" s="189"/>
      <c r="V65" s="189"/>
      <c r="W65" s="189"/>
      <c r="X65" s="89"/>
      <c r="Y65" s="66">
        <f t="shared" si="77"/>
        <v>0</v>
      </c>
      <c r="Z65" s="89"/>
      <c r="AA65" s="189"/>
      <c r="AB65" s="189"/>
      <c r="AC65" s="189"/>
      <c r="AD65" s="189"/>
      <c r="AE65" s="89"/>
      <c r="AF65" s="66">
        <f t="shared" si="78"/>
        <v>0</v>
      </c>
      <c r="AG65" s="89"/>
      <c r="AH65" s="89"/>
      <c r="AI65" s="89"/>
      <c r="AJ65" s="89"/>
      <c r="AK65" s="89"/>
      <c r="AL65" s="89"/>
      <c r="AM65" s="66">
        <f t="shared" si="79"/>
        <v>0</v>
      </c>
    </row>
    <row r="66">
      <c r="A66" s="9" t="s">
        <v>12</v>
      </c>
      <c r="B66" s="218"/>
      <c r="C66" s="208" t="s">
        <v>58</v>
      </c>
      <c r="D66" s="221">
        <f t="shared" si="80"/>
        <v>0</v>
      </c>
      <c r="E66" s="282"/>
      <c r="F66" s="282"/>
      <c r="G66" s="282"/>
      <c r="H66" s="282"/>
      <c r="I66" s="282"/>
      <c r="J66" s="282"/>
      <c r="K66" s="277">
        <f t="shared" si="75"/>
        <v>0</v>
      </c>
      <c r="L66" s="282"/>
      <c r="M66" s="283"/>
      <c r="N66" s="283"/>
      <c r="O66" s="283"/>
      <c r="P66" s="283"/>
      <c r="Q66" s="282"/>
      <c r="R66" s="277">
        <f t="shared" si="76"/>
        <v>0</v>
      </c>
      <c r="S66" s="91"/>
      <c r="T66" s="189"/>
      <c r="U66" s="189"/>
      <c r="V66" s="189"/>
      <c r="W66" s="189"/>
      <c r="X66" s="89"/>
      <c r="Y66" s="66">
        <f t="shared" si="77"/>
        <v>0</v>
      </c>
      <c r="Z66" s="89"/>
      <c r="AA66" s="189"/>
      <c r="AB66" s="189"/>
      <c r="AC66" s="189"/>
      <c r="AD66" s="189"/>
      <c r="AE66" s="89"/>
      <c r="AF66" s="66">
        <f t="shared" si="78"/>
        <v>0</v>
      </c>
      <c r="AG66" s="89"/>
      <c r="AH66" s="89"/>
      <c r="AI66" s="89"/>
      <c r="AJ66" s="89"/>
      <c r="AK66" s="89"/>
      <c r="AL66" s="89"/>
      <c r="AM66" s="66">
        <f t="shared" si="79"/>
        <v>0</v>
      </c>
    </row>
    <row r="67">
      <c r="A67" s="17" t="s">
        <v>14</v>
      </c>
      <c r="B67" s="220"/>
      <c r="C67" s="245" t="s">
        <v>109</v>
      </c>
      <c r="D67" s="221">
        <f t="shared" si="80"/>
        <v>0</v>
      </c>
      <c r="E67" s="282"/>
      <c r="F67" s="282"/>
      <c r="G67" s="282"/>
      <c r="H67" s="283"/>
      <c r="I67" s="283"/>
      <c r="J67" s="283"/>
      <c r="K67" s="277">
        <f t="shared" si="75"/>
        <v>0</v>
      </c>
      <c r="L67" s="282"/>
      <c r="M67" s="283"/>
      <c r="N67" s="282"/>
      <c r="O67" s="283"/>
      <c r="P67" s="282"/>
      <c r="Q67" s="282"/>
      <c r="R67" s="277">
        <f t="shared" si="76"/>
        <v>0</v>
      </c>
      <c r="S67" s="91"/>
      <c r="T67" s="189"/>
      <c r="U67" s="89"/>
      <c r="V67" s="189"/>
      <c r="W67" s="89"/>
      <c r="X67" s="89"/>
      <c r="Y67" s="66">
        <f t="shared" si="77"/>
        <v>0</v>
      </c>
      <c r="Z67" s="89"/>
      <c r="AA67" s="189"/>
      <c r="AB67" s="89"/>
      <c r="AC67" s="189"/>
      <c r="AD67" s="89"/>
      <c r="AE67" s="89"/>
      <c r="AF67" s="66">
        <f t="shared" si="78"/>
        <v>0</v>
      </c>
      <c r="AG67" s="228"/>
      <c r="AH67" s="228"/>
      <c r="AI67" s="228"/>
      <c r="AJ67" s="228"/>
      <c r="AK67" s="228"/>
      <c r="AL67" s="228"/>
      <c r="AM67" s="66">
        <f t="shared" si="79"/>
        <v>0</v>
      </c>
    </row>
    <row r="68">
      <c r="A68" s="17" t="s">
        <v>16</v>
      </c>
      <c r="B68" s="186"/>
      <c r="C68" s="44" t="s">
        <v>72</v>
      </c>
      <c r="D68" s="221">
        <f t="shared" si="80"/>
        <v>0</v>
      </c>
      <c r="E68" s="282"/>
      <c r="F68" s="282"/>
      <c r="G68" s="282"/>
      <c r="H68" s="283"/>
      <c r="I68" s="283"/>
      <c r="J68" s="283"/>
      <c r="K68" s="277">
        <f t="shared" si="75"/>
        <v>0</v>
      </c>
      <c r="L68" s="282"/>
      <c r="M68" s="283"/>
      <c r="N68" s="282"/>
      <c r="O68" s="283"/>
      <c r="P68" s="282"/>
      <c r="Q68" s="282"/>
      <c r="R68" s="277">
        <f t="shared" si="76"/>
        <v>0</v>
      </c>
      <c r="S68" s="91"/>
      <c r="T68" s="189"/>
      <c r="U68" s="89"/>
      <c r="V68" s="189"/>
      <c r="W68" s="89"/>
      <c r="X68" s="89"/>
      <c r="Y68" s="66">
        <f t="shared" si="77"/>
        <v>0</v>
      </c>
      <c r="Z68" s="89"/>
      <c r="AA68" s="189"/>
      <c r="AB68" s="89"/>
      <c r="AC68" s="189"/>
      <c r="AD68" s="89"/>
      <c r="AE68" s="89"/>
      <c r="AF68" s="66">
        <f t="shared" si="78"/>
        <v>0</v>
      </c>
      <c r="AG68" s="89"/>
      <c r="AH68" s="89"/>
      <c r="AI68" s="89"/>
      <c r="AJ68" s="89"/>
      <c r="AK68" s="89"/>
      <c r="AL68" s="89"/>
      <c r="AM68" s="66">
        <f t="shared" si="79"/>
        <v>0</v>
      </c>
    </row>
    <row r="69">
      <c r="A69" s="17" t="s">
        <v>22</v>
      </c>
      <c r="B69" s="186"/>
      <c r="C69" s="44" t="s">
        <v>74</v>
      </c>
      <c r="D69" s="221">
        <f t="shared" si="80"/>
        <v>0</v>
      </c>
      <c r="E69" s="282"/>
      <c r="F69" s="282"/>
      <c r="G69" s="282"/>
      <c r="H69" s="283"/>
      <c r="I69" s="283"/>
      <c r="J69" s="283"/>
      <c r="K69" s="277">
        <f t="shared" si="75"/>
        <v>0</v>
      </c>
      <c r="L69" s="282"/>
      <c r="M69" s="283"/>
      <c r="N69" s="282"/>
      <c r="O69" s="283"/>
      <c r="P69" s="282"/>
      <c r="Q69" s="282"/>
      <c r="R69" s="277">
        <f t="shared" si="76"/>
        <v>0</v>
      </c>
      <c r="S69" s="91"/>
      <c r="T69" s="189"/>
      <c r="U69" s="89"/>
      <c r="V69" s="189"/>
      <c r="W69" s="89"/>
      <c r="X69" s="89"/>
      <c r="Y69" s="66">
        <f t="shared" si="77"/>
        <v>0</v>
      </c>
      <c r="Z69" s="89"/>
      <c r="AA69" s="189"/>
      <c r="AB69" s="89"/>
      <c r="AC69" s="189"/>
      <c r="AD69" s="89"/>
      <c r="AE69" s="89"/>
      <c r="AF69" s="66">
        <f t="shared" si="78"/>
        <v>0</v>
      </c>
      <c r="AG69" s="89"/>
      <c r="AH69" s="89"/>
      <c r="AI69" s="89"/>
      <c r="AJ69" s="89"/>
      <c r="AK69" s="89"/>
      <c r="AL69" s="89"/>
      <c r="AM69" s="66">
        <f t="shared" si="79"/>
        <v>0</v>
      </c>
    </row>
    <row r="70">
      <c r="A70" s="17" t="s">
        <v>24</v>
      </c>
      <c r="B70" s="186"/>
      <c r="C70" s="44" t="s">
        <v>3367</v>
      </c>
      <c r="D70" s="221">
        <f t="shared" si="80"/>
        <v>0</v>
      </c>
      <c r="E70" s="282"/>
      <c r="F70" s="282"/>
      <c r="G70" s="282"/>
      <c r="H70" s="283"/>
      <c r="I70" s="283"/>
      <c r="J70" s="283"/>
      <c r="K70" s="277">
        <f t="shared" si="75"/>
        <v>0</v>
      </c>
      <c r="L70" s="282"/>
      <c r="M70" s="283"/>
      <c r="N70" s="282"/>
      <c r="O70" s="283"/>
      <c r="P70" s="282"/>
      <c r="Q70" s="282"/>
      <c r="R70" s="277">
        <f t="shared" si="76"/>
        <v>0</v>
      </c>
      <c r="S70" s="91"/>
      <c r="T70" s="189"/>
      <c r="U70" s="89"/>
      <c r="V70" s="189"/>
      <c r="W70" s="89"/>
      <c r="X70" s="89"/>
      <c r="Y70" s="66">
        <f t="shared" si="77"/>
        <v>0</v>
      </c>
      <c r="Z70" s="89"/>
      <c r="AA70" s="189"/>
      <c r="AB70" s="89"/>
      <c r="AC70" s="189"/>
      <c r="AD70" s="89"/>
      <c r="AE70" s="89"/>
      <c r="AF70" s="66">
        <f t="shared" si="78"/>
        <v>0</v>
      </c>
      <c r="AG70" s="240"/>
      <c r="AH70" s="89"/>
      <c r="AI70" s="89"/>
      <c r="AJ70" s="89"/>
      <c r="AK70" s="240"/>
      <c r="AL70" s="89"/>
      <c r="AM70" s="66">
        <f t="shared" si="79"/>
        <v>0</v>
      </c>
    </row>
    <row r="71">
      <c r="A71" s="41" t="s">
        <v>26</v>
      </c>
      <c r="B71" s="196"/>
      <c r="C71" s="208" t="s">
        <v>69</v>
      </c>
      <c r="D71" s="230" t="str">
        <f t="shared" ref="D71:D72" si="81">D65/D66</f>
        <v>#DIV/0!</v>
      </c>
      <c r="K71" s="107"/>
    </row>
    <row r="72">
      <c r="A72" s="17" t="s">
        <v>28</v>
      </c>
      <c r="B72" s="198"/>
      <c r="C72" s="208" t="s">
        <v>71</v>
      </c>
      <c r="D72" s="230" t="str">
        <f t="shared" si="81"/>
        <v>#DIV/0!</v>
      </c>
      <c r="K72" s="107"/>
    </row>
    <row r="73">
      <c r="A73" s="17" t="s">
        <v>32</v>
      </c>
      <c r="B73" s="198"/>
      <c r="C73" s="208" t="s">
        <v>73</v>
      </c>
      <c r="D73" s="230" t="str">
        <f>D68/D69</f>
        <v>#DIV/0!</v>
      </c>
      <c r="K73" s="107"/>
    </row>
    <row r="74">
      <c r="A74" s="207" t="s">
        <v>3368</v>
      </c>
      <c r="B74" s="59"/>
      <c r="C74" s="1504" t="str">
        <f>D69/D70</f>
        <v>#DIV/0!</v>
      </c>
      <c r="D74" s="59"/>
      <c r="K74" s="107"/>
    </row>
    <row r="75">
      <c r="K75" s="107"/>
    </row>
    <row r="76">
      <c r="A76" s="1507"/>
      <c r="B76" s="1507"/>
      <c r="C76" s="1507"/>
      <c r="D76" s="1507"/>
      <c r="E76" s="1507"/>
      <c r="F76" s="1507"/>
      <c r="G76" s="1507"/>
      <c r="H76" s="1507"/>
      <c r="I76" s="1507"/>
      <c r="J76" s="1507"/>
      <c r="K76" s="1508"/>
      <c r="L76" s="1507"/>
      <c r="M76" s="1507"/>
      <c r="N76" s="1507"/>
      <c r="O76" s="1507"/>
      <c r="P76" s="1507"/>
      <c r="Q76" s="1507"/>
      <c r="R76" s="1507"/>
      <c r="S76" s="1507"/>
      <c r="T76" s="1507"/>
      <c r="U76" s="1507"/>
      <c r="V76" s="1507"/>
      <c r="W76" s="1507"/>
      <c r="X76" s="1507"/>
      <c r="Y76" s="1507"/>
      <c r="Z76" s="1507"/>
      <c r="AA76" s="1507"/>
      <c r="AB76" s="1507"/>
      <c r="AC76" s="1507"/>
      <c r="AD76" s="1507"/>
      <c r="AE76" s="1507"/>
      <c r="AF76" s="1507"/>
      <c r="AG76" s="1507"/>
      <c r="AH76" s="1507"/>
      <c r="AI76" s="1507"/>
      <c r="AJ76" s="1507"/>
      <c r="AK76" s="1507"/>
      <c r="AL76" s="1507"/>
      <c r="AM76" s="1507"/>
    </row>
    <row r="77">
      <c r="A77" s="1507"/>
      <c r="B77" s="1507"/>
      <c r="C77" s="1507"/>
      <c r="D77" s="1507"/>
      <c r="E77" s="1507"/>
      <c r="F77" s="1507"/>
      <c r="G77" s="1507"/>
      <c r="H77" s="1507"/>
      <c r="I77" s="1507"/>
      <c r="J77" s="1507"/>
      <c r="K77" s="1508"/>
      <c r="L77" s="1507"/>
      <c r="M77" s="1507"/>
      <c r="N77" s="1507"/>
      <c r="O77" s="1507"/>
      <c r="P77" s="1507"/>
      <c r="Q77" s="1507"/>
      <c r="R77" s="1507"/>
      <c r="S77" s="1507"/>
      <c r="T77" s="1507"/>
      <c r="U77" s="1507"/>
      <c r="V77" s="1507"/>
      <c r="W77" s="1507"/>
      <c r="X77" s="1507"/>
      <c r="Y77" s="1507"/>
      <c r="Z77" s="1507"/>
      <c r="AA77" s="1507"/>
      <c r="AB77" s="1507"/>
      <c r="AC77" s="1507"/>
      <c r="AD77" s="1507"/>
      <c r="AE77" s="1507"/>
      <c r="AF77" s="1507"/>
      <c r="AG77" s="1507"/>
      <c r="AH77" s="1507"/>
      <c r="AI77" s="1507"/>
      <c r="AJ77" s="1507"/>
      <c r="AK77" s="1507"/>
      <c r="AL77" s="1507"/>
      <c r="AM77" s="1507"/>
    </row>
    <row r="78">
      <c r="K78" s="107"/>
    </row>
    <row r="79">
      <c r="A79" s="225" t="s">
        <v>110</v>
      </c>
      <c r="B79" s="170"/>
      <c r="C79" s="226" t="s">
        <v>55</v>
      </c>
      <c r="D79" s="219">
        <f>sum(G79:J79)+sum(L79:Q79)+sum(S79:X79)+sum(Z79:AE79)+SUM(AG79:AH79)</f>
        <v>0</v>
      </c>
      <c r="E79" s="227"/>
      <c r="F79" s="227"/>
      <c r="G79" s="227"/>
      <c r="H79" s="228"/>
      <c r="I79" s="227"/>
      <c r="J79" s="228"/>
      <c r="K79" s="60">
        <f t="shared" ref="K79:K82" si="82">sum(G79:J79)</f>
        <v>0</v>
      </c>
      <c r="L79" s="228"/>
      <c r="M79" s="227"/>
      <c r="N79" s="227"/>
      <c r="O79" s="227"/>
      <c r="P79" s="227"/>
      <c r="Q79" s="228"/>
      <c r="R79" s="60">
        <f t="shared" ref="R79:R82" si="83">sum(L79:Q79)</f>
        <v>0</v>
      </c>
      <c r="S79" s="228"/>
      <c r="T79" s="228"/>
      <c r="U79" s="228"/>
      <c r="V79" s="228"/>
      <c r="W79" s="228"/>
      <c r="X79" s="228"/>
      <c r="Y79" s="60">
        <f t="shared" ref="Y79:Y82" si="84">sum(S79:X79)</f>
        <v>0</v>
      </c>
      <c r="Z79" s="228"/>
      <c r="AA79" s="228"/>
      <c r="AB79" s="228"/>
      <c r="AC79" s="228"/>
      <c r="AD79" s="228"/>
      <c r="AE79" s="228"/>
      <c r="AF79" s="60">
        <f t="shared" ref="AF79:AF82" si="85">sum(Z79:AE79)</f>
        <v>0</v>
      </c>
      <c r="AG79" s="228"/>
      <c r="AH79" s="228"/>
      <c r="AI79" s="228"/>
      <c r="AJ79" s="228"/>
      <c r="AK79" s="228"/>
      <c r="AL79" s="228"/>
      <c r="AM79" s="60">
        <f t="shared" ref="AM79:AM82" si="86">sum(AG79:AL79)</f>
        <v>0</v>
      </c>
    </row>
    <row r="80">
      <c r="A80" s="172"/>
      <c r="B80" s="7"/>
      <c r="C80" s="229" t="s">
        <v>57</v>
      </c>
      <c r="D80" s="221">
        <f t="shared" ref="D80:D82" si="87">sum(G80:J80)+sum(L80:Q80)+sum(S80:X80)+sum(Z80:AE80)+sum(AG80:AH80)</f>
        <v>0</v>
      </c>
      <c r="E80" s="189"/>
      <c r="F80" s="189"/>
      <c r="G80" s="189"/>
      <c r="H80" s="89"/>
      <c r="I80" s="189"/>
      <c r="J80" s="89"/>
      <c r="K80" s="66">
        <f t="shared" si="82"/>
        <v>0</v>
      </c>
      <c r="L80" s="89"/>
      <c r="M80" s="189"/>
      <c r="N80" s="189"/>
      <c r="O80" s="189"/>
      <c r="P80" s="189"/>
      <c r="Q80" s="89"/>
      <c r="R80" s="66">
        <f t="shared" si="83"/>
        <v>0</v>
      </c>
      <c r="S80" s="89"/>
      <c r="T80" s="189"/>
      <c r="U80" s="89"/>
      <c r="V80" s="89"/>
      <c r="W80" s="89"/>
      <c r="X80" s="89"/>
      <c r="Y80" s="66">
        <f t="shared" si="84"/>
        <v>0</v>
      </c>
      <c r="Z80" s="89"/>
      <c r="AA80" s="89"/>
      <c r="AB80" s="89"/>
      <c r="AC80" s="89"/>
      <c r="AD80" s="89"/>
      <c r="AE80" s="89"/>
      <c r="AF80" s="66">
        <f t="shared" si="85"/>
        <v>0</v>
      </c>
      <c r="AG80" s="89"/>
      <c r="AH80" s="89"/>
      <c r="AI80" s="89"/>
      <c r="AJ80" s="89"/>
      <c r="AK80" s="89"/>
      <c r="AL80" s="89"/>
      <c r="AM80" s="66">
        <f t="shared" si="86"/>
        <v>0</v>
      </c>
    </row>
    <row r="81">
      <c r="A81" s="229" t="s">
        <v>69</v>
      </c>
      <c r="B81" s="230" t="str">
        <f t="shared" ref="B81:B82" si="88">D80/D81</f>
        <v>#DIV/0!</v>
      </c>
      <c r="C81" s="229" t="s">
        <v>58</v>
      </c>
      <c r="D81" s="221">
        <f t="shared" si="87"/>
        <v>0</v>
      </c>
      <c r="E81" s="189"/>
      <c r="F81" s="189"/>
      <c r="G81" s="189"/>
      <c r="H81" s="189"/>
      <c r="I81" s="189"/>
      <c r="J81" s="89"/>
      <c r="K81" s="66">
        <f t="shared" si="82"/>
        <v>0</v>
      </c>
      <c r="L81" s="89"/>
      <c r="M81" s="189"/>
      <c r="N81" s="189"/>
      <c r="O81" s="189"/>
      <c r="P81" s="189"/>
      <c r="Q81" s="189"/>
      <c r="R81" s="66">
        <f t="shared" si="83"/>
        <v>0</v>
      </c>
      <c r="S81" s="89"/>
      <c r="T81" s="89"/>
      <c r="U81" s="89"/>
      <c r="V81" s="89"/>
      <c r="W81" s="89"/>
      <c r="X81" s="89"/>
      <c r="Y81" s="66">
        <f t="shared" si="84"/>
        <v>0</v>
      </c>
      <c r="Z81" s="89"/>
      <c r="AA81" s="89"/>
      <c r="AB81" s="89"/>
      <c r="AC81" s="89"/>
      <c r="AD81" s="89"/>
      <c r="AE81" s="89"/>
      <c r="AF81" s="66">
        <f t="shared" si="85"/>
        <v>0</v>
      </c>
      <c r="AG81" s="89"/>
      <c r="AH81" s="89"/>
      <c r="AI81" s="89"/>
      <c r="AJ81" s="89"/>
      <c r="AK81" s="89"/>
      <c r="AL81" s="89"/>
      <c r="AM81" s="66">
        <f t="shared" si="86"/>
        <v>0</v>
      </c>
    </row>
    <row r="82">
      <c r="A82" s="231" t="s">
        <v>71</v>
      </c>
      <c r="B82" s="232" t="str">
        <f t="shared" si="88"/>
        <v>#DIV/0!</v>
      </c>
      <c r="C82" s="233" t="s">
        <v>109</v>
      </c>
      <c r="D82" s="221">
        <f t="shared" si="87"/>
        <v>0</v>
      </c>
      <c r="E82" s="189"/>
      <c r="F82" s="189"/>
      <c r="G82" s="189"/>
      <c r="H82" s="189"/>
      <c r="I82" s="189"/>
      <c r="J82" s="189"/>
      <c r="K82" s="66">
        <f t="shared" si="82"/>
        <v>0</v>
      </c>
      <c r="L82" s="189"/>
      <c r="M82" s="189"/>
      <c r="N82" s="189"/>
      <c r="O82" s="189"/>
      <c r="P82" s="189"/>
      <c r="Q82" s="189"/>
      <c r="R82" s="66">
        <f t="shared" si="83"/>
        <v>0</v>
      </c>
      <c r="S82" s="265"/>
      <c r="T82" s="189"/>
      <c r="U82" s="89"/>
      <c r="V82" s="89"/>
      <c r="W82" s="240"/>
      <c r="X82" s="89"/>
      <c r="Y82" s="66">
        <f t="shared" si="84"/>
        <v>0</v>
      </c>
      <c r="Z82" s="240"/>
      <c r="AA82" s="89"/>
      <c r="AB82" s="89"/>
      <c r="AC82" s="89"/>
      <c r="AD82" s="240"/>
      <c r="AE82" s="89"/>
      <c r="AF82" s="67">
        <f t="shared" si="85"/>
        <v>0</v>
      </c>
      <c r="AG82" s="240"/>
      <c r="AH82" s="89"/>
      <c r="AI82" s="89"/>
      <c r="AJ82" s="89"/>
      <c r="AK82" s="240"/>
      <c r="AL82" s="89"/>
      <c r="AM82" s="67">
        <f t="shared" si="86"/>
        <v>0</v>
      </c>
    </row>
    <row r="83">
      <c r="A83" s="234"/>
      <c r="B83" s="234"/>
      <c r="C83" s="234"/>
      <c r="D83" s="234"/>
      <c r="E83" s="1509"/>
      <c r="F83" s="1509"/>
      <c r="G83" s="235" t="s">
        <v>27</v>
      </c>
      <c r="H83" s="71"/>
      <c r="I83" s="71"/>
      <c r="J83" s="59"/>
      <c r="K83" s="203" t="str">
        <f t="shared" ref="K83:K84" si="89">K80/K81</f>
        <v>#DIV/0!</v>
      </c>
      <c r="L83" s="202" t="s">
        <v>27</v>
      </c>
      <c r="M83" s="71"/>
      <c r="N83" s="71"/>
      <c r="O83" s="71"/>
      <c r="P83" s="71"/>
      <c r="Q83" s="59"/>
      <c r="R83" s="203" t="str">
        <f t="shared" ref="R83:R84" si="90">R80/R81</f>
        <v>#DIV/0!</v>
      </c>
      <c r="S83" s="202" t="s">
        <v>27</v>
      </c>
      <c r="T83" s="71"/>
      <c r="U83" s="71"/>
      <c r="V83" s="71"/>
      <c r="W83" s="71"/>
      <c r="X83" s="59"/>
      <c r="Y83" s="203" t="str">
        <f t="shared" ref="Y83:Y84" si="91">Y80/Y81</f>
        <v>#DIV/0!</v>
      </c>
      <c r="Z83" s="202" t="s">
        <v>27</v>
      </c>
      <c r="AA83" s="71"/>
      <c r="AB83" s="71"/>
      <c r="AC83" s="71"/>
      <c r="AD83" s="71"/>
      <c r="AE83" s="59"/>
      <c r="AF83" s="47" t="str">
        <f t="shared" ref="AF83:AF84" si="92">AF80/AF81</f>
        <v>#DIV/0!</v>
      </c>
      <c r="AG83" s="202" t="s">
        <v>27</v>
      </c>
      <c r="AH83" s="71"/>
      <c r="AI83" s="71"/>
      <c r="AJ83" s="71"/>
      <c r="AK83" s="71"/>
      <c r="AL83" s="59"/>
      <c r="AM83" s="47" t="str">
        <f t="shared" ref="AM83:AM84" si="93">AM80/AM81</f>
        <v>#DIV/0!</v>
      </c>
    </row>
    <row r="84">
      <c r="A84" s="236"/>
      <c r="B84" s="236"/>
      <c r="C84" s="236"/>
      <c r="D84" s="236"/>
      <c r="E84" s="1332"/>
      <c r="F84" s="1332"/>
      <c r="G84" s="237" t="s">
        <v>29</v>
      </c>
      <c r="H84" s="71"/>
      <c r="I84" s="71"/>
      <c r="J84" s="59"/>
      <c r="K84" s="203" t="str">
        <f t="shared" si="89"/>
        <v>#DIV/0!</v>
      </c>
      <c r="L84" s="205" t="s">
        <v>29</v>
      </c>
      <c r="M84" s="71"/>
      <c r="N84" s="71"/>
      <c r="O84" s="71"/>
      <c r="P84" s="71"/>
      <c r="Q84" s="59"/>
      <c r="R84" s="203" t="str">
        <f t="shared" si="90"/>
        <v>#DIV/0!</v>
      </c>
      <c r="S84" s="205" t="s">
        <v>29</v>
      </c>
      <c r="T84" s="71"/>
      <c r="U84" s="71"/>
      <c r="V84" s="71"/>
      <c r="W84" s="71"/>
      <c r="X84" s="59"/>
      <c r="Y84" s="203" t="str">
        <f t="shared" si="91"/>
        <v>#DIV/0!</v>
      </c>
      <c r="Z84" s="205" t="s">
        <v>29</v>
      </c>
      <c r="AA84" s="71"/>
      <c r="AB84" s="71"/>
      <c r="AC84" s="71"/>
      <c r="AD84" s="71"/>
      <c r="AE84" s="59"/>
      <c r="AF84" s="47" t="str">
        <f t="shared" si="92"/>
        <v>#DIV/0!</v>
      </c>
      <c r="AG84" s="205" t="s">
        <v>29</v>
      </c>
      <c r="AH84" s="71"/>
      <c r="AI84" s="71"/>
      <c r="AJ84" s="71"/>
      <c r="AK84" s="71"/>
      <c r="AL84" s="59"/>
      <c r="AM84" s="47" t="str">
        <f t="shared" si="93"/>
        <v>#DIV/0!</v>
      </c>
    </row>
    <row r="85">
      <c r="K85" s="107"/>
    </row>
    <row r="86">
      <c r="A86" s="225" t="s">
        <v>119</v>
      </c>
      <c r="B86" s="170"/>
      <c r="C86" s="226" t="s">
        <v>55</v>
      </c>
      <c r="D86" s="219">
        <f>sum(G86:J86)+sum(L86:Q86)+sum(S86:X86)+sum(Z86:AE86)+SUM(AG86:AH86)</f>
        <v>0</v>
      </c>
      <c r="E86" s="228"/>
      <c r="F86" s="228"/>
      <c r="G86" s="228"/>
      <c r="H86" s="228"/>
      <c r="I86" s="228"/>
      <c r="J86" s="228"/>
      <c r="K86" s="60">
        <f t="shared" ref="K86:K89" si="94">sum(G86:J86)</f>
        <v>0</v>
      </c>
      <c r="L86" s="228"/>
      <c r="M86" s="228"/>
      <c r="N86" s="228"/>
      <c r="O86" s="228"/>
      <c r="P86" s="228"/>
      <c r="Q86" s="228"/>
      <c r="R86" s="60">
        <f t="shared" ref="R86:R89" si="95">sum(L86:Q86)</f>
        <v>0</v>
      </c>
      <c r="S86" s="228"/>
      <c r="T86" s="227"/>
      <c r="U86" s="228"/>
      <c r="V86" s="228"/>
      <c r="W86" s="228"/>
      <c r="X86" s="228"/>
      <c r="Y86" s="60">
        <f t="shared" ref="Y86:Y89" si="96">sum(S86:X86)</f>
        <v>0</v>
      </c>
      <c r="Z86" s="228"/>
      <c r="AA86" s="228"/>
      <c r="AB86" s="1510"/>
      <c r="AC86" s="228"/>
      <c r="AD86" s="228"/>
      <c r="AE86" s="228"/>
      <c r="AF86" s="60">
        <f t="shared" ref="AF86:AF89" si="97">sum(Z86:AE86)</f>
        <v>0</v>
      </c>
      <c r="AG86" s="228"/>
      <c r="AH86" s="228"/>
      <c r="AI86" s="228"/>
      <c r="AJ86" s="228"/>
      <c r="AK86" s="228"/>
      <c r="AL86" s="228"/>
      <c r="AM86" s="60">
        <f t="shared" ref="AM86:AM89" si="98">sum(AG86:AL86)</f>
        <v>0</v>
      </c>
    </row>
    <row r="87">
      <c r="A87" s="172"/>
      <c r="B87" s="7"/>
      <c r="C87" s="208" t="s">
        <v>57</v>
      </c>
      <c r="D87" s="221">
        <f t="shared" ref="D87:D89" si="99">sum(G87:J87)+sum(L87:Q87)+sum(S87:X87)+sum(Z87:AE87)+sum(AG87:AH87)</f>
        <v>0</v>
      </c>
      <c r="E87" s="89"/>
      <c r="F87" s="89"/>
      <c r="G87" s="89"/>
      <c r="H87" s="89"/>
      <c r="I87" s="89"/>
      <c r="J87" s="89"/>
      <c r="K87" s="66">
        <f t="shared" si="94"/>
        <v>0</v>
      </c>
      <c r="L87" s="89"/>
      <c r="M87" s="89"/>
      <c r="N87" s="89"/>
      <c r="O87" s="89"/>
      <c r="P87" s="89"/>
      <c r="Q87" s="89"/>
      <c r="R87" s="66">
        <f t="shared" si="95"/>
        <v>0</v>
      </c>
      <c r="S87" s="89"/>
      <c r="T87" s="189"/>
      <c r="U87" s="89"/>
      <c r="V87" s="89"/>
      <c r="W87" s="89"/>
      <c r="X87" s="89"/>
      <c r="Y87" s="66">
        <f t="shared" si="96"/>
        <v>0</v>
      </c>
      <c r="Z87" s="89"/>
      <c r="AA87" s="89"/>
      <c r="AB87" s="240"/>
      <c r="AC87" s="89"/>
      <c r="AD87" s="89"/>
      <c r="AE87" s="89"/>
      <c r="AF87" s="66">
        <f t="shared" si="97"/>
        <v>0</v>
      </c>
      <c r="AG87" s="89"/>
      <c r="AH87" s="89"/>
      <c r="AI87" s="89"/>
      <c r="AJ87" s="89"/>
      <c r="AK87" s="89"/>
      <c r="AL87" s="89"/>
      <c r="AM87" s="66">
        <f t="shared" si="98"/>
        <v>0</v>
      </c>
    </row>
    <row r="88">
      <c r="A88" s="208" t="s">
        <v>69</v>
      </c>
      <c r="B88" s="230" t="str">
        <f t="shared" ref="B88:B89" si="100">D87/D88</f>
        <v>#DIV/0!</v>
      </c>
      <c r="C88" s="208" t="s">
        <v>58</v>
      </c>
      <c r="D88" s="221">
        <f t="shared" si="99"/>
        <v>0</v>
      </c>
      <c r="E88" s="89"/>
      <c r="F88" s="89"/>
      <c r="G88" s="89"/>
      <c r="H88" s="89"/>
      <c r="I88" s="189"/>
      <c r="J88" s="189"/>
      <c r="K88" s="66">
        <f t="shared" si="94"/>
        <v>0</v>
      </c>
      <c r="L88" s="89"/>
      <c r="M88" s="89"/>
      <c r="N88" s="89"/>
      <c r="O88" s="89"/>
      <c r="P88" s="89"/>
      <c r="Q88" s="89"/>
      <c r="R88" s="66">
        <f t="shared" si="95"/>
        <v>0</v>
      </c>
      <c r="S88" s="89"/>
      <c r="T88" s="89"/>
      <c r="U88" s="89"/>
      <c r="V88" s="89"/>
      <c r="W88" s="89"/>
      <c r="X88" s="89"/>
      <c r="Y88" s="66">
        <f t="shared" si="96"/>
        <v>0</v>
      </c>
      <c r="Z88" s="89"/>
      <c r="AA88" s="89"/>
      <c r="AB88" s="89"/>
      <c r="AC88" s="89"/>
      <c r="AD88" s="89"/>
      <c r="AE88" s="89"/>
      <c r="AF88" s="66">
        <f t="shared" si="97"/>
        <v>0</v>
      </c>
      <c r="AG88" s="89"/>
      <c r="AH88" s="89"/>
      <c r="AI88" s="89"/>
      <c r="AJ88" s="89"/>
      <c r="AK88" s="89"/>
      <c r="AL88" s="89"/>
      <c r="AM88" s="66">
        <f t="shared" si="98"/>
        <v>0</v>
      </c>
    </row>
    <row r="89">
      <c r="A89" s="238" t="s">
        <v>71</v>
      </c>
      <c r="B89" s="232" t="str">
        <f t="shared" si="100"/>
        <v>#DIV/0!</v>
      </c>
      <c r="C89" s="239" t="s">
        <v>109</v>
      </c>
      <c r="D89" s="221">
        <f t="shared" si="99"/>
        <v>0</v>
      </c>
      <c r="E89" s="189"/>
      <c r="F89" s="189"/>
      <c r="G89" s="189"/>
      <c r="H89" s="189"/>
      <c r="I89" s="189"/>
      <c r="J89" s="189"/>
      <c r="K89" s="66">
        <f t="shared" si="94"/>
        <v>0</v>
      </c>
      <c r="L89" s="240"/>
      <c r="M89" s="89"/>
      <c r="N89" s="89"/>
      <c r="O89" s="189"/>
      <c r="P89" s="240"/>
      <c r="Q89" s="89"/>
      <c r="R89" s="66">
        <f t="shared" si="95"/>
        <v>0</v>
      </c>
      <c r="S89" s="265"/>
      <c r="T89" s="89"/>
      <c r="U89" s="89"/>
      <c r="V89" s="89"/>
      <c r="W89" s="240"/>
      <c r="X89" s="89"/>
      <c r="Y89" s="66">
        <f t="shared" si="96"/>
        <v>0</v>
      </c>
      <c r="Z89" s="240"/>
      <c r="AA89" s="89"/>
      <c r="AB89" s="89"/>
      <c r="AC89" s="89"/>
      <c r="AD89" s="240"/>
      <c r="AE89" s="89"/>
      <c r="AF89" s="67">
        <f t="shared" si="97"/>
        <v>0</v>
      </c>
      <c r="AG89" s="240"/>
      <c r="AH89" s="89"/>
      <c r="AI89" s="89"/>
      <c r="AJ89" s="89"/>
      <c r="AK89" s="240"/>
      <c r="AL89" s="89"/>
      <c r="AM89" s="67">
        <f t="shared" si="98"/>
        <v>0</v>
      </c>
    </row>
    <row r="90">
      <c r="A90" s="234"/>
      <c r="B90" s="234"/>
      <c r="C90" s="234"/>
      <c r="D90" s="234"/>
      <c r="E90" s="1509"/>
      <c r="F90" s="1509"/>
      <c r="G90" s="235" t="s">
        <v>27</v>
      </c>
      <c r="H90" s="71"/>
      <c r="I90" s="71"/>
      <c r="J90" s="59"/>
      <c r="K90" s="203" t="str">
        <f t="shared" ref="K90:K91" si="101">K87/K88</f>
        <v>#DIV/0!</v>
      </c>
      <c r="L90" s="202" t="s">
        <v>27</v>
      </c>
      <c r="M90" s="71"/>
      <c r="N90" s="71"/>
      <c r="O90" s="71"/>
      <c r="P90" s="71"/>
      <c r="Q90" s="59"/>
      <c r="R90" s="203" t="str">
        <f t="shared" ref="R90:R91" si="102">R87/R88</f>
        <v>#DIV/0!</v>
      </c>
      <c r="S90" s="202" t="s">
        <v>27</v>
      </c>
      <c r="T90" s="71"/>
      <c r="U90" s="71"/>
      <c r="V90" s="71"/>
      <c r="W90" s="71"/>
      <c r="X90" s="59"/>
      <c r="Y90" s="203" t="str">
        <f t="shared" ref="Y90:Y91" si="103">Y87/Y88</f>
        <v>#DIV/0!</v>
      </c>
      <c r="Z90" s="202" t="s">
        <v>27</v>
      </c>
      <c r="AA90" s="71"/>
      <c r="AB90" s="71"/>
      <c r="AC90" s="71"/>
      <c r="AD90" s="71"/>
      <c r="AE90" s="59"/>
      <c r="AF90" s="47" t="str">
        <f t="shared" ref="AF90:AF91" si="104">AF87/AF88</f>
        <v>#DIV/0!</v>
      </c>
      <c r="AG90" s="202" t="s">
        <v>27</v>
      </c>
      <c r="AH90" s="71"/>
      <c r="AI90" s="71"/>
      <c r="AJ90" s="71"/>
      <c r="AK90" s="71"/>
      <c r="AL90" s="59"/>
      <c r="AM90" s="47" t="str">
        <f t="shared" ref="AM90:AM91" si="105">AM87/AM88</f>
        <v>#DIV/0!</v>
      </c>
    </row>
    <row r="91">
      <c r="A91" s="236"/>
      <c r="B91" s="236"/>
      <c r="C91" s="236"/>
      <c r="D91" s="236"/>
      <c r="E91" s="1332"/>
      <c r="F91" s="1332"/>
      <c r="G91" s="237" t="s">
        <v>29</v>
      </c>
      <c r="H91" s="71"/>
      <c r="I91" s="71"/>
      <c r="J91" s="59"/>
      <c r="K91" s="203" t="str">
        <f t="shared" si="101"/>
        <v>#DIV/0!</v>
      </c>
      <c r="L91" s="205" t="s">
        <v>29</v>
      </c>
      <c r="M91" s="71"/>
      <c r="N91" s="71"/>
      <c r="O91" s="71"/>
      <c r="P91" s="71"/>
      <c r="Q91" s="59"/>
      <c r="R91" s="203" t="str">
        <f t="shared" si="102"/>
        <v>#DIV/0!</v>
      </c>
      <c r="S91" s="205" t="s">
        <v>29</v>
      </c>
      <c r="T91" s="71"/>
      <c r="U91" s="71"/>
      <c r="V91" s="71"/>
      <c r="W91" s="71"/>
      <c r="X91" s="59"/>
      <c r="Y91" s="203" t="str">
        <f t="shared" si="103"/>
        <v>#DIV/0!</v>
      </c>
      <c r="Z91" s="205" t="s">
        <v>29</v>
      </c>
      <c r="AA91" s="71"/>
      <c r="AB91" s="71"/>
      <c r="AC91" s="71"/>
      <c r="AD91" s="71"/>
      <c r="AE91" s="59"/>
      <c r="AF91" s="47" t="str">
        <f t="shared" si="104"/>
        <v>#DIV/0!</v>
      </c>
      <c r="AG91" s="205" t="s">
        <v>29</v>
      </c>
      <c r="AH91" s="71"/>
      <c r="AI91" s="71"/>
      <c r="AJ91" s="71"/>
      <c r="AK91" s="71"/>
      <c r="AL91" s="59"/>
      <c r="AM91" s="47" t="str">
        <f t="shared" si="105"/>
        <v>#DIV/0!</v>
      </c>
    </row>
    <row r="92">
      <c r="A92" s="236"/>
      <c r="B92" s="236"/>
      <c r="C92" s="236"/>
      <c r="D92" s="236"/>
      <c r="E92" s="266"/>
      <c r="F92" s="266"/>
      <c r="G92" s="266"/>
      <c r="H92" s="266"/>
      <c r="I92" s="266"/>
      <c r="J92" s="266"/>
      <c r="K92" s="267"/>
      <c r="L92" s="266"/>
      <c r="M92" s="266"/>
      <c r="N92" s="266"/>
      <c r="O92" s="266"/>
      <c r="P92" s="266"/>
      <c r="Q92" s="266"/>
      <c r="R92" s="267"/>
      <c r="S92" s="266"/>
      <c r="T92" s="266"/>
      <c r="U92" s="266"/>
      <c r="V92" s="266"/>
      <c r="W92" s="266"/>
      <c r="X92" s="266"/>
      <c r="Y92" s="267"/>
      <c r="Z92" s="266"/>
      <c r="AA92" s="266"/>
      <c r="AB92" s="266"/>
      <c r="AC92" s="266"/>
      <c r="AD92" s="266"/>
      <c r="AE92" s="266"/>
      <c r="AF92" s="267"/>
      <c r="AG92" s="217"/>
      <c r="AH92" s="217"/>
      <c r="AI92" s="217"/>
      <c r="AJ92" s="217"/>
      <c r="AK92" s="217"/>
      <c r="AL92" s="217"/>
      <c r="AM92" s="217"/>
    </row>
    <row r="93">
      <c r="A93" s="225" t="s">
        <v>120</v>
      </c>
      <c r="B93" s="170"/>
      <c r="C93" s="226" t="s">
        <v>55</v>
      </c>
      <c r="D93" s="219">
        <f>sum(G93:J93)+sum(L93:Q93)+sum(S93:X93)+sum(Z93:AE93)+SUM(AG93:AH93)</f>
        <v>0</v>
      </c>
      <c r="E93" s="228"/>
      <c r="F93" s="228"/>
      <c r="G93" s="228"/>
      <c r="H93" s="228"/>
      <c r="I93" s="228"/>
      <c r="J93" s="228"/>
      <c r="K93" s="60">
        <f t="shared" ref="K93:K96" si="106">sum(G93:J93)</f>
        <v>0</v>
      </c>
      <c r="L93" s="228"/>
      <c r="M93" s="228"/>
      <c r="N93" s="228"/>
      <c r="O93" s="228"/>
      <c r="P93" s="228"/>
      <c r="Q93" s="228"/>
      <c r="R93" s="60">
        <f t="shared" ref="R93:R96" si="107">sum(L93:Q93)</f>
        <v>0</v>
      </c>
      <c r="S93" s="228"/>
      <c r="T93" s="228"/>
      <c r="U93" s="228"/>
      <c r="V93" s="228"/>
      <c r="W93" s="228"/>
      <c r="X93" s="228"/>
      <c r="Y93" s="60">
        <f t="shared" ref="Y93:Y96" si="108">sum(S93:X93)</f>
        <v>0</v>
      </c>
      <c r="Z93" s="228"/>
      <c r="AA93" s="228"/>
      <c r="AB93" s="228"/>
      <c r="AC93" s="228"/>
      <c r="AD93" s="228"/>
      <c r="AE93" s="228"/>
      <c r="AF93" s="60">
        <f t="shared" ref="AF93:AF96" si="109">sum(Z93:AE93)</f>
        <v>0</v>
      </c>
      <c r="AG93" s="228"/>
      <c r="AH93" s="228"/>
      <c r="AI93" s="228"/>
      <c r="AJ93" s="228"/>
      <c r="AK93" s="228"/>
      <c r="AL93" s="228"/>
      <c r="AM93" s="60">
        <f t="shared" ref="AM93:AM96" si="110">sum(AG93:AL93)</f>
        <v>0</v>
      </c>
    </row>
    <row r="94">
      <c r="A94" s="172"/>
      <c r="B94" s="7"/>
      <c r="C94" s="208" t="s">
        <v>57</v>
      </c>
      <c r="D94" s="221">
        <f t="shared" ref="D94:D96" si="111">sum(G94:J94)+sum(L94:Q94)+sum(S94:X94)+sum(Z94:AE94)+sum(AG94:AH94)</f>
        <v>0</v>
      </c>
      <c r="E94" s="89"/>
      <c r="F94" s="89"/>
      <c r="G94" s="89"/>
      <c r="H94" s="89"/>
      <c r="I94" s="89"/>
      <c r="J94" s="89"/>
      <c r="K94" s="66">
        <f t="shared" si="106"/>
        <v>0</v>
      </c>
      <c r="L94" s="89"/>
      <c r="M94" s="89"/>
      <c r="N94" s="89"/>
      <c r="O94" s="89"/>
      <c r="P94" s="89"/>
      <c r="Q94" s="89"/>
      <c r="R94" s="66">
        <f t="shared" si="107"/>
        <v>0</v>
      </c>
      <c r="S94" s="89"/>
      <c r="T94" s="89"/>
      <c r="U94" s="89"/>
      <c r="V94" s="89"/>
      <c r="W94" s="89"/>
      <c r="X94" s="89"/>
      <c r="Y94" s="66">
        <f t="shared" si="108"/>
        <v>0</v>
      </c>
      <c r="Z94" s="89"/>
      <c r="AA94" s="89"/>
      <c r="AB94" s="89"/>
      <c r="AC94" s="89"/>
      <c r="AD94" s="89"/>
      <c r="AE94" s="89"/>
      <c r="AF94" s="66">
        <f t="shared" si="109"/>
        <v>0</v>
      </c>
      <c r="AG94" s="89"/>
      <c r="AH94" s="89"/>
      <c r="AI94" s="89"/>
      <c r="AJ94" s="89"/>
      <c r="AK94" s="89"/>
      <c r="AL94" s="89"/>
      <c r="AM94" s="66">
        <f t="shared" si="110"/>
        <v>0</v>
      </c>
    </row>
    <row r="95">
      <c r="A95" s="208" t="s">
        <v>69</v>
      </c>
      <c r="B95" s="230" t="str">
        <f t="shared" ref="B95:B96" si="112">D94/D95</f>
        <v>#DIV/0!</v>
      </c>
      <c r="C95" s="208" t="s">
        <v>58</v>
      </c>
      <c r="D95" s="221">
        <f t="shared" si="111"/>
        <v>0</v>
      </c>
      <c r="E95" s="89"/>
      <c r="F95" s="89"/>
      <c r="G95" s="89"/>
      <c r="H95" s="89"/>
      <c r="I95" s="189"/>
      <c r="J95" s="189"/>
      <c r="K95" s="66">
        <f t="shared" si="106"/>
        <v>0</v>
      </c>
      <c r="L95" s="89"/>
      <c r="M95" s="89"/>
      <c r="N95" s="89"/>
      <c r="O95" s="189"/>
      <c r="P95" s="89"/>
      <c r="Q95" s="89"/>
      <c r="R95" s="66">
        <f t="shared" si="107"/>
        <v>0</v>
      </c>
      <c r="S95" s="189"/>
      <c r="T95" s="89"/>
      <c r="U95" s="89"/>
      <c r="V95" s="89"/>
      <c r="W95" s="89"/>
      <c r="X95" s="89"/>
      <c r="Y95" s="66">
        <f t="shared" si="108"/>
        <v>0</v>
      </c>
      <c r="Z95" s="89"/>
      <c r="AA95" s="89"/>
      <c r="AB95" s="89"/>
      <c r="AC95" s="89"/>
      <c r="AD95" s="89"/>
      <c r="AE95" s="89"/>
      <c r="AF95" s="66">
        <f t="shared" si="109"/>
        <v>0</v>
      </c>
      <c r="AG95" s="89"/>
      <c r="AH95" s="89"/>
      <c r="AI95" s="89"/>
      <c r="AJ95" s="89"/>
      <c r="AK95" s="89"/>
      <c r="AL95" s="89"/>
      <c r="AM95" s="66">
        <f t="shared" si="110"/>
        <v>0</v>
      </c>
    </row>
    <row r="96">
      <c r="A96" s="238" t="s">
        <v>71</v>
      </c>
      <c r="B96" s="232" t="str">
        <f t="shared" si="112"/>
        <v>#DIV/0!</v>
      </c>
      <c r="C96" s="239" t="s">
        <v>109</v>
      </c>
      <c r="D96" s="221">
        <f t="shared" si="111"/>
        <v>0</v>
      </c>
      <c r="E96" s="189"/>
      <c r="F96" s="189"/>
      <c r="G96" s="189"/>
      <c r="H96" s="189"/>
      <c r="I96" s="189"/>
      <c r="J96" s="189"/>
      <c r="K96" s="66">
        <f t="shared" si="106"/>
        <v>0</v>
      </c>
      <c r="L96" s="240"/>
      <c r="M96" s="89"/>
      <c r="N96" s="89"/>
      <c r="O96" s="189"/>
      <c r="P96" s="265"/>
      <c r="Q96" s="189"/>
      <c r="R96" s="66">
        <f t="shared" si="107"/>
        <v>0</v>
      </c>
      <c r="S96" s="265"/>
      <c r="T96" s="189"/>
      <c r="U96" s="89"/>
      <c r="V96" s="89"/>
      <c r="W96" s="240"/>
      <c r="X96" s="89"/>
      <c r="Y96" s="66">
        <f t="shared" si="108"/>
        <v>0</v>
      </c>
      <c r="Z96" s="240"/>
      <c r="AA96" s="89"/>
      <c r="AB96" s="89"/>
      <c r="AC96" s="89"/>
      <c r="AD96" s="240"/>
      <c r="AE96" s="89"/>
      <c r="AF96" s="67">
        <f t="shared" si="109"/>
        <v>0</v>
      </c>
      <c r="AG96" s="240"/>
      <c r="AH96" s="89"/>
      <c r="AI96" s="89"/>
      <c r="AJ96" s="89"/>
      <c r="AK96" s="240"/>
      <c r="AL96" s="89"/>
      <c r="AM96" s="67">
        <f t="shared" si="110"/>
        <v>0</v>
      </c>
    </row>
    <row r="97">
      <c r="A97" s="234"/>
      <c r="B97" s="234"/>
      <c r="C97" s="234"/>
      <c r="D97" s="234"/>
      <c r="E97" s="1509"/>
      <c r="F97" s="1509"/>
      <c r="G97" s="235" t="s">
        <v>27</v>
      </c>
      <c r="H97" s="71"/>
      <c r="I97" s="71"/>
      <c r="J97" s="59"/>
      <c r="K97" s="203" t="str">
        <f t="shared" ref="K97:K98" si="113">K94/K95</f>
        <v>#DIV/0!</v>
      </c>
      <c r="L97" s="202" t="s">
        <v>27</v>
      </c>
      <c r="M97" s="71"/>
      <c r="N97" s="71"/>
      <c r="O97" s="71"/>
      <c r="P97" s="71"/>
      <c r="Q97" s="59"/>
      <c r="R97" s="203" t="str">
        <f t="shared" ref="R97:R98" si="114">R94/R95</f>
        <v>#DIV/0!</v>
      </c>
      <c r="S97" s="202" t="s">
        <v>27</v>
      </c>
      <c r="T97" s="71"/>
      <c r="U97" s="71"/>
      <c r="V97" s="71"/>
      <c r="W97" s="71"/>
      <c r="X97" s="59"/>
      <c r="Y97" s="203" t="str">
        <f t="shared" ref="Y97:Y98" si="115">Y94/Y95</f>
        <v>#DIV/0!</v>
      </c>
      <c r="Z97" s="202" t="s">
        <v>27</v>
      </c>
      <c r="AA97" s="71"/>
      <c r="AB97" s="71"/>
      <c r="AC97" s="71"/>
      <c r="AD97" s="71"/>
      <c r="AE97" s="59"/>
      <c r="AF97" s="47" t="str">
        <f t="shared" ref="AF97:AF98" si="116">AF94/AF95</f>
        <v>#DIV/0!</v>
      </c>
      <c r="AG97" s="202" t="s">
        <v>27</v>
      </c>
      <c r="AH97" s="71"/>
      <c r="AI97" s="71"/>
      <c r="AJ97" s="71"/>
      <c r="AK97" s="71"/>
      <c r="AL97" s="59"/>
      <c r="AM97" s="47" t="str">
        <f t="shared" ref="AM97:AM98" si="117">AM94/AM95</f>
        <v>#DIV/0!</v>
      </c>
    </row>
    <row r="98">
      <c r="A98" s="236"/>
      <c r="B98" s="236"/>
      <c r="C98" s="236"/>
      <c r="D98" s="236"/>
      <c r="E98" s="1332"/>
      <c r="F98" s="1332"/>
      <c r="G98" s="205" t="s">
        <v>29</v>
      </c>
      <c r="H98" s="71"/>
      <c r="I98" s="71"/>
      <c r="J98" s="59"/>
      <c r="K98" s="47" t="str">
        <f t="shared" si="113"/>
        <v>#DIV/0!</v>
      </c>
      <c r="L98" s="205" t="s">
        <v>29</v>
      </c>
      <c r="M98" s="71"/>
      <c r="N98" s="71"/>
      <c r="O98" s="71"/>
      <c r="P98" s="71"/>
      <c r="Q98" s="59"/>
      <c r="R98" s="47" t="str">
        <f t="shared" si="114"/>
        <v>#DIV/0!</v>
      </c>
      <c r="S98" s="205" t="s">
        <v>29</v>
      </c>
      <c r="T98" s="71"/>
      <c r="U98" s="71"/>
      <c r="V98" s="71"/>
      <c r="W98" s="71"/>
      <c r="X98" s="59"/>
      <c r="Y98" s="47" t="str">
        <f t="shared" si="115"/>
        <v>#DIV/0!</v>
      </c>
      <c r="Z98" s="205" t="s">
        <v>29</v>
      </c>
      <c r="AA98" s="71"/>
      <c r="AB98" s="71"/>
      <c r="AC98" s="71"/>
      <c r="AD98" s="71"/>
      <c r="AE98" s="59"/>
      <c r="AF98" s="47" t="str">
        <f t="shared" si="116"/>
        <v>#DIV/0!</v>
      </c>
      <c r="AG98" s="205" t="s">
        <v>29</v>
      </c>
      <c r="AH98" s="71"/>
      <c r="AI98" s="71"/>
      <c r="AJ98" s="71"/>
      <c r="AK98" s="71"/>
      <c r="AL98" s="59"/>
      <c r="AM98" s="47" t="str">
        <f t="shared" si="117"/>
        <v>#DIV/0!</v>
      </c>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row r="804">
      <c r="K804" s="107"/>
    </row>
    <row r="805">
      <c r="K805" s="107"/>
    </row>
    <row r="806">
      <c r="K806" s="107"/>
    </row>
    <row r="807">
      <c r="K807" s="107"/>
    </row>
    <row r="808">
      <c r="K808" s="107"/>
    </row>
    <row r="809">
      <c r="K809" s="107"/>
    </row>
    <row r="810">
      <c r="K810" s="107"/>
    </row>
    <row r="811">
      <c r="K811" s="107"/>
    </row>
    <row r="812">
      <c r="K812" s="107"/>
    </row>
    <row r="813">
      <c r="K813" s="107"/>
    </row>
    <row r="814">
      <c r="K814" s="107"/>
    </row>
    <row r="815">
      <c r="K815" s="107"/>
    </row>
    <row r="816">
      <c r="K816" s="107"/>
    </row>
    <row r="817">
      <c r="K817" s="107"/>
    </row>
    <row r="818">
      <c r="K818" s="107"/>
    </row>
    <row r="819">
      <c r="K819" s="107"/>
    </row>
    <row r="820">
      <c r="K820" s="107"/>
    </row>
    <row r="821">
      <c r="K821" s="107"/>
    </row>
    <row r="822">
      <c r="K822" s="107"/>
    </row>
    <row r="823">
      <c r="K823" s="107"/>
    </row>
    <row r="824">
      <c r="K824" s="107"/>
    </row>
    <row r="825">
      <c r="K825" s="107"/>
    </row>
    <row r="826">
      <c r="K826" s="107"/>
    </row>
    <row r="827">
      <c r="K827" s="107"/>
    </row>
    <row r="828">
      <c r="K828" s="107"/>
    </row>
    <row r="829">
      <c r="K829" s="107"/>
    </row>
    <row r="830">
      <c r="K830" s="107"/>
    </row>
    <row r="831">
      <c r="K831" s="107"/>
    </row>
    <row r="832">
      <c r="K832" s="107"/>
    </row>
    <row r="833">
      <c r="K833" s="107"/>
    </row>
    <row r="834">
      <c r="K834" s="107"/>
    </row>
    <row r="835">
      <c r="K835" s="107"/>
    </row>
    <row r="836">
      <c r="K836" s="107"/>
    </row>
    <row r="837">
      <c r="K837" s="107"/>
    </row>
    <row r="838">
      <c r="K838" s="107"/>
    </row>
    <row r="839">
      <c r="K839" s="107"/>
    </row>
    <row r="840">
      <c r="K840" s="107"/>
    </row>
    <row r="841">
      <c r="K841" s="107"/>
    </row>
    <row r="842">
      <c r="K842" s="107"/>
    </row>
    <row r="843">
      <c r="K843" s="107"/>
    </row>
    <row r="844">
      <c r="K844" s="107"/>
    </row>
    <row r="845">
      <c r="K845" s="107"/>
    </row>
    <row r="846">
      <c r="K846" s="107"/>
    </row>
    <row r="847">
      <c r="K847" s="107"/>
    </row>
    <row r="848">
      <c r="K848" s="107"/>
    </row>
    <row r="849">
      <c r="K849" s="107"/>
    </row>
    <row r="850">
      <c r="K850" s="107"/>
    </row>
    <row r="851">
      <c r="K851" s="107"/>
    </row>
    <row r="852">
      <c r="K852" s="107"/>
    </row>
    <row r="853">
      <c r="K853" s="107"/>
    </row>
    <row r="854">
      <c r="K854" s="107"/>
    </row>
    <row r="855">
      <c r="K855" s="107"/>
    </row>
    <row r="856">
      <c r="K856" s="107"/>
    </row>
    <row r="857">
      <c r="K857" s="107"/>
    </row>
    <row r="858">
      <c r="K858" s="107"/>
    </row>
    <row r="859">
      <c r="K859" s="107"/>
    </row>
    <row r="860">
      <c r="K860" s="107"/>
    </row>
    <row r="861">
      <c r="K861" s="107"/>
    </row>
  </sheetData>
  <mergeCells count="82">
    <mergeCell ref="L83:Q83"/>
    <mergeCell ref="L84:Q84"/>
    <mergeCell ref="G90:J90"/>
    <mergeCell ref="L90:Q90"/>
    <mergeCell ref="S90:X90"/>
    <mergeCell ref="G91:J91"/>
    <mergeCell ref="L91:Q91"/>
    <mergeCell ref="S91:X91"/>
    <mergeCell ref="A74:B74"/>
    <mergeCell ref="A79:B80"/>
    <mergeCell ref="G83:J83"/>
    <mergeCell ref="S83:X83"/>
    <mergeCell ref="AG83:AL83"/>
    <mergeCell ref="G84:J84"/>
    <mergeCell ref="S84:X84"/>
    <mergeCell ref="AG84:AL84"/>
    <mergeCell ref="A86:B87"/>
    <mergeCell ref="A93:B94"/>
    <mergeCell ref="G97:J97"/>
    <mergeCell ref="L97:Q97"/>
    <mergeCell ref="S97:X97"/>
    <mergeCell ref="G98:J98"/>
    <mergeCell ref="L98:Q98"/>
    <mergeCell ref="S98:X98"/>
    <mergeCell ref="A50:B50"/>
    <mergeCell ref="C50:D50"/>
    <mergeCell ref="A52:B53"/>
    <mergeCell ref="A62:B62"/>
    <mergeCell ref="C62:D62"/>
    <mergeCell ref="A64:B65"/>
    <mergeCell ref="C74:D74"/>
    <mergeCell ref="Z97:AE97"/>
    <mergeCell ref="Z98:AE98"/>
    <mergeCell ref="Z83:AE83"/>
    <mergeCell ref="Z84:AE84"/>
    <mergeCell ref="Z90:AE90"/>
    <mergeCell ref="AG90:AL90"/>
    <mergeCell ref="Z91:AE91"/>
    <mergeCell ref="AG91:AL91"/>
    <mergeCell ref="AG97:AL97"/>
    <mergeCell ref="AG98:AL98"/>
    <mergeCell ref="Z6:AE6"/>
    <mergeCell ref="AG6:AL6"/>
    <mergeCell ref="A1:A2"/>
    <mergeCell ref="B1:B2"/>
    <mergeCell ref="C1:C2"/>
    <mergeCell ref="D1:D2"/>
    <mergeCell ref="G6:J6"/>
    <mergeCell ref="L6:Q6"/>
    <mergeCell ref="S6:X6"/>
    <mergeCell ref="G8:J8"/>
    <mergeCell ref="L8:Q8"/>
    <mergeCell ref="S8:X8"/>
    <mergeCell ref="Z8:AE8"/>
    <mergeCell ref="AG8:AL8"/>
    <mergeCell ref="L11:Q11"/>
    <mergeCell ref="AG11:AL11"/>
    <mergeCell ref="S13:X13"/>
    <mergeCell ref="S14:X14"/>
    <mergeCell ref="Z14:AE14"/>
    <mergeCell ref="AG14:AL14"/>
    <mergeCell ref="S11:X11"/>
    <mergeCell ref="Z11:AE11"/>
    <mergeCell ref="S12:X12"/>
    <mergeCell ref="Z12:AE12"/>
    <mergeCell ref="AG12:AL12"/>
    <mergeCell ref="Z13:AE13"/>
    <mergeCell ref="AG13:AL13"/>
    <mergeCell ref="F11:J11"/>
    <mergeCell ref="F12:J12"/>
    <mergeCell ref="L12:Q12"/>
    <mergeCell ref="F13:J13"/>
    <mergeCell ref="L13:Q13"/>
    <mergeCell ref="F14:J14"/>
    <mergeCell ref="L14:Q14"/>
    <mergeCell ref="A16:B17"/>
    <mergeCell ref="A26:B26"/>
    <mergeCell ref="C26:D26"/>
    <mergeCell ref="A28:B29"/>
    <mergeCell ref="A38:B38"/>
    <mergeCell ref="C38:D38"/>
    <mergeCell ref="A40:B41"/>
  </mergeCells>
  <drawing r:id="rId4"/>
  <legacyDrawing r:id="rId5"/>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3"/>
      <c r="B1" s="2" t="s">
        <v>1</v>
      </c>
      <c r="C1" s="3"/>
      <c r="D1" s="4" t="s">
        <v>2</v>
      </c>
      <c r="E1" s="5" t="s">
        <v>5</v>
      </c>
      <c r="F1" s="179" t="s">
        <v>6</v>
      </c>
      <c r="G1" s="179" t="s">
        <v>7</v>
      </c>
      <c r="H1" s="179" t="s">
        <v>8</v>
      </c>
      <c r="I1" s="179" t="s">
        <v>9</v>
      </c>
      <c r="J1" s="179" t="s">
        <v>3</v>
      </c>
      <c r="K1" s="179" t="s">
        <v>39</v>
      </c>
      <c r="L1" s="179" t="s">
        <v>5</v>
      </c>
      <c r="M1" s="179" t="s">
        <v>6</v>
      </c>
      <c r="N1" s="179" t="s">
        <v>7</v>
      </c>
      <c r="O1" s="179" t="s">
        <v>8</v>
      </c>
      <c r="P1" s="179" t="s">
        <v>9</v>
      </c>
      <c r="Q1" s="179" t="s">
        <v>3</v>
      </c>
      <c r="R1" s="179" t="s">
        <v>39</v>
      </c>
      <c r="S1" s="179" t="s">
        <v>5</v>
      </c>
      <c r="T1" s="179" t="s">
        <v>6</v>
      </c>
      <c r="U1" s="179" t="s">
        <v>7</v>
      </c>
      <c r="V1" s="179" t="s">
        <v>8</v>
      </c>
      <c r="W1" s="179" t="s">
        <v>9</v>
      </c>
      <c r="X1" s="179" t="s">
        <v>3</v>
      </c>
      <c r="Y1" s="179" t="s">
        <v>39</v>
      </c>
      <c r="Z1" s="179" t="s">
        <v>5</v>
      </c>
      <c r="AA1" s="179" t="s">
        <v>6</v>
      </c>
      <c r="AB1" s="179" t="s">
        <v>7</v>
      </c>
      <c r="AC1" s="179" t="s">
        <v>8</v>
      </c>
      <c r="AD1" s="179" t="s">
        <v>9</v>
      </c>
      <c r="AE1" s="179" t="s">
        <v>3</v>
      </c>
      <c r="AF1" s="179" t="s">
        <v>39</v>
      </c>
      <c r="AG1" s="179" t="s">
        <v>5</v>
      </c>
      <c r="AH1" s="179" t="s">
        <v>6</v>
      </c>
      <c r="AI1" s="179" t="s">
        <v>7</v>
      </c>
      <c r="AJ1" s="179" t="s">
        <v>8</v>
      </c>
      <c r="AK1" s="179" t="s">
        <v>9</v>
      </c>
      <c r="AL1" s="179" t="s">
        <v>3</v>
      </c>
      <c r="AM1" s="5"/>
    </row>
    <row r="2">
      <c r="A2" s="6"/>
      <c r="B2" s="6"/>
      <c r="C2" s="6"/>
      <c r="D2" s="7"/>
      <c r="E2" s="8">
        <v>45992.0</v>
      </c>
      <c r="F2" s="8">
        <v>45993.0</v>
      </c>
      <c r="G2" s="8">
        <v>45994.0</v>
      </c>
      <c r="H2" s="8">
        <v>45995.0</v>
      </c>
      <c r="I2" s="8">
        <v>45996.0</v>
      </c>
      <c r="J2" s="8">
        <v>45997.0</v>
      </c>
      <c r="K2" s="8">
        <v>45998.0</v>
      </c>
      <c r="L2" s="8">
        <v>45999.0</v>
      </c>
      <c r="M2" s="8">
        <v>46000.0</v>
      </c>
      <c r="N2" s="8">
        <v>46001.0</v>
      </c>
      <c r="O2" s="8">
        <v>46002.0</v>
      </c>
      <c r="P2" s="8">
        <v>46003.0</v>
      </c>
      <c r="Q2" s="8">
        <v>46004.0</v>
      </c>
      <c r="R2" s="8">
        <v>46005.0</v>
      </c>
      <c r="S2" s="8">
        <v>46006.0</v>
      </c>
      <c r="T2" s="8">
        <v>46007.0</v>
      </c>
      <c r="U2" s="8">
        <v>46008.0</v>
      </c>
      <c r="V2" s="8">
        <v>46009.0</v>
      </c>
      <c r="W2" s="8">
        <v>46010.0</v>
      </c>
      <c r="X2" s="8">
        <v>46011.0</v>
      </c>
      <c r="Y2" s="8">
        <v>46012.0</v>
      </c>
      <c r="Z2" s="8">
        <v>46013.0</v>
      </c>
      <c r="AA2" s="8">
        <v>46014.0</v>
      </c>
      <c r="AB2" s="8">
        <v>46015.0</v>
      </c>
      <c r="AC2" s="8">
        <v>46016.0</v>
      </c>
      <c r="AD2" s="8">
        <v>46017.0</v>
      </c>
      <c r="AE2" s="8">
        <v>46018.0</v>
      </c>
      <c r="AF2" s="8">
        <v>46019.0</v>
      </c>
      <c r="AG2" s="8">
        <v>46020.0</v>
      </c>
      <c r="AH2" s="8">
        <v>46021.0</v>
      </c>
      <c r="AI2" s="8">
        <v>46022.0</v>
      </c>
      <c r="AJ2" s="8">
        <v>46023.0</v>
      </c>
      <c r="AK2" s="8">
        <v>46024.0</v>
      </c>
      <c r="AL2" s="8">
        <v>46025.0</v>
      </c>
      <c r="AM2" s="8"/>
    </row>
    <row r="3">
      <c r="A3" s="9" t="s">
        <v>12</v>
      </c>
      <c r="B3" s="218">
        <v>3024000.0</v>
      </c>
      <c r="C3" s="9" t="s">
        <v>13</v>
      </c>
      <c r="D3" s="219">
        <f>sum(E3:J3)+sum(L3:Q3)+sum(S3:X3)+sum(Z3:AE3)+SUM(AG3:AH3)</f>
        <v>357000</v>
      </c>
      <c r="E3" s="185">
        <f t="shared" ref="E3:J3" si="1">E16+E28+E40+E52+E64</f>
        <v>180000</v>
      </c>
      <c r="F3" s="185">
        <f t="shared" si="1"/>
        <v>58000</v>
      </c>
      <c r="G3" s="185">
        <f t="shared" si="1"/>
        <v>58000</v>
      </c>
      <c r="H3" s="185">
        <f t="shared" si="1"/>
        <v>61000</v>
      </c>
      <c r="I3" s="185">
        <f t="shared" si="1"/>
        <v>0</v>
      </c>
      <c r="J3" s="185">
        <f t="shared" si="1"/>
        <v>0</v>
      </c>
      <c r="K3" s="60">
        <f t="shared" ref="K3:K5" si="7">sum(G3:J3)</f>
        <v>119000</v>
      </c>
      <c r="L3" s="185">
        <f t="shared" ref="L3:Q3" si="2">L16+L28+L40+L52+L64</f>
        <v>0</v>
      </c>
      <c r="M3" s="185">
        <f t="shared" si="2"/>
        <v>0</v>
      </c>
      <c r="N3" s="185">
        <f t="shared" si="2"/>
        <v>0</v>
      </c>
      <c r="O3" s="185">
        <f t="shared" si="2"/>
        <v>0</v>
      </c>
      <c r="P3" s="185">
        <f t="shared" si="2"/>
        <v>0</v>
      </c>
      <c r="Q3" s="185">
        <f t="shared" si="2"/>
        <v>0</v>
      </c>
      <c r="R3" s="60">
        <f t="shared" ref="R3:R5" si="9">sum(L3:Q3)</f>
        <v>0</v>
      </c>
      <c r="S3" s="185">
        <f t="shared" ref="S3:X3" si="3">S16+S28+S40+S52+S64</f>
        <v>0</v>
      </c>
      <c r="T3" s="185">
        <f t="shared" si="3"/>
        <v>0</v>
      </c>
      <c r="U3" s="185">
        <f t="shared" si="3"/>
        <v>0</v>
      </c>
      <c r="V3" s="185">
        <f t="shared" si="3"/>
        <v>0</v>
      </c>
      <c r="W3" s="185">
        <f t="shared" si="3"/>
        <v>0</v>
      </c>
      <c r="X3" s="185">
        <f t="shared" si="3"/>
        <v>0</v>
      </c>
      <c r="Y3" s="60">
        <f t="shared" ref="Y3:Y5" si="11">sum(S3:X3)</f>
        <v>0</v>
      </c>
      <c r="Z3" s="185">
        <f t="shared" ref="Z3:AE3" si="4">Z16+Z28+Z40+Z52+Z64</f>
        <v>0</v>
      </c>
      <c r="AA3" s="185">
        <f t="shared" si="4"/>
        <v>0</v>
      </c>
      <c r="AB3" s="185">
        <f t="shared" si="4"/>
        <v>0</v>
      </c>
      <c r="AC3" s="185">
        <f t="shared" si="4"/>
        <v>0</v>
      </c>
      <c r="AD3" s="185">
        <f t="shared" si="4"/>
        <v>0</v>
      </c>
      <c r="AE3" s="185">
        <f t="shared" si="4"/>
        <v>0</v>
      </c>
      <c r="AF3" s="60">
        <f t="shared" ref="AF3:AF5" si="13">sum(Z3:AE3)</f>
        <v>0</v>
      </c>
      <c r="AG3" s="185">
        <f t="shared" ref="AG3:AL3" si="5">AG16+AG28+AG40+AG52+AG64</f>
        <v>0</v>
      </c>
      <c r="AH3" s="185">
        <f t="shared" si="5"/>
        <v>0</v>
      </c>
      <c r="AI3" s="185">
        <f t="shared" si="5"/>
        <v>0</v>
      </c>
      <c r="AJ3" s="185">
        <f t="shared" si="5"/>
        <v>0</v>
      </c>
      <c r="AK3" s="185">
        <f t="shared" si="5"/>
        <v>0</v>
      </c>
      <c r="AL3" s="185">
        <f t="shared" si="5"/>
        <v>0</v>
      </c>
      <c r="AM3" s="60">
        <f t="shared" ref="AM3:AM5" si="15">sum(AG3:AL3)</f>
        <v>0</v>
      </c>
    </row>
    <row r="4">
      <c r="A4" s="17" t="s">
        <v>14</v>
      </c>
      <c r="B4" s="220">
        <v>25.0</v>
      </c>
      <c r="C4" s="19" t="s">
        <v>15</v>
      </c>
      <c r="D4" s="221">
        <f t="shared" ref="D4:D5" si="16">sum(E4:J4)+sum(L4:Q4)+sum(S4:X4)+sum(Z4:AE4)+sum(AG4:AH4)</f>
        <v>12</v>
      </c>
      <c r="E4" s="199">
        <f t="shared" ref="E4:J4" si="6">E17+E29+E41+E53+E65</f>
        <v>0</v>
      </c>
      <c r="F4" s="199">
        <f t="shared" si="6"/>
        <v>0</v>
      </c>
      <c r="G4" s="199">
        <f t="shared" si="6"/>
        <v>1</v>
      </c>
      <c r="H4" s="199">
        <f t="shared" si="6"/>
        <v>0</v>
      </c>
      <c r="I4" s="199">
        <f t="shared" si="6"/>
        <v>0</v>
      </c>
      <c r="J4" s="199">
        <f t="shared" si="6"/>
        <v>0</v>
      </c>
      <c r="K4" s="66">
        <f t="shared" si="7"/>
        <v>1</v>
      </c>
      <c r="L4" s="199">
        <f t="shared" ref="L4:Q4" si="8">L17+L29+L41+L53+L65</f>
        <v>0</v>
      </c>
      <c r="M4" s="199">
        <f t="shared" si="8"/>
        <v>2</v>
      </c>
      <c r="N4" s="199">
        <f t="shared" si="8"/>
        <v>1</v>
      </c>
      <c r="O4" s="199">
        <f t="shared" si="8"/>
        <v>2</v>
      </c>
      <c r="P4" s="199">
        <f t="shared" si="8"/>
        <v>0</v>
      </c>
      <c r="Q4" s="199">
        <f t="shared" si="8"/>
        <v>0</v>
      </c>
      <c r="R4" s="66">
        <f t="shared" si="9"/>
        <v>5</v>
      </c>
      <c r="S4" s="199">
        <f t="shared" ref="S4:X4" si="10">S17+S29+S41+S53+S65</f>
        <v>1</v>
      </c>
      <c r="T4" s="199">
        <f t="shared" si="10"/>
        <v>0</v>
      </c>
      <c r="U4" s="199">
        <f t="shared" si="10"/>
        <v>1</v>
      </c>
      <c r="V4" s="199">
        <f t="shared" si="10"/>
        <v>0</v>
      </c>
      <c r="W4" s="199">
        <f t="shared" si="10"/>
        <v>1</v>
      </c>
      <c r="X4" s="199">
        <f t="shared" si="10"/>
        <v>0</v>
      </c>
      <c r="Y4" s="66">
        <f t="shared" si="11"/>
        <v>3</v>
      </c>
      <c r="Z4" s="199">
        <f t="shared" ref="Z4:AE4" si="12">Z17+Z29+Z41+Z53+Z65</f>
        <v>1</v>
      </c>
      <c r="AA4" s="199">
        <f t="shared" si="12"/>
        <v>1</v>
      </c>
      <c r="AB4" s="199">
        <f t="shared" si="12"/>
        <v>0</v>
      </c>
      <c r="AC4" s="199">
        <f t="shared" si="12"/>
        <v>1</v>
      </c>
      <c r="AD4" s="199">
        <f t="shared" si="12"/>
        <v>0</v>
      </c>
      <c r="AE4" s="199">
        <f t="shared" si="12"/>
        <v>0</v>
      </c>
      <c r="AF4" s="66">
        <f t="shared" si="13"/>
        <v>3</v>
      </c>
      <c r="AG4" s="199">
        <f t="shared" ref="AG4:AL4" si="14">AG17+AG29+AG41+AG53+AG65</f>
        <v>0</v>
      </c>
      <c r="AH4" s="199">
        <f t="shared" si="14"/>
        <v>0</v>
      </c>
      <c r="AI4" s="199">
        <f t="shared" si="14"/>
        <v>0</v>
      </c>
      <c r="AJ4" s="199">
        <f t="shared" si="14"/>
        <v>0</v>
      </c>
      <c r="AK4" s="199">
        <f t="shared" si="14"/>
        <v>0</v>
      </c>
      <c r="AL4" s="199">
        <f t="shared" si="14"/>
        <v>0</v>
      </c>
      <c r="AM4" s="66">
        <f t="shared" si="15"/>
        <v>0</v>
      </c>
    </row>
    <row r="5">
      <c r="A5" s="17" t="s">
        <v>16</v>
      </c>
      <c r="B5" s="186">
        <f t="shared" ref="B5:B7" si="22">B4/B8</f>
        <v>83.33333333</v>
      </c>
      <c r="C5" s="19" t="s">
        <v>17</v>
      </c>
      <c r="D5" s="221">
        <f t="shared" si="16"/>
        <v>28</v>
      </c>
      <c r="E5" s="199">
        <f t="shared" ref="E5:J5" si="17">E18+E30+E42+E54+E66</f>
        <v>0</v>
      </c>
      <c r="F5" s="199">
        <f t="shared" si="17"/>
        <v>0</v>
      </c>
      <c r="G5" s="199">
        <f t="shared" si="17"/>
        <v>2</v>
      </c>
      <c r="H5" s="199">
        <f t="shared" si="17"/>
        <v>2</v>
      </c>
      <c r="I5" s="199">
        <f t="shared" si="17"/>
        <v>0</v>
      </c>
      <c r="J5" s="199">
        <f t="shared" si="17"/>
        <v>0</v>
      </c>
      <c r="K5" s="66">
        <f t="shared" si="7"/>
        <v>4</v>
      </c>
      <c r="L5" s="199">
        <f t="shared" ref="L5:Q5" si="18">L18+L30+L42+L54+L66</f>
        <v>0</v>
      </c>
      <c r="M5" s="199">
        <f t="shared" si="18"/>
        <v>2</v>
      </c>
      <c r="N5" s="199">
        <f t="shared" si="18"/>
        <v>2</v>
      </c>
      <c r="O5" s="199">
        <f t="shared" si="18"/>
        <v>2</v>
      </c>
      <c r="P5" s="199">
        <f t="shared" si="18"/>
        <v>0</v>
      </c>
      <c r="Q5" s="199">
        <f t="shared" si="18"/>
        <v>0</v>
      </c>
      <c r="R5" s="66">
        <f t="shared" si="9"/>
        <v>6</v>
      </c>
      <c r="S5" s="199">
        <f t="shared" ref="S5:X5" si="19">S18+S30+S42+S54+S66</f>
        <v>3</v>
      </c>
      <c r="T5" s="199">
        <f t="shared" si="19"/>
        <v>1</v>
      </c>
      <c r="U5" s="199">
        <f t="shared" si="19"/>
        <v>3</v>
      </c>
      <c r="V5" s="199">
        <f t="shared" si="19"/>
        <v>2</v>
      </c>
      <c r="W5" s="199">
        <f t="shared" si="19"/>
        <v>1</v>
      </c>
      <c r="X5" s="199">
        <f t="shared" si="19"/>
        <v>0</v>
      </c>
      <c r="Y5" s="66">
        <f t="shared" si="11"/>
        <v>10</v>
      </c>
      <c r="Z5" s="199">
        <f t="shared" ref="Z5:AE5" si="20">Z18+Z30+Z42+Z54+Z66</f>
        <v>2</v>
      </c>
      <c r="AA5" s="199">
        <f t="shared" si="20"/>
        <v>2</v>
      </c>
      <c r="AB5" s="199">
        <f t="shared" si="20"/>
        <v>2</v>
      </c>
      <c r="AC5" s="199">
        <f t="shared" si="20"/>
        <v>2</v>
      </c>
      <c r="AD5" s="199">
        <f t="shared" si="20"/>
        <v>0</v>
      </c>
      <c r="AE5" s="199">
        <f t="shared" si="20"/>
        <v>0</v>
      </c>
      <c r="AF5" s="66">
        <f t="shared" si="13"/>
        <v>8</v>
      </c>
      <c r="AG5" s="199">
        <f t="shared" ref="AG5:AL5" si="21">AG18+AG30+AG42+AG54+AG66</f>
        <v>0</v>
      </c>
      <c r="AH5" s="199">
        <f t="shared" si="21"/>
        <v>0</v>
      </c>
      <c r="AI5" s="199">
        <f t="shared" si="21"/>
        <v>0</v>
      </c>
      <c r="AJ5" s="199">
        <f t="shared" si="21"/>
        <v>0</v>
      </c>
      <c r="AK5" s="199">
        <f t="shared" si="21"/>
        <v>0</v>
      </c>
      <c r="AL5" s="199">
        <f t="shared" si="21"/>
        <v>0</v>
      </c>
      <c r="AM5" s="66">
        <f t="shared" si="15"/>
        <v>0</v>
      </c>
    </row>
    <row r="6">
      <c r="A6" s="17" t="s">
        <v>22</v>
      </c>
      <c r="B6" s="186">
        <f t="shared" si="22"/>
        <v>119.047619</v>
      </c>
      <c r="C6" s="190"/>
      <c r="D6" s="191"/>
      <c r="E6" s="1500"/>
      <c r="F6" s="1500"/>
      <c r="G6" s="222" t="s">
        <v>71</v>
      </c>
      <c r="H6" s="71"/>
      <c r="I6" s="71"/>
      <c r="J6" s="59"/>
      <c r="K6" s="194">
        <f>K5/K7</f>
        <v>1</v>
      </c>
      <c r="L6" s="222" t="s">
        <v>71</v>
      </c>
      <c r="M6" s="71"/>
      <c r="N6" s="71"/>
      <c r="O6" s="71"/>
      <c r="P6" s="71"/>
      <c r="Q6" s="59"/>
      <c r="R6" s="194">
        <f>R5/R7</f>
        <v>0.6666666667</v>
      </c>
      <c r="S6" s="222" t="s">
        <v>71</v>
      </c>
      <c r="T6" s="71"/>
      <c r="U6" s="71"/>
      <c r="V6" s="71"/>
      <c r="W6" s="71"/>
      <c r="X6" s="59"/>
      <c r="Y6" s="194">
        <f>Y5/Y7</f>
        <v>0.8333333333</v>
      </c>
      <c r="Z6" s="222" t="s">
        <v>71</v>
      </c>
      <c r="AA6" s="71"/>
      <c r="AB6" s="71"/>
      <c r="AC6" s="71"/>
      <c r="AD6" s="71"/>
      <c r="AE6" s="59"/>
      <c r="AF6" s="194">
        <f>AF5/AF7</f>
        <v>0.8</v>
      </c>
      <c r="AG6" s="222" t="s">
        <v>71</v>
      </c>
      <c r="AH6" s="71"/>
      <c r="AI6" s="71"/>
      <c r="AJ6" s="71"/>
      <c r="AK6" s="71"/>
      <c r="AL6" s="59"/>
      <c r="AM6" s="194" t="str">
        <f>AM5/AM7</f>
        <v>#DIV/0!</v>
      </c>
    </row>
    <row r="7">
      <c r="A7" s="17" t="s">
        <v>24</v>
      </c>
      <c r="B7" s="186">
        <f t="shared" si="22"/>
        <v>2380.952381</v>
      </c>
      <c r="C7" s="68" t="s">
        <v>109</v>
      </c>
      <c r="D7" s="221">
        <f>sum(E7:J7)+sum(L7:Q7)+sum(S7:X7)+sum(Z7:AE7)+sum(AG7:AH7)</f>
        <v>35</v>
      </c>
      <c r="E7" s="199">
        <f t="shared" ref="E7:J7" si="23">E19+E31+E43+E55+E67</f>
        <v>0</v>
      </c>
      <c r="F7" s="199">
        <f t="shared" si="23"/>
        <v>0</v>
      </c>
      <c r="G7" s="199">
        <f t="shared" si="23"/>
        <v>2</v>
      </c>
      <c r="H7" s="199">
        <f t="shared" si="23"/>
        <v>2</v>
      </c>
      <c r="I7" s="199">
        <f t="shared" si="23"/>
        <v>0</v>
      </c>
      <c r="J7" s="199">
        <f t="shared" si="23"/>
        <v>0</v>
      </c>
      <c r="K7" s="66">
        <f>sum(G7:J7)</f>
        <v>4</v>
      </c>
      <c r="L7" s="199">
        <f t="shared" ref="L7:P7" si="24">L19+L31+L43+L55+L67</f>
        <v>0</v>
      </c>
      <c r="M7" s="199">
        <f t="shared" si="24"/>
        <v>2</v>
      </c>
      <c r="N7" s="199">
        <f t="shared" si="24"/>
        <v>4</v>
      </c>
      <c r="O7" s="199">
        <f t="shared" si="24"/>
        <v>2</v>
      </c>
      <c r="P7" s="199">
        <f t="shared" si="24"/>
        <v>1</v>
      </c>
      <c r="Q7" s="199">
        <f>Q19+Q31+Q43+M55+Q67</f>
        <v>0</v>
      </c>
      <c r="R7" s="66">
        <f>sum(L7:Q7)</f>
        <v>9</v>
      </c>
      <c r="S7" s="199">
        <f t="shared" ref="S7:X7" si="25">S19+S31+S43+S55+S67</f>
        <v>3</v>
      </c>
      <c r="T7" s="199">
        <f t="shared" si="25"/>
        <v>2</v>
      </c>
      <c r="U7" s="199">
        <f t="shared" si="25"/>
        <v>3</v>
      </c>
      <c r="V7" s="199">
        <f t="shared" si="25"/>
        <v>3</v>
      </c>
      <c r="W7" s="199">
        <f t="shared" si="25"/>
        <v>1</v>
      </c>
      <c r="X7" s="199">
        <f t="shared" si="25"/>
        <v>0</v>
      </c>
      <c r="Y7" s="66">
        <f>sum(S7:X7)</f>
        <v>12</v>
      </c>
      <c r="Z7" s="199">
        <f t="shared" ref="Z7:AE7" si="26">Z19+Z31+Z43+Z55+Z67</f>
        <v>2</v>
      </c>
      <c r="AA7" s="199">
        <f t="shared" si="26"/>
        <v>3</v>
      </c>
      <c r="AB7" s="199">
        <f t="shared" si="26"/>
        <v>2</v>
      </c>
      <c r="AC7" s="199">
        <f t="shared" si="26"/>
        <v>3</v>
      </c>
      <c r="AD7" s="199">
        <f t="shared" si="26"/>
        <v>0</v>
      </c>
      <c r="AE7" s="199">
        <f t="shared" si="26"/>
        <v>0</v>
      </c>
      <c r="AF7" s="66">
        <f>sum(Z7:AE7)</f>
        <v>10</v>
      </c>
      <c r="AG7" s="199">
        <f t="shared" ref="AG7:AL7" si="27">AG19+AG31+AG43+AG55+AG67</f>
        <v>0</v>
      </c>
      <c r="AH7" s="199">
        <f t="shared" si="27"/>
        <v>0</v>
      </c>
      <c r="AI7" s="199">
        <f t="shared" si="27"/>
        <v>0</v>
      </c>
      <c r="AJ7" s="199">
        <f t="shared" si="27"/>
        <v>0</v>
      </c>
      <c r="AK7" s="199">
        <f t="shared" si="27"/>
        <v>0</v>
      </c>
      <c r="AL7" s="199">
        <f t="shared" si="27"/>
        <v>0</v>
      </c>
      <c r="AM7" s="66">
        <f>sum(AG7:AL7)</f>
        <v>0</v>
      </c>
    </row>
    <row r="8">
      <c r="A8" s="41" t="s">
        <v>26</v>
      </c>
      <c r="B8" s="196">
        <v>0.3</v>
      </c>
      <c r="C8" s="190"/>
      <c r="D8" s="191"/>
      <c r="E8" s="1500"/>
      <c r="F8" s="1500"/>
      <c r="G8" s="222" t="s">
        <v>73</v>
      </c>
      <c r="H8" s="71"/>
      <c r="I8" s="71"/>
      <c r="J8" s="59"/>
      <c r="K8" s="194">
        <f>K9/K10</f>
        <v>0.002684563758</v>
      </c>
      <c r="L8" s="222" t="s">
        <v>73</v>
      </c>
      <c r="M8" s="71"/>
      <c r="N8" s="71"/>
      <c r="O8" s="71"/>
      <c r="P8" s="71"/>
      <c r="Q8" s="59"/>
      <c r="R8" s="194">
        <f>R9/R10</f>
        <v>0.01162790698</v>
      </c>
      <c r="S8" s="222" t="s">
        <v>73</v>
      </c>
      <c r="T8" s="71"/>
      <c r="U8" s="71"/>
      <c r="V8" s="71"/>
      <c r="W8" s="71"/>
      <c r="X8" s="59"/>
      <c r="Y8" s="194">
        <f>Y9/Y10</f>
        <v>0.006344171293</v>
      </c>
      <c r="Z8" s="222" t="s">
        <v>73</v>
      </c>
      <c r="AA8" s="71"/>
      <c r="AB8" s="71"/>
      <c r="AC8" s="71"/>
      <c r="AD8" s="71"/>
      <c r="AE8" s="59"/>
      <c r="AF8" s="194">
        <f>AF9/AF10</f>
        <v>0.006651884701</v>
      </c>
      <c r="AG8" s="222" t="s">
        <v>73</v>
      </c>
      <c r="AH8" s="71"/>
      <c r="AI8" s="71"/>
      <c r="AJ8" s="71"/>
      <c r="AK8" s="71"/>
      <c r="AL8" s="59"/>
      <c r="AM8" s="194" t="str">
        <f>AM9/AM10</f>
        <v>#DIV/0!</v>
      </c>
    </row>
    <row r="9">
      <c r="A9" s="17" t="s">
        <v>28</v>
      </c>
      <c r="B9" s="198">
        <v>0.7</v>
      </c>
      <c r="C9" s="19" t="s">
        <v>23</v>
      </c>
      <c r="D9" s="221">
        <f t="shared" ref="D9:D10" si="33">sum(E9:J9)+sum(L9:Q9)+sum(S9:X9)+sum(Z9:AE9)+sum(AG9:AH9)</f>
        <v>38</v>
      </c>
      <c r="E9" s="189">
        <f t="shared" ref="E9:J9" si="28">E20+E32+E44+E56+E68</f>
        <v>0</v>
      </c>
      <c r="F9" s="189">
        <f t="shared" si="28"/>
        <v>2</v>
      </c>
      <c r="G9" s="189">
        <f t="shared" si="28"/>
        <v>2</v>
      </c>
      <c r="H9" s="189">
        <f t="shared" si="28"/>
        <v>0</v>
      </c>
      <c r="I9" s="189">
        <f t="shared" si="28"/>
        <v>0</v>
      </c>
      <c r="J9" s="189">
        <f t="shared" si="28"/>
        <v>0</v>
      </c>
      <c r="K9" s="66">
        <f t="shared" ref="K9:K10" si="35">sum(G9:J9)</f>
        <v>2</v>
      </c>
      <c r="L9" s="189">
        <f t="shared" ref="L9:Q9" si="29">L20+L32+L44+L56+L68</f>
        <v>4</v>
      </c>
      <c r="M9" s="189">
        <f t="shared" si="29"/>
        <v>5</v>
      </c>
      <c r="N9" s="189">
        <f t="shared" si="29"/>
        <v>3</v>
      </c>
      <c r="O9" s="189">
        <f t="shared" si="29"/>
        <v>3</v>
      </c>
      <c r="P9" s="189">
        <f t="shared" si="29"/>
        <v>2</v>
      </c>
      <c r="Q9" s="189">
        <f t="shared" si="29"/>
        <v>0</v>
      </c>
      <c r="R9" s="66">
        <f t="shared" ref="R9:R10" si="37">sum(L9:Q9)</f>
        <v>17</v>
      </c>
      <c r="S9" s="189">
        <f t="shared" ref="S9:X9" si="30">S20+S32+S44+S56+S68</f>
        <v>2</v>
      </c>
      <c r="T9" s="189">
        <f t="shared" si="30"/>
        <v>1</v>
      </c>
      <c r="U9" s="189">
        <f t="shared" si="30"/>
        <v>1</v>
      </c>
      <c r="V9" s="189">
        <f t="shared" si="30"/>
        <v>0</v>
      </c>
      <c r="W9" s="189">
        <f t="shared" si="30"/>
        <v>4</v>
      </c>
      <c r="X9" s="189">
        <f t="shared" si="30"/>
        <v>0</v>
      </c>
      <c r="Y9" s="66">
        <f t="shared" ref="Y9:Y10" si="39">sum(S9:X9)</f>
        <v>8</v>
      </c>
      <c r="Z9" s="189">
        <f t="shared" ref="Z9:AE9" si="31">Z20+Z32+Z44+Z56+Z68</f>
        <v>2</v>
      </c>
      <c r="AA9" s="189">
        <f t="shared" si="31"/>
        <v>2</v>
      </c>
      <c r="AB9" s="189">
        <f t="shared" si="31"/>
        <v>2</v>
      </c>
      <c r="AC9" s="189">
        <f t="shared" si="31"/>
        <v>1</v>
      </c>
      <c r="AD9" s="189">
        <f t="shared" si="31"/>
        <v>2</v>
      </c>
      <c r="AE9" s="189">
        <f t="shared" si="31"/>
        <v>0</v>
      </c>
      <c r="AF9" s="66">
        <f t="shared" ref="AF9:AF10" si="41">sum(Z9:AE9)</f>
        <v>9</v>
      </c>
      <c r="AG9" s="189">
        <f t="shared" ref="AG9:AL9" si="32">AG20+AG32+AG44+AG56+AG68</f>
        <v>0</v>
      </c>
      <c r="AH9" s="189">
        <f t="shared" si="32"/>
        <v>0</v>
      </c>
      <c r="AI9" s="189">
        <f t="shared" si="32"/>
        <v>0</v>
      </c>
      <c r="AJ9" s="189">
        <f t="shared" si="32"/>
        <v>0</v>
      </c>
      <c r="AK9" s="189">
        <f t="shared" si="32"/>
        <v>0</v>
      </c>
      <c r="AL9" s="189">
        <f t="shared" si="32"/>
        <v>0</v>
      </c>
      <c r="AM9" s="66">
        <f t="shared" ref="AM9:AM10" si="43">sum(AG9:AL9)</f>
        <v>0</v>
      </c>
    </row>
    <row r="10">
      <c r="A10" s="17" t="s">
        <v>32</v>
      </c>
      <c r="B10" s="198">
        <v>0.05</v>
      </c>
      <c r="C10" s="19" t="s">
        <v>25</v>
      </c>
      <c r="D10" s="221">
        <f t="shared" si="33"/>
        <v>5393</v>
      </c>
      <c r="E10" s="189">
        <f t="shared" ref="E10:J10" si="34">E21+E33+E45+E57+E69</f>
        <v>146</v>
      </c>
      <c r="F10" s="189">
        <f t="shared" si="34"/>
        <v>426</v>
      </c>
      <c r="G10" s="189">
        <f t="shared" si="34"/>
        <v>246</v>
      </c>
      <c r="H10" s="189">
        <f t="shared" si="34"/>
        <v>247</v>
      </c>
      <c r="I10" s="189">
        <f t="shared" si="34"/>
        <v>252</v>
      </c>
      <c r="J10" s="189">
        <f t="shared" si="34"/>
        <v>0</v>
      </c>
      <c r="K10" s="66">
        <f t="shared" si="35"/>
        <v>745</v>
      </c>
      <c r="L10" s="189">
        <f t="shared" ref="L10:Q10" si="36">L21+L33+L45+L57+L69</f>
        <v>330</v>
      </c>
      <c r="M10" s="189">
        <f t="shared" si="36"/>
        <v>249</v>
      </c>
      <c r="N10" s="189">
        <f t="shared" si="36"/>
        <v>283</v>
      </c>
      <c r="O10" s="189">
        <f t="shared" si="36"/>
        <v>276</v>
      </c>
      <c r="P10" s="189">
        <f t="shared" si="36"/>
        <v>324</v>
      </c>
      <c r="Q10" s="189">
        <f t="shared" si="36"/>
        <v>0</v>
      </c>
      <c r="R10" s="66">
        <f t="shared" si="37"/>
        <v>1462</v>
      </c>
      <c r="S10" s="189">
        <f t="shared" ref="S10:X10" si="38">S21+S33+S45+S57+S69</f>
        <v>259</v>
      </c>
      <c r="T10" s="189">
        <f t="shared" si="38"/>
        <v>268</v>
      </c>
      <c r="U10" s="189">
        <f t="shared" si="38"/>
        <v>206</v>
      </c>
      <c r="V10" s="189">
        <f t="shared" si="38"/>
        <v>296</v>
      </c>
      <c r="W10" s="189">
        <f t="shared" si="38"/>
        <v>232</v>
      </c>
      <c r="X10" s="189">
        <f t="shared" si="38"/>
        <v>0</v>
      </c>
      <c r="Y10" s="66">
        <f t="shared" si="39"/>
        <v>1261</v>
      </c>
      <c r="Z10" s="189">
        <f t="shared" ref="Z10:AE10" si="40">Z21+Z33+Z45+Z57+Z69</f>
        <v>260</v>
      </c>
      <c r="AA10" s="189">
        <f t="shared" si="40"/>
        <v>234</v>
      </c>
      <c r="AB10" s="189">
        <f t="shared" si="40"/>
        <v>279</v>
      </c>
      <c r="AC10" s="189">
        <f t="shared" si="40"/>
        <v>330</v>
      </c>
      <c r="AD10" s="189">
        <f t="shared" si="40"/>
        <v>250</v>
      </c>
      <c r="AE10" s="189">
        <f t="shared" si="40"/>
        <v>0</v>
      </c>
      <c r="AF10" s="66">
        <f t="shared" si="41"/>
        <v>1353</v>
      </c>
      <c r="AG10" s="189">
        <f t="shared" ref="AG10:AL10" si="42">AG21+AG33+AG45+AG57+AG69</f>
        <v>0</v>
      </c>
      <c r="AH10" s="189">
        <f t="shared" si="42"/>
        <v>0</v>
      </c>
      <c r="AI10" s="189">
        <f t="shared" si="42"/>
        <v>0</v>
      </c>
      <c r="AJ10" s="189">
        <f t="shared" si="42"/>
        <v>0</v>
      </c>
      <c r="AK10" s="189">
        <f t="shared" si="42"/>
        <v>0</v>
      </c>
      <c r="AL10" s="189">
        <f t="shared" si="42"/>
        <v>0</v>
      </c>
      <c r="AM10" s="66">
        <f t="shared" si="43"/>
        <v>0</v>
      </c>
    </row>
    <row r="11">
      <c r="A11" s="17" t="s">
        <v>42</v>
      </c>
      <c r="B11" s="223"/>
      <c r="C11" s="41" t="s">
        <v>27</v>
      </c>
      <c r="D11" s="201">
        <f>D4/D5</f>
        <v>0.4285714286</v>
      </c>
      <c r="E11" s="41" t="s">
        <v>27</v>
      </c>
      <c r="F11" s="202" t="s">
        <v>27</v>
      </c>
      <c r="G11" s="71"/>
      <c r="H11" s="71"/>
      <c r="I11" s="71"/>
      <c r="J11" s="59"/>
      <c r="K11" s="203">
        <f>K4/K5</f>
        <v>0.25</v>
      </c>
      <c r="L11" s="202" t="s">
        <v>27</v>
      </c>
      <c r="M11" s="71"/>
      <c r="N11" s="71"/>
      <c r="O11" s="71"/>
      <c r="P11" s="71"/>
      <c r="Q11" s="59"/>
      <c r="R11" s="203">
        <f>R4/R5</f>
        <v>0.8333333333</v>
      </c>
      <c r="S11" s="202" t="s">
        <v>27</v>
      </c>
      <c r="T11" s="71"/>
      <c r="U11" s="71"/>
      <c r="V11" s="71"/>
      <c r="W11" s="71"/>
      <c r="X11" s="59"/>
      <c r="Y11" s="203">
        <f>Y4/Y5</f>
        <v>0.3</v>
      </c>
      <c r="Z11" s="202" t="s">
        <v>27</v>
      </c>
      <c r="AA11" s="71"/>
      <c r="AB11" s="71"/>
      <c r="AC11" s="71"/>
      <c r="AD11" s="71"/>
      <c r="AE11" s="59"/>
      <c r="AF11" s="47">
        <f>AF4/AF5</f>
        <v>0.375</v>
      </c>
      <c r="AG11" s="202" t="s">
        <v>27</v>
      </c>
      <c r="AH11" s="71"/>
      <c r="AI11" s="71"/>
      <c r="AJ11" s="71"/>
      <c r="AK11" s="71"/>
      <c r="AL11" s="59"/>
      <c r="AM11" s="47" t="str">
        <f>AM4/AM5</f>
        <v>#DIV/0!</v>
      </c>
    </row>
    <row r="12">
      <c r="A12" s="17" t="s">
        <v>44</v>
      </c>
      <c r="B12" s="224"/>
      <c r="C12" s="17" t="s">
        <v>29</v>
      </c>
      <c r="D12" s="201">
        <f>D5/D7</f>
        <v>0.8</v>
      </c>
      <c r="E12" s="17" t="s">
        <v>29</v>
      </c>
      <c r="F12" s="205" t="s">
        <v>29</v>
      </c>
      <c r="G12" s="71"/>
      <c r="H12" s="71"/>
      <c r="I12" s="71"/>
      <c r="J12" s="59"/>
      <c r="K12" s="203">
        <f>K5/K7</f>
        <v>1</v>
      </c>
      <c r="L12" s="205" t="s">
        <v>29</v>
      </c>
      <c r="M12" s="71"/>
      <c r="N12" s="71"/>
      <c r="O12" s="71"/>
      <c r="P12" s="71"/>
      <c r="Q12" s="59"/>
      <c r="R12" s="203">
        <f>R5/R7</f>
        <v>0.6666666667</v>
      </c>
      <c r="S12" s="205" t="s">
        <v>29</v>
      </c>
      <c r="T12" s="71"/>
      <c r="U12" s="71"/>
      <c r="V12" s="71"/>
      <c r="W12" s="71"/>
      <c r="X12" s="59"/>
      <c r="Y12" s="203">
        <f>Y5/Y7</f>
        <v>0.8333333333</v>
      </c>
      <c r="Z12" s="205" t="s">
        <v>29</v>
      </c>
      <c r="AA12" s="71"/>
      <c r="AB12" s="71"/>
      <c r="AC12" s="71"/>
      <c r="AD12" s="71"/>
      <c r="AE12" s="59"/>
      <c r="AF12" s="47">
        <f>AF5/AF7</f>
        <v>0.8</v>
      </c>
      <c r="AG12" s="205" t="s">
        <v>29</v>
      </c>
      <c r="AH12" s="71"/>
      <c r="AI12" s="71"/>
      <c r="AJ12" s="71"/>
      <c r="AK12" s="71"/>
      <c r="AL12" s="59"/>
      <c r="AM12" s="47" t="str">
        <f>AM5/AM7</f>
        <v>#DIV/0!</v>
      </c>
    </row>
    <row r="13">
      <c r="A13" s="17" t="s">
        <v>46</v>
      </c>
      <c r="B13" s="224"/>
      <c r="C13" s="17" t="s">
        <v>31</v>
      </c>
      <c r="D13" s="201">
        <f>D5/D9</f>
        <v>0.7368421053</v>
      </c>
      <c r="E13" s="17" t="s">
        <v>31</v>
      </c>
      <c r="F13" s="205" t="s">
        <v>31</v>
      </c>
      <c r="G13" s="71"/>
      <c r="H13" s="71"/>
      <c r="I13" s="71"/>
      <c r="J13" s="59"/>
      <c r="K13" s="203">
        <f>K5/K9</f>
        <v>2</v>
      </c>
      <c r="L13" s="205" t="s">
        <v>31</v>
      </c>
      <c r="M13" s="71"/>
      <c r="N13" s="71"/>
      <c r="O13" s="71"/>
      <c r="P13" s="71"/>
      <c r="Q13" s="59"/>
      <c r="R13" s="203">
        <f>R5/R9</f>
        <v>0.3529411765</v>
      </c>
      <c r="S13" s="205" t="s">
        <v>31</v>
      </c>
      <c r="T13" s="71"/>
      <c r="U13" s="71"/>
      <c r="V13" s="71"/>
      <c r="W13" s="71"/>
      <c r="X13" s="59"/>
      <c r="Y13" s="203">
        <f>Y5/Y9</f>
        <v>1.25</v>
      </c>
      <c r="Z13" s="205" t="s">
        <v>31</v>
      </c>
      <c r="AA13" s="71"/>
      <c r="AB13" s="71"/>
      <c r="AC13" s="71"/>
      <c r="AD13" s="71"/>
      <c r="AE13" s="59"/>
      <c r="AF13" s="47">
        <f>AF5/AF9</f>
        <v>0.8888888889</v>
      </c>
      <c r="AG13" s="205" t="s">
        <v>31</v>
      </c>
      <c r="AH13" s="71"/>
      <c r="AI13" s="71"/>
      <c r="AJ13" s="71"/>
      <c r="AK13" s="71"/>
      <c r="AL13" s="59"/>
      <c r="AM13" s="47" t="str">
        <f>AM5/AM9</f>
        <v>#DIV/0!</v>
      </c>
    </row>
    <row r="14">
      <c r="A14" s="17" t="s">
        <v>48</v>
      </c>
      <c r="B14" s="224"/>
      <c r="C14" s="17" t="s">
        <v>33</v>
      </c>
      <c r="D14" s="206">
        <f>D9/D10</f>
        <v>0.007046170962</v>
      </c>
      <c r="E14" s="17" t="s">
        <v>33</v>
      </c>
      <c r="F14" s="205" t="s">
        <v>33</v>
      </c>
      <c r="G14" s="71"/>
      <c r="H14" s="71"/>
      <c r="I14" s="71"/>
      <c r="J14" s="59"/>
      <c r="K14" s="203">
        <f>K9/K10</f>
        <v>0.002684563758</v>
      </c>
      <c r="L14" s="205" t="s">
        <v>33</v>
      </c>
      <c r="M14" s="71"/>
      <c r="N14" s="71"/>
      <c r="O14" s="71"/>
      <c r="P14" s="71"/>
      <c r="Q14" s="59"/>
      <c r="R14" s="203">
        <f>R9/R10</f>
        <v>0.01162790698</v>
      </c>
      <c r="S14" s="205" t="s">
        <v>33</v>
      </c>
      <c r="T14" s="71"/>
      <c r="U14" s="71"/>
      <c r="V14" s="71"/>
      <c r="W14" s="71"/>
      <c r="X14" s="59"/>
      <c r="Y14" s="203">
        <f>Y9/Y10</f>
        <v>0.006344171293</v>
      </c>
      <c r="Z14" s="205" t="s">
        <v>33</v>
      </c>
      <c r="AA14" s="71"/>
      <c r="AB14" s="71"/>
      <c r="AC14" s="71"/>
      <c r="AD14" s="71"/>
      <c r="AE14" s="59"/>
      <c r="AF14" s="47">
        <f>AF9/AF10</f>
        <v>0.006651884701</v>
      </c>
      <c r="AG14" s="205" t="s">
        <v>33</v>
      </c>
      <c r="AH14" s="71"/>
      <c r="AI14" s="71"/>
      <c r="AJ14" s="71"/>
      <c r="AK14" s="71"/>
      <c r="AL14" s="59"/>
      <c r="AM14" s="47" t="str">
        <f>AM9/AM10</f>
        <v>#DIV/0!</v>
      </c>
    </row>
    <row r="15">
      <c r="K15" s="107"/>
    </row>
    <row r="16">
      <c r="A16" s="241" t="s">
        <v>3278</v>
      </c>
      <c r="B16" s="170"/>
      <c r="C16" s="208" t="s">
        <v>55</v>
      </c>
      <c r="D16" s="219">
        <f>sum(E16:J16)+sum(L16:Q16)+sum(S16:X16)+sum(Z16:AE16)+SUM(AG16:AH16)</f>
        <v>174000</v>
      </c>
      <c r="E16" s="283">
        <v>58000.0</v>
      </c>
      <c r="F16" s="283">
        <v>58000.0</v>
      </c>
      <c r="G16" s="283">
        <v>58000.0</v>
      </c>
      <c r="H16" s="282"/>
      <c r="I16" s="283"/>
      <c r="J16" s="282"/>
      <c r="K16" s="284">
        <f t="shared" ref="K16:K22" si="44">sum(G16:J16)</f>
        <v>58000</v>
      </c>
      <c r="L16" s="282"/>
      <c r="M16" s="283"/>
      <c r="N16" s="283"/>
      <c r="O16" s="283"/>
      <c r="P16" s="283"/>
      <c r="Q16" s="282"/>
      <c r="R16" s="284">
        <f t="shared" ref="R16:R22" si="45">sum(L16:Q16)</f>
        <v>0</v>
      </c>
      <c r="S16" s="91"/>
      <c r="T16" s="227"/>
      <c r="U16" s="189"/>
      <c r="V16" s="189"/>
      <c r="W16" s="189"/>
      <c r="X16" s="89"/>
      <c r="Y16" s="67">
        <f t="shared" ref="Y16:Y22" si="46">sum(S16:X16)</f>
        <v>0</v>
      </c>
      <c r="Z16" s="89"/>
      <c r="AA16" s="189"/>
      <c r="AB16" s="189"/>
      <c r="AC16" s="189"/>
      <c r="AD16" s="189"/>
      <c r="AE16" s="89"/>
      <c r="AF16" s="67">
        <f t="shared" ref="AF16:AF22" si="47">sum(Z16:AE16)</f>
        <v>0</v>
      </c>
      <c r="AG16" s="228"/>
      <c r="AH16" s="228"/>
      <c r="AI16" s="228"/>
      <c r="AJ16" s="228"/>
      <c r="AK16" s="228"/>
      <c r="AL16" s="228"/>
      <c r="AM16" s="67">
        <f t="shared" ref="AM16:AM22" si="48">sum(AG16:AL16)</f>
        <v>0</v>
      </c>
    </row>
    <row r="17">
      <c r="A17" s="172"/>
      <c r="B17" s="7"/>
      <c r="C17" s="208" t="s">
        <v>57</v>
      </c>
      <c r="D17" s="221">
        <f t="shared" ref="D17:D22" si="49">sum(E17:J17)+sum(L17:Q17)+sum(S17:X17)+sum(Z17:AE17)+sum(AG17:AH17)</f>
        <v>0</v>
      </c>
      <c r="E17" s="282"/>
      <c r="F17" s="282"/>
      <c r="G17" s="282"/>
      <c r="H17" s="282"/>
      <c r="I17" s="283"/>
      <c r="J17" s="282"/>
      <c r="K17" s="277">
        <f t="shared" si="44"/>
        <v>0</v>
      </c>
      <c r="L17" s="282"/>
      <c r="M17" s="283"/>
      <c r="N17" s="283"/>
      <c r="O17" s="283"/>
      <c r="P17" s="283"/>
      <c r="Q17" s="282"/>
      <c r="R17" s="277">
        <f t="shared" si="45"/>
        <v>0</v>
      </c>
      <c r="S17" s="91"/>
      <c r="T17" s="189"/>
      <c r="U17" s="189"/>
      <c r="V17" s="189"/>
      <c r="W17" s="189"/>
      <c r="X17" s="89"/>
      <c r="Y17" s="66">
        <f t="shared" si="46"/>
        <v>0</v>
      </c>
      <c r="Z17" s="89"/>
      <c r="AA17" s="189"/>
      <c r="AB17" s="189"/>
      <c r="AC17" s="189"/>
      <c r="AD17" s="189"/>
      <c r="AE17" s="89"/>
      <c r="AF17" s="66">
        <f t="shared" si="47"/>
        <v>0</v>
      </c>
      <c r="AG17" s="89"/>
      <c r="AH17" s="89"/>
      <c r="AI17" s="89"/>
      <c r="AJ17" s="89"/>
      <c r="AK17" s="89"/>
      <c r="AL17" s="89"/>
      <c r="AM17" s="66">
        <f t="shared" si="48"/>
        <v>0</v>
      </c>
    </row>
    <row r="18">
      <c r="A18" s="9" t="s">
        <v>12</v>
      </c>
      <c r="B18" s="218">
        <v>1600000.0</v>
      </c>
      <c r="C18" s="208" t="s">
        <v>58</v>
      </c>
      <c r="D18" s="221">
        <f t="shared" si="49"/>
        <v>0</v>
      </c>
      <c r="E18" s="189"/>
      <c r="F18" s="189"/>
      <c r="G18" s="189"/>
      <c r="H18" s="189"/>
      <c r="I18" s="189"/>
      <c r="J18" s="89"/>
      <c r="K18" s="277">
        <f t="shared" si="44"/>
        <v>0</v>
      </c>
      <c r="L18" s="282"/>
      <c r="M18" s="283"/>
      <c r="N18" s="283"/>
      <c r="O18" s="283"/>
      <c r="P18" s="283"/>
      <c r="Q18" s="282"/>
      <c r="R18" s="277">
        <f t="shared" si="45"/>
        <v>0</v>
      </c>
      <c r="S18" s="91"/>
      <c r="T18" s="189"/>
      <c r="U18" s="189"/>
      <c r="V18" s="189"/>
      <c r="W18" s="189"/>
      <c r="X18" s="89"/>
      <c r="Y18" s="66">
        <f t="shared" si="46"/>
        <v>0</v>
      </c>
      <c r="Z18" s="89"/>
      <c r="AA18" s="189"/>
      <c r="AB18" s="189"/>
      <c r="AC18" s="189"/>
      <c r="AD18" s="189"/>
      <c r="AE18" s="89"/>
      <c r="AF18" s="66">
        <f t="shared" si="47"/>
        <v>0</v>
      </c>
      <c r="AG18" s="89"/>
      <c r="AH18" s="89"/>
      <c r="AI18" s="89"/>
      <c r="AJ18" s="89"/>
      <c r="AK18" s="89"/>
      <c r="AL18" s="89"/>
      <c r="AM18" s="66">
        <f t="shared" si="48"/>
        <v>0</v>
      </c>
    </row>
    <row r="19">
      <c r="A19" s="17" t="s">
        <v>14</v>
      </c>
      <c r="B19" s="220">
        <v>8.0</v>
      </c>
      <c r="C19" s="245" t="s">
        <v>109</v>
      </c>
      <c r="D19" s="221">
        <f t="shared" si="49"/>
        <v>0</v>
      </c>
      <c r="E19" s="189"/>
      <c r="F19" s="189"/>
      <c r="G19" s="189"/>
      <c r="H19" s="189"/>
      <c r="I19" s="189"/>
      <c r="J19" s="189"/>
      <c r="K19" s="277">
        <f t="shared" si="44"/>
        <v>0</v>
      </c>
      <c r="L19" s="282"/>
      <c r="M19" s="283"/>
      <c r="N19" s="282"/>
      <c r="O19" s="283"/>
      <c r="P19" s="282"/>
      <c r="Q19" s="282"/>
      <c r="R19" s="277">
        <f t="shared" si="45"/>
        <v>0</v>
      </c>
      <c r="S19" s="91"/>
      <c r="T19" s="189"/>
      <c r="U19" s="89"/>
      <c r="V19" s="189"/>
      <c r="W19" s="89"/>
      <c r="X19" s="89"/>
      <c r="Y19" s="66">
        <f t="shared" si="46"/>
        <v>0</v>
      </c>
      <c r="Z19" s="89"/>
      <c r="AA19" s="189"/>
      <c r="AB19" s="89"/>
      <c r="AC19" s="189"/>
      <c r="AD19" s="89"/>
      <c r="AE19" s="89"/>
      <c r="AF19" s="66">
        <f t="shared" si="47"/>
        <v>0</v>
      </c>
      <c r="AG19" s="228"/>
      <c r="AH19" s="228"/>
      <c r="AI19" s="228"/>
      <c r="AJ19" s="228"/>
      <c r="AK19" s="228"/>
      <c r="AL19" s="228"/>
      <c r="AM19" s="66">
        <f t="shared" si="48"/>
        <v>0</v>
      </c>
    </row>
    <row r="20">
      <c r="A20" s="17" t="s">
        <v>16</v>
      </c>
      <c r="B20" s="186">
        <f t="shared" ref="B20:B22" si="50">B19/B23</f>
        <v>26.66666667</v>
      </c>
      <c r="C20" s="44" t="s">
        <v>72</v>
      </c>
      <c r="D20" s="221">
        <f t="shared" si="49"/>
        <v>29</v>
      </c>
      <c r="E20" s="283">
        <v>0.0</v>
      </c>
      <c r="F20" s="283">
        <v>2.0</v>
      </c>
      <c r="G20" s="283">
        <v>1.0</v>
      </c>
      <c r="H20" s="283">
        <v>0.0</v>
      </c>
      <c r="I20" s="283">
        <v>0.0</v>
      </c>
      <c r="J20" s="283"/>
      <c r="K20" s="277">
        <f t="shared" si="44"/>
        <v>1</v>
      </c>
      <c r="L20" s="283">
        <v>4.0</v>
      </c>
      <c r="M20" s="283">
        <v>4.0</v>
      </c>
      <c r="N20" s="283">
        <v>2.0</v>
      </c>
      <c r="O20" s="283">
        <v>3.0</v>
      </c>
      <c r="P20" s="283">
        <v>0.0</v>
      </c>
      <c r="Q20" s="282"/>
      <c r="R20" s="277">
        <f t="shared" si="45"/>
        <v>13</v>
      </c>
      <c r="S20" s="199">
        <v>2.0</v>
      </c>
      <c r="T20" s="189">
        <v>1.0</v>
      </c>
      <c r="U20" s="189">
        <v>1.0</v>
      </c>
      <c r="V20" s="189">
        <v>0.0</v>
      </c>
      <c r="W20" s="189">
        <v>3.0</v>
      </c>
      <c r="X20" s="89"/>
      <c r="Y20" s="66">
        <f t="shared" si="46"/>
        <v>7</v>
      </c>
      <c r="Z20" s="189">
        <v>2.0</v>
      </c>
      <c r="AA20" s="189">
        <v>1.0</v>
      </c>
      <c r="AB20" s="189">
        <v>1.0</v>
      </c>
      <c r="AC20" s="189">
        <v>1.0</v>
      </c>
      <c r="AD20" s="189">
        <v>1.0</v>
      </c>
      <c r="AE20" s="89"/>
      <c r="AF20" s="66">
        <f t="shared" si="47"/>
        <v>6</v>
      </c>
      <c r="AG20" s="89"/>
      <c r="AH20" s="89"/>
      <c r="AI20" s="89"/>
      <c r="AJ20" s="89"/>
      <c r="AK20" s="89"/>
      <c r="AL20" s="89"/>
      <c r="AM20" s="66">
        <f t="shared" si="48"/>
        <v>0</v>
      </c>
    </row>
    <row r="21">
      <c r="A21" s="17" t="s">
        <v>22</v>
      </c>
      <c r="B21" s="186">
        <f t="shared" si="50"/>
        <v>53.33333333</v>
      </c>
      <c r="C21" s="44" t="s">
        <v>74</v>
      </c>
      <c r="D21" s="221">
        <f t="shared" si="49"/>
        <v>3744</v>
      </c>
      <c r="E21" s="1511">
        <v>43.0</v>
      </c>
      <c r="F21" s="283">
        <v>240.0</v>
      </c>
      <c r="G21" s="283">
        <v>191.0</v>
      </c>
      <c r="H21" s="283">
        <v>183.0</v>
      </c>
      <c r="I21" s="283">
        <v>192.0</v>
      </c>
      <c r="J21" s="283"/>
      <c r="K21" s="277">
        <f t="shared" si="44"/>
        <v>566</v>
      </c>
      <c r="L21" s="283">
        <v>201.0</v>
      </c>
      <c r="M21" s="283">
        <v>174.0</v>
      </c>
      <c r="N21" s="283">
        <v>222.0</v>
      </c>
      <c r="O21" s="283">
        <v>215.0</v>
      </c>
      <c r="P21" s="283">
        <v>266.0</v>
      </c>
      <c r="Q21" s="282"/>
      <c r="R21" s="277">
        <f t="shared" si="45"/>
        <v>1078</v>
      </c>
      <c r="S21" s="199">
        <v>191.0</v>
      </c>
      <c r="T21" s="189">
        <v>194.0</v>
      </c>
      <c r="U21" s="189">
        <v>138.0</v>
      </c>
      <c r="V21" s="189">
        <v>232.0</v>
      </c>
      <c r="W21" s="1506">
        <v>181.0</v>
      </c>
      <c r="X21" s="89"/>
      <c r="Y21" s="66">
        <f t="shared" si="46"/>
        <v>936</v>
      </c>
      <c r="Z21" s="189">
        <v>158.0</v>
      </c>
      <c r="AA21" s="189">
        <v>147.0</v>
      </c>
      <c r="AB21" s="189">
        <v>192.0</v>
      </c>
      <c r="AC21" s="189">
        <v>199.0</v>
      </c>
      <c r="AD21" s="189">
        <v>185.0</v>
      </c>
      <c r="AE21" s="89"/>
      <c r="AF21" s="66">
        <f t="shared" si="47"/>
        <v>881</v>
      </c>
      <c r="AG21" s="89"/>
      <c r="AH21" s="89"/>
      <c r="AI21" s="89"/>
      <c r="AJ21" s="89"/>
      <c r="AK21" s="89"/>
      <c r="AL21" s="89"/>
      <c r="AM21" s="66">
        <f t="shared" si="48"/>
        <v>0</v>
      </c>
    </row>
    <row r="22">
      <c r="A22" s="17" t="s">
        <v>24</v>
      </c>
      <c r="B22" s="186">
        <f t="shared" si="50"/>
        <v>8888.888889</v>
      </c>
      <c r="C22" s="44" t="s">
        <v>3367</v>
      </c>
      <c r="D22" s="221">
        <f t="shared" si="49"/>
        <v>127.5</v>
      </c>
      <c r="E22" s="283">
        <v>2.0</v>
      </c>
      <c r="F22" s="283">
        <v>7.5</v>
      </c>
      <c r="G22" s="283">
        <v>6.5</v>
      </c>
      <c r="H22" s="283">
        <v>6.5</v>
      </c>
      <c r="I22" s="283">
        <v>6.5</v>
      </c>
      <c r="J22" s="283"/>
      <c r="K22" s="277">
        <f t="shared" si="44"/>
        <v>19.5</v>
      </c>
      <c r="L22" s="283">
        <v>7.0</v>
      </c>
      <c r="M22" s="283">
        <v>7.0</v>
      </c>
      <c r="N22" s="283">
        <v>7.0</v>
      </c>
      <c r="O22" s="283">
        <v>7.0</v>
      </c>
      <c r="P22" s="283">
        <v>7.0</v>
      </c>
      <c r="Q22" s="282"/>
      <c r="R22" s="277">
        <f t="shared" si="45"/>
        <v>35</v>
      </c>
      <c r="S22" s="283">
        <v>7.0</v>
      </c>
      <c r="T22" s="283">
        <v>7.0</v>
      </c>
      <c r="U22" s="189">
        <v>5.0</v>
      </c>
      <c r="V22" s="283">
        <v>7.0</v>
      </c>
      <c r="W22" s="283">
        <v>7.0</v>
      </c>
      <c r="X22" s="89"/>
      <c r="Y22" s="66">
        <f t="shared" si="46"/>
        <v>33</v>
      </c>
      <c r="Z22" s="189">
        <v>5.5</v>
      </c>
      <c r="AA22" s="189">
        <v>6.0</v>
      </c>
      <c r="AB22" s="283">
        <v>7.0</v>
      </c>
      <c r="AC22" s="189">
        <v>7.0</v>
      </c>
      <c r="AD22" s="189">
        <v>5.0</v>
      </c>
      <c r="AE22" s="89"/>
      <c r="AF22" s="66">
        <f t="shared" si="47"/>
        <v>30.5</v>
      </c>
      <c r="AG22" s="240"/>
      <c r="AH22" s="89"/>
      <c r="AI22" s="89"/>
      <c r="AJ22" s="89"/>
      <c r="AK22" s="240"/>
      <c r="AL22" s="89"/>
      <c r="AM22" s="66">
        <f t="shared" si="48"/>
        <v>0</v>
      </c>
    </row>
    <row r="23">
      <c r="A23" s="41" t="s">
        <v>26</v>
      </c>
      <c r="B23" s="196">
        <v>0.3</v>
      </c>
      <c r="C23" s="208" t="s">
        <v>69</v>
      </c>
      <c r="D23" s="230" t="str">
        <f t="shared" ref="D23:D24" si="51">D17/D18</f>
        <v>#DIV/0!</v>
      </c>
      <c r="K23" s="107"/>
    </row>
    <row r="24">
      <c r="A24" s="17" t="s">
        <v>28</v>
      </c>
      <c r="B24" s="198">
        <v>0.5</v>
      </c>
      <c r="C24" s="208" t="s">
        <v>71</v>
      </c>
      <c r="D24" s="230" t="str">
        <f t="shared" si="51"/>
        <v>#DIV/0!</v>
      </c>
      <c r="K24" s="107"/>
    </row>
    <row r="25">
      <c r="A25" s="17" t="s">
        <v>32</v>
      </c>
      <c r="B25" s="198">
        <v>0.006</v>
      </c>
      <c r="C25" s="208" t="s">
        <v>73</v>
      </c>
      <c r="D25" s="230">
        <f>D20/D21</f>
        <v>0.007745726496</v>
      </c>
      <c r="K25" s="107"/>
    </row>
    <row r="26">
      <c r="A26" s="207" t="s">
        <v>3368</v>
      </c>
      <c r="B26" s="59"/>
      <c r="C26" s="1504">
        <f>D21/D22</f>
        <v>29.36470588</v>
      </c>
      <c r="D26" s="59"/>
      <c r="K26" s="107"/>
    </row>
    <row r="27">
      <c r="K27" s="107"/>
    </row>
    <row r="28">
      <c r="A28" s="225" t="s">
        <v>114</v>
      </c>
      <c r="B28" s="170"/>
      <c r="C28" s="226" t="s">
        <v>55</v>
      </c>
      <c r="D28" s="219">
        <f>sum(E28:J28)+sum(L28:Q28)+sum(S28:X28)+sum(Z28:AE28)+SUM(AG28:AH28)</f>
        <v>183000</v>
      </c>
      <c r="E28" s="757">
        <v>122000.0</v>
      </c>
      <c r="F28" s="756"/>
      <c r="G28" s="756"/>
      <c r="H28" s="757">
        <v>61000.0</v>
      </c>
      <c r="I28" s="756"/>
      <c r="J28" s="756"/>
      <c r="K28" s="1502">
        <f t="shared" ref="K28:K34" si="52">sum(G28:J28)</f>
        <v>61000</v>
      </c>
      <c r="L28" s="756"/>
      <c r="M28" s="757"/>
      <c r="N28" s="757"/>
      <c r="O28" s="757"/>
      <c r="P28" s="757"/>
      <c r="Q28" s="756"/>
      <c r="R28" s="1502">
        <f t="shared" ref="R28:R34" si="53">sum(L28:Q28)</f>
        <v>0</v>
      </c>
      <c r="S28" s="183"/>
      <c r="T28" s="227"/>
      <c r="U28" s="227"/>
      <c r="V28" s="227"/>
      <c r="W28" s="227"/>
      <c r="X28" s="228"/>
      <c r="Y28" s="1503">
        <f t="shared" ref="Y28:Y34" si="54">sum(S28:X28)</f>
        <v>0</v>
      </c>
      <c r="Z28" s="228"/>
      <c r="AA28" s="227"/>
      <c r="AB28" s="227"/>
      <c r="AC28" s="227"/>
      <c r="AD28" s="227"/>
      <c r="AE28" s="228"/>
      <c r="AF28" s="1503">
        <f t="shared" ref="AF28:AF34" si="55">sum(Z28:AE28)</f>
        <v>0</v>
      </c>
      <c r="AG28" s="228"/>
      <c r="AH28" s="228"/>
      <c r="AI28" s="228"/>
      <c r="AJ28" s="228"/>
      <c r="AK28" s="228"/>
      <c r="AL28" s="228"/>
      <c r="AM28" s="1503">
        <f t="shared" ref="AM28:AM34" si="56">sum(AG28:AL28)</f>
        <v>0</v>
      </c>
    </row>
    <row r="29">
      <c r="A29" s="172"/>
      <c r="B29" s="7"/>
      <c r="C29" s="208" t="s">
        <v>57</v>
      </c>
      <c r="D29" s="221">
        <f t="shared" ref="D29:D34" si="57">sum(E29:J29)+sum(L29:Q29)+sum(S29:X29)+sum(Z29:AE29)+sum(AG29:AH29)</f>
        <v>12</v>
      </c>
      <c r="E29" s="282"/>
      <c r="F29" s="282"/>
      <c r="G29" s="283">
        <v>1.0</v>
      </c>
      <c r="H29" s="283">
        <v>0.0</v>
      </c>
      <c r="I29" s="282"/>
      <c r="J29" s="282"/>
      <c r="K29" s="277">
        <f t="shared" si="52"/>
        <v>1</v>
      </c>
      <c r="L29" s="282"/>
      <c r="M29" s="283">
        <v>2.0</v>
      </c>
      <c r="N29" s="283">
        <v>1.0</v>
      </c>
      <c r="O29" s="283">
        <v>2.0</v>
      </c>
      <c r="P29" s="283">
        <v>0.0</v>
      </c>
      <c r="Q29" s="282"/>
      <c r="R29" s="277">
        <f t="shared" si="53"/>
        <v>5</v>
      </c>
      <c r="S29" s="199">
        <v>1.0</v>
      </c>
      <c r="T29" s="189">
        <v>0.0</v>
      </c>
      <c r="U29" s="189">
        <v>1.0</v>
      </c>
      <c r="V29" s="189">
        <v>0.0</v>
      </c>
      <c r="W29" s="189">
        <v>1.0</v>
      </c>
      <c r="X29" s="89"/>
      <c r="Y29" s="66">
        <f t="shared" si="54"/>
        <v>3</v>
      </c>
      <c r="Z29" s="189">
        <v>1.0</v>
      </c>
      <c r="AA29" s="189">
        <v>1.0</v>
      </c>
      <c r="AB29" s="189">
        <v>0.0</v>
      </c>
      <c r="AC29" s="189">
        <v>1.0</v>
      </c>
      <c r="AD29" s="189"/>
      <c r="AE29" s="89"/>
      <c r="AF29" s="66">
        <f t="shared" si="55"/>
        <v>3</v>
      </c>
      <c r="AG29" s="89"/>
      <c r="AH29" s="89"/>
      <c r="AI29" s="89"/>
      <c r="AJ29" s="89"/>
      <c r="AK29" s="89"/>
      <c r="AL29" s="89"/>
      <c r="AM29" s="66">
        <f t="shared" si="56"/>
        <v>0</v>
      </c>
    </row>
    <row r="30">
      <c r="A30" s="9" t="s">
        <v>12</v>
      </c>
      <c r="B30" s="218">
        <v>1600000.0</v>
      </c>
      <c r="C30" s="208" t="s">
        <v>58</v>
      </c>
      <c r="D30" s="221">
        <f t="shared" si="57"/>
        <v>28</v>
      </c>
      <c r="E30" s="282"/>
      <c r="F30" s="282"/>
      <c r="G30" s="283">
        <v>2.0</v>
      </c>
      <c r="H30" s="283">
        <v>2.0</v>
      </c>
      <c r="I30" s="282"/>
      <c r="J30" s="282"/>
      <c r="K30" s="277">
        <f t="shared" si="52"/>
        <v>4</v>
      </c>
      <c r="L30" s="282"/>
      <c r="M30" s="283">
        <v>2.0</v>
      </c>
      <c r="N30" s="283">
        <v>2.0</v>
      </c>
      <c r="O30" s="283">
        <v>2.0</v>
      </c>
      <c r="P30" s="283">
        <v>0.0</v>
      </c>
      <c r="Q30" s="282"/>
      <c r="R30" s="277">
        <f t="shared" si="53"/>
        <v>6</v>
      </c>
      <c r="S30" s="199">
        <v>3.0</v>
      </c>
      <c r="T30" s="189">
        <v>1.0</v>
      </c>
      <c r="U30" s="189">
        <v>3.0</v>
      </c>
      <c r="V30" s="189">
        <v>2.0</v>
      </c>
      <c r="W30" s="189">
        <v>1.0</v>
      </c>
      <c r="X30" s="89"/>
      <c r="Y30" s="66">
        <f t="shared" si="54"/>
        <v>10</v>
      </c>
      <c r="Z30" s="189">
        <v>2.0</v>
      </c>
      <c r="AA30" s="189">
        <v>2.0</v>
      </c>
      <c r="AB30" s="189">
        <v>2.0</v>
      </c>
      <c r="AC30" s="189">
        <v>2.0</v>
      </c>
      <c r="AD30" s="189"/>
      <c r="AE30" s="89"/>
      <c r="AF30" s="66">
        <f t="shared" si="55"/>
        <v>8</v>
      </c>
      <c r="AG30" s="89"/>
      <c r="AH30" s="89"/>
      <c r="AI30" s="89"/>
      <c r="AJ30" s="89"/>
      <c r="AK30" s="89"/>
      <c r="AL30" s="89"/>
      <c r="AM30" s="66">
        <f t="shared" si="56"/>
        <v>0</v>
      </c>
    </row>
    <row r="31">
      <c r="A31" s="17" t="s">
        <v>14</v>
      </c>
      <c r="B31" s="220">
        <v>8.0</v>
      </c>
      <c r="C31" s="245" t="s">
        <v>109</v>
      </c>
      <c r="D31" s="221">
        <f t="shared" si="57"/>
        <v>35</v>
      </c>
      <c r="E31" s="282"/>
      <c r="F31" s="282"/>
      <c r="G31" s="283">
        <v>2.0</v>
      </c>
      <c r="H31" s="283">
        <v>2.0</v>
      </c>
      <c r="I31" s="283"/>
      <c r="J31" s="283"/>
      <c r="K31" s="277">
        <f t="shared" si="52"/>
        <v>4</v>
      </c>
      <c r="L31" s="282"/>
      <c r="M31" s="283">
        <v>2.0</v>
      </c>
      <c r="N31" s="283">
        <v>4.0</v>
      </c>
      <c r="O31" s="283">
        <v>2.0</v>
      </c>
      <c r="P31" s="283">
        <v>1.0</v>
      </c>
      <c r="Q31" s="282"/>
      <c r="R31" s="277">
        <f t="shared" si="53"/>
        <v>9</v>
      </c>
      <c r="S31" s="199">
        <v>3.0</v>
      </c>
      <c r="T31" s="189">
        <v>2.0</v>
      </c>
      <c r="U31" s="189">
        <v>3.0</v>
      </c>
      <c r="V31" s="189">
        <v>3.0</v>
      </c>
      <c r="W31" s="189">
        <v>1.0</v>
      </c>
      <c r="X31" s="89"/>
      <c r="Y31" s="66">
        <f t="shared" si="54"/>
        <v>12</v>
      </c>
      <c r="Z31" s="189">
        <v>2.0</v>
      </c>
      <c r="AA31" s="189">
        <v>3.0</v>
      </c>
      <c r="AB31" s="189">
        <v>2.0</v>
      </c>
      <c r="AC31" s="189">
        <v>3.0</v>
      </c>
      <c r="AD31" s="189"/>
      <c r="AE31" s="89"/>
      <c r="AF31" s="66">
        <f t="shared" si="55"/>
        <v>10</v>
      </c>
      <c r="AG31" s="228"/>
      <c r="AH31" s="228"/>
      <c r="AI31" s="228"/>
      <c r="AJ31" s="228"/>
      <c r="AK31" s="228"/>
      <c r="AL31" s="228"/>
      <c r="AM31" s="66">
        <f t="shared" si="56"/>
        <v>0</v>
      </c>
    </row>
    <row r="32">
      <c r="A32" s="17" t="s">
        <v>16</v>
      </c>
      <c r="B32" s="186">
        <f t="shared" ref="B32:B34" si="58">B31/B35</f>
        <v>26.66666667</v>
      </c>
      <c r="C32" s="44" t="s">
        <v>72</v>
      </c>
      <c r="D32" s="221">
        <f t="shared" si="57"/>
        <v>0</v>
      </c>
      <c r="E32" s="283">
        <v>0.0</v>
      </c>
      <c r="F32" s="283">
        <v>0.0</v>
      </c>
      <c r="G32" s="283"/>
      <c r="H32" s="283"/>
      <c r="I32" s="283"/>
      <c r="J32" s="283"/>
      <c r="K32" s="277">
        <f t="shared" si="52"/>
        <v>0</v>
      </c>
      <c r="L32" s="283"/>
      <c r="M32" s="283"/>
      <c r="N32" s="283"/>
      <c r="O32" s="283"/>
      <c r="P32" s="283"/>
      <c r="Q32" s="282"/>
      <c r="R32" s="277">
        <f t="shared" si="53"/>
        <v>0</v>
      </c>
      <c r="S32" s="199"/>
      <c r="T32" s="189"/>
      <c r="U32" s="189"/>
      <c r="V32" s="189"/>
      <c r="W32" s="189"/>
      <c r="X32" s="89"/>
      <c r="Y32" s="66">
        <f t="shared" si="54"/>
        <v>0</v>
      </c>
      <c r="Z32" s="89"/>
      <c r="AA32" s="189"/>
      <c r="AB32" s="89"/>
      <c r="AC32" s="189"/>
      <c r="AD32" s="89"/>
      <c r="AE32" s="89"/>
      <c r="AF32" s="66">
        <f t="shared" si="55"/>
        <v>0</v>
      </c>
      <c r="AG32" s="89"/>
      <c r="AH32" s="89"/>
      <c r="AI32" s="89"/>
      <c r="AJ32" s="89"/>
      <c r="AK32" s="89"/>
      <c r="AL32" s="89"/>
      <c r="AM32" s="66">
        <f t="shared" si="56"/>
        <v>0</v>
      </c>
    </row>
    <row r="33">
      <c r="A33" s="17" t="s">
        <v>22</v>
      </c>
      <c r="B33" s="186">
        <f t="shared" si="58"/>
        <v>53.33333333</v>
      </c>
      <c r="C33" s="44" t="s">
        <v>74</v>
      </c>
      <c r="D33" s="221">
        <f t="shared" si="57"/>
        <v>181</v>
      </c>
      <c r="E33" s="283">
        <v>53.0</v>
      </c>
      <c r="F33" s="283">
        <v>128.0</v>
      </c>
      <c r="G33" s="283"/>
      <c r="H33" s="283"/>
      <c r="I33" s="283"/>
      <c r="J33" s="283"/>
      <c r="K33" s="277">
        <f t="shared" si="52"/>
        <v>0</v>
      </c>
      <c r="L33" s="283"/>
      <c r="M33" s="283"/>
      <c r="N33" s="283"/>
      <c r="O33" s="283"/>
      <c r="P33" s="283"/>
      <c r="Q33" s="282"/>
      <c r="R33" s="277">
        <f t="shared" si="53"/>
        <v>0</v>
      </c>
      <c r="S33" s="199"/>
      <c r="T33" s="189"/>
      <c r="U33" s="189"/>
      <c r="V33" s="189"/>
      <c r="W33" s="189"/>
      <c r="X33" s="89"/>
      <c r="Y33" s="66">
        <f t="shared" si="54"/>
        <v>0</v>
      </c>
      <c r="Z33" s="89"/>
      <c r="AA33" s="189"/>
      <c r="AB33" s="89"/>
      <c r="AC33" s="189"/>
      <c r="AD33" s="89"/>
      <c r="AE33" s="89"/>
      <c r="AF33" s="66">
        <f t="shared" si="55"/>
        <v>0</v>
      </c>
      <c r="AG33" s="89"/>
      <c r="AH33" s="89"/>
      <c r="AI33" s="89"/>
      <c r="AJ33" s="89"/>
      <c r="AK33" s="89"/>
      <c r="AL33" s="89"/>
      <c r="AM33" s="66">
        <f t="shared" si="56"/>
        <v>0</v>
      </c>
    </row>
    <row r="34">
      <c r="A34" s="17" t="s">
        <v>24</v>
      </c>
      <c r="B34" s="186">
        <f t="shared" si="58"/>
        <v>8888.888889</v>
      </c>
      <c r="C34" s="44" t="s">
        <v>3367</v>
      </c>
      <c r="D34" s="221">
        <f t="shared" si="57"/>
        <v>7.5</v>
      </c>
      <c r="E34" s="283">
        <v>2.0</v>
      </c>
      <c r="F34" s="283">
        <v>5.5</v>
      </c>
      <c r="G34" s="283"/>
      <c r="H34" s="283"/>
      <c r="I34" s="283"/>
      <c r="J34" s="283"/>
      <c r="K34" s="277">
        <f t="shared" si="52"/>
        <v>0</v>
      </c>
      <c r="L34" s="283"/>
      <c r="M34" s="283"/>
      <c r="N34" s="283"/>
      <c r="O34" s="283"/>
      <c r="P34" s="283"/>
      <c r="Q34" s="282"/>
      <c r="R34" s="277">
        <f t="shared" si="53"/>
        <v>0</v>
      </c>
      <c r="S34" s="199"/>
      <c r="T34" s="189"/>
      <c r="U34" s="189"/>
      <c r="V34" s="189"/>
      <c r="W34" s="189"/>
      <c r="X34" s="89"/>
      <c r="Y34" s="66">
        <f t="shared" si="54"/>
        <v>0</v>
      </c>
      <c r="Z34" s="89"/>
      <c r="AA34" s="189"/>
      <c r="AB34" s="89"/>
      <c r="AC34" s="189"/>
      <c r="AD34" s="89"/>
      <c r="AE34" s="89"/>
      <c r="AF34" s="66">
        <f t="shared" si="55"/>
        <v>0</v>
      </c>
      <c r="AG34" s="240"/>
      <c r="AH34" s="89"/>
      <c r="AI34" s="89"/>
      <c r="AJ34" s="89"/>
      <c r="AK34" s="240"/>
      <c r="AL34" s="89"/>
      <c r="AM34" s="66">
        <f t="shared" si="56"/>
        <v>0</v>
      </c>
    </row>
    <row r="35">
      <c r="A35" s="41" t="s">
        <v>26</v>
      </c>
      <c r="B35" s="196">
        <v>0.3</v>
      </c>
      <c r="C35" s="208" t="s">
        <v>69</v>
      </c>
      <c r="D35" s="230">
        <f t="shared" ref="D35:D36" si="59">D29/D30</f>
        <v>0.4285714286</v>
      </c>
      <c r="K35" s="107"/>
    </row>
    <row r="36">
      <c r="A36" s="17" t="s">
        <v>28</v>
      </c>
      <c r="B36" s="198">
        <v>0.5</v>
      </c>
      <c r="C36" s="208" t="s">
        <v>71</v>
      </c>
      <c r="D36" s="230">
        <f t="shared" si="59"/>
        <v>0.8</v>
      </c>
      <c r="K36" s="107"/>
    </row>
    <row r="37">
      <c r="A37" s="17" t="s">
        <v>32</v>
      </c>
      <c r="B37" s="198">
        <v>0.006</v>
      </c>
      <c r="C37" s="208" t="s">
        <v>73</v>
      </c>
      <c r="D37" s="230">
        <f>D32/D33</f>
        <v>0</v>
      </c>
      <c r="K37" s="107"/>
    </row>
    <row r="38">
      <c r="A38" s="207" t="s">
        <v>3368</v>
      </c>
      <c r="B38" s="59"/>
      <c r="C38" s="1504">
        <f>D33/D34</f>
        <v>24.13333333</v>
      </c>
      <c r="D38" s="59"/>
      <c r="K38" s="107"/>
    </row>
    <row r="39">
      <c r="K39" s="107"/>
    </row>
    <row r="40">
      <c r="A40" s="241" t="s">
        <v>1538</v>
      </c>
      <c r="B40" s="170"/>
      <c r="C40" s="208" t="s">
        <v>55</v>
      </c>
      <c r="D40" s="219">
        <f>sum(E40:J40)+sum(L40:Q40)+sum(S40:X40)+sum(Z40:AE40)+SUM(AG40:AH40)</f>
        <v>0</v>
      </c>
      <c r="E40" s="282"/>
      <c r="F40" s="282"/>
      <c r="G40" s="282"/>
      <c r="H40" s="282"/>
      <c r="I40" s="282"/>
      <c r="J40" s="282"/>
      <c r="K40" s="284">
        <f t="shared" ref="K40:K46" si="60">sum(G40:J40)</f>
        <v>0</v>
      </c>
      <c r="L40" s="282"/>
      <c r="M40" s="283"/>
      <c r="N40" s="283"/>
      <c r="O40" s="283"/>
      <c r="P40" s="283"/>
      <c r="Q40" s="282"/>
      <c r="R40" s="284">
        <f t="shared" ref="R40:R46" si="61">sum(L40:Q40)</f>
        <v>0</v>
      </c>
      <c r="S40" s="91"/>
      <c r="T40" s="189"/>
      <c r="U40" s="189"/>
      <c r="V40" s="189"/>
      <c r="W40" s="189"/>
      <c r="X40" s="89"/>
      <c r="Y40" s="67">
        <f t="shared" ref="Y40:Y46" si="62">sum(S40:X40)</f>
        <v>0</v>
      </c>
      <c r="Z40" s="89"/>
      <c r="AA40" s="189"/>
      <c r="AB40" s="189"/>
      <c r="AC40" s="189"/>
      <c r="AD40" s="189"/>
      <c r="AE40" s="89"/>
      <c r="AF40" s="67">
        <f t="shared" ref="AF40:AF46" si="63">sum(Z40:AE40)</f>
        <v>0</v>
      </c>
      <c r="AG40" s="228"/>
      <c r="AH40" s="228"/>
      <c r="AI40" s="228"/>
      <c r="AJ40" s="228"/>
      <c r="AK40" s="228"/>
      <c r="AL40" s="228"/>
      <c r="AM40" s="67">
        <f t="shared" ref="AM40:AM46" si="64">sum(AG40:AL40)</f>
        <v>0</v>
      </c>
    </row>
    <row r="41">
      <c r="A41" s="172"/>
      <c r="B41" s="7"/>
      <c r="C41" s="208" t="s">
        <v>57</v>
      </c>
      <c r="D41" s="221">
        <f t="shared" ref="D41:D46" si="65">sum(E41:J41)+sum(L41:Q41)+sum(S41:X41)+sum(Z41:AE41)+sum(AG41:AH41)</f>
        <v>0</v>
      </c>
      <c r="E41" s="283"/>
      <c r="F41" s="283"/>
      <c r="G41" s="282"/>
      <c r="H41" s="282"/>
      <c r="I41" s="282"/>
      <c r="J41" s="282"/>
      <c r="K41" s="277">
        <f t="shared" si="60"/>
        <v>0</v>
      </c>
      <c r="L41" s="282"/>
      <c r="M41" s="283"/>
      <c r="N41" s="283"/>
      <c r="O41" s="283"/>
      <c r="P41" s="283"/>
      <c r="Q41" s="282"/>
      <c r="R41" s="277">
        <f t="shared" si="61"/>
        <v>0</v>
      </c>
      <c r="S41" s="91"/>
      <c r="T41" s="189"/>
      <c r="U41" s="189"/>
      <c r="V41" s="189"/>
      <c r="W41" s="189"/>
      <c r="X41" s="89"/>
      <c r="Y41" s="66">
        <f t="shared" si="62"/>
        <v>0</v>
      </c>
      <c r="Z41" s="89"/>
      <c r="AA41" s="189"/>
      <c r="AB41" s="189"/>
      <c r="AC41" s="189"/>
      <c r="AD41" s="189"/>
      <c r="AE41" s="89"/>
      <c r="AF41" s="66">
        <f t="shared" si="63"/>
        <v>0</v>
      </c>
      <c r="AG41" s="89"/>
      <c r="AH41" s="89"/>
      <c r="AI41" s="89"/>
      <c r="AJ41" s="89"/>
      <c r="AK41" s="89"/>
      <c r="AL41" s="89"/>
      <c r="AM41" s="66">
        <f t="shared" si="64"/>
        <v>0</v>
      </c>
    </row>
    <row r="42">
      <c r="A42" s="9" t="s">
        <v>12</v>
      </c>
      <c r="B42" s="218"/>
      <c r="C42" s="208" t="s">
        <v>58</v>
      </c>
      <c r="D42" s="221">
        <f t="shared" si="65"/>
        <v>0</v>
      </c>
      <c r="E42" s="283"/>
      <c r="F42" s="283"/>
      <c r="G42" s="282"/>
      <c r="H42" s="282"/>
      <c r="I42" s="282"/>
      <c r="J42" s="282"/>
      <c r="K42" s="277">
        <f t="shared" si="60"/>
        <v>0</v>
      </c>
      <c r="L42" s="282"/>
      <c r="M42" s="283"/>
      <c r="N42" s="283"/>
      <c r="O42" s="283"/>
      <c r="P42" s="283"/>
      <c r="Q42" s="282"/>
      <c r="R42" s="277">
        <f t="shared" si="61"/>
        <v>0</v>
      </c>
      <c r="S42" s="91"/>
      <c r="T42" s="189"/>
      <c r="U42" s="189"/>
      <c r="V42" s="189"/>
      <c r="W42" s="189"/>
      <c r="X42" s="89"/>
      <c r="Y42" s="66">
        <f t="shared" si="62"/>
        <v>0</v>
      </c>
      <c r="Z42" s="89"/>
      <c r="AA42" s="189"/>
      <c r="AB42" s="189"/>
      <c r="AC42" s="189"/>
      <c r="AD42" s="189"/>
      <c r="AE42" s="89"/>
      <c r="AF42" s="66">
        <f t="shared" si="63"/>
        <v>0</v>
      </c>
      <c r="AG42" s="89"/>
      <c r="AH42" s="89"/>
      <c r="AI42" s="89"/>
      <c r="AJ42" s="89"/>
      <c r="AK42" s="89"/>
      <c r="AL42" s="89"/>
      <c r="AM42" s="66">
        <f t="shared" si="64"/>
        <v>0</v>
      </c>
    </row>
    <row r="43">
      <c r="A43" s="17" t="s">
        <v>14</v>
      </c>
      <c r="B43" s="220"/>
      <c r="C43" s="245" t="s">
        <v>109</v>
      </c>
      <c r="D43" s="221">
        <f t="shared" si="65"/>
        <v>0</v>
      </c>
      <c r="E43" s="283"/>
      <c r="F43" s="283"/>
      <c r="G43" s="282"/>
      <c r="H43" s="283"/>
      <c r="I43" s="283"/>
      <c r="J43" s="283"/>
      <c r="K43" s="277">
        <f t="shared" si="60"/>
        <v>0</v>
      </c>
      <c r="L43" s="282"/>
      <c r="M43" s="283"/>
      <c r="N43" s="282"/>
      <c r="O43" s="283"/>
      <c r="P43" s="282"/>
      <c r="Q43" s="282"/>
      <c r="R43" s="277">
        <f t="shared" si="61"/>
        <v>0</v>
      </c>
      <c r="S43" s="91"/>
      <c r="T43" s="189"/>
      <c r="U43" s="89"/>
      <c r="V43" s="189"/>
      <c r="W43" s="89"/>
      <c r="X43" s="89"/>
      <c r="Y43" s="66">
        <f t="shared" si="62"/>
        <v>0</v>
      </c>
      <c r="Z43" s="89"/>
      <c r="AA43" s="189"/>
      <c r="AB43" s="89"/>
      <c r="AC43" s="189"/>
      <c r="AD43" s="89"/>
      <c r="AE43" s="89"/>
      <c r="AF43" s="66">
        <f t="shared" si="63"/>
        <v>0</v>
      </c>
      <c r="AG43" s="228"/>
      <c r="AH43" s="228"/>
      <c r="AI43" s="228"/>
      <c r="AJ43" s="228"/>
      <c r="AK43" s="228"/>
      <c r="AL43" s="228"/>
      <c r="AM43" s="66">
        <f t="shared" si="64"/>
        <v>0</v>
      </c>
    </row>
    <row r="44">
      <c r="A44" s="17" t="s">
        <v>16</v>
      </c>
      <c r="B44" s="186"/>
      <c r="C44" s="44" t="s">
        <v>72</v>
      </c>
      <c r="D44" s="221">
        <f t="shared" si="65"/>
        <v>8</v>
      </c>
      <c r="E44" s="283">
        <v>0.0</v>
      </c>
      <c r="F44" s="283">
        <v>0.0</v>
      </c>
      <c r="G44" s="283">
        <v>1.0</v>
      </c>
      <c r="H44" s="283">
        <v>0.0</v>
      </c>
      <c r="I44" s="283">
        <v>0.0</v>
      </c>
      <c r="J44" s="283"/>
      <c r="K44" s="277">
        <f t="shared" si="60"/>
        <v>1</v>
      </c>
      <c r="L44" s="283">
        <v>0.0</v>
      </c>
      <c r="M44" s="283">
        <v>1.0</v>
      </c>
      <c r="N44" s="283">
        <v>1.0</v>
      </c>
      <c r="O44" s="283">
        <v>0.0</v>
      </c>
      <c r="P44" s="283">
        <v>2.0</v>
      </c>
      <c r="Q44" s="282"/>
      <c r="R44" s="277">
        <f t="shared" si="61"/>
        <v>4</v>
      </c>
      <c r="S44" s="199">
        <v>0.0</v>
      </c>
      <c r="T44" s="189">
        <v>0.0</v>
      </c>
      <c r="U44" s="189">
        <v>0.0</v>
      </c>
      <c r="V44" s="189">
        <v>0.0</v>
      </c>
      <c r="W44" s="189">
        <v>1.0</v>
      </c>
      <c r="X44" s="89"/>
      <c r="Y44" s="66">
        <f t="shared" si="62"/>
        <v>1</v>
      </c>
      <c r="Z44" s="189">
        <v>0.0</v>
      </c>
      <c r="AA44" s="189"/>
      <c r="AB44" s="189">
        <v>1.0</v>
      </c>
      <c r="AC44" s="189">
        <v>0.0</v>
      </c>
      <c r="AD44" s="189">
        <v>1.0</v>
      </c>
      <c r="AE44" s="89"/>
      <c r="AF44" s="66">
        <f t="shared" si="63"/>
        <v>2</v>
      </c>
      <c r="AG44" s="89"/>
      <c r="AH44" s="89"/>
      <c r="AI44" s="89"/>
      <c r="AJ44" s="89"/>
      <c r="AK44" s="89"/>
      <c r="AL44" s="89"/>
      <c r="AM44" s="66">
        <f t="shared" si="64"/>
        <v>0</v>
      </c>
    </row>
    <row r="45">
      <c r="A45" s="17" t="s">
        <v>22</v>
      </c>
      <c r="B45" s="186"/>
      <c r="C45" s="44" t="s">
        <v>74</v>
      </c>
      <c r="D45" s="221">
        <f t="shared" si="65"/>
        <v>1381</v>
      </c>
      <c r="E45" s="283">
        <v>50.0</v>
      </c>
      <c r="F45" s="283">
        <v>58.0</v>
      </c>
      <c r="G45" s="283">
        <v>55.0</v>
      </c>
      <c r="H45" s="283">
        <v>64.0</v>
      </c>
      <c r="I45" s="283">
        <v>60.0</v>
      </c>
      <c r="J45" s="283"/>
      <c r="K45" s="277">
        <f t="shared" si="60"/>
        <v>179</v>
      </c>
      <c r="L45" s="283">
        <v>129.0</v>
      </c>
      <c r="M45" s="283">
        <v>75.0</v>
      </c>
      <c r="N45" s="283">
        <v>61.0</v>
      </c>
      <c r="O45" s="283">
        <v>61.0</v>
      </c>
      <c r="P45" s="283">
        <v>58.0</v>
      </c>
      <c r="Q45" s="282"/>
      <c r="R45" s="277">
        <f t="shared" si="61"/>
        <v>384</v>
      </c>
      <c r="S45" s="199">
        <v>68.0</v>
      </c>
      <c r="T45" s="189">
        <v>74.0</v>
      </c>
      <c r="U45" s="189">
        <v>68.0</v>
      </c>
      <c r="V45" s="189">
        <v>64.0</v>
      </c>
      <c r="W45" s="1506">
        <v>51.0</v>
      </c>
      <c r="X45" s="89"/>
      <c r="Y45" s="66">
        <f t="shared" si="62"/>
        <v>325</v>
      </c>
      <c r="Z45" s="189">
        <v>102.0</v>
      </c>
      <c r="AA45" s="189"/>
      <c r="AB45" s="189">
        <v>87.0</v>
      </c>
      <c r="AC45" s="189">
        <v>131.0</v>
      </c>
      <c r="AD45" s="189">
        <v>65.0</v>
      </c>
      <c r="AE45" s="89"/>
      <c r="AF45" s="66">
        <f t="shared" si="63"/>
        <v>385</v>
      </c>
      <c r="AG45" s="89"/>
      <c r="AH45" s="89"/>
      <c r="AI45" s="89"/>
      <c r="AJ45" s="89"/>
      <c r="AK45" s="89"/>
      <c r="AL45" s="89"/>
      <c r="AM45" s="66">
        <f t="shared" si="64"/>
        <v>0</v>
      </c>
    </row>
    <row r="46">
      <c r="A46" s="17" t="s">
        <v>24</v>
      </c>
      <c r="B46" s="186"/>
      <c r="C46" s="44" t="s">
        <v>3367</v>
      </c>
      <c r="D46" s="221">
        <f t="shared" si="65"/>
        <v>65.25</v>
      </c>
      <c r="E46" s="283">
        <v>2.75</v>
      </c>
      <c r="F46" s="283">
        <v>2.75</v>
      </c>
      <c r="G46" s="283">
        <v>2.75</v>
      </c>
      <c r="H46" s="283">
        <v>2.75</v>
      </c>
      <c r="I46" s="283">
        <v>2.75</v>
      </c>
      <c r="J46" s="283"/>
      <c r="K46" s="277">
        <f t="shared" si="60"/>
        <v>8.25</v>
      </c>
      <c r="L46" s="283">
        <v>5.0</v>
      </c>
      <c r="M46" s="283">
        <v>4.0</v>
      </c>
      <c r="N46" s="283">
        <v>2.75</v>
      </c>
      <c r="O46" s="283">
        <v>2.75</v>
      </c>
      <c r="P46" s="283">
        <v>2.75</v>
      </c>
      <c r="Q46" s="282"/>
      <c r="R46" s="277">
        <f t="shared" si="61"/>
        <v>17.25</v>
      </c>
      <c r="S46" s="283">
        <v>2.75</v>
      </c>
      <c r="T46" s="283">
        <v>2.75</v>
      </c>
      <c r="U46" s="283">
        <v>2.75</v>
      </c>
      <c r="V46" s="283">
        <v>2.75</v>
      </c>
      <c r="W46" s="283">
        <v>2.75</v>
      </c>
      <c r="X46" s="89"/>
      <c r="Y46" s="66">
        <f t="shared" si="62"/>
        <v>13.75</v>
      </c>
      <c r="Z46" s="189">
        <v>5.5</v>
      </c>
      <c r="AA46" s="189"/>
      <c r="AB46" s="189">
        <v>5.5</v>
      </c>
      <c r="AC46" s="189">
        <v>5.5</v>
      </c>
      <c r="AD46" s="189">
        <v>4.0</v>
      </c>
      <c r="AE46" s="89"/>
      <c r="AF46" s="66">
        <f t="shared" si="63"/>
        <v>20.5</v>
      </c>
      <c r="AG46" s="240"/>
      <c r="AH46" s="89"/>
      <c r="AI46" s="89"/>
      <c r="AJ46" s="89"/>
      <c r="AK46" s="240"/>
      <c r="AL46" s="89"/>
      <c r="AM46" s="66">
        <f t="shared" si="64"/>
        <v>0</v>
      </c>
    </row>
    <row r="47">
      <c r="A47" s="41" t="s">
        <v>26</v>
      </c>
      <c r="B47" s="196"/>
      <c r="C47" s="208" t="s">
        <v>69</v>
      </c>
      <c r="D47" s="230" t="str">
        <f t="shared" ref="D47:D48" si="66">D41/D42</f>
        <v>#DIV/0!</v>
      </c>
      <c r="K47" s="107"/>
    </row>
    <row r="48">
      <c r="A48" s="17" t="s">
        <v>28</v>
      </c>
      <c r="B48" s="198"/>
      <c r="C48" s="208" t="s">
        <v>71</v>
      </c>
      <c r="D48" s="230" t="str">
        <f t="shared" si="66"/>
        <v>#DIV/0!</v>
      </c>
      <c r="K48" s="107"/>
    </row>
    <row r="49">
      <c r="A49" s="17" t="s">
        <v>32</v>
      </c>
      <c r="B49" s="198"/>
      <c r="C49" s="208" t="s">
        <v>73</v>
      </c>
      <c r="D49" s="230">
        <f>D44/D45</f>
        <v>0.005792903693</v>
      </c>
      <c r="K49" s="107"/>
    </row>
    <row r="50">
      <c r="A50" s="207" t="s">
        <v>3368</v>
      </c>
      <c r="B50" s="59"/>
      <c r="C50" s="1504">
        <f>D45/D46</f>
        <v>21.16475096</v>
      </c>
      <c r="D50" s="59"/>
      <c r="K50" s="107"/>
    </row>
    <row r="51">
      <c r="K51" s="107"/>
    </row>
    <row r="52">
      <c r="A52" s="241" t="s">
        <v>3369</v>
      </c>
      <c r="B52" s="170"/>
      <c r="C52" s="208" t="s">
        <v>55</v>
      </c>
      <c r="D52" s="219">
        <f>sum(F52:J52)+sum(L52:Q52)+sum(S52:X52)+sum(Z52:AE52)+SUM(AG52:AH52)</f>
        <v>0</v>
      </c>
      <c r="E52" s="282"/>
      <c r="F52" s="282"/>
      <c r="G52" s="282"/>
      <c r="H52" s="282"/>
      <c r="I52" s="282"/>
      <c r="J52" s="282"/>
      <c r="K52" s="284">
        <f t="shared" ref="K52:K58" si="67">sum(G52:J52)</f>
        <v>0</v>
      </c>
      <c r="L52" s="282"/>
      <c r="M52" s="283"/>
      <c r="N52" s="283"/>
      <c r="O52" s="283"/>
      <c r="P52" s="283"/>
      <c r="Q52" s="282"/>
      <c r="R52" s="284">
        <f t="shared" ref="R52:R54" si="68">sum(L52:Q52)</f>
        <v>0</v>
      </c>
      <c r="S52" s="91"/>
      <c r="T52" s="189"/>
      <c r="U52" s="189"/>
      <c r="V52" s="189"/>
      <c r="W52" s="189"/>
      <c r="X52" s="89"/>
      <c r="Y52" s="67">
        <f t="shared" ref="Y52:Y58" si="69">sum(S52:X52)</f>
        <v>0</v>
      </c>
      <c r="Z52" s="89"/>
      <c r="AA52" s="189"/>
      <c r="AB52" s="189"/>
      <c r="AC52" s="189"/>
      <c r="AD52" s="189"/>
      <c r="AE52" s="89"/>
      <c r="AF52" s="67">
        <f t="shared" ref="AF52:AF58" si="70">sum(Z52:AE52)</f>
        <v>0</v>
      </c>
      <c r="AG52" s="228"/>
      <c r="AH52" s="228"/>
      <c r="AI52" s="228"/>
      <c r="AJ52" s="228"/>
      <c r="AK52" s="228"/>
      <c r="AL52" s="228"/>
      <c r="AM52" s="67">
        <f t="shared" ref="AM52:AM58" si="71">sum(AG52:AL52)</f>
        <v>0</v>
      </c>
    </row>
    <row r="53">
      <c r="A53" s="172"/>
      <c r="B53" s="7"/>
      <c r="C53" s="208" t="s">
        <v>57</v>
      </c>
      <c r="D53" s="221">
        <f t="shared" ref="D53:D58" si="72">sum(F53:J53)+sum(L53:Q53)+sum(S53:X53)+sum(Z53:AE53)+sum(AG53:AH53)</f>
        <v>0</v>
      </c>
      <c r="E53" s="282"/>
      <c r="F53" s="282"/>
      <c r="G53" s="282"/>
      <c r="H53" s="282"/>
      <c r="I53" s="282"/>
      <c r="J53" s="282"/>
      <c r="K53" s="277">
        <f t="shared" si="67"/>
        <v>0</v>
      </c>
      <c r="L53" s="282"/>
      <c r="M53" s="283"/>
      <c r="N53" s="283"/>
      <c r="O53" s="283"/>
      <c r="P53" s="283"/>
      <c r="Q53" s="282"/>
      <c r="R53" s="277">
        <f t="shared" si="68"/>
        <v>0</v>
      </c>
      <c r="S53" s="91"/>
      <c r="T53" s="189"/>
      <c r="U53" s="189"/>
      <c r="V53" s="189"/>
      <c r="W53" s="189"/>
      <c r="X53" s="89"/>
      <c r="Y53" s="66">
        <f t="shared" si="69"/>
        <v>0</v>
      </c>
      <c r="Z53" s="89"/>
      <c r="AA53" s="189"/>
      <c r="AB53" s="189"/>
      <c r="AC53" s="189"/>
      <c r="AD53" s="189"/>
      <c r="AE53" s="89"/>
      <c r="AF53" s="66">
        <f t="shared" si="70"/>
        <v>0</v>
      </c>
      <c r="AG53" s="89"/>
      <c r="AH53" s="89"/>
      <c r="AI53" s="89"/>
      <c r="AJ53" s="89"/>
      <c r="AK53" s="89"/>
      <c r="AL53" s="89"/>
      <c r="AM53" s="66">
        <f t="shared" si="71"/>
        <v>0</v>
      </c>
    </row>
    <row r="54">
      <c r="A54" s="9" t="s">
        <v>12</v>
      </c>
      <c r="B54" s="218"/>
      <c r="C54" s="208" t="s">
        <v>58</v>
      </c>
      <c r="D54" s="221">
        <f t="shared" si="72"/>
        <v>0</v>
      </c>
      <c r="E54" s="282"/>
      <c r="F54" s="282"/>
      <c r="G54" s="282"/>
      <c r="H54" s="282"/>
      <c r="I54" s="282"/>
      <c r="J54" s="282"/>
      <c r="K54" s="277">
        <f t="shared" si="67"/>
        <v>0</v>
      </c>
      <c r="L54" s="282"/>
      <c r="M54" s="283"/>
      <c r="N54" s="283"/>
      <c r="O54" s="283"/>
      <c r="P54" s="283"/>
      <c r="Q54" s="282"/>
      <c r="R54" s="277">
        <f t="shared" si="68"/>
        <v>0</v>
      </c>
      <c r="S54" s="91"/>
      <c r="T54" s="189"/>
      <c r="U54" s="189"/>
      <c r="V54" s="189"/>
      <c r="W54" s="189"/>
      <c r="X54" s="89"/>
      <c r="Y54" s="66">
        <f t="shared" si="69"/>
        <v>0</v>
      </c>
      <c r="Z54" s="89"/>
      <c r="AA54" s="189"/>
      <c r="AB54" s="189"/>
      <c r="AC54" s="189"/>
      <c r="AD54" s="189"/>
      <c r="AE54" s="89"/>
      <c r="AF54" s="66">
        <f t="shared" si="70"/>
        <v>0</v>
      </c>
      <c r="AG54" s="89"/>
      <c r="AH54" s="89"/>
      <c r="AI54" s="89"/>
      <c r="AJ54" s="89"/>
      <c r="AK54" s="89"/>
      <c r="AL54" s="89"/>
      <c r="AM54" s="66">
        <f t="shared" si="71"/>
        <v>0</v>
      </c>
    </row>
    <row r="55">
      <c r="A55" s="17" t="s">
        <v>14</v>
      </c>
      <c r="B55" s="220"/>
      <c r="C55" s="245" t="s">
        <v>109</v>
      </c>
      <c r="D55" s="221">
        <f t="shared" si="72"/>
        <v>0</v>
      </c>
      <c r="E55" s="283"/>
      <c r="F55" s="283"/>
      <c r="G55" s="282"/>
      <c r="H55" s="283"/>
      <c r="I55" s="283"/>
      <c r="J55" s="283"/>
      <c r="K55" s="277">
        <f t="shared" si="67"/>
        <v>0</v>
      </c>
      <c r="L55" s="282"/>
      <c r="M55" s="283"/>
      <c r="N55" s="282"/>
      <c r="O55" s="283"/>
      <c r="P55" s="282"/>
      <c r="Q55" s="282"/>
      <c r="R55" s="277">
        <f>sum(L55:P55)</f>
        <v>0</v>
      </c>
      <c r="S55" s="91"/>
      <c r="T55" s="189"/>
      <c r="U55" s="89"/>
      <c r="V55" s="189"/>
      <c r="W55" s="89"/>
      <c r="X55" s="89"/>
      <c r="Y55" s="66">
        <f t="shared" si="69"/>
        <v>0</v>
      </c>
      <c r="Z55" s="89"/>
      <c r="AA55" s="189"/>
      <c r="AB55" s="89"/>
      <c r="AC55" s="189"/>
      <c r="AD55" s="89"/>
      <c r="AE55" s="89"/>
      <c r="AF55" s="66">
        <f t="shared" si="70"/>
        <v>0</v>
      </c>
      <c r="AG55" s="228"/>
      <c r="AH55" s="228"/>
      <c r="AI55" s="228"/>
      <c r="AJ55" s="228"/>
      <c r="AK55" s="228"/>
      <c r="AL55" s="228"/>
      <c r="AM55" s="66">
        <f t="shared" si="71"/>
        <v>0</v>
      </c>
    </row>
    <row r="56">
      <c r="A56" s="17" t="s">
        <v>16</v>
      </c>
      <c r="B56" s="186"/>
      <c r="C56" s="44" t="s">
        <v>72</v>
      </c>
      <c r="D56" s="221">
        <f t="shared" si="72"/>
        <v>1</v>
      </c>
      <c r="E56" s="282"/>
      <c r="F56" s="282"/>
      <c r="G56" s="282"/>
      <c r="H56" s="283"/>
      <c r="I56" s="283"/>
      <c r="J56" s="283"/>
      <c r="K56" s="277">
        <f t="shared" si="67"/>
        <v>0</v>
      </c>
      <c r="L56" s="282"/>
      <c r="M56" s="283"/>
      <c r="N56" s="282"/>
      <c r="O56" s="283"/>
      <c r="P56" s="282"/>
      <c r="Q56" s="282"/>
      <c r="R56" s="277">
        <f t="shared" ref="R56:R58" si="73">sum(L56:Q56)</f>
        <v>0</v>
      </c>
      <c r="S56" s="91"/>
      <c r="T56" s="189"/>
      <c r="U56" s="89"/>
      <c r="V56" s="189"/>
      <c r="W56" s="89"/>
      <c r="X56" s="89"/>
      <c r="Y56" s="66">
        <f t="shared" si="69"/>
        <v>0</v>
      </c>
      <c r="Z56" s="89"/>
      <c r="AA56" s="189">
        <v>1.0</v>
      </c>
      <c r="AB56" s="89"/>
      <c r="AC56" s="189"/>
      <c r="AD56" s="89"/>
      <c r="AE56" s="89"/>
      <c r="AF56" s="66">
        <f t="shared" si="70"/>
        <v>1</v>
      </c>
      <c r="AG56" s="89"/>
      <c r="AH56" s="89"/>
      <c r="AI56" s="89"/>
      <c r="AJ56" s="89"/>
      <c r="AK56" s="89"/>
      <c r="AL56" s="89"/>
      <c r="AM56" s="66">
        <f t="shared" si="71"/>
        <v>0</v>
      </c>
    </row>
    <row r="57">
      <c r="A57" s="17" t="s">
        <v>22</v>
      </c>
      <c r="B57" s="186"/>
      <c r="C57" s="44" t="s">
        <v>74</v>
      </c>
      <c r="D57" s="221">
        <f t="shared" si="72"/>
        <v>87</v>
      </c>
      <c r="E57" s="282"/>
      <c r="F57" s="282"/>
      <c r="G57" s="282"/>
      <c r="H57" s="283"/>
      <c r="I57" s="283"/>
      <c r="J57" s="283"/>
      <c r="K57" s="277">
        <f t="shared" si="67"/>
        <v>0</v>
      </c>
      <c r="L57" s="282"/>
      <c r="M57" s="283"/>
      <c r="N57" s="282"/>
      <c r="O57" s="283"/>
      <c r="P57" s="282"/>
      <c r="Q57" s="282"/>
      <c r="R57" s="277">
        <f t="shared" si="73"/>
        <v>0</v>
      </c>
      <c r="S57" s="91"/>
      <c r="T57" s="189"/>
      <c r="U57" s="89"/>
      <c r="V57" s="189"/>
      <c r="W57" s="89"/>
      <c r="X57" s="89"/>
      <c r="Y57" s="66">
        <f t="shared" si="69"/>
        <v>0</v>
      </c>
      <c r="Z57" s="89"/>
      <c r="AA57" s="189">
        <v>87.0</v>
      </c>
      <c r="AB57" s="89"/>
      <c r="AC57" s="189"/>
      <c r="AD57" s="89"/>
      <c r="AE57" s="89"/>
      <c r="AF57" s="66">
        <f t="shared" si="70"/>
        <v>87</v>
      </c>
      <c r="AG57" s="89"/>
      <c r="AH57" s="89"/>
      <c r="AI57" s="89"/>
      <c r="AJ57" s="89"/>
      <c r="AK57" s="89"/>
      <c r="AL57" s="89"/>
      <c r="AM57" s="66">
        <f t="shared" si="71"/>
        <v>0</v>
      </c>
    </row>
    <row r="58">
      <c r="A58" s="17" t="s">
        <v>24</v>
      </c>
      <c r="B58" s="186"/>
      <c r="C58" s="44" t="s">
        <v>3367</v>
      </c>
      <c r="D58" s="221">
        <f t="shared" si="72"/>
        <v>5.5</v>
      </c>
      <c r="E58" s="282"/>
      <c r="F58" s="282"/>
      <c r="G58" s="282"/>
      <c r="H58" s="283"/>
      <c r="I58" s="283"/>
      <c r="J58" s="283"/>
      <c r="K58" s="277">
        <f t="shared" si="67"/>
        <v>0</v>
      </c>
      <c r="L58" s="282"/>
      <c r="M58" s="283"/>
      <c r="N58" s="282"/>
      <c r="O58" s="283"/>
      <c r="P58" s="282"/>
      <c r="Q58" s="282"/>
      <c r="R58" s="277">
        <f t="shared" si="73"/>
        <v>0</v>
      </c>
      <c r="S58" s="91"/>
      <c r="T58" s="189"/>
      <c r="U58" s="89"/>
      <c r="V58" s="189"/>
      <c r="W58" s="89"/>
      <c r="X58" s="89"/>
      <c r="Y58" s="66">
        <f t="shared" si="69"/>
        <v>0</v>
      </c>
      <c r="Z58" s="89"/>
      <c r="AA58" s="189">
        <v>5.5</v>
      </c>
      <c r="AB58" s="89"/>
      <c r="AC58" s="189"/>
      <c r="AD58" s="89"/>
      <c r="AE58" s="89"/>
      <c r="AF58" s="66">
        <f t="shared" si="70"/>
        <v>5.5</v>
      </c>
      <c r="AG58" s="240"/>
      <c r="AH58" s="89"/>
      <c r="AI58" s="89"/>
      <c r="AJ58" s="89"/>
      <c r="AK58" s="240"/>
      <c r="AL58" s="89"/>
      <c r="AM58" s="66">
        <f t="shared" si="71"/>
        <v>0</v>
      </c>
    </row>
    <row r="59">
      <c r="A59" s="41" t="s">
        <v>26</v>
      </c>
      <c r="B59" s="196"/>
      <c r="C59" s="208" t="s">
        <v>69</v>
      </c>
      <c r="D59" s="230" t="str">
        <f t="shared" ref="D59:D60" si="74">D53/D54</f>
        <v>#DIV/0!</v>
      </c>
      <c r="K59" s="107"/>
    </row>
    <row r="60">
      <c r="A60" s="17" t="s">
        <v>28</v>
      </c>
      <c r="B60" s="198"/>
      <c r="C60" s="208" t="s">
        <v>71</v>
      </c>
      <c r="D60" s="230" t="str">
        <f t="shared" si="74"/>
        <v>#DIV/0!</v>
      </c>
      <c r="K60" s="107"/>
    </row>
    <row r="61">
      <c r="A61" s="17" t="s">
        <v>32</v>
      </c>
      <c r="B61" s="198"/>
      <c r="C61" s="208" t="s">
        <v>73</v>
      </c>
      <c r="D61" s="230">
        <f>D56/D57</f>
        <v>0.01149425287</v>
      </c>
      <c r="K61" s="107"/>
    </row>
    <row r="62">
      <c r="A62" s="207" t="s">
        <v>3368</v>
      </c>
      <c r="B62" s="59"/>
      <c r="C62" s="1504">
        <f>D57/D58</f>
        <v>15.81818182</v>
      </c>
      <c r="D62" s="59"/>
      <c r="K62" s="107"/>
    </row>
    <row r="63">
      <c r="K63" s="107"/>
    </row>
    <row r="64">
      <c r="A64" s="241"/>
      <c r="B64" s="170"/>
      <c r="C64" s="208" t="s">
        <v>55</v>
      </c>
      <c r="D64" s="219">
        <f>sum(F64:J64)+sum(L64:Q64)+sum(S64:X64)+sum(Z64:AE64)+SUM(AG64:AH64)</f>
        <v>0</v>
      </c>
      <c r="E64" s="282"/>
      <c r="F64" s="282"/>
      <c r="G64" s="282"/>
      <c r="H64" s="282"/>
      <c r="I64" s="282"/>
      <c r="J64" s="282"/>
      <c r="K64" s="284">
        <f t="shared" ref="K64:K70" si="75">sum(G64:J64)</f>
        <v>0</v>
      </c>
      <c r="L64" s="282"/>
      <c r="M64" s="283"/>
      <c r="N64" s="283"/>
      <c r="O64" s="283"/>
      <c r="P64" s="283"/>
      <c r="Q64" s="282"/>
      <c r="R64" s="284">
        <f t="shared" ref="R64:R70" si="76">sum(L64:Q64)</f>
        <v>0</v>
      </c>
      <c r="S64" s="91"/>
      <c r="T64" s="189"/>
      <c r="U64" s="189"/>
      <c r="V64" s="189"/>
      <c r="W64" s="189"/>
      <c r="X64" s="89"/>
      <c r="Y64" s="67">
        <f t="shared" ref="Y64:Y70" si="77">sum(S64:X64)</f>
        <v>0</v>
      </c>
      <c r="Z64" s="89"/>
      <c r="AA64" s="189"/>
      <c r="AB64" s="189"/>
      <c r="AC64" s="189"/>
      <c r="AD64" s="189"/>
      <c r="AE64" s="89"/>
      <c r="AF64" s="67">
        <f t="shared" ref="AF64:AF70" si="78">sum(Z64:AE64)</f>
        <v>0</v>
      </c>
      <c r="AG64" s="228"/>
      <c r="AH64" s="228"/>
      <c r="AI64" s="228"/>
      <c r="AJ64" s="228"/>
      <c r="AK64" s="228"/>
      <c r="AL64" s="228"/>
      <c r="AM64" s="67">
        <f t="shared" ref="AM64:AM70" si="79">sum(AG64:AL64)</f>
        <v>0</v>
      </c>
    </row>
    <row r="65">
      <c r="A65" s="172"/>
      <c r="B65" s="7"/>
      <c r="C65" s="208" t="s">
        <v>57</v>
      </c>
      <c r="D65" s="221">
        <f t="shared" ref="D65:D70" si="80">sum(F65:J65)+sum(L65:Q65)+sum(S65:X65)+sum(Z65:AE65)+sum(AG65:AH65)</f>
        <v>0</v>
      </c>
      <c r="E65" s="282"/>
      <c r="F65" s="282"/>
      <c r="G65" s="282"/>
      <c r="H65" s="282"/>
      <c r="I65" s="282"/>
      <c r="J65" s="282"/>
      <c r="K65" s="277">
        <f t="shared" si="75"/>
        <v>0</v>
      </c>
      <c r="L65" s="282"/>
      <c r="M65" s="283"/>
      <c r="N65" s="283"/>
      <c r="O65" s="283"/>
      <c r="P65" s="283"/>
      <c r="Q65" s="282"/>
      <c r="R65" s="277">
        <f t="shared" si="76"/>
        <v>0</v>
      </c>
      <c r="S65" s="91"/>
      <c r="T65" s="189"/>
      <c r="U65" s="189"/>
      <c r="V65" s="189"/>
      <c r="W65" s="189"/>
      <c r="X65" s="89"/>
      <c r="Y65" s="66">
        <f t="shared" si="77"/>
        <v>0</v>
      </c>
      <c r="Z65" s="89"/>
      <c r="AA65" s="189"/>
      <c r="AB65" s="189"/>
      <c r="AC65" s="189"/>
      <c r="AD65" s="189"/>
      <c r="AE65" s="89"/>
      <c r="AF65" s="66">
        <f t="shared" si="78"/>
        <v>0</v>
      </c>
      <c r="AG65" s="89"/>
      <c r="AH65" s="89"/>
      <c r="AI65" s="89"/>
      <c r="AJ65" s="89"/>
      <c r="AK65" s="89"/>
      <c r="AL65" s="89"/>
      <c r="AM65" s="66">
        <f t="shared" si="79"/>
        <v>0</v>
      </c>
    </row>
    <row r="66">
      <c r="A66" s="9" t="s">
        <v>12</v>
      </c>
      <c r="B66" s="218"/>
      <c r="C66" s="208" t="s">
        <v>58</v>
      </c>
      <c r="D66" s="221">
        <f t="shared" si="80"/>
        <v>0</v>
      </c>
      <c r="E66" s="282"/>
      <c r="F66" s="282"/>
      <c r="G66" s="282"/>
      <c r="H66" s="282"/>
      <c r="I66" s="282"/>
      <c r="J66" s="282"/>
      <c r="K66" s="277">
        <f t="shared" si="75"/>
        <v>0</v>
      </c>
      <c r="L66" s="282"/>
      <c r="M66" s="283"/>
      <c r="N66" s="283"/>
      <c r="O66" s="283"/>
      <c r="P66" s="283"/>
      <c r="Q66" s="282"/>
      <c r="R66" s="277">
        <f t="shared" si="76"/>
        <v>0</v>
      </c>
      <c r="S66" s="91"/>
      <c r="T66" s="189"/>
      <c r="U66" s="189"/>
      <c r="V66" s="189"/>
      <c r="W66" s="189"/>
      <c r="X66" s="89"/>
      <c r="Y66" s="66">
        <f t="shared" si="77"/>
        <v>0</v>
      </c>
      <c r="Z66" s="89"/>
      <c r="AA66" s="189"/>
      <c r="AB66" s="189"/>
      <c r="AC66" s="189"/>
      <c r="AD66" s="189"/>
      <c r="AE66" s="89"/>
      <c r="AF66" s="66">
        <f t="shared" si="78"/>
        <v>0</v>
      </c>
      <c r="AG66" s="89"/>
      <c r="AH66" s="89"/>
      <c r="AI66" s="89"/>
      <c r="AJ66" s="89"/>
      <c r="AK66" s="89"/>
      <c r="AL66" s="89"/>
      <c r="AM66" s="66">
        <f t="shared" si="79"/>
        <v>0</v>
      </c>
    </row>
    <row r="67">
      <c r="A67" s="17" t="s">
        <v>14</v>
      </c>
      <c r="B67" s="220"/>
      <c r="C67" s="245" t="s">
        <v>109</v>
      </c>
      <c r="D67" s="221">
        <f t="shared" si="80"/>
        <v>0</v>
      </c>
      <c r="E67" s="282"/>
      <c r="F67" s="282"/>
      <c r="G67" s="282"/>
      <c r="H67" s="283"/>
      <c r="I67" s="283"/>
      <c r="J67" s="283"/>
      <c r="K67" s="277">
        <f t="shared" si="75"/>
        <v>0</v>
      </c>
      <c r="L67" s="282"/>
      <c r="M67" s="283"/>
      <c r="N67" s="282"/>
      <c r="O67" s="283"/>
      <c r="P67" s="282"/>
      <c r="Q67" s="282"/>
      <c r="R67" s="277">
        <f t="shared" si="76"/>
        <v>0</v>
      </c>
      <c r="S67" s="91"/>
      <c r="T67" s="189"/>
      <c r="U67" s="89"/>
      <c r="V67" s="189"/>
      <c r="W67" s="89"/>
      <c r="X67" s="89"/>
      <c r="Y67" s="66">
        <f t="shared" si="77"/>
        <v>0</v>
      </c>
      <c r="Z67" s="89"/>
      <c r="AA67" s="189"/>
      <c r="AB67" s="89"/>
      <c r="AC67" s="189"/>
      <c r="AD67" s="89"/>
      <c r="AE67" s="89"/>
      <c r="AF67" s="66">
        <f t="shared" si="78"/>
        <v>0</v>
      </c>
      <c r="AG67" s="228"/>
      <c r="AH67" s="228"/>
      <c r="AI67" s="228"/>
      <c r="AJ67" s="228"/>
      <c r="AK67" s="228"/>
      <c r="AL67" s="228"/>
      <c r="AM67" s="66">
        <f t="shared" si="79"/>
        <v>0</v>
      </c>
    </row>
    <row r="68">
      <c r="A68" s="17" t="s">
        <v>16</v>
      </c>
      <c r="B68" s="186"/>
      <c r="C68" s="44" t="s">
        <v>72</v>
      </c>
      <c r="D68" s="221">
        <f t="shared" si="80"/>
        <v>0</v>
      </c>
      <c r="E68" s="282"/>
      <c r="F68" s="282"/>
      <c r="G68" s="282"/>
      <c r="H68" s="283"/>
      <c r="I68" s="283"/>
      <c r="J68" s="283"/>
      <c r="K68" s="277">
        <f t="shared" si="75"/>
        <v>0</v>
      </c>
      <c r="L68" s="282"/>
      <c r="M68" s="283"/>
      <c r="N68" s="282"/>
      <c r="O68" s="283"/>
      <c r="P68" s="282"/>
      <c r="Q68" s="282"/>
      <c r="R68" s="277">
        <f t="shared" si="76"/>
        <v>0</v>
      </c>
      <c r="S68" s="91"/>
      <c r="T68" s="189"/>
      <c r="U68" s="89"/>
      <c r="V68" s="189"/>
      <c r="W68" s="89"/>
      <c r="X68" s="89"/>
      <c r="Y68" s="66">
        <f t="shared" si="77"/>
        <v>0</v>
      </c>
      <c r="Z68" s="89"/>
      <c r="AA68" s="189"/>
      <c r="AB68" s="89"/>
      <c r="AC68" s="189"/>
      <c r="AD68" s="89"/>
      <c r="AE68" s="89"/>
      <c r="AF68" s="66">
        <f t="shared" si="78"/>
        <v>0</v>
      </c>
      <c r="AG68" s="89"/>
      <c r="AH68" s="89"/>
      <c r="AI68" s="89"/>
      <c r="AJ68" s="89"/>
      <c r="AK68" s="89"/>
      <c r="AL68" s="89"/>
      <c r="AM68" s="66">
        <f t="shared" si="79"/>
        <v>0</v>
      </c>
    </row>
    <row r="69">
      <c r="A69" s="17" t="s">
        <v>22</v>
      </c>
      <c r="B69" s="186"/>
      <c r="C69" s="44" t="s">
        <v>74</v>
      </c>
      <c r="D69" s="221">
        <f t="shared" si="80"/>
        <v>0</v>
      </c>
      <c r="E69" s="282"/>
      <c r="F69" s="282"/>
      <c r="G69" s="282"/>
      <c r="H69" s="283"/>
      <c r="I69" s="283"/>
      <c r="J69" s="283"/>
      <c r="K69" s="277">
        <f t="shared" si="75"/>
        <v>0</v>
      </c>
      <c r="L69" s="282"/>
      <c r="M69" s="283"/>
      <c r="N69" s="282"/>
      <c r="O69" s="283"/>
      <c r="P69" s="282"/>
      <c r="Q69" s="282"/>
      <c r="R69" s="277">
        <f t="shared" si="76"/>
        <v>0</v>
      </c>
      <c r="S69" s="91"/>
      <c r="T69" s="189"/>
      <c r="U69" s="89"/>
      <c r="V69" s="189"/>
      <c r="W69" s="89"/>
      <c r="X69" s="89"/>
      <c r="Y69" s="66">
        <f t="shared" si="77"/>
        <v>0</v>
      </c>
      <c r="Z69" s="89"/>
      <c r="AA69" s="189"/>
      <c r="AB69" s="89"/>
      <c r="AC69" s="189"/>
      <c r="AD69" s="89"/>
      <c r="AE69" s="89"/>
      <c r="AF69" s="66">
        <f t="shared" si="78"/>
        <v>0</v>
      </c>
      <c r="AG69" s="89"/>
      <c r="AH69" s="89"/>
      <c r="AI69" s="89"/>
      <c r="AJ69" s="89"/>
      <c r="AK69" s="89"/>
      <c r="AL69" s="89"/>
      <c r="AM69" s="66">
        <f t="shared" si="79"/>
        <v>0</v>
      </c>
    </row>
    <row r="70">
      <c r="A70" s="17" t="s">
        <v>24</v>
      </c>
      <c r="B70" s="186"/>
      <c r="C70" s="44" t="s">
        <v>3367</v>
      </c>
      <c r="D70" s="221">
        <f t="shared" si="80"/>
        <v>0</v>
      </c>
      <c r="E70" s="282"/>
      <c r="F70" s="282"/>
      <c r="G70" s="282"/>
      <c r="H70" s="283"/>
      <c r="I70" s="283"/>
      <c r="J70" s="283"/>
      <c r="K70" s="277">
        <f t="shared" si="75"/>
        <v>0</v>
      </c>
      <c r="L70" s="282"/>
      <c r="M70" s="283"/>
      <c r="N70" s="282"/>
      <c r="O70" s="283"/>
      <c r="P70" s="282"/>
      <c r="Q70" s="282"/>
      <c r="R70" s="277">
        <f t="shared" si="76"/>
        <v>0</v>
      </c>
      <c r="S70" s="91"/>
      <c r="T70" s="189"/>
      <c r="U70" s="89"/>
      <c r="V70" s="189"/>
      <c r="W70" s="89"/>
      <c r="X70" s="89"/>
      <c r="Y70" s="66">
        <f t="shared" si="77"/>
        <v>0</v>
      </c>
      <c r="Z70" s="89"/>
      <c r="AA70" s="189"/>
      <c r="AB70" s="89"/>
      <c r="AC70" s="189"/>
      <c r="AD70" s="89"/>
      <c r="AE70" s="89"/>
      <c r="AF70" s="66">
        <f t="shared" si="78"/>
        <v>0</v>
      </c>
      <c r="AG70" s="240"/>
      <c r="AH70" s="89"/>
      <c r="AI70" s="89"/>
      <c r="AJ70" s="89"/>
      <c r="AK70" s="240"/>
      <c r="AL70" s="89"/>
      <c r="AM70" s="66">
        <f t="shared" si="79"/>
        <v>0</v>
      </c>
    </row>
    <row r="71">
      <c r="A71" s="41" t="s">
        <v>26</v>
      </c>
      <c r="B71" s="196"/>
      <c r="C71" s="208" t="s">
        <v>69</v>
      </c>
      <c r="D71" s="230" t="str">
        <f t="shared" ref="D71:D72" si="81">D65/D66</f>
        <v>#DIV/0!</v>
      </c>
      <c r="K71" s="107"/>
    </row>
    <row r="72">
      <c r="A72" s="17" t="s">
        <v>28</v>
      </c>
      <c r="B72" s="198"/>
      <c r="C72" s="208" t="s">
        <v>71</v>
      </c>
      <c r="D72" s="230" t="str">
        <f t="shared" si="81"/>
        <v>#DIV/0!</v>
      </c>
      <c r="K72" s="107"/>
    </row>
    <row r="73">
      <c r="A73" s="17" t="s">
        <v>32</v>
      </c>
      <c r="B73" s="198"/>
      <c r="C73" s="208" t="s">
        <v>73</v>
      </c>
      <c r="D73" s="230" t="str">
        <f>D68/D69</f>
        <v>#DIV/0!</v>
      </c>
      <c r="K73" s="107"/>
    </row>
    <row r="74">
      <c r="A74" s="207" t="s">
        <v>3368</v>
      </c>
      <c r="B74" s="59"/>
      <c r="C74" s="1504" t="str">
        <f>D69/D70</f>
        <v>#DIV/0!</v>
      </c>
      <c r="D74" s="59"/>
      <c r="K74" s="107"/>
    </row>
    <row r="75">
      <c r="K75" s="107"/>
    </row>
    <row r="76">
      <c r="A76" s="1507"/>
      <c r="B76" s="1507"/>
      <c r="C76" s="1507"/>
      <c r="D76" s="1507"/>
      <c r="E76" s="1507"/>
      <c r="F76" s="1507"/>
      <c r="G76" s="1507"/>
      <c r="H76" s="1507"/>
      <c r="I76" s="1507"/>
      <c r="J76" s="1507"/>
      <c r="K76" s="1508"/>
      <c r="L76" s="1507"/>
      <c r="M76" s="1507"/>
      <c r="N76" s="1507"/>
      <c r="O76" s="1507"/>
      <c r="P76" s="1507"/>
      <c r="Q76" s="1507"/>
      <c r="R76" s="1507"/>
      <c r="S76" s="1507"/>
      <c r="T76" s="1507"/>
      <c r="U76" s="1507"/>
      <c r="V76" s="1507"/>
      <c r="W76" s="1507"/>
      <c r="X76" s="1507"/>
      <c r="Y76" s="1507"/>
      <c r="Z76" s="1507"/>
      <c r="AA76" s="1507"/>
      <c r="AB76" s="1507"/>
      <c r="AC76" s="1507"/>
      <c r="AD76" s="1507"/>
      <c r="AE76" s="1507"/>
      <c r="AF76" s="1507"/>
      <c r="AG76" s="1507"/>
      <c r="AH76" s="1507"/>
      <c r="AI76" s="1507"/>
      <c r="AJ76" s="1507"/>
      <c r="AK76" s="1507"/>
      <c r="AL76" s="1507"/>
      <c r="AM76" s="1507"/>
    </row>
    <row r="77">
      <c r="A77" s="1507"/>
      <c r="B77" s="1507"/>
      <c r="C77" s="1507"/>
      <c r="D77" s="1507"/>
      <c r="E77" s="1507"/>
      <c r="F77" s="1507"/>
      <c r="G77" s="1507"/>
      <c r="H77" s="1507"/>
      <c r="I77" s="1507"/>
      <c r="J77" s="1507"/>
      <c r="K77" s="1508"/>
      <c r="L77" s="1507"/>
      <c r="M77" s="1507"/>
      <c r="N77" s="1507"/>
      <c r="O77" s="1507"/>
      <c r="P77" s="1507"/>
      <c r="Q77" s="1507"/>
      <c r="R77" s="1507"/>
      <c r="S77" s="1507"/>
      <c r="T77" s="1507"/>
      <c r="U77" s="1507"/>
      <c r="V77" s="1507"/>
      <c r="W77" s="1507"/>
      <c r="X77" s="1507"/>
      <c r="Y77" s="1507"/>
      <c r="Z77" s="1507"/>
      <c r="AA77" s="1507"/>
      <c r="AB77" s="1507"/>
      <c r="AC77" s="1507"/>
      <c r="AD77" s="1507"/>
      <c r="AE77" s="1507"/>
      <c r="AF77" s="1507"/>
      <c r="AG77" s="1507"/>
      <c r="AH77" s="1507"/>
      <c r="AI77" s="1507"/>
      <c r="AJ77" s="1507"/>
      <c r="AK77" s="1507"/>
      <c r="AL77" s="1507"/>
      <c r="AM77" s="1507"/>
    </row>
    <row r="78">
      <c r="K78" s="107"/>
    </row>
    <row r="79">
      <c r="A79" s="225"/>
      <c r="B79" s="170"/>
      <c r="C79" s="226" t="s">
        <v>55</v>
      </c>
      <c r="D79" s="219">
        <f>sum(G79:J79)+sum(L79:Q79)+sum(S79:X79)+sum(Z79:AE79)+SUM(AG79:AH79)</f>
        <v>0</v>
      </c>
      <c r="E79" s="227"/>
      <c r="F79" s="227"/>
      <c r="G79" s="227"/>
      <c r="H79" s="228"/>
      <c r="I79" s="227"/>
      <c r="J79" s="228"/>
      <c r="K79" s="60">
        <f t="shared" ref="K79:K82" si="82">sum(G79:J79)</f>
        <v>0</v>
      </c>
      <c r="L79" s="228"/>
      <c r="M79" s="227"/>
      <c r="N79" s="227"/>
      <c r="O79" s="227"/>
      <c r="P79" s="227"/>
      <c r="Q79" s="228"/>
      <c r="R79" s="60">
        <f t="shared" ref="R79:R82" si="83">sum(L79:Q79)</f>
        <v>0</v>
      </c>
      <c r="S79" s="228"/>
      <c r="T79" s="228"/>
      <c r="U79" s="228"/>
      <c r="V79" s="228"/>
      <c r="W79" s="228"/>
      <c r="X79" s="228"/>
      <c r="Y79" s="60">
        <f t="shared" ref="Y79:Y82" si="84">sum(S79:X79)</f>
        <v>0</v>
      </c>
      <c r="Z79" s="228"/>
      <c r="AA79" s="228"/>
      <c r="AB79" s="228"/>
      <c r="AC79" s="228"/>
      <c r="AD79" s="228"/>
      <c r="AE79" s="228"/>
      <c r="AF79" s="60">
        <f t="shared" ref="AF79:AF82" si="85">sum(Z79:AE79)</f>
        <v>0</v>
      </c>
      <c r="AG79" s="228"/>
      <c r="AH79" s="228"/>
      <c r="AI79" s="228"/>
      <c r="AJ79" s="228"/>
      <c r="AK79" s="228"/>
      <c r="AL79" s="228"/>
      <c r="AM79" s="60">
        <f t="shared" ref="AM79:AM82" si="86">sum(AG79:AL79)</f>
        <v>0</v>
      </c>
    </row>
    <row r="80">
      <c r="A80" s="172"/>
      <c r="B80" s="7"/>
      <c r="C80" s="229" t="s">
        <v>57</v>
      </c>
      <c r="D80" s="221">
        <f t="shared" ref="D80:D82" si="87">sum(G80:J80)+sum(L80:Q80)+sum(S80:X80)+sum(Z80:AE80)+sum(AG80:AH80)</f>
        <v>0</v>
      </c>
      <c r="E80" s="189"/>
      <c r="F80" s="189"/>
      <c r="G80" s="189"/>
      <c r="H80" s="89"/>
      <c r="I80" s="189"/>
      <c r="J80" s="89"/>
      <c r="K80" s="66">
        <f t="shared" si="82"/>
        <v>0</v>
      </c>
      <c r="L80" s="89"/>
      <c r="M80" s="189"/>
      <c r="N80" s="189"/>
      <c r="O80" s="189"/>
      <c r="P80" s="189"/>
      <c r="Q80" s="89"/>
      <c r="R80" s="66">
        <f t="shared" si="83"/>
        <v>0</v>
      </c>
      <c r="S80" s="89"/>
      <c r="T80" s="189"/>
      <c r="U80" s="89"/>
      <c r="V80" s="89"/>
      <c r="W80" s="89"/>
      <c r="X80" s="89"/>
      <c r="Y80" s="66">
        <f t="shared" si="84"/>
        <v>0</v>
      </c>
      <c r="Z80" s="89"/>
      <c r="AA80" s="89"/>
      <c r="AB80" s="89"/>
      <c r="AC80" s="89"/>
      <c r="AD80" s="89"/>
      <c r="AE80" s="89"/>
      <c r="AF80" s="66">
        <f t="shared" si="85"/>
        <v>0</v>
      </c>
      <c r="AG80" s="89"/>
      <c r="AH80" s="89"/>
      <c r="AI80" s="89"/>
      <c r="AJ80" s="89"/>
      <c r="AK80" s="89"/>
      <c r="AL80" s="89"/>
      <c r="AM80" s="66">
        <f t="shared" si="86"/>
        <v>0</v>
      </c>
    </row>
    <row r="81">
      <c r="A81" s="229" t="s">
        <v>69</v>
      </c>
      <c r="B81" s="230" t="str">
        <f t="shared" ref="B81:B82" si="88">D80/D81</f>
        <v>#DIV/0!</v>
      </c>
      <c r="C81" s="229" t="s">
        <v>58</v>
      </c>
      <c r="D81" s="221">
        <f t="shared" si="87"/>
        <v>0</v>
      </c>
      <c r="E81" s="189"/>
      <c r="F81" s="189"/>
      <c r="G81" s="189"/>
      <c r="H81" s="189"/>
      <c r="I81" s="189"/>
      <c r="J81" s="89"/>
      <c r="K81" s="66">
        <f t="shared" si="82"/>
        <v>0</v>
      </c>
      <c r="L81" s="89"/>
      <c r="M81" s="189"/>
      <c r="N81" s="189"/>
      <c r="O81" s="189"/>
      <c r="P81" s="189"/>
      <c r="Q81" s="189"/>
      <c r="R81" s="66">
        <f t="shared" si="83"/>
        <v>0</v>
      </c>
      <c r="S81" s="89"/>
      <c r="T81" s="89"/>
      <c r="U81" s="89"/>
      <c r="V81" s="89"/>
      <c r="W81" s="89"/>
      <c r="X81" s="89"/>
      <c r="Y81" s="66">
        <f t="shared" si="84"/>
        <v>0</v>
      </c>
      <c r="Z81" s="89"/>
      <c r="AA81" s="89"/>
      <c r="AB81" s="89"/>
      <c r="AC81" s="89"/>
      <c r="AD81" s="89"/>
      <c r="AE81" s="89"/>
      <c r="AF81" s="66">
        <f t="shared" si="85"/>
        <v>0</v>
      </c>
      <c r="AG81" s="89"/>
      <c r="AH81" s="89"/>
      <c r="AI81" s="89"/>
      <c r="AJ81" s="89"/>
      <c r="AK81" s="89"/>
      <c r="AL81" s="89"/>
      <c r="AM81" s="66">
        <f t="shared" si="86"/>
        <v>0</v>
      </c>
    </row>
    <row r="82">
      <c r="A82" s="231" t="s">
        <v>71</v>
      </c>
      <c r="B82" s="232" t="str">
        <f t="shared" si="88"/>
        <v>#DIV/0!</v>
      </c>
      <c r="C82" s="233" t="s">
        <v>109</v>
      </c>
      <c r="D82" s="221">
        <f t="shared" si="87"/>
        <v>0</v>
      </c>
      <c r="E82" s="189"/>
      <c r="F82" s="189"/>
      <c r="G82" s="189"/>
      <c r="H82" s="189"/>
      <c r="I82" s="189"/>
      <c r="J82" s="189"/>
      <c r="K82" s="66">
        <f t="shared" si="82"/>
        <v>0</v>
      </c>
      <c r="L82" s="189"/>
      <c r="M82" s="189"/>
      <c r="N82" s="189"/>
      <c r="O82" s="189"/>
      <c r="P82" s="189"/>
      <c r="Q82" s="189"/>
      <c r="R82" s="66">
        <f t="shared" si="83"/>
        <v>0</v>
      </c>
      <c r="S82" s="265"/>
      <c r="T82" s="189"/>
      <c r="U82" s="89"/>
      <c r="V82" s="89"/>
      <c r="W82" s="240"/>
      <c r="X82" s="89"/>
      <c r="Y82" s="66">
        <f t="shared" si="84"/>
        <v>0</v>
      </c>
      <c r="Z82" s="240"/>
      <c r="AA82" s="89"/>
      <c r="AB82" s="89"/>
      <c r="AC82" s="89"/>
      <c r="AD82" s="240"/>
      <c r="AE82" s="89"/>
      <c r="AF82" s="67">
        <f t="shared" si="85"/>
        <v>0</v>
      </c>
      <c r="AG82" s="240"/>
      <c r="AH82" s="89"/>
      <c r="AI82" s="89"/>
      <c r="AJ82" s="89"/>
      <c r="AK82" s="240"/>
      <c r="AL82" s="89"/>
      <c r="AM82" s="67">
        <f t="shared" si="86"/>
        <v>0</v>
      </c>
    </row>
    <row r="83">
      <c r="A83" s="234"/>
      <c r="B83" s="234"/>
      <c r="C83" s="234"/>
      <c r="D83" s="234"/>
      <c r="E83" s="1509"/>
      <c r="F83" s="1509"/>
      <c r="G83" s="235" t="s">
        <v>27</v>
      </c>
      <c r="H83" s="71"/>
      <c r="I83" s="71"/>
      <c r="J83" s="59"/>
      <c r="K83" s="203" t="str">
        <f t="shared" ref="K83:K84" si="89">K80/K81</f>
        <v>#DIV/0!</v>
      </c>
      <c r="L83" s="202" t="s">
        <v>27</v>
      </c>
      <c r="M83" s="71"/>
      <c r="N83" s="71"/>
      <c r="O83" s="71"/>
      <c r="P83" s="71"/>
      <c r="Q83" s="59"/>
      <c r="R83" s="203" t="str">
        <f t="shared" ref="R83:R84" si="90">R80/R81</f>
        <v>#DIV/0!</v>
      </c>
      <c r="S83" s="202" t="s">
        <v>27</v>
      </c>
      <c r="T83" s="71"/>
      <c r="U83" s="71"/>
      <c r="V83" s="71"/>
      <c r="W83" s="71"/>
      <c r="X83" s="59"/>
      <c r="Y83" s="203" t="str">
        <f t="shared" ref="Y83:Y84" si="91">Y80/Y81</f>
        <v>#DIV/0!</v>
      </c>
      <c r="Z83" s="202" t="s">
        <v>27</v>
      </c>
      <c r="AA83" s="71"/>
      <c r="AB83" s="71"/>
      <c r="AC83" s="71"/>
      <c r="AD83" s="71"/>
      <c r="AE83" s="59"/>
      <c r="AF83" s="47" t="str">
        <f t="shared" ref="AF83:AF84" si="92">AF80/AF81</f>
        <v>#DIV/0!</v>
      </c>
      <c r="AG83" s="202" t="s">
        <v>27</v>
      </c>
      <c r="AH83" s="71"/>
      <c r="AI83" s="71"/>
      <c r="AJ83" s="71"/>
      <c r="AK83" s="71"/>
      <c r="AL83" s="59"/>
      <c r="AM83" s="47" t="str">
        <f t="shared" ref="AM83:AM84" si="93">AM80/AM81</f>
        <v>#DIV/0!</v>
      </c>
    </row>
    <row r="84">
      <c r="A84" s="236"/>
      <c r="B84" s="236"/>
      <c r="C84" s="236"/>
      <c r="D84" s="236"/>
      <c r="E84" s="1332"/>
      <c r="F84" s="1332"/>
      <c r="G84" s="237" t="s">
        <v>29</v>
      </c>
      <c r="H84" s="71"/>
      <c r="I84" s="71"/>
      <c r="J84" s="59"/>
      <c r="K84" s="203" t="str">
        <f t="shared" si="89"/>
        <v>#DIV/0!</v>
      </c>
      <c r="L84" s="205" t="s">
        <v>29</v>
      </c>
      <c r="M84" s="71"/>
      <c r="N84" s="71"/>
      <c r="O84" s="71"/>
      <c r="P84" s="71"/>
      <c r="Q84" s="59"/>
      <c r="R84" s="203" t="str">
        <f t="shared" si="90"/>
        <v>#DIV/0!</v>
      </c>
      <c r="S84" s="205" t="s">
        <v>29</v>
      </c>
      <c r="T84" s="71"/>
      <c r="U84" s="71"/>
      <c r="V84" s="71"/>
      <c r="W84" s="71"/>
      <c r="X84" s="59"/>
      <c r="Y84" s="203" t="str">
        <f t="shared" si="91"/>
        <v>#DIV/0!</v>
      </c>
      <c r="Z84" s="205" t="s">
        <v>29</v>
      </c>
      <c r="AA84" s="71"/>
      <c r="AB84" s="71"/>
      <c r="AC84" s="71"/>
      <c r="AD84" s="71"/>
      <c r="AE84" s="59"/>
      <c r="AF84" s="47" t="str">
        <f t="shared" si="92"/>
        <v>#DIV/0!</v>
      </c>
      <c r="AG84" s="205" t="s">
        <v>29</v>
      </c>
      <c r="AH84" s="71"/>
      <c r="AI84" s="71"/>
      <c r="AJ84" s="71"/>
      <c r="AK84" s="71"/>
      <c r="AL84" s="59"/>
      <c r="AM84" s="47" t="str">
        <f t="shared" si="93"/>
        <v>#DIV/0!</v>
      </c>
    </row>
    <row r="85">
      <c r="K85" s="107"/>
    </row>
    <row r="86">
      <c r="A86" s="225"/>
      <c r="B86" s="170"/>
      <c r="C86" s="226" t="s">
        <v>55</v>
      </c>
      <c r="D86" s="219">
        <f>sum(G86:J86)+sum(L86:Q86)+sum(S86:X86)+sum(Z86:AE86)+SUM(AG86:AH86)</f>
        <v>0</v>
      </c>
      <c r="E86" s="228"/>
      <c r="F86" s="228"/>
      <c r="G86" s="228"/>
      <c r="H86" s="228"/>
      <c r="I86" s="228"/>
      <c r="J86" s="228"/>
      <c r="K86" s="60">
        <f t="shared" ref="K86:K89" si="94">sum(G86:J86)</f>
        <v>0</v>
      </c>
      <c r="L86" s="228"/>
      <c r="M86" s="228"/>
      <c r="N86" s="228"/>
      <c r="O86" s="228"/>
      <c r="P86" s="228"/>
      <c r="Q86" s="228"/>
      <c r="R86" s="60">
        <f t="shared" ref="R86:R89" si="95">sum(L86:Q86)</f>
        <v>0</v>
      </c>
      <c r="S86" s="228"/>
      <c r="T86" s="227"/>
      <c r="U86" s="228"/>
      <c r="V86" s="228"/>
      <c r="W86" s="228"/>
      <c r="X86" s="228"/>
      <c r="Y86" s="60">
        <f t="shared" ref="Y86:Y89" si="96">sum(S86:X86)</f>
        <v>0</v>
      </c>
      <c r="Z86" s="228"/>
      <c r="AA86" s="228"/>
      <c r="AB86" s="1510"/>
      <c r="AC86" s="228"/>
      <c r="AD86" s="228"/>
      <c r="AE86" s="228"/>
      <c r="AF86" s="60">
        <f t="shared" ref="AF86:AF89" si="97">sum(Z86:AE86)</f>
        <v>0</v>
      </c>
      <c r="AG86" s="228"/>
      <c r="AH86" s="228"/>
      <c r="AI86" s="228"/>
      <c r="AJ86" s="228"/>
      <c r="AK86" s="228"/>
      <c r="AL86" s="228"/>
      <c r="AM86" s="60">
        <f t="shared" ref="AM86:AM89" si="98">sum(AG86:AL86)</f>
        <v>0</v>
      </c>
    </row>
    <row r="87">
      <c r="A87" s="172"/>
      <c r="B87" s="7"/>
      <c r="C87" s="208" t="s">
        <v>57</v>
      </c>
      <c r="D87" s="221">
        <f t="shared" ref="D87:D89" si="99">sum(G87:J87)+sum(L87:Q87)+sum(S87:X87)+sum(Z87:AE87)+sum(AG87:AH87)</f>
        <v>0</v>
      </c>
      <c r="E87" s="89"/>
      <c r="F87" s="89"/>
      <c r="G87" s="89"/>
      <c r="H87" s="89"/>
      <c r="I87" s="89"/>
      <c r="J87" s="89"/>
      <c r="K87" s="66">
        <f t="shared" si="94"/>
        <v>0</v>
      </c>
      <c r="L87" s="89"/>
      <c r="M87" s="89"/>
      <c r="N87" s="89"/>
      <c r="O87" s="89"/>
      <c r="P87" s="89"/>
      <c r="Q87" s="89"/>
      <c r="R87" s="66">
        <f t="shared" si="95"/>
        <v>0</v>
      </c>
      <c r="S87" s="89"/>
      <c r="T87" s="189"/>
      <c r="U87" s="89"/>
      <c r="V87" s="89"/>
      <c r="W87" s="89"/>
      <c r="X87" s="89"/>
      <c r="Y87" s="66">
        <f t="shared" si="96"/>
        <v>0</v>
      </c>
      <c r="Z87" s="89"/>
      <c r="AA87" s="89"/>
      <c r="AB87" s="240"/>
      <c r="AC87" s="89"/>
      <c r="AD87" s="89"/>
      <c r="AE87" s="89"/>
      <c r="AF87" s="66">
        <f t="shared" si="97"/>
        <v>0</v>
      </c>
      <c r="AG87" s="89"/>
      <c r="AH87" s="89"/>
      <c r="AI87" s="89"/>
      <c r="AJ87" s="89"/>
      <c r="AK87" s="89"/>
      <c r="AL87" s="89"/>
      <c r="AM87" s="66">
        <f t="shared" si="98"/>
        <v>0</v>
      </c>
    </row>
    <row r="88">
      <c r="A88" s="208" t="s">
        <v>69</v>
      </c>
      <c r="B88" s="230" t="str">
        <f t="shared" ref="B88:B89" si="100">D87/D88</f>
        <v>#DIV/0!</v>
      </c>
      <c r="C88" s="208" t="s">
        <v>58</v>
      </c>
      <c r="D88" s="221">
        <f t="shared" si="99"/>
        <v>0</v>
      </c>
      <c r="E88" s="89"/>
      <c r="F88" s="89"/>
      <c r="G88" s="89"/>
      <c r="H88" s="89"/>
      <c r="I88" s="189"/>
      <c r="J88" s="189"/>
      <c r="K88" s="66">
        <f t="shared" si="94"/>
        <v>0</v>
      </c>
      <c r="L88" s="89"/>
      <c r="M88" s="89"/>
      <c r="N88" s="89"/>
      <c r="O88" s="89"/>
      <c r="P88" s="89"/>
      <c r="Q88" s="89"/>
      <c r="R88" s="66">
        <f t="shared" si="95"/>
        <v>0</v>
      </c>
      <c r="S88" s="89"/>
      <c r="T88" s="89"/>
      <c r="U88" s="89"/>
      <c r="V88" s="89"/>
      <c r="W88" s="89"/>
      <c r="X88" s="89"/>
      <c r="Y88" s="66">
        <f t="shared" si="96"/>
        <v>0</v>
      </c>
      <c r="Z88" s="89"/>
      <c r="AA88" s="89"/>
      <c r="AB88" s="89"/>
      <c r="AC88" s="89"/>
      <c r="AD88" s="89"/>
      <c r="AE88" s="89"/>
      <c r="AF88" s="66">
        <f t="shared" si="97"/>
        <v>0</v>
      </c>
      <c r="AG88" s="89"/>
      <c r="AH88" s="89"/>
      <c r="AI88" s="89"/>
      <c r="AJ88" s="89"/>
      <c r="AK88" s="89"/>
      <c r="AL88" s="89"/>
      <c r="AM88" s="66">
        <f t="shared" si="98"/>
        <v>0</v>
      </c>
    </row>
    <row r="89">
      <c r="A89" s="238" t="s">
        <v>71</v>
      </c>
      <c r="B89" s="232" t="str">
        <f t="shared" si="100"/>
        <v>#DIV/0!</v>
      </c>
      <c r="C89" s="239" t="s">
        <v>109</v>
      </c>
      <c r="D89" s="221">
        <f t="shared" si="99"/>
        <v>0</v>
      </c>
      <c r="E89" s="189"/>
      <c r="F89" s="189"/>
      <c r="G89" s="189"/>
      <c r="H89" s="189"/>
      <c r="I89" s="189"/>
      <c r="J89" s="189"/>
      <c r="K89" s="66">
        <f t="shared" si="94"/>
        <v>0</v>
      </c>
      <c r="L89" s="240"/>
      <c r="M89" s="89"/>
      <c r="N89" s="89"/>
      <c r="O89" s="189"/>
      <c r="P89" s="240"/>
      <c r="Q89" s="89"/>
      <c r="R89" s="66">
        <f t="shared" si="95"/>
        <v>0</v>
      </c>
      <c r="S89" s="265"/>
      <c r="T89" s="89"/>
      <c r="U89" s="89"/>
      <c r="V89" s="89"/>
      <c r="W89" s="240"/>
      <c r="X89" s="89"/>
      <c r="Y89" s="66">
        <f t="shared" si="96"/>
        <v>0</v>
      </c>
      <c r="Z89" s="240"/>
      <c r="AA89" s="89"/>
      <c r="AB89" s="89"/>
      <c r="AC89" s="89"/>
      <c r="AD89" s="240"/>
      <c r="AE89" s="89"/>
      <c r="AF89" s="67">
        <f t="shared" si="97"/>
        <v>0</v>
      </c>
      <c r="AG89" s="240"/>
      <c r="AH89" s="89"/>
      <c r="AI89" s="89"/>
      <c r="AJ89" s="89"/>
      <c r="AK89" s="240"/>
      <c r="AL89" s="89"/>
      <c r="AM89" s="67">
        <f t="shared" si="98"/>
        <v>0</v>
      </c>
    </row>
    <row r="90">
      <c r="A90" s="234"/>
      <c r="B90" s="234"/>
      <c r="C90" s="234"/>
      <c r="D90" s="234"/>
      <c r="E90" s="1509"/>
      <c r="F90" s="1509"/>
      <c r="G90" s="235" t="s">
        <v>27</v>
      </c>
      <c r="H90" s="71"/>
      <c r="I90" s="71"/>
      <c r="J90" s="59"/>
      <c r="K90" s="203" t="str">
        <f t="shared" ref="K90:K91" si="101">K87/K88</f>
        <v>#DIV/0!</v>
      </c>
      <c r="L90" s="202" t="s">
        <v>27</v>
      </c>
      <c r="M90" s="71"/>
      <c r="N90" s="71"/>
      <c r="O90" s="71"/>
      <c r="P90" s="71"/>
      <c r="Q90" s="59"/>
      <c r="R90" s="203" t="str">
        <f t="shared" ref="R90:R91" si="102">R87/R88</f>
        <v>#DIV/0!</v>
      </c>
      <c r="S90" s="202" t="s">
        <v>27</v>
      </c>
      <c r="T90" s="71"/>
      <c r="U90" s="71"/>
      <c r="V90" s="71"/>
      <c r="W90" s="71"/>
      <c r="X90" s="59"/>
      <c r="Y90" s="203" t="str">
        <f t="shared" ref="Y90:Y91" si="103">Y87/Y88</f>
        <v>#DIV/0!</v>
      </c>
      <c r="Z90" s="202" t="s">
        <v>27</v>
      </c>
      <c r="AA90" s="71"/>
      <c r="AB90" s="71"/>
      <c r="AC90" s="71"/>
      <c r="AD90" s="71"/>
      <c r="AE90" s="59"/>
      <c r="AF90" s="47" t="str">
        <f t="shared" ref="AF90:AF91" si="104">AF87/AF88</f>
        <v>#DIV/0!</v>
      </c>
      <c r="AG90" s="202" t="s">
        <v>27</v>
      </c>
      <c r="AH90" s="71"/>
      <c r="AI90" s="71"/>
      <c r="AJ90" s="71"/>
      <c r="AK90" s="71"/>
      <c r="AL90" s="59"/>
      <c r="AM90" s="47" t="str">
        <f t="shared" ref="AM90:AM91" si="105">AM87/AM88</f>
        <v>#DIV/0!</v>
      </c>
    </row>
    <row r="91">
      <c r="A91" s="236"/>
      <c r="B91" s="236"/>
      <c r="C91" s="236"/>
      <c r="D91" s="236"/>
      <c r="E91" s="1332"/>
      <c r="F91" s="1332"/>
      <c r="G91" s="237" t="s">
        <v>29</v>
      </c>
      <c r="H91" s="71"/>
      <c r="I91" s="71"/>
      <c r="J91" s="59"/>
      <c r="K91" s="203" t="str">
        <f t="shared" si="101"/>
        <v>#DIV/0!</v>
      </c>
      <c r="L91" s="205" t="s">
        <v>29</v>
      </c>
      <c r="M91" s="71"/>
      <c r="N91" s="71"/>
      <c r="O91" s="71"/>
      <c r="P91" s="71"/>
      <c r="Q91" s="59"/>
      <c r="R91" s="203" t="str">
        <f t="shared" si="102"/>
        <v>#DIV/0!</v>
      </c>
      <c r="S91" s="205" t="s">
        <v>29</v>
      </c>
      <c r="T91" s="71"/>
      <c r="U91" s="71"/>
      <c r="V91" s="71"/>
      <c r="W91" s="71"/>
      <c r="X91" s="59"/>
      <c r="Y91" s="203" t="str">
        <f t="shared" si="103"/>
        <v>#DIV/0!</v>
      </c>
      <c r="Z91" s="205" t="s">
        <v>29</v>
      </c>
      <c r="AA91" s="71"/>
      <c r="AB91" s="71"/>
      <c r="AC91" s="71"/>
      <c r="AD91" s="71"/>
      <c r="AE91" s="59"/>
      <c r="AF91" s="47" t="str">
        <f t="shared" si="104"/>
        <v>#DIV/0!</v>
      </c>
      <c r="AG91" s="205" t="s">
        <v>29</v>
      </c>
      <c r="AH91" s="71"/>
      <c r="AI91" s="71"/>
      <c r="AJ91" s="71"/>
      <c r="AK91" s="71"/>
      <c r="AL91" s="59"/>
      <c r="AM91" s="47" t="str">
        <f t="shared" si="105"/>
        <v>#DIV/0!</v>
      </c>
    </row>
    <row r="92">
      <c r="A92" s="236"/>
      <c r="B92" s="236"/>
      <c r="C92" s="236"/>
      <c r="D92" s="236"/>
      <c r="E92" s="266"/>
      <c r="F92" s="266"/>
      <c r="G92" s="266"/>
      <c r="H92" s="266"/>
      <c r="I92" s="266"/>
      <c r="J92" s="266"/>
      <c r="K92" s="267"/>
      <c r="L92" s="266"/>
      <c r="M92" s="266"/>
      <c r="N92" s="266"/>
      <c r="O92" s="266"/>
      <c r="P92" s="266"/>
      <c r="Q92" s="266"/>
      <c r="R92" s="267"/>
      <c r="S92" s="266"/>
      <c r="T92" s="266"/>
      <c r="U92" s="266"/>
      <c r="V92" s="266"/>
      <c r="W92" s="266"/>
      <c r="X92" s="266"/>
      <c r="Y92" s="267"/>
      <c r="Z92" s="266"/>
      <c r="AA92" s="266"/>
      <c r="AB92" s="266"/>
      <c r="AC92" s="266"/>
      <c r="AD92" s="266"/>
      <c r="AE92" s="266"/>
      <c r="AF92" s="267"/>
      <c r="AG92" s="217"/>
      <c r="AH92" s="217"/>
      <c r="AI92" s="217"/>
      <c r="AJ92" s="217"/>
      <c r="AK92" s="217"/>
      <c r="AL92" s="217"/>
      <c r="AM92" s="217"/>
    </row>
    <row r="93">
      <c r="A93" s="225"/>
      <c r="B93" s="170"/>
      <c r="C93" s="226" t="s">
        <v>55</v>
      </c>
      <c r="D93" s="219">
        <f>sum(G93:J93)+sum(L93:Q93)+sum(S93:X93)+sum(Z93:AE93)+SUM(AG93:AH93)</f>
        <v>0</v>
      </c>
      <c r="E93" s="228"/>
      <c r="F93" s="228"/>
      <c r="G93" s="228"/>
      <c r="H93" s="228"/>
      <c r="I93" s="228"/>
      <c r="J93" s="228"/>
      <c r="K93" s="60">
        <f t="shared" ref="K93:K96" si="106">sum(G93:J93)</f>
        <v>0</v>
      </c>
      <c r="L93" s="228"/>
      <c r="M93" s="228"/>
      <c r="N93" s="228"/>
      <c r="O93" s="228"/>
      <c r="P93" s="228"/>
      <c r="Q93" s="228"/>
      <c r="R93" s="60">
        <f t="shared" ref="R93:R96" si="107">sum(L93:Q93)</f>
        <v>0</v>
      </c>
      <c r="S93" s="228"/>
      <c r="T93" s="228"/>
      <c r="U93" s="228"/>
      <c r="V93" s="228"/>
      <c r="W93" s="228"/>
      <c r="X93" s="228"/>
      <c r="Y93" s="60">
        <f t="shared" ref="Y93:Y96" si="108">sum(S93:X93)</f>
        <v>0</v>
      </c>
      <c r="Z93" s="228"/>
      <c r="AA93" s="228"/>
      <c r="AB93" s="228"/>
      <c r="AC93" s="228"/>
      <c r="AD93" s="228"/>
      <c r="AE93" s="228"/>
      <c r="AF93" s="60">
        <f t="shared" ref="AF93:AF96" si="109">sum(Z93:AE93)</f>
        <v>0</v>
      </c>
      <c r="AG93" s="228"/>
      <c r="AH93" s="228"/>
      <c r="AI93" s="228"/>
      <c r="AJ93" s="228"/>
      <c r="AK93" s="228"/>
      <c r="AL93" s="228"/>
      <c r="AM93" s="60">
        <f t="shared" ref="AM93:AM96" si="110">sum(AG93:AL93)</f>
        <v>0</v>
      </c>
    </row>
    <row r="94">
      <c r="A94" s="172"/>
      <c r="B94" s="7"/>
      <c r="C94" s="208" t="s">
        <v>57</v>
      </c>
      <c r="D94" s="221">
        <f t="shared" ref="D94:D96" si="111">sum(G94:J94)+sum(L94:Q94)+sum(S94:X94)+sum(Z94:AE94)+sum(AG94:AH94)</f>
        <v>0</v>
      </c>
      <c r="E94" s="89"/>
      <c r="F94" s="89"/>
      <c r="G94" s="89"/>
      <c r="H94" s="89"/>
      <c r="I94" s="89"/>
      <c r="J94" s="89"/>
      <c r="K94" s="66">
        <f t="shared" si="106"/>
        <v>0</v>
      </c>
      <c r="L94" s="89"/>
      <c r="M94" s="89"/>
      <c r="N94" s="89"/>
      <c r="O94" s="89"/>
      <c r="P94" s="89"/>
      <c r="Q94" s="89"/>
      <c r="R94" s="66">
        <f t="shared" si="107"/>
        <v>0</v>
      </c>
      <c r="S94" s="89"/>
      <c r="T94" s="89"/>
      <c r="U94" s="89"/>
      <c r="V94" s="89"/>
      <c r="W94" s="89"/>
      <c r="X94" s="89"/>
      <c r="Y94" s="66">
        <f t="shared" si="108"/>
        <v>0</v>
      </c>
      <c r="Z94" s="89"/>
      <c r="AA94" s="89"/>
      <c r="AB94" s="89"/>
      <c r="AC94" s="89"/>
      <c r="AD94" s="89"/>
      <c r="AE94" s="89"/>
      <c r="AF94" s="66">
        <f t="shared" si="109"/>
        <v>0</v>
      </c>
      <c r="AG94" s="89"/>
      <c r="AH94" s="89"/>
      <c r="AI94" s="89"/>
      <c r="AJ94" s="89"/>
      <c r="AK94" s="89"/>
      <c r="AL94" s="89"/>
      <c r="AM94" s="66">
        <f t="shared" si="110"/>
        <v>0</v>
      </c>
    </row>
    <row r="95">
      <c r="A95" s="208" t="s">
        <v>69</v>
      </c>
      <c r="B95" s="230" t="str">
        <f t="shared" ref="B95:B96" si="112">D94/D95</f>
        <v>#DIV/0!</v>
      </c>
      <c r="C95" s="208" t="s">
        <v>58</v>
      </c>
      <c r="D95" s="221">
        <f t="shared" si="111"/>
        <v>0</v>
      </c>
      <c r="E95" s="89"/>
      <c r="F95" s="89"/>
      <c r="G95" s="89"/>
      <c r="H95" s="89"/>
      <c r="I95" s="189"/>
      <c r="J95" s="189"/>
      <c r="K95" s="66">
        <f t="shared" si="106"/>
        <v>0</v>
      </c>
      <c r="L95" s="89"/>
      <c r="M95" s="89"/>
      <c r="N95" s="89"/>
      <c r="O95" s="189"/>
      <c r="P95" s="89"/>
      <c r="Q95" s="89"/>
      <c r="R95" s="66">
        <f t="shared" si="107"/>
        <v>0</v>
      </c>
      <c r="S95" s="189"/>
      <c r="T95" s="89"/>
      <c r="U95" s="89"/>
      <c r="V95" s="89"/>
      <c r="W95" s="89"/>
      <c r="X95" s="89"/>
      <c r="Y95" s="66">
        <f t="shared" si="108"/>
        <v>0</v>
      </c>
      <c r="Z95" s="89"/>
      <c r="AA95" s="89"/>
      <c r="AB95" s="89"/>
      <c r="AC95" s="89"/>
      <c r="AD95" s="89"/>
      <c r="AE95" s="89"/>
      <c r="AF95" s="66">
        <f t="shared" si="109"/>
        <v>0</v>
      </c>
      <c r="AG95" s="89"/>
      <c r="AH95" s="89"/>
      <c r="AI95" s="89"/>
      <c r="AJ95" s="89"/>
      <c r="AK95" s="89"/>
      <c r="AL95" s="89"/>
      <c r="AM95" s="66">
        <f t="shared" si="110"/>
        <v>0</v>
      </c>
    </row>
    <row r="96">
      <c r="A96" s="238" t="s">
        <v>71</v>
      </c>
      <c r="B96" s="232" t="str">
        <f t="shared" si="112"/>
        <v>#DIV/0!</v>
      </c>
      <c r="C96" s="239" t="s">
        <v>109</v>
      </c>
      <c r="D96" s="221">
        <f t="shared" si="111"/>
        <v>0</v>
      </c>
      <c r="E96" s="189"/>
      <c r="F96" s="189"/>
      <c r="G96" s="189"/>
      <c r="H96" s="189"/>
      <c r="I96" s="189"/>
      <c r="J96" s="189"/>
      <c r="K96" s="66">
        <f t="shared" si="106"/>
        <v>0</v>
      </c>
      <c r="L96" s="240"/>
      <c r="M96" s="89"/>
      <c r="N96" s="89"/>
      <c r="O96" s="189"/>
      <c r="P96" s="265"/>
      <c r="Q96" s="189"/>
      <c r="R96" s="66">
        <f t="shared" si="107"/>
        <v>0</v>
      </c>
      <c r="S96" s="265"/>
      <c r="T96" s="189"/>
      <c r="U96" s="89"/>
      <c r="V96" s="89"/>
      <c r="W96" s="240"/>
      <c r="X96" s="89"/>
      <c r="Y96" s="66">
        <f t="shared" si="108"/>
        <v>0</v>
      </c>
      <c r="Z96" s="240"/>
      <c r="AA96" s="89"/>
      <c r="AB96" s="89"/>
      <c r="AC96" s="89"/>
      <c r="AD96" s="240"/>
      <c r="AE96" s="89"/>
      <c r="AF96" s="67">
        <f t="shared" si="109"/>
        <v>0</v>
      </c>
      <c r="AG96" s="240"/>
      <c r="AH96" s="89"/>
      <c r="AI96" s="89"/>
      <c r="AJ96" s="89"/>
      <c r="AK96" s="240"/>
      <c r="AL96" s="89"/>
      <c r="AM96" s="67">
        <f t="shared" si="110"/>
        <v>0</v>
      </c>
    </row>
    <row r="97">
      <c r="A97" s="234"/>
      <c r="B97" s="234"/>
      <c r="C97" s="234"/>
      <c r="D97" s="234"/>
      <c r="E97" s="1509"/>
      <c r="F97" s="1509"/>
      <c r="G97" s="235" t="s">
        <v>27</v>
      </c>
      <c r="H97" s="71"/>
      <c r="I97" s="71"/>
      <c r="J97" s="59"/>
      <c r="K97" s="203" t="str">
        <f t="shared" ref="K97:K98" si="113">K94/K95</f>
        <v>#DIV/0!</v>
      </c>
      <c r="L97" s="202" t="s">
        <v>27</v>
      </c>
      <c r="M97" s="71"/>
      <c r="N97" s="71"/>
      <c r="O97" s="71"/>
      <c r="P97" s="71"/>
      <c r="Q97" s="59"/>
      <c r="R97" s="203" t="str">
        <f t="shared" ref="R97:R98" si="114">R94/R95</f>
        <v>#DIV/0!</v>
      </c>
      <c r="S97" s="202" t="s">
        <v>27</v>
      </c>
      <c r="T97" s="71"/>
      <c r="U97" s="71"/>
      <c r="V97" s="71"/>
      <c r="W97" s="71"/>
      <c r="X97" s="59"/>
      <c r="Y97" s="203" t="str">
        <f t="shared" ref="Y97:Y98" si="115">Y94/Y95</f>
        <v>#DIV/0!</v>
      </c>
      <c r="Z97" s="202" t="s">
        <v>27</v>
      </c>
      <c r="AA97" s="71"/>
      <c r="AB97" s="71"/>
      <c r="AC97" s="71"/>
      <c r="AD97" s="71"/>
      <c r="AE97" s="59"/>
      <c r="AF97" s="47" t="str">
        <f t="shared" ref="AF97:AF98" si="116">AF94/AF95</f>
        <v>#DIV/0!</v>
      </c>
      <c r="AG97" s="202" t="s">
        <v>27</v>
      </c>
      <c r="AH97" s="71"/>
      <c r="AI97" s="71"/>
      <c r="AJ97" s="71"/>
      <c r="AK97" s="71"/>
      <c r="AL97" s="59"/>
      <c r="AM97" s="47" t="str">
        <f t="shared" ref="AM97:AM98" si="117">AM94/AM95</f>
        <v>#DIV/0!</v>
      </c>
    </row>
    <row r="98">
      <c r="A98" s="236"/>
      <c r="B98" s="236"/>
      <c r="C98" s="236"/>
      <c r="D98" s="236"/>
      <c r="E98" s="1332"/>
      <c r="F98" s="1332"/>
      <c r="G98" s="205" t="s">
        <v>29</v>
      </c>
      <c r="H98" s="71"/>
      <c r="I98" s="71"/>
      <c r="J98" s="59"/>
      <c r="K98" s="47" t="str">
        <f t="shared" si="113"/>
        <v>#DIV/0!</v>
      </c>
      <c r="L98" s="205" t="s">
        <v>29</v>
      </c>
      <c r="M98" s="71"/>
      <c r="N98" s="71"/>
      <c r="O98" s="71"/>
      <c r="P98" s="71"/>
      <c r="Q98" s="59"/>
      <c r="R98" s="47" t="str">
        <f t="shared" si="114"/>
        <v>#DIV/0!</v>
      </c>
      <c r="S98" s="205" t="s">
        <v>29</v>
      </c>
      <c r="T98" s="71"/>
      <c r="U98" s="71"/>
      <c r="V98" s="71"/>
      <c r="W98" s="71"/>
      <c r="X98" s="59"/>
      <c r="Y98" s="47" t="str">
        <f t="shared" si="115"/>
        <v>#DIV/0!</v>
      </c>
      <c r="Z98" s="205" t="s">
        <v>29</v>
      </c>
      <c r="AA98" s="71"/>
      <c r="AB98" s="71"/>
      <c r="AC98" s="71"/>
      <c r="AD98" s="71"/>
      <c r="AE98" s="59"/>
      <c r="AF98" s="47" t="str">
        <f t="shared" si="116"/>
        <v>#DIV/0!</v>
      </c>
      <c r="AG98" s="205" t="s">
        <v>29</v>
      </c>
      <c r="AH98" s="71"/>
      <c r="AI98" s="71"/>
      <c r="AJ98" s="71"/>
      <c r="AK98" s="71"/>
      <c r="AL98" s="59"/>
      <c r="AM98" s="47" t="str">
        <f t="shared" si="117"/>
        <v>#DIV/0!</v>
      </c>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row r="804">
      <c r="K804" s="107"/>
    </row>
    <row r="805">
      <c r="K805" s="107"/>
    </row>
    <row r="806">
      <c r="K806" s="107"/>
    </row>
    <row r="807">
      <c r="K807" s="107"/>
    </row>
    <row r="808">
      <c r="K808" s="107"/>
    </row>
    <row r="809">
      <c r="K809" s="107"/>
    </row>
    <row r="810">
      <c r="K810" s="107"/>
    </row>
    <row r="811">
      <c r="K811" s="107"/>
    </row>
    <row r="812">
      <c r="K812" s="107"/>
    </row>
    <row r="813">
      <c r="K813" s="107"/>
    </row>
    <row r="814">
      <c r="K814" s="107"/>
    </row>
    <row r="815">
      <c r="K815" s="107"/>
    </row>
    <row r="816">
      <c r="K816" s="107"/>
    </row>
    <row r="817">
      <c r="K817" s="107"/>
    </row>
    <row r="818">
      <c r="K818" s="107"/>
    </row>
    <row r="819">
      <c r="K819" s="107"/>
    </row>
    <row r="820">
      <c r="K820" s="107"/>
    </row>
    <row r="821">
      <c r="K821" s="107"/>
    </row>
    <row r="822">
      <c r="K822" s="107"/>
    </row>
    <row r="823">
      <c r="K823" s="107"/>
    </row>
    <row r="824">
      <c r="K824" s="107"/>
    </row>
    <row r="825">
      <c r="K825" s="107"/>
    </row>
    <row r="826">
      <c r="K826" s="107"/>
    </row>
    <row r="827">
      <c r="K827" s="107"/>
    </row>
    <row r="828">
      <c r="K828" s="107"/>
    </row>
    <row r="829">
      <c r="K829" s="107"/>
    </row>
    <row r="830">
      <c r="K830" s="107"/>
    </row>
    <row r="831">
      <c r="K831" s="107"/>
    </row>
    <row r="832">
      <c r="K832" s="107"/>
    </row>
    <row r="833">
      <c r="K833" s="107"/>
    </row>
    <row r="834">
      <c r="K834" s="107"/>
    </row>
    <row r="835">
      <c r="K835" s="107"/>
    </row>
    <row r="836">
      <c r="K836" s="107"/>
    </row>
    <row r="837">
      <c r="K837" s="107"/>
    </row>
    <row r="838">
      <c r="K838" s="107"/>
    </row>
    <row r="839">
      <c r="K839" s="107"/>
    </row>
    <row r="840">
      <c r="K840" s="107"/>
    </row>
    <row r="841">
      <c r="K841" s="107"/>
    </row>
    <row r="842">
      <c r="K842" s="107"/>
    </row>
    <row r="843">
      <c r="K843" s="107"/>
    </row>
    <row r="844">
      <c r="K844" s="107"/>
    </row>
    <row r="845">
      <c r="K845" s="107"/>
    </row>
    <row r="846">
      <c r="K846" s="107"/>
    </row>
    <row r="847">
      <c r="K847" s="107"/>
    </row>
    <row r="848">
      <c r="K848" s="107"/>
    </row>
    <row r="849">
      <c r="K849" s="107"/>
    </row>
    <row r="850">
      <c r="K850" s="107"/>
    </row>
    <row r="851">
      <c r="K851" s="107"/>
    </row>
    <row r="852">
      <c r="K852" s="107"/>
    </row>
    <row r="853">
      <c r="K853" s="107"/>
    </row>
    <row r="854">
      <c r="K854" s="107"/>
    </row>
    <row r="855">
      <c r="K855" s="107"/>
    </row>
    <row r="856">
      <c r="K856" s="107"/>
    </row>
    <row r="857">
      <c r="K857" s="107"/>
    </row>
    <row r="858">
      <c r="K858" s="107"/>
    </row>
    <row r="859">
      <c r="K859" s="107"/>
    </row>
    <row r="860">
      <c r="K860" s="107"/>
    </row>
    <row r="861">
      <c r="K861" s="107"/>
    </row>
  </sheetData>
  <mergeCells count="82">
    <mergeCell ref="L83:Q83"/>
    <mergeCell ref="L84:Q84"/>
    <mergeCell ref="G90:J90"/>
    <mergeCell ref="L90:Q90"/>
    <mergeCell ref="S90:X90"/>
    <mergeCell ref="G91:J91"/>
    <mergeCell ref="L91:Q91"/>
    <mergeCell ref="S91:X91"/>
    <mergeCell ref="A74:B74"/>
    <mergeCell ref="A79:B80"/>
    <mergeCell ref="G83:J83"/>
    <mergeCell ref="S83:X83"/>
    <mergeCell ref="AG83:AL83"/>
    <mergeCell ref="G84:J84"/>
    <mergeCell ref="S84:X84"/>
    <mergeCell ref="AG84:AL84"/>
    <mergeCell ref="A86:B87"/>
    <mergeCell ref="A93:B94"/>
    <mergeCell ref="G97:J97"/>
    <mergeCell ref="L97:Q97"/>
    <mergeCell ref="S97:X97"/>
    <mergeCell ref="G98:J98"/>
    <mergeCell ref="L98:Q98"/>
    <mergeCell ref="S98:X98"/>
    <mergeCell ref="A50:B50"/>
    <mergeCell ref="C50:D50"/>
    <mergeCell ref="A52:B53"/>
    <mergeCell ref="A62:B62"/>
    <mergeCell ref="C62:D62"/>
    <mergeCell ref="A64:B65"/>
    <mergeCell ref="C74:D74"/>
    <mergeCell ref="Z97:AE97"/>
    <mergeCell ref="Z98:AE98"/>
    <mergeCell ref="Z83:AE83"/>
    <mergeCell ref="Z84:AE84"/>
    <mergeCell ref="Z90:AE90"/>
    <mergeCell ref="AG90:AL90"/>
    <mergeCell ref="Z91:AE91"/>
    <mergeCell ref="AG91:AL91"/>
    <mergeCell ref="AG97:AL97"/>
    <mergeCell ref="AG98:AL98"/>
    <mergeCell ref="Z6:AE6"/>
    <mergeCell ref="AG6:AL6"/>
    <mergeCell ref="A1:A2"/>
    <mergeCell ref="B1:B2"/>
    <mergeCell ref="C1:C2"/>
    <mergeCell ref="D1:D2"/>
    <mergeCell ref="G6:J6"/>
    <mergeCell ref="L6:Q6"/>
    <mergeCell ref="S6:X6"/>
    <mergeCell ref="G8:J8"/>
    <mergeCell ref="L8:Q8"/>
    <mergeCell ref="S8:X8"/>
    <mergeCell ref="Z8:AE8"/>
    <mergeCell ref="AG8:AL8"/>
    <mergeCell ref="L11:Q11"/>
    <mergeCell ref="AG11:AL11"/>
    <mergeCell ref="S13:X13"/>
    <mergeCell ref="S14:X14"/>
    <mergeCell ref="Z14:AE14"/>
    <mergeCell ref="AG14:AL14"/>
    <mergeCell ref="S11:X11"/>
    <mergeCell ref="Z11:AE11"/>
    <mergeCell ref="S12:X12"/>
    <mergeCell ref="Z12:AE12"/>
    <mergeCell ref="AG12:AL12"/>
    <mergeCell ref="Z13:AE13"/>
    <mergeCell ref="AG13:AL13"/>
    <mergeCell ref="F11:J11"/>
    <mergeCell ref="F12:J12"/>
    <mergeCell ref="L12:Q12"/>
    <mergeCell ref="F13:J13"/>
    <mergeCell ref="L13:Q13"/>
    <mergeCell ref="F14:J14"/>
    <mergeCell ref="L14:Q14"/>
    <mergeCell ref="A16:B17"/>
    <mergeCell ref="A26:B26"/>
    <mergeCell ref="C26:D26"/>
    <mergeCell ref="A28:B29"/>
    <mergeCell ref="A38:B38"/>
    <mergeCell ref="C38:D38"/>
    <mergeCell ref="A40:B41"/>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c r="A1" s="1355" t="s">
        <v>40</v>
      </c>
      <c r="B1" s="109" t="s">
        <v>125</v>
      </c>
      <c r="C1" s="1356">
        <v>45992.0</v>
      </c>
      <c r="D1" s="1356">
        <v>45993.0</v>
      </c>
      <c r="E1" s="1356">
        <v>45994.0</v>
      </c>
      <c r="F1" s="1356">
        <v>45995.0</v>
      </c>
      <c r="G1" s="1356">
        <v>45996.0</v>
      </c>
      <c r="H1" s="1356">
        <v>45997.0</v>
      </c>
      <c r="I1" s="1356">
        <v>45998.0</v>
      </c>
      <c r="J1" s="1356">
        <v>45999.0</v>
      </c>
      <c r="K1" s="1356">
        <v>46000.0</v>
      </c>
      <c r="L1" s="1356">
        <v>46001.0</v>
      </c>
      <c r="M1" s="1356">
        <v>46002.0</v>
      </c>
      <c r="N1" s="1356">
        <v>46003.0</v>
      </c>
      <c r="O1" s="1356">
        <v>46004.0</v>
      </c>
      <c r="P1" s="1356">
        <v>46005.0</v>
      </c>
      <c r="Q1" s="1356">
        <v>46006.0</v>
      </c>
      <c r="R1" s="1356">
        <v>46007.0</v>
      </c>
      <c r="S1" s="1356">
        <v>46008.0</v>
      </c>
      <c r="T1" s="1356">
        <v>46009.0</v>
      </c>
      <c r="U1" s="1356">
        <v>46010.0</v>
      </c>
      <c r="V1" s="1356">
        <v>46011.0</v>
      </c>
      <c r="W1" s="1356">
        <v>46012.0</v>
      </c>
      <c r="X1" s="1356">
        <v>46013.0</v>
      </c>
      <c r="Y1" s="1356">
        <v>46014.0</v>
      </c>
      <c r="Z1" s="1356">
        <v>46015.0</v>
      </c>
      <c r="AA1" s="1356">
        <v>46016.0</v>
      </c>
      <c r="AB1" s="1356">
        <v>46017.0</v>
      </c>
      <c r="AC1" s="1356">
        <v>46018.0</v>
      </c>
      <c r="AD1" s="1356">
        <v>46019.0</v>
      </c>
      <c r="AE1" s="1356">
        <v>46020.0</v>
      </c>
      <c r="AF1" s="1356">
        <v>46021.0</v>
      </c>
      <c r="AG1" s="1356">
        <v>46022.0</v>
      </c>
      <c r="AH1" s="1357" t="s">
        <v>3305</v>
      </c>
      <c r="AI1" s="1512" t="s">
        <v>3306</v>
      </c>
      <c r="AJ1" s="1513" t="s">
        <v>3307</v>
      </c>
      <c r="AK1" s="1513" t="s">
        <v>3308</v>
      </c>
      <c r="AL1" s="50" t="s">
        <v>3309</v>
      </c>
      <c r="AM1" s="50" t="s">
        <v>3310</v>
      </c>
      <c r="AN1" s="50"/>
    </row>
    <row r="2">
      <c r="B2" s="109" t="s">
        <v>22</v>
      </c>
      <c r="C2" s="1423"/>
      <c r="D2" s="1382"/>
      <c r="E2" s="1382"/>
      <c r="F2" s="1423"/>
      <c r="G2" s="1423"/>
      <c r="H2" s="1382"/>
      <c r="I2" s="1423"/>
      <c r="J2" s="1423"/>
      <c r="K2" s="1382"/>
      <c r="L2" s="1382"/>
      <c r="M2" s="1382"/>
      <c r="N2" s="1423"/>
      <c r="O2" s="1423">
        <v>6.0</v>
      </c>
      <c r="P2" s="1423">
        <v>6.0</v>
      </c>
      <c r="Q2" s="1423">
        <v>6.0</v>
      </c>
      <c r="R2" s="1382"/>
      <c r="S2" s="1382"/>
      <c r="T2" s="1423">
        <v>6.0</v>
      </c>
      <c r="U2" s="1423">
        <v>6.0</v>
      </c>
      <c r="V2" s="1423">
        <v>6.0</v>
      </c>
      <c r="W2" s="1423">
        <v>6.0</v>
      </c>
      <c r="X2" s="1423">
        <v>6.0</v>
      </c>
      <c r="Y2" s="1382"/>
      <c r="Z2" s="1382"/>
      <c r="AA2" s="1423">
        <v>6.0</v>
      </c>
      <c r="AB2" s="1423">
        <v>6.0</v>
      </c>
      <c r="AC2" s="1423">
        <v>6.0</v>
      </c>
      <c r="AD2" s="1423">
        <v>6.0</v>
      </c>
      <c r="AE2" s="1423">
        <v>6.0</v>
      </c>
      <c r="AF2" s="1382"/>
      <c r="AG2" s="1382"/>
      <c r="AH2" s="1514">
        <f>SUM(C2:AF2)</f>
        <v>78</v>
      </c>
      <c r="AI2" s="1515"/>
      <c r="AJ2" s="1516"/>
      <c r="AK2" s="1516"/>
      <c r="AL2" s="393"/>
      <c r="AM2" s="393"/>
      <c r="AN2" s="50"/>
    </row>
    <row r="3">
      <c r="B3" s="1517" t="s">
        <v>97</v>
      </c>
      <c r="C3" s="1518"/>
      <c r="D3" s="1519"/>
      <c r="E3" s="1519"/>
      <c r="F3" s="1520"/>
      <c r="G3" s="1520"/>
      <c r="H3" s="1519"/>
      <c r="I3" s="1520"/>
      <c r="J3" s="1520"/>
      <c r="K3" s="1519"/>
      <c r="L3" s="1519"/>
      <c r="M3" s="1519"/>
      <c r="N3" s="1520"/>
      <c r="O3" s="1521"/>
      <c r="P3" s="1521"/>
      <c r="Q3" s="1521"/>
      <c r="R3" s="1519"/>
      <c r="S3" s="1519"/>
      <c r="T3" s="1521"/>
      <c r="U3" s="1521"/>
      <c r="V3" s="1521"/>
      <c r="W3" s="1521"/>
      <c r="X3" s="1521"/>
      <c r="Y3" s="1519"/>
      <c r="Z3" s="1519"/>
      <c r="AA3" s="1521"/>
      <c r="AB3" s="1521"/>
      <c r="AC3" s="1521"/>
      <c r="AD3" s="1521"/>
      <c r="AE3" s="1521"/>
      <c r="AF3" s="1519"/>
      <c r="AG3" s="1522"/>
      <c r="AH3" s="1523" t="str">
        <f t="shared" ref="AH3:AH7" si="1">AVERAGE(C3:AF3)</f>
        <v>#DIV/0!</v>
      </c>
      <c r="AI3" s="1320">
        <f t="shared" ref="AI3:AI7" si="2">SUM(C3:AF3)</f>
        <v>0</v>
      </c>
      <c r="AJ3" s="1524" t="str">
        <f t="shared" ref="AJ3:AJ7" si="3">IFERROR(AVERAGE(C3:F3),"-")</f>
        <v>-</v>
      </c>
      <c r="AK3" s="1524" t="str">
        <f t="shared" ref="AK3:AK7" si="4">IFERROR(AVERAGE(I3:M3),"-")</f>
        <v>-</v>
      </c>
      <c r="AL3" s="1516" t="str">
        <f t="shared" ref="AL3:AL7" si="5">IFERROR(AVERAGE(P3:T3),"-")</f>
        <v>-</v>
      </c>
      <c r="AM3" s="1516" t="str">
        <f t="shared" ref="AM3:AM7" si="6">IFERROR(AVERAGE(W3:AA3),"-")</f>
        <v>-</v>
      </c>
      <c r="AN3" s="1525"/>
    </row>
    <row r="4">
      <c r="B4" s="1526" t="s">
        <v>3290</v>
      </c>
      <c r="C4" s="1423"/>
      <c r="D4" s="1527"/>
      <c r="E4" s="1527"/>
      <c r="F4" s="1528"/>
      <c r="G4" s="1528"/>
      <c r="H4" s="1527"/>
      <c r="I4" s="1528"/>
      <c r="J4" s="1528"/>
      <c r="K4" s="1527"/>
      <c r="L4" s="1527"/>
      <c r="M4" s="1527"/>
      <c r="N4" s="1528"/>
      <c r="O4" s="1529"/>
      <c r="P4" s="1529"/>
      <c r="Q4" s="1529"/>
      <c r="R4" s="1527"/>
      <c r="S4" s="1527"/>
      <c r="T4" s="1529"/>
      <c r="U4" s="1529"/>
      <c r="V4" s="1529"/>
      <c r="W4" s="1529"/>
      <c r="X4" s="1529"/>
      <c r="Y4" s="1527"/>
      <c r="Z4" s="1527"/>
      <c r="AA4" s="1529"/>
      <c r="AB4" s="1529"/>
      <c r="AC4" s="1529"/>
      <c r="AD4" s="1529"/>
      <c r="AE4" s="1529"/>
      <c r="AF4" s="1527"/>
      <c r="AG4" s="1382"/>
      <c r="AH4" s="1523" t="str">
        <f t="shared" si="1"/>
        <v>#DIV/0!</v>
      </c>
      <c r="AI4" s="1320">
        <f t="shared" si="2"/>
        <v>0</v>
      </c>
      <c r="AJ4" s="1524" t="str">
        <f t="shared" si="3"/>
        <v>-</v>
      </c>
      <c r="AK4" s="1524" t="str">
        <f t="shared" si="4"/>
        <v>-</v>
      </c>
      <c r="AL4" s="1516" t="str">
        <f t="shared" si="5"/>
        <v>-</v>
      </c>
      <c r="AM4" s="1516" t="str">
        <f t="shared" si="6"/>
        <v>-</v>
      </c>
      <c r="AN4" s="50"/>
    </row>
    <row r="5">
      <c r="B5" s="109" t="s">
        <v>1283</v>
      </c>
      <c r="C5" s="1423"/>
      <c r="D5" s="1382"/>
      <c r="E5" s="1382"/>
      <c r="F5" s="1423"/>
      <c r="G5" s="1423"/>
      <c r="H5" s="1382"/>
      <c r="I5" s="1423"/>
      <c r="J5" s="1423"/>
      <c r="K5" s="1382"/>
      <c r="L5" s="1382"/>
      <c r="M5" s="1382"/>
      <c r="N5" s="1423"/>
      <c r="O5" s="124"/>
      <c r="P5" s="124"/>
      <c r="Q5" s="124"/>
      <c r="R5" s="1382"/>
      <c r="S5" s="1382"/>
      <c r="T5" s="124"/>
      <c r="U5" s="124"/>
      <c r="V5" s="124"/>
      <c r="W5" s="124"/>
      <c r="X5" s="124"/>
      <c r="Y5" s="1382"/>
      <c r="Z5" s="1382"/>
      <c r="AA5" s="124"/>
      <c r="AB5" s="124"/>
      <c r="AC5" s="124"/>
      <c r="AD5" s="124"/>
      <c r="AE5" s="124"/>
      <c r="AF5" s="1382"/>
      <c r="AG5" s="1382"/>
      <c r="AH5" s="1523" t="str">
        <f t="shared" si="1"/>
        <v>#DIV/0!</v>
      </c>
      <c r="AI5" s="1320">
        <f t="shared" si="2"/>
        <v>0</v>
      </c>
      <c r="AJ5" s="1524" t="str">
        <f t="shared" si="3"/>
        <v>-</v>
      </c>
      <c r="AK5" s="1524" t="str">
        <f t="shared" si="4"/>
        <v>-</v>
      </c>
      <c r="AL5" s="1516" t="str">
        <f t="shared" si="5"/>
        <v>-</v>
      </c>
      <c r="AM5" s="1516" t="str">
        <f t="shared" si="6"/>
        <v>-</v>
      </c>
      <c r="AN5" s="50"/>
    </row>
    <row r="6">
      <c r="B6" s="109" t="s">
        <v>3315</v>
      </c>
      <c r="C6" s="1423"/>
      <c r="D6" s="1382"/>
      <c r="E6" s="1382"/>
      <c r="F6" s="1423"/>
      <c r="G6" s="1423"/>
      <c r="H6" s="1382"/>
      <c r="I6" s="1423"/>
      <c r="J6" s="1423"/>
      <c r="K6" s="1382"/>
      <c r="L6" s="1382"/>
      <c r="M6" s="1382"/>
      <c r="N6" s="1423"/>
      <c r="O6" s="124"/>
      <c r="P6" s="124"/>
      <c r="Q6" s="124"/>
      <c r="R6" s="1382"/>
      <c r="S6" s="1382"/>
      <c r="T6" s="124"/>
      <c r="U6" s="124"/>
      <c r="V6" s="124"/>
      <c r="W6" s="124"/>
      <c r="X6" s="124"/>
      <c r="Y6" s="1382"/>
      <c r="Z6" s="1382"/>
      <c r="AA6" s="124"/>
      <c r="AB6" s="124"/>
      <c r="AC6" s="124"/>
      <c r="AD6" s="124"/>
      <c r="AE6" s="124"/>
      <c r="AF6" s="1382"/>
      <c r="AG6" s="1382"/>
      <c r="AH6" s="1523" t="str">
        <f t="shared" si="1"/>
        <v>#DIV/0!</v>
      </c>
      <c r="AI6" s="1320">
        <f t="shared" si="2"/>
        <v>0</v>
      </c>
      <c r="AJ6" s="1524" t="str">
        <f t="shared" si="3"/>
        <v>-</v>
      </c>
      <c r="AK6" s="1524" t="str">
        <f t="shared" si="4"/>
        <v>-</v>
      </c>
      <c r="AL6" s="1516" t="str">
        <f t="shared" si="5"/>
        <v>-</v>
      </c>
      <c r="AM6" s="1516" t="str">
        <f t="shared" si="6"/>
        <v>-</v>
      </c>
      <c r="AN6" s="50"/>
    </row>
    <row r="7">
      <c r="B7" s="109" t="s">
        <v>96</v>
      </c>
      <c r="C7" s="1423"/>
      <c r="D7" s="1382"/>
      <c r="E7" s="1382"/>
      <c r="F7" s="1423"/>
      <c r="G7" s="1423"/>
      <c r="H7" s="1382"/>
      <c r="I7" s="1423"/>
      <c r="J7" s="1423"/>
      <c r="K7" s="1382"/>
      <c r="L7" s="1382"/>
      <c r="M7" s="1382"/>
      <c r="N7" s="1423"/>
      <c r="O7" s="124"/>
      <c r="P7" s="124"/>
      <c r="Q7" s="124"/>
      <c r="R7" s="1382"/>
      <c r="S7" s="1382"/>
      <c r="T7" s="124"/>
      <c r="U7" s="124"/>
      <c r="V7" s="124"/>
      <c r="W7" s="124"/>
      <c r="X7" s="124"/>
      <c r="Y7" s="1382"/>
      <c r="Z7" s="1382"/>
      <c r="AA7" s="124"/>
      <c r="AB7" s="124"/>
      <c r="AC7" s="124"/>
      <c r="AD7" s="124"/>
      <c r="AE7" s="124"/>
      <c r="AF7" s="1382"/>
      <c r="AG7" s="1382"/>
      <c r="AH7" s="1523" t="str">
        <f t="shared" si="1"/>
        <v>#DIV/0!</v>
      </c>
      <c r="AI7" s="1320">
        <f t="shared" si="2"/>
        <v>0</v>
      </c>
      <c r="AJ7" s="1524" t="str">
        <f t="shared" si="3"/>
        <v>-</v>
      </c>
      <c r="AK7" s="1524" t="str">
        <f t="shared" si="4"/>
        <v>-</v>
      </c>
      <c r="AL7" s="1516" t="str">
        <f t="shared" si="5"/>
        <v>-</v>
      </c>
      <c r="AM7" s="1516" t="str">
        <f t="shared" si="6"/>
        <v>-</v>
      </c>
      <c r="AN7" s="50"/>
    </row>
    <row r="8">
      <c r="B8" s="1373" t="s">
        <v>3317</v>
      </c>
      <c r="C8" s="1410">
        <f>C7-C2</f>
        <v>0</v>
      </c>
      <c r="D8" s="1382"/>
      <c r="E8" s="1382"/>
      <c r="F8" s="1410">
        <f t="shared" ref="F8:G8" si="7">F7-F2</f>
        <v>0</v>
      </c>
      <c r="G8" s="1410">
        <f t="shared" si="7"/>
        <v>0</v>
      </c>
      <c r="H8" s="1382"/>
      <c r="I8" s="1410">
        <f t="shared" ref="I8:AG8" si="8">I7-I2</f>
        <v>0</v>
      </c>
      <c r="J8" s="1410">
        <f t="shared" si="8"/>
        <v>0</v>
      </c>
      <c r="K8" s="1410">
        <f t="shared" si="8"/>
        <v>0</v>
      </c>
      <c r="L8" s="1410">
        <f t="shared" si="8"/>
        <v>0</v>
      </c>
      <c r="M8" s="1410">
        <f t="shared" si="8"/>
        <v>0</v>
      </c>
      <c r="N8" s="1410">
        <f t="shared" si="8"/>
        <v>0</v>
      </c>
      <c r="O8" s="1410">
        <f t="shared" si="8"/>
        <v>-6</v>
      </c>
      <c r="P8" s="1410">
        <f t="shared" si="8"/>
        <v>-6</v>
      </c>
      <c r="Q8" s="1410">
        <f t="shared" si="8"/>
        <v>-6</v>
      </c>
      <c r="R8" s="1410">
        <f t="shared" si="8"/>
        <v>0</v>
      </c>
      <c r="S8" s="1410">
        <f t="shared" si="8"/>
        <v>0</v>
      </c>
      <c r="T8" s="1410">
        <f t="shared" si="8"/>
        <v>-6</v>
      </c>
      <c r="U8" s="1410">
        <f t="shared" si="8"/>
        <v>-6</v>
      </c>
      <c r="V8" s="1410">
        <f t="shared" si="8"/>
        <v>-6</v>
      </c>
      <c r="W8" s="1410">
        <f t="shared" si="8"/>
        <v>-6</v>
      </c>
      <c r="X8" s="1410">
        <f t="shared" si="8"/>
        <v>-6</v>
      </c>
      <c r="Y8" s="1410">
        <f t="shared" si="8"/>
        <v>0</v>
      </c>
      <c r="Z8" s="1410">
        <f t="shared" si="8"/>
        <v>0</v>
      </c>
      <c r="AA8" s="1410">
        <f t="shared" si="8"/>
        <v>-6</v>
      </c>
      <c r="AB8" s="1410">
        <f t="shared" si="8"/>
        <v>-6</v>
      </c>
      <c r="AC8" s="1410">
        <f t="shared" si="8"/>
        <v>-6</v>
      </c>
      <c r="AD8" s="1410">
        <f t="shared" si="8"/>
        <v>-6</v>
      </c>
      <c r="AE8" s="1410">
        <f t="shared" si="8"/>
        <v>-6</v>
      </c>
      <c r="AF8" s="1410">
        <f t="shared" si="8"/>
        <v>0</v>
      </c>
      <c r="AG8" s="1410">
        <f t="shared" si="8"/>
        <v>0</v>
      </c>
      <c r="AH8" s="1530">
        <f>SUM(C8:AG8)</f>
        <v>-78</v>
      </c>
      <c r="AI8" s="1531"/>
      <c r="AJ8" s="393"/>
      <c r="AK8" s="1516"/>
      <c r="AL8" s="393"/>
      <c r="AM8" s="1516"/>
      <c r="AN8" s="50"/>
    </row>
    <row r="9">
      <c r="B9" s="1375" t="s">
        <v>157</v>
      </c>
      <c r="C9" s="1376" t="str">
        <f t="shared" ref="C9:C12" si="19">C4/C3</f>
        <v>#DIV/0!</v>
      </c>
      <c r="D9" s="1420" t="str">
        <f t="shared" ref="D9:E9" si="9">iferror(D4/D3,"")</f>
        <v/>
      </c>
      <c r="E9" s="1420" t="str">
        <f t="shared" si="9"/>
        <v/>
      </c>
      <c r="F9" s="1376" t="str">
        <f t="shared" ref="F9:G9" si="10">F4/F3</f>
        <v>#DIV/0!</v>
      </c>
      <c r="G9" s="1376" t="str">
        <f t="shared" si="10"/>
        <v>#DIV/0!</v>
      </c>
      <c r="H9" s="1420" t="str">
        <f t="shared" ref="H9:H12" si="22">iferror(H4/H3,"")</f>
        <v/>
      </c>
      <c r="I9" s="1376" t="str">
        <f t="shared" ref="I9:J9" si="11">I4/I3</f>
        <v>#DIV/0!</v>
      </c>
      <c r="J9" s="1376" t="str">
        <f t="shared" si="11"/>
        <v>#DIV/0!</v>
      </c>
      <c r="K9" s="1420" t="str">
        <f t="shared" ref="K9:M9" si="12">iferror(K4/K3,"")</f>
        <v/>
      </c>
      <c r="L9" s="1420" t="str">
        <f t="shared" si="12"/>
        <v/>
      </c>
      <c r="M9" s="1420" t="str">
        <f t="shared" si="12"/>
        <v/>
      </c>
      <c r="N9" s="1376" t="str">
        <f t="shared" ref="N9:Q9" si="13">N4/N3</f>
        <v>#DIV/0!</v>
      </c>
      <c r="O9" s="1376" t="str">
        <f t="shared" si="13"/>
        <v>#DIV/0!</v>
      </c>
      <c r="P9" s="1376" t="str">
        <f t="shared" si="13"/>
        <v>#DIV/0!</v>
      </c>
      <c r="Q9" s="1376" t="str">
        <f t="shared" si="13"/>
        <v>#DIV/0!</v>
      </c>
      <c r="R9" s="1420" t="str">
        <f t="shared" ref="R9:S9" si="14">iferror(R4/R3,"")</f>
        <v/>
      </c>
      <c r="S9" s="1420" t="str">
        <f t="shared" si="14"/>
        <v/>
      </c>
      <c r="T9" s="1376" t="str">
        <f t="shared" ref="T9:X9" si="15">T4/T3</f>
        <v>#DIV/0!</v>
      </c>
      <c r="U9" s="1376" t="str">
        <f t="shared" si="15"/>
        <v>#DIV/0!</v>
      </c>
      <c r="V9" s="1376" t="str">
        <f t="shared" si="15"/>
        <v>#DIV/0!</v>
      </c>
      <c r="W9" s="1376" t="str">
        <f t="shared" si="15"/>
        <v>#DIV/0!</v>
      </c>
      <c r="X9" s="1376" t="str">
        <f t="shared" si="15"/>
        <v>#DIV/0!</v>
      </c>
      <c r="Y9" s="1420" t="str">
        <f t="shared" ref="Y9:Z9" si="16">iferror(Y4/Y3,"")</f>
        <v/>
      </c>
      <c r="Z9" s="1420" t="str">
        <f t="shared" si="16"/>
        <v/>
      </c>
      <c r="AA9" s="1376" t="str">
        <f t="shared" ref="AA9:AE9" si="17">AA4/AA3</f>
        <v>#DIV/0!</v>
      </c>
      <c r="AB9" s="1376" t="str">
        <f t="shared" si="17"/>
        <v>#DIV/0!</v>
      </c>
      <c r="AC9" s="1376" t="str">
        <f t="shared" si="17"/>
        <v>#DIV/0!</v>
      </c>
      <c r="AD9" s="1376" t="str">
        <f t="shared" si="17"/>
        <v>#DIV/0!</v>
      </c>
      <c r="AE9" s="1376" t="str">
        <f t="shared" si="17"/>
        <v>#DIV/0!</v>
      </c>
      <c r="AF9" s="1420" t="str">
        <f t="shared" ref="AF9:AG9" si="18">iferror(AF4/AF3,"")</f>
        <v/>
      </c>
      <c r="AG9" s="1420" t="str">
        <f t="shared" si="18"/>
        <v/>
      </c>
      <c r="AH9" s="1532" t="str">
        <f t="shared" ref="AH9:AH12" si="31">AVERAGE(C9:AF9)</f>
        <v>#DIV/0!</v>
      </c>
      <c r="AI9" s="1531"/>
      <c r="AJ9" s="1525"/>
      <c r="AK9" s="1533"/>
      <c r="AL9" s="1525"/>
      <c r="AM9" s="1534"/>
      <c r="AN9" s="50"/>
    </row>
    <row r="10">
      <c r="B10" s="1375" t="s">
        <v>159</v>
      </c>
      <c r="C10" s="1376" t="str">
        <f t="shared" si="19"/>
        <v>#DIV/0!</v>
      </c>
      <c r="D10" s="1420" t="str">
        <f t="shared" ref="D10:E10" si="20">iferror(D5/D4,"")</f>
        <v/>
      </c>
      <c r="E10" s="1420" t="str">
        <f t="shared" si="20"/>
        <v/>
      </c>
      <c r="F10" s="1376" t="str">
        <f t="shared" ref="F10:G10" si="21">F5/F4</f>
        <v>#DIV/0!</v>
      </c>
      <c r="G10" s="1376" t="str">
        <f t="shared" si="21"/>
        <v>#DIV/0!</v>
      </c>
      <c r="H10" s="1420" t="str">
        <f t="shared" si="22"/>
        <v/>
      </c>
      <c r="I10" s="1376" t="str">
        <f t="shared" ref="I10:J10" si="23">I5/I4</f>
        <v>#DIV/0!</v>
      </c>
      <c r="J10" s="1376" t="str">
        <f t="shared" si="23"/>
        <v>#DIV/0!</v>
      </c>
      <c r="K10" s="1420" t="str">
        <f t="shared" ref="K10:M10" si="24">iferror(K5/K4,"")</f>
        <v/>
      </c>
      <c r="L10" s="1420" t="str">
        <f t="shared" si="24"/>
        <v/>
      </c>
      <c r="M10" s="1420" t="str">
        <f t="shared" si="24"/>
        <v/>
      </c>
      <c r="N10" s="1376" t="str">
        <f t="shared" ref="N10:Q10" si="25">N5/N4</f>
        <v>#DIV/0!</v>
      </c>
      <c r="O10" s="1376" t="str">
        <f t="shared" si="25"/>
        <v>#DIV/0!</v>
      </c>
      <c r="P10" s="1376" t="str">
        <f t="shared" si="25"/>
        <v>#DIV/0!</v>
      </c>
      <c r="Q10" s="1376" t="str">
        <f t="shared" si="25"/>
        <v>#DIV/0!</v>
      </c>
      <c r="R10" s="1420" t="str">
        <f t="shared" ref="R10:S10" si="26">iferror(R5/R4,"")</f>
        <v/>
      </c>
      <c r="S10" s="1420" t="str">
        <f t="shared" si="26"/>
        <v/>
      </c>
      <c r="T10" s="1376" t="str">
        <f t="shared" ref="T10:X10" si="27">T5/T4</f>
        <v>#DIV/0!</v>
      </c>
      <c r="U10" s="1376" t="str">
        <f t="shared" si="27"/>
        <v>#DIV/0!</v>
      </c>
      <c r="V10" s="1376" t="str">
        <f t="shared" si="27"/>
        <v>#DIV/0!</v>
      </c>
      <c r="W10" s="1376" t="str">
        <f t="shared" si="27"/>
        <v>#DIV/0!</v>
      </c>
      <c r="X10" s="1376" t="str">
        <f t="shared" si="27"/>
        <v>#DIV/0!</v>
      </c>
      <c r="Y10" s="1420" t="str">
        <f t="shared" ref="Y10:Z10" si="28">iferror(Y5/Y4,"")</f>
        <v/>
      </c>
      <c r="Z10" s="1420" t="str">
        <f t="shared" si="28"/>
        <v/>
      </c>
      <c r="AA10" s="1376" t="str">
        <f t="shared" ref="AA10:AE10" si="29">AA5/AA4</f>
        <v>#DIV/0!</v>
      </c>
      <c r="AB10" s="1376" t="str">
        <f t="shared" si="29"/>
        <v>#DIV/0!</v>
      </c>
      <c r="AC10" s="1376" t="str">
        <f t="shared" si="29"/>
        <v>#DIV/0!</v>
      </c>
      <c r="AD10" s="1376" t="str">
        <f t="shared" si="29"/>
        <v>#DIV/0!</v>
      </c>
      <c r="AE10" s="1376" t="str">
        <f t="shared" si="29"/>
        <v>#DIV/0!</v>
      </c>
      <c r="AF10" s="1420" t="str">
        <f t="shared" ref="AF10:AG10" si="30">iferror(AF5/AF4,"")</f>
        <v/>
      </c>
      <c r="AG10" s="1420" t="str">
        <f t="shared" si="30"/>
        <v/>
      </c>
      <c r="AH10" s="1532" t="str">
        <f t="shared" si="31"/>
        <v>#DIV/0!</v>
      </c>
      <c r="AI10" s="1531"/>
      <c r="AJ10" s="1534"/>
      <c r="AK10" s="1513"/>
      <c r="AL10" s="1513"/>
      <c r="AM10" s="1513"/>
      <c r="AN10" s="50"/>
    </row>
    <row r="11">
      <c r="B11" s="1375" t="s">
        <v>161</v>
      </c>
      <c r="C11" s="1376" t="str">
        <f t="shared" si="19"/>
        <v>#DIV/0!</v>
      </c>
      <c r="D11" s="1420" t="str">
        <f t="shared" ref="D11:E11" si="32">iferror(D6/D5,"")</f>
        <v/>
      </c>
      <c r="E11" s="1420" t="str">
        <f t="shared" si="32"/>
        <v/>
      </c>
      <c r="F11" s="1376" t="str">
        <f t="shared" ref="F11:G11" si="33">F6/F5</f>
        <v>#DIV/0!</v>
      </c>
      <c r="G11" s="1376" t="str">
        <f t="shared" si="33"/>
        <v>#DIV/0!</v>
      </c>
      <c r="H11" s="1420" t="str">
        <f t="shared" si="22"/>
        <v/>
      </c>
      <c r="I11" s="1376" t="str">
        <f t="shared" ref="I11:J11" si="34">I6/I5</f>
        <v>#DIV/0!</v>
      </c>
      <c r="J11" s="1376" t="str">
        <f t="shared" si="34"/>
        <v>#DIV/0!</v>
      </c>
      <c r="K11" s="1420" t="str">
        <f t="shared" ref="K11:M11" si="35">iferror(K6/K5,"")</f>
        <v/>
      </c>
      <c r="L11" s="1420" t="str">
        <f t="shared" si="35"/>
        <v/>
      </c>
      <c r="M11" s="1420" t="str">
        <f t="shared" si="35"/>
        <v/>
      </c>
      <c r="N11" s="1376" t="str">
        <f t="shared" ref="N11:Q11" si="36">N6/N5</f>
        <v>#DIV/0!</v>
      </c>
      <c r="O11" s="1376" t="str">
        <f t="shared" si="36"/>
        <v>#DIV/0!</v>
      </c>
      <c r="P11" s="1376" t="str">
        <f t="shared" si="36"/>
        <v>#DIV/0!</v>
      </c>
      <c r="Q11" s="1376" t="str">
        <f t="shared" si="36"/>
        <v>#DIV/0!</v>
      </c>
      <c r="R11" s="1420" t="str">
        <f t="shared" ref="R11:S11" si="37">iferror(R6/R5,"")</f>
        <v/>
      </c>
      <c r="S11" s="1420" t="str">
        <f t="shared" si="37"/>
        <v/>
      </c>
      <c r="T11" s="1376" t="str">
        <f t="shared" ref="T11:X11" si="38">T6/T5</f>
        <v>#DIV/0!</v>
      </c>
      <c r="U11" s="1376" t="str">
        <f t="shared" si="38"/>
        <v>#DIV/0!</v>
      </c>
      <c r="V11" s="1376" t="str">
        <f t="shared" si="38"/>
        <v>#DIV/0!</v>
      </c>
      <c r="W11" s="1376" t="str">
        <f t="shared" si="38"/>
        <v>#DIV/0!</v>
      </c>
      <c r="X11" s="1376" t="str">
        <f t="shared" si="38"/>
        <v>#DIV/0!</v>
      </c>
      <c r="Y11" s="1420" t="str">
        <f t="shared" ref="Y11:Z11" si="39">iferror(Y6/Y5,"")</f>
        <v/>
      </c>
      <c r="Z11" s="1420" t="str">
        <f t="shared" si="39"/>
        <v/>
      </c>
      <c r="AA11" s="1376" t="str">
        <f t="shared" ref="AA11:AE11" si="40">AA6/AA5</f>
        <v>#DIV/0!</v>
      </c>
      <c r="AB11" s="1376" t="str">
        <f t="shared" si="40"/>
        <v>#DIV/0!</v>
      </c>
      <c r="AC11" s="1376" t="str">
        <f t="shared" si="40"/>
        <v>#DIV/0!</v>
      </c>
      <c r="AD11" s="1376" t="str">
        <f t="shared" si="40"/>
        <v>#DIV/0!</v>
      </c>
      <c r="AE11" s="1376" t="str">
        <f t="shared" si="40"/>
        <v>#DIV/0!</v>
      </c>
      <c r="AF11" s="1420" t="str">
        <f t="shared" ref="AF11:AG11" si="41">iferror(AF6/AF5,"")</f>
        <v/>
      </c>
      <c r="AG11" s="1420" t="str">
        <f t="shared" si="41"/>
        <v/>
      </c>
      <c r="AH11" s="1532" t="str">
        <f t="shared" si="31"/>
        <v>#DIV/0!</v>
      </c>
      <c r="AI11" s="1531"/>
      <c r="AJ11" s="1534"/>
      <c r="AK11" s="1513"/>
      <c r="AL11" s="1513"/>
      <c r="AM11" s="1513"/>
      <c r="AN11" s="50"/>
    </row>
    <row r="12">
      <c r="B12" s="1375" t="s">
        <v>163</v>
      </c>
      <c r="C12" s="1376" t="str">
        <f t="shared" si="19"/>
        <v>#DIV/0!</v>
      </c>
      <c r="D12" s="1420" t="str">
        <f t="shared" ref="D12:E12" si="42">iferror(D7/D6,"")</f>
        <v/>
      </c>
      <c r="E12" s="1420" t="str">
        <f t="shared" si="42"/>
        <v/>
      </c>
      <c r="F12" s="1376" t="str">
        <f t="shared" ref="F12:G12" si="43">F7/F6</f>
        <v>#DIV/0!</v>
      </c>
      <c r="G12" s="1376" t="str">
        <f t="shared" si="43"/>
        <v>#DIV/0!</v>
      </c>
      <c r="H12" s="1420" t="str">
        <f t="shared" si="22"/>
        <v/>
      </c>
      <c r="I12" s="1376" t="str">
        <f t="shared" ref="I12:J12" si="44">I7/I6</f>
        <v>#DIV/0!</v>
      </c>
      <c r="J12" s="1376" t="str">
        <f t="shared" si="44"/>
        <v>#DIV/0!</v>
      </c>
      <c r="K12" s="1420" t="str">
        <f t="shared" ref="K12:M12" si="45">iferror(K7/K6,"")</f>
        <v/>
      </c>
      <c r="L12" s="1420" t="str">
        <f t="shared" si="45"/>
        <v/>
      </c>
      <c r="M12" s="1420" t="str">
        <f t="shared" si="45"/>
        <v/>
      </c>
      <c r="N12" s="1376" t="str">
        <f t="shared" ref="N12:Q12" si="46">N7/N6</f>
        <v>#DIV/0!</v>
      </c>
      <c r="O12" s="1376" t="str">
        <f t="shared" si="46"/>
        <v>#DIV/0!</v>
      </c>
      <c r="P12" s="1376" t="str">
        <f t="shared" si="46"/>
        <v>#DIV/0!</v>
      </c>
      <c r="Q12" s="1376" t="str">
        <f t="shared" si="46"/>
        <v>#DIV/0!</v>
      </c>
      <c r="R12" s="1420" t="str">
        <f t="shared" ref="R12:S12" si="47">iferror(R7/R6,"")</f>
        <v/>
      </c>
      <c r="S12" s="1420" t="str">
        <f t="shared" si="47"/>
        <v/>
      </c>
      <c r="T12" s="1376" t="str">
        <f t="shared" ref="T12:X12" si="48">T7/T6</f>
        <v>#DIV/0!</v>
      </c>
      <c r="U12" s="1376" t="str">
        <f t="shared" si="48"/>
        <v>#DIV/0!</v>
      </c>
      <c r="V12" s="1376" t="str">
        <f t="shared" si="48"/>
        <v>#DIV/0!</v>
      </c>
      <c r="W12" s="1376" t="str">
        <f t="shared" si="48"/>
        <v>#DIV/0!</v>
      </c>
      <c r="X12" s="1376" t="str">
        <f t="shared" si="48"/>
        <v>#DIV/0!</v>
      </c>
      <c r="Y12" s="1420" t="str">
        <f t="shared" ref="Y12:Z12" si="49">iferror(Y7/Y6,"")</f>
        <v/>
      </c>
      <c r="Z12" s="1420" t="str">
        <f t="shared" si="49"/>
        <v/>
      </c>
      <c r="AA12" s="1376" t="str">
        <f t="shared" ref="AA12:AE12" si="50">AA7/AA6</f>
        <v>#DIV/0!</v>
      </c>
      <c r="AB12" s="1376" t="str">
        <f t="shared" si="50"/>
        <v>#DIV/0!</v>
      </c>
      <c r="AC12" s="1376" t="str">
        <f t="shared" si="50"/>
        <v>#DIV/0!</v>
      </c>
      <c r="AD12" s="1376" t="str">
        <f t="shared" si="50"/>
        <v>#DIV/0!</v>
      </c>
      <c r="AE12" s="1376" t="str">
        <f t="shared" si="50"/>
        <v>#DIV/0!</v>
      </c>
      <c r="AF12" s="1420" t="str">
        <f t="shared" ref="AF12:AG12" si="51">iferror(AF7/AF6,"")</f>
        <v/>
      </c>
      <c r="AG12" s="1420" t="str">
        <f t="shared" si="51"/>
        <v/>
      </c>
      <c r="AH12" s="1532" t="str">
        <f t="shared" si="31"/>
        <v>#DIV/0!</v>
      </c>
      <c r="AI12" s="1531"/>
      <c r="AJ12" s="1534"/>
      <c r="AK12" s="1513"/>
      <c r="AL12" s="1513"/>
      <c r="AM12" s="1513"/>
      <c r="AN12" s="50"/>
    </row>
    <row r="13">
      <c r="A13" s="1355"/>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row>
    <row r="14">
      <c r="A14" s="1384" t="s">
        <v>0</v>
      </c>
      <c r="B14" s="109" t="s">
        <v>125</v>
      </c>
      <c r="C14" s="1356">
        <v>45992.0</v>
      </c>
      <c r="D14" s="1356">
        <v>45993.0</v>
      </c>
      <c r="E14" s="1356">
        <v>45994.0</v>
      </c>
      <c r="F14" s="1356">
        <v>45995.0</v>
      </c>
      <c r="G14" s="1356">
        <v>45996.0</v>
      </c>
      <c r="H14" s="1356">
        <v>45997.0</v>
      </c>
      <c r="I14" s="1356">
        <v>45998.0</v>
      </c>
      <c r="J14" s="1356">
        <v>45999.0</v>
      </c>
      <c r="K14" s="1356">
        <v>46000.0</v>
      </c>
      <c r="L14" s="1356">
        <v>46001.0</v>
      </c>
      <c r="M14" s="1356">
        <v>46002.0</v>
      </c>
      <c r="N14" s="1356">
        <v>46003.0</v>
      </c>
      <c r="O14" s="1356">
        <v>46004.0</v>
      </c>
      <c r="P14" s="1356">
        <v>46005.0</v>
      </c>
      <c r="Q14" s="1356">
        <v>46006.0</v>
      </c>
      <c r="R14" s="1356">
        <v>46007.0</v>
      </c>
      <c r="S14" s="1356">
        <v>46008.0</v>
      </c>
      <c r="T14" s="1356">
        <v>46009.0</v>
      </c>
      <c r="U14" s="1356">
        <v>46010.0</v>
      </c>
      <c r="V14" s="1356">
        <v>46011.0</v>
      </c>
      <c r="W14" s="1356">
        <v>46012.0</v>
      </c>
      <c r="X14" s="1356">
        <v>46013.0</v>
      </c>
      <c r="Y14" s="1356">
        <v>46014.0</v>
      </c>
      <c r="Z14" s="1356">
        <v>46015.0</v>
      </c>
      <c r="AA14" s="1356">
        <v>46016.0</v>
      </c>
      <c r="AB14" s="1356">
        <v>46017.0</v>
      </c>
      <c r="AC14" s="1356">
        <v>46018.0</v>
      </c>
      <c r="AD14" s="1356">
        <v>46019.0</v>
      </c>
      <c r="AE14" s="1356">
        <v>46020.0</v>
      </c>
      <c r="AF14" s="1356">
        <v>46021.0</v>
      </c>
      <c r="AG14" s="1356">
        <v>46022.0</v>
      </c>
      <c r="AH14" s="1357" t="s">
        <v>3305</v>
      </c>
      <c r="AI14" s="1512" t="s">
        <v>3306</v>
      </c>
      <c r="AJ14" s="1513" t="s">
        <v>3307</v>
      </c>
      <c r="AK14" s="1513" t="s">
        <v>3308</v>
      </c>
      <c r="AL14" s="50" t="s">
        <v>3309</v>
      </c>
      <c r="AM14" s="50" t="s">
        <v>3310</v>
      </c>
      <c r="AN14" s="50"/>
    </row>
    <row r="15">
      <c r="B15" s="109" t="s">
        <v>22</v>
      </c>
      <c r="C15" s="1423"/>
      <c r="D15" s="1382"/>
      <c r="E15" s="1382"/>
      <c r="F15" s="1423"/>
      <c r="G15" s="1423"/>
      <c r="H15" s="1382"/>
      <c r="I15" s="1423"/>
      <c r="J15" s="1423"/>
      <c r="K15" s="1382"/>
      <c r="L15" s="1382"/>
      <c r="M15" s="1382"/>
      <c r="N15" s="1423"/>
      <c r="O15" s="1423">
        <v>6.0</v>
      </c>
      <c r="P15" s="1423">
        <v>6.0</v>
      </c>
      <c r="Q15" s="1423">
        <v>6.0</v>
      </c>
      <c r="R15" s="1382"/>
      <c r="S15" s="1382"/>
      <c r="T15" s="1423">
        <v>6.0</v>
      </c>
      <c r="U15" s="1423">
        <v>6.0</v>
      </c>
      <c r="V15" s="1423">
        <v>6.0</v>
      </c>
      <c r="W15" s="1423">
        <v>6.0</v>
      </c>
      <c r="X15" s="1423">
        <v>6.0</v>
      </c>
      <c r="Y15" s="1382"/>
      <c r="Z15" s="1382"/>
      <c r="AA15" s="1423">
        <v>6.0</v>
      </c>
      <c r="AB15" s="1423">
        <v>6.0</v>
      </c>
      <c r="AC15" s="1423">
        <v>6.0</v>
      </c>
      <c r="AD15" s="1423">
        <v>6.0</v>
      </c>
      <c r="AE15" s="1423">
        <v>6.0</v>
      </c>
      <c r="AF15" s="1382"/>
      <c r="AG15" s="1382"/>
      <c r="AH15" s="1514">
        <f>SUM(C15:AF15)</f>
        <v>78</v>
      </c>
      <c r="AI15" s="1515"/>
      <c r="AJ15" s="1516"/>
      <c r="AK15" s="1516"/>
      <c r="AL15" s="393"/>
      <c r="AM15" s="393"/>
      <c r="AN15" s="50"/>
    </row>
    <row r="16">
      <c r="B16" s="1517" t="s">
        <v>97</v>
      </c>
      <c r="C16" s="1518"/>
      <c r="D16" s="1519"/>
      <c r="E16" s="1519"/>
      <c r="F16" s="1520"/>
      <c r="G16" s="1520"/>
      <c r="H16" s="1519"/>
      <c r="I16" s="1520"/>
      <c r="J16" s="1520"/>
      <c r="K16" s="1519"/>
      <c r="L16" s="1519"/>
      <c r="M16" s="1519"/>
      <c r="N16" s="1520"/>
      <c r="O16" s="1521"/>
      <c r="P16" s="1521"/>
      <c r="Q16" s="1521"/>
      <c r="R16" s="1519"/>
      <c r="S16" s="1519"/>
      <c r="T16" s="1521"/>
      <c r="U16" s="1521"/>
      <c r="V16" s="1521"/>
      <c r="W16" s="1521"/>
      <c r="X16" s="1521"/>
      <c r="Y16" s="1519"/>
      <c r="Z16" s="1519"/>
      <c r="AA16" s="1521"/>
      <c r="AB16" s="1521"/>
      <c r="AC16" s="1521"/>
      <c r="AD16" s="1521"/>
      <c r="AE16" s="1521"/>
      <c r="AF16" s="1519"/>
      <c r="AG16" s="1522"/>
      <c r="AH16" s="1523" t="str">
        <f t="shared" ref="AH16:AH20" si="52">AVERAGE(C16:AF16)</f>
        <v>#DIV/0!</v>
      </c>
      <c r="AI16" s="1320">
        <f t="shared" ref="AI16:AI20" si="53">SUM(C16:AF16)</f>
        <v>0</v>
      </c>
      <c r="AJ16" s="1524" t="str">
        <f t="shared" ref="AJ16:AJ20" si="54">IFERROR(AVERAGE(C16:F16),"-")</f>
        <v>-</v>
      </c>
      <c r="AK16" s="1524" t="str">
        <f t="shared" ref="AK16:AK20" si="55">IFERROR(AVERAGE(I16:M16),"-")</f>
        <v>-</v>
      </c>
      <c r="AL16" s="1516" t="str">
        <f t="shared" ref="AL16:AL20" si="56">IFERROR(AVERAGE(P16:T16),"-")</f>
        <v>-</v>
      </c>
      <c r="AM16" s="1516" t="str">
        <f t="shared" ref="AM16:AM20" si="57">IFERROR(AVERAGE(W16:AA16),"-")</f>
        <v>-</v>
      </c>
      <c r="AN16" s="1525"/>
    </row>
    <row r="17">
      <c r="B17" s="1526" t="s">
        <v>3290</v>
      </c>
      <c r="C17" s="1423"/>
      <c r="D17" s="1527"/>
      <c r="E17" s="1527"/>
      <c r="F17" s="1528"/>
      <c r="G17" s="1528"/>
      <c r="H17" s="1527"/>
      <c r="I17" s="1528"/>
      <c r="J17" s="1528"/>
      <c r="K17" s="1527"/>
      <c r="L17" s="1527"/>
      <c r="M17" s="1527"/>
      <c r="N17" s="1528"/>
      <c r="O17" s="1529"/>
      <c r="P17" s="1529"/>
      <c r="Q17" s="1529"/>
      <c r="R17" s="1527"/>
      <c r="S17" s="1527"/>
      <c r="T17" s="1529"/>
      <c r="U17" s="1529"/>
      <c r="V17" s="1529"/>
      <c r="W17" s="1529"/>
      <c r="X17" s="1529"/>
      <c r="Y17" s="1527"/>
      <c r="Z17" s="1527"/>
      <c r="AA17" s="1529"/>
      <c r="AB17" s="1529"/>
      <c r="AC17" s="1529"/>
      <c r="AD17" s="1529"/>
      <c r="AE17" s="1529"/>
      <c r="AF17" s="1527"/>
      <c r="AG17" s="1382"/>
      <c r="AH17" s="1523" t="str">
        <f t="shared" si="52"/>
        <v>#DIV/0!</v>
      </c>
      <c r="AI17" s="1320">
        <f t="shared" si="53"/>
        <v>0</v>
      </c>
      <c r="AJ17" s="1524" t="str">
        <f t="shared" si="54"/>
        <v>-</v>
      </c>
      <c r="AK17" s="1524" t="str">
        <f t="shared" si="55"/>
        <v>-</v>
      </c>
      <c r="AL17" s="1516" t="str">
        <f t="shared" si="56"/>
        <v>-</v>
      </c>
      <c r="AM17" s="1516" t="str">
        <f t="shared" si="57"/>
        <v>-</v>
      </c>
      <c r="AN17" s="50"/>
    </row>
    <row r="18">
      <c r="B18" s="109" t="s">
        <v>1283</v>
      </c>
      <c r="C18" s="1423"/>
      <c r="D18" s="1382"/>
      <c r="E18" s="1382"/>
      <c r="F18" s="1423"/>
      <c r="G18" s="1423"/>
      <c r="H18" s="1382"/>
      <c r="I18" s="1423"/>
      <c r="J18" s="1423"/>
      <c r="K18" s="1382"/>
      <c r="L18" s="1382"/>
      <c r="M18" s="1382"/>
      <c r="N18" s="1423"/>
      <c r="O18" s="124"/>
      <c r="P18" s="124"/>
      <c r="Q18" s="124"/>
      <c r="R18" s="1382"/>
      <c r="S18" s="1382"/>
      <c r="T18" s="124"/>
      <c r="U18" s="124"/>
      <c r="V18" s="124"/>
      <c r="W18" s="124"/>
      <c r="X18" s="124"/>
      <c r="Y18" s="1382"/>
      <c r="Z18" s="1382"/>
      <c r="AA18" s="124"/>
      <c r="AB18" s="124"/>
      <c r="AC18" s="124"/>
      <c r="AD18" s="124"/>
      <c r="AE18" s="124"/>
      <c r="AF18" s="1382"/>
      <c r="AG18" s="1382"/>
      <c r="AH18" s="1523" t="str">
        <f t="shared" si="52"/>
        <v>#DIV/0!</v>
      </c>
      <c r="AI18" s="1320">
        <f t="shared" si="53"/>
        <v>0</v>
      </c>
      <c r="AJ18" s="1524" t="str">
        <f t="shared" si="54"/>
        <v>-</v>
      </c>
      <c r="AK18" s="1524" t="str">
        <f t="shared" si="55"/>
        <v>-</v>
      </c>
      <c r="AL18" s="1516" t="str">
        <f t="shared" si="56"/>
        <v>-</v>
      </c>
      <c r="AM18" s="1516" t="str">
        <f t="shared" si="57"/>
        <v>-</v>
      </c>
      <c r="AN18" s="50"/>
    </row>
    <row r="19">
      <c r="B19" s="109" t="s">
        <v>3315</v>
      </c>
      <c r="C19" s="1423"/>
      <c r="D19" s="1382"/>
      <c r="E19" s="1382"/>
      <c r="F19" s="1423"/>
      <c r="G19" s="1423"/>
      <c r="H19" s="1382"/>
      <c r="I19" s="1423"/>
      <c r="J19" s="1423"/>
      <c r="K19" s="1382"/>
      <c r="L19" s="1382"/>
      <c r="M19" s="1382"/>
      <c r="N19" s="1423"/>
      <c r="O19" s="124"/>
      <c r="P19" s="124"/>
      <c r="Q19" s="124"/>
      <c r="R19" s="1382"/>
      <c r="S19" s="1382"/>
      <c r="T19" s="124"/>
      <c r="U19" s="124"/>
      <c r="V19" s="124"/>
      <c r="W19" s="124"/>
      <c r="X19" s="124"/>
      <c r="Y19" s="1382"/>
      <c r="Z19" s="1382"/>
      <c r="AA19" s="124"/>
      <c r="AB19" s="124"/>
      <c r="AC19" s="124"/>
      <c r="AD19" s="124"/>
      <c r="AE19" s="124"/>
      <c r="AF19" s="1382"/>
      <c r="AG19" s="1382"/>
      <c r="AH19" s="1523" t="str">
        <f t="shared" si="52"/>
        <v>#DIV/0!</v>
      </c>
      <c r="AI19" s="1320">
        <f t="shared" si="53"/>
        <v>0</v>
      </c>
      <c r="AJ19" s="1524" t="str">
        <f t="shared" si="54"/>
        <v>-</v>
      </c>
      <c r="AK19" s="1524" t="str">
        <f t="shared" si="55"/>
        <v>-</v>
      </c>
      <c r="AL19" s="1516" t="str">
        <f t="shared" si="56"/>
        <v>-</v>
      </c>
      <c r="AM19" s="1516" t="str">
        <f t="shared" si="57"/>
        <v>-</v>
      </c>
      <c r="AN19" s="50"/>
    </row>
    <row r="20">
      <c r="B20" s="109" t="s">
        <v>96</v>
      </c>
      <c r="C20" s="1423"/>
      <c r="D20" s="1382"/>
      <c r="E20" s="1382"/>
      <c r="F20" s="1423"/>
      <c r="G20" s="1423"/>
      <c r="H20" s="1382"/>
      <c r="I20" s="1423"/>
      <c r="J20" s="1423"/>
      <c r="K20" s="1382"/>
      <c r="L20" s="1382"/>
      <c r="M20" s="1382"/>
      <c r="N20" s="1423"/>
      <c r="O20" s="124"/>
      <c r="P20" s="124"/>
      <c r="Q20" s="124"/>
      <c r="R20" s="1382"/>
      <c r="S20" s="1382"/>
      <c r="T20" s="124"/>
      <c r="U20" s="124"/>
      <c r="V20" s="124"/>
      <c r="W20" s="124"/>
      <c r="X20" s="124"/>
      <c r="Y20" s="1382"/>
      <c r="Z20" s="1382"/>
      <c r="AA20" s="124"/>
      <c r="AB20" s="124"/>
      <c r="AC20" s="124"/>
      <c r="AD20" s="124"/>
      <c r="AE20" s="124"/>
      <c r="AF20" s="1382"/>
      <c r="AG20" s="1382"/>
      <c r="AH20" s="1523" t="str">
        <f t="shared" si="52"/>
        <v>#DIV/0!</v>
      </c>
      <c r="AI20" s="1320">
        <f t="shared" si="53"/>
        <v>0</v>
      </c>
      <c r="AJ20" s="1524" t="str">
        <f t="shared" si="54"/>
        <v>-</v>
      </c>
      <c r="AK20" s="1524" t="str">
        <f t="shared" si="55"/>
        <v>-</v>
      </c>
      <c r="AL20" s="1516" t="str">
        <f t="shared" si="56"/>
        <v>-</v>
      </c>
      <c r="AM20" s="1516" t="str">
        <f t="shared" si="57"/>
        <v>-</v>
      </c>
      <c r="AN20" s="50"/>
    </row>
    <row r="21">
      <c r="B21" s="1373" t="s">
        <v>3317</v>
      </c>
      <c r="C21" s="1410">
        <f>C20-C15</f>
        <v>0</v>
      </c>
      <c r="D21" s="1382"/>
      <c r="E21" s="1382"/>
      <c r="F21" s="1410">
        <f t="shared" ref="F21:G21" si="58">F20-F15</f>
        <v>0</v>
      </c>
      <c r="G21" s="1410">
        <f t="shared" si="58"/>
        <v>0</v>
      </c>
      <c r="H21" s="1382"/>
      <c r="I21" s="1410">
        <f t="shared" ref="I21:AG21" si="59">I20-I15</f>
        <v>0</v>
      </c>
      <c r="J21" s="1410">
        <f t="shared" si="59"/>
        <v>0</v>
      </c>
      <c r="K21" s="1410">
        <f t="shared" si="59"/>
        <v>0</v>
      </c>
      <c r="L21" s="1410">
        <f t="shared" si="59"/>
        <v>0</v>
      </c>
      <c r="M21" s="1410">
        <f t="shared" si="59"/>
        <v>0</v>
      </c>
      <c r="N21" s="1410">
        <f t="shared" si="59"/>
        <v>0</v>
      </c>
      <c r="O21" s="1410">
        <f t="shared" si="59"/>
        <v>-6</v>
      </c>
      <c r="P21" s="1410">
        <f t="shared" si="59"/>
        <v>-6</v>
      </c>
      <c r="Q21" s="1410">
        <f t="shared" si="59"/>
        <v>-6</v>
      </c>
      <c r="R21" s="1410">
        <f t="shared" si="59"/>
        <v>0</v>
      </c>
      <c r="S21" s="1410">
        <f t="shared" si="59"/>
        <v>0</v>
      </c>
      <c r="T21" s="1410">
        <f t="shared" si="59"/>
        <v>-6</v>
      </c>
      <c r="U21" s="1410">
        <f t="shared" si="59"/>
        <v>-6</v>
      </c>
      <c r="V21" s="1410">
        <f t="shared" si="59"/>
        <v>-6</v>
      </c>
      <c r="W21" s="1410">
        <f t="shared" si="59"/>
        <v>-6</v>
      </c>
      <c r="X21" s="1410">
        <f t="shared" si="59"/>
        <v>-6</v>
      </c>
      <c r="Y21" s="1410">
        <f t="shared" si="59"/>
        <v>0</v>
      </c>
      <c r="Z21" s="1410">
        <f t="shared" si="59"/>
        <v>0</v>
      </c>
      <c r="AA21" s="1410">
        <f t="shared" si="59"/>
        <v>-6</v>
      </c>
      <c r="AB21" s="1410">
        <f t="shared" si="59"/>
        <v>-6</v>
      </c>
      <c r="AC21" s="1410">
        <f t="shared" si="59"/>
        <v>-6</v>
      </c>
      <c r="AD21" s="1410">
        <f t="shared" si="59"/>
        <v>-6</v>
      </c>
      <c r="AE21" s="1410">
        <f t="shared" si="59"/>
        <v>-6</v>
      </c>
      <c r="AF21" s="1410">
        <f t="shared" si="59"/>
        <v>0</v>
      </c>
      <c r="AG21" s="1410">
        <f t="shared" si="59"/>
        <v>0</v>
      </c>
      <c r="AH21" s="1530">
        <f>SUM(C21:AG21)</f>
        <v>-78</v>
      </c>
      <c r="AI21" s="1531"/>
      <c r="AJ21" s="393"/>
      <c r="AK21" s="1516"/>
      <c r="AL21" s="393"/>
      <c r="AM21" s="1516"/>
      <c r="AN21" s="50"/>
    </row>
    <row r="22">
      <c r="B22" s="1375" t="s">
        <v>157</v>
      </c>
      <c r="C22" s="1376" t="str">
        <f t="shared" ref="C22:C25" si="70">C17/C16</f>
        <v>#DIV/0!</v>
      </c>
      <c r="D22" s="1420" t="str">
        <f t="shared" ref="D22:E22" si="60">iferror(D17/D16,"")</f>
        <v/>
      </c>
      <c r="E22" s="1420" t="str">
        <f t="shared" si="60"/>
        <v/>
      </c>
      <c r="F22" s="1376" t="str">
        <f t="shared" ref="F22:G22" si="61">F17/F16</f>
        <v>#DIV/0!</v>
      </c>
      <c r="G22" s="1376" t="str">
        <f t="shared" si="61"/>
        <v>#DIV/0!</v>
      </c>
      <c r="H22" s="1420" t="str">
        <f t="shared" ref="H22:H25" si="73">iferror(H17/H16,"")</f>
        <v/>
      </c>
      <c r="I22" s="1376" t="str">
        <f t="shared" ref="I22:J22" si="62">I17/I16</f>
        <v>#DIV/0!</v>
      </c>
      <c r="J22" s="1376" t="str">
        <f t="shared" si="62"/>
        <v>#DIV/0!</v>
      </c>
      <c r="K22" s="1420" t="str">
        <f t="shared" ref="K22:M22" si="63">iferror(K17/K16,"")</f>
        <v/>
      </c>
      <c r="L22" s="1420" t="str">
        <f t="shared" si="63"/>
        <v/>
      </c>
      <c r="M22" s="1420" t="str">
        <f t="shared" si="63"/>
        <v/>
      </c>
      <c r="N22" s="1376" t="str">
        <f t="shared" ref="N22:Q22" si="64">N17/N16</f>
        <v>#DIV/0!</v>
      </c>
      <c r="O22" s="1376" t="str">
        <f t="shared" si="64"/>
        <v>#DIV/0!</v>
      </c>
      <c r="P22" s="1376" t="str">
        <f t="shared" si="64"/>
        <v>#DIV/0!</v>
      </c>
      <c r="Q22" s="1376" t="str">
        <f t="shared" si="64"/>
        <v>#DIV/0!</v>
      </c>
      <c r="R22" s="1420" t="str">
        <f t="shared" ref="R22:S22" si="65">iferror(R17/R16,"")</f>
        <v/>
      </c>
      <c r="S22" s="1420" t="str">
        <f t="shared" si="65"/>
        <v/>
      </c>
      <c r="T22" s="1376" t="str">
        <f t="shared" ref="T22:X22" si="66">T17/T16</f>
        <v>#DIV/0!</v>
      </c>
      <c r="U22" s="1376" t="str">
        <f t="shared" si="66"/>
        <v>#DIV/0!</v>
      </c>
      <c r="V22" s="1376" t="str">
        <f t="shared" si="66"/>
        <v>#DIV/0!</v>
      </c>
      <c r="W22" s="1376" t="str">
        <f t="shared" si="66"/>
        <v>#DIV/0!</v>
      </c>
      <c r="X22" s="1376" t="str">
        <f t="shared" si="66"/>
        <v>#DIV/0!</v>
      </c>
      <c r="Y22" s="1420" t="str">
        <f t="shared" ref="Y22:Z22" si="67">iferror(Y17/Y16,"")</f>
        <v/>
      </c>
      <c r="Z22" s="1420" t="str">
        <f t="shared" si="67"/>
        <v/>
      </c>
      <c r="AA22" s="1376" t="str">
        <f t="shared" ref="AA22:AE22" si="68">AA17/AA16</f>
        <v>#DIV/0!</v>
      </c>
      <c r="AB22" s="1376" t="str">
        <f t="shared" si="68"/>
        <v>#DIV/0!</v>
      </c>
      <c r="AC22" s="1376" t="str">
        <f t="shared" si="68"/>
        <v>#DIV/0!</v>
      </c>
      <c r="AD22" s="1376" t="str">
        <f t="shared" si="68"/>
        <v>#DIV/0!</v>
      </c>
      <c r="AE22" s="1376" t="str">
        <f t="shared" si="68"/>
        <v>#DIV/0!</v>
      </c>
      <c r="AF22" s="1420" t="str">
        <f t="shared" ref="AF22:AG22" si="69">iferror(AF17/AF16,"")</f>
        <v/>
      </c>
      <c r="AG22" s="1420" t="str">
        <f t="shared" si="69"/>
        <v/>
      </c>
      <c r="AH22" s="1532" t="str">
        <f t="shared" ref="AH22:AH25" si="82">AVERAGE(C22:AF22)</f>
        <v>#DIV/0!</v>
      </c>
      <c r="AI22" s="1531"/>
      <c r="AJ22" s="1525"/>
      <c r="AK22" s="1533"/>
      <c r="AL22" s="1525"/>
      <c r="AM22" s="1534"/>
      <c r="AN22" s="50"/>
    </row>
    <row r="23">
      <c r="B23" s="1375" t="s">
        <v>159</v>
      </c>
      <c r="C23" s="1376" t="str">
        <f t="shared" si="70"/>
        <v>#DIV/0!</v>
      </c>
      <c r="D23" s="1420" t="str">
        <f t="shared" ref="D23:E23" si="71">iferror(D18/D17,"")</f>
        <v/>
      </c>
      <c r="E23" s="1420" t="str">
        <f t="shared" si="71"/>
        <v/>
      </c>
      <c r="F23" s="1376" t="str">
        <f t="shared" ref="F23:G23" si="72">F18/F17</f>
        <v>#DIV/0!</v>
      </c>
      <c r="G23" s="1376" t="str">
        <f t="shared" si="72"/>
        <v>#DIV/0!</v>
      </c>
      <c r="H23" s="1420" t="str">
        <f t="shared" si="73"/>
        <v/>
      </c>
      <c r="I23" s="1376" t="str">
        <f t="shared" ref="I23:J23" si="74">I18/I17</f>
        <v>#DIV/0!</v>
      </c>
      <c r="J23" s="1376" t="str">
        <f t="shared" si="74"/>
        <v>#DIV/0!</v>
      </c>
      <c r="K23" s="1420" t="str">
        <f t="shared" ref="K23:M23" si="75">iferror(K18/K17,"")</f>
        <v/>
      </c>
      <c r="L23" s="1420" t="str">
        <f t="shared" si="75"/>
        <v/>
      </c>
      <c r="M23" s="1420" t="str">
        <f t="shared" si="75"/>
        <v/>
      </c>
      <c r="N23" s="1376" t="str">
        <f t="shared" ref="N23:Q23" si="76">N18/N17</f>
        <v>#DIV/0!</v>
      </c>
      <c r="O23" s="1376" t="str">
        <f t="shared" si="76"/>
        <v>#DIV/0!</v>
      </c>
      <c r="P23" s="1376" t="str">
        <f t="shared" si="76"/>
        <v>#DIV/0!</v>
      </c>
      <c r="Q23" s="1376" t="str">
        <f t="shared" si="76"/>
        <v>#DIV/0!</v>
      </c>
      <c r="R23" s="1420" t="str">
        <f t="shared" ref="R23:S23" si="77">iferror(R18/R17,"")</f>
        <v/>
      </c>
      <c r="S23" s="1420" t="str">
        <f t="shared" si="77"/>
        <v/>
      </c>
      <c r="T23" s="1376" t="str">
        <f t="shared" ref="T23:X23" si="78">T18/T17</f>
        <v>#DIV/0!</v>
      </c>
      <c r="U23" s="1376" t="str">
        <f t="shared" si="78"/>
        <v>#DIV/0!</v>
      </c>
      <c r="V23" s="1376" t="str">
        <f t="shared" si="78"/>
        <v>#DIV/0!</v>
      </c>
      <c r="W23" s="1376" t="str">
        <f t="shared" si="78"/>
        <v>#DIV/0!</v>
      </c>
      <c r="X23" s="1376" t="str">
        <f t="shared" si="78"/>
        <v>#DIV/0!</v>
      </c>
      <c r="Y23" s="1420" t="str">
        <f t="shared" ref="Y23:Z23" si="79">iferror(Y18/Y17,"")</f>
        <v/>
      </c>
      <c r="Z23" s="1420" t="str">
        <f t="shared" si="79"/>
        <v/>
      </c>
      <c r="AA23" s="1376" t="str">
        <f t="shared" ref="AA23:AE23" si="80">AA18/AA17</f>
        <v>#DIV/0!</v>
      </c>
      <c r="AB23" s="1376" t="str">
        <f t="shared" si="80"/>
        <v>#DIV/0!</v>
      </c>
      <c r="AC23" s="1376" t="str">
        <f t="shared" si="80"/>
        <v>#DIV/0!</v>
      </c>
      <c r="AD23" s="1376" t="str">
        <f t="shared" si="80"/>
        <v>#DIV/0!</v>
      </c>
      <c r="AE23" s="1376" t="str">
        <f t="shared" si="80"/>
        <v>#DIV/0!</v>
      </c>
      <c r="AF23" s="1420" t="str">
        <f t="shared" ref="AF23:AG23" si="81">iferror(AF18/AF17,"")</f>
        <v/>
      </c>
      <c r="AG23" s="1420" t="str">
        <f t="shared" si="81"/>
        <v/>
      </c>
      <c r="AH23" s="1532" t="str">
        <f t="shared" si="82"/>
        <v>#DIV/0!</v>
      </c>
      <c r="AI23" s="1531"/>
      <c r="AJ23" s="1534"/>
      <c r="AK23" s="1513"/>
      <c r="AL23" s="1513"/>
      <c r="AM23" s="1513"/>
      <c r="AN23" s="50"/>
    </row>
    <row r="24">
      <c r="B24" s="1375" t="s">
        <v>161</v>
      </c>
      <c r="C24" s="1376" t="str">
        <f t="shared" si="70"/>
        <v>#DIV/0!</v>
      </c>
      <c r="D24" s="1420" t="str">
        <f t="shared" ref="D24:E24" si="83">iferror(D19/D18,"")</f>
        <v/>
      </c>
      <c r="E24" s="1420" t="str">
        <f t="shared" si="83"/>
        <v/>
      </c>
      <c r="F24" s="1376" t="str">
        <f t="shared" ref="F24:G24" si="84">F19/F18</f>
        <v>#DIV/0!</v>
      </c>
      <c r="G24" s="1376" t="str">
        <f t="shared" si="84"/>
        <v>#DIV/0!</v>
      </c>
      <c r="H24" s="1420" t="str">
        <f t="shared" si="73"/>
        <v/>
      </c>
      <c r="I24" s="1376" t="str">
        <f t="shared" ref="I24:J24" si="85">I19/I18</f>
        <v>#DIV/0!</v>
      </c>
      <c r="J24" s="1376" t="str">
        <f t="shared" si="85"/>
        <v>#DIV/0!</v>
      </c>
      <c r="K24" s="1420" t="str">
        <f t="shared" ref="K24:M24" si="86">iferror(K19/K18,"")</f>
        <v/>
      </c>
      <c r="L24" s="1420" t="str">
        <f t="shared" si="86"/>
        <v/>
      </c>
      <c r="M24" s="1420" t="str">
        <f t="shared" si="86"/>
        <v/>
      </c>
      <c r="N24" s="1376" t="str">
        <f t="shared" ref="N24:Q24" si="87">N19/N18</f>
        <v>#DIV/0!</v>
      </c>
      <c r="O24" s="1376" t="str">
        <f t="shared" si="87"/>
        <v>#DIV/0!</v>
      </c>
      <c r="P24" s="1376" t="str">
        <f t="shared" si="87"/>
        <v>#DIV/0!</v>
      </c>
      <c r="Q24" s="1376" t="str">
        <f t="shared" si="87"/>
        <v>#DIV/0!</v>
      </c>
      <c r="R24" s="1420" t="str">
        <f t="shared" ref="R24:S24" si="88">iferror(R19/R18,"")</f>
        <v/>
      </c>
      <c r="S24" s="1420" t="str">
        <f t="shared" si="88"/>
        <v/>
      </c>
      <c r="T24" s="1376" t="str">
        <f t="shared" ref="T24:X24" si="89">T19/T18</f>
        <v>#DIV/0!</v>
      </c>
      <c r="U24" s="1376" t="str">
        <f t="shared" si="89"/>
        <v>#DIV/0!</v>
      </c>
      <c r="V24" s="1376" t="str">
        <f t="shared" si="89"/>
        <v>#DIV/0!</v>
      </c>
      <c r="W24" s="1376" t="str">
        <f t="shared" si="89"/>
        <v>#DIV/0!</v>
      </c>
      <c r="X24" s="1376" t="str">
        <f t="shared" si="89"/>
        <v>#DIV/0!</v>
      </c>
      <c r="Y24" s="1420" t="str">
        <f t="shared" ref="Y24:Z24" si="90">iferror(Y19/Y18,"")</f>
        <v/>
      </c>
      <c r="Z24" s="1420" t="str">
        <f t="shared" si="90"/>
        <v/>
      </c>
      <c r="AA24" s="1376" t="str">
        <f t="shared" ref="AA24:AE24" si="91">AA19/AA18</f>
        <v>#DIV/0!</v>
      </c>
      <c r="AB24" s="1376" t="str">
        <f t="shared" si="91"/>
        <v>#DIV/0!</v>
      </c>
      <c r="AC24" s="1376" t="str">
        <f t="shared" si="91"/>
        <v>#DIV/0!</v>
      </c>
      <c r="AD24" s="1376" t="str">
        <f t="shared" si="91"/>
        <v>#DIV/0!</v>
      </c>
      <c r="AE24" s="1376" t="str">
        <f t="shared" si="91"/>
        <v>#DIV/0!</v>
      </c>
      <c r="AF24" s="1420" t="str">
        <f t="shared" ref="AF24:AG24" si="92">iferror(AF19/AF18,"")</f>
        <v/>
      </c>
      <c r="AG24" s="1420" t="str">
        <f t="shared" si="92"/>
        <v/>
      </c>
      <c r="AH24" s="1532" t="str">
        <f t="shared" si="82"/>
        <v>#DIV/0!</v>
      </c>
      <c r="AI24" s="1531"/>
      <c r="AJ24" s="1534"/>
      <c r="AK24" s="1513"/>
      <c r="AL24" s="1513"/>
      <c r="AM24" s="1513"/>
      <c r="AN24" s="50"/>
    </row>
    <row r="25">
      <c r="B25" s="1375" t="s">
        <v>163</v>
      </c>
      <c r="C25" s="1376" t="str">
        <f t="shared" si="70"/>
        <v>#DIV/0!</v>
      </c>
      <c r="D25" s="1420" t="str">
        <f t="shared" ref="D25:E25" si="93">iferror(D20/D19,"")</f>
        <v/>
      </c>
      <c r="E25" s="1420" t="str">
        <f t="shared" si="93"/>
        <v/>
      </c>
      <c r="F25" s="1376" t="str">
        <f t="shared" ref="F25:G25" si="94">F20/F19</f>
        <v>#DIV/0!</v>
      </c>
      <c r="G25" s="1376" t="str">
        <f t="shared" si="94"/>
        <v>#DIV/0!</v>
      </c>
      <c r="H25" s="1420" t="str">
        <f t="shared" si="73"/>
        <v/>
      </c>
      <c r="I25" s="1376" t="str">
        <f t="shared" ref="I25:J25" si="95">I20/I19</f>
        <v>#DIV/0!</v>
      </c>
      <c r="J25" s="1376" t="str">
        <f t="shared" si="95"/>
        <v>#DIV/0!</v>
      </c>
      <c r="K25" s="1420" t="str">
        <f t="shared" ref="K25:M25" si="96">iferror(K20/K19,"")</f>
        <v/>
      </c>
      <c r="L25" s="1420" t="str">
        <f t="shared" si="96"/>
        <v/>
      </c>
      <c r="M25" s="1420" t="str">
        <f t="shared" si="96"/>
        <v/>
      </c>
      <c r="N25" s="1376" t="str">
        <f t="shared" ref="N25:Q25" si="97">N20/N19</f>
        <v>#DIV/0!</v>
      </c>
      <c r="O25" s="1376" t="str">
        <f t="shared" si="97"/>
        <v>#DIV/0!</v>
      </c>
      <c r="P25" s="1376" t="str">
        <f t="shared" si="97"/>
        <v>#DIV/0!</v>
      </c>
      <c r="Q25" s="1376" t="str">
        <f t="shared" si="97"/>
        <v>#DIV/0!</v>
      </c>
      <c r="R25" s="1420" t="str">
        <f t="shared" ref="R25:S25" si="98">iferror(R20/R19,"")</f>
        <v/>
      </c>
      <c r="S25" s="1420" t="str">
        <f t="shared" si="98"/>
        <v/>
      </c>
      <c r="T25" s="1376" t="str">
        <f t="shared" ref="T25:X25" si="99">T20/T19</f>
        <v>#DIV/0!</v>
      </c>
      <c r="U25" s="1376" t="str">
        <f t="shared" si="99"/>
        <v>#DIV/0!</v>
      </c>
      <c r="V25" s="1376" t="str">
        <f t="shared" si="99"/>
        <v>#DIV/0!</v>
      </c>
      <c r="W25" s="1376" t="str">
        <f t="shared" si="99"/>
        <v>#DIV/0!</v>
      </c>
      <c r="X25" s="1376" t="str">
        <f t="shared" si="99"/>
        <v>#DIV/0!</v>
      </c>
      <c r="Y25" s="1420" t="str">
        <f t="shared" ref="Y25:Z25" si="100">iferror(Y20/Y19,"")</f>
        <v/>
      </c>
      <c r="Z25" s="1420" t="str">
        <f t="shared" si="100"/>
        <v/>
      </c>
      <c r="AA25" s="1376" t="str">
        <f t="shared" ref="AA25:AE25" si="101">AA20/AA19</f>
        <v>#DIV/0!</v>
      </c>
      <c r="AB25" s="1376" t="str">
        <f t="shared" si="101"/>
        <v>#DIV/0!</v>
      </c>
      <c r="AC25" s="1376" t="str">
        <f t="shared" si="101"/>
        <v>#DIV/0!</v>
      </c>
      <c r="AD25" s="1376" t="str">
        <f t="shared" si="101"/>
        <v>#DIV/0!</v>
      </c>
      <c r="AE25" s="1376" t="str">
        <f t="shared" si="101"/>
        <v>#DIV/0!</v>
      </c>
      <c r="AF25" s="1420" t="str">
        <f t="shared" ref="AF25:AG25" si="102">iferror(AF20/AF19,"")</f>
        <v/>
      </c>
      <c r="AG25" s="1420" t="str">
        <f t="shared" si="102"/>
        <v/>
      </c>
      <c r="AH25" s="1532" t="str">
        <f t="shared" si="82"/>
        <v>#DIV/0!</v>
      </c>
      <c r="AI25" s="1531"/>
      <c r="AJ25" s="1534"/>
      <c r="AK25" s="1513"/>
      <c r="AL25" s="1513"/>
      <c r="AM25" s="1513"/>
      <c r="AN25" s="50"/>
    </row>
    <row r="26">
      <c r="A26" s="1355"/>
      <c r="B26" s="50"/>
      <c r="C26" s="50"/>
      <c r="D26" s="50"/>
      <c r="E26" s="134"/>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row>
    <row r="27">
      <c r="A27" s="1384" t="s">
        <v>34</v>
      </c>
      <c r="B27" s="109" t="s">
        <v>125</v>
      </c>
      <c r="C27" s="1356">
        <v>45992.0</v>
      </c>
      <c r="D27" s="1356">
        <v>45993.0</v>
      </c>
      <c r="E27" s="1356">
        <v>45994.0</v>
      </c>
      <c r="F27" s="1356">
        <v>45995.0</v>
      </c>
      <c r="G27" s="1356">
        <v>45996.0</v>
      </c>
      <c r="H27" s="1356">
        <v>45997.0</v>
      </c>
      <c r="I27" s="1356">
        <v>45998.0</v>
      </c>
      <c r="J27" s="1356">
        <v>45999.0</v>
      </c>
      <c r="K27" s="1356">
        <v>46000.0</v>
      </c>
      <c r="L27" s="1356">
        <v>46001.0</v>
      </c>
      <c r="M27" s="1356">
        <v>46002.0</v>
      </c>
      <c r="N27" s="1356">
        <v>46003.0</v>
      </c>
      <c r="O27" s="1356">
        <v>46004.0</v>
      </c>
      <c r="P27" s="1356">
        <v>46005.0</v>
      </c>
      <c r="Q27" s="1356">
        <v>46006.0</v>
      </c>
      <c r="R27" s="1356">
        <v>46007.0</v>
      </c>
      <c r="S27" s="1356">
        <v>46008.0</v>
      </c>
      <c r="T27" s="1356">
        <v>46009.0</v>
      </c>
      <c r="U27" s="1356">
        <v>46010.0</v>
      </c>
      <c r="V27" s="1356">
        <v>46011.0</v>
      </c>
      <c r="W27" s="1356">
        <v>46012.0</v>
      </c>
      <c r="X27" s="1356">
        <v>46013.0</v>
      </c>
      <c r="Y27" s="1356">
        <v>46014.0</v>
      </c>
      <c r="Z27" s="1356">
        <v>46015.0</v>
      </c>
      <c r="AA27" s="1356">
        <v>46016.0</v>
      </c>
      <c r="AB27" s="1356">
        <v>46017.0</v>
      </c>
      <c r="AC27" s="1356">
        <v>46018.0</v>
      </c>
      <c r="AD27" s="1356">
        <v>46019.0</v>
      </c>
      <c r="AE27" s="1356">
        <v>46020.0</v>
      </c>
      <c r="AF27" s="1356">
        <v>46021.0</v>
      </c>
      <c r="AG27" s="1356">
        <v>46022.0</v>
      </c>
      <c r="AH27" s="1357" t="s">
        <v>3305</v>
      </c>
      <c r="AI27" s="1512" t="s">
        <v>3306</v>
      </c>
      <c r="AJ27" s="1513" t="s">
        <v>3307</v>
      </c>
      <c r="AK27" s="1513" t="s">
        <v>3308</v>
      </c>
      <c r="AL27" s="50" t="s">
        <v>3309</v>
      </c>
      <c r="AM27" s="50" t="s">
        <v>3310</v>
      </c>
      <c r="AN27" s="50"/>
    </row>
    <row r="28">
      <c r="B28" s="109" t="s">
        <v>22</v>
      </c>
      <c r="C28" s="1425">
        <v>2.0</v>
      </c>
      <c r="D28" s="1386">
        <v>3.0</v>
      </c>
      <c r="E28" s="1386">
        <v>2.0</v>
      </c>
      <c r="F28" s="1425">
        <v>2.0</v>
      </c>
      <c r="G28" s="1425">
        <v>2.0</v>
      </c>
      <c r="H28" s="1386">
        <v>2.0</v>
      </c>
      <c r="I28" s="1425">
        <v>2.0</v>
      </c>
      <c r="J28" s="1425">
        <v>2.0</v>
      </c>
      <c r="K28" s="1386">
        <v>2.0</v>
      </c>
      <c r="L28" s="1386">
        <v>2.0</v>
      </c>
      <c r="M28" s="1386">
        <v>2.0</v>
      </c>
      <c r="N28" s="1425">
        <v>2.0</v>
      </c>
      <c r="O28" s="1423">
        <v>6.0</v>
      </c>
      <c r="P28" s="1423">
        <v>6.0</v>
      </c>
      <c r="Q28" s="1423">
        <v>6.0</v>
      </c>
      <c r="R28" s="1382"/>
      <c r="S28" s="1382"/>
      <c r="T28" s="1423">
        <v>6.0</v>
      </c>
      <c r="U28" s="1423">
        <v>6.0</v>
      </c>
      <c r="V28" s="1423">
        <v>6.0</v>
      </c>
      <c r="W28" s="1423">
        <v>6.0</v>
      </c>
      <c r="X28" s="1423">
        <v>6.0</v>
      </c>
      <c r="Y28" s="1382"/>
      <c r="Z28" s="1382"/>
      <c r="AA28" s="1423">
        <v>6.0</v>
      </c>
      <c r="AB28" s="1423">
        <v>6.0</v>
      </c>
      <c r="AC28" s="1423">
        <v>6.0</v>
      </c>
      <c r="AD28" s="1423">
        <v>6.0</v>
      </c>
      <c r="AE28" s="1423">
        <v>6.0</v>
      </c>
      <c r="AF28" s="1382"/>
      <c r="AG28" s="1382"/>
      <c r="AH28" s="1514">
        <f>SUM(C28:AF28)</f>
        <v>103</v>
      </c>
      <c r="AI28" s="1515"/>
      <c r="AJ28" s="1516"/>
      <c r="AK28" s="1516"/>
      <c r="AL28" s="393"/>
      <c r="AM28" s="393"/>
      <c r="AN28" s="50"/>
    </row>
    <row r="29">
      <c r="B29" s="1517" t="s">
        <v>97</v>
      </c>
      <c r="C29" s="1511">
        <v>92.0</v>
      </c>
      <c r="D29" s="1535">
        <v>134.0</v>
      </c>
      <c r="E29" s="1535">
        <v>157.0</v>
      </c>
      <c r="F29" s="1505">
        <v>141.0</v>
      </c>
      <c r="G29" s="1505">
        <v>193.0</v>
      </c>
      <c r="H29" s="1519"/>
      <c r="I29" s="1505">
        <v>172.0</v>
      </c>
      <c r="J29" s="1505">
        <v>192.0</v>
      </c>
      <c r="K29" s="1505">
        <v>143.0</v>
      </c>
      <c r="L29" s="1535">
        <v>167.0</v>
      </c>
      <c r="M29" s="1535">
        <v>192.0</v>
      </c>
      <c r="N29" s="1505">
        <v>196.0</v>
      </c>
      <c r="O29" s="1521"/>
      <c r="P29" s="1521"/>
      <c r="Q29" s="1506">
        <v>169.0</v>
      </c>
      <c r="R29" s="1535">
        <v>138.0</v>
      </c>
      <c r="S29" s="1535">
        <v>72.0</v>
      </c>
      <c r="T29" s="1506">
        <v>176.0</v>
      </c>
      <c r="U29" s="1506">
        <v>86.0</v>
      </c>
      <c r="V29" s="1521"/>
      <c r="W29" s="1506">
        <v>0.0</v>
      </c>
      <c r="X29" s="1506">
        <v>131.0</v>
      </c>
      <c r="Y29" s="1535">
        <v>162.0</v>
      </c>
      <c r="Z29" s="1535">
        <v>175.0</v>
      </c>
      <c r="AA29" s="1506">
        <v>128.0</v>
      </c>
      <c r="AB29" s="1506">
        <v>146.0</v>
      </c>
      <c r="AC29" s="1521"/>
      <c r="AD29" s="1521"/>
      <c r="AE29" s="1521"/>
      <c r="AF29" s="1519"/>
      <c r="AG29" s="1522"/>
      <c r="AH29" s="1523">
        <f t="shared" ref="AH29:AH33" si="103">AVERAGE(C29:AF29)</f>
        <v>143.7272727</v>
      </c>
      <c r="AI29" s="1320">
        <f t="shared" ref="AI29:AI33" si="104">SUM(C29:AF29)</f>
        <v>3162</v>
      </c>
      <c r="AJ29" s="1524">
        <f t="shared" ref="AJ29:AJ33" si="105">IFERROR(AVERAGE(C29:F29),"-")</f>
        <v>131</v>
      </c>
      <c r="AK29" s="1524">
        <f t="shared" ref="AK29:AK33" si="106">IFERROR(AVERAGE(I29:M29),"-")</f>
        <v>173.2</v>
      </c>
      <c r="AL29" s="1516">
        <f t="shared" ref="AL29:AL33" si="107">IFERROR(AVERAGE(P29:T29),"-")</f>
        <v>138.75</v>
      </c>
      <c r="AM29" s="1516">
        <f t="shared" ref="AM29:AM33" si="108">IFERROR(AVERAGE(W29:AA29),"-")</f>
        <v>119.2</v>
      </c>
      <c r="AN29" s="1525"/>
    </row>
    <row r="30">
      <c r="B30" s="1526" t="s">
        <v>3290</v>
      </c>
      <c r="C30" s="1425">
        <v>48.0</v>
      </c>
      <c r="D30" s="1536">
        <v>62.0</v>
      </c>
      <c r="E30" s="1536">
        <v>70.0</v>
      </c>
      <c r="F30" s="1537">
        <v>54.0</v>
      </c>
      <c r="G30" s="1537">
        <v>75.0</v>
      </c>
      <c r="H30" s="1527"/>
      <c r="I30" s="1537">
        <v>73.0</v>
      </c>
      <c r="J30" s="1537">
        <v>66.0</v>
      </c>
      <c r="K30" s="1537">
        <v>45.0</v>
      </c>
      <c r="L30" s="1536">
        <v>78.0</v>
      </c>
      <c r="M30" s="1536">
        <v>83.0</v>
      </c>
      <c r="N30" s="1537">
        <v>79.0</v>
      </c>
      <c r="O30" s="1529"/>
      <c r="P30" s="1529"/>
      <c r="Q30" s="1538">
        <v>70.0</v>
      </c>
      <c r="R30" s="1536">
        <v>74.0</v>
      </c>
      <c r="S30" s="1536">
        <v>41.0</v>
      </c>
      <c r="T30" s="1538">
        <v>81.0</v>
      </c>
      <c r="U30" s="1538">
        <v>44.0</v>
      </c>
      <c r="V30" s="1529"/>
      <c r="W30" s="1538">
        <v>0.0</v>
      </c>
      <c r="X30" s="1538">
        <v>57.0</v>
      </c>
      <c r="Y30" s="1536">
        <v>85.0</v>
      </c>
      <c r="Z30" s="1536">
        <v>75.0</v>
      </c>
      <c r="AA30" s="1538">
        <v>45.0</v>
      </c>
      <c r="AB30" s="1538">
        <v>45.0</v>
      </c>
      <c r="AC30" s="1529"/>
      <c r="AD30" s="1529"/>
      <c r="AE30" s="1529"/>
      <c r="AF30" s="1527"/>
      <c r="AG30" s="1382"/>
      <c r="AH30" s="1523">
        <f t="shared" si="103"/>
        <v>61.36363636</v>
      </c>
      <c r="AI30" s="1320">
        <f t="shared" si="104"/>
        <v>1350</v>
      </c>
      <c r="AJ30" s="1524">
        <f t="shared" si="105"/>
        <v>58.5</v>
      </c>
      <c r="AK30" s="1524">
        <f t="shared" si="106"/>
        <v>69</v>
      </c>
      <c r="AL30" s="1516">
        <f t="shared" si="107"/>
        <v>66.5</v>
      </c>
      <c r="AM30" s="1516">
        <f t="shared" si="108"/>
        <v>52.4</v>
      </c>
      <c r="AN30" s="50"/>
    </row>
    <row r="31">
      <c r="B31" s="109" t="s">
        <v>1283</v>
      </c>
      <c r="C31" s="1425">
        <v>11.0</v>
      </c>
      <c r="D31" s="1386">
        <v>7.0</v>
      </c>
      <c r="E31" s="1386">
        <v>16.0</v>
      </c>
      <c r="F31" s="1425">
        <v>15.0</v>
      </c>
      <c r="G31" s="1425">
        <v>9.0</v>
      </c>
      <c r="H31" s="1382"/>
      <c r="I31" s="1425">
        <v>18.0</v>
      </c>
      <c r="J31" s="1425">
        <v>17.0</v>
      </c>
      <c r="K31" s="1425">
        <v>10.0</v>
      </c>
      <c r="L31" s="1386">
        <v>13.0</v>
      </c>
      <c r="M31" s="1386">
        <v>18.0</v>
      </c>
      <c r="N31" s="1425">
        <v>10.0</v>
      </c>
      <c r="O31" s="124"/>
      <c r="P31" s="124"/>
      <c r="Q31" s="1056">
        <v>6.0</v>
      </c>
      <c r="R31" s="1386">
        <v>11.0</v>
      </c>
      <c r="S31" s="1386">
        <v>5.0</v>
      </c>
      <c r="T31" s="1056">
        <v>10.0</v>
      </c>
      <c r="U31" s="1056">
        <v>4.0</v>
      </c>
      <c r="V31" s="124"/>
      <c r="W31" s="1056">
        <v>0.0</v>
      </c>
      <c r="X31" s="1056">
        <v>4.0</v>
      </c>
      <c r="Y31" s="1386">
        <v>13.0</v>
      </c>
      <c r="Z31" s="1386">
        <v>12.0</v>
      </c>
      <c r="AA31" s="1056">
        <v>14.0</v>
      </c>
      <c r="AB31" s="1056">
        <v>8.0</v>
      </c>
      <c r="AC31" s="124"/>
      <c r="AD31" s="124"/>
      <c r="AE31" s="124"/>
      <c r="AF31" s="1382"/>
      <c r="AG31" s="1382"/>
      <c r="AH31" s="1523">
        <f t="shared" si="103"/>
        <v>10.5</v>
      </c>
      <c r="AI31" s="1320">
        <f t="shared" si="104"/>
        <v>231</v>
      </c>
      <c r="AJ31" s="1524">
        <f t="shared" si="105"/>
        <v>12.25</v>
      </c>
      <c r="AK31" s="1524">
        <f t="shared" si="106"/>
        <v>15.2</v>
      </c>
      <c r="AL31" s="1516">
        <f t="shared" si="107"/>
        <v>8</v>
      </c>
      <c r="AM31" s="1516">
        <f t="shared" si="108"/>
        <v>8.6</v>
      </c>
      <c r="AN31" s="50"/>
    </row>
    <row r="32">
      <c r="B32" s="109" t="s">
        <v>3315</v>
      </c>
      <c r="C32" s="1425">
        <v>0.0</v>
      </c>
      <c r="D32" s="1386">
        <v>2.0</v>
      </c>
      <c r="E32" s="1386">
        <v>0.0</v>
      </c>
      <c r="F32" s="1425">
        <v>2.0</v>
      </c>
      <c r="G32" s="1425">
        <v>2.0</v>
      </c>
      <c r="H32" s="1382"/>
      <c r="I32" s="1425">
        <v>0.0</v>
      </c>
      <c r="J32" s="1425">
        <v>3.0</v>
      </c>
      <c r="K32" s="1425">
        <v>0.0</v>
      </c>
      <c r="L32" s="1386">
        <v>3.0</v>
      </c>
      <c r="M32" s="1386">
        <v>2.0</v>
      </c>
      <c r="N32" s="1425">
        <v>2.0</v>
      </c>
      <c r="O32" s="124"/>
      <c r="P32" s="124"/>
      <c r="Q32" s="1056">
        <v>2.0</v>
      </c>
      <c r="R32" s="1386">
        <v>0.0</v>
      </c>
      <c r="S32" s="1386">
        <v>0.0</v>
      </c>
      <c r="T32" s="1056">
        <v>0.0</v>
      </c>
      <c r="U32" s="1056">
        <v>0.0</v>
      </c>
      <c r="V32" s="124"/>
      <c r="W32" s="1056">
        <v>0.0</v>
      </c>
      <c r="X32" s="1056">
        <v>0.0</v>
      </c>
      <c r="Y32" s="1386">
        <v>1.0</v>
      </c>
      <c r="Z32" s="1386">
        <v>1.0</v>
      </c>
      <c r="AA32" s="1056">
        <v>0.0</v>
      </c>
      <c r="AB32" s="1056">
        <v>1.0</v>
      </c>
      <c r="AC32" s="124"/>
      <c r="AD32" s="124"/>
      <c r="AE32" s="124"/>
      <c r="AF32" s="1382"/>
      <c r="AG32" s="1382"/>
      <c r="AH32" s="1523">
        <f t="shared" si="103"/>
        <v>0.9545454545</v>
      </c>
      <c r="AI32" s="1320">
        <f t="shared" si="104"/>
        <v>21</v>
      </c>
      <c r="AJ32" s="1524">
        <f t="shared" si="105"/>
        <v>1</v>
      </c>
      <c r="AK32" s="1524">
        <f t="shared" si="106"/>
        <v>1.6</v>
      </c>
      <c r="AL32" s="1516">
        <f t="shared" si="107"/>
        <v>0.5</v>
      </c>
      <c r="AM32" s="1516">
        <f t="shared" si="108"/>
        <v>0.4</v>
      </c>
      <c r="AN32" s="50"/>
    </row>
    <row r="33">
      <c r="B33" s="109" t="s">
        <v>96</v>
      </c>
      <c r="C33" s="1425">
        <v>0.0</v>
      </c>
      <c r="D33" s="1386">
        <v>2.0</v>
      </c>
      <c r="E33" s="1386">
        <v>0.0</v>
      </c>
      <c r="F33" s="1425">
        <v>1.0</v>
      </c>
      <c r="G33" s="1425">
        <v>0.0</v>
      </c>
      <c r="H33" s="1382"/>
      <c r="I33" s="1425">
        <v>0.0</v>
      </c>
      <c r="J33" s="1425">
        <v>1.0</v>
      </c>
      <c r="K33" s="1425">
        <v>0.0</v>
      </c>
      <c r="L33" s="1386">
        <v>1.0</v>
      </c>
      <c r="M33" s="1386">
        <v>2.0</v>
      </c>
      <c r="N33" s="1425">
        <v>0.0</v>
      </c>
      <c r="O33" s="124"/>
      <c r="P33" s="124"/>
      <c r="Q33" s="1056">
        <v>0.0</v>
      </c>
      <c r="R33" s="1386">
        <v>1.0</v>
      </c>
      <c r="S33" s="1386">
        <v>0.0</v>
      </c>
      <c r="T33" s="1056">
        <v>0.0</v>
      </c>
      <c r="U33" s="1056">
        <v>2.0</v>
      </c>
      <c r="V33" s="124"/>
      <c r="W33" s="1056">
        <v>1.0</v>
      </c>
      <c r="X33" s="1056">
        <v>1.0</v>
      </c>
      <c r="Y33" s="1386">
        <v>0.0</v>
      </c>
      <c r="Z33" s="1386">
        <v>1.0</v>
      </c>
      <c r="AA33" s="1056">
        <v>0.0</v>
      </c>
      <c r="AB33" s="1056">
        <v>0.0</v>
      </c>
      <c r="AC33" s="124"/>
      <c r="AD33" s="124"/>
      <c r="AE33" s="124"/>
      <c r="AF33" s="1382"/>
      <c r="AG33" s="1382"/>
      <c r="AH33" s="1523">
        <f t="shared" si="103"/>
        <v>0.5909090909</v>
      </c>
      <c r="AI33" s="1320">
        <f t="shared" si="104"/>
        <v>13</v>
      </c>
      <c r="AJ33" s="1524">
        <f t="shared" si="105"/>
        <v>0.75</v>
      </c>
      <c r="AK33" s="1524">
        <f t="shared" si="106"/>
        <v>0.8</v>
      </c>
      <c r="AL33" s="1516">
        <f t="shared" si="107"/>
        <v>0.25</v>
      </c>
      <c r="AM33" s="1516">
        <f t="shared" si="108"/>
        <v>0.6</v>
      </c>
      <c r="AN33" s="50"/>
    </row>
    <row r="34">
      <c r="B34" s="1373" t="s">
        <v>3317</v>
      </c>
      <c r="C34" s="1410">
        <f>C33-C28</f>
        <v>-2</v>
      </c>
      <c r="D34" s="1382"/>
      <c r="E34" s="1382"/>
      <c r="F34" s="1410">
        <f t="shared" ref="F34:G34" si="109">F33-F28</f>
        <v>-1</v>
      </c>
      <c r="G34" s="1410">
        <f t="shared" si="109"/>
        <v>-2</v>
      </c>
      <c r="H34" s="1382"/>
      <c r="I34" s="1410">
        <f t="shared" ref="I34:AG34" si="110">I33-I28</f>
        <v>-2</v>
      </c>
      <c r="J34" s="1410">
        <f t="shared" si="110"/>
        <v>-1</v>
      </c>
      <c r="K34" s="1410">
        <f t="shared" si="110"/>
        <v>-2</v>
      </c>
      <c r="L34" s="1410">
        <f t="shared" si="110"/>
        <v>-1</v>
      </c>
      <c r="M34" s="1410">
        <f t="shared" si="110"/>
        <v>0</v>
      </c>
      <c r="N34" s="1410">
        <f t="shared" si="110"/>
        <v>-2</v>
      </c>
      <c r="O34" s="1410">
        <f t="shared" si="110"/>
        <v>-6</v>
      </c>
      <c r="P34" s="1410">
        <f t="shared" si="110"/>
        <v>-6</v>
      </c>
      <c r="Q34" s="1410">
        <f t="shared" si="110"/>
        <v>-6</v>
      </c>
      <c r="R34" s="1410">
        <f t="shared" si="110"/>
        <v>1</v>
      </c>
      <c r="S34" s="1410">
        <f t="shared" si="110"/>
        <v>0</v>
      </c>
      <c r="T34" s="1410">
        <f t="shared" si="110"/>
        <v>-6</v>
      </c>
      <c r="U34" s="1410">
        <f t="shared" si="110"/>
        <v>-4</v>
      </c>
      <c r="V34" s="1410">
        <f t="shared" si="110"/>
        <v>-6</v>
      </c>
      <c r="W34" s="1410">
        <f t="shared" si="110"/>
        <v>-5</v>
      </c>
      <c r="X34" s="1410">
        <f t="shared" si="110"/>
        <v>-5</v>
      </c>
      <c r="Y34" s="1410">
        <f t="shared" si="110"/>
        <v>0</v>
      </c>
      <c r="Z34" s="1410">
        <f t="shared" si="110"/>
        <v>1</v>
      </c>
      <c r="AA34" s="1410">
        <f t="shared" si="110"/>
        <v>-6</v>
      </c>
      <c r="AB34" s="1410">
        <f t="shared" si="110"/>
        <v>-6</v>
      </c>
      <c r="AC34" s="1410">
        <f t="shared" si="110"/>
        <v>-6</v>
      </c>
      <c r="AD34" s="1410">
        <f t="shared" si="110"/>
        <v>-6</v>
      </c>
      <c r="AE34" s="1410">
        <f t="shared" si="110"/>
        <v>-6</v>
      </c>
      <c r="AF34" s="1410">
        <f t="shared" si="110"/>
        <v>0</v>
      </c>
      <c r="AG34" s="1410">
        <f t="shared" si="110"/>
        <v>0</v>
      </c>
      <c r="AH34" s="1530">
        <f>SUM(C34:AG34)</f>
        <v>-85</v>
      </c>
      <c r="AI34" s="1531"/>
      <c r="AJ34" s="393"/>
      <c r="AK34" s="1516"/>
      <c r="AL34" s="393"/>
      <c r="AM34" s="1516"/>
      <c r="AN34" s="50"/>
    </row>
    <row r="35">
      <c r="B35" s="1375" t="s">
        <v>157</v>
      </c>
      <c r="C35" s="1376">
        <f t="shared" ref="C35:C38" si="121">C30/C29</f>
        <v>0.5217391304</v>
      </c>
      <c r="D35" s="1420">
        <f t="shared" ref="D35:E35" si="111">iferror(D30/D29,"")</f>
        <v>0.4626865672</v>
      </c>
      <c r="E35" s="1420">
        <f t="shared" si="111"/>
        <v>0.4458598726</v>
      </c>
      <c r="F35" s="1376">
        <f t="shared" ref="F35:G35" si="112">F30/F29</f>
        <v>0.3829787234</v>
      </c>
      <c r="G35" s="1376">
        <f t="shared" si="112"/>
        <v>0.3886010363</v>
      </c>
      <c r="H35" s="1420" t="str">
        <f t="shared" ref="H35:H38" si="124">iferror(H30/H29,"")</f>
        <v/>
      </c>
      <c r="I35" s="1376">
        <f t="shared" ref="I35:J35" si="113">I30/I29</f>
        <v>0.4244186047</v>
      </c>
      <c r="J35" s="1376">
        <f t="shared" si="113"/>
        <v>0.34375</v>
      </c>
      <c r="K35" s="1420">
        <f t="shared" ref="K35:M35" si="114">iferror(K30/K29,"")</f>
        <v>0.3146853147</v>
      </c>
      <c r="L35" s="1420">
        <f t="shared" si="114"/>
        <v>0.4670658683</v>
      </c>
      <c r="M35" s="1420">
        <f t="shared" si="114"/>
        <v>0.4322916667</v>
      </c>
      <c r="N35" s="1376">
        <f t="shared" ref="N35:Q35" si="115">N30/N29</f>
        <v>0.4030612245</v>
      </c>
      <c r="O35" s="1376" t="str">
        <f t="shared" si="115"/>
        <v>#DIV/0!</v>
      </c>
      <c r="P35" s="1376" t="str">
        <f t="shared" si="115"/>
        <v>#DIV/0!</v>
      </c>
      <c r="Q35" s="1376">
        <f t="shared" si="115"/>
        <v>0.4142011834</v>
      </c>
      <c r="R35" s="1420">
        <f t="shared" ref="R35:S35" si="116">iferror(R30/R29,"")</f>
        <v>0.5362318841</v>
      </c>
      <c r="S35" s="1420">
        <f t="shared" si="116"/>
        <v>0.5694444444</v>
      </c>
      <c r="T35" s="1376">
        <f t="shared" ref="T35:X35" si="117">T30/T29</f>
        <v>0.4602272727</v>
      </c>
      <c r="U35" s="1376">
        <f t="shared" si="117"/>
        <v>0.511627907</v>
      </c>
      <c r="V35" s="1376" t="str">
        <f t="shared" si="117"/>
        <v>#DIV/0!</v>
      </c>
      <c r="W35" s="1376" t="str">
        <f t="shared" si="117"/>
        <v>#DIV/0!</v>
      </c>
      <c r="X35" s="1376">
        <f t="shared" si="117"/>
        <v>0.4351145038</v>
      </c>
      <c r="Y35" s="1420">
        <f t="shared" ref="Y35:Z35" si="118">iferror(Y30/Y29,"")</f>
        <v>0.524691358</v>
      </c>
      <c r="Z35" s="1420">
        <f t="shared" si="118"/>
        <v>0.4285714286</v>
      </c>
      <c r="AA35" s="1376">
        <f t="shared" ref="AA35:AE35" si="119">AA30/AA29</f>
        <v>0.3515625</v>
      </c>
      <c r="AB35" s="1376">
        <f t="shared" si="119"/>
        <v>0.3082191781</v>
      </c>
      <c r="AC35" s="1376" t="str">
        <f t="shared" si="119"/>
        <v>#DIV/0!</v>
      </c>
      <c r="AD35" s="1376" t="str">
        <f t="shared" si="119"/>
        <v>#DIV/0!</v>
      </c>
      <c r="AE35" s="1376" t="str">
        <f t="shared" si="119"/>
        <v>#DIV/0!</v>
      </c>
      <c r="AF35" s="1420" t="str">
        <f t="shared" ref="AF35:AG35" si="120">iferror(AF30/AF29,"")</f>
        <v/>
      </c>
      <c r="AG35" s="1420" t="str">
        <f t="shared" si="120"/>
        <v/>
      </c>
      <c r="AH35" s="1532" t="str">
        <f t="shared" ref="AH35:AH38" si="133">AVERAGE(C35:AF35)</f>
        <v>#DIV/0!</v>
      </c>
      <c r="AI35" s="1531"/>
      <c r="AJ35" s="1525"/>
      <c r="AK35" s="1533"/>
      <c r="AL35" s="1525"/>
      <c r="AM35" s="1534"/>
      <c r="AN35" s="50"/>
    </row>
    <row r="36">
      <c r="B36" s="1375" t="s">
        <v>159</v>
      </c>
      <c r="C36" s="1376">
        <f t="shared" si="121"/>
        <v>0.2291666667</v>
      </c>
      <c r="D36" s="1420">
        <f t="shared" ref="D36:E36" si="122">iferror(D31/D30,"")</f>
        <v>0.1129032258</v>
      </c>
      <c r="E36" s="1420">
        <f t="shared" si="122"/>
        <v>0.2285714286</v>
      </c>
      <c r="F36" s="1376">
        <f t="shared" ref="F36:G36" si="123">F31/F30</f>
        <v>0.2777777778</v>
      </c>
      <c r="G36" s="1376">
        <f t="shared" si="123"/>
        <v>0.12</v>
      </c>
      <c r="H36" s="1420" t="str">
        <f t="shared" si="124"/>
        <v/>
      </c>
      <c r="I36" s="1376">
        <f t="shared" ref="I36:J36" si="125">I31/I30</f>
        <v>0.2465753425</v>
      </c>
      <c r="J36" s="1376">
        <f t="shared" si="125"/>
        <v>0.2575757576</v>
      </c>
      <c r="K36" s="1420">
        <f t="shared" ref="K36:M36" si="126">iferror(K31/K30,"")</f>
        <v>0.2222222222</v>
      </c>
      <c r="L36" s="1420">
        <f t="shared" si="126"/>
        <v>0.1666666667</v>
      </c>
      <c r="M36" s="1420">
        <f t="shared" si="126"/>
        <v>0.2168674699</v>
      </c>
      <c r="N36" s="1376">
        <f t="shared" ref="N36:Q36" si="127">N31/N30</f>
        <v>0.1265822785</v>
      </c>
      <c r="O36" s="1376" t="str">
        <f t="shared" si="127"/>
        <v>#DIV/0!</v>
      </c>
      <c r="P36" s="1376" t="str">
        <f t="shared" si="127"/>
        <v>#DIV/0!</v>
      </c>
      <c r="Q36" s="1376">
        <f t="shared" si="127"/>
        <v>0.08571428571</v>
      </c>
      <c r="R36" s="1420">
        <f t="shared" ref="R36:S36" si="128">iferror(R31/R30,"")</f>
        <v>0.1486486486</v>
      </c>
      <c r="S36" s="1420">
        <f t="shared" si="128"/>
        <v>0.1219512195</v>
      </c>
      <c r="T36" s="1376">
        <f t="shared" ref="T36:X36" si="129">T31/T30</f>
        <v>0.1234567901</v>
      </c>
      <c r="U36" s="1376">
        <f t="shared" si="129"/>
        <v>0.09090909091</v>
      </c>
      <c r="V36" s="1376" t="str">
        <f t="shared" si="129"/>
        <v>#DIV/0!</v>
      </c>
      <c r="W36" s="1376" t="str">
        <f t="shared" si="129"/>
        <v>#DIV/0!</v>
      </c>
      <c r="X36" s="1376">
        <f t="shared" si="129"/>
        <v>0.0701754386</v>
      </c>
      <c r="Y36" s="1420">
        <f t="shared" ref="Y36:Z36" si="130">iferror(Y31/Y30,"")</f>
        <v>0.1529411765</v>
      </c>
      <c r="Z36" s="1420">
        <f t="shared" si="130"/>
        <v>0.16</v>
      </c>
      <c r="AA36" s="1376">
        <f t="shared" ref="AA36:AE36" si="131">AA31/AA30</f>
        <v>0.3111111111</v>
      </c>
      <c r="AB36" s="1376">
        <f t="shared" si="131"/>
        <v>0.1777777778</v>
      </c>
      <c r="AC36" s="1376" t="str">
        <f t="shared" si="131"/>
        <v>#DIV/0!</v>
      </c>
      <c r="AD36" s="1376" t="str">
        <f t="shared" si="131"/>
        <v>#DIV/0!</v>
      </c>
      <c r="AE36" s="1376" t="str">
        <f t="shared" si="131"/>
        <v>#DIV/0!</v>
      </c>
      <c r="AF36" s="1420" t="str">
        <f t="shared" ref="AF36:AG36" si="132">iferror(AF31/AF30,"")</f>
        <v/>
      </c>
      <c r="AG36" s="1420" t="str">
        <f t="shared" si="132"/>
        <v/>
      </c>
      <c r="AH36" s="1532" t="str">
        <f t="shared" si="133"/>
        <v>#DIV/0!</v>
      </c>
      <c r="AI36" s="1531"/>
      <c r="AJ36" s="1534"/>
      <c r="AK36" s="1513"/>
      <c r="AL36" s="1513"/>
      <c r="AM36" s="1513"/>
      <c r="AN36" s="50"/>
    </row>
    <row r="37">
      <c r="B37" s="1375" t="s">
        <v>161</v>
      </c>
      <c r="C37" s="1376">
        <f t="shared" si="121"/>
        <v>0</v>
      </c>
      <c r="D37" s="1420">
        <f t="shared" ref="D37:E37" si="134">iferror(D32/D31,"")</f>
        <v>0.2857142857</v>
      </c>
      <c r="E37" s="1420">
        <f t="shared" si="134"/>
        <v>0</v>
      </c>
      <c r="F37" s="1376">
        <f t="shared" ref="F37:G37" si="135">F32/F31</f>
        <v>0.1333333333</v>
      </c>
      <c r="G37" s="1376">
        <f t="shared" si="135"/>
        <v>0.2222222222</v>
      </c>
      <c r="H37" s="1420" t="str">
        <f t="shared" si="124"/>
        <v/>
      </c>
      <c r="I37" s="1376">
        <f t="shared" ref="I37:J37" si="136">I32/I31</f>
        <v>0</v>
      </c>
      <c r="J37" s="1376">
        <f t="shared" si="136"/>
        <v>0.1764705882</v>
      </c>
      <c r="K37" s="1420">
        <f t="shared" ref="K37:M37" si="137">iferror(K32/K31,"")</f>
        <v>0</v>
      </c>
      <c r="L37" s="1420">
        <f t="shared" si="137"/>
        <v>0.2307692308</v>
      </c>
      <c r="M37" s="1420">
        <f t="shared" si="137"/>
        <v>0.1111111111</v>
      </c>
      <c r="N37" s="1376">
        <f t="shared" ref="N37:Q37" si="138">N32/N31</f>
        <v>0.2</v>
      </c>
      <c r="O37" s="1376" t="str">
        <f t="shared" si="138"/>
        <v>#DIV/0!</v>
      </c>
      <c r="P37" s="1376" t="str">
        <f t="shared" si="138"/>
        <v>#DIV/0!</v>
      </c>
      <c r="Q37" s="1376">
        <f t="shared" si="138"/>
        <v>0.3333333333</v>
      </c>
      <c r="R37" s="1420">
        <f t="shared" ref="R37:S37" si="139">iferror(R32/R31,"")</f>
        <v>0</v>
      </c>
      <c r="S37" s="1420">
        <f t="shared" si="139"/>
        <v>0</v>
      </c>
      <c r="T37" s="1376">
        <f t="shared" ref="T37:X37" si="140">T32/T31</f>
        <v>0</v>
      </c>
      <c r="U37" s="1376">
        <f t="shared" si="140"/>
        <v>0</v>
      </c>
      <c r="V37" s="1376" t="str">
        <f t="shared" si="140"/>
        <v>#DIV/0!</v>
      </c>
      <c r="W37" s="1376" t="str">
        <f t="shared" si="140"/>
        <v>#DIV/0!</v>
      </c>
      <c r="X37" s="1376">
        <f t="shared" si="140"/>
        <v>0</v>
      </c>
      <c r="Y37" s="1420">
        <f t="shared" ref="Y37:Z37" si="141">iferror(Y32/Y31,"")</f>
        <v>0.07692307692</v>
      </c>
      <c r="Z37" s="1420">
        <f t="shared" si="141"/>
        <v>0.08333333333</v>
      </c>
      <c r="AA37" s="1376">
        <f t="shared" ref="AA37:AE37" si="142">AA32/AA31</f>
        <v>0</v>
      </c>
      <c r="AB37" s="1376">
        <f t="shared" si="142"/>
        <v>0.125</v>
      </c>
      <c r="AC37" s="1376" t="str">
        <f t="shared" si="142"/>
        <v>#DIV/0!</v>
      </c>
      <c r="AD37" s="1376" t="str">
        <f t="shared" si="142"/>
        <v>#DIV/0!</v>
      </c>
      <c r="AE37" s="1376" t="str">
        <f t="shared" si="142"/>
        <v>#DIV/0!</v>
      </c>
      <c r="AF37" s="1420" t="str">
        <f t="shared" ref="AF37:AG37" si="143">iferror(AF32/AF31,"")</f>
        <v/>
      </c>
      <c r="AG37" s="1420" t="str">
        <f t="shared" si="143"/>
        <v/>
      </c>
      <c r="AH37" s="1532" t="str">
        <f t="shared" si="133"/>
        <v>#DIV/0!</v>
      </c>
      <c r="AI37" s="1531"/>
      <c r="AJ37" s="1534"/>
      <c r="AK37" s="1513"/>
      <c r="AL37" s="1513"/>
      <c r="AM37" s="1513"/>
      <c r="AN37" s="50"/>
    </row>
    <row r="38">
      <c r="B38" s="1375" t="s">
        <v>163</v>
      </c>
      <c r="C38" s="1376" t="str">
        <f t="shared" si="121"/>
        <v>#DIV/0!</v>
      </c>
      <c r="D38" s="1420">
        <f t="shared" ref="D38:E38" si="144">iferror(D33/D32,"")</f>
        <v>1</v>
      </c>
      <c r="E38" s="1420" t="str">
        <f t="shared" si="144"/>
        <v/>
      </c>
      <c r="F38" s="1376">
        <f t="shared" ref="F38:G38" si="145">F33/F32</f>
        <v>0.5</v>
      </c>
      <c r="G38" s="1376">
        <f t="shared" si="145"/>
        <v>0</v>
      </c>
      <c r="H38" s="1420" t="str">
        <f t="shared" si="124"/>
        <v/>
      </c>
      <c r="I38" s="1376" t="str">
        <f t="shared" ref="I38:J38" si="146">I33/I32</f>
        <v>#DIV/0!</v>
      </c>
      <c r="J38" s="1376">
        <f t="shared" si="146"/>
        <v>0.3333333333</v>
      </c>
      <c r="K38" s="1420" t="str">
        <f t="shared" ref="K38:M38" si="147">iferror(K33/K32,"")</f>
        <v/>
      </c>
      <c r="L38" s="1420">
        <f t="shared" si="147"/>
        <v>0.3333333333</v>
      </c>
      <c r="M38" s="1420">
        <f t="shared" si="147"/>
        <v>1</v>
      </c>
      <c r="N38" s="1376">
        <f t="shared" ref="N38:Q38" si="148">N33/N32</f>
        <v>0</v>
      </c>
      <c r="O38" s="1376" t="str">
        <f t="shared" si="148"/>
        <v>#DIV/0!</v>
      </c>
      <c r="P38" s="1376" t="str">
        <f t="shared" si="148"/>
        <v>#DIV/0!</v>
      </c>
      <c r="Q38" s="1376">
        <f t="shared" si="148"/>
        <v>0</v>
      </c>
      <c r="R38" s="1420" t="str">
        <f t="shared" ref="R38:S38" si="149">iferror(R33/R32,"")</f>
        <v/>
      </c>
      <c r="S38" s="1420" t="str">
        <f t="shared" si="149"/>
        <v/>
      </c>
      <c r="T38" s="1376" t="str">
        <f t="shared" ref="T38:X38" si="150">T33/T32</f>
        <v>#DIV/0!</v>
      </c>
      <c r="U38" s="1376" t="str">
        <f t="shared" si="150"/>
        <v>#DIV/0!</v>
      </c>
      <c r="V38" s="1376" t="str">
        <f t="shared" si="150"/>
        <v>#DIV/0!</v>
      </c>
      <c r="W38" s="1376" t="str">
        <f t="shared" si="150"/>
        <v>#DIV/0!</v>
      </c>
      <c r="X38" s="1376" t="str">
        <f t="shared" si="150"/>
        <v>#DIV/0!</v>
      </c>
      <c r="Y38" s="1420">
        <f t="shared" ref="Y38:Z38" si="151">iferror(Y33/Y32,"")</f>
        <v>0</v>
      </c>
      <c r="Z38" s="1420">
        <f t="shared" si="151"/>
        <v>1</v>
      </c>
      <c r="AA38" s="1376" t="str">
        <f t="shared" ref="AA38:AE38" si="152">AA33/AA32</f>
        <v>#DIV/0!</v>
      </c>
      <c r="AB38" s="1376">
        <f t="shared" si="152"/>
        <v>0</v>
      </c>
      <c r="AC38" s="1376" t="str">
        <f t="shared" si="152"/>
        <v>#DIV/0!</v>
      </c>
      <c r="AD38" s="1376" t="str">
        <f t="shared" si="152"/>
        <v>#DIV/0!</v>
      </c>
      <c r="AE38" s="1376" t="str">
        <f t="shared" si="152"/>
        <v>#DIV/0!</v>
      </c>
      <c r="AF38" s="1420" t="str">
        <f t="shared" ref="AF38:AG38" si="153">iferror(AF33/AF32,"")</f>
        <v/>
      </c>
      <c r="AG38" s="1420" t="str">
        <f t="shared" si="153"/>
        <v/>
      </c>
      <c r="AH38" s="1532" t="str">
        <f t="shared" si="133"/>
        <v>#DIV/0!</v>
      </c>
      <c r="AI38" s="1531"/>
      <c r="AJ38" s="1534"/>
      <c r="AK38" s="1513"/>
      <c r="AL38" s="1513"/>
      <c r="AM38" s="1513"/>
      <c r="AN38" s="50"/>
    </row>
  </sheetData>
  <mergeCells count="3">
    <mergeCell ref="A1:A12"/>
    <mergeCell ref="A14:A25"/>
    <mergeCell ref="A27:A38"/>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c r="A1" s="1355" t="s">
        <v>40</v>
      </c>
      <c r="B1" s="109" t="s">
        <v>125</v>
      </c>
      <c r="C1" s="1356">
        <v>46027.0</v>
      </c>
      <c r="D1" s="1356">
        <v>46028.0</v>
      </c>
      <c r="E1" s="1356">
        <v>46029.0</v>
      </c>
      <c r="F1" s="1356">
        <v>46030.0</v>
      </c>
      <c r="G1" s="1356">
        <v>46031.0</v>
      </c>
      <c r="H1" s="1356">
        <v>46032.0</v>
      </c>
      <c r="I1" s="1356">
        <v>46033.0</v>
      </c>
      <c r="J1" s="1356">
        <v>46034.0</v>
      </c>
      <c r="K1" s="1356">
        <v>46035.0</v>
      </c>
      <c r="L1" s="1356">
        <v>46036.0</v>
      </c>
      <c r="M1" s="1356">
        <v>46037.0</v>
      </c>
      <c r="N1" s="1356">
        <v>46038.0</v>
      </c>
      <c r="O1" s="1356">
        <v>46039.0</v>
      </c>
      <c r="P1" s="1356">
        <v>46040.0</v>
      </c>
      <c r="Q1" s="1356">
        <v>46041.0</v>
      </c>
      <c r="R1" s="1356">
        <v>46042.0</v>
      </c>
      <c r="S1" s="1356">
        <v>46043.0</v>
      </c>
      <c r="T1" s="1356">
        <v>46044.0</v>
      </c>
      <c r="U1" s="1356">
        <v>46045.0</v>
      </c>
      <c r="V1" s="1356">
        <v>46046.0</v>
      </c>
      <c r="W1" s="1356">
        <v>46047.0</v>
      </c>
      <c r="X1" s="1356">
        <v>46048.0</v>
      </c>
      <c r="Y1" s="1356">
        <v>46049.0</v>
      </c>
      <c r="Z1" s="1356">
        <v>46050.0</v>
      </c>
      <c r="AA1" s="1356">
        <v>46051.0</v>
      </c>
      <c r="AB1" s="1356">
        <v>46052.0</v>
      </c>
      <c r="AC1" s="1356">
        <v>46053.0</v>
      </c>
      <c r="AD1" s="1356">
        <v>46054.0</v>
      </c>
      <c r="AE1" s="1356">
        <v>46055.0</v>
      </c>
      <c r="AF1" s="1356">
        <v>46056.0</v>
      </c>
      <c r="AG1" s="1356">
        <v>46057.0</v>
      </c>
      <c r="AH1" s="1357" t="s">
        <v>3305</v>
      </c>
      <c r="AI1" s="1512" t="s">
        <v>3306</v>
      </c>
      <c r="AJ1" s="1513" t="s">
        <v>3307</v>
      </c>
      <c r="AK1" s="1513" t="s">
        <v>3308</v>
      </c>
      <c r="AL1" s="50" t="s">
        <v>3309</v>
      </c>
      <c r="AM1" s="50" t="s">
        <v>3310</v>
      </c>
      <c r="AN1" s="50"/>
    </row>
    <row r="2">
      <c r="B2" s="109" t="s">
        <v>22</v>
      </c>
      <c r="C2" s="1425">
        <f t="shared" ref="C2:AG2" si="1">C15+C28</f>
        <v>0</v>
      </c>
      <c r="D2" s="1425">
        <f t="shared" si="1"/>
        <v>0</v>
      </c>
      <c r="E2" s="1425">
        <f t="shared" si="1"/>
        <v>0</v>
      </c>
      <c r="F2" s="1425">
        <f t="shared" si="1"/>
        <v>0</v>
      </c>
      <c r="G2" s="1425">
        <f t="shared" si="1"/>
        <v>0</v>
      </c>
      <c r="H2" s="1425">
        <f t="shared" si="1"/>
        <v>0</v>
      </c>
      <c r="I2" s="1425">
        <f t="shared" si="1"/>
        <v>0</v>
      </c>
      <c r="J2" s="1425">
        <f t="shared" si="1"/>
        <v>0</v>
      </c>
      <c r="K2" s="1425">
        <f t="shared" si="1"/>
        <v>0</v>
      </c>
      <c r="L2" s="1425">
        <f t="shared" si="1"/>
        <v>0</v>
      </c>
      <c r="M2" s="1425">
        <f t="shared" si="1"/>
        <v>0</v>
      </c>
      <c r="N2" s="1425">
        <f t="shared" si="1"/>
        <v>0</v>
      </c>
      <c r="O2" s="1425">
        <f t="shared" si="1"/>
        <v>0</v>
      </c>
      <c r="P2" s="1425">
        <f t="shared" si="1"/>
        <v>0</v>
      </c>
      <c r="Q2" s="1425">
        <f t="shared" si="1"/>
        <v>0</v>
      </c>
      <c r="R2" s="1425">
        <f t="shared" si="1"/>
        <v>0</v>
      </c>
      <c r="S2" s="1425">
        <f t="shared" si="1"/>
        <v>0</v>
      </c>
      <c r="T2" s="1425">
        <f t="shared" si="1"/>
        <v>0</v>
      </c>
      <c r="U2" s="1425">
        <f t="shared" si="1"/>
        <v>0</v>
      </c>
      <c r="V2" s="1425">
        <f t="shared" si="1"/>
        <v>0</v>
      </c>
      <c r="W2" s="1425">
        <f t="shared" si="1"/>
        <v>0</v>
      </c>
      <c r="X2" s="1425">
        <f t="shared" si="1"/>
        <v>0</v>
      </c>
      <c r="Y2" s="1425">
        <f t="shared" si="1"/>
        <v>0</v>
      </c>
      <c r="Z2" s="1425">
        <f t="shared" si="1"/>
        <v>0</v>
      </c>
      <c r="AA2" s="1425">
        <f t="shared" si="1"/>
        <v>0</v>
      </c>
      <c r="AB2" s="1425">
        <f t="shared" si="1"/>
        <v>0</v>
      </c>
      <c r="AC2" s="1425">
        <f t="shared" si="1"/>
        <v>0</v>
      </c>
      <c r="AD2" s="1425">
        <f t="shared" si="1"/>
        <v>0</v>
      </c>
      <c r="AE2" s="1425">
        <f t="shared" si="1"/>
        <v>0</v>
      </c>
      <c r="AF2" s="1425">
        <f t="shared" si="1"/>
        <v>0</v>
      </c>
      <c r="AG2" s="1425">
        <f t="shared" si="1"/>
        <v>0</v>
      </c>
      <c r="AH2" s="1514">
        <f>SUM(C2:AF2)</f>
        <v>0</v>
      </c>
      <c r="AI2" s="1515"/>
      <c r="AJ2" s="1516"/>
      <c r="AK2" s="1516"/>
      <c r="AL2" s="393"/>
      <c r="AM2" s="393"/>
      <c r="AN2" s="50"/>
    </row>
    <row r="3">
      <c r="B3" s="1517" t="s">
        <v>97</v>
      </c>
      <c r="C3" s="1511">
        <f t="shared" ref="C3:AG3" si="2">C16+C29</f>
        <v>0</v>
      </c>
      <c r="D3" s="1511">
        <f t="shared" si="2"/>
        <v>0</v>
      </c>
      <c r="E3" s="1511">
        <f t="shared" si="2"/>
        <v>0</v>
      </c>
      <c r="F3" s="1511">
        <f t="shared" si="2"/>
        <v>0</v>
      </c>
      <c r="G3" s="1511">
        <f t="shared" si="2"/>
        <v>0</v>
      </c>
      <c r="H3" s="1511">
        <f t="shared" si="2"/>
        <v>0</v>
      </c>
      <c r="I3" s="1511">
        <f t="shared" si="2"/>
        <v>0</v>
      </c>
      <c r="J3" s="1511">
        <f t="shared" si="2"/>
        <v>0</v>
      </c>
      <c r="K3" s="1511">
        <f t="shared" si="2"/>
        <v>0</v>
      </c>
      <c r="L3" s="1511">
        <f t="shared" si="2"/>
        <v>19</v>
      </c>
      <c r="M3" s="1511">
        <f t="shared" si="2"/>
        <v>103</v>
      </c>
      <c r="N3" s="1511">
        <f t="shared" si="2"/>
        <v>112</v>
      </c>
      <c r="O3" s="1511">
        <f t="shared" si="2"/>
        <v>0</v>
      </c>
      <c r="P3" s="1511">
        <f t="shared" si="2"/>
        <v>0</v>
      </c>
      <c r="Q3" s="1511">
        <f t="shared" si="2"/>
        <v>211</v>
      </c>
      <c r="R3" s="1511">
        <f t="shared" si="2"/>
        <v>145</v>
      </c>
      <c r="S3" s="1511">
        <f t="shared" si="2"/>
        <v>181</v>
      </c>
      <c r="T3" s="1511">
        <f t="shared" si="2"/>
        <v>180</v>
      </c>
      <c r="U3" s="1511">
        <f t="shared" si="2"/>
        <v>215</v>
      </c>
      <c r="V3" s="1511">
        <f t="shared" si="2"/>
        <v>0</v>
      </c>
      <c r="W3" s="1511">
        <f t="shared" si="2"/>
        <v>0</v>
      </c>
      <c r="X3" s="1511">
        <f t="shared" si="2"/>
        <v>241</v>
      </c>
      <c r="Y3" s="1511">
        <f t="shared" si="2"/>
        <v>230</v>
      </c>
      <c r="Z3" s="1511">
        <f t="shared" si="2"/>
        <v>230</v>
      </c>
      <c r="AA3" s="1511">
        <f t="shared" si="2"/>
        <v>0</v>
      </c>
      <c r="AB3" s="1511">
        <f t="shared" si="2"/>
        <v>0</v>
      </c>
      <c r="AC3" s="1511">
        <f t="shared" si="2"/>
        <v>0</v>
      </c>
      <c r="AD3" s="1511">
        <f t="shared" si="2"/>
        <v>0</v>
      </c>
      <c r="AE3" s="1511">
        <f t="shared" si="2"/>
        <v>0</v>
      </c>
      <c r="AF3" s="1511">
        <f t="shared" si="2"/>
        <v>0</v>
      </c>
      <c r="AG3" s="1511">
        <f t="shared" si="2"/>
        <v>0</v>
      </c>
      <c r="AH3" s="1523">
        <f t="shared" ref="AH3:AH7" si="4">AVERAGE(C3:AF3)</f>
        <v>62.23333333</v>
      </c>
      <c r="AI3" s="1320">
        <f t="shared" ref="AI3:AI7" si="5">SUM(C3:AF3)</f>
        <v>1867</v>
      </c>
      <c r="AJ3" s="1524">
        <f t="shared" ref="AJ3:AJ7" si="6">IFERROR(AVERAGE(C3:F3),"-")</f>
        <v>0</v>
      </c>
      <c r="AK3" s="1524">
        <f t="shared" ref="AK3:AK7" si="7">IFERROR(AVERAGE(I3:M3),"-")</f>
        <v>24.4</v>
      </c>
      <c r="AL3" s="1516">
        <f t="shared" ref="AL3:AL7" si="8">IFERROR(AVERAGE(P3:T3),"-")</f>
        <v>143.4</v>
      </c>
      <c r="AM3" s="1516">
        <f t="shared" ref="AM3:AM7" si="9">IFERROR(AVERAGE(W3:AA3),"-")</f>
        <v>140.2</v>
      </c>
      <c r="AN3" s="1525"/>
    </row>
    <row r="4">
      <c r="B4" s="1526" t="s">
        <v>3290</v>
      </c>
      <c r="C4" s="1425">
        <f t="shared" ref="C4:AG4" si="3">C17+C30</f>
        <v>0</v>
      </c>
      <c r="D4" s="1425">
        <f t="shared" si="3"/>
        <v>0</v>
      </c>
      <c r="E4" s="1425">
        <f t="shared" si="3"/>
        <v>0</v>
      </c>
      <c r="F4" s="1425">
        <f t="shared" si="3"/>
        <v>0</v>
      </c>
      <c r="G4" s="1425">
        <f t="shared" si="3"/>
        <v>0</v>
      </c>
      <c r="H4" s="1425">
        <f t="shared" si="3"/>
        <v>0</v>
      </c>
      <c r="I4" s="1425">
        <f t="shared" si="3"/>
        <v>0</v>
      </c>
      <c r="J4" s="1425">
        <f t="shared" si="3"/>
        <v>0</v>
      </c>
      <c r="K4" s="1425">
        <f t="shared" si="3"/>
        <v>0</v>
      </c>
      <c r="L4" s="1425">
        <f t="shared" si="3"/>
        <v>16</v>
      </c>
      <c r="M4" s="1425">
        <f t="shared" si="3"/>
        <v>62</v>
      </c>
      <c r="N4" s="1425">
        <f t="shared" si="3"/>
        <v>48</v>
      </c>
      <c r="O4" s="1425">
        <f t="shared" si="3"/>
        <v>0</v>
      </c>
      <c r="P4" s="1425">
        <f t="shared" si="3"/>
        <v>0</v>
      </c>
      <c r="Q4" s="1425">
        <f t="shared" si="3"/>
        <v>107</v>
      </c>
      <c r="R4" s="1425">
        <f t="shared" si="3"/>
        <v>123</v>
      </c>
      <c r="S4" s="1425">
        <f t="shared" si="3"/>
        <v>61</v>
      </c>
      <c r="T4" s="1425">
        <f t="shared" si="3"/>
        <v>106</v>
      </c>
      <c r="U4" s="1425">
        <f t="shared" si="3"/>
        <v>97</v>
      </c>
      <c r="V4" s="1425">
        <f t="shared" si="3"/>
        <v>0</v>
      </c>
      <c r="W4" s="1425">
        <f t="shared" si="3"/>
        <v>0</v>
      </c>
      <c r="X4" s="1425">
        <f t="shared" si="3"/>
        <v>116</v>
      </c>
      <c r="Y4" s="1425">
        <f t="shared" si="3"/>
        <v>109</v>
      </c>
      <c r="Z4" s="1425">
        <f t="shared" si="3"/>
        <v>109</v>
      </c>
      <c r="AA4" s="1425">
        <f t="shared" si="3"/>
        <v>0</v>
      </c>
      <c r="AB4" s="1425">
        <f t="shared" si="3"/>
        <v>0</v>
      </c>
      <c r="AC4" s="1425">
        <f t="shared" si="3"/>
        <v>0</v>
      </c>
      <c r="AD4" s="1425">
        <f t="shared" si="3"/>
        <v>0</v>
      </c>
      <c r="AE4" s="1425">
        <f t="shared" si="3"/>
        <v>0</v>
      </c>
      <c r="AF4" s="1425">
        <f t="shared" si="3"/>
        <v>0</v>
      </c>
      <c r="AG4" s="1425">
        <f t="shared" si="3"/>
        <v>0</v>
      </c>
      <c r="AH4" s="1523">
        <f t="shared" si="4"/>
        <v>31.8</v>
      </c>
      <c r="AI4" s="1320">
        <f t="shared" si="5"/>
        <v>954</v>
      </c>
      <c r="AJ4" s="1524">
        <f t="shared" si="6"/>
        <v>0</v>
      </c>
      <c r="AK4" s="1524">
        <f t="shared" si="7"/>
        <v>15.6</v>
      </c>
      <c r="AL4" s="1516">
        <f t="shared" si="8"/>
        <v>79.4</v>
      </c>
      <c r="AM4" s="1516">
        <f t="shared" si="9"/>
        <v>66.8</v>
      </c>
      <c r="AN4" s="50"/>
    </row>
    <row r="5">
      <c r="B5" s="109" t="s">
        <v>1283</v>
      </c>
      <c r="C5" s="1425">
        <f t="shared" ref="C5:AG5" si="10">C18+C31</f>
        <v>0</v>
      </c>
      <c r="D5" s="1425">
        <f t="shared" si="10"/>
        <v>0</v>
      </c>
      <c r="E5" s="1425">
        <f t="shared" si="10"/>
        <v>0</v>
      </c>
      <c r="F5" s="1425">
        <f t="shared" si="10"/>
        <v>0</v>
      </c>
      <c r="G5" s="1425">
        <f t="shared" si="10"/>
        <v>0</v>
      </c>
      <c r="H5" s="1425">
        <f t="shared" si="10"/>
        <v>0</v>
      </c>
      <c r="I5" s="1425">
        <f t="shared" si="10"/>
        <v>0</v>
      </c>
      <c r="J5" s="1425">
        <f t="shared" si="10"/>
        <v>0</v>
      </c>
      <c r="K5" s="1425">
        <f t="shared" si="10"/>
        <v>0</v>
      </c>
      <c r="L5" s="1425">
        <f t="shared" si="10"/>
        <v>5</v>
      </c>
      <c r="M5" s="1425">
        <f t="shared" si="10"/>
        <v>35</v>
      </c>
      <c r="N5" s="1425">
        <f t="shared" si="10"/>
        <v>39</v>
      </c>
      <c r="O5" s="1425">
        <f t="shared" si="10"/>
        <v>0</v>
      </c>
      <c r="P5" s="1425">
        <f t="shared" si="10"/>
        <v>0</v>
      </c>
      <c r="Q5" s="1425">
        <f t="shared" si="10"/>
        <v>91</v>
      </c>
      <c r="R5" s="1425">
        <f t="shared" si="10"/>
        <v>78</v>
      </c>
      <c r="S5" s="1425">
        <f t="shared" si="10"/>
        <v>94</v>
      </c>
      <c r="T5" s="1425">
        <f t="shared" si="10"/>
        <v>82</v>
      </c>
      <c r="U5" s="1425">
        <f t="shared" si="10"/>
        <v>69</v>
      </c>
      <c r="V5" s="1425">
        <f t="shared" si="10"/>
        <v>0</v>
      </c>
      <c r="W5" s="1425">
        <f t="shared" si="10"/>
        <v>0</v>
      </c>
      <c r="X5" s="1425">
        <f t="shared" si="10"/>
        <v>87</v>
      </c>
      <c r="Y5" s="1425">
        <f t="shared" si="10"/>
        <v>75</v>
      </c>
      <c r="Z5" s="1425">
        <f t="shared" si="10"/>
        <v>75</v>
      </c>
      <c r="AA5" s="1425">
        <f t="shared" si="10"/>
        <v>0</v>
      </c>
      <c r="AB5" s="1425">
        <f t="shared" si="10"/>
        <v>0</v>
      </c>
      <c r="AC5" s="1425">
        <f t="shared" si="10"/>
        <v>0</v>
      </c>
      <c r="AD5" s="1425">
        <f t="shared" si="10"/>
        <v>0</v>
      </c>
      <c r="AE5" s="1425">
        <f t="shared" si="10"/>
        <v>0</v>
      </c>
      <c r="AF5" s="1425">
        <f t="shared" si="10"/>
        <v>0</v>
      </c>
      <c r="AG5" s="1425">
        <f t="shared" si="10"/>
        <v>0</v>
      </c>
      <c r="AH5" s="1523">
        <f t="shared" si="4"/>
        <v>24.33333333</v>
      </c>
      <c r="AI5" s="1320">
        <f t="shared" si="5"/>
        <v>730</v>
      </c>
      <c r="AJ5" s="1524">
        <f t="shared" si="6"/>
        <v>0</v>
      </c>
      <c r="AK5" s="1524">
        <f t="shared" si="7"/>
        <v>8</v>
      </c>
      <c r="AL5" s="1516">
        <f t="shared" si="8"/>
        <v>69</v>
      </c>
      <c r="AM5" s="1516">
        <f t="shared" si="9"/>
        <v>47.4</v>
      </c>
      <c r="AN5" s="50"/>
    </row>
    <row r="6">
      <c r="B6" s="109" t="s">
        <v>3315</v>
      </c>
      <c r="C6" s="1425">
        <f t="shared" ref="C6:AG6" si="11">C19+C32</f>
        <v>0</v>
      </c>
      <c r="D6" s="1425">
        <f t="shared" si="11"/>
        <v>0</v>
      </c>
      <c r="E6" s="1425">
        <f t="shared" si="11"/>
        <v>0</v>
      </c>
      <c r="F6" s="1425">
        <f t="shared" si="11"/>
        <v>0</v>
      </c>
      <c r="G6" s="1425">
        <f t="shared" si="11"/>
        <v>0</v>
      </c>
      <c r="H6" s="1425">
        <f t="shared" si="11"/>
        <v>0</v>
      </c>
      <c r="I6" s="1425">
        <f t="shared" si="11"/>
        <v>0</v>
      </c>
      <c r="J6" s="1425">
        <f t="shared" si="11"/>
        <v>0</v>
      </c>
      <c r="K6" s="1425">
        <f t="shared" si="11"/>
        <v>0</v>
      </c>
      <c r="L6" s="1425">
        <f t="shared" si="11"/>
        <v>2</v>
      </c>
      <c r="M6" s="1425">
        <f t="shared" si="11"/>
        <v>11</v>
      </c>
      <c r="N6" s="1425">
        <f t="shared" si="11"/>
        <v>3</v>
      </c>
      <c r="O6" s="1425">
        <f t="shared" si="11"/>
        <v>0</v>
      </c>
      <c r="P6" s="1425">
        <f t="shared" si="11"/>
        <v>0</v>
      </c>
      <c r="Q6" s="1425">
        <f t="shared" si="11"/>
        <v>24</v>
      </c>
      <c r="R6" s="1425">
        <f t="shared" si="11"/>
        <v>9</v>
      </c>
      <c r="S6" s="1425">
        <f t="shared" si="11"/>
        <v>12</v>
      </c>
      <c r="T6" s="1425">
        <f t="shared" si="11"/>
        <v>7</v>
      </c>
      <c r="U6" s="1425">
        <f t="shared" si="11"/>
        <v>4</v>
      </c>
      <c r="V6" s="1425">
        <f t="shared" si="11"/>
        <v>0</v>
      </c>
      <c r="W6" s="1425">
        <f t="shared" si="11"/>
        <v>0</v>
      </c>
      <c r="X6" s="1425">
        <f t="shared" si="11"/>
        <v>5</v>
      </c>
      <c r="Y6" s="1425">
        <f t="shared" si="11"/>
        <v>6</v>
      </c>
      <c r="Z6" s="1425">
        <f t="shared" si="11"/>
        <v>5</v>
      </c>
      <c r="AA6" s="1425">
        <f t="shared" si="11"/>
        <v>0</v>
      </c>
      <c r="AB6" s="1425">
        <f t="shared" si="11"/>
        <v>0</v>
      </c>
      <c r="AC6" s="1425">
        <f t="shared" si="11"/>
        <v>0</v>
      </c>
      <c r="AD6" s="1425">
        <f t="shared" si="11"/>
        <v>0</v>
      </c>
      <c r="AE6" s="1425">
        <f t="shared" si="11"/>
        <v>0</v>
      </c>
      <c r="AF6" s="1425">
        <f t="shared" si="11"/>
        <v>0</v>
      </c>
      <c r="AG6" s="1425">
        <f t="shared" si="11"/>
        <v>0</v>
      </c>
      <c r="AH6" s="1523">
        <f t="shared" si="4"/>
        <v>2.933333333</v>
      </c>
      <c r="AI6" s="1320">
        <f t="shared" si="5"/>
        <v>88</v>
      </c>
      <c r="AJ6" s="1524">
        <f t="shared" si="6"/>
        <v>0</v>
      </c>
      <c r="AK6" s="1524">
        <f t="shared" si="7"/>
        <v>2.6</v>
      </c>
      <c r="AL6" s="1516">
        <f t="shared" si="8"/>
        <v>10.4</v>
      </c>
      <c r="AM6" s="1516">
        <f t="shared" si="9"/>
        <v>3.2</v>
      </c>
      <c r="AN6" s="50"/>
    </row>
    <row r="7">
      <c r="B7" s="109" t="s">
        <v>96</v>
      </c>
      <c r="C7" s="1425">
        <f t="shared" ref="C7:AG7" si="12">C20+C33</f>
        <v>0</v>
      </c>
      <c r="D7" s="1425">
        <f t="shared" si="12"/>
        <v>0</v>
      </c>
      <c r="E7" s="1425">
        <f t="shared" si="12"/>
        <v>0</v>
      </c>
      <c r="F7" s="1425">
        <f t="shared" si="12"/>
        <v>0</v>
      </c>
      <c r="G7" s="1425">
        <f t="shared" si="12"/>
        <v>0</v>
      </c>
      <c r="H7" s="1425">
        <f t="shared" si="12"/>
        <v>0</v>
      </c>
      <c r="I7" s="1425">
        <f t="shared" si="12"/>
        <v>0</v>
      </c>
      <c r="J7" s="1425">
        <f t="shared" si="12"/>
        <v>0</v>
      </c>
      <c r="K7" s="1425">
        <f t="shared" si="12"/>
        <v>0</v>
      </c>
      <c r="L7" s="1425">
        <f t="shared" si="12"/>
        <v>1</v>
      </c>
      <c r="M7" s="1425">
        <f t="shared" si="12"/>
        <v>2</v>
      </c>
      <c r="N7" s="1425">
        <f t="shared" si="12"/>
        <v>3</v>
      </c>
      <c r="O7" s="1425">
        <f t="shared" si="12"/>
        <v>0</v>
      </c>
      <c r="P7" s="1425">
        <f t="shared" si="12"/>
        <v>0</v>
      </c>
      <c r="Q7" s="1425">
        <f t="shared" si="12"/>
        <v>0</v>
      </c>
      <c r="R7" s="1425">
        <f t="shared" si="12"/>
        <v>2</v>
      </c>
      <c r="S7" s="1425">
        <f t="shared" si="12"/>
        <v>1</v>
      </c>
      <c r="T7" s="1425">
        <f t="shared" si="12"/>
        <v>1</v>
      </c>
      <c r="U7" s="1425">
        <f t="shared" si="12"/>
        <v>1</v>
      </c>
      <c r="V7" s="1425">
        <f t="shared" si="12"/>
        <v>0</v>
      </c>
      <c r="W7" s="1425">
        <f t="shared" si="12"/>
        <v>0</v>
      </c>
      <c r="X7" s="1425">
        <f t="shared" si="12"/>
        <v>1</v>
      </c>
      <c r="Y7" s="1425">
        <f t="shared" si="12"/>
        <v>1</v>
      </c>
      <c r="Z7" s="1425">
        <f t="shared" si="12"/>
        <v>1</v>
      </c>
      <c r="AA7" s="1425">
        <f t="shared" si="12"/>
        <v>0</v>
      </c>
      <c r="AB7" s="1425">
        <f t="shared" si="12"/>
        <v>0</v>
      </c>
      <c r="AC7" s="1425">
        <f t="shared" si="12"/>
        <v>0</v>
      </c>
      <c r="AD7" s="1425">
        <f t="shared" si="12"/>
        <v>0</v>
      </c>
      <c r="AE7" s="1425">
        <f t="shared" si="12"/>
        <v>0</v>
      </c>
      <c r="AF7" s="1425">
        <f t="shared" si="12"/>
        <v>0</v>
      </c>
      <c r="AG7" s="1425">
        <f t="shared" si="12"/>
        <v>0</v>
      </c>
      <c r="AH7" s="1523">
        <f t="shared" si="4"/>
        <v>0.4666666667</v>
      </c>
      <c r="AI7" s="1320">
        <f t="shared" si="5"/>
        <v>14</v>
      </c>
      <c r="AJ7" s="1524">
        <f t="shared" si="6"/>
        <v>0</v>
      </c>
      <c r="AK7" s="1524">
        <f t="shared" si="7"/>
        <v>0.6</v>
      </c>
      <c r="AL7" s="1516">
        <f t="shared" si="8"/>
        <v>0.8</v>
      </c>
      <c r="AM7" s="1516">
        <f t="shared" si="9"/>
        <v>0.6</v>
      </c>
      <c r="AN7" s="50"/>
    </row>
    <row r="8">
      <c r="B8" s="1373" t="s">
        <v>3317</v>
      </c>
      <c r="C8" s="1410">
        <f t="shared" ref="C8:AG8" si="13">C7-C2</f>
        <v>0</v>
      </c>
      <c r="D8" s="1410">
        <f t="shared" si="13"/>
        <v>0</v>
      </c>
      <c r="E8" s="1410">
        <f t="shared" si="13"/>
        <v>0</v>
      </c>
      <c r="F8" s="1410">
        <f t="shared" si="13"/>
        <v>0</v>
      </c>
      <c r="G8" s="1410">
        <f t="shared" si="13"/>
        <v>0</v>
      </c>
      <c r="H8" s="1410">
        <f t="shared" si="13"/>
        <v>0</v>
      </c>
      <c r="I8" s="1410">
        <f t="shared" si="13"/>
        <v>0</v>
      </c>
      <c r="J8" s="1410">
        <f t="shared" si="13"/>
        <v>0</v>
      </c>
      <c r="K8" s="1410">
        <f t="shared" si="13"/>
        <v>0</v>
      </c>
      <c r="L8" s="1410">
        <f t="shared" si="13"/>
        <v>1</v>
      </c>
      <c r="M8" s="1410">
        <f t="shared" si="13"/>
        <v>2</v>
      </c>
      <c r="N8" s="1410">
        <f t="shared" si="13"/>
        <v>3</v>
      </c>
      <c r="O8" s="1410">
        <f t="shared" si="13"/>
        <v>0</v>
      </c>
      <c r="P8" s="1410">
        <f t="shared" si="13"/>
        <v>0</v>
      </c>
      <c r="Q8" s="1410">
        <f t="shared" si="13"/>
        <v>0</v>
      </c>
      <c r="R8" s="1410">
        <f t="shared" si="13"/>
        <v>2</v>
      </c>
      <c r="S8" s="1410">
        <f t="shared" si="13"/>
        <v>1</v>
      </c>
      <c r="T8" s="1410">
        <f t="shared" si="13"/>
        <v>1</v>
      </c>
      <c r="U8" s="1410">
        <f t="shared" si="13"/>
        <v>1</v>
      </c>
      <c r="V8" s="1410">
        <f t="shared" si="13"/>
        <v>0</v>
      </c>
      <c r="W8" s="1410">
        <f t="shared" si="13"/>
        <v>0</v>
      </c>
      <c r="X8" s="1410">
        <f t="shared" si="13"/>
        <v>1</v>
      </c>
      <c r="Y8" s="1410">
        <f t="shared" si="13"/>
        <v>1</v>
      </c>
      <c r="Z8" s="1410">
        <f t="shared" si="13"/>
        <v>1</v>
      </c>
      <c r="AA8" s="1410">
        <f t="shared" si="13"/>
        <v>0</v>
      </c>
      <c r="AB8" s="1410">
        <f t="shared" si="13"/>
        <v>0</v>
      </c>
      <c r="AC8" s="1410">
        <f t="shared" si="13"/>
        <v>0</v>
      </c>
      <c r="AD8" s="1410">
        <f t="shared" si="13"/>
        <v>0</v>
      </c>
      <c r="AE8" s="1410">
        <f t="shared" si="13"/>
        <v>0</v>
      </c>
      <c r="AF8" s="1410">
        <f t="shared" si="13"/>
        <v>0</v>
      </c>
      <c r="AG8" s="1410">
        <f t="shared" si="13"/>
        <v>0</v>
      </c>
      <c r="AH8" s="1530">
        <f>SUM(C8:AG8)</f>
        <v>14</v>
      </c>
      <c r="AI8" s="1531"/>
      <c r="AJ8" s="393"/>
      <c r="AK8" s="1516"/>
      <c r="AL8" s="393"/>
      <c r="AM8" s="1516"/>
      <c r="AN8" s="50"/>
    </row>
    <row r="9">
      <c r="B9" s="1375" t="s">
        <v>157</v>
      </c>
      <c r="C9" s="1376" t="str">
        <f t="shared" ref="C9:AG9" si="14">C4/C3</f>
        <v>#DIV/0!</v>
      </c>
      <c r="D9" s="1376" t="str">
        <f t="shared" si="14"/>
        <v>#DIV/0!</v>
      </c>
      <c r="E9" s="1376" t="str">
        <f t="shared" si="14"/>
        <v>#DIV/0!</v>
      </c>
      <c r="F9" s="1376" t="str">
        <f t="shared" si="14"/>
        <v>#DIV/0!</v>
      </c>
      <c r="G9" s="1376" t="str">
        <f t="shared" si="14"/>
        <v>#DIV/0!</v>
      </c>
      <c r="H9" s="1376" t="str">
        <f t="shared" si="14"/>
        <v>#DIV/0!</v>
      </c>
      <c r="I9" s="1376" t="str">
        <f t="shared" si="14"/>
        <v>#DIV/0!</v>
      </c>
      <c r="J9" s="1376" t="str">
        <f t="shared" si="14"/>
        <v>#DIV/0!</v>
      </c>
      <c r="K9" s="1376" t="str">
        <f t="shared" si="14"/>
        <v>#DIV/0!</v>
      </c>
      <c r="L9" s="1376">
        <f t="shared" si="14"/>
        <v>0.8421052632</v>
      </c>
      <c r="M9" s="1376">
        <f t="shared" si="14"/>
        <v>0.6019417476</v>
      </c>
      <c r="N9" s="1376">
        <f t="shared" si="14"/>
        <v>0.4285714286</v>
      </c>
      <c r="O9" s="1376" t="str">
        <f t="shared" si="14"/>
        <v>#DIV/0!</v>
      </c>
      <c r="P9" s="1376" t="str">
        <f t="shared" si="14"/>
        <v>#DIV/0!</v>
      </c>
      <c r="Q9" s="1376">
        <f t="shared" si="14"/>
        <v>0.5071090047</v>
      </c>
      <c r="R9" s="1376">
        <f t="shared" si="14"/>
        <v>0.8482758621</v>
      </c>
      <c r="S9" s="1376">
        <f t="shared" si="14"/>
        <v>0.3370165746</v>
      </c>
      <c r="T9" s="1376">
        <f t="shared" si="14"/>
        <v>0.5888888889</v>
      </c>
      <c r="U9" s="1376">
        <f t="shared" si="14"/>
        <v>0.4511627907</v>
      </c>
      <c r="V9" s="1376" t="str">
        <f t="shared" si="14"/>
        <v>#DIV/0!</v>
      </c>
      <c r="W9" s="1376" t="str">
        <f t="shared" si="14"/>
        <v>#DIV/0!</v>
      </c>
      <c r="X9" s="1376">
        <f t="shared" si="14"/>
        <v>0.4813278008</v>
      </c>
      <c r="Y9" s="1376">
        <f t="shared" si="14"/>
        <v>0.4739130435</v>
      </c>
      <c r="Z9" s="1376">
        <f t="shared" si="14"/>
        <v>0.4739130435</v>
      </c>
      <c r="AA9" s="1376" t="str">
        <f t="shared" si="14"/>
        <v>#DIV/0!</v>
      </c>
      <c r="AB9" s="1376" t="str">
        <f t="shared" si="14"/>
        <v>#DIV/0!</v>
      </c>
      <c r="AC9" s="1376" t="str">
        <f t="shared" si="14"/>
        <v>#DIV/0!</v>
      </c>
      <c r="AD9" s="1376" t="str">
        <f t="shared" si="14"/>
        <v>#DIV/0!</v>
      </c>
      <c r="AE9" s="1376" t="str">
        <f t="shared" si="14"/>
        <v>#DIV/0!</v>
      </c>
      <c r="AF9" s="1376" t="str">
        <f t="shared" si="14"/>
        <v>#DIV/0!</v>
      </c>
      <c r="AG9" s="1376" t="str">
        <f t="shared" si="14"/>
        <v>#DIV/0!</v>
      </c>
      <c r="AH9" s="1532" t="str">
        <f t="shared" ref="AH9:AH12" si="16">AVERAGE(C9:AF9)</f>
        <v>#DIV/0!</v>
      </c>
      <c r="AI9" s="1531"/>
      <c r="AJ9" s="1525"/>
      <c r="AK9" s="1533"/>
      <c r="AL9" s="1525"/>
      <c r="AM9" s="1534"/>
      <c r="AN9" s="50"/>
    </row>
    <row r="10">
      <c r="B10" s="1375" t="s">
        <v>159</v>
      </c>
      <c r="C10" s="1376" t="str">
        <f t="shared" ref="C10:AG10" si="15">C5/C4</f>
        <v>#DIV/0!</v>
      </c>
      <c r="D10" s="1376" t="str">
        <f t="shared" si="15"/>
        <v>#DIV/0!</v>
      </c>
      <c r="E10" s="1376" t="str">
        <f t="shared" si="15"/>
        <v>#DIV/0!</v>
      </c>
      <c r="F10" s="1376" t="str">
        <f t="shared" si="15"/>
        <v>#DIV/0!</v>
      </c>
      <c r="G10" s="1376" t="str">
        <f t="shared" si="15"/>
        <v>#DIV/0!</v>
      </c>
      <c r="H10" s="1376" t="str">
        <f t="shared" si="15"/>
        <v>#DIV/0!</v>
      </c>
      <c r="I10" s="1376" t="str">
        <f t="shared" si="15"/>
        <v>#DIV/0!</v>
      </c>
      <c r="J10" s="1376" t="str">
        <f t="shared" si="15"/>
        <v>#DIV/0!</v>
      </c>
      <c r="K10" s="1376" t="str">
        <f t="shared" si="15"/>
        <v>#DIV/0!</v>
      </c>
      <c r="L10" s="1376">
        <f t="shared" si="15"/>
        <v>0.3125</v>
      </c>
      <c r="M10" s="1376">
        <f t="shared" si="15"/>
        <v>0.564516129</v>
      </c>
      <c r="N10" s="1376">
        <f t="shared" si="15"/>
        <v>0.8125</v>
      </c>
      <c r="O10" s="1376" t="str">
        <f t="shared" si="15"/>
        <v>#DIV/0!</v>
      </c>
      <c r="P10" s="1376" t="str">
        <f t="shared" si="15"/>
        <v>#DIV/0!</v>
      </c>
      <c r="Q10" s="1376">
        <f t="shared" si="15"/>
        <v>0.8504672897</v>
      </c>
      <c r="R10" s="1376">
        <f t="shared" si="15"/>
        <v>0.6341463415</v>
      </c>
      <c r="S10" s="1376">
        <f t="shared" si="15"/>
        <v>1.540983607</v>
      </c>
      <c r="T10" s="1376">
        <f t="shared" si="15"/>
        <v>0.7735849057</v>
      </c>
      <c r="U10" s="1376">
        <f t="shared" si="15"/>
        <v>0.7113402062</v>
      </c>
      <c r="V10" s="1376" t="str">
        <f t="shared" si="15"/>
        <v>#DIV/0!</v>
      </c>
      <c r="W10" s="1376" t="str">
        <f t="shared" si="15"/>
        <v>#DIV/0!</v>
      </c>
      <c r="X10" s="1376">
        <f t="shared" si="15"/>
        <v>0.75</v>
      </c>
      <c r="Y10" s="1376">
        <f t="shared" si="15"/>
        <v>0.6880733945</v>
      </c>
      <c r="Z10" s="1376">
        <f t="shared" si="15"/>
        <v>0.6880733945</v>
      </c>
      <c r="AA10" s="1376" t="str">
        <f t="shared" si="15"/>
        <v>#DIV/0!</v>
      </c>
      <c r="AB10" s="1376" t="str">
        <f t="shared" si="15"/>
        <v>#DIV/0!</v>
      </c>
      <c r="AC10" s="1376" t="str">
        <f t="shared" si="15"/>
        <v>#DIV/0!</v>
      </c>
      <c r="AD10" s="1376" t="str">
        <f t="shared" si="15"/>
        <v>#DIV/0!</v>
      </c>
      <c r="AE10" s="1376" t="str">
        <f t="shared" si="15"/>
        <v>#DIV/0!</v>
      </c>
      <c r="AF10" s="1376" t="str">
        <f t="shared" si="15"/>
        <v>#DIV/0!</v>
      </c>
      <c r="AG10" s="1376" t="str">
        <f t="shared" si="15"/>
        <v>#DIV/0!</v>
      </c>
      <c r="AH10" s="1532" t="str">
        <f t="shared" si="16"/>
        <v>#DIV/0!</v>
      </c>
      <c r="AI10" s="1531"/>
      <c r="AJ10" s="1534"/>
      <c r="AK10" s="1513"/>
      <c r="AL10" s="1513"/>
      <c r="AM10" s="1513"/>
      <c r="AN10" s="50"/>
    </row>
    <row r="11">
      <c r="B11" s="1375" t="s">
        <v>161</v>
      </c>
      <c r="C11" s="1376" t="str">
        <f t="shared" ref="C11:AG11" si="17">C6/C5</f>
        <v>#DIV/0!</v>
      </c>
      <c r="D11" s="1376" t="str">
        <f t="shared" si="17"/>
        <v>#DIV/0!</v>
      </c>
      <c r="E11" s="1376" t="str">
        <f t="shared" si="17"/>
        <v>#DIV/0!</v>
      </c>
      <c r="F11" s="1376" t="str">
        <f t="shared" si="17"/>
        <v>#DIV/0!</v>
      </c>
      <c r="G11" s="1376" t="str">
        <f t="shared" si="17"/>
        <v>#DIV/0!</v>
      </c>
      <c r="H11" s="1376" t="str">
        <f t="shared" si="17"/>
        <v>#DIV/0!</v>
      </c>
      <c r="I11" s="1376" t="str">
        <f t="shared" si="17"/>
        <v>#DIV/0!</v>
      </c>
      <c r="J11" s="1376" t="str">
        <f t="shared" si="17"/>
        <v>#DIV/0!</v>
      </c>
      <c r="K11" s="1376" t="str">
        <f t="shared" si="17"/>
        <v>#DIV/0!</v>
      </c>
      <c r="L11" s="1376">
        <f t="shared" si="17"/>
        <v>0.4</v>
      </c>
      <c r="M11" s="1376">
        <f t="shared" si="17"/>
        <v>0.3142857143</v>
      </c>
      <c r="N11" s="1376">
        <f t="shared" si="17"/>
        <v>0.07692307692</v>
      </c>
      <c r="O11" s="1376" t="str">
        <f t="shared" si="17"/>
        <v>#DIV/0!</v>
      </c>
      <c r="P11" s="1376" t="str">
        <f t="shared" si="17"/>
        <v>#DIV/0!</v>
      </c>
      <c r="Q11" s="1376">
        <f t="shared" si="17"/>
        <v>0.2637362637</v>
      </c>
      <c r="R11" s="1376">
        <f t="shared" si="17"/>
        <v>0.1153846154</v>
      </c>
      <c r="S11" s="1376">
        <f t="shared" si="17"/>
        <v>0.1276595745</v>
      </c>
      <c r="T11" s="1376">
        <f t="shared" si="17"/>
        <v>0.08536585366</v>
      </c>
      <c r="U11" s="1376">
        <f t="shared" si="17"/>
        <v>0.05797101449</v>
      </c>
      <c r="V11" s="1376" t="str">
        <f t="shared" si="17"/>
        <v>#DIV/0!</v>
      </c>
      <c r="W11" s="1376" t="str">
        <f t="shared" si="17"/>
        <v>#DIV/0!</v>
      </c>
      <c r="X11" s="1376">
        <f t="shared" si="17"/>
        <v>0.05747126437</v>
      </c>
      <c r="Y11" s="1376">
        <f t="shared" si="17"/>
        <v>0.08</v>
      </c>
      <c r="Z11" s="1376">
        <f t="shared" si="17"/>
        <v>0.06666666667</v>
      </c>
      <c r="AA11" s="1376" t="str">
        <f t="shared" si="17"/>
        <v>#DIV/0!</v>
      </c>
      <c r="AB11" s="1376" t="str">
        <f t="shared" si="17"/>
        <v>#DIV/0!</v>
      </c>
      <c r="AC11" s="1376" t="str">
        <f t="shared" si="17"/>
        <v>#DIV/0!</v>
      </c>
      <c r="AD11" s="1376" t="str">
        <f t="shared" si="17"/>
        <v>#DIV/0!</v>
      </c>
      <c r="AE11" s="1376" t="str">
        <f t="shared" si="17"/>
        <v>#DIV/0!</v>
      </c>
      <c r="AF11" s="1376" t="str">
        <f t="shared" si="17"/>
        <v>#DIV/0!</v>
      </c>
      <c r="AG11" s="1376" t="str">
        <f t="shared" si="17"/>
        <v>#DIV/0!</v>
      </c>
      <c r="AH11" s="1532" t="str">
        <f t="shared" si="16"/>
        <v>#DIV/0!</v>
      </c>
      <c r="AI11" s="1531"/>
      <c r="AJ11" s="1534"/>
      <c r="AK11" s="1513"/>
      <c r="AL11" s="1513"/>
      <c r="AM11" s="1513"/>
      <c r="AN11" s="50"/>
    </row>
    <row r="12">
      <c r="B12" s="1375" t="s">
        <v>163</v>
      </c>
      <c r="C12" s="1376" t="str">
        <f t="shared" ref="C12:AG12" si="18">C7/C6</f>
        <v>#DIV/0!</v>
      </c>
      <c r="D12" s="1376" t="str">
        <f t="shared" si="18"/>
        <v>#DIV/0!</v>
      </c>
      <c r="E12" s="1376" t="str">
        <f t="shared" si="18"/>
        <v>#DIV/0!</v>
      </c>
      <c r="F12" s="1376" t="str">
        <f t="shared" si="18"/>
        <v>#DIV/0!</v>
      </c>
      <c r="G12" s="1376" t="str">
        <f t="shared" si="18"/>
        <v>#DIV/0!</v>
      </c>
      <c r="H12" s="1376" t="str">
        <f t="shared" si="18"/>
        <v>#DIV/0!</v>
      </c>
      <c r="I12" s="1376" t="str">
        <f t="shared" si="18"/>
        <v>#DIV/0!</v>
      </c>
      <c r="J12" s="1376" t="str">
        <f t="shared" si="18"/>
        <v>#DIV/0!</v>
      </c>
      <c r="K12" s="1376" t="str">
        <f t="shared" si="18"/>
        <v>#DIV/0!</v>
      </c>
      <c r="L12" s="1376">
        <f t="shared" si="18"/>
        <v>0.5</v>
      </c>
      <c r="M12" s="1376">
        <f t="shared" si="18"/>
        <v>0.1818181818</v>
      </c>
      <c r="N12" s="1376">
        <f t="shared" si="18"/>
        <v>1</v>
      </c>
      <c r="O12" s="1376" t="str">
        <f t="shared" si="18"/>
        <v>#DIV/0!</v>
      </c>
      <c r="P12" s="1376" t="str">
        <f t="shared" si="18"/>
        <v>#DIV/0!</v>
      </c>
      <c r="Q12" s="1376">
        <f t="shared" si="18"/>
        <v>0</v>
      </c>
      <c r="R12" s="1376">
        <f t="shared" si="18"/>
        <v>0.2222222222</v>
      </c>
      <c r="S12" s="1376">
        <f t="shared" si="18"/>
        <v>0.08333333333</v>
      </c>
      <c r="T12" s="1376">
        <f t="shared" si="18"/>
        <v>0.1428571429</v>
      </c>
      <c r="U12" s="1376">
        <f t="shared" si="18"/>
        <v>0.25</v>
      </c>
      <c r="V12" s="1376" t="str">
        <f t="shared" si="18"/>
        <v>#DIV/0!</v>
      </c>
      <c r="W12" s="1376" t="str">
        <f t="shared" si="18"/>
        <v>#DIV/0!</v>
      </c>
      <c r="X12" s="1376">
        <f t="shared" si="18"/>
        <v>0.2</v>
      </c>
      <c r="Y12" s="1376">
        <f t="shared" si="18"/>
        <v>0.1666666667</v>
      </c>
      <c r="Z12" s="1376">
        <f t="shared" si="18"/>
        <v>0.2</v>
      </c>
      <c r="AA12" s="1376" t="str">
        <f t="shared" si="18"/>
        <v>#DIV/0!</v>
      </c>
      <c r="AB12" s="1376" t="str">
        <f t="shared" si="18"/>
        <v>#DIV/0!</v>
      </c>
      <c r="AC12" s="1376" t="str">
        <f t="shared" si="18"/>
        <v>#DIV/0!</v>
      </c>
      <c r="AD12" s="1376" t="str">
        <f t="shared" si="18"/>
        <v>#DIV/0!</v>
      </c>
      <c r="AE12" s="1376" t="str">
        <f t="shared" si="18"/>
        <v>#DIV/0!</v>
      </c>
      <c r="AF12" s="1376" t="str">
        <f t="shared" si="18"/>
        <v>#DIV/0!</v>
      </c>
      <c r="AG12" s="1376" t="str">
        <f t="shared" si="18"/>
        <v>#DIV/0!</v>
      </c>
      <c r="AH12" s="1532" t="str">
        <f t="shared" si="16"/>
        <v>#DIV/0!</v>
      </c>
      <c r="AI12" s="1531"/>
      <c r="AJ12" s="1534"/>
      <c r="AK12" s="1513"/>
      <c r="AL12" s="1513"/>
      <c r="AM12" s="1513"/>
      <c r="AN12" s="50"/>
    </row>
    <row r="13">
      <c r="A13" s="1355"/>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row>
    <row r="14">
      <c r="A14" s="1384" t="s">
        <v>0</v>
      </c>
      <c r="B14" s="109" t="s">
        <v>125</v>
      </c>
      <c r="C14" s="1356">
        <v>46027.0</v>
      </c>
      <c r="D14" s="1356">
        <v>46028.0</v>
      </c>
      <c r="E14" s="1356">
        <v>46029.0</v>
      </c>
      <c r="F14" s="1356">
        <v>46030.0</v>
      </c>
      <c r="G14" s="1356">
        <v>46031.0</v>
      </c>
      <c r="H14" s="1356">
        <v>46032.0</v>
      </c>
      <c r="I14" s="1356">
        <v>46033.0</v>
      </c>
      <c r="J14" s="1356">
        <v>46034.0</v>
      </c>
      <c r="K14" s="1356">
        <v>46035.0</v>
      </c>
      <c r="L14" s="1356">
        <v>46036.0</v>
      </c>
      <c r="M14" s="1356">
        <v>46037.0</v>
      </c>
      <c r="N14" s="1356">
        <v>46038.0</v>
      </c>
      <c r="O14" s="1356">
        <v>46039.0</v>
      </c>
      <c r="P14" s="1356">
        <v>46040.0</v>
      </c>
      <c r="Q14" s="1356">
        <v>46041.0</v>
      </c>
      <c r="R14" s="1356">
        <v>46042.0</v>
      </c>
      <c r="S14" s="1356">
        <v>46043.0</v>
      </c>
      <c r="T14" s="1356">
        <v>46044.0</v>
      </c>
      <c r="U14" s="1356">
        <v>46045.0</v>
      </c>
      <c r="V14" s="1356">
        <v>46046.0</v>
      </c>
      <c r="W14" s="1356">
        <v>46047.0</v>
      </c>
      <c r="X14" s="1356">
        <v>46048.0</v>
      </c>
      <c r="Y14" s="1356">
        <v>46049.0</v>
      </c>
      <c r="Z14" s="1356">
        <v>46050.0</v>
      </c>
      <c r="AA14" s="1356">
        <v>46051.0</v>
      </c>
      <c r="AB14" s="1356">
        <v>46052.0</v>
      </c>
      <c r="AC14" s="1356">
        <v>46053.0</v>
      </c>
      <c r="AD14" s="1356">
        <v>46054.0</v>
      </c>
      <c r="AE14" s="1356">
        <v>46055.0</v>
      </c>
      <c r="AF14" s="1356">
        <v>46056.0</v>
      </c>
      <c r="AG14" s="1356">
        <v>46057.0</v>
      </c>
      <c r="AH14" s="1357" t="s">
        <v>3305</v>
      </c>
      <c r="AI14" s="1512" t="s">
        <v>3306</v>
      </c>
      <c r="AJ14" s="1513" t="s">
        <v>3307</v>
      </c>
      <c r="AK14" s="1513" t="s">
        <v>3308</v>
      </c>
      <c r="AL14" s="50" t="s">
        <v>3309</v>
      </c>
      <c r="AM14" s="50" t="s">
        <v>3310</v>
      </c>
      <c r="AN14" s="50"/>
    </row>
    <row r="15">
      <c r="B15" s="109" t="s">
        <v>22</v>
      </c>
      <c r="C15" s="1425"/>
      <c r="D15" s="1056"/>
      <c r="E15" s="1056"/>
      <c r="F15" s="1425"/>
      <c r="G15" s="1425"/>
      <c r="H15" s="1056"/>
      <c r="I15" s="1425"/>
      <c r="J15" s="1425"/>
      <c r="K15" s="1056"/>
      <c r="L15" s="1056"/>
      <c r="M15" s="1056"/>
      <c r="N15" s="1425"/>
      <c r="O15" s="1423"/>
      <c r="P15" s="1423"/>
      <c r="Q15" s="1423"/>
      <c r="R15" s="124"/>
      <c r="S15" s="124"/>
      <c r="T15" s="1423"/>
      <c r="U15" s="1423"/>
      <c r="V15" s="1423"/>
      <c r="W15" s="1423"/>
      <c r="X15" s="1423"/>
      <c r="Y15" s="124"/>
      <c r="Z15" s="124"/>
      <c r="AA15" s="1423"/>
      <c r="AB15" s="1423"/>
      <c r="AC15" s="1423"/>
      <c r="AD15" s="1423"/>
      <c r="AE15" s="1423"/>
      <c r="AF15" s="124"/>
      <c r="AG15" s="124"/>
      <c r="AH15" s="1514">
        <f>SUM(C15:AF15)</f>
        <v>0</v>
      </c>
      <c r="AI15" s="1515"/>
      <c r="AJ15" s="1516"/>
      <c r="AK15" s="1516"/>
      <c r="AL15" s="393"/>
      <c r="AM15" s="393"/>
      <c r="AN15" s="50"/>
    </row>
    <row r="16">
      <c r="B16" s="1517" t="s">
        <v>97</v>
      </c>
      <c r="C16" s="1511"/>
      <c r="D16" s="1506"/>
      <c r="E16" s="1506"/>
      <c r="F16" s="1505"/>
      <c r="G16" s="1505"/>
      <c r="H16" s="1521"/>
      <c r="I16" s="1505"/>
      <c r="J16" s="1505"/>
      <c r="K16" s="1505"/>
      <c r="L16" s="1506"/>
      <c r="M16" s="1506"/>
      <c r="N16" s="1505"/>
      <c r="O16" s="1521"/>
      <c r="P16" s="1521"/>
      <c r="Q16" s="1506"/>
      <c r="R16" s="1506"/>
      <c r="S16" s="1506"/>
      <c r="T16" s="1506"/>
      <c r="U16" s="1506"/>
      <c r="V16" s="1521"/>
      <c r="W16" s="1506"/>
      <c r="X16" s="1506"/>
      <c r="Y16" s="1506"/>
      <c r="Z16" s="1506"/>
      <c r="AA16" s="1506"/>
      <c r="AB16" s="1506"/>
      <c r="AC16" s="1521"/>
      <c r="AD16" s="1521"/>
      <c r="AE16" s="1521"/>
      <c r="AF16" s="1521"/>
      <c r="AG16" s="1539"/>
      <c r="AH16" s="1523" t="str">
        <f t="shared" ref="AH16:AH20" si="19">AVERAGE(C16:AF16)</f>
        <v>#DIV/0!</v>
      </c>
      <c r="AI16" s="1320">
        <f t="shared" ref="AI16:AI20" si="20">SUM(C16:AF16)</f>
        <v>0</v>
      </c>
      <c r="AJ16" s="1524" t="str">
        <f t="shared" ref="AJ16:AJ20" si="21">IFERROR(AVERAGE(C16:F16),"-")</f>
        <v>-</v>
      </c>
      <c r="AK16" s="1524" t="str">
        <f t="shared" ref="AK16:AK20" si="22">IFERROR(AVERAGE(I16:M16),"-")</f>
        <v>-</v>
      </c>
      <c r="AL16" s="1516" t="str">
        <f t="shared" ref="AL16:AL20" si="23">IFERROR(AVERAGE(P16:T16),"-")</f>
        <v>-</v>
      </c>
      <c r="AM16" s="1516" t="str">
        <f t="shared" ref="AM16:AM20" si="24">IFERROR(AVERAGE(W16:AA16),"-")</f>
        <v>-</v>
      </c>
      <c r="AN16" s="1525"/>
    </row>
    <row r="17">
      <c r="B17" s="1526" t="s">
        <v>3290</v>
      </c>
      <c r="C17" s="1425"/>
      <c r="D17" s="1538"/>
      <c r="E17" s="1538"/>
      <c r="F17" s="1537"/>
      <c r="G17" s="1537"/>
      <c r="H17" s="1529"/>
      <c r="I17" s="1537"/>
      <c r="J17" s="1537"/>
      <c r="K17" s="1537"/>
      <c r="L17" s="1538"/>
      <c r="M17" s="1538"/>
      <c r="N17" s="1537"/>
      <c r="O17" s="1529"/>
      <c r="P17" s="1529"/>
      <c r="Q17" s="1538"/>
      <c r="R17" s="1538"/>
      <c r="S17" s="1538"/>
      <c r="T17" s="1538"/>
      <c r="U17" s="1538"/>
      <c r="V17" s="1529"/>
      <c r="W17" s="1538"/>
      <c r="X17" s="1538"/>
      <c r="Y17" s="1538"/>
      <c r="Z17" s="1538"/>
      <c r="AA17" s="1538"/>
      <c r="AB17" s="1538"/>
      <c r="AC17" s="1529"/>
      <c r="AD17" s="1529"/>
      <c r="AE17" s="1529"/>
      <c r="AF17" s="1529"/>
      <c r="AG17" s="124"/>
      <c r="AH17" s="1523" t="str">
        <f t="shared" si="19"/>
        <v>#DIV/0!</v>
      </c>
      <c r="AI17" s="1320">
        <f t="shared" si="20"/>
        <v>0</v>
      </c>
      <c r="AJ17" s="1524" t="str">
        <f t="shared" si="21"/>
        <v>-</v>
      </c>
      <c r="AK17" s="1524" t="str">
        <f t="shared" si="22"/>
        <v>-</v>
      </c>
      <c r="AL17" s="1516" t="str">
        <f t="shared" si="23"/>
        <v>-</v>
      </c>
      <c r="AM17" s="1516" t="str">
        <f t="shared" si="24"/>
        <v>-</v>
      </c>
      <c r="AN17" s="50"/>
    </row>
    <row r="18">
      <c r="B18" s="109" t="s">
        <v>1283</v>
      </c>
      <c r="C18" s="1425"/>
      <c r="D18" s="1056"/>
      <c r="E18" s="1056"/>
      <c r="F18" s="1425"/>
      <c r="G18" s="1425"/>
      <c r="H18" s="124"/>
      <c r="I18" s="1425"/>
      <c r="J18" s="1425"/>
      <c r="K18" s="1425"/>
      <c r="L18" s="1056"/>
      <c r="M18" s="1056"/>
      <c r="N18" s="1425"/>
      <c r="O18" s="124"/>
      <c r="P18" s="124"/>
      <c r="Q18" s="1056"/>
      <c r="R18" s="1056"/>
      <c r="S18" s="1056"/>
      <c r="T18" s="1056"/>
      <c r="U18" s="1056"/>
      <c r="V18" s="124"/>
      <c r="W18" s="1056"/>
      <c r="X18" s="1056"/>
      <c r="Y18" s="1056"/>
      <c r="Z18" s="1056"/>
      <c r="AA18" s="1056"/>
      <c r="AB18" s="1056"/>
      <c r="AC18" s="124"/>
      <c r="AD18" s="124"/>
      <c r="AE18" s="124"/>
      <c r="AF18" s="124"/>
      <c r="AG18" s="124"/>
      <c r="AH18" s="1523" t="str">
        <f t="shared" si="19"/>
        <v>#DIV/0!</v>
      </c>
      <c r="AI18" s="1320">
        <f t="shared" si="20"/>
        <v>0</v>
      </c>
      <c r="AJ18" s="1524" t="str">
        <f t="shared" si="21"/>
        <v>-</v>
      </c>
      <c r="AK18" s="1524" t="str">
        <f t="shared" si="22"/>
        <v>-</v>
      </c>
      <c r="AL18" s="1516" t="str">
        <f t="shared" si="23"/>
        <v>-</v>
      </c>
      <c r="AM18" s="1516" t="str">
        <f t="shared" si="24"/>
        <v>-</v>
      </c>
      <c r="AN18" s="50"/>
    </row>
    <row r="19">
      <c r="B19" s="109" t="s">
        <v>3315</v>
      </c>
      <c r="C19" s="1425"/>
      <c r="D19" s="1056"/>
      <c r="E19" s="1056"/>
      <c r="F19" s="1425"/>
      <c r="G19" s="1425"/>
      <c r="H19" s="124"/>
      <c r="I19" s="1425"/>
      <c r="J19" s="1425"/>
      <c r="K19" s="1425"/>
      <c r="L19" s="1056"/>
      <c r="M19" s="1056"/>
      <c r="N19" s="1425"/>
      <c r="O19" s="124"/>
      <c r="P19" s="124"/>
      <c r="Q19" s="1056"/>
      <c r="R19" s="1056"/>
      <c r="S19" s="1056"/>
      <c r="T19" s="1056"/>
      <c r="U19" s="1056"/>
      <c r="V19" s="124"/>
      <c r="W19" s="1056"/>
      <c r="X19" s="1056"/>
      <c r="Y19" s="1056"/>
      <c r="Z19" s="1056"/>
      <c r="AA19" s="1056"/>
      <c r="AB19" s="1056"/>
      <c r="AC19" s="124"/>
      <c r="AD19" s="124"/>
      <c r="AE19" s="124"/>
      <c r="AF19" s="124"/>
      <c r="AG19" s="124"/>
      <c r="AH19" s="1523" t="str">
        <f t="shared" si="19"/>
        <v>#DIV/0!</v>
      </c>
      <c r="AI19" s="1320">
        <f t="shared" si="20"/>
        <v>0</v>
      </c>
      <c r="AJ19" s="1524" t="str">
        <f t="shared" si="21"/>
        <v>-</v>
      </c>
      <c r="AK19" s="1524" t="str">
        <f t="shared" si="22"/>
        <v>-</v>
      </c>
      <c r="AL19" s="1516" t="str">
        <f t="shared" si="23"/>
        <v>-</v>
      </c>
      <c r="AM19" s="1516" t="str">
        <f t="shared" si="24"/>
        <v>-</v>
      </c>
      <c r="AN19" s="50"/>
    </row>
    <row r="20">
      <c r="B20" s="109" t="s">
        <v>96</v>
      </c>
      <c r="C20" s="1425"/>
      <c r="D20" s="1056"/>
      <c r="E20" s="1056"/>
      <c r="F20" s="1425"/>
      <c r="G20" s="1425"/>
      <c r="H20" s="124"/>
      <c r="I20" s="1425"/>
      <c r="J20" s="1425"/>
      <c r="K20" s="1425"/>
      <c r="L20" s="1056"/>
      <c r="M20" s="1056"/>
      <c r="N20" s="1425"/>
      <c r="O20" s="124"/>
      <c r="P20" s="124"/>
      <c r="Q20" s="1056"/>
      <c r="R20" s="1056"/>
      <c r="S20" s="1056"/>
      <c r="T20" s="1056"/>
      <c r="U20" s="1056"/>
      <c r="V20" s="124"/>
      <c r="W20" s="1056"/>
      <c r="X20" s="1056"/>
      <c r="Y20" s="1056"/>
      <c r="Z20" s="1056"/>
      <c r="AA20" s="1056"/>
      <c r="AB20" s="1056"/>
      <c r="AC20" s="124"/>
      <c r="AD20" s="124"/>
      <c r="AE20" s="124"/>
      <c r="AF20" s="124"/>
      <c r="AG20" s="124"/>
      <c r="AH20" s="1523" t="str">
        <f t="shared" si="19"/>
        <v>#DIV/0!</v>
      </c>
      <c r="AI20" s="1320">
        <f t="shared" si="20"/>
        <v>0</v>
      </c>
      <c r="AJ20" s="1524" t="str">
        <f t="shared" si="21"/>
        <v>-</v>
      </c>
      <c r="AK20" s="1524" t="str">
        <f t="shared" si="22"/>
        <v>-</v>
      </c>
      <c r="AL20" s="1516" t="str">
        <f t="shared" si="23"/>
        <v>-</v>
      </c>
      <c r="AM20" s="1516" t="str">
        <f t="shared" si="24"/>
        <v>-</v>
      </c>
      <c r="AN20" s="50"/>
    </row>
    <row r="21">
      <c r="B21" s="1373" t="s">
        <v>3317</v>
      </c>
      <c r="C21" s="1410">
        <f t="shared" ref="C21:AG21" si="25">C20-C15</f>
        <v>0</v>
      </c>
      <c r="D21" s="1410">
        <f t="shared" si="25"/>
        <v>0</v>
      </c>
      <c r="E21" s="1410">
        <f t="shared" si="25"/>
        <v>0</v>
      </c>
      <c r="F21" s="1410">
        <f t="shared" si="25"/>
        <v>0</v>
      </c>
      <c r="G21" s="1410">
        <f t="shared" si="25"/>
        <v>0</v>
      </c>
      <c r="H21" s="1410">
        <f t="shared" si="25"/>
        <v>0</v>
      </c>
      <c r="I21" s="1410">
        <f t="shared" si="25"/>
        <v>0</v>
      </c>
      <c r="J21" s="1410">
        <f t="shared" si="25"/>
        <v>0</v>
      </c>
      <c r="K21" s="1410">
        <f t="shared" si="25"/>
        <v>0</v>
      </c>
      <c r="L21" s="1410">
        <f t="shared" si="25"/>
        <v>0</v>
      </c>
      <c r="M21" s="1410">
        <f t="shared" si="25"/>
        <v>0</v>
      </c>
      <c r="N21" s="1410">
        <f t="shared" si="25"/>
        <v>0</v>
      </c>
      <c r="O21" s="1410">
        <f t="shared" si="25"/>
        <v>0</v>
      </c>
      <c r="P21" s="1410">
        <f t="shared" si="25"/>
        <v>0</v>
      </c>
      <c r="Q21" s="1410">
        <f t="shared" si="25"/>
        <v>0</v>
      </c>
      <c r="R21" s="1410">
        <f t="shared" si="25"/>
        <v>0</v>
      </c>
      <c r="S21" s="1410">
        <f t="shared" si="25"/>
        <v>0</v>
      </c>
      <c r="T21" s="1410">
        <f t="shared" si="25"/>
        <v>0</v>
      </c>
      <c r="U21" s="1410">
        <f t="shared" si="25"/>
        <v>0</v>
      </c>
      <c r="V21" s="1410">
        <f t="shared" si="25"/>
        <v>0</v>
      </c>
      <c r="W21" s="1410">
        <f t="shared" si="25"/>
        <v>0</v>
      </c>
      <c r="X21" s="1410">
        <f t="shared" si="25"/>
        <v>0</v>
      </c>
      <c r="Y21" s="1410">
        <f t="shared" si="25"/>
        <v>0</v>
      </c>
      <c r="Z21" s="1410">
        <f t="shared" si="25"/>
        <v>0</v>
      </c>
      <c r="AA21" s="1410">
        <f t="shared" si="25"/>
        <v>0</v>
      </c>
      <c r="AB21" s="1410">
        <f t="shared" si="25"/>
        <v>0</v>
      </c>
      <c r="AC21" s="1410">
        <f t="shared" si="25"/>
        <v>0</v>
      </c>
      <c r="AD21" s="1410">
        <f t="shared" si="25"/>
        <v>0</v>
      </c>
      <c r="AE21" s="1410">
        <f t="shared" si="25"/>
        <v>0</v>
      </c>
      <c r="AF21" s="1410">
        <f t="shared" si="25"/>
        <v>0</v>
      </c>
      <c r="AG21" s="1410">
        <f t="shared" si="25"/>
        <v>0</v>
      </c>
      <c r="AH21" s="1530">
        <f>SUM(C21:AG21)</f>
        <v>0</v>
      </c>
      <c r="AI21" s="1531"/>
      <c r="AJ21" s="393"/>
      <c r="AK21" s="1516"/>
      <c r="AL21" s="393"/>
      <c r="AM21" s="1516"/>
      <c r="AN21" s="50"/>
    </row>
    <row r="22">
      <c r="B22" s="1375" t="s">
        <v>157</v>
      </c>
      <c r="C22" s="1376" t="str">
        <f t="shared" ref="C22:AG22" si="26">C17/C16</f>
        <v>#DIV/0!</v>
      </c>
      <c r="D22" s="1376" t="str">
        <f t="shared" si="26"/>
        <v>#DIV/0!</v>
      </c>
      <c r="E22" s="1376" t="str">
        <f t="shared" si="26"/>
        <v>#DIV/0!</v>
      </c>
      <c r="F22" s="1376" t="str">
        <f t="shared" si="26"/>
        <v>#DIV/0!</v>
      </c>
      <c r="G22" s="1376" t="str">
        <f t="shared" si="26"/>
        <v>#DIV/0!</v>
      </c>
      <c r="H22" s="1376" t="str">
        <f t="shared" si="26"/>
        <v>#DIV/0!</v>
      </c>
      <c r="I22" s="1376" t="str">
        <f t="shared" si="26"/>
        <v>#DIV/0!</v>
      </c>
      <c r="J22" s="1376" t="str">
        <f t="shared" si="26"/>
        <v>#DIV/0!</v>
      </c>
      <c r="K22" s="1376" t="str">
        <f t="shared" si="26"/>
        <v>#DIV/0!</v>
      </c>
      <c r="L22" s="1376" t="str">
        <f t="shared" si="26"/>
        <v>#DIV/0!</v>
      </c>
      <c r="M22" s="1376" t="str">
        <f t="shared" si="26"/>
        <v>#DIV/0!</v>
      </c>
      <c r="N22" s="1376" t="str">
        <f t="shared" si="26"/>
        <v>#DIV/0!</v>
      </c>
      <c r="O22" s="1376" t="str">
        <f t="shared" si="26"/>
        <v>#DIV/0!</v>
      </c>
      <c r="P22" s="1376" t="str">
        <f t="shared" si="26"/>
        <v>#DIV/0!</v>
      </c>
      <c r="Q22" s="1376" t="str">
        <f t="shared" si="26"/>
        <v>#DIV/0!</v>
      </c>
      <c r="R22" s="1376" t="str">
        <f t="shared" si="26"/>
        <v>#DIV/0!</v>
      </c>
      <c r="S22" s="1376" t="str">
        <f t="shared" si="26"/>
        <v>#DIV/0!</v>
      </c>
      <c r="T22" s="1376" t="str">
        <f t="shared" si="26"/>
        <v>#DIV/0!</v>
      </c>
      <c r="U22" s="1376" t="str">
        <f t="shared" si="26"/>
        <v>#DIV/0!</v>
      </c>
      <c r="V22" s="1376" t="str">
        <f t="shared" si="26"/>
        <v>#DIV/0!</v>
      </c>
      <c r="W22" s="1376" t="str">
        <f t="shared" si="26"/>
        <v>#DIV/0!</v>
      </c>
      <c r="X22" s="1376" t="str">
        <f t="shared" si="26"/>
        <v>#DIV/0!</v>
      </c>
      <c r="Y22" s="1376" t="str">
        <f t="shared" si="26"/>
        <v>#DIV/0!</v>
      </c>
      <c r="Z22" s="1376" t="str">
        <f t="shared" si="26"/>
        <v>#DIV/0!</v>
      </c>
      <c r="AA22" s="1376" t="str">
        <f t="shared" si="26"/>
        <v>#DIV/0!</v>
      </c>
      <c r="AB22" s="1376" t="str">
        <f t="shared" si="26"/>
        <v>#DIV/0!</v>
      </c>
      <c r="AC22" s="1376" t="str">
        <f t="shared" si="26"/>
        <v>#DIV/0!</v>
      </c>
      <c r="AD22" s="1376" t="str">
        <f t="shared" si="26"/>
        <v>#DIV/0!</v>
      </c>
      <c r="AE22" s="1376" t="str">
        <f t="shared" si="26"/>
        <v>#DIV/0!</v>
      </c>
      <c r="AF22" s="1376" t="str">
        <f t="shared" si="26"/>
        <v>#DIV/0!</v>
      </c>
      <c r="AG22" s="1376" t="str">
        <f t="shared" si="26"/>
        <v>#DIV/0!</v>
      </c>
      <c r="AH22" s="1532" t="str">
        <f t="shared" ref="AH22:AH25" si="28">AVERAGE(C22:AF22)</f>
        <v>#DIV/0!</v>
      </c>
      <c r="AI22" s="1531"/>
      <c r="AJ22" s="1525"/>
      <c r="AK22" s="1533"/>
      <c r="AL22" s="1525"/>
      <c r="AM22" s="1534"/>
      <c r="AN22" s="50"/>
    </row>
    <row r="23">
      <c r="B23" s="1375" t="s">
        <v>159</v>
      </c>
      <c r="C23" s="1376" t="str">
        <f t="shared" ref="C23:AG23" si="27">C18/C17</f>
        <v>#DIV/0!</v>
      </c>
      <c r="D23" s="1376" t="str">
        <f t="shared" si="27"/>
        <v>#DIV/0!</v>
      </c>
      <c r="E23" s="1376" t="str">
        <f t="shared" si="27"/>
        <v>#DIV/0!</v>
      </c>
      <c r="F23" s="1376" t="str">
        <f t="shared" si="27"/>
        <v>#DIV/0!</v>
      </c>
      <c r="G23" s="1376" t="str">
        <f t="shared" si="27"/>
        <v>#DIV/0!</v>
      </c>
      <c r="H23" s="1376" t="str">
        <f t="shared" si="27"/>
        <v>#DIV/0!</v>
      </c>
      <c r="I23" s="1376" t="str">
        <f t="shared" si="27"/>
        <v>#DIV/0!</v>
      </c>
      <c r="J23" s="1376" t="str">
        <f t="shared" si="27"/>
        <v>#DIV/0!</v>
      </c>
      <c r="K23" s="1376" t="str">
        <f t="shared" si="27"/>
        <v>#DIV/0!</v>
      </c>
      <c r="L23" s="1376" t="str">
        <f t="shared" si="27"/>
        <v>#DIV/0!</v>
      </c>
      <c r="M23" s="1376" t="str">
        <f t="shared" si="27"/>
        <v>#DIV/0!</v>
      </c>
      <c r="N23" s="1376" t="str">
        <f t="shared" si="27"/>
        <v>#DIV/0!</v>
      </c>
      <c r="O23" s="1376" t="str">
        <f t="shared" si="27"/>
        <v>#DIV/0!</v>
      </c>
      <c r="P23" s="1376" t="str">
        <f t="shared" si="27"/>
        <v>#DIV/0!</v>
      </c>
      <c r="Q23" s="1376" t="str">
        <f t="shared" si="27"/>
        <v>#DIV/0!</v>
      </c>
      <c r="R23" s="1376" t="str">
        <f t="shared" si="27"/>
        <v>#DIV/0!</v>
      </c>
      <c r="S23" s="1376" t="str">
        <f t="shared" si="27"/>
        <v>#DIV/0!</v>
      </c>
      <c r="T23" s="1376" t="str">
        <f t="shared" si="27"/>
        <v>#DIV/0!</v>
      </c>
      <c r="U23" s="1376" t="str">
        <f t="shared" si="27"/>
        <v>#DIV/0!</v>
      </c>
      <c r="V23" s="1376" t="str">
        <f t="shared" si="27"/>
        <v>#DIV/0!</v>
      </c>
      <c r="W23" s="1376" t="str">
        <f t="shared" si="27"/>
        <v>#DIV/0!</v>
      </c>
      <c r="X23" s="1376" t="str">
        <f t="shared" si="27"/>
        <v>#DIV/0!</v>
      </c>
      <c r="Y23" s="1376" t="str">
        <f t="shared" si="27"/>
        <v>#DIV/0!</v>
      </c>
      <c r="Z23" s="1376" t="str">
        <f t="shared" si="27"/>
        <v>#DIV/0!</v>
      </c>
      <c r="AA23" s="1376" t="str">
        <f t="shared" si="27"/>
        <v>#DIV/0!</v>
      </c>
      <c r="AB23" s="1376" t="str">
        <f t="shared" si="27"/>
        <v>#DIV/0!</v>
      </c>
      <c r="AC23" s="1376" t="str">
        <f t="shared" si="27"/>
        <v>#DIV/0!</v>
      </c>
      <c r="AD23" s="1376" t="str">
        <f t="shared" si="27"/>
        <v>#DIV/0!</v>
      </c>
      <c r="AE23" s="1376" t="str">
        <f t="shared" si="27"/>
        <v>#DIV/0!</v>
      </c>
      <c r="AF23" s="1376" t="str">
        <f t="shared" si="27"/>
        <v>#DIV/0!</v>
      </c>
      <c r="AG23" s="1376" t="str">
        <f t="shared" si="27"/>
        <v>#DIV/0!</v>
      </c>
      <c r="AH23" s="1532" t="str">
        <f t="shared" si="28"/>
        <v>#DIV/0!</v>
      </c>
      <c r="AI23" s="1531"/>
      <c r="AJ23" s="1534"/>
      <c r="AK23" s="1513"/>
      <c r="AL23" s="1513"/>
      <c r="AM23" s="1513"/>
      <c r="AN23" s="50"/>
    </row>
    <row r="24">
      <c r="B24" s="1375" t="s">
        <v>161</v>
      </c>
      <c r="C24" s="1376" t="str">
        <f t="shared" ref="C24:AG24" si="29">C19/C18</f>
        <v>#DIV/0!</v>
      </c>
      <c r="D24" s="1376" t="str">
        <f t="shared" si="29"/>
        <v>#DIV/0!</v>
      </c>
      <c r="E24" s="1376" t="str">
        <f t="shared" si="29"/>
        <v>#DIV/0!</v>
      </c>
      <c r="F24" s="1376" t="str">
        <f t="shared" si="29"/>
        <v>#DIV/0!</v>
      </c>
      <c r="G24" s="1376" t="str">
        <f t="shared" si="29"/>
        <v>#DIV/0!</v>
      </c>
      <c r="H24" s="1376" t="str">
        <f t="shared" si="29"/>
        <v>#DIV/0!</v>
      </c>
      <c r="I24" s="1376" t="str">
        <f t="shared" si="29"/>
        <v>#DIV/0!</v>
      </c>
      <c r="J24" s="1376" t="str">
        <f t="shared" si="29"/>
        <v>#DIV/0!</v>
      </c>
      <c r="K24" s="1376" t="str">
        <f t="shared" si="29"/>
        <v>#DIV/0!</v>
      </c>
      <c r="L24" s="1376" t="str">
        <f t="shared" si="29"/>
        <v>#DIV/0!</v>
      </c>
      <c r="M24" s="1376" t="str">
        <f t="shared" si="29"/>
        <v>#DIV/0!</v>
      </c>
      <c r="N24" s="1376" t="str">
        <f t="shared" si="29"/>
        <v>#DIV/0!</v>
      </c>
      <c r="O24" s="1376" t="str">
        <f t="shared" si="29"/>
        <v>#DIV/0!</v>
      </c>
      <c r="P24" s="1376" t="str">
        <f t="shared" si="29"/>
        <v>#DIV/0!</v>
      </c>
      <c r="Q24" s="1376" t="str">
        <f t="shared" si="29"/>
        <v>#DIV/0!</v>
      </c>
      <c r="R24" s="1376" t="str">
        <f t="shared" si="29"/>
        <v>#DIV/0!</v>
      </c>
      <c r="S24" s="1376" t="str">
        <f t="shared" si="29"/>
        <v>#DIV/0!</v>
      </c>
      <c r="T24" s="1376" t="str">
        <f t="shared" si="29"/>
        <v>#DIV/0!</v>
      </c>
      <c r="U24" s="1376" t="str">
        <f t="shared" si="29"/>
        <v>#DIV/0!</v>
      </c>
      <c r="V24" s="1376" t="str">
        <f t="shared" si="29"/>
        <v>#DIV/0!</v>
      </c>
      <c r="W24" s="1376" t="str">
        <f t="shared" si="29"/>
        <v>#DIV/0!</v>
      </c>
      <c r="X24" s="1376" t="str">
        <f t="shared" si="29"/>
        <v>#DIV/0!</v>
      </c>
      <c r="Y24" s="1376" t="str">
        <f t="shared" si="29"/>
        <v>#DIV/0!</v>
      </c>
      <c r="Z24" s="1376" t="str">
        <f t="shared" si="29"/>
        <v>#DIV/0!</v>
      </c>
      <c r="AA24" s="1376" t="str">
        <f t="shared" si="29"/>
        <v>#DIV/0!</v>
      </c>
      <c r="AB24" s="1376" t="str">
        <f t="shared" si="29"/>
        <v>#DIV/0!</v>
      </c>
      <c r="AC24" s="1376" t="str">
        <f t="shared" si="29"/>
        <v>#DIV/0!</v>
      </c>
      <c r="AD24" s="1376" t="str">
        <f t="shared" si="29"/>
        <v>#DIV/0!</v>
      </c>
      <c r="AE24" s="1376" t="str">
        <f t="shared" si="29"/>
        <v>#DIV/0!</v>
      </c>
      <c r="AF24" s="1376" t="str">
        <f t="shared" si="29"/>
        <v>#DIV/0!</v>
      </c>
      <c r="AG24" s="1376" t="str">
        <f t="shared" si="29"/>
        <v>#DIV/0!</v>
      </c>
      <c r="AH24" s="1532" t="str">
        <f t="shared" si="28"/>
        <v>#DIV/0!</v>
      </c>
      <c r="AI24" s="1531"/>
      <c r="AJ24" s="1534"/>
      <c r="AK24" s="1513"/>
      <c r="AL24" s="1513"/>
      <c r="AM24" s="1513"/>
      <c r="AN24" s="50"/>
    </row>
    <row r="25">
      <c r="B25" s="1375" t="s">
        <v>163</v>
      </c>
      <c r="C25" s="1376" t="str">
        <f t="shared" ref="C25:AG25" si="30">C20/C19</f>
        <v>#DIV/0!</v>
      </c>
      <c r="D25" s="1376" t="str">
        <f t="shared" si="30"/>
        <v>#DIV/0!</v>
      </c>
      <c r="E25" s="1376" t="str">
        <f t="shared" si="30"/>
        <v>#DIV/0!</v>
      </c>
      <c r="F25" s="1376" t="str">
        <f t="shared" si="30"/>
        <v>#DIV/0!</v>
      </c>
      <c r="G25" s="1376" t="str">
        <f t="shared" si="30"/>
        <v>#DIV/0!</v>
      </c>
      <c r="H25" s="1376" t="str">
        <f t="shared" si="30"/>
        <v>#DIV/0!</v>
      </c>
      <c r="I25" s="1376" t="str">
        <f t="shared" si="30"/>
        <v>#DIV/0!</v>
      </c>
      <c r="J25" s="1376" t="str">
        <f t="shared" si="30"/>
        <v>#DIV/0!</v>
      </c>
      <c r="K25" s="1376" t="str">
        <f t="shared" si="30"/>
        <v>#DIV/0!</v>
      </c>
      <c r="L25" s="1376" t="str">
        <f t="shared" si="30"/>
        <v>#DIV/0!</v>
      </c>
      <c r="M25" s="1376" t="str">
        <f t="shared" si="30"/>
        <v>#DIV/0!</v>
      </c>
      <c r="N25" s="1376" t="str">
        <f t="shared" si="30"/>
        <v>#DIV/0!</v>
      </c>
      <c r="O25" s="1376" t="str">
        <f t="shared" si="30"/>
        <v>#DIV/0!</v>
      </c>
      <c r="P25" s="1376" t="str">
        <f t="shared" si="30"/>
        <v>#DIV/0!</v>
      </c>
      <c r="Q25" s="1376" t="str">
        <f t="shared" si="30"/>
        <v>#DIV/0!</v>
      </c>
      <c r="R25" s="1376" t="str">
        <f t="shared" si="30"/>
        <v>#DIV/0!</v>
      </c>
      <c r="S25" s="1376" t="str">
        <f t="shared" si="30"/>
        <v>#DIV/0!</v>
      </c>
      <c r="T25" s="1376" t="str">
        <f t="shared" si="30"/>
        <v>#DIV/0!</v>
      </c>
      <c r="U25" s="1376" t="str">
        <f t="shared" si="30"/>
        <v>#DIV/0!</v>
      </c>
      <c r="V25" s="1376" t="str">
        <f t="shared" si="30"/>
        <v>#DIV/0!</v>
      </c>
      <c r="W25" s="1376" t="str">
        <f t="shared" si="30"/>
        <v>#DIV/0!</v>
      </c>
      <c r="X25" s="1376" t="str">
        <f t="shared" si="30"/>
        <v>#DIV/0!</v>
      </c>
      <c r="Y25" s="1376" t="str">
        <f t="shared" si="30"/>
        <v>#DIV/0!</v>
      </c>
      <c r="Z25" s="1376" t="str">
        <f t="shared" si="30"/>
        <v>#DIV/0!</v>
      </c>
      <c r="AA25" s="1376" t="str">
        <f t="shared" si="30"/>
        <v>#DIV/0!</v>
      </c>
      <c r="AB25" s="1376" t="str">
        <f t="shared" si="30"/>
        <v>#DIV/0!</v>
      </c>
      <c r="AC25" s="1376" t="str">
        <f t="shared" si="30"/>
        <v>#DIV/0!</v>
      </c>
      <c r="AD25" s="1376" t="str">
        <f t="shared" si="30"/>
        <v>#DIV/0!</v>
      </c>
      <c r="AE25" s="1376" t="str">
        <f t="shared" si="30"/>
        <v>#DIV/0!</v>
      </c>
      <c r="AF25" s="1376" t="str">
        <f t="shared" si="30"/>
        <v>#DIV/0!</v>
      </c>
      <c r="AG25" s="1376" t="str">
        <f t="shared" si="30"/>
        <v>#DIV/0!</v>
      </c>
      <c r="AH25" s="1532" t="str">
        <f t="shared" si="28"/>
        <v>#DIV/0!</v>
      </c>
      <c r="AI25" s="1531"/>
      <c r="AJ25" s="1534"/>
      <c r="AK25" s="1513"/>
      <c r="AL25" s="1513"/>
      <c r="AM25" s="1513"/>
      <c r="AN25" s="50"/>
    </row>
    <row r="26">
      <c r="A26" s="1355"/>
      <c r="B26" s="50"/>
      <c r="C26" s="50"/>
      <c r="D26" s="50"/>
      <c r="E26" s="134"/>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row>
    <row r="27">
      <c r="A27" s="1384"/>
      <c r="B27" s="109" t="s">
        <v>125</v>
      </c>
      <c r="C27" s="1356">
        <v>46027.0</v>
      </c>
      <c r="D27" s="1356">
        <v>46028.0</v>
      </c>
      <c r="E27" s="1356">
        <v>46029.0</v>
      </c>
      <c r="F27" s="1356">
        <v>46030.0</v>
      </c>
      <c r="G27" s="1356">
        <v>46031.0</v>
      </c>
      <c r="H27" s="1356">
        <v>46032.0</v>
      </c>
      <c r="I27" s="1356">
        <v>46033.0</v>
      </c>
      <c r="J27" s="1356">
        <v>46034.0</v>
      </c>
      <c r="K27" s="1356">
        <v>46035.0</v>
      </c>
      <c r="L27" s="1356">
        <v>46036.0</v>
      </c>
      <c r="M27" s="1356">
        <v>46037.0</v>
      </c>
      <c r="N27" s="1356">
        <v>46038.0</v>
      </c>
      <c r="O27" s="1356">
        <v>46039.0</v>
      </c>
      <c r="P27" s="1356">
        <v>46040.0</v>
      </c>
      <c r="Q27" s="1356">
        <v>46041.0</v>
      </c>
      <c r="R27" s="1356">
        <v>46042.0</v>
      </c>
      <c r="S27" s="1356">
        <v>46043.0</v>
      </c>
      <c r="T27" s="1356">
        <v>46044.0</v>
      </c>
      <c r="U27" s="1356">
        <v>46045.0</v>
      </c>
      <c r="V27" s="1356">
        <v>46046.0</v>
      </c>
      <c r="W27" s="1356">
        <v>46047.0</v>
      </c>
      <c r="X27" s="1356">
        <v>46048.0</v>
      </c>
      <c r="Y27" s="1356">
        <v>46049.0</v>
      </c>
      <c r="Z27" s="1356">
        <v>46050.0</v>
      </c>
      <c r="AA27" s="1356">
        <v>46051.0</v>
      </c>
      <c r="AB27" s="1356">
        <v>46052.0</v>
      </c>
      <c r="AC27" s="1356">
        <v>46053.0</v>
      </c>
      <c r="AD27" s="1356">
        <v>46054.0</v>
      </c>
      <c r="AE27" s="1356">
        <v>46055.0</v>
      </c>
      <c r="AF27" s="1356">
        <v>46056.0</v>
      </c>
      <c r="AG27" s="1356">
        <v>46057.0</v>
      </c>
      <c r="AH27" s="1357" t="s">
        <v>3305</v>
      </c>
      <c r="AI27" s="1512" t="s">
        <v>3306</v>
      </c>
      <c r="AJ27" s="1513" t="s">
        <v>3307</v>
      </c>
      <c r="AK27" s="1513" t="s">
        <v>3308</v>
      </c>
      <c r="AL27" s="50" t="s">
        <v>3309</v>
      </c>
      <c r="AM27" s="50" t="s">
        <v>3310</v>
      </c>
      <c r="AN27" s="50"/>
    </row>
    <row r="28">
      <c r="B28" s="109" t="s">
        <v>22</v>
      </c>
      <c r="C28" s="1425"/>
      <c r="D28" s="1056"/>
      <c r="E28" s="1056"/>
      <c r="F28" s="1425"/>
      <c r="G28" s="1425"/>
      <c r="H28" s="1056"/>
      <c r="I28" s="1425"/>
      <c r="J28" s="1425"/>
      <c r="K28" s="1056"/>
      <c r="L28" s="1056"/>
      <c r="M28" s="1056"/>
      <c r="N28" s="1425"/>
      <c r="O28" s="1423"/>
      <c r="P28" s="1423"/>
      <c r="Q28" s="1423"/>
      <c r="R28" s="124"/>
      <c r="S28" s="124"/>
      <c r="T28" s="1423"/>
      <c r="U28" s="1423"/>
      <c r="V28" s="1423"/>
      <c r="W28" s="1423"/>
      <c r="X28" s="1423"/>
      <c r="Y28" s="124"/>
      <c r="Z28" s="124"/>
      <c r="AA28" s="1423"/>
      <c r="AB28" s="1423"/>
      <c r="AC28" s="1423"/>
      <c r="AD28" s="1423"/>
      <c r="AE28" s="1423"/>
      <c r="AF28" s="124"/>
      <c r="AG28" s="124"/>
      <c r="AH28" s="1514">
        <f>SUM(C28:AF28)</f>
        <v>0</v>
      </c>
      <c r="AI28" s="1515"/>
      <c r="AJ28" s="1516"/>
      <c r="AK28" s="1516"/>
      <c r="AL28" s="393"/>
      <c r="AM28" s="393"/>
      <c r="AN28" s="50"/>
    </row>
    <row r="29">
      <c r="B29" s="1517" t="s">
        <v>97</v>
      </c>
      <c r="C29" s="1511"/>
      <c r="D29" s="1506"/>
      <c r="E29" s="1506"/>
      <c r="F29" s="1505"/>
      <c r="G29" s="1505"/>
      <c r="H29" s="1521"/>
      <c r="I29" s="1505"/>
      <c r="J29" s="1505"/>
      <c r="K29" s="1505"/>
      <c r="L29" s="1506">
        <v>19.0</v>
      </c>
      <c r="M29" s="1506">
        <v>103.0</v>
      </c>
      <c r="N29" s="1505">
        <v>112.0</v>
      </c>
      <c r="O29" s="1521"/>
      <c r="P29" s="1521"/>
      <c r="Q29" s="1506">
        <v>211.0</v>
      </c>
      <c r="R29" s="1506">
        <v>145.0</v>
      </c>
      <c r="S29" s="1506">
        <v>181.0</v>
      </c>
      <c r="T29" s="1506">
        <v>180.0</v>
      </c>
      <c r="U29" s="1506">
        <v>215.0</v>
      </c>
      <c r="V29" s="1506"/>
      <c r="W29" s="1506"/>
      <c r="X29" s="1506">
        <v>241.0</v>
      </c>
      <c r="Y29" s="1506">
        <v>230.0</v>
      </c>
      <c r="Z29" s="1506">
        <v>230.0</v>
      </c>
      <c r="AA29" s="1506"/>
      <c r="AB29" s="1506"/>
      <c r="AC29" s="1521"/>
      <c r="AD29" s="1521"/>
      <c r="AE29" s="1521"/>
      <c r="AF29" s="1521"/>
      <c r="AG29" s="1539"/>
      <c r="AH29" s="1523">
        <f t="shared" ref="AH29:AH33" si="31">AVERAGE(C29:AF29)</f>
        <v>169.7272727</v>
      </c>
      <c r="AI29" s="1320">
        <f t="shared" ref="AI29:AI33" si="32">SUM(C29:AF29)</f>
        <v>1867</v>
      </c>
      <c r="AJ29" s="1524" t="str">
        <f t="shared" ref="AJ29:AJ33" si="33">IFERROR(AVERAGE(C29:F29),"-")</f>
        <v>-</v>
      </c>
      <c r="AK29" s="1524">
        <f t="shared" ref="AK29:AK33" si="34">IFERROR(AVERAGE(I29:M29),"-")</f>
        <v>61</v>
      </c>
      <c r="AL29" s="1516">
        <f t="shared" ref="AL29:AL33" si="35">IFERROR(AVERAGE(P29:T29),"-")</f>
        <v>179.25</v>
      </c>
      <c r="AM29" s="1516">
        <f t="shared" ref="AM29:AM33" si="36">IFERROR(AVERAGE(W29:AA29),"-")</f>
        <v>233.6666667</v>
      </c>
      <c r="AN29" s="1525"/>
    </row>
    <row r="30">
      <c r="B30" s="1526" t="s">
        <v>3290</v>
      </c>
      <c r="C30" s="1425"/>
      <c r="D30" s="1538"/>
      <c r="E30" s="1538"/>
      <c r="F30" s="1537"/>
      <c r="G30" s="1537"/>
      <c r="H30" s="1529"/>
      <c r="I30" s="1537"/>
      <c r="J30" s="1537"/>
      <c r="K30" s="1537"/>
      <c r="L30" s="1538">
        <v>16.0</v>
      </c>
      <c r="M30" s="1538">
        <v>62.0</v>
      </c>
      <c r="N30" s="1537">
        <v>48.0</v>
      </c>
      <c r="O30" s="1529"/>
      <c r="P30" s="1529"/>
      <c r="Q30" s="1538">
        <v>107.0</v>
      </c>
      <c r="R30" s="1538">
        <v>123.0</v>
      </c>
      <c r="S30" s="1538">
        <v>61.0</v>
      </c>
      <c r="T30" s="1538">
        <v>106.0</v>
      </c>
      <c r="U30" s="1538">
        <v>97.0</v>
      </c>
      <c r="V30" s="1538"/>
      <c r="W30" s="1538"/>
      <c r="X30" s="1538">
        <v>116.0</v>
      </c>
      <c r="Y30" s="1538">
        <v>109.0</v>
      </c>
      <c r="Z30" s="1538">
        <v>109.0</v>
      </c>
      <c r="AA30" s="1538"/>
      <c r="AB30" s="1538"/>
      <c r="AC30" s="1529"/>
      <c r="AD30" s="1529"/>
      <c r="AE30" s="1529"/>
      <c r="AF30" s="1529"/>
      <c r="AG30" s="124"/>
      <c r="AH30" s="1523">
        <f t="shared" si="31"/>
        <v>86.72727273</v>
      </c>
      <c r="AI30" s="1320">
        <f t="shared" si="32"/>
        <v>954</v>
      </c>
      <c r="AJ30" s="1524" t="str">
        <f t="shared" si="33"/>
        <v>-</v>
      </c>
      <c r="AK30" s="1524">
        <f t="shared" si="34"/>
        <v>39</v>
      </c>
      <c r="AL30" s="1516">
        <f t="shared" si="35"/>
        <v>99.25</v>
      </c>
      <c r="AM30" s="1516">
        <f t="shared" si="36"/>
        <v>111.3333333</v>
      </c>
      <c r="AN30" s="50"/>
    </row>
    <row r="31">
      <c r="B31" s="109" t="s">
        <v>1283</v>
      </c>
      <c r="C31" s="1425"/>
      <c r="D31" s="1056"/>
      <c r="E31" s="1056"/>
      <c r="F31" s="1425"/>
      <c r="G31" s="1425"/>
      <c r="H31" s="124"/>
      <c r="I31" s="1425"/>
      <c r="J31" s="1425"/>
      <c r="K31" s="1425"/>
      <c r="L31" s="1056">
        <v>5.0</v>
      </c>
      <c r="M31" s="1056">
        <v>35.0</v>
      </c>
      <c r="N31" s="1425">
        <v>39.0</v>
      </c>
      <c r="O31" s="124"/>
      <c r="P31" s="124"/>
      <c r="Q31" s="1056">
        <v>91.0</v>
      </c>
      <c r="R31" s="1056">
        <v>78.0</v>
      </c>
      <c r="S31" s="1056">
        <v>94.0</v>
      </c>
      <c r="T31" s="1056">
        <v>82.0</v>
      </c>
      <c r="U31" s="1056">
        <v>69.0</v>
      </c>
      <c r="V31" s="1056"/>
      <c r="W31" s="1056"/>
      <c r="X31" s="1056">
        <v>87.0</v>
      </c>
      <c r="Y31" s="1056">
        <v>75.0</v>
      </c>
      <c r="Z31" s="1056">
        <v>75.0</v>
      </c>
      <c r="AA31" s="1056"/>
      <c r="AB31" s="1056"/>
      <c r="AC31" s="124"/>
      <c r="AD31" s="124"/>
      <c r="AE31" s="124"/>
      <c r="AF31" s="124"/>
      <c r="AG31" s="124"/>
      <c r="AH31" s="1523">
        <f t="shared" si="31"/>
        <v>66.36363636</v>
      </c>
      <c r="AI31" s="1320">
        <f t="shared" si="32"/>
        <v>730</v>
      </c>
      <c r="AJ31" s="1524" t="str">
        <f t="shared" si="33"/>
        <v>-</v>
      </c>
      <c r="AK31" s="1524">
        <f t="shared" si="34"/>
        <v>20</v>
      </c>
      <c r="AL31" s="1516">
        <f t="shared" si="35"/>
        <v>86.25</v>
      </c>
      <c r="AM31" s="1516">
        <f t="shared" si="36"/>
        <v>79</v>
      </c>
      <c r="AN31" s="50"/>
    </row>
    <row r="32">
      <c r="B32" s="109" t="s">
        <v>3315</v>
      </c>
      <c r="C32" s="1425"/>
      <c r="D32" s="1056"/>
      <c r="E32" s="1056"/>
      <c r="F32" s="1425"/>
      <c r="G32" s="1425"/>
      <c r="H32" s="124"/>
      <c r="I32" s="1425"/>
      <c r="J32" s="1425"/>
      <c r="K32" s="1425"/>
      <c r="L32" s="1056">
        <v>2.0</v>
      </c>
      <c r="M32" s="1056">
        <v>11.0</v>
      </c>
      <c r="N32" s="1425">
        <v>3.0</v>
      </c>
      <c r="O32" s="124"/>
      <c r="P32" s="124"/>
      <c r="Q32" s="1056">
        <v>24.0</v>
      </c>
      <c r="R32" s="1056">
        <v>9.0</v>
      </c>
      <c r="S32" s="1056">
        <v>12.0</v>
      </c>
      <c r="T32" s="1056">
        <v>7.0</v>
      </c>
      <c r="U32" s="1056">
        <v>4.0</v>
      </c>
      <c r="V32" s="1056"/>
      <c r="W32" s="1056"/>
      <c r="X32" s="1056">
        <v>5.0</v>
      </c>
      <c r="Y32" s="1056">
        <v>6.0</v>
      </c>
      <c r="Z32" s="1056">
        <v>5.0</v>
      </c>
      <c r="AA32" s="1056"/>
      <c r="AB32" s="1056"/>
      <c r="AC32" s="124"/>
      <c r="AD32" s="124"/>
      <c r="AE32" s="124"/>
      <c r="AF32" s="124"/>
      <c r="AG32" s="124"/>
      <c r="AH32" s="1523">
        <f t="shared" si="31"/>
        <v>8</v>
      </c>
      <c r="AI32" s="1320">
        <f t="shared" si="32"/>
        <v>88</v>
      </c>
      <c r="AJ32" s="1524" t="str">
        <f t="shared" si="33"/>
        <v>-</v>
      </c>
      <c r="AK32" s="1524">
        <f t="shared" si="34"/>
        <v>6.5</v>
      </c>
      <c r="AL32" s="1516">
        <f t="shared" si="35"/>
        <v>13</v>
      </c>
      <c r="AM32" s="1516">
        <f t="shared" si="36"/>
        <v>5.333333333</v>
      </c>
      <c r="AN32" s="50"/>
    </row>
    <row r="33">
      <c r="B33" s="109" t="s">
        <v>96</v>
      </c>
      <c r="C33" s="1425"/>
      <c r="D33" s="1056"/>
      <c r="E33" s="1056"/>
      <c r="F33" s="1425"/>
      <c r="G33" s="1425"/>
      <c r="H33" s="124"/>
      <c r="I33" s="1425"/>
      <c r="J33" s="1425"/>
      <c r="K33" s="1425"/>
      <c r="L33" s="1056">
        <v>1.0</v>
      </c>
      <c r="M33" s="1056">
        <v>2.0</v>
      </c>
      <c r="N33" s="1425">
        <v>3.0</v>
      </c>
      <c r="O33" s="124"/>
      <c r="P33" s="124"/>
      <c r="Q33" s="1056">
        <v>0.0</v>
      </c>
      <c r="R33" s="1056">
        <v>2.0</v>
      </c>
      <c r="S33" s="1056">
        <v>1.0</v>
      </c>
      <c r="T33" s="1056">
        <v>1.0</v>
      </c>
      <c r="U33" s="1056">
        <v>1.0</v>
      </c>
      <c r="V33" s="1056"/>
      <c r="W33" s="1056"/>
      <c r="X33" s="1056">
        <v>1.0</v>
      </c>
      <c r="Y33" s="1056">
        <v>1.0</v>
      </c>
      <c r="Z33" s="1056">
        <v>1.0</v>
      </c>
      <c r="AA33" s="1056"/>
      <c r="AB33" s="1056"/>
      <c r="AC33" s="124"/>
      <c r="AD33" s="124"/>
      <c r="AE33" s="124"/>
      <c r="AF33" s="124"/>
      <c r="AG33" s="124"/>
      <c r="AH33" s="1523">
        <f t="shared" si="31"/>
        <v>1.272727273</v>
      </c>
      <c r="AI33" s="1320">
        <f t="shared" si="32"/>
        <v>14</v>
      </c>
      <c r="AJ33" s="1524" t="str">
        <f t="shared" si="33"/>
        <v>-</v>
      </c>
      <c r="AK33" s="1524">
        <f t="shared" si="34"/>
        <v>1.5</v>
      </c>
      <c r="AL33" s="1516">
        <f t="shared" si="35"/>
        <v>1</v>
      </c>
      <c r="AM33" s="1516">
        <f t="shared" si="36"/>
        <v>1</v>
      </c>
      <c r="AN33" s="50"/>
    </row>
    <row r="34">
      <c r="B34" s="1373" t="s">
        <v>3317</v>
      </c>
      <c r="C34" s="1410">
        <f t="shared" ref="C34:AG34" si="37">C33-C28</f>
        <v>0</v>
      </c>
      <c r="D34" s="1410">
        <f t="shared" si="37"/>
        <v>0</v>
      </c>
      <c r="E34" s="1410">
        <f t="shared" si="37"/>
        <v>0</v>
      </c>
      <c r="F34" s="1410">
        <f t="shared" si="37"/>
        <v>0</v>
      </c>
      <c r="G34" s="1410">
        <f t="shared" si="37"/>
        <v>0</v>
      </c>
      <c r="H34" s="1410">
        <f t="shared" si="37"/>
        <v>0</v>
      </c>
      <c r="I34" s="1410">
        <f t="shared" si="37"/>
        <v>0</v>
      </c>
      <c r="J34" s="1410">
        <f t="shared" si="37"/>
        <v>0</v>
      </c>
      <c r="K34" s="1410">
        <f t="shared" si="37"/>
        <v>0</v>
      </c>
      <c r="L34" s="1410">
        <f t="shared" si="37"/>
        <v>1</v>
      </c>
      <c r="M34" s="1410">
        <f t="shared" si="37"/>
        <v>2</v>
      </c>
      <c r="N34" s="1410">
        <f t="shared" si="37"/>
        <v>3</v>
      </c>
      <c r="O34" s="1410">
        <f t="shared" si="37"/>
        <v>0</v>
      </c>
      <c r="P34" s="1410">
        <f t="shared" si="37"/>
        <v>0</v>
      </c>
      <c r="Q34" s="1410">
        <f t="shared" si="37"/>
        <v>0</v>
      </c>
      <c r="R34" s="1410">
        <f t="shared" si="37"/>
        <v>2</v>
      </c>
      <c r="S34" s="1410">
        <f t="shared" si="37"/>
        <v>1</v>
      </c>
      <c r="T34" s="1410">
        <f t="shared" si="37"/>
        <v>1</v>
      </c>
      <c r="U34" s="1410">
        <f t="shared" si="37"/>
        <v>1</v>
      </c>
      <c r="V34" s="1410">
        <f t="shared" si="37"/>
        <v>0</v>
      </c>
      <c r="W34" s="1410">
        <f t="shared" si="37"/>
        <v>0</v>
      </c>
      <c r="X34" s="1410">
        <f t="shared" si="37"/>
        <v>1</v>
      </c>
      <c r="Y34" s="1410">
        <f t="shared" si="37"/>
        <v>1</v>
      </c>
      <c r="Z34" s="1410">
        <f t="shared" si="37"/>
        <v>1</v>
      </c>
      <c r="AA34" s="1410">
        <f t="shared" si="37"/>
        <v>0</v>
      </c>
      <c r="AB34" s="1410">
        <f t="shared" si="37"/>
        <v>0</v>
      </c>
      <c r="AC34" s="1410">
        <f t="shared" si="37"/>
        <v>0</v>
      </c>
      <c r="AD34" s="1410">
        <f t="shared" si="37"/>
        <v>0</v>
      </c>
      <c r="AE34" s="1410">
        <f t="shared" si="37"/>
        <v>0</v>
      </c>
      <c r="AF34" s="1410">
        <f t="shared" si="37"/>
        <v>0</v>
      </c>
      <c r="AG34" s="1410">
        <f t="shared" si="37"/>
        <v>0</v>
      </c>
      <c r="AH34" s="1530">
        <f>SUM(C34:AG34)</f>
        <v>14</v>
      </c>
      <c r="AI34" s="1531"/>
      <c r="AJ34" s="393"/>
      <c r="AK34" s="1516"/>
      <c r="AL34" s="393"/>
      <c r="AM34" s="1516"/>
      <c r="AN34" s="50"/>
    </row>
    <row r="35">
      <c r="B35" s="1375" t="s">
        <v>157</v>
      </c>
      <c r="C35" s="1376" t="str">
        <f t="shared" ref="C35:AG35" si="38">C30/C29</f>
        <v>#DIV/0!</v>
      </c>
      <c r="D35" s="1376" t="str">
        <f t="shared" si="38"/>
        <v>#DIV/0!</v>
      </c>
      <c r="E35" s="1376" t="str">
        <f t="shared" si="38"/>
        <v>#DIV/0!</v>
      </c>
      <c r="F35" s="1376" t="str">
        <f t="shared" si="38"/>
        <v>#DIV/0!</v>
      </c>
      <c r="G35" s="1376" t="str">
        <f t="shared" si="38"/>
        <v>#DIV/0!</v>
      </c>
      <c r="H35" s="1376" t="str">
        <f t="shared" si="38"/>
        <v>#DIV/0!</v>
      </c>
      <c r="I35" s="1376" t="str">
        <f t="shared" si="38"/>
        <v>#DIV/0!</v>
      </c>
      <c r="J35" s="1376" t="str">
        <f t="shared" si="38"/>
        <v>#DIV/0!</v>
      </c>
      <c r="K35" s="1376" t="str">
        <f t="shared" si="38"/>
        <v>#DIV/0!</v>
      </c>
      <c r="L35" s="1376">
        <f t="shared" si="38"/>
        <v>0.8421052632</v>
      </c>
      <c r="M35" s="1376">
        <f t="shared" si="38"/>
        <v>0.6019417476</v>
      </c>
      <c r="N35" s="1376">
        <f t="shared" si="38"/>
        <v>0.4285714286</v>
      </c>
      <c r="O35" s="1376" t="str">
        <f t="shared" si="38"/>
        <v>#DIV/0!</v>
      </c>
      <c r="P35" s="1376" t="str">
        <f t="shared" si="38"/>
        <v>#DIV/0!</v>
      </c>
      <c r="Q35" s="1376">
        <f t="shared" si="38"/>
        <v>0.5071090047</v>
      </c>
      <c r="R35" s="1376">
        <f t="shared" si="38"/>
        <v>0.8482758621</v>
      </c>
      <c r="S35" s="1376">
        <f t="shared" si="38"/>
        <v>0.3370165746</v>
      </c>
      <c r="T35" s="1376">
        <f t="shared" si="38"/>
        <v>0.5888888889</v>
      </c>
      <c r="U35" s="1376">
        <f t="shared" si="38"/>
        <v>0.4511627907</v>
      </c>
      <c r="V35" s="1376" t="str">
        <f t="shared" si="38"/>
        <v>#DIV/0!</v>
      </c>
      <c r="W35" s="1376" t="str">
        <f t="shared" si="38"/>
        <v>#DIV/0!</v>
      </c>
      <c r="X35" s="1376">
        <f t="shared" si="38"/>
        <v>0.4813278008</v>
      </c>
      <c r="Y35" s="1376">
        <f t="shared" si="38"/>
        <v>0.4739130435</v>
      </c>
      <c r="Z35" s="1376">
        <f t="shared" si="38"/>
        <v>0.4739130435</v>
      </c>
      <c r="AA35" s="1376" t="str">
        <f t="shared" si="38"/>
        <v>#DIV/0!</v>
      </c>
      <c r="AB35" s="1376" t="str">
        <f t="shared" si="38"/>
        <v>#DIV/0!</v>
      </c>
      <c r="AC35" s="1376" t="str">
        <f t="shared" si="38"/>
        <v>#DIV/0!</v>
      </c>
      <c r="AD35" s="1376" t="str">
        <f t="shared" si="38"/>
        <v>#DIV/0!</v>
      </c>
      <c r="AE35" s="1376" t="str">
        <f t="shared" si="38"/>
        <v>#DIV/0!</v>
      </c>
      <c r="AF35" s="1376" t="str">
        <f t="shared" si="38"/>
        <v>#DIV/0!</v>
      </c>
      <c r="AG35" s="1376" t="str">
        <f t="shared" si="38"/>
        <v>#DIV/0!</v>
      </c>
      <c r="AH35" s="1532" t="str">
        <f t="shared" ref="AH35:AH38" si="40">AVERAGE(C35:AF35)</f>
        <v>#DIV/0!</v>
      </c>
      <c r="AI35" s="1531"/>
      <c r="AJ35" s="1525"/>
      <c r="AK35" s="1533"/>
      <c r="AL35" s="1525"/>
      <c r="AM35" s="1534"/>
      <c r="AN35" s="50"/>
    </row>
    <row r="36">
      <c r="B36" s="1375" t="s">
        <v>159</v>
      </c>
      <c r="C36" s="1376" t="str">
        <f t="shared" ref="C36:AG36" si="39">C31/C30</f>
        <v>#DIV/0!</v>
      </c>
      <c r="D36" s="1376" t="str">
        <f t="shared" si="39"/>
        <v>#DIV/0!</v>
      </c>
      <c r="E36" s="1376" t="str">
        <f t="shared" si="39"/>
        <v>#DIV/0!</v>
      </c>
      <c r="F36" s="1376" t="str">
        <f t="shared" si="39"/>
        <v>#DIV/0!</v>
      </c>
      <c r="G36" s="1376" t="str">
        <f t="shared" si="39"/>
        <v>#DIV/0!</v>
      </c>
      <c r="H36" s="1376" t="str">
        <f t="shared" si="39"/>
        <v>#DIV/0!</v>
      </c>
      <c r="I36" s="1376" t="str">
        <f t="shared" si="39"/>
        <v>#DIV/0!</v>
      </c>
      <c r="J36" s="1376" t="str">
        <f t="shared" si="39"/>
        <v>#DIV/0!</v>
      </c>
      <c r="K36" s="1376" t="str">
        <f t="shared" si="39"/>
        <v>#DIV/0!</v>
      </c>
      <c r="L36" s="1376">
        <f t="shared" si="39"/>
        <v>0.3125</v>
      </c>
      <c r="M36" s="1376">
        <f t="shared" si="39"/>
        <v>0.564516129</v>
      </c>
      <c r="N36" s="1376">
        <f t="shared" si="39"/>
        <v>0.8125</v>
      </c>
      <c r="O36" s="1376" t="str">
        <f t="shared" si="39"/>
        <v>#DIV/0!</v>
      </c>
      <c r="P36" s="1376" t="str">
        <f t="shared" si="39"/>
        <v>#DIV/0!</v>
      </c>
      <c r="Q36" s="1376">
        <f t="shared" si="39"/>
        <v>0.8504672897</v>
      </c>
      <c r="R36" s="1376">
        <f t="shared" si="39"/>
        <v>0.6341463415</v>
      </c>
      <c r="S36" s="1376">
        <f t="shared" si="39"/>
        <v>1.540983607</v>
      </c>
      <c r="T36" s="1376">
        <f t="shared" si="39"/>
        <v>0.7735849057</v>
      </c>
      <c r="U36" s="1376">
        <f t="shared" si="39"/>
        <v>0.7113402062</v>
      </c>
      <c r="V36" s="1376" t="str">
        <f t="shared" si="39"/>
        <v>#DIV/0!</v>
      </c>
      <c r="W36" s="1376" t="str">
        <f t="shared" si="39"/>
        <v>#DIV/0!</v>
      </c>
      <c r="X36" s="1376">
        <f t="shared" si="39"/>
        <v>0.75</v>
      </c>
      <c r="Y36" s="1376">
        <f t="shared" si="39"/>
        <v>0.6880733945</v>
      </c>
      <c r="Z36" s="1376">
        <f t="shared" si="39"/>
        <v>0.6880733945</v>
      </c>
      <c r="AA36" s="1376" t="str">
        <f t="shared" si="39"/>
        <v>#DIV/0!</v>
      </c>
      <c r="AB36" s="1376" t="str">
        <f t="shared" si="39"/>
        <v>#DIV/0!</v>
      </c>
      <c r="AC36" s="1376" t="str">
        <f t="shared" si="39"/>
        <v>#DIV/0!</v>
      </c>
      <c r="AD36" s="1376" t="str">
        <f t="shared" si="39"/>
        <v>#DIV/0!</v>
      </c>
      <c r="AE36" s="1376" t="str">
        <f t="shared" si="39"/>
        <v>#DIV/0!</v>
      </c>
      <c r="AF36" s="1376" t="str">
        <f t="shared" si="39"/>
        <v>#DIV/0!</v>
      </c>
      <c r="AG36" s="1376" t="str">
        <f t="shared" si="39"/>
        <v>#DIV/0!</v>
      </c>
      <c r="AH36" s="1532" t="str">
        <f t="shared" si="40"/>
        <v>#DIV/0!</v>
      </c>
      <c r="AI36" s="1531"/>
      <c r="AJ36" s="1534"/>
      <c r="AK36" s="1513"/>
      <c r="AL36" s="1513"/>
      <c r="AM36" s="1513"/>
      <c r="AN36" s="50"/>
    </row>
    <row r="37">
      <c r="B37" s="1375" t="s">
        <v>161</v>
      </c>
      <c r="C37" s="1376" t="str">
        <f t="shared" ref="C37:AG37" si="41">C32/C31</f>
        <v>#DIV/0!</v>
      </c>
      <c r="D37" s="1376" t="str">
        <f t="shared" si="41"/>
        <v>#DIV/0!</v>
      </c>
      <c r="E37" s="1376" t="str">
        <f t="shared" si="41"/>
        <v>#DIV/0!</v>
      </c>
      <c r="F37" s="1376" t="str">
        <f t="shared" si="41"/>
        <v>#DIV/0!</v>
      </c>
      <c r="G37" s="1376" t="str">
        <f t="shared" si="41"/>
        <v>#DIV/0!</v>
      </c>
      <c r="H37" s="1376" t="str">
        <f t="shared" si="41"/>
        <v>#DIV/0!</v>
      </c>
      <c r="I37" s="1376" t="str">
        <f t="shared" si="41"/>
        <v>#DIV/0!</v>
      </c>
      <c r="J37" s="1376" t="str">
        <f t="shared" si="41"/>
        <v>#DIV/0!</v>
      </c>
      <c r="K37" s="1376" t="str">
        <f t="shared" si="41"/>
        <v>#DIV/0!</v>
      </c>
      <c r="L37" s="1376">
        <f t="shared" si="41"/>
        <v>0.4</v>
      </c>
      <c r="M37" s="1376">
        <f t="shared" si="41"/>
        <v>0.3142857143</v>
      </c>
      <c r="N37" s="1376">
        <f t="shared" si="41"/>
        <v>0.07692307692</v>
      </c>
      <c r="O37" s="1376" t="str">
        <f t="shared" si="41"/>
        <v>#DIV/0!</v>
      </c>
      <c r="P37" s="1376" t="str">
        <f t="shared" si="41"/>
        <v>#DIV/0!</v>
      </c>
      <c r="Q37" s="1376">
        <f t="shared" si="41"/>
        <v>0.2637362637</v>
      </c>
      <c r="R37" s="1376">
        <f t="shared" si="41"/>
        <v>0.1153846154</v>
      </c>
      <c r="S37" s="1376">
        <f t="shared" si="41"/>
        <v>0.1276595745</v>
      </c>
      <c r="T37" s="1376">
        <f t="shared" si="41"/>
        <v>0.08536585366</v>
      </c>
      <c r="U37" s="1376">
        <f t="shared" si="41"/>
        <v>0.05797101449</v>
      </c>
      <c r="V37" s="1376" t="str">
        <f t="shared" si="41"/>
        <v>#DIV/0!</v>
      </c>
      <c r="W37" s="1376" t="str">
        <f t="shared" si="41"/>
        <v>#DIV/0!</v>
      </c>
      <c r="X37" s="1376">
        <f t="shared" si="41"/>
        <v>0.05747126437</v>
      </c>
      <c r="Y37" s="1376">
        <f t="shared" si="41"/>
        <v>0.08</v>
      </c>
      <c r="Z37" s="1376">
        <f t="shared" si="41"/>
        <v>0.06666666667</v>
      </c>
      <c r="AA37" s="1376" t="str">
        <f t="shared" si="41"/>
        <v>#DIV/0!</v>
      </c>
      <c r="AB37" s="1376" t="str">
        <f t="shared" si="41"/>
        <v>#DIV/0!</v>
      </c>
      <c r="AC37" s="1376" t="str">
        <f t="shared" si="41"/>
        <v>#DIV/0!</v>
      </c>
      <c r="AD37" s="1376" t="str">
        <f t="shared" si="41"/>
        <v>#DIV/0!</v>
      </c>
      <c r="AE37" s="1376" t="str">
        <f t="shared" si="41"/>
        <v>#DIV/0!</v>
      </c>
      <c r="AF37" s="1376" t="str">
        <f t="shared" si="41"/>
        <v>#DIV/0!</v>
      </c>
      <c r="AG37" s="1376" t="str">
        <f t="shared" si="41"/>
        <v>#DIV/0!</v>
      </c>
      <c r="AH37" s="1532" t="str">
        <f t="shared" si="40"/>
        <v>#DIV/0!</v>
      </c>
      <c r="AI37" s="1531"/>
      <c r="AJ37" s="1534"/>
      <c r="AK37" s="1513"/>
      <c r="AL37" s="1513"/>
      <c r="AM37" s="1513"/>
      <c r="AN37" s="50"/>
    </row>
    <row r="38">
      <c r="B38" s="1375" t="s">
        <v>163</v>
      </c>
      <c r="C38" s="1376" t="str">
        <f t="shared" ref="C38:AG38" si="42">C33/C32</f>
        <v>#DIV/0!</v>
      </c>
      <c r="D38" s="1376" t="str">
        <f t="shared" si="42"/>
        <v>#DIV/0!</v>
      </c>
      <c r="E38" s="1376" t="str">
        <f t="shared" si="42"/>
        <v>#DIV/0!</v>
      </c>
      <c r="F38" s="1376" t="str">
        <f t="shared" si="42"/>
        <v>#DIV/0!</v>
      </c>
      <c r="G38" s="1376" t="str">
        <f t="shared" si="42"/>
        <v>#DIV/0!</v>
      </c>
      <c r="H38" s="1376" t="str">
        <f t="shared" si="42"/>
        <v>#DIV/0!</v>
      </c>
      <c r="I38" s="1376" t="str">
        <f t="shared" si="42"/>
        <v>#DIV/0!</v>
      </c>
      <c r="J38" s="1376" t="str">
        <f t="shared" si="42"/>
        <v>#DIV/0!</v>
      </c>
      <c r="K38" s="1376" t="str">
        <f t="shared" si="42"/>
        <v>#DIV/0!</v>
      </c>
      <c r="L38" s="1376">
        <f t="shared" si="42"/>
        <v>0.5</v>
      </c>
      <c r="M38" s="1376">
        <f t="shared" si="42"/>
        <v>0.1818181818</v>
      </c>
      <c r="N38" s="1376">
        <f t="shared" si="42"/>
        <v>1</v>
      </c>
      <c r="O38" s="1376" t="str">
        <f t="shared" si="42"/>
        <v>#DIV/0!</v>
      </c>
      <c r="P38" s="1376" t="str">
        <f t="shared" si="42"/>
        <v>#DIV/0!</v>
      </c>
      <c r="Q38" s="1376">
        <f t="shared" si="42"/>
        <v>0</v>
      </c>
      <c r="R38" s="1376">
        <f t="shared" si="42"/>
        <v>0.2222222222</v>
      </c>
      <c r="S38" s="1376">
        <f t="shared" si="42"/>
        <v>0.08333333333</v>
      </c>
      <c r="T38" s="1376">
        <f t="shared" si="42"/>
        <v>0.1428571429</v>
      </c>
      <c r="U38" s="1376">
        <f t="shared" si="42"/>
        <v>0.25</v>
      </c>
      <c r="V38" s="1376" t="str">
        <f t="shared" si="42"/>
        <v>#DIV/0!</v>
      </c>
      <c r="W38" s="1376" t="str">
        <f t="shared" si="42"/>
        <v>#DIV/0!</v>
      </c>
      <c r="X38" s="1376">
        <f t="shared" si="42"/>
        <v>0.2</v>
      </c>
      <c r="Y38" s="1376">
        <f t="shared" si="42"/>
        <v>0.1666666667</v>
      </c>
      <c r="Z38" s="1376">
        <f t="shared" si="42"/>
        <v>0.2</v>
      </c>
      <c r="AA38" s="1376" t="str">
        <f t="shared" si="42"/>
        <v>#DIV/0!</v>
      </c>
      <c r="AB38" s="1376" t="str">
        <f t="shared" si="42"/>
        <v>#DIV/0!</v>
      </c>
      <c r="AC38" s="1376" t="str">
        <f t="shared" si="42"/>
        <v>#DIV/0!</v>
      </c>
      <c r="AD38" s="1376" t="str">
        <f t="shared" si="42"/>
        <v>#DIV/0!</v>
      </c>
      <c r="AE38" s="1376" t="str">
        <f t="shared" si="42"/>
        <v>#DIV/0!</v>
      </c>
      <c r="AF38" s="1376" t="str">
        <f t="shared" si="42"/>
        <v>#DIV/0!</v>
      </c>
      <c r="AG38" s="1376" t="str">
        <f t="shared" si="42"/>
        <v>#DIV/0!</v>
      </c>
      <c r="AH38" s="1532" t="str">
        <f t="shared" si="40"/>
        <v>#DIV/0!</v>
      </c>
      <c r="AI38" s="1531"/>
      <c r="AJ38" s="1534"/>
      <c r="AK38" s="1513"/>
      <c r="AL38" s="1513"/>
      <c r="AM38" s="1513"/>
      <c r="AN38" s="50"/>
    </row>
  </sheetData>
  <mergeCells count="3">
    <mergeCell ref="A1:A12"/>
    <mergeCell ref="A14:A25"/>
    <mergeCell ref="A27:A38"/>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c r="A1" s="1355" t="s">
        <v>40</v>
      </c>
      <c r="B1" s="109" t="s">
        <v>125</v>
      </c>
      <c r="C1" s="1356">
        <v>46055.0</v>
      </c>
      <c r="D1" s="1356">
        <v>46056.0</v>
      </c>
      <c r="E1" s="1356">
        <v>46057.0</v>
      </c>
      <c r="F1" s="1356">
        <v>46058.0</v>
      </c>
      <c r="G1" s="1356">
        <v>46059.0</v>
      </c>
      <c r="H1" s="1356">
        <v>46060.0</v>
      </c>
      <c r="I1" s="1356">
        <v>46061.0</v>
      </c>
      <c r="J1" s="1356">
        <v>46062.0</v>
      </c>
      <c r="K1" s="1356">
        <v>46063.0</v>
      </c>
      <c r="L1" s="1356">
        <v>46064.0</v>
      </c>
      <c r="M1" s="1356">
        <v>46065.0</v>
      </c>
      <c r="N1" s="1356">
        <v>46066.0</v>
      </c>
      <c r="O1" s="1356">
        <v>46067.0</v>
      </c>
      <c r="P1" s="1356">
        <v>46068.0</v>
      </c>
      <c r="Q1" s="1356">
        <v>46069.0</v>
      </c>
      <c r="R1" s="1356">
        <v>46070.0</v>
      </c>
      <c r="S1" s="1356">
        <v>46071.0</v>
      </c>
      <c r="T1" s="1356">
        <v>46072.0</v>
      </c>
      <c r="U1" s="1356">
        <v>46073.0</v>
      </c>
      <c r="V1" s="1356">
        <v>46074.0</v>
      </c>
      <c r="W1" s="1356">
        <v>46075.0</v>
      </c>
      <c r="X1" s="1356">
        <v>46076.0</v>
      </c>
      <c r="Y1" s="1356">
        <v>46077.0</v>
      </c>
      <c r="Z1" s="1356">
        <v>46078.0</v>
      </c>
      <c r="AA1" s="1356">
        <v>46079.0</v>
      </c>
      <c r="AB1" s="1356">
        <v>46080.0</v>
      </c>
      <c r="AC1" s="1356">
        <v>46081.0</v>
      </c>
      <c r="AD1" s="1356">
        <v>46082.0</v>
      </c>
      <c r="AE1" s="1356">
        <v>46083.0</v>
      </c>
      <c r="AF1" s="1356">
        <v>46084.0</v>
      </c>
      <c r="AG1" s="1356">
        <v>46085.0</v>
      </c>
      <c r="AH1" s="1357" t="s">
        <v>3305</v>
      </c>
      <c r="AI1" s="1512" t="s">
        <v>3306</v>
      </c>
      <c r="AJ1" s="1513" t="s">
        <v>3307</v>
      </c>
      <c r="AK1" s="1513" t="s">
        <v>3308</v>
      </c>
      <c r="AL1" s="50" t="s">
        <v>3309</v>
      </c>
      <c r="AM1" s="50" t="s">
        <v>3310</v>
      </c>
      <c r="AN1" s="50"/>
    </row>
    <row r="2">
      <c r="B2" s="109" t="s">
        <v>22</v>
      </c>
      <c r="C2" s="1425">
        <f t="shared" ref="C2:AG2" si="1">C15+C28</f>
        <v>0</v>
      </c>
      <c r="D2" s="1425">
        <f t="shared" si="1"/>
        <v>0</v>
      </c>
      <c r="E2" s="1425">
        <f t="shared" si="1"/>
        <v>0</v>
      </c>
      <c r="F2" s="1425">
        <f t="shared" si="1"/>
        <v>0</v>
      </c>
      <c r="G2" s="1425">
        <f t="shared" si="1"/>
        <v>0</v>
      </c>
      <c r="H2" s="1425">
        <f t="shared" si="1"/>
        <v>0</v>
      </c>
      <c r="I2" s="1425">
        <f t="shared" si="1"/>
        <v>0</v>
      </c>
      <c r="J2" s="1425">
        <f t="shared" si="1"/>
        <v>0</v>
      </c>
      <c r="K2" s="1425">
        <f t="shared" si="1"/>
        <v>0</v>
      </c>
      <c r="L2" s="1425">
        <f t="shared" si="1"/>
        <v>0</v>
      </c>
      <c r="M2" s="1425">
        <f t="shared" si="1"/>
        <v>0</v>
      </c>
      <c r="N2" s="1425">
        <f t="shared" si="1"/>
        <v>0</v>
      </c>
      <c r="O2" s="1425">
        <f t="shared" si="1"/>
        <v>0</v>
      </c>
      <c r="P2" s="1425">
        <f t="shared" si="1"/>
        <v>0</v>
      </c>
      <c r="Q2" s="1425">
        <f t="shared" si="1"/>
        <v>0</v>
      </c>
      <c r="R2" s="1425">
        <f t="shared" si="1"/>
        <v>0</v>
      </c>
      <c r="S2" s="1425">
        <f t="shared" si="1"/>
        <v>0</v>
      </c>
      <c r="T2" s="1425">
        <f t="shared" si="1"/>
        <v>0</v>
      </c>
      <c r="U2" s="1425">
        <f t="shared" si="1"/>
        <v>0</v>
      </c>
      <c r="V2" s="1425">
        <f t="shared" si="1"/>
        <v>0</v>
      </c>
      <c r="W2" s="1425">
        <f t="shared" si="1"/>
        <v>0</v>
      </c>
      <c r="X2" s="1425">
        <f t="shared" si="1"/>
        <v>0</v>
      </c>
      <c r="Y2" s="1425">
        <f t="shared" si="1"/>
        <v>0</v>
      </c>
      <c r="Z2" s="1425">
        <f t="shared" si="1"/>
        <v>0</v>
      </c>
      <c r="AA2" s="1425">
        <f t="shared" si="1"/>
        <v>0</v>
      </c>
      <c r="AB2" s="1425">
        <f t="shared" si="1"/>
        <v>0</v>
      </c>
      <c r="AC2" s="1425">
        <f t="shared" si="1"/>
        <v>0</v>
      </c>
      <c r="AD2" s="1425">
        <f t="shared" si="1"/>
        <v>0</v>
      </c>
      <c r="AE2" s="1425">
        <f t="shared" si="1"/>
        <v>0</v>
      </c>
      <c r="AF2" s="1425">
        <f t="shared" si="1"/>
        <v>0</v>
      </c>
      <c r="AG2" s="1425">
        <f t="shared" si="1"/>
        <v>0</v>
      </c>
      <c r="AH2" s="1514">
        <f>SUM(C2:AF2)</f>
        <v>0</v>
      </c>
      <c r="AI2" s="1515"/>
      <c r="AJ2" s="1516"/>
      <c r="AK2" s="1516"/>
      <c r="AL2" s="393"/>
      <c r="AM2" s="393"/>
      <c r="AN2" s="50"/>
    </row>
    <row r="3">
      <c r="B3" s="1517" t="s">
        <v>97</v>
      </c>
      <c r="C3" s="1511">
        <f t="shared" ref="C3:AG3" si="2">C16+C29</f>
        <v>50</v>
      </c>
      <c r="D3" s="1511">
        <f t="shared" si="2"/>
        <v>0</v>
      </c>
      <c r="E3" s="1511">
        <f t="shared" si="2"/>
        <v>205</v>
      </c>
      <c r="F3" s="1511">
        <f t="shared" si="2"/>
        <v>221</v>
      </c>
      <c r="G3" s="1511">
        <f t="shared" si="2"/>
        <v>200</v>
      </c>
      <c r="H3" s="1511">
        <f t="shared" si="2"/>
        <v>0</v>
      </c>
      <c r="I3" s="1511">
        <f t="shared" si="2"/>
        <v>0</v>
      </c>
      <c r="J3" s="1511">
        <f t="shared" si="2"/>
        <v>194</v>
      </c>
      <c r="K3" s="1511">
        <f t="shared" si="2"/>
        <v>160</v>
      </c>
      <c r="L3" s="1511">
        <f t="shared" si="2"/>
        <v>75</v>
      </c>
      <c r="M3" s="1511">
        <f t="shared" si="2"/>
        <v>154</v>
      </c>
      <c r="N3" s="1511">
        <f t="shared" si="2"/>
        <v>13</v>
      </c>
      <c r="O3" s="1511">
        <f t="shared" si="2"/>
        <v>0</v>
      </c>
      <c r="P3" s="1511">
        <f t="shared" si="2"/>
        <v>0</v>
      </c>
      <c r="Q3" s="1511">
        <f t="shared" si="2"/>
        <v>0</v>
      </c>
      <c r="R3" s="1511">
        <f t="shared" si="2"/>
        <v>0</v>
      </c>
      <c r="S3" s="1511">
        <f t="shared" si="2"/>
        <v>0</v>
      </c>
      <c r="T3" s="1511">
        <f t="shared" si="2"/>
        <v>0</v>
      </c>
      <c r="U3" s="1511">
        <f t="shared" si="2"/>
        <v>0</v>
      </c>
      <c r="V3" s="1511">
        <f t="shared" si="2"/>
        <v>0</v>
      </c>
      <c r="W3" s="1511">
        <f t="shared" si="2"/>
        <v>0</v>
      </c>
      <c r="X3" s="1511">
        <f t="shared" si="2"/>
        <v>0</v>
      </c>
      <c r="Y3" s="1511">
        <f t="shared" si="2"/>
        <v>0</v>
      </c>
      <c r="Z3" s="1511">
        <f t="shared" si="2"/>
        <v>0</v>
      </c>
      <c r="AA3" s="1511">
        <f t="shared" si="2"/>
        <v>0</v>
      </c>
      <c r="AB3" s="1511">
        <f t="shared" si="2"/>
        <v>0</v>
      </c>
      <c r="AC3" s="1511">
        <f t="shared" si="2"/>
        <v>0</v>
      </c>
      <c r="AD3" s="1511">
        <f t="shared" si="2"/>
        <v>0</v>
      </c>
      <c r="AE3" s="1511">
        <f t="shared" si="2"/>
        <v>0</v>
      </c>
      <c r="AF3" s="1511">
        <f t="shared" si="2"/>
        <v>0</v>
      </c>
      <c r="AG3" s="1511">
        <f t="shared" si="2"/>
        <v>0</v>
      </c>
      <c r="AH3" s="1523">
        <f t="shared" ref="AH3:AH7" si="4">AVERAGE(C3:AF3)</f>
        <v>42.4</v>
      </c>
      <c r="AI3" s="1320">
        <f t="shared" ref="AI3:AI7" si="5">SUM(C3:AF3)</f>
        <v>1272</v>
      </c>
      <c r="AJ3" s="1524">
        <f t="shared" ref="AJ3:AJ7" si="6">IFERROR(AVERAGE(C3:F3),"-")</f>
        <v>119</v>
      </c>
      <c r="AK3" s="1524">
        <f t="shared" ref="AK3:AK7" si="7">IFERROR(AVERAGE(I3:M3),"-")</f>
        <v>116.6</v>
      </c>
      <c r="AL3" s="1516">
        <f t="shared" ref="AL3:AL7" si="8">IFERROR(AVERAGE(P3:T3),"-")</f>
        <v>0</v>
      </c>
      <c r="AM3" s="1516">
        <f t="shared" ref="AM3:AM7" si="9">IFERROR(AVERAGE(W3:AA3),"-")</f>
        <v>0</v>
      </c>
      <c r="AN3" s="1525"/>
    </row>
    <row r="4">
      <c r="B4" s="1526" t="s">
        <v>3290</v>
      </c>
      <c r="C4" s="1425">
        <f t="shared" ref="C4:AG4" si="3">C17+C30</f>
        <v>18</v>
      </c>
      <c r="D4" s="1425">
        <f t="shared" si="3"/>
        <v>0</v>
      </c>
      <c r="E4" s="1425">
        <f t="shared" si="3"/>
        <v>119</v>
      </c>
      <c r="F4" s="1425">
        <f t="shared" si="3"/>
        <v>135</v>
      </c>
      <c r="G4" s="1425">
        <f t="shared" si="3"/>
        <v>125</v>
      </c>
      <c r="H4" s="1425">
        <f t="shared" si="3"/>
        <v>0</v>
      </c>
      <c r="I4" s="1425">
        <f t="shared" si="3"/>
        <v>0</v>
      </c>
      <c r="J4" s="1425">
        <f t="shared" si="3"/>
        <v>102</v>
      </c>
      <c r="K4" s="1425">
        <f t="shared" si="3"/>
        <v>71</v>
      </c>
      <c r="L4" s="1425">
        <f t="shared" si="3"/>
        <v>45</v>
      </c>
      <c r="M4" s="1425">
        <f t="shared" si="3"/>
        <v>76</v>
      </c>
      <c r="N4" s="1425">
        <f t="shared" si="3"/>
        <v>9</v>
      </c>
      <c r="O4" s="1425">
        <f t="shared" si="3"/>
        <v>0</v>
      </c>
      <c r="P4" s="1425">
        <f t="shared" si="3"/>
        <v>0</v>
      </c>
      <c r="Q4" s="1425">
        <f t="shared" si="3"/>
        <v>0</v>
      </c>
      <c r="R4" s="1425">
        <f t="shared" si="3"/>
        <v>0</v>
      </c>
      <c r="S4" s="1425">
        <f t="shared" si="3"/>
        <v>0</v>
      </c>
      <c r="T4" s="1425">
        <f t="shared" si="3"/>
        <v>0</v>
      </c>
      <c r="U4" s="1425">
        <f t="shared" si="3"/>
        <v>0</v>
      </c>
      <c r="V4" s="1425">
        <f t="shared" si="3"/>
        <v>0</v>
      </c>
      <c r="W4" s="1425">
        <f t="shared" si="3"/>
        <v>0</v>
      </c>
      <c r="X4" s="1425">
        <f t="shared" si="3"/>
        <v>0</v>
      </c>
      <c r="Y4" s="1425">
        <f t="shared" si="3"/>
        <v>0</v>
      </c>
      <c r="Z4" s="1425">
        <f t="shared" si="3"/>
        <v>0</v>
      </c>
      <c r="AA4" s="1425">
        <f t="shared" si="3"/>
        <v>0</v>
      </c>
      <c r="AB4" s="1425">
        <f t="shared" si="3"/>
        <v>0</v>
      </c>
      <c r="AC4" s="1425">
        <f t="shared" si="3"/>
        <v>0</v>
      </c>
      <c r="AD4" s="1425">
        <f t="shared" si="3"/>
        <v>0</v>
      </c>
      <c r="AE4" s="1425">
        <f t="shared" si="3"/>
        <v>0</v>
      </c>
      <c r="AF4" s="1425">
        <f t="shared" si="3"/>
        <v>0</v>
      </c>
      <c r="AG4" s="1425">
        <f t="shared" si="3"/>
        <v>0</v>
      </c>
      <c r="AH4" s="1523">
        <f t="shared" si="4"/>
        <v>23.33333333</v>
      </c>
      <c r="AI4" s="1320">
        <f t="shared" si="5"/>
        <v>700</v>
      </c>
      <c r="AJ4" s="1524">
        <f t="shared" si="6"/>
        <v>68</v>
      </c>
      <c r="AK4" s="1524">
        <f t="shared" si="7"/>
        <v>58.8</v>
      </c>
      <c r="AL4" s="1516">
        <f t="shared" si="8"/>
        <v>0</v>
      </c>
      <c r="AM4" s="1516">
        <f t="shared" si="9"/>
        <v>0</v>
      </c>
      <c r="AN4" s="50"/>
    </row>
    <row r="5">
      <c r="B5" s="109" t="s">
        <v>1283</v>
      </c>
      <c r="C5" s="1425">
        <f t="shared" ref="C5:AG5" si="10">C18+C31</f>
        <v>16</v>
      </c>
      <c r="D5" s="1425">
        <f t="shared" si="10"/>
        <v>0</v>
      </c>
      <c r="E5" s="1425">
        <f t="shared" si="10"/>
        <v>90</v>
      </c>
      <c r="F5" s="1425">
        <f t="shared" si="10"/>
        <v>74</v>
      </c>
      <c r="G5" s="1425">
        <f t="shared" si="10"/>
        <v>79</v>
      </c>
      <c r="H5" s="1425">
        <f t="shared" si="10"/>
        <v>0</v>
      </c>
      <c r="I5" s="1425">
        <f t="shared" si="10"/>
        <v>0</v>
      </c>
      <c r="J5" s="1425">
        <f t="shared" si="10"/>
        <v>61</v>
      </c>
      <c r="K5" s="1425">
        <f t="shared" si="10"/>
        <v>72</v>
      </c>
      <c r="L5" s="1425">
        <f t="shared" si="10"/>
        <v>21</v>
      </c>
      <c r="M5" s="1425">
        <f t="shared" si="10"/>
        <v>35</v>
      </c>
      <c r="N5" s="1425">
        <f t="shared" si="10"/>
        <v>2</v>
      </c>
      <c r="O5" s="1425">
        <f t="shared" si="10"/>
        <v>0</v>
      </c>
      <c r="P5" s="1425">
        <f t="shared" si="10"/>
        <v>0</v>
      </c>
      <c r="Q5" s="1425">
        <f t="shared" si="10"/>
        <v>0</v>
      </c>
      <c r="R5" s="1425">
        <f t="shared" si="10"/>
        <v>0</v>
      </c>
      <c r="S5" s="1425">
        <f t="shared" si="10"/>
        <v>0</v>
      </c>
      <c r="T5" s="1425">
        <f t="shared" si="10"/>
        <v>0</v>
      </c>
      <c r="U5" s="1425">
        <f t="shared" si="10"/>
        <v>0</v>
      </c>
      <c r="V5" s="1425">
        <f t="shared" si="10"/>
        <v>0</v>
      </c>
      <c r="W5" s="1425">
        <f t="shared" si="10"/>
        <v>0</v>
      </c>
      <c r="X5" s="1425">
        <f t="shared" si="10"/>
        <v>0</v>
      </c>
      <c r="Y5" s="1425">
        <f t="shared" si="10"/>
        <v>0</v>
      </c>
      <c r="Z5" s="1425">
        <f t="shared" si="10"/>
        <v>0</v>
      </c>
      <c r="AA5" s="1425">
        <f t="shared" si="10"/>
        <v>0</v>
      </c>
      <c r="AB5" s="1425">
        <f t="shared" si="10"/>
        <v>0</v>
      </c>
      <c r="AC5" s="1425">
        <f t="shared" si="10"/>
        <v>0</v>
      </c>
      <c r="AD5" s="1425">
        <f t="shared" si="10"/>
        <v>0</v>
      </c>
      <c r="AE5" s="1425">
        <f t="shared" si="10"/>
        <v>0</v>
      </c>
      <c r="AF5" s="1425">
        <f t="shared" si="10"/>
        <v>0</v>
      </c>
      <c r="AG5" s="1425">
        <f t="shared" si="10"/>
        <v>0</v>
      </c>
      <c r="AH5" s="1523">
        <f t="shared" si="4"/>
        <v>15</v>
      </c>
      <c r="AI5" s="1320">
        <f t="shared" si="5"/>
        <v>450</v>
      </c>
      <c r="AJ5" s="1524">
        <f t="shared" si="6"/>
        <v>45</v>
      </c>
      <c r="AK5" s="1524">
        <f t="shared" si="7"/>
        <v>37.8</v>
      </c>
      <c r="AL5" s="1516">
        <f t="shared" si="8"/>
        <v>0</v>
      </c>
      <c r="AM5" s="1516">
        <f t="shared" si="9"/>
        <v>0</v>
      </c>
      <c r="AN5" s="50"/>
    </row>
    <row r="6">
      <c r="B6" s="109" t="s">
        <v>3315</v>
      </c>
      <c r="C6" s="1425">
        <f t="shared" ref="C6:AG6" si="11">C19+C32</f>
        <v>2</v>
      </c>
      <c r="D6" s="1425">
        <f t="shared" si="11"/>
        <v>0</v>
      </c>
      <c r="E6" s="1425">
        <f t="shared" si="11"/>
        <v>6</v>
      </c>
      <c r="F6" s="1425">
        <f t="shared" si="11"/>
        <v>13</v>
      </c>
      <c r="G6" s="1425">
        <f t="shared" si="11"/>
        <v>10</v>
      </c>
      <c r="H6" s="1425">
        <f t="shared" si="11"/>
        <v>0</v>
      </c>
      <c r="I6" s="1425">
        <f t="shared" si="11"/>
        <v>0</v>
      </c>
      <c r="J6" s="1425">
        <f t="shared" si="11"/>
        <v>8</v>
      </c>
      <c r="K6" s="1425">
        <f t="shared" si="11"/>
        <v>10</v>
      </c>
      <c r="L6" s="1425">
        <f t="shared" si="11"/>
        <v>7</v>
      </c>
      <c r="M6" s="1425">
        <f t="shared" si="11"/>
        <v>8</v>
      </c>
      <c r="N6" s="1425">
        <f t="shared" si="11"/>
        <v>2</v>
      </c>
      <c r="O6" s="1425">
        <f t="shared" si="11"/>
        <v>0</v>
      </c>
      <c r="P6" s="1425">
        <f t="shared" si="11"/>
        <v>0</v>
      </c>
      <c r="Q6" s="1425">
        <f t="shared" si="11"/>
        <v>0</v>
      </c>
      <c r="R6" s="1425">
        <f t="shared" si="11"/>
        <v>0</v>
      </c>
      <c r="S6" s="1425">
        <f t="shared" si="11"/>
        <v>0</v>
      </c>
      <c r="T6" s="1425">
        <f t="shared" si="11"/>
        <v>0</v>
      </c>
      <c r="U6" s="1425">
        <f t="shared" si="11"/>
        <v>0</v>
      </c>
      <c r="V6" s="1425">
        <f t="shared" si="11"/>
        <v>0</v>
      </c>
      <c r="W6" s="1425">
        <f t="shared" si="11"/>
        <v>0</v>
      </c>
      <c r="X6" s="1425">
        <f t="shared" si="11"/>
        <v>0</v>
      </c>
      <c r="Y6" s="1425">
        <f t="shared" si="11"/>
        <v>0</v>
      </c>
      <c r="Z6" s="1425">
        <f t="shared" si="11"/>
        <v>0</v>
      </c>
      <c r="AA6" s="1425">
        <f t="shared" si="11"/>
        <v>0</v>
      </c>
      <c r="AB6" s="1425">
        <f t="shared" si="11"/>
        <v>0</v>
      </c>
      <c r="AC6" s="1425">
        <f t="shared" si="11"/>
        <v>0</v>
      </c>
      <c r="AD6" s="1425">
        <f t="shared" si="11"/>
        <v>0</v>
      </c>
      <c r="AE6" s="1425">
        <f t="shared" si="11"/>
        <v>0</v>
      </c>
      <c r="AF6" s="1425">
        <f t="shared" si="11"/>
        <v>0</v>
      </c>
      <c r="AG6" s="1425">
        <f t="shared" si="11"/>
        <v>0</v>
      </c>
      <c r="AH6" s="1523">
        <f t="shared" si="4"/>
        <v>2.2</v>
      </c>
      <c r="AI6" s="1320">
        <f t="shared" si="5"/>
        <v>66</v>
      </c>
      <c r="AJ6" s="1524">
        <f t="shared" si="6"/>
        <v>5.25</v>
      </c>
      <c r="AK6" s="1524">
        <f t="shared" si="7"/>
        <v>6.6</v>
      </c>
      <c r="AL6" s="1516">
        <f t="shared" si="8"/>
        <v>0</v>
      </c>
      <c r="AM6" s="1516">
        <f t="shared" si="9"/>
        <v>0</v>
      </c>
      <c r="AN6" s="50"/>
    </row>
    <row r="7">
      <c r="B7" s="109" t="s">
        <v>96</v>
      </c>
      <c r="C7" s="1425">
        <f t="shared" ref="C7:AG7" si="12">C20+C33</f>
        <v>0</v>
      </c>
      <c r="D7" s="1425">
        <f t="shared" si="12"/>
        <v>0</v>
      </c>
      <c r="E7" s="1425">
        <f t="shared" si="12"/>
        <v>2</v>
      </c>
      <c r="F7" s="1425">
        <f t="shared" si="12"/>
        <v>0</v>
      </c>
      <c r="G7" s="1425">
        <f t="shared" si="12"/>
        <v>0</v>
      </c>
      <c r="H7" s="1425">
        <f t="shared" si="12"/>
        <v>0</v>
      </c>
      <c r="I7" s="1425">
        <f t="shared" si="12"/>
        <v>0</v>
      </c>
      <c r="J7" s="1425">
        <f t="shared" si="12"/>
        <v>0</v>
      </c>
      <c r="K7" s="1425">
        <f t="shared" si="12"/>
        <v>0</v>
      </c>
      <c r="L7" s="1425">
        <f t="shared" si="12"/>
        <v>1</v>
      </c>
      <c r="M7" s="1425">
        <f t="shared" si="12"/>
        <v>1</v>
      </c>
      <c r="N7" s="1425">
        <f t="shared" si="12"/>
        <v>2</v>
      </c>
      <c r="O7" s="1425">
        <f t="shared" si="12"/>
        <v>0</v>
      </c>
      <c r="P7" s="1425">
        <f t="shared" si="12"/>
        <v>0</v>
      </c>
      <c r="Q7" s="1425">
        <f t="shared" si="12"/>
        <v>0</v>
      </c>
      <c r="R7" s="1425">
        <f t="shared" si="12"/>
        <v>0</v>
      </c>
      <c r="S7" s="1425">
        <f t="shared" si="12"/>
        <v>0</v>
      </c>
      <c r="T7" s="1425">
        <f t="shared" si="12"/>
        <v>0</v>
      </c>
      <c r="U7" s="1425">
        <f t="shared" si="12"/>
        <v>0</v>
      </c>
      <c r="V7" s="1425">
        <f t="shared" si="12"/>
        <v>0</v>
      </c>
      <c r="W7" s="1425">
        <f t="shared" si="12"/>
        <v>0</v>
      </c>
      <c r="X7" s="1425">
        <f t="shared" si="12"/>
        <v>0</v>
      </c>
      <c r="Y7" s="1425">
        <f t="shared" si="12"/>
        <v>1</v>
      </c>
      <c r="Z7" s="1425">
        <f t="shared" si="12"/>
        <v>1</v>
      </c>
      <c r="AA7" s="1425">
        <f t="shared" si="12"/>
        <v>0</v>
      </c>
      <c r="AB7" s="1425">
        <f t="shared" si="12"/>
        <v>0</v>
      </c>
      <c r="AC7" s="1425">
        <f t="shared" si="12"/>
        <v>0</v>
      </c>
      <c r="AD7" s="1425">
        <f t="shared" si="12"/>
        <v>0</v>
      </c>
      <c r="AE7" s="1425">
        <f t="shared" si="12"/>
        <v>0</v>
      </c>
      <c r="AF7" s="1425">
        <f t="shared" si="12"/>
        <v>0</v>
      </c>
      <c r="AG7" s="1425">
        <f t="shared" si="12"/>
        <v>0</v>
      </c>
      <c r="AH7" s="1523">
        <f t="shared" si="4"/>
        <v>0.2666666667</v>
      </c>
      <c r="AI7" s="1320">
        <f t="shared" si="5"/>
        <v>8</v>
      </c>
      <c r="AJ7" s="1524">
        <f t="shared" si="6"/>
        <v>0.5</v>
      </c>
      <c r="AK7" s="1524">
        <f t="shared" si="7"/>
        <v>0.4</v>
      </c>
      <c r="AL7" s="1516">
        <f t="shared" si="8"/>
        <v>0</v>
      </c>
      <c r="AM7" s="1516">
        <f t="shared" si="9"/>
        <v>0.4</v>
      </c>
      <c r="AN7" s="50"/>
    </row>
    <row r="8">
      <c r="B8" s="1373" t="s">
        <v>3317</v>
      </c>
      <c r="C8" s="1410">
        <f t="shared" ref="C8:AG8" si="13">C7-C2</f>
        <v>0</v>
      </c>
      <c r="D8" s="1410">
        <f t="shared" si="13"/>
        <v>0</v>
      </c>
      <c r="E8" s="1410">
        <f t="shared" si="13"/>
        <v>2</v>
      </c>
      <c r="F8" s="1410">
        <f t="shared" si="13"/>
        <v>0</v>
      </c>
      <c r="G8" s="1410">
        <f t="shared" si="13"/>
        <v>0</v>
      </c>
      <c r="H8" s="1410">
        <f t="shared" si="13"/>
        <v>0</v>
      </c>
      <c r="I8" s="1410">
        <f t="shared" si="13"/>
        <v>0</v>
      </c>
      <c r="J8" s="1410">
        <f t="shared" si="13"/>
        <v>0</v>
      </c>
      <c r="K8" s="1410">
        <f t="shared" si="13"/>
        <v>0</v>
      </c>
      <c r="L8" s="1410">
        <f t="shared" si="13"/>
        <v>1</v>
      </c>
      <c r="M8" s="1410">
        <f t="shared" si="13"/>
        <v>1</v>
      </c>
      <c r="N8" s="1410">
        <f t="shared" si="13"/>
        <v>2</v>
      </c>
      <c r="O8" s="1410">
        <f t="shared" si="13"/>
        <v>0</v>
      </c>
      <c r="P8" s="1410">
        <f t="shared" si="13"/>
        <v>0</v>
      </c>
      <c r="Q8" s="1410">
        <f t="shared" si="13"/>
        <v>0</v>
      </c>
      <c r="R8" s="1410">
        <f t="shared" si="13"/>
        <v>0</v>
      </c>
      <c r="S8" s="1410">
        <f t="shared" si="13"/>
        <v>0</v>
      </c>
      <c r="T8" s="1410">
        <f t="shared" si="13"/>
        <v>0</v>
      </c>
      <c r="U8" s="1410">
        <f t="shared" si="13"/>
        <v>0</v>
      </c>
      <c r="V8" s="1410">
        <f t="shared" si="13"/>
        <v>0</v>
      </c>
      <c r="W8" s="1410">
        <f t="shared" si="13"/>
        <v>0</v>
      </c>
      <c r="X8" s="1410">
        <f t="shared" si="13"/>
        <v>0</v>
      </c>
      <c r="Y8" s="1410">
        <f t="shared" si="13"/>
        <v>1</v>
      </c>
      <c r="Z8" s="1410">
        <f t="shared" si="13"/>
        <v>1</v>
      </c>
      <c r="AA8" s="1410">
        <f t="shared" si="13"/>
        <v>0</v>
      </c>
      <c r="AB8" s="1410">
        <f t="shared" si="13"/>
        <v>0</v>
      </c>
      <c r="AC8" s="1410">
        <f t="shared" si="13"/>
        <v>0</v>
      </c>
      <c r="AD8" s="1410">
        <f t="shared" si="13"/>
        <v>0</v>
      </c>
      <c r="AE8" s="1410">
        <f t="shared" si="13"/>
        <v>0</v>
      </c>
      <c r="AF8" s="1410">
        <f t="shared" si="13"/>
        <v>0</v>
      </c>
      <c r="AG8" s="1410">
        <f t="shared" si="13"/>
        <v>0</v>
      </c>
      <c r="AH8" s="1530">
        <f>SUM(C8:AG8)</f>
        <v>8</v>
      </c>
      <c r="AI8" s="1531"/>
      <c r="AJ8" s="393"/>
      <c r="AK8" s="1516"/>
      <c r="AL8" s="393"/>
      <c r="AM8" s="1516"/>
      <c r="AN8" s="50"/>
    </row>
    <row r="9">
      <c r="B9" s="1375" t="s">
        <v>157</v>
      </c>
      <c r="C9" s="1376">
        <f t="shared" ref="C9:AG9" si="14">C4/C3</f>
        <v>0.36</v>
      </c>
      <c r="D9" s="1376" t="str">
        <f t="shared" si="14"/>
        <v>#DIV/0!</v>
      </c>
      <c r="E9" s="1376">
        <f t="shared" si="14"/>
        <v>0.5804878049</v>
      </c>
      <c r="F9" s="1376">
        <f t="shared" si="14"/>
        <v>0.6108597285</v>
      </c>
      <c r="G9" s="1376">
        <f t="shared" si="14"/>
        <v>0.625</v>
      </c>
      <c r="H9" s="1376" t="str">
        <f t="shared" si="14"/>
        <v>#DIV/0!</v>
      </c>
      <c r="I9" s="1376" t="str">
        <f t="shared" si="14"/>
        <v>#DIV/0!</v>
      </c>
      <c r="J9" s="1376">
        <f t="shared" si="14"/>
        <v>0.5257731959</v>
      </c>
      <c r="K9" s="1376">
        <f t="shared" si="14"/>
        <v>0.44375</v>
      </c>
      <c r="L9" s="1376">
        <f t="shared" si="14"/>
        <v>0.6</v>
      </c>
      <c r="M9" s="1376">
        <f t="shared" si="14"/>
        <v>0.4935064935</v>
      </c>
      <c r="N9" s="1376">
        <f t="shared" si="14"/>
        <v>0.6923076923</v>
      </c>
      <c r="O9" s="1376" t="str">
        <f t="shared" si="14"/>
        <v>#DIV/0!</v>
      </c>
      <c r="P9" s="1376" t="str">
        <f t="shared" si="14"/>
        <v>#DIV/0!</v>
      </c>
      <c r="Q9" s="1376" t="str">
        <f t="shared" si="14"/>
        <v>#DIV/0!</v>
      </c>
      <c r="R9" s="1376" t="str">
        <f t="shared" si="14"/>
        <v>#DIV/0!</v>
      </c>
      <c r="S9" s="1376" t="str">
        <f t="shared" si="14"/>
        <v>#DIV/0!</v>
      </c>
      <c r="T9" s="1376" t="str">
        <f t="shared" si="14"/>
        <v>#DIV/0!</v>
      </c>
      <c r="U9" s="1376" t="str">
        <f t="shared" si="14"/>
        <v>#DIV/0!</v>
      </c>
      <c r="V9" s="1376" t="str">
        <f t="shared" si="14"/>
        <v>#DIV/0!</v>
      </c>
      <c r="W9" s="1376" t="str">
        <f t="shared" si="14"/>
        <v>#DIV/0!</v>
      </c>
      <c r="X9" s="1376" t="str">
        <f t="shared" si="14"/>
        <v>#DIV/0!</v>
      </c>
      <c r="Y9" s="1376" t="str">
        <f t="shared" si="14"/>
        <v>#DIV/0!</v>
      </c>
      <c r="Z9" s="1376" t="str">
        <f t="shared" si="14"/>
        <v>#DIV/0!</v>
      </c>
      <c r="AA9" s="1376" t="str">
        <f t="shared" si="14"/>
        <v>#DIV/0!</v>
      </c>
      <c r="AB9" s="1376" t="str">
        <f t="shared" si="14"/>
        <v>#DIV/0!</v>
      </c>
      <c r="AC9" s="1376" t="str">
        <f t="shared" si="14"/>
        <v>#DIV/0!</v>
      </c>
      <c r="AD9" s="1376" t="str">
        <f t="shared" si="14"/>
        <v>#DIV/0!</v>
      </c>
      <c r="AE9" s="1376" t="str">
        <f t="shared" si="14"/>
        <v>#DIV/0!</v>
      </c>
      <c r="AF9" s="1376" t="str">
        <f t="shared" si="14"/>
        <v>#DIV/0!</v>
      </c>
      <c r="AG9" s="1376" t="str">
        <f t="shared" si="14"/>
        <v>#DIV/0!</v>
      </c>
      <c r="AH9" s="1532" t="str">
        <f t="shared" ref="AH9:AH12" si="16">AVERAGE(C9:AF9)</f>
        <v>#DIV/0!</v>
      </c>
      <c r="AI9" s="1531"/>
      <c r="AJ9" s="1525"/>
      <c r="AK9" s="1533"/>
      <c r="AL9" s="1525"/>
      <c r="AM9" s="1534"/>
      <c r="AN9" s="50"/>
    </row>
    <row r="10">
      <c r="B10" s="1375" t="s">
        <v>159</v>
      </c>
      <c r="C10" s="1376">
        <f t="shared" ref="C10:AG10" si="15">C5/C4</f>
        <v>0.8888888889</v>
      </c>
      <c r="D10" s="1376" t="str">
        <f t="shared" si="15"/>
        <v>#DIV/0!</v>
      </c>
      <c r="E10" s="1376">
        <f t="shared" si="15"/>
        <v>0.756302521</v>
      </c>
      <c r="F10" s="1376">
        <f t="shared" si="15"/>
        <v>0.5481481481</v>
      </c>
      <c r="G10" s="1376">
        <f t="shared" si="15"/>
        <v>0.632</v>
      </c>
      <c r="H10" s="1376" t="str">
        <f t="shared" si="15"/>
        <v>#DIV/0!</v>
      </c>
      <c r="I10" s="1376" t="str">
        <f t="shared" si="15"/>
        <v>#DIV/0!</v>
      </c>
      <c r="J10" s="1376">
        <f t="shared" si="15"/>
        <v>0.5980392157</v>
      </c>
      <c r="K10" s="1376">
        <f t="shared" si="15"/>
        <v>1.014084507</v>
      </c>
      <c r="L10" s="1376">
        <f t="shared" si="15"/>
        <v>0.4666666667</v>
      </c>
      <c r="M10" s="1376">
        <f t="shared" si="15"/>
        <v>0.4605263158</v>
      </c>
      <c r="N10" s="1376">
        <f t="shared" si="15"/>
        <v>0.2222222222</v>
      </c>
      <c r="O10" s="1376" t="str">
        <f t="shared" si="15"/>
        <v>#DIV/0!</v>
      </c>
      <c r="P10" s="1376" t="str">
        <f t="shared" si="15"/>
        <v>#DIV/0!</v>
      </c>
      <c r="Q10" s="1376" t="str">
        <f t="shared" si="15"/>
        <v>#DIV/0!</v>
      </c>
      <c r="R10" s="1376" t="str">
        <f t="shared" si="15"/>
        <v>#DIV/0!</v>
      </c>
      <c r="S10" s="1376" t="str">
        <f t="shared" si="15"/>
        <v>#DIV/0!</v>
      </c>
      <c r="T10" s="1376" t="str">
        <f t="shared" si="15"/>
        <v>#DIV/0!</v>
      </c>
      <c r="U10" s="1376" t="str">
        <f t="shared" si="15"/>
        <v>#DIV/0!</v>
      </c>
      <c r="V10" s="1376" t="str">
        <f t="shared" si="15"/>
        <v>#DIV/0!</v>
      </c>
      <c r="W10" s="1376" t="str">
        <f t="shared" si="15"/>
        <v>#DIV/0!</v>
      </c>
      <c r="X10" s="1376" t="str">
        <f t="shared" si="15"/>
        <v>#DIV/0!</v>
      </c>
      <c r="Y10" s="1376" t="str">
        <f t="shared" si="15"/>
        <v>#DIV/0!</v>
      </c>
      <c r="Z10" s="1376" t="str">
        <f t="shared" si="15"/>
        <v>#DIV/0!</v>
      </c>
      <c r="AA10" s="1376" t="str">
        <f t="shared" si="15"/>
        <v>#DIV/0!</v>
      </c>
      <c r="AB10" s="1376" t="str">
        <f t="shared" si="15"/>
        <v>#DIV/0!</v>
      </c>
      <c r="AC10" s="1376" t="str">
        <f t="shared" si="15"/>
        <v>#DIV/0!</v>
      </c>
      <c r="AD10" s="1376" t="str">
        <f t="shared" si="15"/>
        <v>#DIV/0!</v>
      </c>
      <c r="AE10" s="1376" t="str">
        <f t="shared" si="15"/>
        <v>#DIV/0!</v>
      </c>
      <c r="AF10" s="1376" t="str">
        <f t="shared" si="15"/>
        <v>#DIV/0!</v>
      </c>
      <c r="AG10" s="1376" t="str">
        <f t="shared" si="15"/>
        <v>#DIV/0!</v>
      </c>
      <c r="AH10" s="1532" t="str">
        <f t="shared" si="16"/>
        <v>#DIV/0!</v>
      </c>
      <c r="AI10" s="1531"/>
      <c r="AJ10" s="1534"/>
      <c r="AK10" s="1513"/>
      <c r="AL10" s="1513"/>
      <c r="AM10" s="1513"/>
      <c r="AN10" s="50"/>
    </row>
    <row r="11">
      <c r="B11" s="1375" t="s">
        <v>161</v>
      </c>
      <c r="C11" s="1376">
        <f t="shared" ref="C11:AG11" si="17">C6/C5</f>
        <v>0.125</v>
      </c>
      <c r="D11" s="1376" t="str">
        <f t="shared" si="17"/>
        <v>#DIV/0!</v>
      </c>
      <c r="E11" s="1376">
        <f t="shared" si="17"/>
        <v>0.06666666667</v>
      </c>
      <c r="F11" s="1376">
        <f t="shared" si="17"/>
        <v>0.1756756757</v>
      </c>
      <c r="G11" s="1376">
        <f t="shared" si="17"/>
        <v>0.1265822785</v>
      </c>
      <c r="H11" s="1376" t="str">
        <f t="shared" si="17"/>
        <v>#DIV/0!</v>
      </c>
      <c r="I11" s="1376" t="str">
        <f t="shared" si="17"/>
        <v>#DIV/0!</v>
      </c>
      <c r="J11" s="1376">
        <f t="shared" si="17"/>
        <v>0.131147541</v>
      </c>
      <c r="K11" s="1376">
        <f t="shared" si="17"/>
        <v>0.1388888889</v>
      </c>
      <c r="L11" s="1376">
        <f t="shared" si="17"/>
        <v>0.3333333333</v>
      </c>
      <c r="M11" s="1376">
        <f t="shared" si="17"/>
        <v>0.2285714286</v>
      </c>
      <c r="N11" s="1376">
        <f t="shared" si="17"/>
        <v>1</v>
      </c>
      <c r="O11" s="1376" t="str">
        <f t="shared" si="17"/>
        <v>#DIV/0!</v>
      </c>
      <c r="P11" s="1376" t="str">
        <f t="shared" si="17"/>
        <v>#DIV/0!</v>
      </c>
      <c r="Q11" s="1376" t="str">
        <f t="shared" si="17"/>
        <v>#DIV/0!</v>
      </c>
      <c r="R11" s="1376" t="str">
        <f t="shared" si="17"/>
        <v>#DIV/0!</v>
      </c>
      <c r="S11" s="1376" t="str">
        <f t="shared" si="17"/>
        <v>#DIV/0!</v>
      </c>
      <c r="T11" s="1376" t="str">
        <f t="shared" si="17"/>
        <v>#DIV/0!</v>
      </c>
      <c r="U11" s="1376" t="str">
        <f t="shared" si="17"/>
        <v>#DIV/0!</v>
      </c>
      <c r="V11" s="1376" t="str">
        <f t="shared" si="17"/>
        <v>#DIV/0!</v>
      </c>
      <c r="W11" s="1376" t="str">
        <f t="shared" si="17"/>
        <v>#DIV/0!</v>
      </c>
      <c r="X11" s="1376" t="str">
        <f t="shared" si="17"/>
        <v>#DIV/0!</v>
      </c>
      <c r="Y11" s="1376" t="str">
        <f t="shared" si="17"/>
        <v>#DIV/0!</v>
      </c>
      <c r="Z11" s="1376" t="str">
        <f t="shared" si="17"/>
        <v>#DIV/0!</v>
      </c>
      <c r="AA11" s="1376" t="str">
        <f t="shared" si="17"/>
        <v>#DIV/0!</v>
      </c>
      <c r="AB11" s="1376" t="str">
        <f t="shared" si="17"/>
        <v>#DIV/0!</v>
      </c>
      <c r="AC11" s="1376" t="str">
        <f t="shared" si="17"/>
        <v>#DIV/0!</v>
      </c>
      <c r="AD11" s="1376" t="str">
        <f t="shared" si="17"/>
        <v>#DIV/0!</v>
      </c>
      <c r="AE11" s="1376" t="str">
        <f t="shared" si="17"/>
        <v>#DIV/0!</v>
      </c>
      <c r="AF11" s="1376" t="str">
        <f t="shared" si="17"/>
        <v>#DIV/0!</v>
      </c>
      <c r="AG11" s="1376" t="str">
        <f t="shared" si="17"/>
        <v>#DIV/0!</v>
      </c>
      <c r="AH11" s="1532" t="str">
        <f t="shared" si="16"/>
        <v>#DIV/0!</v>
      </c>
      <c r="AI11" s="1531"/>
      <c r="AJ11" s="1534"/>
      <c r="AK11" s="1513"/>
      <c r="AL11" s="1513"/>
      <c r="AM11" s="1513"/>
      <c r="AN11" s="50"/>
    </row>
    <row r="12">
      <c r="B12" s="1375" t="s">
        <v>163</v>
      </c>
      <c r="C12" s="1376">
        <f t="shared" ref="C12:AG12" si="18">C7/C6</f>
        <v>0</v>
      </c>
      <c r="D12" s="1376" t="str">
        <f t="shared" si="18"/>
        <v>#DIV/0!</v>
      </c>
      <c r="E12" s="1376">
        <f t="shared" si="18"/>
        <v>0.3333333333</v>
      </c>
      <c r="F12" s="1376">
        <f t="shared" si="18"/>
        <v>0</v>
      </c>
      <c r="G12" s="1376">
        <f t="shared" si="18"/>
        <v>0</v>
      </c>
      <c r="H12" s="1376" t="str">
        <f t="shared" si="18"/>
        <v>#DIV/0!</v>
      </c>
      <c r="I12" s="1376" t="str">
        <f t="shared" si="18"/>
        <v>#DIV/0!</v>
      </c>
      <c r="J12" s="1376">
        <f t="shared" si="18"/>
        <v>0</v>
      </c>
      <c r="K12" s="1376">
        <f t="shared" si="18"/>
        <v>0</v>
      </c>
      <c r="L12" s="1376">
        <f t="shared" si="18"/>
        <v>0.1428571429</v>
      </c>
      <c r="M12" s="1376">
        <f t="shared" si="18"/>
        <v>0.125</v>
      </c>
      <c r="N12" s="1376">
        <f t="shared" si="18"/>
        <v>1</v>
      </c>
      <c r="O12" s="1376" t="str">
        <f t="shared" si="18"/>
        <v>#DIV/0!</v>
      </c>
      <c r="P12" s="1376" t="str">
        <f t="shared" si="18"/>
        <v>#DIV/0!</v>
      </c>
      <c r="Q12" s="1376" t="str">
        <f t="shared" si="18"/>
        <v>#DIV/0!</v>
      </c>
      <c r="R12" s="1376" t="str">
        <f t="shared" si="18"/>
        <v>#DIV/0!</v>
      </c>
      <c r="S12" s="1376" t="str">
        <f t="shared" si="18"/>
        <v>#DIV/0!</v>
      </c>
      <c r="T12" s="1376" t="str">
        <f t="shared" si="18"/>
        <v>#DIV/0!</v>
      </c>
      <c r="U12" s="1376" t="str">
        <f t="shared" si="18"/>
        <v>#DIV/0!</v>
      </c>
      <c r="V12" s="1376" t="str">
        <f t="shared" si="18"/>
        <v>#DIV/0!</v>
      </c>
      <c r="W12" s="1376" t="str">
        <f t="shared" si="18"/>
        <v>#DIV/0!</v>
      </c>
      <c r="X12" s="1376" t="str">
        <f t="shared" si="18"/>
        <v>#DIV/0!</v>
      </c>
      <c r="Y12" s="1376" t="str">
        <f t="shared" si="18"/>
        <v>#DIV/0!</v>
      </c>
      <c r="Z12" s="1376" t="str">
        <f t="shared" si="18"/>
        <v>#DIV/0!</v>
      </c>
      <c r="AA12" s="1376" t="str">
        <f t="shared" si="18"/>
        <v>#DIV/0!</v>
      </c>
      <c r="AB12" s="1376" t="str">
        <f t="shared" si="18"/>
        <v>#DIV/0!</v>
      </c>
      <c r="AC12" s="1376" t="str">
        <f t="shared" si="18"/>
        <v>#DIV/0!</v>
      </c>
      <c r="AD12" s="1376" t="str">
        <f t="shared" si="18"/>
        <v>#DIV/0!</v>
      </c>
      <c r="AE12" s="1376" t="str">
        <f t="shared" si="18"/>
        <v>#DIV/0!</v>
      </c>
      <c r="AF12" s="1376" t="str">
        <f t="shared" si="18"/>
        <v>#DIV/0!</v>
      </c>
      <c r="AG12" s="1376" t="str">
        <f t="shared" si="18"/>
        <v>#DIV/0!</v>
      </c>
      <c r="AH12" s="1532" t="str">
        <f t="shared" si="16"/>
        <v>#DIV/0!</v>
      </c>
      <c r="AI12" s="1531"/>
      <c r="AJ12" s="1534"/>
      <c r="AK12" s="1513"/>
      <c r="AL12" s="1513"/>
      <c r="AM12" s="1513"/>
      <c r="AN12" s="50"/>
    </row>
    <row r="13">
      <c r="A13" s="1355"/>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row>
    <row r="14">
      <c r="A14" s="1384" t="s">
        <v>0</v>
      </c>
      <c r="B14" s="109" t="s">
        <v>125</v>
      </c>
      <c r="C14" s="1356">
        <v>46055.0</v>
      </c>
      <c r="D14" s="1356">
        <v>46056.0</v>
      </c>
      <c r="E14" s="1356">
        <v>46057.0</v>
      </c>
      <c r="F14" s="1356">
        <v>46058.0</v>
      </c>
      <c r="G14" s="1356">
        <v>46059.0</v>
      </c>
      <c r="H14" s="1356">
        <v>46060.0</v>
      </c>
      <c r="I14" s="1356">
        <v>46061.0</v>
      </c>
      <c r="J14" s="1356">
        <v>46062.0</v>
      </c>
      <c r="K14" s="1356">
        <v>46063.0</v>
      </c>
      <c r="L14" s="1356">
        <v>46064.0</v>
      </c>
      <c r="M14" s="1356">
        <v>46065.0</v>
      </c>
      <c r="N14" s="1356">
        <v>46066.0</v>
      </c>
      <c r="O14" s="1356">
        <v>46067.0</v>
      </c>
      <c r="P14" s="1356">
        <v>46068.0</v>
      </c>
      <c r="Q14" s="1356">
        <v>46069.0</v>
      </c>
      <c r="R14" s="1356">
        <v>46070.0</v>
      </c>
      <c r="S14" s="1356">
        <v>46071.0</v>
      </c>
      <c r="T14" s="1356">
        <v>46072.0</v>
      </c>
      <c r="U14" s="1356">
        <v>46073.0</v>
      </c>
      <c r="V14" s="1356">
        <v>46074.0</v>
      </c>
      <c r="W14" s="1356">
        <v>46075.0</v>
      </c>
      <c r="X14" s="1356">
        <v>46076.0</v>
      </c>
      <c r="Y14" s="1356">
        <v>46077.0</v>
      </c>
      <c r="Z14" s="1356">
        <v>46078.0</v>
      </c>
      <c r="AA14" s="1356">
        <v>46079.0</v>
      </c>
      <c r="AB14" s="1356">
        <v>46080.0</v>
      </c>
      <c r="AC14" s="1356">
        <v>46081.0</v>
      </c>
      <c r="AD14" s="1356">
        <v>46082.0</v>
      </c>
      <c r="AE14" s="1356">
        <v>46083.0</v>
      </c>
      <c r="AF14" s="1356">
        <v>46084.0</v>
      </c>
      <c r="AG14" s="1356">
        <v>46085.0</v>
      </c>
      <c r="AH14" s="1357" t="s">
        <v>3305</v>
      </c>
      <c r="AI14" s="1512" t="s">
        <v>3306</v>
      </c>
      <c r="AJ14" s="1513" t="s">
        <v>3307</v>
      </c>
      <c r="AK14" s="1513" t="s">
        <v>3308</v>
      </c>
      <c r="AL14" s="50" t="s">
        <v>3309</v>
      </c>
      <c r="AM14" s="50" t="s">
        <v>3310</v>
      </c>
      <c r="AN14" s="50"/>
    </row>
    <row r="15">
      <c r="B15" s="109" t="s">
        <v>22</v>
      </c>
      <c r="C15" s="1425"/>
      <c r="D15" s="1056"/>
      <c r="E15" s="1056"/>
      <c r="F15" s="1425"/>
      <c r="G15" s="1425"/>
      <c r="H15" s="1056"/>
      <c r="I15" s="1425"/>
      <c r="J15" s="1425"/>
      <c r="K15" s="1056"/>
      <c r="L15" s="1056"/>
      <c r="M15" s="1056"/>
      <c r="N15" s="1425"/>
      <c r="O15" s="1423"/>
      <c r="P15" s="1423"/>
      <c r="Q15" s="1423"/>
      <c r="R15" s="124"/>
      <c r="S15" s="124"/>
      <c r="T15" s="1423"/>
      <c r="U15" s="1423"/>
      <c r="V15" s="1423"/>
      <c r="W15" s="1423"/>
      <c r="X15" s="1423"/>
      <c r="Y15" s="124"/>
      <c r="Z15" s="124"/>
      <c r="AA15" s="1423"/>
      <c r="AB15" s="1423"/>
      <c r="AC15" s="1423"/>
      <c r="AD15" s="1423"/>
      <c r="AE15" s="1423"/>
      <c r="AF15" s="124"/>
      <c r="AG15" s="124"/>
      <c r="AH15" s="1514">
        <f>SUM(C15:AF15)</f>
        <v>0</v>
      </c>
      <c r="AI15" s="1515"/>
      <c r="AJ15" s="1516"/>
      <c r="AK15" s="1516"/>
      <c r="AL15" s="393"/>
      <c r="AM15" s="393"/>
      <c r="AN15" s="50"/>
    </row>
    <row r="16">
      <c r="B16" s="1517" t="s">
        <v>97</v>
      </c>
      <c r="C16" s="1511"/>
      <c r="D16" s="1506"/>
      <c r="E16" s="1506"/>
      <c r="F16" s="1505"/>
      <c r="G16" s="1505"/>
      <c r="H16" s="1521"/>
      <c r="I16" s="1505"/>
      <c r="J16" s="1505"/>
      <c r="K16" s="1505"/>
      <c r="L16" s="1506"/>
      <c r="M16" s="1506"/>
      <c r="N16" s="1505"/>
      <c r="O16" s="1521"/>
      <c r="P16" s="1521"/>
      <c r="Q16" s="1506"/>
      <c r="R16" s="1506"/>
      <c r="S16" s="1506"/>
      <c r="T16" s="1506"/>
      <c r="U16" s="1506"/>
      <c r="V16" s="1521"/>
      <c r="W16" s="1506"/>
      <c r="X16" s="1506"/>
      <c r="Y16" s="1506"/>
      <c r="Z16" s="1506"/>
      <c r="AA16" s="1506"/>
      <c r="AB16" s="1506"/>
      <c r="AC16" s="1521"/>
      <c r="AD16" s="1521"/>
      <c r="AE16" s="1521"/>
      <c r="AF16" s="1521"/>
      <c r="AG16" s="1539"/>
      <c r="AH16" s="1523" t="str">
        <f t="shared" ref="AH16:AH20" si="19">AVERAGE(C16:AF16)</f>
        <v>#DIV/0!</v>
      </c>
      <c r="AI16" s="1320">
        <f t="shared" ref="AI16:AI20" si="20">SUM(C16:AF16)</f>
        <v>0</v>
      </c>
      <c r="AJ16" s="1524" t="str">
        <f t="shared" ref="AJ16:AJ20" si="21">IFERROR(AVERAGE(C16:F16),"-")</f>
        <v>-</v>
      </c>
      <c r="AK16" s="1524" t="str">
        <f t="shared" ref="AK16:AK20" si="22">IFERROR(AVERAGE(I16:M16),"-")</f>
        <v>-</v>
      </c>
      <c r="AL16" s="1516" t="str">
        <f t="shared" ref="AL16:AL20" si="23">IFERROR(AVERAGE(P16:T16),"-")</f>
        <v>-</v>
      </c>
      <c r="AM16" s="1516" t="str">
        <f t="shared" ref="AM16:AM20" si="24">IFERROR(AVERAGE(W16:AA16),"-")</f>
        <v>-</v>
      </c>
      <c r="AN16" s="1525"/>
    </row>
    <row r="17">
      <c r="B17" s="1526" t="s">
        <v>3290</v>
      </c>
      <c r="C17" s="1425"/>
      <c r="D17" s="1538"/>
      <c r="E17" s="1538"/>
      <c r="F17" s="1537"/>
      <c r="G17" s="1537"/>
      <c r="H17" s="1529"/>
      <c r="I17" s="1537"/>
      <c r="J17" s="1537"/>
      <c r="K17" s="1537"/>
      <c r="L17" s="1538"/>
      <c r="M17" s="1538"/>
      <c r="N17" s="1537"/>
      <c r="O17" s="1529"/>
      <c r="P17" s="1529"/>
      <c r="Q17" s="1538"/>
      <c r="R17" s="1538"/>
      <c r="S17" s="1538"/>
      <c r="T17" s="1538"/>
      <c r="U17" s="1538"/>
      <c r="V17" s="1529"/>
      <c r="W17" s="1538"/>
      <c r="X17" s="1538"/>
      <c r="Y17" s="1538"/>
      <c r="Z17" s="1538"/>
      <c r="AA17" s="1538"/>
      <c r="AB17" s="1538"/>
      <c r="AC17" s="1529"/>
      <c r="AD17" s="1529"/>
      <c r="AE17" s="1529"/>
      <c r="AF17" s="1529"/>
      <c r="AG17" s="124"/>
      <c r="AH17" s="1523" t="str">
        <f t="shared" si="19"/>
        <v>#DIV/0!</v>
      </c>
      <c r="AI17" s="1320">
        <f t="shared" si="20"/>
        <v>0</v>
      </c>
      <c r="AJ17" s="1524" t="str">
        <f t="shared" si="21"/>
        <v>-</v>
      </c>
      <c r="AK17" s="1524" t="str">
        <f t="shared" si="22"/>
        <v>-</v>
      </c>
      <c r="AL17" s="1516" t="str">
        <f t="shared" si="23"/>
        <v>-</v>
      </c>
      <c r="AM17" s="1516" t="str">
        <f t="shared" si="24"/>
        <v>-</v>
      </c>
      <c r="AN17" s="50"/>
    </row>
    <row r="18">
      <c r="B18" s="109" t="s">
        <v>1283</v>
      </c>
      <c r="C18" s="1425"/>
      <c r="D18" s="1056"/>
      <c r="E18" s="1056"/>
      <c r="F18" s="1425"/>
      <c r="G18" s="1425"/>
      <c r="H18" s="124"/>
      <c r="I18" s="1425"/>
      <c r="J18" s="1425"/>
      <c r="K18" s="1425"/>
      <c r="L18" s="1056"/>
      <c r="M18" s="1056"/>
      <c r="N18" s="1425"/>
      <c r="O18" s="124"/>
      <c r="P18" s="124"/>
      <c r="Q18" s="1056"/>
      <c r="R18" s="1056"/>
      <c r="S18" s="1056"/>
      <c r="T18" s="1056"/>
      <c r="U18" s="1056"/>
      <c r="V18" s="124"/>
      <c r="W18" s="1056"/>
      <c r="X18" s="1056"/>
      <c r="Y18" s="1056"/>
      <c r="Z18" s="1056"/>
      <c r="AA18" s="1056"/>
      <c r="AB18" s="1056"/>
      <c r="AC18" s="124"/>
      <c r="AD18" s="124"/>
      <c r="AE18" s="124"/>
      <c r="AF18" s="124"/>
      <c r="AG18" s="124"/>
      <c r="AH18" s="1523" t="str">
        <f t="shared" si="19"/>
        <v>#DIV/0!</v>
      </c>
      <c r="AI18" s="1320">
        <f t="shared" si="20"/>
        <v>0</v>
      </c>
      <c r="AJ18" s="1524" t="str">
        <f t="shared" si="21"/>
        <v>-</v>
      </c>
      <c r="AK18" s="1524" t="str">
        <f t="shared" si="22"/>
        <v>-</v>
      </c>
      <c r="AL18" s="1516" t="str">
        <f t="shared" si="23"/>
        <v>-</v>
      </c>
      <c r="AM18" s="1516" t="str">
        <f t="shared" si="24"/>
        <v>-</v>
      </c>
      <c r="AN18" s="50"/>
    </row>
    <row r="19">
      <c r="B19" s="109" t="s">
        <v>3315</v>
      </c>
      <c r="C19" s="1425"/>
      <c r="D19" s="1056"/>
      <c r="E19" s="1056"/>
      <c r="F19" s="1425"/>
      <c r="G19" s="1425"/>
      <c r="H19" s="124"/>
      <c r="I19" s="1425"/>
      <c r="J19" s="1425"/>
      <c r="K19" s="1425"/>
      <c r="L19" s="1056"/>
      <c r="M19" s="1056"/>
      <c r="N19" s="1425"/>
      <c r="O19" s="124"/>
      <c r="P19" s="124"/>
      <c r="Q19" s="1056"/>
      <c r="R19" s="1056"/>
      <c r="S19" s="1056"/>
      <c r="T19" s="1056"/>
      <c r="U19" s="1056"/>
      <c r="V19" s="124"/>
      <c r="W19" s="1056"/>
      <c r="X19" s="1056"/>
      <c r="Y19" s="1056"/>
      <c r="Z19" s="1056"/>
      <c r="AA19" s="1056"/>
      <c r="AB19" s="1056"/>
      <c r="AC19" s="124"/>
      <c r="AD19" s="124"/>
      <c r="AE19" s="124"/>
      <c r="AF19" s="124"/>
      <c r="AG19" s="124"/>
      <c r="AH19" s="1523" t="str">
        <f t="shared" si="19"/>
        <v>#DIV/0!</v>
      </c>
      <c r="AI19" s="1320">
        <f t="shared" si="20"/>
        <v>0</v>
      </c>
      <c r="AJ19" s="1524" t="str">
        <f t="shared" si="21"/>
        <v>-</v>
      </c>
      <c r="AK19" s="1524" t="str">
        <f t="shared" si="22"/>
        <v>-</v>
      </c>
      <c r="AL19" s="1516" t="str">
        <f t="shared" si="23"/>
        <v>-</v>
      </c>
      <c r="AM19" s="1516" t="str">
        <f t="shared" si="24"/>
        <v>-</v>
      </c>
      <c r="AN19" s="50"/>
    </row>
    <row r="20">
      <c r="B20" s="109" t="s">
        <v>96</v>
      </c>
      <c r="C20" s="1425"/>
      <c r="D20" s="1056"/>
      <c r="E20" s="1056"/>
      <c r="F20" s="1425"/>
      <c r="G20" s="1425"/>
      <c r="H20" s="124"/>
      <c r="I20" s="1425"/>
      <c r="J20" s="1425"/>
      <c r="K20" s="1425"/>
      <c r="L20" s="1056"/>
      <c r="M20" s="1056"/>
      <c r="N20" s="1425"/>
      <c r="O20" s="124"/>
      <c r="P20" s="124"/>
      <c r="Q20" s="1056"/>
      <c r="R20" s="1056"/>
      <c r="S20" s="1056"/>
      <c r="T20" s="1056"/>
      <c r="U20" s="1056"/>
      <c r="V20" s="124"/>
      <c r="W20" s="1056"/>
      <c r="X20" s="1056"/>
      <c r="Y20" s="1056"/>
      <c r="Z20" s="1056"/>
      <c r="AA20" s="1056"/>
      <c r="AB20" s="1056"/>
      <c r="AC20" s="124"/>
      <c r="AD20" s="124"/>
      <c r="AE20" s="124"/>
      <c r="AF20" s="124"/>
      <c r="AG20" s="124"/>
      <c r="AH20" s="1523" t="str">
        <f t="shared" si="19"/>
        <v>#DIV/0!</v>
      </c>
      <c r="AI20" s="1320">
        <f t="shared" si="20"/>
        <v>0</v>
      </c>
      <c r="AJ20" s="1524" t="str">
        <f t="shared" si="21"/>
        <v>-</v>
      </c>
      <c r="AK20" s="1524" t="str">
        <f t="shared" si="22"/>
        <v>-</v>
      </c>
      <c r="AL20" s="1516" t="str">
        <f t="shared" si="23"/>
        <v>-</v>
      </c>
      <c r="AM20" s="1516" t="str">
        <f t="shared" si="24"/>
        <v>-</v>
      </c>
      <c r="AN20" s="50"/>
    </row>
    <row r="21">
      <c r="B21" s="1373" t="s">
        <v>3317</v>
      </c>
      <c r="C21" s="1410">
        <f t="shared" ref="C21:AG21" si="25">C20-C15</f>
        <v>0</v>
      </c>
      <c r="D21" s="1410">
        <f t="shared" si="25"/>
        <v>0</v>
      </c>
      <c r="E21" s="1410">
        <f t="shared" si="25"/>
        <v>0</v>
      </c>
      <c r="F21" s="1410">
        <f t="shared" si="25"/>
        <v>0</v>
      </c>
      <c r="G21" s="1410">
        <f t="shared" si="25"/>
        <v>0</v>
      </c>
      <c r="H21" s="1410">
        <f t="shared" si="25"/>
        <v>0</v>
      </c>
      <c r="I21" s="1410">
        <f t="shared" si="25"/>
        <v>0</v>
      </c>
      <c r="J21" s="1410">
        <f t="shared" si="25"/>
        <v>0</v>
      </c>
      <c r="K21" s="1410">
        <f t="shared" si="25"/>
        <v>0</v>
      </c>
      <c r="L21" s="1410">
        <f t="shared" si="25"/>
        <v>0</v>
      </c>
      <c r="M21" s="1410">
        <f t="shared" si="25"/>
        <v>0</v>
      </c>
      <c r="N21" s="1410">
        <f t="shared" si="25"/>
        <v>0</v>
      </c>
      <c r="O21" s="1410">
        <f t="shared" si="25"/>
        <v>0</v>
      </c>
      <c r="P21" s="1410">
        <f t="shared" si="25"/>
        <v>0</v>
      </c>
      <c r="Q21" s="1410">
        <f t="shared" si="25"/>
        <v>0</v>
      </c>
      <c r="R21" s="1410">
        <f t="shared" si="25"/>
        <v>0</v>
      </c>
      <c r="S21" s="1410">
        <f t="shared" si="25"/>
        <v>0</v>
      </c>
      <c r="T21" s="1410">
        <f t="shared" si="25"/>
        <v>0</v>
      </c>
      <c r="U21" s="1410">
        <f t="shared" si="25"/>
        <v>0</v>
      </c>
      <c r="V21" s="1410">
        <f t="shared" si="25"/>
        <v>0</v>
      </c>
      <c r="W21" s="1410">
        <f t="shared" si="25"/>
        <v>0</v>
      </c>
      <c r="X21" s="1410">
        <f t="shared" si="25"/>
        <v>0</v>
      </c>
      <c r="Y21" s="1410">
        <f t="shared" si="25"/>
        <v>0</v>
      </c>
      <c r="Z21" s="1410">
        <f t="shared" si="25"/>
        <v>0</v>
      </c>
      <c r="AA21" s="1410">
        <f t="shared" si="25"/>
        <v>0</v>
      </c>
      <c r="AB21" s="1410">
        <f t="shared" si="25"/>
        <v>0</v>
      </c>
      <c r="AC21" s="1410">
        <f t="shared" si="25"/>
        <v>0</v>
      </c>
      <c r="AD21" s="1410">
        <f t="shared" si="25"/>
        <v>0</v>
      </c>
      <c r="AE21" s="1410">
        <f t="shared" si="25"/>
        <v>0</v>
      </c>
      <c r="AF21" s="1410">
        <f t="shared" si="25"/>
        <v>0</v>
      </c>
      <c r="AG21" s="1410">
        <f t="shared" si="25"/>
        <v>0</v>
      </c>
      <c r="AH21" s="1530">
        <f>SUM(C21:AG21)</f>
        <v>0</v>
      </c>
      <c r="AI21" s="1531"/>
      <c r="AJ21" s="393"/>
      <c r="AK21" s="1516"/>
      <c r="AL21" s="393"/>
      <c r="AM21" s="1516"/>
      <c r="AN21" s="50"/>
    </row>
    <row r="22">
      <c r="B22" s="1375" t="s">
        <v>157</v>
      </c>
      <c r="C22" s="1376" t="str">
        <f t="shared" ref="C22:AG22" si="26">C17/C16</f>
        <v>#DIV/0!</v>
      </c>
      <c r="D22" s="1376" t="str">
        <f t="shared" si="26"/>
        <v>#DIV/0!</v>
      </c>
      <c r="E22" s="1376" t="str">
        <f t="shared" si="26"/>
        <v>#DIV/0!</v>
      </c>
      <c r="F22" s="1376" t="str">
        <f t="shared" si="26"/>
        <v>#DIV/0!</v>
      </c>
      <c r="G22" s="1376" t="str">
        <f t="shared" si="26"/>
        <v>#DIV/0!</v>
      </c>
      <c r="H22" s="1376" t="str">
        <f t="shared" si="26"/>
        <v>#DIV/0!</v>
      </c>
      <c r="I22" s="1376" t="str">
        <f t="shared" si="26"/>
        <v>#DIV/0!</v>
      </c>
      <c r="J22" s="1376" t="str">
        <f t="shared" si="26"/>
        <v>#DIV/0!</v>
      </c>
      <c r="K22" s="1376" t="str">
        <f t="shared" si="26"/>
        <v>#DIV/0!</v>
      </c>
      <c r="L22" s="1376" t="str">
        <f t="shared" si="26"/>
        <v>#DIV/0!</v>
      </c>
      <c r="M22" s="1376" t="str">
        <f t="shared" si="26"/>
        <v>#DIV/0!</v>
      </c>
      <c r="N22" s="1376" t="str">
        <f t="shared" si="26"/>
        <v>#DIV/0!</v>
      </c>
      <c r="O22" s="1376" t="str">
        <f t="shared" si="26"/>
        <v>#DIV/0!</v>
      </c>
      <c r="P22" s="1376" t="str">
        <f t="shared" si="26"/>
        <v>#DIV/0!</v>
      </c>
      <c r="Q22" s="1376" t="str">
        <f t="shared" si="26"/>
        <v>#DIV/0!</v>
      </c>
      <c r="R22" s="1376" t="str">
        <f t="shared" si="26"/>
        <v>#DIV/0!</v>
      </c>
      <c r="S22" s="1376" t="str">
        <f t="shared" si="26"/>
        <v>#DIV/0!</v>
      </c>
      <c r="T22" s="1376" t="str">
        <f t="shared" si="26"/>
        <v>#DIV/0!</v>
      </c>
      <c r="U22" s="1376" t="str">
        <f t="shared" si="26"/>
        <v>#DIV/0!</v>
      </c>
      <c r="V22" s="1376" t="str">
        <f t="shared" si="26"/>
        <v>#DIV/0!</v>
      </c>
      <c r="W22" s="1376" t="str">
        <f t="shared" si="26"/>
        <v>#DIV/0!</v>
      </c>
      <c r="X22" s="1376" t="str">
        <f t="shared" si="26"/>
        <v>#DIV/0!</v>
      </c>
      <c r="Y22" s="1376" t="str">
        <f t="shared" si="26"/>
        <v>#DIV/0!</v>
      </c>
      <c r="Z22" s="1376" t="str">
        <f t="shared" si="26"/>
        <v>#DIV/0!</v>
      </c>
      <c r="AA22" s="1376" t="str">
        <f t="shared" si="26"/>
        <v>#DIV/0!</v>
      </c>
      <c r="AB22" s="1376" t="str">
        <f t="shared" si="26"/>
        <v>#DIV/0!</v>
      </c>
      <c r="AC22" s="1376" t="str">
        <f t="shared" si="26"/>
        <v>#DIV/0!</v>
      </c>
      <c r="AD22" s="1376" t="str">
        <f t="shared" si="26"/>
        <v>#DIV/0!</v>
      </c>
      <c r="AE22" s="1376" t="str">
        <f t="shared" si="26"/>
        <v>#DIV/0!</v>
      </c>
      <c r="AF22" s="1376" t="str">
        <f t="shared" si="26"/>
        <v>#DIV/0!</v>
      </c>
      <c r="AG22" s="1376" t="str">
        <f t="shared" si="26"/>
        <v>#DIV/0!</v>
      </c>
      <c r="AH22" s="1532" t="str">
        <f t="shared" ref="AH22:AH25" si="28">AVERAGE(C22:AF22)</f>
        <v>#DIV/0!</v>
      </c>
      <c r="AI22" s="1531"/>
      <c r="AJ22" s="1525"/>
      <c r="AK22" s="1533"/>
      <c r="AL22" s="1525"/>
      <c r="AM22" s="1534"/>
      <c r="AN22" s="50"/>
    </row>
    <row r="23">
      <c r="B23" s="1375" t="s">
        <v>159</v>
      </c>
      <c r="C23" s="1376" t="str">
        <f t="shared" ref="C23:AG23" si="27">C18/C17</f>
        <v>#DIV/0!</v>
      </c>
      <c r="D23" s="1376" t="str">
        <f t="shared" si="27"/>
        <v>#DIV/0!</v>
      </c>
      <c r="E23" s="1376" t="str">
        <f t="shared" si="27"/>
        <v>#DIV/0!</v>
      </c>
      <c r="F23" s="1376" t="str">
        <f t="shared" si="27"/>
        <v>#DIV/0!</v>
      </c>
      <c r="G23" s="1376" t="str">
        <f t="shared" si="27"/>
        <v>#DIV/0!</v>
      </c>
      <c r="H23" s="1376" t="str">
        <f t="shared" si="27"/>
        <v>#DIV/0!</v>
      </c>
      <c r="I23" s="1376" t="str">
        <f t="shared" si="27"/>
        <v>#DIV/0!</v>
      </c>
      <c r="J23" s="1376" t="str">
        <f t="shared" si="27"/>
        <v>#DIV/0!</v>
      </c>
      <c r="K23" s="1376" t="str">
        <f t="shared" si="27"/>
        <v>#DIV/0!</v>
      </c>
      <c r="L23" s="1376" t="str">
        <f t="shared" si="27"/>
        <v>#DIV/0!</v>
      </c>
      <c r="M23" s="1376" t="str">
        <f t="shared" si="27"/>
        <v>#DIV/0!</v>
      </c>
      <c r="N23" s="1376" t="str">
        <f t="shared" si="27"/>
        <v>#DIV/0!</v>
      </c>
      <c r="O23" s="1376" t="str">
        <f t="shared" si="27"/>
        <v>#DIV/0!</v>
      </c>
      <c r="P23" s="1376" t="str">
        <f t="shared" si="27"/>
        <v>#DIV/0!</v>
      </c>
      <c r="Q23" s="1376" t="str">
        <f t="shared" si="27"/>
        <v>#DIV/0!</v>
      </c>
      <c r="R23" s="1376" t="str">
        <f t="shared" si="27"/>
        <v>#DIV/0!</v>
      </c>
      <c r="S23" s="1376" t="str">
        <f t="shared" si="27"/>
        <v>#DIV/0!</v>
      </c>
      <c r="T23" s="1376" t="str">
        <f t="shared" si="27"/>
        <v>#DIV/0!</v>
      </c>
      <c r="U23" s="1376" t="str">
        <f t="shared" si="27"/>
        <v>#DIV/0!</v>
      </c>
      <c r="V23" s="1376" t="str">
        <f t="shared" si="27"/>
        <v>#DIV/0!</v>
      </c>
      <c r="W23" s="1376" t="str">
        <f t="shared" si="27"/>
        <v>#DIV/0!</v>
      </c>
      <c r="X23" s="1376" t="str">
        <f t="shared" si="27"/>
        <v>#DIV/0!</v>
      </c>
      <c r="Y23" s="1376" t="str">
        <f t="shared" si="27"/>
        <v>#DIV/0!</v>
      </c>
      <c r="Z23" s="1376" t="str">
        <f t="shared" si="27"/>
        <v>#DIV/0!</v>
      </c>
      <c r="AA23" s="1376" t="str">
        <f t="shared" si="27"/>
        <v>#DIV/0!</v>
      </c>
      <c r="AB23" s="1376" t="str">
        <f t="shared" si="27"/>
        <v>#DIV/0!</v>
      </c>
      <c r="AC23" s="1376" t="str">
        <f t="shared" si="27"/>
        <v>#DIV/0!</v>
      </c>
      <c r="AD23" s="1376" t="str">
        <f t="shared" si="27"/>
        <v>#DIV/0!</v>
      </c>
      <c r="AE23" s="1376" t="str">
        <f t="shared" si="27"/>
        <v>#DIV/0!</v>
      </c>
      <c r="AF23" s="1376" t="str">
        <f t="shared" si="27"/>
        <v>#DIV/0!</v>
      </c>
      <c r="AG23" s="1376" t="str">
        <f t="shared" si="27"/>
        <v>#DIV/0!</v>
      </c>
      <c r="AH23" s="1532" t="str">
        <f t="shared" si="28"/>
        <v>#DIV/0!</v>
      </c>
      <c r="AI23" s="1531"/>
      <c r="AJ23" s="1534"/>
      <c r="AK23" s="1513"/>
      <c r="AL23" s="1513"/>
      <c r="AM23" s="1513"/>
      <c r="AN23" s="50"/>
    </row>
    <row r="24">
      <c r="B24" s="1375" t="s">
        <v>161</v>
      </c>
      <c r="C24" s="1376" t="str">
        <f t="shared" ref="C24:AG24" si="29">C19/C18</f>
        <v>#DIV/0!</v>
      </c>
      <c r="D24" s="1376" t="str">
        <f t="shared" si="29"/>
        <v>#DIV/0!</v>
      </c>
      <c r="E24" s="1376" t="str">
        <f t="shared" si="29"/>
        <v>#DIV/0!</v>
      </c>
      <c r="F24" s="1376" t="str">
        <f t="shared" si="29"/>
        <v>#DIV/0!</v>
      </c>
      <c r="G24" s="1376" t="str">
        <f t="shared" si="29"/>
        <v>#DIV/0!</v>
      </c>
      <c r="H24" s="1376" t="str">
        <f t="shared" si="29"/>
        <v>#DIV/0!</v>
      </c>
      <c r="I24" s="1376" t="str">
        <f t="shared" si="29"/>
        <v>#DIV/0!</v>
      </c>
      <c r="J24" s="1376" t="str">
        <f t="shared" si="29"/>
        <v>#DIV/0!</v>
      </c>
      <c r="K24" s="1376" t="str">
        <f t="shared" si="29"/>
        <v>#DIV/0!</v>
      </c>
      <c r="L24" s="1376" t="str">
        <f t="shared" si="29"/>
        <v>#DIV/0!</v>
      </c>
      <c r="M24" s="1376" t="str">
        <f t="shared" si="29"/>
        <v>#DIV/0!</v>
      </c>
      <c r="N24" s="1376" t="str">
        <f t="shared" si="29"/>
        <v>#DIV/0!</v>
      </c>
      <c r="O24" s="1376" t="str">
        <f t="shared" si="29"/>
        <v>#DIV/0!</v>
      </c>
      <c r="P24" s="1376" t="str">
        <f t="shared" si="29"/>
        <v>#DIV/0!</v>
      </c>
      <c r="Q24" s="1376" t="str">
        <f t="shared" si="29"/>
        <v>#DIV/0!</v>
      </c>
      <c r="R24" s="1376" t="str">
        <f t="shared" si="29"/>
        <v>#DIV/0!</v>
      </c>
      <c r="S24" s="1376" t="str">
        <f t="shared" si="29"/>
        <v>#DIV/0!</v>
      </c>
      <c r="T24" s="1376" t="str">
        <f t="shared" si="29"/>
        <v>#DIV/0!</v>
      </c>
      <c r="U24" s="1376" t="str">
        <f t="shared" si="29"/>
        <v>#DIV/0!</v>
      </c>
      <c r="V24" s="1376" t="str">
        <f t="shared" si="29"/>
        <v>#DIV/0!</v>
      </c>
      <c r="W24" s="1376" t="str">
        <f t="shared" si="29"/>
        <v>#DIV/0!</v>
      </c>
      <c r="X24" s="1376" t="str">
        <f t="shared" si="29"/>
        <v>#DIV/0!</v>
      </c>
      <c r="Y24" s="1376" t="str">
        <f t="shared" si="29"/>
        <v>#DIV/0!</v>
      </c>
      <c r="Z24" s="1376" t="str">
        <f t="shared" si="29"/>
        <v>#DIV/0!</v>
      </c>
      <c r="AA24" s="1376" t="str">
        <f t="shared" si="29"/>
        <v>#DIV/0!</v>
      </c>
      <c r="AB24" s="1376" t="str">
        <f t="shared" si="29"/>
        <v>#DIV/0!</v>
      </c>
      <c r="AC24" s="1376" t="str">
        <f t="shared" si="29"/>
        <v>#DIV/0!</v>
      </c>
      <c r="AD24" s="1376" t="str">
        <f t="shared" si="29"/>
        <v>#DIV/0!</v>
      </c>
      <c r="AE24" s="1376" t="str">
        <f t="shared" si="29"/>
        <v>#DIV/0!</v>
      </c>
      <c r="AF24" s="1376" t="str">
        <f t="shared" si="29"/>
        <v>#DIV/0!</v>
      </c>
      <c r="AG24" s="1376" t="str">
        <f t="shared" si="29"/>
        <v>#DIV/0!</v>
      </c>
      <c r="AH24" s="1532" t="str">
        <f t="shared" si="28"/>
        <v>#DIV/0!</v>
      </c>
      <c r="AI24" s="1531"/>
      <c r="AJ24" s="1534"/>
      <c r="AK24" s="1513"/>
      <c r="AL24" s="1513"/>
      <c r="AM24" s="1513"/>
      <c r="AN24" s="50"/>
    </row>
    <row r="25">
      <c r="B25" s="1375" t="s">
        <v>163</v>
      </c>
      <c r="C25" s="1376" t="str">
        <f t="shared" ref="C25:AG25" si="30">C20/C19</f>
        <v>#DIV/0!</v>
      </c>
      <c r="D25" s="1376" t="str">
        <f t="shared" si="30"/>
        <v>#DIV/0!</v>
      </c>
      <c r="E25" s="1376" t="str">
        <f t="shared" si="30"/>
        <v>#DIV/0!</v>
      </c>
      <c r="F25" s="1376" t="str">
        <f t="shared" si="30"/>
        <v>#DIV/0!</v>
      </c>
      <c r="G25" s="1376" t="str">
        <f t="shared" si="30"/>
        <v>#DIV/0!</v>
      </c>
      <c r="H25" s="1376" t="str">
        <f t="shared" si="30"/>
        <v>#DIV/0!</v>
      </c>
      <c r="I25" s="1376" t="str">
        <f t="shared" si="30"/>
        <v>#DIV/0!</v>
      </c>
      <c r="J25" s="1376" t="str">
        <f t="shared" si="30"/>
        <v>#DIV/0!</v>
      </c>
      <c r="K25" s="1376" t="str">
        <f t="shared" si="30"/>
        <v>#DIV/0!</v>
      </c>
      <c r="L25" s="1376" t="str">
        <f t="shared" si="30"/>
        <v>#DIV/0!</v>
      </c>
      <c r="M25" s="1376" t="str">
        <f t="shared" si="30"/>
        <v>#DIV/0!</v>
      </c>
      <c r="N25" s="1376" t="str">
        <f t="shared" si="30"/>
        <v>#DIV/0!</v>
      </c>
      <c r="O25" s="1376" t="str">
        <f t="shared" si="30"/>
        <v>#DIV/0!</v>
      </c>
      <c r="P25" s="1376" t="str">
        <f t="shared" si="30"/>
        <v>#DIV/0!</v>
      </c>
      <c r="Q25" s="1376" t="str">
        <f t="shared" si="30"/>
        <v>#DIV/0!</v>
      </c>
      <c r="R25" s="1376" t="str">
        <f t="shared" si="30"/>
        <v>#DIV/0!</v>
      </c>
      <c r="S25" s="1376" t="str">
        <f t="shared" si="30"/>
        <v>#DIV/0!</v>
      </c>
      <c r="T25" s="1376" t="str">
        <f t="shared" si="30"/>
        <v>#DIV/0!</v>
      </c>
      <c r="U25" s="1376" t="str">
        <f t="shared" si="30"/>
        <v>#DIV/0!</v>
      </c>
      <c r="V25" s="1376" t="str">
        <f t="shared" si="30"/>
        <v>#DIV/0!</v>
      </c>
      <c r="W25" s="1376" t="str">
        <f t="shared" si="30"/>
        <v>#DIV/0!</v>
      </c>
      <c r="X25" s="1376" t="str">
        <f t="shared" si="30"/>
        <v>#DIV/0!</v>
      </c>
      <c r="Y25" s="1376" t="str">
        <f t="shared" si="30"/>
        <v>#DIV/0!</v>
      </c>
      <c r="Z25" s="1376" t="str">
        <f t="shared" si="30"/>
        <v>#DIV/0!</v>
      </c>
      <c r="AA25" s="1376" t="str">
        <f t="shared" si="30"/>
        <v>#DIV/0!</v>
      </c>
      <c r="AB25" s="1376" t="str">
        <f t="shared" si="30"/>
        <v>#DIV/0!</v>
      </c>
      <c r="AC25" s="1376" t="str">
        <f t="shared" si="30"/>
        <v>#DIV/0!</v>
      </c>
      <c r="AD25" s="1376" t="str">
        <f t="shared" si="30"/>
        <v>#DIV/0!</v>
      </c>
      <c r="AE25" s="1376" t="str">
        <f t="shared" si="30"/>
        <v>#DIV/0!</v>
      </c>
      <c r="AF25" s="1376" t="str">
        <f t="shared" si="30"/>
        <v>#DIV/0!</v>
      </c>
      <c r="AG25" s="1376" t="str">
        <f t="shared" si="30"/>
        <v>#DIV/0!</v>
      </c>
      <c r="AH25" s="1532" t="str">
        <f t="shared" si="28"/>
        <v>#DIV/0!</v>
      </c>
      <c r="AI25" s="1531"/>
      <c r="AJ25" s="1534"/>
      <c r="AK25" s="1513"/>
      <c r="AL25" s="1513"/>
      <c r="AM25" s="1513"/>
      <c r="AN25" s="50"/>
    </row>
    <row r="26">
      <c r="A26" s="1355"/>
      <c r="B26" s="50"/>
      <c r="C26" s="50"/>
      <c r="D26" s="50"/>
      <c r="E26" s="134"/>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row>
    <row r="27">
      <c r="A27" s="1384" t="s">
        <v>34</v>
      </c>
      <c r="B27" s="109" t="s">
        <v>125</v>
      </c>
      <c r="C27" s="1356">
        <v>46055.0</v>
      </c>
      <c r="D27" s="1356">
        <v>46056.0</v>
      </c>
      <c r="E27" s="1356">
        <v>46057.0</v>
      </c>
      <c r="F27" s="1356">
        <v>46058.0</v>
      </c>
      <c r="G27" s="1356">
        <v>46059.0</v>
      </c>
      <c r="H27" s="1356">
        <v>46060.0</v>
      </c>
      <c r="I27" s="1356">
        <v>46061.0</v>
      </c>
      <c r="J27" s="1356">
        <v>46062.0</v>
      </c>
      <c r="K27" s="1356">
        <v>46063.0</v>
      </c>
      <c r="L27" s="1356">
        <v>46064.0</v>
      </c>
      <c r="M27" s="1356">
        <v>46065.0</v>
      </c>
      <c r="N27" s="1356">
        <v>46066.0</v>
      </c>
      <c r="O27" s="1356">
        <v>46067.0</v>
      </c>
      <c r="P27" s="1356">
        <v>46068.0</v>
      </c>
      <c r="Q27" s="1356">
        <v>46069.0</v>
      </c>
      <c r="R27" s="1356">
        <v>46070.0</v>
      </c>
      <c r="S27" s="1356">
        <v>46071.0</v>
      </c>
      <c r="T27" s="1356">
        <v>46072.0</v>
      </c>
      <c r="U27" s="1356">
        <v>46073.0</v>
      </c>
      <c r="V27" s="1356">
        <v>46074.0</v>
      </c>
      <c r="W27" s="1356">
        <v>46075.0</v>
      </c>
      <c r="X27" s="1356">
        <v>46076.0</v>
      </c>
      <c r="Y27" s="1356">
        <v>46077.0</v>
      </c>
      <c r="Z27" s="1356">
        <v>46078.0</v>
      </c>
      <c r="AA27" s="1356">
        <v>46079.0</v>
      </c>
      <c r="AB27" s="1356">
        <v>46080.0</v>
      </c>
      <c r="AC27" s="1356">
        <v>46081.0</v>
      </c>
      <c r="AD27" s="1356">
        <v>46082.0</v>
      </c>
      <c r="AE27" s="1356">
        <v>46083.0</v>
      </c>
      <c r="AF27" s="1356">
        <v>46084.0</v>
      </c>
      <c r="AG27" s="1356">
        <v>46085.0</v>
      </c>
      <c r="AH27" s="1357" t="s">
        <v>3305</v>
      </c>
      <c r="AI27" s="1512" t="s">
        <v>3306</v>
      </c>
      <c r="AJ27" s="1513" t="s">
        <v>3307</v>
      </c>
      <c r="AK27" s="1513" t="s">
        <v>3308</v>
      </c>
      <c r="AL27" s="50" t="s">
        <v>3309</v>
      </c>
      <c r="AM27" s="50" t="s">
        <v>3310</v>
      </c>
      <c r="AN27" s="50"/>
    </row>
    <row r="28">
      <c r="B28" s="109" t="s">
        <v>22</v>
      </c>
      <c r="C28" s="1425"/>
      <c r="D28" s="1056"/>
      <c r="E28" s="1056"/>
      <c r="F28" s="1425"/>
      <c r="G28" s="1425"/>
      <c r="H28" s="1056"/>
      <c r="I28" s="1425"/>
      <c r="J28" s="1425"/>
      <c r="K28" s="1056"/>
      <c r="L28" s="1056"/>
      <c r="M28" s="1056"/>
      <c r="N28" s="1425"/>
      <c r="O28" s="1423"/>
      <c r="P28" s="1423"/>
      <c r="Q28" s="1423"/>
      <c r="R28" s="124"/>
      <c r="S28" s="124"/>
      <c r="T28" s="1423"/>
      <c r="U28" s="1423"/>
      <c r="V28" s="1423"/>
      <c r="W28" s="1423"/>
      <c r="X28" s="1423"/>
      <c r="Y28" s="124"/>
      <c r="Z28" s="124"/>
      <c r="AA28" s="1423"/>
      <c r="AB28" s="1423"/>
      <c r="AC28" s="1423"/>
      <c r="AD28" s="1423"/>
      <c r="AE28" s="1423"/>
      <c r="AF28" s="124"/>
      <c r="AG28" s="124"/>
      <c r="AH28" s="1514">
        <f>SUM(C28:AF28)</f>
        <v>0</v>
      </c>
      <c r="AI28" s="1515"/>
      <c r="AJ28" s="1516"/>
      <c r="AK28" s="1516"/>
      <c r="AL28" s="393"/>
      <c r="AM28" s="393"/>
      <c r="AN28" s="50"/>
    </row>
    <row r="29">
      <c r="B29" s="1517" t="s">
        <v>97</v>
      </c>
      <c r="C29" s="1511">
        <v>50.0</v>
      </c>
      <c r="D29" s="1506">
        <v>0.0</v>
      </c>
      <c r="E29" s="1506">
        <v>205.0</v>
      </c>
      <c r="F29" s="1505">
        <v>221.0</v>
      </c>
      <c r="G29" s="1505">
        <v>200.0</v>
      </c>
      <c r="H29" s="1506"/>
      <c r="I29" s="1505"/>
      <c r="J29" s="1506">
        <v>194.0</v>
      </c>
      <c r="K29" s="1505">
        <v>160.0</v>
      </c>
      <c r="L29" s="1506">
        <v>75.0</v>
      </c>
      <c r="M29" s="1506">
        <v>154.0</v>
      </c>
      <c r="N29" s="1505">
        <v>13.0</v>
      </c>
      <c r="O29" s="1521"/>
      <c r="P29" s="1521"/>
      <c r="Q29" s="1506"/>
      <c r="R29" s="1506"/>
      <c r="S29" s="1506"/>
      <c r="T29" s="1506"/>
      <c r="U29" s="1506"/>
      <c r="V29" s="1506"/>
      <c r="W29" s="1506"/>
      <c r="X29" s="1506"/>
      <c r="Y29" s="1506"/>
      <c r="Z29" s="1506"/>
      <c r="AA29" s="1506"/>
      <c r="AB29" s="1506"/>
      <c r="AC29" s="1521"/>
      <c r="AD29" s="1521"/>
      <c r="AE29" s="1521"/>
      <c r="AF29" s="1521"/>
      <c r="AG29" s="1539"/>
      <c r="AH29" s="1523">
        <f t="shared" ref="AH29:AH33" si="31">AVERAGE(C29:AF29)</f>
        <v>127.2</v>
      </c>
      <c r="AI29" s="1320">
        <f t="shared" ref="AI29:AI33" si="32">SUM(C29:AF29)</f>
        <v>1272</v>
      </c>
      <c r="AJ29" s="1524">
        <f t="shared" ref="AJ29:AJ33" si="33">IFERROR(AVERAGE(C29:F29),"-")</f>
        <v>119</v>
      </c>
      <c r="AK29" s="1524">
        <f t="shared" ref="AK29:AK33" si="34">IFERROR(AVERAGE(I29:M29),"-")</f>
        <v>145.75</v>
      </c>
      <c r="AL29" s="1516" t="str">
        <f t="shared" ref="AL29:AL33" si="35">IFERROR(AVERAGE(P29:T29),"-")</f>
        <v>-</v>
      </c>
      <c r="AM29" s="1516" t="str">
        <f t="shared" ref="AM29:AM33" si="36">IFERROR(AVERAGE(W29:AA29),"-")</f>
        <v>-</v>
      </c>
      <c r="AN29" s="1525"/>
    </row>
    <row r="30">
      <c r="B30" s="1526" t="s">
        <v>3290</v>
      </c>
      <c r="C30" s="1425">
        <v>18.0</v>
      </c>
      <c r="D30" s="1538">
        <v>0.0</v>
      </c>
      <c r="E30" s="1538">
        <v>119.0</v>
      </c>
      <c r="F30" s="1537">
        <f>F29-86</f>
        <v>135</v>
      </c>
      <c r="G30" s="1537">
        <v>125.0</v>
      </c>
      <c r="H30" s="1538"/>
      <c r="I30" s="1537"/>
      <c r="J30" s="1538">
        <v>102.0</v>
      </c>
      <c r="K30" s="1537">
        <v>71.0</v>
      </c>
      <c r="L30" s="1538">
        <v>45.0</v>
      </c>
      <c r="M30" s="1538">
        <v>76.0</v>
      </c>
      <c r="N30" s="1537">
        <v>9.0</v>
      </c>
      <c r="O30" s="1529"/>
      <c r="P30" s="1529"/>
      <c r="Q30" s="1538"/>
      <c r="R30" s="1538"/>
      <c r="S30" s="1538"/>
      <c r="T30" s="1538"/>
      <c r="U30" s="1538"/>
      <c r="V30" s="1538"/>
      <c r="W30" s="1538"/>
      <c r="X30" s="1538"/>
      <c r="Y30" s="1538"/>
      <c r="Z30" s="1538"/>
      <c r="AA30" s="1538"/>
      <c r="AB30" s="1538"/>
      <c r="AC30" s="1529"/>
      <c r="AD30" s="1529"/>
      <c r="AE30" s="1529"/>
      <c r="AF30" s="1529"/>
      <c r="AG30" s="124"/>
      <c r="AH30" s="1523">
        <f t="shared" si="31"/>
        <v>70</v>
      </c>
      <c r="AI30" s="1320">
        <f t="shared" si="32"/>
        <v>700</v>
      </c>
      <c r="AJ30" s="1524">
        <f t="shared" si="33"/>
        <v>68</v>
      </c>
      <c r="AK30" s="1524">
        <f t="shared" si="34"/>
        <v>73.5</v>
      </c>
      <c r="AL30" s="1516" t="str">
        <f t="shared" si="35"/>
        <v>-</v>
      </c>
      <c r="AM30" s="1516" t="str">
        <f t="shared" si="36"/>
        <v>-</v>
      </c>
      <c r="AN30" s="50"/>
    </row>
    <row r="31">
      <c r="B31" s="109" t="s">
        <v>1283</v>
      </c>
      <c r="C31" s="1425">
        <v>16.0</v>
      </c>
      <c r="D31" s="1056">
        <v>0.0</v>
      </c>
      <c r="E31" s="1056">
        <v>90.0</v>
      </c>
      <c r="F31" s="1425">
        <v>74.0</v>
      </c>
      <c r="G31" s="1425">
        <v>79.0</v>
      </c>
      <c r="H31" s="1056"/>
      <c r="I31" s="1425"/>
      <c r="J31" s="1056">
        <v>61.0</v>
      </c>
      <c r="K31" s="1425">
        <v>72.0</v>
      </c>
      <c r="L31" s="1056">
        <v>21.0</v>
      </c>
      <c r="M31" s="1056">
        <v>35.0</v>
      </c>
      <c r="N31" s="1425">
        <v>2.0</v>
      </c>
      <c r="O31" s="124"/>
      <c r="P31" s="124"/>
      <c r="Q31" s="1056"/>
      <c r="R31" s="1056"/>
      <c r="S31" s="1056"/>
      <c r="T31" s="1056"/>
      <c r="U31" s="1056"/>
      <c r="V31" s="1056"/>
      <c r="W31" s="1056"/>
      <c r="X31" s="1056"/>
      <c r="Y31" s="1056"/>
      <c r="Z31" s="1056"/>
      <c r="AA31" s="1056"/>
      <c r="AB31" s="1056"/>
      <c r="AC31" s="124"/>
      <c r="AD31" s="124"/>
      <c r="AE31" s="124"/>
      <c r="AF31" s="124"/>
      <c r="AG31" s="124"/>
      <c r="AH31" s="1523">
        <f t="shared" si="31"/>
        <v>45</v>
      </c>
      <c r="AI31" s="1320">
        <f t="shared" si="32"/>
        <v>450</v>
      </c>
      <c r="AJ31" s="1524">
        <f t="shared" si="33"/>
        <v>45</v>
      </c>
      <c r="AK31" s="1524">
        <f t="shared" si="34"/>
        <v>47.25</v>
      </c>
      <c r="AL31" s="1516" t="str">
        <f t="shared" si="35"/>
        <v>-</v>
      </c>
      <c r="AM31" s="1516" t="str">
        <f t="shared" si="36"/>
        <v>-</v>
      </c>
      <c r="AN31" s="50"/>
    </row>
    <row r="32">
      <c r="B32" s="109" t="s">
        <v>3315</v>
      </c>
      <c r="C32" s="1425">
        <v>2.0</v>
      </c>
      <c r="D32" s="1056">
        <v>0.0</v>
      </c>
      <c r="E32" s="1056">
        <v>6.0</v>
      </c>
      <c r="F32" s="1425">
        <v>13.0</v>
      </c>
      <c r="G32" s="1425">
        <v>10.0</v>
      </c>
      <c r="H32" s="1056"/>
      <c r="I32" s="1425"/>
      <c r="J32" s="1056">
        <v>8.0</v>
      </c>
      <c r="K32" s="1425">
        <v>10.0</v>
      </c>
      <c r="L32" s="1056">
        <v>7.0</v>
      </c>
      <c r="M32" s="1056">
        <v>8.0</v>
      </c>
      <c r="N32" s="1425">
        <v>2.0</v>
      </c>
      <c r="O32" s="124"/>
      <c r="P32" s="124"/>
      <c r="Q32" s="1056"/>
      <c r="R32" s="1056"/>
      <c r="S32" s="1056"/>
      <c r="T32" s="1056"/>
      <c r="U32" s="1056"/>
      <c r="V32" s="1056"/>
      <c r="W32" s="1056"/>
      <c r="X32" s="1056"/>
      <c r="Y32" s="1056"/>
      <c r="Z32" s="1056"/>
      <c r="AA32" s="1056"/>
      <c r="AB32" s="1056"/>
      <c r="AC32" s="124"/>
      <c r="AD32" s="124"/>
      <c r="AE32" s="124"/>
      <c r="AF32" s="124"/>
      <c r="AG32" s="124"/>
      <c r="AH32" s="1523">
        <f t="shared" si="31"/>
        <v>6.6</v>
      </c>
      <c r="AI32" s="1320">
        <f t="shared" si="32"/>
        <v>66</v>
      </c>
      <c r="AJ32" s="1524">
        <f t="shared" si="33"/>
        <v>5.25</v>
      </c>
      <c r="AK32" s="1524">
        <f t="shared" si="34"/>
        <v>8.25</v>
      </c>
      <c r="AL32" s="1516" t="str">
        <f t="shared" si="35"/>
        <v>-</v>
      </c>
      <c r="AM32" s="1516" t="str">
        <f t="shared" si="36"/>
        <v>-</v>
      </c>
      <c r="AN32" s="50"/>
    </row>
    <row r="33">
      <c r="B33" s="109" t="s">
        <v>96</v>
      </c>
      <c r="C33" s="1425">
        <v>0.0</v>
      </c>
      <c r="D33" s="1056">
        <v>0.0</v>
      </c>
      <c r="E33" s="1056">
        <v>2.0</v>
      </c>
      <c r="F33" s="1425">
        <v>0.0</v>
      </c>
      <c r="G33" s="1425">
        <v>0.0</v>
      </c>
      <c r="H33" s="1056"/>
      <c r="I33" s="1425"/>
      <c r="J33" s="1056">
        <v>0.0</v>
      </c>
      <c r="K33" s="1425">
        <v>0.0</v>
      </c>
      <c r="L33" s="1056">
        <v>1.0</v>
      </c>
      <c r="M33" s="1056">
        <v>1.0</v>
      </c>
      <c r="N33" s="1425">
        <v>2.0</v>
      </c>
      <c r="O33" s="124"/>
      <c r="P33" s="124"/>
      <c r="Q33" s="1056"/>
      <c r="R33" s="1056"/>
      <c r="S33" s="1056"/>
      <c r="T33" s="1056"/>
      <c r="U33" s="1056"/>
      <c r="V33" s="1056"/>
      <c r="W33" s="1056"/>
      <c r="X33" s="1056"/>
      <c r="Y33" s="1056">
        <v>1.0</v>
      </c>
      <c r="Z33" s="1056">
        <v>1.0</v>
      </c>
      <c r="AA33" s="1056"/>
      <c r="AB33" s="1056"/>
      <c r="AC33" s="124"/>
      <c r="AD33" s="124"/>
      <c r="AE33" s="124"/>
      <c r="AF33" s="124"/>
      <c r="AG33" s="124"/>
      <c r="AH33" s="1523">
        <f t="shared" si="31"/>
        <v>0.6666666667</v>
      </c>
      <c r="AI33" s="1320">
        <f t="shared" si="32"/>
        <v>8</v>
      </c>
      <c r="AJ33" s="1524">
        <f t="shared" si="33"/>
        <v>0.5</v>
      </c>
      <c r="AK33" s="1524">
        <f t="shared" si="34"/>
        <v>0.5</v>
      </c>
      <c r="AL33" s="1516" t="str">
        <f t="shared" si="35"/>
        <v>-</v>
      </c>
      <c r="AM33" s="1516">
        <f t="shared" si="36"/>
        <v>1</v>
      </c>
      <c r="AN33" s="50"/>
    </row>
    <row r="34">
      <c r="B34" s="1373" t="s">
        <v>3317</v>
      </c>
      <c r="C34" s="1410">
        <f t="shared" ref="C34:AG34" si="37">C33-C28</f>
        <v>0</v>
      </c>
      <c r="D34" s="1410">
        <f t="shared" si="37"/>
        <v>0</v>
      </c>
      <c r="E34" s="1410">
        <f t="shared" si="37"/>
        <v>2</v>
      </c>
      <c r="F34" s="1410">
        <f t="shared" si="37"/>
        <v>0</v>
      </c>
      <c r="G34" s="1410">
        <f t="shared" si="37"/>
        <v>0</v>
      </c>
      <c r="H34" s="1410">
        <f t="shared" si="37"/>
        <v>0</v>
      </c>
      <c r="I34" s="1410">
        <f t="shared" si="37"/>
        <v>0</v>
      </c>
      <c r="J34" s="1410">
        <f t="shared" si="37"/>
        <v>0</v>
      </c>
      <c r="K34" s="1410">
        <f t="shared" si="37"/>
        <v>0</v>
      </c>
      <c r="L34" s="1410">
        <f t="shared" si="37"/>
        <v>1</v>
      </c>
      <c r="M34" s="1410">
        <f t="shared" si="37"/>
        <v>1</v>
      </c>
      <c r="N34" s="1410">
        <f t="shared" si="37"/>
        <v>2</v>
      </c>
      <c r="O34" s="1410">
        <f t="shared" si="37"/>
        <v>0</v>
      </c>
      <c r="P34" s="1410">
        <f t="shared" si="37"/>
        <v>0</v>
      </c>
      <c r="Q34" s="1410">
        <f t="shared" si="37"/>
        <v>0</v>
      </c>
      <c r="R34" s="1410">
        <f t="shared" si="37"/>
        <v>0</v>
      </c>
      <c r="S34" s="1410">
        <f t="shared" si="37"/>
        <v>0</v>
      </c>
      <c r="T34" s="1410">
        <f t="shared" si="37"/>
        <v>0</v>
      </c>
      <c r="U34" s="1410">
        <f t="shared" si="37"/>
        <v>0</v>
      </c>
      <c r="V34" s="1410">
        <f t="shared" si="37"/>
        <v>0</v>
      </c>
      <c r="W34" s="1410">
        <f t="shared" si="37"/>
        <v>0</v>
      </c>
      <c r="X34" s="1410">
        <f t="shared" si="37"/>
        <v>0</v>
      </c>
      <c r="Y34" s="1410">
        <f t="shared" si="37"/>
        <v>1</v>
      </c>
      <c r="Z34" s="1410">
        <f t="shared" si="37"/>
        <v>1</v>
      </c>
      <c r="AA34" s="1410">
        <f t="shared" si="37"/>
        <v>0</v>
      </c>
      <c r="AB34" s="1410">
        <f t="shared" si="37"/>
        <v>0</v>
      </c>
      <c r="AC34" s="1410">
        <f t="shared" si="37"/>
        <v>0</v>
      </c>
      <c r="AD34" s="1410">
        <f t="shared" si="37"/>
        <v>0</v>
      </c>
      <c r="AE34" s="1410">
        <f t="shared" si="37"/>
        <v>0</v>
      </c>
      <c r="AF34" s="1410">
        <f t="shared" si="37"/>
        <v>0</v>
      </c>
      <c r="AG34" s="1410">
        <f t="shared" si="37"/>
        <v>0</v>
      </c>
      <c r="AH34" s="1530">
        <f>SUM(C34:AG34)</f>
        <v>8</v>
      </c>
      <c r="AI34" s="1531"/>
      <c r="AJ34" s="393"/>
      <c r="AK34" s="1516"/>
      <c r="AL34" s="393"/>
      <c r="AM34" s="1516"/>
      <c r="AN34" s="50"/>
    </row>
    <row r="35">
      <c r="B35" s="1375" t="s">
        <v>157</v>
      </c>
      <c r="C35" s="1376">
        <f t="shared" ref="C35:AG35" si="38">C30/C29</f>
        <v>0.36</v>
      </c>
      <c r="D35" s="1376" t="str">
        <f t="shared" si="38"/>
        <v>#DIV/0!</v>
      </c>
      <c r="E35" s="1376">
        <f t="shared" si="38"/>
        <v>0.5804878049</v>
      </c>
      <c r="F35" s="1376">
        <f t="shared" si="38"/>
        <v>0.6108597285</v>
      </c>
      <c r="G35" s="1376">
        <f t="shared" si="38"/>
        <v>0.625</v>
      </c>
      <c r="H35" s="1376" t="str">
        <f t="shared" si="38"/>
        <v>#DIV/0!</v>
      </c>
      <c r="I35" s="1376" t="str">
        <f t="shared" si="38"/>
        <v>#DIV/0!</v>
      </c>
      <c r="J35" s="1376">
        <f t="shared" si="38"/>
        <v>0.5257731959</v>
      </c>
      <c r="K35" s="1376">
        <f t="shared" si="38"/>
        <v>0.44375</v>
      </c>
      <c r="L35" s="1376">
        <f t="shared" si="38"/>
        <v>0.6</v>
      </c>
      <c r="M35" s="1376">
        <f t="shared" si="38"/>
        <v>0.4935064935</v>
      </c>
      <c r="N35" s="1376">
        <f t="shared" si="38"/>
        <v>0.6923076923</v>
      </c>
      <c r="O35" s="1376" t="str">
        <f t="shared" si="38"/>
        <v>#DIV/0!</v>
      </c>
      <c r="P35" s="1376" t="str">
        <f t="shared" si="38"/>
        <v>#DIV/0!</v>
      </c>
      <c r="Q35" s="1376" t="str">
        <f t="shared" si="38"/>
        <v>#DIV/0!</v>
      </c>
      <c r="R35" s="1376" t="str">
        <f t="shared" si="38"/>
        <v>#DIV/0!</v>
      </c>
      <c r="S35" s="1376" t="str">
        <f t="shared" si="38"/>
        <v>#DIV/0!</v>
      </c>
      <c r="T35" s="1376" t="str">
        <f t="shared" si="38"/>
        <v>#DIV/0!</v>
      </c>
      <c r="U35" s="1376" t="str">
        <f t="shared" si="38"/>
        <v>#DIV/0!</v>
      </c>
      <c r="V35" s="1376" t="str">
        <f t="shared" si="38"/>
        <v>#DIV/0!</v>
      </c>
      <c r="W35" s="1376" t="str">
        <f t="shared" si="38"/>
        <v>#DIV/0!</v>
      </c>
      <c r="X35" s="1376" t="str">
        <f t="shared" si="38"/>
        <v>#DIV/0!</v>
      </c>
      <c r="Y35" s="1376" t="str">
        <f t="shared" si="38"/>
        <v>#DIV/0!</v>
      </c>
      <c r="Z35" s="1376" t="str">
        <f t="shared" si="38"/>
        <v>#DIV/0!</v>
      </c>
      <c r="AA35" s="1376" t="str">
        <f t="shared" si="38"/>
        <v>#DIV/0!</v>
      </c>
      <c r="AB35" s="1376" t="str">
        <f t="shared" si="38"/>
        <v>#DIV/0!</v>
      </c>
      <c r="AC35" s="1376" t="str">
        <f t="shared" si="38"/>
        <v>#DIV/0!</v>
      </c>
      <c r="AD35" s="1376" t="str">
        <f t="shared" si="38"/>
        <v>#DIV/0!</v>
      </c>
      <c r="AE35" s="1376" t="str">
        <f t="shared" si="38"/>
        <v>#DIV/0!</v>
      </c>
      <c r="AF35" s="1376" t="str">
        <f t="shared" si="38"/>
        <v>#DIV/0!</v>
      </c>
      <c r="AG35" s="1376" t="str">
        <f t="shared" si="38"/>
        <v>#DIV/0!</v>
      </c>
      <c r="AH35" s="1532" t="str">
        <f t="shared" ref="AH35:AH38" si="40">AVERAGE(C35:AF35)</f>
        <v>#DIV/0!</v>
      </c>
      <c r="AI35" s="1531"/>
      <c r="AJ35" s="1525"/>
      <c r="AK35" s="1533"/>
      <c r="AL35" s="1525"/>
      <c r="AM35" s="1534"/>
      <c r="AN35" s="50"/>
    </row>
    <row r="36">
      <c r="B36" s="1375" t="s">
        <v>159</v>
      </c>
      <c r="C36" s="1376">
        <f t="shared" ref="C36:AG36" si="39">C31/C30</f>
        <v>0.8888888889</v>
      </c>
      <c r="D36" s="1376" t="str">
        <f t="shared" si="39"/>
        <v>#DIV/0!</v>
      </c>
      <c r="E36" s="1376">
        <f t="shared" si="39"/>
        <v>0.756302521</v>
      </c>
      <c r="F36" s="1376">
        <f t="shared" si="39"/>
        <v>0.5481481481</v>
      </c>
      <c r="G36" s="1376">
        <f t="shared" si="39"/>
        <v>0.632</v>
      </c>
      <c r="H36" s="1376" t="str">
        <f t="shared" si="39"/>
        <v>#DIV/0!</v>
      </c>
      <c r="I36" s="1376" t="str">
        <f t="shared" si="39"/>
        <v>#DIV/0!</v>
      </c>
      <c r="J36" s="1376">
        <f t="shared" si="39"/>
        <v>0.5980392157</v>
      </c>
      <c r="K36" s="1376">
        <f t="shared" si="39"/>
        <v>1.014084507</v>
      </c>
      <c r="L36" s="1376">
        <f t="shared" si="39"/>
        <v>0.4666666667</v>
      </c>
      <c r="M36" s="1376">
        <f t="shared" si="39"/>
        <v>0.4605263158</v>
      </c>
      <c r="N36" s="1376">
        <f t="shared" si="39"/>
        <v>0.2222222222</v>
      </c>
      <c r="O36" s="1376" t="str">
        <f t="shared" si="39"/>
        <v>#DIV/0!</v>
      </c>
      <c r="P36" s="1376" t="str">
        <f t="shared" si="39"/>
        <v>#DIV/0!</v>
      </c>
      <c r="Q36" s="1376" t="str">
        <f t="shared" si="39"/>
        <v>#DIV/0!</v>
      </c>
      <c r="R36" s="1376" t="str">
        <f t="shared" si="39"/>
        <v>#DIV/0!</v>
      </c>
      <c r="S36" s="1376" t="str">
        <f t="shared" si="39"/>
        <v>#DIV/0!</v>
      </c>
      <c r="T36" s="1376" t="str">
        <f t="shared" si="39"/>
        <v>#DIV/0!</v>
      </c>
      <c r="U36" s="1376" t="str">
        <f t="shared" si="39"/>
        <v>#DIV/0!</v>
      </c>
      <c r="V36" s="1376" t="str">
        <f t="shared" si="39"/>
        <v>#DIV/0!</v>
      </c>
      <c r="W36" s="1376" t="str">
        <f t="shared" si="39"/>
        <v>#DIV/0!</v>
      </c>
      <c r="X36" s="1376" t="str">
        <f t="shared" si="39"/>
        <v>#DIV/0!</v>
      </c>
      <c r="Y36" s="1376" t="str">
        <f t="shared" si="39"/>
        <v>#DIV/0!</v>
      </c>
      <c r="Z36" s="1376" t="str">
        <f t="shared" si="39"/>
        <v>#DIV/0!</v>
      </c>
      <c r="AA36" s="1376" t="str">
        <f t="shared" si="39"/>
        <v>#DIV/0!</v>
      </c>
      <c r="AB36" s="1376" t="str">
        <f t="shared" si="39"/>
        <v>#DIV/0!</v>
      </c>
      <c r="AC36" s="1376" t="str">
        <f t="shared" si="39"/>
        <v>#DIV/0!</v>
      </c>
      <c r="AD36" s="1376" t="str">
        <f t="shared" si="39"/>
        <v>#DIV/0!</v>
      </c>
      <c r="AE36" s="1376" t="str">
        <f t="shared" si="39"/>
        <v>#DIV/0!</v>
      </c>
      <c r="AF36" s="1376" t="str">
        <f t="shared" si="39"/>
        <v>#DIV/0!</v>
      </c>
      <c r="AG36" s="1376" t="str">
        <f t="shared" si="39"/>
        <v>#DIV/0!</v>
      </c>
      <c r="AH36" s="1532" t="str">
        <f t="shared" si="40"/>
        <v>#DIV/0!</v>
      </c>
      <c r="AI36" s="1531"/>
      <c r="AJ36" s="1534"/>
      <c r="AK36" s="1513"/>
      <c r="AL36" s="1513"/>
      <c r="AM36" s="1513"/>
      <c r="AN36" s="50"/>
    </row>
    <row r="37">
      <c r="B37" s="1375" t="s">
        <v>161</v>
      </c>
      <c r="C37" s="1376">
        <f t="shared" ref="C37:AG37" si="41">C32/C31</f>
        <v>0.125</v>
      </c>
      <c r="D37" s="1376" t="str">
        <f t="shared" si="41"/>
        <v>#DIV/0!</v>
      </c>
      <c r="E37" s="1376">
        <f t="shared" si="41"/>
        <v>0.06666666667</v>
      </c>
      <c r="F37" s="1376">
        <f t="shared" si="41"/>
        <v>0.1756756757</v>
      </c>
      <c r="G37" s="1376">
        <f t="shared" si="41"/>
        <v>0.1265822785</v>
      </c>
      <c r="H37" s="1376" t="str">
        <f t="shared" si="41"/>
        <v>#DIV/0!</v>
      </c>
      <c r="I37" s="1376" t="str">
        <f t="shared" si="41"/>
        <v>#DIV/0!</v>
      </c>
      <c r="J37" s="1376">
        <f t="shared" si="41"/>
        <v>0.131147541</v>
      </c>
      <c r="K37" s="1376">
        <f t="shared" si="41"/>
        <v>0.1388888889</v>
      </c>
      <c r="L37" s="1376">
        <f t="shared" si="41"/>
        <v>0.3333333333</v>
      </c>
      <c r="M37" s="1376">
        <f t="shared" si="41"/>
        <v>0.2285714286</v>
      </c>
      <c r="N37" s="1376">
        <f t="shared" si="41"/>
        <v>1</v>
      </c>
      <c r="O37" s="1376" t="str">
        <f t="shared" si="41"/>
        <v>#DIV/0!</v>
      </c>
      <c r="P37" s="1376" t="str">
        <f t="shared" si="41"/>
        <v>#DIV/0!</v>
      </c>
      <c r="Q37" s="1376" t="str">
        <f t="shared" si="41"/>
        <v>#DIV/0!</v>
      </c>
      <c r="R37" s="1376" t="str">
        <f t="shared" si="41"/>
        <v>#DIV/0!</v>
      </c>
      <c r="S37" s="1376" t="str">
        <f t="shared" si="41"/>
        <v>#DIV/0!</v>
      </c>
      <c r="T37" s="1376" t="str">
        <f t="shared" si="41"/>
        <v>#DIV/0!</v>
      </c>
      <c r="U37" s="1376" t="str">
        <f t="shared" si="41"/>
        <v>#DIV/0!</v>
      </c>
      <c r="V37" s="1376" t="str">
        <f t="shared" si="41"/>
        <v>#DIV/0!</v>
      </c>
      <c r="W37" s="1376" t="str">
        <f t="shared" si="41"/>
        <v>#DIV/0!</v>
      </c>
      <c r="X37" s="1376" t="str">
        <f t="shared" si="41"/>
        <v>#DIV/0!</v>
      </c>
      <c r="Y37" s="1376" t="str">
        <f t="shared" si="41"/>
        <v>#DIV/0!</v>
      </c>
      <c r="Z37" s="1376" t="str">
        <f t="shared" si="41"/>
        <v>#DIV/0!</v>
      </c>
      <c r="AA37" s="1376" t="str">
        <f t="shared" si="41"/>
        <v>#DIV/0!</v>
      </c>
      <c r="AB37" s="1376" t="str">
        <f t="shared" si="41"/>
        <v>#DIV/0!</v>
      </c>
      <c r="AC37" s="1376" t="str">
        <f t="shared" si="41"/>
        <v>#DIV/0!</v>
      </c>
      <c r="AD37" s="1376" t="str">
        <f t="shared" si="41"/>
        <v>#DIV/0!</v>
      </c>
      <c r="AE37" s="1376" t="str">
        <f t="shared" si="41"/>
        <v>#DIV/0!</v>
      </c>
      <c r="AF37" s="1376" t="str">
        <f t="shared" si="41"/>
        <v>#DIV/0!</v>
      </c>
      <c r="AG37" s="1376" t="str">
        <f t="shared" si="41"/>
        <v>#DIV/0!</v>
      </c>
      <c r="AH37" s="1532" t="str">
        <f t="shared" si="40"/>
        <v>#DIV/0!</v>
      </c>
      <c r="AI37" s="1531"/>
      <c r="AJ37" s="1534"/>
      <c r="AK37" s="1513"/>
      <c r="AL37" s="1513"/>
      <c r="AM37" s="1513"/>
      <c r="AN37" s="50"/>
    </row>
    <row r="38">
      <c r="B38" s="1375" t="s">
        <v>163</v>
      </c>
      <c r="C38" s="1376">
        <f t="shared" ref="C38:AG38" si="42">C33/C32</f>
        <v>0</v>
      </c>
      <c r="D38" s="1376" t="str">
        <f t="shared" si="42"/>
        <v>#DIV/0!</v>
      </c>
      <c r="E38" s="1376">
        <f t="shared" si="42"/>
        <v>0.3333333333</v>
      </c>
      <c r="F38" s="1376">
        <f t="shared" si="42"/>
        <v>0</v>
      </c>
      <c r="G38" s="1376">
        <f t="shared" si="42"/>
        <v>0</v>
      </c>
      <c r="H38" s="1376" t="str">
        <f t="shared" si="42"/>
        <v>#DIV/0!</v>
      </c>
      <c r="I38" s="1376" t="str">
        <f t="shared" si="42"/>
        <v>#DIV/0!</v>
      </c>
      <c r="J38" s="1376">
        <f t="shared" si="42"/>
        <v>0</v>
      </c>
      <c r="K38" s="1376">
        <f t="shared" si="42"/>
        <v>0</v>
      </c>
      <c r="L38" s="1376">
        <f t="shared" si="42"/>
        <v>0.1428571429</v>
      </c>
      <c r="M38" s="1376">
        <f t="shared" si="42"/>
        <v>0.125</v>
      </c>
      <c r="N38" s="1376">
        <f t="shared" si="42"/>
        <v>1</v>
      </c>
      <c r="O38" s="1376" t="str">
        <f t="shared" si="42"/>
        <v>#DIV/0!</v>
      </c>
      <c r="P38" s="1376" t="str">
        <f t="shared" si="42"/>
        <v>#DIV/0!</v>
      </c>
      <c r="Q38" s="1376" t="str">
        <f t="shared" si="42"/>
        <v>#DIV/0!</v>
      </c>
      <c r="R38" s="1376" t="str">
        <f t="shared" si="42"/>
        <v>#DIV/0!</v>
      </c>
      <c r="S38" s="1376" t="str">
        <f t="shared" si="42"/>
        <v>#DIV/0!</v>
      </c>
      <c r="T38" s="1376" t="str">
        <f t="shared" si="42"/>
        <v>#DIV/0!</v>
      </c>
      <c r="U38" s="1376" t="str">
        <f t="shared" si="42"/>
        <v>#DIV/0!</v>
      </c>
      <c r="V38" s="1376" t="str">
        <f t="shared" si="42"/>
        <v>#DIV/0!</v>
      </c>
      <c r="W38" s="1376" t="str">
        <f t="shared" si="42"/>
        <v>#DIV/0!</v>
      </c>
      <c r="X38" s="1376" t="str">
        <f t="shared" si="42"/>
        <v>#DIV/0!</v>
      </c>
      <c r="Y38" s="1376" t="str">
        <f t="shared" si="42"/>
        <v>#DIV/0!</v>
      </c>
      <c r="Z38" s="1376" t="str">
        <f t="shared" si="42"/>
        <v>#DIV/0!</v>
      </c>
      <c r="AA38" s="1376" t="str">
        <f t="shared" si="42"/>
        <v>#DIV/0!</v>
      </c>
      <c r="AB38" s="1376" t="str">
        <f t="shared" si="42"/>
        <v>#DIV/0!</v>
      </c>
      <c r="AC38" s="1376" t="str">
        <f t="shared" si="42"/>
        <v>#DIV/0!</v>
      </c>
      <c r="AD38" s="1376" t="str">
        <f t="shared" si="42"/>
        <v>#DIV/0!</v>
      </c>
      <c r="AE38" s="1376" t="str">
        <f t="shared" si="42"/>
        <v>#DIV/0!</v>
      </c>
      <c r="AF38" s="1376" t="str">
        <f t="shared" si="42"/>
        <v>#DIV/0!</v>
      </c>
      <c r="AG38" s="1376" t="str">
        <f t="shared" si="42"/>
        <v>#DIV/0!</v>
      </c>
      <c r="AH38" s="1532" t="str">
        <f t="shared" si="40"/>
        <v>#DIV/0!</v>
      </c>
      <c r="AI38" s="1531"/>
      <c r="AJ38" s="1534"/>
      <c r="AK38" s="1513"/>
      <c r="AL38" s="1513"/>
      <c r="AM38" s="1513"/>
      <c r="AN38" s="50"/>
    </row>
  </sheetData>
  <mergeCells count="3">
    <mergeCell ref="A1:A12"/>
    <mergeCell ref="A14:A25"/>
    <mergeCell ref="A27:A38"/>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c r="A1" s="1355" t="s">
        <v>40</v>
      </c>
      <c r="B1" s="109" t="s">
        <v>125</v>
      </c>
      <c r="C1" s="1356">
        <v>46055.0</v>
      </c>
      <c r="D1" s="1356">
        <v>46056.0</v>
      </c>
      <c r="E1" s="1356">
        <v>46057.0</v>
      </c>
      <c r="F1" s="1356">
        <v>46058.0</v>
      </c>
      <c r="G1" s="1356">
        <v>46059.0</v>
      </c>
      <c r="H1" s="1356">
        <v>46060.0</v>
      </c>
      <c r="I1" s="1356">
        <v>46061.0</v>
      </c>
      <c r="J1" s="1356">
        <v>46062.0</v>
      </c>
      <c r="K1" s="1356">
        <v>46063.0</v>
      </c>
      <c r="L1" s="1356">
        <v>46064.0</v>
      </c>
      <c r="M1" s="1356">
        <v>46065.0</v>
      </c>
      <c r="N1" s="1356">
        <v>46066.0</v>
      </c>
      <c r="O1" s="1356">
        <v>46067.0</v>
      </c>
      <c r="P1" s="1356">
        <v>46068.0</v>
      </c>
      <c r="Q1" s="1356">
        <v>46069.0</v>
      </c>
      <c r="R1" s="1356">
        <v>46070.0</v>
      </c>
      <c r="S1" s="1356">
        <v>46071.0</v>
      </c>
      <c r="T1" s="1356">
        <v>46072.0</v>
      </c>
      <c r="U1" s="1356">
        <v>46073.0</v>
      </c>
      <c r="V1" s="1356">
        <v>46074.0</v>
      </c>
      <c r="W1" s="1356">
        <v>46075.0</v>
      </c>
      <c r="X1" s="1356">
        <v>46076.0</v>
      </c>
      <c r="Y1" s="1356">
        <v>46077.0</v>
      </c>
      <c r="Z1" s="1356">
        <v>46078.0</v>
      </c>
      <c r="AA1" s="1356">
        <v>46079.0</v>
      </c>
      <c r="AB1" s="1356">
        <v>46080.0</v>
      </c>
      <c r="AC1" s="1356">
        <v>46081.0</v>
      </c>
      <c r="AD1" s="1356">
        <v>46082.0</v>
      </c>
      <c r="AE1" s="1356">
        <v>46083.0</v>
      </c>
      <c r="AF1" s="1356">
        <v>46084.0</v>
      </c>
      <c r="AG1" s="1356">
        <v>46085.0</v>
      </c>
      <c r="AH1" s="1357" t="s">
        <v>3305</v>
      </c>
      <c r="AI1" s="1512" t="s">
        <v>3306</v>
      </c>
      <c r="AJ1" s="1513" t="s">
        <v>3307</v>
      </c>
      <c r="AK1" s="1513" t="s">
        <v>3308</v>
      </c>
      <c r="AL1" s="50" t="s">
        <v>3309</v>
      </c>
      <c r="AM1" s="50" t="s">
        <v>3310</v>
      </c>
      <c r="AN1" s="50"/>
    </row>
    <row r="2">
      <c r="B2" s="109" t="s">
        <v>22</v>
      </c>
      <c r="C2" s="1425">
        <f t="shared" ref="C2:AG2" si="1">C15+C28</f>
        <v>0</v>
      </c>
      <c r="D2" s="1425">
        <f t="shared" si="1"/>
        <v>0</v>
      </c>
      <c r="E2" s="1425">
        <f t="shared" si="1"/>
        <v>0</v>
      </c>
      <c r="F2" s="1425">
        <f t="shared" si="1"/>
        <v>0</v>
      </c>
      <c r="G2" s="1425">
        <f t="shared" si="1"/>
        <v>0</v>
      </c>
      <c r="H2" s="1425">
        <f t="shared" si="1"/>
        <v>0</v>
      </c>
      <c r="I2" s="1425">
        <f t="shared" si="1"/>
        <v>0</v>
      </c>
      <c r="J2" s="1425">
        <f t="shared" si="1"/>
        <v>0</v>
      </c>
      <c r="K2" s="1425">
        <f t="shared" si="1"/>
        <v>0</v>
      </c>
      <c r="L2" s="1425">
        <f t="shared" si="1"/>
        <v>0</v>
      </c>
      <c r="M2" s="1425">
        <f t="shared" si="1"/>
        <v>0</v>
      </c>
      <c r="N2" s="1425">
        <f t="shared" si="1"/>
        <v>0</v>
      </c>
      <c r="O2" s="1425">
        <f t="shared" si="1"/>
        <v>0</v>
      </c>
      <c r="P2" s="1425">
        <f t="shared" si="1"/>
        <v>0</v>
      </c>
      <c r="Q2" s="1425">
        <f t="shared" si="1"/>
        <v>0</v>
      </c>
      <c r="R2" s="1425">
        <f t="shared" si="1"/>
        <v>0</v>
      </c>
      <c r="S2" s="1425">
        <f t="shared" si="1"/>
        <v>0</v>
      </c>
      <c r="T2" s="1425">
        <f t="shared" si="1"/>
        <v>0</v>
      </c>
      <c r="U2" s="1425">
        <f t="shared" si="1"/>
        <v>0</v>
      </c>
      <c r="V2" s="1425">
        <f t="shared" si="1"/>
        <v>0</v>
      </c>
      <c r="W2" s="1425">
        <f t="shared" si="1"/>
        <v>0</v>
      </c>
      <c r="X2" s="1425">
        <f t="shared" si="1"/>
        <v>0</v>
      </c>
      <c r="Y2" s="1425">
        <f t="shared" si="1"/>
        <v>0</v>
      </c>
      <c r="Z2" s="1425">
        <f t="shared" si="1"/>
        <v>0</v>
      </c>
      <c r="AA2" s="1425">
        <f t="shared" si="1"/>
        <v>0</v>
      </c>
      <c r="AB2" s="1425">
        <f t="shared" si="1"/>
        <v>0</v>
      </c>
      <c r="AC2" s="1425">
        <f t="shared" si="1"/>
        <v>0</v>
      </c>
      <c r="AD2" s="1425">
        <f t="shared" si="1"/>
        <v>0</v>
      </c>
      <c r="AE2" s="1425">
        <f t="shared" si="1"/>
        <v>0</v>
      </c>
      <c r="AF2" s="1425">
        <f t="shared" si="1"/>
        <v>0</v>
      </c>
      <c r="AG2" s="1425">
        <f t="shared" si="1"/>
        <v>0</v>
      </c>
      <c r="AH2" s="1514">
        <f>SUM(C2:AF2)</f>
        <v>0</v>
      </c>
      <c r="AI2" s="1515"/>
      <c r="AJ2" s="1516"/>
      <c r="AK2" s="1516"/>
      <c r="AL2" s="393"/>
      <c r="AM2" s="393"/>
      <c r="AN2" s="50"/>
    </row>
    <row r="3">
      <c r="B3" s="1517" t="s">
        <v>97</v>
      </c>
      <c r="C3" s="1511">
        <f t="shared" ref="C3:AG3" si="2">C16+C29</f>
        <v>50</v>
      </c>
      <c r="D3" s="1511">
        <f t="shared" si="2"/>
        <v>0</v>
      </c>
      <c r="E3" s="1511">
        <f t="shared" si="2"/>
        <v>205</v>
      </c>
      <c r="F3" s="1511">
        <f t="shared" si="2"/>
        <v>221</v>
      </c>
      <c r="G3" s="1511">
        <f t="shared" si="2"/>
        <v>200</v>
      </c>
      <c r="H3" s="1511">
        <f t="shared" si="2"/>
        <v>0</v>
      </c>
      <c r="I3" s="1511">
        <f t="shared" si="2"/>
        <v>0</v>
      </c>
      <c r="J3" s="1511">
        <f t="shared" si="2"/>
        <v>194</v>
      </c>
      <c r="K3" s="1511">
        <f t="shared" si="2"/>
        <v>160</v>
      </c>
      <c r="L3" s="1511">
        <f t="shared" si="2"/>
        <v>75</v>
      </c>
      <c r="M3" s="1511">
        <f t="shared" si="2"/>
        <v>154</v>
      </c>
      <c r="N3" s="1511">
        <f t="shared" si="2"/>
        <v>13</v>
      </c>
      <c r="O3" s="1511">
        <f t="shared" si="2"/>
        <v>0</v>
      </c>
      <c r="P3" s="1511">
        <f t="shared" si="2"/>
        <v>0</v>
      </c>
      <c r="Q3" s="1511">
        <f t="shared" si="2"/>
        <v>0</v>
      </c>
      <c r="R3" s="1511">
        <f t="shared" si="2"/>
        <v>0</v>
      </c>
      <c r="S3" s="1511">
        <f t="shared" si="2"/>
        <v>0</v>
      </c>
      <c r="T3" s="1511">
        <f t="shared" si="2"/>
        <v>0</v>
      </c>
      <c r="U3" s="1511">
        <f t="shared" si="2"/>
        <v>0</v>
      </c>
      <c r="V3" s="1511">
        <f t="shared" si="2"/>
        <v>0</v>
      </c>
      <c r="W3" s="1511">
        <f t="shared" si="2"/>
        <v>0</v>
      </c>
      <c r="X3" s="1511">
        <f t="shared" si="2"/>
        <v>0</v>
      </c>
      <c r="Y3" s="1511">
        <f t="shared" si="2"/>
        <v>0</v>
      </c>
      <c r="Z3" s="1511">
        <f t="shared" si="2"/>
        <v>0</v>
      </c>
      <c r="AA3" s="1511">
        <f t="shared" si="2"/>
        <v>0</v>
      </c>
      <c r="AB3" s="1511">
        <f t="shared" si="2"/>
        <v>0</v>
      </c>
      <c r="AC3" s="1511">
        <f t="shared" si="2"/>
        <v>0</v>
      </c>
      <c r="AD3" s="1511">
        <f t="shared" si="2"/>
        <v>0</v>
      </c>
      <c r="AE3" s="1511">
        <f t="shared" si="2"/>
        <v>0</v>
      </c>
      <c r="AF3" s="1511">
        <f t="shared" si="2"/>
        <v>0</v>
      </c>
      <c r="AG3" s="1511">
        <f t="shared" si="2"/>
        <v>0</v>
      </c>
      <c r="AH3" s="1523">
        <f t="shared" ref="AH3:AH7" si="4">AVERAGE(C3:AF3)</f>
        <v>42.4</v>
      </c>
      <c r="AI3" s="1320">
        <f t="shared" ref="AI3:AI7" si="5">SUM(C3:AF3)</f>
        <v>1272</v>
      </c>
      <c r="AJ3" s="1524">
        <f t="shared" ref="AJ3:AJ7" si="6">IFERROR(AVERAGE(C3:F3),"-")</f>
        <v>119</v>
      </c>
      <c r="AK3" s="1524">
        <f t="shared" ref="AK3:AK7" si="7">IFERROR(AVERAGE(I3:M3),"-")</f>
        <v>116.6</v>
      </c>
      <c r="AL3" s="1516">
        <f t="shared" ref="AL3:AL7" si="8">IFERROR(AVERAGE(P3:T3),"-")</f>
        <v>0</v>
      </c>
      <c r="AM3" s="1516">
        <f t="shared" ref="AM3:AM7" si="9">IFERROR(AVERAGE(W3:AA3),"-")</f>
        <v>0</v>
      </c>
      <c r="AN3" s="1525"/>
    </row>
    <row r="4">
      <c r="B4" s="1526" t="s">
        <v>3290</v>
      </c>
      <c r="C4" s="1425">
        <f t="shared" ref="C4:AG4" si="3">C17+C30</f>
        <v>18</v>
      </c>
      <c r="D4" s="1425">
        <f t="shared" si="3"/>
        <v>0</v>
      </c>
      <c r="E4" s="1425">
        <f t="shared" si="3"/>
        <v>119</v>
      </c>
      <c r="F4" s="1425">
        <f t="shared" si="3"/>
        <v>135</v>
      </c>
      <c r="G4" s="1425">
        <f t="shared" si="3"/>
        <v>125</v>
      </c>
      <c r="H4" s="1425">
        <f t="shared" si="3"/>
        <v>0</v>
      </c>
      <c r="I4" s="1425">
        <f t="shared" si="3"/>
        <v>0</v>
      </c>
      <c r="J4" s="1425">
        <f t="shared" si="3"/>
        <v>102</v>
      </c>
      <c r="K4" s="1425">
        <f t="shared" si="3"/>
        <v>71</v>
      </c>
      <c r="L4" s="1425">
        <f t="shared" si="3"/>
        <v>45</v>
      </c>
      <c r="M4" s="1425">
        <f t="shared" si="3"/>
        <v>76</v>
      </c>
      <c r="N4" s="1425">
        <f t="shared" si="3"/>
        <v>9</v>
      </c>
      <c r="O4" s="1425">
        <f t="shared" si="3"/>
        <v>0</v>
      </c>
      <c r="P4" s="1425">
        <f t="shared" si="3"/>
        <v>0</v>
      </c>
      <c r="Q4" s="1425">
        <f t="shared" si="3"/>
        <v>0</v>
      </c>
      <c r="R4" s="1425">
        <f t="shared" si="3"/>
        <v>0</v>
      </c>
      <c r="S4" s="1425">
        <f t="shared" si="3"/>
        <v>0</v>
      </c>
      <c r="T4" s="1425">
        <f t="shared" si="3"/>
        <v>0</v>
      </c>
      <c r="U4" s="1425">
        <f t="shared" si="3"/>
        <v>0</v>
      </c>
      <c r="V4" s="1425">
        <f t="shared" si="3"/>
        <v>0</v>
      </c>
      <c r="W4" s="1425">
        <f t="shared" si="3"/>
        <v>0</v>
      </c>
      <c r="X4" s="1425">
        <f t="shared" si="3"/>
        <v>0</v>
      </c>
      <c r="Y4" s="1425">
        <f t="shared" si="3"/>
        <v>0</v>
      </c>
      <c r="Z4" s="1425">
        <f t="shared" si="3"/>
        <v>0</v>
      </c>
      <c r="AA4" s="1425">
        <f t="shared" si="3"/>
        <v>0</v>
      </c>
      <c r="AB4" s="1425">
        <f t="shared" si="3"/>
        <v>0</v>
      </c>
      <c r="AC4" s="1425">
        <f t="shared" si="3"/>
        <v>0</v>
      </c>
      <c r="AD4" s="1425">
        <f t="shared" si="3"/>
        <v>0</v>
      </c>
      <c r="AE4" s="1425">
        <f t="shared" si="3"/>
        <v>0</v>
      </c>
      <c r="AF4" s="1425">
        <f t="shared" si="3"/>
        <v>0</v>
      </c>
      <c r="AG4" s="1425">
        <f t="shared" si="3"/>
        <v>0</v>
      </c>
      <c r="AH4" s="1523">
        <f t="shared" si="4"/>
        <v>23.33333333</v>
      </c>
      <c r="AI4" s="1320">
        <f t="shared" si="5"/>
        <v>700</v>
      </c>
      <c r="AJ4" s="1524">
        <f t="shared" si="6"/>
        <v>68</v>
      </c>
      <c r="AK4" s="1524">
        <f t="shared" si="7"/>
        <v>58.8</v>
      </c>
      <c r="AL4" s="1516">
        <f t="shared" si="8"/>
        <v>0</v>
      </c>
      <c r="AM4" s="1516">
        <f t="shared" si="9"/>
        <v>0</v>
      </c>
      <c r="AN4" s="50"/>
    </row>
    <row r="5">
      <c r="B5" s="109" t="s">
        <v>1283</v>
      </c>
      <c r="C5" s="1425">
        <f t="shared" ref="C5:AG5" si="10">C18+C31</f>
        <v>16</v>
      </c>
      <c r="D5" s="1425">
        <f t="shared" si="10"/>
        <v>0</v>
      </c>
      <c r="E5" s="1425">
        <f t="shared" si="10"/>
        <v>90</v>
      </c>
      <c r="F5" s="1425">
        <f t="shared" si="10"/>
        <v>74</v>
      </c>
      <c r="G5" s="1425">
        <f t="shared" si="10"/>
        <v>79</v>
      </c>
      <c r="H5" s="1425">
        <f t="shared" si="10"/>
        <v>0</v>
      </c>
      <c r="I5" s="1425">
        <f t="shared" si="10"/>
        <v>0</v>
      </c>
      <c r="J5" s="1425">
        <f t="shared" si="10"/>
        <v>61</v>
      </c>
      <c r="K5" s="1425">
        <f t="shared" si="10"/>
        <v>72</v>
      </c>
      <c r="L5" s="1425">
        <f t="shared" si="10"/>
        <v>21</v>
      </c>
      <c r="M5" s="1425">
        <f t="shared" si="10"/>
        <v>35</v>
      </c>
      <c r="N5" s="1425">
        <f t="shared" si="10"/>
        <v>2</v>
      </c>
      <c r="O5" s="1425">
        <f t="shared" si="10"/>
        <v>0</v>
      </c>
      <c r="P5" s="1425">
        <f t="shared" si="10"/>
        <v>0</v>
      </c>
      <c r="Q5" s="1425">
        <f t="shared" si="10"/>
        <v>0</v>
      </c>
      <c r="R5" s="1425">
        <f t="shared" si="10"/>
        <v>0</v>
      </c>
      <c r="S5" s="1425">
        <f t="shared" si="10"/>
        <v>0</v>
      </c>
      <c r="T5" s="1425">
        <f t="shared" si="10"/>
        <v>0</v>
      </c>
      <c r="U5" s="1425">
        <f t="shared" si="10"/>
        <v>0</v>
      </c>
      <c r="V5" s="1425">
        <f t="shared" si="10"/>
        <v>0</v>
      </c>
      <c r="W5" s="1425">
        <f t="shared" si="10"/>
        <v>0</v>
      </c>
      <c r="X5" s="1425">
        <f t="shared" si="10"/>
        <v>0</v>
      </c>
      <c r="Y5" s="1425">
        <f t="shared" si="10"/>
        <v>0</v>
      </c>
      <c r="Z5" s="1425">
        <f t="shared" si="10"/>
        <v>0</v>
      </c>
      <c r="AA5" s="1425">
        <f t="shared" si="10"/>
        <v>0</v>
      </c>
      <c r="AB5" s="1425">
        <f t="shared" si="10"/>
        <v>0</v>
      </c>
      <c r="AC5" s="1425">
        <f t="shared" si="10"/>
        <v>0</v>
      </c>
      <c r="AD5" s="1425">
        <f t="shared" si="10"/>
        <v>0</v>
      </c>
      <c r="AE5" s="1425">
        <f t="shared" si="10"/>
        <v>0</v>
      </c>
      <c r="AF5" s="1425">
        <f t="shared" si="10"/>
        <v>0</v>
      </c>
      <c r="AG5" s="1425">
        <f t="shared" si="10"/>
        <v>0</v>
      </c>
      <c r="AH5" s="1523">
        <f t="shared" si="4"/>
        <v>15</v>
      </c>
      <c r="AI5" s="1320">
        <f t="shared" si="5"/>
        <v>450</v>
      </c>
      <c r="AJ5" s="1524">
        <f t="shared" si="6"/>
        <v>45</v>
      </c>
      <c r="AK5" s="1524">
        <f t="shared" si="7"/>
        <v>37.8</v>
      </c>
      <c r="AL5" s="1516">
        <f t="shared" si="8"/>
        <v>0</v>
      </c>
      <c r="AM5" s="1516">
        <f t="shared" si="9"/>
        <v>0</v>
      </c>
      <c r="AN5" s="50"/>
    </row>
    <row r="6">
      <c r="B6" s="109" t="s">
        <v>3315</v>
      </c>
      <c r="C6" s="1425">
        <f t="shared" ref="C6:AG6" si="11">C19+C32</f>
        <v>2</v>
      </c>
      <c r="D6" s="1425">
        <f t="shared" si="11"/>
        <v>0</v>
      </c>
      <c r="E6" s="1425">
        <f t="shared" si="11"/>
        <v>6</v>
      </c>
      <c r="F6" s="1425">
        <f t="shared" si="11"/>
        <v>13</v>
      </c>
      <c r="G6" s="1425">
        <f t="shared" si="11"/>
        <v>10</v>
      </c>
      <c r="H6" s="1425">
        <f t="shared" si="11"/>
        <v>0</v>
      </c>
      <c r="I6" s="1425">
        <f t="shared" si="11"/>
        <v>0</v>
      </c>
      <c r="J6" s="1425">
        <f t="shared" si="11"/>
        <v>8</v>
      </c>
      <c r="K6" s="1425">
        <f t="shared" si="11"/>
        <v>10</v>
      </c>
      <c r="L6" s="1425">
        <f t="shared" si="11"/>
        <v>7</v>
      </c>
      <c r="M6" s="1425">
        <f t="shared" si="11"/>
        <v>8</v>
      </c>
      <c r="N6" s="1425">
        <f t="shared" si="11"/>
        <v>2</v>
      </c>
      <c r="O6" s="1425">
        <f t="shared" si="11"/>
        <v>0</v>
      </c>
      <c r="P6" s="1425">
        <f t="shared" si="11"/>
        <v>0</v>
      </c>
      <c r="Q6" s="1425">
        <f t="shared" si="11"/>
        <v>0</v>
      </c>
      <c r="R6" s="1425">
        <f t="shared" si="11"/>
        <v>0</v>
      </c>
      <c r="S6" s="1425">
        <f t="shared" si="11"/>
        <v>0</v>
      </c>
      <c r="T6" s="1425">
        <f t="shared" si="11"/>
        <v>0</v>
      </c>
      <c r="U6" s="1425">
        <f t="shared" si="11"/>
        <v>0</v>
      </c>
      <c r="V6" s="1425">
        <f t="shared" si="11"/>
        <v>0</v>
      </c>
      <c r="W6" s="1425">
        <f t="shared" si="11"/>
        <v>0</v>
      </c>
      <c r="X6" s="1425">
        <f t="shared" si="11"/>
        <v>0</v>
      </c>
      <c r="Y6" s="1425">
        <f t="shared" si="11"/>
        <v>0</v>
      </c>
      <c r="Z6" s="1425">
        <f t="shared" si="11"/>
        <v>0</v>
      </c>
      <c r="AA6" s="1425">
        <f t="shared" si="11"/>
        <v>0</v>
      </c>
      <c r="AB6" s="1425">
        <f t="shared" si="11"/>
        <v>0</v>
      </c>
      <c r="AC6" s="1425">
        <f t="shared" si="11"/>
        <v>0</v>
      </c>
      <c r="AD6" s="1425">
        <f t="shared" si="11"/>
        <v>0</v>
      </c>
      <c r="AE6" s="1425">
        <f t="shared" si="11"/>
        <v>0</v>
      </c>
      <c r="AF6" s="1425">
        <f t="shared" si="11"/>
        <v>0</v>
      </c>
      <c r="AG6" s="1425">
        <f t="shared" si="11"/>
        <v>0</v>
      </c>
      <c r="AH6" s="1523">
        <f t="shared" si="4"/>
        <v>2.2</v>
      </c>
      <c r="AI6" s="1320">
        <f t="shared" si="5"/>
        <v>66</v>
      </c>
      <c r="AJ6" s="1524">
        <f t="shared" si="6"/>
        <v>5.25</v>
      </c>
      <c r="AK6" s="1524">
        <f t="shared" si="7"/>
        <v>6.6</v>
      </c>
      <c r="AL6" s="1516">
        <f t="shared" si="8"/>
        <v>0</v>
      </c>
      <c r="AM6" s="1516">
        <f t="shared" si="9"/>
        <v>0</v>
      </c>
      <c r="AN6" s="50"/>
    </row>
    <row r="7">
      <c r="B7" s="109" t="s">
        <v>96</v>
      </c>
      <c r="C7" s="1425">
        <f t="shared" ref="C7:AG7" si="12">C20+C33</f>
        <v>0</v>
      </c>
      <c r="D7" s="1425">
        <f t="shared" si="12"/>
        <v>0</v>
      </c>
      <c r="E7" s="1425">
        <f t="shared" si="12"/>
        <v>2</v>
      </c>
      <c r="F7" s="1425">
        <f t="shared" si="12"/>
        <v>0</v>
      </c>
      <c r="G7" s="1425">
        <f t="shared" si="12"/>
        <v>0</v>
      </c>
      <c r="H7" s="1425">
        <f t="shared" si="12"/>
        <v>0</v>
      </c>
      <c r="I7" s="1425">
        <f t="shared" si="12"/>
        <v>0</v>
      </c>
      <c r="J7" s="1425">
        <f t="shared" si="12"/>
        <v>0</v>
      </c>
      <c r="K7" s="1425">
        <f t="shared" si="12"/>
        <v>0</v>
      </c>
      <c r="L7" s="1425">
        <f t="shared" si="12"/>
        <v>1</v>
      </c>
      <c r="M7" s="1425">
        <f t="shared" si="12"/>
        <v>1</v>
      </c>
      <c r="N7" s="1425">
        <f t="shared" si="12"/>
        <v>2</v>
      </c>
      <c r="O7" s="1425">
        <f t="shared" si="12"/>
        <v>0</v>
      </c>
      <c r="P7" s="1425">
        <f t="shared" si="12"/>
        <v>0</v>
      </c>
      <c r="Q7" s="1425">
        <f t="shared" si="12"/>
        <v>0</v>
      </c>
      <c r="R7" s="1425">
        <f t="shared" si="12"/>
        <v>0</v>
      </c>
      <c r="S7" s="1425">
        <f t="shared" si="12"/>
        <v>0</v>
      </c>
      <c r="T7" s="1425">
        <f t="shared" si="12"/>
        <v>0</v>
      </c>
      <c r="U7" s="1425">
        <f t="shared" si="12"/>
        <v>0</v>
      </c>
      <c r="V7" s="1425">
        <f t="shared" si="12"/>
        <v>0</v>
      </c>
      <c r="W7" s="1425">
        <f t="shared" si="12"/>
        <v>0</v>
      </c>
      <c r="X7" s="1425">
        <f t="shared" si="12"/>
        <v>0</v>
      </c>
      <c r="Y7" s="1425">
        <f t="shared" si="12"/>
        <v>1</v>
      </c>
      <c r="Z7" s="1425">
        <f t="shared" si="12"/>
        <v>1</v>
      </c>
      <c r="AA7" s="1425">
        <f t="shared" si="12"/>
        <v>0</v>
      </c>
      <c r="AB7" s="1425">
        <f t="shared" si="12"/>
        <v>0</v>
      </c>
      <c r="AC7" s="1425">
        <f t="shared" si="12"/>
        <v>0</v>
      </c>
      <c r="AD7" s="1425">
        <f t="shared" si="12"/>
        <v>0</v>
      </c>
      <c r="AE7" s="1425">
        <f t="shared" si="12"/>
        <v>0</v>
      </c>
      <c r="AF7" s="1425">
        <f t="shared" si="12"/>
        <v>0</v>
      </c>
      <c r="AG7" s="1425">
        <f t="shared" si="12"/>
        <v>0</v>
      </c>
      <c r="AH7" s="1523">
        <f t="shared" si="4"/>
        <v>0.2666666667</v>
      </c>
      <c r="AI7" s="1320">
        <f t="shared" si="5"/>
        <v>8</v>
      </c>
      <c r="AJ7" s="1524">
        <f t="shared" si="6"/>
        <v>0.5</v>
      </c>
      <c r="AK7" s="1524">
        <f t="shared" si="7"/>
        <v>0.4</v>
      </c>
      <c r="AL7" s="1516">
        <f t="shared" si="8"/>
        <v>0</v>
      </c>
      <c r="AM7" s="1516">
        <f t="shared" si="9"/>
        <v>0.4</v>
      </c>
      <c r="AN7" s="50"/>
    </row>
    <row r="8">
      <c r="B8" s="1373" t="s">
        <v>3317</v>
      </c>
      <c r="C8" s="1410">
        <f t="shared" ref="C8:AG8" si="13">C7-C2</f>
        <v>0</v>
      </c>
      <c r="D8" s="1410">
        <f t="shared" si="13"/>
        <v>0</v>
      </c>
      <c r="E8" s="1410">
        <f t="shared" si="13"/>
        <v>2</v>
      </c>
      <c r="F8" s="1410">
        <f t="shared" si="13"/>
        <v>0</v>
      </c>
      <c r="G8" s="1410">
        <f t="shared" si="13"/>
        <v>0</v>
      </c>
      <c r="H8" s="1410">
        <f t="shared" si="13"/>
        <v>0</v>
      </c>
      <c r="I8" s="1410">
        <f t="shared" si="13"/>
        <v>0</v>
      </c>
      <c r="J8" s="1410">
        <f t="shared" si="13"/>
        <v>0</v>
      </c>
      <c r="K8" s="1410">
        <f t="shared" si="13"/>
        <v>0</v>
      </c>
      <c r="L8" s="1410">
        <f t="shared" si="13"/>
        <v>1</v>
      </c>
      <c r="M8" s="1410">
        <f t="shared" si="13"/>
        <v>1</v>
      </c>
      <c r="N8" s="1410">
        <f t="shared" si="13"/>
        <v>2</v>
      </c>
      <c r="O8" s="1410">
        <f t="shared" si="13"/>
        <v>0</v>
      </c>
      <c r="P8" s="1410">
        <f t="shared" si="13"/>
        <v>0</v>
      </c>
      <c r="Q8" s="1410">
        <f t="shared" si="13"/>
        <v>0</v>
      </c>
      <c r="R8" s="1410">
        <f t="shared" si="13"/>
        <v>0</v>
      </c>
      <c r="S8" s="1410">
        <f t="shared" si="13"/>
        <v>0</v>
      </c>
      <c r="T8" s="1410">
        <f t="shared" si="13"/>
        <v>0</v>
      </c>
      <c r="U8" s="1410">
        <f t="shared" si="13"/>
        <v>0</v>
      </c>
      <c r="V8" s="1410">
        <f t="shared" si="13"/>
        <v>0</v>
      </c>
      <c r="W8" s="1410">
        <f t="shared" si="13"/>
        <v>0</v>
      </c>
      <c r="X8" s="1410">
        <f t="shared" si="13"/>
        <v>0</v>
      </c>
      <c r="Y8" s="1410">
        <f t="shared" si="13"/>
        <v>1</v>
      </c>
      <c r="Z8" s="1410">
        <f t="shared" si="13"/>
        <v>1</v>
      </c>
      <c r="AA8" s="1410">
        <f t="shared" si="13"/>
        <v>0</v>
      </c>
      <c r="AB8" s="1410">
        <f t="shared" si="13"/>
        <v>0</v>
      </c>
      <c r="AC8" s="1410">
        <f t="shared" si="13"/>
        <v>0</v>
      </c>
      <c r="AD8" s="1410">
        <f t="shared" si="13"/>
        <v>0</v>
      </c>
      <c r="AE8" s="1410">
        <f t="shared" si="13"/>
        <v>0</v>
      </c>
      <c r="AF8" s="1410">
        <f t="shared" si="13"/>
        <v>0</v>
      </c>
      <c r="AG8" s="1410">
        <f t="shared" si="13"/>
        <v>0</v>
      </c>
      <c r="AH8" s="1530">
        <f>SUM(C8:AG8)</f>
        <v>8</v>
      </c>
      <c r="AI8" s="1531"/>
      <c r="AJ8" s="393"/>
      <c r="AK8" s="1516"/>
      <c r="AL8" s="393"/>
      <c r="AM8" s="1516"/>
      <c r="AN8" s="50"/>
    </row>
    <row r="9">
      <c r="B9" s="1375" t="s">
        <v>157</v>
      </c>
      <c r="C9" s="1376">
        <f t="shared" ref="C9:AG9" si="14">C4/C3</f>
        <v>0.36</v>
      </c>
      <c r="D9" s="1376" t="str">
        <f t="shared" si="14"/>
        <v>#DIV/0!</v>
      </c>
      <c r="E9" s="1376">
        <f t="shared" si="14"/>
        <v>0.5804878049</v>
      </c>
      <c r="F9" s="1376">
        <f t="shared" si="14"/>
        <v>0.6108597285</v>
      </c>
      <c r="G9" s="1376">
        <f t="shared" si="14"/>
        <v>0.625</v>
      </c>
      <c r="H9" s="1376" t="str">
        <f t="shared" si="14"/>
        <v>#DIV/0!</v>
      </c>
      <c r="I9" s="1376" t="str">
        <f t="shared" si="14"/>
        <v>#DIV/0!</v>
      </c>
      <c r="J9" s="1376">
        <f t="shared" si="14"/>
        <v>0.5257731959</v>
      </c>
      <c r="K9" s="1376">
        <f t="shared" si="14"/>
        <v>0.44375</v>
      </c>
      <c r="L9" s="1376">
        <f t="shared" si="14"/>
        <v>0.6</v>
      </c>
      <c r="M9" s="1376">
        <f t="shared" si="14"/>
        <v>0.4935064935</v>
      </c>
      <c r="N9" s="1376">
        <f t="shared" si="14"/>
        <v>0.6923076923</v>
      </c>
      <c r="O9" s="1376" t="str">
        <f t="shared" si="14"/>
        <v>#DIV/0!</v>
      </c>
      <c r="P9" s="1376" t="str">
        <f t="shared" si="14"/>
        <v>#DIV/0!</v>
      </c>
      <c r="Q9" s="1376" t="str">
        <f t="shared" si="14"/>
        <v>#DIV/0!</v>
      </c>
      <c r="R9" s="1376" t="str">
        <f t="shared" si="14"/>
        <v>#DIV/0!</v>
      </c>
      <c r="S9" s="1376" t="str">
        <f t="shared" si="14"/>
        <v>#DIV/0!</v>
      </c>
      <c r="T9" s="1376" t="str">
        <f t="shared" si="14"/>
        <v>#DIV/0!</v>
      </c>
      <c r="U9" s="1376" t="str">
        <f t="shared" si="14"/>
        <v>#DIV/0!</v>
      </c>
      <c r="V9" s="1376" t="str">
        <f t="shared" si="14"/>
        <v>#DIV/0!</v>
      </c>
      <c r="W9" s="1376" t="str">
        <f t="shared" si="14"/>
        <v>#DIV/0!</v>
      </c>
      <c r="X9" s="1376" t="str">
        <f t="shared" si="14"/>
        <v>#DIV/0!</v>
      </c>
      <c r="Y9" s="1376" t="str">
        <f t="shared" si="14"/>
        <v>#DIV/0!</v>
      </c>
      <c r="Z9" s="1376" t="str">
        <f t="shared" si="14"/>
        <v>#DIV/0!</v>
      </c>
      <c r="AA9" s="1376" t="str">
        <f t="shared" si="14"/>
        <v>#DIV/0!</v>
      </c>
      <c r="AB9" s="1376" t="str">
        <f t="shared" si="14"/>
        <v>#DIV/0!</v>
      </c>
      <c r="AC9" s="1376" t="str">
        <f t="shared" si="14"/>
        <v>#DIV/0!</v>
      </c>
      <c r="AD9" s="1376" t="str">
        <f t="shared" si="14"/>
        <v>#DIV/0!</v>
      </c>
      <c r="AE9" s="1376" t="str">
        <f t="shared" si="14"/>
        <v>#DIV/0!</v>
      </c>
      <c r="AF9" s="1376" t="str">
        <f t="shared" si="14"/>
        <v>#DIV/0!</v>
      </c>
      <c r="AG9" s="1376" t="str">
        <f t="shared" si="14"/>
        <v>#DIV/0!</v>
      </c>
      <c r="AH9" s="1532" t="str">
        <f t="shared" ref="AH9:AH12" si="16">AVERAGE(C9:AF9)</f>
        <v>#DIV/0!</v>
      </c>
      <c r="AI9" s="1531"/>
      <c r="AJ9" s="1525"/>
      <c r="AK9" s="1533"/>
      <c r="AL9" s="1525"/>
      <c r="AM9" s="1534"/>
      <c r="AN9" s="50"/>
    </row>
    <row r="10">
      <c r="B10" s="1375" t="s">
        <v>159</v>
      </c>
      <c r="C10" s="1376">
        <f t="shared" ref="C10:AG10" si="15">C5/C4</f>
        <v>0.8888888889</v>
      </c>
      <c r="D10" s="1376" t="str">
        <f t="shared" si="15"/>
        <v>#DIV/0!</v>
      </c>
      <c r="E10" s="1376">
        <f t="shared" si="15"/>
        <v>0.756302521</v>
      </c>
      <c r="F10" s="1376">
        <f t="shared" si="15"/>
        <v>0.5481481481</v>
      </c>
      <c r="G10" s="1376">
        <f t="shared" si="15"/>
        <v>0.632</v>
      </c>
      <c r="H10" s="1376" t="str">
        <f t="shared" si="15"/>
        <v>#DIV/0!</v>
      </c>
      <c r="I10" s="1376" t="str">
        <f t="shared" si="15"/>
        <v>#DIV/0!</v>
      </c>
      <c r="J10" s="1376">
        <f t="shared" si="15"/>
        <v>0.5980392157</v>
      </c>
      <c r="K10" s="1376">
        <f t="shared" si="15"/>
        <v>1.014084507</v>
      </c>
      <c r="L10" s="1376">
        <f t="shared" si="15"/>
        <v>0.4666666667</v>
      </c>
      <c r="M10" s="1376">
        <f t="shared" si="15"/>
        <v>0.4605263158</v>
      </c>
      <c r="N10" s="1376">
        <f t="shared" si="15"/>
        <v>0.2222222222</v>
      </c>
      <c r="O10" s="1376" t="str">
        <f t="shared" si="15"/>
        <v>#DIV/0!</v>
      </c>
      <c r="P10" s="1376" t="str">
        <f t="shared" si="15"/>
        <v>#DIV/0!</v>
      </c>
      <c r="Q10" s="1376" t="str">
        <f t="shared" si="15"/>
        <v>#DIV/0!</v>
      </c>
      <c r="R10" s="1376" t="str">
        <f t="shared" si="15"/>
        <v>#DIV/0!</v>
      </c>
      <c r="S10" s="1376" t="str">
        <f t="shared" si="15"/>
        <v>#DIV/0!</v>
      </c>
      <c r="T10" s="1376" t="str">
        <f t="shared" si="15"/>
        <v>#DIV/0!</v>
      </c>
      <c r="U10" s="1376" t="str">
        <f t="shared" si="15"/>
        <v>#DIV/0!</v>
      </c>
      <c r="V10" s="1376" t="str">
        <f t="shared" si="15"/>
        <v>#DIV/0!</v>
      </c>
      <c r="W10" s="1376" t="str">
        <f t="shared" si="15"/>
        <v>#DIV/0!</v>
      </c>
      <c r="X10" s="1376" t="str">
        <f t="shared" si="15"/>
        <v>#DIV/0!</v>
      </c>
      <c r="Y10" s="1376" t="str">
        <f t="shared" si="15"/>
        <v>#DIV/0!</v>
      </c>
      <c r="Z10" s="1376" t="str">
        <f t="shared" si="15"/>
        <v>#DIV/0!</v>
      </c>
      <c r="AA10" s="1376" t="str">
        <f t="shared" si="15"/>
        <v>#DIV/0!</v>
      </c>
      <c r="AB10" s="1376" t="str">
        <f t="shared" si="15"/>
        <v>#DIV/0!</v>
      </c>
      <c r="AC10" s="1376" t="str">
        <f t="shared" si="15"/>
        <v>#DIV/0!</v>
      </c>
      <c r="AD10" s="1376" t="str">
        <f t="shared" si="15"/>
        <v>#DIV/0!</v>
      </c>
      <c r="AE10" s="1376" t="str">
        <f t="shared" si="15"/>
        <v>#DIV/0!</v>
      </c>
      <c r="AF10" s="1376" t="str">
        <f t="shared" si="15"/>
        <v>#DIV/0!</v>
      </c>
      <c r="AG10" s="1376" t="str">
        <f t="shared" si="15"/>
        <v>#DIV/0!</v>
      </c>
      <c r="AH10" s="1532" t="str">
        <f t="shared" si="16"/>
        <v>#DIV/0!</v>
      </c>
      <c r="AI10" s="1531"/>
      <c r="AJ10" s="1534"/>
      <c r="AK10" s="1513"/>
      <c r="AL10" s="1513"/>
      <c r="AM10" s="1513"/>
      <c r="AN10" s="50"/>
    </row>
    <row r="11">
      <c r="B11" s="1375" t="s">
        <v>161</v>
      </c>
      <c r="C11" s="1376">
        <f t="shared" ref="C11:AG11" si="17">C6/C5</f>
        <v>0.125</v>
      </c>
      <c r="D11" s="1376" t="str">
        <f t="shared" si="17"/>
        <v>#DIV/0!</v>
      </c>
      <c r="E11" s="1376">
        <f t="shared" si="17"/>
        <v>0.06666666667</v>
      </c>
      <c r="F11" s="1376">
        <f t="shared" si="17"/>
        <v>0.1756756757</v>
      </c>
      <c r="G11" s="1376">
        <f t="shared" si="17"/>
        <v>0.1265822785</v>
      </c>
      <c r="H11" s="1376" t="str">
        <f t="shared" si="17"/>
        <v>#DIV/0!</v>
      </c>
      <c r="I11" s="1376" t="str">
        <f t="shared" si="17"/>
        <v>#DIV/0!</v>
      </c>
      <c r="J11" s="1376">
        <f t="shared" si="17"/>
        <v>0.131147541</v>
      </c>
      <c r="K11" s="1376">
        <f t="shared" si="17"/>
        <v>0.1388888889</v>
      </c>
      <c r="L11" s="1376">
        <f t="shared" si="17"/>
        <v>0.3333333333</v>
      </c>
      <c r="M11" s="1376">
        <f t="shared" si="17"/>
        <v>0.2285714286</v>
      </c>
      <c r="N11" s="1376">
        <f t="shared" si="17"/>
        <v>1</v>
      </c>
      <c r="O11" s="1376" t="str">
        <f t="shared" si="17"/>
        <v>#DIV/0!</v>
      </c>
      <c r="P11" s="1376" t="str">
        <f t="shared" si="17"/>
        <v>#DIV/0!</v>
      </c>
      <c r="Q11" s="1376" t="str">
        <f t="shared" si="17"/>
        <v>#DIV/0!</v>
      </c>
      <c r="R11" s="1376" t="str">
        <f t="shared" si="17"/>
        <v>#DIV/0!</v>
      </c>
      <c r="S11" s="1376" t="str">
        <f t="shared" si="17"/>
        <v>#DIV/0!</v>
      </c>
      <c r="T11" s="1376" t="str">
        <f t="shared" si="17"/>
        <v>#DIV/0!</v>
      </c>
      <c r="U11" s="1376" t="str">
        <f t="shared" si="17"/>
        <v>#DIV/0!</v>
      </c>
      <c r="V11" s="1376" t="str">
        <f t="shared" si="17"/>
        <v>#DIV/0!</v>
      </c>
      <c r="W11" s="1376" t="str">
        <f t="shared" si="17"/>
        <v>#DIV/0!</v>
      </c>
      <c r="X11" s="1376" t="str">
        <f t="shared" si="17"/>
        <v>#DIV/0!</v>
      </c>
      <c r="Y11" s="1376" t="str">
        <f t="shared" si="17"/>
        <v>#DIV/0!</v>
      </c>
      <c r="Z11" s="1376" t="str">
        <f t="shared" si="17"/>
        <v>#DIV/0!</v>
      </c>
      <c r="AA11" s="1376" t="str">
        <f t="shared" si="17"/>
        <v>#DIV/0!</v>
      </c>
      <c r="AB11" s="1376" t="str">
        <f t="shared" si="17"/>
        <v>#DIV/0!</v>
      </c>
      <c r="AC11" s="1376" t="str">
        <f t="shared" si="17"/>
        <v>#DIV/0!</v>
      </c>
      <c r="AD11" s="1376" t="str">
        <f t="shared" si="17"/>
        <v>#DIV/0!</v>
      </c>
      <c r="AE11" s="1376" t="str">
        <f t="shared" si="17"/>
        <v>#DIV/0!</v>
      </c>
      <c r="AF11" s="1376" t="str">
        <f t="shared" si="17"/>
        <v>#DIV/0!</v>
      </c>
      <c r="AG11" s="1376" t="str">
        <f t="shared" si="17"/>
        <v>#DIV/0!</v>
      </c>
      <c r="AH11" s="1532" t="str">
        <f t="shared" si="16"/>
        <v>#DIV/0!</v>
      </c>
      <c r="AI11" s="1531"/>
      <c r="AJ11" s="1534"/>
      <c r="AK11" s="1513"/>
      <c r="AL11" s="1513"/>
      <c r="AM11" s="1513"/>
      <c r="AN11" s="50"/>
    </row>
    <row r="12">
      <c r="B12" s="1375" t="s">
        <v>163</v>
      </c>
      <c r="C12" s="1376">
        <f t="shared" ref="C12:AG12" si="18">C7/C6</f>
        <v>0</v>
      </c>
      <c r="D12" s="1376" t="str">
        <f t="shared" si="18"/>
        <v>#DIV/0!</v>
      </c>
      <c r="E12" s="1376">
        <f t="shared" si="18"/>
        <v>0.3333333333</v>
      </c>
      <c r="F12" s="1376">
        <f t="shared" si="18"/>
        <v>0</v>
      </c>
      <c r="G12" s="1376">
        <f t="shared" si="18"/>
        <v>0</v>
      </c>
      <c r="H12" s="1376" t="str">
        <f t="shared" si="18"/>
        <v>#DIV/0!</v>
      </c>
      <c r="I12" s="1376" t="str">
        <f t="shared" si="18"/>
        <v>#DIV/0!</v>
      </c>
      <c r="J12" s="1376">
        <f t="shared" si="18"/>
        <v>0</v>
      </c>
      <c r="K12" s="1376">
        <f t="shared" si="18"/>
        <v>0</v>
      </c>
      <c r="L12" s="1376">
        <f t="shared" si="18"/>
        <v>0.1428571429</v>
      </c>
      <c r="M12" s="1376">
        <f t="shared" si="18"/>
        <v>0.125</v>
      </c>
      <c r="N12" s="1376">
        <f t="shared" si="18"/>
        <v>1</v>
      </c>
      <c r="O12" s="1376" t="str">
        <f t="shared" si="18"/>
        <v>#DIV/0!</v>
      </c>
      <c r="P12" s="1376" t="str">
        <f t="shared" si="18"/>
        <v>#DIV/0!</v>
      </c>
      <c r="Q12" s="1376" t="str">
        <f t="shared" si="18"/>
        <v>#DIV/0!</v>
      </c>
      <c r="R12" s="1376" t="str">
        <f t="shared" si="18"/>
        <v>#DIV/0!</v>
      </c>
      <c r="S12" s="1376" t="str">
        <f t="shared" si="18"/>
        <v>#DIV/0!</v>
      </c>
      <c r="T12" s="1376" t="str">
        <f t="shared" si="18"/>
        <v>#DIV/0!</v>
      </c>
      <c r="U12" s="1376" t="str">
        <f t="shared" si="18"/>
        <v>#DIV/0!</v>
      </c>
      <c r="V12" s="1376" t="str">
        <f t="shared" si="18"/>
        <v>#DIV/0!</v>
      </c>
      <c r="W12" s="1376" t="str">
        <f t="shared" si="18"/>
        <v>#DIV/0!</v>
      </c>
      <c r="X12" s="1376" t="str">
        <f t="shared" si="18"/>
        <v>#DIV/0!</v>
      </c>
      <c r="Y12" s="1376" t="str">
        <f t="shared" si="18"/>
        <v>#DIV/0!</v>
      </c>
      <c r="Z12" s="1376" t="str">
        <f t="shared" si="18"/>
        <v>#DIV/0!</v>
      </c>
      <c r="AA12" s="1376" t="str">
        <f t="shared" si="18"/>
        <v>#DIV/0!</v>
      </c>
      <c r="AB12" s="1376" t="str">
        <f t="shared" si="18"/>
        <v>#DIV/0!</v>
      </c>
      <c r="AC12" s="1376" t="str">
        <f t="shared" si="18"/>
        <v>#DIV/0!</v>
      </c>
      <c r="AD12" s="1376" t="str">
        <f t="shared" si="18"/>
        <v>#DIV/0!</v>
      </c>
      <c r="AE12" s="1376" t="str">
        <f t="shared" si="18"/>
        <v>#DIV/0!</v>
      </c>
      <c r="AF12" s="1376" t="str">
        <f t="shared" si="18"/>
        <v>#DIV/0!</v>
      </c>
      <c r="AG12" s="1376" t="str">
        <f t="shared" si="18"/>
        <v>#DIV/0!</v>
      </c>
      <c r="AH12" s="1532" t="str">
        <f t="shared" si="16"/>
        <v>#DIV/0!</v>
      </c>
      <c r="AI12" s="1531"/>
      <c r="AJ12" s="1534"/>
      <c r="AK12" s="1513"/>
      <c r="AL12" s="1513"/>
      <c r="AM12" s="1513"/>
      <c r="AN12" s="50"/>
    </row>
    <row r="13">
      <c r="A13" s="1355"/>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row>
    <row r="14">
      <c r="A14" s="1384" t="s">
        <v>0</v>
      </c>
      <c r="B14" s="109" t="s">
        <v>125</v>
      </c>
      <c r="C14" s="1356">
        <v>46055.0</v>
      </c>
      <c r="D14" s="1356">
        <v>46056.0</v>
      </c>
      <c r="E14" s="1356">
        <v>46057.0</v>
      </c>
      <c r="F14" s="1356">
        <v>46058.0</v>
      </c>
      <c r="G14" s="1356">
        <v>46059.0</v>
      </c>
      <c r="H14" s="1356">
        <v>46060.0</v>
      </c>
      <c r="I14" s="1356">
        <v>46061.0</v>
      </c>
      <c r="J14" s="1356">
        <v>46062.0</v>
      </c>
      <c r="K14" s="1356">
        <v>46063.0</v>
      </c>
      <c r="L14" s="1356">
        <v>46064.0</v>
      </c>
      <c r="M14" s="1356">
        <v>46065.0</v>
      </c>
      <c r="N14" s="1356">
        <v>46066.0</v>
      </c>
      <c r="O14" s="1356">
        <v>46067.0</v>
      </c>
      <c r="P14" s="1356">
        <v>46068.0</v>
      </c>
      <c r="Q14" s="1356">
        <v>46069.0</v>
      </c>
      <c r="R14" s="1356">
        <v>46070.0</v>
      </c>
      <c r="S14" s="1356">
        <v>46071.0</v>
      </c>
      <c r="T14" s="1356">
        <v>46072.0</v>
      </c>
      <c r="U14" s="1356">
        <v>46073.0</v>
      </c>
      <c r="V14" s="1356">
        <v>46074.0</v>
      </c>
      <c r="W14" s="1356">
        <v>46075.0</v>
      </c>
      <c r="X14" s="1356">
        <v>46076.0</v>
      </c>
      <c r="Y14" s="1356">
        <v>46077.0</v>
      </c>
      <c r="Z14" s="1356">
        <v>46078.0</v>
      </c>
      <c r="AA14" s="1356">
        <v>46079.0</v>
      </c>
      <c r="AB14" s="1356">
        <v>46080.0</v>
      </c>
      <c r="AC14" s="1356">
        <v>46081.0</v>
      </c>
      <c r="AD14" s="1356">
        <v>46082.0</v>
      </c>
      <c r="AE14" s="1356">
        <v>46083.0</v>
      </c>
      <c r="AF14" s="1356">
        <v>46084.0</v>
      </c>
      <c r="AG14" s="1356">
        <v>46085.0</v>
      </c>
      <c r="AH14" s="1357" t="s">
        <v>3305</v>
      </c>
      <c r="AI14" s="1512" t="s">
        <v>3306</v>
      </c>
      <c r="AJ14" s="1513" t="s">
        <v>3307</v>
      </c>
      <c r="AK14" s="1513" t="s">
        <v>3308</v>
      </c>
      <c r="AL14" s="50" t="s">
        <v>3309</v>
      </c>
      <c r="AM14" s="50" t="s">
        <v>3310</v>
      </c>
      <c r="AN14" s="50"/>
    </row>
    <row r="15">
      <c r="B15" s="109" t="s">
        <v>22</v>
      </c>
      <c r="C15" s="1425"/>
      <c r="D15" s="1056"/>
      <c r="E15" s="1056"/>
      <c r="F15" s="1425"/>
      <c r="G15" s="1425"/>
      <c r="H15" s="1056"/>
      <c r="I15" s="1425"/>
      <c r="J15" s="1425"/>
      <c r="K15" s="1056"/>
      <c r="L15" s="1056"/>
      <c r="M15" s="1056"/>
      <c r="N15" s="1425"/>
      <c r="O15" s="1423"/>
      <c r="P15" s="1423"/>
      <c r="Q15" s="1423"/>
      <c r="R15" s="124"/>
      <c r="S15" s="124"/>
      <c r="T15" s="1423"/>
      <c r="U15" s="1423"/>
      <c r="V15" s="1423"/>
      <c r="W15" s="1423"/>
      <c r="X15" s="1423"/>
      <c r="Y15" s="124"/>
      <c r="Z15" s="124"/>
      <c r="AA15" s="1423"/>
      <c r="AB15" s="1423"/>
      <c r="AC15" s="1423"/>
      <c r="AD15" s="1423"/>
      <c r="AE15" s="1423"/>
      <c r="AF15" s="124"/>
      <c r="AG15" s="124"/>
      <c r="AH15" s="1514">
        <f>SUM(C15:AF15)</f>
        <v>0</v>
      </c>
      <c r="AI15" s="1515"/>
      <c r="AJ15" s="1516"/>
      <c r="AK15" s="1516"/>
      <c r="AL15" s="393"/>
      <c r="AM15" s="393"/>
      <c r="AN15" s="50"/>
    </row>
    <row r="16">
      <c r="B16" s="1517" t="s">
        <v>97</v>
      </c>
      <c r="C16" s="1511"/>
      <c r="D16" s="1506"/>
      <c r="E16" s="1506"/>
      <c r="F16" s="1505"/>
      <c r="G16" s="1505"/>
      <c r="H16" s="1521"/>
      <c r="I16" s="1505"/>
      <c r="J16" s="1505"/>
      <c r="K16" s="1505"/>
      <c r="L16" s="1506"/>
      <c r="M16" s="1506"/>
      <c r="N16" s="1505"/>
      <c r="O16" s="1521"/>
      <c r="P16" s="1521"/>
      <c r="Q16" s="1506"/>
      <c r="R16" s="1506"/>
      <c r="S16" s="1506"/>
      <c r="T16" s="1506"/>
      <c r="U16" s="1506"/>
      <c r="V16" s="1521"/>
      <c r="W16" s="1506"/>
      <c r="X16" s="1506"/>
      <c r="Y16" s="1506"/>
      <c r="Z16" s="1506"/>
      <c r="AA16" s="1506"/>
      <c r="AB16" s="1506"/>
      <c r="AC16" s="1521"/>
      <c r="AD16" s="1521"/>
      <c r="AE16" s="1521"/>
      <c r="AF16" s="1521"/>
      <c r="AG16" s="1539"/>
      <c r="AH16" s="1523" t="str">
        <f t="shared" ref="AH16:AH20" si="19">AVERAGE(C16:AF16)</f>
        <v>#DIV/0!</v>
      </c>
      <c r="AI16" s="1320">
        <f t="shared" ref="AI16:AI20" si="20">SUM(C16:AF16)</f>
        <v>0</v>
      </c>
      <c r="AJ16" s="1524" t="str">
        <f t="shared" ref="AJ16:AJ20" si="21">IFERROR(AVERAGE(C16:F16),"-")</f>
        <v>-</v>
      </c>
      <c r="AK16" s="1524" t="str">
        <f t="shared" ref="AK16:AK20" si="22">IFERROR(AVERAGE(I16:M16),"-")</f>
        <v>-</v>
      </c>
      <c r="AL16" s="1516" t="str">
        <f t="shared" ref="AL16:AL20" si="23">IFERROR(AVERAGE(P16:T16),"-")</f>
        <v>-</v>
      </c>
      <c r="AM16" s="1516" t="str">
        <f t="shared" ref="AM16:AM20" si="24">IFERROR(AVERAGE(W16:AA16),"-")</f>
        <v>-</v>
      </c>
      <c r="AN16" s="1525"/>
    </row>
    <row r="17">
      <c r="B17" s="1526" t="s">
        <v>3290</v>
      </c>
      <c r="C17" s="1425"/>
      <c r="D17" s="1538"/>
      <c r="E17" s="1538"/>
      <c r="F17" s="1537"/>
      <c r="G17" s="1537"/>
      <c r="H17" s="1529"/>
      <c r="I17" s="1537"/>
      <c r="J17" s="1537"/>
      <c r="K17" s="1537"/>
      <c r="L17" s="1538"/>
      <c r="M17" s="1538"/>
      <c r="N17" s="1537"/>
      <c r="O17" s="1529"/>
      <c r="P17" s="1529"/>
      <c r="Q17" s="1538"/>
      <c r="R17" s="1538"/>
      <c r="S17" s="1538"/>
      <c r="T17" s="1538"/>
      <c r="U17" s="1538"/>
      <c r="V17" s="1529"/>
      <c r="W17" s="1538"/>
      <c r="X17" s="1538"/>
      <c r="Y17" s="1538"/>
      <c r="Z17" s="1538"/>
      <c r="AA17" s="1538"/>
      <c r="AB17" s="1538"/>
      <c r="AC17" s="1529"/>
      <c r="AD17" s="1529"/>
      <c r="AE17" s="1529"/>
      <c r="AF17" s="1529"/>
      <c r="AG17" s="124"/>
      <c r="AH17" s="1523" t="str">
        <f t="shared" si="19"/>
        <v>#DIV/0!</v>
      </c>
      <c r="AI17" s="1320">
        <f t="shared" si="20"/>
        <v>0</v>
      </c>
      <c r="AJ17" s="1524" t="str">
        <f t="shared" si="21"/>
        <v>-</v>
      </c>
      <c r="AK17" s="1524" t="str">
        <f t="shared" si="22"/>
        <v>-</v>
      </c>
      <c r="AL17" s="1516" t="str">
        <f t="shared" si="23"/>
        <v>-</v>
      </c>
      <c r="AM17" s="1516" t="str">
        <f t="shared" si="24"/>
        <v>-</v>
      </c>
      <c r="AN17" s="50"/>
    </row>
    <row r="18">
      <c r="B18" s="109" t="s">
        <v>1283</v>
      </c>
      <c r="C18" s="1425"/>
      <c r="D18" s="1056"/>
      <c r="E18" s="1056"/>
      <c r="F18" s="1425"/>
      <c r="G18" s="1425"/>
      <c r="H18" s="124"/>
      <c r="I18" s="1425"/>
      <c r="J18" s="1425"/>
      <c r="K18" s="1425"/>
      <c r="L18" s="1056"/>
      <c r="M18" s="1056"/>
      <c r="N18" s="1425"/>
      <c r="O18" s="124"/>
      <c r="P18" s="124"/>
      <c r="Q18" s="1056"/>
      <c r="R18" s="1056"/>
      <c r="S18" s="1056"/>
      <c r="T18" s="1056"/>
      <c r="U18" s="1056"/>
      <c r="V18" s="124"/>
      <c r="W18" s="1056"/>
      <c r="X18" s="1056"/>
      <c r="Y18" s="1056"/>
      <c r="Z18" s="1056"/>
      <c r="AA18" s="1056"/>
      <c r="AB18" s="1056"/>
      <c r="AC18" s="124"/>
      <c r="AD18" s="124"/>
      <c r="AE18" s="124"/>
      <c r="AF18" s="124"/>
      <c r="AG18" s="124"/>
      <c r="AH18" s="1523" t="str">
        <f t="shared" si="19"/>
        <v>#DIV/0!</v>
      </c>
      <c r="AI18" s="1320">
        <f t="shared" si="20"/>
        <v>0</v>
      </c>
      <c r="AJ18" s="1524" t="str">
        <f t="shared" si="21"/>
        <v>-</v>
      </c>
      <c r="AK18" s="1524" t="str">
        <f t="shared" si="22"/>
        <v>-</v>
      </c>
      <c r="AL18" s="1516" t="str">
        <f t="shared" si="23"/>
        <v>-</v>
      </c>
      <c r="AM18" s="1516" t="str">
        <f t="shared" si="24"/>
        <v>-</v>
      </c>
      <c r="AN18" s="50"/>
    </row>
    <row r="19">
      <c r="B19" s="109" t="s">
        <v>3315</v>
      </c>
      <c r="C19" s="1425"/>
      <c r="D19" s="1056"/>
      <c r="E19" s="1056"/>
      <c r="F19" s="1425"/>
      <c r="G19" s="1425"/>
      <c r="H19" s="124"/>
      <c r="I19" s="1425"/>
      <c r="J19" s="1425"/>
      <c r="K19" s="1425"/>
      <c r="L19" s="1056"/>
      <c r="M19" s="1056"/>
      <c r="N19" s="1425"/>
      <c r="O19" s="124"/>
      <c r="P19" s="124"/>
      <c r="Q19" s="1056"/>
      <c r="R19" s="1056"/>
      <c r="S19" s="1056"/>
      <c r="T19" s="1056"/>
      <c r="U19" s="1056"/>
      <c r="V19" s="124"/>
      <c r="W19" s="1056"/>
      <c r="X19" s="1056"/>
      <c r="Y19" s="1056"/>
      <c r="Z19" s="1056"/>
      <c r="AA19" s="1056"/>
      <c r="AB19" s="1056"/>
      <c r="AC19" s="124"/>
      <c r="AD19" s="124"/>
      <c r="AE19" s="124"/>
      <c r="AF19" s="124"/>
      <c r="AG19" s="124"/>
      <c r="AH19" s="1523" t="str">
        <f t="shared" si="19"/>
        <v>#DIV/0!</v>
      </c>
      <c r="AI19" s="1320">
        <f t="shared" si="20"/>
        <v>0</v>
      </c>
      <c r="AJ19" s="1524" t="str">
        <f t="shared" si="21"/>
        <v>-</v>
      </c>
      <c r="AK19" s="1524" t="str">
        <f t="shared" si="22"/>
        <v>-</v>
      </c>
      <c r="AL19" s="1516" t="str">
        <f t="shared" si="23"/>
        <v>-</v>
      </c>
      <c r="AM19" s="1516" t="str">
        <f t="shared" si="24"/>
        <v>-</v>
      </c>
      <c r="AN19" s="50"/>
    </row>
    <row r="20">
      <c r="B20" s="109" t="s">
        <v>96</v>
      </c>
      <c r="C20" s="1425"/>
      <c r="D20" s="1056"/>
      <c r="E20" s="1056"/>
      <c r="F20" s="1425"/>
      <c r="G20" s="1425"/>
      <c r="H20" s="124"/>
      <c r="I20" s="1425"/>
      <c r="J20" s="1425"/>
      <c r="K20" s="1425"/>
      <c r="L20" s="1056"/>
      <c r="M20" s="1056"/>
      <c r="N20" s="1425"/>
      <c r="O20" s="124"/>
      <c r="P20" s="124"/>
      <c r="Q20" s="1056"/>
      <c r="R20" s="1056"/>
      <c r="S20" s="1056"/>
      <c r="T20" s="1056"/>
      <c r="U20" s="1056"/>
      <c r="V20" s="124"/>
      <c r="W20" s="1056"/>
      <c r="X20" s="1056"/>
      <c r="Y20" s="1056"/>
      <c r="Z20" s="1056"/>
      <c r="AA20" s="1056"/>
      <c r="AB20" s="1056"/>
      <c r="AC20" s="124"/>
      <c r="AD20" s="124"/>
      <c r="AE20" s="124"/>
      <c r="AF20" s="124"/>
      <c r="AG20" s="124"/>
      <c r="AH20" s="1523" t="str">
        <f t="shared" si="19"/>
        <v>#DIV/0!</v>
      </c>
      <c r="AI20" s="1320">
        <f t="shared" si="20"/>
        <v>0</v>
      </c>
      <c r="AJ20" s="1524" t="str">
        <f t="shared" si="21"/>
        <v>-</v>
      </c>
      <c r="AK20" s="1524" t="str">
        <f t="shared" si="22"/>
        <v>-</v>
      </c>
      <c r="AL20" s="1516" t="str">
        <f t="shared" si="23"/>
        <v>-</v>
      </c>
      <c r="AM20" s="1516" t="str">
        <f t="shared" si="24"/>
        <v>-</v>
      </c>
      <c r="AN20" s="50"/>
    </row>
    <row r="21">
      <c r="B21" s="1373" t="s">
        <v>3317</v>
      </c>
      <c r="C21" s="1410">
        <f t="shared" ref="C21:AG21" si="25">C20-C15</f>
        <v>0</v>
      </c>
      <c r="D21" s="1410">
        <f t="shared" si="25"/>
        <v>0</v>
      </c>
      <c r="E21" s="1410">
        <f t="shared" si="25"/>
        <v>0</v>
      </c>
      <c r="F21" s="1410">
        <f t="shared" si="25"/>
        <v>0</v>
      </c>
      <c r="G21" s="1410">
        <f t="shared" si="25"/>
        <v>0</v>
      </c>
      <c r="H21" s="1410">
        <f t="shared" si="25"/>
        <v>0</v>
      </c>
      <c r="I21" s="1410">
        <f t="shared" si="25"/>
        <v>0</v>
      </c>
      <c r="J21" s="1410">
        <f t="shared" si="25"/>
        <v>0</v>
      </c>
      <c r="K21" s="1410">
        <f t="shared" si="25"/>
        <v>0</v>
      </c>
      <c r="L21" s="1410">
        <f t="shared" si="25"/>
        <v>0</v>
      </c>
      <c r="M21" s="1410">
        <f t="shared" si="25"/>
        <v>0</v>
      </c>
      <c r="N21" s="1410">
        <f t="shared" si="25"/>
        <v>0</v>
      </c>
      <c r="O21" s="1410">
        <f t="shared" si="25"/>
        <v>0</v>
      </c>
      <c r="P21" s="1410">
        <f t="shared" si="25"/>
        <v>0</v>
      </c>
      <c r="Q21" s="1410">
        <f t="shared" si="25"/>
        <v>0</v>
      </c>
      <c r="R21" s="1410">
        <f t="shared" si="25"/>
        <v>0</v>
      </c>
      <c r="S21" s="1410">
        <f t="shared" si="25"/>
        <v>0</v>
      </c>
      <c r="T21" s="1410">
        <f t="shared" si="25"/>
        <v>0</v>
      </c>
      <c r="U21" s="1410">
        <f t="shared" si="25"/>
        <v>0</v>
      </c>
      <c r="V21" s="1410">
        <f t="shared" si="25"/>
        <v>0</v>
      </c>
      <c r="W21" s="1410">
        <f t="shared" si="25"/>
        <v>0</v>
      </c>
      <c r="X21" s="1410">
        <f t="shared" si="25"/>
        <v>0</v>
      </c>
      <c r="Y21" s="1410">
        <f t="shared" si="25"/>
        <v>0</v>
      </c>
      <c r="Z21" s="1410">
        <f t="shared" si="25"/>
        <v>0</v>
      </c>
      <c r="AA21" s="1410">
        <f t="shared" si="25"/>
        <v>0</v>
      </c>
      <c r="AB21" s="1410">
        <f t="shared" si="25"/>
        <v>0</v>
      </c>
      <c r="AC21" s="1410">
        <f t="shared" si="25"/>
        <v>0</v>
      </c>
      <c r="AD21" s="1410">
        <f t="shared" si="25"/>
        <v>0</v>
      </c>
      <c r="AE21" s="1410">
        <f t="shared" si="25"/>
        <v>0</v>
      </c>
      <c r="AF21" s="1410">
        <f t="shared" si="25"/>
        <v>0</v>
      </c>
      <c r="AG21" s="1410">
        <f t="shared" si="25"/>
        <v>0</v>
      </c>
      <c r="AH21" s="1530">
        <f>SUM(C21:AG21)</f>
        <v>0</v>
      </c>
      <c r="AI21" s="1531"/>
      <c r="AJ21" s="393"/>
      <c r="AK21" s="1516"/>
      <c r="AL21" s="393"/>
      <c r="AM21" s="1516"/>
      <c r="AN21" s="50"/>
    </row>
    <row r="22">
      <c r="B22" s="1375" t="s">
        <v>157</v>
      </c>
      <c r="C22" s="1376" t="str">
        <f t="shared" ref="C22:AG22" si="26">C17/C16</f>
        <v>#DIV/0!</v>
      </c>
      <c r="D22" s="1376" t="str">
        <f t="shared" si="26"/>
        <v>#DIV/0!</v>
      </c>
      <c r="E22" s="1376" t="str">
        <f t="shared" si="26"/>
        <v>#DIV/0!</v>
      </c>
      <c r="F22" s="1376" t="str">
        <f t="shared" si="26"/>
        <v>#DIV/0!</v>
      </c>
      <c r="G22" s="1376" t="str">
        <f t="shared" si="26"/>
        <v>#DIV/0!</v>
      </c>
      <c r="H22" s="1376" t="str">
        <f t="shared" si="26"/>
        <v>#DIV/0!</v>
      </c>
      <c r="I22" s="1376" t="str">
        <f t="shared" si="26"/>
        <v>#DIV/0!</v>
      </c>
      <c r="J22" s="1376" t="str">
        <f t="shared" si="26"/>
        <v>#DIV/0!</v>
      </c>
      <c r="K22" s="1376" t="str">
        <f t="shared" si="26"/>
        <v>#DIV/0!</v>
      </c>
      <c r="L22" s="1376" t="str">
        <f t="shared" si="26"/>
        <v>#DIV/0!</v>
      </c>
      <c r="M22" s="1376" t="str">
        <f t="shared" si="26"/>
        <v>#DIV/0!</v>
      </c>
      <c r="N22" s="1376" t="str">
        <f t="shared" si="26"/>
        <v>#DIV/0!</v>
      </c>
      <c r="O22" s="1376" t="str">
        <f t="shared" si="26"/>
        <v>#DIV/0!</v>
      </c>
      <c r="P22" s="1376" t="str">
        <f t="shared" si="26"/>
        <v>#DIV/0!</v>
      </c>
      <c r="Q22" s="1376" t="str">
        <f t="shared" si="26"/>
        <v>#DIV/0!</v>
      </c>
      <c r="R22" s="1376" t="str">
        <f t="shared" si="26"/>
        <v>#DIV/0!</v>
      </c>
      <c r="S22" s="1376" t="str">
        <f t="shared" si="26"/>
        <v>#DIV/0!</v>
      </c>
      <c r="T22" s="1376" t="str">
        <f t="shared" si="26"/>
        <v>#DIV/0!</v>
      </c>
      <c r="U22" s="1376" t="str">
        <f t="shared" si="26"/>
        <v>#DIV/0!</v>
      </c>
      <c r="V22" s="1376" t="str">
        <f t="shared" si="26"/>
        <v>#DIV/0!</v>
      </c>
      <c r="W22" s="1376" t="str">
        <f t="shared" si="26"/>
        <v>#DIV/0!</v>
      </c>
      <c r="X22" s="1376" t="str">
        <f t="shared" si="26"/>
        <v>#DIV/0!</v>
      </c>
      <c r="Y22" s="1376" t="str">
        <f t="shared" si="26"/>
        <v>#DIV/0!</v>
      </c>
      <c r="Z22" s="1376" t="str">
        <f t="shared" si="26"/>
        <v>#DIV/0!</v>
      </c>
      <c r="AA22" s="1376" t="str">
        <f t="shared" si="26"/>
        <v>#DIV/0!</v>
      </c>
      <c r="AB22" s="1376" t="str">
        <f t="shared" si="26"/>
        <v>#DIV/0!</v>
      </c>
      <c r="AC22" s="1376" t="str">
        <f t="shared" si="26"/>
        <v>#DIV/0!</v>
      </c>
      <c r="AD22" s="1376" t="str">
        <f t="shared" si="26"/>
        <v>#DIV/0!</v>
      </c>
      <c r="AE22" s="1376" t="str">
        <f t="shared" si="26"/>
        <v>#DIV/0!</v>
      </c>
      <c r="AF22" s="1376" t="str">
        <f t="shared" si="26"/>
        <v>#DIV/0!</v>
      </c>
      <c r="AG22" s="1376" t="str">
        <f t="shared" si="26"/>
        <v>#DIV/0!</v>
      </c>
      <c r="AH22" s="1532" t="str">
        <f t="shared" ref="AH22:AH25" si="28">AVERAGE(C22:AF22)</f>
        <v>#DIV/0!</v>
      </c>
      <c r="AI22" s="1531"/>
      <c r="AJ22" s="1525"/>
      <c r="AK22" s="1533"/>
      <c r="AL22" s="1525"/>
      <c r="AM22" s="1534"/>
      <c r="AN22" s="50"/>
    </row>
    <row r="23">
      <c r="B23" s="1375" t="s">
        <v>159</v>
      </c>
      <c r="C23" s="1376" t="str">
        <f t="shared" ref="C23:AG23" si="27">C18/C17</f>
        <v>#DIV/0!</v>
      </c>
      <c r="D23" s="1376" t="str">
        <f t="shared" si="27"/>
        <v>#DIV/0!</v>
      </c>
      <c r="E23" s="1376" t="str">
        <f t="shared" si="27"/>
        <v>#DIV/0!</v>
      </c>
      <c r="F23" s="1376" t="str">
        <f t="shared" si="27"/>
        <v>#DIV/0!</v>
      </c>
      <c r="G23" s="1376" t="str">
        <f t="shared" si="27"/>
        <v>#DIV/0!</v>
      </c>
      <c r="H23" s="1376" t="str">
        <f t="shared" si="27"/>
        <v>#DIV/0!</v>
      </c>
      <c r="I23" s="1376" t="str">
        <f t="shared" si="27"/>
        <v>#DIV/0!</v>
      </c>
      <c r="J23" s="1376" t="str">
        <f t="shared" si="27"/>
        <v>#DIV/0!</v>
      </c>
      <c r="K23" s="1376" t="str">
        <f t="shared" si="27"/>
        <v>#DIV/0!</v>
      </c>
      <c r="L23" s="1376" t="str">
        <f t="shared" si="27"/>
        <v>#DIV/0!</v>
      </c>
      <c r="M23" s="1376" t="str">
        <f t="shared" si="27"/>
        <v>#DIV/0!</v>
      </c>
      <c r="N23" s="1376" t="str">
        <f t="shared" si="27"/>
        <v>#DIV/0!</v>
      </c>
      <c r="O23" s="1376" t="str">
        <f t="shared" si="27"/>
        <v>#DIV/0!</v>
      </c>
      <c r="P23" s="1376" t="str">
        <f t="shared" si="27"/>
        <v>#DIV/0!</v>
      </c>
      <c r="Q23" s="1376" t="str">
        <f t="shared" si="27"/>
        <v>#DIV/0!</v>
      </c>
      <c r="R23" s="1376" t="str">
        <f t="shared" si="27"/>
        <v>#DIV/0!</v>
      </c>
      <c r="S23" s="1376" t="str">
        <f t="shared" si="27"/>
        <v>#DIV/0!</v>
      </c>
      <c r="T23" s="1376" t="str">
        <f t="shared" si="27"/>
        <v>#DIV/0!</v>
      </c>
      <c r="U23" s="1376" t="str">
        <f t="shared" si="27"/>
        <v>#DIV/0!</v>
      </c>
      <c r="V23" s="1376" t="str">
        <f t="shared" si="27"/>
        <v>#DIV/0!</v>
      </c>
      <c r="W23" s="1376" t="str">
        <f t="shared" si="27"/>
        <v>#DIV/0!</v>
      </c>
      <c r="X23" s="1376" t="str">
        <f t="shared" si="27"/>
        <v>#DIV/0!</v>
      </c>
      <c r="Y23" s="1376" t="str">
        <f t="shared" si="27"/>
        <v>#DIV/0!</v>
      </c>
      <c r="Z23" s="1376" t="str">
        <f t="shared" si="27"/>
        <v>#DIV/0!</v>
      </c>
      <c r="AA23" s="1376" t="str">
        <f t="shared" si="27"/>
        <v>#DIV/0!</v>
      </c>
      <c r="AB23" s="1376" t="str">
        <f t="shared" si="27"/>
        <v>#DIV/0!</v>
      </c>
      <c r="AC23" s="1376" t="str">
        <f t="shared" si="27"/>
        <v>#DIV/0!</v>
      </c>
      <c r="AD23" s="1376" t="str">
        <f t="shared" si="27"/>
        <v>#DIV/0!</v>
      </c>
      <c r="AE23" s="1376" t="str">
        <f t="shared" si="27"/>
        <v>#DIV/0!</v>
      </c>
      <c r="AF23" s="1376" t="str">
        <f t="shared" si="27"/>
        <v>#DIV/0!</v>
      </c>
      <c r="AG23" s="1376" t="str">
        <f t="shared" si="27"/>
        <v>#DIV/0!</v>
      </c>
      <c r="AH23" s="1532" t="str">
        <f t="shared" si="28"/>
        <v>#DIV/0!</v>
      </c>
      <c r="AI23" s="1531"/>
      <c r="AJ23" s="1534"/>
      <c r="AK23" s="1513"/>
      <c r="AL23" s="1513"/>
      <c r="AM23" s="1513"/>
      <c r="AN23" s="50"/>
    </row>
    <row r="24">
      <c r="B24" s="1375" t="s">
        <v>161</v>
      </c>
      <c r="C24" s="1376" t="str">
        <f t="shared" ref="C24:AG24" si="29">C19/C18</f>
        <v>#DIV/0!</v>
      </c>
      <c r="D24" s="1376" t="str">
        <f t="shared" si="29"/>
        <v>#DIV/0!</v>
      </c>
      <c r="E24" s="1376" t="str">
        <f t="shared" si="29"/>
        <v>#DIV/0!</v>
      </c>
      <c r="F24" s="1376" t="str">
        <f t="shared" si="29"/>
        <v>#DIV/0!</v>
      </c>
      <c r="G24" s="1376" t="str">
        <f t="shared" si="29"/>
        <v>#DIV/0!</v>
      </c>
      <c r="H24" s="1376" t="str">
        <f t="shared" si="29"/>
        <v>#DIV/0!</v>
      </c>
      <c r="I24" s="1376" t="str">
        <f t="shared" si="29"/>
        <v>#DIV/0!</v>
      </c>
      <c r="J24" s="1376" t="str">
        <f t="shared" si="29"/>
        <v>#DIV/0!</v>
      </c>
      <c r="K24" s="1376" t="str">
        <f t="shared" si="29"/>
        <v>#DIV/0!</v>
      </c>
      <c r="L24" s="1376" t="str">
        <f t="shared" si="29"/>
        <v>#DIV/0!</v>
      </c>
      <c r="M24" s="1376" t="str">
        <f t="shared" si="29"/>
        <v>#DIV/0!</v>
      </c>
      <c r="N24" s="1376" t="str">
        <f t="shared" si="29"/>
        <v>#DIV/0!</v>
      </c>
      <c r="O24" s="1376" t="str">
        <f t="shared" si="29"/>
        <v>#DIV/0!</v>
      </c>
      <c r="P24" s="1376" t="str">
        <f t="shared" si="29"/>
        <v>#DIV/0!</v>
      </c>
      <c r="Q24" s="1376" t="str">
        <f t="shared" si="29"/>
        <v>#DIV/0!</v>
      </c>
      <c r="R24" s="1376" t="str">
        <f t="shared" si="29"/>
        <v>#DIV/0!</v>
      </c>
      <c r="S24" s="1376" t="str">
        <f t="shared" si="29"/>
        <v>#DIV/0!</v>
      </c>
      <c r="T24" s="1376" t="str">
        <f t="shared" si="29"/>
        <v>#DIV/0!</v>
      </c>
      <c r="U24" s="1376" t="str">
        <f t="shared" si="29"/>
        <v>#DIV/0!</v>
      </c>
      <c r="V24" s="1376" t="str">
        <f t="shared" si="29"/>
        <v>#DIV/0!</v>
      </c>
      <c r="W24" s="1376" t="str">
        <f t="shared" si="29"/>
        <v>#DIV/0!</v>
      </c>
      <c r="X24" s="1376" t="str">
        <f t="shared" si="29"/>
        <v>#DIV/0!</v>
      </c>
      <c r="Y24" s="1376" t="str">
        <f t="shared" si="29"/>
        <v>#DIV/0!</v>
      </c>
      <c r="Z24" s="1376" t="str">
        <f t="shared" si="29"/>
        <v>#DIV/0!</v>
      </c>
      <c r="AA24" s="1376" t="str">
        <f t="shared" si="29"/>
        <v>#DIV/0!</v>
      </c>
      <c r="AB24" s="1376" t="str">
        <f t="shared" si="29"/>
        <v>#DIV/0!</v>
      </c>
      <c r="AC24" s="1376" t="str">
        <f t="shared" si="29"/>
        <v>#DIV/0!</v>
      </c>
      <c r="AD24" s="1376" t="str">
        <f t="shared" si="29"/>
        <v>#DIV/0!</v>
      </c>
      <c r="AE24" s="1376" t="str">
        <f t="shared" si="29"/>
        <v>#DIV/0!</v>
      </c>
      <c r="AF24" s="1376" t="str">
        <f t="shared" si="29"/>
        <v>#DIV/0!</v>
      </c>
      <c r="AG24" s="1376" t="str">
        <f t="shared" si="29"/>
        <v>#DIV/0!</v>
      </c>
      <c r="AH24" s="1532" t="str">
        <f t="shared" si="28"/>
        <v>#DIV/0!</v>
      </c>
      <c r="AI24" s="1531"/>
      <c r="AJ24" s="1534"/>
      <c r="AK24" s="1513"/>
      <c r="AL24" s="1513"/>
      <c r="AM24" s="1513"/>
      <c r="AN24" s="50"/>
    </row>
    <row r="25">
      <c r="B25" s="1375" t="s">
        <v>163</v>
      </c>
      <c r="C25" s="1376" t="str">
        <f t="shared" ref="C25:AG25" si="30">C20/C19</f>
        <v>#DIV/0!</v>
      </c>
      <c r="D25" s="1376" t="str">
        <f t="shared" si="30"/>
        <v>#DIV/0!</v>
      </c>
      <c r="E25" s="1376" t="str">
        <f t="shared" si="30"/>
        <v>#DIV/0!</v>
      </c>
      <c r="F25" s="1376" t="str">
        <f t="shared" si="30"/>
        <v>#DIV/0!</v>
      </c>
      <c r="G25" s="1376" t="str">
        <f t="shared" si="30"/>
        <v>#DIV/0!</v>
      </c>
      <c r="H25" s="1376" t="str">
        <f t="shared" si="30"/>
        <v>#DIV/0!</v>
      </c>
      <c r="I25" s="1376" t="str">
        <f t="shared" si="30"/>
        <v>#DIV/0!</v>
      </c>
      <c r="J25" s="1376" t="str">
        <f t="shared" si="30"/>
        <v>#DIV/0!</v>
      </c>
      <c r="K25" s="1376" t="str">
        <f t="shared" si="30"/>
        <v>#DIV/0!</v>
      </c>
      <c r="L25" s="1376" t="str">
        <f t="shared" si="30"/>
        <v>#DIV/0!</v>
      </c>
      <c r="M25" s="1376" t="str">
        <f t="shared" si="30"/>
        <v>#DIV/0!</v>
      </c>
      <c r="N25" s="1376" t="str">
        <f t="shared" si="30"/>
        <v>#DIV/0!</v>
      </c>
      <c r="O25" s="1376" t="str">
        <f t="shared" si="30"/>
        <v>#DIV/0!</v>
      </c>
      <c r="P25" s="1376" t="str">
        <f t="shared" si="30"/>
        <v>#DIV/0!</v>
      </c>
      <c r="Q25" s="1376" t="str">
        <f t="shared" si="30"/>
        <v>#DIV/0!</v>
      </c>
      <c r="R25" s="1376" t="str">
        <f t="shared" si="30"/>
        <v>#DIV/0!</v>
      </c>
      <c r="S25" s="1376" t="str">
        <f t="shared" si="30"/>
        <v>#DIV/0!</v>
      </c>
      <c r="T25" s="1376" t="str">
        <f t="shared" si="30"/>
        <v>#DIV/0!</v>
      </c>
      <c r="U25" s="1376" t="str">
        <f t="shared" si="30"/>
        <v>#DIV/0!</v>
      </c>
      <c r="V25" s="1376" t="str">
        <f t="shared" si="30"/>
        <v>#DIV/0!</v>
      </c>
      <c r="W25" s="1376" t="str">
        <f t="shared" si="30"/>
        <v>#DIV/0!</v>
      </c>
      <c r="X25" s="1376" t="str">
        <f t="shared" si="30"/>
        <v>#DIV/0!</v>
      </c>
      <c r="Y25" s="1376" t="str">
        <f t="shared" si="30"/>
        <v>#DIV/0!</v>
      </c>
      <c r="Z25" s="1376" t="str">
        <f t="shared" si="30"/>
        <v>#DIV/0!</v>
      </c>
      <c r="AA25" s="1376" t="str">
        <f t="shared" si="30"/>
        <v>#DIV/0!</v>
      </c>
      <c r="AB25" s="1376" t="str">
        <f t="shared" si="30"/>
        <v>#DIV/0!</v>
      </c>
      <c r="AC25" s="1376" t="str">
        <f t="shared" si="30"/>
        <v>#DIV/0!</v>
      </c>
      <c r="AD25" s="1376" t="str">
        <f t="shared" si="30"/>
        <v>#DIV/0!</v>
      </c>
      <c r="AE25" s="1376" t="str">
        <f t="shared" si="30"/>
        <v>#DIV/0!</v>
      </c>
      <c r="AF25" s="1376" t="str">
        <f t="shared" si="30"/>
        <v>#DIV/0!</v>
      </c>
      <c r="AG25" s="1376" t="str">
        <f t="shared" si="30"/>
        <v>#DIV/0!</v>
      </c>
      <c r="AH25" s="1532" t="str">
        <f t="shared" si="28"/>
        <v>#DIV/0!</v>
      </c>
      <c r="AI25" s="1531"/>
      <c r="AJ25" s="1534"/>
      <c r="AK25" s="1513"/>
      <c r="AL25" s="1513"/>
      <c r="AM25" s="1513"/>
      <c r="AN25" s="50"/>
    </row>
    <row r="26">
      <c r="A26" s="1355"/>
      <c r="B26" s="50"/>
      <c r="C26" s="50"/>
      <c r="D26" s="50"/>
      <c r="E26" s="134"/>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row>
    <row r="27">
      <c r="A27" s="1384" t="s">
        <v>34</v>
      </c>
      <c r="B27" s="109" t="s">
        <v>125</v>
      </c>
      <c r="C27" s="1356">
        <v>46055.0</v>
      </c>
      <c r="D27" s="1356">
        <v>46056.0</v>
      </c>
      <c r="E27" s="1356">
        <v>46057.0</v>
      </c>
      <c r="F27" s="1356">
        <v>46058.0</v>
      </c>
      <c r="G27" s="1356">
        <v>46059.0</v>
      </c>
      <c r="H27" s="1356">
        <v>46060.0</v>
      </c>
      <c r="I27" s="1356">
        <v>46061.0</v>
      </c>
      <c r="J27" s="1356">
        <v>46062.0</v>
      </c>
      <c r="K27" s="1356">
        <v>46063.0</v>
      </c>
      <c r="L27" s="1356">
        <v>46064.0</v>
      </c>
      <c r="M27" s="1356">
        <v>46065.0</v>
      </c>
      <c r="N27" s="1356">
        <v>46066.0</v>
      </c>
      <c r="O27" s="1356">
        <v>46067.0</v>
      </c>
      <c r="P27" s="1356">
        <v>46068.0</v>
      </c>
      <c r="Q27" s="1356">
        <v>46069.0</v>
      </c>
      <c r="R27" s="1356">
        <v>46070.0</v>
      </c>
      <c r="S27" s="1356">
        <v>46071.0</v>
      </c>
      <c r="T27" s="1356">
        <v>46072.0</v>
      </c>
      <c r="U27" s="1356">
        <v>46073.0</v>
      </c>
      <c r="V27" s="1356">
        <v>46074.0</v>
      </c>
      <c r="W27" s="1356">
        <v>46075.0</v>
      </c>
      <c r="X27" s="1356">
        <v>46076.0</v>
      </c>
      <c r="Y27" s="1356">
        <v>46077.0</v>
      </c>
      <c r="Z27" s="1356">
        <v>46078.0</v>
      </c>
      <c r="AA27" s="1356">
        <v>46079.0</v>
      </c>
      <c r="AB27" s="1356">
        <v>46080.0</v>
      </c>
      <c r="AC27" s="1356">
        <v>46081.0</v>
      </c>
      <c r="AD27" s="1356">
        <v>46082.0</v>
      </c>
      <c r="AE27" s="1356">
        <v>46083.0</v>
      </c>
      <c r="AF27" s="1356">
        <v>46084.0</v>
      </c>
      <c r="AG27" s="1356">
        <v>46085.0</v>
      </c>
      <c r="AH27" s="1357" t="s">
        <v>3305</v>
      </c>
      <c r="AI27" s="1512" t="s">
        <v>3306</v>
      </c>
      <c r="AJ27" s="1513" t="s">
        <v>3307</v>
      </c>
      <c r="AK27" s="1513" t="s">
        <v>3308</v>
      </c>
      <c r="AL27" s="50" t="s">
        <v>3309</v>
      </c>
      <c r="AM27" s="50" t="s">
        <v>3310</v>
      </c>
      <c r="AN27" s="50"/>
    </row>
    <row r="28">
      <c r="B28" s="109" t="s">
        <v>22</v>
      </c>
      <c r="C28" s="1425"/>
      <c r="D28" s="1056"/>
      <c r="E28" s="1056"/>
      <c r="F28" s="1425"/>
      <c r="G28" s="1425"/>
      <c r="H28" s="1056"/>
      <c r="I28" s="1425"/>
      <c r="J28" s="1425"/>
      <c r="K28" s="1056"/>
      <c r="L28" s="1056"/>
      <c r="M28" s="1056"/>
      <c r="N28" s="1425"/>
      <c r="O28" s="1423"/>
      <c r="P28" s="1423"/>
      <c r="Q28" s="1423"/>
      <c r="R28" s="124"/>
      <c r="S28" s="124"/>
      <c r="T28" s="1423"/>
      <c r="U28" s="1423"/>
      <c r="V28" s="1423"/>
      <c r="W28" s="1423"/>
      <c r="X28" s="1423"/>
      <c r="Y28" s="124"/>
      <c r="Z28" s="124"/>
      <c r="AA28" s="1423"/>
      <c r="AB28" s="1423"/>
      <c r="AC28" s="1423"/>
      <c r="AD28" s="1423"/>
      <c r="AE28" s="1423"/>
      <c r="AF28" s="124"/>
      <c r="AG28" s="124"/>
      <c r="AH28" s="1514">
        <f>SUM(C28:AF28)</f>
        <v>0</v>
      </c>
      <c r="AI28" s="1515"/>
      <c r="AJ28" s="1516"/>
      <c r="AK28" s="1516"/>
      <c r="AL28" s="393"/>
      <c r="AM28" s="393"/>
      <c r="AN28" s="50"/>
    </row>
    <row r="29">
      <c r="B29" s="1517" t="s">
        <v>97</v>
      </c>
      <c r="C29" s="1511">
        <v>50.0</v>
      </c>
      <c r="D29" s="1506">
        <v>0.0</v>
      </c>
      <c r="E29" s="1506">
        <v>205.0</v>
      </c>
      <c r="F29" s="1505">
        <v>221.0</v>
      </c>
      <c r="G29" s="1505">
        <v>200.0</v>
      </c>
      <c r="H29" s="1506"/>
      <c r="I29" s="1505"/>
      <c r="J29" s="1506">
        <v>194.0</v>
      </c>
      <c r="K29" s="1505">
        <v>160.0</v>
      </c>
      <c r="L29" s="1506">
        <v>75.0</v>
      </c>
      <c r="M29" s="1506">
        <v>154.0</v>
      </c>
      <c r="N29" s="1505">
        <v>13.0</v>
      </c>
      <c r="O29" s="1521"/>
      <c r="P29" s="1521"/>
      <c r="Q29" s="1506"/>
      <c r="R29" s="1506"/>
      <c r="S29" s="1506"/>
      <c r="T29" s="1506"/>
      <c r="U29" s="1506"/>
      <c r="V29" s="1506"/>
      <c r="W29" s="1506"/>
      <c r="X29" s="1506"/>
      <c r="Y29" s="1506"/>
      <c r="Z29" s="1506"/>
      <c r="AA29" s="1506"/>
      <c r="AB29" s="1506"/>
      <c r="AC29" s="1521"/>
      <c r="AD29" s="1521"/>
      <c r="AE29" s="1521"/>
      <c r="AF29" s="1521"/>
      <c r="AG29" s="1539"/>
      <c r="AH29" s="1523">
        <f t="shared" ref="AH29:AH33" si="31">AVERAGE(C29:AF29)</f>
        <v>127.2</v>
      </c>
      <c r="AI29" s="1320">
        <f t="shared" ref="AI29:AI33" si="32">SUM(C29:AF29)</f>
        <v>1272</v>
      </c>
      <c r="AJ29" s="1524">
        <f t="shared" ref="AJ29:AJ33" si="33">IFERROR(AVERAGE(C29:F29),"-")</f>
        <v>119</v>
      </c>
      <c r="AK29" s="1524">
        <f t="shared" ref="AK29:AK33" si="34">IFERROR(AVERAGE(I29:M29),"-")</f>
        <v>145.75</v>
      </c>
      <c r="AL29" s="1516" t="str">
        <f t="shared" ref="AL29:AL33" si="35">IFERROR(AVERAGE(P29:T29),"-")</f>
        <v>-</v>
      </c>
      <c r="AM29" s="1516" t="str">
        <f t="shared" ref="AM29:AM33" si="36">IFERROR(AVERAGE(W29:AA29),"-")</f>
        <v>-</v>
      </c>
      <c r="AN29" s="1525"/>
    </row>
    <row r="30">
      <c r="B30" s="1526" t="s">
        <v>3290</v>
      </c>
      <c r="C30" s="1425">
        <v>18.0</v>
      </c>
      <c r="D30" s="1538">
        <v>0.0</v>
      </c>
      <c r="E30" s="1538">
        <v>119.0</v>
      </c>
      <c r="F30" s="1537">
        <f>F29-86</f>
        <v>135</v>
      </c>
      <c r="G30" s="1537">
        <v>125.0</v>
      </c>
      <c r="H30" s="1538"/>
      <c r="I30" s="1537"/>
      <c r="J30" s="1538">
        <v>102.0</v>
      </c>
      <c r="K30" s="1537">
        <v>71.0</v>
      </c>
      <c r="L30" s="1538">
        <v>45.0</v>
      </c>
      <c r="M30" s="1538">
        <v>76.0</v>
      </c>
      <c r="N30" s="1537">
        <v>9.0</v>
      </c>
      <c r="O30" s="1529"/>
      <c r="P30" s="1529"/>
      <c r="Q30" s="1538"/>
      <c r="R30" s="1538"/>
      <c r="S30" s="1538"/>
      <c r="T30" s="1538"/>
      <c r="U30" s="1538"/>
      <c r="V30" s="1538"/>
      <c r="W30" s="1538"/>
      <c r="X30" s="1538"/>
      <c r="Y30" s="1538"/>
      <c r="Z30" s="1538"/>
      <c r="AA30" s="1538"/>
      <c r="AB30" s="1538"/>
      <c r="AC30" s="1529"/>
      <c r="AD30" s="1529"/>
      <c r="AE30" s="1529"/>
      <c r="AF30" s="1529"/>
      <c r="AG30" s="124"/>
      <c r="AH30" s="1523">
        <f t="shared" si="31"/>
        <v>70</v>
      </c>
      <c r="AI30" s="1320">
        <f t="shared" si="32"/>
        <v>700</v>
      </c>
      <c r="AJ30" s="1524">
        <f t="shared" si="33"/>
        <v>68</v>
      </c>
      <c r="AK30" s="1524">
        <f t="shared" si="34"/>
        <v>73.5</v>
      </c>
      <c r="AL30" s="1516" t="str">
        <f t="shared" si="35"/>
        <v>-</v>
      </c>
      <c r="AM30" s="1516" t="str">
        <f t="shared" si="36"/>
        <v>-</v>
      </c>
      <c r="AN30" s="50"/>
    </row>
    <row r="31">
      <c r="B31" s="109" t="s">
        <v>1283</v>
      </c>
      <c r="C31" s="1425">
        <v>16.0</v>
      </c>
      <c r="D31" s="1056">
        <v>0.0</v>
      </c>
      <c r="E31" s="1056">
        <v>90.0</v>
      </c>
      <c r="F31" s="1425">
        <v>74.0</v>
      </c>
      <c r="G31" s="1425">
        <v>79.0</v>
      </c>
      <c r="H31" s="1056"/>
      <c r="I31" s="1425"/>
      <c r="J31" s="1056">
        <v>61.0</v>
      </c>
      <c r="K31" s="1425">
        <v>72.0</v>
      </c>
      <c r="L31" s="1056">
        <v>21.0</v>
      </c>
      <c r="M31" s="1056">
        <v>35.0</v>
      </c>
      <c r="N31" s="1425">
        <v>2.0</v>
      </c>
      <c r="O31" s="124"/>
      <c r="P31" s="124"/>
      <c r="Q31" s="1056"/>
      <c r="R31" s="1056"/>
      <c r="S31" s="1056"/>
      <c r="T31" s="1056"/>
      <c r="U31" s="1056"/>
      <c r="V31" s="1056"/>
      <c r="W31" s="1056"/>
      <c r="X31" s="1056"/>
      <c r="Y31" s="1056"/>
      <c r="Z31" s="1056"/>
      <c r="AA31" s="1056"/>
      <c r="AB31" s="1056"/>
      <c r="AC31" s="124"/>
      <c r="AD31" s="124"/>
      <c r="AE31" s="124"/>
      <c r="AF31" s="124"/>
      <c r="AG31" s="124"/>
      <c r="AH31" s="1523">
        <f t="shared" si="31"/>
        <v>45</v>
      </c>
      <c r="AI31" s="1320">
        <f t="shared" si="32"/>
        <v>450</v>
      </c>
      <c r="AJ31" s="1524">
        <f t="shared" si="33"/>
        <v>45</v>
      </c>
      <c r="AK31" s="1524">
        <f t="shared" si="34"/>
        <v>47.25</v>
      </c>
      <c r="AL31" s="1516" t="str">
        <f t="shared" si="35"/>
        <v>-</v>
      </c>
      <c r="AM31" s="1516" t="str">
        <f t="shared" si="36"/>
        <v>-</v>
      </c>
      <c r="AN31" s="50"/>
    </row>
    <row r="32">
      <c r="B32" s="109" t="s">
        <v>3315</v>
      </c>
      <c r="C32" s="1425">
        <v>2.0</v>
      </c>
      <c r="D32" s="1056">
        <v>0.0</v>
      </c>
      <c r="E32" s="1056">
        <v>6.0</v>
      </c>
      <c r="F32" s="1425">
        <v>13.0</v>
      </c>
      <c r="G32" s="1425">
        <v>10.0</v>
      </c>
      <c r="H32" s="1056"/>
      <c r="I32" s="1425"/>
      <c r="J32" s="1056">
        <v>8.0</v>
      </c>
      <c r="K32" s="1425">
        <v>10.0</v>
      </c>
      <c r="L32" s="1056">
        <v>7.0</v>
      </c>
      <c r="M32" s="1056">
        <v>8.0</v>
      </c>
      <c r="N32" s="1425">
        <v>2.0</v>
      </c>
      <c r="O32" s="124"/>
      <c r="P32" s="124"/>
      <c r="Q32" s="1056"/>
      <c r="R32" s="1056"/>
      <c r="S32" s="1056"/>
      <c r="T32" s="1056"/>
      <c r="U32" s="1056"/>
      <c r="V32" s="1056"/>
      <c r="W32" s="1056"/>
      <c r="X32" s="1056"/>
      <c r="Y32" s="1056"/>
      <c r="Z32" s="1056"/>
      <c r="AA32" s="1056"/>
      <c r="AB32" s="1056"/>
      <c r="AC32" s="124"/>
      <c r="AD32" s="124"/>
      <c r="AE32" s="124"/>
      <c r="AF32" s="124"/>
      <c r="AG32" s="124"/>
      <c r="AH32" s="1523">
        <f t="shared" si="31"/>
        <v>6.6</v>
      </c>
      <c r="AI32" s="1320">
        <f t="shared" si="32"/>
        <v>66</v>
      </c>
      <c r="AJ32" s="1524">
        <f t="shared" si="33"/>
        <v>5.25</v>
      </c>
      <c r="AK32" s="1524">
        <f t="shared" si="34"/>
        <v>8.25</v>
      </c>
      <c r="AL32" s="1516" t="str">
        <f t="shared" si="35"/>
        <v>-</v>
      </c>
      <c r="AM32" s="1516" t="str">
        <f t="shared" si="36"/>
        <v>-</v>
      </c>
      <c r="AN32" s="50"/>
    </row>
    <row r="33">
      <c r="B33" s="109" t="s">
        <v>96</v>
      </c>
      <c r="C33" s="1425">
        <v>0.0</v>
      </c>
      <c r="D33" s="1056">
        <v>0.0</v>
      </c>
      <c r="E33" s="1056">
        <v>2.0</v>
      </c>
      <c r="F33" s="1425">
        <v>0.0</v>
      </c>
      <c r="G33" s="1425">
        <v>0.0</v>
      </c>
      <c r="H33" s="1056"/>
      <c r="I33" s="1425"/>
      <c r="J33" s="1056">
        <v>0.0</v>
      </c>
      <c r="K33" s="1425">
        <v>0.0</v>
      </c>
      <c r="L33" s="1056">
        <v>1.0</v>
      </c>
      <c r="M33" s="1056">
        <v>1.0</v>
      </c>
      <c r="N33" s="1425">
        <v>2.0</v>
      </c>
      <c r="O33" s="124"/>
      <c r="P33" s="124"/>
      <c r="Q33" s="1056"/>
      <c r="R33" s="1056"/>
      <c r="S33" s="1056"/>
      <c r="T33" s="1056"/>
      <c r="U33" s="1056"/>
      <c r="V33" s="1056"/>
      <c r="W33" s="1056"/>
      <c r="X33" s="1056"/>
      <c r="Y33" s="1056">
        <v>1.0</v>
      </c>
      <c r="Z33" s="1056">
        <v>1.0</v>
      </c>
      <c r="AA33" s="1056"/>
      <c r="AB33" s="1056"/>
      <c r="AC33" s="124"/>
      <c r="AD33" s="124"/>
      <c r="AE33" s="124"/>
      <c r="AF33" s="124"/>
      <c r="AG33" s="124"/>
      <c r="AH33" s="1523">
        <f t="shared" si="31"/>
        <v>0.6666666667</v>
      </c>
      <c r="AI33" s="1320">
        <f t="shared" si="32"/>
        <v>8</v>
      </c>
      <c r="AJ33" s="1524">
        <f t="shared" si="33"/>
        <v>0.5</v>
      </c>
      <c r="AK33" s="1524">
        <f t="shared" si="34"/>
        <v>0.5</v>
      </c>
      <c r="AL33" s="1516" t="str">
        <f t="shared" si="35"/>
        <v>-</v>
      </c>
      <c r="AM33" s="1516">
        <f t="shared" si="36"/>
        <v>1</v>
      </c>
      <c r="AN33" s="50"/>
    </row>
    <row r="34">
      <c r="B34" s="1373" t="s">
        <v>3317</v>
      </c>
      <c r="C34" s="1410">
        <f t="shared" ref="C34:AG34" si="37">C33-C28</f>
        <v>0</v>
      </c>
      <c r="D34" s="1410">
        <f t="shared" si="37"/>
        <v>0</v>
      </c>
      <c r="E34" s="1410">
        <f t="shared" si="37"/>
        <v>2</v>
      </c>
      <c r="F34" s="1410">
        <f t="shared" si="37"/>
        <v>0</v>
      </c>
      <c r="G34" s="1410">
        <f t="shared" si="37"/>
        <v>0</v>
      </c>
      <c r="H34" s="1410">
        <f t="shared" si="37"/>
        <v>0</v>
      </c>
      <c r="I34" s="1410">
        <f t="shared" si="37"/>
        <v>0</v>
      </c>
      <c r="J34" s="1410">
        <f t="shared" si="37"/>
        <v>0</v>
      </c>
      <c r="K34" s="1410">
        <f t="shared" si="37"/>
        <v>0</v>
      </c>
      <c r="L34" s="1410">
        <f t="shared" si="37"/>
        <v>1</v>
      </c>
      <c r="M34" s="1410">
        <f t="shared" si="37"/>
        <v>1</v>
      </c>
      <c r="N34" s="1410">
        <f t="shared" si="37"/>
        <v>2</v>
      </c>
      <c r="O34" s="1410">
        <f t="shared" si="37"/>
        <v>0</v>
      </c>
      <c r="P34" s="1410">
        <f t="shared" si="37"/>
        <v>0</v>
      </c>
      <c r="Q34" s="1410">
        <f t="shared" si="37"/>
        <v>0</v>
      </c>
      <c r="R34" s="1410">
        <f t="shared" si="37"/>
        <v>0</v>
      </c>
      <c r="S34" s="1410">
        <f t="shared" si="37"/>
        <v>0</v>
      </c>
      <c r="T34" s="1410">
        <f t="shared" si="37"/>
        <v>0</v>
      </c>
      <c r="U34" s="1410">
        <f t="shared" si="37"/>
        <v>0</v>
      </c>
      <c r="V34" s="1410">
        <f t="shared" si="37"/>
        <v>0</v>
      </c>
      <c r="W34" s="1410">
        <f t="shared" si="37"/>
        <v>0</v>
      </c>
      <c r="X34" s="1410">
        <f t="shared" si="37"/>
        <v>0</v>
      </c>
      <c r="Y34" s="1410">
        <f t="shared" si="37"/>
        <v>1</v>
      </c>
      <c r="Z34" s="1410">
        <f t="shared" si="37"/>
        <v>1</v>
      </c>
      <c r="AA34" s="1410">
        <f t="shared" si="37"/>
        <v>0</v>
      </c>
      <c r="AB34" s="1410">
        <f t="shared" si="37"/>
        <v>0</v>
      </c>
      <c r="AC34" s="1410">
        <f t="shared" si="37"/>
        <v>0</v>
      </c>
      <c r="AD34" s="1410">
        <f t="shared" si="37"/>
        <v>0</v>
      </c>
      <c r="AE34" s="1410">
        <f t="shared" si="37"/>
        <v>0</v>
      </c>
      <c r="AF34" s="1410">
        <f t="shared" si="37"/>
        <v>0</v>
      </c>
      <c r="AG34" s="1410">
        <f t="shared" si="37"/>
        <v>0</v>
      </c>
      <c r="AH34" s="1530">
        <f>SUM(C34:AG34)</f>
        <v>8</v>
      </c>
      <c r="AI34" s="1531"/>
      <c r="AJ34" s="393"/>
      <c r="AK34" s="1516"/>
      <c r="AL34" s="393"/>
      <c r="AM34" s="1516"/>
      <c r="AN34" s="50"/>
    </row>
    <row r="35">
      <c r="B35" s="1375" t="s">
        <v>157</v>
      </c>
      <c r="C35" s="1376">
        <f t="shared" ref="C35:AG35" si="38">C30/C29</f>
        <v>0.36</v>
      </c>
      <c r="D35" s="1376" t="str">
        <f t="shared" si="38"/>
        <v>#DIV/0!</v>
      </c>
      <c r="E35" s="1376">
        <f t="shared" si="38"/>
        <v>0.5804878049</v>
      </c>
      <c r="F35" s="1376">
        <f t="shared" si="38"/>
        <v>0.6108597285</v>
      </c>
      <c r="G35" s="1376">
        <f t="shared" si="38"/>
        <v>0.625</v>
      </c>
      <c r="H35" s="1376" t="str">
        <f t="shared" si="38"/>
        <v>#DIV/0!</v>
      </c>
      <c r="I35" s="1376" t="str">
        <f t="shared" si="38"/>
        <v>#DIV/0!</v>
      </c>
      <c r="J35" s="1376">
        <f t="shared" si="38"/>
        <v>0.5257731959</v>
      </c>
      <c r="K35" s="1376">
        <f t="shared" si="38"/>
        <v>0.44375</v>
      </c>
      <c r="L35" s="1376">
        <f t="shared" si="38"/>
        <v>0.6</v>
      </c>
      <c r="M35" s="1376">
        <f t="shared" si="38"/>
        <v>0.4935064935</v>
      </c>
      <c r="N35" s="1376">
        <f t="shared" si="38"/>
        <v>0.6923076923</v>
      </c>
      <c r="O35" s="1376" t="str">
        <f t="shared" si="38"/>
        <v>#DIV/0!</v>
      </c>
      <c r="P35" s="1376" t="str">
        <f t="shared" si="38"/>
        <v>#DIV/0!</v>
      </c>
      <c r="Q35" s="1376" t="str">
        <f t="shared" si="38"/>
        <v>#DIV/0!</v>
      </c>
      <c r="R35" s="1376" t="str">
        <f t="shared" si="38"/>
        <v>#DIV/0!</v>
      </c>
      <c r="S35" s="1376" t="str">
        <f t="shared" si="38"/>
        <v>#DIV/0!</v>
      </c>
      <c r="T35" s="1376" t="str">
        <f t="shared" si="38"/>
        <v>#DIV/0!</v>
      </c>
      <c r="U35" s="1376" t="str">
        <f t="shared" si="38"/>
        <v>#DIV/0!</v>
      </c>
      <c r="V35" s="1376" t="str">
        <f t="shared" si="38"/>
        <v>#DIV/0!</v>
      </c>
      <c r="W35" s="1376" t="str">
        <f t="shared" si="38"/>
        <v>#DIV/0!</v>
      </c>
      <c r="X35" s="1376" t="str">
        <f t="shared" si="38"/>
        <v>#DIV/0!</v>
      </c>
      <c r="Y35" s="1376" t="str">
        <f t="shared" si="38"/>
        <v>#DIV/0!</v>
      </c>
      <c r="Z35" s="1376" t="str">
        <f t="shared" si="38"/>
        <v>#DIV/0!</v>
      </c>
      <c r="AA35" s="1376" t="str">
        <f t="shared" si="38"/>
        <v>#DIV/0!</v>
      </c>
      <c r="AB35" s="1376" t="str">
        <f t="shared" si="38"/>
        <v>#DIV/0!</v>
      </c>
      <c r="AC35" s="1376" t="str">
        <f t="shared" si="38"/>
        <v>#DIV/0!</v>
      </c>
      <c r="AD35" s="1376" t="str">
        <f t="shared" si="38"/>
        <v>#DIV/0!</v>
      </c>
      <c r="AE35" s="1376" t="str">
        <f t="shared" si="38"/>
        <v>#DIV/0!</v>
      </c>
      <c r="AF35" s="1376" t="str">
        <f t="shared" si="38"/>
        <v>#DIV/0!</v>
      </c>
      <c r="AG35" s="1376" t="str">
        <f t="shared" si="38"/>
        <v>#DIV/0!</v>
      </c>
      <c r="AH35" s="1532" t="str">
        <f t="shared" ref="AH35:AH38" si="40">AVERAGE(C35:AF35)</f>
        <v>#DIV/0!</v>
      </c>
      <c r="AI35" s="1531"/>
      <c r="AJ35" s="1525"/>
      <c r="AK35" s="1533"/>
      <c r="AL35" s="1525"/>
      <c r="AM35" s="1534"/>
      <c r="AN35" s="50"/>
    </row>
    <row r="36">
      <c r="B36" s="1375" t="s">
        <v>159</v>
      </c>
      <c r="C36" s="1376">
        <f t="shared" ref="C36:AG36" si="39">C31/C30</f>
        <v>0.8888888889</v>
      </c>
      <c r="D36" s="1376" t="str">
        <f t="shared" si="39"/>
        <v>#DIV/0!</v>
      </c>
      <c r="E36" s="1376">
        <f t="shared" si="39"/>
        <v>0.756302521</v>
      </c>
      <c r="F36" s="1376">
        <f t="shared" si="39"/>
        <v>0.5481481481</v>
      </c>
      <c r="G36" s="1376">
        <f t="shared" si="39"/>
        <v>0.632</v>
      </c>
      <c r="H36" s="1376" t="str">
        <f t="shared" si="39"/>
        <v>#DIV/0!</v>
      </c>
      <c r="I36" s="1376" t="str">
        <f t="shared" si="39"/>
        <v>#DIV/0!</v>
      </c>
      <c r="J36" s="1376">
        <f t="shared" si="39"/>
        <v>0.5980392157</v>
      </c>
      <c r="K36" s="1376">
        <f t="shared" si="39"/>
        <v>1.014084507</v>
      </c>
      <c r="L36" s="1376">
        <f t="shared" si="39"/>
        <v>0.4666666667</v>
      </c>
      <c r="M36" s="1376">
        <f t="shared" si="39"/>
        <v>0.4605263158</v>
      </c>
      <c r="N36" s="1376">
        <f t="shared" si="39"/>
        <v>0.2222222222</v>
      </c>
      <c r="O36" s="1376" t="str">
        <f t="shared" si="39"/>
        <v>#DIV/0!</v>
      </c>
      <c r="P36" s="1376" t="str">
        <f t="shared" si="39"/>
        <v>#DIV/0!</v>
      </c>
      <c r="Q36" s="1376" t="str">
        <f t="shared" si="39"/>
        <v>#DIV/0!</v>
      </c>
      <c r="R36" s="1376" t="str">
        <f t="shared" si="39"/>
        <v>#DIV/0!</v>
      </c>
      <c r="S36" s="1376" t="str">
        <f t="shared" si="39"/>
        <v>#DIV/0!</v>
      </c>
      <c r="T36" s="1376" t="str">
        <f t="shared" si="39"/>
        <v>#DIV/0!</v>
      </c>
      <c r="U36" s="1376" t="str">
        <f t="shared" si="39"/>
        <v>#DIV/0!</v>
      </c>
      <c r="V36" s="1376" t="str">
        <f t="shared" si="39"/>
        <v>#DIV/0!</v>
      </c>
      <c r="W36" s="1376" t="str">
        <f t="shared" si="39"/>
        <v>#DIV/0!</v>
      </c>
      <c r="X36" s="1376" t="str">
        <f t="shared" si="39"/>
        <v>#DIV/0!</v>
      </c>
      <c r="Y36" s="1376" t="str">
        <f t="shared" si="39"/>
        <v>#DIV/0!</v>
      </c>
      <c r="Z36" s="1376" t="str">
        <f t="shared" si="39"/>
        <v>#DIV/0!</v>
      </c>
      <c r="AA36" s="1376" t="str">
        <f t="shared" si="39"/>
        <v>#DIV/0!</v>
      </c>
      <c r="AB36" s="1376" t="str">
        <f t="shared" si="39"/>
        <v>#DIV/0!</v>
      </c>
      <c r="AC36" s="1376" t="str">
        <f t="shared" si="39"/>
        <v>#DIV/0!</v>
      </c>
      <c r="AD36" s="1376" t="str">
        <f t="shared" si="39"/>
        <v>#DIV/0!</v>
      </c>
      <c r="AE36" s="1376" t="str">
        <f t="shared" si="39"/>
        <v>#DIV/0!</v>
      </c>
      <c r="AF36" s="1376" t="str">
        <f t="shared" si="39"/>
        <v>#DIV/0!</v>
      </c>
      <c r="AG36" s="1376" t="str">
        <f t="shared" si="39"/>
        <v>#DIV/0!</v>
      </c>
      <c r="AH36" s="1532" t="str">
        <f t="shared" si="40"/>
        <v>#DIV/0!</v>
      </c>
      <c r="AI36" s="1531"/>
      <c r="AJ36" s="1534"/>
      <c r="AK36" s="1513"/>
      <c r="AL36" s="1513"/>
      <c r="AM36" s="1513"/>
      <c r="AN36" s="50"/>
    </row>
    <row r="37">
      <c r="B37" s="1375" t="s">
        <v>161</v>
      </c>
      <c r="C37" s="1376">
        <f t="shared" ref="C37:AG37" si="41">C32/C31</f>
        <v>0.125</v>
      </c>
      <c r="D37" s="1376" t="str">
        <f t="shared" si="41"/>
        <v>#DIV/0!</v>
      </c>
      <c r="E37" s="1376">
        <f t="shared" si="41"/>
        <v>0.06666666667</v>
      </c>
      <c r="F37" s="1376">
        <f t="shared" si="41"/>
        <v>0.1756756757</v>
      </c>
      <c r="G37" s="1376">
        <f t="shared" si="41"/>
        <v>0.1265822785</v>
      </c>
      <c r="H37" s="1376" t="str">
        <f t="shared" si="41"/>
        <v>#DIV/0!</v>
      </c>
      <c r="I37" s="1376" t="str">
        <f t="shared" si="41"/>
        <v>#DIV/0!</v>
      </c>
      <c r="J37" s="1376">
        <f t="shared" si="41"/>
        <v>0.131147541</v>
      </c>
      <c r="K37" s="1376">
        <f t="shared" si="41"/>
        <v>0.1388888889</v>
      </c>
      <c r="L37" s="1376">
        <f t="shared" si="41"/>
        <v>0.3333333333</v>
      </c>
      <c r="M37" s="1376">
        <f t="shared" si="41"/>
        <v>0.2285714286</v>
      </c>
      <c r="N37" s="1376">
        <f t="shared" si="41"/>
        <v>1</v>
      </c>
      <c r="O37" s="1376" t="str">
        <f t="shared" si="41"/>
        <v>#DIV/0!</v>
      </c>
      <c r="P37" s="1376" t="str">
        <f t="shared" si="41"/>
        <v>#DIV/0!</v>
      </c>
      <c r="Q37" s="1376" t="str">
        <f t="shared" si="41"/>
        <v>#DIV/0!</v>
      </c>
      <c r="R37" s="1376" t="str">
        <f t="shared" si="41"/>
        <v>#DIV/0!</v>
      </c>
      <c r="S37" s="1376" t="str">
        <f t="shared" si="41"/>
        <v>#DIV/0!</v>
      </c>
      <c r="T37" s="1376" t="str">
        <f t="shared" si="41"/>
        <v>#DIV/0!</v>
      </c>
      <c r="U37" s="1376" t="str">
        <f t="shared" si="41"/>
        <v>#DIV/0!</v>
      </c>
      <c r="V37" s="1376" t="str">
        <f t="shared" si="41"/>
        <v>#DIV/0!</v>
      </c>
      <c r="W37" s="1376" t="str">
        <f t="shared" si="41"/>
        <v>#DIV/0!</v>
      </c>
      <c r="X37" s="1376" t="str">
        <f t="shared" si="41"/>
        <v>#DIV/0!</v>
      </c>
      <c r="Y37" s="1376" t="str">
        <f t="shared" si="41"/>
        <v>#DIV/0!</v>
      </c>
      <c r="Z37" s="1376" t="str">
        <f t="shared" si="41"/>
        <v>#DIV/0!</v>
      </c>
      <c r="AA37" s="1376" t="str">
        <f t="shared" si="41"/>
        <v>#DIV/0!</v>
      </c>
      <c r="AB37" s="1376" t="str">
        <f t="shared" si="41"/>
        <v>#DIV/0!</v>
      </c>
      <c r="AC37" s="1376" t="str">
        <f t="shared" si="41"/>
        <v>#DIV/0!</v>
      </c>
      <c r="AD37" s="1376" t="str">
        <f t="shared" si="41"/>
        <v>#DIV/0!</v>
      </c>
      <c r="AE37" s="1376" t="str">
        <f t="shared" si="41"/>
        <v>#DIV/0!</v>
      </c>
      <c r="AF37" s="1376" t="str">
        <f t="shared" si="41"/>
        <v>#DIV/0!</v>
      </c>
      <c r="AG37" s="1376" t="str">
        <f t="shared" si="41"/>
        <v>#DIV/0!</v>
      </c>
      <c r="AH37" s="1532" t="str">
        <f t="shared" si="40"/>
        <v>#DIV/0!</v>
      </c>
      <c r="AI37" s="1531"/>
      <c r="AJ37" s="1534"/>
      <c r="AK37" s="1513"/>
      <c r="AL37" s="1513"/>
      <c r="AM37" s="1513"/>
      <c r="AN37" s="50"/>
    </row>
    <row r="38">
      <c r="B38" s="1375" t="s">
        <v>163</v>
      </c>
      <c r="C38" s="1376">
        <f t="shared" ref="C38:AG38" si="42">C33/C32</f>
        <v>0</v>
      </c>
      <c r="D38" s="1376" t="str">
        <f t="shared" si="42"/>
        <v>#DIV/0!</v>
      </c>
      <c r="E38" s="1376">
        <f t="shared" si="42"/>
        <v>0.3333333333</v>
      </c>
      <c r="F38" s="1376">
        <f t="shared" si="42"/>
        <v>0</v>
      </c>
      <c r="G38" s="1376">
        <f t="shared" si="42"/>
        <v>0</v>
      </c>
      <c r="H38" s="1376" t="str">
        <f t="shared" si="42"/>
        <v>#DIV/0!</v>
      </c>
      <c r="I38" s="1376" t="str">
        <f t="shared" si="42"/>
        <v>#DIV/0!</v>
      </c>
      <c r="J38" s="1376">
        <f t="shared" si="42"/>
        <v>0</v>
      </c>
      <c r="K38" s="1376">
        <f t="shared" si="42"/>
        <v>0</v>
      </c>
      <c r="L38" s="1376">
        <f t="shared" si="42"/>
        <v>0.1428571429</v>
      </c>
      <c r="M38" s="1376">
        <f t="shared" si="42"/>
        <v>0.125</v>
      </c>
      <c r="N38" s="1376">
        <f t="shared" si="42"/>
        <v>1</v>
      </c>
      <c r="O38" s="1376" t="str">
        <f t="shared" si="42"/>
        <v>#DIV/0!</v>
      </c>
      <c r="P38" s="1376" t="str">
        <f t="shared" si="42"/>
        <v>#DIV/0!</v>
      </c>
      <c r="Q38" s="1376" t="str">
        <f t="shared" si="42"/>
        <v>#DIV/0!</v>
      </c>
      <c r="R38" s="1376" t="str">
        <f t="shared" si="42"/>
        <v>#DIV/0!</v>
      </c>
      <c r="S38" s="1376" t="str">
        <f t="shared" si="42"/>
        <v>#DIV/0!</v>
      </c>
      <c r="T38" s="1376" t="str">
        <f t="shared" si="42"/>
        <v>#DIV/0!</v>
      </c>
      <c r="U38" s="1376" t="str">
        <f t="shared" si="42"/>
        <v>#DIV/0!</v>
      </c>
      <c r="V38" s="1376" t="str">
        <f t="shared" si="42"/>
        <v>#DIV/0!</v>
      </c>
      <c r="W38" s="1376" t="str">
        <f t="shared" si="42"/>
        <v>#DIV/0!</v>
      </c>
      <c r="X38" s="1376" t="str">
        <f t="shared" si="42"/>
        <v>#DIV/0!</v>
      </c>
      <c r="Y38" s="1376" t="str">
        <f t="shared" si="42"/>
        <v>#DIV/0!</v>
      </c>
      <c r="Z38" s="1376" t="str">
        <f t="shared" si="42"/>
        <v>#DIV/0!</v>
      </c>
      <c r="AA38" s="1376" t="str">
        <f t="shared" si="42"/>
        <v>#DIV/0!</v>
      </c>
      <c r="AB38" s="1376" t="str">
        <f t="shared" si="42"/>
        <v>#DIV/0!</v>
      </c>
      <c r="AC38" s="1376" t="str">
        <f t="shared" si="42"/>
        <v>#DIV/0!</v>
      </c>
      <c r="AD38" s="1376" t="str">
        <f t="shared" si="42"/>
        <v>#DIV/0!</v>
      </c>
      <c r="AE38" s="1376" t="str">
        <f t="shared" si="42"/>
        <v>#DIV/0!</v>
      </c>
      <c r="AF38" s="1376" t="str">
        <f t="shared" si="42"/>
        <v>#DIV/0!</v>
      </c>
      <c r="AG38" s="1376" t="str">
        <f t="shared" si="42"/>
        <v>#DIV/0!</v>
      </c>
      <c r="AH38" s="1532" t="str">
        <f t="shared" si="40"/>
        <v>#DIV/0!</v>
      </c>
      <c r="AI38" s="1531"/>
      <c r="AJ38" s="1534"/>
      <c r="AK38" s="1513"/>
      <c r="AL38" s="1513"/>
      <c r="AM38" s="1513"/>
      <c r="AN38" s="50"/>
    </row>
  </sheetData>
  <mergeCells count="3">
    <mergeCell ref="A1:A12"/>
    <mergeCell ref="A14:A25"/>
    <mergeCell ref="A27:A38"/>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40</v>
      </c>
      <c r="B1" s="2"/>
      <c r="C1" s="3"/>
      <c r="D1" s="4" t="s">
        <v>2</v>
      </c>
      <c r="E1" s="5" t="s">
        <v>5</v>
      </c>
      <c r="F1" s="5" t="s">
        <v>6</v>
      </c>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t="s">
        <v>7</v>
      </c>
      <c r="AJ1" s="5" t="s">
        <v>8</v>
      </c>
      <c r="AK1" s="5" t="s">
        <v>9</v>
      </c>
      <c r="AL1" s="5" t="s">
        <v>3</v>
      </c>
      <c r="AM1" s="5"/>
    </row>
    <row r="2">
      <c r="A2" s="6"/>
      <c r="B2" s="6"/>
      <c r="C2" s="6"/>
      <c r="D2" s="7"/>
      <c r="E2" s="8">
        <v>46027.0</v>
      </c>
      <c r="F2" s="8">
        <v>46028.0</v>
      </c>
      <c r="G2" s="8">
        <v>46029.0</v>
      </c>
      <c r="H2" s="8">
        <v>46030.0</v>
      </c>
      <c r="I2" s="8">
        <v>46031.0</v>
      </c>
      <c r="J2" s="8">
        <v>46032.0</v>
      </c>
      <c r="K2" s="8">
        <v>46033.0</v>
      </c>
      <c r="L2" s="8">
        <v>46034.0</v>
      </c>
      <c r="M2" s="8">
        <v>46035.0</v>
      </c>
      <c r="N2" s="8">
        <v>46036.0</v>
      </c>
      <c r="O2" s="8">
        <v>46037.0</v>
      </c>
      <c r="P2" s="8">
        <v>46038.0</v>
      </c>
      <c r="Q2" s="8">
        <v>46039.0</v>
      </c>
      <c r="R2" s="8">
        <v>46040.0</v>
      </c>
      <c r="S2" s="8">
        <v>46041.0</v>
      </c>
      <c r="T2" s="8">
        <v>46042.0</v>
      </c>
      <c r="U2" s="8">
        <v>46043.0</v>
      </c>
      <c r="V2" s="8">
        <v>46044.0</v>
      </c>
      <c r="W2" s="8">
        <v>46045.0</v>
      </c>
      <c r="X2" s="8">
        <v>46046.0</v>
      </c>
      <c r="Y2" s="8">
        <v>46047.0</v>
      </c>
      <c r="Z2" s="8">
        <v>46048.0</v>
      </c>
      <c r="AA2" s="8">
        <v>46049.0</v>
      </c>
      <c r="AB2" s="8">
        <v>46050.0</v>
      </c>
      <c r="AC2" s="8">
        <v>46051.0</v>
      </c>
      <c r="AD2" s="8">
        <v>46052.0</v>
      </c>
      <c r="AE2" s="8">
        <v>46053.0</v>
      </c>
      <c r="AF2" s="8">
        <v>46054.0</v>
      </c>
      <c r="AG2" s="8">
        <v>46055.0</v>
      </c>
      <c r="AH2" s="8">
        <v>46056.0</v>
      </c>
      <c r="AI2" s="8">
        <v>46057.0</v>
      </c>
      <c r="AJ2" s="8">
        <v>46058.0</v>
      </c>
      <c r="AK2" s="8">
        <v>46059.0</v>
      </c>
      <c r="AL2" s="8">
        <v>46060.0</v>
      </c>
      <c r="AM2" s="8"/>
    </row>
    <row r="3">
      <c r="A3" s="744" t="s">
        <v>69</v>
      </c>
      <c r="B3" s="7"/>
      <c r="C3" s="745" t="s">
        <v>55</v>
      </c>
      <c r="D3" s="219">
        <f>sum(E3:J3)+sum(L3:Q3)+sum(S3:X3)+sum(Z3:AE3)+SUM(AG3:AH3)</f>
        <v>0</v>
      </c>
      <c r="E3" s="185">
        <f t="shared" ref="E3:J3" si="1">E16+E29+E42</f>
        <v>0</v>
      </c>
      <c r="F3" s="185">
        <f t="shared" si="1"/>
        <v>0</v>
      </c>
      <c r="G3" s="185">
        <f t="shared" si="1"/>
        <v>0</v>
      </c>
      <c r="H3" s="185">
        <f t="shared" si="1"/>
        <v>0</v>
      </c>
      <c r="I3" s="185">
        <f t="shared" si="1"/>
        <v>0</v>
      </c>
      <c r="J3" s="185">
        <f t="shared" si="1"/>
        <v>0</v>
      </c>
      <c r="K3" s="60">
        <f t="shared" ref="K3:K12" si="7">sum(E3:J3)</f>
        <v>0</v>
      </c>
      <c r="L3" s="185">
        <f t="shared" ref="L3:Q3" si="2">L16+L29+L42</f>
        <v>0</v>
      </c>
      <c r="M3" s="185">
        <f t="shared" si="2"/>
        <v>0</v>
      </c>
      <c r="N3" s="185">
        <f t="shared" si="2"/>
        <v>0</v>
      </c>
      <c r="O3" s="185">
        <f t="shared" si="2"/>
        <v>0</v>
      </c>
      <c r="P3" s="185">
        <f t="shared" si="2"/>
        <v>0</v>
      </c>
      <c r="Q3" s="185">
        <f t="shared" si="2"/>
        <v>0</v>
      </c>
      <c r="R3" s="60">
        <f t="shared" ref="R3:R12" si="9">sum(L3:Q3)</f>
        <v>0</v>
      </c>
      <c r="S3" s="185">
        <f t="shared" ref="S3:X3" si="3">S16+S29+S42</f>
        <v>0</v>
      </c>
      <c r="T3" s="185">
        <f t="shared" si="3"/>
        <v>0</v>
      </c>
      <c r="U3" s="185">
        <f t="shared" si="3"/>
        <v>0</v>
      </c>
      <c r="V3" s="185">
        <f t="shared" si="3"/>
        <v>0</v>
      </c>
      <c r="W3" s="185">
        <f t="shared" si="3"/>
        <v>0</v>
      </c>
      <c r="X3" s="185">
        <f t="shared" si="3"/>
        <v>0</v>
      </c>
      <c r="Y3" s="60">
        <f t="shared" ref="Y3:Y12" si="11">sum(S3:X3)</f>
        <v>0</v>
      </c>
      <c r="Z3" s="185">
        <f t="shared" ref="Z3:AE3" si="4">Z16+Z29+Z42</f>
        <v>0</v>
      </c>
      <c r="AA3" s="185">
        <f t="shared" si="4"/>
        <v>0</v>
      </c>
      <c r="AB3" s="185">
        <f t="shared" si="4"/>
        <v>0</v>
      </c>
      <c r="AC3" s="185">
        <f t="shared" si="4"/>
        <v>0</v>
      </c>
      <c r="AD3" s="185">
        <f t="shared" si="4"/>
        <v>0</v>
      </c>
      <c r="AE3" s="185">
        <f t="shared" si="4"/>
        <v>0</v>
      </c>
      <c r="AF3" s="60">
        <f t="shared" ref="AF3:AF12" si="13">sum(Z3:AE3)</f>
        <v>0</v>
      </c>
      <c r="AG3" s="185">
        <f t="shared" ref="AG3:AL3" si="5">AG16+AG29+AG42</f>
        <v>0</v>
      </c>
      <c r="AH3" s="185">
        <f t="shared" si="5"/>
        <v>0</v>
      </c>
      <c r="AI3" s="185">
        <f t="shared" si="5"/>
        <v>0</v>
      </c>
      <c r="AJ3" s="185">
        <f t="shared" si="5"/>
        <v>0</v>
      </c>
      <c r="AK3" s="185">
        <f t="shared" si="5"/>
        <v>0</v>
      </c>
      <c r="AL3" s="185">
        <f t="shared" si="5"/>
        <v>0</v>
      </c>
      <c r="AM3" s="60">
        <f t="shared" ref="AM3:AM12" si="15">sum(AG3:AL3)</f>
        <v>0</v>
      </c>
    </row>
    <row r="4">
      <c r="A4" s="746">
        <f>D4/D5</f>
        <v>0.8157894737</v>
      </c>
      <c r="B4" s="7"/>
      <c r="C4" s="747" t="s">
        <v>57</v>
      </c>
      <c r="D4" s="221">
        <f t="shared" ref="D4:D12" si="16">sum(E4:J4)+sum(L4:Q4)+sum(S4:X4)+sum(Z4:AE4)+sum(AG4:AH4)</f>
        <v>31</v>
      </c>
      <c r="E4" s="199">
        <f t="shared" ref="E4:J4" si="6">E17+E30+E43</f>
        <v>0</v>
      </c>
      <c r="F4" s="199">
        <f t="shared" si="6"/>
        <v>1</v>
      </c>
      <c r="G4" s="199">
        <f t="shared" si="6"/>
        <v>2</v>
      </c>
      <c r="H4" s="199">
        <f t="shared" si="6"/>
        <v>3</v>
      </c>
      <c r="I4" s="199">
        <f t="shared" si="6"/>
        <v>1</v>
      </c>
      <c r="J4" s="199">
        <f t="shared" si="6"/>
        <v>0</v>
      </c>
      <c r="K4" s="66">
        <f t="shared" si="7"/>
        <v>7</v>
      </c>
      <c r="L4" s="199">
        <f t="shared" ref="L4:Q4" si="8">L17+L30+L43</f>
        <v>0</v>
      </c>
      <c r="M4" s="199">
        <f t="shared" si="8"/>
        <v>1</v>
      </c>
      <c r="N4" s="199">
        <f t="shared" si="8"/>
        <v>1</v>
      </c>
      <c r="O4" s="199">
        <f t="shared" si="8"/>
        <v>1</v>
      </c>
      <c r="P4" s="199">
        <f t="shared" si="8"/>
        <v>3</v>
      </c>
      <c r="Q4" s="199">
        <f t="shared" si="8"/>
        <v>1</v>
      </c>
      <c r="R4" s="66">
        <f t="shared" si="9"/>
        <v>7</v>
      </c>
      <c r="S4" s="199">
        <f t="shared" ref="S4:X4" si="10">S17+S30+S43</f>
        <v>1</v>
      </c>
      <c r="T4" s="199">
        <f t="shared" si="10"/>
        <v>2</v>
      </c>
      <c r="U4" s="199">
        <f t="shared" si="10"/>
        <v>1</v>
      </c>
      <c r="V4" s="199">
        <f t="shared" si="10"/>
        <v>1</v>
      </c>
      <c r="W4" s="199">
        <f t="shared" si="10"/>
        <v>2</v>
      </c>
      <c r="X4" s="199">
        <f t="shared" si="10"/>
        <v>1</v>
      </c>
      <c r="Y4" s="66">
        <f t="shared" si="11"/>
        <v>8</v>
      </c>
      <c r="Z4" s="199">
        <f t="shared" ref="Z4:AE4" si="12">Z17+Z30+Z43</f>
        <v>1</v>
      </c>
      <c r="AA4" s="199">
        <f t="shared" si="12"/>
        <v>1</v>
      </c>
      <c r="AB4" s="199">
        <f t="shared" si="12"/>
        <v>3</v>
      </c>
      <c r="AC4" s="199">
        <f t="shared" si="12"/>
        <v>2</v>
      </c>
      <c r="AD4" s="199">
        <f t="shared" si="12"/>
        <v>0</v>
      </c>
      <c r="AE4" s="199">
        <f t="shared" si="12"/>
        <v>2</v>
      </c>
      <c r="AF4" s="66">
        <f t="shared" si="13"/>
        <v>9</v>
      </c>
      <c r="AG4" s="199">
        <f t="shared" ref="AG4:AL4" si="14">AG17+AG30+AG43</f>
        <v>0</v>
      </c>
      <c r="AH4" s="199">
        <f t="shared" si="14"/>
        <v>0</v>
      </c>
      <c r="AI4" s="199">
        <f t="shared" si="14"/>
        <v>0</v>
      </c>
      <c r="AJ4" s="199">
        <f t="shared" si="14"/>
        <v>0</v>
      </c>
      <c r="AK4" s="199">
        <f t="shared" si="14"/>
        <v>0</v>
      </c>
      <c r="AL4" s="199">
        <f t="shared" si="14"/>
        <v>0</v>
      </c>
      <c r="AM4" s="66">
        <f t="shared" si="15"/>
        <v>0</v>
      </c>
    </row>
    <row r="5">
      <c r="A5" s="744" t="s">
        <v>1280</v>
      </c>
      <c r="B5" s="7"/>
      <c r="C5" s="747" t="s">
        <v>58</v>
      </c>
      <c r="D5" s="221">
        <f t="shared" si="16"/>
        <v>38</v>
      </c>
      <c r="E5" s="199">
        <f t="shared" ref="E5:J5" si="17">E18+E31+E44</f>
        <v>0</v>
      </c>
      <c r="F5" s="199">
        <f t="shared" si="17"/>
        <v>1</v>
      </c>
      <c r="G5" s="199">
        <f t="shared" si="17"/>
        <v>2</v>
      </c>
      <c r="H5" s="199">
        <f t="shared" si="17"/>
        <v>3</v>
      </c>
      <c r="I5" s="199">
        <f t="shared" si="17"/>
        <v>2</v>
      </c>
      <c r="J5" s="199">
        <f t="shared" si="17"/>
        <v>0</v>
      </c>
      <c r="K5" s="66">
        <f t="shared" si="7"/>
        <v>8</v>
      </c>
      <c r="L5" s="199">
        <f t="shared" ref="L5:Q5" si="18">L18+L31+L44</f>
        <v>0</v>
      </c>
      <c r="M5" s="199">
        <f t="shared" si="18"/>
        <v>2</v>
      </c>
      <c r="N5" s="199">
        <f t="shared" si="18"/>
        <v>1</v>
      </c>
      <c r="O5" s="199">
        <f t="shared" si="18"/>
        <v>1</v>
      </c>
      <c r="P5" s="199">
        <f t="shared" si="18"/>
        <v>2</v>
      </c>
      <c r="Q5" s="199">
        <f t="shared" si="18"/>
        <v>2</v>
      </c>
      <c r="R5" s="66">
        <f t="shared" si="9"/>
        <v>8</v>
      </c>
      <c r="S5" s="199">
        <f t="shared" ref="S5:X5" si="19">S18+S31+S44</f>
        <v>1</v>
      </c>
      <c r="T5" s="199">
        <f t="shared" si="19"/>
        <v>3</v>
      </c>
      <c r="U5" s="199">
        <f t="shared" si="19"/>
        <v>2</v>
      </c>
      <c r="V5" s="199">
        <f t="shared" si="19"/>
        <v>3</v>
      </c>
      <c r="W5" s="199">
        <f t="shared" si="19"/>
        <v>3</v>
      </c>
      <c r="X5" s="199">
        <f t="shared" si="19"/>
        <v>1</v>
      </c>
      <c r="Y5" s="66">
        <f t="shared" si="11"/>
        <v>13</v>
      </c>
      <c r="Z5" s="199">
        <f t="shared" ref="Z5:AE5" si="20">Z18+Z31+Z44</f>
        <v>3</v>
      </c>
      <c r="AA5" s="199">
        <f t="shared" si="20"/>
        <v>0</v>
      </c>
      <c r="AB5" s="199">
        <f t="shared" si="20"/>
        <v>2</v>
      </c>
      <c r="AC5" s="199">
        <f t="shared" si="20"/>
        <v>2</v>
      </c>
      <c r="AD5" s="199">
        <f t="shared" si="20"/>
        <v>2</v>
      </c>
      <c r="AE5" s="199">
        <f t="shared" si="20"/>
        <v>0</v>
      </c>
      <c r="AF5" s="66">
        <f t="shared" si="13"/>
        <v>9</v>
      </c>
      <c r="AG5" s="199">
        <f t="shared" ref="AG5:AL5" si="21">AG18+AG31+AG44</f>
        <v>0</v>
      </c>
      <c r="AH5" s="199">
        <f t="shared" si="21"/>
        <v>0</v>
      </c>
      <c r="AI5" s="199">
        <f t="shared" si="21"/>
        <v>0</v>
      </c>
      <c r="AJ5" s="199">
        <f t="shared" si="21"/>
        <v>0</v>
      </c>
      <c r="AK5" s="199">
        <f t="shared" si="21"/>
        <v>0</v>
      </c>
      <c r="AL5" s="199">
        <f t="shared" si="21"/>
        <v>0</v>
      </c>
      <c r="AM5" s="66">
        <f t="shared" si="15"/>
        <v>0</v>
      </c>
    </row>
    <row r="6">
      <c r="A6" s="746">
        <f>D5/sum(D5:D6)</f>
        <v>0.8837209302</v>
      </c>
      <c r="B6" s="7"/>
      <c r="C6" s="747" t="s">
        <v>59</v>
      </c>
      <c r="D6" s="221">
        <f t="shared" si="16"/>
        <v>5</v>
      </c>
      <c r="E6" s="199">
        <f t="shared" ref="E6:J6" si="22">E19+E32+E45</f>
        <v>0</v>
      </c>
      <c r="F6" s="199">
        <f t="shared" si="22"/>
        <v>0</v>
      </c>
      <c r="G6" s="199">
        <f t="shared" si="22"/>
        <v>0</v>
      </c>
      <c r="H6" s="199">
        <f t="shared" si="22"/>
        <v>0</v>
      </c>
      <c r="I6" s="199">
        <f t="shared" si="22"/>
        <v>0</v>
      </c>
      <c r="J6" s="199">
        <f t="shared" si="22"/>
        <v>0</v>
      </c>
      <c r="K6" s="66">
        <f t="shared" si="7"/>
        <v>0</v>
      </c>
      <c r="L6" s="199">
        <f t="shared" ref="L6:Q6" si="23">L19+L32+L45</f>
        <v>1</v>
      </c>
      <c r="M6" s="199">
        <f t="shared" si="23"/>
        <v>0</v>
      </c>
      <c r="N6" s="199">
        <f t="shared" si="23"/>
        <v>1</v>
      </c>
      <c r="O6" s="199">
        <f t="shared" si="23"/>
        <v>0</v>
      </c>
      <c r="P6" s="199">
        <f t="shared" si="23"/>
        <v>0</v>
      </c>
      <c r="Q6" s="199">
        <f t="shared" si="23"/>
        <v>0</v>
      </c>
      <c r="R6" s="66">
        <f t="shared" si="9"/>
        <v>2</v>
      </c>
      <c r="S6" s="199">
        <f t="shared" ref="S6:X6" si="24">S19+S32+S45</f>
        <v>0</v>
      </c>
      <c r="T6" s="199">
        <f t="shared" si="24"/>
        <v>0</v>
      </c>
      <c r="U6" s="199">
        <f t="shared" si="24"/>
        <v>1</v>
      </c>
      <c r="V6" s="199">
        <f t="shared" si="24"/>
        <v>0</v>
      </c>
      <c r="W6" s="199">
        <f t="shared" si="24"/>
        <v>0</v>
      </c>
      <c r="X6" s="199">
        <f t="shared" si="24"/>
        <v>0</v>
      </c>
      <c r="Y6" s="66">
        <f t="shared" si="11"/>
        <v>1</v>
      </c>
      <c r="Z6" s="199">
        <f t="shared" ref="Z6:AE6" si="25">Z19+Z32+Z45</f>
        <v>0</v>
      </c>
      <c r="AA6" s="199">
        <f t="shared" si="25"/>
        <v>1</v>
      </c>
      <c r="AB6" s="199">
        <f t="shared" si="25"/>
        <v>0</v>
      </c>
      <c r="AC6" s="199">
        <f t="shared" si="25"/>
        <v>1</v>
      </c>
      <c r="AD6" s="199">
        <f t="shared" si="25"/>
        <v>0</v>
      </c>
      <c r="AE6" s="199">
        <f t="shared" si="25"/>
        <v>0</v>
      </c>
      <c r="AF6" s="66">
        <f t="shared" si="13"/>
        <v>2</v>
      </c>
      <c r="AG6" s="199">
        <f t="shared" ref="AG6:AL6" si="26">AG19+AG32+AG45</f>
        <v>0</v>
      </c>
      <c r="AH6" s="199">
        <f t="shared" si="26"/>
        <v>0</v>
      </c>
      <c r="AI6" s="199">
        <f t="shared" si="26"/>
        <v>0</v>
      </c>
      <c r="AJ6" s="199">
        <f t="shared" si="26"/>
        <v>0</v>
      </c>
      <c r="AK6" s="199">
        <f t="shared" si="26"/>
        <v>0</v>
      </c>
      <c r="AL6" s="199">
        <f t="shared" si="26"/>
        <v>0</v>
      </c>
      <c r="AM6" s="66">
        <f t="shared" si="15"/>
        <v>0</v>
      </c>
    </row>
    <row r="7">
      <c r="A7" s="744" t="s">
        <v>71</v>
      </c>
      <c r="B7" s="7"/>
      <c r="C7" s="68" t="s">
        <v>109</v>
      </c>
      <c r="D7" s="221">
        <f t="shared" si="16"/>
        <v>43</v>
      </c>
      <c r="E7" s="199">
        <f t="shared" ref="E7:J7" si="27">E20+E33+E46</f>
        <v>0</v>
      </c>
      <c r="F7" s="199">
        <f t="shared" si="27"/>
        <v>1</v>
      </c>
      <c r="G7" s="199">
        <f t="shared" si="27"/>
        <v>2</v>
      </c>
      <c r="H7" s="199">
        <f t="shared" si="27"/>
        <v>3</v>
      </c>
      <c r="I7" s="199">
        <f t="shared" si="27"/>
        <v>2</v>
      </c>
      <c r="J7" s="199">
        <f t="shared" si="27"/>
        <v>0</v>
      </c>
      <c r="K7" s="66">
        <f t="shared" si="7"/>
        <v>8</v>
      </c>
      <c r="L7" s="199">
        <f t="shared" ref="L7:Q7" si="28">L20+L33+L46</f>
        <v>1</v>
      </c>
      <c r="M7" s="199">
        <f t="shared" si="28"/>
        <v>2</v>
      </c>
      <c r="N7" s="199">
        <f t="shared" si="28"/>
        <v>2</v>
      </c>
      <c r="O7" s="199">
        <f t="shared" si="28"/>
        <v>1</v>
      </c>
      <c r="P7" s="199">
        <f t="shared" si="28"/>
        <v>2</v>
      </c>
      <c r="Q7" s="199">
        <f t="shared" si="28"/>
        <v>2</v>
      </c>
      <c r="R7" s="66">
        <f t="shared" si="9"/>
        <v>10</v>
      </c>
      <c r="S7" s="199">
        <f t="shared" ref="S7:X7" si="29">S20+S33+S46</f>
        <v>1</v>
      </c>
      <c r="T7" s="199">
        <f t="shared" si="29"/>
        <v>3</v>
      </c>
      <c r="U7" s="199">
        <f t="shared" si="29"/>
        <v>3</v>
      </c>
      <c r="V7" s="199">
        <f t="shared" si="29"/>
        <v>3</v>
      </c>
      <c r="W7" s="199">
        <f t="shared" si="29"/>
        <v>3</v>
      </c>
      <c r="X7" s="199">
        <f t="shared" si="29"/>
        <v>1</v>
      </c>
      <c r="Y7" s="66">
        <f t="shared" si="11"/>
        <v>14</v>
      </c>
      <c r="Z7" s="199">
        <f t="shared" ref="Z7:AE7" si="30">Z20+Z33+Z46</f>
        <v>3</v>
      </c>
      <c r="AA7" s="199">
        <f t="shared" si="30"/>
        <v>1</v>
      </c>
      <c r="AB7" s="199">
        <f t="shared" si="30"/>
        <v>2</v>
      </c>
      <c r="AC7" s="199">
        <f t="shared" si="30"/>
        <v>3</v>
      </c>
      <c r="AD7" s="199">
        <f t="shared" si="30"/>
        <v>2</v>
      </c>
      <c r="AE7" s="199">
        <f t="shared" si="30"/>
        <v>0</v>
      </c>
      <c r="AF7" s="66">
        <f t="shared" si="13"/>
        <v>11</v>
      </c>
      <c r="AG7" s="199">
        <f t="shared" ref="AG7:AL7" si="31">AG20+AG33+AG46</f>
        <v>0</v>
      </c>
      <c r="AH7" s="199">
        <f t="shared" si="31"/>
        <v>0</v>
      </c>
      <c r="AI7" s="199">
        <f t="shared" si="31"/>
        <v>0</v>
      </c>
      <c r="AJ7" s="199">
        <f t="shared" si="31"/>
        <v>0</v>
      </c>
      <c r="AK7" s="199">
        <f t="shared" si="31"/>
        <v>0</v>
      </c>
      <c r="AL7" s="199">
        <f t="shared" si="31"/>
        <v>0</v>
      </c>
      <c r="AM7" s="66">
        <f t="shared" si="15"/>
        <v>0</v>
      </c>
    </row>
    <row r="8">
      <c r="A8" s="748">
        <f>D5/D7</f>
        <v>0.8837209302</v>
      </c>
      <c r="B8" s="7"/>
      <c r="C8" s="747" t="s">
        <v>72</v>
      </c>
      <c r="D8" s="221">
        <f t="shared" si="16"/>
        <v>41</v>
      </c>
      <c r="E8" s="199">
        <f t="shared" ref="E8:J8" si="32">E21+E34+E47</f>
        <v>0</v>
      </c>
      <c r="F8" s="199">
        <f t="shared" si="32"/>
        <v>3</v>
      </c>
      <c r="G8" s="199">
        <f t="shared" si="32"/>
        <v>1</v>
      </c>
      <c r="H8" s="199">
        <f t="shared" si="32"/>
        <v>0</v>
      </c>
      <c r="I8" s="199">
        <f t="shared" si="32"/>
        <v>0</v>
      </c>
      <c r="J8" s="199">
        <f t="shared" si="32"/>
        <v>0</v>
      </c>
      <c r="K8" s="66">
        <f t="shared" si="7"/>
        <v>4</v>
      </c>
      <c r="L8" s="199">
        <f t="shared" ref="L8:Q8" si="33">L21+L34+L47</f>
        <v>0</v>
      </c>
      <c r="M8" s="199">
        <f t="shared" si="33"/>
        <v>3</v>
      </c>
      <c r="N8" s="199">
        <f t="shared" si="33"/>
        <v>2</v>
      </c>
      <c r="O8" s="199">
        <f t="shared" si="33"/>
        <v>3</v>
      </c>
      <c r="P8" s="199">
        <f t="shared" si="33"/>
        <v>5</v>
      </c>
      <c r="Q8" s="199">
        <f t="shared" si="33"/>
        <v>1</v>
      </c>
      <c r="R8" s="66">
        <f t="shared" si="9"/>
        <v>14</v>
      </c>
      <c r="S8" s="199">
        <f t="shared" ref="S8:X8" si="34">S21+S34+S47</f>
        <v>3</v>
      </c>
      <c r="T8" s="199">
        <f t="shared" si="34"/>
        <v>2</v>
      </c>
      <c r="U8" s="199">
        <f t="shared" si="34"/>
        <v>2</v>
      </c>
      <c r="V8" s="199">
        <f t="shared" si="34"/>
        <v>3</v>
      </c>
      <c r="W8" s="199">
        <f t="shared" si="34"/>
        <v>2</v>
      </c>
      <c r="X8" s="199">
        <f t="shared" si="34"/>
        <v>0</v>
      </c>
      <c r="Y8" s="66">
        <f t="shared" si="11"/>
        <v>12</v>
      </c>
      <c r="Z8" s="199">
        <f t="shared" ref="Z8:AE8" si="35">Z21+Z34+Z47</f>
        <v>2</v>
      </c>
      <c r="AA8" s="199">
        <f t="shared" si="35"/>
        <v>4</v>
      </c>
      <c r="AB8" s="199">
        <f t="shared" si="35"/>
        <v>2</v>
      </c>
      <c r="AC8" s="199">
        <f t="shared" si="35"/>
        <v>3</v>
      </c>
      <c r="AD8" s="199">
        <f t="shared" si="35"/>
        <v>0</v>
      </c>
      <c r="AE8" s="199">
        <f t="shared" si="35"/>
        <v>0</v>
      </c>
      <c r="AF8" s="66">
        <f t="shared" si="13"/>
        <v>11</v>
      </c>
      <c r="AG8" s="199">
        <f t="shared" ref="AG8:AL8" si="36">AG21+AG34+AG47</f>
        <v>0</v>
      </c>
      <c r="AH8" s="199">
        <f t="shared" si="36"/>
        <v>0</v>
      </c>
      <c r="AI8" s="199">
        <f t="shared" si="36"/>
        <v>0</v>
      </c>
      <c r="AJ8" s="199">
        <f t="shared" si="36"/>
        <v>0</v>
      </c>
      <c r="AK8" s="199">
        <f t="shared" si="36"/>
        <v>0</v>
      </c>
      <c r="AL8" s="199">
        <f t="shared" si="36"/>
        <v>0</v>
      </c>
      <c r="AM8" s="66">
        <f t="shared" si="15"/>
        <v>0</v>
      </c>
    </row>
    <row r="9">
      <c r="A9" s="749" t="s">
        <v>1281</v>
      </c>
      <c r="B9" s="750">
        <f>D8/D12</f>
        <v>0.01094793057</v>
      </c>
      <c r="C9" s="751" t="s">
        <v>1282</v>
      </c>
      <c r="D9" s="221">
        <f t="shared" si="16"/>
        <v>89</v>
      </c>
      <c r="E9" s="199">
        <f t="shared" ref="E9:J9" si="37">E22+E35+E48</f>
        <v>0</v>
      </c>
      <c r="F9" s="199">
        <f t="shared" si="37"/>
        <v>5</v>
      </c>
      <c r="G9" s="199">
        <f t="shared" si="37"/>
        <v>5</v>
      </c>
      <c r="H9" s="199">
        <f t="shared" si="37"/>
        <v>0</v>
      </c>
      <c r="I9" s="199">
        <f t="shared" si="37"/>
        <v>0</v>
      </c>
      <c r="J9" s="199">
        <f t="shared" si="37"/>
        <v>0</v>
      </c>
      <c r="K9" s="66">
        <f t="shared" si="7"/>
        <v>10</v>
      </c>
      <c r="L9" s="199">
        <f t="shared" ref="L9:Q9" si="38">L22+L35+L48</f>
        <v>0</v>
      </c>
      <c r="M9" s="199">
        <f t="shared" si="38"/>
        <v>5</v>
      </c>
      <c r="N9" s="199">
        <f t="shared" si="38"/>
        <v>10</v>
      </c>
      <c r="O9" s="199">
        <f t="shared" si="38"/>
        <v>7</v>
      </c>
      <c r="P9" s="199">
        <f t="shared" si="38"/>
        <v>10</v>
      </c>
      <c r="Q9" s="199">
        <f t="shared" si="38"/>
        <v>1</v>
      </c>
      <c r="R9" s="66">
        <f t="shared" si="9"/>
        <v>33</v>
      </c>
      <c r="S9" s="199">
        <f t="shared" ref="S9:X9" si="39">S22+S35+S48</f>
        <v>5</v>
      </c>
      <c r="T9" s="199">
        <f t="shared" si="39"/>
        <v>8</v>
      </c>
      <c r="U9" s="199">
        <f t="shared" si="39"/>
        <v>6</v>
      </c>
      <c r="V9" s="199">
        <f t="shared" si="39"/>
        <v>6</v>
      </c>
      <c r="W9" s="199">
        <f t="shared" si="39"/>
        <v>3</v>
      </c>
      <c r="X9" s="199">
        <f t="shared" si="39"/>
        <v>0</v>
      </c>
      <c r="Y9" s="66">
        <f t="shared" si="11"/>
        <v>28</v>
      </c>
      <c r="Z9" s="199">
        <f t="shared" ref="Z9:AE9" si="40">Z22+Z35+Z48</f>
        <v>4</v>
      </c>
      <c r="AA9" s="199">
        <f t="shared" si="40"/>
        <v>5</v>
      </c>
      <c r="AB9" s="199">
        <f t="shared" si="40"/>
        <v>4</v>
      </c>
      <c r="AC9" s="199">
        <f t="shared" si="40"/>
        <v>5</v>
      </c>
      <c r="AD9" s="199">
        <f t="shared" si="40"/>
        <v>0</v>
      </c>
      <c r="AE9" s="199">
        <f t="shared" si="40"/>
        <v>0</v>
      </c>
      <c r="AF9" s="66">
        <f t="shared" si="13"/>
        <v>18</v>
      </c>
      <c r="AG9" s="199">
        <f t="shared" ref="AG9:AL9" si="41">AG22+AG35+AG48</f>
        <v>0</v>
      </c>
      <c r="AH9" s="199">
        <f t="shared" si="41"/>
        <v>0</v>
      </c>
      <c r="AI9" s="199">
        <f t="shared" si="41"/>
        <v>0</v>
      </c>
      <c r="AJ9" s="199">
        <f t="shared" si="41"/>
        <v>0</v>
      </c>
      <c r="AK9" s="199">
        <f t="shared" si="41"/>
        <v>0</v>
      </c>
      <c r="AL9" s="199">
        <f t="shared" si="41"/>
        <v>0</v>
      </c>
      <c r="AM9" s="66">
        <f t="shared" si="15"/>
        <v>0</v>
      </c>
    </row>
    <row r="10">
      <c r="A10" s="752" t="s">
        <v>163</v>
      </c>
      <c r="B10" s="753">
        <f t="shared" ref="B10:B13" si="47">D8/D9</f>
        <v>0.4606741573</v>
      </c>
      <c r="C10" s="17" t="s">
        <v>1283</v>
      </c>
      <c r="D10" s="221">
        <f t="shared" si="16"/>
        <v>433</v>
      </c>
      <c r="E10" s="199">
        <f t="shared" ref="E10:J10" si="42">E23+E36+E49</f>
        <v>0</v>
      </c>
      <c r="F10" s="199">
        <f t="shared" si="42"/>
        <v>12</v>
      </c>
      <c r="G10" s="199">
        <f t="shared" si="42"/>
        <v>37</v>
      </c>
      <c r="H10" s="199">
        <f t="shared" si="42"/>
        <v>0</v>
      </c>
      <c r="I10" s="199">
        <f t="shared" si="42"/>
        <v>0</v>
      </c>
      <c r="J10" s="199">
        <f t="shared" si="42"/>
        <v>0</v>
      </c>
      <c r="K10" s="66">
        <f t="shared" si="7"/>
        <v>49</v>
      </c>
      <c r="L10" s="199">
        <f t="shared" ref="L10:Q10" si="43">L23+L36+L49</f>
        <v>0</v>
      </c>
      <c r="M10" s="199">
        <f t="shared" si="43"/>
        <v>21</v>
      </c>
      <c r="N10" s="199">
        <f t="shared" si="43"/>
        <v>40</v>
      </c>
      <c r="O10" s="199">
        <f t="shared" si="43"/>
        <v>33</v>
      </c>
      <c r="P10" s="199">
        <f t="shared" si="43"/>
        <v>32</v>
      </c>
      <c r="Q10" s="199">
        <f t="shared" si="43"/>
        <v>1</v>
      </c>
      <c r="R10" s="66">
        <f t="shared" si="9"/>
        <v>127</v>
      </c>
      <c r="S10" s="199">
        <f t="shared" ref="S10:X10" si="44">S23+S36+S49</f>
        <v>30</v>
      </c>
      <c r="T10" s="199">
        <f t="shared" si="44"/>
        <v>34</v>
      </c>
      <c r="U10" s="199">
        <f t="shared" si="44"/>
        <v>27</v>
      </c>
      <c r="V10" s="199">
        <f t="shared" si="44"/>
        <v>34</v>
      </c>
      <c r="W10" s="199">
        <f t="shared" si="44"/>
        <v>15</v>
      </c>
      <c r="X10" s="199">
        <f t="shared" si="44"/>
        <v>0</v>
      </c>
      <c r="Y10" s="66">
        <f t="shared" si="11"/>
        <v>140</v>
      </c>
      <c r="Z10" s="199">
        <f t="shared" ref="Z10:AE10" si="45">Z23+Z36+Z49</f>
        <v>16</v>
      </c>
      <c r="AA10" s="199">
        <f t="shared" si="45"/>
        <v>35</v>
      </c>
      <c r="AB10" s="199">
        <f t="shared" si="45"/>
        <v>26</v>
      </c>
      <c r="AC10" s="199">
        <f t="shared" si="45"/>
        <v>40</v>
      </c>
      <c r="AD10" s="199">
        <f t="shared" si="45"/>
        <v>0</v>
      </c>
      <c r="AE10" s="199">
        <f t="shared" si="45"/>
        <v>0</v>
      </c>
      <c r="AF10" s="66">
        <f t="shared" si="13"/>
        <v>117</v>
      </c>
      <c r="AG10" s="199">
        <f t="shared" ref="AG10:AL10" si="46">AG23+AG36+AG49</f>
        <v>0</v>
      </c>
      <c r="AH10" s="199">
        <f t="shared" si="46"/>
        <v>0</v>
      </c>
      <c r="AI10" s="199">
        <f t="shared" si="46"/>
        <v>0</v>
      </c>
      <c r="AJ10" s="199">
        <f t="shared" si="46"/>
        <v>0</v>
      </c>
      <c r="AK10" s="199">
        <f t="shared" si="46"/>
        <v>0</v>
      </c>
      <c r="AL10" s="199">
        <f t="shared" si="46"/>
        <v>0</v>
      </c>
      <c r="AM10" s="66">
        <f t="shared" si="15"/>
        <v>0</v>
      </c>
    </row>
    <row r="11">
      <c r="A11" s="752" t="s">
        <v>161</v>
      </c>
      <c r="B11" s="753">
        <f t="shared" si="47"/>
        <v>0.2055427252</v>
      </c>
      <c r="C11" s="44" t="s">
        <v>1284</v>
      </c>
      <c r="D11" s="221">
        <f t="shared" si="16"/>
        <v>1146</v>
      </c>
      <c r="E11" s="199">
        <f t="shared" ref="E11:J11" si="48">E24+E37+E50</f>
        <v>0</v>
      </c>
      <c r="F11" s="199">
        <f t="shared" si="48"/>
        <v>43</v>
      </c>
      <c r="G11" s="199">
        <f t="shared" si="48"/>
        <v>91</v>
      </c>
      <c r="H11" s="199">
        <f t="shared" si="48"/>
        <v>0</v>
      </c>
      <c r="I11" s="199">
        <f t="shared" si="48"/>
        <v>0</v>
      </c>
      <c r="J11" s="199">
        <f t="shared" si="48"/>
        <v>0</v>
      </c>
      <c r="K11" s="66">
        <f t="shared" si="7"/>
        <v>134</v>
      </c>
      <c r="L11" s="199">
        <f t="shared" ref="L11:Q11" si="49">L24+L37+L50</f>
        <v>0</v>
      </c>
      <c r="M11" s="199">
        <f t="shared" si="49"/>
        <v>76</v>
      </c>
      <c r="N11" s="199">
        <f t="shared" si="49"/>
        <v>102</v>
      </c>
      <c r="O11" s="199">
        <f t="shared" si="49"/>
        <v>82</v>
      </c>
      <c r="P11" s="199">
        <f t="shared" si="49"/>
        <v>67</v>
      </c>
      <c r="Q11" s="199">
        <f t="shared" si="49"/>
        <v>1</v>
      </c>
      <c r="R11" s="66">
        <f t="shared" si="9"/>
        <v>328</v>
      </c>
      <c r="S11" s="199">
        <f t="shared" ref="S11:X11" si="50">S24+S37+S50</f>
        <v>82</v>
      </c>
      <c r="T11" s="199">
        <f t="shared" si="50"/>
        <v>96</v>
      </c>
      <c r="U11" s="199">
        <f t="shared" si="50"/>
        <v>71</v>
      </c>
      <c r="V11" s="199">
        <f t="shared" si="50"/>
        <v>96</v>
      </c>
      <c r="W11" s="199">
        <f t="shared" si="50"/>
        <v>57</v>
      </c>
      <c r="X11" s="199">
        <f t="shared" si="50"/>
        <v>0</v>
      </c>
      <c r="Y11" s="66">
        <f t="shared" si="11"/>
        <v>402</v>
      </c>
      <c r="Z11" s="199">
        <f t="shared" ref="Z11:AE11" si="51">Z24+Z37+Z50</f>
        <v>45</v>
      </c>
      <c r="AA11" s="199">
        <f t="shared" si="51"/>
        <v>75</v>
      </c>
      <c r="AB11" s="199">
        <f t="shared" si="51"/>
        <v>66</v>
      </c>
      <c r="AC11" s="199">
        <f t="shared" si="51"/>
        <v>96</v>
      </c>
      <c r="AD11" s="199">
        <f t="shared" si="51"/>
        <v>0</v>
      </c>
      <c r="AE11" s="199">
        <f t="shared" si="51"/>
        <v>0</v>
      </c>
      <c r="AF11" s="66">
        <f t="shared" si="13"/>
        <v>282</v>
      </c>
      <c r="AG11" s="199">
        <f t="shared" ref="AG11:AL11" si="52">AG24+AG37+AG50</f>
        <v>0</v>
      </c>
      <c r="AH11" s="199">
        <f t="shared" si="52"/>
        <v>0</v>
      </c>
      <c r="AI11" s="199">
        <f t="shared" si="52"/>
        <v>0</v>
      </c>
      <c r="AJ11" s="199">
        <f t="shared" si="52"/>
        <v>0</v>
      </c>
      <c r="AK11" s="199">
        <f t="shared" si="52"/>
        <v>0</v>
      </c>
      <c r="AL11" s="199">
        <f t="shared" si="52"/>
        <v>0</v>
      </c>
      <c r="AM11" s="66">
        <f t="shared" si="15"/>
        <v>0</v>
      </c>
    </row>
    <row r="12">
      <c r="A12" s="752" t="s">
        <v>159</v>
      </c>
      <c r="B12" s="753">
        <f t="shared" si="47"/>
        <v>0.3778359511</v>
      </c>
      <c r="C12" s="754" t="s">
        <v>97</v>
      </c>
      <c r="D12" s="221">
        <f t="shared" si="16"/>
        <v>3745</v>
      </c>
      <c r="E12" s="199">
        <f t="shared" ref="E12:J12" si="53">E25+E38+E51</f>
        <v>0</v>
      </c>
      <c r="F12" s="199">
        <f t="shared" si="53"/>
        <v>80</v>
      </c>
      <c r="G12" s="199">
        <f t="shared" si="53"/>
        <v>223</v>
      </c>
      <c r="H12" s="199">
        <f t="shared" si="53"/>
        <v>0</v>
      </c>
      <c r="I12" s="199">
        <f t="shared" si="53"/>
        <v>0</v>
      </c>
      <c r="J12" s="199">
        <f t="shared" si="53"/>
        <v>0</v>
      </c>
      <c r="K12" s="66">
        <f t="shared" si="7"/>
        <v>303</v>
      </c>
      <c r="L12" s="199">
        <f t="shared" ref="L12:Q12" si="54">L25+L38+L51</f>
        <v>0</v>
      </c>
      <c r="M12" s="199">
        <f t="shared" si="54"/>
        <v>201</v>
      </c>
      <c r="N12" s="199">
        <f t="shared" si="54"/>
        <v>304</v>
      </c>
      <c r="O12" s="199">
        <f t="shared" si="54"/>
        <v>241</v>
      </c>
      <c r="P12" s="199">
        <f t="shared" si="54"/>
        <v>220</v>
      </c>
      <c r="Q12" s="199">
        <f t="shared" si="54"/>
        <v>1</v>
      </c>
      <c r="R12" s="66">
        <f t="shared" si="9"/>
        <v>967</v>
      </c>
      <c r="S12" s="199">
        <f t="shared" ref="S12:X12" si="55">S25+S38+S51</f>
        <v>235</v>
      </c>
      <c r="T12" s="199">
        <f t="shared" si="55"/>
        <v>315</v>
      </c>
      <c r="U12" s="199">
        <f t="shared" si="55"/>
        <v>249</v>
      </c>
      <c r="V12" s="199">
        <f t="shared" si="55"/>
        <v>315</v>
      </c>
      <c r="W12" s="199">
        <f t="shared" si="55"/>
        <v>236</v>
      </c>
      <c r="X12" s="199">
        <f t="shared" si="55"/>
        <v>0</v>
      </c>
      <c r="Y12" s="66">
        <f t="shared" si="11"/>
        <v>1350</v>
      </c>
      <c r="Z12" s="199">
        <f t="shared" ref="Z12:AE12" si="56">Z25+Z38+Z51</f>
        <v>239</v>
      </c>
      <c r="AA12" s="199">
        <f t="shared" si="56"/>
        <v>285</v>
      </c>
      <c r="AB12" s="199">
        <f t="shared" si="56"/>
        <v>305</v>
      </c>
      <c r="AC12" s="199">
        <f t="shared" si="56"/>
        <v>296</v>
      </c>
      <c r="AD12" s="199">
        <f t="shared" si="56"/>
        <v>0</v>
      </c>
      <c r="AE12" s="199">
        <f t="shared" si="56"/>
        <v>0</v>
      </c>
      <c r="AF12" s="66">
        <f t="shared" si="13"/>
        <v>1125</v>
      </c>
      <c r="AG12" s="199">
        <f t="shared" ref="AG12:AL12" si="57">AG25+AG38+AG51</f>
        <v>0</v>
      </c>
      <c r="AH12" s="199">
        <f t="shared" si="57"/>
        <v>0</v>
      </c>
      <c r="AI12" s="199">
        <f t="shared" si="57"/>
        <v>0</v>
      </c>
      <c r="AJ12" s="199">
        <f t="shared" si="57"/>
        <v>0</v>
      </c>
      <c r="AK12" s="199">
        <f t="shared" si="57"/>
        <v>0</v>
      </c>
      <c r="AL12" s="199">
        <f t="shared" si="57"/>
        <v>0</v>
      </c>
      <c r="AM12" s="66">
        <f t="shared" si="15"/>
        <v>0</v>
      </c>
    </row>
    <row r="13">
      <c r="A13" s="752" t="s">
        <v>157</v>
      </c>
      <c r="B13" s="753">
        <f t="shared" si="47"/>
        <v>0.3060080107</v>
      </c>
    </row>
    <row r="14">
      <c r="A14" s="755"/>
      <c r="B14" s="755"/>
    </row>
    <row r="15">
      <c r="K15" s="107"/>
    </row>
    <row r="16">
      <c r="A16" s="225" t="s">
        <v>113</v>
      </c>
      <c r="B16" s="170"/>
      <c r="C16" s="745" t="s">
        <v>55</v>
      </c>
      <c r="D16" s="219">
        <f>sum(E16:J16)+sum(L16:Q16)+sum(S16:X16)+sum(Z16:AE16)+SUM(AG16:AH16)</f>
        <v>0</v>
      </c>
      <c r="E16" s="756"/>
      <c r="F16" s="757"/>
      <c r="G16" s="756"/>
      <c r="H16" s="756"/>
      <c r="I16" s="757"/>
      <c r="J16" s="756"/>
      <c r="K16" s="60">
        <f t="shared" ref="K16:K25" si="58">sum(E16:J16)</f>
        <v>0</v>
      </c>
      <c r="L16" s="756"/>
      <c r="M16" s="757"/>
      <c r="N16" s="756"/>
      <c r="O16" s="756"/>
      <c r="P16" s="757"/>
      <c r="Q16" s="756"/>
      <c r="R16" s="60">
        <f t="shared" ref="R16:R25" si="59">sum(L16:Q16)</f>
        <v>0</v>
      </c>
      <c r="S16" s="756"/>
      <c r="T16" s="757"/>
      <c r="U16" s="756"/>
      <c r="V16" s="756"/>
      <c r="W16" s="757"/>
      <c r="X16" s="756"/>
      <c r="Y16" s="60">
        <f t="shared" ref="Y16:Y25" si="60">sum(S16:X16)</f>
        <v>0</v>
      </c>
      <c r="Z16" s="756"/>
      <c r="AA16" s="757"/>
      <c r="AB16" s="756"/>
      <c r="AC16" s="756"/>
      <c r="AD16" s="757"/>
      <c r="AE16" s="756"/>
      <c r="AF16" s="60">
        <f t="shared" ref="AF16:AF25" si="61">sum(Z16:AE16)</f>
        <v>0</v>
      </c>
      <c r="AG16" s="756"/>
      <c r="AH16" s="757"/>
      <c r="AI16" s="756"/>
      <c r="AJ16" s="756"/>
      <c r="AK16" s="757"/>
      <c r="AL16" s="756"/>
      <c r="AM16" s="60">
        <f t="shared" ref="AM16:AM25" si="62">sum(AG16:AL16)</f>
        <v>0</v>
      </c>
    </row>
    <row r="17">
      <c r="A17" s="744" t="s">
        <v>69</v>
      </c>
      <c r="B17" s="7"/>
      <c r="C17" s="747" t="s">
        <v>57</v>
      </c>
      <c r="D17" s="221">
        <f t="shared" ref="D17:D25" si="63">sum(E17:J17)+sum(L17:Q17)+sum(S17:X17)+sum(Z17:AE17)+sum(AG17:AH17)</f>
        <v>0</v>
      </c>
      <c r="E17" s="282"/>
      <c r="F17" s="283"/>
      <c r="G17" s="282"/>
      <c r="H17" s="282"/>
      <c r="I17" s="283"/>
      <c r="J17" s="282"/>
      <c r="K17" s="66">
        <f t="shared" si="58"/>
        <v>0</v>
      </c>
      <c r="L17" s="282"/>
      <c r="M17" s="283"/>
      <c r="N17" s="282"/>
      <c r="O17" s="282"/>
      <c r="P17" s="283"/>
      <c r="Q17" s="282"/>
      <c r="R17" s="66">
        <f t="shared" si="59"/>
        <v>0</v>
      </c>
      <c r="S17" s="282"/>
      <c r="T17" s="283"/>
      <c r="U17" s="282"/>
      <c r="V17" s="282"/>
      <c r="W17" s="283"/>
      <c r="X17" s="282"/>
      <c r="Y17" s="66">
        <f t="shared" si="60"/>
        <v>0</v>
      </c>
      <c r="Z17" s="282"/>
      <c r="AA17" s="283"/>
      <c r="AB17" s="282"/>
      <c r="AC17" s="282"/>
      <c r="AD17" s="283"/>
      <c r="AE17" s="282"/>
      <c r="AF17" s="66">
        <f t="shared" si="61"/>
        <v>0</v>
      </c>
      <c r="AG17" s="282"/>
      <c r="AH17" s="283"/>
      <c r="AI17" s="282"/>
      <c r="AJ17" s="282"/>
      <c r="AK17" s="283"/>
      <c r="AL17" s="282"/>
      <c r="AM17" s="66">
        <f t="shared" si="62"/>
        <v>0</v>
      </c>
    </row>
    <row r="18">
      <c r="A18" s="778" t="str">
        <f>D17/D18</f>
        <v>#DIV/0!</v>
      </c>
      <c r="B18" s="7"/>
      <c r="C18" s="747" t="s">
        <v>58</v>
      </c>
      <c r="D18" s="221">
        <f t="shared" si="63"/>
        <v>0</v>
      </c>
      <c r="E18" s="189"/>
      <c r="F18" s="189"/>
      <c r="G18" s="189"/>
      <c r="H18" s="189"/>
      <c r="I18" s="189"/>
      <c r="J18" s="89"/>
      <c r="K18" s="66">
        <f t="shared" si="58"/>
        <v>0</v>
      </c>
      <c r="L18" s="189"/>
      <c r="M18" s="189"/>
      <c r="N18" s="189"/>
      <c r="O18" s="189"/>
      <c r="P18" s="189"/>
      <c r="Q18" s="89"/>
      <c r="R18" s="66">
        <f t="shared" si="59"/>
        <v>0</v>
      </c>
      <c r="S18" s="189"/>
      <c r="T18" s="189"/>
      <c r="U18" s="189"/>
      <c r="V18" s="189"/>
      <c r="W18" s="189"/>
      <c r="X18" s="89"/>
      <c r="Y18" s="66">
        <f t="shared" si="60"/>
        <v>0</v>
      </c>
      <c r="Z18" s="189"/>
      <c r="AA18" s="189"/>
      <c r="AB18" s="189"/>
      <c r="AC18" s="189"/>
      <c r="AD18" s="189"/>
      <c r="AE18" s="89"/>
      <c r="AF18" s="66">
        <f t="shared" si="61"/>
        <v>0</v>
      </c>
      <c r="AG18" s="189"/>
      <c r="AH18" s="189"/>
      <c r="AI18" s="189"/>
      <c r="AJ18" s="189"/>
      <c r="AK18" s="189"/>
      <c r="AL18" s="89"/>
      <c r="AM18" s="66">
        <f t="shared" si="62"/>
        <v>0</v>
      </c>
    </row>
    <row r="19">
      <c r="A19" s="744" t="s">
        <v>1280</v>
      </c>
      <c r="B19" s="7"/>
      <c r="C19" s="747" t="s">
        <v>59</v>
      </c>
      <c r="D19" s="221">
        <f t="shared" si="63"/>
        <v>0</v>
      </c>
      <c r="E19" s="189"/>
      <c r="F19" s="189"/>
      <c r="G19" s="189"/>
      <c r="H19" s="189"/>
      <c r="I19" s="189"/>
      <c r="J19" s="189"/>
      <c r="K19" s="66">
        <f t="shared" si="58"/>
        <v>0</v>
      </c>
      <c r="L19" s="189"/>
      <c r="M19" s="189"/>
      <c r="N19" s="189"/>
      <c r="O19" s="189"/>
      <c r="P19" s="189"/>
      <c r="Q19" s="189"/>
      <c r="R19" s="66">
        <f t="shared" si="59"/>
        <v>0</v>
      </c>
      <c r="S19" s="189"/>
      <c r="T19" s="189"/>
      <c r="U19" s="189"/>
      <c r="V19" s="189"/>
      <c r="W19" s="189"/>
      <c r="X19" s="189"/>
      <c r="Y19" s="66">
        <f t="shared" si="60"/>
        <v>0</v>
      </c>
      <c r="Z19" s="189"/>
      <c r="AA19" s="189"/>
      <c r="AB19" s="189"/>
      <c r="AC19" s="189"/>
      <c r="AD19" s="189"/>
      <c r="AE19" s="189"/>
      <c r="AF19" s="66">
        <f t="shared" si="61"/>
        <v>0</v>
      </c>
      <c r="AG19" s="189"/>
      <c r="AH19" s="189"/>
      <c r="AI19" s="189"/>
      <c r="AJ19" s="189"/>
      <c r="AK19" s="189"/>
      <c r="AL19" s="189"/>
      <c r="AM19" s="66">
        <f t="shared" si="62"/>
        <v>0</v>
      </c>
    </row>
    <row r="20">
      <c r="A20" s="778" t="str">
        <f>D18/sum(D18:D19)</f>
        <v>#DIV/0!</v>
      </c>
      <c r="B20" s="7"/>
      <c r="C20" s="68" t="s">
        <v>109</v>
      </c>
      <c r="D20" s="221">
        <f t="shared" si="63"/>
        <v>0</v>
      </c>
      <c r="E20" s="282"/>
      <c r="F20" s="282"/>
      <c r="G20" s="282"/>
      <c r="H20" s="283"/>
      <c r="I20" s="283"/>
      <c r="J20" s="283"/>
      <c r="K20" s="66">
        <f t="shared" si="58"/>
        <v>0</v>
      </c>
      <c r="L20" s="282"/>
      <c r="M20" s="282"/>
      <c r="N20" s="282"/>
      <c r="O20" s="283"/>
      <c r="P20" s="283"/>
      <c r="Q20" s="283"/>
      <c r="R20" s="66">
        <f t="shared" si="59"/>
        <v>0</v>
      </c>
      <c r="S20" s="282"/>
      <c r="T20" s="282"/>
      <c r="U20" s="1056"/>
      <c r="V20" s="283"/>
      <c r="W20" s="283"/>
      <c r="X20" s="283"/>
      <c r="Y20" s="66">
        <f t="shared" si="60"/>
        <v>0</v>
      </c>
      <c r="Z20" s="282"/>
      <c r="AA20" s="282"/>
      <c r="AB20" s="282"/>
      <c r="AC20" s="283"/>
      <c r="AD20" s="283"/>
      <c r="AE20" s="283"/>
      <c r="AF20" s="66">
        <f t="shared" si="61"/>
        <v>0</v>
      </c>
      <c r="AG20" s="282"/>
      <c r="AH20" s="282"/>
      <c r="AI20" s="282"/>
      <c r="AJ20" s="283"/>
      <c r="AK20" s="283"/>
      <c r="AL20" s="283"/>
      <c r="AM20" s="66">
        <f t="shared" si="62"/>
        <v>0</v>
      </c>
    </row>
    <row r="21">
      <c r="A21" s="744" t="s">
        <v>71</v>
      </c>
      <c r="B21" s="7"/>
      <c r="C21" s="747" t="s">
        <v>72</v>
      </c>
      <c r="D21" s="221">
        <f t="shared" si="63"/>
        <v>41</v>
      </c>
      <c r="E21" s="283"/>
      <c r="F21" s="283">
        <v>3.0</v>
      </c>
      <c r="G21" s="283">
        <v>1.0</v>
      </c>
      <c r="H21" s="283"/>
      <c r="I21" s="283"/>
      <c r="J21" s="283"/>
      <c r="K21" s="66">
        <f t="shared" si="58"/>
        <v>4</v>
      </c>
      <c r="L21" s="282"/>
      <c r="M21" s="283">
        <v>3.0</v>
      </c>
      <c r="N21" s="283">
        <v>2.0</v>
      </c>
      <c r="O21" s="283">
        <v>3.0</v>
      </c>
      <c r="P21" s="283">
        <v>5.0</v>
      </c>
      <c r="Q21" s="283">
        <v>1.0</v>
      </c>
      <c r="R21" s="66">
        <f t="shared" si="59"/>
        <v>14</v>
      </c>
      <c r="S21" s="283">
        <v>3.0</v>
      </c>
      <c r="T21" s="283">
        <v>2.0</v>
      </c>
      <c r="U21" s="283">
        <v>2.0</v>
      </c>
      <c r="V21" s="283">
        <v>3.0</v>
      </c>
      <c r="W21" s="1056">
        <v>2.0</v>
      </c>
      <c r="X21" s="283"/>
      <c r="Y21" s="66">
        <f t="shared" si="60"/>
        <v>12</v>
      </c>
      <c r="Z21" s="773">
        <v>2.0</v>
      </c>
      <c r="AA21" s="764">
        <v>4.0</v>
      </c>
      <c r="AB21" s="283">
        <v>2.0</v>
      </c>
      <c r="AC21" s="283">
        <v>3.0</v>
      </c>
      <c r="AD21" s="283"/>
      <c r="AE21" s="283"/>
      <c r="AF21" s="66">
        <f t="shared" si="61"/>
        <v>11</v>
      </c>
      <c r="AG21" s="282"/>
      <c r="AH21" s="282"/>
      <c r="AI21" s="282"/>
      <c r="AJ21" s="283"/>
      <c r="AK21" s="283"/>
      <c r="AL21" s="283"/>
      <c r="AM21" s="66">
        <f t="shared" si="62"/>
        <v>0</v>
      </c>
    </row>
    <row r="22">
      <c r="A22" s="744" t="str">
        <f>D18/D20</f>
        <v>#DIV/0!</v>
      </c>
      <c r="B22" s="7"/>
      <c r="C22" s="751" t="s">
        <v>1282</v>
      </c>
      <c r="D22" s="221">
        <f t="shared" si="63"/>
        <v>89</v>
      </c>
      <c r="E22" s="282"/>
      <c r="F22" s="283">
        <v>5.0</v>
      </c>
      <c r="G22" s="283">
        <v>5.0</v>
      </c>
      <c r="H22" s="283"/>
      <c r="I22" s="283"/>
      <c r="J22" s="283"/>
      <c r="K22" s="66">
        <f t="shared" si="58"/>
        <v>10</v>
      </c>
      <c r="L22" s="282"/>
      <c r="M22" s="283">
        <v>5.0</v>
      </c>
      <c r="N22" s="283">
        <v>10.0</v>
      </c>
      <c r="O22" s="283">
        <v>7.0</v>
      </c>
      <c r="P22" s="283">
        <v>10.0</v>
      </c>
      <c r="Q22" s="283">
        <v>1.0</v>
      </c>
      <c r="R22" s="66">
        <f t="shared" si="59"/>
        <v>33</v>
      </c>
      <c r="S22" s="283">
        <v>5.0</v>
      </c>
      <c r="T22" s="283">
        <v>8.0</v>
      </c>
      <c r="U22" s="283">
        <v>6.0</v>
      </c>
      <c r="V22" s="283">
        <v>6.0</v>
      </c>
      <c r="W22" s="283">
        <v>3.0</v>
      </c>
      <c r="X22" s="283"/>
      <c r="Y22" s="66">
        <f t="shared" si="60"/>
        <v>28</v>
      </c>
      <c r="Z22" s="764">
        <v>4.0</v>
      </c>
      <c r="AA22" s="764">
        <v>5.0</v>
      </c>
      <c r="AB22" s="283">
        <v>4.0</v>
      </c>
      <c r="AC22" s="283">
        <v>5.0</v>
      </c>
      <c r="AD22" s="283"/>
      <c r="AE22" s="283"/>
      <c r="AF22" s="66">
        <f t="shared" si="61"/>
        <v>18</v>
      </c>
      <c r="AG22" s="282"/>
      <c r="AH22" s="282"/>
      <c r="AI22" s="282"/>
      <c r="AJ22" s="283"/>
      <c r="AK22" s="283"/>
      <c r="AL22" s="283"/>
      <c r="AM22" s="66">
        <f t="shared" si="62"/>
        <v>0</v>
      </c>
    </row>
    <row r="23">
      <c r="A23" s="749" t="s">
        <v>1281</v>
      </c>
      <c r="B23" s="749">
        <f>D21/D25</f>
        <v>0.01094793057</v>
      </c>
      <c r="C23" s="17" t="s">
        <v>1283</v>
      </c>
      <c r="D23" s="221">
        <f t="shared" si="63"/>
        <v>433</v>
      </c>
      <c r="E23" s="282"/>
      <c r="F23" s="283">
        <v>12.0</v>
      </c>
      <c r="G23" s="283">
        <v>37.0</v>
      </c>
      <c r="H23" s="283"/>
      <c r="I23" s="283"/>
      <c r="J23" s="283"/>
      <c r="K23" s="66">
        <f t="shared" si="58"/>
        <v>49</v>
      </c>
      <c r="L23" s="282"/>
      <c r="M23" s="283">
        <v>21.0</v>
      </c>
      <c r="N23" s="283">
        <v>40.0</v>
      </c>
      <c r="O23" s="283">
        <v>33.0</v>
      </c>
      <c r="P23" s="283">
        <v>32.0</v>
      </c>
      <c r="Q23" s="283">
        <v>1.0</v>
      </c>
      <c r="R23" s="66">
        <f t="shared" si="59"/>
        <v>127</v>
      </c>
      <c r="S23" s="283">
        <v>30.0</v>
      </c>
      <c r="T23" s="283">
        <v>34.0</v>
      </c>
      <c r="U23" s="283">
        <v>27.0</v>
      </c>
      <c r="V23" s="283">
        <v>34.0</v>
      </c>
      <c r="W23" s="283">
        <v>15.0</v>
      </c>
      <c r="X23" s="283"/>
      <c r="Y23" s="66">
        <f t="shared" si="60"/>
        <v>140</v>
      </c>
      <c r="Z23" s="764">
        <v>16.0</v>
      </c>
      <c r="AA23" s="764">
        <v>35.0</v>
      </c>
      <c r="AB23" s="283">
        <v>26.0</v>
      </c>
      <c r="AC23" s="283">
        <v>40.0</v>
      </c>
      <c r="AD23" s="283"/>
      <c r="AE23" s="283"/>
      <c r="AF23" s="66">
        <f t="shared" si="61"/>
        <v>117</v>
      </c>
      <c r="AG23" s="282"/>
      <c r="AH23" s="282"/>
      <c r="AI23" s="282"/>
      <c r="AJ23" s="283"/>
      <c r="AK23" s="283"/>
      <c r="AL23" s="283"/>
      <c r="AM23" s="66">
        <f t="shared" si="62"/>
        <v>0</v>
      </c>
    </row>
    <row r="24">
      <c r="A24" s="752" t="s">
        <v>163</v>
      </c>
      <c r="B24" s="753">
        <f t="shared" ref="B24:B27" si="64">D21/D22</f>
        <v>0.4606741573</v>
      </c>
      <c r="C24" s="44" t="s">
        <v>1284</v>
      </c>
      <c r="D24" s="221">
        <f t="shared" si="63"/>
        <v>1146</v>
      </c>
      <c r="E24" s="282"/>
      <c r="F24" s="283">
        <v>43.0</v>
      </c>
      <c r="G24" s="283">
        <v>91.0</v>
      </c>
      <c r="H24" s="283"/>
      <c r="I24" s="283"/>
      <c r="J24" s="283"/>
      <c r="K24" s="66">
        <f t="shared" si="58"/>
        <v>134</v>
      </c>
      <c r="L24" s="282"/>
      <c r="M24" s="283">
        <v>76.0</v>
      </c>
      <c r="N24" s="283">
        <v>102.0</v>
      </c>
      <c r="O24" s="283">
        <v>82.0</v>
      </c>
      <c r="P24" s="283">
        <v>67.0</v>
      </c>
      <c r="Q24" s="283">
        <v>1.0</v>
      </c>
      <c r="R24" s="66">
        <f t="shared" si="59"/>
        <v>328</v>
      </c>
      <c r="S24" s="283">
        <v>82.0</v>
      </c>
      <c r="T24" s="283">
        <v>96.0</v>
      </c>
      <c r="U24" s="283">
        <v>71.0</v>
      </c>
      <c r="V24" s="283">
        <v>96.0</v>
      </c>
      <c r="W24" s="283">
        <v>57.0</v>
      </c>
      <c r="X24" s="283"/>
      <c r="Y24" s="66">
        <f t="shared" si="60"/>
        <v>402</v>
      </c>
      <c r="Z24" s="764">
        <v>45.0</v>
      </c>
      <c r="AA24" s="764">
        <v>75.0</v>
      </c>
      <c r="AB24" s="283">
        <v>66.0</v>
      </c>
      <c r="AC24" s="283">
        <v>96.0</v>
      </c>
      <c r="AD24" s="283"/>
      <c r="AE24" s="283"/>
      <c r="AF24" s="66">
        <f t="shared" si="61"/>
        <v>282</v>
      </c>
      <c r="AG24" s="282"/>
      <c r="AH24" s="282"/>
      <c r="AI24" s="282"/>
      <c r="AJ24" s="283"/>
      <c r="AK24" s="283"/>
      <c r="AL24" s="283"/>
      <c r="AM24" s="66">
        <f t="shared" si="62"/>
        <v>0</v>
      </c>
    </row>
    <row r="25">
      <c r="A25" s="752" t="s">
        <v>161</v>
      </c>
      <c r="B25" s="753">
        <f t="shared" si="64"/>
        <v>0.2055427252</v>
      </c>
      <c r="C25" s="17" t="s">
        <v>97</v>
      </c>
      <c r="D25" s="221">
        <f t="shared" si="63"/>
        <v>3745</v>
      </c>
      <c r="E25" s="282"/>
      <c r="F25" s="283">
        <v>80.0</v>
      </c>
      <c r="G25" s="283">
        <v>223.0</v>
      </c>
      <c r="H25" s="283"/>
      <c r="I25" s="283"/>
      <c r="J25" s="283"/>
      <c r="K25" s="66">
        <f t="shared" si="58"/>
        <v>303</v>
      </c>
      <c r="L25" s="282"/>
      <c r="M25" s="283">
        <v>201.0</v>
      </c>
      <c r="N25" s="283">
        <v>304.0</v>
      </c>
      <c r="O25" s="283">
        <v>241.0</v>
      </c>
      <c r="P25" s="764">
        <v>220.0</v>
      </c>
      <c r="Q25" s="283">
        <v>1.0</v>
      </c>
      <c r="R25" s="66">
        <f t="shared" si="59"/>
        <v>967</v>
      </c>
      <c r="S25" s="283">
        <v>235.0</v>
      </c>
      <c r="T25" s="283">
        <v>315.0</v>
      </c>
      <c r="U25" s="283">
        <v>249.0</v>
      </c>
      <c r="V25" s="283">
        <v>315.0</v>
      </c>
      <c r="W25" s="283">
        <v>236.0</v>
      </c>
      <c r="X25" s="283"/>
      <c r="Y25" s="66">
        <f t="shared" si="60"/>
        <v>1350</v>
      </c>
      <c r="Z25" s="764">
        <v>239.0</v>
      </c>
      <c r="AA25" s="773">
        <v>285.0</v>
      </c>
      <c r="AB25" s="283">
        <v>305.0</v>
      </c>
      <c r="AC25" s="283">
        <v>296.0</v>
      </c>
      <c r="AD25" s="283"/>
      <c r="AE25" s="283"/>
      <c r="AF25" s="66">
        <f t="shared" si="61"/>
        <v>1125</v>
      </c>
      <c r="AG25" s="282"/>
      <c r="AH25" s="282"/>
      <c r="AI25" s="282"/>
      <c r="AJ25" s="283"/>
      <c r="AK25" s="283"/>
      <c r="AL25" s="283"/>
      <c r="AM25" s="66">
        <f t="shared" si="62"/>
        <v>0</v>
      </c>
    </row>
    <row r="26">
      <c r="A26" s="752" t="s">
        <v>159</v>
      </c>
      <c r="B26" s="753">
        <f t="shared" si="64"/>
        <v>0.3778359511</v>
      </c>
      <c r="C26" s="266"/>
      <c r="D26" s="758"/>
      <c r="K26" s="107"/>
      <c r="V26" s="1056"/>
      <c r="X26" s="1056"/>
    </row>
    <row r="27">
      <c r="A27" s="752" t="s">
        <v>157</v>
      </c>
      <c r="B27" s="753">
        <f t="shared" si="64"/>
        <v>0.3060080107</v>
      </c>
      <c r="K27" s="107"/>
    </row>
    <row r="28">
      <c r="A28" s="176"/>
      <c r="B28" s="759"/>
      <c r="K28" s="107"/>
    </row>
    <row r="29">
      <c r="A29" s="225" t="s">
        <v>114</v>
      </c>
      <c r="B29" s="170"/>
      <c r="C29" s="745" t="s">
        <v>55</v>
      </c>
      <c r="D29" s="219">
        <f>sum(E29:J29)+sum(L29:Q29)+sum(S29:X29)+sum(Z29:AE29)+SUM(AG29:AH29)</f>
        <v>0</v>
      </c>
      <c r="E29" s="756"/>
      <c r="F29" s="757"/>
      <c r="G29" s="756"/>
      <c r="H29" s="756"/>
      <c r="I29" s="757"/>
      <c r="J29" s="756"/>
      <c r="K29" s="60">
        <f t="shared" ref="K29:K38" si="65">sum(E29:J29)</f>
        <v>0</v>
      </c>
      <c r="L29" s="756"/>
      <c r="M29" s="757"/>
      <c r="N29" s="756"/>
      <c r="O29" s="756"/>
      <c r="P29" s="757"/>
      <c r="Q29" s="756"/>
      <c r="R29" s="60">
        <f t="shared" ref="R29:R38" si="66">sum(L29:Q29)</f>
        <v>0</v>
      </c>
      <c r="S29" s="756"/>
      <c r="T29" s="757"/>
      <c r="U29" s="756"/>
      <c r="V29" s="756"/>
      <c r="W29" s="757"/>
      <c r="X29" s="756"/>
      <c r="Y29" s="60">
        <f t="shared" ref="Y29:Y38" si="67">sum(S29:X29)</f>
        <v>0</v>
      </c>
      <c r="Z29" s="756"/>
      <c r="AA29" s="757"/>
      <c r="AB29" s="756"/>
      <c r="AC29" s="756"/>
      <c r="AD29" s="757"/>
      <c r="AE29" s="756"/>
      <c r="AF29" s="60">
        <f t="shared" ref="AF29:AF38" si="68">sum(Z29:AE29)</f>
        <v>0</v>
      </c>
      <c r="AG29" s="756"/>
      <c r="AH29" s="757"/>
      <c r="AI29" s="756"/>
      <c r="AJ29" s="756"/>
      <c r="AK29" s="757"/>
      <c r="AL29" s="756"/>
      <c r="AM29" s="60">
        <f t="shared" ref="AM29:AM38" si="69">sum(AG29:AL29)</f>
        <v>0</v>
      </c>
    </row>
    <row r="30">
      <c r="A30" s="744" t="s">
        <v>69</v>
      </c>
      <c r="B30" s="7"/>
      <c r="C30" s="747" t="s">
        <v>57</v>
      </c>
      <c r="D30" s="221">
        <f t="shared" ref="D30:D38" si="70">sum(E30:J30)+sum(L30:Q30)+sum(S30:X30)+sum(Z30:AE30)+sum(AG30:AH30)</f>
        <v>31</v>
      </c>
      <c r="E30" s="282"/>
      <c r="F30" s="283">
        <v>1.0</v>
      </c>
      <c r="G30" s="283">
        <v>2.0</v>
      </c>
      <c r="H30" s="283">
        <v>3.0</v>
      </c>
      <c r="I30" s="283">
        <v>1.0</v>
      </c>
      <c r="J30" s="282"/>
      <c r="K30" s="66">
        <f t="shared" si="65"/>
        <v>7</v>
      </c>
      <c r="L30" s="283">
        <v>0.0</v>
      </c>
      <c r="M30" s="283">
        <v>1.0</v>
      </c>
      <c r="N30" s="283">
        <v>1.0</v>
      </c>
      <c r="O30" s="283">
        <v>1.0</v>
      </c>
      <c r="P30" s="283">
        <v>3.0</v>
      </c>
      <c r="Q30" s="283">
        <v>1.0</v>
      </c>
      <c r="R30" s="66">
        <f t="shared" si="66"/>
        <v>7</v>
      </c>
      <c r="S30" s="283">
        <v>1.0</v>
      </c>
      <c r="T30" s="283">
        <v>2.0</v>
      </c>
      <c r="U30" s="283">
        <v>1.0</v>
      </c>
      <c r="V30" s="283">
        <v>1.0</v>
      </c>
      <c r="W30" s="283">
        <v>2.0</v>
      </c>
      <c r="X30" s="283">
        <v>1.0</v>
      </c>
      <c r="Y30" s="66">
        <f t="shared" si="67"/>
        <v>8</v>
      </c>
      <c r="Z30" s="283">
        <v>1.0</v>
      </c>
      <c r="AA30" s="283">
        <v>1.0</v>
      </c>
      <c r="AB30" s="283">
        <v>3.0</v>
      </c>
      <c r="AC30" s="283">
        <v>2.0</v>
      </c>
      <c r="AD30" s="283">
        <v>0.0</v>
      </c>
      <c r="AE30" s="283">
        <v>2.0</v>
      </c>
      <c r="AF30" s="66">
        <f t="shared" si="68"/>
        <v>9</v>
      </c>
      <c r="AG30" s="282"/>
      <c r="AH30" s="283"/>
      <c r="AI30" s="282"/>
      <c r="AJ30" s="282"/>
      <c r="AK30" s="283"/>
      <c r="AL30" s="282"/>
      <c r="AM30" s="66">
        <f t="shared" si="69"/>
        <v>0</v>
      </c>
    </row>
    <row r="31">
      <c r="A31" s="1329">
        <f>D30/D31</f>
        <v>0.8157894737</v>
      </c>
      <c r="B31" s="7"/>
      <c r="C31" s="747" t="s">
        <v>58</v>
      </c>
      <c r="D31" s="221">
        <f t="shared" si="70"/>
        <v>38</v>
      </c>
      <c r="E31" s="189"/>
      <c r="F31" s="189">
        <v>1.0</v>
      </c>
      <c r="G31" s="189">
        <v>2.0</v>
      </c>
      <c r="H31" s="189">
        <v>3.0</v>
      </c>
      <c r="I31" s="189">
        <v>2.0</v>
      </c>
      <c r="J31" s="89"/>
      <c r="K31" s="66">
        <f t="shared" si="65"/>
        <v>8</v>
      </c>
      <c r="L31" s="189">
        <v>0.0</v>
      </c>
      <c r="M31" s="189">
        <v>2.0</v>
      </c>
      <c r="N31" s="189">
        <v>1.0</v>
      </c>
      <c r="O31" s="189">
        <v>1.0</v>
      </c>
      <c r="P31" s="189">
        <v>2.0</v>
      </c>
      <c r="Q31" s="189">
        <v>2.0</v>
      </c>
      <c r="R31" s="66">
        <f t="shared" si="66"/>
        <v>8</v>
      </c>
      <c r="S31" s="189">
        <v>1.0</v>
      </c>
      <c r="T31" s="189">
        <v>3.0</v>
      </c>
      <c r="U31" s="189">
        <v>2.0</v>
      </c>
      <c r="V31" s="189">
        <v>3.0</v>
      </c>
      <c r="W31" s="189">
        <v>3.0</v>
      </c>
      <c r="X31" s="189">
        <v>1.0</v>
      </c>
      <c r="Y31" s="66">
        <f t="shared" si="67"/>
        <v>13</v>
      </c>
      <c r="Z31" s="189">
        <v>3.0</v>
      </c>
      <c r="AA31" s="189">
        <v>0.0</v>
      </c>
      <c r="AB31" s="189">
        <v>2.0</v>
      </c>
      <c r="AC31" s="189">
        <v>2.0</v>
      </c>
      <c r="AD31" s="189">
        <v>2.0</v>
      </c>
      <c r="AE31" s="189">
        <v>0.0</v>
      </c>
      <c r="AF31" s="66">
        <f t="shared" si="68"/>
        <v>9</v>
      </c>
      <c r="AG31" s="189"/>
      <c r="AH31" s="189"/>
      <c r="AI31" s="189"/>
      <c r="AJ31" s="189"/>
      <c r="AK31" s="189"/>
      <c r="AL31" s="89"/>
      <c r="AM31" s="66">
        <f t="shared" si="69"/>
        <v>0</v>
      </c>
    </row>
    <row r="32">
      <c r="A32" s="744" t="s">
        <v>1280</v>
      </c>
      <c r="B32" s="7"/>
      <c r="C32" s="747" t="s">
        <v>59</v>
      </c>
      <c r="D32" s="221">
        <f t="shared" si="70"/>
        <v>5</v>
      </c>
      <c r="E32" s="189"/>
      <c r="F32" s="189"/>
      <c r="G32" s="189"/>
      <c r="H32" s="189"/>
      <c r="I32" s="189"/>
      <c r="J32" s="189"/>
      <c r="K32" s="66">
        <f t="shared" si="65"/>
        <v>0</v>
      </c>
      <c r="L32" s="189">
        <v>1.0</v>
      </c>
      <c r="M32" s="189"/>
      <c r="N32" s="189">
        <v>1.0</v>
      </c>
      <c r="O32" s="189"/>
      <c r="P32" s="189"/>
      <c r="Q32" s="189"/>
      <c r="R32" s="66">
        <f t="shared" si="66"/>
        <v>2</v>
      </c>
      <c r="S32" s="189"/>
      <c r="T32" s="189"/>
      <c r="U32" s="189">
        <v>1.0</v>
      </c>
      <c r="V32" s="189"/>
      <c r="W32" s="189"/>
      <c r="X32" s="189"/>
      <c r="Y32" s="66">
        <f t="shared" si="67"/>
        <v>1</v>
      </c>
      <c r="Z32" s="189"/>
      <c r="AA32" s="189">
        <v>1.0</v>
      </c>
      <c r="AB32" s="189"/>
      <c r="AC32" s="189">
        <v>1.0</v>
      </c>
      <c r="AD32" s="189"/>
      <c r="AE32" s="189"/>
      <c r="AF32" s="66">
        <f t="shared" si="68"/>
        <v>2</v>
      </c>
      <c r="AG32" s="189"/>
      <c r="AH32" s="189"/>
      <c r="AI32" s="189"/>
      <c r="AJ32" s="189"/>
      <c r="AK32" s="189"/>
      <c r="AL32" s="189"/>
      <c r="AM32" s="66">
        <f t="shared" si="69"/>
        <v>0</v>
      </c>
    </row>
    <row r="33">
      <c r="A33" s="1329">
        <f>D31/sum(D31:D32)</f>
        <v>0.8837209302</v>
      </c>
      <c r="B33" s="7"/>
      <c r="C33" s="68" t="s">
        <v>109</v>
      </c>
      <c r="D33" s="221">
        <f t="shared" si="70"/>
        <v>43</v>
      </c>
      <c r="E33" s="283"/>
      <c r="F33" s="189">
        <v>1.0</v>
      </c>
      <c r="G33" s="283">
        <v>2.0</v>
      </c>
      <c r="H33" s="283">
        <v>3.0</v>
      </c>
      <c r="I33" s="283">
        <v>2.0</v>
      </c>
      <c r="J33" s="283"/>
      <c r="K33" s="66">
        <f t="shared" si="65"/>
        <v>8</v>
      </c>
      <c r="L33" s="283">
        <v>1.0</v>
      </c>
      <c r="M33" s="283">
        <v>2.0</v>
      </c>
      <c r="N33" s="283">
        <v>2.0</v>
      </c>
      <c r="O33" s="283">
        <v>1.0</v>
      </c>
      <c r="P33" s="283">
        <v>2.0</v>
      </c>
      <c r="Q33" s="283">
        <v>2.0</v>
      </c>
      <c r="R33" s="66">
        <f t="shared" si="66"/>
        <v>10</v>
      </c>
      <c r="S33" s="283">
        <v>1.0</v>
      </c>
      <c r="T33" s="283">
        <v>3.0</v>
      </c>
      <c r="U33" s="283">
        <v>3.0</v>
      </c>
      <c r="V33" s="283">
        <v>3.0</v>
      </c>
      <c r="W33" s="283">
        <v>3.0</v>
      </c>
      <c r="X33" s="283">
        <v>1.0</v>
      </c>
      <c r="Y33" s="66">
        <f t="shared" si="67"/>
        <v>14</v>
      </c>
      <c r="Z33" s="283">
        <v>3.0</v>
      </c>
      <c r="AA33" s="283">
        <v>1.0</v>
      </c>
      <c r="AB33" s="283">
        <v>2.0</v>
      </c>
      <c r="AC33" s="283">
        <v>3.0</v>
      </c>
      <c r="AD33" s="283">
        <v>2.0</v>
      </c>
      <c r="AE33" s="283">
        <v>0.0</v>
      </c>
      <c r="AF33" s="66">
        <f t="shared" si="68"/>
        <v>11</v>
      </c>
      <c r="AG33" s="282"/>
      <c r="AH33" s="282"/>
      <c r="AI33" s="282"/>
      <c r="AJ33" s="283"/>
      <c r="AK33" s="283"/>
      <c r="AL33" s="283"/>
      <c r="AM33" s="66">
        <f t="shared" si="69"/>
        <v>0</v>
      </c>
    </row>
    <row r="34">
      <c r="A34" s="744" t="s">
        <v>71</v>
      </c>
      <c r="B34" s="7"/>
      <c r="C34" s="747" t="s">
        <v>72</v>
      </c>
      <c r="D34" s="221">
        <f t="shared" si="70"/>
        <v>0</v>
      </c>
      <c r="E34" s="282"/>
      <c r="F34" s="282"/>
      <c r="G34" s="282"/>
      <c r="H34" s="283"/>
      <c r="I34" s="283"/>
      <c r="J34" s="283"/>
      <c r="K34" s="66">
        <f t="shared" si="65"/>
        <v>0</v>
      </c>
      <c r="L34" s="282"/>
      <c r="M34" s="282"/>
      <c r="N34" s="282"/>
      <c r="O34" s="283"/>
      <c r="P34" s="283"/>
      <c r="Q34" s="283"/>
      <c r="R34" s="66">
        <f t="shared" si="66"/>
        <v>0</v>
      </c>
      <c r="S34" s="282"/>
      <c r="T34" s="282"/>
      <c r="U34" s="282"/>
      <c r="V34" s="283"/>
      <c r="W34" s="283"/>
      <c r="X34" s="283"/>
      <c r="Y34" s="66">
        <f t="shared" si="67"/>
        <v>0</v>
      </c>
      <c r="Z34" s="282"/>
      <c r="AA34" s="282"/>
      <c r="AB34" s="282"/>
      <c r="AC34" s="283"/>
      <c r="AD34" s="283"/>
      <c r="AE34" s="283"/>
      <c r="AF34" s="66">
        <f t="shared" si="68"/>
        <v>0</v>
      </c>
      <c r="AG34" s="282"/>
      <c r="AH34" s="282"/>
      <c r="AI34" s="282"/>
      <c r="AJ34" s="283"/>
      <c r="AK34" s="283"/>
      <c r="AL34" s="283"/>
      <c r="AM34" s="66">
        <f t="shared" si="69"/>
        <v>0</v>
      </c>
    </row>
    <row r="35">
      <c r="A35" s="1330">
        <f>D31/D33</f>
        <v>0.8837209302</v>
      </c>
      <c r="B35" s="7"/>
      <c r="C35" s="751" t="s">
        <v>1282</v>
      </c>
      <c r="D35" s="221">
        <f t="shared" si="70"/>
        <v>0</v>
      </c>
      <c r="E35" s="282"/>
      <c r="F35" s="282"/>
      <c r="G35" s="282"/>
      <c r="H35" s="283"/>
      <c r="I35" s="283"/>
      <c r="J35" s="283"/>
      <c r="K35" s="66">
        <f t="shared" si="65"/>
        <v>0</v>
      </c>
      <c r="L35" s="282"/>
      <c r="M35" s="282"/>
      <c r="N35" s="282"/>
      <c r="O35" s="283"/>
      <c r="P35" s="283"/>
      <c r="Q35" s="283"/>
      <c r="R35" s="66">
        <f t="shared" si="66"/>
        <v>0</v>
      </c>
      <c r="S35" s="282"/>
      <c r="T35" s="282"/>
      <c r="U35" s="282"/>
      <c r="V35" s="283"/>
      <c r="W35" s="283"/>
      <c r="X35" s="283"/>
      <c r="Y35" s="66">
        <f t="shared" si="67"/>
        <v>0</v>
      </c>
      <c r="Z35" s="282"/>
      <c r="AA35" s="282"/>
      <c r="AB35" s="282"/>
      <c r="AC35" s="283"/>
      <c r="AD35" s="283"/>
      <c r="AE35" s="283"/>
      <c r="AF35" s="66">
        <f t="shared" si="68"/>
        <v>0</v>
      </c>
      <c r="AG35" s="282"/>
      <c r="AH35" s="282"/>
      <c r="AI35" s="282"/>
      <c r="AJ35" s="283"/>
      <c r="AK35" s="283"/>
      <c r="AL35" s="283"/>
      <c r="AM35" s="66">
        <f t="shared" si="69"/>
        <v>0</v>
      </c>
    </row>
    <row r="36">
      <c r="A36" s="749" t="s">
        <v>1281</v>
      </c>
      <c r="B36" s="749" t="str">
        <f>D34/D38</f>
        <v>#DIV/0!</v>
      </c>
      <c r="C36" s="17" t="s">
        <v>1283</v>
      </c>
      <c r="D36" s="221">
        <f t="shared" si="70"/>
        <v>0</v>
      </c>
      <c r="E36" s="282"/>
      <c r="F36" s="282"/>
      <c r="G36" s="282"/>
      <c r="H36" s="283"/>
      <c r="I36" s="283"/>
      <c r="J36" s="283"/>
      <c r="K36" s="66">
        <f t="shared" si="65"/>
        <v>0</v>
      </c>
      <c r="L36" s="282"/>
      <c r="M36" s="282"/>
      <c r="N36" s="282"/>
      <c r="O36" s="283"/>
      <c r="P36" s="283"/>
      <c r="Q36" s="283"/>
      <c r="R36" s="66">
        <f t="shared" si="66"/>
        <v>0</v>
      </c>
      <c r="S36" s="282"/>
      <c r="T36" s="282"/>
      <c r="U36" s="282"/>
      <c r="V36" s="283"/>
      <c r="W36" s="283"/>
      <c r="X36" s="283"/>
      <c r="Y36" s="66">
        <f t="shared" si="67"/>
        <v>0</v>
      </c>
      <c r="Z36" s="282"/>
      <c r="AA36" s="282"/>
      <c r="AB36" s="282"/>
      <c r="AC36" s="283"/>
      <c r="AD36" s="283"/>
      <c r="AE36" s="283"/>
      <c r="AF36" s="66">
        <f t="shared" si="68"/>
        <v>0</v>
      </c>
      <c r="AG36" s="282"/>
      <c r="AH36" s="282"/>
      <c r="AI36" s="282"/>
      <c r="AJ36" s="283"/>
      <c r="AK36" s="283"/>
      <c r="AL36" s="283"/>
      <c r="AM36" s="66">
        <f t="shared" si="69"/>
        <v>0</v>
      </c>
    </row>
    <row r="37">
      <c r="A37" s="752" t="s">
        <v>163</v>
      </c>
      <c r="B37" s="1445" t="str">
        <f t="shared" ref="B37:B40" si="71">D34/D35</f>
        <v>#DIV/0!</v>
      </c>
      <c r="C37" s="44" t="s">
        <v>1284</v>
      </c>
      <c r="D37" s="221">
        <f t="shared" si="70"/>
        <v>0</v>
      </c>
      <c r="E37" s="282"/>
      <c r="F37" s="282"/>
      <c r="G37" s="282"/>
      <c r="H37" s="283"/>
      <c r="I37" s="283"/>
      <c r="J37" s="283"/>
      <c r="K37" s="66">
        <f t="shared" si="65"/>
        <v>0</v>
      </c>
      <c r="L37" s="282"/>
      <c r="M37" s="282"/>
      <c r="N37" s="282"/>
      <c r="O37" s="283"/>
      <c r="P37" s="283"/>
      <c r="Q37" s="283"/>
      <c r="R37" s="66">
        <f t="shared" si="66"/>
        <v>0</v>
      </c>
      <c r="S37" s="282"/>
      <c r="T37" s="282"/>
      <c r="U37" s="282"/>
      <c r="V37" s="283"/>
      <c r="W37" s="283"/>
      <c r="X37" s="283"/>
      <c r="Y37" s="66">
        <f t="shared" si="67"/>
        <v>0</v>
      </c>
      <c r="Z37" s="282"/>
      <c r="AA37" s="282"/>
      <c r="AB37" s="282"/>
      <c r="AC37" s="283"/>
      <c r="AD37" s="283"/>
      <c r="AE37" s="283"/>
      <c r="AF37" s="66">
        <f t="shared" si="68"/>
        <v>0</v>
      </c>
      <c r="AG37" s="282"/>
      <c r="AH37" s="282"/>
      <c r="AI37" s="282"/>
      <c r="AJ37" s="283"/>
      <c r="AK37" s="283"/>
      <c r="AL37" s="283"/>
      <c r="AM37" s="66">
        <f t="shared" si="69"/>
        <v>0</v>
      </c>
    </row>
    <row r="38">
      <c r="A38" s="752" t="s">
        <v>161</v>
      </c>
      <c r="B38" s="1445" t="str">
        <f t="shared" si="71"/>
        <v>#DIV/0!</v>
      </c>
      <c r="C38" s="17" t="s">
        <v>97</v>
      </c>
      <c r="D38" s="221">
        <f t="shared" si="70"/>
        <v>0</v>
      </c>
      <c r="E38" s="282"/>
      <c r="F38" s="282"/>
      <c r="G38" s="282"/>
      <c r="H38" s="283"/>
      <c r="I38" s="283"/>
      <c r="J38" s="283"/>
      <c r="K38" s="66">
        <f t="shared" si="65"/>
        <v>0</v>
      </c>
      <c r="L38" s="282"/>
      <c r="M38" s="282"/>
      <c r="N38" s="282"/>
      <c r="O38" s="283"/>
      <c r="P38" s="283"/>
      <c r="Q38" s="283"/>
      <c r="R38" s="66">
        <f t="shared" si="66"/>
        <v>0</v>
      </c>
      <c r="S38" s="282"/>
      <c r="T38" s="282"/>
      <c r="U38" s="282"/>
      <c r="V38" s="283"/>
      <c r="W38" s="283"/>
      <c r="X38" s="283"/>
      <c r="Y38" s="66">
        <f t="shared" si="67"/>
        <v>0</v>
      </c>
      <c r="Z38" s="282"/>
      <c r="AA38" s="282"/>
      <c r="AB38" s="282"/>
      <c r="AC38" s="283"/>
      <c r="AD38" s="283"/>
      <c r="AE38" s="283"/>
      <c r="AF38" s="66">
        <f t="shared" si="68"/>
        <v>0</v>
      </c>
      <c r="AG38" s="282"/>
      <c r="AH38" s="282"/>
      <c r="AI38" s="282"/>
      <c r="AJ38" s="283"/>
      <c r="AK38" s="283"/>
      <c r="AL38" s="283"/>
      <c r="AM38" s="66">
        <f t="shared" si="69"/>
        <v>0</v>
      </c>
    </row>
    <row r="39">
      <c r="A39" s="752" t="s">
        <v>159</v>
      </c>
      <c r="B39" s="1445" t="str">
        <f t="shared" si="71"/>
        <v>#DIV/0!</v>
      </c>
      <c r="C39" s="266"/>
      <c r="D39" s="758"/>
      <c r="K39" s="107"/>
    </row>
    <row r="40">
      <c r="A40" s="752" t="s">
        <v>157</v>
      </c>
      <c r="B40" s="1445" t="str">
        <f t="shared" si="71"/>
        <v>#DIV/0!</v>
      </c>
      <c r="K40" s="107"/>
    </row>
    <row r="41">
      <c r="K41" s="107"/>
    </row>
    <row r="42">
      <c r="A42" s="225" t="s">
        <v>3370</v>
      </c>
      <c r="B42" s="170"/>
      <c r="C42" s="745" t="s">
        <v>55</v>
      </c>
      <c r="D42" s="219">
        <f>sum(E42:J42)+sum(L42:Q42)+sum(S42:X42)+sum(Z42:AE42)+SUM(AG42:AH42)</f>
        <v>0</v>
      </c>
      <c r="E42" s="756"/>
      <c r="F42" s="757"/>
      <c r="G42" s="756"/>
      <c r="H42" s="756"/>
      <c r="I42" s="757"/>
      <c r="J42" s="756"/>
      <c r="K42" s="60">
        <f t="shared" ref="K42:K51" si="72">sum(E42:J42)</f>
        <v>0</v>
      </c>
      <c r="L42" s="756"/>
      <c r="M42" s="757"/>
      <c r="N42" s="756"/>
      <c r="O42" s="756"/>
      <c r="P42" s="757"/>
      <c r="Q42" s="756"/>
      <c r="R42" s="60">
        <f t="shared" ref="R42:R51" si="73">sum(L42:Q42)</f>
        <v>0</v>
      </c>
      <c r="S42" s="756"/>
      <c r="T42" s="757"/>
      <c r="U42" s="756"/>
      <c r="V42" s="756"/>
      <c r="W42" s="757"/>
      <c r="X42" s="756"/>
      <c r="Y42" s="60">
        <f t="shared" ref="Y42:Y51" si="74">sum(S42:X42)</f>
        <v>0</v>
      </c>
      <c r="Z42" s="756"/>
      <c r="AA42" s="757"/>
      <c r="AB42" s="756"/>
      <c r="AC42" s="756"/>
      <c r="AD42" s="757"/>
      <c r="AE42" s="756"/>
      <c r="AF42" s="60">
        <f t="shared" ref="AF42:AF51" si="75">sum(Z42:AE42)</f>
        <v>0</v>
      </c>
      <c r="AG42" s="756"/>
      <c r="AH42" s="757"/>
      <c r="AI42" s="756"/>
      <c r="AJ42" s="756"/>
      <c r="AK42" s="757"/>
      <c r="AL42" s="756"/>
      <c r="AM42" s="60">
        <f t="shared" ref="AM42:AM51" si="76">sum(AG42:AL42)</f>
        <v>0</v>
      </c>
    </row>
    <row r="43">
      <c r="A43" s="744" t="s">
        <v>69</v>
      </c>
      <c r="B43" s="7"/>
      <c r="C43" s="747" t="s">
        <v>57</v>
      </c>
      <c r="D43" s="221">
        <f t="shared" ref="D43:D51" si="77">sum(E43:J43)+sum(L43:Q43)+sum(S43:X43)+sum(Z43:AE43)+sum(AG43:AH43)</f>
        <v>0</v>
      </c>
      <c r="E43" s="282"/>
      <c r="F43" s="283"/>
      <c r="G43" s="282"/>
      <c r="H43" s="282"/>
      <c r="I43" s="283"/>
      <c r="J43" s="282"/>
      <c r="K43" s="66">
        <f t="shared" si="72"/>
        <v>0</v>
      </c>
      <c r="L43" s="282"/>
      <c r="M43" s="283"/>
      <c r="N43" s="282"/>
      <c r="O43" s="282"/>
      <c r="P43" s="283"/>
      <c r="Q43" s="282"/>
      <c r="R43" s="66">
        <f t="shared" si="73"/>
        <v>0</v>
      </c>
      <c r="S43" s="282"/>
      <c r="T43" s="283"/>
      <c r="U43" s="282"/>
      <c r="V43" s="282"/>
      <c r="W43" s="283"/>
      <c r="X43" s="282"/>
      <c r="Y43" s="66">
        <f t="shared" si="74"/>
        <v>0</v>
      </c>
      <c r="Z43" s="282"/>
      <c r="AA43" s="283"/>
      <c r="AB43" s="282"/>
      <c r="AC43" s="282"/>
      <c r="AD43" s="283"/>
      <c r="AE43" s="282"/>
      <c r="AF43" s="66">
        <f t="shared" si="75"/>
        <v>0</v>
      </c>
      <c r="AG43" s="282"/>
      <c r="AH43" s="283"/>
      <c r="AI43" s="282"/>
      <c r="AJ43" s="282"/>
      <c r="AK43" s="283"/>
      <c r="AL43" s="282"/>
      <c r="AM43" s="66">
        <f t="shared" si="76"/>
        <v>0</v>
      </c>
    </row>
    <row r="44">
      <c r="A44" s="778" t="str">
        <f>D43/D44</f>
        <v>#DIV/0!</v>
      </c>
      <c r="B44" s="7"/>
      <c r="C44" s="747" t="s">
        <v>58</v>
      </c>
      <c r="D44" s="221">
        <f t="shared" si="77"/>
        <v>0</v>
      </c>
      <c r="E44" s="189"/>
      <c r="F44" s="189"/>
      <c r="G44" s="189"/>
      <c r="H44" s="189"/>
      <c r="I44" s="189"/>
      <c r="J44" s="89"/>
      <c r="K44" s="66">
        <f t="shared" si="72"/>
        <v>0</v>
      </c>
      <c r="L44" s="189"/>
      <c r="M44" s="189"/>
      <c r="N44" s="189"/>
      <c r="O44" s="189"/>
      <c r="P44" s="189"/>
      <c r="Q44" s="89"/>
      <c r="R44" s="66">
        <f t="shared" si="73"/>
        <v>0</v>
      </c>
      <c r="S44" s="189"/>
      <c r="T44" s="189"/>
      <c r="U44" s="189"/>
      <c r="V44" s="189"/>
      <c r="W44" s="189"/>
      <c r="X44" s="89"/>
      <c r="Y44" s="66">
        <f t="shared" si="74"/>
        <v>0</v>
      </c>
      <c r="Z44" s="189"/>
      <c r="AA44" s="189"/>
      <c r="AB44" s="189"/>
      <c r="AC44" s="189"/>
      <c r="AD44" s="189"/>
      <c r="AE44" s="89"/>
      <c r="AF44" s="66">
        <f t="shared" si="75"/>
        <v>0</v>
      </c>
      <c r="AG44" s="189"/>
      <c r="AH44" s="189"/>
      <c r="AI44" s="189"/>
      <c r="AJ44" s="189"/>
      <c r="AK44" s="189"/>
      <c r="AL44" s="89"/>
      <c r="AM44" s="66">
        <f t="shared" si="76"/>
        <v>0</v>
      </c>
    </row>
    <row r="45">
      <c r="A45" s="744" t="s">
        <v>1280</v>
      </c>
      <c r="B45" s="7"/>
      <c r="C45" s="747" t="s">
        <v>59</v>
      </c>
      <c r="D45" s="221">
        <f t="shared" si="77"/>
        <v>0</v>
      </c>
      <c r="E45" s="189"/>
      <c r="F45" s="189"/>
      <c r="G45" s="189"/>
      <c r="H45" s="189"/>
      <c r="I45" s="189"/>
      <c r="J45" s="189"/>
      <c r="K45" s="66">
        <f t="shared" si="72"/>
        <v>0</v>
      </c>
      <c r="L45" s="189"/>
      <c r="M45" s="189"/>
      <c r="N45" s="189"/>
      <c r="O45" s="189"/>
      <c r="P45" s="189"/>
      <c r="Q45" s="189"/>
      <c r="R45" s="66">
        <f t="shared" si="73"/>
        <v>0</v>
      </c>
      <c r="S45" s="189"/>
      <c r="T45" s="189"/>
      <c r="U45" s="189"/>
      <c r="V45" s="189"/>
      <c r="W45" s="189"/>
      <c r="X45" s="189"/>
      <c r="Y45" s="66">
        <f t="shared" si="74"/>
        <v>0</v>
      </c>
      <c r="Z45" s="189"/>
      <c r="AA45" s="189"/>
      <c r="AB45" s="189"/>
      <c r="AC45" s="189"/>
      <c r="AD45" s="189"/>
      <c r="AE45" s="189"/>
      <c r="AF45" s="66">
        <f t="shared" si="75"/>
        <v>0</v>
      </c>
      <c r="AG45" s="189"/>
      <c r="AH45" s="189"/>
      <c r="AI45" s="189"/>
      <c r="AJ45" s="189"/>
      <c r="AK45" s="189"/>
      <c r="AL45" s="189"/>
      <c r="AM45" s="66">
        <f t="shared" si="76"/>
        <v>0</v>
      </c>
    </row>
    <row r="46">
      <c r="A46" s="778" t="str">
        <f>D44/sum(D44:D45)</f>
        <v>#DIV/0!</v>
      </c>
      <c r="B46" s="7"/>
      <c r="C46" s="68" t="s">
        <v>109</v>
      </c>
      <c r="D46" s="221">
        <f t="shared" si="77"/>
        <v>0</v>
      </c>
      <c r="E46" s="282"/>
      <c r="F46" s="282"/>
      <c r="G46" s="282"/>
      <c r="H46" s="283"/>
      <c r="I46" s="283"/>
      <c r="J46" s="283"/>
      <c r="K46" s="66">
        <f t="shared" si="72"/>
        <v>0</v>
      </c>
      <c r="L46" s="282"/>
      <c r="M46" s="282"/>
      <c r="N46" s="282"/>
      <c r="O46" s="283"/>
      <c r="P46" s="283"/>
      <c r="Q46" s="283"/>
      <c r="R46" s="66">
        <f t="shared" si="73"/>
        <v>0</v>
      </c>
      <c r="S46" s="282"/>
      <c r="T46" s="282"/>
      <c r="U46" s="282"/>
      <c r="V46" s="283"/>
      <c r="W46" s="283"/>
      <c r="X46" s="283"/>
      <c r="Y46" s="66">
        <f t="shared" si="74"/>
        <v>0</v>
      </c>
      <c r="Z46" s="282"/>
      <c r="AA46" s="282"/>
      <c r="AB46" s="282"/>
      <c r="AC46" s="283"/>
      <c r="AD46" s="283"/>
      <c r="AE46" s="283"/>
      <c r="AF46" s="66">
        <f t="shared" si="75"/>
        <v>0</v>
      </c>
      <c r="AG46" s="282"/>
      <c r="AH46" s="282"/>
      <c r="AI46" s="282"/>
      <c r="AJ46" s="283"/>
      <c r="AK46" s="283"/>
      <c r="AL46" s="283"/>
      <c r="AM46" s="66">
        <f t="shared" si="76"/>
        <v>0</v>
      </c>
    </row>
    <row r="47">
      <c r="A47" s="744" t="s">
        <v>71</v>
      </c>
      <c r="B47" s="7"/>
      <c r="C47" s="747" t="s">
        <v>72</v>
      </c>
      <c r="D47" s="221">
        <f t="shared" si="77"/>
        <v>0</v>
      </c>
      <c r="E47" s="282"/>
      <c r="F47" s="282"/>
      <c r="G47" s="282"/>
      <c r="H47" s="283"/>
      <c r="I47" s="283"/>
      <c r="J47" s="283"/>
      <c r="K47" s="66">
        <f t="shared" si="72"/>
        <v>0</v>
      </c>
      <c r="L47" s="282"/>
      <c r="M47" s="282"/>
      <c r="N47" s="282"/>
      <c r="O47" s="283"/>
      <c r="P47" s="283"/>
      <c r="Q47" s="283"/>
      <c r="R47" s="66">
        <f t="shared" si="73"/>
        <v>0</v>
      </c>
      <c r="S47" s="282"/>
      <c r="T47" s="282"/>
      <c r="U47" s="282"/>
      <c r="V47" s="283"/>
      <c r="W47" s="283"/>
      <c r="X47" s="283"/>
      <c r="Y47" s="66">
        <f t="shared" si="74"/>
        <v>0</v>
      </c>
      <c r="Z47" s="282"/>
      <c r="AA47" s="282"/>
      <c r="AB47" s="282"/>
      <c r="AC47" s="283"/>
      <c r="AD47" s="283"/>
      <c r="AE47" s="283"/>
      <c r="AF47" s="66">
        <f t="shared" si="75"/>
        <v>0</v>
      </c>
      <c r="AG47" s="282"/>
      <c r="AH47" s="282"/>
      <c r="AI47" s="282"/>
      <c r="AJ47" s="283"/>
      <c r="AK47" s="283"/>
      <c r="AL47" s="283"/>
      <c r="AM47" s="66">
        <f t="shared" si="76"/>
        <v>0</v>
      </c>
    </row>
    <row r="48">
      <c r="A48" s="744" t="str">
        <f>D44/D46</f>
        <v>#DIV/0!</v>
      </c>
      <c r="B48" s="7"/>
      <c r="C48" s="751" t="s">
        <v>1282</v>
      </c>
      <c r="D48" s="221">
        <f t="shared" si="77"/>
        <v>0</v>
      </c>
      <c r="E48" s="282"/>
      <c r="F48" s="282"/>
      <c r="G48" s="282"/>
      <c r="H48" s="283"/>
      <c r="I48" s="283"/>
      <c r="J48" s="283"/>
      <c r="K48" s="66">
        <f t="shared" si="72"/>
        <v>0</v>
      </c>
      <c r="L48" s="282"/>
      <c r="M48" s="282"/>
      <c r="N48" s="282"/>
      <c r="O48" s="283"/>
      <c r="P48" s="283"/>
      <c r="Q48" s="283"/>
      <c r="R48" s="66">
        <f t="shared" si="73"/>
        <v>0</v>
      </c>
      <c r="S48" s="282"/>
      <c r="T48" s="282"/>
      <c r="U48" s="282"/>
      <c r="V48" s="283"/>
      <c r="W48" s="283"/>
      <c r="X48" s="283"/>
      <c r="Y48" s="66">
        <f t="shared" si="74"/>
        <v>0</v>
      </c>
      <c r="Z48" s="282"/>
      <c r="AA48" s="282"/>
      <c r="AB48" s="282"/>
      <c r="AC48" s="283"/>
      <c r="AD48" s="283"/>
      <c r="AE48" s="283"/>
      <c r="AF48" s="66">
        <f t="shared" si="75"/>
        <v>0</v>
      </c>
      <c r="AG48" s="282"/>
      <c r="AH48" s="282"/>
      <c r="AI48" s="282"/>
      <c r="AJ48" s="283"/>
      <c r="AK48" s="283"/>
      <c r="AL48" s="283"/>
      <c r="AM48" s="66">
        <f t="shared" si="76"/>
        <v>0</v>
      </c>
    </row>
    <row r="49">
      <c r="A49" s="749" t="s">
        <v>1281</v>
      </c>
      <c r="B49" s="749" t="str">
        <f>D47/D51</f>
        <v>#DIV/0!</v>
      </c>
      <c r="C49" s="17" t="s">
        <v>1283</v>
      </c>
      <c r="D49" s="221">
        <f t="shared" si="77"/>
        <v>0</v>
      </c>
      <c r="E49" s="282"/>
      <c r="F49" s="282"/>
      <c r="G49" s="282"/>
      <c r="H49" s="283"/>
      <c r="I49" s="283"/>
      <c r="J49" s="283"/>
      <c r="K49" s="66">
        <f t="shared" si="72"/>
        <v>0</v>
      </c>
      <c r="L49" s="282"/>
      <c r="M49" s="282"/>
      <c r="N49" s="282"/>
      <c r="O49" s="283"/>
      <c r="P49" s="283"/>
      <c r="Q49" s="283"/>
      <c r="R49" s="66">
        <f t="shared" si="73"/>
        <v>0</v>
      </c>
      <c r="S49" s="282"/>
      <c r="T49" s="282"/>
      <c r="U49" s="282"/>
      <c r="V49" s="283"/>
      <c r="W49" s="283"/>
      <c r="X49" s="283"/>
      <c r="Y49" s="66">
        <f t="shared" si="74"/>
        <v>0</v>
      </c>
      <c r="Z49" s="282"/>
      <c r="AA49" s="282"/>
      <c r="AB49" s="282"/>
      <c r="AC49" s="283"/>
      <c r="AD49" s="283"/>
      <c r="AE49" s="283"/>
      <c r="AF49" s="66">
        <f t="shared" si="75"/>
        <v>0</v>
      </c>
      <c r="AG49" s="282"/>
      <c r="AH49" s="282"/>
      <c r="AI49" s="282"/>
      <c r="AJ49" s="283"/>
      <c r="AK49" s="283"/>
      <c r="AL49" s="283"/>
      <c r="AM49" s="66">
        <f t="shared" si="76"/>
        <v>0</v>
      </c>
    </row>
    <row r="50">
      <c r="A50" s="752" t="s">
        <v>163</v>
      </c>
      <c r="B50" s="1445" t="str">
        <f t="shared" ref="B50:B53" si="78">D47/D48</f>
        <v>#DIV/0!</v>
      </c>
      <c r="C50" s="44" t="s">
        <v>1284</v>
      </c>
      <c r="D50" s="221">
        <f t="shared" si="77"/>
        <v>0</v>
      </c>
      <c r="E50" s="282"/>
      <c r="F50" s="282"/>
      <c r="G50" s="282"/>
      <c r="H50" s="283"/>
      <c r="I50" s="283"/>
      <c r="J50" s="283"/>
      <c r="K50" s="66">
        <f t="shared" si="72"/>
        <v>0</v>
      </c>
      <c r="L50" s="282"/>
      <c r="M50" s="282"/>
      <c r="N50" s="282"/>
      <c r="O50" s="283"/>
      <c r="P50" s="283"/>
      <c r="Q50" s="283"/>
      <c r="R50" s="66">
        <f t="shared" si="73"/>
        <v>0</v>
      </c>
      <c r="S50" s="282"/>
      <c r="T50" s="282"/>
      <c r="U50" s="282"/>
      <c r="V50" s="283"/>
      <c r="W50" s="283"/>
      <c r="X50" s="283"/>
      <c r="Y50" s="66">
        <f t="shared" si="74"/>
        <v>0</v>
      </c>
      <c r="Z50" s="282"/>
      <c r="AA50" s="282"/>
      <c r="AB50" s="282"/>
      <c r="AC50" s="283"/>
      <c r="AD50" s="283"/>
      <c r="AE50" s="283"/>
      <c r="AF50" s="66">
        <f t="shared" si="75"/>
        <v>0</v>
      </c>
      <c r="AG50" s="282"/>
      <c r="AH50" s="282"/>
      <c r="AI50" s="282"/>
      <c r="AJ50" s="283"/>
      <c r="AK50" s="283"/>
      <c r="AL50" s="283"/>
      <c r="AM50" s="66">
        <f t="shared" si="76"/>
        <v>0</v>
      </c>
    </row>
    <row r="51">
      <c r="A51" s="752" t="s">
        <v>161</v>
      </c>
      <c r="B51" s="1445" t="str">
        <f t="shared" si="78"/>
        <v>#DIV/0!</v>
      </c>
      <c r="C51" s="17" t="s">
        <v>97</v>
      </c>
      <c r="D51" s="221">
        <f t="shared" si="77"/>
        <v>0</v>
      </c>
      <c r="E51" s="282"/>
      <c r="F51" s="282"/>
      <c r="G51" s="282"/>
      <c r="H51" s="283"/>
      <c r="I51" s="283"/>
      <c r="J51" s="283"/>
      <c r="K51" s="66">
        <f t="shared" si="72"/>
        <v>0</v>
      </c>
      <c r="L51" s="282"/>
      <c r="M51" s="282"/>
      <c r="N51" s="282"/>
      <c r="O51" s="283"/>
      <c r="P51" s="283"/>
      <c r="Q51" s="283"/>
      <c r="R51" s="66">
        <f t="shared" si="73"/>
        <v>0</v>
      </c>
      <c r="S51" s="282"/>
      <c r="T51" s="282"/>
      <c r="U51" s="282"/>
      <c r="V51" s="283"/>
      <c r="W51" s="283"/>
      <c r="X51" s="283"/>
      <c r="Y51" s="66">
        <f t="shared" si="74"/>
        <v>0</v>
      </c>
      <c r="Z51" s="282"/>
      <c r="AA51" s="282"/>
      <c r="AB51" s="282"/>
      <c r="AC51" s="283"/>
      <c r="AD51" s="283"/>
      <c r="AE51" s="283"/>
      <c r="AF51" s="66">
        <f t="shared" si="75"/>
        <v>0</v>
      </c>
      <c r="AG51" s="282"/>
      <c r="AH51" s="282"/>
      <c r="AI51" s="282"/>
      <c r="AJ51" s="283"/>
      <c r="AK51" s="283"/>
      <c r="AL51" s="283"/>
      <c r="AM51" s="66">
        <f t="shared" si="76"/>
        <v>0</v>
      </c>
    </row>
    <row r="52">
      <c r="A52" s="752" t="s">
        <v>159</v>
      </c>
      <c r="B52" s="1445" t="str">
        <f t="shared" si="78"/>
        <v>#DIV/0!</v>
      </c>
      <c r="C52" s="266"/>
      <c r="D52" s="758"/>
      <c r="K52" s="107"/>
    </row>
    <row r="53">
      <c r="A53" s="752" t="s">
        <v>157</v>
      </c>
      <c r="B53" s="1445" t="str">
        <f t="shared" si="78"/>
        <v>#DIV/0!</v>
      </c>
      <c r="K53" s="107"/>
    </row>
    <row r="54">
      <c r="K54" s="107"/>
    </row>
    <row r="55">
      <c r="K55" s="107"/>
    </row>
    <row r="56">
      <c r="K56" s="107"/>
    </row>
    <row r="57">
      <c r="K57" s="107"/>
    </row>
    <row r="58">
      <c r="K58" s="107"/>
    </row>
    <row r="59">
      <c r="K59" s="107"/>
    </row>
    <row r="60">
      <c r="K60" s="107"/>
    </row>
    <row r="61">
      <c r="K61" s="107"/>
    </row>
    <row r="62">
      <c r="K62" s="107"/>
    </row>
    <row r="63">
      <c r="K63" s="107"/>
    </row>
    <row r="64">
      <c r="K64" s="107"/>
    </row>
    <row r="65">
      <c r="K65" s="107"/>
    </row>
    <row r="66">
      <c r="K66" s="107"/>
    </row>
    <row r="67">
      <c r="K67" s="107"/>
    </row>
    <row r="68">
      <c r="K68" s="107"/>
    </row>
    <row r="69">
      <c r="K69" s="107"/>
    </row>
    <row r="70">
      <c r="K70" s="107"/>
    </row>
    <row r="71">
      <c r="K71" s="107"/>
    </row>
    <row r="72">
      <c r="K72" s="107"/>
    </row>
    <row r="73">
      <c r="K73" s="107"/>
    </row>
    <row r="74">
      <c r="K74" s="107"/>
    </row>
    <row r="75">
      <c r="K75" s="107"/>
    </row>
    <row r="76">
      <c r="K76" s="107"/>
    </row>
    <row r="77">
      <c r="K77" s="107"/>
    </row>
    <row r="78">
      <c r="K78" s="107"/>
    </row>
    <row r="79">
      <c r="K79" s="107"/>
    </row>
    <row r="80">
      <c r="K80" s="107"/>
    </row>
    <row r="81">
      <c r="K81" s="107"/>
    </row>
    <row r="82">
      <c r="K82" s="107"/>
    </row>
    <row r="83">
      <c r="K83" s="107"/>
    </row>
    <row r="84">
      <c r="K84" s="107"/>
    </row>
    <row r="85">
      <c r="K85" s="107"/>
    </row>
    <row r="86">
      <c r="K86" s="107"/>
    </row>
    <row r="87">
      <c r="K87" s="107"/>
    </row>
    <row r="88">
      <c r="K88" s="107"/>
    </row>
    <row r="89">
      <c r="K89" s="107"/>
    </row>
    <row r="90">
      <c r="K90" s="107"/>
    </row>
    <row r="91">
      <c r="K91" s="107"/>
    </row>
    <row r="92">
      <c r="K92" s="107"/>
    </row>
    <row r="93">
      <c r="K93" s="107"/>
    </row>
    <row r="94">
      <c r="K94" s="107"/>
    </row>
    <row r="95">
      <c r="K95" s="107"/>
    </row>
    <row r="96">
      <c r="K96" s="107"/>
    </row>
    <row r="97">
      <c r="K97" s="107"/>
    </row>
    <row r="98">
      <c r="K98" s="107"/>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row r="804">
      <c r="K804" s="107"/>
    </row>
    <row r="805">
      <c r="K805" s="107"/>
    </row>
    <row r="806">
      <c r="K806" s="107"/>
    </row>
    <row r="807">
      <c r="K807" s="107"/>
    </row>
    <row r="808">
      <c r="K808" s="107"/>
    </row>
    <row r="809">
      <c r="K809" s="107"/>
    </row>
    <row r="810">
      <c r="K810" s="107"/>
    </row>
    <row r="811">
      <c r="K811" s="107"/>
    </row>
    <row r="812">
      <c r="K812" s="107"/>
    </row>
    <row r="813">
      <c r="K813" s="107"/>
    </row>
    <row r="814">
      <c r="K814" s="107"/>
    </row>
  </sheetData>
  <mergeCells count="31">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46:B46"/>
    <mergeCell ref="A47:B47"/>
    <mergeCell ref="A48:B48"/>
    <mergeCell ref="A33:B33"/>
    <mergeCell ref="A34:B34"/>
    <mergeCell ref="A35:B35"/>
    <mergeCell ref="A42:B42"/>
    <mergeCell ref="A43:B43"/>
    <mergeCell ref="A44:B44"/>
    <mergeCell ref="A45:B45"/>
  </mergeCells>
  <drawing r:id="rId4"/>
  <legacyDrawing r:id="rId5"/>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1322" t="s">
        <v>40</v>
      </c>
      <c r="B1" s="2"/>
      <c r="C1" s="3"/>
      <c r="D1" s="4" t="s">
        <v>2</v>
      </c>
      <c r="E1" s="5" t="s">
        <v>5</v>
      </c>
      <c r="F1" s="5" t="s">
        <v>6</v>
      </c>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t="s">
        <v>7</v>
      </c>
      <c r="AJ1" s="5" t="s">
        <v>8</v>
      </c>
      <c r="AK1" s="5" t="s">
        <v>9</v>
      </c>
      <c r="AL1" s="5" t="s">
        <v>3</v>
      </c>
      <c r="AM1" s="5"/>
    </row>
    <row r="2">
      <c r="A2" s="6"/>
      <c r="B2" s="6"/>
      <c r="C2" s="6"/>
      <c r="D2" s="7"/>
      <c r="E2" s="8">
        <v>46055.0</v>
      </c>
      <c r="F2" s="8">
        <v>46056.0</v>
      </c>
      <c r="G2" s="8">
        <v>46057.0</v>
      </c>
      <c r="H2" s="8">
        <v>46058.0</v>
      </c>
      <c r="I2" s="8">
        <v>46059.0</v>
      </c>
      <c r="J2" s="8">
        <v>46060.0</v>
      </c>
      <c r="K2" s="8">
        <v>46061.0</v>
      </c>
      <c r="L2" s="8">
        <v>46062.0</v>
      </c>
      <c r="M2" s="8">
        <v>46063.0</v>
      </c>
      <c r="N2" s="8">
        <v>46064.0</v>
      </c>
      <c r="O2" s="8">
        <v>46065.0</v>
      </c>
      <c r="P2" s="8">
        <v>46066.0</v>
      </c>
      <c r="Q2" s="8">
        <v>46067.0</v>
      </c>
      <c r="R2" s="8">
        <v>46068.0</v>
      </c>
      <c r="S2" s="8">
        <v>46069.0</v>
      </c>
      <c r="T2" s="8">
        <v>46070.0</v>
      </c>
      <c r="U2" s="8">
        <v>46071.0</v>
      </c>
      <c r="V2" s="8">
        <v>46072.0</v>
      </c>
      <c r="W2" s="8">
        <v>46073.0</v>
      </c>
      <c r="X2" s="8">
        <v>46074.0</v>
      </c>
      <c r="Y2" s="8">
        <v>46075.0</v>
      </c>
      <c r="Z2" s="8">
        <v>46076.0</v>
      </c>
      <c r="AA2" s="8">
        <v>46077.0</v>
      </c>
      <c r="AB2" s="8">
        <v>46078.0</v>
      </c>
      <c r="AC2" s="8">
        <v>46079.0</v>
      </c>
      <c r="AD2" s="8">
        <v>46080.0</v>
      </c>
      <c r="AE2" s="8">
        <v>46081.0</v>
      </c>
      <c r="AF2" s="8">
        <v>46082.0</v>
      </c>
      <c r="AG2" s="8">
        <v>46083.0</v>
      </c>
      <c r="AH2" s="8">
        <v>46084.0</v>
      </c>
      <c r="AI2" s="8">
        <v>46085.0</v>
      </c>
      <c r="AJ2" s="8">
        <v>46086.0</v>
      </c>
      <c r="AK2" s="8">
        <v>46087.0</v>
      </c>
      <c r="AL2" s="8">
        <v>46088.0</v>
      </c>
      <c r="AM2" s="8">
        <v>46089.0</v>
      </c>
    </row>
    <row r="3">
      <c r="A3" s="744" t="s">
        <v>69</v>
      </c>
      <c r="B3" s="7"/>
      <c r="C3" s="745" t="s">
        <v>55</v>
      </c>
      <c r="D3" s="219">
        <f>sum(E3:J3)+sum(L3:Q3)+sum(S3:X3)+sum(Z3:AE3)+SUM(AG3:AH3)</f>
        <v>0</v>
      </c>
      <c r="E3" s="185">
        <f t="shared" ref="E3:J3" si="1">E16+E29+E43</f>
        <v>0</v>
      </c>
      <c r="F3" s="185">
        <f t="shared" si="1"/>
        <v>0</v>
      </c>
      <c r="G3" s="185">
        <f t="shared" si="1"/>
        <v>0</v>
      </c>
      <c r="H3" s="185">
        <f t="shared" si="1"/>
        <v>0</v>
      </c>
      <c r="I3" s="185">
        <f t="shared" si="1"/>
        <v>0</v>
      </c>
      <c r="J3" s="185">
        <f t="shared" si="1"/>
        <v>0</v>
      </c>
      <c r="K3" s="60">
        <f t="shared" ref="K3:K12" si="7">sum(E3:J3)</f>
        <v>0</v>
      </c>
      <c r="L3" s="185">
        <f t="shared" ref="L3:Q3" si="2">L16+L29+L43</f>
        <v>0</v>
      </c>
      <c r="M3" s="185">
        <f t="shared" si="2"/>
        <v>0</v>
      </c>
      <c r="N3" s="185">
        <f t="shared" si="2"/>
        <v>0</v>
      </c>
      <c r="O3" s="185">
        <f t="shared" si="2"/>
        <v>0</v>
      </c>
      <c r="P3" s="185">
        <f t="shared" si="2"/>
        <v>0</v>
      </c>
      <c r="Q3" s="185">
        <f t="shared" si="2"/>
        <v>0</v>
      </c>
      <c r="R3" s="60">
        <f t="shared" ref="R3:R12" si="9">sum(L3:Q3)</f>
        <v>0</v>
      </c>
      <c r="S3" s="185">
        <f t="shared" ref="S3:X3" si="3">S16+S29+S43</f>
        <v>0</v>
      </c>
      <c r="T3" s="185">
        <f t="shared" si="3"/>
        <v>0</v>
      </c>
      <c r="U3" s="185">
        <f t="shared" si="3"/>
        <v>0</v>
      </c>
      <c r="V3" s="185">
        <f t="shared" si="3"/>
        <v>0</v>
      </c>
      <c r="W3" s="185">
        <f t="shared" si="3"/>
        <v>0</v>
      </c>
      <c r="X3" s="185">
        <f t="shared" si="3"/>
        <v>0</v>
      </c>
      <c r="Y3" s="60">
        <f t="shared" ref="Y3:Y12" si="11">sum(S3:X3)</f>
        <v>0</v>
      </c>
      <c r="Z3" s="185">
        <f t="shared" ref="Z3:AE3" si="4">Z16+Z29+Z43</f>
        <v>0</v>
      </c>
      <c r="AA3" s="185">
        <f t="shared" si="4"/>
        <v>0</v>
      </c>
      <c r="AB3" s="185">
        <f t="shared" si="4"/>
        <v>0</v>
      </c>
      <c r="AC3" s="185">
        <f t="shared" si="4"/>
        <v>0</v>
      </c>
      <c r="AD3" s="185">
        <f t="shared" si="4"/>
        <v>0</v>
      </c>
      <c r="AE3" s="185">
        <f t="shared" si="4"/>
        <v>0</v>
      </c>
      <c r="AF3" s="60">
        <f t="shared" ref="AF3:AF12" si="13">sum(Z3:AE3)</f>
        <v>0</v>
      </c>
      <c r="AG3" s="185">
        <f t="shared" ref="AG3:AL3" si="5">AG16+AG29+AG43</f>
        <v>0</v>
      </c>
      <c r="AH3" s="185">
        <f t="shared" si="5"/>
        <v>0</v>
      </c>
      <c r="AI3" s="185">
        <f t="shared" si="5"/>
        <v>0</v>
      </c>
      <c r="AJ3" s="185">
        <f t="shared" si="5"/>
        <v>0</v>
      </c>
      <c r="AK3" s="185">
        <f t="shared" si="5"/>
        <v>0</v>
      </c>
      <c r="AL3" s="185">
        <f t="shared" si="5"/>
        <v>0</v>
      </c>
      <c r="AM3" s="60">
        <f t="shared" ref="AM3:AM12" si="15">sum(AG3:AL3)</f>
        <v>0</v>
      </c>
    </row>
    <row r="4">
      <c r="A4" s="746">
        <f>D4/D5</f>
        <v>0.6964285714</v>
      </c>
      <c r="B4" s="7"/>
      <c r="C4" s="747" t="s">
        <v>57</v>
      </c>
      <c r="D4" s="221">
        <f t="shared" ref="D4:D12" si="16">sum(E4:J4)+sum(L4:Q4)+sum(S4:X4)+sum(Z4:AE4)+sum(AG4:AH4)</f>
        <v>39</v>
      </c>
      <c r="E4" s="199">
        <f t="shared" ref="E4:J4" si="6">E17+E30+E44</f>
        <v>2</v>
      </c>
      <c r="F4" s="199">
        <f t="shared" si="6"/>
        <v>3</v>
      </c>
      <c r="G4" s="199">
        <f t="shared" si="6"/>
        <v>2</v>
      </c>
      <c r="H4" s="199">
        <f t="shared" si="6"/>
        <v>2</v>
      </c>
      <c r="I4" s="199">
        <f t="shared" si="6"/>
        <v>2</v>
      </c>
      <c r="J4" s="199">
        <f t="shared" si="6"/>
        <v>0</v>
      </c>
      <c r="K4" s="66">
        <f t="shared" si="7"/>
        <v>11</v>
      </c>
      <c r="L4" s="199">
        <f t="shared" ref="L4:Q4" si="8">L17+L30+L44</f>
        <v>1</v>
      </c>
      <c r="M4" s="199">
        <f t="shared" si="8"/>
        <v>1</v>
      </c>
      <c r="N4" s="199">
        <f t="shared" si="8"/>
        <v>1</v>
      </c>
      <c r="O4" s="199">
        <f t="shared" si="8"/>
        <v>3</v>
      </c>
      <c r="P4" s="199">
        <f t="shared" si="8"/>
        <v>1</v>
      </c>
      <c r="Q4" s="199">
        <f t="shared" si="8"/>
        <v>0</v>
      </c>
      <c r="R4" s="66">
        <f t="shared" si="9"/>
        <v>7</v>
      </c>
      <c r="S4" s="199">
        <f t="shared" ref="S4:X4" si="10">S17+S30+S44</f>
        <v>4</v>
      </c>
      <c r="T4" s="199">
        <f t="shared" si="10"/>
        <v>3</v>
      </c>
      <c r="U4" s="199">
        <f t="shared" si="10"/>
        <v>4</v>
      </c>
      <c r="V4" s="199">
        <f t="shared" si="10"/>
        <v>3</v>
      </c>
      <c r="W4" s="199">
        <f t="shared" si="10"/>
        <v>4</v>
      </c>
      <c r="X4" s="199">
        <f t="shared" si="10"/>
        <v>2</v>
      </c>
      <c r="Y4" s="66">
        <f t="shared" si="11"/>
        <v>20</v>
      </c>
      <c r="Z4" s="199">
        <f t="shared" ref="Z4:AE4" si="12">Z17+Z30+Z44</f>
        <v>0</v>
      </c>
      <c r="AA4" s="199">
        <f t="shared" si="12"/>
        <v>0</v>
      </c>
      <c r="AB4" s="199">
        <f t="shared" si="12"/>
        <v>0</v>
      </c>
      <c r="AC4" s="199">
        <f t="shared" si="12"/>
        <v>1</v>
      </c>
      <c r="AD4" s="199">
        <f t="shared" si="12"/>
        <v>0</v>
      </c>
      <c r="AE4" s="199">
        <f t="shared" si="12"/>
        <v>0</v>
      </c>
      <c r="AF4" s="66">
        <f t="shared" si="13"/>
        <v>1</v>
      </c>
      <c r="AG4" s="199">
        <f t="shared" ref="AG4:AL4" si="14">AG17+AG30+AG44</f>
        <v>0</v>
      </c>
      <c r="AH4" s="199">
        <f t="shared" si="14"/>
        <v>0</v>
      </c>
      <c r="AI4" s="199">
        <f t="shared" si="14"/>
        <v>0</v>
      </c>
      <c r="AJ4" s="199">
        <f t="shared" si="14"/>
        <v>0</v>
      </c>
      <c r="AK4" s="199">
        <f t="shared" si="14"/>
        <v>0</v>
      </c>
      <c r="AL4" s="199">
        <f t="shared" si="14"/>
        <v>0</v>
      </c>
      <c r="AM4" s="66">
        <f t="shared" si="15"/>
        <v>0</v>
      </c>
    </row>
    <row r="5">
      <c r="A5" s="744" t="s">
        <v>1280</v>
      </c>
      <c r="B5" s="7"/>
      <c r="C5" s="747" t="s">
        <v>58</v>
      </c>
      <c r="D5" s="221">
        <f t="shared" si="16"/>
        <v>56</v>
      </c>
      <c r="E5" s="199">
        <f t="shared" ref="E5:J5" si="17">E18+E31+E45</f>
        <v>2</v>
      </c>
      <c r="F5" s="199">
        <f t="shared" si="17"/>
        <v>3</v>
      </c>
      <c r="G5" s="199">
        <f t="shared" si="17"/>
        <v>3</v>
      </c>
      <c r="H5" s="199">
        <f t="shared" si="17"/>
        <v>4</v>
      </c>
      <c r="I5" s="199">
        <f t="shared" si="17"/>
        <v>3</v>
      </c>
      <c r="J5" s="199">
        <f t="shared" si="17"/>
        <v>0</v>
      </c>
      <c r="K5" s="66">
        <f t="shared" si="7"/>
        <v>15</v>
      </c>
      <c r="L5" s="199">
        <f t="shared" ref="L5:Q5" si="18">L18+L31+L45</f>
        <v>2</v>
      </c>
      <c r="M5" s="199">
        <f t="shared" si="18"/>
        <v>1</v>
      </c>
      <c r="N5" s="199">
        <f t="shared" si="18"/>
        <v>3</v>
      </c>
      <c r="O5" s="199">
        <f t="shared" si="18"/>
        <v>3</v>
      </c>
      <c r="P5" s="199">
        <f t="shared" si="18"/>
        <v>2</v>
      </c>
      <c r="Q5" s="199">
        <f t="shared" si="18"/>
        <v>1</v>
      </c>
      <c r="R5" s="66">
        <f t="shared" si="9"/>
        <v>12</v>
      </c>
      <c r="S5" s="199">
        <f t="shared" ref="S5:X5" si="19">S18+S31+S45</f>
        <v>3</v>
      </c>
      <c r="T5" s="199">
        <f t="shared" si="19"/>
        <v>3</v>
      </c>
      <c r="U5" s="199">
        <f t="shared" si="19"/>
        <v>3</v>
      </c>
      <c r="V5" s="199">
        <f t="shared" si="19"/>
        <v>4</v>
      </c>
      <c r="W5" s="199">
        <f t="shared" si="19"/>
        <v>6</v>
      </c>
      <c r="X5" s="199">
        <f t="shared" si="19"/>
        <v>2</v>
      </c>
      <c r="Y5" s="66">
        <f t="shared" si="11"/>
        <v>21</v>
      </c>
      <c r="Z5" s="199">
        <f t="shared" ref="Z5:AE5" si="20">Z18+Z31+Z45</f>
        <v>2</v>
      </c>
      <c r="AA5" s="199">
        <f t="shared" si="20"/>
        <v>1</v>
      </c>
      <c r="AB5" s="199">
        <f t="shared" si="20"/>
        <v>4</v>
      </c>
      <c r="AC5" s="199">
        <f t="shared" si="20"/>
        <v>1</v>
      </c>
      <c r="AD5" s="199">
        <f t="shared" si="20"/>
        <v>0</v>
      </c>
      <c r="AE5" s="199">
        <f t="shared" si="20"/>
        <v>0</v>
      </c>
      <c r="AF5" s="66">
        <f t="shared" si="13"/>
        <v>8</v>
      </c>
      <c r="AG5" s="199">
        <f t="shared" ref="AG5:AL5" si="21">AG18+AG31+AG45</f>
        <v>0</v>
      </c>
      <c r="AH5" s="199">
        <f t="shared" si="21"/>
        <v>0</v>
      </c>
      <c r="AI5" s="199">
        <f t="shared" si="21"/>
        <v>0</v>
      </c>
      <c r="AJ5" s="199">
        <f t="shared" si="21"/>
        <v>0</v>
      </c>
      <c r="AK5" s="199">
        <f t="shared" si="21"/>
        <v>0</v>
      </c>
      <c r="AL5" s="199">
        <f t="shared" si="21"/>
        <v>0</v>
      </c>
      <c r="AM5" s="66">
        <f t="shared" si="15"/>
        <v>0</v>
      </c>
    </row>
    <row r="6">
      <c r="A6" s="746" t="str">
        <f>D5/sum(D5:D6)</f>
        <v>#REF!</v>
      </c>
      <c r="B6" s="7"/>
      <c r="C6" s="747" t="s">
        <v>59</v>
      </c>
      <c r="D6" s="221" t="str">
        <f t="shared" si="16"/>
        <v>#REF!</v>
      </c>
      <c r="E6" s="199">
        <f t="shared" ref="E6:J6" si="22">E19+E32+E46</f>
        <v>2</v>
      </c>
      <c r="F6" s="199">
        <f t="shared" si="22"/>
        <v>2</v>
      </c>
      <c r="G6" s="199">
        <f t="shared" si="22"/>
        <v>2</v>
      </c>
      <c r="H6" s="199">
        <f t="shared" si="22"/>
        <v>1</v>
      </c>
      <c r="I6" s="199">
        <f t="shared" si="22"/>
        <v>1</v>
      </c>
      <c r="J6" s="199">
        <f t="shared" si="22"/>
        <v>1</v>
      </c>
      <c r="K6" s="66">
        <f t="shared" si="7"/>
        <v>9</v>
      </c>
      <c r="L6" s="199">
        <f t="shared" ref="L6:Q6" si="23">L19+L32+L46</f>
        <v>3</v>
      </c>
      <c r="M6" s="199">
        <f t="shared" si="23"/>
        <v>2</v>
      </c>
      <c r="N6" s="199">
        <f t="shared" si="23"/>
        <v>3</v>
      </c>
      <c r="O6" s="199">
        <f t="shared" si="23"/>
        <v>1</v>
      </c>
      <c r="P6" s="199">
        <f t="shared" si="23"/>
        <v>1</v>
      </c>
      <c r="Q6" s="199">
        <f t="shared" si="23"/>
        <v>0</v>
      </c>
      <c r="R6" s="66">
        <f t="shared" si="9"/>
        <v>10</v>
      </c>
      <c r="S6" s="199">
        <f t="shared" ref="S6:X6" si="24">S19+S32+S46</f>
        <v>1</v>
      </c>
      <c r="T6" s="199">
        <f t="shared" si="24"/>
        <v>2</v>
      </c>
      <c r="U6" s="199">
        <f t="shared" si="24"/>
        <v>2</v>
      </c>
      <c r="V6" s="199">
        <f t="shared" si="24"/>
        <v>1</v>
      </c>
      <c r="W6" s="199">
        <f t="shared" si="24"/>
        <v>0</v>
      </c>
      <c r="X6" s="199">
        <f t="shared" si="24"/>
        <v>0</v>
      </c>
      <c r="Y6" s="66">
        <f t="shared" si="11"/>
        <v>6</v>
      </c>
      <c r="Z6" s="199">
        <f t="shared" ref="Z6:AA6" si="25">Z19+Z32+Z46</f>
        <v>0</v>
      </c>
      <c r="AA6" s="199">
        <f t="shared" si="25"/>
        <v>2</v>
      </c>
      <c r="AB6" s="199" t="str">
        <f>AB19+#REF!+AB46</f>
        <v>#REF!</v>
      </c>
      <c r="AC6" s="199">
        <f t="shared" ref="AC6:AE6" si="26">AC19+AC32+AC46</f>
        <v>0</v>
      </c>
      <c r="AD6" s="199">
        <f t="shared" si="26"/>
        <v>0</v>
      </c>
      <c r="AE6" s="199">
        <f t="shared" si="26"/>
        <v>0</v>
      </c>
      <c r="AF6" s="66" t="str">
        <f t="shared" si="13"/>
        <v>#REF!</v>
      </c>
      <c r="AG6" s="199">
        <f t="shared" ref="AG6:AL6" si="27">AG19+AG32+AG46</f>
        <v>0</v>
      </c>
      <c r="AH6" s="199">
        <f t="shared" si="27"/>
        <v>0</v>
      </c>
      <c r="AI6" s="199">
        <f t="shared" si="27"/>
        <v>0</v>
      </c>
      <c r="AJ6" s="199">
        <f t="shared" si="27"/>
        <v>0</v>
      </c>
      <c r="AK6" s="199">
        <f t="shared" si="27"/>
        <v>0</v>
      </c>
      <c r="AL6" s="199">
        <f t="shared" si="27"/>
        <v>0</v>
      </c>
      <c r="AM6" s="66">
        <f t="shared" si="15"/>
        <v>0</v>
      </c>
    </row>
    <row r="7">
      <c r="A7" s="744" t="s">
        <v>71</v>
      </c>
      <c r="B7" s="7"/>
      <c r="C7" s="68" t="s">
        <v>109</v>
      </c>
      <c r="D7" s="221">
        <f t="shared" si="16"/>
        <v>79</v>
      </c>
      <c r="E7" s="199">
        <f t="shared" ref="E7:J7" si="28">E20+E33+E47</f>
        <v>4</v>
      </c>
      <c r="F7" s="199">
        <f t="shared" si="28"/>
        <v>5</v>
      </c>
      <c r="G7" s="199">
        <f t="shared" si="28"/>
        <v>5</v>
      </c>
      <c r="H7" s="199">
        <f t="shared" si="28"/>
        <v>5</v>
      </c>
      <c r="I7" s="199">
        <f t="shared" si="28"/>
        <v>4</v>
      </c>
      <c r="J7" s="199">
        <f t="shared" si="28"/>
        <v>1</v>
      </c>
      <c r="K7" s="66">
        <f t="shared" si="7"/>
        <v>24</v>
      </c>
      <c r="L7" s="199">
        <f t="shared" ref="L7:Q7" si="29">L20+L33+L47</f>
        <v>5</v>
      </c>
      <c r="M7" s="199">
        <f t="shared" si="29"/>
        <v>3</v>
      </c>
      <c r="N7" s="199">
        <f t="shared" si="29"/>
        <v>6</v>
      </c>
      <c r="O7" s="199">
        <f t="shared" si="29"/>
        <v>4</v>
      </c>
      <c r="P7" s="199">
        <f t="shared" si="29"/>
        <v>3</v>
      </c>
      <c r="Q7" s="199">
        <f t="shared" si="29"/>
        <v>1</v>
      </c>
      <c r="R7" s="66">
        <f t="shared" si="9"/>
        <v>22</v>
      </c>
      <c r="S7" s="199">
        <f t="shared" ref="S7:X7" si="30">S20+S33+S47</f>
        <v>4</v>
      </c>
      <c r="T7" s="199">
        <f t="shared" si="30"/>
        <v>5</v>
      </c>
      <c r="U7" s="199">
        <f t="shared" si="30"/>
        <v>5</v>
      </c>
      <c r="V7" s="199">
        <f t="shared" si="30"/>
        <v>5</v>
      </c>
      <c r="W7" s="199">
        <f t="shared" si="30"/>
        <v>6</v>
      </c>
      <c r="X7" s="199">
        <f t="shared" si="30"/>
        <v>2</v>
      </c>
      <c r="Y7" s="66">
        <f t="shared" si="11"/>
        <v>27</v>
      </c>
      <c r="Z7" s="199">
        <f t="shared" ref="Z7:AA7" si="31">Z20+Z33+Z47</f>
        <v>2</v>
      </c>
      <c r="AA7" s="199">
        <f t="shared" si="31"/>
        <v>3</v>
      </c>
      <c r="AB7" s="199">
        <f>AB20+AB32+AB47</f>
        <v>0</v>
      </c>
      <c r="AC7" s="199">
        <f t="shared" ref="AC7:AE7" si="32">AC20+AC33+AC47</f>
        <v>1</v>
      </c>
      <c r="AD7" s="199">
        <f t="shared" si="32"/>
        <v>0</v>
      </c>
      <c r="AE7" s="199">
        <f t="shared" si="32"/>
        <v>0</v>
      </c>
      <c r="AF7" s="66">
        <f t="shared" si="13"/>
        <v>6</v>
      </c>
      <c r="AG7" s="199">
        <f t="shared" ref="AG7:AL7" si="33">AG20+AG33+AG47</f>
        <v>0</v>
      </c>
      <c r="AH7" s="199">
        <f t="shared" si="33"/>
        <v>0</v>
      </c>
      <c r="AI7" s="199">
        <f t="shared" si="33"/>
        <v>0</v>
      </c>
      <c r="AJ7" s="199">
        <f t="shared" si="33"/>
        <v>0</v>
      </c>
      <c r="AK7" s="199">
        <f t="shared" si="33"/>
        <v>0</v>
      </c>
      <c r="AL7" s="199">
        <f t="shared" si="33"/>
        <v>0</v>
      </c>
      <c r="AM7" s="66">
        <f t="shared" si="15"/>
        <v>0</v>
      </c>
    </row>
    <row r="8">
      <c r="A8" s="748">
        <f>D5/D7</f>
        <v>0.7088607595</v>
      </c>
      <c r="B8" s="7"/>
      <c r="C8" s="747" t="s">
        <v>72</v>
      </c>
      <c r="D8" s="221" t="str">
        <f t="shared" si="16"/>
        <v>#REF!</v>
      </c>
      <c r="E8" s="199">
        <f t="shared" ref="E8:J8" si="34">E21+E34+E48</f>
        <v>1</v>
      </c>
      <c r="F8" s="199">
        <f t="shared" si="34"/>
        <v>1</v>
      </c>
      <c r="G8" s="199">
        <f t="shared" si="34"/>
        <v>3</v>
      </c>
      <c r="H8" s="199">
        <f t="shared" si="34"/>
        <v>2</v>
      </c>
      <c r="I8" s="199">
        <f t="shared" si="34"/>
        <v>4</v>
      </c>
      <c r="J8" s="199">
        <f t="shared" si="34"/>
        <v>0</v>
      </c>
      <c r="K8" s="66">
        <f t="shared" si="7"/>
        <v>11</v>
      </c>
      <c r="L8" s="199">
        <f t="shared" ref="L8:N8" si="35">L21+L34+L48</f>
        <v>1</v>
      </c>
      <c r="M8" s="199">
        <f t="shared" si="35"/>
        <v>1</v>
      </c>
      <c r="N8" s="199">
        <f t="shared" si="35"/>
        <v>0</v>
      </c>
      <c r="O8" s="199" t="str">
        <f t="shared" ref="O8:O12" si="42">#REF!+O34+O48</f>
        <v>#REF!</v>
      </c>
      <c r="P8" s="199">
        <f t="shared" ref="P8:Q8" si="36">O21+P34+P48</f>
        <v>1</v>
      </c>
      <c r="Q8" s="199">
        <f t="shared" si="36"/>
        <v>0</v>
      </c>
      <c r="R8" s="66" t="str">
        <f t="shared" si="9"/>
        <v>#REF!</v>
      </c>
      <c r="S8" s="199">
        <f t="shared" ref="S8:X8" si="37">S21+S34+S48</f>
        <v>1</v>
      </c>
      <c r="T8" s="199">
        <f t="shared" si="37"/>
        <v>1</v>
      </c>
      <c r="U8" s="199">
        <f t="shared" si="37"/>
        <v>7</v>
      </c>
      <c r="V8" s="199">
        <f t="shared" si="37"/>
        <v>5</v>
      </c>
      <c r="W8" s="199">
        <f t="shared" si="37"/>
        <v>2</v>
      </c>
      <c r="X8" s="199">
        <f t="shared" si="37"/>
        <v>7</v>
      </c>
      <c r="Y8" s="66">
        <f t="shared" si="11"/>
        <v>23</v>
      </c>
      <c r="Z8" s="199">
        <f t="shared" ref="Z8:AE8" si="38">Z21+Z34+Z48</f>
        <v>0</v>
      </c>
      <c r="AA8" s="199">
        <f t="shared" si="38"/>
        <v>4</v>
      </c>
      <c r="AB8" s="199">
        <f t="shared" si="38"/>
        <v>1</v>
      </c>
      <c r="AC8" s="199">
        <f t="shared" si="38"/>
        <v>1</v>
      </c>
      <c r="AD8" s="199">
        <f t="shared" si="38"/>
        <v>0</v>
      </c>
      <c r="AE8" s="199">
        <f t="shared" si="38"/>
        <v>0</v>
      </c>
      <c r="AF8" s="66">
        <f t="shared" si="13"/>
        <v>6</v>
      </c>
      <c r="AG8" s="199">
        <f t="shared" ref="AG8:AL8" si="39">AG21+AG34+AG48</f>
        <v>0</v>
      </c>
      <c r="AH8" s="199">
        <f t="shared" si="39"/>
        <v>0</v>
      </c>
      <c r="AI8" s="199">
        <f t="shared" si="39"/>
        <v>0</v>
      </c>
      <c r="AJ8" s="199">
        <f t="shared" si="39"/>
        <v>0</v>
      </c>
      <c r="AK8" s="199">
        <f t="shared" si="39"/>
        <v>0</v>
      </c>
      <c r="AL8" s="199">
        <f t="shared" si="39"/>
        <v>0</v>
      </c>
      <c r="AM8" s="66">
        <f t="shared" si="15"/>
        <v>0</v>
      </c>
    </row>
    <row r="9">
      <c r="A9" s="749" t="s">
        <v>1281</v>
      </c>
      <c r="B9" s="750" t="str">
        <f>D8/D12</f>
        <v>#REF!</v>
      </c>
      <c r="C9" s="751" t="s">
        <v>1282</v>
      </c>
      <c r="D9" s="221" t="str">
        <f t="shared" si="16"/>
        <v>#REF!</v>
      </c>
      <c r="E9" s="199">
        <f t="shared" ref="E9:J9" si="40">E22+E35+E49</f>
        <v>4</v>
      </c>
      <c r="F9" s="199">
        <f t="shared" si="40"/>
        <v>3</v>
      </c>
      <c r="G9" s="199">
        <f t="shared" si="40"/>
        <v>5</v>
      </c>
      <c r="H9" s="199">
        <f t="shared" si="40"/>
        <v>2</v>
      </c>
      <c r="I9" s="199">
        <f t="shared" si="40"/>
        <v>5</v>
      </c>
      <c r="J9" s="199">
        <f t="shared" si="40"/>
        <v>0</v>
      </c>
      <c r="K9" s="66">
        <f t="shared" si="7"/>
        <v>19</v>
      </c>
      <c r="L9" s="199">
        <f t="shared" ref="L9:N9" si="41">L22+L35+L49</f>
        <v>1</v>
      </c>
      <c r="M9" s="199">
        <f t="shared" si="41"/>
        <v>2</v>
      </c>
      <c r="N9" s="199">
        <f t="shared" si="41"/>
        <v>0</v>
      </c>
      <c r="O9" s="199" t="str">
        <f t="shared" si="42"/>
        <v>#REF!</v>
      </c>
      <c r="P9" s="199">
        <f t="shared" ref="P9:Q9" si="43">O22+P35+P49</f>
        <v>3</v>
      </c>
      <c r="Q9" s="199">
        <f t="shared" si="43"/>
        <v>1</v>
      </c>
      <c r="R9" s="66" t="str">
        <f t="shared" si="9"/>
        <v>#REF!</v>
      </c>
      <c r="S9" s="199">
        <f t="shared" ref="S9:X9" si="44">S22+S35+S49</f>
        <v>4</v>
      </c>
      <c r="T9" s="199">
        <f t="shared" si="44"/>
        <v>3</v>
      </c>
      <c r="U9" s="199">
        <f t="shared" si="44"/>
        <v>6</v>
      </c>
      <c r="V9" s="199">
        <f t="shared" si="44"/>
        <v>4</v>
      </c>
      <c r="W9" s="199">
        <f t="shared" si="44"/>
        <v>5</v>
      </c>
      <c r="X9" s="199">
        <f t="shared" si="44"/>
        <v>3</v>
      </c>
      <c r="Y9" s="66">
        <f t="shared" si="11"/>
        <v>25</v>
      </c>
      <c r="Z9" s="199">
        <f t="shared" ref="Z9:AE9" si="45">Z22+Z35+Z49</f>
        <v>0</v>
      </c>
      <c r="AA9" s="199">
        <f t="shared" si="45"/>
        <v>6</v>
      </c>
      <c r="AB9" s="199">
        <f t="shared" si="45"/>
        <v>3</v>
      </c>
      <c r="AC9" s="199">
        <f t="shared" si="45"/>
        <v>0</v>
      </c>
      <c r="AD9" s="199">
        <f t="shared" si="45"/>
        <v>0</v>
      </c>
      <c r="AE9" s="199">
        <f t="shared" si="45"/>
        <v>0</v>
      </c>
      <c r="AF9" s="66">
        <f t="shared" si="13"/>
        <v>9</v>
      </c>
      <c r="AG9" s="199">
        <f t="shared" ref="AG9:AL9" si="46">AG22+AG35+AG49</f>
        <v>0</v>
      </c>
      <c r="AH9" s="199">
        <f t="shared" si="46"/>
        <v>0</v>
      </c>
      <c r="AI9" s="199">
        <f t="shared" si="46"/>
        <v>0</v>
      </c>
      <c r="AJ9" s="199">
        <f t="shared" si="46"/>
        <v>0</v>
      </c>
      <c r="AK9" s="199">
        <f t="shared" si="46"/>
        <v>0</v>
      </c>
      <c r="AL9" s="199">
        <f t="shared" si="46"/>
        <v>0</v>
      </c>
      <c r="AM9" s="66">
        <f t="shared" si="15"/>
        <v>0</v>
      </c>
    </row>
    <row r="10">
      <c r="A10" s="752" t="s">
        <v>163</v>
      </c>
      <c r="B10" s="753" t="str">
        <f t="shared" ref="B10:B13" si="54">D8/D9</f>
        <v>#REF!</v>
      </c>
      <c r="C10" s="17" t="s">
        <v>1283</v>
      </c>
      <c r="D10" s="221" t="str">
        <f t="shared" si="16"/>
        <v>#REF!</v>
      </c>
      <c r="E10" s="199">
        <f t="shared" ref="E10:J10" si="47">E23+E36+E50</f>
        <v>51</v>
      </c>
      <c r="F10" s="199">
        <f t="shared" si="47"/>
        <v>24</v>
      </c>
      <c r="G10" s="199">
        <f t="shared" si="47"/>
        <v>20</v>
      </c>
      <c r="H10" s="199">
        <f t="shared" si="47"/>
        <v>33</v>
      </c>
      <c r="I10" s="199">
        <f t="shared" si="47"/>
        <v>22</v>
      </c>
      <c r="J10" s="199">
        <f t="shared" si="47"/>
        <v>0</v>
      </c>
      <c r="K10" s="66">
        <f t="shared" si="7"/>
        <v>150</v>
      </c>
      <c r="L10" s="199">
        <f t="shared" ref="L10:N10" si="48">L23+L36+L50</f>
        <v>6</v>
      </c>
      <c r="M10" s="199">
        <f t="shared" si="48"/>
        <v>23</v>
      </c>
      <c r="N10" s="199">
        <f t="shared" si="48"/>
        <v>0</v>
      </c>
      <c r="O10" s="199" t="str">
        <f t="shared" si="42"/>
        <v>#REF!</v>
      </c>
      <c r="P10" s="199">
        <f t="shared" ref="P10:Q10" si="49">O23+P36+P50</f>
        <v>23</v>
      </c>
      <c r="Q10" s="199">
        <f t="shared" si="49"/>
        <v>19</v>
      </c>
      <c r="R10" s="66" t="str">
        <f t="shared" si="9"/>
        <v>#REF!</v>
      </c>
      <c r="S10" s="199">
        <f t="shared" ref="S10:U10" si="50">S23+S36+S50</f>
        <v>18</v>
      </c>
      <c r="T10" s="199">
        <f t="shared" si="50"/>
        <v>10</v>
      </c>
      <c r="U10" s="199">
        <f t="shared" si="50"/>
        <v>17</v>
      </c>
      <c r="V10" s="199" t="str">
        <f t="shared" ref="V10:V12" si="59">V23+V36+#REF!</f>
        <v>#REF!</v>
      </c>
      <c r="W10" s="199">
        <f t="shared" ref="W10:X10" si="51">W23+W36+W50</f>
        <v>13</v>
      </c>
      <c r="X10" s="199">
        <f t="shared" si="51"/>
        <v>0</v>
      </c>
      <c r="Y10" s="66" t="str">
        <f t="shared" si="11"/>
        <v>#REF!</v>
      </c>
      <c r="Z10" s="199">
        <f t="shared" ref="Z10:AE10" si="52">Z23+Z36+Z50</f>
        <v>22</v>
      </c>
      <c r="AA10" s="199">
        <f t="shared" si="52"/>
        <v>55</v>
      </c>
      <c r="AB10" s="199">
        <f t="shared" si="52"/>
        <v>13</v>
      </c>
      <c r="AC10" s="199">
        <f t="shared" si="52"/>
        <v>0</v>
      </c>
      <c r="AD10" s="199">
        <f t="shared" si="52"/>
        <v>0</v>
      </c>
      <c r="AE10" s="199">
        <f t="shared" si="52"/>
        <v>0</v>
      </c>
      <c r="AF10" s="66">
        <f t="shared" si="13"/>
        <v>90</v>
      </c>
      <c r="AG10" s="199">
        <f t="shared" ref="AG10:AL10" si="53">AG23+AG36+AG50</f>
        <v>0</v>
      </c>
      <c r="AH10" s="199">
        <f t="shared" si="53"/>
        <v>0</v>
      </c>
      <c r="AI10" s="199">
        <f t="shared" si="53"/>
        <v>0</v>
      </c>
      <c r="AJ10" s="199">
        <f t="shared" si="53"/>
        <v>0</v>
      </c>
      <c r="AK10" s="199">
        <f t="shared" si="53"/>
        <v>0</v>
      </c>
      <c r="AL10" s="199">
        <f t="shared" si="53"/>
        <v>0</v>
      </c>
      <c r="AM10" s="66">
        <f t="shared" si="15"/>
        <v>0</v>
      </c>
    </row>
    <row r="11">
      <c r="A11" s="752" t="s">
        <v>161</v>
      </c>
      <c r="B11" s="753" t="str">
        <f t="shared" si="54"/>
        <v>#REF!</v>
      </c>
      <c r="C11" s="44" t="s">
        <v>1284</v>
      </c>
      <c r="D11" s="221" t="str">
        <f t="shared" si="16"/>
        <v>#REF!</v>
      </c>
      <c r="E11" s="199">
        <f t="shared" ref="E11:J11" si="55">E24+E37+E51</f>
        <v>125</v>
      </c>
      <c r="F11" s="199">
        <f t="shared" si="55"/>
        <v>81</v>
      </c>
      <c r="G11" s="199">
        <f t="shared" si="55"/>
        <v>66</v>
      </c>
      <c r="H11" s="199">
        <f t="shared" si="55"/>
        <v>84</v>
      </c>
      <c r="I11" s="199">
        <f t="shared" si="55"/>
        <v>65</v>
      </c>
      <c r="J11" s="199">
        <f t="shared" si="55"/>
        <v>0</v>
      </c>
      <c r="K11" s="66">
        <f t="shared" si="7"/>
        <v>421</v>
      </c>
      <c r="L11" s="199">
        <f t="shared" ref="L11:N11" si="56">L24+L37+L51</f>
        <v>21</v>
      </c>
      <c r="M11" s="199">
        <f t="shared" si="56"/>
        <v>66</v>
      </c>
      <c r="N11" s="199">
        <f t="shared" si="56"/>
        <v>0</v>
      </c>
      <c r="O11" s="199" t="str">
        <f t="shared" si="42"/>
        <v>#REF!</v>
      </c>
      <c r="P11" s="199">
        <f t="shared" ref="P11:Q11" si="57">O24+P37+P51</f>
        <v>51</v>
      </c>
      <c r="Q11" s="199">
        <f t="shared" si="57"/>
        <v>42</v>
      </c>
      <c r="R11" s="66" t="str">
        <f t="shared" si="9"/>
        <v>#REF!</v>
      </c>
      <c r="S11" s="199">
        <f t="shared" ref="S11:U11" si="58">S24+S37+S51</f>
        <v>37</v>
      </c>
      <c r="T11" s="199">
        <f t="shared" si="58"/>
        <v>29</v>
      </c>
      <c r="U11" s="199">
        <f t="shared" si="58"/>
        <v>52</v>
      </c>
      <c r="V11" s="199" t="str">
        <f t="shared" si="59"/>
        <v>#REF!</v>
      </c>
      <c r="W11" s="199">
        <f t="shared" ref="W11:X11" si="60">W24+W37+W51</f>
        <v>38</v>
      </c>
      <c r="X11" s="199">
        <f t="shared" si="60"/>
        <v>0</v>
      </c>
      <c r="Y11" s="66" t="str">
        <f t="shared" si="11"/>
        <v>#REF!</v>
      </c>
      <c r="Z11" s="199">
        <f t="shared" ref="Z11:AE11" si="61">Z24+Z37+Z51</f>
        <v>4</v>
      </c>
      <c r="AA11" s="199">
        <f t="shared" si="61"/>
        <v>45</v>
      </c>
      <c r="AB11" s="199">
        <f t="shared" si="61"/>
        <v>42</v>
      </c>
      <c r="AC11" s="199">
        <f t="shared" si="61"/>
        <v>0</v>
      </c>
      <c r="AD11" s="199">
        <f t="shared" si="61"/>
        <v>0</v>
      </c>
      <c r="AE11" s="199">
        <f t="shared" si="61"/>
        <v>0</v>
      </c>
      <c r="AF11" s="66">
        <f t="shared" si="13"/>
        <v>91</v>
      </c>
      <c r="AG11" s="199">
        <f t="shared" ref="AG11:AL11" si="62">AG24+AG37+AG51</f>
        <v>0</v>
      </c>
      <c r="AH11" s="199">
        <f t="shared" si="62"/>
        <v>0</v>
      </c>
      <c r="AI11" s="199">
        <f t="shared" si="62"/>
        <v>0</v>
      </c>
      <c r="AJ11" s="199">
        <f t="shared" si="62"/>
        <v>0</v>
      </c>
      <c r="AK11" s="199">
        <f t="shared" si="62"/>
        <v>0</v>
      </c>
      <c r="AL11" s="199">
        <f t="shared" si="62"/>
        <v>0</v>
      </c>
      <c r="AM11" s="66">
        <f t="shared" si="15"/>
        <v>0</v>
      </c>
    </row>
    <row r="12">
      <c r="A12" s="752" t="s">
        <v>159</v>
      </c>
      <c r="B12" s="753" t="str">
        <f t="shared" si="54"/>
        <v>#REF!</v>
      </c>
      <c r="C12" s="754" t="s">
        <v>97</v>
      </c>
      <c r="D12" s="221" t="str">
        <f t="shared" si="16"/>
        <v>#REF!</v>
      </c>
      <c r="E12" s="199">
        <f t="shared" ref="E12:J12" si="63">E25+E38+E52</f>
        <v>350</v>
      </c>
      <c r="F12" s="199">
        <f t="shared" si="63"/>
        <v>311</v>
      </c>
      <c r="G12" s="199">
        <f t="shared" si="63"/>
        <v>284</v>
      </c>
      <c r="H12" s="199">
        <f t="shared" si="63"/>
        <v>346</v>
      </c>
      <c r="I12" s="199">
        <f t="shared" si="63"/>
        <v>230</v>
      </c>
      <c r="J12" s="199">
        <f t="shared" si="63"/>
        <v>0</v>
      </c>
      <c r="K12" s="66">
        <f t="shared" si="7"/>
        <v>1521</v>
      </c>
      <c r="L12" s="199">
        <f t="shared" ref="L12:N12" si="64">L25+L38+L52</f>
        <v>125</v>
      </c>
      <c r="M12" s="199">
        <f t="shared" si="64"/>
        <v>205</v>
      </c>
      <c r="N12" s="199">
        <f t="shared" si="64"/>
        <v>0</v>
      </c>
      <c r="O12" s="199" t="str">
        <f t="shared" si="42"/>
        <v>#REF!</v>
      </c>
      <c r="P12" s="199">
        <f t="shared" ref="P12:Q12" si="65">O25+P38+P52</f>
        <v>145</v>
      </c>
      <c r="Q12" s="199">
        <f t="shared" si="65"/>
        <v>175</v>
      </c>
      <c r="R12" s="66" t="str">
        <f t="shared" si="9"/>
        <v>#REF!</v>
      </c>
      <c r="S12" s="199">
        <f t="shared" ref="S12:U12" si="66">S25+S38+S52</f>
        <v>158</v>
      </c>
      <c r="T12" s="199">
        <f t="shared" si="66"/>
        <v>195</v>
      </c>
      <c r="U12" s="199">
        <f t="shared" si="66"/>
        <v>226</v>
      </c>
      <c r="V12" s="199" t="str">
        <f t="shared" si="59"/>
        <v>#REF!</v>
      </c>
      <c r="W12" s="199">
        <f t="shared" ref="W12:X12" si="67">W25+W38+W52</f>
        <v>125</v>
      </c>
      <c r="X12" s="199">
        <f t="shared" si="67"/>
        <v>0</v>
      </c>
      <c r="Y12" s="66" t="str">
        <f t="shared" si="11"/>
        <v>#REF!</v>
      </c>
      <c r="Z12" s="199">
        <f t="shared" ref="Z12:AE12" si="68">Z25+Z38+Z52</f>
        <v>4</v>
      </c>
      <c r="AA12" s="199">
        <f t="shared" si="68"/>
        <v>166</v>
      </c>
      <c r="AB12" s="199">
        <f t="shared" si="68"/>
        <v>178</v>
      </c>
      <c r="AC12" s="199">
        <f t="shared" si="68"/>
        <v>0</v>
      </c>
      <c r="AD12" s="199">
        <f t="shared" si="68"/>
        <v>0</v>
      </c>
      <c r="AE12" s="199">
        <f t="shared" si="68"/>
        <v>0</v>
      </c>
      <c r="AF12" s="66">
        <f t="shared" si="13"/>
        <v>348</v>
      </c>
      <c r="AG12" s="199">
        <f t="shared" ref="AG12:AL12" si="69">AG25+AG38+AG52</f>
        <v>0</v>
      </c>
      <c r="AH12" s="199">
        <f t="shared" si="69"/>
        <v>0</v>
      </c>
      <c r="AI12" s="199">
        <f t="shared" si="69"/>
        <v>0</v>
      </c>
      <c r="AJ12" s="199">
        <f t="shared" si="69"/>
        <v>0</v>
      </c>
      <c r="AK12" s="199">
        <f t="shared" si="69"/>
        <v>0</v>
      </c>
      <c r="AL12" s="199">
        <f t="shared" si="69"/>
        <v>0</v>
      </c>
      <c r="AM12" s="66">
        <f t="shared" si="15"/>
        <v>0</v>
      </c>
    </row>
    <row r="13">
      <c r="A13" s="752" t="s">
        <v>157</v>
      </c>
      <c r="B13" s="753" t="str">
        <f t="shared" si="54"/>
        <v>#REF!</v>
      </c>
    </row>
    <row r="14">
      <c r="A14" s="755"/>
      <c r="B14" s="755"/>
    </row>
    <row r="15">
      <c r="K15" s="107"/>
    </row>
    <row r="16">
      <c r="A16" s="225" t="s">
        <v>113</v>
      </c>
      <c r="B16" s="170"/>
      <c r="C16" s="745" t="s">
        <v>55</v>
      </c>
      <c r="D16" s="219">
        <f>sum(E16:J16)+sum(L16:Q16)+sum(S16:X16)+sum(Z16:AE16)+SUM(AG16:AH16)</f>
        <v>0</v>
      </c>
      <c r="E16" s="756"/>
      <c r="F16" s="757"/>
      <c r="G16" s="756"/>
      <c r="H16" s="756"/>
      <c r="I16" s="757"/>
      <c r="J16" s="756"/>
      <c r="K16" s="60">
        <f t="shared" ref="K16:K25" si="70">sum(E16:J16)</f>
        <v>0</v>
      </c>
      <c r="L16" s="756"/>
      <c r="M16" s="757"/>
      <c r="N16" s="756"/>
      <c r="O16" s="756"/>
      <c r="P16" s="757"/>
      <c r="Q16" s="756"/>
      <c r="R16" s="60">
        <f t="shared" ref="R16:R20" si="71">sum(L16:Q16)</f>
        <v>0</v>
      </c>
      <c r="S16" s="756"/>
      <c r="T16" s="757"/>
      <c r="U16" s="766"/>
      <c r="V16" s="766"/>
      <c r="W16" s="766"/>
      <c r="X16" s="756"/>
      <c r="Y16" s="60">
        <f t="shared" ref="Y16:Y20" si="72">sum(S16:X16)</f>
        <v>0</v>
      </c>
      <c r="Z16" s="756"/>
      <c r="AA16" s="757"/>
      <c r="AB16" s="764"/>
      <c r="AC16" s="766"/>
      <c r="AD16" s="757"/>
      <c r="AE16" s="756"/>
      <c r="AF16" s="60">
        <f t="shared" ref="AF16:AF25" si="73">sum(Z16:AE16)</f>
        <v>0</v>
      </c>
      <c r="AG16" s="756"/>
      <c r="AH16" s="757"/>
      <c r="AI16" s="756"/>
      <c r="AJ16" s="756"/>
      <c r="AK16" s="757"/>
      <c r="AL16" s="756"/>
      <c r="AM16" s="60">
        <f t="shared" ref="AM16:AM25" si="74">sum(AG16:AL16)</f>
        <v>0</v>
      </c>
    </row>
    <row r="17">
      <c r="A17" s="744" t="s">
        <v>69</v>
      </c>
      <c r="B17" s="7"/>
      <c r="C17" s="747" t="s">
        <v>57</v>
      </c>
      <c r="D17" s="221">
        <f t="shared" ref="D17:D20" si="75">sum(E17:J17)+sum(L17:Q17)+sum(S17:X17)+sum(Z17:AE17)+sum(AG17:AH17)</f>
        <v>0</v>
      </c>
      <c r="E17" s="282"/>
      <c r="F17" s="283"/>
      <c r="G17" s="282"/>
      <c r="H17" s="282"/>
      <c r="I17" s="283"/>
      <c r="J17" s="282"/>
      <c r="K17" s="66">
        <f t="shared" si="70"/>
        <v>0</v>
      </c>
      <c r="L17" s="282"/>
      <c r="M17" s="283"/>
      <c r="N17" s="282"/>
      <c r="O17" s="282"/>
      <c r="P17" s="283"/>
      <c r="Q17" s="282"/>
      <c r="R17" s="66">
        <f t="shared" si="71"/>
        <v>0</v>
      </c>
      <c r="S17" s="282"/>
      <c r="T17" s="283"/>
      <c r="U17" s="283"/>
      <c r="V17" s="766"/>
      <c r="W17" s="766"/>
      <c r="X17" s="282"/>
      <c r="Y17" s="66">
        <f t="shared" si="72"/>
        <v>0</v>
      </c>
      <c r="Z17" s="282"/>
      <c r="AA17" s="283"/>
      <c r="AB17" s="764"/>
      <c r="AC17" s="766"/>
      <c r="AD17" s="283"/>
      <c r="AE17" s="282"/>
      <c r="AF17" s="66">
        <f t="shared" si="73"/>
        <v>0</v>
      </c>
      <c r="AG17" s="282"/>
      <c r="AH17" s="283"/>
      <c r="AI17" s="282"/>
      <c r="AJ17" s="282"/>
      <c r="AK17" s="283"/>
      <c r="AL17" s="282"/>
      <c r="AM17" s="66">
        <f t="shared" si="74"/>
        <v>0</v>
      </c>
    </row>
    <row r="18">
      <c r="A18" s="778" t="str">
        <f>D17/D18</f>
        <v>#DIV/0!</v>
      </c>
      <c r="B18" s="7"/>
      <c r="C18" s="747" t="s">
        <v>58</v>
      </c>
      <c r="D18" s="221">
        <f t="shared" si="75"/>
        <v>0</v>
      </c>
      <c r="E18" s="189"/>
      <c r="F18" s="189"/>
      <c r="G18" s="189"/>
      <c r="H18" s="189"/>
      <c r="I18" s="189"/>
      <c r="J18" s="89"/>
      <c r="K18" s="66">
        <f t="shared" si="70"/>
        <v>0</v>
      </c>
      <c r="L18" s="189"/>
      <c r="M18" s="189"/>
      <c r="N18" s="189"/>
      <c r="O18" s="189"/>
      <c r="P18" s="189"/>
      <c r="Q18" s="89"/>
      <c r="R18" s="66">
        <f t="shared" si="71"/>
        <v>0</v>
      </c>
      <c r="S18" s="189">
        <v>0.0</v>
      </c>
      <c r="T18" s="189"/>
      <c r="U18" s="189"/>
      <c r="V18" s="765"/>
      <c r="W18" s="765"/>
      <c r="X18" s="89"/>
      <c r="Y18" s="66">
        <f t="shared" si="72"/>
        <v>0</v>
      </c>
      <c r="Z18" s="189"/>
      <c r="AA18" s="189"/>
      <c r="AB18" s="764"/>
      <c r="AC18" s="766"/>
      <c r="AD18" s="189"/>
      <c r="AE18" s="89"/>
      <c r="AF18" s="66">
        <f t="shared" si="73"/>
        <v>0</v>
      </c>
      <c r="AG18" s="189"/>
      <c r="AH18" s="189"/>
      <c r="AI18" s="189"/>
      <c r="AJ18" s="189"/>
      <c r="AK18" s="189"/>
      <c r="AL18" s="89"/>
      <c r="AM18" s="66">
        <f t="shared" si="74"/>
        <v>0</v>
      </c>
    </row>
    <row r="19">
      <c r="A19" s="744" t="s">
        <v>1280</v>
      </c>
      <c r="B19" s="7"/>
      <c r="C19" s="747" t="s">
        <v>59</v>
      </c>
      <c r="D19" s="221">
        <f t="shared" si="75"/>
        <v>0</v>
      </c>
      <c r="E19" s="189"/>
      <c r="F19" s="189"/>
      <c r="G19" s="189"/>
      <c r="H19" s="189"/>
      <c r="I19" s="189"/>
      <c r="J19" s="189"/>
      <c r="K19" s="66">
        <f t="shared" si="70"/>
        <v>0</v>
      </c>
      <c r="L19" s="189"/>
      <c r="M19" s="189"/>
      <c r="N19" s="189"/>
      <c r="O19" s="189"/>
      <c r="P19" s="189"/>
      <c r="Q19" s="189"/>
      <c r="R19" s="66">
        <f t="shared" si="71"/>
        <v>0</v>
      </c>
      <c r="S19" s="189">
        <v>0.0</v>
      </c>
      <c r="T19" s="189"/>
      <c r="U19" s="189"/>
      <c r="V19" s="765"/>
      <c r="W19" s="765"/>
      <c r="X19" s="189"/>
      <c r="Y19" s="66">
        <f t="shared" si="72"/>
        <v>0</v>
      </c>
      <c r="Z19" s="189"/>
      <c r="AA19" s="189"/>
      <c r="AB19" s="764"/>
      <c r="AC19" s="766"/>
      <c r="AD19" s="189"/>
      <c r="AE19" s="189"/>
      <c r="AF19" s="66">
        <f t="shared" si="73"/>
        <v>0</v>
      </c>
      <c r="AG19" s="189"/>
      <c r="AH19" s="189"/>
      <c r="AI19" s="189"/>
      <c r="AJ19" s="189"/>
      <c r="AK19" s="189"/>
      <c r="AL19" s="189"/>
      <c r="AM19" s="66">
        <f t="shared" si="74"/>
        <v>0</v>
      </c>
    </row>
    <row r="20">
      <c r="A20" s="778" t="str">
        <f>D18/sum(D18:D19)</f>
        <v>#DIV/0!</v>
      </c>
      <c r="B20" s="7"/>
      <c r="C20" s="68" t="s">
        <v>109</v>
      </c>
      <c r="D20" s="221">
        <f t="shared" si="75"/>
        <v>0</v>
      </c>
      <c r="E20" s="282"/>
      <c r="F20" s="282"/>
      <c r="G20" s="282"/>
      <c r="H20" s="283"/>
      <c r="I20" s="283"/>
      <c r="J20" s="283"/>
      <c r="K20" s="66">
        <f t="shared" si="70"/>
        <v>0</v>
      </c>
      <c r="L20" s="282"/>
      <c r="M20" s="282"/>
      <c r="N20" s="282"/>
      <c r="O20" s="283"/>
      <c r="P20" s="283"/>
      <c r="Q20" s="283"/>
      <c r="R20" s="66">
        <f t="shared" si="71"/>
        <v>0</v>
      </c>
      <c r="S20" s="283">
        <v>0.0</v>
      </c>
      <c r="T20" s="282"/>
      <c r="U20" s="1431"/>
      <c r="V20" s="766"/>
      <c r="W20" s="766"/>
      <c r="X20" s="283"/>
      <c r="Y20" s="66">
        <f t="shared" si="72"/>
        <v>0</v>
      </c>
      <c r="Z20" s="282"/>
      <c r="AA20" s="282"/>
      <c r="AB20" s="764"/>
      <c r="AC20" s="766"/>
      <c r="AD20" s="283"/>
      <c r="AE20" s="283"/>
      <c r="AF20" s="66">
        <f t="shared" si="73"/>
        <v>0</v>
      </c>
      <c r="AG20" s="282"/>
      <c r="AH20" s="282"/>
      <c r="AI20" s="282"/>
      <c r="AJ20" s="283"/>
      <c r="AK20" s="283"/>
      <c r="AL20" s="283"/>
      <c r="AM20" s="66">
        <f t="shared" si="74"/>
        <v>0</v>
      </c>
    </row>
    <row r="21">
      <c r="A21" s="744" t="s">
        <v>71</v>
      </c>
      <c r="B21" s="7"/>
      <c r="C21" s="747" t="s">
        <v>72</v>
      </c>
      <c r="D21" s="221">
        <f t="shared" ref="D21:D25" si="76">sum(E21:J21)+sum(L21:P21)+sum(T21:X21)+sum(Z21:AE21)+sum(AG21:AH21)</f>
        <v>27</v>
      </c>
      <c r="E21" s="283">
        <v>1.0</v>
      </c>
      <c r="F21" s="283">
        <v>1.0</v>
      </c>
      <c r="G21" s="283">
        <v>3.0</v>
      </c>
      <c r="H21" s="283">
        <v>2.0</v>
      </c>
      <c r="I21" s="283">
        <v>4.0</v>
      </c>
      <c r="J21" s="283"/>
      <c r="K21" s="66">
        <f t="shared" si="70"/>
        <v>11</v>
      </c>
      <c r="L21" s="283">
        <v>1.0</v>
      </c>
      <c r="M21" s="283">
        <v>1.0</v>
      </c>
      <c r="N21" s="283">
        <v>0.0</v>
      </c>
      <c r="O21" s="766">
        <v>1.0</v>
      </c>
      <c r="P21" s="766">
        <v>0.0</v>
      </c>
      <c r="R21" s="66">
        <f t="shared" ref="R21:R25" si="77">sum(L21:P21)</f>
        <v>3</v>
      </c>
      <c r="S21" s="216">
        <v>1.0</v>
      </c>
      <c r="T21" s="283">
        <v>1.0</v>
      </c>
      <c r="U21" s="283">
        <v>2.0</v>
      </c>
      <c r="V21" s="283">
        <v>2.0</v>
      </c>
      <c r="W21" s="1056">
        <v>2.0</v>
      </c>
      <c r="X21" s="283"/>
      <c r="Y21" s="66">
        <f t="shared" ref="Y21:Y25" si="78">sum(T21:X21)</f>
        <v>7</v>
      </c>
      <c r="Z21" s="773">
        <v>0.0</v>
      </c>
      <c r="AA21" s="764">
        <v>4.0</v>
      </c>
      <c r="AB21" s="766">
        <v>1.0</v>
      </c>
      <c r="AC21" s="283">
        <v>1.0</v>
      </c>
      <c r="AD21" s="283"/>
      <c r="AE21" s="283"/>
      <c r="AF21" s="66">
        <f t="shared" si="73"/>
        <v>6</v>
      </c>
      <c r="AG21" s="282"/>
      <c r="AH21" s="282"/>
      <c r="AI21" s="282"/>
      <c r="AJ21" s="283"/>
      <c r="AK21" s="283"/>
      <c r="AL21" s="283"/>
      <c r="AM21" s="66">
        <f t="shared" si="74"/>
        <v>0</v>
      </c>
    </row>
    <row r="22">
      <c r="A22" s="744" t="str">
        <f>D18/D20</f>
        <v>#DIV/0!</v>
      </c>
      <c r="B22" s="7"/>
      <c r="C22" s="751" t="s">
        <v>1282</v>
      </c>
      <c r="D22" s="221">
        <f t="shared" si="76"/>
        <v>52</v>
      </c>
      <c r="E22" s="283">
        <v>4.0</v>
      </c>
      <c r="F22" s="283">
        <v>3.0</v>
      </c>
      <c r="G22" s="283">
        <v>5.0</v>
      </c>
      <c r="H22" s="283">
        <v>2.0</v>
      </c>
      <c r="I22" s="283">
        <v>5.0</v>
      </c>
      <c r="J22" s="283"/>
      <c r="K22" s="66">
        <f t="shared" si="70"/>
        <v>19</v>
      </c>
      <c r="L22" s="283">
        <v>1.0</v>
      </c>
      <c r="M22" s="283">
        <v>2.0</v>
      </c>
      <c r="N22" s="283">
        <v>0.0</v>
      </c>
      <c r="O22" s="766">
        <v>3.0</v>
      </c>
      <c r="P22" s="766">
        <v>1.0</v>
      </c>
      <c r="R22" s="66">
        <f t="shared" si="77"/>
        <v>7</v>
      </c>
      <c r="S22" s="216">
        <v>4.0</v>
      </c>
      <c r="T22" s="283">
        <v>2.0</v>
      </c>
      <c r="U22" s="189">
        <v>6.0</v>
      </c>
      <c r="V22" s="765">
        <v>4.0</v>
      </c>
      <c r="W22" s="765">
        <v>5.0</v>
      </c>
      <c r="X22" s="283"/>
      <c r="Y22" s="66">
        <f t="shared" si="78"/>
        <v>17</v>
      </c>
      <c r="Z22" s="773">
        <v>0.0</v>
      </c>
      <c r="AA22" s="766">
        <v>6.0</v>
      </c>
      <c r="AB22" s="766">
        <v>3.0</v>
      </c>
      <c r="AC22" s="283"/>
      <c r="AD22" s="283"/>
      <c r="AE22" s="283"/>
      <c r="AF22" s="66">
        <f t="shared" si="73"/>
        <v>9</v>
      </c>
      <c r="AG22" s="282"/>
      <c r="AH22" s="282"/>
      <c r="AI22" s="282"/>
      <c r="AJ22" s="283"/>
      <c r="AK22" s="283"/>
      <c r="AL22" s="283"/>
      <c r="AM22" s="66">
        <f t="shared" si="74"/>
        <v>0</v>
      </c>
    </row>
    <row r="23">
      <c r="A23" s="749" t="s">
        <v>1281</v>
      </c>
      <c r="B23" s="750">
        <f>D21/D25</f>
        <v>0.00823924321</v>
      </c>
      <c r="C23" s="17" t="s">
        <v>1283</v>
      </c>
      <c r="D23" s="221">
        <f t="shared" si="76"/>
        <v>297</v>
      </c>
      <c r="E23" s="283">
        <v>51.0</v>
      </c>
      <c r="F23" s="283">
        <v>24.0</v>
      </c>
      <c r="G23" s="283">
        <v>20.0</v>
      </c>
      <c r="H23" s="283">
        <v>33.0</v>
      </c>
      <c r="I23" s="283">
        <v>22.0</v>
      </c>
      <c r="J23" s="283"/>
      <c r="K23" s="66">
        <f t="shared" si="70"/>
        <v>150</v>
      </c>
      <c r="L23" s="283">
        <v>6.0</v>
      </c>
      <c r="M23" s="283">
        <v>23.0</v>
      </c>
      <c r="N23" s="283">
        <v>0.0</v>
      </c>
      <c r="O23" s="766">
        <v>23.0</v>
      </c>
      <c r="P23" s="766">
        <v>19.0</v>
      </c>
      <c r="R23" s="66">
        <f t="shared" si="77"/>
        <v>71</v>
      </c>
      <c r="S23" s="216">
        <v>18.0</v>
      </c>
      <c r="T23" s="283">
        <v>10.0</v>
      </c>
      <c r="U23" s="189">
        <v>17.0</v>
      </c>
      <c r="V23" s="765">
        <v>15.0</v>
      </c>
      <c r="W23" s="765">
        <v>13.0</v>
      </c>
      <c r="X23" s="283"/>
      <c r="Y23" s="66">
        <f t="shared" si="78"/>
        <v>55</v>
      </c>
      <c r="Z23" s="773">
        <v>0.0</v>
      </c>
      <c r="AA23" s="766">
        <v>8.0</v>
      </c>
      <c r="AB23" s="766">
        <v>13.0</v>
      </c>
      <c r="AC23" s="283"/>
      <c r="AD23" s="283"/>
      <c r="AE23" s="283"/>
      <c r="AF23" s="66">
        <f t="shared" si="73"/>
        <v>21</v>
      </c>
      <c r="AG23" s="282"/>
      <c r="AH23" s="282"/>
      <c r="AI23" s="282"/>
      <c r="AJ23" s="283"/>
      <c r="AK23" s="283"/>
      <c r="AL23" s="283"/>
      <c r="AM23" s="66">
        <f t="shared" si="74"/>
        <v>0</v>
      </c>
    </row>
    <row r="24">
      <c r="A24" s="752" t="s">
        <v>163</v>
      </c>
      <c r="B24" s="753">
        <f t="shared" ref="B24:B27" si="79">D21/D22</f>
        <v>0.5192307692</v>
      </c>
      <c r="C24" s="44" t="s">
        <v>1284</v>
      </c>
      <c r="D24" s="221">
        <f t="shared" si="76"/>
        <v>846</v>
      </c>
      <c r="E24" s="283">
        <v>125.0</v>
      </c>
      <c r="F24" s="283">
        <v>81.0</v>
      </c>
      <c r="G24" s="283">
        <v>66.0</v>
      </c>
      <c r="H24" s="283">
        <v>84.0</v>
      </c>
      <c r="I24" s="283">
        <v>65.0</v>
      </c>
      <c r="J24" s="283"/>
      <c r="K24" s="66">
        <f t="shared" si="70"/>
        <v>421</v>
      </c>
      <c r="L24" s="283">
        <v>21.0</v>
      </c>
      <c r="M24" s="283">
        <v>66.0</v>
      </c>
      <c r="N24" s="283">
        <v>0.0</v>
      </c>
      <c r="O24" s="766">
        <v>51.0</v>
      </c>
      <c r="P24" s="766">
        <v>42.0</v>
      </c>
      <c r="R24" s="66">
        <f t="shared" si="77"/>
        <v>180</v>
      </c>
      <c r="S24" s="216">
        <v>37.0</v>
      </c>
      <c r="T24" s="283">
        <v>29.0</v>
      </c>
      <c r="U24" s="283">
        <v>52.0</v>
      </c>
      <c r="V24" s="766">
        <v>52.0</v>
      </c>
      <c r="W24" s="766">
        <v>38.0</v>
      </c>
      <c r="X24" s="283"/>
      <c r="Y24" s="66">
        <f t="shared" si="78"/>
        <v>171</v>
      </c>
      <c r="Z24" s="773">
        <v>0.0</v>
      </c>
      <c r="AA24" s="766">
        <v>32.0</v>
      </c>
      <c r="AB24" s="766">
        <v>42.0</v>
      </c>
      <c r="AC24" s="283"/>
      <c r="AD24" s="283"/>
      <c r="AE24" s="283"/>
      <c r="AF24" s="66">
        <f t="shared" si="73"/>
        <v>74</v>
      </c>
      <c r="AG24" s="282"/>
      <c r="AH24" s="282"/>
      <c r="AI24" s="282"/>
      <c r="AJ24" s="283"/>
      <c r="AK24" s="283"/>
      <c r="AL24" s="283"/>
      <c r="AM24" s="66">
        <f t="shared" si="74"/>
        <v>0</v>
      </c>
    </row>
    <row r="25">
      <c r="A25" s="752" t="s">
        <v>161</v>
      </c>
      <c r="B25" s="753">
        <f t="shared" si="79"/>
        <v>0.1750841751</v>
      </c>
      <c r="C25" s="17" t="s">
        <v>97</v>
      </c>
      <c r="D25" s="221">
        <f t="shared" si="76"/>
        <v>3277</v>
      </c>
      <c r="E25" s="283">
        <v>350.0</v>
      </c>
      <c r="F25" s="283">
        <v>311.0</v>
      </c>
      <c r="G25" s="283">
        <v>284.0</v>
      </c>
      <c r="H25" s="283">
        <v>346.0</v>
      </c>
      <c r="I25" s="283">
        <v>230.0</v>
      </c>
      <c r="J25" s="283"/>
      <c r="K25" s="66">
        <f t="shared" si="70"/>
        <v>1521</v>
      </c>
      <c r="L25" s="283">
        <v>125.0</v>
      </c>
      <c r="M25" s="283">
        <v>205.0</v>
      </c>
      <c r="N25" s="283">
        <v>0.0</v>
      </c>
      <c r="O25" s="766">
        <v>145.0</v>
      </c>
      <c r="P25" s="764">
        <v>175.0</v>
      </c>
      <c r="R25" s="66">
        <f t="shared" si="77"/>
        <v>650</v>
      </c>
      <c r="S25" s="216">
        <v>158.0</v>
      </c>
      <c r="T25" s="283">
        <v>195.0</v>
      </c>
      <c r="U25" s="766">
        <v>226.0</v>
      </c>
      <c r="V25" s="766">
        <v>220.0</v>
      </c>
      <c r="W25" s="766">
        <v>125.0</v>
      </c>
      <c r="X25" s="283"/>
      <c r="Y25" s="66">
        <f t="shared" si="78"/>
        <v>766</v>
      </c>
      <c r="Z25" s="773">
        <v>0.0</v>
      </c>
      <c r="AA25" s="766">
        <v>162.0</v>
      </c>
      <c r="AB25" s="766">
        <v>178.0</v>
      </c>
      <c r="AC25" s="283"/>
      <c r="AD25" s="283"/>
      <c r="AE25" s="283"/>
      <c r="AF25" s="66">
        <f t="shared" si="73"/>
        <v>340</v>
      </c>
      <c r="AG25" s="282"/>
      <c r="AH25" s="282"/>
      <c r="AI25" s="282"/>
      <c r="AJ25" s="283"/>
      <c r="AK25" s="283"/>
      <c r="AL25" s="283"/>
      <c r="AM25" s="66">
        <f t="shared" si="74"/>
        <v>0</v>
      </c>
    </row>
    <row r="26">
      <c r="A26" s="752" t="s">
        <v>159</v>
      </c>
      <c r="B26" s="753">
        <f t="shared" si="79"/>
        <v>0.3510638298</v>
      </c>
      <c r="C26" s="266"/>
      <c r="D26" s="758"/>
      <c r="K26" s="107"/>
      <c r="V26" s="1056"/>
      <c r="X26" s="1056"/>
    </row>
    <row r="27">
      <c r="A27" s="752" t="s">
        <v>157</v>
      </c>
      <c r="B27" s="753">
        <f t="shared" si="79"/>
        <v>0.2581629539</v>
      </c>
      <c r="K27" s="107"/>
    </row>
    <row r="28">
      <c r="A28" s="176"/>
      <c r="B28" s="759"/>
      <c r="K28" s="107"/>
    </row>
    <row r="29">
      <c r="A29" s="225" t="s">
        <v>114</v>
      </c>
      <c r="B29" s="170"/>
      <c r="C29" s="745" t="s">
        <v>55</v>
      </c>
      <c r="D29" s="219">
        <f>sum(E29:J29)+sum(L29:Q29)+sum(S29:X29)+sum(Z29:AE29)+SUM(AG29:AH29)</f>
        <v>0</v>
      </c>
      <c r="E29" s="756"/>
      <c r="F29" s="757"/>
      <c r="G29" s="756"/>
      <c r="H29" s="756"/>
      <c r="I29" s="757"/>
      <c r="J29" s="756"/>
      <c r="K29" s="60">
        <f t="shared" ref="K29:K40" si="80">sum(E29:J29)</f>
        <v>0</v>
      </c>
      <c r="L29" s="756"/>
      <c r="M29" s="757"/>
      <c r="N29" s="756"/>
      <c r="O29" s="756"/>
      <c r="P29" s="757"/>
      <c r="Q29" s="756"/>
      <c r="R29" s="60">
        <f t="shared" ref="R29:R40" si="81">sum(L29:Q29)</f>
        <v>0</v>
      </c>
      <c r="S29" s="756"/>
      <c r="T29" s="757"/>
      <c r="U29" s="756"/>
      <c r="V29" s="756"/>
      <c r="W29" s="757"/>
      <c r="X29" s="756"/>
      <c r="Y29" s="60">
        <f t="shared" ref="Y29:Y40" si="82">sum(S29:X29)</f>
        <v>0</v>
      </c>
      <c r="Z29" s="756"/>
      <c r="AA29" s="757"/>
      <c r="AB29" s="756"/>
      <c r="AC29" s="756"/>
      <c r="AD29" s="757"/>
      <c r="AE29" s="756"/>
      <c r="AF29" s="60">
        <f t="shared" ref="AF29:AF40" si="83">sum(Z29:AE29)</f>
        <v>0</v>
      </c>
      <c r="AG29" s="756"/>
      <c r="AH29" s="757"/>
      <c r="AI29" s="756"/>
      <c r="AJ29" s="756"/>
      <c r="AK29" s="757"/>
      <c r="AL29" s="756"/>
      <c r="AM29" s="60">
        <f t="shared" ref="AM29:AM40" si="84">sum(AG29:AL29)</f>
        <v>0</v>
      </c>
    </row>
    <row r="30">
      <c r="A30" s="744" t="s">
        <v>69</v>
      </c>
      <c r="B30" s="7"/>
      <c r="C30" s="747" t="s">
        <v>57</v>
      </c>
      <c r="D30" s="221">
        <f t="shared" ref="D30:D40" si="85">sum(E30:J30)+sum(L30:Q30)+sum(S30:X30)+sum(Z30:AE30)+sum(AG30:AH30)</f>
        <v>26</v>
      </c>
      <c r="E30" s="283">
        <v>2.0</v>
      </c>
      <c r="F30" s="283">
        <v>2.0</v>
      </c>
      <c r="G30" s="283">
        <v>0.0</v>
      </c>
      <c r="H30" s="283">
        <v>1.0</v>
      </c>
      <c r="I30" s="283">
        <v>2.0</v>
      </c>
      <c r="J30" s="282"/>
      <c r="K30" s="66">
        <f t="shared" si="80"/>
        <v>7</v>
      </c>
      <c r="L30" s="283">
        <v>0.0</v>
      </c>
      <c r="M30" s="283">
        <v>1.0</v>
      </c>
      <c r="N30" s="283">
        <v>1.0</v>
      </c>
      <c r="O30" s="283">
        <v>2.0</v>
      </c>
      <c r="P30" s="283">
        <v>1.0</v>
      </c>
      <c r="Q30" s="283">
        <v>0.0</v>
      </c>
      <c r="R30" s="66">
        <f t="shared" si="81"/>
        <v>5</v>
      </c>
      <c r="S30" s="283">
        <v>2.0</v>
      </c>
      <c r="T30" s="283">
        <v>3.0</v>
      </c>
      <c r="U30" s="283">
        <v>3.0</v>
      </c>
      <c r="V30" s="283">
        <v>1.0</v>
      </c>
      <c r="W30" s="283">
        <v>2.0</v>
      </c>
      <c r="X30" s="283">
        <v>2.0</v>
      </c>
      <c r="Y30" s="66">
        <f t="shared" si="82"/>
        <v>13</v>
      </c>
      <c r="Z30" s="283">
        <v>0.0</v>
      </c>
      <c r="AA30" s="283">
        <v>0.0</v>
      </c>
      <c r="AB30" s="283">
        <v>0.0</v>
      </c>
      <c r="AC30" s="283">
        <v>1.0</v>
      </c>
      <c r="AD30" s="283"/>
      <c r="AE30" s="283"/>
      <c r="AF30" s="66">
        <f t="shared" si="83"/>
        <v>1</v>
      </c>
      <c r="AG30" s="282"/>
      <c r="AH30" s="283"/>
      <c r="AI30" s="282"/>
      <c r="AJ30" s="282"/>
      <c r="AK30" s="283"/>
      <c r="AL30" s="282"/>
      <c r="AM30" s="66">
        <f t="shared" si="84"/>
        <v>0</v>
      </c>
    </row>
    <row r="31">
      <c r="A31" s="1329">
        <f>D30/D31</f>
        <v>0.7222222222</v>
      </c>
      <c r="B31" s="7"/>
      <c r="C31" s="747" t="s">
        <v>58</v>
      </c>
      <c r="D31" s="221">
        <f t="shared" si="85"/>
        <v>36</v>
      </c>
      <c r="E31" s="189">
        <v>1.0</v>
      </c>
      <c r="F31" s="189">
        <v>2.0</v>
      </c>
      <c r="G31" s="189">
        <v>1.0</v>
      </c>
      <c r="H31" s="189">
        <v>3.0</v>
      </c>
      <c r="I31" s="189">
        <v>3.0</v>
      </c>
      <c r="J31" s="89"/>
      <c r="K31" s="66">
        <f t="shared" si="80"/>
        <v>10</v>
      </c>
      <c r="L31" s="189">
        <v>1.0</v>
      </c>
      <c r="M31" s="189">
        <v>1.0</v>
      </c>
      <c r="N31" s="189">
        <v>2.0</v>
      </c>
      <c r="O31" s="189">
        <v>2.0</v>
      </c>
      <c r="P31" s="189">
        <v>1.0</v>
      </c>
      <c r="Q31" s="189">
        <v>1.0</v>
      </c>
      <c r="R31" s="66">
        <f t="shared" si="81"/>
        <v>8</v>
      </c>
      <c r="S31" s="189">
        <v>1.0</v>
      </c>
      <c r="T31" s="189">
        <v>2.0</v>
      </c>
      <c r="U31" s="189">
        <v>1.0</v>
      </c>
      <c r="V31" s="189">
        <v>2.0</v>
      </c>
      <c r="W31" s="189">
        <v>3.0</v>
      </c>
      <c r="X31" s="189">
        <v>2.0</v>
      </c>
      <c r="Y31" s="66">
        <f t="shared" si="82"/>
        <v>11</v>
      </c>
      <c r="Z31" s="189">
        <v>1.0</v>
      </c>
      <c r="AA31" s="189">
        <v>1.0</v>
      </c>
      <c r="AB31" s="189">
        <v>4.0</v>
      </c>
      <c r="AC31" s="189">
        <v>1.0</v>
      </c>
      <c r="AD31" s="189"/>
      <c r="AE31" s="189"/>
      <c r="AF31" s="66">
        <f t="shared" si="83"/>
        <v>7</v>
      </c>
      <c r="AG31" s="189"/>
      <c r="AH31" s="189"/>
      <c r="AI31" s="189"/>
      <c r="AJ31" s="189"/>
      <c r="AK31" s="189"/>
      <c r="AL31" s="89"/>
      <c r="AM31" s="66">
        <f t="shared" si="84"/>
        <v>0</v>
      </c>
    </row>
    <row r="32">
      <c r="A32" s="744" t="s">
        <v>1280</v>
      </c>
      <c r="B32" s="7"/>
      <c r="C32" s="747" t="s">
        <v>59</v>
      </c>
      <c r="D32" s="221">
        <f t="shared" si="85"/>
        <v>10</v>
      </c>
      <c r="E32" s="189">
        <v>1.0</v>
      </c>
      <c r="F32" s="189">
        <v>1.0</v>
      </c>
      <c r="G32" s="189">
        <v>2.0</v>
      </c>
      <c r="H32" s="189">
        <v>0.0</v>
      </c>
      <c r="I32" s="189">
        <v>0.0</v>
      </c>
      <c r="J32" s="189"/>
      <c r="K32" s="66">
        <f t="shared" si="80"/>
        <v>4</v>
      </c>
      <c r="L32" s="189">
        <v>2.0</v>
      </c>
      <c r="M32" s="189">
        <v>0.0</v>
      </c>
      <c r="N32" s="189">
        <v>1.0</v>
      </c>
      <c r="O32" s="189">
        <v>0.0</v>
      </c>
      <c r="P32" s="189">
        <v>0.0</v>
      </c>
      <c r="Q32" s="189">
        <v>0.0</v>
      </c>
      <c r="R32" s="66">
        <f t="shared" si="81"/>
        <v>3</v>
      </c>
      <c r="S32" s="189">
        <v>1.0</v>
      </c>
      <c r="T32" s="189">
        <v>0.0</v>
      </c>
      <c r="U32" s="189">
        <v>0.0</v>
      </c>
      <c r="V32" s="189">
        <v>1.0</v>
      </c>
      <c r="W32" s="189">
        <v>0.0</v>
      </c>
      <c r="X32" s="189">
        <v>0.0</v>
      </c>
      <c r="Y32" s="66">
        <f t="shared" si="82"/>
        <v>2</v>
      </c>
      <c r="Z32" s="189">
        <v>0.0</v>
      </c>
      <c r="AA32" s="189">
        <v>1.0</v>
      </c>
      <c r="AB32" s="283">
        <v>0.0</v>
      </c>
      <c r="AC32" s="189">
        <v>0.0</v>
      </c>
      <c r="AD32" s="189"/>
      <c r="AE32" s="189"/>
      <c r="AF32" s="66">
        <f t="shared" si="83"/>
        <v>1</v>
      </c>
      <c r="AG32" s="189"/>
      <c r="AH32" s="189"/>
      <c r="AI32" s="189"/>
      <c r="AJ32" s="189"/>
      <c r="AK32" s="189"/>
      <c r="AL32" s="189"/>
      <c r="AM32" s="66">
        <f t="shared" si="84"/>
        <v>0</v>
      </c>
    </row>
    <row r="33">
      <c r="A33" s="1329">
        <f>D31/sum(D31:D32)</f>
        <v>0.7826086957</v>
      </c>
      <c r="B33" s="7"/>
      <c r="C33" s="68" t="s">
        <v>109</v>
      </c>
      <c r="D33" s="221">
        <f t="shared" si="85"/>
        <v>46</v>
      </c>
      <c r="E33" s="283">
        <v>2.0</v>
      </c>
      <c r="F33" s="189">
        <v>3.0</v>
      </c>
      <c r="G33" s="283">
        <v>3.0</v>
      </c>
      <c r="H33" s="283">
        <v>3.0</v>
      </c>
      <c r="I33" s="283">
        <v>3.0</v>
      </c>
      <c r="J33" s="283"/>
      <c r="K33" s="66">
        <f t="shared" si="80"/>
        <v>14</v>
      </c>
      <c r="L33" s="283">
        <v>3.0</v>
      </c>
      <c r="M33" s="283">
        <v>1.0</v>
      </c>
      <c r="N33" s="283">
        <v>3.0</v>
      </c>
      <c r="O33" s="283">
        <v>2.0</v>
      </c>
      <c r="P33" s="283">
        <v>1.0</v>
      </c>
      <c r="Q33" s="283">
        <v>1.0</v>
      </c>
      <c r="R33" s="66">
        <f t="shared" si="81"/>
        <v>11</v>
      </c>
      <c r="S33" s="283">
        <v>2.0</v>
      </c>
      <c r="T33" s="283">
        <v>2.0</v>
      </c>
      <c r="U33" s="283">
        <v>1.0</v>
      </c>
      <c r="V33" s="283">
        <v>3.0</v>
      </c>
      <c r="W33" s="283">
        <v>3.0</v>
      </c>
      <c r="X33" s="283">
        <v>2.0</v>
      </c>
      <c r="Y33" s="66">
        <f t="shared" si="82"/>
        <v>13</v>
      </c>
      <c r="Z33" s="283">
        <v>1.0</v>
      </c>
      <c r="AA33" s="283">
        <v>2.0</v>
      </c>
      <c r="AB33" s="283">
        <v>4.0</v>
      </c>
      <c r="AC33" s="283">
        <v>1.0</v>
      </c>
      <c r="AD33" s="283"/>
      <c r="AE33" s="283"/>
      <c r="AF33" s="66">
        <f t="shared" si="83"/>
        <v>8</v>
      </c>
      <c r="AG33" s="282"/>
      <c r="AH33" s="282"/>
      <c r="AI33" s="282"/>
      <c r="AJ33" s="283"/>
      <c r="AK33" s="283"/>
      <c r="AL33" s="283"/>
      <c r="AM33" s="66">
        <f t="shared" si="84"/>
        <v>0</v>
      </c>
    </row>
    <row r="34">
      <c r="A34" s="744" t="s">
        <v>71</v>
      </c>
      <c r="B34" s="7"/>
      <c r="C34" s="747" t="s">
        <v>3282</v>
      </c>
      <c r="D34" s="221">
        <f t="shared" si="85"/>
        <v>15</v>
      </c>
      <c r="E34" s="282"/>
      <c r="F34" s="282"/>
      <c r="G34" s="282"/>
      <c r="H34" s="283"/>
      <c r="I34" s="283"/>
      <c r="J34" s="283"/>
      <c r="K34" s="66">
        <f t="shared" si="80"/>
        <v>0</v>
      </c>
      <c r="L34" s="282"/>
      <c r="M34" s="282"/>
      <c r="N34" s="282"/>
      <c r="O34" s="283"/>
      <c r="P34" s="283"/>
      <c r="Q34" s="283"/>
      <c r="R34" s="66">
        <f t="shared" si="81"/>
        <v>0</v>
      </c>
      <c r="S34" s="283"/>
      <c r="T34" s="283">
        <v>0.0</v>
      </c>
      <c r="U34" s="283">
        <v>5.0</v>
      </c>
      <c r="V34" s="283">
        <v>3.0</v>
      </c>
      <c r="W34" s="283"/>
      <c r="X34" s="283">
        <v>7.0</v>
      </c>
      <c r="Y34" s="66">
        <f t="shared" si="82"/>
        <v>15</v>
      </c>
      <c r="Z34" s="282"/>
      <c r="AA34" s="282"/>
      <c r="AB34" s="282"/>
      <c r="AC34" s="283"/>
      <c r="AD34" s="283"/>
      <c r="AE34" s="283"/>
      <c r="AF34" s="66">
        <f t="shared" si="83"/>
        <v>0</v>
      </c>
      <c r="AG34" s="282"/>
      <c r="AH34" s="282"/>
      <c r="AI34" s="282"/>
      <c r="AJ34" s="283"/>
      <c r="AK34" s="283"/>
      <c r="AL34" s="283"/>
      <c r="AM34" s="66">
        <f t="shared" si="84"/>
        <v>0</v>
      </c>
    </row>
    <row r="35">
      <c r="A35" s="1330">
        <f>D31/D33</f>
        <v>0.7826086957</v>
      </c>
      <c r="B35" s="7"/>
      <c r="C35" s="751" t="s">
        <v>3284</v>
      </c>
      <c r="D35" s="221">
        <f t="shared" si="85"/>
        <v>4</v>
      </c>
      <c r="E35" s="283"/>
      <c r="F35" s="282"/>
      <c r="G35" s="282"/>
      <c r="H35" s="283"/>
      <c r="I35" s="283"/>
      <c r="J35" s="283"/>
      <c r="K35" s="66">
        <f t="shared" si="80"/>
        <v>0</v>
      </c>
      <c r="L35" s="282"/>
      <c r="M35" s="282"/>
      <c r="N35" s="282"/>
      <c r="O35" s="283"/>
      <c r="P35" s="283"/>
      <c r="Q35" s="283"/>
      <c r="R35" s="66">
        <f t="shared" si="81"/>
        <v>0</v>
      </c>
      <c r="S35" s="282"/>
      <c r="T35" s="283">
        <v>1.0</v>
      </c>
      <c r="U35" s="283">
        <v>0.0</v>
      </c>
      <c r="V35" s="283">
        <v>0.0</v>
      </c>
      <c r="W35" s="283"/>
      <c r="X35" s="283">
        <v>3.0</v>
      </c>
      <c r="Y35" s="66">
        <f t="shared" si="82"/>
        <v>4</v>
      </c>
      <c r="Z35" s="282"/>
      <c r="AA35" s="282"/>
      <c r="AB35" s="282"/>
      <c r="AC35" s="283"/>
      <c r="AD35" s="283"/>
      <c r="AE35" s="283"/>
      <c r="AF35" s="66">
        <f t="shared" si="83"/>
        <v>0</v>
      </c>
      <c r="AG35" s="282"/>
      <c r="AH35" s="282"/>
      <c r="AI35" s="282"/>
      <c r="AJ35" s="283"/>
      <c r="AK35" s="283"/>
      <c r="AL35" s="283"/>
      <c r="AM35" s="66">
        <f t="shared" si="84"/>
        <v>0</v>
      </c>
    </row>
    <row r="36">
      <c r="A36" s="749" t="s">
        <v>3281</v>
      </c>
      <c r="B36" s="750">
        <f>D35/D34</f>
        <v>0.2666666667</v>
      </c>
      <c r="C36" s="44" t="s">
        <v>3288</v>
      </c>
      <c r="D36" s="221">
        <f t="shared" si="85"/>
        <v>0</v>
      </c>
      <c r="E36" s="283"/>
      <c r="F36" s="282"/>
      <c r="G36" s="282"/>
      <c r="H36" s="283"/>
      <c r="I36" s="283"/>
      <c r="J36" s="283"/>
      <c r="K36" s="66">
        <f t="shared" si="80"/>
        <v>0</v>
      </c>
      <c r="L36" s="282"/>
      <c r="M36" s="282"/>
      <c r="N36" s="282"/>
      <c r="O36" s="283"/>
      <c r="P36" s="283"/>
      <c r="Q36" s="283"/>
      <c r="R36" s="66">
        <f t="shared" si="81"/>
        <v>0</v>
      </c>
      <c r="S36" s="282"/>
      <c r="T36" s="282"/>
      <c r="U36" s="282"/>
      <c r="V36" s="283"/>
      <c r="W36" s="283"/>
      <c r="X36" s="283"/>
      <c r="Y36" s="66">
        <f t="shared" si="82"/>
        <v>0</v>
      </c>
      <c r="Z36" s="282"/>
      <c r="AA36" s="282"/>
      <c r="AB36" s="282"/>
      <c r="AC36" s="283"/>
      <c r="AD36" s="283"/>
      <c r="AE36" s="283"/>
      <c r="AF36" s="66">
        <f t="shared" si="83"/>
        <v>0</v>
      </c>
      <c r="AG36" s="282"/>
      <c r="AH36" s="282"/>
      <c r="AI36" s="282"/>
      <c r="AJ36" s="283"/>
      <c r="AK36" s="283"/>
      <c r="AL36" s="283"/>
      <c r="AM36" s="66">
        <f t="shared" si="84"/>
        <v>0</v>
      </c>
    </row>
    <row r="37">
      <c r="A37" s="749" t="s">
        <v>3287</v>
      </c>
      <c r="B37" s="750" t="str">
        <f>D37/D36</f>
        <v>#DIV/0!</v>
      </c>
      <c r="C37" s="44" t="s">
        <v>3292</v>
      </c>
      <c r="D37" s="221">
        <f t="shared" si="85"/>
        <v>0</v>
      </c>
      <c r="E37" s="283"/>
      <c r="F37" s="282"/>
      <c r="G37" s="282"/>
      <c r="H37" s="283"/>
      <c r="I37" s="283"/>
      <c r="J37" s="283"/>
      <c r="K37" s="66">
        <f t="shared" si="80"/>
        <v>0</v>
      </c>
      <c r="L37" s="282"/>
      <c r="M37" s="282"/>
      <c r="N37" s="282"/>
      <c r="O37" s="283"/>
      <c r="P37" s="283"/>
      <c r="Q37" s="283"/>
      <c r="R37" s="66">
        <f t="shared" si="81"/>
        <v>0</v>
      </c>
      <c r="S37" s="282"/>
      <c r="T37" s="282"/>
      <c r="U37" s="282"/>
      <c r="V37" s="283"/>
      <c r="W37" s="283"/>
      <c r="X37" s="283"/>
      <c r="Y37" s="66">
        <f t="shared" si="82"/>
        <v>0</v>
      </c>
      <c r="Z37" s="282"/>
      <c r="AA37" s="282"/>
      <c r="AB37" s="282"/>
      <c r="AC37" s="283"/>
      <c r="AD37" s="283"/>
      <c r="AE37" s="283"/>
      <c r="AF37" s="66">
        <f t="shared" si="83"/>
        <v>0</v>
      </c>
      <c r="AG37" s="282"/>
      <c r="AH37" s="282"/>
      <c r="AI37" s="282"/>
      <c r="AJ37" s="283"/>
      <c r="AK37" s="283"/>
      <c r="AL37" s="283"/>
      <c r="AM37" s="66">
        <f t="shared" si="84"/>
        <v>0</v>
      </c>
    </row>
    <row r="38">
      <c r="A38" s="749" t="s">
        <v>3289</v>
      </c>
      <c r="B38" s="750" t="str">
        <f>D38/D36</f>
        <v>#DIV/0!</v>
      </c>
      <c r="C38" s="44" t="s">
        <v>3294</v>
      </c>
      <c r="D38" s="221">
        <f t="shared" si="85"/>
        <v>0</v>
      </c>
      <c r="E38" s="283"/>
      <c r="F38" s="282"/>
      <c r="G38" s="282"/>
      <c r="H38" s="283"/>
      <c r="I38" s="283"/>
      <c r="J38" s="283"/>
      <c r="K38" s="66">
        <f t="shared" si="80"/>
        <v>0</v>
      </c>
      <c r="L38" s="282"/>
      <c r="M38" s="282"/>
      <c r="N38" s="282"/>
      <c r="O38" s="283"/>
      <c r="P38" s="283"/>
      <c r="Q38" s="283"/>
      <c r="R38" s="66">
        <f t="shared" si="81"/>
        <v>0</v>
      </c>
      <c r="S38" s="282"/>
      <c r="T38" s="282"/>
      <c r="U38" s="282"/>
      <c r="V38" s="283"/>
      <c r="W38" s="283"/>
      <c r="X38" s="283"/>
      <c r="Y38" s="66">
        <f t="shared" si="82"/>
        <v>0</v>
      </c>
      <c r="Z38" s="282"/>
      <c r="AA38" s="282"/>
      <c r="AB38" s="282"/>
      <c r="AC38" s="283"/>
      <c r="AD38" s="283"/>
      <c r="AE38" s="283"/>
      <c r="AF38" s="66">
        <f t="shared" si="83"/>
        <v>0</v>
      </c>
      <c r="AG38" s="282"/>
      <c r="AH38" s="282"/>
      <c r="AI38" s="282"/>
      <c r="AJ38" s="283"/>
      <c r="AK38" s="283"/>
      <c r="AL38" s="283"/>
      <c r="AM38" s="66">
        <f t="shared" si="84"/>
        <v>0</v>
      </c>
    </row>
    <row r="39">
      <c r="A39" s="1331" t="s">
        <v>3291</v>
      </c>
      <c r="B39" s="753" t="str">
        <f>D39/D36</f>
        <v>#DIV/0!</v>
      </c>
      <c r="C39" s="44" t="s">
        <v>3296</v>
      </c>
      <c r="D39" s="221">
        <f t="shared" si="85"/>
        <v>0</v>
      </c>
      <c r="E39" s="283"/>
      <c r="F39" s="282"/>
      <c r="G39" s="282"/>
      <c r="H39" s="283"/>
      <c r="I39" s="283"/>
      <c r="J39" s="283"/>
      <c r="K39" s="66">
        <f t="shared" si="80"/>
        <v>0</v>
      </c>
      <c r="L39" s="282"/>
      <c r="M39" s="282"/>
      <c r="N39" s="282"/>
      <c r="O39" s="283"/>
      <c r="P39" s="283"/>
      <c r="Q39" s="283"/>
      <c r="R39" s="66">
        <f t="shared" si="81"/>
        <v>0</v>
      </c>
      <c r="S39" s="282"/>
      <c r="T39" s="282"/>
      <c r="U39" s="282"/>
      <c r="V39" s="283"/>
      <c r="W39" s="283"/>
      <c r="X39" s="283"/>
      <c r="Y39" s="66">
        <f t="shared" si="82"/>
        <v>0</v>
      </c>
      <c r="Z39" s="282"/>
      <c r="AA39" s="282"/>
      <c r="AB39" s="282"/>
      <c r="AC39" s="283"/>
      <c r="AD39" s="283"/>
      <c r="AE39" s="283"/>
      <c r="AF39" s="66">
        <f t="shared" si="83"/>
        <v>0</v>
      </c>
      <c r="AG39" s="282"/>
      <c r="AH39" s="282"/>
      <c r="AI39" s="282"/>
      <c r="AJ39" s="283"/>
      <c r="AK39" s="283"/>
      <c r="AL39" s="283"/>
      <c r="AM39" s="66">
        <f t="shared" si="84"/>
        <v>0</v>
      </c>
    </row>
    <row r="40">
      <c r="A40" s="752" t="s">
        <v>3293</v>
      </c>
      <c r="B40" s="47" t="str">
        <f>D40/D36</f>
        <v>#DIV/0!</v>
      </c>
      <c r="C40" s="1332" t="s">
        <v>3297</v>
      </c>
      <c r="D40" s="221">
        <f t="shared" si="85"/>
        <v>0</v>
      </c>
      <c r="E40" s="199"/>
      <c r="F40" s="91"/>
      <c r="G40" s="91"/>
      <c r="H40" s="91"/>
      <c r="I40" s="91"/>
      <c r="J40" s="91"/>
      <c r="K40" s="66">
        <f t="shared" si="80"/>
        <v>0</v>
      </c>
      <c r="L40" s="91"/>
      <c r="M40" s="91"/>
      <c r="N40" s="91"/>
      <c r="O40" s="91"/>
      <c r="P40" s="91"/>
      <c r="Q40" s="91"/>
      <c r="R40" s="66">
        <f t="shared" si="81"/>
        <v>0</v>
      </c>
      <c r="S40" s="91"/>
      <c r="T40" s="91"/>
      <c r="U40" s="91"/>
      <c r="V40" s="91"/>
      <c r="W40" s="91"/>
      <c r="X40" s="91"/>
      <c r="Y40" s="66">
        <f t="shared" si="82"/>
        <v>0</v>
      </c>
      <c r="Z40" s="91"/>
      <c r="AA40" s="91"/>
      <c r="AB40" s="91"/>
      <c r="AC40" s="91"/>
      <c r="AD40" s="91"/>
      <c r="AE40" s="91"/>
      <c r="AF40" s="66">
        <f t="shared" si="83"/>
        <v>0</v>
      </c>
      <c r="AG40" s="91"/>
      <c r="AH40" s="91"/>
      <c r="AI40" s="91"/>
      <c r="AJ40" s="91"/>
      <c r="AK40" s="91"/>
      <c r="AL40" s="91"/>
      <c r="AM40" s="66">
        <f t="shared" si="84"/>
        <v>0</v>
      </c>
    </row>
    <row r="41">
      <c r="A41" s="752"/>
      <c r="B41" s="1445"/>
      <c r="K41" s="107"/>
    </row>
    <row r="42">
      <c r="K42" s="107"/>
    </row>
    <row r="43">
      <c r="A43" s="225" t="s">
        <v>134</v>
      </c>
      <c r="B43" s="170"/>
      <c r="C43" s="745" t="s">
        <v>55</v>
      </c>
      <c r="D43" s="219">
        <f>sum(E43:J43)+sum(L43:Q43)+sum(S43:X43)+sum(Z43:AE43)+SUM(AG43:AH43)</f>
        <v>0</v>
      </c>
      <c r="E43" s="756"/>
      <c r="F43" s="757"/>
      <c r="G43" s="756"/>
      <c r="H43" s="756"/>
      <c r="I43" s="757"/>
      <c r="J43" s="756"/>
      <c r="K43" s="60">
        <f t="shared" ref="K43:K54" si="86">sum(E43:J43)</f>
        <v>0</v>
      </c>
      <c r="L43" s="756"/>
      <c r="M43" s="757"/>
      <c r="N43" s="756"/>
      <c r="O43" s="756"/>
      <c r="P43" s="757"/>
      <c r="Q43" s="756"/>
      <c r="R43" s="60">
        <f t="shared" ref="R43:R54" si="87">sum(L43:Q43)</f>
        <v>0</v>
      </c>
      <c r="S43" s="756"/>
      <c r="T43" s="757"/>
      <c r="U43" s="756"/>
      <c r="V43" s="756"/>
      <c r="W43" s="757"/>
      <c r="X43" s="756"/>
      <c r="Y43" s="60">
        <f t="shared" ref="Y43:Y54" si="88">sum(S43:X43)</f>
        <v>0</v>
      </c>
      <c r="Z43" s="756"/>
      <c r="AA43" s="757"/>
      <c r="AB43" s="756"/>
      <c r="AC43" s="756"/>
      <c r="AD43" s="757"/>
      <c r="AE43" s="756"/>
      <c r="AF43" s="60">
        <f t="shared" ref="AF43:AF54" si="89">sum(Z43:AE43)</f>
        <v>0</v>
      </c>
      <c r="AG43" s="756"/>
      <c r="AH43" s="757"/>
      <c r="AI43" s="756"/>
      <c r="AJ43" s="756"/>
      <c r="AK43" s="757"/>
      <c r="AL43" s="756"/>
      <c r="AM43" s="60">
        <f t="shared" ref="AM43:AM54" si="90">sum(AG43:AL43)</f>
        <v>0</v>
      </c>
    </row>
    <row r="44">
      <c r="A44" s="744" t="s">
        <v>69</v>
      </c>
      <c r="B44" s="7"/>
      <c r="C44" s="747" t="s">
        <v>57</v>
      </c>
      <c r="D44" s="221">
        <f t="shared" ref="D44:D54" si="91">sum(E44:J44)+sum(L44:Q44)+sum(S44:X44)+sum(Z44:AE44)+sum(AG44:AH44)</f>
        <v>13</v>
      </c>
      <c r="E44" s="283">
        <v>0.0</v>
      </c>
      <c r="F44" s="283">
        <v>1.0</v>
      </c>
      <c r="G44" s="283">
        <v>2.0</v>
      </c>
      <c r="H44" s="283">
        <v>1.0</v>
      </c>
      <c r="I44" s="283">
        <v>0.0</v>
      </c>
      <c r="J44" s="283">
        <v>0.0</v>
      </c>
      <c r="K44" s="66">
        <f t="shared" si="86"/>
        <v>4</v>
      </c>
      <c r="L44" s="283">
        <v>1.0</v>
      </c>
      <c r="M44" s="283">
        <v>0.0</v>
      </c>
      <c r="N44" s="283">
        <v>0.0</v>
      </c>
      <c r="O44" s="283">
        <v>1.0</v>
      </c>
      <c r="P44" s="283">
        <v>0.0</v>
      </c>
      <c r="Q44" s="282"/>
      <c r="R44" s="66">
        <f t="shared" si="87"/>
        <v>2</v>
      </c>
      <c r="S44" s="283">
        <v>2.0</v>
      </c>
      <c r="T44" s="283">
        <v>0.0</v>
      </c>
      <c r="U44" s="283">
        <v>1.0</v>
      </c>
      <c r="V44" s="283">
        <v>2.0</v>
      </c>
      <c r="W44" s="283">
        <v>2.0</v>
      </c>
      <c r="X44" s="282"/>
      <c r="Y44" s="66">
        <f t="shared" si="88"/>
        <v>7</v>
      </c>
      <c r="Z44" s="283">
        <v>0.0</v>
      </c>
      <c r="AA44" s="283">
        <v>0.0</v>
      </c>
      <c r="AB44" s="282"/>
      <c r="AC44" s="282"/>
      <c r="AD44" s="283"/>
      <c r="AE44" s="282"/>
      <c r="AF44" s="66">
        <f t="shared" si="89"/>
        <v>0</v>
      </c>
      <c r="AG44" s="282"/>
      <c r="AH44" s="283"/>
      <c r="AI44" s="282"/>
      <c r="AJ44" s="282"/>
      <c r="AK44" s="283"/>
      <c r="AL44" s="282"/>
      <c r="AM44" s="66">
        <f t="shared" si="90"/>
        <v>0</v>
      </c>
    </row>
    <row r="45">
      <c r="A45" s="1329">
        <f>D44/D45</f>
        <v>0.65</v>
      </c>
      <c r="B45" s="7"/>
      <c r="C45" s="747" t="s">
        <v>58</v>
      </c>
      <c r="D45" s="221">
        <f t="shared" si="91"/>
        <v>20</v>
      </c>
      <c r="E45" s="189">
        <v>1.0</v>
      </c>
      <c r="F45" s="189">
        <v>1.0</v>
      </c>
      <c r="G45" s="189">
        <v>2.0</v>
      </c>
      <c r="H45" s="189">
        <v>1.0</v>
      </c>
      <c r="I45" s="189">
        <v>0.0</v>
      </c>
      <c r="J45" s="189">
        <v>0.0</v>
      </c>
      <c r="K45" s="66">
        <f t="shared" si="86"/>
        <v>5</v>
      </c>
      <c r="L45" s="189">
        <v>1.0</v>
      </c>
      <c r="M45" s="189">
        <v>0.0</v>
      </c>
      <c r="N45" s="189">
        <v>1.0</v>
      </c>
      <c r="O45" s="189">
        <v>1.0</v>
      </c>
      <c r="P45" s="189">
        <v>1.0</v>
      </c>
      <c r="Q45" s="89"/>
      <c r="R45" s="66">
        <f t="shared" si="87"/>
        <v>4</v>
      </c>
      <c r="S45" s="189">
        <v>2.0</v>
      </c>
      <c r="T45" s="189">
        <v>1.0</v>
      </c>
      <c r="U45" s="189">
        <v>2.0</v>
      </c>
      <c r="V45" s="189">
        <v>2.0</v>
      </c>
      <c r="W45" s="189">
        <v>3.0</v>
      </c>
      <c r="X45" s="89"/>
      <c r="Y45" s="66">
        <f t="shared" si="88"/>
        <v>10</v>
      </c>
      <c r="Z45" s="189">
        <v>1.0</v>
      </c>
      <c r="AA45" s="189">
        <v>0.0</v>
      </c>
      <c r="AB45" s="189"/>
      <c r="AC45" s="189"/>
      <c r="AD45" s="189"/>
      <c r="AE45" s="89"/>
      <c r="AF45" s="66">
        <f t="shared" si="89"/>
        <v>1</v>
      </c>
      <c r="AG45" s="189"/>
      <c r="AH45" s="189"/>
      <c r="AI45" s="189"/>
      <c r="AJ45" s="189"/>
      <c r="AK45" s="189"/>
      <c r="AL45" s="89"/>
      <c r="AM45" s="66">
        <f t="shared" si="90"/>
        <v>0</v>
      </c>
    </row>
    <row r="46">
      <c r="A46" s="744" t="s">
        <v>1280</v>
      </c>
      <c r="B46" s="7"/>
      <c r="C46" s="747" t="s">
        <v>59</v>
      </c>
      <c r="D46" s="221">
        <f t="shared" si="91"/>
        <v>17</v>
      </c>
      <c r="E46" s="189">
        <v>1.0</v>
      </c>
      <c r="F46" s="189">
        <v>1.0</v>
      </c>
      <c r="G46" s="189">
        <v>0.0</v>
      </c>
      <c r="H46" s="189">
        <v>1.0</v>
      </c>
      <c r="I46" s="189">
        <v>1.0</v>
      </c>
      <c r="J46" s="189">
        <v>1.0</v>
      </c>
      <c r="K46" s="66">
        <f t="shared" si="86"/>
        <v>5</v>
      </c>
      <c r="L46" s="189">
        <v>1.0</v>
      </c>
      <c r="M46" s="189">
        <v>2.0</v>
      </c>
      <c r="N46" s="189">
        <v>2.0</v>
      </c>
      <c r="O46" s="189">
        <v>1.0</v>
      </c>
      <c r="P46" s="189">
        <v>1.0</v>
      </c>
      <c r="Q46" s="189"/>
      <c r="R46" s="66">
        <f t="shared" si="87"/>
        <v>7</v>
      </c>
      <c r="S46" s="189">
        <v>0.0</v>
      </c>
      <c r="T46" s="189">
        <v>2.0</v>
      </c>
      <c r="U46" s="189">
        <v>2.0</v>
      </c>
      <c r="V46" s="189">
        <v>0.0</v>
      </c>
      <c r="W46" s="189">
        <v>0.0</v>
      </c>
      <c r="X46" s="189"/>
      <c r="Y46" s="66">
        <f t="shared" si="88"/>
        <v>4</v>
      </c>
      <c r="Z46" s="189">
        <v>0.0</v>
      </c>
      <c r="AA46" s="189">
        <v>1.0</v>
      </c>
      <c r="AB46" s="189"/>
      <c r="AC46" s="189"/>
      <c r="AD46" s="189"/>
      <c r="AE46" s="189"/>
      <c r="AF46" s="66">
        <f t="shared" si="89"/>
        <v>1</v>
      </c>
      <c r="AG46" s="189"/>
      <c r="AH46" s="189"/>
      <c r="AI46" s="189"/>
      <c r="AJ46" s="189"/>
      <c r="AK46" s="189"/>
      <c r="AL46" s="189"/>
      <c r="AM46" s="66">
        <f t="shared" si="90"/>
        <v>0</v>
      </c>
    </row>
    <row r="47">
      <c r="A47" s="1329">
        <f>D45/sum(D45:D46)</f>
        <v>0.5405405405</v>
      </c>
      <c r="B47" s="7"/>
      <c r="C47" s="68" t="s">
        <v>109</v>
      </c>
      <c r="D47" s="221">
        <f t="shared" si="91"/>
        <v>37</v>
      </c>
      <c r="E47" s="283">
        <v>2.0</v>
      </c>
      <c r="F47" s="283">
        <v>2.0</v>
      </c>
      <c r="G47" s="283">
        <v>2.0</v>
      </c>
      <c r="H47" s="283">
        <v>2.0</v>
      </c>
      <c r="I47" s="283">
        <v>1.0</v>
      </c>
      <c r="J47" s="283">
        <v>1.0</v>
      </c>
      <c r="K47" s="66">
        <f t="shared" si="86"/>
        <v>10</v>
      </c>
      <c r="L47" s="283">
        <v>2.0</v>
      </c>
      <c r="M47" s="283">
        <v>2.0</v>
      </c>
      <c r="N47" s="283">
        <v>3.0</v>
      </c>
      <c r="O47" s="283">
        <v>2.0</v>
      </c>
      <c r="P47" s="283">
        <v>2.0</v>
      </c>
      <c r="Q47" s="283"/>
      <c r="R47" s="66">
        <f t="shared" si="87"/>
        <v>11</v>
      </c>
      <c r="S47" s="283">
        <v>2.0</v>
      </c>
      <c r="T47" s="283">
        <v>3.0</v>
      </c>
      <c r="U47" s="283">
        <v>4.0</v>
      </c>
      <c r="V47" s="283">
        <v>2.0</v>
      </c>
      <c r="W47" s="283">
        <v>3.0</v>
      </c>
      <c r="X47" s="283"/>
      <c r="Y47" s="66">
        <f t="shared" si="88"/>
        <v>14</v>
      </c>
      <c r="Z47" s="283">
        <v>1.0</v>
      </c>
      <c r="AA47" s="283">
        <v>1.0</v>
      </c>
      <c r="AB47" s="282"/>
      <c r="AC47" s="283"/>
      <c r="AD47" s="283"/>
      <c r="AE47" s="283"/>
      <c r="AF47" s="66">
        <f t="shared" si="89"/>
        <v>2</v>
      </c>
      <c r="AG47" s="282"/>
      <c r="AH47" s="282"/>
      <c r="AI47" s="282"/>
      <c r="AJ47" s="283"/>
      <c r="AK47" s="283"/>
      <c r="AL47" s="283"/>
      <c r="AM47" s="66">
        <f t="shared" si="90"/>
        <v>0</v>
      </c>
    </row>
    <row r="48">
      <c r="A48" s="744" t="s">
        <v>71</v>
      </c>
      <c r="B48" s="7"/>
      <c r="C48" s="747" t="s">
        <v>3282</v>
      </c>
      <c r="D48" s="221">
        <f t="shared" si="91"/>
        <v>0</v>
      </c>
      <c r="E48" s="282"/>
      <c r="F48" s="282"/>
      <c r="G48" s="282"/>
      <c r="H48" s="283"/>
      <c r="I48" s="283"/>
      <c r="J48" s="283"/>
      <c r="K48" s="66">
        <f t="shared" si="86"/>
        <v>0</v>
      </c>
      <c r="L48" s="282"/>
      <c r="M48" s="282"/>
      <c r="N48" s="282"/>
      <c r="O48" s="283"/>
      <c r="P48" s="283"/>
      <c r="Q48" s="283"/>
      <c r="R48" s="66">
        <f t="shared" si="87"/>
        <v>0</v>
      </c>
      <c r="S48" s="282"/>
      <c r="T48" s="282"/>
      <c r="U48" s="282"/>
      <c r="V48" s="283"/>
      <c r="W48" s="283"/>
      <c r="X48" s="283"/>
      <c r="Y48" s="66">
        <f t="shared" si="88"/>
        <v>0</v>
      </c>
      <c r="Z48" s="282"/>
      <c r="AA48" s="282"/>
      <c r="AB48" s="282"/>
      <c r="AC48" s="283"/>
      <c r="AD48" s="283"/>
      <c r="AE48" s="283"/>
      <c r="AF48" s="66">
        <f t="shared" si="89"/>
        <v>0</v>
      </c>
      <c r="AG48" s="282"/>
      <c r="AH48" s="282"/>
      <c r="AI48" s="282"/>
      <c r="AJ48" s="283"/>
      <c r="AK48" s="283"/>
      <c r="AL48" s="283"/>
      <c r="AM48" s="66">
        <f t="shared" si="90"/>
        <v>0</v>
      </c>
    </row>
    <row r="49">
      <c r="A49" s="1330">
        <f>D45/D47</f>
        <v>0.5405405405</v>
      </c>
      <c r="B49" s="7"/>
      <c r="C49" s="751" t="s">
        <v>3284</v>
      </c>
      <c r="D49" s="221">
        <f t="shared" si="91"/>
        <v>0</v>
      </c>
      <c r="E49" s="282"/>
      <c r="F49" s="282"/>
      <c r="G49" s="282"/>
      <c r="H49" s="283"/>
      <c r="I49" s="283"/>
      <c r="J49" s="283"/>
      <c r="K49" s="66">
        <f t="shared" si="86"/>
        <v>0</v>
      </c>
      <c r="L49" s="282"/>
      <c r="M49" s="282"/>
      <c r="N49" s="282"/>
      <c r="O49" s="283"/>
      <c r="P49" s="283"/>
      <c r="Q49" s="283"/>
      <c r="R49" s="66">
        <f t="shared" si="87"/>
        <v>0</v>
      </c>
      <c r="S49" s="282"/>
      <c r="T49" s="282"/>
      <c r="U49" s="282"/>
      <c r="V49" s="283"/>
      <c r="W49" s="283"/>
      <c r="X49" s="283"/>
      <c r="Y49" s="66">
        <f t="shared" si="88"/>
        <v>0</v>
      </c>
      <c r="Z49" s="282"/>
      <c r="AA49" s="282"/>
      <c r="AB49" s="282"/>
      <c r="AC49" s="283"/>
      <c r="AD49" s="283"/>
      <c r="AE49" s="283"/>
      <c r="AF49" s="66">
        <f t="shared" si="89"/>
        <v>0</v>
      </c>
      <c r="AG49" s="282"/>
      <c r="AH49" s="282"/>
      <c r="AI49" s="282"/>
      <c r="AJ49" s="283"/>
      <c r="AK49" s="283"/>
      <c r="AL49" s="283"/>
      <c r="AM49" s="66">
        <f t="shared" si="90"/>
        <v>0</v>
      </c>
    </row>
    <row r="50">
      <c r="A50" s="749" t="s">
        <v>3281</v>
      </c>
      <c r="B50" s="750" t="str">
        <f>D49/D48</f>
        <v>#DIV/0!</v>
      </c>
      <c r="C50" s="44" t="s">
        <v>3288</v>
      </c>
      <c r="D50" s="221">
        <f t="shared" si="91"/>
        <v>108</v>
      </c>
      <c r="E50" s="282"/>
      <c r="F50" s="282"/>
      <c r="G50" s="282"/>
      <c r="H50" s="283"/>
      <c r="I50" s="283"/>
      <c r="J50" s="283"/>
      <c r="K50" s="66">
        <f t="shared" si="86"/>
        <v>0</v>
      </c>
      <c r="L50" s="282"/>
      <c r="M50" s="282"/>
      <c r="N50" s="282"/>
      <c r="O50" s="283"/>
      <c r="P50" s="283"/>
      <c r="Q50" s="283"/>
      <c r="R50" s="66">
        <f t="shared" si="87"/>
        <v>0</v>
      </c>
      <c r="S50" s="282"/>
      <c r="T50" s="282"/>
      <c r="U50" s="282"/>
      <c r="V50" s="283">
        <v>39.0</v>
      </c>
      <c r="W50" s="283"/>
      <c r="X50" s="283"/>
      <c r="Y50" s="66">
        <f t="shared" si="88"/>
        <v>39</v>
      </c>
      <c r="Z50" s="283">
        <v>22.0</v>
      </c>
      <c r="AA50" s="283">
        <v>47.0</v>
      </c>
      <c r="AB50" s="282"/>
      <c r="AC50" s="283"/>
      <c r="AD50" s="283"/>
      <c r="AE50" s="283"/>
      <c r="AF50" s="66">
        <f t="shared" si="89"/>
        <v>69</v>
      </c>
      <c r="AG50" s="282"/>
      <c r="AH50" s="282"/>
      <c r="AI50" s="282"/>
      <c r="AJ50" s="283"/>
      <c r="AK50" s="283"/>
      <c r="AL50" s="283"/>
      <c r="AM50" s="66">
        <f t="shared" si="90"/>
        <v>0</v>
      </c>
    </row>
    <row r="51">
      <c r="A51" s="749" t="s">
        <v>3287</v>
      </c>
      <c r="B51" s="750">
        <f>D51/D50</f>
        <v>0.2314814815</v>
      </c>
      <c r="C51" s="44" t="s">
        <v>3292</v>
      </c>
      <c r="D51" s="221">
        <f t="shared" si="91"/>
        <v>25</v>
      </c>
      <c r="E51" s="283"/>
      <c r="F51" s="282"/>
      <c r="G51" s="282"/>
      <c r="H51" s="283"/>
      <c r="I51" s="283"/>
      <c r="J51" s="283"/>
      <c r="K51" s="66">
        <f t="shared" si="86"/>
        <v>0</v>
      </c>
      <c r="L51" s="282"/>
      <c r="M51" s="282"/>
      <c r="N51" s="282"/>
      <c r="O51" s="283"/>
      <c r="P51" s="283"/>
      <c r="Q51" s="283"/>
      <c r="R51" s="66">
        <f t="shared" si="87"/>
        <v>0</v>
      </c>
      <c r="S51" s="282"/>
      <c r="T51" s="282"/>
      <c r="U51" s="282"/>
      <c r="V51" s="1318">
        <v>8.0</v>
      </c>
      <c r="W51" s="283"/>
      <c r="X51" s="283"/>
      <c r="Y51" s="66">
        <f t="shared" si="88"/>
        <v>8</v>
      </c>
      <c r="Z51" s="283">
        <v>4.0</v>
      </c>
      <c r="AA51" s="283">
        <v>13.0</v>
      </c>
      <c r="AB51" s="282"/>
      <c r="AC51" s="283"/>
      <c r="AD51" s="283"/>
      <c r="AE51" s="283"/>
      <c r="AF51" s="66">
        <f t="shared" si="89"/>
        <v>17</v>
      </c>
      <c r="AG51" s="282"/>
      <c r="AH51" s="282"/>
      <c r="AI51" s="282"/>
      <c r="AJ51" s="283"/>
      <c r="AK51" s="283"/>
      <c r="AL51" s="283"/>
      <c r="AM51" s="66">
        <f t="shared" si="90"/>
        <v>0</v>
      </c>
    </row>
    <row r="52">
      <c r="A52" s="749" t="s">
        <v>3289</v>
      </c>
      <c r="B52" s="750">
        <f>D52/D50</f>
        <v>0.1481481481</v>
      </c>
      <c r="C52" s="44" t="s">
        <v>3294</v>
      </c>
      <c r="D52" s="221">
        <f t="shared" si="91"/>
        <v>16</v>
      </c>
      <c r="E52" s="283"/>
      <c r="F52" s="282"/>
      <c r="G52" s="282"/>
      <c r="H52" s="283"/>
      <c r="I52" s="283"/>
      <c r="J52" s="283"/>
      <c r="K52" s="66">
        <f t="shared" si="86"/>
        <v>0</v>
      </c>
      <c r="L52" s="282"/>
      <c r="M52" s="282"/>
      <c r="N52" s="282"/>
      <c r="O52" s="283"/>
      <c r="P52" s="283"/>
      <c r="Q52" s="283"/>
      <c r="R52" s="66">
        <f t="shared" si="87"/>
        <v>0</v>
      </c>
      <c r="S52" s="282"/>
      <c r="T52" s="282"/>
      <c r="U52" s="282"/>
      <c r="V52" s="1318">
        <v>8.0</v>
      </c>
      <c r="W52" s="283"/>
      <c r="X52" s="283"/>
      <c r="Y52" s="66">
        <f t="shared" si="88"/>
        <v>8</v>
      </c>
      <c r="Z52" s="283">
        <v>4.0</v>
      </c>
      <c r="AA52" s="283">
        <v>4.0</v>
      </c>
      <c r="AB52" s="282"/>
      <c r="AC52" s="283"/>
      <c r="AD52" s="283"/>
      <c r="AE52" s="283"/>
      <c r="AF52" s="66">
        <f t="shared" si="89"/>
        <v>8</v>
      </c>
      <c r="AG52" s="282"/>
      <c r="AH52" s="282"/>
      <c r="AI52" s="282"/>
      <c r="AJ52" s="283"/>
      <c r="AK52" s="283"/>
      <c r="AL52" s="283"/>
      <c r="AM52" s="66">
        <f t="shared" si="90"/>
        <v>0</v>
      </c>
    </row>
    <row r="53">
      <c r="A53" s="1331" t="s">
        <v>3291</v>
      </c>
      <c r="B53" s="753">
        <f>D53/D50</f>
        <v>0.009259259259</v>
      </c>
      <c r="C53" s="44" t="s">
        <v>3296</v>
      </c>
      <c r="D53" s="221">
        <f t="shared" si="91"/>
        <v>1</v>
      </c>
      <c r="E53" s="283"/>
      <c r="F53" s="282"/>
      <c r="G53" s="282"/>
      <c r="H53" s="283"/>
      <c r="I53" s="283"/>
      <c r="J53" s="283"/>
      <c r="K53" s="66">
        <f t="shared" si="86"/>
        <v>0</v>
      </c>
      <c r="L53" s="282"/>
      <c r="M53" s="282"/>
      <c r="N53" s="282"/>
      <c r="O53" s="283"/>
      <c r="P53" s="283"/>
      <c r="Q53" s="283"/>
      <c r="R53" s="66">
        <f t="shared" si="87"/>
        <v>0</v>
      </c>
      <c r="S53" s="282"/>
      <c r="T53" s="282"/>
      <c r="U53" s="282"/>
      <c r="V53" s="1318">
        <v>1.0</v>
      </c>
      <c r="W53" s="283"/>
      <c r="X53" s="283"/>
      <c r="Y53" s="66">
        <f t="shared" si="88"/>
        <v>1</v>
      </c>
      <c r="Z53" s="283">
        <v>0.0</v>
      </c>
      <c r="AA53" s="282"/>
      <c r="AB53" s="282"/>
      <c r="AC53" s="283"/>
      <c r="AD53" s="283"/>
      <c r="AE53" s="283"/>
      <c r="AF53" s="66">
        <f t="shared" si="89"/>
        <v>0</v>
      </c>
      <c r="AG53" s="282"/>
      <c r="AH53" s="282"/>
      <c r="AI53" s="282"/>
      <c r="AJ53" s="283"/>
      <c r="AK53" s="283"/>
      <c r="AL53" s="283"/>
      <c r="AM53" s="66">
        <f t="shared" si="90"/>
        <v>0</v>
      </c>
    </row>
    <row r="54">
      <c r="A54" s="752" t="s">
        <v>3293</v>
      </c>
      <c r="B54" s="47">
        <f>D54/D50</f>
        <v>0</v>
      </c>
      <c r="C54" s="1332" t="s">
        <v>3297</v>
      </c>
      <c r="D54" s="221">
        <f t="shared" si="91"/>
        <v>0</v>
      </c>
      <c r="E54" s="199"/>
      <c r="F54" s="91"/>
      <c r="G54" s="91"/>
      <c r="H54" s="91"/>
      <c r="I54" s="91"/>
      <c r="J54" s="91"/>
      <c r="K54" s="66">
        <f t="shared" si="86"/>
        <v>0</v>
      </c>
      <c r="L54" s="91"/>
      <c r="M54" s="91"/>
      <c r="N54" s="91"/>
      <c r="O54" s="91"/>
      <c r="P54" s="91"/>
      <c r="Q54" s="91"/>
      <c r="R54" s="66">
        <f t="shared" si="87"/>
        <v>0</v>
      </c>
      <c r="S54" s="91"/>
      <c r="T54" s="91"/>
      <c r="U54" s="91"/>
      <c r="V54" s="91"/>
      <c r="W54" s="91"/>
      <c r="X54" s="91"/>
      <c r="Y54" s="66">
        <f t="shared" si="88"/>
        <v>0</v>
      </c>
      <c r="Z54" s="199">
        <v>0.0</v>
      </c>
      <c r="AA54" s="91"/>
      <c r="AB54" s="91"/>
      <c r="AC54" s="91"/>
      <c r="AD54" s="91"/>
      <c r="AE54" s="91"/>
      <c r="AF54" s="66">
        <f t="shared" si="89"/>
        <v>0</v>
      </c>
      <c r="AG54" s="91"/>
      <c r="AH54" s="91"/>
      <c r="AI54" s="91"/>
      <c r="AJ54" s="91"/>
      <c r="AK54" s="91"/>
      <c r="AL54" s="91"/>
      <c r="AM54" s="66">
        <f t="shared" si="90"/>
        <v>0</v>
      </c>
    </row>
    <row r="55">
      <c r="K55" s="107"/>
    </row>
    <row r="56">
      <c r="K56" s="107"/>
    </row>
    <row r="57">
      <c r="K57" s="107"/>
    </row>
    <row r="58">
      <c r="K58" s="107"/>
    </row>
    <row r="59">
      <c r="K59" s="107"/>
    </row>
    <row r="60">
      <c r="K60" s="107"/>
    </row>
    <row r="61">
      <c r="K61" s="107"/>
    </row>
    <row r="62">
      <c r="K62" s="107"/>
    </row>
    <row r="63">
      <c r="K63" s="107"/>
    </row>
    <row r="64">
      <c r="K64" s="107"/>
    </row>
    <row r="65">
      <c r="K65" s="107"/>
    </row>
    <row r="66">
      <c r="K66" s="107"/>
    </row>
    <row r="67">
      <c r="K67" s="107"/>
    </row>
    <row r="68">
      <c r="K68" s="107"/>
    </row>
    <row r="69">
      <c r="K69" s="107"/>
    </row>
    <row r="70">
      <c r="K70" s="107"/>
    </row>
    <row r="71">
      <c r="K71" s="107"/>
    </row>
    <row r="72">
      <c r="K72" s="107"/>
    </row>
    <row r="73">
      <c r="K73" s="107"/>
    </row>
    <row r="74">
      <c r="K74" s="107"/>
    </row>
    <row r="75">
      <c r="K75" s="107"/>
    </row>
    <row r="76">
      <c r="K76" s="107"/>
    </row>
    <row r="77">
      <c r="K77" s="107"/>
    </row>
    <row r="78">
      <c r="K78" s="107"/>
    </row>
    <row r="79">
      <c r="K79" s="107"/>
    </row>
    <row r="80">
      <c r="K80" s="107"/>
    </row>
    <row r="81">
      <c r="K81" s="107"/>
    </row>
    <row r="82">
      <c r="K82" s="107"/>
    </row>
    <row r="83">
      <c r="K83" s="107"/>
    </row>
    <row r="84">
      <c r="K84" s="107"/>
    </row>
    <row r="85">
      <c r="K85" s="107"/>
    </row>
    <row r="86">
      <c r="K86" s="107"/>
    </row>
    <row r="87">
      <c r="K87" s="107"/>
    </row>
    <row r="88">
      <c r="K88" s="107"/>
    </row>
    <row r="89">
      <c r="K89" s="107"/>
    </row>
    <row r="90">
      <c r="K90" s="107"/>
    </row>
    <row r="91">
      <c r="K91" s="107"/>
    </row>
    <row r="92">
      <c r="K92" s="107"/>
    </row>
    <row r="93">
      <c r="K93" s="107"/>
    </row>
    <row r="94">
      <c r="K94" s="107"/>
    </row>
    <row r="95">
      <c r="K95" s="107"/>
    </row>
    <row r="96">
      <c r="K96" s="107"/>
    </row>
    <row r="97">
      <c r="K97" s="107"/>
    </row>
    <row r="98">
      <c r="K98" s="107"/>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row r="790">
      <c r="K790" s="107"/>
    </row>
    <row r="791">
      <c r="K791" s="107"/>
    </row>
    <row r="792">
      <c r="K792" s="107"/>
    </row>
    <row r="793">
      <c r="K793" s="107"/>
    </row>
    <row r="794">
      <c r="K794" s="107"/>
    </row>
    <row r="795">
      <c r="K795" s="107"/>
    </row>
    <row r="796">
      <c r="K796" s="107"/>
    </row>
    <row r="797">
      <c r="K797" s="107"/>
    </row>
    <row r="798">
      <c r="K798" s="107"/>
    </row>
    <row r="799">
      <c r="K799" s="107"/>
    </row>
    <row r="800">
      <c r="K800" s="107"/>
    </row>
    <row r="801">
      <c r="K801" s="107"/>
    </row>
    <row r="802">
      <c r="K802" s="107"/>
    </row>
    <row r="803">
      <c r="K803" s="107"/>
    </row>
    <row r="804">
      <c r="K804" s="107"/>
    </row>
    <row r="805">
      <c r="K805" s="107"/>
    </row>
    <row r="806">
      <c r="K806" s="107"/>
    </row>
    <row r="807">
      <c r="K807" s="107"/>
    </row>
    <row r="808">
      <c r="K808" s="107"/>
    </row>
    <row r="809">
      <c r="K809" s="107"/>
    </row>
    <row r="810">
      <c r="K810" s="107"/>
    </row>
    <row r="811">
      <c r="K811" s="107"/>
    </row>
    <row r="812">
      <c r="K812" s="107"/>
    </row>
    <row r="813">
      <c r="K813" s="107"/>
    </row>
    <row r="814">
      <c r="K814" s="107"/>
    </row>
    <row r="815">
      <c r="K815" s="107"/>
    </row>
  </sheetData>
  <mergeCells count="31">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47:B47"/>
    <mergeCell ref="A48:B48"/>
    <mergeCell ref="A49:B49"/>
    <mergeCell ref="A33:B33"/>
    <mergeCell ref="A34:B34"/>
    <mergeCell ref="A35:B35"/>
    <mergeCell ref="A43:B43"/>
    <mergeCell ref="A44:B44"/>
    <mergeCell ref="A45:B45"/>
    <mergeCell ref="A46:B46"/>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1355"/>
      <c r="B1" s="109" t="s">
        <v>125</v>
      </c>
      <c r="C1" s="1356">
        <v>46055.0</v>
      </c>
      <c r="D1" s="1356">
        <v>46056.0</v>
      </c>
      <c r="E1" s="1356">
        <v>46057.0</v>
      </c>
      <c r="F1" s="1356">
        <v>46058.0</v>
      </c>
      <c r="G1" s="1356">
        <v>46059.0</v>
      </c>
      <c r="H1" s="1356">
        <v>46060.0</v>
      </c>
      <c r="I1" s="1356">
        <v>46061.0</v>
      </c>
      <c r="J1" s="1356">
        <v>46062.0</v>
      </c>
      <c r="K1" s="1356">
        <v>46063.0</v>
      </c>
      <c r="L1" s="1356">
        <v>46064.0</v>
      </c>
      <c r="M1" s="1356">
        <v>46065.0</v>
      </c>
      <c r="N1" s="1356">
        <v>46066.0</v>
      </c>
      <c r="O1" s="1356">
        <v>46067.0</v>
      </c>
      <c r="P1" s="1356">
        <v>46068.0</v>
      </c>
      <c r="Q1" s="1356">
        <v>46069.0</v>
      </c>
      <c r="R1" s="1356">
        <v>46070.0</v>
      </c>
      <c r="S1" s="1356">
        <v>46071.0</v>
      </c>
      <c r="T1" s="1356">
        <v>46072.0</v>
      </c>
      <c r="U1" s="1356">
        <v>46073.0</v>
      </c>
      <c r="V1" s="1356">
        <v>46074.0</v>
      </c>
      <c r="W1" s="1356">
        <v>46075.0</v>
      </c>
      <c r="X1" s="1356">
        <v>46076.0</v>
      </c>
      <c r="Y1" s="1356">
        <v>46077.0</v>
      </c>
      <c r="Z1" s="1356">
        <v>46078.0</v>
      </c>
      <c r="AA1" s="1356">
        <v>46079.0</v>
      </c>
      <c r="AB1" s="1356">
        <v>46080.0</v>
      </c>
      <c r="AC1" s="1356">
        <v>46081.0</v>
      </c>
      <c r="AD1" s="1356">
        <v>46082.0</v>
      </c>
      <c r="AE1" s="1356">
        <v>46083.0</v>
      </c>
      <c r="AF1" s="1356">
        <v>46084.0</v>
      </c>
      <c r="AG1" s="1356">
        <v>46085.0</v>
      </c>
      <c r="AH1" s="1357" t="s">
        <v>3305</v>
      </c>
      <c r="AI1" s="1357" t="s">
        <v>3306</v>
      </c>
      <c r="AJ1" s="1358" t="s">
        <v>3307</v>
      </c>
      <c r="AK1" s="1358" t="s">
        <v>3308</v>
      </c>
      <c r="AL1" s="1358" t="s">
        <v>3309</v>
      </c>
      <c r="AM1" s="1358" t="s">
        <v>3310</v>
      </c>
      <c r="AN1" s="1359" t="s">
        <v>3311</v>
      </c>
      <c r="AO1" s="1359" t="s">
        <v>3312</v>
      </c>
      <c r="AP1" s="1359" t="s">
        <v>3313</v>
      </c>
      <c r="AQ1" s="1359" t="s">
        <v>3314</v>
      </c>
      <c r="AR1" s="50"/>
      <c r="AS1" s="92"/>
    </row>
    <row r="2">
      <c r="A2" s="1360" t="s">
        <v>40</v>
      </c>
      <c r="B2" s="1361" t="s">
        <v>22</v>
      </c>
      <c r="C2" s="1369">
        <f t="shared" ref="C2:K2" si="1">C15+C28</f>
        <v>0</v>
      </c>
      <c r="D2" s="1369">
        <f t="shared" si="1"/>
        <v>0</v>
      </c>
      <c r="E2" s="1369">
        <f t="shared" si="1"/>
        <v>0</v>
      </c>
      <c r="F2" s="1369">
        <f t="shared" si="1"/>
        <v>0</v>
      </c>
      <c r="G2" s="1369">
        <f t="shared" si="1"/>
        <v>0</v>
      </c>
      <c r="H2" s="1363">
        <f t="shared" si="1"/>
        <v>0</v>
      </c>
      <c r="I2" s="1363">
        <f t="shared" si="1"/>
        <v>0</v>
      </c>
      <c r="J2" s="1369">
        <f t="shared" si="1"/>
        <v>0</v>
      </c>
      <c r="K2" s="1369">
        <f t="shared" si="1"/>
        <v>0</v>
      </c>
      <c r="L2" s="1369"/>
      <c r="M2" s="1369">
        <f t="shared" ref="M2:W2" si="2">M15+M28</f>
        <v>0</v>
      </c>
      <c r="N2" s="1369">
        <f t="shared" si="2"/>
        <v>0</v>
      </c>
      <c r="O2" s="1363">
        <f t="shared" si="2"/>
        <v>0</v>
      </c>
      <c r="P2" s="1363">
        <f t="shared" si="2"/>
        <v>0</v>
      </c>
      <c r="Q2" s="1369">
        <f t="shared" si="2"/>
        <v>0</v>
      </c>
      <c r="R2" s="1369">
        <f t="shared" si="2"/>
        <v>0</v>
      </c>
      <c r="S2" s="1369">
        <f t="shared" si="2"/>
        <v>0</v>
      </c>
      <c r="T2" s="1369">
        <f t="shared" si="2"/>
        <v>0</v>
      </c>
      <c r="U2" s="1369">
        <f t="shared" si="2"/>
        <v>0</v>
      </c>
      <c r="V2" s="1363">
        <f t="shared" si="2"/>
        <v>0</v>
      </c>
      <c r="W2" s="1363">
        <f t="shared" si="2"/>
        <v>0</v>
      </c>
      <c r="X2" s="1369"/>
      <c r="Y2" s="1369">
        <f t="shared" ref="Y2:AG2" si="3">Y15+Y28</f>
        <v>0</v>
      </c>
      <c r="Z2" s="1369">
        <f t="shared" si="3"/>
        <v>0</v>
      </c>
      <c r="AA2" s="1369">
        <f t="shared" si="3"/>
        <v>0</v>
      </c>
      <c r="AB2" s="1369">
        <f t="shared" si="3"/>
        <v>0</v>
      </c>
      <c r="AC2" s="1363">
        <f t="shared" si="3"/>
        <v>0</v>
      </c>
      <c r="AD2" s="1363">
        <f t="shared" si="3"/>
        <v>0</v>
      </c>
      <c r="AE2" s="1369">
        <f t="shared" si="3"/>
        <v>0</v>
      </c>
      <c r="AF2" s="1369">
        <f t="shared" si="3"/>
        <v>0</v>
      </c>
      <c r="AG2" s="1369">
        <f t="shared" si="3"/>
        <v>0</v>
      </c>
      <c r="AH2" s="1365">
        <f>SUM(C2:AF2)</f>
        <v>0</v>
      </c>
      <c r="AI2" s="1366"/>
      <c r="AJ2" s="393"/>
      <c r="AK2" s="393"/>
      <c r="AL2" s="393"/>
      <c r="AM2" s="393"/>
      <c r="AN2" s="393"/>
      <c r="AO2" s="393"/>
      <c r="AP2" s="393"/>
      <c r="AQ2" s="393"/>
      <c r="AR2" s="393"/>
      <c r="AS2" s="393"/>
    </row>
    <row r="3">
      <c r="B3" s="1361" t="s">
        <v>97</v>
      </c>
      <c r="C3" s="1369">
        <f t="shared" ref="C3:AG3" si="4">C16+C29</f>
        <v>591</v>
      </c>
      <c r="D3" s="1369">
        <f t="shared" si="4"/>
        <v>542</v>
      </c>
      <c r="E3" s="1369">
        <f t="shared" si="4"/>
        <v>530</v>
      </c>
      <c r="F3" s="1369">
        <f t="shared" si="4"/>
        <v>523</v>
      </c>
      <c r="G3" s="1369">
        <f t="shared" si="4"/>
        <v>468</v>
      </c>
      <c r="H3" s="1363">
        <f t="shared" si="4"/>
        <v>0</v>
      </c>
      <c r="I3" s="1363">
        <f t="shared" si="4"/>
        <v>0</v>
      </c>
      <c r="J3" s="1369">
        <f t="shared" si="4"/>
        <v>125</v>
      </c>
      <c r="K3" s="1369">
        <f t="shared" si="4"/>
        <v>424</v>
      </c>
      <c r="L3" s="1369">
        <f t="shared" si="4"/>
        <v>0</v>
      </c>
      <c r="M3" s="1369">
        <f t="shared" si="4"/>
        <v>347</v>
      </c>
      <c r="N3" s="1369">
        <f t="shared" si="4"/>
        <v>404</v>
      </c>
      <c r="O3" s="1363">
        <f t="shared" si="4"/>
        <v>0</v>
      </c>
      <c r="P3" s="1363">
        <f t="shared" si="4"/>
        <v>0</v>
      </c>
      <c r="Q3" s="1369">
        <f t="shared" si="4"/>
        <v>341</v>
      </c>
      <c r="R3" s="1369">
        <f t="shared" si="4"/>
        <v>363</v>
      </c>
      <c r="S3" s="1369">
        <f t="shared" si="4"/>
        <v>440</v>
      </c>
      <c r="T3" s="1369">
        <f t="shared" si="4"/>
        <v>418</v>
      </c>
      <c r="U3" s="1369">
        <f t="shared" si="4"/>
        <v>326</v>
      </c>
      <c r="V3" s="1363">
        <f t="shared" si="4"/>
        <v>0</v>
      </c>
      <c r="W3" s="1363">
        <f t="shared" si="4"/>
        <v>0</v>
      </c>
      <c r="X3" s="1369">
        <f t="shared" si="4"/>
        <v>0</v>
      </c>
      <c r="Y3" s="1369">
        <f t="shared" si="4"/>
        <v>404</v>
      </c>
      <c r="Z3" s="1369">
        <f t="shared" si="4"/>
        <v>392</v>
      </c>
      <c r="AA3" s="1369">
        <f t="shared" si="4"/>
        <v>386</v>
      </c>
      <c r="AB3" s="1369">
        <f t="shared" si="4"/>
        <v>394</v>
      </c>
      <c r="AC3" s="1363">
        <f t="shared" si="4"/>
        <v>0</v>
      </c>
      <c r="AD3" s="1363">
        <f t="shared" si="4"/>
        <v>0</v>
      </c>
      <c r="AE3" s="1369">
        <f t="shared" si="4"/>
        <v>0</v>
      </c>
      <c r="AF3" s="1369">
        <f t="shared" si="4"/>
        <v>0</v>
      </c>
      <c r="AG3" s="1369">
        <f t="shared" si="4"/>
        <v>0</v>
      </c>
      <c r="AH3" s="1365">
        <f t="shared" ref="AH3:AH6" si="6">AVERAGE(C3:AF3)</f>
        <v>247.2666667</v>
      </c>
      <c r="AI3" s="1367">
        <f t="shared" ref="AI3:AI7" si="7">SUM(C3:AF3)</f>
        <v>7418</v>
      </c>
      <c r="AJ3" s="1362">
        <f t="shared" ref="AJ3:AJ6" si="8">IFERROR(AVERAGE(C3:F3),"-")</f>
        <v>546.5</v>
      </c>
      <c r="AK3" s="1362">
        <f t="shared" ref="AK3:AK7" si="9">IFERROR(AVERAGE(J3:N3),"-")</f>
        <v>260</v>
      </c>
      <c r="AL3" s="393">
        <f t="shared" ref="AL3:AL7" si="10">IFERROR(AVERAGE(Q3:U3),"-")</f>
        <v>377.6</v>
      </c>
      <c r="AM3" s="393">
        <f t="shared" ref="AM3:AM7" si="11">IFERROR(AVERAGE(Y3:AB3),"-")</f>
        <v>394</v>
      </c>
      <c r="AN3" s="393">
        <f t="shared" ref="AN3:AN7" si="12">sum(C3:G3)</f>
        <v>2654</v>
      </c>
      <c r="AO3" s="393">
        <f t="shared" ref="AO3:AO7" si="13">sum(J3:N3)</f>
        <v>1300</v>
      </c>
      <c r="AP3" s="393">
        <f t="shared" ref="AP3:AP7" si="14">sum(Q3:U3)</f>
        <v>1888</v>
      </c>
      <c r="AQ3" s="393">
        <f t="shared" ref="AQ3:AQ7" si="15">sum(X3:AB3)</f>
        <v>1576</v>
      </c>
      <c r="AR3" s="393"/>
      <c r="AS3" s="393"/>
    </row>
    <row r="4">
      <c r="B4" s="1361" t="s">
        <v>3290</v>
      </c>
      <c r="C4" s="1369">
        <f t="shared" ref="C4:AG4" si="5">C17+C30</f>
        <v>246</v>
      </c>
      <c r="D4" s="1369">
        <f t="shared" si="5"/>
        <v>207</v>
      </c>
      <c r="E4" s="1369">
        <f t="shared" si="5"/>
        <v>174</v>
      </c>
      <c r="F4" s="1369">
        <f t="shared" si="5"/>
        <v>201</v>
      </c>
      <c r="G4" s="1369">
        <f t="shared" si="5"/>
        <v>206</v>
      </c>
      <c r="H4" s="1363">
        <f t="shared" si="5"/>
        <v>0</v>
      </c>
      <c r="I4" s="1363">
        <f t="shared" si="5"/>
        <v>0</v>
      </c>
      <c r="J4" s="1369">
        <f t="shared" si="5"/>
        <v>21</v>
      </c>
      <c r="K4" s="1369">
        <f t="shared" si="5"/>
        <v>159</v>
      </c>
      <c r="L4" s="1369">
        <f t="shared" si="5"/>
        <v>0</v>
      </c>
      <c r="M4" s="1369">
        <f t="shared" si="5"/>
        <v>180</v>
      </c>
      <c r="N4" s="1369">
        <f t="shared" si="5"/>
        <v>184</v>
      </c>
      <c r="O4" s="1363">
        <f t="shared" si="5"/>
        <v>0</v>
      </c>
      <c r="P4" s="1363">
        <f t="shared" si="5"/>
        <v>0</v>
      </c>
      <c r="Q4" s="1369">
        <f t="shared" si="5"/>
        <v>126</v>
      </c>
      <c r="R4" s="1369">
        <f t="shared" si="5"/>
        <v>104</v>
      </c>
      <c r="S4" s="1369">
        <f t="shared" si="5"/>
        <v>155</v>
      </c>
      <c r="T4" s="1369">
        <f t="shared" si="5"/>
        <v>140</v>
      </c>
      <c r="U4" s="1369">
        <f t="shared" si="5"/>
        <v>179</v>
      </c>
      <c r="V4" s="1363">
        <f t="shared" si="5"/>
        <v>0</v>
      </c>
      <c r="W4" s="1363">
        <f t="shared" si="5"/>
        <v>0</v>
      </c>
      <c r="X4" s="1369">
        <f t="shared" si="5"/>
        <v>0</v>
      </c>
      <c r="Y4" s="1369">
        <f t="shared" si="5"/>
        <v>145</v>
      </c>
      <c r="Z4" s="1369">
        <f t="shared" si="5"/>
        <v>145</v>
      </c>
      <c r="AA4" s="1369">
        <f t="shared" si="5"/>
        <v>180</v>
      </c>
      <c r="AB4" s="1369">
        <f t="shared" si="5"/>
        <v>171</v>
      </c>
      <c r="AC4" s="1363">
        <f t="shared" si="5"/>
        <v>0</v>
      </c>
      <c r="AD4" s="1363">
        <f t="shared" si="5"/>
        <v>0</v>
      </c>
      <c r="AE4" s="1369">
        <f t="shared" si="5"/>
        <v>0</v>
      </c>
      <c r="AF4" s="1369">
        <f t="shared" si="5"/>
        <v>0</v>
      </c>
      <c r="AG4" s="1369">
        <f t="shared" si="5"/>
        <v>0</v>
      </c>
      <c r="AH4" s="1365">
        <f t="shared" si="6"/>
        <v>97.43333333</v>
      </c>
      <c r="AI4" s="1367">
        <f t="shared" si="7"/>
        <v>2923</v>
      </c>
      <c r="AJ4" s="1362">
        <f t="shared" si="8"/>
        <v>207</v>
      </c>
      <c r="AK4" s="1362">
        <f t="shared" si="9"/>
        <v>108.8</v>
      </c>
      <c r="AL4" s="393">
        <f t="shared" si="10"/>
        <v>140.8</v>
      </c>
      <c r="AM4" s="393">
        <f t="shared" si="11"/>
        <v>160.25</v>
      </c>
      <c r="AN4" s="393">
        <f t="shared" si="12"/>
        <v>1034</v>
      </c>
      <c r="AO4" s="393">
        <f t="shared" si="13"/>
        <v>544</v>
      </c>
      <c r="AP4" s="393">
        <f t="shared" si="14"/>
        <v>704</v>
      </c>
      <c r="AQ4" s="393">
        <f t="shared" si="15"/>
        <v>641</v>
      </c>
      <c r="AR4" s="393"/>
      <c r="AS4" s="393"/>
    </row>
    <row r="5">
      <c r="B5" s="1361" t="s">
        <v>1283</v>
      </c>
      <c r="C5" s="1369">
        <f t="shared" ref="C5:AG5" si="16">C18+C31</f>
        <v>80</v>
      </c>
      <c r="D5" s="1369">
        <f t="shared" si="16"/>
        <v>47</v>
      </c>
      <c r="E5" s="1369">
        <f t="shared" si="16"/>
        <v>50</v>
      </c>
      <c r="F5" s="1369">
        <f t="shared" si="16"/>
        <v>66</v>
      </c>
      <c r="G5" s="1369">
        <f t="shared" si="16"/>
        <v>65</v>
      </c>
      <c r="H5" s="1363">
        <f t="shared" si="16"/>
        <v>0</v>
      </c>
      <c r="I5" s="1363">
        <f t="shared" si="16"/>
        <v>0</v>
      </c>
      <c r="J5" s="1369">
        <f t="shared" si="16"/>
        <v>6</v>
      </c>
      <c r="K5" s="1369">
        <f t="shared" si="16"/>
        <v>66</v>
      </c>
      <c r="L5" s="1369">
        <f t="shared" si="16"/>
        <v>0</v>
      </c>
      <c r="M5" s="1369">
        <f t="shared" si="16"/>
        <v>52</v>
      </c>
      <c r="N5" s="1369">
        <f t="shared" si="16"/>
        <v>65</v>
      </c>
      <c r="O5" s="1363">
        <f t="shared" si="16"/>
        <v>0</v>
      </c>
      <c r="P5" s="1363">
        <f t="shared" si="16"/>
        <v>0</v>
      </c>
      <c r="Q5" s="1369">
        <f t="shared" si="16"/>
        <v>49</v>
      </c>
      <c r="R5" s="1369">
        <f t="shared" si="16"/>
        <v>28</v>
      </c>
      <c r="S5" s="1369">
        <f t="shared" si="16"/>
        <v>54</v>
      </c>
      <c r="T5" s="1369">
        <f t="shared" si="16"/>
        <v>50</v>
      </c>
      <c r="U5" s="1369">
        <f t="shared" si="16"/>
        <v>60</v>
      </c>
      <c r="V5" s="1363">
        <f t="shared" si="16"/>
        <v>0</v>
      </c>
      <c r="W5" s="1363">
        <f t="shared" si="16"/>
        <v>0</v>
      </c>
      <c r="X5" s="1369">
        <f t="shared" si="16"/>
        <v>0</v>
      </c>
      <c r="Y5" s="1369">
        <f t="shared" si="16"/>
        <v>50</v>
      </c>
      <c r="Z5" s="1369">
        <f t="shared" si="16"/>
        <v>50</v>
      </c>
      <c r="AA5" s="1369">
        <f t="shared" si="16"/>
        <v>69</v>
      </c>
      <c r="AB5" s="1369">
        <f t="shared" si="16"/>
        <v>66</v>
      </c>
      <c r="AC5" s="1363">
        <f t="shared" si="16"/>
        <v>0</v>
      </c>
      <c r="AD5" s="1363">
        <f t="shared" si="16"/>
        <v>0</v>
      </c>
      <c r="AE5" s="1369">
        <f t="shared" si="16"/>
        <v>0</v>
      </c>
      <c r="AF5" s="1369">
        <f t="shared" si="16"/>
        <v>0</v>
      </c>
      <c r="AG5" s="1369">
        <f t="shared" si="16"/>
        <v>0</v>
      </c>
      <c r="AH5" s="1365">
        <f t="shared" si="6"/>
        <v>32.43333333</v>
      </c>
      <c r="AI5" s="1367">
        <f t="shared" si="7"/>
        <v>973</v>
      </c>
      <c r="AJ5" s="1362">
        <f t="shared" si="8"/>
        <v>60.75</v>
      </c>
      <c r="AK5" s="1362">
        <f t="shared" si="9"/>
        <v>37.8</v>
      </c>
      <c r="AL5" s="393">
        <f t="shared" si="10"/>
        <v>48.2</v>
      </c>
      <c r="AM5" s="393">
        <f t="shared" si="11"/>
        <v>58.75</v>
      </c>
      <c r="AN5" s="393">
        <f t="shared" si="12"/>
        <v>308</v>
      </c>
      <c r="AO5" s="393">
        <f t="shared" si="13"/>
        <v>189</v>
      </c>
      <c r="AP5" s="393">
        <f t="shared" si="14"/>
        <v>241</v>
      </c>
      <c r="AQ5" s="393">
        <f t="shared" si="15"/>
        <v>235</v>
      </c>
      <c r="AR5" s="393"/>
      <c r="AS5" s="393"/>
    </row>
    <row r="6">
      <c r="B6" s="1361" t="s">
        <v>3315</v>
      </c>
      <c r="C6" s="1369">
        <f t="shared" ref="C6:AG6" si="17">C19+C32</f>
        <v>13</v>
      </c>
      <c r="D6" s="1369">
        <f t="shared" si="17"/>
        <v>9</v>
      </c>
      <c r="E6" s="1369">
        <f t="shared" si="17"/>
        <v>9</v>
      </c>
      <c r="F6" s="1369">
        <f t="shared" si="17"/>
        <v>6</v>
      </c>
      <c r="G6" s="1369">
        <f t="shared" si="17"/>
        <v>13</v>
      </c>
      <c r="H6" s="1363">
        <f t="shared" si="17"/>
        <v>0</v>
      </c>
      <c r="I6" s="1363">
        <f t="shared" si="17"/>
        <v>0</v>
      </c>
      <c r="J6" s="1369">
        <f t="shared" si="17"/>
        <v>1</v>
      </c>
      <c r="K6" s="1369">
        <f t="shared" si="17"/>
        <v>13</v>
      </c>
      <c r="L6" s="1369">
        <f t="shared" si="17"/>
        <v>0</v>
      </c>
      <c r="M6" s="1369">
        <f t="shared" si="17"/>
        <v>14</v>
      </c>
      <c r="N6" s="1369">
        <f t="shared" si="17"/>
        <v>15</v>
      </c>
      <c r="O6" s="1363">
        <f t="shared" si="17"/>
        <v>0</v>
      </c>
      <c r="P6" s="1363">
        <f t="shared" si="17"/>
        <v>0</v>
      </c>
      <c r="Q6" s="1369">
        <f t="shared" si="17"/>
        <v>9</v>
      </c>
      <c r="R6" s="1369">
        <f t="shared" si="17"/>
        <v>7</v>
      </c>
      <c r="S6" s="1369">
        <f t="shared" si="17"/>
        <v>12</v>
      </c>
      <c r="T6" s="1369">
        <f t="shared" si="17"/>
        <v>14</v>
      </c>
      <c r="U6" s="1369">
        <f t="shared" si="17"/>
        <v>14</v>
      </c>
      <c r="V6" s="1363">
        <f t="shared" si="17"/>
        <v>0</v>
      </c>
      <c r="W6" s="1363">
        <f t="shared" si="17"/>
        <v>0</v>
      </c>
      <c r="X6" s="1369">
        <f t="shared" si="17"/>
        <v>0</v>
      </c>
      <c r="Y6" s="1369">
        <f t="shared" si="17"/>
        <v>14</v>
      </c>
      <c r="Z6" s="1369">
        <f t="shared" si="17"/>
        <v>9</v>
      </c>
      <c r="AA6" s="1369">
        <f t="shared" si="17"/>
        <v>15</v>
      </c>
      <c r="AB6" s="1369">
        <f t="shared" si="17"/>
        <v>12</v>
      </c>
      <c r="AC6" s="1363">
        <f t="shared" si="17"/>
        <v>0</v>
      </c>
      <c r="AD6" s="1363">
        <f t="shared" si="17"/>
        <v>0</v>
      </c>
      <c r="AE6" s="1369">
        <f t="shared" si="17"/>
        <v>0</v>
      </c>
      <c r="AF6" s="1369">
        <f t="shared" si="17"/>
        <v>0</v>
      </c>
      <c r="AG6" s="1369">
        <f t="shared" si="17"/>
        <v>0</v>
      </c>
      <c r="AH6" s="1365">
        <f t="shared" si="6"/>
        <v>6.633333333</v>
      </c>
      <c r="AI6" s="1367">
        <f t="shared" si="7"/>
        <v>199</v>
      </c>
      <c r="AJ6" s="1362">
        <f t="shared" si="8"/>
        <v>9.25</v>
      </c>
      <c r="AK6" s="1362">
        <f t="shared" si="9"/>
        <v>8.6</v>
      </c>
      <c r="AL6" s="393">
        <f t="shared" si="10"/>
        <v>11.2</v>
      </c>
      <c r="AM6" s="393">
        <f t="shared" si="11"/>
        <v>12.5</v>
      </c>
      <c r="AN6" s="393">
        <f t="shared" si="12"/>
        <v>50</v>
      </c>
      <c r="AO6" s="393">
        <f t="shared" si="13"/>
        <v>43</v>
      </c>
      <c r="AP6" s="393">
        <f t="shared" si="14"/>
        <v>56</v>
      </c>
      <c r="AQ6" s="393">
        <f t="shared" si="15"/>
        <v>50</v>
      </c>
      <c r="AR6" s="393"/>
      <c r="AS6" s="393"/>
    </row>
    <row r="7">
      <c r="B7" s="1361" t="s">
        <v>96</v>
      </c>
      <c r="C7" s="1369">
        <f t="shared" ref="C7:AG7" si="18">C20+C33</f>
        <v>1</v>
      </c>
      <c r="D7" s="1369">
        <f t="shared" si="18"/>
        <v>3</v>
      </c>
      <c r="E7" s="1369">
        <f t="shared" si="18"/>
        <v>5</v>
      </c>
      <c r="F7" s="1369">
        <f t="shared" si="18"/>
        <v>4</v>
      </c>
      <c r="G7" s="1369">
        <f t="shared" si="18"/>
        <v>4</v>
      </c>
      <c r="H7" s="1363">
        <f t="shared" si="18"/>
        <v>0</v>
      </c>
      <c r="I7" s="1363">
        <f t="shared" si="18"/>
        <v>0</v>
      </c>
      <c r="J7" s="1369">
        <f t="shared" si="18"/>
        <v>1</v>
      </c>
      <c r="K7" s="1369">
        <f t="shared" si="18"/>
        <v>5</v>
      </c>
      <c r="L7" s="1369">
        <f t="shared" si="18"/>
        <v>0</v>
      </c>
      <c r="M7" s="1369">
        <f t="shared" si="18"/>
        <v>5</v>
      </c>
      <c r="N7" s="1369">
        <f t="shared" si="18"/>
        <v>3</v>
      </c>
      <c r="O7" s="1363">
        <f t="shared" si="18"/>
        <v>0</v>
      </c>
      <c r="P7" s="1363">
        <f t="shared" si="18"/>
        <v>0</v>
      </c>
      <c r="Q7" s="1369">
        <f t="shared" si="18"/>
        <v>6</v>
      </c>
      <c r="R7" s="1369">
        <f t="shared" si="18"/>
        <v>2</v>
      </c>
      <c r="S7" s="1369">
        <f t="shared" si="18"/>
        <v>5</v>
      </c>
      <c r="T7" s="1369">
        <f t="shared" si="18"/>
        <v>6</v>
      </c>
      <c r="U7" s="1369">
        <f t="shared" si="18"/>
        <v>6</v>
      </c>
      <c r="V7" s="1363">
        <f t="shared" si="18"/>
        <v>0</v>
      </c>
      <c r="W7" s="1363">
        <f t="shared" si="18"/>
        <v>0</v>
      </c>
      <c r="X7" s="1369">
        <f t="shared" si="18"/>
        <v>0</v>
      </c>
      <c r="Y7" s="1369">
        <f t="shared" si="18"/>
        <v>6</v>
      </c>
      <c r="Z7" s="1369">
        <f t="shared" si="18"/>
        <v>4</v>
      </c>
      <c r="AA7" s="1369">
        <f t="shared" si="18"/>
        <v>3</v>
      </c>
      <c r="AB7" s="1369">
        <f t="shared" si="18"/>
        <v>3</v>
      </c>
      <c r="AC7" s="1363">
        <f t="shared" si="18"/>
        <v>0</v>
      </c>
      <c r="AD7" s="1363">
        <f t="shared" si="18"/>
        <v>0</v>
      </c>
      <c r="AE7" s="1369">
        <f t="shared" si="18"/>
        <v>0</v>
      </c>
      <c r="AF7" s="1369">
        <f t="shared" si="18"/>
        <v>0</v>
      </c>
      <c r="AG7" s="1369">
        <f t="shared" si="18"/>
        <v>0</v>
      </c>
      <c r="AH7" s="1365">
        <f>AVERAGE(C7:AB7)</f>
        <v>2.769230769</v>
      </c>
      <c r="AI7" s="1367">
        <f t="shared" si="7"/>
        <v>72</v>
      </c>
      <c r="AJ7" s="1362">
        <f>IFERROR(AVERAGE(C7:G7),"-")</f>
        <v>3.4</v>
      </c>
      <c r="AK7" s="1362">
        <f t="shared" si="9"/>
        <v>2.8</v>
      </c>
      <c r="AL7" s="393">
        <f t="shared" si="10"/>
        <v>5</v>
      </c>
      <c r="AM7" s="393">
        <f t="shared" si="11"/>
        <v>4</v>
      </c>
      <c r="AN7" s="393">
        <f t="shared" si="12"/>
        <v>17</v>
      </c>
      <c r="AO7" s="393">
        <f t="shared" si="13"/>
        <v>14</v>
      </c>
      <c r="AP7" s="393">
        <f t="shared" si="14"/>
        <v>25</v>
      </c>
      <c r="AQ7" s="393">
        <f t="shared" si="15"/>
        <v>16</v>
      </c>
      <c r="AR7" s="393"/>
      <c r="AS7" s="393"/>
    </row>
    <row r="8">
      <c r="B8" s="1373" t="s">
        <v>3317</v>
      </c>
      <c r="C8" s="1371">
        <f t="shared" ref="C8:K8" si="19">C7-C2</f>
        <v>1</v>
      </c>
      <c r="D8" s="1371">
        <f t="shared" si="19"/>
        <v>3</v>
      </c>
      <c r="E8" s="1371">
        <f t="shared" si="19"/>
        <v>5</v>
      </c>
      <c r="F8" s="1371">
        <f t="shared" si="19"/>
        <v>4</v>
      </c>
      <c r="G8" s="1371">
        <f t="shared" si="19"/>
        <v>4</v>
      </c>
      <c r="H8" s="1370">
        <f t="shared" si="19"/>
        <v>0</v>
      </c>
      <c r="I8" s="1370">
        <f t="shared" si="19"/>
        <v>0</v>
      </c>
      <c r="J8" s="1371">
        <f t="shared" si="19"/>
        <v>1</v>
      </c>
      <c r="K8" s="1371">
        <f t="shared" si="19"/>
        <v>5</v>
      </c>
      <c r="L8" s="1371"/>
      <c r="M8" s="1371">
        <f t="shared" ref="M8:W8" si="20">M7-M2</f>
        <v>5</v>
      </c>
      <c r="N8" s="1371">
        <f t="shared" si="20"/>
        <v>3</v>
      </c>
      <c r="O8" s="1370">
        <f t="shared" si="20"/>
        <v>0</v>
      </c>
      <c r="P8" s="1370">
        <f t="shared" si="20"/>
        <v>0</v>
      </c>
      <c r="Q8" s="1371">
        <f t="shared" si="20"/>
        <v>6</v>
      </c>
      <c r="R8" s="1371">
        <f t="shared" si="20"/>
        <v>2</v>
      </c>
      <c r="S8" s="1371">
        <f t="shared" si="20"/>
        <v>5</v>
      </c>
      <c r="T8" s="1371">
        <f t="shared" si="20"/>
        <v>6</v>
      </c>
      <c r="U8" s="1371">
        <f t="shared" si="20"/>
        <v>6</v>
      </c>
      <c r="V8" s="1370">
        <f t="shared" si="20"/>
        <v>0</v>
      </c>
      <c r="W8" s="1370">
        <f t="shared" si="20"/>
        <v>0</v>
      </c>
      <c r="X8" s="1371"/>
      <c r="Y8" s="1371">
        <f t="shared" ref="Y8:AG8" si="21">Y7-Y2</f>
        <v>6</v>
      </c>
      <c r="Z8" s="1371">
        <f t="shared" si="21"/>
        <v>4</v>
      </c>
      <c r="AA8" s="1371">
        <f t="shared" si="21"/>
        <v>3</v>
      </c>
      <c r="AB8" s="1371">
        <f t="shared" si="21"/>
        <v>3</v>
      </c>
      <c r="AC8" s="1370">
        <f t="shared" si="21"/>
        <v>0</v>
      </c>
      <c r="AD8" s="1370">
        <f t="shared" si="21"/>
        <v>0</v>
      </c>
      <c r="AE8" s="1371">
        <f t="shared" si="21"/>
        <v>0</v>
      </c>
      <c r="AF8" s="1371">
        <f t="shared" si="21"/>
        <v>0</v>
      </c>
      <c r="AG8" s="1371">
        <f t="shared" si="21"/>
        <v>0</v>
      </c>
      <c r="AH8" s="1372">
        <f>SUM(C8:AG8)</f>
        <v>72</v>
      </c>
      <c r="AI8" s="1374"/>
      <c r="AJ8" s="393"/>
      <c r="AK8" s="393"/>
      <c r="AL8" s="393"/>
      <c r="AM8" s="393"/>
      <c r="AN8" s="393"/>
      <c r="AO8" s="393"/>
      <c r="AP8" s="393"/>
      <c r="AQ8" s="393"/>
      <c r="AR8" s="50"/>
      <c r="AS8" s="50"/>
    </row>
    <row r="9">
      <c r="B9" s="1375" t="s">
        <v>157</v>
      </c>
      <c r="C9" s="1376">
        <f t="shared" ref="C9:K9" si="22">C4/C3</f>
        <v>0.4162436548</v>
      </c>
      <c r="D9" s="1376">
        <f t="shared" si="22"/>
        <v>0.3819188192</v>
      </c>
      <c r="E9" s="1376">
        <f t="shared" si="22"/>
        <v>0.3283018868</v>
      </c>
      <c r="F9" s="1376">
        <f t="shared" si="22"/>
        <v>0.3843212237</v>
      </c>
      <c r="G9" s="1376">
        <f t="shared" si="22"/>
        <v>0.4401709402</v>
      </c>
      <c r="H9" s="1377" t="str">
        <f t="shared" si="22"/>
        <v>#DIV/0!</v>
      </c>
      <c r="I9" s="1377" t="str">
        <f t="shared" si="22"/>
        <v>#DIV/0!</v>
      </c>
      <c r="J9" s="1376">
        <f t="shared" si="22"/>
        <v>0.168</v>
      </c>
      <c r="K9" s="1376">
        <f t="shared" si="22"/>
        <v>0.375</v>
      </c>
      <c r="L9" s="1376"/>
      <c r="M9" s="1376">
        <f t="shared" ref="M9:W9" si="23">M4/M3</f>
        <v>0.5187319885</v>
      </c>
      <c r="N9" s="1376">
        <f t="shared" si="23"/>
        <v>0.4554455446</v>
      </c>
      <c r="O9" s="1377" t="str">
        <f t="shared" si="23"/>
        <v>#DIV/0!</v>
      </c>
      <c r="P9" s="1377" t="str">
        <f t="shared" si="23"/>
        <v>#DIV/0!</v>
      </c>
      <c r="Q9" s="1376">
        <f t="shared" si="23"/>
        <v>0.3695014663</v>
      </c>
      <c r="R9" s="1376">
        <f t="shared" si="23"/>
        <v>0.2865013774</v>
      </c>
      <c r="S9" s="1376">
        <f t="shared" si="23"/>
        <v>0.3522727273</v>
      </c>
      <c r="T9" s="1376">
        <f t="shared" si="23"/>
        <v>0.3349282297</v>
      </c>
      <c r="U9" s="1376">
        <f t="shared" si="23"/>
        <v>0.5490797546</v>
      </c>
      <c r="V9" s="1377" t="str">
        <f t="shared" si="23"/>
        <v>#DIV/0!</v>
      </c>
      <c r="W9" s="1377" t="str">
        <f t="shared" si="23"/>
        <v>#DIV/0!</v>
      </c>
      <c r="X9" s="1376"/>
      <c r="Y9" s="1376">
        <f t="shared" ref="Y9:AG9" si="24">Y4/Y3</f>
        <v>0.3589108911</v>
      </c>
      <c r="Z9" s="1376">
        <f t="shared" si="24"/>
        <v>0.3698979592</v>
      </c>
      <c r="AA9" s="1376">
        <f t="shared" si="24"/>
        <v>0.4663212435</v>
      </c>
      <c r="AB9" s="1376">
        <f t="shared" si="24"/>
        <v>0.4340101523</v>
      </c>
      <c r="AC9" s="1377" t="str">
        <f t="shared" si="24"/>
        <v>#DIV/0!</v>
      </c>
      <c r="AD9" s="1377" t="str">
        <f t="shared" si="24"/>
        <v>#DIV/0!</v>
      </c>
      <c r="AE9" s="1376" t="str">
        <f t="shared" si="24"/>
        <v>#DIV/0!</v>
      </c>
      <c r="AF9" s="1376" t="str">
        <f t="shared" si="24"/>
        <v>#DIV/0!</v>
      </c>
      <c r="AG9" s="1376" t="str">
        <f t="shared" si="24"/>
        <v>#DIV/0!</v>
      </c>
      <c r="AH9" s="1442" t="str">
        <f t="shared" ref="AH9:AH12" si="28">AVERAGE(C9:AF9)</f>
        <v>#DIV/0!</v>
      </c>
      <c r="AI9" s="1374">
        <f t="shared" ref="AI9:AI12" si="29">AI4/AI3</f>
        <v>0.3940415206</v>
      </c>
      <c r="AJ9" s="1378">
        <f t="shared" ref="AJ9:AJ12" si="30">IFERROR(AVERAGE(C9:G9),"-")</f>
        <v>0.3901913049</v>
      </c>
      <c r="AK9" s="1378">
        <f t="shared" ref="AK9:AK12" si="31">IFERROR(AVERAGE(J9:N9),"-")</f>
        <v>0.3792943833</v>
      </c>
      <c r="AL9" s="1378">
        <f t="shared" ref="AL9:AL12" si="32">IFERROR(AVERAGE(Q9:U9),"-")</f>
        <v>0.378456711</v>
      </c>
      <c r="AM9" s="1378">
        <f t="shared" ref="AM9:AM10" si="33">IFERROR(AVERAGE(Y9:AB9),"-")</f>
        <v>0.4072850615</v>
      </c>
      <c r="AN9" s="393"/>
      <c r="AO9" s="393"/>
      <c r="AP9" s="393"/>
      <c r="AQ9" s="393"/>
      <c r="AR9" s="50"/>
      <c r="AS9" s="50"/>
    </row>
    <row r="10">
      <c r="B10" s="1375" t="s">
        <v>159</v>
      </c>
      <c r="C10" s="1376">
        <f t="shared" ref="C10:K10" si="25">C5/C4</f>
        <v>0.325203252</v>
      </c>
      <c r="D10" s="1376">
        <f t="shared" si="25"/>
        <v>0.2270531401</v>
      </c>
      <c r="E10" s="1376">
        <f t="shared" si="25"/>
        <v>0.2873563218</v>
      </c>
      <c r="F10" s="1376">
        <f t="shared" si="25"/>
        <v>0.328358209</v>
      </c>
      <c r="G10" s="1376">
        <f t="shared" si="25"/>
        <v>0.3155339806</v>
      </c>
      <c r="H10" s="1377" t="str">
        <f t="shared" si="25"/>
        <v>#DIV/0!</v>
      </c>
      <c r="I10" s="1377" t="str">
        <f t="shared" si="25"/>
        <v>#DIV/0!</v>
      </c>
      <c r="J10" s="1376">
        <f t="shared" si="25"/>
        <v>0.2857142857</v>
      </c>
      <c r="K10" s="1376">
        <f t="shared" si="25"/>
        <v>0.4150943396</v>
      </c>
      <c r="L10" s="1376"/>
      <c r="M10" s="1376">
        <f t="shared" ref="M10:W10" si="26">M5/M4</f>
        <v>0.2888888889</v>
      </c>
      <c r="N10" s="1376">
        <f t="shared" si="26"/>
        <v>0.3532608696</v>
      </c>
      <c r="O10" s="1377" t="str">
        <f t="shared" si="26"/>
        <v>#DIV/0!</v>
      </c>
      <c r="P10" s="1377" t="str">
        <f t="shared" si="26"/>
        <v>#DIV/0!</v>
      </c>
      <c r="Q10" s="1376">
        <f t="shared" si="26"/>
        <v>0.3888888889</v>
      </c>
      <c r="R10" s="1376">
        <f t="shared" si="26"/>
        <v>0.2692307692</v>
      </c>
      <c r="S10" s="1376">
        <f t="shared" si="26"/>
        <v>0.3483870968</v>
      </c>
      <c r="T10" s="1376">
        <f t="shared" si="26"/>
        <v>0.3571428571</v>
      </c>
      <c r="U10" s="1376">
        <f t="shared" si="26"/>
        <v>0.3351955307</v>
      </c>
      <c r="V10" s="1377" t="str">
        <f t="shared" si="26"/>
        <v>#DIV/0!</v>
      </c>
      <c r="W10" s="1377" t="str">
        <f t="shared" si="26"/>
        <v>#DIV/0!</v>
      </c>
      <c r="X10" s="1376"/>
      <c r="Y10" s="1376">
        <f t="shared" ref="Y10:AG10" si="27">Y5/Y4</f>
        <v>0.3448275862</v>
      </c>
      <c r="Z10" s="1376">
        <f t="shared" si="27"/>
        <v>0.3448275862</v>
      </c>
      <c r="AA10" s="1376">
        <f t="shared" si="27"/>
        <v>0.3833333333</v>
      </c>
      <c r="AB10" s="1376">
        <f t="shared" si="27"/>
        <v>0.3859649123</v>
      </c>
      <c r="AC10" s="1377" t="str">
        <f t="shared" si="27"/>
        <v>#DIV/0!</v>
      </c>
      <c r="AD10" s="1377" t="str">
        <f t="shared" si="27"/>
        <v>#DIV/0!</v>
      </c>
      <c r="AE10" s="1376" t="str">
        <f t="shared" si="27"/>
        <v>#DIV/0!</v>
      </c>
      <c r="AF10" s="1376" t="str">
        <f t="shared" si="27"/>
        <v>#DIV/0!</v>
      </c>
      <c r="AG10" s="1376" t="str">
        <f t="shared" si="27"/>
        <v>#DIV/0!</v>
      </c>
      <c r="AH10" s="1442" t="str">
        <f t="shared" si="28"/>
        <v>#DIV/0!</v>
      </c>
      <c r="AI10" s="1374">
        <f t="shared" si="29"/>
        <v>0.332877181</v>
      </c>
      <c r="AJ10" s="1378">
        <f t="shared" si="30"/>
        <v>0.2967009807</v>
      </c>
      <c r="AK10" s="1378">
        <f t="shared" si="31"/>
        <v>0.3357395959</v>
      </c>
      <c r="AL10" s="1378">
        <f t="shared" si="32"/>
        <v>0.3397690286</v>
      </c>
      <c r="AM10" s="1378">
        <f t="shared" si="33"/>
        <v>0.3647383545</v>
      </c>
      <c r="AN10" s="393"/>
      <c r="AO10" s="393"/>
      <c r="AP10" s="393"/>
      <c r="AQ10" s="393"/>
      <c r="AR10" s="50"/>
      <c r="AS10" s="50"/>
    </row>
    <row r="11">
      <c r="B11" s="1375" t="s">
        <v>161</v>
      </c>
      <c r="C11" s="1376">
        <f t="shared" ref="C11:K11" si="34">C6/C5</f>
        <v>0.1625</v>
      </c>
      <c r="D11" s="1376">
        <f t="shared" si="34"/>
        <v>0.1914893617</v>
      </c>
      <c r="E11" s="1376">
        <f t="shared" si="34"/>
        <v>0.18</v>
      </c>
      <c r="F11" s="1376">
        <f t="shared" si="34"/>
        <v>0.09090909091</v>
      </c>
      <c r="G11" s="1376">
        <f t="shared" si="34"/>
        <v>0.2</v>
      </c>
      <c r="H11" s="1377" t="str">
        <f t="shared" si="34"/>
        <v>#DIV/0!</v>
      </c>
      <c r="I11" s="1377" t="str">
        <f t="shared" si="34"/>
        <v>#DIV/0!</v>
      </c>
      <c r="J11" s="1376">
        <f t="shared" si="34"/>
        <v>0.1666666667</v>
      </c>
      <c r="K11" s="1376">
        <f t="shared" si="34"/>
        <v>0.196969697</v>
      </c>
      <c r="L11" s="1376"/>
      <c r="M11" s="1376">
        <f t="shared" ref="M11:W11" si="35">M6/M5</f>
        <v>0.2692307692</v>
      </c>
      <c r="N11" s="1376">
        <f t="shared" si="35"/>
        <v>0.2307692308</v>
      </c>
      <c r="O11" s="1377" t="str">
        <f t="shared" si="35"/>
        <v>#DIV/0!</v>
      </c>
      <c r="P11" s="1377" t="str">
        <f t="shared" si="35"/>
        <v>#DIV/0!</v>
      </c>
      <c r="Q11" s="1376">
        <f t="shared" si="35"/>
        <v>0.1836734694</v>
      </c>
      <c r="R11" s="1376">
        <f t="shared" si="35"/>
        <v>0.25</v>
      </c>
      <c r="S11" s="1376">
        <f t="shared" si="35"/>
        <v>0.2222222222</v>
      </c>
      <c r="T11" s="1376">
        <f t="shared" si="35"/>
        <v>0.28</v>
      </c>
      <c r="U11" s="1376">
        <f t="shared" si="35"/>
        <v>0.2333333333</v>
      </c>
      <c r="V11" s="1377" t="str">
        <f t="shared" si="35"/>
        <v>#DIV/0!</v>
      </c>
      <c r="W11" s="1377" t="str">
        <f t="shared" si="35"/>
        <v>#DIV/0!</v>
      </c>
      <c r="X11" s="1376"/>
      <c r="Y11" s="1376">
        <f t="shared" ref="Y11:AG11" si="36">Y6/Y5</f>
        <v>0.28</v>
      </c>
      <c r="Z11" s="1376">
        <f t="shared" si="36"/>
        <v>0.18</v>
      </c>
      <c r="AA11" s="1376">
        <f t="shared" si="36"/>
        <v>0.2173913043</v>
      </c>
      <c r="AB11" s="1376">
        <f t="shared" si="36"/>
        <v>0.1818181818</v>
      </c>
      <c r="AC11" s="1377" t="str">
        <f t="shared" si="36"/>
        <v>#DIV/0!</v>
      </c>
      <c r="AD11" s="1377" t="str">
        <f t="shared" si="36"/>
        <v>#DIV/0!</v>
      </c>
      <c r="AE11" s="1376" t="str">
        <f t="shared" si="36"/>
        <v>#DIV/0!</v>
      </c>
      <c r="AF11" s="1376" t="str">
        <f t="shared" si="36"/>
        <v>#DIV/0!</v>
      </c>
      <c r="AG11" s="1376" t="str">
        <f t="shared" si="36"/>
        <v>#DIV/0!</v>
      </c>
      <c r="AH11" s="1442" t="str">
        <f t="shared" si="28"/>
        <v>#DIV/0!</v>
      </c>
      <c r="AI11" s="1374">
        <f t="shared" si="29"/>
        <v>0.2045220966</v>
      </c>
      <c r="AJ11" s="1378">
        <f t="shared" si="30"/>
        <v>0.1649796905</v>
      </c>
      <c r="AK11" s="1378">
        <f t="shared" si="31"/>
        <v>0.2159090909</v>
      </c>
      <c r="AL11" s="1378">
        <f t="shared" si="32"/>
        <v>0.233845805</v>
      </c>
      <c r="AM11" s="1378">
        <f t="shared" ref="AM11:AM12" si="40">IFERROR(AVERAGE(X11:AB11),"-")</f>
        <v>0.2148023715</v>
      </c>
      <c r="AN11" s="393"/>
      <c r="AO11" s="393"/>
      <c r="AP11" s="393"/>
      <c r="AQ11" s="393"/>
      <c r="AR11" s="50"/>
      <c r="AS11" s="50"/>
    </row>
    <row r="12">
      <c r="B12" s="1375" t="s">
        <v>163</v>
      </c>
      <c r="C12" s="1376">
        <f t="shared" ref="C12:K12" si="37">C7/C6</f>
        <v>0.07692307692</v>
      </c>
      <c r="D12" s="1376">
        <f t="shared" si="37"/>
        <v>0.3333333333</v>
      </c>
      <c r="E12" s="1376">
        <f t="shared" si="37"/>
        <v>0.5555555556</v>
      </c>
      <c r="F12" s="1376">
        <f t="shared" si="37"/>
        <v>0.6666666667</v>
      </c>
      <c r="G12" s="1376">
        <f t="shared" si="37"/>
        <v>0.3076923077</v>
      </c>
      <c r="H12" s="1377" t="str">
        <f t="shared" si="37"/>
        <v>#DIV/0!</v>
      </c>
      <c r="I12" s="1377" t="str">
        <f t="shared" si="37"/>
        <v>#DIV/0!</v>
      </c>
      <c r="J12" s="1376">
        <f t="shared" si="37"/>
        <v>1</v>
      </c>
      <c r="K12" s="1376">
        <f t="shared" si="37"/>
        <v>0.3846153846</v>
      </c>
      <c r="L12" s="1376"/>
      <c r="M12" s="1376">
        <f t="shared" ref="M12:W12" si="38">M7/M6</f>
        <v>0.3571428571</v>
      </c>
      <c r="N12" s="1376">
        <f t="shared" si="38"/>
        <v>0.2</v>
      </c>
      <c r="O12" s="1377" t="str">
        <f t="shared" si="38"/>
        <v>#DIV/0!</v>
      </c>
      <c r="P12" s="1377" t="str">
        <f t="shared" si="38"/>
        <v>#DIV/0!</v>
      </c>
      <c r="Q12" s="1376">
        <f t="shared" si="38"/>
        <v>0.6666666667</v>
      </c>
      <c r="R12" s="1376">
        <f t="shared" si="38"/>
        <v>0.2857142857</v>
      </c>
      <c r="S12" s="1376">
        <f t="shared" si="38"/>
        <v>0.4166666667</v>
      </c>
      <c r="T12" s="1376">
        <f t="shared" si="38"/>
        <v>0.4285714286</v>
      </c>
      <c r="U12" s="1376">
        <f t="shared" si="38"/>
        <v>0.4285714286</v>
      </c>
      <c r="V12" s="1377" t="str">
        <f t="shared" si="38"/>
        <v>#DIV/0!</v>
      </c>
      <c r="W12" s="1377" t="str">
        <f t="shared" si="38"/>
        <v>#DIV/0!</v>
      </c>
      <c r="X12" s="1376"/>
      <c r="Y12" s="1376">
        <f t="shared" ref="Y12:AG12" si="39">Y7/Y6</f>
        <v>0.4285714286</v>
      </c>
      <c r="Z12" s="1376">
        <f t="shared" si="39"/>
        <v>0.4444444444</v>
      </c>
      <c r="AA12" s="1376">
        <f t="shared" si="39"/>
        <v>0.2</v>
      </c>
      <c r="AB12" s="1376">
        <f t="shared" si="39"/>
        <v>0.25</v>
      </c>
      <c r="AC12" s="1377" t="str">
        <f t="shared" si="39"/>
        <v>#DIV/0!</v>
      </c>
      <c r="AD12" s="1377" t="str">
        <f t="shared" si="39"/>
        <v>#DIV/0!</v>
      </c>
      <c r="AE12" s="1376" t="str">
        <f t="shared" si="39"/>
        <v>#DIV/0!</v>
      </c>
      <c r="AF12" s="1376" t="str">
        <f t="shared" si="39"/>
        <v>#DIV/0!</v>
      </c>
      <c r="AG12" s="1376" t="str">
        <f t="shared" si="39"/>
        <v>#DIV/0!</v>
      </c>
      <c r="AH12" s="1442" t="str">
        <f t="shared" si="28"/>
        <v>#DIV/0!</v>
      </c>
      <c r="AI12" s="1374">
        <f t="shared" si="29"/>
        <v>0.3618090452</v>
      </c>
      <c r="AJ12" s="1378">
        <f t="shared" si="30"/>
        <v>0.388034188</v>
      </c>
      <c r="AK12" s="1378">
        <f t="shared" si="31"/>
        <v>0.4854395604</v>
      </c>
      <c r="AL12" s="1378">
        <f t="shared" si="32"/>
        <v>0.4452380952</v>
      </c>
      <c r="AM12" s="1378">
        <f t="shared" si="40"/>
        <v>0.3307539683</v>
      </c>
      <c r="AN12" s="393"/>
      <c r="AO12" s="393"/>
      <c r="AP12" s="393"/>
      <c r="AQ12" s="393"/>
      <c r="AR12" s="50"/>
      <c r="AS12" s="50"/>
    </row>
    <row r="13">
      <c r="A13" s="1355"/>
      <c r="B13" s="50"/>
      <c r="C13" s="50"/>
      <c r="D13" s="50"/>
      <c r="E13" s="50"/>
      <c r="F13" s="50"/>
      <c r="G13" s="50"/>
      <c r="H13" s="1382"/>
      <c r="I13" s="1382"/>
      <c r="J13" s="50"/>
      <c r="K13" s="50"/>
      <c r="L13" s="50"/>
      <c r="M13" s="50"/>
      <c r="N13" s="50"/>
      <c r="O13" s="1382"/>
      <c r="P13" s="1382"/>
      <c r="Q13" s="50"/>
      <c r="R13" s="50"/>
      <c r="S13" s="50"/>
      <c r="T13" s="50"/>
      <c r="U13" s="50"/>
      <c r="V13" s="1382"/>
      <c r="W13" s="1382"/>
      <c r="X13" s="50"/>
      <c r="Y13" s="50"/>
      <c r="Z13" s="50"/>
      <c r="AA13" s="50"/>
      <c r="AB13" s="50"/>
      <c r="AC13" s="1382"/>
      <c r="AD13" s="1382"/>
      <c r="AE13" s="50"/>
      <c r="AF13" s="50"/>
      <c r="AG13" s="50"/>
      <c r="AH13" s="50"/>
      <c r="AI13" s="50"/>
      <c r="AJ13" s="50"/>
      <c r="AK13" s="50"/>
      <c r="AL13" s="50"/>
      <c r="AM13" s="50"/>
      <c r="AN13" s="50"/>
      <c r="AO13" s="50"/>
      <c r="AP13" s="50"/>
      <c r="AQ13" s="50"/>
      <c r="AR13" s="50"/>
      <c r="AS13" s="50"/>
    </row>
    <row r="14">
      <c r="A14" s="1384" t="s">
        <v>113</v>
      </c>
      <c r="B14" s="109" t="s">
        <v>125</v>
      </c>
      <c r="C14" s="1356">
        <v>46055.0</v>
      </c>
      <c r="D14" s="1356">
        <v>46056.0</v>
      </c>
      <c r="E14" s="1356">
        <v>46057.0</v>
      </c>
      <c r="F14" s="1356">
        <v>46058.0</v>
      </c>
      <c r="G14" s="1356">
        <v>46059.0</v>
      </c>
      <c r="H14" s="1356">
        <v>46060.0</v>
      </c>
      <c r="I14" s="1356">
        <v>46061.0</v>
      </c>
      <c r="J14" s="1356">
        <v>46062.0</v>
      </c>
      <c r="K14" s="1356">
        <v>46063.0</v>
      </c>
      <c r="L14" s="1356">
        <v>46064.0</v>
      </c>
      <c r="M14" s="1356">
        <v>46065.0</v>
      </c>
      <c r="N14" s="1356">
        <v>46066.0</v>
      </c>
      <c r="O14" s="1356">
        <v>46067.0</v>
      </c>
      <c r="P14" s="1356">
        <v>46068.0</v>
      </c>
      <c r="Q14" s="1356">
        <v>46069.0</v>
      </c>
      <c r="R14" s="1356">
        <v>46070.0</v>
      </c>
      <c r="S14" s="1356">
        <v>46071.0</v>
      </c>
      <c r="T14" s="1356">
        <v>46072.0</v>
      </c>
      <c r="U14" s="1356">
        <v>46073.0</v>
      </c>
      <c r="V14" s="1356">
        <v>46074.0</v>
      </c>
      <c r="W14" s="1356">
        <v>46075.0</v>
      </c>
      <c r="X14" s="1356">
        <v>46076.0</v>
      </c>
      <c r="Y14" s="1356">
        <v>46077.0</v>
      </c>
      <c r="Z14" s="1356">
        <v>46078.0</v>
      </c>
      <c r="AA14" s="1356">
        <v>46079.0</v>
      </c>
      <c r="AB14" s="1356">
        <v>46080.0</v>
      </c>
      <c r="AC14" s="1356">
        <v>46081.0</v>
      </c>
      <c r="AD14" s="1356">
        <v>46082.0</v>
      </c>
      <c r="AE14" s="1356">
        <v>46083.0</v>
      </c>
      <c r="AF14" s="1356">
        <v>46084.0</v>
      </c>
      <c r="AG14" s="1356">
        <v>46085.0</v>
      </c>
      <c r="AH14" s="1357" t="s">
        <v>3305</v>
      </c>
      <c r="AI14" s="1357" t="s">
        <v>3306</v>
      </c>
      <c r="AJ14" s="1358" t="s">
        <v>3307</v>
      </c>
      <c r="AK14" s="1358" t="s">
        <v>3308</v>
      </c>
      <c r="AL14" s="1358" t="s">
        <v>3309</v>
      </c>
      <c r="AM14" s="1358" t="s">
        <v>3310</v>
      </c>
      <c r="AN14" s="1359" t="s">
        <v>3311</v>
      </c>
      <c r="AO14" s="1359" t="s">
        <v>3312</v>
      </c>
      <c r="AP14" s="1359" t="s">
        <v>3313</v>
      </c>
      <c r="AQ14" s="1359" t="s">
        <v>3314</v>
      </c>
      <c r="AR14" s="50"/>
      <c r="AS14" s="50"/>
    </row>
    <row r="15">
      <c r="B15" s="109" t="s">
        <v>22</v>
      </c>
      <c r="C15" s="1425"/>
      <c r="D15" s="1056"/>
      <c r="E15" s="1056"/>
      <c r="F15" s="1056"/>
      <c r="G15" s="1056"/>
      <c r="H15" s="1386"/>
      <c r="I15" s="1387"/>
      <c r="J15" s="1425"/>
      <c r="K15" s="1427"/>
      <c r="L15" s="1427"/>
      <c r="M15" s="1427"/>
      <c r="N15" s="1427"/>
      <c r="O15" s="1390"/>
      <c r="P15" s="1390"/>
      <c r="Q15" s="1369"/>
      <c r="R15" s="1369"/>
      <c r="S15" s="1427"/>
      <c r="T15" s="1425"/>
      <c r="U15" s="1427"/>
      <c r="V15" s="1390"/>
      <c r="W15" s="1390"/>
      <c r="X15" s="1427"/>
      <c r="Y15" s="1056"/>
      <c r="Z15" s="124"/>
      <c r="AA15" s="1427"/>
      <c r="AB15" s="1423"/>
      <c r="AC15" s="1390"/>
      <c r="AD15" s="1390"/>
      <c r="AE15" s="1423"/>
      <c r="AF15" s="124"/>
      <c r="AG15" s="124"/>
      <c r="AH15" s="1365">
        <f>SUM(C15:AF15)</f>
        <v>0</v>
      </c>
      <c r="AI15" s="124"/>
      <c r="AJ15" s="393"/>
      <c r="AK15" s="393"/>
      <c r="AL15" s="393"/>
      <c r="AM15" s="393"/>
      <c r="AN15" s="50"/>
      <c r="AO15" s="50"/>
      <c r="AP15" s="50"/>
      <c r="AQ15" s="50"/>
      <c r="AR15" s="50"/>
      <c r="AS15" s="50"/>
    </row>
    <row r="16">
      <c r="B16" s="1392" t="s">
        <v>97</v>
      </c>
      <c r="C16" s="1428">
        <v>350.0</v>
      </c>
      <c r="D16" s="1428">
        <v>311.0</v>
      </c>
      <c r="E16" s="1428">
        <v>284.0</v>
      </c>
      <c r="F16" s="1428">
        <v>346.0</v>
      </c>
      <c r="G16" s="1432">
        <v>230.0</v>
      </c>
      <c r="H16" s="1394"/>
      <c r="I16" s="1395"/>
      <c r="J16" s="1432">
        <v>125.0</v>
      </c>
      <c r="K16" s="1428">
        <v>205.0</v>
      </c>
      <c r="L16" s="1428"/>
      <c r="M16" s="1431">
        <v>145.0</v>
      </c>
      <c r="N16" s="1431">
        <v>175.0</v>
      </c>
      <c r="O16" s="1394"/>
      <c r="P16" s="1399"/>
      <c r="Q16" s="1056">
        <v>158.0</v>
      </c>
      <c r="R16" s="1540">
        <v>195.0</v>
      </c>
      <c r="S16" s="1428">
        <v>226.0</v>
      </c>
      <c r="T16" s="1428">
        <v>220.0</v>
      </c>
      <c r="U16" s="1428">
        <v>125.0</v>
      </c>
      <c r="V16" s="1399"/>
      <c r="W16" s="1394"/>
      <c r="X16" s="1431"/>
      <c r="Y16" s="1431">
        <v>162.0</v>
      </c>
      <c r="Z16" s="1428">
        <v>178.0</v>
      </c>
      <c r="AA16" s="1428">
        <v>158.0</v>
      </c>
      <c r="AB16" s="1428">
        <v>166.0</v>
      </c>
      <c r="AC16" s="1399"/>
      <c r="AD16" s="1399"/>
      <c r="AE16" s="1401"/>
      <c r="AF16" s="1401"/>
      <c r="AG16" s="1401"/>
      <c r="AH16" s="1402">
        <f t="shared" ref="AH16:AH20" si="41">AVERAGE(C16:AF16)</f>
        <v>208.8333333</v>
      </c>
      <c r="AI16" s="1403">
        <f t="shared" ref="AI16:AI20" si="42">SUM(C16:AF16)</f>
        <v>3759</v>
      </c>
      <c r="AJ16" s="1393">
        <f t="shared" ref="AJ16:AJ20" si="43">IFERROR(AVERAGE(C16:F16),"-")</f>
        <v>322.75</v>
      </c>
      <c r="AK16" s="1393">
        <f t="shared" ref="AK16:AK20" si="44">IFERROR(AVERAGE(I16:M16),"-")</f>
        <v>158.3333333</v>
      </c>
      <c r="AL16" s="1400">
        <f t="shared" ref="AL16:AL20" si="45">IFERROR(AVERAGE(P16:T16),"-")</f>
        <v>199.75</v>
      </c>
      <c r="AM16" s="1400">
        <f t="shared" ref="AM16:AM20" si="46">IFERROR(AVERAGE(X16:AB16),"-")</f>
        <v>166</v>
      </c>
      <c r="AN16" s="1400">
        <f t="shared" ref="AN16:AN20" si="47">sum(C16:G16)</f>
        <v>1521</v>
      </c>
      <c r="AO16" s="1400">
        <f t="shared" ref="AO16:AO20" si="48">sum(J16:N16)</f>
        <v>650</v>
      </c>
      <c r="AP16" s="1400">
        <f t="shared" ref="AP16:AP20" si="49">sum(Q16:U16)</f>
        <v>924</v>
      </c>
      <c r="AQ16" s="1400">
        <f t="shared" ref="AQ16:AQ20" si="50">sum(X16:AB16)</f>
        <v>664</v>
      </c>
      <c r="AR16" s="1400"/>
      <c r="AS16" s="1400"/>
    </row>
    <row r="17">
      <c r="B17" s="1392" t="s">
        <v>3290</v>
      </c>
      <c r="C17" s="1428">
        <v>125.0</v>
      </c>
      <c r="D17" s="1428">
        <v>81.0</v>
      </c>
      <c r="E17" s="1428">
        <v>66.0</v>
      </c>
      <c r="F17" s="1428">
        <v>84.0</v>
      </c>
      <c r="G17" s="1432">
        <v>65.0</v>
      </c>
      <c r="H17" s="1394"/>
      <c r="I17" s="1395"/>
      <c r="J17" s="1432">
        <v>21.0</v>
      </c>
      <c r="K17" s="1428">
        <v>66.0</v>
      </c>
      <c r="L17" s="1428"/>
      <c r="M17" s="1431">
        <v>51.0</v>
      </c>
      <c r="N17" s="1428">
        <v>42.0</v>
      </c>
      <c r="O17" s="1394"/>
      <c r="P17" s="1399"/>
      <c r="Q17" s="1433">
        <v>37.0</v>
      </c>
      <c r="R17" s="1427">
        <v>29.0</v>
      </c>
      <c r="S17" s="1427">
        <v>52.0</v>
      </c>
      <c r="T17" s="1428">
        <v>52.0</v>
      </c>
      <c r="U17" s="1428">
        <v>38.0</v>
      </c>
      <c r="V17" s="1399"/>
      <c r="W17" s="1394"/>
      <c r="X17" s="1431"/>
      <c r="Y17" s="1431">
        <v>32.0</v>
      </c>
      <c r="Z17" s="1428">
        <v>42.0</v>
      </c>
      <c r="AA17" s="1428">
        <v>46.0</v>
      </c>
      <c r="AB17" s="1428">
        <v>37.0</v>
      </c>
      <c r="AC17" s="1399"/>
      <c r="AD17" s="1399"/>
      <c r="AE17" s="1401"/>
      <c r="AF17" s="1401"/>
      <c r="AG17" s="1401"/>
      <c r="AH17" s="1402">
        <f t="shared" si="41"/>
        <v>53.66666667</v>
      </c>
      <c r="AI17" s="1403">
        <f t="shared" si="42"/>
        <v>966</v>
      </c>
      <c r="AJ17" s="1393">
        <f t="shared" si="43"/>
        <v>89</v>
      </c>
      <c r="AK17" s="1393">
        <f t="shared" si="44"/>
        <v>46</v>
      </c>
      <c r="AL17" s="1400">
        <f t="shared" si="45"/>
        <v>42.5</v>
      </c>
      <c r="AM17" s="1400">
        <f t="shared" si="46"/>
        <v>39.25</v>
      </c>
      <c r="AN17" s="1400">
        <f t="shared" si="47"/>
        <v>421</v>
      </c>
      <c r="AO17" s="1400">
        <f t="shared" si="48"/>
        <v>180</v>
      </c>
      <c r="AP17" s="1400">
        <f t="shared" si="49"/>
        <v>208</v>
      </c>
      <c r="AQ17" s="1400">
        <f t="shared" si="50"/>
        <v>157</v>
      </c>
      <c r="AR17" s="1400"/>
      <c r="AS17" s="1400"/>
    </row>
    <row r="18">
      <c r="B18" s="1392" t="s">
        <v>1283</v>
      </c>
      <c r="C18" s="1428">
        <v>51.0</v>
      </c>
      <c r="D18" s="1428">
        <v>24.0</v>
      </c>
      <c r="E18" s="1428">
        <v>20.0</v>
      </c>
      <c r="F18" s="1428">
        <v>33.0</v>
      </c>
      <c r="G18" s="1432">
        <v>22.0</v>
      </c>
      <c r="H18" s="1394"/>
      <c r="I18" s="1395"/>
      <c r="J18" s="1432">
        <v>6.0</v>
      </c>
      <c r="K18" s="1428">
        <v>23.0</v>
      </c>
      <c r="L18" s="1428"/>
      <c r="M18" s="1431">
        <v>23.0</v>
      </c>
      <c r="N18" s="1428">
        <v>19.0</v>
      </c>
      <c r="O18" s="1394"/>
      <c r="P18" s="1399"/>
      <c r="Q18" s="1433">
        <v>18.0</v>
      </c>
      <c r="R18" s="1427">
        <v>10.0</v>
      </c>
      <c r="S18" s="1427">
        <v>17.0</v>
      </c>
      <c r="T18" s="1428">
        <v>15.0</v>
      </c>
      <c r="U18" s="1428">
        <v>13.0</v>
      </c>
      <c r="V18" s="1399"/>
      <c r="W18" s="1394"/>
      <c r="X18" s="1431"/>
      <c r="Y18" s="1431">
        <v>8.0</v>
      </c>
      <c r="Z18" s="1428">
        <v>13.0</v>
      </c>
      <c r="AA18" s="1428">
        <v>15.0</v>
      </c>
      <c r="AB18" s="1428">
        <v>12.0</v>
      </c>
      <c r="AC18" s="1399"/>
      <c r="AD18" s="1399"/>
      <c r="AE18" s="1401"/>
      <c r="AF18" s="1401"/>
      <c r="AG18" s="1401"/>
      <c r="AH18" s="1402">
        <f t="shared" si="41"/>
        <v>19</v>
      </c>
      <c r="AI18" s="1403">
        <f t="shared" si="42"/>
        <v>342</v>
      </c>
      <c r="AJ18" s="1393">
        <f t="shared" si="43"/>
        <v>32</v>
      </c>
      <c r="AK18" s="1393">
        <f t="shared" si="44"/>
        <v>17.33333333</v>
      </c>
      <c r="AL18" s="1400">
        <f t="shared" si="45"/>
        <v>15</v>
      </c>
      <c r="AM18" s="1400">
        <f t="shared" si="46"/>
        <v>12</v>
      </c>
      <c r="AN18" s="1400">
        <f t="shared" si="47"/>
        <v>150</v>
      </c>
      <c r="AO18" s="1400">
        <f t="shared" si="48"/>
        <v>71</v>
      </c>
      <c r="AP18" s="1400">
        <f t="shared" si="49"/>
        <v>73</v>
      </c>
      <c r="AQ18" s="1400">
        <f t="shared" si="50"/>
        <v>48</v>
      </c>
      <c r="AR18" s="1400"/>
      <c r="AS18" s="1400"/>
    </row>
    <row r="19">
      <c r="B19" s="1392" t="s">
        <v>3315</v>
      </c>
      <c r="C19" s="1428">
        <v>4.0</v>
      </c>
      <c r="D19" s="1428">
        <v>3.0</v>
      </c>
      <c r="E19" s="1431">
        <v>5.0</v>
      </c>
      <c r="F19" s="1428">
        <v>2.0</v>
      </c>
      <c r="G19" s="1432">
        <v>5.0</v>
      </c>
      <c r="H19" s="1394"/>
      <c r="I19" s="1395"/>
      <c r="J19" s="1432">
        <v>1.0</v>
      </c>
      <c r="K19" s="1428">
        <v>2.0</v>
      </c>
      <c r="L19" s="1428"/>
      <c r="M19" s="1431">
        <v>3.0</v>
      </c>
      <c r="N19" s="1428">
        <v>1.0</v>
      </c>
      <c r="O19" s="1394"/>
      <c r="P19" s="1399"/>
      <c r="Q19" s="1433">
        <v>4.0</v>
      </c>
      <c r="R19" s="1427">
        <v>2.0</v>
      </c>
      <c r="S19" s="1427">
        <v>6.0</v>
      </c>
      <c r="T19" s="1428">
        <v>4.0</v>
      </c>
      <c r="U19" s="1428">
        <v>5.0</v>
      </c>
      <c r="V19" s="1399"/>
      <c r="W19" s="1394"/>
      <c r="X19" s="1431"/>
      <c r="Y19" s="1431">
        <v>6.0</v>
      </c>
      <c r="Z19" s="1428">
        <v>3.0</v>
      </c>
      <c r="AA19" s="1428">
        <v>5.0</v>
      </c>
      <c r="AB19" s="1428">
        <v>2.0</v>
      </c>
      <c r="AC19" s="1399"/>
      <c r="AD19" s="1399"/>
      <c r="AE19" s="1401"/>
      <c r="AF19" s="1401"/>
      <c r="AG19" s="1401"/>
      <c r="AH19" s="1402">
        <f t="shared" si="41"/>
        <v>3.5</v>
      </c>
      <c r="AI19" s="1403">
        <f t="shared" si="42"/>
        <v>63</v>
      </c>
      <c r="AJ19" s="1393">
        <f t="shared" si="43"/>
        <v>3.5</v>
      </c>
      <c r="AK19" s="1393">
        <f t="shared" si="44"/>
        <v>2</v>
      </c>
      <c r="AL19" s="1400">
        <f t="shared" si="45"/>
        <v>4</v>
      </c>
      <c r="AM19" s="1400">
        <f t="shared" si="46"/>
        <v>4</v>
      </c>
      <c r="AN19" s="1400">
        <f t="shared" si="47"/>
        <v>19</v>
      </c>
      <c r="AO19" s="1400">
        <f t="shared" si="48"/>
        <v>7</v>
      </c>
      <c r="AP19" s="1400">
        <f t="shared" si="49"/>
        <v>21</v>
      </c>
      <c r="AQ19" s="1400">
        <f t="shared" si="50"/>
        <v>16</v>
      </c>
      <c r="AR19" s="1400"/>
      <c r="AS19" s="1400"/>
    </row>
    <row r="20">
      <c r="B20" s="1392" t="s">
        <v>96</v>
      </c>
      <c r="C20" s="1428">
        <v>1.0</v>
      </c>
      <c r="D20" s="1428">
        <v>1.0</v>
      </c>
      <c r="E20" s="1431">
        <v>3.0</v>
      </c>
      <c r="F20" s="1428">
        <v>2.0</v>
      </c>
      <c r="G20" s="1432">
        <v>4.0</v>
      </c>
      <c r="H20" s="1394"/>
      <c r="I20" s="1395"/>
      <c r="J20" s="1432">
        <v>1.0</v>
      </c>
      <c r="K20" s="1428">
        <v>1.0</v>
      </c>
      <c r="L20" s="1428"/>
      <c r="M20" s="1428">
        <v>1.0</v>
      </c>
      <c r="N20" s="1428">
        <v>0.0</v>
      </c>
      <c r="O20" s="1394"/>
      <c r="P20" s="1399"/>
      <c r="Q20" s="1428">
        <v>1.0</v>
      </c>
      <c r="R20" s="1428">
        <v>1.0</v>
      </c>
      <c r="S20" s="1431">
        <v>2.0</v>
      </c>
      <c r="T20" s="1428">
        <v>2.0</v>
      </c>
      <c r="U20" s="1431">
        <v>2.0</v>
      </c>
      <c r="V20" s="1399"/>
      <c r="W20" s="1394"/>
      <c r="X20" s="1431"/>
      <c r="Y20" s="1431">
        <v>4.0</v>
      </c>
      <c r="Z20" s="1428">
        <v>1.0</v>
      </c>
      <c r="AA20" s="1431">
        <v>1.0</v>
      </c>
      <c r="AB20" s="1431">
        <v>1.0</v>
      </c>
      <c r="AC20" s="1399"/>
      <c r="AD20" s="1399"/>
      <c r="AE20" s="1401"/>
      <c r="AF20" s="1401"/>
      <c r="AG20" s="1401"/>
      <c r="AH20" s="1402">
        <f t="shared" si="41"/>
        <v>1.611111111</v>
      </c>
      <c r="AI20" s="1403">
        <f t="shared" si="42"/>
        <v>29</v>
      </c>
      <c r="AJ20" s="1393">
        <f t="shared" si="43"/>
        <v>1.75</v>
      </c>
      <c r="AK20" s="1393">
        <f t="shared" si="44"/>
        <v>1</v>
      </c>
      <c r="AL20" s="1400">
        <f t="shared" si="45"/>
        <v>1.5</v>
      </c>
      <c r="AM20" s="1400">
        <f t="shared" si="46"/>
        <v>1.75</v>
      </c>
      <c r="AN20" s="1400">
        <f t="shared" si="47"/>
        <v>11</v>
      </c>
      <c r="AO20" s="1400">
        <f t="shared" si="48"/>
        <v>3</v>
      </c>
      <c r="AP20" s="1400">
        <f t="shared" si="49"/>
        <v>8</v>
      </c>
      <c r="AQ20" s="1400">
        <f t="shared" si="50"/>
        <v>7</v>
      </c>
      <c r="AR20" s="1400"/>
      <c r="AS20" s="1400"/>
    </row>
    <row r="21">
      <c r="B21" s="1373" t="s">
        <v>3317</v>
      </c>
      <c r="C21" s="1371">
        <f t="shared" ref="C21:K21" si="51">C20-C15</f>
        <v>1</v>
      </c>
      <c r="D21" s="1371">
        <f t="shared" si="51"/>
        <v>1</v>
      </c>
      <c r="E21" s="1371">
        <f t="shared" si="51"/>
        <v>3</v>
      </c>
      <c r="F21" s="1371">
        <f t="shared" si="51"/>
        <v>2</v>
      </c>
      <c r="G21" s="1371">
        <f t="shared" si="51"/>
        <v>4</v>
      </c>
      <c r="H21" s="1370">
        <f t="shared" si="51"/>
        <v>0</v>
      </c>
      <c r="I21" s="1370">
        <f t="shared" si="51"/>
        <v>0</v>
      </c>
      <c r="J21" s="1371">
        <f t="shared" si="51"/>
        <v>1</v>
      </c>
      <c r="K21" s="1371">
        <f t="shared" si="51"/>
        <v>1</v>
      </c>
      <c r="L21" s="1371"/>
      <c r="M21" s="1371">
        <f t="shared" ref="M21:W21" si="52">M20-M15</f>
        <v>1</v>
      </c>
      <c r="N21" s="1371">
        <f t="shared" si="52"/>
        <v>0</v>
      </c>
      <c r="O21" s="1370">
        <f t="shared" si="52"/>
        <v>0</v>
      </c>
      <c r="P21" s="1370">
        <f t="shared" si="52"/>
        <v>0</v>
      </c>
      <c r="Q21" s="1371">
        <f t="shared" si="52"/>
        <v>1</v>
      </c>
      <c r="R21" s="1371">
        <f t="shared" si="52"/>
        <v>1</v>
      </c>
      <c r="S21" s="1371">
        <f t="shared" si="52"/>
        <v>2</v>
      </c>
      <c r="T21" s="1371">
        <f t="shared" si="52"/>
        <v>2</v>
      </c>
      <c r="U21" s="1371">
        <f t="shared" si="52"/>
        <v>2</v>
      </c>
      <c r="V21" s="1370">
        <f t="shared" si="52"/>
        <v>0</v>
      </c>
      <c r="W21" s="1370">
        <f t="shared" si="52"/>
        <v>0</v>
      </c>
      <c r="X21" s="1371"/>
      <c r="Y21" s="1371">
        <f t="shared" ref="Y21:AG21" si="53">Y20-Y15</f>
        <v>4</v>
      </c>
      <c r="Z21" s="1371">
        <f t="shared" si="53"/>
        <v>1</v>
      </c>
      <c r="AA21" s="1371">
        <f t="shared" si="53"/>
        <v>1</v>
      </c>
      <c r="AB21" s="1371">
        <f t="shared" si="53"/>
        <v>1</v>
      </c>
      <c r="AC21" s="1370">
        <f t="shared" si="53"/>
        <v>0</v>
      </c>
      <c r="AD21" s="1370">
        <f t="shared" si="53"/>
        <v>0</v>
      </c>
      <c r="AE21" s="1371">
        <f t="shared" si="53"/>
        <v>0</v>
      </c>
      <c r="AF21" s="1371">
        <f t="shared" si="53"/>
        <v>0</v>
      </c>
      <c r="AG21" s="1371">
        <f t="shared" si="53"/>
        <v>0</v>
      </c>
      <c r="AH21" s="1372">
        <f>SUM(C21:AG21)</f>
        <v>29</v>
      </c>
      <c r="AI21" s="124"/>
      <c r="AJ21" s="393"/>
      <c r="AK21" s="393"/>
      <c r="AL21" s="393"/>
      <c r="AM21" s="393"/>
      <c r="AN21" s="1400"/>
      <c r="AO21" s="1400"/>
      <c r="AP21" s="1400"/>
      <c r="AQ21" s="1400"/>
      <c r="AR21" s="50"/>
      <c r="AS21" s="50"/>
    </row>
    <row r="22">
      <c r="B22" s="1375" t="s">
        <v>157</v>
      </c>
      <c r="C22" s="1376">
        <f t="shared" ref="C22:K22" si="54">C17/C16</f>
        <v>0.3571428571</v>
      </c>
      <c r="D22" s="1376">
        <f t="shared" si="54"/>
        <v>0.2604501608</v>
      </c>
      <c r="E22" s="1376">
        <f t="shared" si="54"/>
        <v>0.2323943662</v>
      </c>
      <c r="F22" s="1376">
        <f t="shared" si="54"/>
        <v>0.2427745665</v>
      </c>
      <c r="G22" s="1376">
        <f t="shared" si="54"/>
        <v>0.2826086957</v>
      </c>
      <c r="H22" s="1377" t="str">
        <f t="shared" si="54"/>
        <v>#DIV/0!</v>
      </c>
      <c r="I22" s="1377" t="str">
        <f t="shared" si="54"/>
        <v>#DIV/0!</v>
      </c>
      <c r="J22" s="1376">
        <f t="shared" si="54"/>
        <v>0.168</v>
      </c>
      <c r="K22" s="1376">
        <f t="shared" si="54"/>
        <v>0.3219512195</v>
      </c>
      <c r="L22" s="1376"/>
      <c r="M22" s="1376">
        <f t="shared" ref="M22:W22" si="55">M17/M16</f>
        <v>0.3517241379</v>
      </c>
      <c r="N22" s="1376">
        <f t="shared" si="55"/>
        <v>0.24</v>
      </c>
      <c r="O22" s="1377" t="str">
        <f t="shared" si="55"/>
        <v>#DIV/0!</v>
      </c>
      <c r="P22" s="1377" t="str">
        <f t="shared" si="55"/>
        <v>#DIV/0!</v>
      </c>
      <c r="Q22" s="1376">
        <f t="shared" si="55"/>
        <v>0.2341772152</v>
      </c>
      <c r="R22" s="1376">
        <f t="shared" si="55"/>
        <v>0.1487179487</v>
      </c>
      <c r="S22" s="1376">
        <f t="shared" si="55"/>
        <v>0.2300884956</v>
      </c>
      <c r="T22" s="1376">
        <f t="shared" si="55"/>
        <v>0.2363636364</v>
      </c>
      <c r="U22" s="1376">
        <f t="shared" si="55"/>
        <v>0.304</v>
      </c>
      <c r="V22" s="1377" t="str">
        <f t="shared" si="55"/>
        <v>#DIV/0!</v>
      </c>
      <c r="W22" s="1377" t="str">
        <f t="shared" si="55"/>
        <v>#DIV/0!</v>
      </c>
      <c r="X22" s="1376"/>
      <c r="Y22" s="1376">
        <f t="shared" ref="Y22:AG22" si="56">Y17/Y16</f>
        <v>0.1975308642</v>
      </c>
      <c r="Z22" s="1376">
        <f t="shared" si="56"/>
        <v>0.2359550562</v>
      </c>
      <c r="AA22" s="1376">
        <f t="shared" si="56"/>
        <v>0.2911392405</v>
      </c>
      <c r="AB22" s="1376">
        <f t="shared" si="56"/>
        <v>0.2228915663</v>
      </c>
      <c r="AC22" s="1377" t="str">
        <f t="shared" si="56"/>
        <v>#DIV/0!</v>
      </c>
      <c r="AD22" s="1377" t="str">
        <f t="shared" si="56"/>
        <v>#DIV/0!</v>
      </c>
      <c r="AE22" s="1376" t="str">
        <f t="shared" si="56"/>
        <v>#DIV/0!</v>
      </c>
      <c r="AF22" s="1376" t="str">
        <f t="shared" si="56"/>
        <v>#DIV/0!</v>
      </c>
      <c r="AG22" s="1376" t="str">
        <f t="shared" si="56"/>
        <v>#DIV/0!</v>
      </c>
      <c r="AH22" s="1442" t="str">
        <f t="shared" ref="AH22:AH25" si="60">AVERAGE(C22:AF22)</f>
        <v>#DIV/0!</v>
      </c>
      <c r="AI22" s="1376">
        <f t="shared" ref="AI22:AI25" si="61">AI17/AI16</f>
        <v>0.2569832402</v>
      </c>
      <c r="AJ22" s="1378">
        <f t="shared" ref="AJ22:AJ25" si="62">IFERROR(AVERAGE(C22:G22),"-")</f>
        <v>0.2750741292</v>
      </c>
      <c r="AK22" s="1378">
        <f t="shared" ref="AK22:AK25" si="63">IFERROR(AVERAGE(J22:N22),"-")</f>
        <v>0.2704188394</v>
      </c>
      <c r="AL22" s="1378">
        <f t="shared" ref="AL22:AL25" si="64">IFERROR(AVERAGE(Q22:U22),"-")</f>
        <v>0.2306694592</v>
      </c>
      <c r="AM22" s="1378">
        <f t="shared" ref="AM22:AM25" si="65">IFERROR(AVERAGE(X22:AB22),"-")</f>
        <v>0.2368791818</v>
      </c>
      <c r="AN22" s="1400"/>
      <c r="AO22" s="1400"/>
      <c r="AP22" s="1400"/>
      <c r="AQ22" s="1400"/>
      <c r="AR22" s="50"/>
      <c r="AS22" s="50"/>
    </row>
    <row r="23">
      <c r="B23" s="1375" t="s">
        <v>159</v>
      </c>
      <c r="C23" s="1376">
        <f t="shared" ref="C23:K23" si="57">C18/C17</f>
        <v>0.408</v>
      </c>
      <c r="D23" s="1376">
        <f t="shared" si="57"/>
        <v>0.2962962963</v>
      </c>
      <c r="E23" s="1376">
        <f t="shared" si="57"/>
        <v>0.303030303</v>
      </c>
      <c r="F23" s="1376">
        <f t="shared" si="57"/>
        <v>0.3928571429</v>
      </c>
      <c r="G23" s="1376">
        <f t="shared" si="57"/>
        <v>0.3384615385</v>
      </c>
      <c r="H23" s="1377" t="str">
        <f t="shared" si="57"/>
        <v>#DIV/0!</v>
      </c>
      <c r="I23" s="1377" t="str">
        <f t="shared" si="57"/>
        <v>#DIV/0!</v>
      </c>
      <c r="J23" s="1376">
        <f t="shared" si="57"/>
        <v>0.2857142857</v>
      </c>
      <c r="K23" s="1376">
        <f t="shared" si="57"/>
        <v>0.3484848485</v>
      </c>
      <c r="L23" s="1376"/>
      <c r="M23" s="1376">
        <f t="shared" ref="M23:W23" si="58">M18/M17</f>
        <v>0.4509803922</v>
      </c>
      <c r="N23" s="1376">
        <f t="shared" si="58"/>
        <v>0.4523809524</v>
      </c>
      <c r="O23" s="1377" t="str">
        <f t="shared" si="58"/>
        <v>#DIV/0!</v>
      </c>
      <c r="P23" s="1377" t="str">
        <f t="shared" si="58"/>
        <v>#DIV/0!</v>
      </c>
      <c r="Q23" s="1376">
        <f t="shared" si="58"/>
        <v>0.4864864865</v>
      </c>
      <c r="R23" s="1376">
        <f t="shared" si="58"/>
        <v>0.3448275862</v>
      </c>
      <c r="S23" s="1376">
        <f t="shared" si="58"/>
        <v>0.3269230769</v>
      </c>
      <c r="T23" s="1376">
        <f t="shared" si="58"/>
        <v>0.2884615385</v>
      </c>
      <c r="U23" s="1376">
        <f t="shared" si="58"/>
        <v>0.3421052632</v>
      </c>
      <c r="V23" s="1377" t="str">
        <f t="shared" si="58"/>
        <v>#DIV/0!</v>
      </c>
      <c r="W23" s="1377" t="str">
        <f t="shared" si="58"/>
        <v>#DIV/0!</v>
      </c>
      <c r="X23" s="1376"/>
      <c r="Y23" s="1376">
        <f t="shared" ref="Y23:AG23" si="59">Y18/Y17</f>
        <v>0.25</v>
      </c>
      <c r="Z23" s="1376">
        <f t="shared" si="59"/>
        <v>0.3095238095</v>
      </c>
      <c r="AA23" s="1376">
        <f t="shared" si="59"/>
        <v>0.3260869565</v>
      </c>
      <c r="AB23" s="1376">
        <f t="shared" si="59"/>
        <v>0.3243243243</v>
      </c>
      <c r="AC23" s="1377" t="str">
        <f t="shared" si="59"/>
        <v>#DIV/0!</v>
      </c>
      <c r="AD23" s="1377" t="str">
        <f t="shared" si="59"/>
        <v>#DIV/0!</v>
      </c>
      <c r="AE23" s="1376" t="str">
        <f t="shared" si="59"/>
        <v>#DIV/0!</v>
      </c>
      <c r="AF23" s="1376" t="str">
        <f t="shared" si="59"/>
        <v>#DIV/0!</v>
      </c>
      <c r="AG23" s="1376" t="str">
        <f t="shared" si="59"/>
        <v>#DIV/0!</v>
      </c>
      <c r="AH23" s="1442" t="str">
        <f t="shared" si="60"/>
        <v>#DIV/0!</v>
      </c>
      <c r="AI23" s="1376">
        <f t="shared" si="61"/>
        <v>0.3540372671</v>
      </c>
      <c r="AJ23" s="1378">
        <f t="shared" si="62"/>
        <v>0.3477290561</v>
      </c>
      <c r="AK23" s="1378">
        <f t="shared" si="63"/>
        <v>0.3843901197</v>
      </c>
      <c r="AL23" s="1378">
        <f t="shared" si="64"/>
        <v>0.3577607902</v>
      </c>
      <c r="AM23" s="1378">
        <f t="shared" si="65"/>
        <v>0.3024837726</v>
      </c>
      <c r="AN23" s="1400"/>
      <c r="AO23" s="1400"/>
      <c r="AP23" s="1400"/>
      <c r="AQ23" s="1400"/>
      <c r="AR23" s="50"/>
      <c r="AS23" s="50"/>
    </row>
    <row r="24">
      <c r="B24" s="1375" t="s">
        <v>161</v>
      </c>
      <c r="C24" s="1376">
        <f t="shared" ref="C24:K24" si="66">C19/C18</f>
        <v>0.07843137255</v>
      </c>
      <c r="D24" s="1376">
        <f t="shared" si="66"/>
        <v>0.125</v>
      </c>
      <c r="E24" s="1376">
        <f t="shared" si="66"/>
        <v>0.25</v>
      </c>
      <c r="F24" s="1376">
        <f t="shared" si="66"/>
        <v>0.06060606061</v>
      </c>
      <c r="G24" s="1376">
        <f t="shared" si="66"/>
        <v>0.2272727273</v>
      </c>
      <c r="H24" s="1377" t="str">
        <f t="shared" si="66"/>
        <v>#DIV/0!</v>
      </c>
      <c r="I24" s="1377" t="str">
        <f t="shared" si="66"/>
        <v>#DIV/0!</v>
      </c>
      <c r="J24" s="1376">
        <f t="shared" si="66"/>
        <v>0.1666666667</v>
      </c>
      <c r="K24" s="1376">
        <f t="shared" si="66"/>
        <v>0.08695652174</v>
      </c>
      <c r="L24" s="1376"/>
      <c r="M24" s="1376">
        <f t="shared" ref="M24:W24" si="67">M19/M18</f>
        <v>0.1304347826</v>
      </c>
      <c r="N24" s="1376">
        <f t="shared" si="67"/>
        <v>0.05263157895</v>
      </c>
      <c r="O24" s="1377" t="str">
        <f t="shared" si="67"/>
        <v>#DIV/0!</v>
      </c>
      <c r="P24" s="1377" t="str">
        <f t="shared" si="67"/>
        <v>#DIV/0!</v>
      </c>
      <c r="Q24" s="1376">
        <f t="shared" si="67"/>
        <v>0.2222222222</v>
      </c>
      <c r="R24" s="1376">
        <f t="shared" si="67"/>
        <v>0.2</v>
      </c>
      <c r="S24" s="1376">
        <f t="shared" si="67"/>
        <v>0.3529411765</v>
      </c>
      <c r="T24" s="1376">
        <f t="shared" si="67"/>
        <v>0.2666666667</v>
      </c>
      <c r="U24" s="1376">
        <f t="shared" si="67"/>
        <v>0.3846153846</v>
      </c>
      <c r="V24" s="1377" t="str">
        <f t="shared" si="67"/>
        <v>#DIV/0!</v>
      </c>
      <c r="W24" s="1377" t="str">
        <f t="shared" si="67"/>
        <v>#DIV/0!</v>
      </c>
      <c r="X24" s="1376"/>
      <c r="Y24" s="1376">
        <f t="shared" ref="Y24:AG24" si="68">Y19/Y18</f>
        <v>0.75</v>
      </c>
      <c r="Z24" s="1376">
        <f t="shared" si="68"/>
        <v>0.2307692308</v>
      </c>
      <c r="AA24" s="1376">
        <f t="shared" si="68"/>
        <v>0.3333333333</v>
      </c>
      <c r="AB24" s="1376">
        <f t="shared" si="68"/>
        <v>0.1666666667</v>
      </c>
      <c r="AC24" s="1377" t="str">
        <f t="shared" si="68"/>
        <v>#DIV/0!</v>
      </c>
      <c r="AD24" s="1377" t="str">
        <f t="shared" si="68"/>
        <v>#DIV/0!</v>
      </c>
      <c r="AE24" s="1376" t="str">
        <f t="shared" si="68"/>
        <v>#DIV/0!</v>
      </c>
      <c r="AF24" s="1376" t="str">
        <f t="shared" si="68"/>
        <v>#DIV/0!</v>
      </c>
      <c r="AG24" s="1376" t="str">
        <f t="shared" si="68"/>
        <v>#DIV/0!</v>
      </c>
      <c r="AH24" s="1442" t="str">
        <f t="shared" si="60"/>
        <v>#DIV/0!</v>
      </c>
      <c r="AI24" s="1376">
        <f t="shared" si="61"/>
        <v>0.1842105263</v>
      </c>
      <c r="AJ24" s="1378">
        <f t="shared" si="62"/>
        <v>0.1482620321</v>
      </c>
      <c r="AK24" s="1378">
        <f t="shared" si="63"/>
        <v>0.1091723875</v>
      </c>
      <c r="AL24" s="1378">
        <f t="shared" si="64"/>
        <v>0.28528909</v>
      </c>
      <c r="AM24" s="1378">
        <f t="shared" si="65"/>
        <v>0.3701923077</v>
      </c>
      <c r="AN24" s="1400"/>
      <c r="AO24" s="1400"/>
      <c r="AP24" s="1400"/>
      <c r="AQ24" s="1400"/>
      <c r="AR24" s="50"/>
      <c r="AS24" s="50"/>
    </row>
    <row r="25">
      <c r="B25" s="1375" t="s">
        <v>163</v>
      </c>
      <c r="C25" s="1376">
        <f t="shared" ref="C25:K25" si="69">C20/C19</f>
        <v>0.25</v>
      </c>
      <c r="D25" s="1376">
        <f t="shared" si="69"/>
        <v>0.3333333333</v>
      </c>
      <c r="E25" s="1376">
        <f t="shared" si="69"/>
        <v>0.6</v>
      </c>
      <c r="F25" s="1376">
        <f t="shared" si="69"/>
        <v>1</v>
      </c>
      <c r="G25" s="1376">
        <f t="shared" si="69"/>
        <v>0.8</v>
      </c>
      <c r="H25" s="1377" t="str">
        <f t="shared" si="69"/>
        <v>#DIV/0!</v>
      </c>
      <c r="I25" s="1377" t="str">
        <f t="shared" si="69"/>
        <v>#DIV/0!</v>
      </c>
      <c r="J25" s="1376">
        <f t="shared" si="69"/>
        <v>1</v>
      </c>
      <c r="K25" s="1376">
        <f t="shared" si="69"/>
        <v>0.5</v>
      </c>
      <c r="L25" s="1376"/>
      <c r="M25" s="1376">
        <f t="shared" ref="M25:W25" si="70">M20/M19</f>
        <v>0.3333333333</v>
      </c>
      <c r="N25" s="1376">
        <f t="shared" si="70"/>
        <v>0</v>
      </c>
      <c r="O25" s="1377" t="str">
        <f t="shared" si="70"/>
        <v>#DIV/0!</v>
      </c>
      <c r="P25" s="1377" t="str">
        <f t="shared" si="70"/>
        <v>#DIV/0!</v>
      </c>
      <c r="Q25" s="1376">
        <f t="shared" si="70"/>
        <v>0.25</v>
      </c>
      <c r="R25" s="1376">
        <f t="shared" si="70"/>
        <v>0.5</v>
      </c>
      <c r="S25" s="1376">
        <f t="shared" si="70"/>
        <v>0.3333333333</v>
      </c>
      <c r="T25" s="1376">
        <f t="shared" si="70"/>
        <v>0.5</v>
      </c>
      <c r="U25" s="1376">
        <f t="shared" si="70"/>
        <v>0.4</v>
      </c>
      <c r="V25" s="1377" t="str">
        <f t="shared" si="70"/>
        <v>#DIV/0!</v>
      </c>
      <c r="W25" s="1377" t="str">
        <f t="shared" si="70"/>
        <v>#DIV/0!</v>
      </c>
      <c r="X25" s="1376"/>
      <c r="Y25" s="1376">
        <f t="shared" ref="Y25:AG25" si="71">Y20/Y19</f>
        <v>0.6666666667</v>
      </c>
      <c r="Z25" s="1376">
        <f t="shared" si="71"/>
        <v>0.3333333333</v>
      </c>
      <c r="AA25" s="1376">
        <f t="shared" si="71"/>
        <v>0.2</v>
      </c>
      <c r="AB25" s="1376">
        <f t="shared" si="71"/>
        <v>0.5</v>
      </c>
      <c r="AC25" s="1377" t="str">
        <f t="shared" si="71"/>
        <v>#DIV/0!</v>
      </c>
      <c r="AD25" s="1377" t="str">
        <f t="shared" si="71"/>
        <v>#DIV/0!</v>
      </c>
      <c r="AE25" s="1376" t="str">
        <f t="shared" si="71"/>
        <v>#DIV/0!</v>
      </c>
      <c r="AF25" s="1376" t="str">
        <f t="shared" si="71"/>
        <v>#DIV/0!</v>
      </c>
      <c r="AG25" s="1376" t="str">
        <f t="shared" si="71"/>
        <v>#DIV/0!</v>
      </c>
      <c r="AH25" s="1442" t="str">
        <f t="shared" si="60"/>
        <v>#DIV/0!</v>
      </c>
      <c r="AI25" s="1376">
        <f t="shared" si="61"/>
        <v>0.4603174603</v>
      </c>
      <c r="AJ25" s="1378">
        <f t="shared" si="62"/>
        <v>0.5966666667</v>
      </c>
      <c r="AK25" s="1378">
        <f t="shared" si="63"/>
        <v>0.4583333333</v>
      </c>
      <c r="AL25" s="1378">
        <f t="shared" si="64"/>
        <v>0.3966666667</v>
      </c>
      <c r="AM25" s="1378">
        <f t="shared" si="65"/>
        <v>0.425</v>
      </c>
      <c r="AN25" s="1400"/>
      <c r="AO25" s="1400"/>
      <c r="AP25" s="1400"/>
      <c r="AQ25" s="1400"/>
      <c r="AR25" s="50"/>
      <c r="AS25" s="50"/>
    </row>
    <row r="26">
      <c r="A26" s="1355"/>
      <c r="B26" s="50"/>
      <c r="C26" s="50"/>
      <c r="D26" s="50"/>
      <c r="E26" s="134"/>
      <c r="F26" s="50"/>
      <c r="G26" s="50"/>
      <c r="H26" s="1382"/>
      <c r="I26" s="1382"/>
      <c r="J26" s="50"/>
      <c r="K26" s="50"/>
      <c r="L26" s="50"/>
      <c r="M26" s="50"/>
      <c r="N26" s="50"/>
      <c r="O26" s="1382"/>
      <c r="P26" s="1382"/>
      <c r="Q26" s="50"/>
      <c r="R26" s="50"/>
      <c r="S26" s="50"/>
      <c r="T26" s="50"/>
      <c r="U26" s="50"/>
      <c r="V26" s="1382"/>
      <c r="W26" s="1382"/>
      <c r="X26" s="50"/>
      <c r="Y26" s="50"/>
      <c r="Z26" s="50"/>
      <c r="AA26" s="50"/>
      <c r="AB26" s="50"/>
      <c r="AC26" s="1382"/>
      <c r="AD26" s="1382"/>
      <c r="AE26" s="50"/>
      <c r="AF26" s="50"/>
      <c r="AG26" s="50"/>
      <c r="AH26" s="50"/>
      <c r="AI26" s="50"/>
      <c r="AJ26" s="50"/>
      <c r="AK26" s="50"/>
      <c r="AL26" s="50"/>
      <c r="AM26" s="50"/>
      <c r="AN26" s="50"/>
      <c r="AO26" s="50"/>
      <c r="AP26" s="50"/>
      <c r="AQ26" s="50"/>
      <c r="AR26" s="50"/>
      <c r="AS26" s="50"/>
    </row>
    <row r="27">
      <c r="A27" s="1384" t="s">
        <v>135</v>
      </c>
      <c r="B27" s="109" t="s">
        <v>125</v>
      </c>
      <c r="C27" s="1356">
        <v>46055.0</v>
      </c>
      <c r="D27" s="1356">
        <v>46056.0</v>
      </c>
      <c r="E27" s="1356">
        <v>46057.0</v>
      </c>
      <c r="F27" s="1356">
        <v>46058.0</v>
      </c>
      <c r="G27" s="1356">
        <v>46059.0</v>
      </c>
      <c r="H27" s="1356">
        <v>46060.0</v>
      </c>
      <c r="I27" s="1356">
        <v>46061.0</v>
      </c>
      <c r="J27" s="1356">
        <v>46062.0</v>
      </c>
      <c r="K27" s="1356">
        <v>46063.0</v>
      </c>
      <c r="L27" s="1356">
        <v>46064.0</v>
      </c>
      <c r="M27" s="1356">
        <v>46065.0</v>
      </c>
      <c r="N27" s="1356">
        <v>46066.0</v>
      </c>
      <c r="O27" s="1356">
        <v>46067.0</v>
      </c>
      <c r="P27" s="1356">
        <v>46068.0</v>
      </c>
      <c r="Q27" s="1356">
        <v>46069.0</v>
      </c>
      <c r="R27" s="1356">
        <v>46070.0</v>
      </c>
      <c r="S27" s="1356">
        <v>46071.0</v>
      </c>
      <c r="T27" s="1356">
        <v>46072.0</v>
      </c>
      <c r="U27" s="1356">
        <v>46073.0</v>
      </c>
      <c r="V27" s="1356">
        <v>46074.0</v>
      </c>
      <c r="W27" s="1356">
        <v>46075.0</v>
      </c>
      <c r="X27" s="1356">
        <v>46076.0</v>
      </c>
      <c r="Y27" s="1356">
        <v>46077.0</v>
      </c>
      <c r="Z27" s="1356">
        <v>46078.0</v>
      </c>
      <c r="AA27" s="1356">
        <v>46079.0</v>
      </c>
      <c r="AB27" s="1356">
        <v>46080.0</v>
      </c>
      <c r="AC27" s="1356">
        <v>46081.0</v>
      </c>
      <c r="AD27" s="1356">
        <v>46082.0</v>
      </c>
      <c r="AE27" s="1356">
        <v>46083.0</v>
      </c>
      <c r="AF27" s="1356">
        <v>46084.0</v>
      </c>
      <c r="AG27" s="1356">
        <v>46085.0</v>
      </c>
      <c r="AH27" s="1357" t="s">
        <v>3305</v>
      </c>
      <c r="AI27" s="1357" t="s">
        <v>3306</v>
      </c>
      <c r="AJ27" s="1358" t="s">
        <v>3307</v>
      </c>
      <c r="AK27" s="1358" t="s">
        <v>3308</v>
      </c>
      <c r="AL27" s="1358" t="s">
        <v>3309</v>
      </c>
      <c r="AM27" s="1358" t="s">
        <v>3310</v>
      </c>
      <c r="AN27" s="1359" t="s">
        <v>3311</v>
      </c>
      <c r="AO27" s="1359" t="s">
        <v>3312</v>
      </c>
      <c r="AP27" s="1359" t="s">
        <v>3313</v>
      </c>
      <c r="AQ27" s="1359" t="s">
        <v>3314</v>
      </c>
      <c r="AR27" s="50"/>
      <c r="AS27" s="50"/>
    </row>
    <row r="28">
      <c r="B28" s="109" t="s">
        <v>22</v>
      </c>
      <c r="C28" s="1425"/>
      <c r="D28" s="1056"/>
      <c r="E28" s="1056"/>
      <c r="F28" s="1425"/>
      <c r="G28" s="1425"/>
      <c r="H28" s="1386"/>
      <c r="I28" s="1387"/>
      <c r="J28" s="1425"/>
      <c r="K28" s="1056"/>
      <c r="L28" s="1056"/>
      <c r="M28" s="1056"/>
      <c r="N28" s="1425"/>
      <c r="O28" s="1390"/>
      <c r="P28" s="1390"/>
      <c r="Q28" s="1423"/>
      <c r="R28" s="124"/>
      <c r="S28" s="124"/>
      <c r="T28" s="1423"/>
      <c r="U28" s="1423"/>
      <c r="V28" s="1390"/>
      <c r="W28" s="1390"/>
      <c r="X28" s="1423"/>
      <c r="Y28" s="124"/>
      <c r="Z28" s="124"/>
      <c r="AA28" s="1423"/>
      <c r="AB28" s="1423"/>
      <c r="AC28" s="1390"/>
      <c r="AD28" s="1390"/>
      <c r="AE28" s="1423"/>
      <c r="AF28" s="124"/>
      <c r="AG28" s="124"/>
      <c r="AH28" s="1365">
        <f>SUM(C28:AF28)</f>
        <v>0</v>
      </c>
      <c r="AI28" s="124"/>
      <c r="AJ28" s="393"/>
      <c r="AK28" s="393"/>
      <c r="AL28" s="393"/>
      <c r="AM28" s="393"/>
      <c r="AN28" s="50"/>
      <c r="AO28" s="50"/>
      <c r="AP28" s="50"/>
      <c r="AQ28" s="50"/>
      <c r="AR28" s="50"/>
      <c r="AS28" s="50"/>
    </row>
    <row r="29">
      <c r="B29" s="1392" t="s">
        <v>97</v>
      </c>
      <c r="C29" s="1416">
        <v>241.0</v>
      </c>
      <c r="D29" s="1416">
        <v>231.0</v>
      </c>
      <c r="E29" s="1431">
        <v>246.0</v>
      </c>
      <c r="F29" s="1428">
        <v>177.0</v>
      </c>
      <c r="G29" s="1432">
        <v>238.0</v>
      </c>
      <c r="H29" s="1415"/>
      <c r="I29" s="1415"/>
      <c r="J29" s="1432"/>
      <c r="K29" s="1432">
        <v>219.0</v>
      </c>
      <c r="L29" s="1431"/>
      <c r="M29" s="1431">
        <v>202.0</v>
      </c>
      <c r="N29" s="1431">
        <v>229.0</v>
      </c>
      <c r="O29" s="1399"/>
      <c r="P29" s="1399"/>
      <c r="Q29" s="1431">
        <v>183.0</v>
      </c>
      <c r="R29" s="102">
        <v>168.0</v>
      </c>
      <c r="S29" s="1416">
        <v>214.0</v>
      </c>
      <c r="T29" s="1541">
        <v>198.0</v>
      </c>
      <c r="U29" s="1431">
        <v>201.0</v>
      </c>
      <c r="V29" s="1394"/>
      <c r="W29" s="1394"/>
      <c r="X29" s="1431">
        <v>0.0</v>
      </c>
      <c r="Y29" s="1431">
        <v>242.0</v>
      </c>
      <c r="Z29" s="1416">
        <v>214.0</v>
      </c>
      <c r="AA29" s="1431">
        <v>228.0</v>
      </c>
      <c r="AB29" s="1431">
        <v>228.0</v>
      </c>
      <c r="AC29" s="1399"/>
      <c r="AD29" s="1399"/>
      <c r="AE29" s="1401"/>
      <c r="AF29" s="1401"/>
      <c r="AG29" s="1401"/>
      <c r="AH29" s="1402">
        <f t="shared" ref="AH29:AH33" si="72">AVERAGE(C29:AF29)</f>
        <v>203.2777778</v>
      </c>
      <c r="AI29" s="1403">
        <f t="shared" ref="AI29:AI33" si="73">SUM(C29:AF29)</f>
        <v>3659</v>
      </c>
      <c r="AJ29" s="1393">
        <f t="shared" ref="AJ29:AJ33" si="74">IFERROR(AVERAGE(C29:F29),"-")</f>
        <v>223.75</v>
      </c>
      <c r="AK29" s="1393">
        <f t="shared" ref="AK29:AK33" si="75">IFERROR(AVERAGE(I29:M29),"-")</f>
        <v>210.5</v>
      </c>
      <c r="AL29" s="1400">
        <f t="shared" ref="AL29:AL33" si="76">IFERROR(AVERAGE(P29:T29),"-")</f>
        <v>190.75</v>
      </c>
      <c r="AM29" s="1400">
        <f t="shared" ref="AM29:AM33" si="77">IFERROR(AVERAGE(X29:AB29),"-")</f>
        <v>182.4</v>
      </c>
      <c r="AN29" s="1400">
        <f t="shared" ref="AN29:AN33" si="78">sum(C29:G29)</f>
        <v>1133</v>
      </c>
      <c r="AO29" s="1400">
        <f t="shared" ref="AO29:AO33" si="79">sum(J29:N29)</f>
        <v>650</v>
      </c>
      <c r="AP29" s="1400">
        <f t="shared" ref="AP29:AP33" si="80">sum(Q29:U29)</f>
        <v>964</v>
      </c>
      <c r="AQ29" s="1400">
        <f t="shared" ref="AQ29:AQ33" si="81">sum(X29:AB29)</f>
        <v>912</v>
      </c>
      <c r="AR29" s="1400"/>
      <c r="AS29" s="1400"/>
    </row>
    <row r="30">
      <c r="B30" s="1392" t="s">
        <v>3290</v>
      </c>
      <c r="C30" s="1416">
        <v>121.0</v>
      </c>
      <c r="D30" s="1416">
        <v>126.0</v>
      </c>
      <c r="E30" s="1431">
        <v>108.0</v>
      </c>
      <c r="F30" s="1428">
        <v>117.0</v>
      </c>
      <c r="G30" s="1432">
        <v>141.0</v>
      </c>
      <c r="H30" s="1415"/>
      <c r="I30" s="1415"/>
      <c r="J30" s="1432"/>
      <c r="K30" s="1432">
        <v>93.0</v>
      </c>
      <c r="L30" s="1431"/>
      <c r="M30" s="1431">
        <v>129.0</v>
      </c>
      <c r="N30" s="1431">
        <v>142.0</v>
      </c>
      <c r="O30" s="1399"/>
      <c r="P30" s="1399"/>
      <c r="Q30" s="1431">
        <v>89.0</v>
      </c>
      <c r="R30" s="102">
        <v>75.0</v>
      </c>
      <c r="S30" s="1416">
        <v>103.0</v>
      </c>
      <c r="T30" s="1541">
        <v>88.0</v>
      </c>
      <c r="U30" s="1431">
        <v>141.0</v>
      </c>
      <c r="V30" s="1394"/>
      <c r="W30" s="1394"/>
      <c r="X30" s="1431">
        <v>0.0</v>
      </c>
      <c r="Y30" s="1541">
        <v>113.0</v>
      </c>
      <c r="Z30" s="1416">
        <v>103.0</v>
      </c>
      <c r="AA30" s="1431">
        <v>134.0</v>
      </c>
      <c r="AB30" s="1431">
        <v>134.0</v>
      </c>
      <c r="AC30" s="1399"/>
      <c r="AD30" s="1399"/>
      <c r="AE30" s="1401"/>
      <c r="AF30" s="1401"/>
      <c r="AG30" s="1401"/>
      <c r="AH30" s="1402">
        <f t="shared" si="72"/>
        <v>108.7222222</v>
      </c>
      <c r="AI30" s="1403">
        <f t="shared" si="73"/>
        <v>1957</v>
      </c>
      <c r="AJ30" s="1393">
        <f t="shared" si="74"/>
        <v>118</v>
      </c>
      <c r="AK30" s="1393">
        <f t="shared" si="75"/>
        <v>111</v>
      </c>
      <c r="AL30" s="1400">
        <f t="shared" si="76"/>
        <v>88.75</v>
      </c>
      <c r="AM30" s="1400">
        <f t="shared" si="77"/>
        <v>96.8</v>
      </c>
      <c r="AN30" s="1400">
        <f t="shared" si="78"/>
        <v>613</v>
      </c>
      <c r="AO30" s="1400">
        <f t="shared" si="79"/>
        <v>364</v>
      </c>
      <c r="AP30" s="1400">
        <f t="shared" si="80"/>
        <v>496</v>
      </c>
      <c r="AQ30" s="1400">
        <f t="shared" si="81"/>
        <v>484</v>
      </c>
      <c r="AR30" s="1400"/>
      <c r="AS30" s="1400"/>
    </row>
    <row r="31">
      <c r="B31" s="1392" t="s">
        <v>1283</v>
      </c>
      <c r="C31" s="1416">
        <v>29.0</v>
      </c>
      <c r="D31" s="1416">
        <v>23.0</v>
      </c>
      <c r="E31" s="1431">
        <v>30.0</v>
      </c>
      <c r="F31" s="1428">
        <v>33.0</v>
      </c>
      <c r="G31" s="1432">
        <v>43.0</v>
      </c>
      <c r="H31" s="1395"/>
      <c r="I31" s="1415"/>
      <c r="J31" s="1432"/>
      <c r="K31" s="1432">
        <v>43.0</v>
      </c>
      <c r="L31" s="1431"/>
      <c r="M31" s="1431">
        <v>29.0</v>
      </c>
      <c r="N31" s="1431">
        <v>46.0</v>
      </c>
      <c r="O31" s="1399"/>
      <c r="P31" s="1399"/>
      <c r="Q31" s="1431">
        <v>31.0</v>
      </c>
      <c r="R31" s="102">
        <v>18.0</v>
      </c>
      <c r="S31" s="1416">
        <v>37.0</v>
      </c>
      <c r="T31" s="1541">
        <v>35.0</v>
      </c>
      <c r="U31" s="1431">
        <v>47.0</v>
      </c>
      <c r="V31" s="1394"/>
      <c r="W31" s="1394"/>
      <c r="X31" s="1431">
        <v>0.0</v>
      </c>
      <c r="Y31" s="1541">
        <v>42.0</v>
      </c>
      <c r="Z31" s="1416">
        <v>37.0</v>
      </c>
      <c r="AA31" s="1431">
        <v>54.0</v>
      </c>
      <c r="AB31" s="1431">
        <v>54.0</v>
      </c>
      <c r="AC31" s="1399"/>
      <c r="AD31" s="1399"/>
      <c r="AE31" s="1401"/>
      <c r="AF31" s="1401"/>
      <c r="AG31" s="1401"/>
      <c r="AH31" s="1402">
        <f t="shared" si="72"/>
        <v>35.05555556</v>
      </c>
      <c r="AI31" s="1403">
        <f t="shared" si="73"/>
        <v>631</v>
      </c>
      <c r="AJ31" s="1393">
        <f t="shared" si="74"/>
        <v>28.75</v>
      </c>
      <c r="AK31" s="1393">
        <f t="shared" si="75"/>
        <v>36</v>
      </c>
      <c r="AL31" s="1400">
        <f t="shared" si="76"/>
        <v>30.25</v>
      </c>
      <c r="AM31" s="1400">
        <f t="shared" si="77"/>
        <v>37.4</v>
      </c>
      <c r="AN31" s="1400">
        <f t="shared" si="78"/>
        <v>158</v>
      </c>
      <c r="AO31" s="1400">
        <f t="shared" si="79"/>
        <v>118</v>
      </c>
      <c r="AP31" s="1400">
        <f t="shared" si="80"/>
        <v>168</v>
      </c>
      <c r="AQ31" s="1400">
        <f t="shared" si="81"/>
        <v>187</v>
      </c>
      <c r="AR31" s="1400"/>
      <c r="AS31" s="1400"/>
    </row>
    <row r="32">
      <c r="B32" s="1392" t="s">
        <v>3315</v>
      </c>
      <c r="C32" s="1416">
        <v>9.0</v>
      </c>
      <c r="D32" s="1416">
        <v>6.0</v>
      </c>
      <c r="E32" s="1431">
        <v>4.0</v>
      </c>
      <c r="F32" s="1428">
        <v>4.0</v>
      </c>
      <c r="G32" s="1432">
        <v>8.0</v>
      </c>
      <c r="H32" s="1415"/>
      <c r="I32" s="1415"/>
      <c r="J32" s="1432"/>
      <c r="K32" s="1432">
        <v>11.0</v>
      </c>
      <c r="L32" s="1431"/>
      <c r="M32" s="1431">
        <v>11.0</v>
      </c>
      <c r="N32" s="1431">
        <v>14.0</v>
      </c>
      <c r="O32" s="1399"/>
      <c r="P32" s="1399"/>
      <c r="Q32" s="1431">
        <v>5.0</v>
      </c>
      <c r="R32" s="102">
        <v>5.0</v>
      </c>
      <c r="S32" s="1416">
        <v>6.0</v>
      </c>
      <c r="T32" s="1541">
        <v>10.0</v>
      </c>
      <c r="U32" s="1431">
        <v>9.0</v>
      </c>
      <c r="V32" s="1394"/>
      <c r="W32" s="1394"/>
      <c r="X32" s="1431">
        <v>0.0</v>
      </c>
      <c r="Y32" s="1541">
        <v>8.0</v>
      </c>
      <c r="Z32" s="1416">
        <v>6.0</v>
      </c>
      <c r="AA32" s="1431">
        <v>10.0</v>
      </c>
      <c r="AB32" s="1431">
        <v>10.0</v>
      </c>
      <c r="AC32" s="1399"/>
      <c r="AD32" s="1399"/>
      <c r="AE32" s="1401"/>
      <c r="AF32" s="1401"/>
      <c r="AG32" s="1401"/>
      <c r="AH32" s="1402">
        <f t="shared" si="72"/>
        <v>7.555555556</v>
      </c>
      <c r="AI32" s="1403">
        <f t="shared" si="73"/>
        <v>136</v>
      </c>
      <c r="AJ32" s="1393">
        <f t="shared" si="74"/>
        <v>5.75</v>
      </c>
      <c r="AK32" s="1393">
        <f t="shared" si="75"/>
        <v>11</v>
      </c>
      <c r="AL32" s="1400">
        <f t="shared" si="76"/>
        <v>6.5</v>
      </c>
      <c r="AM32" s="1400">
        <f t="shared" si="77"/>
        <v>6.8</v>
      </c>
      <c r="AN32" s="1400">
        <f t="shared" si="78"/>
        <v>31</v>
      </c>
      <c r="AO32" s="1400">
        <f t="shared" si="79"/>
        <v>36</v>
      </c>
      <c r="AP32" s="1400">
        <f t="shared" si="80"/>
        <v>35</v>
      </c>
      <c r="AQ32" s="1400">
        <f t="shared" si="81"/>
        <v>34</v>
      </c>
      <c r="AR32" s="1400"/>
      <c r="AS32" s="1400"/>
    </row>
    <row r="33">
      <c r="B33" s="1392" t="s">
        <v>96</v>
      </c>
      <c r="C33" s="1439">
        <v>0.0</v>
      </c>
      <c r="D33" s="1439">
        <v>2.0</v>
      </c>
      <c r="E33" s="1431">
        <v>2.0</v>
      </c>
      <c r="F33" s="1428">
        <v>2.0</v>
      </c>
      <c r="G33" s="1432">
        <v>0.0</v>
      </c>
      <c r="H33" s="1415"/>
      <c r="I33" s="1415"/>
      <c r="J33" s="1432"/>
      <c r="K33" s="1432">
        <v>4.0</v>
      </c>
      <c r="L33" s="1431"/>
      <c r="M33" s="1431">
        <v>4.0</v>
      </c>
      <c r="N33" s="1431">
        <v>3.0</v>
      </c>
      <c r="O33" s="1399"/>
      <c r="P33" s="1399"/>
      <c r="Q33" s="1431">
        <v>5.0</v>
      </c>
      <c r="R33" s="102">
        <v>1.0</v>
      </c>
      <c r="S33" s="1439">
        <v>3.0</v>
      </c>
      <c r="T33" s="1439">
        <v>4.0</v>
      </c>
      <c r="U33" s="1431">
        <v>4.0</v>
      </c>
      <c r="V33" s="1394"/>
      <c r="W33" s="1394"/>
      <c r="X33" s="1431">
        <v>0.0</v>
      </c>
      <c r="Y33" s="1431">
        <v>2.0</v>
      </c>
      <c r="Z33" s="1431">
        <v>3.0</v>
      </c>
      <c r="AA33" s="1431">
        <v>2.0</v>
      </c>
      <c r="AB33" s="1431">
        <v>2.0</v>
      </c>
      <c r="AC33" s="1399"/>
      <c r="AD33" s="1399"/>
      <c r="AE33" s="1401"/>
      <c r="AF33" s="1401"/>
      <c r="AG33" s="1401"/>
      <c r="AH33" s="1402">
        <f t="shared" si="72"/>
        <v>2.388888889</v>
      </c>
      <c r="AI33" s="1403">
        <f t="shared" si="73"/>
        <v>43</v>
      </c>
      <c r="AJ33" s="1393">
        <f t="shared" si="74"/>
        <v>1.5</v>
      </c>
      <c r="AK33" s="1393">
        <f t="shared" si="75"/>
        <v>4</v>
      </c>
      <c r="AL33" s="1400">
        <f t="shared" si="76"/>
        <v>3.25</v>
      </c>
      <c r="AM33" s="1400">
        <f t="shared" si="77"/>
        <v>1.8</v>
      </c>
      <c r="AN33" s="1400">
        <f t="shared" si="78"/>
        <v>6</v>
      </c>
      <c r="AO33" s="1400">
        <f t="shared" si="79"/>
        <v>11</v>
      </c>
      <c r="AP33" s="1400">
        <f t="shared" si="80"/>
        <v>17</v>
      </c>
      <c r="AQ33" s="1400">
        <f t="shared" si="81"/>
        <v>9</v>
      </c>
      <c r="AR33" s="1400"/>
      <c r="AS33" s="1400"/>
    </row>
    <row r="34">
      <c r="B34" s="1373" t="s">
        <v>3317</v>
      </c>
      <c r="C34" s="1371">
        <f t="shared" ref="C34:I34" si="82">C33-C28</f>
        <v>0</v>
      </c>
      <c r="D34" s="1371">
        <f t="shared" si="82"/>
        <v>2</v>
      </c>
      <c r="E34" s="1371">
        <f t="shared" si="82"/>
        <v>2</v>
      </c>
      <c r="F34" s="1371">
        <f t="shared" si="82"/>
        <v>2</v>
      </c>
      <c r="G34" s="1371">
        <f t="shared" si="82"/>
        <v>0</v>
      </c>
      <c r="H34" s="1370">
        <f t="shared" si="82"/>
        <v>0</v>
      </c>
      <c r="I34" s="1370">
        <f t="shared" si="82"/>
        <v>0</v>
      </c>
      <c r="J34" s="1410"/>
      <c r="K34" s="1371">
        <f>K33-K28</f>
        <v>4</v>
      </c>
      <c r="L34" s="1410"/>
      <c r="M34" s="1371">
        <f t="shared" ref="M34:N34" si="83">M33-M28</f>
        <v>4</v>
      </c>
      <c r="N34" s="1371">
        <f t="shared" si="83"/>
        <v>3</v>
      </c>
      <c r="O34" s="1370">
        <f>N33-O28</f>
        <v>3</v>
      </c>
      <c r="P34" s="1370">
        <f t="shared" ref="P34:AG34" si="84">P33-P28</f>
        <v>0</v>
      </c>
      <c r="Q34" s="1371">
        <f t="shared" si="84"/>
        <v>5</v>
      </c>
      <c r="R34" s="1410">
        <f t="shared" si="84"/>
        <v>1</v>
      </c>
      <c r="S34" s="1371">
        <f t="shared" si="84"/>
        <v>3</v>
      </c>
      <c r="T34" s="1371">
        <f t="shared" si="84"/>
        <v>4</v>
      </c>
      <c r="U34" s="1371">
        <f t="shared" si="84"/>
        <v>4</v>
      </c>
      <c r="V34" s="1370">
        <f t="shared" si="84"/>
        <v>0</v>
      </c>
      <c r="W34" s="1370">
        <f t="shared" si="84"/>
        <v>0</v>
      </c>
      <c r="X34" s="1371">
        <f t="shared" si="84"/>
        <v>0</v>
      </c>
      <c r="Y34" s="1371">
        <f t="shared" si="84"/>
        <v>2</v>
      </c>
      <c r="Z34" s="1371">
        <f t="shared" si="84"/>
        <v>3</v>
      </c>
      <c r="AA34" s="1371">
        <f t="shared" si="84"/>
        <v>2</v>
      </c>
      <c r="AB34" s="1371">
        <f t="shared" si="84"/>
        <v>2</v>
      </c>
      <c r="AC34" s="1370">
        <f t="shared" si="84"/>
        <v>0</v>
      </c>
      <c r="AD34" s="1370">
        <f t="shared" si="84"/>
        <v>0</v>
      </c>
      <c r="AE34" s="1371">
        <f t="shared" si="84"/>
        <v>0</v>
      </c>
      <c r="AF34" s="1371">
        <f t="shared" si="84"/>
        <v>0</v>
      </c>
      <c r="AG34" s="1371">
        <f t="shared" si="84"/>
        <v>0</v>
      </c>
      <c r="AH34" s="1372">
        <f>SUM(C34:AG34)</f>
        <v>46</v>
      </c>
      <c r="AI34" s="124"/>
      <c r="AJ34" s="393"/>
      <c r="AK34" s="393"/>
      <c r="AL34" s="393"/>
      <c r="AM34" s="393"/>
      <c r="AN34" s="1400"/>
      <c r="AO34" s="50"/>
      <c r="AP34" s="1400"/>
      <c r="AQ34" s="1400"/>
      <c r="AR34" s="50"/>
      <c r="AS34" s="50"/>
    </row>
    <row r="35">
      <c r="B35" s="1375" t="s">
        <v>157</v>
      </c>
      <c r="C35" s="1376">
        <f t="shared" ref="C35:I35" si="85">C30/C29</f>
        <v>0.5020746888</v>
      </c>
      <c r="D35" s="1376">
        <f t="shared" si="85"/>
        <v>0.5454545455</v>
      </c>
      <c r="E35" s="1376">
        <f t="shared" si="85"/>
        <v>0.4390243902</v>
      </c>
      <c r="F35" s="1376">
        <f t="shared" si="85"/>
        <v>0.6610169492</v>
      </c>
      <c r="G35" s="1376">
        <f t="shared" si="85"/>
        <v>0.5924369748</v>
      </c>
      <c r="H35" s="1377" t="str">
        <f t="shared" si="85"/>
        <v>#DIV/0!</v>
      </c>
      <c r="I35" s="1377" t="str">
        <f t="shared" si="85"/>
        <v>#DIV/0!</v>
      </c>
      <c r="J35" s="1376"/>
      <c r="K35" s="1376">
        <f t="shared" ref="K35:K38" si="89">K30/K29</f>
        <v>0.4246575342</v>
      </c>
      <c r="L35" s="1376"/>
      <c r="M35" s="1376">
        <f t="shared" ref="M35:N35" si="86">M30/M29</f>
        <v>0.6386138614</v>
      </c>
      <c r="N35" s="1376">
        <f t="shared" si="86"/>
        <v>0.6200873362</v>
      </c>
      <c r="O35" s="1377">
        <f t="shared" ref="O35:O38" si="91">N30/N29</f>
        <v>0.6200873362</v>
      </c>
      <c r="P35" s="1377" t="str">
        <f t="shared" ref="P35:AG35" si="87">P30/P29</f>
        <v>#DIV/0!</v>
      </c>
      <c r="Q35" s="1376">
        <f t="shared" si="87"/>
        <v>0.4863387978</v>
      </c>
      <c r="R35" s="1376">
        <f t="shared" si="87"/>
        <v>0.4464285714</v>
      </c>
      <c r="S35" s="1376">
        <f t="shared" si="87"/>
        <v>0.4813084112</v>
      </c>
      <c r="T35" s="1376">
        <f t="shared" si="87"/>
        <v>0.4444444444</v>
      </c>
      <c r="U35" s="1376">
        <f t="shared" si="87"/>
        <v>0.7014925373</v>
      </c>
      <c r="V35" s="1377" t="str">
        <f t="shared" si="87"/>
        <v>#DIV/0!</v>
      </c>
      <c r="W35" s="1377" t="str">
        <f t="shared" si="87"/>
        <v>#DIV/0!</v>
      </c>
      <c r="X35" s="1376" t="str">
        <f t="shared" si="87"/>
        <v>#DIV/0!</v>
      </c>
      <c r="Y35" s="1376">
        <f t="shared" si="87"/>
        <v>0.4669421488</v>
      </c>
      <c r="Z35" s="1376">
        <f t="shared" si="87"/>
        <v>0.4813084112</v>
      </c>
      <c r="AA35" s="1376">
        <f t="shared" si="87"/>
        <v>0.5877192982</v>
      </c>
      <c r="AB35" s="1376">
        <f t="shared" si="87"/>
        <v>0.5877192982</v>
      </c>
      <c r="AC35" s="1377" t="str">
        <f t="shared" si="87"/>
        <v>#DIV/0!</v>
      </c>
      <c r="AD35" s="1377" t="str">
        <f t="shared" si="87"/>
        <v>#DIV/0!</v>
      </c>
      <c r="AE35" s="1376" t="str">
        <f t="shared" si="87"/>
        <v>#DIV/0!</v>
      </c>
      <c r="AF35" s="1376" t="str">
        <f t="shared" si="87"/>
        <v>#DIV/0!</v>
      </c>
      <c r="AG35" s="1376" t="str">
        <f t="shared" si="87"/>
        <v>#DIV/0!</v>
      </c>
      <c r="AH35" s="1442" t="str">
        <f t="shared" ref="AH35:AH38" si="93">AVERAGE(C35:AF35)</f>
        <v>#DIV/0!</v>
      </c>
      <c r="AI35" s="1376">
        <f t="shared" ref="AI35:AI38" si="94">AI30/AI29</f>
        <v>0.5348455862</v>
      </c>
      <c r="AJ35" s="1378">
        <f t="shared" ref="AJ35:AJ38" si="95">IFERROR(AVERAGE(C35:G35),"-")</f>
        <v>0.5480015097</v>
      </c>
      <c r="AK35" s="1378">
        <f t="shared" ref="AK35:AK38" si="96">IFERROR(AVERAGE(J35:N35),"-")</f>
        <v>0.5611195773</v>
      </c>
      <c r="AL35" s="1378">
        <f t="shared" ref="AL35:AL38" si="97">IFERROR(AVERAGE(Q35:U35),"-")</f>
        <v>0.5120025524</v>
      </c>
      <c r="AM35" s="1378" t="str">
        <f t="shared" ref="AM35:AM38" si="98">IFERROR(AVERAGE(X35:AB35),"-")</f>
        <v>-</v>
      </c>
      <c r="AN35" s="1400"/>
      <c r="AO35" s="50"/>
      <c r="AP35" s="1400"/>
      <c r="AQ35" s="1400"/>
      <c r="AR35" s="50"/>
      <c r="AS35" s="50"/>
    </row>
    <row r="36">
      <c r="B36" s="1375" t="s">
        <v>159</v>
      </c>
      <c r="C36" s="1376">
        <f t="shared" ref="C36:I36" si="88">C31/C30</f>
        <v>0.2396694215</v>
      </c>
      <c r="D36" s="1376">
        <f t="shared" si="88"/>
        <v>0.1825396825</v>
      </c>
      <c r="E36" s="1376">
        <f t="shared" si="88"/>
        <v>0.2777777778</v>
      </c>
      <c r="F36" s="1376">
        <f t="shared" si="88"/>
        <v>0.2820512821</v>
      </c>
      <c r="G36" s="1376">
        <f t="shared" si="88"/>
        <v>0.304964539</v>
      </c>
      <c r="H36" s="1377" t="str">
        <f t="shared" si="88"/>
        <v>#DIV/0!</v>
      </c>
      <c r="I36" s="1377" t="str">
        <f t="shared" si="88"/>
        <v>#DIV/0!</v>
      </c>
      <c r="J36" s="1376"/>
      <c r="K36" s="1376">
        <f t="shared" si="89"/>
        <v>0.4623655914</v>
      </c>
      <c r="L36" s="1376"/>
      <c r="M36" s="1376">
        <f t="shared" ref="M36:N36" si="90">M31/M30</f>
        <v>0.2248062016</v>
      </c>
      <c r="N36" s="1376">
        <f t="shared" si="90"/>
        <v>0.323943662</v>
      </c>
      <c r="O36" s="1377">
        <f t="shared" si="91"/>
        <v>0.323943662</v>
      </c>
      <c r="P36" s="1377" t="str">
        <f t="shared" ref="P36:AG36" si="92">P31/P30</f>
        <v>#DIV/0!</v>
      </c>
      <c r="Q36" s="1376">
        <f t="shared" si="92"/>
        <v>0.3483146067</v>
      </c>
      <c r="R36" s="1376">
        <f t="shared" si="92"/>
        <v>0.24</v>
      </c>
      <c r="S36" s="1376">
        <f t="shared" si="92"/>
        <v>0.359223301</v>
      </c>
      <c r="T36" s="1376">
        <f t="shared" si="92"/>
        <v>0.3977272727</v>
      </c>
      <c r="U36" s="1376">
        <f t="shared" si="92"/>
        <v>0.3333333333</v>
      </c>
      <c r="V36" s="1377" t="str">
        <f t="shared" si="92"/>
        <v>#DIV/0!</v>
      </c>
      <c r="W36" s="1377" t="str">
        <f t="shared" si="92"/>
        <v>#DIV/0!</v>
      </c>
      <c r="X36" s="1376" t="str">
        <f t="shared" si="92"/>
        <v>#DIV/0!</v>
      </c>
      <c r="Y36" s="1376">
        <f t="shared" si="92"/>
        <v>0.3716814159</v>
      </c>
      <c r="Z36" s="1376">
        <f t="shared" si="92"/>
        <v>0.359223301</v>
      </c>
      <c r="AA36" s="1376">
        <f t="shared" si="92"/>
        <v>0.4029850746</v>
      </c>
      <c r="AB36" s="1376">
        <f t="shared" si="92"/>
        <v>0.4029850746</v>
      </c>
      <c r="AC36" s="1377" t="str">
        <f t="shared" si="92"/>
        <v>#DIV/0!</v>
      </c>
      <c r="AD36" s="1377" t="str">
        <f t="shared" si="92"/>
        <v>#DIV/0!</v>
      </c>
      <c r="AE36" s="1376" t="str">
        <f t="shared" si="92"/>
        <v>#DIV/0!</v>
      </c>
      <c r="AF36" s="1376" t="str">
        <f t="shared" si="92"/>
        <v>#DIV/0!</v>
      </c>
      <c r="AG36" s="1376" t="str">
        <f t="shared" si="92"/>
        <v>#DIV/0!</v>
      </c>
      <c r="AH36" s="1442" t="str">
        <f t="shared" si="93"/>
        <v>#DIV/0!</v>
      </c>
      <c r="AI36" s="1376">
        <f t="shared" si="94"/>
        <v>0.3224322943</v>
      </c>
      <c r="AJ36" s="1378">
        <f t="shared" si="95"/>
        <v>0.2574005406</v>
      </c>
      <c r="AK36" s="1378">
        <f t="shared" si="96"/>
        <v>0.337038485</v>
      </c>
      <c r="AL36" s="1378">
        <f t="shared" si="97"/>
        <v>0.3357197028</v>
      </c>
      <c r="AM36" s="1378" t="str">
        <f t="shared" si="98"/>
        <v>-</v>
      </c>
      <c r="AN36" s="1400"/>
      <c r="AO36" s="50"/>
      <c r="AP36" s="1400"/>
      <c r="AQ36" s="1400"/>
      <c r="AR36" s="50"/>
      <c r="AS36" s="50"/>
    </row>
    <row r="37">
      <c r="B37" s="1375" t="s">
        <v>161</v>
      </c>
      <c r="C37" s="1376">
        <f t="shared" ref="C37:I37" si="99">C32/C31</f>
        <v>0.3103448276</v>
      </c>
      <c r="D37" s="1376">
        <f t="shared" si="99"/>
        <v>0.2608695652</v>
      </c>
      <c r="E37" s="1376">
        <f t="shared" si="99"/>
        <v>0.1333333333</v>
      </c>
      <c r="F37" s="1376">
        <f t="shared" si="99"/>
        <v>0.1212121212</v>
      </c>
      <c r="G37" s="1376">
        <f t="shared" si="99"/>
        <v>0.1860465116</v>
      </c>
      <c r="H37" s="1377" t="str">
        <f t="shared" si="99"/>
        <v>#DIV/0!</v>
      </c>
      <c r="I37" s="1377" t="str">
        <f t="shared" si="99"/>
        <v>#DIV/0!</v>
      </c>
      <c r="J37" s="1376"/>
      <c r="K37" s="1376">
        <f t="shared" si="89"/>
        <v>0.2558139535</v>
      </c>
      <c r="L37" s="1376"/>
      <c r="M37" s="1376">
        <f t="shared" ref="M37:N37" si="100">M32/M31</f>
        <v>0.3793103448</v>
      </c>
      <c r="N37" s="1376">
        <f t="shared" si="100"/>
        <v>0.3043478261</v>
      </c>
      <c r="O37" s="1377">
        <f t="shared" si="91"/>
        <v>0.3043478261</v>
      </c>
      <c r="P37" s="1377" t="str">
        <f t="shared" ref="P37:AG37" si="101">P32/P31</f>
        <v>#DIV/0!</v>
      </c>
      <c r="Q37" s="1376">
        <f t="shared" si="101"/>
        <v>0.1612903226</v>
      </c>
      <c r="R37" s="1376">
        <f t="shared" si="101"/>
        <v>0.2777777778</v>
      </c>
      <c r="S37" s="1376">
        <f t="shared" si="101"/>
        <v>0.1621621622</v>
      </c>
      <c r="T37" s="1376">
        <f t="shared" si="101"/>
        <v>0.2857142857</v>
      </c>
      <c r="U37" s="1376">
        <f t="shared" si="101"/>
        <v>0.1914893617</v>
      </c>
      <c r="V37" s="1377" t="str">
        <f t="shared" si="101"/>
        <v>#DIV/0!</v>
      </c>
      <c r="W37" s="1377" t="str">
        <f t="shared" si="101"/>
        <v>#DIV/0!</v>
      </c>
      <c r="X37" s="1376" t="str">
        <f t="shared" si="101"/>
        <v>#DIV/0!</v>
      </c>
      <c r="Y37" s="1376">
        <f t="shared" si="101"/>
        <v>0.1904761905</v>
      </c>
      <c r="Z37" s="1376">
        <f t="shared" si="101"/>
        <v>0.1621621622</v>
      </c>
      <c r="AA37" s="1376">
        <f t="shared" si="101"/>
        <v>0.1851851852</v>
      </c>
      <c r="AB37" s="1376">
        <f t="shared" si="101"/>
        <v>0.1851851852</v>
      </c>
      <c r="AC37" s="1377" t="str">
        <f t="shared" si="101"/>
        <v>#DIV/0!</v>
      </c>
      <c r="AD37" s="1377" t="str">
        <f t="shared" si="101"/>
        <v>#DIV/0!</v>
      </c>
      <c r="AE37" s="1376" t="str">
        <f t="shared" si="101"/>
        <v>#DIV/0!</v>
      </c>
      <c r="AF37" s="1376" t="str">
        <f t="shared" si="101"/>
        <v>#DIV/0!</v>
      </c>
      <c r="AG37" s="1376" t="str">
        <f t="shared" si="101"/>
        <v>#DIV/0!</v>
      </c>
      <c r="AH37" s="1442" t="str">
        <f t="shared" si="93"/>
        <v>#DIV/0!</v>
      </c>
      <c r="AI37" s="1376">
        <f t="shared" si="94"/>
        <v>0.2155309033</v>
      </c>
      <c r="AJ37" s="1378">
        <f t="shared" si="95"/>
        <v>0.2023612718</v>
      </c>
      <c r="AK37" s="1378">
        <f t="shared" si="96"/>
        <v>0.3131573748</v>
      </c>
      <c r="AL37" s="1378">
        <f t="shared" si="97"/>
        <v>0.215686782</v>
      </c>
      <c r="AM37" s="1378" t="str">
        <f t="shared" si="98"/>
        <v>-</v>
      </c>
      <c r="AN37" s="1400"/>
      <c r="AO37" s="50"/>
      <c r="AP37" s="1400"/>
      <c r="AQ37" s="1400"/>
      <c r="AR37" s="50"/>
      <c r="AS37" s="50"/>
    </row>
    <row r="38">
      <c r="B38" s="1375" t="s">
        <v>163</v>
      </c>
      <c r="C38" s="1376">
        <f t="shared" ref="C38:I38" si="102">C33/C32</f>
        <v>0</v>
      </c>
      <c r="D38" s="1376">
        <f t="shared" si="102"/>
        <v>0.3333333333</v>
      </c>
      <c r="E38" s="1376">
        <f t="shared" si="102"/>
        <v>0.5</v>
      </c>
      <c r="F38" s="1376">
        <f t="shared" si="102"/>
        <v>0.5</v>
      </c>
      <c r="G38" s="1376">
        <f t="shared" si="102"/>
        <v>0</v>
      </c>
      <c r="H38" s="1377" t="str">
        <f t="shared" si="102"/>
        <v>#DIV/0!</v>
      </c>
      <c r="I38" s="1377" t="str">
        <f t="shared" si="102"/>
        <v>#DIV/0!</v>
      </c>
      <c r="J38" s="1376"/>
      <c r="K38" s="1376">
        <f t="shared" si="89"/>
        <v>0.3636363636</v>
      </c>
      <c r="L38" s="1376"/>
      <c r="M38" s="1376">
        <f t="shared" ref="M38:N38" si="103">M33/M32</f>
        <v>0.3636363636</v>
      </c>
      <c r="N38" s="1376">
        <f t="shared" si="103"/>
        <v>0.2142857143</v>
      </c>
      <c r="O38" s="1377">
        <f t="shared" si="91"/>
        <v>0.2142857143</v>
      </c>
      <c r="P38" s="1377" t="str">
        <f t="shared" ref="P38:AG38" si="104">P33/P32</f>
        <v>#DIV/0!</v>
      </c>
      <c r="Q38" s="1376">
        <f t="shared" si="104"/>
        <v>1</v>
      </c>
      <c r="R38" s="1376">
        <f t="shared" si="104"/>
        <v>0.2</v>
      </c>
      <c r="S38" s="1376">
        <f t="shared" si="104"/>
        <v>0.5</v>
      </c>
      <c r="T38" s="1376">
        <f t="shared" si="104"/>
        <v>0.4</v>
      </c>
      <c r="U38" s="1376">
        <f t="shared" si="104"/>
        <v>0.4444444444</v>
      </c>
      <c r="V38" s="1377" t="str">
        <f t="shared" si="104"/>
        <v>#DIV/0!</v>
      </c>
      <c r="W38" s="1377" t="str">
        <f t="shared" si="104"/>
        <v>#DIV/0!</v>
      </c>
      <c r="X38" s="1376" t="str">
        <f t="shared" si="104"/>
        <v>#DIV/0!</v>
      </c>
      <c r="Y38" s="1376">
        <f t="shared" si="104"/>
        <v>0.25</v>
      </c>
      <c r="Z38" s="1376">
        <f t="shared" si="104"/>
        <v>0.5</v>
      </c>
      <c r="AA38" s="1376">
        <f t="shared" si="104"/>
        <v>0.2</v>
      </c>
      <c r="AB38" s="1376">
        <f t="shared" si="104"/>
        <v>0.2</v>
      </c>
      <c r="AC38" s="1377" t="str">
        <f t="shared" si="104"/>
        <v>#DIV/0!</v>
      </c>
      <c r="AD38" s="1377" t="str">
        <f t="shared" si="104"/>
        <v>#DIV/0!</v>
      </c>
      <c r="AE38" s="1376" t="str">
        <f t="shared" si="104"/>
        <v>#DIV/0!</v>
      </c>
      <c r="AF38" s="1376" t="str">
        <f t="shared" si="104"/>
        <v>#DIV/0!</v>
      </c>
      <c r="AG38" s="1376" t="str">
        <f t="shared" si="104"/>
        <v>#DIV/0!</v>
      </c>
      <c r="AH38" s="1442" t="str">
        <f t="shared" si="93"/>
        <v>#DIV/0!</v>
      </c>
      <c r="AI38" s="1376">
        <f t="shared" si="94"/>
        <v>0.3161764706</v>
      </c>
      <c r="AJ38" s="1378">
        <f t="shared" si="95"/>
        <v>0.2666666667</v>
      </c>
      <c r="AK38" s="1378">
        <f t="shared" si="96"/>
        <v>0.3138528139</v>
      </c>
      <c r="AL38" s="1378">
        <f t="shared" si="97"/>
        <v>0.5088888889</v>
      </c>
      <c r="AM38" s="1378" t="str">
        <f t="shared" si="98"/>
        <v>-</v>
      </c>
      <c r="AN38" s="1400"/>
      <c r="AO38" s="50"/>
      <c r="AP38" s="1400"/>
      <c r="AQ38" s="1400"/>
      <c r="AR38" s="50"/>
      <c r="AS38" s="50"/>
    </row>
    <row r="39">
      <c r="A39" s="1384"/>
      <c r="B39" s="109"/>
      <c r="C39" s="1421"/>
      <c r="D39" s="1421"/>
      <c r="E39" s="134"/>
      <c r="F39" s="1421"/>
      <c r="G39" s="1421"/>
      <c r="H39" s="1420"/>
      <c r="I39" s="1420"/>
      <c r="J39" s="1421"/>
      <c r="K39" s="134"/>
      <c r="L39" s="134"/>
      <c r="M39" s="134"/>
      <c r="N39" s="1421"/>
      <c r="O39" s="1377"/>
      <c r="P39" s="1377"/>
      <c r="Q39" s="1421"/>
      <c r="R39" s="134"/>
      <c r="S39" s="134"/>
      <c r="T39" s="1421"/>
      <c r="U39" s="1421"/>
      <c r="V39" s="1377"/>
      <c r="W39" s="1377"/>
      <c r="X39" s="1421"/>
      <c r="Y39" s="134"/>
      <c r="Z39" s="134"/>
      <c r="AA39" s="1421"/>
      <c r="AB39" s="1421"/>
      <c r="AC39" s="1377"/>
      <c r="AD39" s="1377"/>
      <c r="AE39" s="1421"/>
      <c r="AF39" s="134"/>
      <c r="AG39" s="134"/>
      <c r="AH39" s="1422"/>
      <c r="AI39" s="50"/>
      <c r="AJ39" s="50"/>
      <c r="AK39" s="50"/>
      <c r="AL39" s="50"/>
      <c r="AM39" s="50"/>
      <c r="AN39" s="50"/>
      <c r="AO39" s="50"/>
      <c r="AP39" s="50"/>
      <c r="AQ39" s="50"/>
      <c r="AR39" s="50"/>
      <c r="AS39" s="50"/>
    </row>
    <row r="40">
      <c r="A40" s="1384" t="s">
        <v>136</v>
      </c>
      <c r="B40" s="109" t="s">
        <v>125</v>
      </c>
      <c r="C40" s="1356">
        <v>46055.0</v>
      </c>
      <c r="D40" s="1356">
        <v>46056.0</v>
      </c>
      <c r="E40" s="1356">
        <v>46057.0</v>
      </c>
      <c r="F40" s="1356">
        <v>46058.0</v>
      </c>
      <c r="G40" s="1356">
        <v>46059.0</v>
      </c>
      <c r="H40" s="1356">
        <v>46060.0</v>
      </c>
      <c r="I40" s="1356">
        <v>46061.0</v>
      </c>
      <c r="J40" s="1356">
        <v>46062.0</v>
      </c>
      <c r="K40" s="1356">
        <v>46063.0</v>
      </c>
      <c r="L40" s="1356">
        <v>46064.0</v>
      </c>
      <c r="M40" s="1356">
        <v>46065.0</v>
      </c>
      <c r="N40" s="1356">
        <v>46066.0</v>
      </c>
      <c r="O40" s="1356">
        <v>46067.0</v>
      </c>
      <c r="P40" s="1356">
        <v>46068.0</v>
      </c>
      <c r="Q40" s="1356">
        <v>46069.0</v>
      </c>
      <c r="R40" s="1356">
        <v>46070.0</v>
      </c>
      <c r="S40" s="1356">
        <v>46071.0</v>
      </c>
      <c r="T40" s="1356">
        <v>46072.0</v>
      </c>
      <c r="U40" s="1356">
        <v>46073.0</v>
      </c>
      <c r="V40" s="1356">
        <v>46074.0</v>
      </c>
      <c r="W40" s="1356">
        <v>46075.0</v>
      </c>
      <c r="X40" s="1356">
        <v>46076.0</v>
      </c>
      <c r="Y40" s="1356">
        <v>46077.0</v>
      </c>
      <c r="Z40" s="1356">
        <v>46078.0</v>
      </c>
      <c r="AA40" s="1356">
        <v>46079.0</v>
      </c>
      <c r="AB40" s="1356">
        <v>46080.0</v>
      </c>
      <c r="AC40" s="1356">
        <v>46081.0</v>
      </c>
      <c r="AD40" s="1356">
        <v>46082.0</v>
      </c>
      <c r="AE40" s="1356">
        <v>46083.0</v>
      </c>
      <c r="AF40" s="1356">
        <v>46084.0</v>
      </c>
      <c r="AG40" s="1356">
        <v>46085.0</v>
      </c>
      <c r="AH40" s="1357" t="s">
        <v>3305</v>
      </c>
      <c r="AI40" s="1357" t="s">
        <v>3306</v>
      </c>
      <c r="AJ40" s="1358" t="s">
        <v>3307</v>
      </c>
      <c r="AK40" s="1358" t="s">
        <v>3308</v>
      </c>
      <c r="AL40" s="1358" t="s">
        <v>3309</v>
      </c>
      <c r="AM40" s="1358" t="s">
        <v>3310</v>
      </c>
      <c r="AN40" s="1359" t="s">
        <v>3311</v>
      </c>
      <c r="AO40" s="1359" t="s">
        <v>3312</v>
      </c>
      <c r="AP40" s="1359" t="s">
        <v>3313</v>
      </c>
      <c r="AQ40" s="1359" t="s">
        <v>3314</v>
      </c>
      <c r="AR40" s="50"/>
      <c r="AS40" s="50"/>
    </row>
    <row r="41">
      <c r="B41" s="109" t="s">
        <v>22</v>
      </c>
      <c r="C41" s="1425"/>
      <c r="D41" s="1056"/>
      <c r="E41" s="1056"/>
      <c r="F41" s="1425"/>
      <c r="G41" s="1425"/>
      <c r="H41" s="1386"/>
      <c r="I41" s="1387"/>
      <c r="J41" s="1425"/>
      <c r="K41" s="1056"/>
      <c r="L41" s="1056"/>
      <c r="M41" s="1056"/>
      <c r="N41" s="1425"/>
      <c r="O41" s="1390"/>
      <c r="P41" s="1390"/>
      <c r="Q41" s="1423"/>
      <c r="R41" s="124"/>
      <c r="S41" s="124"/>
      <c r="T41" s="1423"/>
      <c r="U41" s="1423"/>
      <c r="V41" s="1390"/>
      <c r="W41" s="1390"/>
      <c r="X41" s="1423"/>
      <c r="Y41" s="124"/>
      <c r="Z41" s="124"/>
      <c r="AA41" s="1423"/>
      <c r="AB41" s="1423"/>
      <c r="AC41" s="1390"/>
      <c r="AD41" s="1390"/>
      <c r="AE41" s="1423"/>
      <c r="AF41" s="124"/>
      <c r="AG41" s="124"/>
      <c r="AH41" s="1365">
        <f>SUM(C41:AF41)</f>
        <v>0</v>
      </c>
      <c r="AI41" s="124"/>
      <c r="AJ41" s="393"/>
      <c r="AK41" s="393"/>
      <c r="AL41" s="393"/>
      <c r="AM41" s="393"/>
      <c r="AN41" s="50"/>
      <c r="AO41" s="50"/>
      <c r="AP41" s="50"/>
      <c r="AQ41" s="50"/>
      <c r="AR41" s="50"/>
      <c r="AS41" s="50"/>
    </row>
    <row r="42">
      <c r="B42" s="109" t="s">
        <v>97</v>
      </c>
      <c r="C42" s="1425"/>
      <c r="D42" s="1056"/>
      <c r="E42" s="1056"/>
      <c r="F42" s="1425"/>
      <c r="G42" s="1425"/>
      <c r="H42" s="1382"/>
      <c r="I42" s="1387"/>
      <c r="J42" s="1425"/>
      <c r="K42" s="1425"/>
      <c r="L42" s="1056"/>
      <c r="M42" s="1056"/>
      <c r="N42" s="1425"/>
      <c r="O42" s="1382"/>
      <c r="P42" s="1382"/>
      <c r="Q42" s="1056"/>
      <c r="R42" s="1056"/>
      <c r="S42" s="1056"/>
      <c r="T42" s="1056"/>
      <c r="U42" s="1056"/>
      <c r="V42" s="1382"/>
      <c r="W42" s="1386"/>
      <c r="X42" s="1056"/>
      <c r="Y42" s="1056"/>
      <c r="Z42" s="1056"/>
      <c r="AA42" s="1056"/>
      <c r="AB42" s="1056"/>
      <c r="AC42" s="1382"/>
      <c r="AD42" s="1382"/>
      <c r="AE42" s="124"/>
      <c r="AF42" s="124"/>
      <c r="AG42" s="124"/>
      <c r="AH42" s="1365" t="str">
        <f t="shared" ref="AH42:AH46" si="105">AVERAGE(C42:AF42)</f>
        <v>#DIV/0!</v>
      </c>
      <c r="AI42" s="1423">
        <f t="shared" ref="AI42:AI46" si="106">SUM(C42:AF42)</f>
        <v>0</v>
      </c>
      <c r="AJ42" s="1362" t="str">
        <f t="shared" ref="AJ42:AJ46" si="107">IFERROR(AVERAGE(C42:F42),"-")</f>
        <v>-</v>
      </c>
      <c r="AK42" s="1362" t="str">
        <f t="shared" ref="AK42:AK46" si="108">IFERROR(AVERAGE(I42:M42),"-")</f>
        <v>-</v>
      </c>
      <c r="AL42" s="393" t="str">
        <f t="shared" ref="AL42:AL46" si="109">IFERROR(AVERAGE(P42:T42),"-")</f>
        <v>-</v>
      </c>
      <c r="AM42" s="393" t="str">
        <f t="shared" ref="AM42:AM46" si="110">IFERROR(AVERAGE(W42:AA42),"-")</f>
        <v>-</v>
      </c>
      <c r="AN42" s="50">
        <f t="shared" ref="AN42:AN46" si="111">sum(C42:G42)</f>
        <v>0</v>
      </c>
      <c r="AO42" s="50">
        <f t="shared" ref="AO42:AO46" si="112">sum(J42:N42)</f>
        <v>0</v>
      </c>
      <c r="AP42" s="50">
        <f t="shared" ref="AP42:AP46" si="113">sum(Q42:U42)</f>
        <v>0</v>
      </c>
      <c r="AQ42" s="50">
        <f t="shared" ref="AQ42:AQ46" si="114">sum(X42:AB42)</f>
        <v>0</v>
      </c>
      <c r="AR42" s="50"/>
      <c r="AS42" s="50"/>
    </row>
    <row r="43">
      <c r="B43" s="109" t="s">
        <v>3290</v>
      </c>
      <c r="C43" s="1425"/>
      <c r="D43" s="1056"/>
      <c r="E43" s="1056"/>
      <c r="F43" s="1425"/>
      <c r="G43" s="1425"/>
      <c r="H43" s="1382"/>
      <c r="I43" s="1387"/>
      <c r="J43" s="1425"/>
      <c r="K43" s="1425"/>
      <c r="L43" s="1056"/>
      <c r="M43" s="1056"/>
      <c r="N43" s="1425"/>
      <c r="O43" s="1382"/>
      <c r="P43" s="1382"/>
      <c r="Q43" s="1056"/>
      <c r="R43" s="1056"/>
      <c r="S43" s="1056"/>
      <c r="T43" s="1056"/>
      <c r="U43" s="1056"/>
      <c r="V43" s="1382"/>
      <c r="W43" s="1386"/>
      <c r="X43" s="1056"/>
      <c r="Y43" s="1056"/>
      <c r="Z43" s="1056"/>
      <c r="AA43" s="1056"/>
      <c r="AB43" s="1056"/>
      <c r="AC43" s="1382"/>
      <c r="AD43" s="1382"/>
      <c r="AE43" s="124"/>
      <c r="AF43" s="124"/>
      <c r="AG43" s="124"/>
      <c r="AH43" s="1365" t="str">
        <f t="shared" si="105"/>
        <v>#DIV/0!</v>
      </c>
      <c r="AI43" s="1423">
        <f t="shared" si="106"/>
        <v>0</v>
      </c>
      <c r="AJ43" s="1362" t="str">
        <f t="shared" si="107"/>
        <v>-</v>
      </c>
      <c r="AK43" s="1362" t="str">
        <f t="shared" si="108"/>
        <v>-</v>
      </c>
      <c r="AL43" s="393" t="str">
        <f t="shared" si="109"/>
        <v>-</v>
      </c>
      <c r="AM43" s="393" t="str">
        <f t="shared" si="110"/>
        <v>-</v>
      </c>
      <c r="AN43" s="50">
        <f t="shared" si="111"/>
        <v>0</v>
      </c>
      <c r="AO43" s="50">
        <f t="shared" si="112"/>
        <v>0</v>
      </c>
      <c r="AP43" s="50">
        <f t="shared" si="113"/>
        <v>0</v>
      </c>
      <c r="AQ43" s="50">
        <f t="shared" si="114"/>
        <v>0</v>
      </c>
      <c r="AR43" s="50"/>
      <c r="AS43" s="50"/>
    </row>
    <row r="44">
      <c r="B44" s="109" t="s">
        <v>1283</v>
      </c>
      <c r="C44" s="1425"/>
      <c r="D44" s="1056"/>
      <c r="E44" s="1056"/>
      <c r="F44" s="1425"/>
      <c r="G44" s="1425"/>
      <c r="H44" s="1382"/>
      <c r="I44" s="1387"/>
      <c r="J44" s="1425"/>
      <c r="K44" s="1425"/>
      <c r="L44" s="1056"/>
      <c r="M44" s="1056"/>
      <c r="N44" s="1425"/>
      <c r="O44" s="1382"/>
      <c r="P44" s="1382"/>
      <c r="Q44" s="1056"/>
      <c r="R44" s="1056"/>
      <c r="S44" s="1056"/>
      <c r="T44" s="1056"/>
      <c r="U44" s="1056"/>
      <c r="V44" s="1382"/>
      <c r="W44" s="1386"/>
      <c r="X44" s="1056"/>
      <c r="Y44" s="1056"/>
      <c r="Z44" s="1056"/>
      <c r="AA44" s="1056"/>
      <c r="AB44" s="1056"/>
      <c r="AC44" s="1382"/>
      <c r="AD44" s="1382"/>
      <c r="AE44" s="124"/>
      <c r="AF44" s="124"/>
      <c r="AG44" s="124"/>
      <c r="AH44" s="1365" t="str">
        <f t="shared" si="105"/>
        <v>#DIV/0!</v>
      </c>
      <c r="AI44" s="1423">
        <f t="shared" si="106"/>
        <v>0</v>
      </c>
      <c r="AJ44" s="1362" t="str">
        <f t="shared" si="107"/>
        <v>-</v>
      </c>
      <c r="AK44" s="1362" t="str">
        <f t="shared" si="108"/>
        <v>-</v>
      </c>
      <c r="AL44" s="393" t="str">
        <f t="shared" si="109"/>
        <v>-</v>
      </c>
      <c r="AM44" s="393" t="str">
        <f t="shared" si="110"/>
        <v>-</v>
      </c>
      <c r="AN44" s="50">
        <f t="shared" si="111"/>
        <v>0</v>
      </c>
      <c r="AO44" s="50">
        <f t="shared" si="112"/>
        <v>0</v>
      </c>
      <c r="AP44" s="50">
        <f t="shared" si="113"/>
        <v>0</v>
      </c>
      <c r="AQ44" s="50">
        <f t="shared" si="114"/>
        <v>0</v>
      </c>
      <c r="AR44" s="50"/>
      <c r="AS44" s="50"/>
    </row>
    <row r="45">
      <c r="B45" s="109" t="s">
        <v>3315</v>
      </c>
      <c r="C45" s="1425"/>
      <c r="D45" s="1056"/>
      <c r="E45" s="1056"/>
      <c r="F45" s="1425"/>
      <c r="G45" s="1425"/>
      <c r="H45" s="1382"/>
      <c r="I45" s="1387"/>
      <c r="J45" s="1425"/>
      <c r="K45" s="1425"/>
      <c r="L45" s="1056"/>
      <c r="M45" s="1056"/>
      <c r="N45" s="1425"/>
      <c r="O45" s="1382"/>
      <c r="P45" s="1382"/>
      <c r="Q45" s="1056"/>
      <c r="R45" s="1056"/>
      <c r="S45" s="1056"/>
      <c r="T45" s="1056"/>
      <c r="U45" s="1056"/>
      <c r="V45" s="1382"/>
      <c r="W45" s="1386"/>
      <c r="X45" s="1056"/>
      <c r="Y45" s="1056"/>
      <c r="Z45" s="1056"/>
      <c r="AA45" s="1056"/>
      <c r="AB45" s="1056"/>
      <c r="AC45" s="1382"/>
      <c r="AD45" s="1382"/>
      <c r="AE45" s="124"/>
      <c r="AF45" s="124"/>
      <c r="AG45" s="124"/>
      <c r="AH45" s="1365" t="str">
        <f t="shared" si="105"/>
        <v>#DIV/0!</v>
      </c>
      <c r="AI45" s="1423">
        <f t="shared" si="106"/>
        <v>0</v>
      </c>
      <c r="AJ45" s="1362" t="str">
        <f t="shared" si="107"/>
        <v>-</v>
      </c>
      <c r="AK45" s="1362" t="str">
        <f t="shared" si="108"/>
        <v>-</v>
      </c>
      <c r="AL45" s="393" t="str">
        <f t="shared" si="109"/>
        <v>-</v>
      </c>
      <c r="AM45" s="393" t="str">
        <f t="shared" si="110"/>
        <v>-</v>
      </c>
      <c r="AN45" s="50">
        <f t="shared" si="111"/>
        <v>0</v>
      </c>
      <c r="AO45" s="50">
        <f t="shared" si="112"/>
        <v>0</v>
      </c>
      <c r="AP45" s="50">
        <f t="shared" si="113"/>
        <v>0</v>
      </c>
      <c r="AQ45" s="50">
        <f t="shared" si="114"/>
        <v>0</v>
      </c>
      <c r="AR45" s="50"/>
      <c r="AS45" s="50"/>
    </row>
    <row r="46">
      <c r="B46" s="109" t="s">
        <v>96</v>
      </c>
      <c r="C46" s="1425"/>
      <c r="D46" s="1056"/>
      <c r="E46" s="1056"/>
      <c r="F46" s="1425"/>
      <c r="G46" s="1425"/>
      <c r="H46" s="1382"/>
      <c r="I46" s="1387"/>
      <c r="J46" s="1425">
        <v>2.0</v>
      </c>
      <c r="K46" s="1425">
        <v>2.0</v>
      </c>
      <c r="L46" s="1056"/>
      <c r="M46" s="1056"/>
      <c r="N46" s="1425"/>
      <c r="O46" s="1382"/>
      <c r="P46" s="1382"/>
      <c r="Q46" s="1056"/>
      <c r="R46" s="1056"/>
      <c r="S46" s="1056"/>
      <c r="T46" s="1056">
        <v>3.0</v>
      </c>
      <c r="U46" s="1056">
        <v>3.0</v>
      </c>
      <c r="V46" s="1382"/>
      <c r="W46" s="1386"/>
      <c r="X46" s="1056"/>
      <c r="Y46" s="1056"/>
      <c r="Z46" s="1056"/>
      <c r="AA46" s="1056">
        <v>1.0</v>
      </c>
      <c r="AB46" s="1056"/>
      <c r="AC46" s="1382"/>
      <c r="AD46" s="1382"/>
      <c r="AE46" s="124"/>
      <c r="AF46" s="124"/>
      <c r="AG46" s="124"/>
      <c r="AH46" s="1365">
        <f t="shared" si="105"/>
        <v>2.2</v>
      </c>
      <c r="AI46" s="1423">
        <f t="shared" si="106"/>
        <v>11</v>
      </c>
      <c r="AJ46" s="1362" t="str">
        <f t="shared" si="107"/>
        <v>-</v>
      </c>
      <c r="AK46" s="1362">
        <f t="shared" si="108"/>
        <v>2</v>
      </c>
      <c r="AL46" s="393">
        <f t="shared" si="109"/>
        <v>3</v>
      </c>
      <c r="AM46" s="393">
        <f t="shared" si="110"/>
        <v>1</v>
      </c>
      <c r="AN46" s="50">
        <f t="shared" si="111"/>
        <v>0</v>
      </c>
      <c r="AO46" s="50">
        <f t="shared" si="112"/>
        <v>4</v>
      </c>
      <c r="AP46" s="50">
        <f t="shared" si="113"/>
        <v>6</v>
      </c>
      <c r="AQ46" s="50">
        <f t="shared" si="114"/>
        <v>1</v>
      </c>
      <c r="AR46" s="50"/>
      <c r="AS46" s="50"/>
    </row>
    <row r="47">
      <c r="B47" s="1373" t="s">
        <v>3317</v>
      </c>
      <c r="C47" s="1410">
        <f t="shared" ref="C47:K47" si="115">C46-C41</f>
        <v>0</v>
      </c>
      <c r="D47" s="1410">
        <f t="shared" si="115"/>
        <v>0</v>
      </c>
      <c r="E47" s="1410">
        <f t="shared" si="115"/>
        <v>0</v>
      </c>
      <c r="F47" s="1410">
        <f t="shared" si="115"/>
        <v>0</v>
      </c>
      <c r="G47" s="1410">
        <f t="shared" si="115"/>
        <v>0</v>
      </c>
      <c r="H47" s="1424">
        <f t="shared" si="115"/>
        <v>0</v>
      </c>
      <c r="I47" s="1424">
        <f t="shared" si="115"/>
        <v>0</v>
      </c>
      <c r="J47" s="1410">
        <f t="shared" si="115"/>
        <v>2</v>
      </c>
      <c r="K47" s="1410">
        <f t="shared" si="115"/>
        <v>2</v>
      </c>
      <c r="L47" s="1410"/>
      <c r="M47" s="1410">
        <f t="shared" ref="M47:AG47" si="116">M46-M41</f>
        <v>0</v>
      </c>
      <c r="N47" s="1410">
        <f t="shared" si="116"/>
        <v>0</v>
      </c>
      <c r="O47" s="1424">
        <f t="shared" si="116"/>
        <v>0</v>
      </c>
      <c r="P47" s="1424">
        <f t="shared" si="116"/>
        <v>0</v>
      </c>
      <c r="Q47" s="1410">
        <f t="shared" si="116"/>
        <v>0</v>
      </c>
      <c r="R47" s="1410">
        <f t="shared" si="116"/>
        <v>0</v>
      </c>
      <c r="S47" s="1410">
        <f t="shared" si="116"/>
        <v>0</v>
      </c>
      <c r="T47" s="1410">
        <f t="shared" si="116"/>
        <v>3</v>
      </c>
      <c r="U47" s="1410">
        <f t="shared" si="116"/>
        <v>3</v>
      </c>
      <c r="V47" s="1424">
        <f t="shared" si="116"/>
        <v>0</v>
      </c>
      <c r="W47" s="1424">
        <f t="shared" si="116"/>
        <v>0</v>
      </c>
      <c r="X47" s="1410">
        <f t="shared" si="116"/>
        <v>0</v>
      </c>
      <c r="Y47" s="1410">
        <f t="shared" si="116"/>
        <v>0</v>
      </c>
      <c r="Z47" s="1410">
        <f t="shared" si="116"/>
        <v>0</v>
      </c>
      <c r="AA47" s="1410">
        <f t="shared" si="116"/>
        <v>1</v>
      </c>
      <c r="AB47" s="1410">
        <f t="shared" si="116"/>
        <v>0</v>
      </c>
      <c r="AC47" s="1424">
        <f t="shared" si="116"/>
        <v>0</v>
      </c>
      <c r="AD47" s="1424">
        <f t="shared" si="116"/>
        <v>0</v>
      </c>
      <c r="AE47" s="1410">
        <f t="shared" si="116"/>
        <v>0</v>
      </c>
      <c r="AF47" s="1410">
        <f t="shared" si="116"/>
        <v>0</v>
      </c>
      <c r="AG47" s="1410">
        <f t="shared" si="116"/>
        <v>0</v>
      </c>
      <c r="AH47" s="1372">
        <f>SUM(C47:AG47)</f>
        <v>11</v>
      </c>
      <c r="AI47" s="124"/>
      <c r="AJ47" s="393"/>
      <c r="AK47" s="393"/>
      <c r="AL47" s="393"/>
      <c r="AM47" s="393"/>
      <c r="AN47" s="50"/>
      <c r="AO47" s="50"/>
      <c r="AP47" s="50"/>
      <c r="AQ47" s="50"/>
      <c r="AR47" s="50"/>
      <c r="AS47" s="50"/>
    </row>
    <row r="48">
      <c r="B48" s="1375" t="s">
        <v>157</v>
      </c>
      <c r="C48" s="1376" t="str">
        <f t="shared" ref="C48:K48" si="117">C43/C42</f>
        <v>#DIV/0!</v>
      </c>
      <c r="D48" s="1376" t="str">
        <f t="shared" si="117"/>
        <v>#DIV/0!</v>
      </c>
      <c r="E48" s="1376" t="str">
        <f t="shared" si="117"/>
        <v>#DIV/0!</v>
      </c>
      <c r="F48" s="1376" t="str">
        <f t="shared" si="117"/>
        <v>#DIV/0!</v>
      </c>
      <c r="G48" s="1376" t="str">
        <f t="shared" si="117"/>
        <v>#DIV/0!</v>
      </c>
      <c r="H48" s="1377" t="str">
        <f t="shared" si="117"/>
        <v>#DIV/0!</v>
      </c>
      <c r="I48" s="1377" t="str">
        <f t="shared" si="117"/>
        <v>#DIV/0!</v>
      </c>
      <c r="J48" s="1376" t="str">
        <f t="shared" si="117"/>
        <v>#DIV/0!</v>
      </c>
      <c r="K48" s="1376" t="str">
        <f t="shared" si="117"/>
        <v>#DIV/0!</v>
      </c>
      <c r="L48" s="1376"/>
      <c r="M48" s="1376" t="str">
        <f t="shared" ref="M48:AG48" si="118">M43/M42</f>
        <v>#DIV/0!</v>
      </c>
      <c r="N48" s="1376" t="str">
        <f t="shared" si="118"/>
        <v>#DIV/0!</v>
      </c>
      <c r="O48" s="1377" t="str">
        <f t="shared" si="118"/>
        <v>#DIV/0!</v>
      </c>
      <c r="P48" s="1377" t="str">
        <f t="shared" si="118"/>
        <v>#DIV/0!</v>
      </c>
      <c r="Q48" s="1376" t="str">
        <f t="shared" si="118"/>
        <v>#DIV/0!</v>
      </c>
      <c r="R48" s="1376" t="str">
        <f t="shared" si="118"/>
        <v>#DIV/0!</v>
      </c>
      <c r="S48" s="1376" t="str">
        <f t="shared" si="118"/>
        <v>#DIV/0!</v>
      </c>
      <c r="T48" s="1376" t="str">
        <f t="shared" si="118"/>
        <v>#DIV/0!</v>
      </c>
      <c r="U48" s="1376" t="str">
        <f t="shared" si="118"/>
        <v>#DIV/0!</v>
      </c>
      <c r="V48" s="1377" t="str">
        <f t="shared" si="118"/>
        <v>#DIV/0!</v>
      </c>
      <c r="W48" s="1377" t="str">
        <f t="shared" si="118"/>
        <v>#DIV/0!</v>
      </c>
      <c r="X48" s="1376" t="str">
        <f t="shared" si="118"/>
        <v>#DIV/0!</v>
      </c>
      <c r="Y48" s="1376" t="str">
        <f t="shared" si="118"/>
        <v>#DIV/0!</v>
      </c>
      <c r="Z48" s="1376" t="str">
        <f t="shared" si="118"/>
        <v>#DIV/0!</v>
      </c>
      <c r="AA48" s="1376" t="str">
        <f t="shared" si="118"/>
        <v>#DIV/0!</v>
      </c>
      <c r="AB48" s="1376" t="str">
        <f t="shared" si="118"/>
        <v>#DIV/0!</v>
      </c>
      <c r="AC48" s="1377" t="str">
        <f t="shared" si="118"/>
        <v>#DIV/0!</v>
      </c>
      <c r="AD48" s="1377" t="str">
        <f t="shared" si="118"/>
        <v>#DIV/0!</v>
      </c>
      <c r="AE48" s="1376" t="str">
        <f t="shared" si="118"/>
        <v>#DIV/0!</v>
      </c>
      <c r="AF48" s="1376" t="str">
        <f t="shared" si="118"/>
        <v>#DIV/0!</v>
      </c>
      <c r="AG48" s="1376" t="str">
        <f t="shared" si="118"/>
        <v>#DIV/0!</v>
      </c>
      <c r="AH48" s="1442" t="str">
        <f t="shared" ref="AH48:AH51" si="121">AVERAGE(C48:AF48)</f>
        <v>#DIV/0!</v>
      </c>
      <c r="AI48" s="124"/>
      <c r="AJ48" s="50"/>
      <c r="AK48" s="50"/>
      <c r="AL48" s="50"/>
      <c r="AM48" s="50"/>
      <c r="AN48" s="50"/>
      <c r="AO48" s="50"/>
      <c r="AP48" s="50"/>
      <c r="AQ48" s="50"/>
      <c r="AR48" s="50"/>
      <c r="AS48" s="50"/>
    </row>
    <row r="49">
      <c r="B49" s="1375" t="s">
        <v>159</v>
      </c>
      <c r="C49" s="1376" t="str">
        <f t="shared" ref="C49:K49" si="119">C44/C43</f>
        <v>#DIV/0!</v>
      </c>
      <c r="D49" s="1376" t="str">
        <f t="shared" si="119"/>
        <v>#DIV/0!</v>
      </c>
      <c r="E49" s="1376" t="str">
        <f t="shared" si="119"/>
        <v>#DIV/0!</v>
      </c>
      <c r="F49" s="1376" t="str">
        <f t="shared" si="119"/>
        <v>#DIV/0!</v>
      </c>
      <c r="G49" s="1376" t="str">
        <f t="shared" si="119"/>
        <v>#DIV/0!</v>
      </c>
      <c r="H49" s="1377" t="str">
        <f t="shared" si="119"/>
        <v>#DIV/0!</v>
      </c>
      <c r="I49" s="1377" t="str">
        <f t="shared" si="119"/>
        <v>#DIV/0!</v>
      </c>
      <c r="J49" s="1376" t="str">
        <f t="shared" si="119"/>
        <v>#DIV/0!</v>
      </c>
      <c r="K49" s="1376" t="str">
        <f t="shared" si="119"/>
        <v>#DIV/0!</v>
      </c>
      <c r="L49" s="1376"/>
      <c r="M49" s="1376" t="str">
        <f t="shared" ref="M49:AG49" si="120">M44/M43</f>
        <v>#DIV/0!</v>
      </c>
      <c r="N49" s="1376" t="str">
        <f t="shared" si="120"/>
        <v>#DIV/0!</v>
      </c>
      <c r="O49" s="1377" t="str">
        <f t="shared" si="120"/>
        <v>#DIV/0!</v>
      </c>
      <c r="P49" s="1377" t="str">
        <f t="shared" si="120"/>
        <v>#DIV/0!</v>
      </c>
      <c r="Q49" s="1376" t="str">
        <f t="shared" si="120"/>
        <v>#DIV/0!</v>
      </c>
      <c r="R49" s="1376" t="str">
        <f t="shared" si="120"/>
        <v>#DIV/0!</v>
      </c>
      <c r="S49" s="1376" t="str">
        <f t="shared" si="120"/>
        <v>#DIV/0!</v>
      </c>
      <c r="T49" s="1376" t="str">
        <f t="shared" si="120"/>
        <v>#DIV/0!</v>
      </c>
      <c r="U49" s="1376" t="str">
        <f t="shared" si="120"/>
        <v>#DIV/0!</v>
      </c>
      <c r="V49" s="1377" t="str">
        <f t="shared" si="120"/>
        <v>#DIV/0!</v>
      </c>
      <c r="W49" s="1377" t="str">
        <f t="shared" si="120"/>
        <v>#DIV/0!</v>
      </c>
      <c r="X49" s="1376" t="str">
        <f t="shared" si="120"/>
        <v>#DIV/0!</v>
      </c>
      <c r="Y49" s="1376" t="str">
        <f t="shared" si="120"/>
        <v>#DIV/0!</v>
      </c>
      <c r="Z49" s="1376" t="str">
        <f t="shared" si="120"/>
        <v>#DIV/0!</v>
      </c>
      <c r="AA49" s="1376" t="str">
        <f t="shared" si="120"/>
        <v>#DIV/0!</v>
      </c>
      <c r="AB49" s="1376" t="str">
        <f t="shared" si="120"/>
        <v>#DIV/0!</v>
      </c>
      <c r="AC49" s="1377" t="str">
        <f t="shared" si="120"/>
        <v>#DIV/0!</v>
      </c>
      <c r="AD49" s="1377" t="str">
        <f t="shared" si="120"/>
        <v>#DIV/0!</v>
      </c>
      <c r="AE49" s="1376" t="str">
        <f t="shared" si="120"/>
        <v>#DIV/0!</v>
      </c>
      <c r="AF49" s="1376" t="str">
        <f t="shared" si="120"/>
        <v>#DIV/0!</v>
      </c>
      <c r="AG49" s="1376" t="str">
        <f t="shared" si="120"/>
        <v>#DIV/0!</v>
      </c>
      <c r="AH49" s="1442" t="str">
        <f t="shared" si="121"/>
        <v>#DIV/0!</v>
      </c>
      <c r="AI49" s="124"/>
      <c r="AJ49" s="50"/>
      <c r="AK49" s="50"/>
      <c r="AL49" s="50"/>
      <c r="AM49" s="50"/>
      <c r="AN49" s="50"/>
      <c r="AO49" s="50"/>
      <c r="AP49" s="50"/>
      <c r="AQ49" s="50"/>
      <c r="AR49" s="50"/>
      <c r="AS49" s="50"/>
    </row>
    <row r="50">
      <c r="B50" s="1375" t="s">
        <v>161</v>
      </c>
      <c r="C50" s="1376" t="str">
        <f t="shared" ref="C50:K50" si="122">C45/C44</f>
        <v>#DIV/0!</v>
      </c>
      <c r="D50" s="1376" t="str">
        <f t="shared" si="122"/>
        <v>#DIV/0!</v>
      </c>
      <c r="E50" s="1376" t="str">
        <f t="shared" si="122"/>
        <v>#DIV/0!</v>
      </c>
      <c r="F50" s="1376" t="str">
        <f t="shared" si="122"/>
        <v>#DIV/0!</v>
      </c>
      <c r="G50" s="1376" t="str">
        <f t="shared" si="122"/>
        <v>#DIV/0!</v>
      </c>
      <c r="H50" s="1377" t="str">
        <f t="shared" si="122"/>
        <v>#DIV/0!</v>
      </c>
      <c r="I50" s="1377" t="str">
        <f t="shared" si="122"/>
        <v>#DIV/0!</v>
      </c>
      <c r="J50" s="1376" t="str">
        <f t="shared" si="122"/>
        <v>#DIV/0!</v>
      </c>
      <c r="K50" s="1376" t="str">
        <f t="shared" si="122"/>
        <v>#DIV/0!</v>
      </c>
      <c r="L50" s="1376"/>
      <c r="M50" s="1376" t="str">
        <f t="shared" ref="M50:AG50" si="123">M45/M44</f>
        <v>#DIV/0!</v>
      </c>
      <c r="N50" s="1376" t="str">
        <f t="shared" si="123"/>
        <v>#DIV/0!</v>
      </c>
      <c r="O50" s="1377" t="str">
        <f t="shared" si="123"/>
        <v>#DIV/0!</v>
      </c>
      <c r="P50" s="1377" t="str">
        <f t="shared" si="123"/>
        <v>#DIV/0!</v>
      </c>
      <c r="Q50" s="1376" t="str">
        <f t="shared" si="123"/>
        <v>#DIV/0!</v>
      </c>
      <c r="R50" s="1376" t="str">
        <f t="shared" si="123"/>
        <v>#DIV/0!</v>
      </c>
      <c r="S50" s="1376" t="str">
        <f t="shared" si="123"/>
        <v>#DIV/0!</v>
      </c>
      <c r="T50" s="1376" t="str">
        <f t="shared" si="123"/>
        <v>#DIV/0!</v>
      </c>
      <c r="U50" s="1376" t="str">
        <f t="shared" si="123"/>
        <v>#DIV/0!</v>
      </c>
      <c r="V50" s="1377" t="str">
        <f t="shared" si="123"/>
        <v>#DIV/0!</v>
      </c>
      <c r="W50" s="1377" t="str">
        <f t="shared" si="123"/>
        <v>#DIV/0!</v>
      </c>
      <c r="X50" s="1376" t="str">
        <f t="shared" si="123"/>
        <v>#DIV/0!</v>
      </c>
      <c r="Y50" s="1376" t="str">
        <f t="shared" si="123"/>
        <v>#DIV/0!</v>
      </c>
      <c r="Z50" s="1376" t="str">
        <f t="shared" si="123"/>
        <v>#DIV/0!</v>
      </c>
      <c r="AA50" s="1376" t="str">
        <f t="shared" si="123"/>
        <v>#DIV/0!</v>
      </c>
      <c r="AB50" s="1376" t="str">
        <f t="shared" si="123"/>
        <v>#DIV/0!</v>
      </c>
      <c r="AC50" s="1377" t="str">
        <f t="shared" si="123"/>
        <v>#DIV/0!</v>
      </c>
      <c r="AD50" s="1377" t="str">
        <f t="shared" si="123"/>
        <v>#DIV/0!</v>
      </c>
      <c r="AE50" s="1376" t="str">
        <f t="shared" si="123"/>
        <v>#DIV/0!</v>
      </c>
      <c r="AF50" s="1376" t="str">
        <f t="shared" si="123"/>
        <v>#DIV/0!</v>
      </c>
      <c r="AG50" s="1376" t="str">
        <f t="shared" si="123"/>
        <v>#DIV/0!</v>
      </c>
      <c r="AH50" s="1442" t="str">
        <f t="shared" si="121"/>
        <v>#DIV/0!</v>
      </c>
      <c r="AI50" s="124"/>
      <c r="AJ50" s="50"/>
      <c r="AK50" s="50"/>
      <c r="AL50" s="50"/>
      <c r="AM50" s="50"/>
      <c r="AN50" s="50"/>
      <c r="AO50" s="50"/>
      <c r="AP50" s="50"/>
      <c r="AQ50" s="50"/>
      <c r="AR50" s="50"/>
      <c r="AS50" s="50"/>
    </row>
    <row r="51">
      <c r="B51" s="1375" t="s">
        <v>163</v>
      </c>
      <c r="C51" s="1376" t="str">
        <f t="shared" ref="C51:K51" si="124">C46/C45</f>
        <v>#DIV/0!</v>
      </c>
      <c r="D51" s="1376" t="str">
        <f t="shared" si="124"/>
        <v>#DIV/0!</v>
      </c>
      <c r="E51" s="1376" t="str">
        <f t="shared" si="124"/>
        <v>#DIV/0!</v>
      </c>
      <c r="F51" s="1376" t="str">
        <f t="shared" si="124"/>
        <v>#DIV/0!</v>
      </c>
      <c r="G51" s="1376" t="str">
        <f t="shared" si="124"/>
        <v>#DIV/0!</v>
      </c>
      <c r="H51" s="1377" t="str">
        <f t="shared" si="124"/>
        <v>#DIV/0!</v>
      </c>
      <c r="I51" s="1377" t="str">
        <f t="shared" si="124"/>
        <v>#DIV/0!</v>
      </c>
      <c r="J51" s="1376" t="str">
        <f t="shared" si="124"/>
        <v>#DIV/0!</v>
      </c>
      <c r="K51" s="1376" t="str">
        <f t="shared" si="124"/>
        <v>#DIV/0!</v>
      </c>
      <c r="L51" s="1376"/>
      <c r="M51" s="1376" t="str">
        <f t="shared" ref="M51:AG51" si="125">M46/M45</f>
        <v>#DIV/0!</v>
      </c>
      <c r="N51" s="1376" t="str">
        <f t="shared" si="125"/>
        <v>#DIV/0!</v>
      </c>
      <c r="O51" s="1377" t="str">
        <f t="shared" si="125"/>
        <v>#DIV/0!</v>
      </c>
      <c r="P51" s="1377" t="str">
        <f t="shared" si="125"/>
        <v>#DIV/0!</v>
      </c>
      <c r="Q51" s="1376" t="str">
        <f t="shared" si="125"/>
        <v>#DIV/0!</v>
      </c>
      <c r="R51" s="1376" t="str">
        <f t="shared" si="125"/>
        <v>#DIV/0!</v>
      </c>
      <c r="S51" s="1376" t="str">
        <f t="shared" si="125"/>
        <v>#DIV/0!</v>
      </c>
      <c r="T51" s="1376" t="str">
        <f t="shared" si="125"/>
        <v>#DIV/0!</v>
      </c>
      <c r="U51" s="1376" t="str">
        <f t="shared" si="125"/>
        <v>#DIV/0!</v>
      </c>
      <c r="V51" s="1377" t="str">
        <f t="shared" si="125"/>
        <v>#DIV/0!</v>
      </c>
      <c r="W51" s="1377" t="str">
        <f t="shared" si="125"/>
        <v>#DIV/0!</v>
      </c>
      <c r="X51" s="1376" t="str">
        <f t="shared" si="125"/>
        <v>#DIV/0!</v>
      </c>
      <c r="Y51" s="1376" t="str">
        <f t="shared" si="125"/>
        <v>#DIV/0!</v>
      </c>
      <c r="Z51" s="1376" t="str">
        <f t="shared" si="125"/>
        <v>#DIV/0!</v>
      </c>
      <c r="AA51" s="1376" t="str">
        <f t="shared" si="125"/>
        <v>#DIV/0!</v>
      </c>
      <c r="AB51" s="1376" t="str">
        <f t="shared" si="125"/>
        <v>#DIV/0!</v>
      </c>
      <c r="AC51" s="1377" t="str">
        <f t="shared" si="125"/>
        <v>#DIV/0!</v>
      </c>
      <c r="AD51" s="1377" t="str">
        <f t="shared" si="125"/>
        <v>#DIV/0!</v>
      </c>
      <c r="AE51" s="1376" t="str">
        <f t="shared" si="125"/>
        <v>#DIV/0!</v>
      </c>
      <c r="AF51" s="1376" t="str">
        <f t="shared" si="125"/>
        <v>#DIV/0!</v>
      </c>
      <c r="AG51" s="1376" t="str">
        <f t="shared" si="125"/>
        <v>#DIV/0!</v>
      </c>
      <c r="AH51" s="1442" t="str">
        <f t="shared" si="121"/>
        <v>#DIV/0!</v>
      </c>
      <c r="AI51" s="124"/>
      <c r="AJ51" s="50"/>
      <c r="AK51" s="50"/>
      <c r="AL51" s="50"/>
      <c r="AM51" s="50"/>
      <c r="AN51" s="50"/>
      <c r="AO51" s="50"/>
      <c r="AP51" s="50"/>
      <c r="AQ51" s="50"/>
      <c r="AR51" s="50"/>
      <c r="AS51" s="50"/>
    </row>
    <row r="52">
      <c r="A52" s="1384"/>
      <c r="B52" s="1375"/>
      <c r="C52" s="1376"/>
      <c r="D52" s="1376"/>
      <c r="E52" s="1376"/>
      <c r="F52" s="1376"/>
      <c r="G52" s="1376"/>
      <c r="H52" s="1377"/>
      <c r="I52" s="1377"/>
      <c r="J52" s="1376"/>
      <c r="K52" s="1376"/>
      <c r="L52" s="1376"/>
      <c r="M52" s="1376"/>
      <c r="N52" s="1376"/>
      <c r="O52" s="1377"/>
      <c r="P52" s="1377"/>
      <c r="Q52" s="1376"/>
      <c r="R52" s="1376"/>
      <c r="S52" s="1376"/>
      <c r="T52" s="1376"/>
      <c r="U52" s="1376"/>
      <c r="V52" s="1377"/>
      <c r="W52" s="1377"/>
      <c r="X52" s="1376"/>
      <c r="Y52" s="1376"/>
      <c r="Z52" s="1376"/>
      <c r="AA52" s="1376"/>
      <c r="AB52" s="1376"/>
      <c r="AC52" s="1377"/>
      <c r="AD52" s="1377"/>
      <c r="AE52" s="1376"/>
      <c r="AF52" s="1376"/>
      <c r="AG52" s="1376"/>
      <c r="AH52" s="1442"/>
      <c r="AI52" s="124"/>
      <c r="AJ52" s="50"/>
      <c r="AK52" s="50"/>
      <c r="AL52" s="50"/>
      <c r="AM52" s="50"/>
      <c r="AN52" s="50"/>
      <c r="AO52" s="50"/>
      <c r="AP52" s="50"/>
      <c r="AQ52" s="50"/>
      <c r="AR52" s="50"/>
      <c r="AS52" s="50"/>
    </row>
    <row r="53">
      <c r="A53" s="1384" t="s">
        <v>138</v>
      </c>
      <c r="B53" s="109" t="s">
        <v>125</v>
      </c>
      <c r="C53" s="1356">
        <v>46055.0</v>
      </c>
      <c r="D53" s="1356">
        <v>46056.0</v>
      </c>
      <c r="E53" s="1356">
        <v>46057.0</v>
      </c>
      <c r="F53" s="1356">
        <v>46058.0</v>
      </c>
      <c r="G53" s="1356">
        <v>46059.0</v>
      </c>
      <c r="H53" s="1356">
        <v>46060.0</v>
      </c>
      <c r="I53" s="1356">
        <v>46061.0</v>
      </c>
      <c r="J53" s="1356">
        <v>46062.0</v>
      </c>
      <c r="K53" s="1356">
        <v>46063.0</v>
      </c>
      <c r="L53" s="1356">
        <v>46064.0</v>
      </c>
      <c r="M53" s="1356">
        <v>46065.0</v>
      </c>
      <c r="N53" s="1356">
        <v>46066.0</v>
      </c>
      <c r="O53" s="1356">
        <v>46067.0</v>
      </c>
      <c r="P53" s="1356">
        <v>46068.0</v>
      </c>
      <c r="Q53" s="1356">
        <v>46069.0</v>
      </c>
      <c r="R53" s="1356">
        <v>46070.0</v>
      </c>
      <c r="S53" s="1356">
        <v>46071.0</v>
      </c>
      <c r="T53" s="1356">
        <v>46072.0</v>
      </c>
      <c r="U53" s="1356">
        <v>46073.0</v>
      </c>
      <c r="V53" s="1356">
        <v>46074.0</v>
      </c>
      <c r="W53" s="1356">
        <v>46075.0</v>
      </c>
      <c r="X53" s="1356">
        <v>46076.0</v>
      </c>
      <c r="Y53" s="1356">
        <v>46077.0</v>
      </c>
      <c r="Z53" s="1356">
        <v>46078.0</v>
      </c>
      <c r="AA53" s="1356">
        <v>46079.0</v>
      </c>
      <c r="AB53" s="1356">
        <v>46080.0</v>
      </c>
      <c r="AC53" s="1356">
        <v>46081.0</v>
      </c>
      <c r="AD53" s="1356">
        <v>46082.0</v>
      </c>
      <c r="AE53" s="1356">
        <v>46083.0</v>
      </c>
      <c r="AF53" s="1356">
        <v>46084.0</v>
      </c>
      <c r="AG53" s="1356">
        <v>46085.0</v>
      </c>
      <c r="AH53" s="1357" t="s">
        <v>3305</v>
      </c>
      <c r="AI53" s="1357" t="s">
        <v>3306</v>
      </c>
      <c r="AJ53" s="1358" t="s">
        <v>3307</v>
      </c>
      <c r="AK53" s="1358" t="s">
        <v>3308</v>
      </c>
      <c r="AL53" s="1358" t="s">
        <v>3309</v>
      </c>
      <c r="AM53" s="1358" t="s">
        <v>3310</v>
      </c>
      <c r="AN53" s="1359" t="s">
        <v>3311</v>
      </c>
      <c r="AO53" s="1359" t="s">
        <v>3312</v>
      </c>
      <c r="AP53" s="1359" t="s">
        <v>3313</v>
      </c>
      <c r="AQ53" s="1359" t="s">
        <v>3314</v>
      </c>
      <c r="AR53" s="50"/>
      <c r="AS53" s="50"/>
    </row>
    <row r="54">
      <c r="B54" s="109" t="s">
        <v>22</v>
      </c>
      <c r="C54" s="1425"/>
      <c r="D54" s="1056"/>
      <c r="E54" s="1056"/>
      <c r="F54" s="1425"/>
      <c r="G54" s="1425"/>
      <c r="H54" s="1386"/>
      <c r="I54" s="1387"/>
      <c r="J54" s="1425"/>
      <c r="K54" s="1056"/>
      <c r="L54" s="1056"/>
      <c r="M54" s="1056"/>
      <c r="N54" s="1425"/>
      <c r="O54" s="1390"/>
      <c r="P54" s="1390"/>
      <c r="Q54" s="1423"/>
      <c r="R54" s="124"/>
      <c r="S54" s="124"/>
      <c r="T54" s="1423"/>
      <c r="U54" s="1423"/>
      <c r="V54" s="1390"/>
      <c r="W54" s="1390"/>
      <c r="X54" s="1423"/>
      <c r="Y54" s="124"/>
      <c r="Z54" s="124"/>
      <c r="AA54" s="1423"/>
      <c r="AB54" s="1423"/>
      <c r="AC54" s="1390"/>
      <c r="AD54" s="1390"/>
      <c r="AE54" s="1423"/>
      <c r="AF54" s="124"/>
      <c r="AG54" s="124"/>
      <c r="AH54" s="1365">
        <f>SUM(C54:AF54)</f>
        <v>0</v>
      </c>
      <c r="AI54" s="124"/>
      <c r="AJ54" s="393"/>
      <c r="AK54" s="393"/>
      <c r="AL54" s="393"/>
      <c r="AM54" s="393"/>
      <c r="AN54" s="50"/>
      <c r="AO54" s="50"/>
      <c r="AP54" s="50"/>
      <c r="AQ54" s="50"/>
      <c r="AR54" s="50"/>
      <c r="AS54" s="50"/>
    </row>
    <row r="55">
      <c r="B55" s="109" t="s">
        <v>97</v>
      </c>
      <c r="C55" s="1425"/>
      <c r="D55" s="1056"/>
      <c r="E55" s="1056"/>
      <c r="F55" s="1425"/>
      <c r="G55" s="1425"/>
      <c r="H55" s="1382"/>
      <c r="I55" s="1387"/>
      <c r="J55" s="1425"/>
      <c r="K55" s="1425"/>
      <c r="L55" s="1056"/>
      <c r="M55" s="1056"/>
      <c r="N55" s="1425"/>
      <c r="O55" s="1382"/>
      <c r="P55" s="1382"/>
      <c r="Q55" s="1056"/>
      <c r="R55" s="1056"/>
      <c r="S55" s="1056"/>
      <c r="T55" s="1056"/>
      <c r="U55" s="1056"/>
      <c r="V55" s="1382"/>
      <c r="W55" s="1386"/>
      <c r="X55" s="1056"/>
      <c r="Y55" s="1056"/>
      <c r="Z55" s="1056"/>
      <c r="AA55" s="1056"/>
      <c r="AB55" s="1056"/>
      <c r="AC55" s="1382"/>
      <c r="AD55" s="1382"/>
      <c r="AE55" s="124"/>
      <c r="AF55" s="124"/>
      <c r="AG55" s="124"/>
      <c r="AH55" s="1365" t="str">
        <f t="shared" ref="AH55:AH59" si="126">AVERAGE(C55:AF55)</f>
        <v>#DIV/0!</v>
      </c>
      <c r="AI55" s="1423">
        <f t="shared" ref="AI55:AI59" si="127">SUM(C55:AF55)</f>
        <v>0</v>
      </c>
      <c r="AJ55" s="1362" t="str">
        <f t="shared" ref="AJ55:AJ59" si="128">IFERROR(AVERAGE(C55:F55),"-")</f>
        <v>-</v>
      </c>
      <c r="AK55" s="1362" t="str">
        <f t="shared" ref="AK55:AK59" si="129">IFERROR(AVERAGE(I55:M55),"-")</f>
        <v>-</v>
      </c>
      <c r="AL55" s="393" t="str">
        <f t="shared" ref="AL55:AL59" si="130">IFERROR(AVERAGE(P55:T55),"-")</f>
        <v>-</v>
      </c>
      <c r="AM55" s="393" t="str">
        <f t="shared" ref="AM55:AM59" si="131">IFERROR(AVERAGE(W55:AA55),"-")</f>
        <v>-</v>
      </c>
      <c r="AN55" s="50">
        <f t="shared" ref="AN55:AN59" si="132">sum(C55:G55)</f>
        <v>0</v>
      </c>
      <c r="AO55" s="50">
        <f t="shared" ref="AO55:AO59" si="133">sum(J55:N55)</f>
        <v>0</v>
      </c>
      <c r="AP55" s="50">
        <f t="shared" ref="AP55:AP59" si="134">sum(Q55:U55)</f>
        <v>0</v>
      </c>
      <c r="AQ55" s="50">
        <f t="shared" ref="AQ55:AQ59" si="135">sum(X55:AB55)</f>
        <v>0</v>
      </c>
      <c r="AR55" s="50"/>
      <c r="AS55" s="50"/>
    </row>
    <row r="56">
      <c r="B56" s="109" t="s">
        <v>3290</v>
      </c>
      <c r="C56" s="1425"/>
      <c r="D56" s="1056"/>
      <c r="E56" s="1056"/>
      <c r="F56" s="1425"/>
      <c r="G56" s="1425"/>
      <c r="H56" s="1382"/>
      <c r="I56" s="1387"/>
      <c r="J56" s="1425"/>
      <c r="K56" s="1425"/>
      <c r="L56" s="1056"/>
      <c r="M56" s="1056"/>
      <c r="N56" s="1425"/>
      <c r="O56" s="1382"/>
      <c r="P56" s="1382"/>
      <c r="Q56" s="1056"/>
      <c r="R56" s="1056"/>
      <c r="S56" s="1056"/>
      <c r="T56" s="1056"/>
      <c r="U56" s="1056"/>
      <c r="V56" s="1382"/>
      <c r="W56" s="1386"/>
      <c r="X56" s="1056"/>
      <c r="Y56" s="1056"/>
      <c r="Z56" s="1056"/>
      <c r="AA56" s="1056"/>
      <c r="AB56" s="1056"/>
      <c r="AC56" s="1382"/>
      <c r="AD56" s="1382"/>
      <c r="AE56" s="124"/>
      <c r="AF56" s="124"/>
      <c r="AG56" s="124"/>
      <c r="AH56" s="1365" t="str">
        <f t="shared" si="126"/>
        <v>#DIV/0!</v>
      </c>
      <c r="AI56" s="1423">
        <f t="shared" si="127"/>
        <v>0</v>
      </c>
      <c r="AJ56" s="1362" t="str">
        <f t="shared" si="128"/>
        <v>-</v>
      </c>
      <c r="AK56" s="1362" t="str">
        <f t="shared" si="129"/>
        <v>-</v>
      </c>
      <c r="AL56" s="393" t="str">
        <f t="shared" si="130"/>
        <v>-</v>
      </c>
      <c r="AM56" s="393" t="str">
        <f t="shared" si="131"/>
        <v>-</v>
      </c>
      <c r="AN56" s="50">
        <f t="shared" si="132"/>
        <v>0</v>
      </c>
      <c r="AO56" s="50">
        <f t="shared" si="133"/>
        <v>0</v>
      </c>
      <c r="AP56" s="50">
        <f t="shared" si="134"/>
        <v>0</v>
      </c>
      <c r="AQ56" s="50">
        <f t="shared" si="135"/>
        <v>0</v>
      </c>
      <c r="AR56" s="50"/>
      <c r="AS56" s="50"/>
    </row>
    <row r="57">
      <c r="B57" s="109" t="s">
        <v>1283</v>
      </c>
      <c r="C57" s="1425"/>
      <c r="D57" s="1056"/>
      <c r="E57" s="1056"/>
      <c r="F57" s="1425"/>
      <c r="G57" s="1425"/>
      <c r="H57" s="1382"/>
      <c r="I57" s="1387"/>
      <c r="J57" s="1425"/>
      <c r="K57" s="1425"/>
      <c r="L57" s="1056"/>
      <c r="M57" s="1056"/>
      <c r="N57" s="1425"/>
      <c r="O57" s="1382"/>
      <c r="P57" s="1382"/>
      <c r="Q57" s="1056"/>
      <c r="R57" s="1056"/>
      <c r="S57" s="1056"/>
      <c r="T57" s="1056"/>
      <c r="U57" s="1056"/>
      <c r="V57" s="1382"/>
      <c r="W57" s="1386"/>
      <c r="X57" s="1056"/>
      <c r="Y57" s="1056"/>
      <c r="Z57" s="1056"/>
      <c r="AA57" s="1056"/>
      <c r="AB57" s="1056"/>
      <c r="AC57" s="1382"/>
      <c r="AD57" s="1382"/>
      <c r="AE57" s="124"/>
      <c r="AF57" s="124"/>
      <c r="AG57" s="124"/>
      <c r="AH57" s="1365" t="str">
        <f t="shared" si="126"/>
        <v>#DIV/0!</v>
      </c>
      <c r="AI57" s="1423">
        <f t="shared" si="127"/>
        <v>0</v>
      </c>
      <c r="AJ57" s="1362" t="str">
        <f t="shared" si="128"/>
        <v>-</v>
      </c>
      <c r="AK57" s="1362" t="str">
        <f t="shared" si="129"/>
        <v>-</v>
      </c>
      <c r="AL57" s="393" t="str">
        <f t="shared" si="130"/>
        <v>-</v>
      </c>
      <c r="AM57" s="393" t="str">
        <f t="shared" si="131"/>
        <v>-</v>
      </c>
      <c r="AN57" s="50">
        <f t="shared" si="132"/>
        <v>0</v>
      </c>
      <c r="AO57" s="50">
        <f t="shared" si="133"/>
        <v>0</v>
      </c>
      <c r="AP57" s="50">
        <f t="shared" si="134"/>
        <v>0</v>
      </c>
      <c r="AQ57" s="50">
        <f t="shared" si="135"/>
        <v>0</v>
      </c>
      <c r="AR57" s="50"/>
      <c r="AS57" s="50"/>
    </row>
    <row r="58">
      <c r="B58" s="109" t="s">
        <v>3315</v>
      </c>
      <c r="C58" s="1425"/>
      <c r="D58" s="1056"/>
      <c r="E58" s="1056"/>
      <c r="F58" s="1425"/>
      <c r="G58" s="1425"/>
      <c r="H58" s="1382"/>
      <c r="I58" s="1387"/>
      <c r="J58" s="1425"/>
      <c r="K58" s="1425"/>
      <c r="L58" s="1056"/>
      <c r="M58" s="1056"/>
      <c r="N58" s="1425"/>
      <c r="O58" s="1382"/>
      <c r="P58" s="1382"/>
      <c r="Q58" s="1056"/>
      <c r="R58" s="1056"/>
      <c r="S58" s="1056"/>
      <c r="T58" s="1056"/>
      <c r="U58" s="1056"/>
      <c r="V58" s="1382"/>
      <c r="W58" s="1386"/>
      <c r="X58" s="1056"/>
      <c r="Y58" s="1056"/>
      <c r="Z58" s="1056"/>
      <c r="AA58" s="1056"/>
      <c r="AB58" s="1056"/>
      <c r="AC58" s="1382"/>
      <c r="AD58" s="1382"/>
      <c r="AE58" s="124"/>
      <c r="AF58" s="124"/>
      <c r="AG58" s="124"/>
      <c r="AH58" s="1365" t="str">
        <f t="shared" si="126"/>
        <v>#DIV/0!</v>
      </c>
      <c r="AI58" s="1423">
        <f t="shared" si="127"/>
        <v>0</v>
      </c>
      <c r="AJ58" s="1362" t="str">
        <f t="shared" si="128"/>
        <v>-</v>
      </c>
      <c r="AK58" s="1362" t="str">
        <f t="shared" si="129"/>
        <v>-</v>
      </c>
      <c r="AL58" s="393" t="str">
        <f t="shared" si="130"/>
        <v>-</v>
      </c>
      <c r="AM58" s="393" t="str">
        <f t="shared" si="131"/>
        <v>-</v>
      </c>
      <c r="AN58" s="50">
        <f t="shared" si="132"/>
        <v>0</v>
      </c>
      <c r="AO58" s="50">
        <f t="shared" si="133"/>
        <v>0</v>
      </c>
      <c r="AP58" s="50">
        <f t="shared" si="134"/>
        <v>0</v>
      </c>
      <c r="AQ58" s="50">
        <f t="shared" si="135"/>
        <v>0</v>
      </c>
      <c r="AR58" s="50"/>
      <c r="AS58" s="50"/>
    </row>
    <row r="59">
      <c r="B59" s="109" t="s">
        <v>96</v>
      </c>
      <c r="C59" s="1425"/>
      <c r="D59" s="1056"/>
      <c r="E59" s="1056"/>
      <c r="F59" s="1425"/>
      <c r="G59" s="1425"/>
      <c r="H59" s="1382"/>
      <c r="I59" s="1387"/>
      <c r="J59" s="1425"/>
      <c r="K59" s="1425"/>
      <c r="L59" s="1056"/>
      <c r="M59" s="1056"/>
      <c r="N59" s="1425"/>
      <c r="O59" s="1382"/>
      <c r="P59" s="1382"/>
      <c r="Q59" s="1056"/>
      <c r="R59" s="1056"/>
      <c r="S59" s="1056"/>
      <c r="T59" s="1056"/>
      <c r="U59" s="1056"/>
      <c r="V59" s="1382"/>
      <c r="W59" s="1386"/>
      <c r="X59" s="1056"/>
      <c r="Y59" s="1056">
        <v>2.0</v>
      </c>
      <c r="Z59" s="1056"/>
      <c r="AA59" s="1056">
        <v>1.0</v>
      </c>
      <c r="AB59" s="1056"/>
      <c r="AC59" s="1382"/>
      <c r="AD59" s="1382"/>
      <c r="AE59" s="124"/>
      <c r="AF59" s="124"/>
      <c r="AG59" s="124"/>
      <c r="AH59" s="1365">
        <f t="shared" si="126"/>
        <v>1.5</v>
      </c>
      <c r="AI59" s="1423">
        <f t="shared" si="127"/>
        <v>3</v>
      </c>
      <c r="AJ59" s="1362" t="str">
        <f t="shared" si="128"/>
        <v>-</v>
      </c>
      <c r="AK59" s="1362" t="str">
        <f t="shared" si="129"/>
        <v>-</v>
      </c>
      <c r="AL59" s="393" t="str">
        <f t="shared" si="130"/>
        <v>-</v>
      </c>
      <c r="AM59" s="393">
        <f t="shared" si="131"/>
        <v>1.5</v>
      </c>
      <c r="AN59" s="50">
        <f t="shared" si="132"/>
        <v>0</v>
      </c>
      <c r="AO59" s="50">
        <f t="shared" si="133"/>
        <v>0</v>
      </c>
      <c r="AP59" s="50">
        <f t="shared" si="134"/>
        <v>0</v>
      </c>
      <c r="AQ59" s="50">
        <f t="shared" si="135"/>
        <v>3</v>
      </c>
      <c r="AR59" s="50"/>
      <c r="AS59" s="50"/>
    </row>
    <row r="60">
      <c r="B60" s="1373" t="s">
        <v>3317</v>
      </c>
      <c r="C60" s="1410">
        <f t="shared" ref="C60:K60" si="136">C59-C54</f>
        <v>0</v>
      </c>
      <c r="D60" s="1410">
        <f t="shared" si="136"/>
        <v>0</v>
      </c>
      <c r="E60" s="1410">
        <f t="shared" si="136"/>
        <v>0</v>
      </c>
      <c r="F60" s="1410">
        <f t="shared" si="136"/>
        <v>0</v>
      </c>
      <c r="G60" s="1410">
        <f t="shared" si="136"/>
        <v>0</v>
      </c>
      <c r="H60" s="1424">
        <f t="shared" si="136"/>
        <v>0</v>
      </c>
      <c r="I60" s="1424">
        <f t="shared" si="136"/>
        <v>0</v>
      </c>
      <c r="J60" s="1410">
        <f t="shared" si="136"/>
        <v>0</v>
      </c>
      <c r="K60" s="1410">
        <f t="shared" si="136"/>
        <v>0</v>
      </c>
      <c r="L60" s="1410"/>
      <c r="M60" s="1410">
        <f t="shared" ref="M60:AG60" si="137">M59-M54</f>
        <v>0</v>
      </c>
      <c r="N60" s="1410">
        <f t="shared" si="137"/>
        <v>0</v>
      </c>
      <c r="O60" s="1424">
        <f t="shared" si="137"/>
        <v>0</v>
      </c>
      <c r="P60" s="1424">
        <f t="shared" si="137"/>
        <v>0</v>
      </c>
      <c r="Q60" s="1410">
        <f t="shared" si="137"/>
        <v>0</v>
      </c>
      <c r="R60" s="1410">
        <f t="shared" si="137"/>
        <v>0</v>
      </c>
      <c r="S60" s="1410">
        <f t="shared" si="137"/>
        <v>0</v>
      </c>
      <c r="T60" s="1410">
        <f t="shared" si="137"/>
        <v>0</v>
      </c>
      <c r="U60" s="1410">
        <f t="shared" si="137"/>
        <v>0</v>
      </c>
      <c r="V60" s="1424">
        <f t="shared" si="137"/>
        <v>0</v>
      </c>
      <c r="W60" s="1424">
        <f t="shared" si="137"/>
        <v>0</v>
      </c>
      <c r="X60" s="1410">
        <f t="shared" si="137"/>
        <v>0</v>
      </c>
      <c r="Y60" s="1410">
        <f t="shared" si="137"/>
        <v>2</v>
      </c>
      <c r="Z60" s="1410">
        <f t="shared" si="137"/>
        <v>0</v>
      </c>
      <c r="AA60" s="1410">
        <f t="shared" si="137"/>
        <v>1</v>
      </c>
      <c r="AB60" s="1410">
        <f t="shared" si="137"/>
        <v>0</v>
      </c>
      <c r="AC60" s="1424">
        <f t="shared" si="137"/>
        <v>0</v>
      </c>
      <c r="AD60" s="1424">
        <f t="shared" si="137"/>
        <v>0</v>
      </c>
      <c r="AE60" s="1410">
        <f t="shared" si="137"/>
        <v>0</v>
      </c>
      <c r="AF60" s="1410">
        <f t="shared" si="137"/>
        <v>0</v>
      </c>
      <c r="AG60" s="1410">
        <f t="shared" si="137"/>
        <v>0</v>
      </c>
      <c r="AH60" s="1372">
        <f>SUM(C60:AG60)</f>
        <v>3</v>
      </c>
      <c r="AI60" s="124"/>
      <c r="AJ60" s="393"/>
      <c r="AK60" s="393"/>
      <c r="AL60" s="393"/>
      <c r="AM60" s="393"/>
      <c r="AN60" s="50"/>
      <c r="AO60" s="50"/>
      <c r="AP60" s="50"/>
      <c r="AQ60" s="50"/>
      <c r="AR60" s="50"/>
      <c r="AS60" s="50"/>
    </row>
    <row r="61">
      <c r="B61" s="1375" t="s">
        <v>157</v>
      </c>
      <c r="C61" s="1376" t="str">
        <f t="shared" ref="C61:K61" si="138">C56/C55</f>
        <v>#DIV/0!</v>
      </c>
      <c r="D61" s="1376" t="str">
        <f t="shared" si="138"/>
        <v>#DIV/0!</v>
      </c>
      <c r="E61" s="1376" t="str">
        <f t="shared" si="138"/>
        <v>#DIV/0!</v>
      </c>
      <c r="F61" s="1376" t="str">
        <f t="shared" si="138"/>
        <v>#DIV/0!</v>
      </c>
      <c r="G61" s="1376" t="str">
        <f t="shared" si="138"/>
        <v>#DIV/0!</v>
      </c>
      <c r="H61" s="1377" t="str">
        <f t="shared" si="138"/>
        <v>#DIV/0!</v>
      </c>
      <c r="I61" s="1377" t="str">
        <f t="shared" si="138"/>
        <v>#DIV/0!</v>
      </c>
      <c r="J61" s="1376" t="str">
        <f t="shared" si="138"/>
        <v>#DIV/0!</v>
      </c>
      <c r="K61" s="1376" t="str">
        <f t="shared" si="138"/>
        <v>#DIV/0!</v>
      </c>
      <c r="L61" s="1376"/>
      <c r="M61" s="1376" t="str">
        <f t="shared" ref="M61:AG61" si="139">M56/M55</f>
        <v>#DIV/0!</v>
      </c>
      <c r="N61" s="1376" t="str">
        <f t="shared" si="139"/>
        <v>#DIV/0!</v>
      </c>
      <c r="O61" s="1377" t="str">
        <f t="shared" si="139"/>
        <v>#DIV/0!</v>
      </c>
      <c r="P61" s="1377" t="str">
        <f t="shared" si="139"/>
        <v>#DIV/0!</v>
      </c>
      <c r="Q61" s="1376" t="str">
        <f t="shared" si="139"/>
        <v>#DIV/0!</v>
      </c>
      <c r="R61" s="1376" t="str">
        <f t="shared" si="139"/>
        <v>#DIV/0!</v>
      </c>
      <c r="S61" s="1376" t="str">
        <f t="shared" si="139"/>
        <v>#DIV/0!</v>
      </c>
      <c r="T61" s="1376" t="str">
        <f t="shared" si="139"/>
        <v>#DIV/0!</v>
      </c>
      <c r="U61" s="1376" t="str">
        <f t="shared" si="139"/>
        <v>#DIV/0!</v>
      </c>
      <c r="V61" s="1377" t="str">
        <f t="shared" si="139"/>
        <v>#DIV/0!</v>
      </c>
      <c r="W61" s="1377" t="str">
        <f t="shared" si="139"/>
        <v>#DIV/0!</v>
      </c>
      <c r="X61" s="1376" t="str">
        <f t="shared" si="139"/>
        <v>#DIV/0!</v>
      </c>
      <c r="Y61" s="1376" t="str">
        <f t="shared" si="139"/>
        <v>#DIV/0!</v>
      </c>
      <c r="Z61" s="1376" t="str">
        <f t="shared" si="139"/>
        <v>#DIV/0!</v>
      </c>
      <c r="AA61" s="1376" t="str">
        <f t="shared" si="139"/>
        <v>#DIV/0!</v>
      </c>
      <c r="AB61" s="1376" t="str">
        <f t="shared" si="139"/>
        <v>#DIV/0!</v>
      </c>
      <c r="AC61" s="1377" t="str">
        <f t="shared" si="139"/>
        <v>#DIV/0!</v>
      </c>
      <c r="AD61" s="1377" t="str">
        <f t="shared" si="139"/>
        <v>#DIV/0!</v>
      </c>
      <c r="AE61" s="1376" t="str">
        <f t="shared" si="139"/>
        <v>#DIV/0!</v>
      </c>
      <c r="AF61" s="1376" t="str">
        <f t="shared" si="139"/>
        <v>#DIV/0!</v>
      </c>
      <c r="AG61" s="1376" t="str">
        <f t="shared" si="139"/>
        <v>#DIV/0!</v>
      </c>
      <c r="AH61" s="1442" t="str">
        <f t="shared" ref="AH61:AH64" si="142">AVERAGE(C61:AF61)</f>
        <v>#DIV/0!</v>
      </c>
      <c r="AI61" s="124"/>
      <c r="AJ61" s="50"/>
      <c r="AK61" s="50"/>
      <c r="AL61" s="50"/>
      <c r="AM61" s="50"/>
      <c r="AN61" s="50"/>
      <c r="AO61" s="50"/>
      <c r="AP61" s="50"/>
      <c r="AQ61" s="50"/>
      <c r="AR61" s="50"/>
      <c r="AS61" s="50"/>
    </row>
    <row r="62">
      <c r="B62" s="1375" t="s">
        <v>159</v>
      </c>
      <c r="C62" s="1376" t="str">
        <f t="shared" ref="C62:K62" si="140">C57/C56</f>
        <v>#DIV/0!</v>
      </c>
      <c r="D62" s="1376" t="str">
        <f t="shared" si="140"/>
        <v>#DIV/0!</v>
      </c>
      <c r="E62" s="1376" t="str">
        <f t="shared" si="140"/>
        <v>#DIV/0!</v>
      </c>
      <c r="F62" s="1376" t="str">
        <f t="shared" si="140"/>
        <v>#DIV/0!</v>
      </c>
      <c r="G62" s="1376" t="str">
        <f t="shared" si="140"/>
        <v>#DIV/0!</v>
      </c>
      <c r="H62" s="1377" t="str">
        <f t="shared" si="140"/>
        <v>#DIV/0!</v>
      </c>
      <c r="I62" s="1377" t="str">
        <f t="shared" si="140"/>
        <v>#DIV/0!</v>
      </c>
      <c r="J62" s="1376" t="str">
        <f t="shared" si="140"/>
        <v>#DIV/0!</v>
      </c>
      <c r="K62" s="1376" t="str">
        <f t="shared" si="140"/>
        <v>#DIV/0!</v>
      </c>
      <c r="L62" s="1376"/>
      <c r="M62" s="1376" t="str">
        <f t="shared" ref="M62:AG62" si="141">M57/M56</f>
        <v>#DIV/0!</v>
      </c>
      <c r="N62" s="1376" t="str">
        <f t="shared" si="141"/>
        <v>#DIV/0!</v>
      </c>
      <c r="O62" s="1377" t="str">
        <f t="shared" si="141"/>
        <v>#DIV/0!</v>
      </c>
      <c r="P62" s="1377" t="str">
        <f t="shared" si="141"/>
        <v>#DIV/0!</v>
      </c>
      <c r="Q62" s="1376" t="str">
        <f t="shared" si="141"/>
        <v>#DIV/0!</v>
      </c>
      <c r="R62" s="1376" t="str">
        <f t="shared" si="141"/>
        <v>#DIV/0!</v>
      </c>
      <c r="S62" s="1376" t="str">
        <f t="shared" si="141"/>
        <v>#DIV/0!</v>
      </c>
      <c r="T62" s="1376" t="str">
        <f t="shared" si="141"/>
        <v>#DIV/0!</v>
      </c>
      <c r="U62" s="1376" t="str">
        <f t="shared" si="141"/>
        <v>#DIV/0!</v>
      </c>
      <c r="V62" s="1377" t="str">
        <f t="shared" si="141"/>
        <v>#DIV/0!</v>
      </c>
      <c r="W62" s="1377" t="str">
        <f t="shared" si="141"/>
        <v>#DIV/0!</v>
      </c>
      <c r="X62" s="1376" t="str">
        <f t="shared" si="141"/>
        <v>#DIV/0!</v>
      </c>
      <c r="Y62" s="1376" t="str">
        <f t="shared" si="141"/>
        <v>#DIV/0!</v>
      </c>
      <c r="Z62" s="1376" t="str">
        <f t="shared" si="141"/>
        <v>#DIV/0!</v>
      </c>
      <c r="AA62" s="1376" t="str">
        <f t="shared" si="141"/>
        <v>#DIV/0!</v>
      </c>
      <c r="AB62" s="1376" t="str">
        <f t="shared" si="141"/>
        <v>#DIV/0!</v>
      </c>
      <c r="AC62" s="1377" t="str">
        <f t="shared" si="141"/>
        <v>#DIV/0!</v>
      </c>
      <c r="AD62" s="1377" t="str">
        <f t="shared" si="141"/>
        <v>#DIV/0!</v>
      </c>
      <c r="AE62" s="1376" t="str">
        <f t="shared" si="141"/>
        <v>#DIV/0!</v>
      </c>
      <c r="AF62" s="1376" t="str">
        <f t="shared" si="141"/>
        <v>#DIV/0!</v>
      </c>
      <c r="AG62" s="1376" t="str">
        <f t="shared" si="141"/>
        <v>#DIV/0!</v>
      </c>
      <c r="AH62" s="1442" t="str">
        <f t="shared" si="142"/>
        <v>#DIV/0!</v>
      </c>
      <c r="AI62" s="124"/>
      <c r="AJ62" s="50"/>
      <c r="AK62" s="50"/>
      <c r="AL62" s="50"/>
      <c r="AM62" s="50"/>
      <c r="AN62" s="50"/>
      <c r="AO62" s="50"/>
      <c r="AP62" s="50"/>
      <c r="AQ62" s="50"/>
      <c r="AR62" s="50"/>
      <c r="AS62" s="50"/>
    </row>
    <row r="63">
      <c r="B63" s="1375" t="s">
        <v>161</v>
      </c>
      <c r="C63" s="1376" t="str">
        <f t="shared" ref="C63:K63" si="143">C58/C57</f>
        <v>#DIV/0!</v>
      </c>
      <c r="D63" s="1376" t="str">
        <f t="shared" si="143"/>
        <v>#DIV/0!</v>
      </c>
      <c r="E63" s="1376" t="str">
        <f t="shared" si="143"/>
        <v>#DIV/0!</v>
      </c>
      <c r="F63" s="1376" t="str">
        <f t="shared" si="143"/>
        <v>#DIV/0!</v>
      </c>
      <c r="G63" s="1376" t="str">
        <f t="shared" si="143"/>
        <v>#DIV/0!</v>
      </c>
      <c r="H63" s="1377" t="str">
        <f t="shared" si="143"/>
        <v>#DIV/0!</v>
      </c>
      <c r="I63" s="1377" t="str">
        <f t="shared" si="143"/>
        <v>#DIV/0!</v>
      </c>
      <c r="J63" s="1376" t="str">
        <f t="shared" si="143"/>
        <v>#DIV/0!</v>
      </c>
      <c r="K63" s="1376" t="str">
        <f t="shared" si="143"/>
        <v>#DIV/0!</v>
      </c>
      <c r="L63" s="1376"/>
      <c r="M63" s="1376" t="str">
        <f t="shared" ref="M63:AG63" si="144">M58/M57</f>
        <v>#DIV/0!</v>
      </c>
      <c r="N63" s="1376" t="str">
        <f t="shared" si="144"/>
        <v>#DIV/0!</v>
      </c>
      <c r="O63" s="1377" t="str">
        <f t="shared" si="144"/>
        <v>#DIV/0!</v>
      </c>
      <c r="P63" s="1377" t="str">
        <f t="shared" si="144"/>
        <v>#DIV/0!</v>
      </c>
      <c r="Q63" s="1376" t="str">
        <f t="shared" si="144"/>
        <v>#DIV/0!</v>
      </c>
      <c r="R63" s="1376" t="str">
        <f t="shared" si="144"/>
        <v>#DIV/0!</v>
      </c>
      <c r="S63" s="1376" t="str">
        <f t="shared" si="144"/>
        <v>#DIV/0!</v>
      </c>
      <c r="T63" s="1376" t="str">
        <f t="shared" si="144"/>
        <v>#DIV/0!</v>
      </c>
      <c r="U63" s="1376" t="str">
        <f t="shared" si="144"/>
        <v>#DIV/0!</v>
      </c>
      <c r="V63" s="1377" t="str">
        <f t="shared" si="144"/>
        <v>#DIV/0!</v>
      </c>
      <c r="W63" s="1377" t="str">
        <f t="shared" si="144"/>
        <v>#DIV/0!</v>
      </c>
      <c r="X63" s="1376" t="str">
        <f t="shared" si="144"/>
        <v>#DIV/0!</v>
      </c>
      <c r="Y63" s="1376" t="str">
        <f t="shared" si="144"/>
        <v>#DIV/0!</v>
      </c>
      <c r="Z63" s="1376" t="str">
        <f t="shared" si="144"/>
        <v>#DIV/0!</v>
      </c>
      <c r="AA63" s="1376" t="str">
        <f t="shared" si="144"/>
        <v>#DIV/0!</v>
      </c>
      <c r="AB63" s="1376" t="str">
        <f t="shared" si="144"/>
        <v>#DIV/0!</v>
      </c>
      <c r="AC63" s="1377" t="str">
        <f t="shared" si="144"/>
        <v>#DIV/0!</v>
      </c>
      <c r="AD63" s="1377" t="str">
        <f t="shared" si="144"/>
        <v>#DIV/0!</v>
      </c>
      <c r="AE63" s="1376" t="str">
        <f t="shared" si="144"/>
        <v>#DIV/0!</v>
      </c>
      <c r="AF63" s="1376" t="str">
        <f t="shared" si="144"/>
        <v>#DIV/0!</v>
      </c>
      <c r="AG63" s="1376" t="str">
        <f t="shared" si="144"/>
        <v>#DIV/0!</v>
      </c>
      <c r="AH63" s="1442" t="str">
        <f t="shared" si="142"/>
        <v>#DIV/0!</v>
      </c>
      <c r="AI63" s="124"/>
      <c r="AJ63" s="50"/>
      <c r="AK63" s="50"/>
      <c r="AL63" s="50"/>
      <c r="AM63" s="50"/>
      <c r="AN63" s="50"/>
      <c r="AO63" s="50"/>
      <c r="AP63" s="50"/>
      <c r="AQ63" s="50"/>
      <c r="AR63" s="50"/>
      <c r="AS63" s="50"/>
    </row>
    <row r="64">
      <c r="B64" s="1375" t="s">
        <v>163</v>
      </c>
      <c r="C64" s="1376" t="str">
        <f t="shared" ref="C64:K64" si="145">C59/C58</f>
        <v>#DIV/0!</v>
      </c>
      <c r="D64" s="1376" t="str">
        <f t="shared" si="145"/>
        <v>#DIV/0!</v>
      </c>
      <c r="E64" s="1376" t="str">
        <f t="shared" si="145"/>
        <v>#DIV/0!</v>
      </c>
      <c r="F64" s="1376" t="str">
        <f t="shared" si="145"/>
        <v>#DIV/0!</v>
      </c>
      <c r="G64" s="1376" t="str">
        <f t="shared" si="145"/>
        <v>#DIV/0!</v>
      </c>
      <c r="H64" s="1377" t="str">
        <f t="shared" si="145"/>
        <v>#DIV/0!</v>
      </c>
      <c r="I64" s="1377" t="str">
        <f t="shared" si="145"/>
        <v>#DIV/0!</v>
      </c>
      <c r="J64" s="1376" t="str">
        <f t="shared" si="145"/>
        <v>#DIV/0!</v>
      </c>
      <c r="K64" s="1376" t="str">
        <f t="shared" si="145"/>
        <v>#DIV/0!</v>
      </c>
      <c r="L64" s="1376"/>
      <c r="M64" s="1376" t="str">
        <f t="shared" ref="M64:AG64" si="146">M59/M58</f>
        <v>#DIV/0!</v>
      </c>
      <c r="N64" s="1376" t="str">
        <f t="shared" si="146"/>
        <v>#DIV/0!</v>
      </c>
      <c r="O64" s="1377" t="str">
        <f t="shared" si="146"/>
        <v>#DIV/0!</v>
      </c>
      <c r="P64" s="1377" t="str">
        <f t="shared" si="146"/>
        <v>#DIV/0!</v>
      </c>
      <c r="Q64" s="1376" t="str">
        <f t="shared" si="146"/>
        <v>#DIV/0!</v>
      </c>
      <c r="R64" s="1376" t="str">
        <f t="shared" si="146"/>
        <v>#DIV/0!</v>
      </c>
      <c r="S64" s="1376" t="str">
        <f t="shared" si="146"/>
        <v>#DIV/0!</v>
      </c>
      <c r="T64" s="1376" t="str">
        <f t="shared" si="146"/>
        <v>#DIV/0!</v>
      </c>
      <c r="U64" s="1376" t="str">
        <f t="shared" si="146"/>
        <v>#DIV/0!</v>
      </c>
      <c r="V64" s="1377" t="str">
        <f t="shared" si="146"/>
        <v>#DIV/0!</v>
      </c>
      <c r="W64" s="1377" t="str">
        <f t="shared" si="146"/>
        <v>#DIV/0!</v>
      </c>
      <c r="X64" s="1376" t="str">
        <f t="shared" si="146"/>
        <v>#DIV/0!</v>
      </c>
      <c r="Y64" s="1376" t="str">
        <f t="shared" si="146"/>
        <v>#DIV/0!</v>
      </c>
      <c r="Z64" s="1376" t="str">
        <f t="shared" si="146"/>
        <v>#DIV/0!</v>
      </c>
      <c r="AA64" s="1376" t="str">
        <f t="shared" si="146"/>
        <v>#DIV/0!</v>
      </c>
      <c r="AB64" s="1376" t="str">
        <f t="shared" si="146"/>
        <v>#DIV/0!</v>
      </c>
      <c r="AC64" s="1377" t="str">
        <f t="shared" si="146"/>
        <v>#DIV/0!</v>
      </c>
      <c r="AD64" s="1377" t="str">
        <f t="shared" si="146"/>
        <v>#DIV/0!</v>
      </c>
      <c r="AE64" s="1376" t="str">
        <f t="shared" si="146"/>
        <v>#DIV/0!</v>
      </c>
      <c r="AF64" s="1376" t="str">
        <f t="shared" si="146"/>
        <v>#DIV/0!</v>
      </c>
      <c r="AG64" s="1376" t="str">
        <f t="shared" si="146"/>
        <v>#DIV/0!</v>
      </c>
      <c r="AH64" s="1442" t="str">
        <f t="shared" si="142"/>
        <v>#DIV/0!</v>
      </c>
      <c r="AI64" s="124"/>
      <c r="AJ64" s="50"/>
      <c r="AK64" s="50"/>
      <c r="AL64" s="50"/>
      <c r="AM64" s="50"/>
      <c r="AN64" s="50"/>
      <c r="AO64" s="50"/>
      <c r="AP64" s="50"/>
      <c r="AQ64" s="50"/>
      <c r="AR64" s="50"/>
      <c r="AS64" s="50"/>
    </row>
  </sheetData>
  <mergeCells count="5">
    <mergeCell ref="A2:A12"/>
    <mergeCell ref="A14:A25"/>
    <mergeCell ref="A27:A38"/>
    <mergeCell ref="A40:A51"/>
    <mergeCell ref="A53:A64"/>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1355"/>
      <c r="B1" s="109" t="s">
        <v>125</v>
      </c>
      <c r="C1" s="1356">
        <v>46083.0</v>
      </c>
      <c r="D1" s="1356">
        <v>46084.0</v>
      </c>
      <c r="E1" s="1356">
        <v>46085.0</v>
      </c>
      <c r="F1" s="1356">
        <v>46086.0</v>
      </c>
      <c r="G1" s="1356">
        <v>46087.0</v>
      </c>
      <c r="H1" s="1356">
        <v>46088.0</v>
      </c>
      <c r="I1" s="1356">
        <v>46089.0</v>
      </c>
      <c r="J1" s="1356">
        <v>46090.0</v>
      </c>
      <c r="K1" s="1356">
        <v>46091.0</v>
      </c>
      <c r="L1" s="1356">
        <v>46092.0</v>
      </c>
      <c r="M1" s="1356">
        <v>46093.0</v>
      </c>
      <c r="N1" s="1356">
        <v>46094.0</v>
      </c>
      <c r="O1" s="1356">
        <v>46095.0</v>
      </c>
      <c r="P1" s="1356">
        <v>46096.0</v>
      </c>
      <c r="Q1" s="1356">
        <v>46097.0</v>
      </c>
      <c r="R1" s="1356">
        <v>46098.0</v>
      </c>
      <c r="S1" s="1356">
        <v>46099.0</v>
      </c>
      <c r="T1" s="1356">
        <v>46100.0</v>
      </c>
      <c r="U1" s="1356">
        <v>46101.0</v>
      </c>
      <c r="V1" s="1356">
        <v>46102.0</v>
      </c>
      <c r="W1" s="1356">
        <v>46103.0</v>
      </c>
      <c r="X1" s="1356">
        <v>46104.0</v>
      </c>
      <c r="Y1" s="1356">
        <v>46105.0</v>
      </c>
      <c r="Z1" s="1356">
        <v>46106.0</v>
      </c>
      <c r="AA1" s="1356">
        <v>46107.0</v>
      </c>
      <c r="AB1" s="1356">
        <v>46108.0</v>
      </c>
      <c r="AC1" s="1356">
        <v>46109.0</v>
      </c>
      <c r="AD1" s="1356">
        <v>46110.0</v>
      </c>
      <c r="AE1" s="1356">
        <v>46111.0</v>
      </c>
      <c r="AF1" s="1356">
        <v>46112.0</v>
      </c>
      <c r="AG1" s="1356">
        <v>46113.0</v>
      </c>
      <c r="AH1" s="1357" t="s">
        <v>3305</v>
      </c>
      <c r="AI1" s="1357" t="s">
        <v>3306</v>
      </c>
      <c r="AJ1" s="1358" t="s">
        <v>3307</v>
      </c>
      <c r="AK1" s="1358" t="s">
        <v>3308</v>
      </c>
      <c r="AL1" s="1358" t="s">
        <v>3309</v>
      </c>
      <c r="AM1" s="1358" t="s">
        <v>3310</v>
      </c>
      <c r="AN1" s="1359" t="s">
        <v>3311</v>
      </c>
      <c r="AO1" s="1359" t="s">
        <v>3312</v>
      </c>
      <c r="AP1" s="1359" t="s">
        <v>3313</v>
      </c>
      <c r="AQ1" s="1359" t="s">
        <v>3314</v>
      </c>
      <c r="AR1" s="50"/>
      <c r="AS1" s="92"/>
    </row>
    <row r="2">
      <c r="A2" s="1360" t="s">
        <v>40</v>
      </c>
      <c r="B2" s="1361" t="s">
        <v>22</v>
      </c>
      <c r="C2" s="1369">
        <f t="shared" ref="C2:K2" si="1">C15+C28</f>
        <v>0</v>
      </c>
      <c r="D2" s="1369">
        <f t="shared" si="1"/>
        <v>0</v>
      </c>
      <c r="E2" s="1369">
        <f t="shared" si="1"/>
        <v>0</v>
      </c>
      <c r="F2" s="1369">
        <f t="shared" si="1"/>
        <v>0</v>
      </c>
      <c r="G2" s="1369">
        <f t="shared" si="1"/>
        <v>0</v>
      </c>
      <c r="H2" s="1363">
        <f t="shared" si="1"/>
        <v>0</v>
      </c>
      <c r="I2" s="1363">
        <f t="shared" si="1"/>
        <v>0</v>
      </c>
      <c r="J2" s="1369">
        <f t="shared" si="1"/>
        <v>0</v>
      </c>
      <c r="K2" s="1369">
        <f t="shared" si="1"/>
        <v>0</v>
      </c>
      <c r="L2" s="1369">
        <v>0.0</v>
      </c>
      <c r="M2" s="1369">
        <f t="shared" ref="M2:P2" si="2">M15+M28</f>
        <v>0</v>
      </c>
      <c r="N2" s="1369">
        <f t="shared" si="2"/>
        <v>0</v>
      </c>
      <c r="O2" s="1369">
        <f t="shared" si="2"/>
        <v>0</v>
      </c>
      <c r="P2" s="1369">
        <f t="shared" si="2"/>
        <v>0</v>
      </c>
      <c r="Q2" s="1369">
        <v>0.0</v>
      </c>
      <c r="R2" s="1369">
        <f t="shared" ref="R2:T2" si="3">R15+R28</f>
        <v>0</v>
      </c>
      <c r="S2" s="1369">
        <f t="shared" si="3"/>
        <v>0</v>
      </c>
      <c r="T2" s="1369">
        <f t="shared" si="3"/>
        <v>0</v>
      </c>
      <c r="U2" s="1369"/>
      <c r="V2" s="1369">
        <v>0.0</v>
      </c>
      <c r="W2" s="1369">
        <f t="shared" ref="W2:Z2" si="4">W15+W28</f>
        <v>0</v>
      </c>
      <c r="X2" s="1369">
        <f t="shared" si="4"/>
        <v>0</v>
      </c>
      <c r="Y2" s="1369">
        <f t="shared" si="4"/>
        <v>0</v>
      </c>
      <c r="Z2" s="1369">
        <f t="shared" si="4"/>
        <v>0</v>
      </c>
      <c r="AA2" s="1369">
        <v>0.0</v>
      </c>
      <c r="AB2" s="1369">
        <f t="shared" ref="AB2:AE2" si="5">AB15+AB28</f>
        <v>0</v>
      </c>
      <c r="AC2" s="1369">
        <f t="shared" si="5"/>
        <v>0</v>
      </c>
      <c r="AD2" s="1369">
        <f t="shared" si="5"/>
        <v>0</v>
      </c>
      <c r="AE2" s="1369">
        <f t="shared" si="5"/>
        <v>0</v>
      </c>
      <c r="AF2" s="1369">
        <v>0.0</v>
      </c>
      <c r="AG2" s="1369">
        <f>AG15+AG28</f>
        <v>0</v>
      </c>
      <c r="AH2" s="1365">
        <f>SUM(C2:AF2)</f>
        <v>0</v>
      </c>
      <c r="AI2" s="1366"/>
      <c r="AJ2" s="393"/>
      <c r="AK2" s="393"/>
      <c r="AL2" s="393"/>
      <c r="AM2" s="393"/>
      <c r="AN2" s="393"/>
      <c r="AO2" s="393"/>
      <c r="AP2" s="393"/>
      <c r="AQ2" s="393"/>
      <c r="AR2" s="393"/>
      <c r="AS2" s="393"/>
    </row>
    <row r="3">
      <c r="B3" s="1361" t="s">
        <v>97</v>
      </c>
      <c r="C3" s="1369">
        <f t="shared" ref="C3:AG3" si="6">C16+C29+C42+C55</f>
        <v>764</v>
      </c>
      <c r="D3" s="1369">
        <f t="shared" si="6"/>
        <v>564</v>
      </c>
      <c r="E3" s="1369">
        <f t="shared" si="6"/>
        <v>906</v>
      </c>
      <c r="F3" s="1369">
        <f t="shared" si="6"/>
        <v>840</v>
      </c>
      <c r="G3" s="1369">
        <f t="shared" si="6"/>
        <v>798</v>
      </c>
      <c r="H3" s="1369">
        <f t="shared" si="6"/>
        <v>0</v>
      </c>
      <c r="I3" s="1369">
        <f t="shared" si="6"/>
        <v>0</v>
      </c>
      <c r="J3" s="1369">
        <f t="shared" si="6"/>
        <v>456</v>
      </c>
      <c r="K3" s="1369">
        <f t="shared" si="6"/>
        <v>807</v>
      </c>
      <c r="L3" s="1369">
        <f t="shared" si="6"/>
        <v>705</v>
      </c>
      <c r="M3" s="1369">
        <f t="shared" si="6"/>
        <v>472</v>
      </c>
      <c r="N3" s="1369">
        <f t="shared" si="6"/>
        <v>786</v>
      </c>
      <c r="O3" s="1369">
        <f t="shared" si="6"/>
        <v>0</v>
      </c>
      <c r="P3" s="1369">
        <f t="shared" si="6"/>
        <v>0</v>
      </c>
      <c r="Q3" s="1369">
        <f t="shared" si="6"/>
        <v>872</v>
      </c>
      <c r="R3" s="1369">
        <f t="shared" si="6"/>
        <v>838</v>
      </c>
      <c r="S3" s="1369">
        <f t="shared" si="6"/>
        <v>869</v>
      </c>
      <c r="T3" s="1369">
        <f t="shared" si="6"/>
        <v>814</v>
      </c>
      <c r="U3" s="1369">
        <f t="shared" si="6"/>
        <v>0</v>
      </c>
      <c r="V3" s="1369">
        <f t="shared" si="6"/>
        <v>0</v>
      </c>
      <c r="W3" s="1369">
        <f t="shared" si="6"/>
        <v>0</v>
      </c>
      <c r="X3" s="1369">
        <f t="shared" si="6"/>
        <v>874</v>
      </c>
      <c r="Y3" s="1369">
        <f t="shared" si="6"/>
        <v>598</v>
      </c>
      <c r="Z3" s="1369">
        <f t="shared" si="6"/>
        <v>865</v>
      </c>
      <c r="AA3" s="1369">
        <f t="shared" si="6"/>
        <v>1095</v>
      </c>
      <c r="AB3" s="1369">
        <f t="shared" si="6"/>
        <v>893</v>
      </c>
      <c r="AC3" s="1369">
        <f t="shared" si="6"/>
        <v>0</v>
      </c>
      <c r="AD3" s="1369">
        <f t="shared" si="6"/>
        <v>0</v>
      </c>
      <c r="AE3" s="1369">
        <f t="shared" si="6"/>
        <v>834</v>
      </c>
      <c r="AF3" s="1369">
        <f t="shared" si="6"/>
        <v>0</v>
      </c>
      <c r="AG3" s="1369">
        <f t="shared" si="6"/>
        <v>0</v>
      </c>
      <c r="AH3" s="1365">
        <f t="shared" ref="AH3:AH5" si="8">AVERAGE(C3:AF3)</f>
        <v>521.6666667</v>
      </c>
      <c r="AI3" s="1367">
        <f t="shared" ref="AI3:AI5" si="9">SUM(C3:AF3)</f>
        <v>15650</v>
      </c>
      <c r="AJ3" s="1362">
        <f t="shared" ref="AJ3:AJ7" si="10">IFERROR(AVERAGE(C3:F3),"-")</f>
        <v>768.5</v>
      </c>
      <c r="AK3" s="1362">
        <f t="shared" ref="AK3:AK7" si="11">IFERROR(AVERAGE(J3:N3),"-")</f>
        <v>645.2</v>
      </c>
      <c r="AL3" s="393">
        <f t="shared" ref="AL3:AL7" si="12">IFERROR(AVERAGE(Q3:U3),"-")</f>
        <v>678.6</v>
      </c>
      <c r="AM3" s="393">
        <f t="shared" ref="AM3:AM7" si="13">IFERROR(AVERAGE(X3:AB3),"-")</f>
        <v>865</v>
      </c>
      <c r="AN3" s="393">
        <f t="shared" ref="AN3:AN7" si="14">sum(C3:G3)</f>
        <v>3872</v>
      </c>
      <c r="AO3" s="393">
        <f t="shared" ref="AO3:AO7" si="15">sum(J3:N3)</f>
        <v>3226</v>
      </c>
      <c r="AP3" s="393">
        <f t="shared" ref="AP3:AP7" si="16">sum(Q3:U3)</f>
        <v>3393</v>
      </c>
      <c r="AQ3" s="393">
        <f t="shared" ref="AQ3:AQ7" si="17">sum(X3:AB3)</f>
        <v>4325</v>
      </c>
      <c r="AR3" s="393"/>
      <c r="AS3" s="393"/>
    </row>
    <row r="4">
      <c r="B4" s="1361" t="s">
        <v>3290</v>
      </c>
      <c r="C4" s="1369">
        <f t="shared" ref="C4:AG4" si="7">C17+C30+C43+C56</f>
        <v>258</v>
      </c>
      <c r="D4" s="1369">
        <f t="shared" si="7"/>
        <v>194</v>
      </c>
      <c r="E4" s="1369">
        <f t="shared" si="7"/>
        <v>345</v>
      </c>
      <c r="F4" s="1369">
        <f t="shared" si="7"/>
        <v>440</v>
      </c>
      <c r="G4" s="1369">
        <f t="shared" si="7"/>
        <v>369</v>
      </c>
      <c r="H4" s="1369">
        <f t="shared" si="7"/>
        <v>0</v>
      </c>
      <c r="I4" s="1369">
        <f t="shared" si="7"/>
        <v>0</v>
      </c>
      <c r="J4" s="1369">
        <f t="shared" si="7"/>
        <v>151</v>
      </c>
      <c r="K4" s="1369">
        <f t="shared" si="7"/>
        <v>306</v>
      </c>
      <c r="L4" s="1369">
        <f t="shared" si="7"/>
        <v>263</v>
      </c>
      <c r="M4" s="1369">
        <f t="shared" si="7"/>
        <v>154</v>
      </c>
      <c r="N4" s="1369">
        <f t="shared" si="7"/>
        <v>272</v>
      </c>
      <c r="O4" s="1369">
        <f t="shared" si="7"/>
        <v>0</v>
      </c>
      <c r="P4" s="1369">
        <f t="shared" si="7"/>
        <v>0</v>
      </c>
      <c r="Q4" s="1369">
        <f t="shared" si="7"/>
        <v>254</v>
      </c>
      <c r="R4" s="1369">
        <f t="shared" si="7"/>
        <v>239</v>
      </c>
      <c r="S4" s="1369">
        <f t="shared" si="7"/>
        <v>288</v>
      </c>
      <c r="T4" s="1369">
        <f t="shared" si="7"/>
        <v>239</v>
      </c>
      <c r="U4" s="1369">
        <f t="shared" si="7"/>
        <v>0</v>
      </c>
      <c r="V4" s="1369">
        <f t="shared" si="7"/>
        <v>0</v>
      </c>
      <c r="W4" s="1369">
        <f t="shared" si="7"/>
        <v>0</v>
      </c>
      <c r="X4" s="1369">
        <f t="shared" si="7"/>
        <v>240</v>
      </c>
      <c r="Y4" s="1369">
        <f t="shared" si="7"/>
        <v>183</v>
      </c>
      <c r="Z4" s="1369">
        <f t="shared" si="7"/>
        <v>304</v>
      </c>
      <c r="AA4" s="1369">
        <f t="shared" si="7"/>
        <v>366</v>
      </c>
      <c r="AB4" s="1369">
        <f t="shared" si="7"/>
        <v>295</v>
      </c>
      <c r="AC4" s="1369">
        <f t="shared" si="7"/>
        <v>0</v>
      </c>
      <c r="AD4" s="1369">
        <f t="shared" si="7"/>
        <v>0</v>
      </c>
      <c r="AE4" s="1369">
        <f t="shared" si="7"/>
        <v>265</v>
      </c>
      <c r="AF4" s="1369">
        <f t="shared" si="7"/>
        <v>0</v>
      </c>
      <c r="AG4" s="1369">
        <f t="shared" si="7"/>
        <v>0</v>
      </c>
      <c r="AH4" s="1365">
        <f t="shared" si="8"/>
        <v>180.8333333</v>
      </c>
      <c r="AI4" s="1367">
        <f t="shared" si="9"/>
        <v>5425</v>
      </c>
      <c r="AJ4" s="1362">
        <f t="shared" si="10"/>
        <v>309.25</v>
      </c>
      <c r="AK4" s="1362">
        <f t="shared" si="11"/>
        <v>229.2</v>
      </c>
      <c r="AL4" s="393">
        <f t="shared" si="12"/>
        <v>204</v>
      </c>
      <c r="AM4" s="393">
        <f t="shared" si="13"/>
        <v>277.6</v>
      </c>
      <c r="AN4" s="393">
        <f t="shared" si="14"/>
        <v>1606</v>
      </c>
      <c r="AO4" s="393">
        <f t="shared" si="15"/>
        <v>1146</v>
      </c>
      <c r="AP4" s="393">
        <f t="shared" si="16"/>
        <v>1020</v>
      </c>
      <c r="AQ4" s="393">
        <f t="shared" si="17"/>
        <v>1388</v>
      </c>
      <c r="AR4" s="393"/>
      <c r="AS4" s="393"/>
    </row>
    <row r="5">
      <c r="B5" s="1361" t="s">
        <v>1283</v>
      </c>
      <c r="C5" s="1369">
        <f t="shared" ref="C5:AG5" si="18">C18+C31+C44+C57</f>
        <v>96</v>
      </c>
      <c r="D5" s="1369">
        <f t="shared" si="18"/>
        <v>68</v>
      </c>
      <c r="E5" s="1369">
        <f t="shared" si="18"/>
        <v>119</v>
      </c>
      <c r="F5" s="1369">
        <f t="shared" si="18"/>
        <v>158</v>
      </c>
      <c r="G5" s="1369">
        <f t="shared" si="18"/>
        <v>158</v>
      </c>
      <c r="H5" s="1369">
        <f t="shared" si="18"/>
        <v>0</v>
      </c>
      <c r="I5" s="1369">
        <f t="shared" si="18"/>
        <v>0</v>
      </c>
      <c r="J5" s="1369">
        <f t="shared" si="18"/>
        <v>59</v>
      </c>
      <c r="K5" s="1369">
        <f t="shared" si="18"/>
        <v>96</v>
      </c>
      <c r="L5" s="1369">
        <f t="shared" si="18"/>
        <v>103</v>
      </c>
      <c r="M5" s="1369">
        <f t="shared" si="18"/>
        <v>63</v>
      </c>
      <c r="N5" s="1369">
        <f t="shared" si="18"/>
        <v>117</v>
      </c>
      <c r="O5" s="1369">
        <f t="shared" si="18"/>
        <v>0</v>
      </c>
      <c r="P5" s="1369">
        <f t="shared" si="18"/>
        <v>0</v>
      </c>
      <c r="Q5" s="1369">
        <f t="shared" si="18"/>
        <v>110</v>
      </c>
      <c r="R5" s="1369">
        <f t="shared" si="18"/>
        <v>69</v>
      </c>
      <c r="S5" s="1369">
        <f t="shared" si="18"/>
        <v>138</v>
      </c>
      <c r="T5" s="1369">
        <f t="shared" si="18"/>
        <v>108</v>
      </c>
      <c r="U5" s="1369">
        <f t="shared" si="18"/>
        <v>0</v>
      </c>
      <c r="V5" s="1369">
        <f t="shared" si="18"/>
        <v>0</v>
      </c>
      <c r="W5" s="1369">
        <f t="shared" si="18"/>
        <v>0</v>
      </c>
      <c r="X5" s="1369">
        <f t="shared" si="18"/>
        <v>88</v>
      </c>
      <c r="Y5" s="1369">
        <f t="shared" si="18"/>
        <v>62</v>
      </c>
      <c r="Z5" s="1369">
        <f t="shared" si="18"/>
        <v>109</v>
      </c>
      <c r="AA5" s="1369">
        <f t="shared" si="18"/>
        <v>152</v>
      </c>
      <c r="AB5" s="1369">
        <f t="shared" si="18"/>
        <v>133</v>
      </c>
      <c r="AC5" s="1369">
        <f t="shared" si="18"/>
        <v>0</v>
      </c>
      <c r="AD5" s="1369">
        <f t="shared" si="18"/>
        <v>0</v>
      </c>
      <c r="AE5" s="1369">
        <f t="shared" si="18"/>
        <v>95</v>
      </c>
      <c r="AF5" s="1369">
        <f t="shared" si="18"/>
        <v>0</v>
      </c>
      <c r="AG5" s="1369">
        <f t="shared" si="18"/>
        <v>0</v>
      </c>
      <c r="AH5" s="1365">
        <f t="shared" si="8"/>
        <v>70.03333333</v>
      </c>
      <c r="AI5" s="1367">
        <f t="shared" si="9"/>
        <v>2101</v>
      </c>
      <c r="AJ5" s="1362">
        <f t="shared" si="10"/>
        <v>110.25</v>
      </c>
      <c r="AK5" s="1362">
        <f t="shared" si="11"/>
        <v>87.6</v>
      </c>
      <c r="AL5" s="393">
        <f t="shared" si="12"/>
        <v>85</v>
      </c>
      <c r="AM5" s="393">
        <f t="shared" si="13"/>
        <v>108.8</v>
      </c>
      <c r="AN5" s="393">
        <f t="shared" si="14"/>
        <v>599</v>
      </c>
      <c r="AO5" s="393">
        <f t="shared" si="15"/>
        <v>438</v>
      </c>
      <c r="AP5" s="393">
        <f t="shared" si="16"/>
        <v>425</v>
      </c>
      <c r="AQ5" s="393">
        <f t="shared" si="17"/>
        <v>544</v>
      </c>
      <c r="AR5" s="393"/>
      <c r="AS5" s="393"/>
    </row>
    <row r="6">
      <c r="B6" s="1361" t="s">
        <v>3315</v>
      </c>
      <c r="C6" s="1369">
        <f t="shared" ref="C6:G6" si="19">C19+C32+C45+C58</f>
        <v>23</v>
      </c>
      <c r="D6" s="1369">
        <f t="shared" si="19"/>
        <v>20</v>
      </c>
      <c r="E6" s="1369">
        <f t="shared" si="19"/>
        <v>19</v>
      </c>
      <c r="F6" s="1369">
        <f t="shared" si="19"/>
        <v>36</v>
      </c>
      <c r="G6" s="1369">
        <f t="shared" si="19"/>
        <v>19</v>
      </c>
      <c r="H6" s="1369">
        <f t="shared" ref="H6:I6" si="20">I19+H32</f>
        <v>0</v>
      </c>
      <c r="I6" s="1369">
        <f t="shared" si="20"/>
        <v>1</v>
      </c>
      <c r="J6" s="1369">
        <f t="shared" ref="J6:N6" si="21">J19+J32+J45+J58</f>
        <v>15</v>
      </c>
      <c r="K6" s="1369">
        <f t="shared" si="21"/>
        <v>35</v>
      </c>
      <c r="L6" s="1369">
        <f t="shared" si="21"/>
        <v>23</v>
      </c>
      <c r="M6" s="1369">
        <f t="shared" si="21"/>
        <v>21</v>
      </c>
      <c r="N6" s="1369">
        <f t="shared" si="21"/>
        <v>39</v>
      </c>
      <c r="O6" s="1369">
        <f t="shared" ref="O6:P6" si="22">P19+O32</f>
        <v>0</v>
      </c>
      <c r="P6" s="1369">
        <f t="shared" si="22"/>
        <v>0</v>
      </c>
      <c r="Q6" s="1369">
        <f t="shared" ref="Q6:U6" si="23">Q19+Q32+Q45+Q58</f>
        <v>29</v>
      </c>
      <c r="R6" s="1369">
        <f t="shared" si="23"/>
        <v>21</v>
      </c>
      <c r="S6" s="1369">
        <f t="shared" si="23"/>
        <v>24</v>
      </c>
      <c r="T6" s="1369">
        <f t="shared" si="23"/>
        <v>34</v>
      </c>
      <c r="U6" s="1369">
        <f t="shared" si="23"/>
        <v>0</v>
      </c>
      <c r="V6" s="1369">
        <f t="shared" ref="V6:W6" si="24">W19+V32</f>
        <v>0</v>
      </c>
      <c r="W6" s="1369">
        <f t="shared" si="24"/>
        <v>0</v>
      </c>
      <c r="X6" s="1369">
        <f t="shared" ref="X6:AB6" si="25">X19+X32+X45+X58</f>
        <v>19</v>
      </c>
      <c r="Y6" s="1369">
        <f t="shared" si="25"/>
        <v>14</v>
      </c>
      <c r="Z6" s="1369">
        <f t="shared" si="25"/>
        <v>16</v>
      </c>
      <c r="AA6" s="1369">
        <f t="shared" si="25"/>
        <v>17</v>
      </c>
      <c r="AB6" s="1369">
        <f t="shared" si="25"/>
        <v>22</v>
      </c>
      <c r="AC6" s="1369">
        <f t="shared" ref="AC6:AD6" si="26">AD19+AC32</f>
        <v>0</v>
      </c>
      <c r="AD6" s="1369">
        <f t="shared" si="26"/>
        <v>0</v>
      </c>
      <c r="AE6" s="1369">
        <f t="shared" ref="AE6:AG6" si="27">AE19+AE32+AE45+AE58</f>
        <v>11</v>
      </c>
      <c r="AF6" s="1369">
        <f t="shared" si="27"/>
        <v>0</v>
      </c>
      <c r="AG6" s="1369">
        <f t="shared" si="27"/>
        <v>0</v>
      </c>
      <c r="AH6" s="1365">
        <f>AVERAGE(C6:AG6)</f>
        <v>14.77419355</v>
      </c>
      <c r="AI6" s="1367">
        <f>SUM(C6:AH6)</f>
        <v>472.7741935</v>
      </c>
      <c r="AJ6" s="1362">
        <f t="shared" si="10"/>
        <v>24.5</v>
      </c>
      <c r="AK6" s="1362">
        <f t="shared" si="11"/>
        <v>26.6</v>
      </c>
      <c r="AL6" s="393">
        <f t="shared" si="12"/>
        <v>21.6</v>
      </c>
      <c r="AM6" s="393">
        <f t="shared" si="13"/>
        <v>17.6</v>
      </c>
      <c r="AN6" s="393">
        <f t="shared" si="14"/>
        <v>117</v>
      </c>
      <c r="AO6" s="393">
        <f t="shared" si="15"/>
        <v>133</v>
      </c>
      <c r="AP6" s="393">
        <f t="shared" si="16"/>
        <v>108</v>
      </c>
      <c r="AQ6" s="393">
        <f t="shared" si="17"/>
        <v>88</v>
      </c>
      <c r="AR6" s="393"/>
      <c r="AS6" s="393"/>
    </row>
    <row r="7">
      <c r="B7" s="1361" t="s">
        <v>96</v>
      </c>
      <c r="C7" s="1369">
        <f t="shared" ref="C7:AG7" si="28">C20+C33+C46+C59</f>
        <v>5</v>
      </c>
      <c r="D7" s="1369">
        <f t="shared" si="28"/>
        <v>4</v>
      </c>
      <c r="E7" s="1369">
        <f t="shared" si="28"/>
        <v>4</v>
      </c>
      <c r="F7" s="1369">
        <f t="shared" si="28"/>
        <v>6</v>
      </c>
      <c r="G7" s="1369">
        <f t="shared" si="28"/>
        <v>3</v>
      </c>
      <c r="H7" s="1369">
        <f t="shared" si="28"/>
        <v>0</v>
      </c>
      <c r="I7" s="1369">
        <f t="shared" si="28"/>
        <v>0</v>
      </c>
      <c r="J7" s="1369">
        <f t="shared" si="28"/>
        <v>0</v>
      </c>
      <c r="K7" s="1369">
        <f t="shared" si="28"/>
        <v>12</v>
      </c>
      <c r="L7" s="1369">
        <f t="shared" si="28"/>
        <v>3</v>
      </c>
      <c r="M7" s="1369">
        <f t="shared" si="28"/>
        <v>5</v>
      </c>
      <c r="N7" s="1369">
        <f t="shared" si="28"/>
        <v>8</v>
      </c>
      <c r="O7" s="1369">
        <f t="shared" si="28"/>
        <v>0</v>
      </c>
      <c r="P7" s="1369">
        <f t="shared" si="28"/>
        <v>0</v>
      </c>
      <c r="Q7" s="1369">
        <f t="shared" si="28"/>
        <v>6</v>
      </c>
      <c r="R7" s="1369">
        <f t="shared" si="28"/>
        <v>7</v>
      </c>
      <c r="S7" s="1369">
        <f t="shared" si="28"/>
        <v>6</v>
      </c>
      <c r="T7" s="1369">
        <f t="shared" si="28"/>
        <v>10</v>
      </c>
      <c r="U7" s="1369">
        <f t="shared" si="28"/>
        <v>0</v>
      </c>
      <c r="V7" s="1369">
        <f t="shared" si="28"/>
        <v>0</v>
      </c>
      <c r="W7" s="1369">
        <f t="shared" si="28"/>
        <v>0</v>
      </c>
      <c r="X7" s="1369">
        <f t="shared" si="28"/>
        <v>9</v>
      </c>
      <c r="Y7" s="1369">
        <f t="shared" si="28"/>
        <v>4</v>
      </c>
      <c r="Z7" s="1369">
        <f t="shared" si="28"/>
        <v>4</v>
      </c>
      <c r="AA7" s="1369">
        <f t="shared" si="28"/>
        <v>4</v>
      </c>
      <c r="AB7" s="1369">
        <f t="shared" si="28"/>
        <v>8</v>
      </c>
      <c r="AC7" s="1369">
        <f t="shared" si="28"/>
        <v>0</v>
      </c>
      <c r="AD7" s="1369">
        <f t="shared" si="28"/>
        <v>0</v>
      </c>
      <c r="AE7" s="1369">
        <f t="shared" si="28"/>
        <v>5</v>
      </c>
      <c r="AF7" s="1369">
        <f t="shared" si="28"/>
        <v>0</v>
      </c>
      <c r="AG7" s="1369">
        <f t="shared" si="28"/>
        <v>0</v>
      </c>
      <c r="AH7" s="1365">
        <f>AVERAGE(C7:AF7)</f>
        <v>3.766666667</v>
      </c>
      <c r="AI7" s="1367">
        <f>SUM(C7:AF7)</f>
        <v>113</v>
      </c>
      <c r="AJ7" s="1362">
        <f t="shared" si="10"/>
        <v>4.75</v>
      </c>
      <c r="AK7" s="1362">
        <f t="shared" si="11"/>
        <v>5.6</v>
      </c>
      <c r="AL7" s="393">
        <f t="shared" si="12"/>
        <v>5.8</v>
      </c>
      <c r="AM7" s="393">
        <f t="shared" si="13"/>
        <v>5.8</v>
      </c>
      <c r="AN7" s="393">
        <f t="shared" si="14"/>
        <v>22</v>
      </c>
      <c r="AO7" s="393">
        <f t="shared" si="15"/>
        <v>28</v>
      </c>
      <c r="AP7" s="393">
        <f t="shared" si="16"/>
        <v>29</v>
      </c>
      <c r="AQ7" s="393">
        <f t="shared" si="17"/>
        <v>29</v>
      </c>
      <c r="AR7" s="393"/>
      <c r="AS7" s="393"/>
    </row>
    <row r="8">
      <c r="B8" s="1373" t="s">
        <v>3317</v>
      </c>
      <c r="C8" s="1371">
        <f t="shared" ref="C8:T8" si="29">C7-C2</f>
        <v>5</v>
      </c>
      <c r="D8" s="1371">
        <f t="shared" si="29"/>
        <v>4</v>
      </c>
      <c r="E8" s="1371">
        <f t="shared" si="29"/>
        <v>4</v>
      </c>
      <c r="F8" s="1371">
        <f t="shared" si="29"/>
        <v>6</v>
      </c>
      <c r="G8" s="1371">
        <f t="shared" si="29"/>
        <v>3</v>
      </c>
      <c r="H8" s="1371">
        <f t="shared" si="29"/>
        <v>0</v>
      </c>
      <c r="I8" s="1371">
        <f t="shared" si="29"/>
        <v>0</v>
      </c>
      <c r="J8" s="1371">
        <f t="shared" si="29"/>
        <v>0</v>
      </c>
      <c r="K8" s="1371">
        <f t="shared" si="29"/>
        <v>12</v>
      </c>
      <c r="L8" s="1371">
        <f t="shared" si="29"/>
        <v>3</v>
      </c>
      <c r="M8" s="1371">
        <f t="shared" si="29"/>
        <v>5</v>
      </c>
      <c r="N8" s="1371">
        <f t="shared" si="29"/>
        <v>8</v>
      </c>
      <c r="O8" s="1371">
        <f t="shared" si="29"/>
        <v>0</v>
      </c>
      <c r="P8" s="1371">
        <f t="shared" si="29"/>
        <v>0</v>
      </c>
      <c r="Q8" s="1371">
        <f t="shared" si="29"/>
        <v>6</v>
      </c>
      <c r="R8" s="1371">
        <f t="shared" si="29"/>
        <v>7</v>
      </c>
      <c r="S8" s="1371">
        <f t="shared" si="29"/>
        <v>6</v>
      </c>
      <c r="T8" s="1371">
        <f t="shared" si="29"/>
        <v>10</v>
      </c>
      <c r="U8" s="1371"/>
      <c r="V8" s="1371">
        <f t="shared" ref="V8:AG8" si="30">V7-V2</f>
        <v>0</v>
      </c>
      <c r="W8" s="1371">
        <f t="shared" si="30"/>
        <v>0</v>
      </c>
      <c r="X8" s="1371">
        <f t="shared" si="30"/>
        <v>9</v>
      </c>
      <c r="Y8" s="1371">
        <f t="shared" si="30"/>
        <v>4</v>
      </c>
      <c r="Z8" s="1371">
        <f t="shared" si="30"/>
        <v>4</v>
      </c>
      <c r="AA8" s="1371">
        <f t="shared" si="30"/>
        <v>4</v>
      </c>
      <c r="AB8" s="1371">
        <f t="shared" si="30"/>
        <v>8</v>
      </c>
      <c r="AC8" s="1371">
        <f t="shared" si="30"/>
        <v>0</v>
      </c>
      <c r="AD8" s="1371">
        <f t="shared" si="30"/>
        <v>0</v>
      </c>
      <c r="AE8" s="1371">
        <f t="shared" si="30"/>
        <v>5</v>
      </c>
      <c r="AF8" s="1371">
        <f t="shared" si="30"/>
        <v>0</v>
      </c>
      <c r="AG8" s="1371">
        <f t="shared" si="30"/>
        <v>0</v>
      </c>
      <c r="AH8" s="1372">
        <f>SUM(C8:AG8)</f>
        <v>113</v>
      </c>
      <c r="AI8" s="1374"/>
      <c r="AJ8" s="393"/>
      <c r="AK8" s="393"/>
      <c r="AL8" s="393"/>
      <c r="AM8" s="393"/>
      <c r="AN8" s="393"/>
      <c r="AO8" s="393"/>
      <c r="AP8" s="393"/>
      <c r="AQ8" s="393"/>
      <c r="AR8" s="50"/>
      <c r="AS8" s="50"/>
    </row>
    <row r="9">
      <c r="B9" s="1375" t="s">
        <v>157</v>
      </c>
      <c r="C9" s="1376">
        <f t="shared" ref="C9:T9" si="31">C4/C3</f>
        <v>0.3376963351</v>
      </c>
      <c r="D9" s="1376">
        <f t="shared" si="31"/>
        <v>0.3439716312</v>
      </c>
      <c r="E9" s="1376">
        <f t="shared" si="31"/>
        <v>0.380794702</v>
      </c>
      <c r="F9" s="1376">
        <f t="shared" si="31"/>
        <v>0.5238095238</v>
      </c>
      <c r="G9" s="1376">
        <f t="shared" si="31"/>
        <v>0.462406015</v>
      </c>
      <c r="H9" s="1376" t="str">
        <f t="shared" si="31"/>
        <v>#DIV/0!</v>
      </c>
      <c r="I9" s="1376" t="str">
        <f t="shared" si="31"/>
        <v>#DIV/0!</v>
      </c>
      <c r="J9" s="1376">
        <f t="shared" si="31"/>
        <v>0.3311403509</v>
      </c>
      <c r="K9" s="1376">
        <f t="shared" si="31"/>
        <v>0.3791821561</v>
      </c>
      <c r="L9" s="1376">
        <f t="shared" si="31"/>
        <v>0.3730496454</v>
      </c>
      <c r="M9" s="1376">
        <f t="shared" si="31"/>
        <v>0.3262711864</v>
      </c>
      <c r="N9" s="1376">
        <f t="shared" si="31"/>
        <v>0.3460559796</v>
      </c>
      <c r="O9" s="1376" t="str">
        <f t="shared" si="31"/>
        <v>#DIV/0!</v>
      </c>
      <c r="P9" s="1376" t="str">
        <f t="shared" si="31"/>
        <v>#DIV/0!</v>
      </c>
      <c r="Q9" s="1376">
        <f t="shared" si="31"/>
        <v>0.2912844037</v>
      </c>
      <c r="R9" s="1376">
        <f t="shared" si="31"/>
        <v>0.285202864</v>
      </c>
      <c r="S9" s="1376">
        <f t="shared" si="31"/>
        <v>0.33141542</v>
      </c>
      <c r="T9" s="1376">
        <f t="shared" si="31"/>
        <v>0.2936117936</v>
      </c>
      <c r="U9" s="1376"/>
      <c r="V9" s="1376" t="str">
        <f t="shared" ref="V9:AI9" si="32">V4/V3</f>
        <v>#DIV/0!</v>
      </c>
      <c r="W9" s="1376" t="str">
        <f t="shared" si="32"/>
        <v>#DIV/0!</v>
      </c>
      <c r="X9" s="1376">
        <f t="shared" si="32"/>
        <v>0.2745995423</v>
      </c>
      <c r="Y9" s="1376">
        <f t="shared" si="32"/>
        <v>0.3060200669</v>
      </c>
      <c r="Z9" s="1376">
        <f t="shared" si="32"/>
        <v>0.3514450867</v>
      </c>
      <c r="AA9" s="1376">
        <f t="shared" si="32"/>
        <v>0.3342465753</v>
      </c>
      <c r="AB9" s="1376">
        <f t="shared" si="32"/>
        <v>0.3303471445</v>
      </c>
      <c r="AC9" s="1376" t="str">
        <f t="shared" si="32"/>
        <v>#DIV/0!</v>
      </c>
      <c r="AD9" s="1376" t="str">
        <f t="shared" si="32"/>
        <v>#DIV/0!</v>
      </c>
      <c r="AE9" s="1376">
        <f t="shared" si="32"/>
        <v>0.3177458034</v>
      </c>
      <c r="AF9" s="1376" t="str">
        <f t="shared" si="32"/>
        <v>#DIV/0!</v>
      </c>
      <c r="AG9" s="1376" t="str">
        <f t="shared" si="32"/>
        <v>#DIV/0!</v>
      </c>
      <c r="AH9" s="1376">
        <f t="shared" si="32"/>
        <v>0.3466453674</v>
      </c>
      <c r="AI9" s="1376">
        <f t="shared" si="32"/>
        <v>0.3466453674</v>
      </c>
      <c r="AJ9" s="1378">
        <f t="shared" ref="AJ9:AJ12" si="35">IFERROR(AVERAGE(C9:G9),"-")</f>
        <v>0.4097356414</v>
      </c>
      <c r="AK9" s="1378">
        <f t="shared" ref="AK9:AK12" si="36">IFERROR(AVERAGE(J9:N9),"-")</f>
        <v>0.3511398637</v>
      </c>
      <c r="AL9" s="1378">
        <f t="shared" ref="AL9:AL12" si="37">IFERROR(AVERAGE(Q9:U9),"-")</f>
        <v>0.3003786203</v>
      </c>
      <c r="AM9" s="1378">
        <f t="shared" ref="AM9:AM12" si="38">IFERROR(AVERAGE(X9:AB9),"-")</f>
        <v>0.3193316831</v>
      </c>
      <c r="AN9" s="393"/>
      <c r="AO9" s="393"/>
      <c r="AP9" s="393"/>
      <c r="AQ9" s="393"/>
      <c r="AR9" s="50"/>
      <c r="AS9" s="50"/>
    </row>
    <row r="10">
      <c r="B10" s="1375" t="s">
        <v>159</v>
      </c>
      <c r="C10" s="1376">
        <f t="shared" ref="C10:T10" si="33">C5/C4</f>
        <v>0.3720930233</v>
      </c>
      <c r="D10" s="1376">
        <f t="shared" si="33"/>
        <v>0.3505154639</v>
      </c>
      <c r="E10" s="1376">
        <f t="shared" si="33"/>
        <v>0.3449275362</v>
      </c>
      <c r="F10" s="1376">
        <f t="shared" si="33"/>
        <v>0.3590909091</v>
      </c>
      <c r="G10" s="1376">
        <f t="shared" si="33"/>
        <v>0.4281842818</v>
      </c>
      <c r="H10" s="1376" t="str">
        <f t="shared" si="33"/>
        <v>#DIV/0!</v>
      </c>
      <c r="I10" s="1376" t="str">
        <f t="shared" si="33"/>
        <v>#DIV/0!</v>
      </c>
      <c r="J10" s="1376">
        <f t="shared" si="33"/>
        <v>0.3907284768</v>
      </c>
      <c r="K10" s="1376">
        <f t="shared" si="33"/>
        <v>0.3137254902</v>
      </c>
      <c r="L10" s="1376">
        <f t="shared" si="33"/>
        <v>0.391634981</v>
      </c>
      <c r="M10" s="1376">
        <f t="shared" si="33"/>
        <v>0.4090909091</v>
      </c>
      <c r="N10" s="1376">
        <f t="shared" si="33"/>
        <v>0.4301470588</v>
      </c>
      <c r="O10" s="1376" t="str">
        <f t="shared" si="33"/>
        <v>#DIV/0!</v>
      </c>
      <c r="P10" s="1376" t="str">
        <f t="shared" si="33"/>
        <v>#DIV/0!</v>
      </c>
      <c r="Q10" s="1376">
        <f t="shared" si="33"/>
        <v>0.4330708661</v>
      </c>
      <c r="R10" s="1376">
        <f t="shared" si="33"/>
        <v>0.2887029289</v>
      </c>
      <c r="S10" s="1376">
        <f t="shared" si="33"/>
        <v>0.4791666667</v>
      </c>
      <c r="T10" s="1376">
        <f t="shared" si="33"/>
        <v>0.4518828452</v>
      </c>
      <c r="U10" s="1376"/>
      <c r="V10" s="1376" t="str">
        <f t="shared" ref="V10:AI10" si="34">V5/V4</f>
        <v>#DIV/0!</v>
      </c>
      <c r="W10" s="1376" t="str">
        <f t="shared" si="34"/>
        <v>#DIV/0!</v>
      </c>
      <c r="X10" s="1376">
        <f t="shared" si="34"/>
        <v>0.3666666667</v>
      </c>
      <c r="Y10" s="1376">
        <f t="shared" si="34"/>
        <v>0.3387978142</v>
      </c>
      <c r="Z10" s="1376">
        <f t="shared" si="34"/>
        <v>0.3585526316</v>
      </c>
      <c r="AA10" s="1376">
        <f t="shared" si="34"/>
        <v>0.4153005464</v>
      </c>
      <c r="AB10" s="1376">
        <f t="shared" si="34"/>
        <v>0.4508474576</v>
      </c>
      <c r="AC10" s="1376" t="str">
        <f t="shared" si="34"/>
        <v>#DIV/0!</v>
      </c>
      <c r="AD10" s="1376" t="str">
        <f t="shared" si="34"/>
        <v>#DIV/0!</v>
      </c>
      <c r="AE10" s="1376">
        <f t="shared" si="34"/>
        <v>0.358490566</v>
      </c>
      <c r="AF10" s="1376" t="str">
        <f t="shared" si="34"/>
        <v>#DIV/0!</v>
      </c>
      <c r="AG10" s="1376" t="str">
        <f t="shared" si="34"/>
        <v>#DIV/0!</v>
      </c>
      <c r="AH10" s="1376">
        <f t="shared" si="34"/>
        <v>0.387281106</v>
      </c>
      <c r="AI10" s="1376">
        <f t="shared" si="34"/>
        <v>0.387281106</v>
      </c>
      <c r="AJ10" s="1378">
        <f t="shared" si="35"/>
        <v>0.3709622429</v>
      </c>
      <c r="AK10" s="1378">
        <f t="shared" si="36"/>
        <v>0.3870653832</v>
      </c>
      <c r="AL10" s="1378">
        <f t="shared" si="37"/>
        <v>0.4132058267</v>
      </c>
      <c r="AM10" s="1378">
        <f t="shared" si="38"/>
        <v>0.3860330233</v>
      </c>
      <c r="AN10" s="393"/>
      <c r="AO10" s="393"/>
      <c r="AP10" s="393"/>
      <c r="AQ10" s="393"/>
      <c r="AR10" s="50"/>
      <c r="AS10" s="50"/>
    </row>
    <row r="11">
      <c r="B11" s="1375" t="s">
        <v>161</v>
      </c>
      <c r="C11" s="1376">
        <f t="shared" ref="C11:T11" si="39">C6/C5</f>
        <v>0.2395833333</v>
      </c>
      <c r="D11" s="1376">
        <f t="shared" si="39"/>
        <v>0.2941176471</v>
      </c>
      <c r="E11" s="1376">
        <f t="shared" si="39"/>
        <v>0.1596638655</v>
      </c>
      <c r="F11" s="1376">
        <f t="shared" si="39"/>
        <v>0.2278481013</v>
      </c>
      <c r="G11" s="1376">
        <f t="shared" si="39"/>
        <v>0.1202531646</v>
      </c>
      <c r="H11" s="1376" t="str">
        <f t="shared" si="39"/>
        <v>#DIV/0!</v>
      </c>
      <c r="I11" s="1376" t="str">
        <f t="shared" si="39"/>
        <v>#DIV/0!</v>
      </c>
      <c r="J11" s="1376">
        <f t="shared" si="39"/>
        <v>0.2542372881</v>
      </c>
      <c r="K11" s="1376">
        <f t="shared" si="39"/>
        <v>0.3645833333</v>
      </c>
      <c r="L11" s="1376">
        <f t="shared" si="39"/>
        <v>0.2233009709</v>
      </c>
      <c r="M11" s="1376">
        <f t="shared" si="39"/>
        <v>0.3333333333</v>
      </c>
      <c r="N11" s="1376">
        <f t="shared" si="39"/>
        <v>0.3333333333</v>
      </c>
      <c r="O11" s="1376" t="str">
        <f t="shared" si="39"/>
        <v>#DIV/0!</v>
      </c>
      <c r="P11" s="1376" t="str">
        <f t="shared" si="39"/>
        <v>#DIV/0!</v>
      </c>
      <c r="Q11" s="1376">
        <f t="shared" si="39"/>
        <v>0.2636363636</v>
      </c>
      <c r="R11" s="1376">
        <f t="shared" si="39"/>
        <v>0.3043478261</v>
      </c>
      <c r="S11" s="1376">
        <f t="shared" si="39"/>
        <v>0.1739130435</v>
      </c>
      <c r="T11" s="1376">
        <f t="shared" si="39"/>
        <v>0.3148148148</v>
      </c>
      <c r="U11" s="1376"/>
      <c r="V11" s="1376" t="str">
        <f t="shared" ref="V11:AI11" si="40">V6/V5</f>
        <v>#DIV/0!</v>
      </c>
      <c r="W11" s="1376" t="str">
        <f t="shared" si="40"/>
        <v>#DIV/0!</v>
      </c>
      <c r="X11" s="1376">
        <f t="shared" si="40"/>
        <v>0.2159090909</v>
      </c>
      <c r="Y11" s="1376">
        <f t="shared" si="40"/>
        <v>0.2258064516</v>
      </c>
      <c r="Z11" s="1376">
        <f t="shared" si="40"/>
        <v>0.1467889908</v>
      </c>
      <c r="AA11" s="1376">
        <f t="shared" si="40"/>
        <v>0.1118421053</v>
      </c>
      <c r="AB11" s="1376">
        <f t="shared" si="40"/>
        <v>0.1654135338</v>
      </c>
      <c r="AC11" s="1376" t="str">
        <f t="shared" si="40"/>
        <v>#DIV/0!</v>
      </c>
      <c r="AD11" s="1376" t="str">
        <f t="shared" si="40"/>
        <v>#DIV/0!</v>
      </c>
      <c r="AE11" s="1376">
        <f t="shared" si="40"/>
        <v>0.1157894737</v>
      </c>
      <c r="AF11" s="1376" t="str">
        <f t="shared" si="40"/>
        <v>#DIV/0!</v>
      </c>
      <c r="AG11" s="1376" t="str">
        <f t="shared" si="40"/>
        <v>#DIV/0!</v>
      </c>
      <c r="AH11" s="1376">
        <f t="shared" si="40"/>
        <v>0.210959451</v>
      </c>
      <c r="AI11" s="1376">
        <f t="shared" si="40"/>
        <v>0.2250234143</v>
      </c>
      <c r="AJ11" s="1378">
        <f t="shared" si="35"/>
        <v>0.2082932224</v>
      </c>
      <c r="AK11" s="1378">
        <f t="shared" si="36"/>
        <v>0.3017576518</v>
      </c>
      <c r="AL11" s="1378">
        <f t="shared" si="37"/>
        <v>0.264178012</v>
      </c>
      <c r="AM11" s="1378">
        <f t="shared" si="38"/>
        <v>0.1731520345</v>
      </c>
      <c r="AN11" s="393"/>
      <c r="AO11" s="393"/>
      <c r="AP11" s="393"/>
      <c r="AQ11" s="393"/>
      <c r="AR11" s="50"/>
      <c r="AS11" s="50"/>
    </row>
    <row r="12">
      <c r="B12" s="1375" t="s">
        <v>163</v>
      </c>
      <c r="C12" s="1376">
        <f t="shared" ref="C12:T12" si="41">C7/C6</f>
        <v>0.2173913043</v>
      </c>
      <c r="D12" s="1376">
        <f t="shared" si="41"/>
        <v>0.2</v>
      </c>
      <c r="E12" s="1376">
        <f t="shared" si="41"/>
        <v>0.2105263158</v>
      </c>
      <c r="F12" s="1376">
        <f t="shared" si="41"/>
        <v>0.1666666667</v>
      </c>
      <c r="G12" s="1376">
        <f t="shared" si="41"/>
        <v>0.1578947368</v>
      </c>
      <c r="H12" s="1376" t="str">
        <f t="shared" si="41"/>
        <v>#DIV/0!</v>
      </c>
      <c r="I12" s="1376">
        <f t="shared" si="41"/>
        <v>0</v>
      </c>
      <c r="J12" s="1376">
        <f t="shared" si="41"/>
        <v>0</v>
      </c>
      <c r="K12" s="1376">
        <f t="shared" si="41"/>
        <v>0.3428571429</v>
      </c>
      <c r="L12" s="1376">
        <f t="shared" si="41"/>
        <v>0.1304347826</v>
      </c>
      <c r="M12" s="1376">
        <f t="shared" si="41"/>
        <v>0.2380952381</v>
      </c>
      <c r="N12" s="1376">
        <f t="shared" si="41"/>
        <v>0.2051282051</v>
      </c>
      <c r="O12" s="1376" t="str">
        <f t="shared" si="41"/>
        <v>#DIV/0!</v>
      </c>
      <c r="P12" s="1376" t="str">
        <f t="shared" si="41"/>
        <v>#DIV/0!</v>
      </c>
      <c r="Q12" s="1376">
        <f t="shared" si="41"/>
        <v>0.2068965517</v>
      </c>
      <c r="R12" s="1376">
        <f t="shared" si="41"/>
        <v>0.3333333333</v>
      </c>
      <c r="S12" s="1376">
        <f t="shared" si="41"/>
        <v>0.25</v>
      </c>
      <c r="T12" s="1376">
        <f t="shared" si="41"/>
        <v>0.2941176471</v>
      </c>
      <c r="U12" s="1376"/>
      <c r="V12" s="1376" t="str">
        <f t="shared" ref="V12:AI12" si="42">V7/V6</f>
        <v>#DIV/0!</v>
      </c>
      <c r="W12" s="1376" t="str">
        <f t="shared" si="42"/>
        <v>#DIV/0!</v>
      </c>
      <c r="X12" s="1376">
        <f t="shared" si="42"/>
        <v>0.4736842105</v>
      </c>
      <c r="Y12" s="1376">
        <f t="shared" si="42"/>
        <v>0.2857142857</v>
      </c>
      <c r="Z12" s="1376">
        <f t="shared" si="42"/>
        <v>0.25</v>
      </c>
      <c r="AA12" s="1376">
        <f t="shared" si="42"/>
        <v>0.2352941176</v>
      </c>
      <c r="AB12" s="1376">
        <f t="shared" si="42"/>
        <v>0.3636363636</v>
      </c>
      <c r="AC12" s="1376" t="str">
        <f t="shared" si="42"/>
        <v>#DIV/0!</v>
      </c>
      <c r="AD12" s="1376" t="str">
        <f t="shared" si="42"/>
        <v>#DIV/0!</v>
      </c>
      <c r="AE12" s="1376">
        <f t="shared" si="42"/>
        <v>0.4545454545</v>
      </c>
      <c r="AF12" s="1376" t="str">
        <f t="shared" si="42"/>
        <v>#DIV/0!</v>
      </c>
      <c r="AG12" s="1376" t="str">
        <f t="shared" si="42"/>
        <v>#DIV/0!</v>
      </c>
      <c r="AH12" s="1376">
        <f t="shared" si="42"/>
        <v>0.2549490539</v>
      </c>
      <c r="AI12" s="1376">
        <f t="shared" si="42"/>
        <v>0.239014738</v>
      </c>
      <c r="AJ12" s="1378">
        <f t="shared" si="35"/>
        <v>0.1904958047</v>
      </c>
      <c r="AK12" s="1378">
        <f t="shared" si="36"/>
        <v>0.1833030737</v>
      </c>
      <c r="AL12" s="1378">
        <f t="shared" si="37"/>
        <v>0.271086883</v>
      </c>
      <c r="AM12" s="1378">
        <f t="shared" si="38"/>
        <v>0.3216657955</v>
      </c>
      <c r="AN12" s="393"/>
      <c r="AO12" s="393"/>
      <c r="AP12" s="393"/>
      <c r="AQ12" s="393"/>
      <c r="AR12" s="50"/>
      <c r="AS12" s="50"/>
    </row>
    <row r="13">
      <c r="A13" s="1355"/>
      <c r="B13" s="50"/>
      <c r="C13" s="50"/>
      <c r="D13" s="50"/>
      <c r="E13" s="50"/>
      <c r="F13" s="50"/>
      <c r="G13" s="50"/>
      <c r="H13" s="1382"/>
      <c r="I13" s="1382"/>
      <c r="J13" s="50"/>
      <c r="K13" s="50"/>
      <c r="L13" s="50"/>
      <c r="M13" s="50"/>
      <c r="N13" s="50"/>
      <c r="O13" s="1382"/>
      <c r="P13" s="1382"/>
      <c r="Q13" s="50"/>
      <c r="R13" s="50"/>
      <c r="S13" s="50"/>
      <c r="T13" s="50"/>
      <c r="U13" s="50"/>
      <c r="V13" s="1382"/>
      <c r="W13" s="1382"/>
      <c r="X13" s="50"/>
      <c r="Y13" s="50"/>
      <c r="Z13" s="50"/>
      <c r="AA13" s="50"/>
      <c r="AB13" s="50"/>
      <c r="AC13" s="1382"/>
      <c r="AD13" s="1382"/>
      <c r="AE13" s="50"/>
      <c r="AF13" s="50"/>
      <c r="AG13" s="50"/>
      <c r="AH13" s="50"/>
      <c r="AI13" s="50"/>
      <c r="AJ13" s="50"/>
      <c r="AK13" s="50"/>
      <c r="AL13" s="50"/>
      <c r="AM13" s="50"/>
      <c r="AN13" s="50"/>
      <c r="AO13" s="50"/>
      <c r="AP13" s="50"/>
      <c r="AQ13" s="50"/>
      <c r="AR13" s="50"/>
      <c r="AS13" s="50"/>
    </row>
    <row r="14">
      <c r="A14" s="1384" t="s">
        <v>113</v>
      </c>
      <c r="B14" s="109" t="s">
        <v>125</v>
      </c>
      <c r="C14" s="1356">
        <v>46083.0</v>
      </c>
      <c r="D14" s="1356">
        <v>46084.0</v>
      </c>
      <c r="E14" s="1356">
        <v>46085.0</v>
      </c>
      <c r="F14" s="1356">
        <v>46086.0</v>
      </c>
      <c r="G14" s="1356">
        <v>46087.0</v>
      </c>
      <c r="H14" s="1356">
        <v>46088.0</v>
      </c>
      <c r="I14" s="1356">
        <v>46089.0</v>
      </c>
      <c r="J14" s="1356">
        <v>46090.0</v>
      </c>
      <c r="K14" s="1356">
        <v>46091.0</v>
      </c>
      <c r="L14" s="1356">
        <v>46092.0</v>
      </c>
      <c r="M14" s="1356">
        <v>46093.0</v>
      </c>
      <c r="N14" s="1356">
        <v>46094.0</v>
      </c>
      <c r="O14" s="1356">
        <v>46095.0</v>
      </c>
      <c r="P14" s="1356">
        <v>46096.0</v>
      </c>
      <c r="Q14" s="1356">
        <v>46097.0</v>
      </c>
      <c r="R14" s="1356">
        <v>46098.0</v>
      </c>
      <c r="S14" s="1356">
        <v>46099.0</v>
      </c>
      <c r="T14" s="1356">
        <v>46100.0</v>
      </c>
      <c r="U14" s="1356">
        <v>46101.0</v>
      </c>
      <c r="V14" s="1356">
        <v>46102.0</v>
      </c>
      <c r="W14" s="1356">
        <v>46103.0</v>
      </c>
      <c r="X14" s="1356">
        <v>46104.0</v>
      </c>
      <c r="Y14" s="1356">
        <v>46105.0</v>
      </c>
      <c r="Z14" s="1356">
        <v>46106.0</v>
      </c>
      <c r="AA14" s="1356">
        <v>46107.0</v>
      </c>
      <c r="AB14" s="1356">
        <v>46108.0</v>
      </c>
      <c r="AC14" s="1356">
        <v>46109.0</v>
      </c>
      <c r="AD14" s="1356">
        <v>46110.0</v>
      </c>
      <c r="AE14" s="1356">
        <v>46111.0</v>
      </c>
      <c r="AF14" s="1356">
        <v>46112.0</v>
      </c>
      <c r="AG14" s="1356">
        <v>46113.0</v>
      </c>
      <c r="AH14" s="1357" t="s">
        <v>3305</v>
      </c>
      <c r="AI14" s="1357" t="s">
        <v>3306</v>
      </c>
      <c r="AJ14" s="1358" t="s">
        <v>3307</v>
      </c>
      <c r="AK14" s="1358" t="s">
        <v>3308</v>
      </c>
      <c r="AL14" s="1358" t="s">
        <v>3309</v>
      </c>
      <c r="AM14" s="1358" t="s">
        <v>3310</v>
      </c>
      <c r="AN14" s="1359" t="s">
        <v>3311</v>
      </c>
      <c r="AO14" s="1359" t="s">
        <v>3312</v>
      </c>
      <c r="AP14" s="1359" t="s">
        <v>3313</v>
      </c>
      <c r="AQ14" s="1359" t="s">
        <v>3314</v>
      </c>
      <c r="AR14" s="50"/>
      <c r="AS14" s="50"/>
    </row>
    <row r="15">
      <c r="B15" s="109" t="s">
        <v>22</v>
      </c>
      <c r="C15" s="1425"/>
      <c r="D15" s="1056"/>
      <c r="E15" s="1056"/>
      <c r="F15" s="1056"/>
      <c r="G15" s="1056"/>
      <c r="H15" s="1386"/>
      <c r="I15" s="1387"/>
      <c r="J15" s="1425"/>
      <c r="K15" s="1427"/>
      <c r="L15" s="1427"/>
      <c r="M15" s="1427"/>
      <c r="N15" s="1427"/>
      <c r="O15" s="1390"/>
      <c r="P15" s="1390"/>
      <c r="Q15" s="1369"/>
      <c r="R15" s="1369"/>
      <c r="S15" s="1427"/>
      <c r="T15" s="1425"/>
      <c r="U15" s="1427"/>
      <c r="V15" s="1390"/>
      <c r="W15" s="1390"/>
      <c r="X15" s="1427"/>
      <c r="Y15" s="1056"/>
      <c r="Z15" s="124"/>
      <c r="AA15" s="1427"/>
      <c r="AB15" s="1423"/>
      <c r="AC15" s="1390"/>
      <c r="AD15" s="1390"/>
      <c r="AE15" s="1423"/>
      <c r="AF15" s="124"/>
      <c r="AG15" s="124"/>
      <c r="AH15" s="1365">
        <f>SUM(C15:AF15)</f>
        <v>0</v>
      </c>
      <c r="AI15" s="124"/>
      <c r="AJ15" s="393"/>
      <c r="AK15" s="393"/>
      <c r="AL15" s="393"/>
      <c r="AM15" s="393"/>
      <c r="AN15" s="50"/>
      <c r="AO15" s="50"/>
      <c r="AP15" s="50"/>
      <c r="AQ15" s="50"/>
      <c r="AR15" s="50"/>
      <c r="AS15" s="50"/>
    </row>
    <row r="16">
      <c r="B16" s="1392" t="s">
        <v>97</v>
      </c>
      <c r="C16" s="102">
        <v>132.0</v>
      </c>
      <c r="D16" s="1428">
        <v>0.0</v>
      </c>
      <c r="E16" s="1428">
        <v>75.0</v>
      </c>
      <c r="F16" s="1428">
        <v>47.0</v>
      </c>
      <c r="G16" s="1432">
        <v>78.0</v>
      </c>
      <c r="H16" s="1394"/>
      <c r="I16" s="1395"/>
      <c r="J16" s="1428">
        <v>75.0</v>
      </c>
      <c r="K16" s="1428">
        <v>75.0</v>
      </c>
      <c r="L16" s="1432">
        <v>65.0</v>
      </c>
      <c r="M16" s="1428">
        <v>35.0</v>
      </c>
      <c r="N16" s="1432">
        <v>58.0</v>
      </c>
      <c r="O16" s="1394"/>
      <c r="P16" s="1399"/>
      <c r="Q16" s="1056">
        <v>0.0</v>
      </c>
      <c r="R16" s="1056">
        <v>0.0</v>
      </c>
      <c r="S16" s="1056">
        <v>0.0</v>
      </c>
      <c r="T16" s="1056">
        <v>0.0</v>
      </c>
      <c r="U16" s="1428"/>
      <c r="V16" s="1399"/>
      <c r="W16" s="1394"/>
      <c r="X16" s="1056">
        <v>0.0</v>
      </c>
      <c r="Y16" s="1056">
        <v>0.0</v>
      </c>
      <c r="Z16" s="1056">
        <v>0.0</v>
      </c>
      <c r="AA16" s="1056">
        <v>0.0</v>
      </c>
      <c r="AB16" s="1432">
        <v>48.0</v>
      </c>
      <c r="AC16" s="1399"/>
      <c r="AD16" s="1399"/>
      <c r="AE16" s="1401"/>
      <c r="AF16" s="1401"/>
      <c r="AG16" s="1401"/>
      <c r="AH16" s="1402">
        <f t="shared" ref="AH16:AH19" si="43">AVERAGE(D16:AF16)</f>
        <v>30.88888889</v>
      </c>
      <c r="AI16" s="1403">
        <f t="shared" ref="AI16:AI19" si="44">SUM(D16:AF16)</f>
        <v>556</v>
      </c>
      <c r="AJ16" s="1404">
        <f t="shared" ref="AJ16:AJ20" si="45">IFERROR(AVERAGE(C16:G16),"-")</f>
        <v>66.4</v>
      </c>
      <c r="AK16" s="1362">
        <f t="shared" ref="AK16:AK20" si="46">IFERROR(AVERAGE(J16:N16),"-")</f>
        <v>61.6</v>
      </c>
      <c r="AL16" s="393">
        <f t="shared" ref="AL16:AL20" si="47">IFERROR(AVERAGE(Q16:U16),"-")</f>
        <v>0</v>
      </c>
      <c r="AM16" s="393">
        <f t="shared" ref="AM16:AM20" si="48">IFERROR(AVERAGE(X16:AB16),"-")</f>
        <v>9.6</v>
      </c>
      <c r="AN16" s="1400">
        <f t="shared" ref="AN16:AN19" si="49">sum(D16:G16)</f>
        <v>200</v>
      </c>
      <c r="AO16" s="1400">
        <f t="shared" ref="AO16:AO20" si="50">sum(J16:N16)</f>
        <v>308</v>
      </c>
      <c r="AP16" s="1400">
        <f t="shared" ref="AP16:AP20" si="51">sum(Q16:U16)</f>
        <v>0</v>
      </c>
      <c r="AQ16" s="1400">
        <f t="shared" ref="AQ16:AQ20" si="52">sum(X16:AB16)</f>
        <v>48</v>
      </c>
      <c r="AR16" s="1400"/>
      <c r="AS16" s="1400"/>
    </row>
    <row r="17">
      <c r="B17" s="1392" t="s">
        <v>3290</v>
      </c>
      <c r="C17" s="102">
        <v>37.0</v>
      </c>
      <c r="D17" s="1428">
        <v>0.0</v>
      </c>
      <c r="E17" s="1428">
        <v>18.0</v>
      </c>
      <c r="F17" s="1428">
        <v>10.0</v>
      </c>
      <c r="G17" s="1432">
        <v>25.0</v>
      </c>
      <c r="H17" s="1394"/>
      <c r="I17" s="1395"/>
      <c r="J17" s="1432">
        <v>25.0</v>
      </c>
      <c r="K17" s="1428">
        <v>18.0</v>
      </c>
      <c r="L17" s="1432">
        <v>25.0</v>
      </c>
      <c r="M17" s="1428">
        <v>7.0</v>
      </c>
      <c r="N17" s="1432">
        <v>18.0</v>
      </c>
      <c r="O17" s="1394"/>
      <c r="P17" s="1399"/>
      <c r="Q17" s="1433">
        <v>0.0</v>
      </c>
      <c r="R17" s="1433">
        <v>0.0</v>
      </c>
      <c r="S17" s="1433">
        <v>0.0</v>
      </c>
      <c r="T17" s="1433">
        <v>0.0</v>
      </c>
      <c r="U17" s="1428"/>
      <c r="V17" s="1399"/>
      <c r="W17" s="1394"/>
      <c r="X17" s="1433">
        <v>0.0</v>
      </c>
      <c r="Y17" s="1433">
        <v>0.0</v>
      </c>
      <c r="Z17" s="1433">
        <v>0.0</v>
      </c>
      <c r="AA17" s="1433">
        <v>0.0</v>
      </c>
      <c r="AB17" s="1432">
        <v>16.0</v>
      </c>
      <c r="AC17" s="1399"/>
      <c r="AD17" s="1399"/>
      <c r="AE17" s="1401"/>
      <c r="AF17" s="1401"/>
      <c r="AG17" s="1401"/>
      <c r="AH17" s="1402">
        <f t="shared" si="43"/>
        <v>9</v>
      </c>
      <c r="AI17" s="1403">
        <f t="shared" si="44"/>
        <v>162</v>
      </c>
      <c r="AJ17" s="1404">
        <f t="shared" si="45"/>
        <v>18</v>
      </c>
      <c r="AK17" s="1362">
        <f t="shared" si="46"/>
        <v>18.6</v>
      </c>
      <c r="AL17" s="393">
        <f t="shared" si="47"/>
        <v>0</v>
      </c>
      <c r="AM17" s="393">
        <f t="shared" si="48"/>
        <v>3.2</v>
      </c>
      <c r="AN17" s="1400">
        <f t="shared" si="49"/>
        <v>53</v>
      </c>
      <c r="AO17" s="1400">
        <f t="shared" si="50"/>
        <v>93</v>
      </c>
      <c r="AP17" s="1400">
        <f t="shared" si="51"/>
        <v>0</v>
      </c>
      <c r="AQ17" s="1400">
        <f t="shared" si="52"/>
        <v>16</v>
      </c>
      <c r="AR17" s="1400"/>
      <c r="AS17" s="1400"/>
    </row>
    <row r="18">
      <c r="B18" s="1392" t="s">
        <v>1283</v>
      </c>
      <c r="C18" s="102">
        <v>18.0</v>
      </c>
      <c r="D18" s="1428">
        <v>0.0</v>
      </c>
      <c r="E18" s="1428">
        <v>6.0</v>
      </c>
      <c r="F18" s="1428">
        <v>4.0</v>
      </c>
      <c r="G18" s="1432">
        <v>15.0</v>
      </c>
      <c r="H18" s="1394"/>
      <c r="I18" s="1395"/>
      <c r="J18" s="1428">
        <v>6.0</v>
      </c>
      <c r="K18" s="1428">
        <v>4.0</v>
      </c>
      <c r="L18" s="1432">
        <v>15.0</v>
      </c>
      <c r="M18" s="1428">
        <v>3.0</v>
      </c>
      <c r="N18" s="1432">
        <v>8.0</v>
      </c>
      <c r="O18" s="1394"/>
      <c r="P18" s="1399"/>
      <c r="Q18" s="1433">
        <v>0.0</v>
      </c>
      <c r="R18" s="1433">
        <v>0.0</v>
      </c>
      <c r="S18" s="1433">
        <v>0.0</v>
      </c>
      <c r="T18" s="1433">
        <v>0.0</v>
      </c>
      <c r="U18" s="1428"/>
      <c r="V18" s="1399"/>
      <c r="W18" s="1394"/>
      <c r="X18" s="1433">
        <v>0.0</v>
      </c>
      <c r="Y18" s="1433">
        <v>0.0</v>
      </c>
      <c r="Z18" s="1433">
        <v>0.0</v>
      </c>
      <c r="AA18" s="1433">
        <v>0.0</v>
      </c>
      <c r="AB18" s="1432">
        <v>5.0</v>
      </c>
      <c r="AC18" s="1399"/>
      <c r="AD18" s="1399"/>
      <c r="AE18" s="1401"/>
      <c r="AF18" s="1401"/>
      <c r="AG18" s="1401"/>
      <c r="AH18" s="1402">
        <f t="shared" si="43"/>
        <v>3.666666667</v>
      </c>
      <c r="AI18" s="1403">
        <f t="shared" si="44"/>
        <v>66</v>
      </c>
      <c r="AJ18" s="1404">
        <f t="shared" si="45"/>
        <v>8.6</v>
      </c>
      <c r="AK18" s="1362">
        <f t="shared" si="46"/>
        <v>7.2</v>
      </c>
      <c r="AL18" s="393">
        <f t="shared" si="47"/>
        <v>0</v>
      </c>
      <c r="AM18" s="393">
        <f t="shared" si="48"/>
        <v>1</v>
      </c>
      <c r="AN18" s="1400">
        <f t="shared" si="49"/>
        <v>25</v>
      </c>
      <c r="AO18" s="1400">
        <f t="shared" si="50"/>
        <v>36</v>
      </c>
      <c r="AP18" s="1400">
        <f t="shared" si="51"/>
        <v>0</v>
      </c>
      <c r="AQ18" s="1400">
        <f t="shared" si="52"/>
        <v>5</v>
      </c>
      <c r="AR18" s="1400"/>
      <c r="AS18" s="1400"/>
    </row>
    <row r="19">
      <c r="B19" s="1392" t="s">
        <v>3315</v>
      </c>
      <c r="C19" s="102">
        <v>0.0</v>
      </c>
      <c r="D19" s="1428">
        <v>0.0</v>
      </c>
      <c r="E19" s="1431">
        <v>0.0</v>
      </c>
      <c r="F19" s="1428">
        <v>1.0</v>
      </c>
      <c r="G19" s="1432">
        <v>2.0</v>
      </c>
      <c r="H19" s="1394"/>
      <c r="I19" s="1395"/>
      <c r="J19" s="1431">
        <v>1.0</v>
      </c>
      <c r="K19" s="1431">
        <v>1.0</v>
      </c>
      <c r="L19" s="1432">
        <v>2.0</v>
      </c>
      <c r="M19" s="1428">
        <v>2.0</v>
      </c>
      <c r="N19" s="1432">
        <v>1.0</v>
      </c>
      <c r="O19" s="1394"/>
      <c r="P19" s="1399"/>
      <c r="Q19" s="1433">
        <v>0.0</v>
      </c>
      <c r="R19" s="1433">
        <v>0.0</v>
      </c>
      <c r="S19" s="1433">
        <v>0.0</v>
      </c>
      <c r="T19" s="1433">
        <v>0.0</v>
      </c>
      <c r="U19" s="1428"/>
      <c r="V19" s="1399"/>
      <c r="W19" s="1394"/>
      <c r="X19" s="1433">
        <v>0.0</v>
      </c>
      <c r="Y19" s="1433">
        <v>0.0</v>
      </c>
      <c r="Z19" s="1433">
        <v>0.0</v>
      </c>
      <c r="AA19" s="1433">
        <v>0.0</v>
      </c>
      <c r="AB19" s="1432">
        <v>1.0</v>
      </c>
      <c r="AC19" s="1399"/>
      <c r="AD19" s="1399"/>
      <c r="AE19" s="1401"/>
      <c r="AF19" s="1401"/>
      <c r="AG19" s="1401"/>
      <c r="AH19" s="1402">
        <f t="shared" si="43"/>
        <v>0.6111111111</v>
      </c>
      <c r="AI19" s="1403">
        <f t="shared" si="44"/>
        <v>11</v>
      </c>
      <c r="AJ19" s="1404">
        <f t="shared" si="45"/>
        <v>0.6</v>
      </c>
      <c r="AK19" s="1362">
        <f t="shared" si="46"/>
        <v>1.4</v>
      </c>
      <c r="AL19" s="393">
        <f t="shared" si="47"/>
        <v>0</v>
      </c>
      <c r="AM19" s="393">
        <f t="shared" si="48"/>
        <v>0.2</v>
      </c>
      <c r="AN19" s="1400">
        <f t="shared" si="49"/>
        <v>3</v>
      </c>
      <c r="AO19" s="1400">
        <f t="shared" si="50"/>
        <v>7</v>
      </c>
      <c r="AP19" s="1400">
        <f t="shared" si="51"/>
        <v>0</v>
      </c>
      <c r="AQ19" s="1400">
        <f t="shared" si="52"/>
        <v>1</v>
      </c>
      <c r="AR19" s="1400"/>
      <c r="AS19" s="1400"/>
    </row>
    <row r="20">
      <c r="B20" s="1392" t="s">
        <v>96</v>
      </c>
      <c r="C20" s="1428">
        <v>0.0</v>
      </c>
      <c r="D20" s="1428">
        <v>0.0</v>
      </c>
      <c r="E20" s="1431">
        <v>1.0</v>
      </c>
      <c r="F20" s="1428">
        <v>0.0</v>
      </c>
      <c r="G20" s="1431">
        <v>1.0</v>
      </c>
      <c r="H20" s="1394"/>
      <c r="I20" s="1395"/>
      <c r="J20" s="1432">
        <v>0.0</v>
      </c>
      <c r="K20" s="1428">
        <v>0.0</v>
      </c>
      <c r="L20" s="1428">
        <v>1.0</v>
      </c>
      <c r="M20" s="1428">
        <v>0.0</v>
      </c>
      <c r="N20" s="1428">
        <v>0.0</v>
      </c>
      <c r="O20" s="1394"/>
      <c r="P20" s="1399"/>
      <c r="Q20" s="1428">
        <v>0.0</v>
      </c>
      <c r="R20" s="1428">
        <v>0.0</v>
      </c>
      <c r="S20" s="1428">
        <v>0.0</v>
      </c>
      <c r="T20" s="1428">
        <v>0.0</v>
      </c>
      <c r="U20" s="1431"/>
      <c r="V20" s="1399"/>
      <c r="W20" s="1394"/>
      <c r="X20" s="1428">
        <v>0.0</v>
      </c>
      <c r="Y20" s="1428">
        <v>0.0</v>
      </c>
      <c r="Z20" s="1428">
        <v>0.0</v>
      </c>
      <c r="AA20" s="1428">
        <v>0.0</v>
      </c>
      <c r="AB20" s="1432">
        <v>0.0</v>
      </c>
      <c r="AC20" s="1399"/>
      <c r="AD20" s="1399"/>
      <c r="AE20" s="1401"/>
      <c r="AF20" s="1401"/>
      <c r="AG20" s="1401"/>
      <c r="AH20" s="1402">
        <f>AVERAGE(C20:AF20)</f>
        <v>0.1578947368</v>
      </c>
      <c r="AI20" s="1403">
        <f>SUM(C20:AF20)</f>
        <v>3</v>
      </c>
      <c r="AJ20" s="1404">
        <f t="shared" si="45"/>
        <v>0.4</v>
      </c>
      <c r="AK20" s="1362">
        <f t="shared" si="46"/>
        <v>0.2</v>
      </c>
      <c r="AL20" s="393">
        <f t="shared" si="47"/>
        <v>0</v>
      </c>
      <c r="AM20" s="393">
        <f t="shared" si="48"/>
        <v>0</v>
      </c>
      <c r="AN20" s="1400">
        <f>sum(C20:G20)</f>
        <v>2</v>
      </c>
      <c r="AO20" s="1400">
        <f t="shared" si="50"/>
        <v>1</v>
      </c>
      <c r="AP20" s="1400">
        <f t="shared" si="51"/>
        <v>0</v>
      </c>
      <c r="AQ20" s="1400">
        <f t="shared" si="52"/>
        <v>0</v>
      </c>
      <c r="AR20" s="1400"/>
      <c r="AS20" s="1400"/>
    </row>
    <row r="21">
      <c r="B21" s="1373" t="s">
        <v>3317</v>
      </c>
      <c r="C21" s="1371">
        <f>C17/C16</f>
        <v>0.2803030303</v>
      </c>
      <c r="D21" s="1371">
        <f t="shared" ref="D21:K21" si="53">D20-D15</f>
        <v>0</v>
      </c>
      <c r="E21" s="1371">
        <f t="shared" si="53"/>
        <v>1</v>
      </c>
      <c r="F21" s="1371">
        <f t="shared" si="53"/>
        <v>0</v>
      </c>
      <c r="G21" s="1371">
        <f t="shared" si="53"/>
        <v>1</v>
      </c>
      <c r="H21" s="1370">
        <f t="shared" si="53"/>
        <v>0</v>
      </c>
      <c r="I21" s="1370">
        <f t="shared" si="53"/>
        <v>0</v>
      </c>
      <c r="J21" s="1371">
        <f t="shared" si="53"/>
        <v>0</v>
      </c>
      <c r="K21" s="1371">
        <f t="shared" si="53"/>
        <v>0</v>
      </c>
      <c r="L21" s="1371"/>
      <c r="M21" s="1371">
        <f t="shared" ref="M21:T21" si="54">M20-M15</f>
        <v>0</v>
      </c>
      <c r="N21" s="1371">
        <f t="shared" si="54"/>
        <v>0</v>
      </c>
      <c r="O21" s="1370">
        <f t="shared" si="54"/>
        <v>0</v>
      </c>
      <c r="P21" s="1370">
        <f t="shared" si="54"/>
        <v>0</v>
      </c>
      <c r="Q21" s="1371">
        <f t="shared" si="54"/>
        <v>0</v>
      </c>
      <c r="R21" s="1371">
        <f t="shared" si="54"/>
        <v>0</v>
      </c>
      <c r="S21" s="1371">
        <f t="shared" si="54"/>
        <v>0</v>
      </c>
      <c r="T21" s="1371">
        <f t="shared" si="54"/>
        <v>0</v>
      </c>
      <c r="U21" s="1371"/>
      <c r="V21" s="1370">
        <f t="shared" ref="V21:AG21" si="55">V20-V15</f>
        <v>0</v>
      </c>
      <c r="W21" s="1370">
        <f t="shared" si="55"/>
        <v>0</v>
      </c>
      <c r="X21" s="1371">
        <f t="shared" si="55"/>
        <v>0</v>
      </c>
      <c r="Y21" s="1371">
        <f t="shared" si="55"/>
        <v>0</v>
      </c>
      <c r="Z21" s="1371">
        <f t="shared" si="55"/>
        <v>0</v>
      </c>
      <c r="AA21" s="1371">
        <f t="shared" si="55"/>
        <v>0</v>
      </c>
      <c r="AB21" s="1371">
        <f t="shared" si="55"/>
        <v>0</v>
      </c>
      <c r="AC21" s="1370">
        <f t="shared" si="55"/>
        <v>0</v>
      </c>
      <c r="AD21" s="1370">
        <f t="shared" si="55"/>
        <v>0</v>
      </c>
      <c r="AE21" s="1371">
        <f t="shared" si="55"/>
        <v>0</v>
      </c>
      <c r="AF21" s="1371">
        <f t="shared" si="55"/>
        <v>0</v>
      </c>
      <c r="AG21" s="1371">
        <f t="shared" si="55"/>
        <v>0</v>
      </c>
      <c r="AH21" s="1372">
        <f>SUM(C21:AG21)</f>
        <v>2.28030303</v>
      </c>
      <c r="AI21" s="124"/>
      <c r="AJ21" s="1411"/>
      <c r="AK21" s="393"/>
      <c r="AL21" s="393"/>
      <c r="AM21" s="393"/>
      <c r="AN21" s="1400"/>
      <c r="AO21" s="1400"/>
      <c r="AP21" s="1400"/>
      <c r="AQ21" s="1400"/>
      <c r="AR21" s="50"/>
      <c r="AS21" s="50"/>
    </row>
    <row r="22">
      <c r="B22" s="1375" t="s">
        <v>157</v>
      </c>
      <c r="C22" s="1376">
        <f t="shared" ref="C22:T22" si="56">C17/C16</f>
        <v>0.2803030303</v>
      </c>
      <c r="D22" s="1376" t="str">
        <f t="shared" si="56"/>
        <v>#DIV/0!</v>
      </c>
      <c r="E22" s="1376">
        <f t="shared" si="56"/>
        <v>0.24</v>
      </c>
      <c r="F22" s="1376">
        <f t="shared" si="56"/>
        <v>0.2127659574</v>
      </c>
      <c r="G22" s="1376">
        <f t="shared" si="56"/>
        <v>0.3205128205</v>
      </c>
      <c r="H22" s="1376" t="str">
        <f t="shared" si="56"/>
        <v>#DIV/0!</v>
      </c>
      <c r="I22" s="1376" t="str">
        <f t="shared" si="56"/>
        <v>#DIV/0!</v>
      </c>
      <c r="J22" s="1376">
        <f t="shared" si="56"/>
        <v>0.3333333333</v>
      </c>
      <c r="K22" s="1376">
        <f t="shared" si="56"/>
        <v>0.24</v>
      </c>
      <c r="L22" s="1376">
        <f t="shared" si="56"/>
        <v>0.3846153846</v>
      </c>
      <c r="M22" s="1376">
        <f t="shared" si="56"/>
        <v>0.2</v>
      </c>
      <c r="N22" s="1376">
        <f t="shared" si="56"/>
        <v>0.3103448276</v>
      </c>
      <c r="O22" s="1376" t="str">
        <f t="shared" si="56"/>
        <v>#DIV/0!</v>
      </c>
      <c r="P22" s="1376" t="str">
        <f t="shared" si="56"/>
        <v>#DIV/0!</v>
      </c>
      <c r="Q22" s="1376" t="str">
        <f t="shared" si="56"/>
        <v>#DIV/0!</v>
      </c>
      <c r="R22" s="1376" t="str">
        <f t="shared" si="56"/>
        <v>#DIV/0!</v>
      </c>
      <c r="S22" s="1376" t="str">
        <f t="shared" si="56"/>
        <v>#DIV/0!</v>
      </c>
      <c r="T22" s="1376" t="str">
        <f t="shared" si="56"/>
        <v>#DIV/0!</v>
      </c>
      <c r="U22" s="1376"/>
      <c r="V22" s="1376" t="str">
        <f t="shared" ref="V22:AI22" si="57">V17/V16</f>
        <v>#DIV/0!</v>
      </c>
      <c r="W22" s="1376" t="str">
        <f t="shared" si="57"/>
        <v>#DIV/0!</v>
      </c>
      <c r="X22" s="1376" t="str">
        <f t="shared" si="57"/>
        <v>#DIV/0!</v>
      </c>
      <c r="Y22" s="1376" t="str">
        <f t="shared" si="57"/>
        <v>#DIV/0!</v>
      </c>
      <c r="Z22" s="1376" t="str">
        <f t="shared" si="57"/>
        <v>#DIV/0!</v>
      </c>
      <c r="AA22" s="1376" t="str">
        <f t="shared" si="57"/>
        <v>#DIV/0!</v>
      </c>
      <c r="AB22" s="1376">
        <f t="shared" si="57"/>
        <v>0.3333333333</v>
      </c>
      <c r="AC22" s="1376" t="str">
        <f t="shared" si="57"/>
        <v>#DIV/0!</v>
      </c>
      <c r="AD22" s="1376" t="str">
        <f t="shared" si="57"/>
        <v>#DIV/0!</v>
      </c>
      <c r="AE22" s="1376" t="str">
        <f t="shared" si="57"/>
        <v>#DIV/0!</v>
      </c>
      <c r="AF22" s="1376" t="str">
        <f t="shared" si="57"/>
        <v>#DIV/0!</v>
      </c>
      <c r="AG22" s="1376" t="str">
        <f t="shared" si="57"/>
        <v>#DIV/0!</v>
      </c>
      <c r="AH22" s="1376">
        <f t="shared" si="57"/>
        <v>0.2913669065</v>
      </c>
      <c r="AI22" s="1376">
        <f t="shared" si="57"/>
        <v>0.2913669065</v>
      </c>
      <c r="AJ22" s="1378" t="str">
        <f t="shared" ref="AJ22:AJ25" si="60">IFERROR(AVERAGE(C22:G22),"-")</f>
        <v>-</v>
      </c>
      <c r="AK22" s="1378">
        <f t="shared" ref="AK22:AK25" si="61">IFERROR(AVERAGE(J22:N22),"-")</f>
        <v>0.2936587091</v>
      </c>
      <c r="AL22" s="1378" t="str">
        <f t="shared" ref="AL22:AL25" si="62">IFERROR(AVERAGE(Q22:U22),"-")</f>
        <v>-</v>
      </c>
      <c r="AM22" s="1378" t="str">
        <f t="shared" ref="AM22:AM25" si="63">IFERROR(AVERAGE(X22:AB22),"-")</f>
        <v>-</v>
      </c>
      <c r="AN22" s="1400"/>
      <c r="AO22" s="1400"/>
      <c r="AP22" s="1400"/>
      <c r="AQ22" s="1400"/>
      <c r="AR22" s="50"/>
      <c r="AS22" s="50"/>
    </row>
    <row r="23">
      <c r="B23" s="1375" t="s">
        <v>159</v>
      </c>
      <c r="C23" s="1376">
        <f t="shared" ref="C23:T23" si="58">C18/C17</f>
        <v>0.4864864865</v>
      </c>
      <c r="D23" s="1376" t="str">
        <f t="shared" si="58"/>
        <v>#DIV/0!</v>
      </c>
      <c r="E23" s="1376">
        <f t="shared" si="58"/>
        <v>0.3333333333</v>
      </c>
      <c r="F23" s="1376">
        <f t="shared" si="58"/>
        <v>0.4</v>
      </c>
      <c r="G23" s="1376">
        <f t="shared" si="58"/>
        <v>0.6</v>
      </c>
      <c r="H23" s="1376" t="str">
        <f t="shared" si="58"/>
        <v>#DIV/0!</v>
      </c>
      <c r="I23" s="1376" t="str">
        <f t="shared" si="58"/>
        <v>#DIV/0!</v>
      </c>
      <c r="J23" s="1376">
        <f t="shared" si="58"/>
        <v>0.24</v>
      </c>
      <c r="K23" s="1376">
        <f t="shared" si="58"/>
        <v>0.2222222222</v>
      </c>
      <c r="L23" s="1376">
        <f t="shared" si="58"/>
        <v>0.6</v>
      </c>
      <c r="M23" s="1376">
        <f t="shared" si="58"/>
        <v>0.4285714286</v>
      </c>
      <c r="N23" s="1376">
        <f t="shared" si="58"/>
        <v>0.4444444444</v>
      </c>
      <c r="O23" s="1376" t="str">
        <f t="shared" si="58"/>
        <v>#DIV/0!</v>
      </c>
      <c r="P23" s="1376" t="str">
        <f t="shared" si="58"/>
        <v>#DIV/0!</v>
      </c>
      <c r="Q23" s="1376" t="str">
        <f t="shared" si="58"/>
        <v>#DIV/0!</v>
      </c>
      <c r="R23" s="1376" t="str">
        <f t="shared" si="58"/>
        <v>#DIV/0!</v>
      </c>
      <c r="S23" s="1376" t="str">
        <f t="shared" si="58"/>
        <v>#DIV/0!</v>
      </c>
      <c r="T23" s="1376" t="str">
        <f t="shared" si="58"/>
        <v>#DIV/0!</v>
      </c>
      <c r="U23" s="1376"/>
      <c r="V23" s="1376" t="str">
        <f t="shared" ref="V23:AI23" si="59">V18/V17</f>
        <v>#DIV/0!</v>
      </c>
      <c r="W23" s="1376" t="str">
        <f t="shared" si="59"/>
        <v>#DIV/0!</v>
      </c>
      <c r="X23" s="1376" t="str">
        <f t="shared" si="59"/>
        <v>#DIV/0!</v>
      </c>
      <c r="Y23" s="1376" t="str">
        <f t="shared" si="59"/>
        <v>#DIV/0!</v>
      </c>
      <c r="Z23" s="1376" t="str">
        <f t="shared" si="59"/>
        <v>#DIV/0!</v>
      </c>
      <c r="AA23" s="1376" t="str">
        <f t="shared" si="59"/>
        <v>#DIV/0!</v>
      </c>
      <c r="AB23" s="1376">
        <f t="shared" si="59"/>
        <v>0.3125</v>
      </c>
      <c r="AC23" s="1376" t="str">
        <f t="shared" si="59"/>
        <v>#DIV/0!</v>
      </c>
      <c r="AD23" s="1376" t="str">
        <f t="shared" si="59"/>
        <v>#DIV/0!</v>
      </c>
      <c r="AE23" s="1376" t="str">
        <f t="shared" si="59"/>
        <v>#DIV/0!</v>
      </c>
      <c r="AF23" s="1376" t="str">
        <f t="shared" si="59"/>
        <v>#DIV/0!</v>
      </c>
      <c r="AG23" s="1376" t="str">
        <f t="shared" si="59"/>
        <v>#DIV/0!</v>
      </c>
      <c r="AH23" s="1376">
        <f t="shared" si="59"/>
        <v>0.4074074074</v>
      </c>
      <c r="AI23" s="1376">
        <f t="shared" si="59"/>
        <v>0.4074074074</v>
      </c>
      <c r="AJ23" s="1378" t="str">
        <f t="shared" si="60"/>
        <v>-</v>
      </c>
      <c r="AK23" s="1378">
        <f t="shared" si="61"/>
        <v>0.387047619</v>
      </c>
      <c r="AL23" s="1378" t="str">
        <f t="shared" si="62"/>
        <v>-</v>
      </c>
      <c r="AM23" s="1378" t="str">
        <f t="shared" si="63"/>
        <v>-</v>
      </c>
      <c r="AN23" s="1400"/>
      <c r="AO23" s="1400"/>
      <c r="AP23" s="1400"/>
      <c r="AQ23" s="1400"/>
      <c r="AR23" s="50"/>
      <c r="AS23" s="50"/>
    </row>
    <row r="24">
      <c r="B24" s="1375" t="s">
        <v>161</v>
      </c>
      <c r="C24" s="1376">
        <f t="shared" ref="C24:T24" si="64">C19/C18</f>
        <v>0</v>
      </c>
      <c r="D24" s="1376" t="str">
        <f t="shared" si="64"/>
        <v>#DIV/0!</v>
      </c>
      <c r="E24" s="1376">
        <f t="shared" si="64"/>
        <v>0</v>
      </c>
      <c r="F24" s="1376">
        <f t="shared" si="64"/>
        <v>0.25</v>
      </c>
      <c r="G24" s="1376">
        <f t="shared" si="64"/>
        <v>0.1333333333</v>
      </c>
      <c r="H24" s="1376" t="str">
        <f t="shared" si="64"/>
        <v>#DIV/0!</v>
      </c>
      <c r="I24" s="1376" t="str">
        <f t="shared" si="64"/>
        <v>#DIV/0!</v>
      </c>
      <c r="J24" s="1376">
        <f t="shared" si="64"/>
        <v>0.1666666667</v>
      </c>
      <c r="K24" s="1376">
        <f t="shared" si="64"/>
        <v>0.25</v>
      </c>
      <c r="L24" s="1376">
        <f t="shared" si="64"/>
        <v>0.1333333333</v>
      </c>
      <c r="M24" s="1376">
        <f t="shared" si="64"/>
        <v>0.6666666667</v>
      </c>
      <c r="N24" s="1376">
        <f t="shared" si="64"/>
        <v>0.125</v>
      </c>
      <c r="O24" s="1376" t="str">
        <f t="shared" si="64"/>
        <v>#DIV/0!</v>
      </c>
      <c r="P24" s="1376" t="str">
        <f t="shared" si="64"/>
        <v>#DIV/0!</v>
      </c>
      <c r="Q24" s="1376" t="str">
        <f t="shared" si="64"/>
        <v>#DIV/0!</v>
      </c>
      <c r="R24" s="1376" t="str">
        <f t="shared" si="64"/>
        <v>#DIV/0!</v>
      </c>
      <c r="S24" s="1376" t="str">
        <f t="shared" si="64"/>
        <v>#DIV/0!</v>
      </c>
      <c r="T24" s="1376" t="str">
        <f t="shared" si="64"/>
        <v>#DIV/0!</v>
      </c>
      <c r="U24" s="1376"/>
      <c r="V24" s="1376" t="str">
        <f t="shared" ref="V24:AI24" si="65">V19/V18</f>
        <v>#DIV/0!</v>
      </c>
      <c r="W24" s="1376" t="str">
        <f t="shared" si="65"/>
        <v>#DIV/0!</v>
      </c>
      <c r="X24" s="1376" t="str">
        <f t="shared" si="65"/>
        <v>#DIV/0!</v>
      </c>
      <c r="Y24" s="1376" t="str">
        <f t="shared" si="65"/>
        <v>#DIV/0!</v>
      </c>
      <c r="Z24" s="1376" t="str">
        <f t="shared" si="65"/>
        <v>#DIV/0!</v>
      </c>
      <c r="AA24" s="1376" t="str">
        <f t="shared" si="65"/>
        <v>#DIV/0!</v>
      </c>
      <c r="AB24" s="1376">
        <f t="shared" si="65"/>
        <v>0.2</v>
      </c>
      <c r="AC24" s="1376" t="str">
        <f t="shared" si="65"/>
        <v>#DIV/0!</v>
      </c>
      <c r="AD24" s="1376" t="str">
        <f t="shared" si="65"/>
        <v>#DIV/0!</v>
      </c>
      <c r="AE24" s="1376" t="str">
        <f t="shared" si="65"/>
        <v>#DIV/0!</v>
      </c>
      <c r="AF24" s="1376" t="str">
        <f t="shared" si="65"/>
        <v>#DIV/0!</v>
      </c>
      <c r="AG24" s="1376" t="str">
        <f t="shared" si="65"/>
        <v>#DIV/0!</v>
      </c>
      <c r="AH24" s="1376">
        <f t="shared" si="65"/>
        <v>0.1666666667</v>
      </c>
      <c r="AI24" s="1376">
        <f t="shared" si="65"/>
        <v>0.1666666667</v>
      </c>
      <c r="AJ24" s="1378" t="str">
        <f t="shared" si="60"/>
        <v>-</v>
      </c>
      <c r="AK24" s="1378">
        <f t="shared" si="61"/>
        <v>0.2683333333</v>
      </c>
      <c r="AL24" s="1378" t="str">
        <f t="shared" si="62"/>
        <v>-</v>
      </c>
      <c r="AM24" s="1378" t="str">
        <f t="shared" si="63"/>
        <v>-</v>
      </c>
      <c r="AN24" s="1400"/>
      <c r="AO24" s="1400"/>
      <c r="AP24" s="1400"/>
      <c r="AQ24" s="1400"/>
      <c r="AR24" s="50"/>
      <c r="AS24" s="50"/>
    </row>
    <row r="25">
      <c r="B25" s="1375" t="s">
        <v>163</v>
      </c>
      <c r="C25" s="1376" t="str">
        <f t="shared" ref="C25:T25" si="66">C20/C19</f>
        <v>#DIV/0!</v>
      </c>
      <c r="D25" s="1376" t="str">
        <f t="shared" si="66"/>
        <v>#DIV/0!</v>
      </c>
      <c r="E25" s="1376" t="str">
        <f t="shared" si="66"/>
        <v>#DIV/0!</v>
      </c>
      <c r="F25" s="1376">
        <f t="shared" si="66"/>
        <v>0</v>
      </c>
      <c r="G25" s="1376">
        <f t="shared" si="66"/>
        <v>0.5</v>
      </c>
      <c r="H25" s="1376" t="str">
        <f t="shared" si="66"/>
        <v>#DIV/0!</v>
      </c>
      <c r="I25" s="1376" t="str">
        <f t="shared" si="66"/>
        <v>#DIV/0!</v>
      </c>
      <c r="J25" s="1376">
        <f t="shared" si="66"/>
        <v>0</v>
      </c>
      <c r="K25" s="1376">
        <f t="shared" si="66"/>
        <v>0</v>
      </c>
      <c r="L25" s="1376">
        <f t="shared" si="66"/>
        <v>0.5</v>
      </c>
      <c r="M25" s="1376">
        <f t="shared" si="66"/>
        <v>0</v>
      </c>
      <c r="N25" s="1376">
        <f t="shared" si="66"/>
        <v>0</v>
      </c>
      <c r="O25" s="1376" t="str">
        <f t="shared" si="66"/>
        <v>#DIV/0!</v>
      </c>
      <c r="P25" s="1376" t="str">
        <f t="shared" si="66"/>
        <v>#DIV/0!</v>
      </c>
      <c r="Q25" s="1376" t="str">
        <f t="shared" si="66"/>
        <v>#DIV/0!</v>
      </c>
      <c r="R25" s="1376" t="str">
        <f t="shared" si="66"/>
        <v>#DIV/0!</v>
      </c>
      <c r="S25" s="1376" t="str">
        <f t="shared" si="66"/>
        <v>#DIV/0!</v>
      </c>
      <c r="T25" s="1376" t="str">
        <f t="shared" si="66"/>
        <v>#DIV/0!</v>
      </c>
      <c r="U25" s="1376"/>
      <c r="V25" s="1376" t="str">
        <f t="shared" ref="V25:AI25" si="67">V20/V19</f>
        <v>#DIV/0!</v>
      </c>
      <c r="W25" s="1376" t="str">
        <f t="shared" si="67"/>
        <v>#DIV/0!</v>
      </c>
      <c r="X25" s="1376" t="str">
        <f t="shared" si="67"/>
        <v>#DIV/0!</v>
      </c>
      <c r="Y25" s="1376" t="str">
        <f t="shared" si="67"/>
        <v>#DIV/0!</v>
      </c>
      <c r="Z25" s="1376" t="str">
        <f t="shared" si="67"/>
        <v>#DIV/0!</v>
      </c>
      <c r="AA25" s="1376" t="str">
        <f t="shared" si="67"/>
        <v>#DIV/0!</v>
      </c>
      <c r="AB25" s="1376">
        <f t="shared" si="67"/>
        <v>0</v>
      </c>
      <c r="AC25" s="1376" t="str">
        <f t="shared" si="67"/>
        <v>#DIV/0!</v>
      </c>
      <c r="AD25" s="1376" t="str">
        <f t="shared" si="67"/>
        <v>#DIV/0!</v>
      </c>
      <c r="AE25" s="1376" t="str">
        <f t="shared" si="67"/>
        <v>#DIV/0!</v>
      </c>
      <c r="AF25" s="1376" t="str">
        <f t="shared" si="67"/>
        <v>#DIV/0!</v>
      </c>
      <c r="AG25" s="1376" t="str">
        <f t="shared" si="67"/>
        <v>#DIV/0!</v>
      </c>
      <c r="AH25" s="1376">
        <f t="shared" si="67"/>
        <v>0.2583732057</v>
      </c>
      <c r="AI25" s="1376">
        <f t="shared" si="67"/>
        <v>0.2727272727</v>
      </c>
      <c r="AJ25" s="1378" t="str">
        <f t="shared" si="60"/>
        <v>-</v>
      </c>
      <c r="AK25" s="1378">
        <f t="shared" si="61"/>
        <v>0.1</v>
      </c>
      <c r="AL25" s="1378" t="str">
        <f t="shared" si="62"/>
        <v>-</v>
      </c>
      <c r="AM25" s="1378" t="str">
        <f t="shared" si="63"/>
        <v>-</v>
      </c>
      <c r="AN25" s="1400"/>
      <c r="AO25" s="1400"/>
      <c r="AP25" s="1400"/>
      <c r="AQ25" s="1400"/>
      <c r="AR25" s="50"/>
      <c r="AS25" s="50"/>
    </row>
    <row r="26">
      <c r="A26" s="1355"/>
      <c r="B26" s="50"/>
      <c r="C26" s="50"/>
      <c r="D26" s="50"/>
      <c r="E26" s="134"/>
      <c r="F26" s="50"/>
      <c r="G26" s="50"/>
      <c r="H26" s="1382"/>
      <c r="I26" s="1382"/>
      <c r="J26" s="50"/>
      <c r="K26" s="50"/>
      <c r="L26" s="50"/>
      <c r="M26" s="50"/>
      <c r="N26" s="50"/>
      <c r="O26" s="1382"/>
      <c r="P26" s="1382"/>
      <c r="Q26" s="50"/>
      <c r="R26" s="50"/>
      <c r="S26" s="50"/>
      <c r="T26" s="50"/>
      <c r="U26" s="50"/>
      <c r="V26" s="1382"/>
      <c r="W26" s="1382"/>
      <c r="X26" s="50"/>
      <c r="Y26" s="50"/>
      <c r="Z26" s="50"/>
      <c r="AA26" s="50"/>
      <c r="AB26" s="50"/>
      <c r="AC26" s="1382"/>
      <c r="AD26" s="1382"/>
      <c r="AE26" s="50"/>
      <c r="AF26" s="50"/>
      <c r="AG26" s="50"/>
      <c r="AH26" s="50"/>
      <c r="AI26" s="50"/>
      <c r="AJ26" s="50"/>
      <c r="AK26" s="50"/>
      <c r="AL26" s="50"/>
      <c r="AM26" s="50"/>
      <c r="AN26" s="50"/>
      <c r="AO26" s="50"/>
      <c r="AP26" s="50"/>
      <c r="AQ26" s="50"/>
      <c r="AR26" s="50"/>
      <c r="AS26" s="50"/>
    </row>
    <row r="27">
      <c r="A27" s="1384" t="s">
        <v>135</v>
      </c>
      <c r="B27" s="109" t="s">
        <v>125</v>
      </c>
      <c r="C27" s="1356">
        <v>46083.0</v>
      </c>
      <c r="D27" s="1356">
        <v>46084.0</v>
      </c>
      <c r="E27" s="1356">
        <v>46085.0</v>
      </c>
      <c r="F27" s="1356">
        <v>46086.0</v>
      </c>
      <c r="G27" s="1356">
        <v>46087.0</v>
      </c>
      <c r="H27" s="1356">
        <v>46088.0</v>
      </c>
      <c r="I27" s="1356">
        <v>46089.0</v>
      </c>
      <c r="J27" s="1356">
        <v>46090.0</v>
      </c>
      <c r="K27" s="1356">
        <v>46091.0</v>
      </c>
      <c r="L27" s="1356">
        <v>46092.0</v>
      </c>
      <c r="M27" s="1356">
        <v>46093.0</v>
      </c>
      <c r="N27" s="1356">
        <v>46094.0</v>
      </c>
      <c r="O27" s="1356">
        <v>46095.0</v>
      </c>
      <c r="P27" s="1356">
        <v>46096.0</v>
      </c>
      <c r="Q27" s="1356">
        <v>46097.0</v>
      </c>
      <c r="R27" s="1356">
        <v>46098.0</v>
      </c>
      <c r="S27" s="1356">
        <v>46099.0</v>
      </c>
      <c r="T27" s="1356">
        <v>46100.0</v>
      </c>
      <c r="U27" s="1356">
        <v>46101.0</v>
      </c>
      <c r="V27" s="1356">
        <v>46102.0</v>
      </c>
      <c r="W27" s="1356">
        <v>46103.0</v>
      </c>
      <c r="X27" s="1356">
        <v>46104.0</v>
      </c>
      <c r="Y27" s="1356">
        <v>46105.0</v>
      </c>
      <c r="Z27" s="1356">
        <v>46106.0</v>
      </c>
      <c r="AA27" s="1356">
        <v>46107.0</v>
      </c>
      <c r="AB27" s="1356">
        <v>46108.0</v>
      </c>
      <c r="AC27" s="1356">
        <v>46109.0</v>
      </c>
      <c r="AD27" s="1356">
        <v>46110.0</v>
      </c>
      <c r="AE27" s="1356">
        <v>46111.0</v>
      </c>
      <c r="AF27" s="1356">
        <v>46112.0</v>
      </c>
      <c r="AG27" s="1356">
        <v>46113.0</v>
      </c>
      <c r="AH27" s="1357" t="s">
        <v>3305</v>
      </c>
      <c r="AI27" s="1357" t="s">
        <v>3306</v>
      </c>
      <c r="AJ27" s="1358" t="s">
        <v>3307</v>
      </c>
      <c r="AK27" s="1358" t="s">
        <v>3308</v>
      </c>
      <c r="AL27" s="1358" t="s">
        <v>3309</v>
      </c>
      <c r="AM27" s="1358" t="s">
        <v>3310</v>
      </c>
      <c r="AN27" s="1359" t="s">
        <v>3311</v>
      </c>
      <c r="AO27" s="1359" t="s">
        <v>3312</v>
      </c>
      <c r="AP27" s="1359" t="s">
        <v>3313</v>
      </c>
      <c r="AQ27" s="1359" t="s">
        <v>3314</v>
      </c>
      <c r="AR27" s="50"/>
      <c r="AS27" s="50"/>
    </row>
    <row r="28">
      <c r="B28" s="109" t="s">
        <v>22</v>
      </c>
      <c r="C28" s="1425"/>
      <c r="D28" s="1056"/>
      <c r="E28" s="1056"/>
      <c r="F28" s="1425"/>
      <c r="G28" s="1425"/>
      <c r="H28" s="1386"/>
      <c r="I28" s="1387"/>
      <c r="J28" s="1425"/>
      <c r="K28" s="1056"/>
      <c r="L28" s="1056"/>
      <c r="M28" s="1056"/>
      <c r="N28" s="1425"/>
      <c r="O28" s="1390"/>
      <c r="P28" s="1390"/>
      <c r="Q28" s="1423"/>
      <c r="R28" s="124"/>
      <c r="S28" s="124"/>
      <c r="T28" s="1423"/>
      <c r="U28" s="1423"/>
      <c r="V28" s="1390"/>
      <c r="W28" s="1390"/>
      <c r="X28" s="1423"/>
      <c r="Y28" s="124"/>
      <c r="Z28" s="124"/>
      <c r="AA28" s="1423"/>
      <c r="AB28" s="1423"/>
      <c r="AC28" s="1390"/>
      <c r="AD28" s="1390"/>
      <c r="AE28" s="1423"/>
      <c r="AF28" s="124"/>
      <c r="AG28" s="124"/>
      <c r="AH28" s="1365">
        <f>SUM(C28:AF28)</f>
        <v>0</v>
      </c>
      <c r="AI28" s="124"/>
      <c r="AJ28" s="393"/>
      <c r="AK28" s="393"/>
      <c r="AL28" s="393"/>
      <c r="AM28" s="393"/>
      <c r="AN28" s="50"/>
      <c r="AO28" s="50"/>
      <c r="AP28" s="50"/>
      <c r="AQ28" s="50"/>
      <c r="AR28" s="50"/>
      <c r="AS28" s="50"/>
    </row>
    <row r="29">
      <c r="B29" s="1392" t="s">
        <v>97</v>
      </c>
      <c r="C29" s="1416">
        <v>233.0</v>
      </c>
      <c r="D29" s="1416">
        <v>181.0</v>
      </c>
      <c r="E29" s="1431">
        <v>256.0</v>
      </c>
      <c r="F29" s="1416">
        <v>221.0</v>
      </c>
      <c r="G29" s="1432">
        <v>240.0</v>
      </c>
      <c r="H29" s="1415"/>
      <c r="I29" s="1415"/>
      <c r="J29" s="1432"/>
      <c r="K29" s="1425">
        <v>204.0</v>
      </c>
      <c r="L29" s="1431">
        <v>228.0</v>
      </c>
      <c r="M29" s="1416">
        <v>233.0</v>
      </c>
      <c r="N29" s="1431">
        <v>235.0</v>
      </c>
      <c r="O29" s="1399"/>
      <c r="P29" s="1399"/>
      <c r="Q29" s="1425">
        <v>215.0</v>
      </c>
      <c r="R29" s="1416">
        <v>233.0</v>
      </c>
      <c r="S29" s="1416">
        <v>224.0</v>
      </c>
      <c r="T29" s="1425">
        <v>204.0</v>
      </c>
      <c r="U29" s="1431"/>
      <c r="V29" s="1394"/>
      <c r="W29" s="1394"/>
      <c r="X29" s="1431">
        <v>225.0</v>
      </c>
      <c r="Y29" s="1416">
        <v>233.0</v>
      </c>
      <c r="Z29" s="1416">
        <v>307.0</v>
      </c>
      <c r="AA29" s="1416">
        <v>285.0</v>
      </c>
      <c r="AB29" s="1416">
        <v>223.0</v>
      </c>
      <c r="AC29" s="1399"/>
      <c r="AD29" s="1399"/>
      <c r="AE29" s="1431">
        <v>324.0</v>
      </c>
      <c r="AF29" s="1401"/>
      <c r="AG29" s="1401"/>
      <c r="AH29" s="1402">
        <f t="shared" ref="AH29:AH33" si="68">AVERAGE(C29:AF29)</f>
        <v>237.0526316</v>
      </c>
      <c r="AI29" s="1403">
        <f t="shared" ref="AI29:AI33" si="69">SUM(C29:AF29)</f>
        <v>4504</v>
      </c>
      <c r="AJ29" s="1393">
        <f t="shared" ref="AJ29:AJ33" si="70">IFERROR(AVERAGE(C29:F29),"-")</f>
        <v>222.75</v>
      </c>
      <c r="AK29" s="1362">
        <f t="shared" ref="AK29:AK33" si="71">IFERROR(AVERAGE(J29:N29),"-")</f>
        <v>225</v>
      </c>
      <c r="AL29" s="393">
        <f t="shared" ref="AL29:AL33" si="72">IFERROR(AVERAGE(Q29:U29),"-")</f>
        <v>219</v>
      </c>
      <c r="AM29" s="393">
        <f t="shared" ref="AM29:AM33" si="73">IFERROR(AVERAGE(X29:AB29),"-")</f>
        <v>254.6</v>
      </c>
      <c r="AN29" s="1400">
        <f t="shared" ref="AN29:AN33" si="74">sum(C29:G29)</f>
        <v>1131</v>
      </c>
      <c r="AO29" s="1400">
        <f t="shared" ref="AO29:AO33" si="75">sum(J29:N29)</f>
        <v>900</v>
      </c>
      <c r="AP29" s="1400">
        <f t="shared" ref="AP29:AP33" si="76">sum(Q29:U29)</f>
        <v>876</v>
      </c>
      <c r="AQ29" s="1400">
        <f t="shared" ref="AQ29:AQ33" si="77">sum(X29:AB29)</f>
        <v>1273</v>
      </c>
      <c r="AR29" s="1400"/>
      <c r="AS29" s="1400"/>
    </row>
    <row r="30">
      <c r="B30" s="1392" t="s">
        <v>3290</v>
      </c>
      <c r="C30" s="1416">
        <v>75.0</v>
      </c>
      <c r="D30" s="1416">
        <v>88.0</v>
      </c>
      <c r="E30" s="1431">
        <v>114.0</v>
      </c>
      <c r="F30" s="1416">
        <v>139.0</v>
      </c>
      <c r="G30" s="1432">
        <v>172.0</v>
      </c>
      <c r="H30" s="1415"/>
      <c r="I30" s="1415"/>
      <c r="J30" s="1432"/>
      <c r="K30" s="1425">
        <v>83.0</v>
      </c>
      <c r="L30" s="1431">
        <v>112.0</v>
      </c>
      <c r="M30" s="1431">
        <v>101.0</v>
      </c>
      <c r="N30" s="1431">
        <v>98.0</v>
      </c>
      <c r="O30" s="1399"/>
      <c r="P30" s="1399"/>
      <c r="Q30" s="1425">
        <v>77.0</v>
      </c>
      <c r="R30" s="1431">
        <v>98.0</v>
      </c>
      <c r="S30" s="1416">
        <v>102.0</v>
      </c>
      <c r="T30" s="1425">
        <v>83.0</v>
      </c>
      <c r="U30" s="1431"/>
      <c r="V30" s="1394"/>
      <c r="W30" s="1394"/>
      <c r="X30" s="1431">
        <v>86.0</v>
      </c>
      <c r="Y30" s="1431">
        <v>95.0</v>
      </c>
      <c r="Z30" s="1416">
        <v>131.0</v>
      </c>
      <c r="AA30" s="1416">
        <v>110.0</v>
      </c>
      <c r="AB30" s="1416">
        <v>98.0</v>
      </c>
      <c r="AC30" s="1399"/>
      <c r="AD30" s="1399"/>
      <c r="AE30" s="1431">
        <v>103.0</v>
      </c>
      <c r="AF30" s="1401"/>
      <c r="AG30" s="1401"/>
      <c r="AH30" s="1402">
        <f t="shared" si="68"/>
        <v>103.4210526</v>
      </c>
      <c r="AI30" s="1403">
        <f t="shared" si="69"/>
        <v>1965</v>
      </c>
      <c r="AJ30" s="1393">
        <f t="shared" si="70"/>
        <v>104</v>
      </c>
      <c r="AK30" s="1362">
        <f t="shared" si="71"/>
        <v>98.5</v>
      </c>
      <c r="AL30" s="393">
        <f t="shared" si="72"/>
        <v>90</v>
      </c>
      <c r="AM30" s="393">
        <f t="shared" si="73"/>
        <v>104</v>
      </c>
      <c r="AN30" s="1400">
        <f t="shared" si="74"/>
        <v>588</v>
      </c>
      <c r="AO30" s="1400">
        <f t="shared" si="75"/>
        <v>394</v>
      </c>
      <c r="AP30" s="1400">
        <f t="shared" si="76"/>
        <v>360</v>
      </c>
      <c r="AQ30" s="1400">
        <f t="shared" si="77"/>
        <v>520</v>
      </c>
      <c r="AR30" s="1400"/>
      <c r="AS30" s="1400"/>
    </row>
    <row r="31">
      <c r="B31" s="1392" t="s">
        <v>1283</v>
      </c>
      <c r="C31" s="1416">
        <v>28.0</v>
      </c>
      <c r="D31" s="1416">
        <v>29.0</v>
      </c>
      <c r="E31" s="1431">
        <v>22.0</v>
      </c>
      <c r="F31" s="1416">
        <v>59.0</v>
      </c>
      <c r="G31" s="1432">
        <v>78.0</v>
      </c>
      <c r="H31" s="1395"/>
      <c r="I31" s="1415"/>
      <c r="J31" s="1432"/>
      <c r="K31" s="1425">
        <v>25.0</v>
      </c>
      <c r="L31" s="1431">
        <v>47.0</v>
      </c>
      <c r="M31" s="1431">
        <v>42.0</v>
      </c>
      <c r="N31" s="1431">
        <v>43.0</v>
      </c>
      <c r="O31" s="1399"/>
      <c r="P31" s="1399"/>
      <c r="Q31" s="1425">
        <v>33.0</v>
      </c>
      <c r="R31" s="1431">
        <v>20.0</v>
      </c>
      <c r="S31" s="1416">
        <v>48.0</v>
      </c>
      <c r="T31" s="1425">
        <v>30.0</v>
      </c>
      <c r="U31" s="1431"/>
      <c r="V31" s="1394"/>
      <c r="W31" s="1394"/>
      <c r="X31" s="1431">
        <v>22.0</v>
      </c>
      <c r="Y31" s="1431">
        <v>28.0</v>
      </c>
      <c r="Z31" s="1416">
        <v>48.0</v>
      </c>
      <c r="AA31" s="1416">
        <v>56.0</v>
      </c>
      <c r="AB31" s="1416">
        <v>48.0</v>
      </c>
      <c r="AC31" s="1399"/>
      <c r="AD31" s="1399"/>
      <c r="AE31" s="1431">
        <v>38.0</v>
      </c>
      <c r="AF31" s="1401"/>
      <c r="AG31" s="1401"/>
      <c r="AH31" s="1402">
        <f t="shared" si="68"/>
        <v>39.15789474</v>
      </c>
      <c r="AI31" s="1403">
        <f t="shared" si="69"/>
        <v>744</v>
      </c>
      <c r="AJ31" s="1393">
        <f t="shared" si="70"/>
        <v>34.5</v>
      </c>
      <c r="AK31" s="1362">
        <f t="shared" si="71"/>
        <v>39.25</v>
      </c>
      <c r="AL31" s="393">
        <f t="shared" si="72"/>
        <v>32.75</v>
      </c>
      <c r="AM31" s="393">
        <f t="shared" si="73"/>
        <v>40.4</v>
      </c>
      <c r="AN31" s="1400">
        <f t="shared" si="74"/>
        <v>216</v>
      </c>
      <c r="AO31" s="1400">
        <f t="shared" si="75"/>
        <v>157</v>
      </c>
      <c r="AP31" s="1400">
        <f t="shared" si="76"/>
        <v>131</v>
      </c>
      <c r="AQ31" s="1400">
        <f t="shared" si="77"/>
        <v>202</v>
      </c>
      <c r="AR31" s="1400"/>
      <c r="AS31" s="1400"/>
    </row>
    <row r="32">
      <c r="B32" s="1392" t="s">
        <v>3315</v>
      </c>
      <c r="C32" s="1416">
        <v>10.0</v>
      </c>
      <c r="D32" s="1416">
        <v>8.0</v>
      </c>
      <c r="E32" s="1431">
        <v>7.0</v>
      </c>
      <c r="F32" s="1416">
        <v>11.0</v>
      </c>
      <c r="G32" s="1432">
        <v>5.0</v>
      </c>
      <c r="H32" s="1415"/>
      <c r="I32" s="1415"/>
      <c r="J32" s="1432"/>
      <c r="K32" s="1425">
        <v>10.0</v>
      </c>
      <c r="L32" s="1431">
        <v>12.0</v>
      </c>
      <c r="M32" s="1431">
        <v>10.0</v>
      </c>
      <c r="N32" s="1431">
        <v>11.0</v>
      </c>
      <c r="O32" s="1399"/>
      <c r="P32" s="1399"/>
      <c r="Q32" s="1425">
        <v>10.0</v>
      </c>
      <c r="R32" s="1431">
        <v>9.0</v>
      </c>
      <c r="S32" s="1416">
        <v>11.0</v>
      </c>
      <c r="T32" s="1425">
        <v>12.0</v>
      </c>
      <c r="U32" s="1431"/>
      <c r="V32" s="1394"/>
      <c r="W32" s="1394"/>
      <c r="X32" s="1431">
        <v>8.0</v>
      </c>
      <c r="Y32" s="1431">
        <v>9.0</v>
      </c>
      <c r="Z32" s="1416">
        <v>11.0</v>
      </c>
      <c r="AA32" s="1416">
        <v>9.0</v>
      </c>
      <c r="AB32" s="1416">
        <v>8.0</v>
      </c>
      <c r="AC32" s="1399"/>
      <c r="AD32" s="1399"/>
      <c r="AE32" s="1431">
        <v>5.0</v>
      </c>
      <c r="AF32" s="1401"/>
      <c r="AG32" s="1401"/>
      <c r="AH32" s="1402">
        <f t="shared" si="68"/>
        <v>9.263157895</v>
      </c>
      <c r="AI32" s="1403">
        <f t="shared" si="69"/>
        <v>176</v>
      </c>
      <c r="AJ32" s="1393">
        <f t="shared" si="70"/>
        <v>9</v>
      </c>
      <c r="AK32" s="1362">
        <f t="shared" si="71"/>
        <v>10.75</v>
      </c>
      <c r="AL32" s="393">
        <f t="shared" si="72"/>
        <v>10.5</v>
      </c>
      <c r="AM32" s="393">
        <f t="shared" si="73"/>
        <v>9</v>
      </c>
      <c r="AN32" s="1400">
        <f t="shared" si="74"/>
        <v>41</v>
      </c>
      <c r="AO32" s="1400">
        <f t="shared" si="75"/>
        <v>43</v>
      </c>
      <c r="AP32" s="1400">
        <f t="shared" si="76"/>
        <v>42</v>
      </c>
      <c r="AQ32" s="1400">
        <f t="shared" si="77"/>
        <v>45</v>
      </c>
      <c r="AR32" s="1400"/>
      <c r="AS32" s="1400"/>
    </row>
    <row r="33">
      <c r="B33" s="1392" t="s">
        <v>96</v>
      </c>
      <c r="C33" s="1439">
        <v>3.0</v>
      </c>
      <c r="D33" s="1439">
        <v>3.0</v>
      </c>
      <c r="E33" s="1431">
        <v>2.0</v>
      </c>
      <c r="F33" s="1439">
        <v>3.0</v>
      </c>
      <c r="G33" s="1432">
        <v>2.0</v>
      </c>
      <c r="H33" s="1415"/>
      <c r="I33" s="1415"/>
      <c r="J33" s="1432"/>
      <c r="K33" s="1432">
        <v>4.0</v>
      </c>
      <c r="L33" s="1431">
        <v>2.0</v>
      </c>
      <c r="M33" s="1431">
        <v>2.0</v>
      </c>
      <c r="N33" s="1431">
        <v>3.0</v>
      </c>
      <c r="O33" s="1399"/>
      <c r="P33" s="1399"/>
      <c r="Q33" s="1431">
        <v>4.0</v>
      </c>
      <c r="R33" s="102">
        <v>2.0</v>
      </c>
      <c r="S33" s="1439">
        <v>3.0</v>
      </c>
      <c r="T33" s="1439">
        <v>5.0</v>
      </c>
      <c r="U33" s="1431"/>
      <c r="V33" s="1394"/>
      <c r="W33" s="1394"/>
      <c r="X33" s="1431">
        <v>4.0</v>
      </c>
      <c r="Y33" s="1431">
        <v>2.0</v>
      </c>
      <c r="Z33" s="1431">
        <v>2.0</v>
      </c>
      <c r="AA33" s="1431">
        <v>2.0</v>
      </c>
      <c r="AB33" s="1431">
        <v>2.0</v>
      </c>
      <c r="AC33" s="1399"/>
      <c r="AD33" s="1399"/>
      <c r="AE33" s="1431">
        <v>2.0</v>
      </c>
      <c r="AF33" s="1401"/>
      <c r="AG33" s="1401"/>
      <c r="AH33" s="1402">
        <f t="shared" si="68"/>
        <v>2.736842105</v>
      </c>
      <c r="AI33" s="1403">
        <f t="shared" si="69"/>
        <v>52</v>
      </c>
      <c r="AJ33" s="1393">
        <f t="shared" si="70"/>
        <v>2.75</v>
      </c>
      <c r="AK33" s="1362">
        <f t="shared" si="71"/>
        <v>2.75</v>
      </c>
      <c r="AL33" s="393">
        <f t="shared" si="72"/>
        <v>3.5</v>
      </c>
      <c r="AM33" s="393">
        <f t="shared" si="73"/>
        <v>2.4</v>
      </c>
      <c r="AN33" s="1400">
        <f t="shared" si="74"/>
        <v>13</v>
      </c>
      <c r="AO33" s="1400">
        <f t="shared" si="75"/>
        <v>11</v>
      </c>
      <c r="AP33" s="1400">
        <f t="shared" si="76"/>
        <v>14</v>
      </c>
      <c r="AQ33" s="1400">
        <f t="shared" si="77"/>
        <v>12</v>
      </c>
      <c r="AR33" s="1400"/>
      <c r="AS33" s="1400"/>
    </row>
    <row r="34">
      <c r="B34" s="1373" t="s">
        <v>3317</v>
      </c>
      <c r="C34" s="1371">
        <f t="shared" ref="C34:I34" si="78">C33-C28</f>
        <v>3</v>
      </c>
      <c r="D34" s="1371">
        <f t="shared" si="78"/>
        <v>3</v>
      </c>
      <c r="E34" s="1371">
        <f t="shared" si="78"/>
        <v>2</v>
      </c>
      <c r="F34" s="1371">
        <f t="shared" si="78"/>
        <v>3</v>
      </c>
      <c r="G34" s="1371">
        <f t="shared" si="78"/>
        <v>2</v>
      </c>
      <c r="H34" s="1370">
        <f t="shared" si="78"/>
        <v>0</v>
      </c>
      <c r="I34" s="1370">
        <f t="shared" si="78"/>
        <v>0</v>
      </c>
      <c r="J34" s="1410"/>
      <c r="K34" s="1371">
        <f t="shared" ref="K34:N34" si="79">K33-K28</f>
        <v>4</v>
      </c>
      <c r="L34" s="1371">
        <f t="shared" si="79"/>
        <v>2</v>
      </c>
      <c r="M34" s="1371">
        <f t="shared" si="79"/>
        <v>2</v>
      </c>
      <c r="N34" s="1371">
        <f t="shared" si="79"/>
        <v>3</v>
      </c>
      <c r="O34" s="1370">
        <f>N33-O28</f>
        <v>3</v>
      </c>
      <c r="P34" s="1370">
        <f t="shared" ref="P34:T34" si="80">P33-P28</f>
        <v>0</v>
      </c>
      <c r="Q34" s="1371">
        <f t="shared" si="80"/>
        <v>4</v>
      </c>
      <c r="R34" s="1410">
        <f t="shared" si="80"/>
        <v>2</v>
      </c>
      <c r="S34" s="1371">
        <f t="shared" si="80"/>
        <v>3</v>
      </c>
      <c r="T34" s="1371">
        <f t="shared" si="80"/>
        <v>5</v>
      </c>
      <c r="U34" s="1410"/>
      <c r="V34" s="1370">
        <f t="shared" ref="V34:AG34" si="81">V33-V28</f>
        <v>0</v>
      </c>
      <c r="W34" s="1370">
        <f t="shared" si="81"/>
        <v>0</v>
      </c>
      <c r="X34" s="1371">
        <f t="shared" si="81"/>
        <v>4</v>
      </c>
      <c r="Y34" s="1371">
        <f t="shared" si="81"/>
        <v>2</v>
      </c>
      <c r="Z34" s="1371">
        <f t="shared" si="81"/>
        <v>2</v>
      </c>
      <c r="AA34" s="1371">
        <f t="shared" si="81"/>
        <v>2</v>
      </c>
      <c r="AB34" s="1371">
        <f t="shared" si="81"/>
        <v>2</v>
      </c>
      <c r="AC34" s="1370">
        <f t="shared" si="81"/>
        <v>0</v>
      </c>
      <c r="AD34" s="1370">
        <f t="shared" si="81"/>
        <v>0</v>
      </c>
      <c r="AE34" s="1371">
        <f t="shared" si="81"/>
        <v>2</v>
      </c>
      <c r="AF34" s="1371">
        <f t="shared" si="81"/>
        <v>0</v>
      </c>
      <c r="AG34" s="1371">
        <f t="shared" si="81"/>
        <v>0</v>
      </c>
      <c r="AH34" s="1372">
        <f>SUM(C34:AG34)</f>
        <v>55</v>
      </c>
      <c r="AI34" s="124"/>
      <c r="AJ34" s="393"/>
      <c r="AK34" s="393"/>
      <c r="AL34" s="393"/>
      <c r="AM34" s="393"/>
      <c r="AN34" s="1400"/>
      <c r="AO34" s="50"/>
      <c r="AP34" s="1400"/>
      <c r="AQ34" s="1400"/>
      <c r="AR34" s="50"/>
      <c r="AS34" s="50"/>
    </row>
    <row r="35">
      <c r="B35" s="1375" t="s">
        <v>157</v>
      </c>
      <c r="C35" s="1376">
        <f t="shared" ref="C35:I35" si="82">C30/C29</f>
        <v>0.321888412</v>
      </c>
      <c r="D35" s="1376">
        <f t="shared" si="82"/>
        <v>0.4861878453</v>
      </c>
      <c r="E35" s="1376">
        <f t="shared" si="82"/>
        <v>0.4453125</v>
      </c>
      <c r="F35" s="1376">
        <f t="shared" si="82"/>
        <v>0.628959276</v>
      </c>
      <c r="G35" s="1376">
        <f t="shared" si="82"/>
        <v>0.7166666667</v>
      </c>
      <c r="H35" s="1377" t="str">
        <f t="shared" si="82"/>
        <v>#DIV/0!</v>
      </c>
      <c r="I35" s="1377" t="str">
        <f t="shared" si="82"/>
        <v>#DIV/0!</v>
      </c>
      <c r="J35" s="1376"/>
      <c r="K35" s="1376">
        <f t="shared" ref="K35:N35" si="83">K30/K29</f>
        <v>0.4068627451</v>
      </c>
      <c r="L35" s="1376">
        <f t="shared" si="83"/>
        <v>0.4912280702</v>
      </c>
      <c r="M35" s="1376">
        <f t="shared" si="83"/>
        <v>0.4334763948</v>
      </c>
      <c r="N35" s="1376">
        <f t="shared" si="83"/>
        <v>0.4170212766</v>
      </c>
      <c r="O35" s="1377">
        <f t="shared" ref="O35:O38" si="88">N30/N29</f>
        <v>0.4170212766</v>
      </c>
      <c r="P35" s="1377" t="str">
        <f t="shared" ref="P35:T35" si="84">P30/P29</f>
        <v>#DIV/0!</v>
      </c>
      <c r="Q35" s="1376">
        <f t="shared" si="84"/>
        <v>0.3581395349</v>
      </c>
      <c r="R35" s="1376">
        <f t="shared" si="84"/>
        <v>0.4206008584</v>
      </c>
      <c r="S35" s="1376">
        <f t="shared" si="84"/>
        <v>0.4553571429</v>
      </c>
      <c r="T35" s="1376">
        <f t="shared" si="84"/>
        <v>0.4068627451</v>
      </c>
      <c r="U35" s="1376"/>
      <c r="V35" s="1377" t="str">
        <f t="shared" ref="V35:AG35" si="85">V30/V29</f>
        <v>#DIV/0!</v>
      </c>
      <c r="W35" s="1377" t="str">
        <f t="shared" si="85"/>
        <v>#DIV/0!</v>
      </c>
      <c r="X35" s="1376">
        <f t="shared" si="85"/>
        <v>0.3822222222</v>
      </c>
      <c r="Y35" s="1376">
        <f t="shared" si="85"/>
        <v>0.4077253219</v>
      </c>
      <c r="Z35" s="1376">
        <f t="shared" si="85"/>
        <v>0.4267100977</v>
      </c>
      <c r="AA35" s="1376">
        <f t="shared" si="85"/>
        <v>0.3859649123</v>
      </c>
      <c r="AB35" s="1376">
        <f t="shared" si="85"/>
        <v>0.4394618834</v>
      </c>
      <c r="AC35" s="1377" t="str">
        <f t="shared" si="85"/>
        <v>#DIV/0!</v>
      </c>
      <c r="AD35" s="1377" t="str">
        <f t="shared" si="85"/>
        <v>#DIV/0!</v>
      </c>
      <c r="AE35" s="1376">
        <f t="shared" si="85"/>
        <v>0.3179012346</v>
      </c>
      <c r="AF35" s="1376" t="str">
        <f t="shared" si="85"/>
        <v>#DIV/0!</v>
      </c>
      <c r="AG35" s="1376" t="str">
        <f t="shared" si="85"/>
        <v>#DIV/0!</v>
      </c>
      <c r="AH35" s="1442" t="str">
        <f t="shared" ref="AH35:AH38" si="91">AVERAGE(C35:AF35)</f>
        <v>#DIV/0!</v>
      </c>
      <c r="AI35" s="1376">
        <f t="shared" ref="AI35:AI38" si="92">AI30/AI29</f>
        <v>0.4362788632</v>
      </c>
      <c r="AJ35" s="1378">
        <f t="shared" ref="AJ35:AJ38" si="93">IFERROR(AVERAGE(C35:G35),"-")</f>
        <v>0.51980294</v>
      </c>
      <c r="AK35" s="1378">
        <f t="shared" ref="AK35:AK38" si="94">IFERROR(AVERAGE(J35:N35),"-")</f>
        <v>0.4371471217</v>
      </c>
      <c r="AL35" s="1378">
        <f t="shared" ref="AL35:AL38" si="95">IFERROR(AVERAGE(Q35:U35),"-")</f>
        <v>0.4102400703</v>
      </c>
      <c r="AM35" s="1378">
        <f t="shared" ref="AM35:AM38" si="96">IFERROR(AVERAGE(X35:AB35),"-")</f>
        <v>0.4084168875</v>
      </c>
      <c r="AN35" s="1400"/>
      <c r="AO35" s="50"/>
      <c r="AP35" s="1400"/>
      <c r="AQ35" s="1400"/>
      <c r="AR35" s="50"/>
      <c r="AS35" s="50"/>
    </row>
    <row r="36">
      <c r="B36" s="1375" t="s">
        <v>159</v>
      </c>
      <c r="C36" s="1376">
        <f t="shared" ref="C36:I36" si="86">C31/C30</f>
        <v>0.3733333333</v>
      </c>
      <c r="D36" s="1376">
        <f t="shared" si="86"/>
        <v>0.3295454545</v>
      </c>
      <c r="E36" s="1376">
        <f t="shared" si="86"/>
        <v>0.1929824561</v>
      </c>
      <c r="F36" s="1376">
        <f t="shared" si="86"/>
        <v>0.4244604317</v>
      </c>
      <c r="G36" s="1376">
        <f t="shared" si="86"/>
        <v>0.4534883721</v>
      </c>
      <c r="H36" s="1377" t="str">
        <f t="shared" si="86"/>
        <v>#DIV/0!</v>
      </c>
      <c r="I36" s="1377" t="str">
        <f t="shared" si="86"/>
        <v>#DIV/0!</v>
      </c>
      <c r="J36" s="1376"/>
      <c r="K36" s="1376">
        <f t="shared" ref="K36:N36" si="87">K31/K30</f>
        <v>0.3012048193</v>
      </c>
      <c r="L36" s="1376">
        <f t="shared" si="87"/>
        <v>0.4196428571</v>
      </c>
      <c r="M36" s="1376">
        <f t="shared" si="87"/>
        <v>0.4158415842</v>
      </c>
      <c r="N36" s="1376">
        <f t="shared" si="87"/>
        <v>0.4387755102</v>
      </c>
      <c r="O36" s="1377">
        <f t="shared" si="88"/>
        <v>0.4387755102</v>
      </c>
      <c r="P36" s="1377" t="str">
        <f t="shared" ref="P36:T36" si="89">P31/P30</f>
        <v>#DIV/0!</v>
      </c>
      <c r="Q36" s="1376">
        <f t="shared" si="89"/>
        <v>0.4285714286</v>
      </c>
      <c r="R36" s="1376">
        <f t="shared" si="89"/>
        <v>0.2040816327</v>
      </c>
      <c r="S36" s="1376">
        <f t="shared" si="89"/>
        <v>0.4705882353</v>
      </c>
      <c r="T36" s="1376">
        <f t="shared" si="89"/>
        <v>0.3614457831</v>
      </c>
      <c r="U36" s="1376"/>
      <c r="V36" s="1377" t="str">
        <f t="shared" ref="V36:AG36" si="90">V31/V30</f>
        <v>#DIV/0!</v>
      </c>
      <c r="W36" s="1377" t="str">
        <f t="shared" si="90"/>
        <v>#DIV/0!</v>
      </c>
      <c r="X36" s="1376">
        <f t="shared" si="90"/>
        <v>0.2558139535</v>
      </c>
      <c r="Y36" s="1376">
        <f t="shared" si="90"/>
        <v>0.2947368421</v>
      </c>
      <c r="Z36" s="1376">
        <f t="shared" si="90"/>
        <v>0.3664122137</v>
      </c>
      <c r="AA36" s="1376">
        <f t="shared" si="90"/>
        <v>0.5090909091</v>
      </c>
      <c r="AB36" s="1376">
        <f t="shared" si="90"/>
        <v>0.4897959184</v>
      </c>
      <c r="AC36" s="1377" t="str">
        <f t="shared" si="90"/>
        <v>#DIV/0!</v>
      </c>
      <c r="AD36" s="1377" t="str">
        <f t="shared" si="90"/>
        <v>#DIV/0!</v>
      </c>
      <c r="AE36" s="1376">
        <f t="shared" si="90"/>
        <v>0.3689320388</v>
      </c>
      <c r="AF36" s="1376" t="str">
        <f t="shared" si="90"/>
        <v>#DIV/0!</v>
      </c>
      <c r="AG36" s="1376" t="str">
        <f t="shared" si="90"/>
        <v>#DIV/0!</v>
      </c>
      <c r="AH36" s="1442" t="str">
        <f t="shared" si="91"/>
        <v>#DIV/0!</v>
      </c>
      <c r="AI36" s="1376">
        <f t="shared" si="92"/>
        <v>0.3786259542</v>
      </c>
      <c r="AJ36" s="1378">
        <f t="shared" si="93"/>
        <v>0.3547620096</v>
      </c>
      <c r="AK36" s="1378">
        <f t="shared" si="94"/>
        <v>0.3938661927</v>
      </c>
      <c r="AL36" s="1378">
        <f t="shared" si="95"/>
        <v>0.3661717699</v>
      </c>
      <c r="AM36" s="1378">
        <f t="shared" si="96"/>
        <v>0.3831699674</v>
      </c>
      <c r="AN36" s="1400"/>
      <c r="AO36" s="50"/>
      <c r="AP36" s="1400"/>
      <c r="AQ36" s="1400"/>
      <c r="AR36" s="50"/>
      <c r="AS36" s="50"/>
    </row>
    <row r="37">
      <c r="B37" s="1375" t="s">
        <v>161</v>
      </c>
      <c r="C37" s="1376">
        <f t="shared" ref="C37:I37" si="97">C32/C31</f>
        <v>0.3571428571</v>
      </c>
      <c r="D37" s="1376">
        <f t="shared" si="97"/>
        <v>0.275862069</v>
      </c>
      <c r="E37" s="1376">
        <f t="shared" si="97"/>
        <v>0.3181818182</v>
      </c>
      <c r="F37" s="1376">
        <f t="shared" si="97"/>
        <v>0.186440678</v>
      </c>
      <c r="G37" s="1376">
        <f t="shared" si="97"/>
        <v>0.0641025641</v>
      </c>
      <c r="H37" s="1377" t="str">
        <f t="shared" si="97"/>
        <v>#DIV/0!</v>
      </c>
      <c r="I37" s="1377" t="str">
        <f t="shared" si="97"/>
        <v>#DIV/0!</v>
      </c>
      <c r="J37" s="1376"/>
      <c r="K37" s="1376">
        <f t="shared" ref="K37:N37" si="98">K32/K31</f>
        <v>0.4</v>
      </c>
      <c r="L37" s="1376">
        <f t="shared" si="98"/>
        <v>0.2553191489</v>
      </c>
      <c r="M37" s="1376">
        <f t="shared" si="98"/>
        <v>0.2380952381</v>
      </c>
      <c r="N37" s="1376">
        <f t="shared" si="98"/>
        <v>0.2558139535</v>
      </c>
      <c r="O37" s="1377">
        <f t="shared" si="88"/>
        <v>0.2558139535</v>
      </c>
      <c r="P37" s="1377" t="str">
        <f t="shared" ref="P37:T37" si="99">P32/P31</f>
        <v>#DIV/0!</v>
      </c>
      <c r="Q37" s="1376">
        <f t="shared" si="99"/>
        <v>0.303030303</v>
      </c>
      <c r="R37" s="1376">
        <f t="shared" si="99"/>
        <v>0.45</v>
      </c>
      <c r="S37" s="1376">
        <f t="shared" si="99"/>
        <v>0.2291666667</v>
      </c>
      <c r="T37" s="1376">
        <f t="shared" si="99"/>
        <v>0.4</v>
      </c>
      <c r="U37" s="1376"/>
      <c r="V37" s="1377" t="str">
        <f t="shared" ref="V37:AG37" si="100">V32/V31</f>
        <v>#DIV/0!</v>
      </c>
      <c r="W37" s="1377" t="str">
        <f t="shared" si="100"/>
        <v>#DIV/0!</v>
      </c>
      <c r="X37" s="1376">
        <f t="shared" si="100"/>
        <v>0.3636363636</v>
      </c>
      <c r="Y37" s="1376">
        <f t="shared" si="100"/>
        <v>0.3214285714</v>
      </c>
      <c r="Z37" s="1376">
        <f t="shared" si="100"/>
        <v>0.2291666667</v>
      </c>
      <c r="AA37" s="1376">
        <f t="shared" si="100"/>
        <v>0.1607142857</v>
      </c>
      <c r="AB37" s="1376">
        <f t="shared" si="100"/>
        <v>0.1666666667</v>
      </c>
      <c r="AC37" s="1377" t="str">
        <f t="shared" si="100"/>
        <v>#DIV/0!</v>
      </c>
      <c r="AD37" s="1377" t="str">
        <f t="shared" si="100"/>
        <v>#DIV/0!</v>
      </c>
      <c r="AE37" s="1376">
        <f t="shared" si="100"/>
        <v>0.1315789474</v>
      </c>
      <c r="AF37" s="1376" t="str">
        <f t="shared" si="100"/>
        <v>#DIV/0!</v>
      </c>
      <c r="AG37" s="1376" t="str">
        <f t="shared" si="100"/>
        <v>#DIV/0!</v>
      </c>
      <c r="AH37" s="1442" t="str">
        <f t="shared" si="91"/>
        <v>#DIV/0!</v>
      </c>
      <c r="AI37" s="1376">
        <f t="shared" si="92"/>
        <v>0.2365591398</v>
      </c>
      <c r="AJ37" s="1378">
        <f t="shared" si="93"/>
        <v>0.2403459973</v>
      </c>
      <c r="AK37" s="1378">
        <f t="shared" si="94"/>
        <v>0.2873070851</v>
      </c>
      <c r="AL37" s="1378">
        <f t="shared" si="95"/>
        <v>0.3455492424</v>
      </c>
      <c r="AM37" s="1378">
        <f t="shared" si="96"/>
        <v>0.2483225108</v>
      </c>
      <c r="AN37" s="1400"/>
      <c r="AO37" s="50"/>
      <c r="AP37" s="1400"/>
      <c r="AQ37" s="1400"/>
      <c r="AR37" s="50"/>
      <c r="AS37" s="50"/>
    </row>
    <row r="38">
      <c r="B38" s="1375" t="s">
        <v>163</v>
      </c>
      <c r="C38" s="1376">
        <f t="shared" ref="C38:I38" si="101">C33/C32</f>
        <v>0.3</v>
      </c>
      <c r="D38" s="1376">
        <f t="shared" si="101"/>
        <v>0.375</v>
      </c>
      <c r="E38" s="1376">
        <f t="shared" si="101"/>
        <v>0.2857142857</v>
      </c>
      <c r="F38" s="1376">
        <f t="shared" si="101"/>
        <v>0.2727272727</v>
      </c>
      <c r="G38" s="1376">
        <f t="shared" si="101"/>
        <v>0.4</v>
      </c>
      <c r="H38" s="1377" t="str">
        <f t="shared" si="101"/>
        <v>#DIV/0!</v>
      </c>
      <c r="I38" s="1377" t="str">
        <f t="shared" si="101"/>
        <v>#DIV/0!</v>
      </c>
      <c r="J38" s="1376"/>
      <c r="K38" s="1376">
        <f t="shared" ref="K38:N38" si="102">K33/K32</f>
        <v>0.4</v>
      </c>
      <c r="L38" s="1376">
        <f t="shared" si="102"/>
        <v>0.1666666667</v>
      </c>
      <c r="M38" s="1376">
        <f t="shared" si="102"/>
        <v>0.2</v>
      </c>
      <c r="N38" s="1376">
        <f t="shared" si="102"/>
        <v>0.2727272727</v>
      </c>
      <c r="O38" s="1377">
        <f t="shared" si="88"/>
        <v>0.2727272727</v>
      </c>
      <c r="P38" s="1377" t="str">
        <f t="shared" ref="P38:T38" si="103">P33/P32</f>
        <v>#DIV/0!</v>
      </c>
      <c r="Q38" s="1376">
        <f t="shared" si="103"/>
        <v>0.4</v>
      </c>
      <c r="R38" s="1376">
        <f t="shared" si="103"/>
        <v>0.2222222222</v>
      </c>
      <c r="S38" s="1376">
        <f t="shared" si="103"/>
        <v>0.2727272727</v>
      </c>
      <c r="T38" s="1376">
        <f t="shared" si="103"/>
        <v>0.4166666667</v>
      </c>
      <c r="U38" s="1376"/>
      <c r="V38" s="1377" t="str">
        <f t="shared" ref="V38:AG38" si="104">V33/V32</f>
        <v>#DIV/0!</v>
      </c>
      <c r="W38" s="1377" t="str">
        <f t="shared" si="104"/>
        <v>#DIV/0!</v>
      </c>
      <c r="X38" s="1376">
        <f t="shared" si="104"/>
        <v>0.5</v>
      </c>
      <c r="Y38" s="1376">
        <f t="shared" si="104"/>
        <v>0.2222222222</v>
      </c>
      <c r="Z38" s="1376">
        <f t="shared" si="104"/>
        <v>0.1818181818</v>
      </c>
      <c r="AA38" s="1376">
        <f t="shared" si="104"/>
        <v>0.2222222222</v>
      </c>
      <c r="AB38" s="1376">
        <f t="shared" si="104"/>
        <v>0.25</v>
      </c>
      <c r="AC38" s="1377" t="str">
        <f t="shared" si="104"/>
        <v>#DIV/0!</v>
      </c>
      <c r="AD38" s="1377" t="str">
        <f t="shared" si="104"/>
        <v>#DIV/0!</v>
      </c>
      <c r="AE38" s="1376">
        <f t="shared" si="104"/>
        <v>0.4</v>
      </c>
      <c r="AF38" s="1376" t="str">
        <f t="shared" si="104"/>
        <v>#DIV/0!</v>
      </c>
      <c r="AG38" s="1376" t="str">
        <f t="shared" si="104"/>
        <v>#DIV/0!</v>
      </c>
      <c r="AH38" s="1442" t="str">
        <f t="shared" si="91"/>
        <v>#DIV/0!</v>
      </c>
      <c r="AI38" s="1376">
        <f t="shared" si="92"/>
        <v>0.2954545455</v>
      </c>
      <c r="AJ38" s="1378">
        <f t="shared" si="93"/>
        <v>0.3266883117</v>
      </c>
      <c r="AK38" s="1378">
        <f t="shared" si="94"/>
        <v>0.2598484848</v>
      </c>
      <c r="AL38" s="1378">
        <f t="shared" si="95"/>
        <v>0.3279040404</v>
      </c>
      <c r="AM38" s="1378">
        <f t="shared" si="96"/>
        <v>0.2752525253</v>
      </c>
      <c r="AN38" s="1400"/>
      <c r="AO38" s="50"/>
      <c r="AP38" s="1400"/>
      <c r="AQ38" s="1400"/>
      <c r="AR38" s="50"/>
      <c r="AS38" s="50"/>
    </row>
    <row r="39">
      <c r="A39" s="1384"/>
      <c r="B39" s="109"/>
      <c r="C39" s="1421"/>
      <c r="D39" s="1421"/>
      <c r="E39" s="134"/>
      <c r="F39" s="1421"/>
      <c r="G39" s="1421"/>
      <c r="H39" s="1420"/>
      <c r="I39" s="1420"/>
      <c r="J39" s="1421"/>
      <c r="K39" s="134"/>
      <c r="L39" s="134"/>
      <c r="M39" s="134"/>
      <c r="N39" s="1421"/>
      <c r="O39" s="1377"/>
      <c r="P39" s="1377"/>
      <c r="Q39" s="1421"/>
      <c r="R39" s="134"/>
      <c r="S39" s="134"/>
      <c r="T39" s="1421"/>
      <c r="U39" s="1421"/>
      <c r="V39" s="1377"/>
      <c r="W39" s="1377"/>
      <c r="X39" s="1421"/>
      <c r="Y39" s="134"/>
      <c r="Z39" s="134"/>
      <c r="AA39" s="1421"/>
      <c r="AB39" s="1421"/>
      <c r="AC39" s="1377"/>
      <c r="AD39" s="1377"/>
      <c r="AE39" s="1421"/>
      <c r="AF39" s="134"/>
      <c r="AG39" s="134"/>
      <c r="AH39" s="1422"/>
      <c r="AI39" s="50"/>
      <c r="AJ39" s="50"/>
      <c r="AK39" s="50"/>
      <c r="AL39" s="50"/>
      <c r="AM39" s="50"/>
      <c r="AN39" s="50"/>
      <c r="AO39" s="50"/>
      <c r="AP39" s="50"/>
      <c r="AQ39" s="50"/>
      <c r="AR39" s="50"/>
      <c r="AS39" s="50"/>
    </row>
    <row r="40">
      <c r="A40" s="1384" t="s">
        <v>136</v>
      </c>
      <c r="B40" s="109" t="s">
        <v>125</v>
      </c>
      <c r="C40" s="1356">
        <v>46083.0</v>
      </c>
      <c r="D40" s="1356">
        <v>46084.0</v>
      </c>
      <c r="E40" s="1356">
        <v>46085.0</v>
      </c>
      <c r="F40" s="1356">
        <v>46086.0</v>
      </c>
      <c r="G40" s="1356">
        <v>46087.0</v>
      </c>
      <c r="H40" s="1356">
        <v>46088.0</v>
      </c>
      <c r="I40" s="1356">
        <v>46089.0</v>
      </c>
      <c r="J40" s="1356">
        <v>46090.0</v>
      </c>
      <c r="K40" s="1356">
        <v>46091.0</v>
      </c>
      <c r="L40" s="1356">
        <v>46092.0</v>
      </c>
      <c r="M40" s="1356">
        <v>46093.0</v>
      </c>
      <c r="N40" s="1356">
        <v>46094.0</v>
      </c>
      <c r="O40" s="1356">
        <v>46095.0</v>
      </c>
      <c r="P40" s="1356">
        <v>46096.0</v>
      </c>
      <c r="Q40" s="1356">
        <v>46097.0</v>
      </c>
      <c r="R40" s="1356">
        <v>46098.0</v>
      </c>
      <c r="S40" s="1356">
        <v>46099.0</v>
      </c>
      <c r="T40" s="1356">
        <v>46100.0</v>
      </c>
      <c r="U40" s="1356">
        <v>46101.0</v>
      </c>
      <c r="V40" s="1356">
        <v>46102.0</v>
      </c>
      <c r="W40" s="1356">
        <v>46103.0</v>
      </c>
      <c r="X40" s="1356">
        <v>46104.0</v>
      </c>
      <c r="Y40" s="1356">
        <v>46105.0</v>
      </c>
      <c r="Z40" s="1356">
        <v>46106.0</v>
      </c>
      <c r="AA40" s="1356">
        <v>46107.0</v>
      </c>
      <c r="AB40" s="1356">
        <v>46108.0</v>
      </c>
      <c r="AC40" s="1356">
        <v>46109.0</v>
      </c>
      <c r="AD40" s="1356">
        <v>46110.0</v>
      </c>
      <c r="AE40" s="1356">
        <v>46111.0</v>
      </c>
      <c r="AF40" s="1356">
        <v>46112.0</v>
      </c>
      <c r="AG40" s="1356">
        <v>46113.0</v>
      </c>
      <c r="AH40" s="1357" t="s">
        <v>3305</v>
      </c>
      <c r="AI40" s="1357" t="s">
        <v>3306</v>
      </c>
      <c r="AJ40" s="1358" t="s">
        <v>3307</v>
      </c>
      <c r="AK40" s="1358" t="s">
        <v>3308</v>
      </c>
      <c r="AL40" s="1358" t="s">
        <v>3309</v>
      </c>
      <c r="AM40" s="1358" t="s">
        <v>3310</v>
      </c>
      <c r="AN40" s="1359" t="s">
        <v>3311</v>
      </c>
      <c r="AO40" s="1359" t="s">
        <v>3312</v>
      </c>
      <c r="AP40" s="1359" t="s">
        <v>3313</v>
      </c>
      <c r="AQ40" s="1359" t="s">
        <v>3314</v>
      </c>
      <c r="AR40" s="50"/>
      <c r="AS40" s="50"/>
    </row>
    <row r="41">
      <c r="B41" s="109" t="s">
        <v>22</v>
      </c>
      <c r="C41" s="1425"/>
      <c r="D41" s="1056"/>
      <c r="E41" s="1056"/>
      <c r="F41" s="1425"/>
      <c r="G41" s="1425"/>
      <c r="H41" s="1386"/>
      <c r="I41" s="1387"/>
      <c r="J41" s="1425"/>
      <c r="K41" s="1056"/>
      <c r="L41" s="1056"/>
      <c r="M41" s="1056"/>
      <c r="N41" s="1425"/>
      <c r="O41" s="1390"/>
      <c r="P41" s="1390"/>
      <c r="Q41" s="1423"/>
      <c r="R41" s="1056"/>
      <c r="S41" s="124"/>
      <c r="T41" s="1423"/>
      <c r="U41" s="1423"/>
      <c r="V41" s="1390"/>
      <c r="W41" s="1390"/>
      <c r="X41" s="1423"/>
      <c r="Y41" s="124"/>
      <c r="Z41" s="124"/>
      <c r="AA41" s="1423"/>
      <c r="AB41" s="1423"/>
      <c r="AC41" s="1390"/>
      <c r="AD41" s="1390"/>
      <c r="AE41" s="1423"/>
      <c r="AF41" s="124"/>
      <c r="AG41" s="124"/>
      <c r="AH41" s="1365">
        <f>SUM(C41:AF41)</f>
        <v>0</v>
      </c>
      <c r="AI41" s="124"/>
      <c r="AJ41" s="393"/>
      <c r="AK41" s="393"/>
      <c r="AL41" s="393"/>
      <c r="AM41" s="393"/>
      <c r="AN41" s="50"/>
      <c r="AO41" s="50"/>
      <c r="AP41" s="50"/>
      <c r="AQ41" s="50"/>
      <c r="AR41" s="50"/>
      <c r="AS41" s="50"/>
    </row>
    <row r="42">
      <c r="B42" s="109" t="s">
        <v>97</v>
      </c>
      <c r="C42" s="1425">
        <v>195.0</v>
      </c>
      <c r="D42" s="1056">
        <v>171.0</v>
      </c>
      <c r="E42" s="1056">
        <v>365.0</v>
      </c>
      <c r="F42" s="1425">
        <v>339.0</v>
      </c>
      <c r="G42" s="1425">
        <v>236.0</v>
      </c>
      <c r="H42" s="1382"/>
      <c r="I42" s="1387"/>
      <c r="J42" s="1425">
        <v>223.0</v>
      </c>
      <c r="K42" s="1425">
        <v>324.0</v>
      </c>
      <c r="L42" s="1056">
        <v>412.0</v>
      </c>
      <c r="M42" s="1056"/>
      <c r="N42" s="1425">
        <v>265.0</v>
      </c>
      <c r="O42" s="1382"/>
      <c r="P42" s="1382"/>
      <c r="Q42" s="1425">
        <v>422.0</v>
      </c>
      <c r="R42" s="1476">
        <v>385.0</v>
      </c>
      <c r="S42" s="1425">
        <v>401.0</v>
      </c>
      <c r="T42" s="1425">
        <v>405.0</v>
      </c>
      <c r="U42" s="1056"/>
      <c r="V42" s="1382"/>
      <c r="W42" s="1386"/>
      <c r="X42" s="1476">
        <v>385.0</v>
      </c>
      <c r="Y42" s="1056">
        <v>365.0</v>
      </c>
      <c r="Z42" s="1056">
        <v>404.0</v>
      </c>
      <c r="AA42" s="1056">
        <v>575.0</v>
      </c>
      <c r="AB42" s="1056">
        <v>410.0</v>
      </c>
      <c r="AC42" s="1382"/>
      <c r="AD42" s="1382"/>
      <c r="AE42" s="1056">
        <v>371.0</v>
      </c>
      <c r="AF42" s="124"/>
      <c r="AG42" s="124"/>
      <c r="AH42" s="1365">
        <f t="shared" ref="AH42:AH46" si="105">AVERAGE(C42:AF42)</f>
        <v>350.1578947</v>
      </c>
      <c r="AI42" s="1423">
        <f t="shared" ref="AI42:AI46" si="106">SUM(C42:AF42)</f>
        <v>6653</v>
      </c>
      <c r="AJ42" s="1362">
        <f t="shared" ref="AJ42:AJ46" si="107">IFERROR(AVERAGE(C42:F42),"-")</f>
        <v>267.5</v>
      </c>
      <c r="AK42" s="1362">
        <f t="shared" ref="AK42:AK46" si="108">IFERROR(AVERAGE(J42:N42),"-")</f>
        <v>306</v>
      </c>
      <c r="AL42" s="393">
        <f t="shared" ref="AL42:AL46" si="109">IFERROR(AVERAGE(Q42:U42),"-")</f>
        <v>403.25</v>
      </c>
      <c r="AM42" s="393">
        <f t="shared" ref="AM42:AM46" si="110">IFERROR(AVERAGE(X42:AB42),"-")</f>
        <v>427.8</v>
      </c>
      <c r="AN42" s="50">
        <f t="shared" ref="AN42:AN46" si="111">sum(C42:G42)</f>
        <v>1306</v>
      </c>
      <c r="AO42" s="1400">
        <f t="shared" ref="AO42:AO46" si="112">sum(J42:N42)</f>
        <v>1224</v>
      </c>
      <c r="AP42" s="1400">
        <f t="shared" ref="AP42:AP46" si="113">sum(Q42:U42)</f>
        <v>1613</v>
      </c>
      <c r="AQ42" s="1400">
        <f t="shared" ref="AQ42:AQ46" si="114">sum(X42:AB42)</f>
        <v>2139</v>
      </c>
      <c r="AR42" s="50"/>
      <c r="AS42" s="50"/>
    </row>
    <row r="43">
      <c r="B43" s="109" t="s">
        <v>3290</v>
      </c>
      <c r="C43" s="1425">
        <v>63.0</v>
      </c>
      <c r="D43" s="1056">
        <v>42.0</v>
      </c>
      <c r="E43" s="1056">
        <v>138.0</v>
      </c>
      <c r="F43" s="1425">
        <v>196.0</v>
      </c>
      <c r="G43" s="1425">
        <v>94.0</v>
      </c>
      <c r="H43" s="1382"/>
      <c r="I43" s="1387"/>
      <c r="J43" s="1425">
        <v>97.0</v>
      </c>
      <c r="K43" s="1425">
        <v>122.0</v>
      </c>
      <c r="L43" s="1056">
        <v>126.0</v>
      </c>
      <c r="M43" s="1056"/>
      <c r="N43" s="1425">
        <v>108.0</v>
      </c>
      <c r="O43" s="1382"/>
      <c r="P43" s="1382"/>
      <c r="Q43" s="1425">
        <v>113.0</v>
      </c>
      <c r="R43" s="1476">
        <v>95.0</v>
      </c>
      <c r="S43" s="1425">
        <v>108.0</v>
      </c>
      <c r="T43" s="1425">
        <v>98.0</v>
      </c>
      <c r="U43" s="1056"/>
      <c r="V43" s="1382"/>
      <c r="W43" s="1386"/>
      <c r="X43" s="1425">
        <v>92.0</v>
      </c>
      <c r="Y43" s="1056">
        <v>88.0</v>
      </c>
      <c r="Z43" s="1056">
        <v>105.0</v>
      </c>
      <c r="AA43" s="1056">
        <v>184.0</v>
      </c>
      <c r="AB43" s="1056">
        <v>98.0</v>
      </c>
      <c r="AC43" s="1382"/>
      <c r="AD43" s="1382"/>
      <c r="AE43" s="1056">
        <v>99.0</v>
      </c>
      <c r="AF43" s="124"/>
      <c r="AG43" s="124"/>
      <c r="AH43" s="1365">
        <f t="shared" si="105"/>
        <v>108.7368421</v>
      </c>
      <c r="AI43" s="1423">
        <f t="shared" si="106"/>
        <v>2066</v>
      </c>
      <c r="AJ43" s="1362">
        <f t="shared" si="107"/>
        <v>109.75</v>
      </c>
      <c r="AK43" s="1362">
        <f t="shared" si="108"/>
        <v>113.25</v>
      </c>
      <c r="AL43" s="393">
        <f t="shared" si="109"/>
        <v>103.5</v>
      </c>
      <c r="AM43" s="393">
        <f t="shared" si="110"/>
        <v>113.4</v>
      </c>
      <c r="AN43" s="50">
        <f t="shared" si="111"/>
        <v>533</v>
      </c>
      <c r="AO43" s="1400">
        <f t="shared" si="112"/>
        <v>453</v>
      </c>
      <c r="AP43" s="1400">
        <f t="shared" si="113"/>
        <v>414</v>
      </c>
      <c r="AQ43" s="1400">
        <f t="shared" si="114"/>
        <v>567</v>
      </c>
      <c r="AR43" s="50"/>
      <c r="AS43" s="50"/>
    </row>
    <row r="44">
      <c r="B44" s="109" t="s">
        <v>1283</v>
      </c>
      <c r="C44" s="1425">
        <v>25.0</v>
      </c>
      <c r="D44" s="1056">
        <v>23.0</v>
      </c>
      <c r="E44" s="1056">
        <v>71.0</v>
      </c>
      <c r="F44" s="1425">
        <v>58.0</v>
      </c>
      <c r="G44" s="1425">
        <v>20.0</v>
      </c>
      <c r="H44" s="1382"/>
      <c r="I44" s="1387"/>
      <c r="J44" s="1425">
        <v>38.0</v>
      </c>
      <c r="K44" s="1425">
        <v>42.0</v>
      </c>
      <c r="L44" s="1056">
        <v>41.0</v>
      </c>
      <c r="M44" s="1056"/>
      <c r="N44" s="1425">
        <v>41.0</v>
      </c>
      <c r="O44" s="1382"/>
      <c r="P44" s="1382"/>
      <c r="Q44" s="1056">
        <v>45.0</v>
      </c>
      <c r="R44" s="1056">
        <v>25.0</v>
      </c>
      <c r="S44" s="1056">
        <v>45.0</v>
      </c>
      <c r="T44" s="1056">
        <v>45.0</v>
      </c>
      <c r="U44" s="1056"/>
      <c r="V44" s="1382"/>
      <c r="W44" s="1386"/>
      <c r="X44" s="1056">
        <v>44.0</v>
      </c>
      <c r="Y44" s="1056">
        <v>34.0</v>
      </c>
      <c r="Z44" s="1056">
        <v>40.0</v>
      </c>
      <c r="AA44" s="1056">
        <v>70.0</v>
      </c>
      <c r="AB44" s="1056">
        <v>44.0</v>
      </c>
      <c r="AC44" s="1382"/>
      <c r="AD44" s="1382"/>
      <c r="AE44" s="1056">
        <v>46.0</v>
      </c>
      <c r="AF44" s="124"/>
      <c r="AG44" s="124"/>
      <c r="AH44" s="1365">
        <f t="shared" si="105"/>
        <v>41.94736842</v>
      </c>
      <c r="AI44" s="1423">
        <f t="shared" si="106"/>
        <v>797</v>
      </c>
      <c r="AJ44" s="1362">
        <f t="shared" si="107"/>
        <v>44.25</v>
      </c>
      <c r="AK44" s="1362">
        <f t="shared" si="108"/>
        <v>40.5</v>
      </c>
      <c r="AL44" s="393">
        <f t="shared" si="109"/>
        <v>40</v>
      </c>
      <c r="AM44" s="393">
        <f t="shared" si="110"/>
        <v>46.4</v>
      </c>
      <c r="AN44" s="50">
        <f t="shared" si="111"/>
        <v>197</v>
      </c>
      <c r="AO44" s="1400">
        <f t="shared" si="112"/>
        <v>162</v>
      </c>
      <c r="AP44" s="1400">
        <f t="shared" si="113"/>
        <v>160</v>
      </c>
      <c r="AQ44" s="1400">
        <f t="shared" si="114"/>
        <v>232</v>
      </c>
      <c r="AR44" s="50"/>
      <c r="AS44" s="50"/>
    </row>
    <row r="45">
      <c r="B45" s="109" t="s">
        <v>3315</v>
      </c>
      <c r="C45" s="1425">
        <v>3.0</v>
      </c>
      <c r="D45" s="1056">
        <v>8.0</v>
      </c>
      <c r="E45" s="1056">
        <v>10.0</v>
      </c>
      <c r="F45" s="1425">
        <v>17.0</v>
      </c>
      <c r="G45" s="1425">
        <v>7.0</v>
      </c>
      <c r="H45" s="1382"/>
      <c r="I45" s="1387"/>
      <c r="J45" s="1425">
        <v>11.0</v>
      </c>
      <c r="K45" s="1425">
        <v>14.0</v>
      </c>
      <c r="L45" s="1056">
        <v>9.0</v>
      </c>
      <c r="M45" s="1056"/>
      <c r="N45" s="1425">
        <v>17.0</v>
      </c>
      <c r="O45" s="1382"/>
      <c r="P45" s="1382"/>
      <c r="Q45" s="1056">
        <v>10.0</v>
      </c>
      <c r="R45" s="1056">
        <v>5.0</v>
      </c>
      <c r="S45" s="1056">
        <v>8.0</v>
      </c>
      <c r="T45" s="1056">
        <v>12.0</v>
      </c>
      <c r="U45" s="1056"/>
      <c r="V45" s="1382"/>
      <c r="W45" s="1386"/>
      <c r="X45" s="1056">
        <v>7.0</v>
      </c>
      <c r="Y45" s="1056">
        <v>5.0</v>
      </c>
      <c r="Z45" s="1056">
        <v>3.0</v>
      </c>
      <c r="AA45" s="1056">
        <v>2.0</v>
      </c>
      <c r="AB45" s="1056">
        <v>4.0</v>
      </c>
      <c r="AC45" s="1382"/>
      <c r="AD45" s="1382"/>
      <c r="AE45" s="1056">
        <v>5.0</v>
      </c>
      <c r="AF45" s="124"/>
      <c r="AG45" s="124"/>
      <c r="AH45" s="1365">
        <f t="shared" si="105"/>
        <v>8.263157895</v>
      </c>
      <c r="AI45" s="1423">
        <f t="shared" si="106"/>
        <v>157</v>
      </c>
      <c r="AJ45" s="1362">
        <f t="shared" si="107"/>
        <v>9.5</v>
      </c>
      <c r="AK45" s="1362">
        <f t="shared" si="108"/>
        <v>12.75</v>
      </c>
      <c r="AL45" s="393">
        <f t="shared" si="109"/>
        <v>8.75</v>
      </c>
      <c r="AM45" s="393">
        <f t="shared" si="110"/>
        <v>4.2</v>
      </c>
      <c r="AN45" s="50">
        <f t="shared" si="111"/>
        <v>45</v>
      </c>
      <c r="AO45" s="1400">
        <f t="shared" si="112"/>
        <v>51</v>
      </c>
      <c r="AP45" s="1400">
        <f t="shared" si="113"/>
        <v>35</v>
      </c>
      <c r="AQ45" s="1400">
        <f t="shared" si="114"/>
        <v>21</v>
      </c>
      <c r="AR45" s="50"/>
      <c r="AS45" s="50"/>
    </row>
    <row r="46">
      <c r="B46" s="109" t="s">
        <v>96</v>
      </c>
      <c r="C46" s="1425">
        <v>1.0</v>
      </c>
      <c r="D46" s="1056">
        <v>0.0</v>
      </c>
      <c r="E46" s="1056">
        <v>1.0</v>
      </c>
      <c r="F46" s="1425">
        <v>1.0</v>
      </c>
      <c r="G46" s="1425">
        <v>0.0</v>
      </c>
      <c r="H46" s="1382"/>
      <c r="I46" s="1387"/>
      <c r="J46" s="1425">
        <v>0.0</v>
      </c>
      <c r="K46" s="1425">
        <v>4.0</v>
      </c>
      <c r="L46" s="1056">
        <v>0.0</v>
      </c>
      <c r="M46" s="1056"/>
      <c r="N46" s="1425">
        <v>1.0</v>
      </c>
      <c r="O46" s="1382"/>
      <c r="P46" s="1382"/>
      <c r="Q46" s="1056">
        <v>0.0</v>
      </c>
      <c r="R46" s="1056">
        <v>3.0</v>
      </c>
      <c r="S46" s="1056">
        <v>2.0</v>
      </c>
      <c r="T46" s="1056">
        <v>2.0</v>
      </c>
      <c r="U46" s="1056"/>
      <c r="V46" s="1382"/>
      <c r="W46" s="1386"/>
      <c r="X46" s="1056">
        <v>3.0</v>
      </c>
      <c r="Y46" s="1056">
        <v>2.0</v>
      </c>
      <c r="Z46" s="1056">
        <v>1.0</v>
      </c>
      <c r="AA46" s="1056">
        <v>0.0</v>
      </c>
      <c r="AB46" s="1056">
        <v>1.0</v>
      </c>
      <c r="AC46" s="1382"/>
      <c r="AD46" s="1382"/>
      <c r="AE46" s="1056">
        <v>2.0</v>
      </c>
      <c r="AF46" s="124"/>
      <c r="AG46" s="124"/>
      <c r="AH46" s="1365">
        <f t="shared" si="105"/>
        <v>1.263157895</v>
      </c>
      <c r="AI46" s="1423">
        <f t="shared" si="106"/>
        <v>24</v>
      </c>
      <c r="AJ46" s="1362">
        <f t="shared" si="107"/>
        <v>0.75</v>
      </c>
      <c r="AK46" s="1362">
        <f t="shared" si="108"/>
        <v>1.25</v>
      </c>
      <c r="AL46" s="393">
        <f t="shared" si="109"/>
        <v>1.75</v>
      </c>
      <c r="AM46" s="393">
        <f t="shared" si="110"/>
        <v>1.4</v>
      </c>
      <c r="AN46" s="50">
        <f t="shared" si="111"/>
        <v>3</v>
      </c>
      <c r="AO46" s="1400">
        <f t="shared" si="112"/>
        <v>5</v>
      </c>
      <c r="AP46" s="1400">
        <f t="shared" si="113"/>
        <v>7</v>
      </c>
      <c r="AQ46" s="1400">
        <f t="shared" si="114"/>
        <v>7</v>
      </c>
      <c r="AR46" s="50"/>
      <c r="AS46" s="50"/>
    </row>
    <row r="47">
      <c r="B47" s="1373" t="s">
        <v>3317</v>
      </c>
      <c r="C47" s="1410">
        <f t="shared" ref="C47:K47" si="115">C46-C41</f>
        <v>1</v>
      </c>
      <c r="D47" s="1410">
        <f t="shared" si="115"/>
        <v>0</v>
      </c>
      <c r="E47" s="1410">
        <f t="shared" si="115"/>
        <v>1</v>
      </c>
      <c r="F47" s="1410">
        <f t="shared" si="115"/>
        <v>1</v>
      </c>
      <c r="G47" s="1410">
        <f t="shared" si="115"/>
        <v>0</v>
      </c>
      <c r="H47" s="1424">
        <f t="shared" si="115"/>
        <v>0</v>
      </c>
      <c r="I47" s="1424">
        <f t="shared" si="115"/>
        <v>0</v>
      </c>
      <c r="J47" s="1410">
        <f t="shared" si="115"/>
        <v>0</v>
      </c>
      <c r="K47" s="1410">
        <f t="shared" si="115"/>
        <v>4</v>
      </c>
      <c r="L47" s="1410"/>
      <c r="M47" s="1410"/>
      <c r="N47" s="1410">
        <f t="shared" ref="N47:T47" si="116">N46-N41</f>
        <v>1</v>
      </c>
      <c r="O47" s="1424">
        <f t="shared" si="116"/>
        <v>0</v>
      </c>
      <c r="P47" s="1424">
        <f t="shared" si="116"/>
        <v>0</v>
      </c>
      <c r="Q47" s="1410">
        <f t="shared" si="116"/>
        <v>0</v>
      </c>
      <c r="R47" s="1410">
        <f t="shared" si="116"/>
        <v>3</v>
      </c>
      <c r="S47" s="1410">
        <f t="shared" si="116"/>
        <v>2</v>
      </c>
      <c r="T47" s="1410">
        <f t="shared" si="116"/>
        <v>2</v>
      </c>
      <c r="U47" s="1410"/>
      <c r="V47" s="1424">
        <f t="shared" ref="V47:AG47" si="117">V46-V41</f>
        <v>0</v>
      </c>
      <c r="W47" s="1424">
        <f t="shared" si="117"/>
        <v>0</v>
      </c>
      <c r="X47" s="1410">
        <f t="shared" si="117"/>
        <v>3</v>
      </c>
      <c r="Y47" s="1410">
        <f t="shared" si="117"/>
        <v>2</v>
      </c>
      <c r="Z47" s="1410">
        <f t="shared" si="117"/>
        <v>1</v>
      </c>
      <c r="AA47" s="1410">
        <f t="shared" si="117"/>
        <v>0</v>
      </c>
      <c r="AB47" s="1410">
        <f t="shared" si="117"/>
        <v>1</v>
      </c>
      <c r="AC47" s="1424">
        <f t="shared" si="117"/>
        <v>0</v>
      </c>
      <c r="AD47" s="1424">
        <f t="shared" si="117"/>
        <v>0</v>
      </c>
      <c r="AE47" s="1410">
        <f t="shared" si="117"/>
        <v>2</v>
      </c>
      <c r="AF47" s="1410">
        <f t="shared" si="117"/>
        <v>0</v>
      </c>
      <c r="AG47" s="1410">
        <f t="shared" si="117"/>
        <v>0</v>
      </c>
      <c r="AH47" s="1372">
        <f>SUM(C47:AG47)</f>
        <v>24</v>
      </c>
      <c r="AI47" s="124"/>
      <c r="AJ47" s="393"/>
      <c r="AK47" s="393"/>
      <c r="AL47" s="393"/>
      <c r="AM47" s="393"/>
      <c r="AN47" s="50"/>
      <c r="AO47" s="50"/>
      <c r="AP47" s="50"/>
      <c r="AQ47" s="50"/>
      <c r="AR47" s="50"/>
      <c r="AS47" s="50"/>
    </row>
    <row r="48">
      <c r="B48" s="1375" t="s">
        <v>157</v>
      </c>
      <c r="C48" s="1376">
        <f t="shared" ref="C48:L48" si="118">C43/C42</f>
        <v>0.3230769231</v>
      </c>
      <c r="D48" s="1376">
        <f t="shared" si="118"/>
        <v>0.2456140351</v>
      </c>
      <c r="E48" s="1376">
        <f t="shared" si="118"/>
        <v>0.3780821918</v>
      </c>
      <c r="F48" s="1376">
        <f t="shared" si="118"/>
        <v>0.5781710914</v>
      </c>
      <c r="G48" s="1376">
        <f t="shared" si="118"/>
        <v>0.3983050847</v>
      </c>
      <c r="H48" s="1377" t="str">
        <f t="shared" si="118"/>
        <v>#DIV/0!</v>
      </c>
      <c r="I48" s="1377" t="str">
        <f t="shared" si="118"/>
        <v>#DIV/0!</v>
      </c>
      <c r="J48" s="1376">
        <f t="shared" si="118"/>
        <v>0.4349775785</v>
      </c>
      <c r="K48" s="1376">
        <f t="shared" si="118"/>
        <v>0.3765432099</v>
      </c>
      <c r="L48" s="1376">
        <f t="shared" si="118"/>
        <v>0.3058252427</v>
      </c>
      <c r="M48" s="1376"/>
      <c r="N48" s="1376">
        <f t="shared" ref="N48:T48" si="119">N43/N42</f>
        <v>0.4075471698</v>
      </c>
      <c r="O48" s="1377" t="str">
        <f t="shared" si="119"/>
        <v>#DIV/0!</v>
      </c>
      <c r="P48" s="1377" t="str">
        <f t="shared" si="119"/>
        <v>#DIV/0!</v>
      </c>
      <c r="Q48" s="1376">
        <f t="shared" si="119"/>
        <v>0.2677725118</v>
      </c>
      <c r="R48" s="1376">
        <f t="shared" si="119"/>
        <v>0.2467532468</v>
      </c>
      <c r="S48" s="1376">
        <f t="shared" si="119"/>
        <v>0.2693266833</v>
      </c>
      <c r="T48" s="1376">
        <f t="shared" si="119"/>
        <v>0.2419753086</v>
      </c>
      <c r="U48" s="1376"/>
      <c r="V48" s="1377" t="str">
        <f t="shared" ref="V48:AG48" si="120">V43/V42</f>
        <v>#DIV/0!</v>
      </c>
      <c r="W48" s="1377" t="str">
        <f t="shared" si="120"/>
        <v>#DIV/0!</v>
      </c>
      <c r="X48" s="1376">
        <f t="shared" si="120"/>
        <v>0.238961039</v>
      </c>
      <c r="Y48" s="1376">
        <f t="shared" si="120"/>
        <v>0.2410958904</v>
      </c>
      <c r="Z48" s="1376">
        <f t="shared" si="120"/>
        <v>0.2599009901</v>
      </c>
      <c r="AA48" s="1376">
        <f t="shared" si="120"/>
        <v>0.32</v>
      </c>
      <c r="AB48" s="1376">
        <f t="shared" si="120"/>
        <v>0.2390243902</v>
      </c>
      <c r="AC48" s="1377" t="str">
        <f t="shared" si="120"/>
        <v>#DIV/0!</v>
      </c>
      <c r="AD48" s="1377" t="str">
        <f t="shared" si="120"/>
        <v>#DIV/0!</v>
      </c>
      <c r="AE48" s="1376">
        <f t="shared" si="120"/>
        <v>0.2668463612</v>
      </c>
      <c r="AF48" s="1376" t="str">
        <f t="shared" si="120"/>
        <v>#DIV/0!</v>
      </c>
      <c r="AG48" s="1376" t="str">
        <f t="shared" si="120"/>
        <v>#DIV/0!</v>
      </c>
      <c r="AH48" s="1442" t="str">
        <f t="shared" ref="AH48:AH51" si="124">AVERAGE(C48:AF48)</f>
        <v>#DIV/0!</v>
      </c>
      <c r="AI48" s="1376">
        <f t="shared" ref="AI48:AI51" si="125">AI43/AI42</f>
        <v>0.3105366</v>
      </c>
      <c r="AJ48" s="1378">
        <f t="shared" ref="AJ48:AJ51" si="126">IFERROR(AVERAGE(C48:G48),"-")</f>
        <v>0.3846498652</v>
      </c>
      <c r="AK48" s="1378">
        <f t="shared" ref="AK48:AK51" si="127">IFERROR(AVERAGE(J48:N48),"-")</f>
        <v>0.3812233002</v>
      </c>
      <c r="AL48" s="1378">
        <f t="shared" ref="AL48:AL51" si="128">IFERROR(AVERAGE(Q48:U48),"-")</f>
        <v>0.2564569376</v>
      </c>
      <c r="AM48" s="1378">
        <f t="shared" ref="AM48:AM51" si="129">IFERROR(AVERAGE(X48:AB48),"-")</f>
        <v>0.2597964619</v>
      </c>
      <c r="AN48" s="50"/>
      <c r="AO48" s="50"/>
      <c r="AP48" s="50"/>
      <c r="AQ48" s="50"/>
      <c r="AR48" s="50"/>
      <c r="AS48" s="50"/>
    </row>
    <row r="49">
      <c r="B49" s="1375" t="s">
        <v>159</v>
      </c>
      <c r="C49" s="1376">
        <f t="shared" ref="C49:L49" si="121">C44/C43</f>
        <v>0.3968253968</v>
      </c>
      <c r="D49" s="1376">
        <f t="shared" si="121"/>
        <v>0.5476190476</v>
      </c>
      <c r="E49" s="1376">
        <f t="shared" si="121"/>
        <v>0.5144927536</v>
      </c>
      <c r="F49" s="1376">
        <f t="shared" si="121"/>
        <v>0.2959183673</v>
      </c>
      <c r="G49" s="1376">
        <f t="shared" si="121"/>
        <v>0.2127659574</v>
      </c>
      <c r="H49" s="1377" t="str">
        <f t="shared" si="121"/>
        <v>#DIV/0!</v>
      </c>
      <c r="I49" s="1377" t="str">
        <f t="shared" si="121"/>
        <v>#DIV/0!</v>
      </c>
      <c r="J49" s="1376">
        <f t="shared" si="121"/>
        <v>0.3917525773</v>
      </c>
      <c r="K49" s="1376">
        <f t="shared" si="121"/>
        <v>0.3442622951</v>
      </c>
      <c r="L49" s="1376">
        <f t="shared" si="121"/>
        <v>0.3253968254</v>
      </c>
      <c r="M49" s="1376"/>
      <c r="N49" s="1376">
        <f t="shared" ref="N49:T49" si="122">N44/N43</f>
        <v>0.3796296296</v>
      </c>
      <c r="O49" s="1377" t="str">
        <f t="shared" si="122"/>
        <v>#DIV/0!</v>
      </c>
      <c r="P49" s="1377" t="str">
        <f t="shared" si="122"/>
        <v>#DIV/0!</v>
      </c>
      <c r="Q49" s="1376">
        <f t="shared" si="122"/>
        <v>0.3982300885</v>
      </c>
      <c r="R49" s="1376">
        <f t="shared" si="122"/>
        <v>0.2631578947</v>
      </c>
      <c r="S49" s="1376">
        <f t="shared" si="122"/>
        <v>0.4166666667</v>
      </c>
      <c r="T49" s="1376">
        <f t="shared" si="122"/>
        <v>0.4591836735</v>
      </c>
      <c r="U49" s="1376"/>
      <c r="V49" s="1377" t="str">
        <f t="shared" ref="V49:AG49" si="123">V44/V43</f>
        <v>#DIV/0!</v>
      </c>
      <c r="W49" s="1377" t="str">
        <f t="shared" si="123"/>
        <v>#DIV/0!</v>
      </c>
      <c r="X49" s="1376">
        <f t="shared" si="123"/>
        <v>0.4782608696</v>
      </c>
      <c r="Y49" s="1376">
        <f t="shared" si="123"/>
        <v>0.3863636364</v>
      </c>
      <c r="Z49" s="1376">
        <f t="shared" si="123"/>
        <v>0.380952381</v>
      </c>
      <c r="AA49" s="1376">
        <f t="shared" si="123"/>
        <v>0.3804347826</v>
      </c>
      <c r="AB49" s="1376">
        <f t="shared" si="123"/>
        <v>0.4489795918</v>
      </c>
      <c r="AC49" s="1377" t="str">
        <f t="shared" si="123"/>
        <v>#DIV/0!</v>
      </c>
      <c r="AD49" s="1377" t="str">
        <f t="shared" si="123"/>
        <v>#DIV/0!</v>
      </c>
      <c r="AE49" s="1376">
        <f t="shared" si="123"/>
        <v>0.4646464646</v>
      </c>
      <c r="AF49" s="1376" t="str">
        <f t="shared" si="123"/>
        <v>#DIV/0!</v>
      </c>
      <c r="AG49" s="1376" t="str">
        <f t="shared" si="123"/>
        <v>#DIV/0!</v>
      </c>
      <c r="AH49" s="1442" t="str">
        <f t="shared" si="124"/>
        <v>#DIV/0!</v>
      </c>
      <c r="AI49" s="1376">
        <f t="shared" si="125"/>
        <v>0.3857696031</v>
      </c>
      <c r="AJ49" s="1378">
        <f t="shared" si="126"/>
        <v>0.3935243046</v>
      </c>
      <c r="AK49" s="1378">
        <f t="shared" si="127"/>
        <v>0.3602603319</v>
      </c>
      <c r="AL49" s="1378">
        <f t="shared" si="128"/>
        <v>0.3843095808</v>
      </c>
      <c r="AM49" s="1378">
        <f t="shared" si="129"/>
        <v>0.4149982523</v>
      </c>
      <c r="AN49" s="50"/>
      <c r="AO49" s="50"/>
      <c r="AP49" s="50"/>
      <c r="AQ49" s="50"/>
      <c r="AR49" s="50"/>
      <c r="AS49" s="50"/>
    </row>
    <row r="50">
      <c r="B50" s="1375" t="s">
        <v>161</v>
      </c>
      <c r="C50" s="1376">
        <f t="shared" ref="C50:L50" si="130">C45/C44</f>
        <v>0.12</v>
      </c>
      <c r="D50" s="1376">
        <f t="shared" si="130"/>
        <v>0.347826087</v>
      </c>
      <c r="E50" s="1376">
        <f t="shared" si="130"/>
        <v>0.1408450704</v>
      </c>
      <c r="F50" s="1376">
        <f t="shared" si="130"/>
        <v>0.2931034483</v>
      </c>
      <c r="G50" s="1376">
        <f t="shared" si="130"/>
        <v>0.35</v>
      </c>
      <c r="H50" s="1377" t="str">
        <f t="shared" si="130"/>
        <v>#DIV/0!</v>
      </c>
      <c r="I50" s="1377" t="str">
        <f t="shared" si="130"/>
        <v>#DIV/0!</v>
      </c>
      <c r="J50" s="1376">
        <f t="shared" si="130"/>
        <v>0.2894736842</v>
      </c>
      <c r="K50" s="1376">
        <f t="shared" si="130"/>
        <v>0.3333333333</v>
      </c>
      <c r="L50" s="1376">
        <f t="shared" si="130"/>
        <v>0.2195121951</v>
      </c>
      <c r="M50" s="1376"/>
      <c r="N50" s="1376">
        <f t="shared" ref="N50:T50" si="131">N45/N44</f>
        <v>0.4146341463</v>
      </c>
      <c r="O50" s="1377" t="str">
        <f t="shared" si="131"/>
        <v>#DIV/0!</v>
      </c>
      <c r="P50" s="1377" t="str">
        <f t="shared" si="131"/>
        <v>#DIV/0!</v>
      </c>
      <c r="Q50" s="1376">
        <f t="shared" si="131"/>
        <v>0.2222222222</v>
      </c>
      <c r="R50" s="1376">
        <f t="shared" si="131"/>
        <v>0.2</v>
      </c>
      <c r="S50" s="1376">
        <f t="shared" si="131"/>
        <v>0.1777777778</v>
      </c>
      <c r="T50" s="1376">
        <f t="shared" si="131"/>
        <v>0.2666666667</v>
      </c>
      <c r="U50" s="1376"/>
      <c r="V50" s="1377" t="str">
        <f t="shared" ref="V50:AG50" si="132">V45/V44</f>
        <v>#DIV/0!</v>
      </c>
      <c r="W50" s="1377" t="str">
        <f t="shared" si="132"/>
        <v>#DIV/0!</v>
      </c>
      <c r="X50" s="1376">
        <f t="shared" si="132"/>
        <v>0.1590909091</v>
      </c>
      <c r="Y50" s="1376">
        <f t="shared" si="132"/>
        <v>0.1470588235</v>
      </c>
      <c r="Z50" s="1376">
        <f t="shared" si="132"/>
        <v>0.075</v>
      </c>
      <c r="AA50" s="1376">
        <f t="shared" si="132"/>
        <v>0.02857142857</v>
      </c>
      <c r="AB50" s="1376">
        <f t="shared" si="132"/>
        <v>0.09090909091</v>
      </c>
      <c r="AC50" s="1377" t="str">
        <f t="shared" si="132"/>
        <v>#DIV/0!</v>
      </c>
      <c r="AD50" s="1377" t="str">
        <f t="shared" si="132"/>
        <v>#DIV/0!</v>
      </c>
      <c r="AE50" s="1376">
        <f t="shared" si="132"/>
        <v>0.1086956522</v>
      </c>
      <c r="AF50" s="1376" t="str">
        <f t="shared" si="132"/>
        <v>#DIV/0!</v>
      </c>
      <c r="AG50" s="1376" t="str">
        <f t="shared" si="132"/>
        <v>#DIV/0!</v>
      </c>
      <c r="AH50" s="1442" t="str">
        <f t="shared" si="124"/>
        <v>#DIV/0!</v>
      </c>
      <c r="AI50" s="1376">
        <f t="shared" si="125"/>
        <v>0.1969887077</v>
      </c>
      <c r="AJ50" s="1378">
        <f t="shared" si="126"/>
        <v>0.2503549211</v>
      </c>
      <c r="AK50" s="1378">
        <f t="shared" si="127"/>
        <v>0.3142383398</v>
      </c>
      <c r="AL50" s="1378">
        <f t="shared" si="128"/>
        <v>0.2166666667</v>
      </c>
      <c r="AM50" s="1378">
        <f t="shared" si="129"/>
        <v>0.1001260504</v>
      </c>
      <c r="AN50" s="50"/>
      <c r="AO50" s="50"/>
      <c r="AP50" s="50"/>
      <c r="AQ50" s="50"/>
      <c r="AR50" s="50"/>
      <c r="AS50" s="50"/>
    </row>
    <row r="51">
      <c r="B51" s="1375" t="s">
        <v>163</v>
      </c>
      <c r="C51" s="1376">
        <f t="shared" ref="C51:L51" si="133">C46/C45</f>
        <v>0.3333333333</v>
      </c>
      <c r="D51" s="1376">
        <f t="shared" si="133"/>
        <v>0</v>
      </c>
      <c r="E51" s="1376">
        <f t="shared" si="133"/>
        <v>0.1</v>
      </c>
      <c r="F51" s="1376">
        <f t="shared" si="133"/>
        <v>0.05882352941</v>
      </c>
      <c r="G51" s="1376">
        <f t="shared" si="133"/>
        <v>0</v>
      </c>
      <c r="H51" s="1377" t="str">
        <f t="shared" si="133"/>
        <v>#DIV/0!</v>
      </c>
      <c r="I51" s="1377" t="str">
        <f t="shared" si="133"/>
        <v>#DIV/0!</v>
      </c>
      <c r="J51" s="1376">
        <f t="shared" si="133"/>
        <v>0</v>
      </c>
      <c r="K51" s="1376">
        <f t="shared" si="133"/>
        <v>0.2857142857</v>
      </c>
      <c r="L51" s="1376">
        <f t="shared" si="133"/>
        <v>0</v>
      </c>
      <c r="M51" s="1376"/>
      <c r="N51" s="1376">
        <f t="shared" ref="N51:T51" si="134">N46/N45</f>
        <v>0.05882352941</v>
      </c>
      <c r="O51" s="1377" t="str">
        <f t="shared" si="134"/>
        <v>#DIV/0!</v>
      </c>
      <c r="P51" s="1377" t="str">
        <f t="shared" si="134"/>
        <v>#DIV/0!</v>
      </c>
      <c r="Q51" s="1376">
        <f t="shared" si="134"/>
        <v>0</v>
      </c>
      <c r="R51" s="1376">
        <f t="shared" si="134"/>
        <v>0.6</v>
      </c>
      <c r="S51" s="1376">
        <f t="shared" si="134"/>
        <v>0.25</v>
      </c>
      <c r="T51" s="1376">
        <f t="shared" si="134"/>
        <v>0.1666666667</v>
      </c>
      <c r="U51" s="1376"/>
      <c r="V51" s="1377" t="str">
        <f t="shared" ref="V51:AG51" si="135">V46/V45</f>
        <v>#DIV/0!</v>
      </c>
      <c r="W51" s="1377" t="str">
        <f t="shared" si="135"/>
        <v>#DIV/0!</v>
      </c>
      <c r="X51" s="1376">
        <f t="shared" si="135"/>
        <v>0.4285714286</v>
      </c>
      <c r="Y51" s="1376">
        <f t="shared" si="135"/>
        <v>0.4</v>
      </c>
      <c r="Z51" s="1376">
        <f t="shared" si="135"/>
        <v>0.3333333333</v>
      </c>
      <c r="AA51" s="1376">
        <f t="shared" si="135"/>
        <v>0</v>
      </c>
      <c r="AB51" s="1376">
        <f t="shared" si="135"/>
        <v>0.25</v>
      </c>
      <c r="AC51" s="1377" t="str">
        <f t="shared" si="135"/>
        <v>#DIV/0!</v>
      </c>
      <c r="AD51" s="1377" t="str">
        <f t="shared" si="135"/>
        <v>#DIV/0!</v>
      </c>
      <c r="AE51" s="1376">
        <f t="shared" si="135"/>
        <v>0.4</v>
      </c>
      <c r="AF51" s="1376" t="str">
        <f t="shared" si="135"/>
        <v>#DIV/0!</v>
      </c>
      <c r="AG51" s="1376" t="str">
        <f t="shared" si="135"/>
        <v>#DIV/0!</v>
      </c>
      <c r="AH51" s="1442" t="str">
        <f t="shared" si="124"/>
        <v>#DIV/0!</v>
      </c>
      <c r="AI51" s="1376">
        <f t="shared" si="125"/>
        <v>0.152866242</v>
      </c>
      <c r="AJ51" s="1378">
        <f t="shared" si="126"/>
        <v>0.09843137255</v>
      </c>
      <c r="AK51" s="1378">
        <f t="shared" si="127"/>
        <v>0.08613445378</v>
      </c>
      <c r="AL51" s="1378">
        <f t="shared" si="128"/>
        <v>0.2541666667</v>
      </c>
      <c r="AM51" s="1378">
        <f t="shared" si="129"/>
        <v>0.2823809524</v>
      </c>
      <c r="AN51" s="50"/>
      <c r="AO51" s="50"/>
      <c r="AP51" s="50"/>
      <c r="AQ51" s="50"/>
      <c r="AR51" s="50"/>
      <c r="AS51" s="50"/>
    </row>
    <row r="52">
      <c r="A52" s="1384"/>
      <c r="B52" s="1375"/>
      <c r="C52" s="1376"/>
      <c r="D52" s="1376"/>
      <c r="E52" s="1376"/>
      <c r="F52" s="1376"/>
      <c r="G52" s="1376"/>
      <c r="H52" s="1377"/>
      <c r="I52" s="1377"/>
      <c r="J52" s="1376"/>
      <c r="K52" s="1376"/>
      <c r="L52" s="1376"/>
      <c r="M52" s="1376"/>
      <c r="N52" s="1376"/>
      <c r="O52" s="1377"/>
      <c r="P52" s="1377"/>
      <c r="Q52" s="1376"/>
      <c r="R52" s="1376"/>
      <c r="S52" s="1376"/>
      <c r="T52" s="1376"/>
      <c r="U52" s="1376"/>
      <c r="V52" s="1377"/>
      <c r="W52" s="1377"/>
      <c r="X52" s="1376"/>
      <c r="Y52" s="1376"/>
      <c r="Z52" s="1376"/>
      <c r="AA52" s="1376"/>
      <c r="AB52" s="1376"/>
      <c r="AC52" s="1377"/>
      <c r="AD52" s="1377"/>
      <c r="AE52" s="1376"/>
      <c r="AF52" s="1376"/>
      <c r="AG52" s="1376"/>
      <c r="AH52" s="1442"/>
      <c r="AI52" s="124"/>
      <c r="AJ52" s="50"/>
      <c r="AK52" s="50"/>
      <c r="AL52" s="50"/>
      <c r="AM52" s="50"/>
      <c r="AN52" s="50"/>
      <c r="AO52" s="50"/>
      <c r="AP52" s="50"/>
      <c r="AQ52" s="50"/>
      <c r="AR52" s="50"/>
      <c r="AS52" s="50"/>
    </row>
    <row r="53">
      <c r="A53" s="1384" t="s">
        <v>138</v>
      </c>
      <c r="B53" s="109" t="s">
        <v>125</v>
      </c>
      <c r="C53" s="1356">
        <v>46083.0</v>
      </c>
      <c r="D53" s="1356">
        <v>46084.0</v>
      </c>
      <c r="E53" s="1356">
        <v>46085.0</v>
      </c>
      <c r="F53" s="1356">
        <v>46086.0</v>
      </c>
      <c r="G53" s="1356">
        <v>46087.0</v>
      </c>
      <c r="H53" s="1356">
        <v>46088.0</v>
      </c>
      <c r="I53" s="1356">
        <v>46089.0</v>
      </c>
      <c r="J53" s="1356">
        <v>46090.0</v>
      </c>
      <c r="K53" s="1356">
        <v>46091.0</v>
      </c>
      <c r="L53" s="1356">
        <v>46092.0</v>
      </c>
      <c r="M53" s="1356">
        <v>46093.0</v>
      </c>
      <c r="N53" s="1356">
        <v>46094.0</v>
      </c>
      <c r="O53" s="1356">
        <v>46095.0</v>
      </c>
      <c r="P53" s="1356">
        <v>46096.0</v>
      </c>
      <c r="Q53" s="1356">
        <v>46097.0</v>
      </c>
      <c r="R53" s="1356">
        <v>46098.0</v>
      </c>
      <c r="S53" s="1356">
        <v>46099.0</v>
      </c>
      <c r="T53" s="1356">
        <v>46100.0</v>
      </c>
      <c r="U53" s="1356">
        <v>46101.0</v>
      </c>
      <c r="V53" s="1356">
        <v>46102.0</v>
      </c>
      <c r="W53" s="1356">
        <v>46103.0</v>
      </c>
      <c r="X53" s="1356">
        <v>46104.0</v>
      </c>
      <c r="Y53" s="1356">
        <v>46105.0</v>
      </c>
      <c r="Z53" s="1356">
        <v>46106.0</v>
      </c>
      <c r="AA53" s="1356">
        <v>46107.0</v>
      </c>
      <c r="AB53" s="1356">
        <v>46108.0</v>
      </c>
      <c r="AC53" s="1356">
        <v>46109.0</v>
      </c>
      <c r="AD53" s="1356">
        <v>46110.0</v>
      </c>
      <c r="AE53" s="1356">
        <v>46111.0</v>
      </c>
      <c r="AF53" s="1356">
        <v>46112.0</v>
      </c>
      <c r="AG53" s="1356">
        <v>46113.0</v>
      </c>
      <c r="AH53" s="1357" t="s">
        <v>3305</v>
      </c>
      <c r="AI53" s="1357" t="s">
        <v>3306</v>
      </c>
      <c r="AJ53" s="1358" t="s">
        <v>3307</v>
      </c>
      <c r="AK53" s="1358" t="s">
        <v>3308</v>
      </c>
      <c r="AL53" s="1358" t="s">
        <v>3309</v>
      </c>
      <c r="AM53" s="1358" t="s">
        <v>3310</v>
      </c>
      <c r="AN53" s="1359" t="s">
        <v>3311</v>
      </c>
      <c r="AO53" s="1359" t="s">
        <v>3312</v>
      </c>
      <c r="AP53" s="1359" t="s">
        <v>3313</v>
      </c>
      <c r="AQ53" s="1359" t="s">
        <v>3314</v>
      </c>
      <c r="AR53" s="50"/>
      <c r="AS53" s="92" t="s">
        <v>3371</v>
      </c>
    </row>
    <row r="54">
      <c r="B54" s="109" t="s">
        <v>22</v>
      </c>
      <c r="C54" s="1425"/>
      <c r="D54" s="1056"/>
      <c r="E54" s="1056"/>
      <c r="F54" s="1425"/>
      <c r="G54" s="1425"/>
      <c r="H54" s="1386"/>
      <c r="I54" s="1387"/>
      <c r="J54" s="1425"/>
      <c r="K54" s="1056"/>
      <c r="L54" s="1056"/>
      <c r="M54" s="1056"/>
      <c r="N54" s="1425"/>
      <c r="O54" s="1390"/>
      <c r="P54" s="1390"/>
      <c r="Q54" s="1423"/>
      <c r="R54" s="124"/>
      <c r="S54" s="124"/>
      <c r="T54" s="1423"/>
      <c r="U54" s="1423"/>
      <c r="V54" s="1390"/>
      <c r="W54" s="1390"/>
      <c r="X54" s="1423"/>
      <c r="Y54" s="124"/>
      <c r="Z54" s="124"/>
      <c r="AA54" s="1423"/>
      <c r="AB54" s="1423"/>
      <c r="AC54" s="1390"/>
      <c r="AD54" s="1390"/>
      <c r="AE54" s="1423"/>
      <c r="AF54" s="124"/>
      <c r="AG54" s="124"/>
      <c r="AH54" s="1365">
        <f>SUM(C54:AF54)</f>
        <v>0</v>
      </c>
      <c r="AI54" s="124"/>
      <c r="AJ54" s="393"/>
      <c r="AK54" s="393"/>
      <c r="AL54" s="393"/>
      <c r="AM54" s="393"/>
      <c r="AN54" s="50"/>
      <c r="AO54" s="50"/>
      <c r="AP54" s="50"/>
      <c r="AQ54" s="50"/>
      <c r="AR54" s="50"/>
      <c r="AS54" s="50"/>
    </row>
    <row r="55">
      <c r="B55" s="109" t="s">
        <v>97</v>
      </c>
      <c r="C55" s="1425">
        <v>204.0</v>
      </c>
      <c r="D55" s="1056">
        <v>212.0</v>
      </c>
      <c r="E55" s="1056">
        <v>210.0</v>
      </c>
      <c r="F55" s="1425">
        <v>233.0</v>
      </c>
      <c r="G55" s="1425">
        <v>244.0</v>
      </c>
      <c r="H55" s="1382"/>
      <c r="I55" s="1387"/>
      <c r="J55" s="1425">
        <v>158.0</v>
      </c>
      <c r="K55" s="1425">
        <v>204.0</v>
      </c>
      <c r="L55" s="1056"/>
      <c r="M55" s="1425">
        <v>204.0</v>
      </c>
      <c r="N55" s="1425">
        <v>228.0</v>
      </c>
      <c r="O55" s="1382"/>
      <c r="P55" s="1382"/>
      <c r="Q55" s="1425">
        <v>235.0</v>
      </c>
      <c r="R55" s="1425">
        <v>220.0</v>
      </c>
      <c r="S55" s="1056">
        <v>244.0</v>
      </c>
      <c r="T55" s="1425">
        <v>205.0</v>
      </c>
      <c r="U55" s="1056"/>
      <c r="V55" s="1382"/>
      <c r="W55" s="1386"/>
      <c r="X55" s="1056">
        <v>264.0</v>
      </c>
      <c r="Y55" s="1056"/>
      <c r="Z55" s="1056">
        <v>154.0</v>
      </c>
      <c r="AA55" s="1056">
        <v>235.0</v>
      </c>
      <c r="AB55" s="1056">
        <v>212.0</v>
      </c>
      <c r="AC55" s="1382"/>
      <c r="AD55" s="1382"/>
      <c r="AE55" s="1431">
        <v>139.0</v>
      </c>
      <c r="AF55" s="124"/>
      <c r="AG55" s="124"/>
      <c r="AH55" s="1365">
        <f t="shared" ref="AH55:AH59" si="136">AVERAGE(C55:AF55)</f>
        <v>211.3888889</v>
      </c>
      <c r="AI55" s="1423">
        <f t="shared" ref="AI55:AI59" si="137">SUM(C55:AF55)</f>
        <v>3805</v>
      </c>
      <c r="AJ55" s="1362">
        <f t="shared" ref="AJ55:AJ59" si="138">IFERROR(AVERAGE(C55:F55),"-")</f>
        <v>214.75</v>
      </c>
      <c r="AK55" s="1362">
        <f t="shared" ref="AK55:AK59" si="139">IFERROR(AVERAGE(J55:N55),"-")</f>
        <v>198.5</v>
      </c>
      <c r="AL55" s="393">
        <f t="shared" ref="AL55:AL59" si="140">IFERROR(AVERAGE(Q55:U55),"-")</f>
        <v>226</v>
      </c>
      <c r="AM55" s="393">
        <f t="shared" ref="AM55:AM59" si="141">IFERROR(AVERAGE(X55:AB55),"-")</f>
        <v>216.25</v>
      </c>
      <c r="AN55" s="50">
        <f t="shared" ref="AN55:AN59" si="142">sum(C55:G55)</f>
        <v>1103</v>
      </c>
      <c r="AO55" s="1400">
        <f t="shared" ref="AO55:AO59" si="143">sum(J55:N55)</f>
        <v>794</v>
      </c>
      <c r="AP55" s="1400">
        <f t="shared" ref="AP55:AP59" si="144">sum(Q55:U55)</f>
        <v>904</v>
      </c>
      <c r="AQ55" s="1400">
        <f t="shared" ref="AQ55:AQ59" si="145">sum(X55:AB55)</f>
        <v>865</v>
      </c>
      <c r="AR55" s="50"/>
      <c r="AS55" s="1398">
        <f>IFERROR(__xludf.DUMMYFUNCTION("IMPORTRANGE(""1_pKzikYpkhXgqcUgtnweuQf_xkCWGbv9MsaybG40yN4"", ""【集計　千葉市飲食用】 !M41"")"),0.0)</f>
        <v>0</v>
      </c>
    </row>
    <row r="56">
      <c r="B56" s="109" t="s">
        <v>3290</v>
      </c>
      <c r="C56" s="1425">
        <v>83.0</v>
      </c>
      <c r="D56" s="1056">
        <v>64.0</v>
      </c>
      <c r="E56" s="1056">
        <v>75.0</v>
      </c>
      <c r="F56" s="1425">
        <v>95.0</v>
      </c>
      <c r="G56" s="1425">
        <v>78.0</v>
      </c>
      <c r="H56" s="1382"/>
      <c r="I56" s="1387"/>
      <c r="J56" s="1425">
        <v>29.0</v>
      </c>
      <c r="K56" s="1425">
        <v>83.0</v>
      </c>
      <c r="L56" s="1056"/>
      <c r="M56" s="1056">
        <v>46.0</v>
      </c>
      <c r="N56" s="1056">
        <v>48.0</v>
      </c>
      <c r="O56" s="1382"/>
      <c r="P56" s="1382"/>
      <c r="Q56" s="1056">
        <v>64.0</v>
      </c>
      <c r="R56" s="1056">
        <v>46.0</v>
      </c>
      <c r="S56" s="1056">
        <v>78.0</v>
      </c>
      <c r="T56" s="1056">
        <v>58.0</v>
      </c>
      <c r="U56" s="1056"/>
      <c r="V56" s="1382"/>
      <c r="W56" s="1386"/>
      <c r="X56" s="1056">
        <v>62.0</v>
      </c>
      <c r="Y56" s="1056"/>
      <c r="Z56" s="1056">
        <v>68.0</v>
      </c>
      <c r="AA56" s="1056">
        <v>72.0</v>
      </c>
      <c r="AB56" s="1056">
        <v>83.0</v>
      </c>
      <c r="AC56" s="1382"/>
      <c r="AD56" s="1382"/>
      <c r="AE56" s="1431">
        <v>63.0</v>
      </c>
      <c r="AF56" s="124"/>
      <c r="AG56" s="124"/>
      <c r="AH56" s="1365">
        <f t="shared" si="136"/>
        <v>66.38888889</v>
      </c>
      <c r="AI56" s="1423">
        <f t="shared" si="137"/>
        <v>1195</v>
      </c>
      <c r="AJ56" s="1362">
        <f t="shared" si="138"/>
        <v>79.25</v>
      </c>
      <c r="AK56" s="1362">
        <f t="shared" si="139"/>
        <v>51.5</v>
      </c>
      <c r="AL56" s="393">
        <f t="shared" si="140"/>
        <v>61.5</v>
      </c>
      <c r="AM56" s="393">
        <f t="shared" si="141"/>
        <v>71.25</v>
      </c>
      <c r="AN56" s="50">
        <f t="shared" si="142"/>
        <v>395</v>
      </c>
      <c r="AO56" s="1400">
        <f t="shared" si="143"/>
        <v>206</v>
      </c>
      <c r="AP56" s="1400">
        <f t="shared" si="144"/>
        <v>246</v>
      </c>
      <c r="AQ56" s="1400">
        <f t="shared" si="145"/>
        <v>285</v>
      </c>
      <c r="AR56" s="50"/>
      <c r="AS56" s="1398">
        <f>IFERROR(__xludf.DUMMYFUNCTION("IMPORTRANGE(""1_pKzikYpkhXgqcUgtnweuQf_xkCWGbv9MsaybG40yN4"", ""【集計　千葉市飲食用】 !M42"")"),0.0)</f>
        <v>0</v>
      </c>
    </row>
    <row r="57">
      <c r="B57" s="109" t="s">
        <v>1283</v>
      </c>
      <c r="C57" s="1425">
        <v>25.0</v>
      </c>
      <c r="D57" s="1056">
        <v>16.0</v>
      </c>
      <c r="E57" s="1056">
        <v>20.0</v>
      </c>
      <c r="F57" s="1425">
        <v>37.0</v>
      </c>
      <c r="G57" s="1425">
        <v>45.0</v>
      </c>
      <c r="H57" s="1382"/>
      <c r="I57" s="1387"/>
      <c r="J57" s="1425">
        <v>15.0</v>
      </c>
      <c r="K57" s="1425">
        <v>25.0</v>
      </c>
      <c r="L57" s="1056"/>
      <c r="M57" s="1056">
        <v>18.0</v>
      </c>
      <c r="N57" s="1056">
        <v>25.0</v>
      </c>
      <c r="O57" s="1382"/>
      <c r="P57" s="1382"/>
      <c r="Q57" s="1056">
        <v>32.0</v>
      </c>
      <c r="R57" s="1056">
        <v>24.0</v>
      </c>
      <c r="S57" s="1056">
        <v>45.0</v>
      </c>
      <c r="T57" s="1056">
        <v>33.0</v>
      </c>
      <c r="U57" s="1056"/>
      <c r="V57" s="1382"/>
      <c r="W57" s="1386"/>
      <c r="X57" s="1056">
        <v>22.0</v>
      </c>
      <c r="Y57" s="1056"/>
      <c r="Z57" s="1056">
        <v>21.0</v>
      </c>
      <c r="AA57" s="1056">
        <v>26.0</v>
      </c>
      <c r="AB57" s="1056">
        <v>36.0</v>
      </c>
      <c r="AC57" s="1382"/>
      <c r="AD57" s="1382"/>
      <c r="AE57" s="1431">
        <v>11.0</v>
      </c>
      <c r="AF57" s="124"/>
      <c r="AG57" s="124"/>
      <c r="AH57" s="1365">
        <f t="shared" si="136"/>
        <v>26.44444444</v>
      </c>
      <c r="AI57" s="1423">
        <f t="shared" si="137"/>
        <v>476</v>
      </c>
      <c r="AJ57" s="1362">
        <f t="shared" si="138"/>
        <v>24.5</v>
      </c>
      <c r="AK57" s="1362">
        <f t="shared" si="139"/>
        <v>20.75</v>
      </c>
      <c r="AL57" s="393">
        <f t="shared" si="140"/>
        <v>33.5</v>
      </c>
      <c r="AM57" s="393">
        <f t="shared" si="141"/>
        <v>26.25</v>
      </c>
      <c r="AN57" s="50">
        <f t="shared" si="142"/>
        <v>143</v>
      </c>
      <c r="AO57" s="1400">
        <f t="shared" si="143"/>
        <v>83</v>
      </c>
      <c r="AP57" s="1400">
        <f t="shared" si="144"/>
        <v>134</v>
      </c>
      <c r="AQ57" s="1400">
        <f t="shared" si="145"/>
        <v>105</v>
      </c>
      <c r="AR57" s="50"/>
      <c r="AS57" s="1398">
        <f>IFERROR(__xludf.DUMMYFUNCTION("IMPORTRANGE(""1_pKzikYpkhXgqcUgtnweuQf_xkCWGbv9MsaybG40yN4"", ""【集計　千葉市飲食用】 !M43"")"),0.0)</f>
        <v>0</v>
      </c>
    </row>
    <row r="58">
      <c r="B58" s="109" t="s">
        <v>3315</v>
      </c>
      <c r="C58" s="1425">
        <v>10.0</v>
      </c>
      <c r="D58" s="1056">
        <v>4.0</v>
      </c>
      <c r="E58" s="1056">
        <v>2.0</v>
      </c>
      <c r="F58" s="1425">
        <v>7.0</v>
      </c>
      <c r="G58" s="1425">
        <v>5.0</v>
      </c>
      <c r="H58" s="1382"/>
      <c r="I58" s="1387"/>
      <c r="J58" s="1425">
        <v>3.0</v>
      </c>
      <c r="K58" s="1425">
        <v>10.0</v>
      </c>
      <c r="L58" s="1056"/>
      <c r="M58" s="1056">
        <v>9.0</v>
      </c>
      <c r="N58" s="1056">
        <v>10.0</v>
      </c>
      <c r="O58" s="1382"/>
      <c r="P58" s="1382"/>
      <c r="Q58" s="1056">
        <v>9.0</v>
      </c>
      <c r="R58" s="1056">
        <v>7.0</v>
      </c>
      <c r="S58" s="1056">
        <v>5.0</v>
      </c>
      <c r="T58" s="1056">
        <v>10.0</v>
      </c>
      <c r="U58" s="1056"/>
      <c r="V58" s="1382"/>
      <c r="W58" s="1386"/>
      <c r="X58" s="1056">
        <v>4.0</v>
      </c>
      <c r="Y58" s="1056"/>
      <c r="Z58" s="1056">
        <v>2.0</v>
      </c>
      <c r="AA58" s="1056">
        <v>6.0</v>
      </c>
      <c r="AB58" s="1056">
        <v>9.0</v>
      </c>
      <c r="AC58" s="1382"/>
      <c r="AD58" s="1382"/>
      <c r="AE58" s="1431">
        <v>1.0</v>
      </c>
      <c r="AF58" s="124"/>
      <c r="AG58" s="124"/>
      <c r="AH58" s="1365">
        <f t="shared" si="136"/>
        <v>6.277777778</v>
      </c>
      <c r="AI58" s="1423">
        <f t="shared" si="137"/>
        <v>113</v>
      </c>
      <c r="AJ58" s="1362">
        <f t="shared" si="138"/>
        <v>5.75</v>
      </c>
      <c r="AK58" s="1362">
        <f t="shared" si="139"/>
        <v>8</v>
      </c>
      <c r="AL58" s="393">
        <f t="shared" si="140"/>
        <v>7.75</v>
      </c>
      <c r="AM58" s="393">
        <f t="shared" si="141"/>
        <v>5.25</v>
      </c>
      <c r="AN58" s="50">
        <f t="shared" si="142"/>
        <v>28</v>
      </c>
      <c r="AO58" s="1400">
        <f t="shared" si="143"/>
        <v>32</v>
      </c>
      <c r="AP58" s="1400">
        <f t="shared" si="144"/>
        <v>31</v>
      </c>
      <c r="AQ58" s="1400">
        <f t="shared" si="145"/>
        <v>21</v>
      </c>
      <c r="AR58" s="50"/>
      <c r="AS58" s="1398">
        <f>IFERROR(__xludf.DUMMYFUNCTION("IMPORTRANGE(""1_pKzikYpkhXgqcUgtnweuQf_xkCWGbv9MsaybG40yN4"", ""【集計　千葉市飲食用】 !M44"")"),0.0)</f>
        <v>0</v>
      </c>
    </row>
    <row r="59">
      <c r="B59" s="109" t="s">
        <v>96</v>
      </c>
      <c r="C59" s="1425">
        <v>1.0</v>
      </c>
      <c r="D59" s="1056">
        <v>1.0</v>
      </c>
      <c r="E59" s="1056">
        <v>0.0</v>
      </c>
      <c r="F59" s="1425">
        <v>2.0</v>
      </c>
      <c r="G59" s="1425">
        <v>0.0</v>
      </c>
      <c r="H59" s="1382"/>
      <c r="I59" s="1387"/>
      <c r="J59" s="1425">
        <v>0.0</v>
      </c>
      <c r="K59" s="1425">
        <v>4.0</v>
      </c>
      <c r="L59" s="1056"/>
      <c r="M59" s="1056">
        <v>3.0</v>
      </c>
      <c r="N59" s="1425">
        <v>4.0</v>
      </c>
      <c r="O59" s="1382"/>
      <c r="P59" s="1382"/>
      <c r="Q59" s="1056">
        <v>2.0</v>
      </c>
      <c r="R59" s="1056">
        <v>2.0</v>
      </c>
      <c r="S59" s="1056">
        <v>1.0</v>
      </c>
      <c r="T59" s="1056">
        <v>3.0</v>
      </c>
      <c r="U59" s="1056"/>
      <c r="V59" s="1382"/>
      <c r="W59" s="1386"/>
      <c r="X59" s="1056">
        <v>2.0</v>
      </c>
      <c r="Y59" s="1056"/>
      <c r="Z59" s="1056">
        <v>1.0</v>
      </c>
      <c r="AA59" s="1056">
        <v>2.0</v>
      </c>
      <c r="AB59" s="1056">
        <v>5.0</v>
      </c>
      <c r="AC59" s="1382"/>
      <c r="AD59" s="1382"/>
      <c r="AE59" s="1431">
        <v>1.0</v>
      </c>
      <c r="AF59" s="124"/>
      <c r="AG59" s="124"/>
      <c r="AH59" s="1365">
        <f t="shared" si="136"/>
        <v>1.888888889</v>
      </c>
      <c r="AI59" s="1423">
        <f t="shared" si="137"/>
        <v>34</v>
      </c>
      <c r="AJ59" s="1362">
        <f t="shared" si="138"/>
        <v>1</v>
      </c>
      <c r="AK59" s="1362">
        <f t="shared" si="139"/>
        <v>2.75</v>
      </c>
      <c r="AL59" s="393">
        <f t="shared" si="140"/>
        <v>2</v>
      </c>
      <c r="AM59" s="393">
        <f t="shared" si="141"/>
        <v>2.5</v>
      </c>
      <c r="AN59" s="50">
        <f t="shared" si="142"/>
        <v>4</v>
      </c>
      <c r="AO59" s="1400">
        <f t="shared" si="143"/>
        <v>11</v>
      </c>
      <c r="AP59" s="1400">
        <f t="shared" si="144"/>
        <v>8</v>
      </c>
      <c r="AQ59" s="1400">
        <f t="shared" si="145"/>
        <v>10</v>
      </c>
      <c r="AR59" s="50"/>
      <c r="AS59" s="1398">
        <f>IFERROR(__xludf.DUMMYFUNCTION("IMPORTRANGE(""1_pKzikYpkhXgqcUgtnweuQf_xkCWGbv9MsaybG40yN4"", ""【集計　千葉市飲食用】 !M45"")"),0.0)</f>
        <v>0</v>
      </c>
    </row>
    <row r="60">
      <c r="B60" s="1373" t="s">
        <v>3317</v>
      </c>
      <c r="C60" s="1410">
        <f t="shared" ref="C60:K60" si="146">C59-C54</f>
        <v>1</v>
      </c>
      <c r="D60" s="1410">
        <f t="shared" si="146"/>
        <v>1</v>
      </c>
      <c r="E60" s="1410">
        <f t="shared" si="146"/>
        <v>0</v>
      </c>
      <c r="F60" s="1410">
        <f t="shared" si="146"/>
        <v>2</v>
      </c>
      <c r="G60" s="1410">
        <f t="shared" si="146"/>
        <v>0</v>
      </c>
      <c r="H60" s="1424">
        <f t="shared" si="146"/>
        <v>0</v>
      </c>
      <c r="I60" s="1424">
        <f t="shared" si="146"/>
        <v>0</v>
      </c>
      <c r="J60" s="1410">
        <f t="shared" si="146"/>
        <v>0</v>
      </c>
      <c r="K60" s="1410">
        <f t="shared" si="146"/>
        <v>4</v>
      </c>
      <c r="L60" s="1410"/>
      <c r="M60" s="1410">
        <f t="shared" ref="M60:T60" si="147">M59-M54</f>
        <v>3</v>
      </c>
      <c r="N60" s="1410">
        <f t="shared" si="147"/>
        <v>4</v>
      </c>
      <c r="O60" s="1424">
        <f t="shared" si="147"/>
        <v>0</v>
      </c>
      <c r="P60" s="1424">
        <f t="shared" si="147"/>
        <v>0</v>
      </c>
      <c r="Q60" s="1410">
        <f t="shared" si="147"/>
        <v>2</v>
      </c>
      <c r="R60" s="1410">
        <f t="shared" si="147"/>
        <v>2</v>
      </c>
      <c r="S60" s="1410">
        <f t="shared" si="147"/>
        <v>1</v>
      </c>
      <c r="T60" s="1410">
        <f t="shared" si="147"/>
        <v>3</v>
      </c>
      <c r="U60" s="1410"/>
      <c r="V60" s="1424">
        <f t="shared" ref="V60:X60" si="148">V59-V54</f>
        <v>0</v>
      </c>
      <c r="W60" s="1424">
        <f t="shared" si="148"/>
        <v>0</v>
      </c>
      <c r="X60" s="1410">
        <f t="shared" si="148"/>
        <v>2</v>
      </c>
      <c r="Y60" s="1410"/>
      <c r="Z60" s="1410">
        <f t="shared" ref="Z60:AG60" si="149">Z59-Z54</f>
        <v>1</v>
      </c>
      <c r="AA60" s="1410">
        <f t="shared" si="149"/>
        <v>2</v>
      </c>
      <c r="AB60" s="1410">
        <f t="shared" si="149"/>
        <v>5</v>
      </c>
      <c r="AC60" s="1424">
        <f t="shared" si="149"/>
        <v>0</v>
      </c>
      <c r="AD60" s="1424">
        <f t="shared" si="149"/>
        <v>0</v>
      </c>
      <c r="AE60" s="1371">
        <f t="shared" si="149"/>
        <v>1</v>
      </c>
      <c r="AF60" s="1410">
        <f t="shared" si="149"/>
        <v>0</v>
      </c>
      <c r="AG60" s="1410">
        <f t="shared" si="149"/>
        <v>0</v>
      </c>
      <c r="AH60" s="1372">
        <f>SUM(C60:AG60)</f>
        <v>34</v>
      </c>
      <c r="AI60" s="124"/>
      <c r="AJ60" s="393"/>
      <c r="AK60" s="393"/>
      <c r="AL60" s="393"/>
      <c r="AM60" s="393"/>
      <c r="AN60" s="50"/>
      <c r="AO60" s="50"/>
      <c r="AP60" s="50"/>
      <c r="AQ60" s="50"/>
      <c r="AR60" s="50"/>
      <c r="AS60" s="92"/>
    </row>
    <row r="61">
      <c r="B61" s="1375" t="s">
        <v>157</v>
      </c>
      <c r="C61" s="1376">
        <f t="shared" ref="C61:K61" si="150">C56/C55</f>
        <v>0.4068627451</v>
      </c>
      <c r="D61" s="1376">
        <f t="shared" si="150"/>
        <v>0.3018867925</v>
      </c>
      <c r="E61" s="1376">
        <f t="shared" si="150"/>
        <v>0.3571428571</v>
      </c>
      <c r="F61" s="1376">
        <f t="shared" si="150"/>
        <v>0.4077253219</v>
      </c>
      <c r="G61" s="1376">
        <f t="shared" si="150"/>
        <v>0.3196721311</v>
      </c>
      <c r="H61" s="1377" t="str">
        <f t="shared" si="150"/>
        <v>#DIV/0!</v>
      </c>
      <c r="I61" s="1377" t="str">
        <f t="shared" si="150"/>
        <v>#DIV/0!</v>
      </c>
      <c r="J61" s="1376">
        <f t="shared" si="150"/>
        <v>0.1835443038</v>
      </c>
      <c r="K61" s="1376">
        <f t="shared" si="150"/>
        <v>0.4068627451</v>
      </c>
      <c r="L61" s="1376"/>
      <c r="M61" s="1376">
        <f t="shared" ref="M61:T61" si="151">M56/M55</f>
        <v>0.2254901961</v>
      </c>
      <c r="N61" s="1376">
        <f t="shared" si="151"/>
        <v>0.2105263158</v>
      </c>
      <c r="O61" s="1377" t="str">
        <f t="shared" si="151"/>
        <v>#DIV/0!</v>
      </c>
      <c r="P61" s="1377" t="str">
        <f t="shared" si="151"/>
        <v>#DIV/0!</v>
      </c>
      <c r="Q61" s="1376">
        <f t="shared" si="151"/>
        <v>0.2723404255</v>
      </c>
      <c r="R61" s="1376">
        <f t="shared" si="151"/>
        <v>0.2090909091</v>
      </c>
      <c r="S61" s="1376">
        <f t="shared" si="151"/>
        <v>0.3196721311</v>
      </c>
      <c r="T61" s="1376">
        <f t="shared" si="151"/>
        <v>0.2829268293</v>
      </c>
      <c r="U61" s="1376"/>
      <c r="V61" s="1377" t="str">
        <f t="shared" ref="V61:X61" si="152">V56/V55</f>
        <v>#DIV/0!</v>
      </c>
      <c r="W61" s="1377" t="str">
        <f t="shared" si="152"/>
        <v>#DIV/0!</v>
      </c>
      <c r="X61" s="1376">
        <f t="shared" si="152"/>
        <v>0.2348484848</v>
      </c>
      <c r="Y61" s="1376"/>
      <c r="Z61" s="1376">
        <f t="shared" ref="Z61:AG61" si="153">Z56/Z55</f>
        <v>0.4415584416</v>
      </c>
      <c r="AA61" s="1376">
        <f t="shared" si="153"/>
        <v>0.3063829787</v>
      </c>
      <c r="AB61" s="1376">
        <f t="shared" si="153"/>
        <v>0.391509434</v>
      </c>
      <c r="AC61" s="1377" t="str">
        <f t="shared" si="153"/>
        <v>#DIV/0!</v>
      </c>
      <c r="AD61" s="1377" t="str">
        <f t="shared" si="153"/>
        <v>#DIV/0!</v>
      </c>
      <c r="AE61" s="1376">
        <f t="shared" si="153"/>
        <v>0.4532374101</v>
      </c>
      <c r="AF61" s="1376" t="str">
        <f t="shared" si="153"/>
        <v>#DIV/0!</v>
      </c>
      <c r="AG61" s="1376" t="str">
        <f t="shared" si="153"/>
        <v>#DIV/0!</v>
      </c>
      <c r="AH61" s="1442" t="str">
        <f t="shared" ref="AH61:AH64" si="158">AVERAGE(C61:AF61)</f>
        <v>#DIV/0!</v>
      </c>
      <c r="AI61" s="1376">
        <f t="shared" ref="AI61:AI64" si="159">AI56/AI55</f>
        <v>0.3140604468</v>
      </c>
      <c r="AJ61" s="1378">
        <f t="shared" ref="AJ61:AJ64" si="160">IFERROR(AVERAGE(C61:G61),"-")</f>
        <v>0.3586579695</v>
      </c>
      <c r="AK61" s="1378">
        <f t="shared" ref="AK61:AK64" si="161">IFERROR(AVERAGE(J61:N61),"-")</f>
        <v>0.2566058902</v>
      </c>
      <c r="AL61" s="1378">
        <f t="shared" ref="AL61:AL64" si="162">IFERROR(AVERAGE(Q61:U61),"-")</f>
        <v>0.2710075738</v>
      </c>
      <c r="AM61" s="1378">
        <f t="shared" ref="AM61:AM64" si="163">IFERROR(AVERAGE(X61:AB61),"-")</f>
        <v>0.3435748348</v>
      </c>
      <c r="AN61" s="50"/>
      <c r="AO61" s="50"/>
      <c r="AP61" s="50"/>
      <c r="AQ61" s="50"/>
      <c r="AR61" s="50"/>
      <c r="AS61" s="92"/>
    </row>
    <row r="62">
      <c r="B62" s="1375" t="s">
        <v>159</v>
      </c>
      <c r="C62" s="1376">
        <f t="shared" ref="C62:K62" si="154">C57/C56</f>
        <v>0.3012048193</v>
      </c>
      <c r="D62" s="1376">
        <f t="shared" si="154"/>
        <v>0.25</v>
      </c>
      <c r="E62" s="1376">
        <f t="shared" si="154"/>
        <v>0.2666666667</v>
      </c>
      <c r="F62" s="1376">
        <f t="shared" si="154"/>
        <v>0.3894736842</v>
      </c>
      <c r="G62" s="1376">
        <f t="shared" si="154"/>
        <v>0.5769230769</v>
      </c>
      <c r="H62" s="1377" t="str">
        <f t="shared" si="154"/>
        <v>#DIV/0!</v>
      </c>
      <c r="I62" s="1377" t="str">
        <f t="shared" si="154"/>
        <v>#DIV/0!</v>
      </c>
      <c r="J62" s="1376">
        <f t="shared" si="154"/>
        <v>0.5172413793</v>
      </c>
      <c r="K62" s="1376">
        <f t="shared" si="154"/>
        <v>0.3012048193</v>
      </c>
      <c r="L62" s="1376"/>
      <c r="M62" s="1376">
        <f t="shared" ref="M62:T62" si="155">M57/M56</f>
        <v>0.3913043478</v>
      </c>
      <c r="N62" s="1376">
        <f t="shared" si="155"/>
        <v>0.5208333333</v>
      </c>
      <c r="O62" s="1377" t="str">
        <f t="shared" si="155"/>
        <v>#DIV/0!</v>
      </c>
      <c r="P62" s="1377" t="str">
        <f t="shared" si="155"/>
        <v>#DIV/0!</v>
      </c>
      <c r="Q62" s="1376">
        <f t="shared" si="155"/>
        <v>0.5</v>
      </c>
      <c r="R62" s="1376">
        <f t="shared" si="155"/>
        <v>0.5217391304</v>
      </c>
      <c r="S62" s="1376">
        <f t="shared" si="155"/>
        <v>0.5769230769</v>
      </c>
      <c r="T62" s="1376">
        <f t="shared" si="155"/>
        <v>0.5689655172</v>
      </c>
      <c r="U62" s="1376"/>
      <c r="V62" s="1377" t="str">
        <f t="shared" ref="V62:X62" si="156">V57/V56</f>
        <v>#DIV/0!</v>
      </c>
      <c r="W62" s="1377" t="str">
        <f t="shared" si="156"/>
        <v>#DIV/0!</v>
      </c>
      <c r="X62" s="1376">
        <f t="shared" si="156"/>
        <v>0.3548387097</v>
      </c>
      <c r="Y62" s="1376"/>
      <c r="Z62" s="1376">
        <f t="shared" ref="Z62:AG62" si="157">Z57/Z56</f>
        <v>0.3088235294</v>
      </c>
      <c r="AA62" s="1376">
        <f t="shared" si="157"/>
        <v>0.3611111111</v>
      </c>
      <c r="AB62" s="1376">
        <f t="shared" si="157"/>
        <v>0.4337349398</v>
      </c>
      <c r="AC62" s="1377" t="str">
        <f t="shared" si="157"/>
        <v>#DIV/0!</v>
      </c>
      <c r="AD62" s="1377" t="str">
        <f t="shared" si="157"/>
        <v>#DIV/0!</v>
      </c>
      <c r="AE62" s="1376">
        <f t="shared" si="157"/>
        <v>0.1746031746</v>
      </c>
      <c r="AF62" s="1376" t="str">
        <f t="shared" si="157"/>
        <v>#DIV/0!</v>
      </c>
      <c r="AG62" s="1376" t="str">
        <f t="shared" si="157"/>
        <v>#DIV/0!</v>
      </c>
      <c r="AH62" s="1442" t="str">
        <f t="shared" si="158"/>
        <v>#DIV/0!</v>
      </c>
      <c r="AI62" s="1376">
        <f t="shared" si="159"/>
        <v>0.3983263598</v>
      </c>
      <c r="AJ62" s="1378">
        <f t="shared" si="160"/>
        <v>0.3568536494</v>
      </c>
      <c r="AK62" s="1378">
        <f t="shared" si="161"/>
        <v>0.4326459699</v>
      </c>
      <c r="AL62" s="1378">
        <f t="shared" si="162"/>
        <v>0.5419069311</v>
      </c>
      <c r="AM62" s="1378">
        <f t="shared" si="163"/>
        <v>0.3646270725</v>
      </c>
      <c r="AN62" s="50"/>
      <c r="AO62" s="50"/>
      <c r="AP62" s="50"/>
      <c r="AQ62" s="50"/>
      <c r="AR62" s="50"/>
      <c r="AS62" s="92"/>
    </row>
    <row r="63">
      <c r="B63" s="1375" t="s">
        <v>161</v>
      </c>
      <c r="C63" s="1376">
        <f t="shared" ref="C63:K63" si="164">C58/C57</f>
        <v>0.4</v>
      </c>
      <c r="D63" s="1376">
        <f t="shared" si="164"/>
        <v>0.25</v>
      </c>
      <c r="E63" s="1376">
        <f t="shared" si="164"/>
        <v>0.1</v>
      </c>
      <c r="F63" s="1376">
        <f t="shared" si="164"/>
        <v>0.1891891892</v>
      </c>
      <c r="G63" s="1376">
        <f t="shared" si="164"/>
        <v>0.1111111111</v>
      </c>
      <c r="H63" s="1377" t="str">
        <f t="shared" si="164"/>
        <v>#DIV/0!</v>
      </c>
      <c r="I63" s="1377" t="str">
        <f t="shared" si="164"/>
        <v>#DIV/0!</v>
      </c>
      <c r="J63" s="1376">
        <f t="shared" si="164"/>
        <v>0.2</v>
      </c>
      <c r="K63" s="1376">
        <f t="shared" si="164"/>
        <v>0.4</v>
      </c>
      <c r="L63" s="1376"/>
      <c r="M63" s="1376">
        <f t="shared" ref="M63:T63" si="165">M58/M57</f>
        <v>0.5</v>
      </c>
      <c r="N63" s="1376">
        <f t="shared" si="165"/>
        <v>0.4</v>
      </c>
      <c r="O63" s="1377" t="str">
        <f t="shared" si="165"/>
        <v>#DIV/0!</v>
      </c>
      <c r="P63" s="1377" t="str">
        <f t="shared" si="165"/>
        <v>#DIV/0!</v>
      </c>
      <c r="Q63" s="1376">
        <f t="shared" si="165"/>
        <v>0.28125</v>
      </c>
      <c r="R63" s="1376">
        <f t="shared" si="165"/>
        <v>0.2916666667</v>
      </c>
      <c r="S63" s="1376">
        <f t="shared" si="165"/>
        <v>0.1111111111</v>
      </c>
      <c r="T63" s="1376">
        <f t="shared" si="165"/>
        <v>0.303030303</v>
      </c>
      <c r="U63" s="1376"/>
      <c r="V63" s="1377" t="str">
        <f t="shared" ref="V63:X63" si="166">V58/V57</f>
        <v>#DIV/0!</v>
      </c>
      <c r="W63" s="1377" t="str">
        <f t="shared" si="166"/>
        <v>#DIV/0!</v>
      </c>
      <c r="X63" s="1376">
        <f t="shared" si="166"/>
        <v>0.1818181818</v>
      </c>
      <c r="Y63" s="1376"/>
      <c r="Z63" s="1376">
        <f t="shared" ref="Z63:AG63" si="167">Z58/Z57</f>
        <v>0.09523809524</v>
      </c>
      <c r="AA63" s="1376">
        <f t="shared" si="167"/>
        <v>0.2307692308</v>
      </c>
      <c r="AB63" s="1376">
        <f t="shared" si="167"/>
        <v>0.25</v>
      </c>
      <c r="AC63" s="1377" t="str">
        <f t="shared" si="167"/>
        <v>#DIV/0!</v>
      </c>
      <c r="AD63" s="1377" t="str">
        <f t="shared" si="167"/>
        <v>#DIV/0!</v>
      </c>
      <c r="AE63" s="1376">
        <f t="shared" si="167"/>
        <v>0.09090909091</v>
      </c>
      <c r="AF63" s="1376" t="str">
        <f t="shared" si="167"/>
        <v>#DIV/0!</v>
      </c>
      <c r="AG63" s="1376" t="str">
        <f t="shared" si="167"/>
        <v>#DIV/0!</v>
      </c>
      <c r="AH63" s="1442" t="str">
        <f t="shared" si="158"/>
        <v>#DIV/0!</v>
      </c>
      <c r="AI63" s="1376">
        <f t="shared" si="159"/>
        <v>0.237394958</v>
      </c>
      <c r="AJ63" s="1378">
        <f t="shared" si="160"/>
        <v>0.2100600601</v>
      </c>
      <c r="AK63" s="1378">
        <f t="shared" si="161"/>
        <v>0.375</v>
      </c>
      <c r="AL63" s="1378">
        <f t="shared" si="162"/>
        <v>0.2467645202</v>
      </c>
      <c r="AM63" s="1378">
        <f t="shared" si="163"/>
        <v>0.189456377</v>
      </c>
      <c r="AN63" s="50"/>
      <c r="AO63" s="50"/>
      <c r="AP63" s="50"/>
      <c r="AQ63" s="50"/>
      <c r="AR63" s="50"/>
      <c r="AS63" s="92"/>
    </row>
    <row r="64">
      <c r="B64" s="1375" t="s">
        <v>163</v>
      </c>
      <c r="C64" s="1376">
        <f t="shared" ref="C64:K64" si="168">C59/C58</f>
        <v>0.1</v>
      </c>
      <c r="D64" s="1376">
        <f t="shared" si="168"/>
        <v>0.25</v>
      </c>
      <c r="E64" s="1376">
        <f t="shared" si="168"/>
        <v>0</v>
      </c>
      <c r="F64" s="1376">
        <f t="shared" si="168"/>
        <v>0.2857142857</v>
      </c>
      <c r="G64" s="1376">
        <f t="shared" si="168"/>
        <v>0</v>
      </c>
      <c r="H64" s="1377" t="str">
        <f t="shared" si="168"/>
        <v>#DIV/0!</v>
      </c>
      <c r="I64" s="1377" t="str">
        <f t="shared" si="168"/>
        <v>#DIV/0!</v>
      </c>
      <c r="J64" s="1376">
        <f t="shared" si="168"/>
        <v>0</v>
      </c>
      <c r="K64" s="1376">
        <f t="shared" si="168"/>
        <v>0.4</v>
      </c>
      <c r="L64" s="1376"/>
      <c r="M64" s="1376">
        <f t="shared" ref="M64:T64" si="169">M59/M58</f>
        <v>0.3333333333</v>
      </c>
      <c r="N64" s="1376">
        <f t="shared" si="169"/>
        <v>0.4</v>
      </c>
      <c r="O64" s="1377" t="str">
        <f t="shared" si="169"/>
        <v>#DIV/0!</v>
      </c>
      <c r="P64" s="1377" t="str">
        <f t="shared" si="169"/>
        <v>#DIV/0!</v>
      </c>
      <c r="Q64" s="1376">
        <f t="shared" si="169"/>
        <v>0.2222222222</v>
      </c>
      <c r="R64" s="1376">
        <f t="shared" si="169"/>
        <v>0.2857142857</v>
      </c>
      <c r="S64" s="1376">
        <f t="shared" si="169"/>
        <v>0.2</v>
      </c>
      <c r="T64" s="1376">
        <f t="shared" si="169"/>
        <v>0.3</v>
      </c>
      <c r="U64" s="1376"/>
      <c r="V64" s="1377" t="str">
        <f t="shared" ref="V64:X64" si="170">V59/V58</f>
        <v>#DIV/0!</v>
      </c>
      <c r="W64" s="1377" t="str">
        <f t="shared" si="170"/>
        <v>#DIV/0!</v>
      </c>
      <c r="X64" s="1376">
        <f t="shared" si="170"/>
        <v>0.5</v>
      </c>
      <c r="Y64" s="1376"/>
      <c r="Z64" s="1376">
        <f t="shared" ref="Z64:AG64" si="171">Z59/Z58</f>
        <v>0.5</v>
      </c>
      <c r="AA64" s="1376">
        <f t="shared" si="171"/>
        <v>0.3333333333</v>
      </c>
      <c r="AB64" s="1376">
        <f t="shared" si="171"/>
        <v>0.5555555556</v>
      </c>
      <c r="AC64" s="1377" t="str">
        <f t="shared" si="171"/>
        <v>#DIV/0!</v>
      </c>
      <c r="AD64" s="1377" t="str">
        <f t="shared" si="171"/>
        <v>#DIV/0!</v>
      </c>
      <c r="AE64" s="1376">
        <f t="shared" si="171"/>
        <v>1</v>
      </c>
      <c r="AF64" s="1376" t="str">
        <f t="shared" si="171"/>
        <v>#DIV/0!</v>
      </c>
      <c r="AG64" s="1376" t="str">
        <f t="shared" si="171"/>
        <v>#DIV/0!</v>
      </c>
      <c r="AH64" s="1442" t="str">
        <f t="shared" si="158"/>
        <v>#DIV/0!</v>
      </c>
      <c r="AI64" s="1376">
        <f t="shared" si="159"/>
        <v>0.3008849558</v>
      </c>
      <c r="AJ64" s="1378">
        <f t="shared" si="160"/>
        <v>0.1271428571</v>
      </c>
      <c r="AK64" s="1378">
        <f t="shared" si="161"/>
        <v>0.2833333333</v>
      </c>
      <c r="AL64" s="1378">
        <f t="shared" si="162"/>
        <v>0.251984127</v>
      </c>
      <c r="AM64" s="1378">
        <f t="shared" si="163"/>
        <v>0.4722222222</v>
      </c>
      <c r="AN64" s="50"/>
      <c r="AO64" s="50"/>
      <c r="AP64" s="50"/>
      <c r="AQ64" s="50"/>
      <c r="AR64" s="50"/>
      <c r="AS64" s="92"/>
    </row>
    <row r="65">
      <c r="A65" s="1384"/>
      <c r="B65" s="1375"/>
      <c r="C65" s="1376"/>
      <c r="D65" s="1376"/>
      <c r="E65" s="1376"/>
      <c r="F65" s="1376"/>
      <c r="G65" s="1376"/>
      <c r="H65" s="1377"/>
      <c r="I65" s="1377"/>
      <c r="J65" s="1376"/>
      <c r="K65" s="1376"/>
      <c r="L65" s="1376"/>
      <c r="M65" s="1376"/>
      <c r="N65" s="1376"/>
      <c r="O65" s="1377"/>
      <c r="P65" s="1377"/>
      <c r="Q65" s="1376"/>
      <c r="R65" s="1376"/>
      <c r="S65" s="1376"/>
      <c r="T65" s="1376"/>
      <c r="U65" s="1376"/>
      <c r="V65" s="1377"/>
      <c r="W65" s="1377"/>
      <c r="X65" s="1376"/>
      <c r="Y65" s="1376"/>
      <c r="Z65" s="1376"/>
      <c r="AA65" s="1376"/>
      <c r="AB65" s="1376"/>
      <c r="AC65" s="1377"/>
      <c r="AD65" s="1377"/>
      <c r="AE65" s="1376"/>
      <c r="AF65" s="1376"/>
      <c r="AG65" s="1376"/>
      <c r="AH65" s="1442"/>
      <c r="AI65" s="1376"/>
      <c r="AJ65" s="1378"/>
      <c r="AK65" s="1378"/>
      <c r="AL65" s="1378"/>
      <c r="AM65" s="1378"/>
      <c r="AN65" s="50"/>
      <c r="AO65" s="50"/>
      <c r="AP65" s="50"/>
      <c r="AQ65" s="50"/>
      <c r="AR65" s="50"/>
      <c r="AS65" s="92"/>
    </row>
    <row r="66">
      <c r="A66" s="1384"/>
      <c r="B66" s="1375"/>
      <c r="C66" s="1376"/>
      <c r="D66" s="1376"/>
      <c r="E66" s="1376"/>
      <c r="F66" s="1376"/>
      <c r="G66" s="1376"/>
      <c r="H66" s="1377"/>
      <c r="I66" s="1377"/>
      <c r="J66" s="1376"/>
      <c r="K66" s="1376"/>
      <c r="L66" s="1376"/>
      <c r="M66" s="1376"/>
      <c r="N66" s="1376"/>
      <c r="O66" s="1377"/>
      <c r="P66" s="1377"/>
      <c r="Q66" s="1376"/>
      <c r="R66" s="1376"/>
      <c r="S66" s="1376"/>
      <c r="T66" s="1376"/>
      <c r="U66" s="1376"/>
      <c r="V66" s="1377"/>
      <c r="W66" s="1377"/>
      <c r="X66" s="1376"/>
      <c r="Y66" s="1376"/>
      <c r="Z66" s="1376"/>
      <c r="AA66" s="1376"/>
      <c r="AB66" s="1376"/>
      <c r="AC66" s="1377"/>
      <c r="AD66" s="1377"/>
      <c r="AE66" s="1376"/>
      <c r="AF66" s="1376"/>
      <c r="AG66" s="1376"/>
      <c r="AH66" s="1442"/>
      <c r="AI66" s="1376"/>
      <c r="AJ66" s="1378"/>
      <c r="AK66" s="1378"/>
      <c r="AL66" s="1378"/>
      <c r="AM66" s="1378"/>
      <c r="AN66" s="50"/>
      <c r="AO66" s="50"/>
      <c r="AP66" s="50"/>
      <c r="AQ66" s="50"/>
      <c r="AR66" s="50"/>
      <c r="AS66" s="92"/>
    </row>
    <row r="67">
      <c r="A67" s="1384"/>
      <c r="B67" s="1375"/>
      <c r="C67" s="1376"/>
      <c r="D67" s="1376"/>
      <c r="E67" s="1376"/>
      <c r="F67" s="1376"/>
      <c r="G67" s="1376"/>
      <c r="H67" s="1377"/>
      <c r="I67" s="1377"/>
      <c r="J67" s="1376"/>
      <c r="K67" s="1376"/>
      <c r="L67" s="1376"/>
      <c r="M67" s="1376"/>
      <c r="N67" s="1376"/>
      <c r="O67" s="1377"/>
      <c r="P67" s="1377"/>
      <c r="Q67" s="1376"/>
      <c r="R67" s="1376"/>
      <c r="S67" s="1376"/>
      <c r="T67" s="1376"/>
      <c r="U67" s="1376"/>
      <c r="V67" s="1377"/>
      <c r="W67" s="1377"/>
      <c r="X67" s="1376"/>
      <c r="Y67" s="1376"/>
      <c r="Z67" s="1376"/>
      <c r="AA67" s="1376"/>
      <c r="AB67" s="1376"/>
      <c r="AC67" s="1377"/>
      <c r="AD67" s="1377"/>
      <c r="AE67" s="1376"/>
      <c r="AF67" s="1376"/>
      <c r="AG67" s="1376"/>
      <c r="AH67" s="1442"/>
      <c r="AI67" s="1376"/>
      <c r="AJ67" s="1378"/>
      <c r="AK67" s="1378"/>
      <c r="AL67" s="1378"/>
      <c r="AM67" s="1378"/>
      <c r="AN67" s="50"/>
      <c r="AO67" s="50"/>
      <c r="AP67" s="50"/>
      <c r="AQ67" s="50"/>
      <c r="AR67" s="50"/>
      <c r="AS67" s="92"/>
    </row>
  </sheetData>
  <mergeCells count="5">
    <mergeCell ref="A2:A12"/>
    <mergeCell ref="A14:A25"/>
    <mergeCell ref="A27:A38"/>
    <mergeCell ref="A40:A51"/>
    <mergeCell ref="A53:A64"/>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1355"/>
      <c r="B1" s="109" t="s">
        <v>125</v>
      </c>
      <c r="C1" s="1356">
        <v>46027.0</v>
      </c>
      <c r="D1" s="1356">
        <v>46028.0</v>
      </c>
      <c r="E1" s="1356">
        <v>46029.0</v>
      </c>
      <c r="F1" s="1356">
        <v>46030.0</v>
      </c>
      <c r="G1" s="1356">
        <v>46031.0</v>
      </c>
      <c r="H1" s="1356">
        <v>46032.0</v>
      </c>
      <c r="I1" s="1356">
        <v>46033.0</v>
      </c>
      <c r="J1" s="1356">
        <v>46034.0</v>
      </c>
      <c r="K1" s="1356">
        <v>46035.0</v>
      </c>
      <c r="L1" s="1356">
        <v>46036.0</v>
      </c>
      <c r="M1" s="1356">
        <v>46037.0</v>
      </c>
      <c r="N1" s="1356">
        <v>46038.0</v>
      </c>
      <c r="O1" s="1356">
        <v>46039.0</v>
      </c>
      <c r="P1" s="1356">
        <v>46040.0</v>
      </c>
      <c r="Q1" s="1356">
        <v>46041.0</v>
      </c>
      <c r="R1" s="1356">
        <v>46042.0</v>
      </c>
      <c r="S1" s="1356">
        <v>46043.0</v>
      </c>
      <c r="T1" s="1356">
        <v>46044.0</v>
      </c>
      <c r="U1" s="1356">
        <v>46045.0</v>
      </c>
      <c r="V1" s="1356">
        <v>46046.0</v>
      </c>
      <c r="W1" s="1356">
        <v>46047.0</v>
      </c>
      <c r="X1" s="1356">
        <v>46048.0</v>
      </c>
      <c r="Y1" s="1356">
        <v>46049.0</v>
      </c>
      <c r="Z1" s="1356">
        <v>46050.0</v>
      </c>
      <c r="AA1" s="1356">
        <v>46051.0</v>
      </c>
      <c r="AB1" s="1356">
        <v>46052.0</v>
      </c>
      <c r="AC1" s="1356">
        <v>46053.0</v>
      </c>
      <c r="AD1" s="1356">
        <v>46054.0</v>
      </c>
      <c r="AE1" s="1356">
        <v>46055.0</v>
      </c>
      <c r="AF1" s="1356">
        <v>46056.0</v>
      </c>
      <c r="AG1" s="1356">
        <v>46057.0</v>
      </c>
      <c r="AH1" s="1357" t="s">
        <v>3305</v>
      </c>
      <c r="AI1" s="1512" t="s">
        <v>3306</v>
      </c>
      <c r="AJ1" s="1513" t="s">
        <v>3307</v>
      </c>
      <c r="AK1" s="1513" t="s">
        <v>3308</v>
      </c>
      <c r="AL1" s="50" t="s">
        <v>3309</v>
      </c>
      <c r="AM1" s="50" t="s">
        <v>3310</v>
      </c>
      <c r="AN1" s="50"/>
    </row>
    <row r="2">
      <c r="A2" s="1355" t="s">
        <v>40</v>
      </c>
      <c r="B2" s="109" t="s">
        <v>22</v>
      </c>
      <c r="C2" s="1425">
        <f t="shared" ref="C2:AG2" si="1">C15+C28</f>
        <v>0</v>
      </c>
      <c r="D2" s="1425">
        <f t="shared" si="1"/>
        <v>6</v>
      </c>
      <c r="E2" s="1425">
        <f t="shared" si="1"/>
        <v>6</v>
      </c>
      <c r="F2" s="1425">
        <f t="shared" si="1"/>
        <v>6</v>
      </c>
      <c r="G2" s="1425">
        <f t="shared" si="1"/>
        <v>6</v>
      </c>
      <c r="H2" s="1425">
        <f t="shared" si="1"/>
        <v>0</v>
      </c>
      <c r="I2" s="1425">
        <f t="shared" si="1"/>
        <v>0</v>
      </c>
      <c r="J2" s="1425">
        <f t="shared" si="1"/>
        <v>0</v>
      </c>
      <c r="K2" s="1542">
        <f t="shared" si="1"/>
        <v>6</v>
      </c>
      <c r="L2" s="1542">
        <f t="shared" si="1"/>
        <v>6</v>
      </c>
      <c r="M2" s="1542">
        <f t="shared" si="1"/>
        <v>6</v>
      </c>
      <c r="N2" s="1542">
        <f t="shared" si="1"/>
        <v>6</v>
      </c>
      <c r="O2" s="1425">
        <f t="shared" si="1"/>
        <v>0</v>
      </c>
      <c r="P2" s="1425">
        <f t="shared" si="1"/>
        <v>0</v>
      </c>
      <c r="Q2" s="1369">
        <f t="shared" si="1"/>
        <v>6</v>
      </c>
      <c r="R2" s="1369">
        <f t="shared" si="1"/>
        <v>6</v>
      </c>
      <c r="S2" s="1542">
        <f t="shared" si="1"/>
        <v>6</v>
      </c>
      <c r="T2" s="1425">
        <f t="shared" si="1"/>
        <v>6</v>
      </c>
      <c r="U2" s="1542">
        <f t="shared" si="1"/>
        <v>6</v>
      </c>
      <c r="V2" s="1387">
        <f t="shared" si="1"/>
        <v>0</v>
      </c>
      <c r="W2" s="1387">
        <f t="shared" si="1"/>
        <v>0</v>
      </c>
      <c r="X2" s="1542">
        <f t="shared" si="1"/>
        <v>6</v>
      </c>
      <c r="Y2" s="1425">
        <f t="shared" si="1"/>
        <v>6</v>
      </c>
      <c r="Z2" s="1425">
        <f t="shared" si="1"/>
        <v>0</v>
      </c>
      <c r="AA2" s="1542">
        <f t="shared" si="1"/>
        <v>0</v>
      </c>
      <c r="AB2" s="1425">
        <f t="shared" si="1"/>
        <v>0</v>
      </c>
      <c r="AC2" s="1387">
        <f t="shared" si="1"/>
        <v>0</v>
      </c>
      <c r="AD2" s="1387">
        <f t="shared" si="1"/>
        <v>0</v>
      </c>
      <c r="AE2" s="1425">
        <f t="shared" si="1"/>
        <v>0</v>
      </c>
      <c r="AF2" s="1425">
        <f t="shared" si="1"/>
        <v>0</v>
      </c>
      <c r="AG2" s="1425">
        <f t="shared" si="1"/>
        <v>0</v>
      </c>
      <c r="AH2" s="1514">
        <f>SUM(C2:AF2)</f>
        <v>90</v>
      </c>
      <c r="AI2" s="1515"/>
      <c r="AJ2" s="1516"/>
      <c r="AK2" s="1516"/>
      <c r="AL2" s="393"/>
      <c r="AM2" s="393"/>
      <c r="AN2" s="50"/>
    </row>
    <row r="3">
      <c r="B3" s="1517" t="s">
        <v>97</v>
      </c>
      <c r="C3" s="1543">
        <f t="shared" ref="C3:AG3" si="2">C16+C29</f>
        <v>0</v>
      </c>
      <c r="D3" s="1543">
        <f t="shared" si="2"/>
        <v>80</v>
      </c>
      <c r="E3" s="1543">
        <f t="shared" si="2"/>
        <v>223</v>
      </c>
      <c r="F3" s="1544">
        <f t="shared" si="2"/>
        <v>0</v>
      </c>
      <c r="G3" s="1543">
        <f t="shared" si="2"/>
        <v>0</v>
      </c>
      <c r="H3" s="1543">
        <f t="shared" si="2"/>
        <v>0</v>
      </c>
      <c r="I3" s="1543">
        <f t="shared" si="2"/>
        <v>0</v>
      </c>
      <c r="J3" s="1543">
        <f t="shared" si="2"/>
        <v>0</v>
      </c>
      <c r="K3" s="1543">
        <f t="shared" si="2"/>
        <v>257</v>
      </c>
      <c r="L3" s="1543">
        <f t="shared" si="2"/>
        <v>304</v>
      </c>
      <c r="M3" s="1543">
        <f t="shared" si="2"/>
        <v>241</v>
      </c>
      <c r="N3" s="1543">
        <f t="shared" si="2"/>
        <v>220</v>
      </c>
      <c r="O3" s="1543">
        <f t="shared" si="2"/>
        <v>1</v>
      </c>
      <c r="P3" s="1543">
        <f t="shared" si="2"/>
        <v>0</v>
      </c>
      <c r="Q3" s="1545">
        <f t="shared" si="2"/>
        <v>235</v>
      </c>
      <c r="R3" s="1545">
        <f t="shared" si="2"/>
        <v>315</v>
      </c>
      <c r="S3" s="1544">
        <f t="shared" si="2"/>
        <v>425</v>
      </c>
      <c r="T3" s="1544">
        <f t="shared" si="2"/>
        <v>500</v>
      </c>
      <c r="U3" s="1544">
        <f t="shared" si="2"/>
        <v>415</v>
      </c>
      <c r="V3" s="1546">
        <f t="shared" si="2"/>
        <v>0</v>
      </c>
      <c r="W3" s="1546">
        <f t="shared" si="2"/>
        <v>0</v>
      </c>
      <c r="X3" s="1543">
        <f t="shared" si="2"/>
        <v>436</v>
      </c>
      <c r="Y3" s="1511">
        <f t="shared" si="2"/>
        <v>509</v>
      </c>
      <c r="Z3" s="1544">
        <f t="shared" si="2"/>
        <v>305</v>
      </c>
      <c r="AA3" s="1544">
        <f t="shared" si="2"/>
        <v>263</v>
      </c>
      <c r="AB3" s="1543">
        <f t="shared" si="2"/>
        <v>0</v>
      </c>
      <c r="AC3" s="1546">
        <f t="shared" si="2"/>
        <v>0</v>
      </c>
      <c r="AD3" s="1546">
        <f t="shared" si="2"/>
        <v>0</v>
      </c>
      <c r="AE3" s="1543">
        <f t="shared" si="2"/>
        <v>0</v>
      </c>
      <c r="AF3" s="1543">
        <f t="shared" si="2"/>
        <v>0</v>
      </c>
      <c r="AG3" s="1543">
        <f t="shared" si="2"/>
        <v>0</v>
      </c>
      <c r="AH3" s="1523">
        <f t="shared" ref="AH3:AH7" si="4">AVERAGE(C3:AF3)</f>
        <v>157.6333333</v>
      </c>
      <c r="AI3" s="1477">
        <f t="shared" ref="AI3:AI7" si="5">SUM(C3:AF3)</f>
        <v>4729</v>
      </c>
      <c r="AJ3" s="1524">
        <f t="shared" ref="AJ3:AJ7" si="6">IFERROR(AVERAGE(C3:F3),"-")</f>
        <v>75.75</v>
      </c>
      <c r="AK3" s="1524">
        <f t="shared" ref="AK3:AK7" si="7">IFERROR(AVERAGE(I3:M3),"-")</f>
        <v>160.4</v>
      </c>
      <c r="AL3" s="1516">
        <f t="shared" ref="AL3:AL7" si="8">IFERROR(AVERAGE(P3:T3),"-")</f>
        <v>295</v>
      </c>
      <c r="AM3" s="1516">
        <f t="shared" ref="AM3:AM7" si="9">IFERROR(AVERAGE(W3:AA3),"-")</f>
        <v>302.6</v>
      </c>
      <c r="AN3" s="1525"/>
    </row>
    <row r="4">
      <c r="B4" s="1526" t="s">
        <v>3290</v>
      </c>
      <c r="C4" s="1432">
        <f t="shared" ref="C4:AG4" si="3">C17+C30</f>
        <v>0</v>
      </c>
      <c r="D4" s="1432">
        <f t="shared" si="3"/>
        <v>43</v>
      </c>
      <c r="E4" s="1432">
        <f t="shared" si="3"/>
        <v>91</v>
      </c>
      <c r="F4" s="1542">
        <f t="shared" si="3"/>
        <v>0</v>
      </c>
      <c r="G4" s="1432">
        <f t="shared" si="3"/>
        <v>0</v>
      </c>
      <c r="H4" s="1432">
        <f t="shared" si="3"/>
        <v>0</v>
      </c>
      <c r="I4" s="1432">
        <f t="shared" si="3"/>
        <v>0</v>
      </c>
      <c r="J4" s="1432">
        <f t="shared" si="3"/>
        <v>0</v>
      </c>
      <c r="K4" s="1432">
        <f t="shared" si="3"/>
        <v>76</v>
      </c>
      <c r="L4" s="1432">
        <f t="shared" si="3"/>
        <v>102</v>
      </c>
      <c r="M4" s="1432">
        <f t="shared" si="3"/>
        <v>82</v>
      </c>
      <c r="N4" s="1432">
        <f t="shared" si="3"/>
        <v>67</v>
      </c>
      <c r="O4" s="1432">
        <f t="shared" si="3"/>
        <v>1</v>
      </c>
      <c r="P4" s="1432">
        <f t="shared" si="3"/>
        <v>0</v>
      </c>
      <c r="Q4" s="1369">
        <f t="shared" si="3"/>
        <v>82</v>
      </c>
      <c r="R4" s="1369">
        <f t="shared" si="3"/>
        <v>96</v>
      </c>
      <c r="S4" s="1542">
        <f t="shared" si="3"/>
        <v>123</v>
      </c>
      <c r="T4" s="1542">
        <f t="shared" si="3"/>
        <v>174</v>
      </c>
      <c r="U4" s="1542">
        <f t="shared" si="3"/>
        <v>172</v>
      </c>
      <c r="V4" s="1395">
        <f t="shared" si="3"/>
        <v>0</v>
      </c>
      <c r="W4" s="1395">
        <f t="shared" si="3"/>
        <v>0</v>
      </c>
      <c r="X4" s="1432">
        <f t="shared" si="3"/>
        <v>135</v>
      </c>
      <c r="Y4" s="1432">
        <f t="shared" si="3"/>
        <v>184</v>
      </c>
      <c r="Z4" s="1542">
        <f t="shared" si="3"/>
        <v>66</v>
      </c>
      <c r="AA4" s="1542">
        <f t="shared" si="3"/>
        <v>135</v>
      </c>
      <c r="AB4" s="1432">
        <f t="shared" si="3"/>
        <v>0</v>
      </c>
      <c r="AC4" s="1395">
        <f t="shared" si="3"/>
        <v>0</v>
      </c>
      <c r="AD4" s="1395">
        <f t="shared" si="3"/>
        <v>0</v>
      </c>
      <c r="AE4" s="1432">
        <f t="shared" si="3"/>
        <v>0</v>
      </c>
      <c r="AF4" s="1432">
        <f t="shared" si="3"/>
        <v>0</v>
      </c>
      <c r="AG4" s="1432">
        <f t="shared" si="3"/>
        <v>0</v>
      </c>
      <c r="AH4" s="1523">
        <f t="shared" si="4"/>
        <v>54.3</v>
      </c>
      <c r="AI4" s="1477">
        <f t="shared" si="5"/>
        <v>1629</v>
      </c>
      <c r="AJ4" s="1524">
        <f t="shared" si="6"/>
        <v>33.5</v>
      </c>
      <c r="AK4" s="1524">
        <f t="shared" si="7"/>
        <v>52</v>
      </c>
      <c r="AL4" s="1516">
        <f t="shared" si="8"/>
        <v>95</v>
      </c>
      <c r="AM4" s="1516">
        <f t="shared" si="9"/>
        <v>104</v>
      </c>
      <c r="AN4" s="50"/>
    </row>
    <row r="5">
      <c r="B5" s="109" t="s">
        <v>1283</v>
      </c>
      <c r="C5" s="1432">
        <f t="shared" ref="C5:AG5" si="10">C18+C31</f>
        <v>0</v>
      </c>
      <c r="D5" s="1432">
        <f t="shared" si="10"/>
        <v>12</v>
      </c>
      <c r="E5" s="1432">
        <f t="shared" si="10"/>
        <v>37</v>
      </c>
      <c r="F5" s="1542">
        <f t="shared" si="10"/>
        <v>0</v>
      </c>
      <c r="G5" s="1432">
        <f t="shared" si="10"/>
        <v>0</v>
      </c>
      <c r="H5" s="1432">
        <f t="shared" si="10"/>
        <v>0</v>
      </c>
      <c r="I5" s="1432">
        <f t="shared" si="10"/>
        <v>0</v>
      </c>
      <c r="J5" s="1432">
        <f t="shared" si="10"/>
        <v>0</v>
      </c>
      <c r="K5" s="1432">
        <f t="shared" si="10"/>
        <v>21</v>
      </c>
      <c r="L5" s="1432">
        <f t="shared" si="10"/>
        <v>40</v>
      </c>
      <c r="M5" s="1432">
        <f t="shared" si="10"/>
        <v>33</v>
      </c>
      <c r="N5" s="1432">
        <f t="shared" si="10"/>
        <v>32</v>
      </c>
      <c r="O5" s="1432">
        <f t="shared" si="10"/>
        <v>1</v>
      </c>
      <c r="P5" s="1432">
        <f t="shared" si="10"/>
        <v>0</v>
      </c>
      <c r="Q5" s="1369">
        <f t="shared" si="10"/>
        <v>30</v>
      </c>
      <c r="R5" s="1369">
        <f t="shared" si="10"/>
        <v>34</v>
      </c>
      <c r="S5" s="1542">
        <f t="shared" si="10"/>
        <v>49</v>
      </c>
      <c r="T5" s="1542">
        <f t="shared" si="10"/>
        <v>44</v>
      </c>
      <c r="U5" s="1542">
        <f t="shared" si="10"/>
        <v>45</v>
      </c>
      <c r="V5" s="1395">
        <f t="shared" si="10"/>
        <v>0</v>
      </c>
      <c r="W5" s="1395">
        <f t="shared" si="10"/>
        <v>0</v>
      </c>
      <c r="X5" s="1432">
        <f t="shared" si="10"/>
        <v>43</v>
      </c>
      <c r="Y5" s="1432">
        <f t="shared" si="10"/>
        <v>56</v>
      </c>
      <c r="Z5" s="1542">
        <f t="shared" si="10"/>
        <v>26</v>
      </c>
      <c r="AA5" s="1542">
        <f t="shared" si="10"/>
        <v>46</v>
      </c>
      <c r="AB5" s="1432">
        <f t="shared" si="10"/>
        <v>0</v>
      </c>
      <c r="AC5" s="1395">
        <f t="shared" si="10"/>
        <v>0</v>
      </c>
      <c r="AD5" s="1395">
        <f t="shared" si="10"/>
        <v>0</v>
      </c>
      <c r="AE5" s="1432">
        <f t="shared" si="10"/>
        <v>0</v>
      </c>
      <c r="AF5" s="1432">
        <f t="shared" si="10"/>
        <v>0</v>
      </c>
      <c r="AG5" s="1432">
        <f t="shared" si="10"/>
        <v>0</v>
      </c>
      <c r="AH5" s="1523">
        <f t="shared" si="4"/>
        <v>18.3</v>
      </c>
      <c r="AI5" s="1477">
        <f t="shared" si="5"/>
        <v>549</v>
      </c>
      <c r="AJ5" s="1524">
        <f t="shared" si="6"/>
        <v>12.25</v>
      </c>
      <c r="AK5" s="1524">
        <f t="shared" si="7"/>
        <v>18.8</v>
      </c>
      <c r="AL5" s="1516">
        <f t="shared" si="8"/>
        <v>31.4</v>
      </c>
      <c r="AM5" s="1516">
        <f t="shared" si="9"/>
        <v>34.2</v>
      </c>
      <c r="AN5" s="50"/>
    </row>
    <row r="6">
      <c r="B6" s="109" t="s">
        <v>3315</v>
      </c>
      <c r="C6" s="1432">
        <f t="shared" ref="C6:AG6" si="11">C19+C32</f>
        <v>0</v>
      </c>
      <c r="D6" s="1432">
        <f t="shared" si="11"/>
        <v>5</v>
      </c>
      <c r="E6" s="1432">
        <f t="shared" si="11"/>
        <v>5</v>
      </c>
      <c r="F6" s="1542">
        <f t="shared" si="11"/>
        <v>0</v>
      </c>
      <c r="G6" s="1432">
        <f t="shared" si="11"/>
        <v>0</v>
      </c>
      <c r="H6" s="1432">
        <f t="shared" si="11"/>
        <v>0</v>
      </c>
      <c r="I6" s="1432">
        <f t="shared" si="11"/>
        <v>0</v>
      </c>
      <c r="J6" s="1432">
        <f t="shared" si="11"/>
        <v>0</v>
      </c>
      <c r="K6" s="1432">
        <f t="shared" si="11"/>
        <v>5</v>
      </c>
      <c r="L6" s="1432">
        <f t="shared" si="11"/>
        <v>10</v>
      </c>
      <c r="M6" s="1432">
        <f t="shared" si="11"/>
        <v>7</v>
      </c>
      <c r="N6" s="1432">
        <f t="shared" si="11"/>
        <v>10</v>
      </c>
      <c r="O6" s="1432">
        <f t="shared" si="11"/>
        <v>1</v>
      </c>
      <c r="P6" s="1432">
        <f t="shared" si="11"/>
        <v>0</v>
      </c>
      <c r="Q6" s="1369">
        <f t="shared" si="11"/>
        <v>5</v>
      </c>
      <c r="R6" s="1369">
        <f t="shared" si="11"/>
        <v>8</v>
      </c>
      <c r="S6" s="1542">
        <f t="shared" si="11"/>
        <v>11</v>
      </c>
      <c r="T6" s="1542">
        <f t="shared" si="11"/>
        <v>9</v>
      </c>
      <c r="U6" s="1542">
        <f t="shared" si="11"/>
        <v>9</v>
      </c>
      <c r="V6" s="1395">
        <f t="shared" si="11"/>
        <v>0</v>
      </c>
      <c r="W6" s="1395">
        <f t="shared" si="11"/>
        <v>0</v>
      </c>
      <c r="X6" s="1432">
        <f t="shared" si="11"/>
        <v>8</v>
      </c>
      <c r="Y6" s="1432">
        <f t="shared" si="11"/>
        <v>6</v>
      </c>
      <c r="Z6" s="1542">
        <f t="shared" si="11"/>
        <v>4</v>
      </c>
      <c r="AA6" s="1542">
        <f t="shared" si="11"/>
        <v>0</v>
      </c>
      <c r="AB6" s="1432">
        <f t="shared" si="11"/>
        <v>0</v>
      </c>
      <c r="AC6" s="1395">
        <f t="shared" si="11"/>
        <v>0</v>
      </c>
      <c r="AD6" s="1395">
        <f t="shared" si="11"/>
        <v>0</v>
      </c>
      <c r="AE6" s="1432">
        <f t="shared" si="11"/>
        <v>0</v>
      </c>
      <c r="AF6" s="1432">
        <f t="shared" si="11"/>
        <v>0</v>
      </c>
      <c r="AG6" s="1432">
        <f t="shared" si="11"/>
        <v>0</v>
      </c>
      <c r="AH6" s="1523">
        <f t="shared" si="4"/>
        <v>3.433333333</v>
      </c>
      <c r="AI6" s="1477">
        <f t="shared" si="5"/>
        <v>103</v>
      </c>
      <c r="AJ6" s="1524">
        <f t="shared" si="6"/>
        <v>2.5</v>
      </c>
      <c r="AK6" s="1524">
        <f t="shared" si="7"/>
        <v>4.4</v>
      </c>
      <c r="AL6" s="1516">
        <f t="shared" si="8"/>
        <v>6.6</v>
      </c>
      <c r="AM6" s="1516">
        <f t="shared" si="9"/>
        <v>3.6</v>
      </c>
      <c r="AN6" s="50"/>
    </row>
    <row r="7">
      <c r="B7" s="109" t="s">
        <v>96</v>
      </c>
      <c r="C7" s="1542">
        <f t="shared" ref="C7:AG7" si="12">C20+C33</f>
        <v>0</v>
      </c>
      <c r="D7" s="1425">
        <f t="shared" si="12"/>
        <v>3</v>
      </c>
      <c r="E7" s="1425">
        <f t="shared" si="12"/>
        <v>1</v>
      </c>
      <c r="F7" s="1542">
        <f t="shared" si="12"/>
        <v>0</v>
      </c>
      <c r="G7" s="1425">
        <f t="shared" si="12"/>
        <v>0</v>
      </c>
      <c r="H7" s="1425">
        <f t="shared" si="12"/>
        <v>0</v>
      </c>
      <c r="I7" s="1425">
        <f t="shared" si="12"/>
        <v>0</v>
      </c>
      <c r="J7" s="1425">
        <f t="shared" si="12"/>
        <v>0</v>
      </c>
      <c r="K7" s="1432">
        <f t="shared" si="12"/>
        <v>3</v>
      </c>
      <c r="L7" s="1432">
        <f t="shared" si="12"/>
        <v>2</v>
      </c>
      <c r="M7" s="1432">
        <f t="shared" si="12"/>
        <v>3</v>
      </c>
      <c r="N7" s="1432">
        <f t="shared" si="12"/>
        <v>5</v>
      </c>
      <c r="O7" s="1425">
        <f t="shared" si="12"/>
        <v>1</v>
      </c>
      <c r="P7" s="1425">
        <f t="shared" si="12"/>
        <v>0</v>
      </c>
      <c r="Q7" s="1369">
        <f t="shared" si="12"/>
        <v>3</v>
      </c>
      <c r="R7" s="1369">
        <f t="shared" si="12"/>
        <v>2</v>
      </c>
      <c r="S7" s="1425">
        <f t="shared" si="12"/>
        <v>2</v>
      </c>
      <c r="T7" s="1542">
        <f t="shared" si="12"/>
        <v>4</v>
      </c>
      <c r="U7" s="1425">
        <f t="shared" si="12"/>
        <v>4</v>
      </c>
      <c r="V7" s="1387">
        <f t="shared" si="12"/>
        <v>0</v>
      </c>
      <c r="W7" s="1387">
        <f t="shared" si="12"/>
        <v>0</v>
      </c>
      <c r="X7" s="1425">
        <f t="shared" si="12"/>
        <v>3</v>
      </c>
      <c r="Y7" s="1432">
        <f t="shared" si="12"/>
        <v>4</v>
      </c>
      <c r="Z7" s="1542">
        <f t="shared" si="12"/>
        <v>2</v>
      </c>
      <c r="AA7" s="1425">
        <f t="shared" si="12"/>
        <v>0</v>
      </c>
      <c r="AB7" s="1425">
        <f t="shared" si="12"/>
        <v>0</v>
      </c>
      <c r="AC7" s="1387">
        <f t="shared" si="12"/>
        <v>0</v>
      </c>
      <c r="AD7" s="1387">
        <f t="shared" si="12"/>
        <v>0</v>
      </c>
      <c r="AE7" s="1425">
        <f t="shared" si="12"/>
        <v>0</v>
      </c>
      <c r="AF7" s="1425">
        <f t="shared" si="12"/>
        <v>0</v>
      </c>
      <c r="AG7" s="1425">
        <f t="shared" si="12"/>
        <v>0</v>
      </c>
      <c r="AH7" s="1523">
        <f t="shared" si="4"/>
        <v>1.4</v>
      </c>
      <c r="AI7" s="1318">
        <f t="shared" si="5"/>
        <v>42</v>
      </c>
      <c r="AJ7" s="1524">
        <f t="shared" si="6"/>
        <v>1</v>
      </c>
      <c r="AK7" s="1524">
        <f t="shared" si="7"/>
        <v>1.6</v>
      </c>
      <c r="AL7" s="1516">
        <f t="shared" si="8"/>
        <v>2.2</v>
      </c>
      <c r="AM7" s="1516">
        <f t="shared" si="9"/>
        <v>1.8</v>
      </c>
      <c r="AN7" s="50"/>
    </row>
    <row r="8">
      <c r="B8" s="1373" t="s">
        <v>3317</v>
      </c>
      <c r="C8" s="1547">
        <f t="shared" ref="C8:AG8" si="13">C7-C2</f>
        <v>0</v>
      </c>
      <c r="D8" s="1410">
        <f t="shared" si="13"/>
        <v>-3</v>
      </c>
      <c r="E8" s="1410">
        <f t="shared" si="13"/>
        <v>-5</v>
      </c>
      <c r="F8" s="1547">
        <f t="shared" si="13"/>
        <v>-6</v>
      </c>
      <c r="G8" s="1410">
        <f t="shared" si="13"/>
        <v>-6</v>
      </c>
      <c r="H8" s="1410">
        <f t="shared" si="13"/>
        <v>0</v>
      </c>
      <c r="I8" s="1410">
        <f t="shared" si="13"/>
        <v>0</v>
      </c>
      <c r="J8" s="1410">
        <f t="shared" si="13"/>
        <v>0</v>
      </c>
      <c r="K8" s="1371">
        <f t="shared" si="13"/>
        <v>-3</v>
      </c>
      <c r="L8" s="1371">
        <f t="shared" si="13"/>
        <v>-4</v>
      </c>
      <c r="M8" s="1371">
        <f t="shared" si="13"/>
        <v>-3</v>
      </c>
      <c r="N8" s="1371">
        <f t="shared" si="13"/>
        <v>-1</v>
      </c>
      <c r="O8" s="1410">
        <f t="shared" si="13"/>
        <v>1</v>
      </c>
      <c r="P8" s="1410">
        <f t="shared" si="13"/>
        <v>0</v>
      </c>
      <c r="Q8" s="1548">
        <f t="shared" si="13"/>
        <v>-3</v>
      </c>
      <c r="R8" s="1548">
        <f t="shared" si="13"/>
        <v>-4</v>
      </c>
      <c r="S8" s="1547">
        <f t="shared" si="13"/>
        <v>-4</v>
      </c>
      <c r="T8" s="1547">
        <f t="shared" si="13"/>
        <v>-2</v>
      </c>
      <c r="U8" s="1547">
        <f t="shared" si="13"/>
        <v>-2</v>
      </c>
      <c r="V8" s="1424">
        <f t="shared" si="13"/>
        <v>0</v>
      </c>
      <c r="W8" s="1424">
        <f t="shared" si="13"/>
        <v>0</v>
      </c>
      <c r="X8" s="1547">
        <f t="shared" si="13"/>
        <v>-3</v>
      </c>
      <c r="Y8" s="1371">
        <f t="shared" si="13"/>
        <v>-2</v>
      </c>
      <c r="Z8" s="1547">
        <f t="shared" si="13"/>
        <v>2</v>
      </c>
      <c r="AA8" s="1547">
        <f t="shared" si="13"/>
        <v>0</v>
      </c>
      <c r="AB8" s="1410">
        <f t="shared" si="13"/>
        <v>0</v>
      </c>
      <c r="AC8" s="1424">
        <f t="shared" si="13"/>
        <v>0</v>
      </c>
      <c r="AD8" s="1424">
        <f t="shared" si="13"/>
        <v>0</v>
      </c>
      <c r="AE8" s="1410">
        <f t="shared" si="13"/>
        <v>0</v>
      </c>
      <c r="AF8" s="1410">
        <f t="shared" si="13"/>
        <v>0</v>
      </c>
      <c r="AG8" s="1410">
        <f t="shared" si="13"/>
        <v>0</v>
      </c>
      <c r="AH8" s="1530">
        <f>SUM(C8:AG8)</f>
        <v>-48</v>
      </c>
      <c r="AI8" s="1549"/>
      <c r="AJ8" s="393"/>
      <c r="AK8" s="1516"/>
      <c r="AL8" s="393"/>
      <c r="AM8" s="1516"/>
      <c r="AN8" s="50"/>
    </row>
    <row r="9">
      <c r="B9" s="1375" t="s">
        <v>157</v>
      </c>
      <c r="C9" s="1376" t="str">
        <f t="shared" ref="C9:AG9" si="14">C4/C3</f>
        <v>#DIV/0!</v>
      </c>
      <c r="D9" s="1376">
        <f t="shared" si="14"/>
        <v>0.5375</v>
      </c>
      <c r="E9" s="1376">
        <f t="shared" si="14"/>
        <v>0.4080717489</v>
      </c>
      <c r="F9" s="1376" t="str">
        <f t="shared" si="14"/>
        <v>#DIV/0!</v>
      </c>
      <c r="G9" s="1376" t="str">
        <f t="shared" si="14"/>
        <v>#DIV/0!</v>
      </c>
      <c r="H9" s="1376" t="str">
        <f t="shared" si="14"/>
        <v>#DIV/0!</v>
      </c>
      <c r="I9" s="1376" t="str">
        <f t="shared" si="14"/>
        <v>#DIV/0!</v>
      </c>
      <c r="J9" s="1376" t="str">
        <f t="shared" si="14"/>
        <v>#DIV/0!</v>
      </c>
      <c r="K9" s="1376">
        <f t="shared" si="14"/>
        <v>0.2957198444</v>
      </c>
      <c r="L9" s="1376">
        <f t="shared" si="14"/>
        <v>0.3355263158</v>
      </c>
      <c r="M9" s="1376">
        <f t="shared" si="14"/>
        <v>0.3402489627</v>
      </c>
      <c r="N9" s="1376">
        <f t="shared" si="14"/>
        <v>0.3045454545</v>
      </c>
      <c r="O9" s="1376">
        <f t="shared" si="14"/>
        <v>1</v>
      </c>
      <c r="P9" s="1376" t="str">
        <f t="shared" si="14"/>
        <v>#DIV/0!</v>
      </c>
      <c r="Q9" s="1376">
        <f t="shared" si="14"/>
        <v>0.3489361702</v>
      </c>
      <c r="R9" s="1376">
        <f t="shared" si="14"/>
        <v>0.3047619048</v>
      </c>
      <c r="S9" s="1376">
        <f t="shared" si="14"/>
        <v>0.2894117647</v>
      </c>
      <c r="T9" s="1376">
        <f t="shared" si="14"/>
        <v>0.348</v>
      </c>
      <c r="U9" s="1376">
        <f t="shared" si="14"/>
        <v>0.4144578313</v>
      </c>
      <c r="V9" s="1377" t="str">
        <f t="shared" si="14"/>
        <v>#DIV/0!</v>
      </c>
      <c r="W9" s="1377" t="str">
        <f t="shared" si="14"/>
        <v>#DIV/0!</v>
      </c>
      <c r="X9" s="1376">
        <f t="shared" si="14"/>
        <v>0.3096330275</v>
      </c>
      <c r="Y9" s="1376">
        <f t="shared" si="14"/>
        <v>0.3614931238</v>
      </c>
      <c r="Z9" s="1376">
        <f t="shared" si="14"/>
        <v>0.2163934426</v>
      </c>
      <c r="AA9" s="1376">
        <f t="shared" si="14"/>
        <v>0.5133079848</v>
      </c>
      <c r="AB9" s="1376" t="str">
        <f t="shared" si="14"/>
        <v>#DIV/0!</v>
      </c>
      <c r="AC9" s="1377" t="str">
        <f t="shared" si="14"/>
        <v>#DIV/0!</v>
      </c>
      <c r="AD9" s="1377" t="str">
        <f t="shared" si="14"/>
        <v>#DIV/0!</v>
      </c>
      <c r="AE9" s="1376" t="str">
        <f t="shared" si="14"/>
        <v>#DIV/0!</v>
      </c>
      <c r="AF9" s="1376" t="str">
        <f t="shared" si="14"/>
        <v>#DIV/0!</v>
      </c>
      <c r="AG9" s="1376" t="str">
        <f t="shared" si="14"/>
        <v>#DIV/0!</v>
      </c>
      <c r="AH9" s="1532" t="str">
        <f t="shared" ref="AH9:AH12" si="16">AVERAGE(C9:AF9)</f>
        <v>#DIV/0!</v>
      </c>
      <c r="AI9" s="1549">
        <f t="shared" ref="AI9:AI12" si="17">AI4/AI3</f>
        <v>0.3444702897</v>
      </c>
      <c r="AJ9" s="1525"/>
      <c r="AK9" s="1533"/>
      <c r="AL9" s="1525"/>
      <c r="AM9" s="1534"/>
      <c r="AN9" s="50"/>
    </row>
    <row r="10">
      <c r="B10" s="1375" t="s">
        <v>159</v>
      </c>
      <c r="C10" s="1376" t="str">
        <f t="shared" ref="C10:AG10" si="15">C5/C4</f>
        <v>#DIV/0!</v>
      </c>
      <c r="D10" s="1376">
        <f t="shared" si="15"/>
        <v>0.2790697674</v>
      </c>
      <c r="E10" s="1376">
        <f t="shared" si="15"/>
        <v>0.4065934066</v>
      </c>
      <c r="F10" s="1376" t="str">
        <f t="shared" si="15"/>
        <v>#DIV/0!</v>
      </c>
      <c r="G10" s="1376" t="str">
        <f t="shared" si="15"/>
        <v>#DIV/0!</v>
      </c>
      <c r="H10" s="1376" t="str">
        <f t="shared" si="15"/>
        <v>#DIV/0!</v>
      </c>
      <c r="I10" s="1376" t="str">
        <f t="shared" si="15"/>
        <v>#DIV/0!</v>
      </c>
      <c r="J10" s="1376" t="str">
        <f t="shared" si="15"/>
        <v>#DIV/0!</v>
      </c>
      <c r="K10" s="1376">
        <f t="shared" si="15"/>
        <v>0.2763157895</v>
      </c>
      <c r="L10" s="1376">
        <f t="shared" si="15"/>
        <v>0.3921568627</v>
      </c>
      <c r="M10" s="1376">
        <f t="shared" si="15"/>
        <v>0.4024390244</v>
      </c>
      <c r="N10" s="1376">
        <f t="shared" si="15"/>
        <v>0.4776119403</v>
      </c>
      <c r="O10" s="1376">
        <f t="shared" si="15"/>
        <v>1</v>
      </c>
      <c r="P10" s="1376" t="str">
        <f t="shared" si="15"/>
        <v>#DIV/0!</v>
      </c>
      <c r="Q10" s="1376">
        <f t="shared" si="15"/>
        <v>0.3658536585</v>
      </c>
      <c r="R10" s="1376">
        <f t="shared" si="15"/>
        <v>0.3541666667</v>
      </c>
      <c r="S10" s="1376">
        <f t="shared" si="15"/>
        <v>0.3983739837</v>
      </c>
      <c r="T10" s="1376">
        <f t="shared" si="15"/>
        <v>0.2528735632</v>
      </c>
      <c r="U10" s="1376">
        <f t="shared" si="15"/>
        <v>0.261627907</v>
      </c>
      <c r="V10" s="1377" t="str">
        <f t="shared" si="15"/>
        <v>#DIV/0!</v>
      </c>
      <c r="W10" s="1377" t="str">
        <f t="shared" si="15"/>
        <v>#DIV/0!</v>
      </c>
      <c r="X10" s="1376">
        <f t="shared" si="15"/>
        <v>0.3185185185</v>
      </c>
      <c r="Y10" s="1376">
        <f t="shared" si="15"/>
        <v>0.3043478261</v>
      </c>
      <c r="Z10" s="1376">
        <f t="shared" si="15"/>
        <v>0.3939393939</v>
      </c>
      <c r="AA10" s="1376">
        <f t="shared" si="15"/>
        <v>0.3407407407</v>
      </c>
      <c r="AB10" s="1376" t="str">
        <f t="shared" si="15"/>
        <v>#DIV/0!</v>
      </c>
      <c r="AC10" s="1377" t="str">
        <f t="shared" si="15"/>
        <v>#DIV/0!</v>
      </c>
      <c r="AD10" s="1377" t="str">
        <f t="shared" si="15"/>
        <v>#DIV/0!</v>
      </c>
      <c r="AE10" s="1376" t="str">
        <f t="shared" si="15"/>
        <v>#DIV/0!</v>
      </c>
      <c r="AF10" s="1376" t="str">
        <f t="shared" si="15"/>
        <v>#DIV/0!</v>
      </c>
      <c r="AG10" s="1376" t="str">
        <f t="shared" si="15"/>
        <v>#DIV/0!</v>
      </c>
      <c r="AH10" s="1532" t="str">
        <f t="shared" si="16"/>
        <v>#DIV/0!</v>
      </c>
      <c r="AI10" s="1549">
        <f t="shared" si="17"/>
        <v>0.3370165746</v>
      </c>
      <c r="AJ10" s="1534"/>
      <c r="AK10" s="1513"/>
      <c r="AL10" s="1513"/>
      <c r="AM10" s="1513"/>
      <c r="AN10" s="50"/>
    </row>
    <row r="11">
      <c r="B11" s="1375" t="s">
        <v>161</v>
      </c>
      <c r="C11" s="1376" t="str">
        <f t="shared" ref="C11:AG11" si="18">C6/C5</f>
        <v>#DIV/0!</v>
      </c>
      <c r="D11" s="1376">
        <f t="shared" si="18"/>
        <v>0.4166666667</v>
      </c>
      <c r="E11" s="1376">
        <f t="shared" si="18"/>
        <v>0.1351351351</v>
      </c>
      <c r="F11" s="1376" t="str">
        <f t="shared" si="18"/>
        <v>#DIV/0!</v>
      </c>
      <c r="G11" s="1376" t="str">
        <f t="shared" si="18"/>
        <v>#DIV/0!</v>
      </c>
      <c r="H11" s="1376" t="str">
        <f t="shared" si="18"/>
        <v>#DIV/0!</v>
      </c>
      <c r="I11" s="1376" t="str">
        <f t="shared" si="18"/>
        <v>#DIV/0!</v>
      </c>
      <c r="J11" s="1376" t="str">
        <f t="shared" si="18"/>
        <v>#DIV/0!</v>
      </c>
      <c r="K11" s="1376">
        <f t="shared" si="18"/>
        <v>0.2380952381</v>
      </c>
      <c r="L11" s="1376">
        <f t="shared" si="18"/>
        <v>0.25</v>
      </c>
      <c r="M11" s="1376">
        <f t="shared" si="18"/>
        <v>0.2121212121</v>
      </c>
      <c r="N11" s="1376">
        <f t="shared" si="18"/>
        <v>0.3125</v>
      </c>
      <c r="O11" s="1376">
        <f t="shared" si="18"/>
        <v>1</v>
      </c>
      <c r="P11" s="1376" t="str">
        <f t="shared" si="18"/>
        <v>#DIV/0!</v>
      </c>
      <c r="Q11" s="1376">
        <f t="shared" si="18"/>
        <v>0.1666666667</v>
      </c>
      <c r="R11" s="1376">
        <f t="shared" si="18"/>
        <v>0.2352941176</v>
      </c>
      <c r="S11" s="1376">
        <f t="shared" si="18"/>
        <v>0.2244897959</v>
      </c>
      <c r="T11" s="1376">
        <f t="shared" si="18"/>
        <v>0.2045454545</v>
      </c>
      <c r="U11" s="1376">
        <f t="shared" si="18"/>
        <v>0.2</v>
      </c>
      <c r="V11" s="1377" t="str">
        <f t="shared" si="18"/>
        <v>#DIV/0!</v>
      </c>
      <c r="W11" s="1377" t="str">
        <f t="shared" si="18"/>
        <v>#DIV/0!</v>
      </c>
      <c r="X11" s="1376">
        <f t="shared" si="18"/>
        <v>0.1860465116</v>
      </c>
      <c r="Y11" s="1376">
        <f t="shared" si="18"/>
        <v>0.1071428571</v>
      </c>
      <c r="Z11" s="1376">
        <f t="shared" si="18"/>
        <v>0.1538461538</v>
      </c>
      <c r="AA11" s="1376">
        <f t="shared" si="18"/>
        <v>0</v>
      </c>
      <c r="AB11" s="1376" t="str">
        <f t="shared" si="18"/>
        <v>#DIV/0!</v>
      </c>
      <c r="AC11" s="1377" t="str">
        <f t="shared" si="18"/>
        <v>#DIV/0!</v>
      </c>
      <c r="AD11" s="1377" t="str">
        <f t="shared" si="18"/>
        <v>#DIV/0!</v>
      </c>
      <c r="AE11" s="1376" t="str">
        <f t="shared" si="18"/>
        <v>#DIV/0!</v>
      </c>
      <c r="AF11" s="1376" t="str">
        <f t="shared" si="18"/>
        <v>#DIV/0!</v>
      </c>
      <c r="AG11" s="1376" t="str">
        <f t="shared" si="18"/>
        <v>#DIV/0!</v>
      </c>
      <c r="AH11" s="1532" t="str">
        <f t="shared" si="16"/>
        <v>#DIV/0!</v>
      </c>
      <c r="AI11" s="1549">
        <f t="shared" si="17"/>
        <v>0.1876138434</v>
      </c>
      <c r="AJ11" s="1534"/>
      <c r="AK11" s="1513"/>
      <c r="AL11" s="1513"/>
      <c r="AM11" s="1513"/>
      <c r="AN11" s="50"/>
    </row>
    <row r="12">
      <c r="B12" s="1375" t="s">
        <v>163</v>
      </c>
      <c r="C12" s="1376" t="str">
        <f t="shared" ref="C12:AG12" si="19">C7/C6</f>
        <v>#DIV/0!</v>
      </c>
      <c r="D12" s="1376">
        <f t="shared" si="19"/>
        <v>0.6</v>
      </c>
      <c r="E12" s="1376">
        <f t="shared" si="19"/>
        <v>0.2</v>
      </c>
      <c r="F12" s="1376" t="str">
        <f t="shared" si="19"/>
        <v>#DIV/0!</v>
      </c>
      <c r="G12" s="1376" t="str">
        <f t="shared" si="19"/>
        <v>#DIV/0!</v>
      </c>
      <c r="H12" s="1376" t="str">
        <f t="shared" si="19"/>
        <v>#DIV/0!</v>
      </c>
      <c r="I12" s="1376" t="str">
        <f t="shared" si="19"/>
        <v>#DIV/0!</v>
      </c>
      <c r="J12" s="1376" t="str">
        <f t="shared" si="19"/>
        <v>#DIV/0!</v>
      </c>
      <c r="K12" s="1376">
        <f t="shared" si="19"/>
        <v>0.6</v>
      </c>
      <c r="L12" s="1376">
        <f t="shared" si="19"/>
        <v>0.2</v>
      </c>
      <c r="M12" s="1376">
        <f t="shared" si="19"/>
        <v>0.4285714286</v>
      </c>
      <c r="N12" s="1376">
        <f t="shared" si="19"/>
        <v>0.5</v>
      </c>
      <c r="O12" s="1376">
        <f t="shared" si="19"/>
        <v>1</v>
      </c>
      <c r="P12" s="1376" t="str">
        <f t="shared" si="19"/>
        <v>#DIV/0!</v>
      </c>
      <c r="Q12" s="1376">
        <f t="shared" si="19"/>
        <v>0.6</v>
      </c>
      <c r="R12" s="1376">
        <f t="shared" si="19"/>
        <v>0.25</v>
      </c>
      <c r="S12" s="1376">
        <f t="shared" si="19"/>
        <v>0.1818181818</v>
      </c>
      <c r="T12" s="1376">
        <f t="shared" si="19"/>
        <v>0.4444444444</v>
      </c>
      <c r="U12" s="1376">
        <f t="shared" si="19"/>
        <v>0.4444444444</v>
      </c>
      <c r="V12" s="1377" t="str">
        <f t="shared" si="19"/>
        <v>#DIV/0!</v>
      </c>
      <c r="W12" s="1377" t="str">
        <f t="shared" si="19"/>
        <v>#DIV/0!</v>
      </c>
      <c r="X12" s="1376">
        <f t="shared" si="19"/>
        <v>0.375</v>
      </c>
      <c r="Y12" s="1376">
        <f t="shared" si="19"/>
        <v>0.6666666667</v>
      </c>
      <c r="Z12" s="1376">
        <f t="shared" si="19"/>
        <v>0.5</v>
      </c>
      <c r="AA12" s="1376" t="str">
        <f t="shared" si="19"/>
        <v>#DIV/0!</v>
      </c>
      <c r="AB12" s="1376" t="str">
        <f t="shared" si="19"/>
        <v>#DIV/0!</v>
      </c>
      <c r="AC12" s="1377" t="str">
        <f t="shared" si="19"/>
        <v>#DIV/0!</v>
      </c>
      <c r="AD12" s="1377" t="str">
        <f t="shared" si="19"/>
        <v>#DIV/0!</v>
      </c>
      <c r="AE12" s="1376" t="str">
        <f t="shared" si="19"/>
        <v>#DIV/0!</v>
      </c>
      <c r="AF12" s="1376" t="str">
        <f t="shared" si="19"/>
        <v>#DIV/0!</v>
      </c>
      <c r="AG12" s="1376" t="str">
        <f t="shared" si="19"/>
        <v>#DIV/0!</v>
      </c>
      <c r="AH12" s="1532" t="str">
        <f t="shared" si="16"/>
        <v>#DIV/0!</v>
      </c>
      <c r="AI12" s="1549">
        <f t="shared" si="17"/>
        <v>0.4077669903</v>
      </c>
      <c r="AJ12" s="1534"/>
      <c r="AK12" s="1513"/>
      <c r="AL12" s="1513"/>
      <c r="AM12" s="1513"/>
      <c r="AN12" s="50"/>
    </row>
    <row r="13">
      <c r="A13" s="1355"/>
      <c r="B13" s="50"/>
      <c r="C13" s="50"/>
      <c r="D13" s="50"/>
      <c r="E13" s="50"/>
      <c r="F13" s="50"/>
      <c r="G13" s="50"/>
      <c r="H13" s="50"/>
      <c r="I13" s="50"/>
      <c r="J13" s="50"/>
      <c r="K13" s="50"/>
      <c r="L13" s="50"/>
      <c r="M13" s="50"/>
      <c r="N13" s="50"/>
      <c r="O13" s="50"/>
      <c r="P13" s="50"/>
      <c r="Q13" s="50"/>
      <c r="R13" s="50"/>
      <c r="S13" s="50"/>
      <c r="T13" s="50"/>
      <c r="U13" s="50"/>
      <c r="V13" s="1382"/>
      <c r="W13" s="1382"/>
      <c r="X13" s="50"/>
      <c r="Y13" s="50"/>
      <c r="Z13" s="50"/>
      <c r="AA13" s="50"/>
      <c r="AB13" s="50"/>
      <c r="AC13" s="1382"/>
      <c r="AD13" s="1382"/>
      <c r="AE13" s="50"/>
      <c r="AF13" s="50"/>
      <c r="AG13" s="50"/>
      <c r="AH13" s="50"/>
      <c r="AI13" s="50"/>
      <c r="AJ13" s="50"/>
      <c r="AK13" s="50"/>
      <c r="AL13" s="50"/>
      <c r="AM13" s="50"/>
      <c r="AN13" s="50"/>
    </row>
    <row r="14">
      <c r="A14" s="1384" t="s">
        <v>113</v>
      </c>
      <c r="B14" s="109" t="s">
        <v>125</v>
      </c>
      <c r="C14" s="1356">
        <v>46027.0</v>
      </c>
      <c r="D14" s="1356">
        <v>46028.0</v>
      </c>
      <c r="E14" s="1356">
        <v>46029.0</v>
      </c>
      <c r="F14" s="1356">
        <v>46030.0</v>
      </c>
      <c r="G14" s="1356">
        <v>46031.0</v>
      </c>
      <c r="H14" s="1356">
        <v>46032.0</v>
      </c>
      <c r="I14" s="1356">
        <v>46033.0</v>
      </c>
      <c r="J14" s="1356">
        <v>46034.0</v>
      </c>
      <c r="K14" s="1356">
        <v>46035.0</v>
      </c>
      <c r="L14" s="1356">
        <v>46036.0</v>
      </c>
      <c r="M14" s="1356">
        <v>46037.0</v>
      </c>
      <c r="N14" s="1356">
        <v>46038.0</v>
      </c>
      <c r="O14" s="1356">
        <v>46039.0</v>
      </c>
      <c r="P14" s="1356">
        <v>46040.0</v>
      </c>
      <c r="Q14" s="1356">
        <v>46041.0</v>
      </c>
      <c r="R14" s="1356">
        <v>46042.0</v>
      </c>
      <c r="S14" s="1356">
        <v>46043.0</v>
      </c>
      <c r="T14" s="1356">
        <v>46044.0</v>
      </c>
      <c r="U14" s="1356">
        <v>46045.0</v>
      </c>
      <c r="V14" s="1356">
        <v>46046.0</v>
      </c>
      <c r="W14" s="1356">
        <v>46047.0</v>
      </c>
      <c r="X14" s="1356">
        <v>46048.0</v>
      </c>
      <c r="Y14" s="1356">
        <v>46049.0</v>
      </c>
      <c r="Z14" s="1356">
        <v>46050.0</v>
      </c>
      <c r="AA14" s="1356">
        <v>46051.0</v>
      </c>
      <c r="AB14" s="1356">
        <v>46052.0</v>
      </c>
      <c r="AC14" s="1356">
        <v>46053.0</v>
      </c>
      <c r="AD14" s="1356">
        <v>46054.0</v>
      </c>
      <c r="AE14" s="1356">
        <v>46055.0</v>
      </c>
      <c r="AF14" s="1356">
        <v>46056.0</v>
      </c>
      <c r="AG14" s="1356">
        <v>46057.0</v>
      </c>
      <c r="AH14" s="1357" t="s">
        <v>3305</v>
      </c>
      <c r="AI14" s="1512" t="s">
        <v>3306</v>
      </c>
      <c r="AJ14" s="1513" t="s">
        <v>3307</v>
      </c>
      <c r="AK14" s="1513" t="s">
        <v>3308</v>
      </c>
      <c r="AL14" s="50" t="s">
        <v>3309</v>
      </c>
      <c r="AM14" s="50" t="s">
        <v>3310</v>
      </c>
      <c r="AN14" s="50"/>
    </row>
    <row r="15">
      <c r="B15" s="109" t="s">
        <v>22</v>
      </c>
      <c r="C15" s="1425"/>
      <c r="D15" s="1550">
        <v>6.0</v>
      </c>
      <c r="E15" s="1550">
        <v>6.0</v>
      </c>
      <c r="F15" s="1551">
        <v>6.0</v>
      </c>
      <c r="G15" s="1551">
        <v>6.0</v>
      </c>
      <c r="H15" s="1551"/>
      <c r="I15" s="1552"/>
      <c r="J15" s="1552"/>
      <c r="K15" s="1553">
        <v>6.0</v>
      </c>
      <c r="L15" s="1553">
        <v>6.0</v>
      </c>
      <c r="M15" s="1553">
        <v>6.0</v>
      </c>
      <c r="N15" s="1553">
        <v>6.0</v>
      </c>
      <c r="O15" s="1423"/>
      <c r="P15" s="1390"/>
      <c r="Q15" s="1369">
        <v>6.0</v>
      </c>
      <c r="R15" s="1369">
        <v>6.0</v>
      </c>
      <c r="S15" s="1553">
        <v>6.0</v>
      </c>
      <c r="T15" s="1425">
        <v>6.0</v>
      </c>
      <c r="U15" s="283">
        <v>6.0</v>
      </c>
      <c r="V15" s="1390"/>
      <c r="W15" s="1390"/>
      <c r="X15" s="283">
        <v>6.0</v>
      </c>
      <c r="Y15" s="1056">
        <v>6.0</v>
      </c>
      <c r="Z15" s="124"/>
      <c r="AA15" s="283"/>
      <c r="AB15" s="1423"/>
      <c r="AC15" s="1390"/>
      <c r="AD15" s="1390"/>
      <c r="AE15" s="1423"/>
      <c r="AF15" s="124"/>
      <c r="AG15" s="124"/>
      <c r="AH15" s="1514">
        <f>SUM(C15:AF15)</f>
        <v>90</v>
      </c>
      <c r="AI15" s="1515"/>
      <c r="AJ15" s="1516"/>
      <c r="AK15" s="1516"/>
      <c r="AL15" s="393"/>
      <c r="AM15" s="393"/>
      <c r="AN15" s="50"/>
    </row>
    <row r="16">
      <c r="B16" s="1554" t="s">
        <v>97</v>
      </c>
      <c r="C16" s="1555"/>
      <c r="D16" s="1556">
        <v>80.0</v>
      </c>
      <c r="E16" s="1557">
        <v>223.0</v>
      </c>
      <c r="F16" s="1558"/>
      <c r="G16" s="1559"/>
      <c r="H16" s="1560"/>
      <c r="I16" s="1559"/>
      <c r="J16" s="1559"/>
      <c r="K16" s="1428">
        <v>257.0</v>
      </c>
      <c r="L16" s="1428">
        <v>304.0</v>
      </c>
      <c r="M16" s="1431">
        <v>241.0</v>
      </c>
      <c r="N16" s="1431">
        <v>220.0</v>
      </c>
      <c r="O16" s="1431">
        <v>1.0</v>
      </c>
      <c r="P16" s="1561"/>
      <c r="Q16" s="1562">
        <v>235.0</v>
      </c>
      <c r="R16" s="1562">
        <v>315.0</v>
      </c>
      <c r="S16" s="1427">
        <v>249.0</v>
      </c>
      <c r="T16" s="283">
        <v>315.0</v>
      </c>
      <c r="U16" s="283">
        <v>236.0</v>
      </c>
      <c r="V16" s="1561"/>
      <c r="W16" s="1563"/>
      <c r="X16" s="1564">
        <v>239.0</v>
      </c>
      <c r="Y16" s="773">
        <v>278.0</v>
      </c>
      <c r="Z16" s="283">
        <v>305.0</v>
      </c>
      <c r="AA16" s="283"/>
      <c r="AB16" s="1564"/>
      <c r="AC16" s="1561"/>
      <c r="AD16" s="1561"/>
      <c r="AE16" s="1565"/>
      <c r="AF16" s="1565"/>
      <c r="AG16" s="1566"/>
      <c r="AH16" s="1567">
        <f t="shared" ref="AH16:AH20" si="20">AVERAGE(C16:AF16)</f>
        <v>233.2</v>
      </c>
      <c r="AI16" s="1477">
        <f t="shared" ref="AI16:AI20" si="21">SUM(C16:AF16)</f>
        <v>3498</v>
      </c>
      <c r="AJ16" s="1568">
        <f t="shared" ref="AJ16:AJ20" si="22">IFERROR(AVERAGE(C16:F16),"-")</f>
        <v>151.5</v>
      </c>
      <c r="AK16" s="1568">
        <f t="shared" ref="AK16:AK20" si="23">IFERROR(AVERAGE(I16:M16),"-")</f>
        <v>267.3333333</v>
      </c>
      <c r="AL16" s="1569">
        <f t="shared" ref="AL16:AL20" si="24">IFERROR(AVERAGE(P16:T16),"-")</f>
        <v>278.5</v>
      </c>
      <c r="AM16" s="1569">
        <f t="shared" ref="AM16:AM20" si="25">IFERROR(AVERAGE(W16:AA16),"-")</f>
        <v>274</v>
      </c>
      <c r="AN16" s="1570"/>
    </row>
    <row r="17">
      <c r="B17" s="1571" t="s">
        <v>3290</v>
      </c>
      <c r="C17" s="1555"/>
      <c r="D17" s="1556">
        <v>43.0</v>
      </c>
      <c r="E17" s="1557">
        <v>91.0</v>
      </c>
      <c r="F17" s="1558"/>
      <c r="G17" s="1559"/>
      <c r="H17" s="1560"/>
      <c r="I17" s="1559"/>
      <c r="J17" s="1559"/>
      <c r="K17" s="1428">
        <v>76.0</v>
      </c>
      <c r="L17" s="1428">
        <v>102.0</v>
      </c>
      <c r="M17" s="1431">
        <v>82.0</v>
      </c>
      <c r="N17" s="1428">
        <v>67.0</v>
      </c>
      <c r="O17" s="1431">
        <v>1.0</v>
      </c>
      <c r="P17" s="1572"/>
      <c r="Q17" s="1562">
        <v>82.0</v>
      </c>
      <c r="R17" s="1562">
        <v>96.0</v>
      </c>
      <c r="S17" s="1427">
        <v>71.0</v>
      </c>
      <c r="T17" s="283">
        <v>96.0</v>
      </c>
      <c r="U17" s="283">
        <v>57.0</v>
      </c>
      <c r="V17" s="1572"/>
      <c r="W17" s="1573"/>
      <c r="X17" s="1574">
        <v>45.0</v>
      </c>
      <c r="Y17" s="764">
        <v>75.0</v>
      </c>
      <c r="Z17" s="283">
        <v>66.0</v>
      </c>
      <c r="AA17" s="283"/>
      <c r="AB17" s="1574"/>
      <c r="AC17" s="1572"/>
      <c r="AD17" s="1572"/>
      <c r="AE17" s="1575"/>
      <c r="AF17" s="1575"/>
      <c r="AG17" s="1401"/>
      <c r="AH17" s="1567">
        <f t="shared" si="20"/>
        <v>70</v>
      </c>
      <c r="AI17" s="1477">
        <f t="shared" si="21"/>
        <v>1050</v>
      </c>
      <c r="AJ17" s="1568">
        <f t="shared" si="22"/>
        <v>67</v>
      </c>
      <c r="AK17" s="1568">
        <f t="shared" si="23"/>
        <v>86.66666667</v>
      </c>
      <c r="AL17" s="1569">
        <f t="shared" si="24"/>
        <v>86.25</v>
      </c>
      <c r="AM17" s="1569">
        <f t="shared" si="25"/>
        <v>62</v>
      </c>
      <c r="AN17" s="1400"/>
    </row>
    <row r="18">
      <c r="B18" s="1392" t="s">
        <v>1283</v>
      </c>
      <c r="C18" s="1555"/>
      <c r="D18" s="1556">
        <v>12.0</v>
      </c>
      <c r="E18" s="1557">
        <v>37.0</v>
      </c>
      <c r="F18" s="1558"/>
      <c r="G18" s="1559"/>
      <c r="H18" s="1560"/>
      <c r="I18" s="1559"/>
      <c r="J18" s="1559"/>
      <c r="K18" s="1428">
        <v>21.0</v>
      </c>
      <c r="L18" s="1428">
        <v>40.0</v>
      </c>
      <c r="M18" s="1431">
        <v>33.0</v>
      </c>
      <c r="N18" s="1428">
        <v>32.0</v>
      </c>
      <c r="O18" s="1431">
        <v>1.0</v>
      </c>
      <c r="P18" s="1399"/>
      <c r="Q18" s="1562">
        <v>30.0</v>
      </c>
      <c r="R18" s="1562">
        <v>34.0</v>
      </c>
      <c r="S18" s="1427">
        <v>27.0</v>
      </c>
      <c r="T18" s="283">
        <v>34.0</v>
      </c>
      <c r="U18" s="283">
        <v>15.0</v>
      </c>
      <c r="V18" s="1399"/>
      <c r="W18" s="1394"/>
      <c r="X18" s="1431">
        <v>16.0</v>
      </c>
      <c r="Y18" s="764">
        <v>35.0</v>
      </c>
      <c r="Z18" s="283">
        <v>26.0</v>
      </c>
      <c r="AA18" s="283"/>
      <c r="AB18" s="1431"/>
      <c r="AC18" s="1399"/>
      <c r="AD18" s="1399"/>
      <c r="AE18" s="1401"/>
      <c r="AF18" s="1401"/>
      <c r="AG18" s="1401"/>
      <c r="AH18" s="1567">
        <f t="shared" si="20"/>
        <v>26.2</v>
      </c>
      <c r="AI18" s="1477">
        <f t="shared" si="21"/>
        <v>393</v>
      </c>
      <c r="AJ18" s="1568">
        <f t="shared" si="22"/>
        <v>24.5</v>
      </c>
      <c r="AK18" s="1568">
        <f t="shared" si="23"/>
        <v>31.33333333</v>
      </c>
      <c r="AL18" s="1569">
        <f t="shared" si="24"/>
        <v>31.25</v>
      </c>
      <c r="AM18" s="1569">
        <f t="shared" si="25"/>
        <v>25.66666667</v>
      </c>
      <c r="AN18" s="1400"/>
    </row>
    <row r="19">
      <c r="B19" s="1392" t="s">
        <v>3315</v>
      </c>
      <c r="C19" s="1555"/>
      <c r="D19" s="1576">
        <v>5.0</v>
      </c>
      <c r="E19" s="1577">
        <v>5.0</v>
      </c>
      <c r="F19" s="1558"/>
      <c r="G19" s="1559"/>
      <c r="H19" s="1560"/>
      <c r="I19" s="1559"/>
      <c r="J19" s="1559"/>
      <c r="K19" s="1428">
        <v>5.0</v>
      </c>
      <c r="L19" s="1428">
        <v>10.0</v>
      </c>
      <c r="M19" s="1431">
        <v>7.0</v>
      </c>
      <c r="N19" s="1428">
        <v>10.0</v>
      </c>
      <c r="O19" s="1431">
        <v>1.0</v>
      </c>
      <c r="P19" s="1399"/>
      <c r="Q19" s="1562">
        <v>5.0</v>
      </c>
      <c r="R19" s="1562">
        <v>8.0</v>
      </c>
      <c r="S19" s="1427">
        <v>6.0</v>
      </c>
      <c r="T19" s="283">
        <v>6.0</v>
      </c>
      <c r="U19" s="283">
        <v>3.0</v>
      </c>
      <c r="V19" s="1399"/>
      <c r="W19" s="1394"/>
      <c r="X19" s="1431">
        <v>4.0</v>
      </c>
      <c r="Y19" s="764">
        <v>5.0</v>
      </c>
      <c r="Z19" s="283">
        <v>4.0</v>
      </c>
      <c r="AA19" s="283"/>
      <c r="AB19" s="1431"/>
      <c r="AC19" s="1399"/>
      <c r="AD19" s="1399"/>
      <c r="AE19" s="1401"/>
      <c r="AF19" s="1401"/>
      <c r="AG19" s="1401"/>
      <c r="AH19" s="1567">
        <f t="shared" si="20"/>
        <v>5.6</v>
      </c>
      <c r="AI19" s="1477">
        <f t="shared" si="21"/>
        <v>84</v>
      </c>
      <c r="AJ19" s="1568">
        <f t="shared" si="22"/>
        <v>5</v>
      </c>
      <c r="AK19" s="1568">
        <f t="shared" si="23"/>
        <v>7.333333333</v>
      </c>
      <c r="AL19" s="1569">
        <f t="shared" si="24"/>
        <v>6.25</v>
      </c>
      <c r="AM19" s="1569">
        <f t="shared" si="25"/>
        <v>4.333333333</v>
      </c>
      <c r="AN19" s="1400"/>
    </row>
    <row r="20">
      <c r="B20" s="109" t="s">
        <v>96</v>
      </c>
      <c r="C20" s="1578"/>
      <c r="D20" s="1550">
        <v>3.0</v>
      </c>
      <c r="E20" s="1579">
        <v>1.0</v>
      </c>
      <c r="F20" s="1558"/>
      <c r="G20" s="1552"/>
      <c r="H20" s="1580"/>
      <c r="I20" s="1552"/>
      <c r="J20" s="1552"/>
      <c r="K20" s="1428">
        <v>3.0</v>
      </c>
      <c r="L20" s="1428">
        <v>2.0</v>
      </c>
      <c r="M20" s="1428">
        <v>3.0</v>
      </c>
      <c r="N20" s="1428">
        <v>5.0</v>
      </c>
      <c r="O20" s="1056">
        <v>1.0</v>
      </c>
      <c r="P20" s="1382"/>
      <c r="Q20" s="1562">
        <v>3.0</v>
      </c>
      <c r="R20" s="1562">
        <v>2.0</v>
      </c>
      <c r="S20" s="1056">
        <v>2.0</v>
      </c>
      <c r="T20" s="283">
        <v>3.0</v>
      </c>
      <c r="U20" s="1056">
        <v>2.0</v>
      </c>
      <c r="V20" s="1382"/>
      <c r="W20" s="1386"/>
      <c r="X20" s="1056">
        <v>2.0</v>
      </c>
      <c r="Y20" s="764">
        <v>4.0</v>
      </c>
      <c r="Z20" s="283">
        <v>2.0</v>
      </c>
      <c r="AA20" s="1056"/>
      <c r="AB20" s="1056"/>
      <c r="AC20" s="1382"/>
      <c r="AD20" s="1382"/>
      <c r="AE20" s="124"/>
      <c r="AF20" s="124"/>
      <c r="AG20" s="124"/>
      <c r="AH20" s="1523">
        <f t="shared" si="20"/>
        <v>2.533333333</v>
      </c>
      <c r="AI20" s="1318">
        <f t="shared" si="21"/>
        <v>38</v>
      </c>
      <c r="AJ20" s="1524">
        <f t="shared" si="22"/>
        <v>2</v>
      </c>
      <c r="AK20" s="1524">
        <f t="shared" si="23"/>
        <v>2.666666667</v>
      </c>
      <c r="AL20" s="1516">
        <f t="shared" si="24"/>
        <v>2.5</v>
      </c>
      <c r="AM20" s="1516">
        <f t="shared" si="25"/>
        <v>2.666666667</v>
      </c>
      <c r="AN20" s="50"/>
    </row>
    <row r="21">
      <c r="B21" s="1373" t="s">
        <v>3317</v>
      </c>
      <c r="C21" s="1371">
        <f t="shared" ref="C21:AG21" si="26">C20-C15</f>
        <v>0</v>
      </c>
      <c r="D21" s="1371">
        <f t="shared" si="26"/>
        <v>-3</v>
      </c>
      <c r="E21" s="1371">
        <f t="shared" si="26"/>
        <v>-5</v>
      </c>
      <c r="F21" s="1371">
        <f t="shared" si="26"/>
        <v>-6</v>
      </c>
      <c r="G21" s="1371">
        <f t="shared" si="26"/>
        <v>-6</v>
      </c>
      <c r="H21" s="1371">
        <f t="shared" si="26"/>
        <v>0</v>
      </c>
      <c r="I21" s="1371">
        <f t="shared" si="26"/>
        <v>0</v>
      </c>
      <c r="J21" s="1371">
        <f t="shared" si="26"/>
        <v>0</v>
      </c>
      <c r="K21" s="1371">
        <f t="shared" si="26"/>
        <v>-3</v>
      </c>
      <c r="L21" s="1371">
        <f t="shared" si="26"/>
        <v>-4</v>
      </c>
      <c r="M21" s="1371">
        <f t="shared" si="26"/>
        <v>-3</v>
      </c>
      <c r="N21" s="1371">
        <f t="shared" si="26"/>
        <v>-1</v>
      </c>
      <c r="O21" s="1371">
        <f t="shared" si="26"/>
        <v>1</v>
      </c>
      <c r="P21" s="1371">
        <f t="shared" si="26"/>
        <v>0</v>
      </c>
      <c r="Q21" s="1371">
        <f t="shared" si="26"/>
        <v>-3</v>
      </c>
      <c r="R21" s="1371">
        <f t="shared" si="26"/>
        <v>-4</v>
      </c>
      <c r="S21" s="1371">
        <f t="shared" si="26"/>
        <v>-4</v>
      </c>
      <c r="T21" s="1371">
        <f t="shared" si="26"/>
        <v>-3</v>
      </c>
      <c r="U21" s="1371">
        <f t="shared" si="26"/>
        <v>-4</v>
      </c>
      <c r="V21" s="1370">
        <f t="shared" si="26"/>
        <v>0</v>
      </c>
      <c r="W21" s="1370">
        <f t="shared" si="26"/>
        <v>0</v>
      </c>
      <c r="X21" s="1371">
        <f t="shared" si="26"/>
        <v>-4</v>
      </c>
      <c r="Y21" s="1371">
        <f t="shared" si="26"/>
        <v>-2</v>
      </c>
      <c r="Z21" s="1547">
        <f t="shared" si="26"/>
        <v>2</v>
      </c>
      <c r="AA21" s="1547">
        <f t="shared" si="26"/>
        <v>0</v>
      </c>
      <c r="AB21" s="1410">
        <f t="shared" si="26"/>
        <v>0</v>
      </c>
      <c r="AC21" s="1424">
        <f t="shared" si="26"/>
        <v>0</v>
      </c>
      <c r="AD21" s="1424">
        <f t="shared" si="26"/>
        <v>0</v>
      </c>
      <c r="AE21" s="1410">
        <f t="shared" si="26"/>
        <v>0</v>
      </c>
      <c r="AF21" s="1410">
        <f t="shared" si="26"/>
        <v>0</v>
      </c>
      <c r="AG21" s="1410">
        <f t="shared" si="26"/>
        <v>0</v>
      </c>
      <c r="AH21" s="1530">
        <f>SUM(C21:AG21)</f>
        <v>-52</v>
      </c>
      <c r="AI21" s="1531"/>
      <c r="AJ21" s="393"/>
      <c r="AK21" s="1516"/>
      <c r="AL21" s="393"/>
      <c r="AM21" s="1516"/>
      <c r="AN21" s="50"/>
    </row>
    <row r="22">
      <c r="B22" s="1375" t="s">
        <v>157</v>
      </c>
      <c r="C22" s="1376" t="str">
        <f t="shared" ref="C22:AG22" si="27">C17/C16</f>
        <v>#DIV/0!</v>
      </c>
      <c r="D22" s="1376">
        <f t="shared" si="27"/>
        <v>0.5375</v>
      </c>
      <c r="E22" s="1376">
        <f t="shared" si="27"/>
        <v>0.4080717489</v>
      </c>
      <c r="F22" s="1376" t="str">
        <f t="shared" si="27"/>
        <v>#DIV/0!</v>
      </c>
      <c r="G22" s="1376" t="str">
        <f t="shared" si="27"/>
        <v>#DIV/0!</v>
      </c>
      <c r="H22" s="1376" t="str">
        <f t="shared" si="27"/>
        <v>#DIV/0!</v>
      </c>
      <c r="I22" s="1376" t="str">
        <f t="shared" si="27"/>
        <v>#DIV/0!</v>
      </c>
      <c r="J22" s="1376" t="str">
        <f t="shared" si="27"/>
        <v>#DIV/0!</v>
      </c>
      <c r="K22" s="1376">
        <f t="shared" si="27"/>
        <v>0.2957198444</v>
      </c>
      <c r="L22" s="1376">
        <f t="shared" si="27"/>
        <v>0.3355263158</v>
      </c>
      <c r="M22" s="1376">
        <f t="shared" si="27"/>
        <v>0.3402489627</v>
      </c>
      <c r="N22" s="1376">
        <f t="shared" si="27"/>
        <v>0.3045454545</v>
      </c>
      <c r="O22" s="1376">
        <f t="shared" si="27"/>
        <v>1</v>
      </c>
      <c r="P22" s="1376" t="str">
        <f t="shared" si="27"/>
        <v>#DIV/0!</v>
      </c>
      <c r="Q22" s="1376">
        <f t="shared" si="27"/>
        <v>0.3489361702</v>
      </c>
      <c r="R22" s="1376">
        <f t="shared" si="27"/>
        <v>0.3047619048</v>
      </c>
      <c r="S22" s="1376">
        <f t="shared" si="27"/>
        <v>0.2851405622</v>
      </c>
      <c r="T22" s="1376">
        <f t="shared" si="27"/>
        <v>0.3047619048</v>
      </c>
      <c r="U22" s="1376">
        <f t="shared" si="27"/>
        <v>0.2415254237</v>
      </c>
      <c r="V22" s="1377" t="str">
        <f t="shared" si="27"/>
        <v>#DIV/0!</v>
      </c>
      <c r="W22" s="1377" t="str">
        <f t="shared" si="27"/>
        <v>#DIV/0!</v>
      </c>
      <c r="X22" s="1376">
        <f t="shared" si="27"/>
        <v>0.1882845188</v>
      </c>
      <c r="Y22" s="1376">
        <f t="shared" si="27"/>
        <v>0.2697841727</v>
      </c>
      <c r="Z22" s="1376">
        <f t="shared" si="27"/>
        <v>0.2163934426</v>
      </c>
      <c r="AA22" s="1376" t="str">
        <f t="shared" si="27"/>
        <v>#DIV/0!</v>
      </c>
      <c r="AB22" s="1376" t="str">
        <f t="shared" si="27"/>
        <v>#DIV/0!</v>
      </c>
      <c r="AC22" s="1377" t="str">
        <f t="shared" si="27"/>
        <v>#DIV/0!</v>
      </c>
      <c r="AD22" s="1377" t="str">
        <f t="shared" si="27"/>
        <v>#DIV/0!</v>
      </c>
      <c r="AE22" s="1376" t="str">
        <f t="shared" si="27"/>
        <v>#DIV/0!</v>
      </c>
      <c r="AF22" s="1376" t="str">
        <f t="shared" si="27"/>
        <v>#DIV/0!</v>
      </c>
      <c r="AG22" s="1376" t="str">
        <f t="shared" si="27"/>
        <v>#DIV/0!</v>
      </c>
      <c r="AH22" s="1532" t="str">
        <f t="shared" ref="AH22:AH25" si="29">AVERAGE(C22:AF22)</f>
        <v>#DIV/0!</v>
      </c>
      <c r="AI22" s="1376">
        <f t="shared" ref="AI22:AI25" si="30">AI17/AI16</f>
        <v>0.3001715266</v>
      </c>
      <c r="AJ22" s="1525"/>
      <c r="AK22" s="1533"/>
      <c r="AL22" s="1525"/>
      <c r="AM22" s="1534"/>
      <c r="AN22" s="50"/>
    </row>
    <row r="23">
      <c r="B23" s="1375" t="s">
        <v>159</v>
      </c>
      <c r="C23" s="1376" t="str">
        <f t="shared" ref="C23:AG23" si="28">C18/C17</f>
        <v>#DIV/0!</v>
      </c>
      <c r="D23" s="1376">
        <f t="shared" si="28"/>
        <v>0.2790697674</v>
      </c>
      <c r="E23" s="1376">
        <f t="shared" si="28"/>
        <v>0.4065934066</v>
      </c>
      <c r="F23" s="1376" t="str">
        <f t="shared" si="28"/>
        <v>#DIV/0!</v>
      </c>
      <c r="G23" s="1376" t="str">
        <f t="shared" si="28"/>
        <v>#DIV/0!</v>
      </c>
      <c r="H23" s="1376" t="str">
        <f t="shared" si="28"/>
        <v>#DIV/0!</v>
      </c>
      <c r="I23" s="1376" t="str">
        <f t="shared" si="28"/>
        <v>#DIV/0!</v>
      </c>
      <c r="J23" s="1376" t="str">
        <f t="shared" si="28"/>
        <v>#DIV/0!</v>
      </c>
      <c r="K23" s="1376">
        <f t="shared" si="28"/>
        <v>0.2763157895</v>
      </c>
      <c r="L23" s="1376">
        <f t="shared" si="28"/>
        <v>0.3921568627</v>
      </c>
      <c r="M23" s="1376">
        <f t="shared" si="28"/>
        <v>0.4024390244</v>
      </c>
      <c r="N23" s="1376">
        <f t="shared" si="28"/>
        <v>0.4776119403</v>
      </c>
      <c r="O23" s="1376">
        <f t="shared" si="28"/>
        <v>1</v>
      </c>
      <c r="P23" s="1376" t="str">
        <f t="shared" si="28"/>
        <v>#DIV/0!</v>
      </c>
      <c r="Q23" s="1376">
        <f t="shared" si="28"/>
        <v>0.3658536585</v>
      </c>
      <c r="R23" s="1376">
        <f t="shared" si="28"/>
        <v>0.3541666667</v>
      </c>
      <c r="S23" s="1376">
        <f t="shared" si="28"/>
        <v>0.3802816901</v>
      </c>
      <c r="T23" s="1376">
        <f t="shared" si="28"/>
        <v>0.3541666667</v>
      </c>
      <c r="U23" s="1376">
        <f t="shared" si="28"/>
        <v>0.2631578947</v>
      </c>
      <c r="V23" s="1377" t="str">
        <f t="shared" si="28"/>
        <v>#DIV/0!</v>
      </c>
      <c r="W23" s="1377" t="str">
        <f t="shared" si="28"/>
        <v>#DIV/0!</v>
      </c>
      <c r="X23" s="1376">
        <f t="shared" si="28"/>
        <v>0.3555555556</v>
      </c>
      <c r="Y23" s="1376">
        <f t="shared" si="28"/>
        <v>0.4666666667</v>
      </c>
      <c r="Z23" s="1376">
        <f t="shared" si="28"/>
        <v>0.3939393939</v>
      </c>
      <c r="AA23" s="1376" t="str">
        <f t="shared" si="28"/>
        <v>#DIV/0!</v>
      </c>
      <c r="AB23" s="1376" t="str">
        <f t="shared" si="28"/>
        <v>#DIV/0!</v>
      </c>
      <c r="AC23" s="1377" t="str">
        <f t="shared" si="28"/>
        <v>#DIV/0!</v>
      </c>
      <c r="AD23" s="1377" t="str">
        <f t="shared" si="28"/>
        <v>#DIV/0!</v>
      </c>
      <c r="AE23" s="1376" t="str">
        <f t="shared" si="28"/>
        <v>#DIV/0!</v>
      </c>
      <c r="AF23" s="1376" t="str">
        <f t="shared" si="28"/>
        <v>#DIV/0!</v>
      </c>
      <c r="AG23" s="1376" t="str">
        <f t="shared" si="28"/>
        <v>#DIV/0!</v>
      </c>
      <c r="AH23" s="1532" t="str">
        <f t="shared" si="29"/>
        <v>#DIV/0!</v>
      </c>
      <c r="AI23" s="1376">
        <f t="shared" si="30"/>
        <v>0.3742857143</v>
      </c>
      <c r="AJ23" s="1534"/>
      <c r="AK23" s="1513"/>
      <c r="AL23" s="1513"/>
      <c r="AM23" s="1513"/>
      <c r="AN23" s="50"/>
    </row>
    <row r="24">
      <c r="B24" s="1375" t="s">
        <v>161</v>
      </c>
      <c r="C24" s="1376" t="str">
        <f t="shared" ref="C24:AG24" si="31">C19/C18</f>
        <v>#DIV/0!</v>
      </c>
      <c r="D24" s="1376">
        <f t="shared" si="31"/>
        <v>0.4166666667</v>
      </c>
      <c r="E24" s="1376">
        <f t="shared" si="31"/>
        <v>0.1351351351</v>
      </c>
      <c r="F24" s="1376" t="str">
        <f t="shared" si="31"/>
        <v>#DIV/0!</v>
      </c>
      <c r="G24" s="1376" t="str">
        <f t="shared" si="31"/>
        <v>#DIV/0!</v>
      </c>
      <c r="H24" s="1376" t="str">
        <f t="shared" si="31"/>
        <v>#DIV/0!</v>
      </c>
      <c r="I24" s="1376" t="str">
        <f t="shared" si="31"/>
        <v>#DIV/0!</v>
      </c>
      <c r="J24" s="1376" t="str">
        <f t="shared" si="31"/>
        <v>#DIV/0!</v>
      </c>
      <c r="K24" s="1376">
        <f t="shared" si="31"/>
        <v>0.2380952381</v>
      </c>
      <c r="L24" s="1376">
        <f t="shared" si="31"/>
        <v>0.25</v>
      </c>
      <c r="M24" s="1376">
        <f t="shared" si="31"/>
        <v>0.2121212121</v>
      </c>
      <c r="N24" s="1376">
        <f t="shared" si="31"/>
        <v>0.3125</v>
      </c>
      <c r="O24" s="1376">
        <f t="shared" si="31"/>
        <v>1</v>
      </c>
      <c r="P24" s="1376" t="str">
        <f t="shared" si="31"/>
        <v>#DIV/0!</v>
      </c>
      <c r="Q24" s="1376">
        <f t="shared" si="31"/>
        <v>0.1666666667</v>
      </c>
      <c r="R24" s="1376">
        <f t="shared" si="31"/>
        <v>0.2352941176</v>
      </c>
      <c r="S24" s="1376">
        <f t="shared" si="31"/>
        <v>0.2222222222</v>
      </c>
      <c r="T24" s="1376">
        <f t="shared" si="31"/>
        <v>0.1764705882</v>
      </c>
      <c r="U24" s="1376">
        <f t="shared" si="31"/>
        <v>0.2</v>
      </c>
      <c r="V24" s="1377" t="str">
        <f t="shared" si="31"/>
        <v>#DIV/0!</v>
      </c>
      <c r="W24" s="1377" t="str">
        <f t="shared" si="31"/>
        <v>#DIV/0!</v>
      </c>
      <c r="X24" s="1376">
        <f t="shared" si="31"/>
        <v>0.25</v>
      </c>
      <c r="Y24" s="1376">
        <f t="shared" si="31"/>
        <v>0.1428571429</v>
      </c>
      <c r="Z24" s="1376">
        <f t="shared" si="31"/>
        <v>0.1538461538</v>
      </c>
      <c r="AA24" s="1376" t="str">
        <f t="shared" si="31"/>
        <v>#DIV/0!</v>
      </c>
      <c r="AB24" s="1376" t="str">
        <f t="shared" si="31"/>
        <v>#DIV/0!</v>
      </c>
      <c r="AC24" s="1377" t="str">
        <f t="shared" si="31"/>
        <v>#DIV/0!</v>
      </c>
      <c r="AD24" s="1377" t="str">
        <f t="shared" si="31"/>
        <v>#DIV/0!</v>
      </c>
      <c r="AE24" s="1376" t="str">
        <f t="shared" si="31"/>
        <v>#DIV/0!</v>
      </c>
      <c r="AF24" s="1376" t="str">
        <f t="shared" si="31"/>
        <v>#DIV/0!</v>
      </c>
      <c r="AG24" s="1376" t="str">
        <f t="shared" si="31"/>
        <v>#DIV/0!</v>
      </c>
      <c r="AH24" s="1532" t="str">
        <f t="shared" si="29"/>
        <v>#DIV/0!</v>
      </c>
      <c r="AI24" s="1376">
        <f t="shared" si="30"/>
        <v>0.213740458</v>
      </c>
      <c r="AJ24" s="1534"/>
      <c r="AK24" s="1513"/>
      <c r="AL24" s="1513"/>
      <c r="AM24" s="1513"/>
      <c r="AN24" s="50"/>
    </row>
    <row r="25">
      <c r="B25" s="1375" t="s">
        <v>163</v>
      </c>
      <c r="C25" s="1376" t="str">
        <f t="shared" ref="C25:AG25" si="32">C20/C19</f>
        <v>#DIV/0!</v>
      </c>
      <c r="D25" s="1376">
        <f t="shared" si="32"/>
        <v>0.6</v>
      </c>
      <c r="E25" s="1376">
        <f t="shared" si="32"/>
        <v>0.2</v>
      </c>
      <c r="F25" s="1376" t="str">
        <f t="shared" si="32"/>
        <v>#DIV/0!</v>
      </c>
      <c r="G25" s="1376" t="str">
        <f t="shared" si="32"/>
        <v>#DIV/0!</v>
      </c>
      <c r="H25" s="1376" t="str">
        <f t="shared" si="32"/>
        <v>#DIV/0!</v>
      </c>
      <c r="I25" s="1376" t="str">
        <f t="shared" si="32"/>
        <v>#DIV/0!</v>
      </c>
      <c r="J25" s="1376" t="str">
        <f t="shared" si="32"/>
        <v>#DIV/0!</v>
      </c>
      <c r="K25" s="1376">
        <f t="shared" si="32"/>
        <v>0.6</v>
      </c>
      <c r="L25" s="1376">
        <f t="shared" si="32"/>
        <v>0.2</v>
      </c>
      <c r="M25" s="1376">
        <f t="shared" si="32"/>
        <v>0.4285714286</v>
      </c>
      <c r="N25" s="1376">
        <f t="shared" si="32"/>
        <v>0.5</v>
      </c>
      <c r="O25" s="1376">
        <f t="shared" si="32"/>
        <v>1</v>
      </c>
      <c r="P25" s="1376" t="str">
        <f t="shared" si="32"/>
        <v>#DIV/0!</v>
      </c>
      <c r="Q25" s="1376">
        <f t="shared" si="32"/>
        <v>0.6</v>
      </c>
      <c r="R25" s="1376">
        <f t="shared" si="32"/>
        <v>0.25</v>
      </c>
      <c r="S25" s="1376">
        <f t="shared" si="32"/>
        <v>0.3333333333</v>
      </c>
      <c r="T25" s="1376">
        <f t="shared" si="32"/>
        <v>0.5</v>
      </c>
      <c r="U25" s="1376">
        <f t="shared" si="32"/>
        <v>0.6666666667</v>
      </c>
      <c r="V25" s="1377" t="str">
        <f t="shared" si="32"/>
        <v>#DIV/0!</v>
      </c>
      <c r="W25" s="1377" t="str">
        <f t="shared" si="32"/>
        <v>#DIV/0!</v>
      </c>
      <c r="X25" s="1376">
        <f t="shared" si="32"/>
        <v>0.5</v>
      </c>
      <c r="Y25" s="1376">
        <f t="shared" si="32"/>
        <v>0.8</v>
      </c>
      <c r="Z25" s="1376">
        <f t="shared" si="32"/>
        <v>0.5</v>
      </c>
      <c r="AA25" s="1376" t="str">
        <f t="shared" si="32"/>
        <v>#DIV/0!</v>
      </c>
      <c r="AB25" s="1376" t="str">
        <f t="shared" si="32"/>
        <v>#DIV/0!</v>
      </c>
      <c r="AC25" s="1377" t="str">
        <f t="shared" si="32"/>
        <v>#DIV/0!</v>
      </c>
      <c r="AD25" s="1377" t="str">
        <f t="shared" si="32"/>
        <v>#DIV/0!</v>
      </c>
      <c r="AE25" s="1376" t="str">
        <f t="shared" si="32"/>
        <v>#DIV/0!</v>
      </c>
      <c r="AF25" s="1376" t="str">
        <f t="shared" si="32"/>
        <v>#DIV/0!</v>
      </c>
      <c r="AG25" s="1376" t="str">
        <f t="shared" si="32"/>
        <v>#DIV/0!</v>
      </c>
      <c r="AH25" s="1532" t="str">
        <f t="shared" si="29"/>
        <v>#DIV/0!</v>
      </c>
      <c r="AI25" s="1376">
        <f t="shared" si="30"/>
        <v>0.4523809524</v>
      </c>
      <c r="AJ25" s="1534"/>
      <c r="AK25" s="1513"/>
      <c r="AL25" s="1513"/>
      <c r="AM25" s="1513"/>
      <c r="AN25" s="50"/>
    </row>
    <row r="26">
      <c r="A26" s="1355"/>
      <c r="B26" s="50"/>
      <c r="C26" s="50"/>
      <c r="D26" s="50"/>
      <c r="E26" s="134"/>
      <c r="F26" s="50"/>
      <c r="G26" s="50"/>
      <c r="H26" s="50"/>
      <c r="I26" s="50"/>
      <c r="J26" s="50"/>
      <c r="K26" s="50"/>
      <c r="L26" s="50"/>
      <c r="M26" s="50"/>
      <c r="N26" s="50"/>
      <c r="O26" s="50"/>
      <c r="P26" s="50"/>
      <c r="Q26" s="50"/>
      <c r="R26" s="50"/>
      <c r="S26" s="50"/>
      <c r="T26" s="50"/>
      <c r="U26" s="50"/>
      <c r="V26" s="1382"/>
      <c r="W26" s="1382"/>
      <c r="X26" s="50"/>
      <c r="Y26" s="50"/>
      <c r="Z26" s="50"/>
      <c r="AA26" s="50"/>
      <c r="AB26" s="50"/>
      <c r="AC26" s="1382"/>
      <c r="AD26" s="1382"/>
      <c r="AE26" s="50"/>
      <c r="AF26" s="50"/>
      <c r="AG26" s="50"/>
      <c r="AH26" s="50"/>
      <c r="AI26" s="50"/>
      <c r="AJ26" s="50"/>
      <c r="AK26" s="50"/>
      <c r="AL26" s="50"/>
      <c r="AM26" s="50"/>
      <c r="AN26" s="50"/>
    </row>
    <row r="27">
      <c r="A27" s="1384" t="s">
        <v>135</v>
      </c>
      <c r="B27" s="109" t="s">
        <v>125</v>
      </c>
      <c r="C27" s="1356">
        <v>46027.0</v>
      </c>
      <c r="D27" s="1356">
        <v>46028.0</v>
      </c>
      <c r="E27" s="1356">
        <v>46029.0</v>
      </c>
      <c r="F27" s="1356">
        <v>46030.0</v>
      </c>
      <c r="G27" s="1356">
        <v>46031.0</v>
      </c>
      <c r="H27" s="1356">
        <v>46032.0</v>
      </c>
      <c r="I27" s="1356">
        <v>46033.0</v>
      </c>
      <c r="J27" s="1356">
        <v>46034.0</v>
      </c>
      <c r="K27" s="1356">
        <v>46035.0</v>
      </c>
      <c r="L27" s="1356">
        <v>46036.0</v>
      </c>
      <c r="M27" s="1356">
        <v>46037.0</v>
      </c>
      <c r="N27" s="1356">
        <v>46038.0</v>
      </c>
      <c r="O27" s="1356">
        <v>46039.0</v>
      </c>
      <c r="P27" s="1356">
        <v>46040.0</v>
      </c>
      <c r="Q27" s="1356">
        <v>46041.0</v>
      </c>
      <c r="R27" s="1356">
        <v>46042.0</v>
      </c>
      <c r="S27" s="1356">
        <v>46043.0</v>
      </c>
      <c r="T27" s="1356">
        <v>46044.0</v>
      </c>
      <c r="U27" s="1356">
        <v>46045.0</v>
      </c>
      <c r="V27" s="1356">
        <v>46046.0</v>
      </c>
      <c r="W27" s="1356">
        <v>46047.0</v>
      </c>
      <c r="X27" s="1356">
        <v>46048.0</v>
      </c>
      <c r="Y27" s="1356">
        <v>46049.0</v>
      </c>
      <c r="Z27" s="1356">
        <v>46050.0</v>
      </c>
      <c r="AA27" s="1356">
        <v>46051.0</v>
      </c>
      <c r="AB27" s="1356">
        <v>46052.0</v>
      </c>
      <c r="AC27" s="1356">
        <v>46053.0</v>
      </c>
      <c r="AD27" s="1356">
        <v>46054.0</v>
      </c>
      <c r="AE27" s="1356">
        <v>46055.0</v>
      </c>
      <c r="AF27" s="1356">
        <v>46056.0</v>
      </c>
      <c r="AG27" s="1356">
        <v>46057.0</v>
      </c>
      <c r="AH27" s="1357" t="s">
        <v>3305</v>
      </c>
      <c r="AI27" s="1512" t="s">
        <v>3306</v>
      </c>
      <c r="AJ27" s="1513" t="s">
        <v>3307</v>
      </c>
      <c r="AK27" s="1513" t="s">
        <v>3308</v>
      </c>
      <c r="AL27" s="50" t="s">
        <v>3309</v>
      </c>
      <c r="AM27" s="50" t="s">
        <v>3310</v>
      </c>
      <c r="AN27" s="50"/>
    </row>
    <row r="28">
      <c r="B28" s="109" t="s">
        <v>22</v>
      </c>
      <c r="C28" s="1425"/>
      <c r="D28" s="1056"/>
      <c r="E28" s="1056"/>
      <c r="F28" s="1425"/>
      <c r="G28" s="1425"/>
      <c r="H28" s="1056"/>
      <c r="I28" s="1425"/>
      <c r="J28" s="1425"/>
      <c r="K28" s="1056"/>
      <c r="L28" s="1056"/>
      <c r="M28" s="1056"/>
      <c r="N28" s="1425"/>
      <c r="O28" s="1423"/>
      <c r="P28" s="1423"/>
      <c r="Q28" s="1423"/>
      <c r="R28" s="124"/>
      <c r="S28" s="124"/>
      <c r="T28" s="1423"/>
      <c r="U28" s="1423"/>
      <c r="V28" s="1390"/>
      <c r="W28" s="1390"/>
      <c r="X28" s="1423"/>
      <c r="Y28" s="124"/>
      <c r="Z28" s="124"/>
      <c r="AA28" s="1423"/>
      <c r="AB28" s="1423"/>
      <c r="AC28" s="1390"/>
      <c r="AD28" s="1390"/>
      <c r="AE28" s="1423"/>
      <c r="AF28" s="124"/>
      <c r="AG28" s="124"/>
      <c r="AH28" s="1514">
        <f>SUM(C28:AF28)</f>
        <v>0</v>
      </c>
      <c r="AI28" s="1515"/>
      <c r="AJ28" s="1516"/>
      <c r="AK28" s="1516"/>
      <c r="AL28" s="393"/>
      <c r="AM28" s="393"/>
      <c r="AN28" s="50"/>
    </row>
    <row r="29">
      <c r="B29" s="1517" t="s">
        <v>97</v>
      </c>
      <c r="C29" s="1511"/>
      <c r="D29" s="1506"/>
      <c r="E29" s="1506"/>
      <c r="F29" s="1505"/>
      <c r="G29" s="1505"/>
      <c r="H29" s="1521"/>
      <c r="I29" s="1505"/>
      <c r="J29" s="1505"/>
      <c r="K29" s="1505"/>
      <c r="L29" s="1506"/>
      <c r="M29" s="1506"/>
      <c r="N29" s="1505"/>
      <c r="O29" s="1521"/>
      <c r="P29" s="1521"/>
      <c r="Q29" s="1506"/>
      <c r="R29" s="1506"/>
      <c r="S29" s="1581">
        <v>176.0</v>
      </c>
      <c r="T29" s="1506">
        <v>185.0</v>
      </c>
      <c r="U29" s="1506">
        <v>179.0</v>
      </c>
      <c r="V29" s="1519"/>
      <c r="W29" s="1535"/>
      <c r="X29" s="1506">
        <v>197.0</v>
      </c>
      <c r="Y29" s="1506">
        <v>231.0</v>
      </c>
      <c r="Z29" s="1506"/>
      <c r="AA29" s="1506">
        <v>263.0</v>
      </c>
      <c r="AB29" s="1506"/>
      <c r="AC29" s="1519"/>
      <c r="AD29" s="1519"/>
      <c r="AE29" s="1521"/>
      <c r="AF29" s="1521"/>
      <c r="AG29" s="1539"/>
      <c r="AH29" s="1523">
        <f t="shared" ref="AH29:AH33" si="33">AVERAGE(C29:AF29)</f>
        <v>205.1666667</v>
      </c>
      <c r="AI29" s="1320">
        <f t="shared" ref="AI29:AI33" si="34">SUM(C29:AF29)</f>
        <v>1231</v>
      </c>
      <c r="AJ29" s="1524" t="str">
        <f t="shared" ref="AJ29:AJ33" si="35">IFERROR(AVERAGE(C29:F29),"-")</f>
        <v>-</v>
      </c>
      <c r="AK29" s="1524" t="str">
        <f t="shared" ref="AK29:AK33" si="36">IFERROR(AVERAGE(I29:M29),"-")</f>
        <v>-</v>
      </c>
      <c r="AL29" s="1516">
        <f t="shared" ref="AL29:AL33" si="37">IFERROR(AVERAGE(P29:T29),"-")</f>
        <v>180.5</v>
      </c>
      <c r="AM29" s="1516">
        <f t="shared" ref="AM29:AM33" si="38">IFERROR(AVERAGE(W29:AA29),"-")</f>
        <v>230.3333333</v>
      </c>
      <c r="AN29" s="1525"/>
    </row>
    <row r="30">
      <c r="B30" s="1526" t="s">
        <v>3290</v>
      </c>
      <c r="C30" s="1425"/>
      <c r="D30" s="1538"/>
      <c r="E30" s="1538"/>
      <c r="F30" s="1537"/>
      <c r="G30" s="1537"/>
      <c r="H30" s="1529"/>
      <c r="I30" s="1537"/>
      <c r="J30" s="1537"/>
      <c r="K30" s="1537"/>
      <c r="L30" s="1538"/>
      <c r="M30" s="1538"/>
      <c r="N30" s="1537"/>
      <c r="O30" s="1529"/>
      <c r="P30" s="1529"/>
      <c r="Q30" s="1538"/>
      <c r="R30" s="1538"/>
      <c r="S30" s="1582">
        <v>52.0</v>
      </c>
      <c r="T30" s="1538">
        <v>78.0</v>
      </c>
      <c r="U30" s="1538">
        <v>115.0</v>
      </c>
      <c r="V30" s="1527"/>
      <c r="W30" s="1536"/>
      <c r="X30" s="1538">
        <v>90.0</v>
      </c>
      <c r="Y30" s="1538">
        <v>109.0</v>
      </c>
      <c r="Z30" s="1056"/>
      <c r="AA30" s="1538">
        <v>135.0</v>
      </c>
      <c r="AB30" s="1538"/>
      <c r="AC30" s="1527"/>
      <c r="AD30" s="1527"/>
      <c r="AE30" s="1529"/>
      <c r="AF30" s="1529"/>
      <c r="AG30" s="124"/>
      <c r="AH30" s="1523">
        <f t="shared" si="33"/>
        <v>96.5</v>
      </c>
      <c r="AI30" s="1320">
        <f t="shared" si="34"/>
        <v>579</v>
      </c>
      <c r="AJ30" s="1524" t="str">
        <f t="shared" si="35"/>
        <v>-</v>
      </c>
      <c r="AK30" s="1524" t="str">
        <f t="shared" si="36"/>
        <v>-</v>
      </c>
      <c r="AL30" s="1516">
        <f t="shared" si="37"/>
        <v>65</v>
      </c>
      <c r="AM30" s="1516">
        <f t="shared" si="38"/>
        <v>111.3333333</v>
      </c>
      <c r="AN30" s="50"/>
    </row>
    <row r="31">
      <c r="B31" s="109" t="s">
        <v>1283</v>
      </c>
      <c r="C31" s="1425"/>
      <c r="D31" s="1056"/>
      <c r="E31" s="1056"/>
      <c r="F31" s="1425"/>
      <c r="G31" s="1425"/>
      <c r="H31" s="124"/>
      <c r="I31" s="1425"/>
      <c r="J31" s="1425"/>
      <c r="K31" s="1425"/>
      <c r="L31" s="1056"/>
      <c r="M31" s="1056"/>
      <c r="N31" s="1425"/>
      <c r="O31" s="124"/>
      <c r="P31" s="124"/>
      <c r="Q31" s="1056"/>
      <c r="R31" s="1056"/>
      <c r="S31" s="1582">
        <v>22.0</v>
      </c>
      <c r="T31" s="1056">
        <v>10.0</v>
      </c>
      <c r="U31" s="1056">
        <v>30.0</v>
      </c>
      <c r="V31" s="1382"/>
      <c r="W31" s="1386"/>
      <c r="X31" s="1056">
        <v>27.0</v>
      </c>
      <c r="Y31" s="1056">
        <v>21.0</v>
      </c>
      <c r="Z31" s="1056"/>
      <c r="AA31" s="1056">
        <v>46.0</v>
      </c>
      <c r="AB31" s="1056"/>
      <c r="AC31" s="1382"/>
      <c r="AD31" s="1382"/>
      <c r="AE31" s="124"/>
      <c r="AF31" s="124"/>
      <c r="AG31" s="124"/>
      <c r="AH31" s="1523">
        <f t="shared" si="33"/>
        <v>26</v>
      </c>
      <c r="AI31" s="1320">
        <f t="shared" si="34"/>
        <v>156</v>
      </c>
      <c r="AJ31" s="1524" t="str">
        <f t="shared" si="35"/>
        <v>-</v>
      </c>
      <c r="AK31" s="1524" t="str">
        <f t="shared" si="36"/>
        <v>-</v>
      </c>
      <c r="AL31" s="1516">
        <f t="shared" si="37"/>
        <v>16</v>
      </c>
      <c r="AM31" s="1516">
        <f t="shared" si="38"/>
        <v>31.33333333</v>
      </c>
      <c r="AN31" s="50"/>
    </row>
    <row r="32">
      <c r="B32" s="109" t="s">
        <v>3315</v>
      </c>
      <c r="C32" s="1425"/>
      <c r="D32" s="1056"/>
      <c r="E32" s="1056"/>
      <c r="F32" s="1425"/>
      <c r="G32" s="1425"/>
      <c r="H32" s="124"/>
      <c r="I32" s="1425"/>
      <c r="J32" s="1425"/>
      <c r="K32" s="1425"/>
      <c r="L32" s="1056"/>
      <c r="M32" s="1056"/>
      <c r="N32" s="1425"/>
      <c r="O32" s="124"/>
      <c r="P32" s="124"/>
      <c r="Q32" s="1056"/>
      <c r="R32" s="1056"/>
      <c r="S32" s="1056">
        <v>5.0</v>
      </c>
      <c r="T32" s="1056">
        <v>3.0</v>
      </c>
      <c r="U32" s="1056">
        <v>6.0</v>
      </c>
      <c r="V32" s="1382"/>
      <c r="W32" s="1386"/>
      <c r="X32" s="1056">
        <v>4.0</v>
      </c>
      <c r="Y32" s="1056">
        <v>1.0</v>
      </c>
      <c r="Z32" s="1056"/>
      <c r="AA32" s="1056">
        <v>0.0</v>
      </c>
      <c r="AB32" s="1056"/>
      <c r="AC32" s="1382"/>
      <c r="AD32" s="1382"/>
      <c r="AE32" s="124"/>
      <c r="AF32" s="124"/>
      <c r="AG32" s="124"/>
      <c r="AH32" s="1523">
        <f t="shared" si="33"/>
        <v>3.166666667</v>
      </c>
      <c r="AI32" s="1320">
        <f t="shared" si="34"/>
        <v>19</v>
      </c>
      <c r="AJ32" s="1524" t="str">
        <f t="shared" si="35"/>
        <v>-</v>
      </c>
      <c r="AK32" s="1524" t="str">
        <f t="shared" si="36"/>
        <v>-</v>
      </c>
      <c r="AL32" s="1516">
        <f t="shared" si="37"/>
        <v>4</v>
      </c>
      <c r="AM32" s="1516">
        <f t="shared" si="38"/>
        <v>1.666666667</v>
      </c>
      <c r="AN32" s="50"/>
    </row>
    <row r="33">
      <c r="B33" s="109" t="s">
        <v>96</v>
      </c>
      <c r="C33" s="1425"/>
      <c r="D33" s="1056"/>
      <c r="E33" s="1056"/>
      <c r="F33" s="1425"/>
      <c r="G33" s="1425"/>
      <c r="H33" s="124"/>
      <c r="I33" s="1425"/>
      <c r="J33" s="1425"/>
      <c r="K33" s="1425"/>
      <c r="L33" s="1056"/>
      <c r="M33" s="1056"/>
      <c r="N33" s="1425"/>
      <c r="O33" s="124"/>
      <c r="P33" s="124"/>
      <c r="Q33" s="1056"/>
      <c r="R33" s="1056"/>
      <c r="S33" s="1056">
        <v>0.0</v>
      </c>
      <c r="T33" s="1056">
        <v>1.0</v>
      </c>
      <c r="U33" s="1056">
        <v>2.0</v>
      </c>
      <c r="V33" s="1382"/>
      <c r="W33" s="1386"/>
      <c r="X33" s="1056">
        <v>1.0</v>
      </c>
      <c r="Y33" s="1056">
        <v>0.0</v>
      </c>
      <c r="Z33" s="1056"/>
      <c r="AA33" s="1056">
        <v>0.0</v>
      </c>
      <c r="AB33" s="1056"/>
      <c r="AC33" s="1382"/>
      <c r="AD33" s="1382"/>
      <c r="AE33" s="124"/>
      <c r="AF33" s="124"/>
      <c r="AG33" s="124"/>
      <c r="AH33" s="1523">
        <f t="shared" si="33"/>
        <v>0.6666666667</v>
      </c>
      <c r="AI33" s="1320">
        <f t="shared" si="34"/>
        <v>4</v>
      </c>
      <c r="AJ33" s="1524" t="str">
        <f t="shared" si="35"/>
        <v>-</v>
      </c>
      <c r="AK33" s="1524" t="str">
        <f t="shared" si="36"/>
        <v>-</v>
      </c>
      <c r="AL33" s="1516">
        <f t="shared" si="37"/>
        <v>0.5</v>
      </c>
      <c r="AM33" s="1516">
        <f t="shared" si="38"/>
        <v>0.3333333333</v>
      </c>
      <c r="AN33" s="50"/>
    </row>
    <row r="34">
      <c r="B34" s="1373" t="s">
        <v>3317</v>
      </c>
      <c r="C34" s="1410">
        <f t="shared" ref="C34:AG34" si="39">C33-C28</f>
        <v>0</v>
      </c>
      <c r="D34" s="1410">
        <f t="shared" si="39"/>
        <v>0</v>
      </c>
      <c r="E34" s="1410">
        <f t="shared" si="39"/>
        <v>0</v>
      </c>
      <c r="F34" s="1410">
        <f t="shared" si="39"/>
        <v>0</v>
      </c>
      <c r="G34" s="1410">
        <f t="shared" si="39"/>
        <v>0</v>
      </c>
      <c r="H34" s="1410">
        <f t="shared" si="39"/>
        <v>0</v>
      </c>
      <c r="I34" s="1410">
        <f t="shared" si="39"/>
        <v>0</v>
      </c>
      <c r="J34" s="1410">
        <f t="shared" si="39"/>
        <v>0</v>
      </c>
      <c r="K34" s="1410">
        <f t="shared" si="39"/>
        <v>0</v>
      </c>
      <c r="L34" s="1410">
        <f t="shared" si="39"/>
        <v>0</v>
      </c>
      <c r="M34" s="1410">
        <f t="shared" si="39"/>
        <v>0</v>
      </c>
      <c r="N34" s="1410">
        <f t="shared" si="39"/>
        <v>0</v>
      </c>
      <c r="O34" s="1410">
        <f t="shared" si="39"/>
        <v>0</v>
      </c>
      <c r="P34" s="1410">
        <f t="shared" si="39"/>
        <v>0</v>
      </c>
      <c r="Q34" s="1410">
        <f t="shared" si="39"/>
        <v>0</v>
      </c>
      <c r="R34" s="1410">
        <f t="shared" si="39"/>
        <v>0</v>
      </c>
      <c r="S34" s="1410">
        <f t="shared" si="39"/>
        <v>0</v>
      </c>
      <c r="T34" s="1410">
        <f t="shared" si="39"/>
        <v>1</v>
      </c>
      <c r="U34" s="1410">
        <f t="shared" si="39"/>
        <v>2</v>
      </c>
      <c r="V34" s="1424">
        <f t="shared" si="39"/>
        <v>0</v>
      </c>
      <c r="W34" s="1424">
        <f t="shared" si="39"/>
        <v>0</v>
      </c>
      <c r="X34" s="1410">
        <f t="shared" si="39"/>
        <v>1</v>
      </c>
      <c r="Y34" s="1410">
        <f t="shared" si="39"/>
        <v>0</v>
      </c>
      <c r="Z34" s="1410">
        <f t="shared" si="39"/>
        <v>0</v>
      </c>
      <c r="AA34" s="1410">
        <f t="shared" si="39"/>
        <v>0</v>
      </c>
      <c r="AB34" s="1410">
        <f t="shared" si="39"/>
        <v>0</v>
      </c>
      <c r="AC34" s="1424">
        <f t="shared" si="39"/>
        <v>0</v>
      </c>
      <c r="AD34" s="1424">
        <f t="shared" si="39"/>
        <v>0</v>
      </c>
      <c r="AE34" s="1410">
        <f t="shared" si="39"/>
        <v>0</v>
      </c>
      <c r="AF34" s="1410">
        <f t="shared" si="39"/>
        <v>0</v>
      </c>
      <c r="AG34" s="1410">
        <f t="shared" si="39"/>
        <v>0</v>
      </c>
      <c r="AH34" s="1530">
        <f>SUM(C34:AG34)</f>
        <v>4</v>
      </c>
      <c r="AI34" s="1531"/>
      <c r="AJ34" s="393"/>
      <c r="AK34" s="1516"/>
      <c r="AL34" s="393"/>
      <c r="AM34" s="1516"/>
      <c r="AN34" s="50"/>
    </row>
    <row r="35">
      <c r="B35" s="1375" t="s">
        <v>157</v>
      </c>
      <c r="C35" s="1376" t="str">
        <f t="shared" ref="C35:AG35" si="40">C30/C29</f>
        <v>#DIV/0!</v>
      </c>
      <c r="D35" s="1376" t="str">
        <f t="shared" si="40"/>
        <v>#DIV/0!</v>
      </c>
      <c r="E35" s="1376" t="str">
        <f t="shared" si="40"/>
        <v>#DIV/0!</v>
      </c>
      <c r="F35" s="1376" t="str">
        <f t="shared" si="40"/>
        <v>#DIV/0!</v>
      </c>
      <c r="G35" s="1376" t="str">
        <f t="shared" si="40"/>
        <v>#DIV/0!</v>
      </c>
      <c r="H35" s="1376" t="str">
        <f t="shared" si="40"/>
        <v>#DIV/0!</v>
      </c>
      <c r="I35" s="1376" t="str">
        <f t="shared" si="40"/>
        <v>#DIV/0!</v>
      </c>
      <c r="J35" s="1376" t="str">
        <f t="shared" si="40"/>
        <v>#DIV/0!</v>
      </c>
      <c r="K35" s="1376" t="str">
        <f t="shared" si="40"/>
        <v>#DIV/0!</v>
      </c>
      <c r="L35" s="1376" t="str">
        <f t="shared" si="40"/>
        <v>#DIV/0!</v>
      </c>
      <c r="M35" s="1376" t="str">
        <f t="shared" si="40"/>
        <v>#DIV/0!</v>
      </c>
      <c r="N35" s="1376" t="str">
        <f t="shared" si="40"/>
        <v>#DIV/0!</v>
      </c>
      <c r="O35" s="1376" t="str">
        <f t="shared" si="40"/>
        <v>#DIV/0!</v>
      </c>
      <c r="P35" s="1376" t="str">
        <f t="shared" si="40"/>
        <v>#DIV/0!</v>
      </c>
      <c r="Q35" s="1376" t="str">
        <f t="shared" si="40"/>
        <v>#DIV/0!</v>
      </c>
      <c r="R35" s="1376" t="str">
        <f t="shared" si="40"/>
        <v>#DIV/0!</v>
      </c>
      <c r="S35" s="1376">
        <f t="shared" si="40"/>
        <v>0.2954545455</v>
      </c>
      <c r="T35" s="1376">
        <f t="shared" si="40"/>
        <v>0.4216216216</v>
      </c>
      <c r="U35" s="1376">
        <f t="shared" si="40"/>
        <v>0.6424581006</v>
      </c>
      <c r="V35" s="1377" t="str">
        <f t="shared" si="40"/>
        <v>#DIV/0!</v>
      </c>
      <c r="W35" s="1377" t="str">
        <f t="shared" si="40"/>
        <v>#DIV/0!</v>
      </c>
      <c r="X35" s="1376">
        <f t="shared" si="40"/>
        <v>0.4568527919</v>
      </c>
      <c r="Y35" s="1376">
        <f t="shared" si="40"/>
        <v>0.4718614719</v>
      </c>
      <c r="Z35" s="1376" t="str">
        <f t="shared" si="40"/>
        <v>#DIV/0!</v>
      </c>
      <c r="AA35" s="1376">
        <f t="shared" si="40"/>
        <v>0.5133079848</v>
      </c>
      <c r="AB35" s="1376" t="str">
        <f t="shared" si="40"/>
        <v>#DIV/0!</v>
      </c>
      <c r="AC35" s="1377" t="str">
        <f t="shared" si="40"/>
        <v>#DIV/0!</v>
      </c>
      <c r="AD35" s="1377" t="str">
        <f t="shared" si="40"/>
        <v>#DIV/0!</v>
      </c>
      <c r="AE35" s="1376" t="str">
        <f t="shared" si="40"/>
        <v>#DIV/0!</v>
      </c>
      <c r="AF35" s="1376" t="str">
        <f t="shared" si="40"/>
        <v>#DIV/0!</v>
      </c>
      <c r="AG35" s="1376" t="str">
        <f t="shared" si="40"/>
        <v>#DIV/0!</v>
      </c>
      <c r="AH35" s="1532" t="str">
        <f t="shared" ref="AH35:AH38" si="42">AVERAGE(C35:AF35)</f>
        <v>#DIV/0!</v>
      </c>
      <c r="AI35" s="1376">
        <f t="shared" ref="AI35:AI38" si="43">AI30/AI29</f>
        <v>0.4703493095</v>
      </c>
      <c r="AJ35" s="1525"/>
      <c r="AK35" s="1533"/>
      <c r="AL35" s="1525"/>
      <c r="AM35" s="1534"/>
      <c r="AN35" s="50"/>
    </row>
    <row r="36">
      <c r="B36" s="1375" t="s">
        <v>159</v>
      </c>
      <c r="C36" s="1376" t="str">
        <f t="shared" ref="C36:AG36" si="41">C31/C30</f>
        <v>#DIV/0!</v>
      </c>
      <c r="D36" s="1376" t="str">
        <f t="shared" si="41"/>
        <v>#DIV/0!</v>
      </c>
      <c r="E36" s="1376" t="str">
        <f t="shared" si="41"/>
        <v>#DIV/0!</v>
      </c>
      <c r="F36" s="1376" t="str">
        <f t="shared" si="41"/>
        <v>#DIV/0!</v>
      </c>
      <c r="G36" s="1376" t="str">
        <f t="shared" si="41"/>
        <v>#DIV/0!</v>
      </c>
      <c r="H36" s="1376" t="str">
        <f t="shared" si="41"/>
        <v>#DIV/0!</v>
      </c>
      <c r="I36" s="1376" t="str">
        <f t="shared" si="41"/>
        <v>#DIV/0!</v>
      </c>
      <c r="J36" s="1376" t="str">
        <f t="shared" si="41"/>
        <v>#DIV/0!</v>
      </c>
      <c r="K36" s="1376" t="str">
        <f t="shared" si="41"/>
        <v>#DIV/0!</v>
      </c>
      <c r="L36" s="1376" t="str">
        <f t="shared" si="41"/>
        <v>#DIV/0!</v>
      </c>
      <c r="M36" s="1376" t="str">
        <f t="shared" si="41"/>
        <v>#DIV/0!</v>
      </c>
      <c r="N36" s="1376" t="str">
        <f t="shared" si="41"/>
        <v>#DIV/0!</v>
      </c>
      <c r="O36" s="1376" t="str">
        <f t="shared" si="41"/>
        <v>#DIV/0!</v>
      </c>
      <c r="P36" s="1376" t="str">
        <f t="shared" si="41"/>
        <v>#DIV/0!</v>
      </c>
      <c r="Q36" s="1376" t="str">
        <f t="shared" si="41"/>
        <v>#DIV/0!</v>
      </c>
      <c r="R36" s="1376" t="str">
        <f t="shared" si="41"/>
        <v>#DIV/0!</v>
      </c>
      <c r="S36" s="1376">
        <f t="shared" si="41"/>
        <v>0.4230769231</v>
      </c>
      <c r="T36" s="1376">
        <f t="shared" si="41"/>
        <v>0.1282051282</v>
      </c>
      <c r="U36" s="1376">
        <f t="shared" si="41"/>
        <v>0.2608695652</v>
      </c>
      <c r="V36" s="1377" t="str">
        <f t="shared" si="41"/>
        <v>#DIV/0!</v>
      </c>
      <c r="W36" s="1377" t="str">
        <f t="shared" si="41"/>
        <v>#DIV/0!</v>
      </c>
      <c r="X36" s="1376">
        <f t="shared" si="41"/>
        <v>0.3</v>
      </c>
      <c r="Y36" s="1376">
        <f t="shared" si="41"/>
        <v>0.1926605505</v>
      </c>
      <c r="Z36" s="1376" t="str">
        <f t="shared" si="41"/>
        <v>#DIV/0!</v>
      </c>
      <c r="AA36" s="1376">
        <f t="shared" si="41"/>
        <v>0.3407407407</v>
      </c>
      <c r="AB36" s="1376" t="str">
        <f t="shared" si="41"/>
        <v>#DIV/0!</v>
      </c>
      <c r="AC36" s="1377" t="str">
        <f t="shared" si="41"/>
        <v>#DIV/0!</v>
      </c>
      <c r="AD36" s="1377" t="str">
        <f t="shared" si="41"/>
        <v>#DIV/0!</v>
      </c>
      <c r="AE36" s="1376" t="str">
        <f t="shared" si="41"/>
        <v>#DIV/0!</v>
      </c>
      <c r="AF36" s="1376" t="str">
        <f t="shared" si="41"/>
        <v>#DIV/0!</v>
      </c>
      <c r="AG36" s="1376" t="str">
        <f t="shared" si="41"/>
        <v>#DIV/0!</v>
      </c>
      <c r="AH36" s="1532" t="str">
        <f t="shared" si="42"/>
        <v>#DIV/0!</v>
      </c>
      <c r="AI36" s="1376">
        <f t="shared" si="43"/>
        <v>0.2694300518</v>
      </c>
      <c r="AJ36" s="1534"/>
      <c r="AK36" s="1513"/>
      <c r="AL36" s="1513"/>
      <c r="AM36" s="1513"/>
      <c r="AN36" s="50"/>
    </row>
    <row r="37">
      <c r="B37" s="1375" t="s">
        <v>161</v>
      </c>
      <c r="C37" s="1376" t="str">
        <f t="shared" ref="C37:AG37" si="44">C32/C31</f>
        <v>#DIV/0!</v>
      </c>
      <c r="D37" s="1376" t="str">
        <f t="shared" si="44"/>
        <v>#DIV/0!</v>
      </c>
      <c r="E37" s="1376" t="str">
        <f t="shared" si="44"/>
        <v>#DIV/0!</v>
      </c>
      <c r="F37" s="1376" t="str">
        <f t="shared" si="44"/>
        <v>#DIV/0!</v>
      </c>
      <c r="G37" s="1376" t="str">
        <f t="shared" si="44"/>
        <v>#DIV/0!</v>
      </c>
      <c r="H37" s="1376" t="str">
        <f t="shared" si="44"/>
        <v>#DIV/0!</v>
      </c>
      <c r="I37" s="1376" t="str">
        <f t="shared" si="44"/>
        <v>#DIV/0!</v>
      </c>
      <c r="J37" s="1376" t="str">
        <f t="shared" si="44"/>
        <v>#DIV/0!</v>
      </c>
      <c r="K37" s="1376" t="str">
        <f t="shared" si="44"/>
        <v>#DIV/0!</v>
      </c>
      <c r="L37" s="1376" t="str">
        <f t="shared" si="44"/>
        <v>#DIV/0!</v>
      </c>
      <c r="M37" s="1376" t="str">
        <f t="shared" si="44"/>
        <v>#DIV/0!</v>
      </c>
      <c r="N37" s="1376" t="str">
        <f t="shared" si="44"/>
        <v>#DIV/0!</v>
      </c>
      <c r="O37" s="1376" t="str">
        <f t="shared" si="44"/>
        <v>#DIV/0!</v>
      </c>
      <c r="P37" s="1376" t="str">
        <f t="shared" si="44"/>
        <v>#DIV/0!</v>
      </c>
      <c r="Q37" s="1376" t="str">
        <f t="shared" si="44"/>
        <v>#DIV/0!</v>
      </c>
      <c r="R37" s="1376" t="str">
        <f t="shared" si="44"/>
        <v>#DIV/0!</v>
      </c>
      <c r="S37" s="1376">
        <f t="shared" si="44"/>
        <v>0.2272727273</v>
      </c>
      <c r="T37" s="1376">
        <f t="shared" si="44"/>
        <v>0.3</v>
      </c>
      <c r="U37" s="1376">
        <f t="shared" si="44"/>
        <v>0.2</v>
      </c>
      <c r="V37" s="1377" t="str">
        <f t="shared" si="44"/>
        <v>#DIV/0!</v>
      </c>
      <c r="W37" s="1377" t="str">
        <f t="shared" si="44"/>
        <v>#DIV/0!</v>
      </c>
      <c r="X37" s="1376">
        <f t="shared" si="44"/>
        <v>0.1481481481</v>
      </c>
      <c r="Y37" s="1376">
        <f t="shared" si="44"/>
        <v>0.04761904762</v>
      </c>
      <c r="Z37" s="1376" t="str">
        <f t="shared" si="44"/>
        <v>#DIV/0!</v>
      </c>
      <c r="AA37" s="1376">
        <f t="shared" si="44"/>
        <v>0</v>
      </c>
      <c r="AB37" s="1376" t="str">
        <f t="shared" si="44"/>
        <v>#DIV/0!</v>
      </c>
      <c r="AC37" s="1377" t="str">
        <f t="shared" si="44"/>
        <v>#DIV/0!</v>
      </c>
      <c r="AD37" s="1377" t="str">
        <f t="shared" si="44"/>
        <v>#DIV/0!</v>
      </c>
      <c r="AE37" s="1376" t="str">
        <f t="shared" si="44"/>
        <v>#DIV/0!</v>
      </c>
      <c r="AF37" s="1376" t="str">
        <f t="shared" si="44"/>
        <v>#DIV/0!</v>
      </c>
      <c r="AG37" s="1376" t="str">
        <f t="shared" si="44"/>
        <v>#DIV/0!</v>
      </c>
      <c r="AH37" s="1532" t="str">
        <f t="shared" si="42"/>
        <v>#DIV/0!</v>
      </c>
      <c r="AI37" s="1376">
        <f t="shared" si="43"/>
        <v>0.1217948718</v>
      </c>
      <c r="AJ37" s="1534"/>
      <c r="AK37" s="1513"/>
      <c r="AL37" s="1513"/>
      <c r="AM37" s="1513"/>
      <c r="AN37" s="50"/>
    </row>
    <row r="38">
      <c r="B38" s="1375" t="s">
        <v>163</v>
      </c>
      <c r="C38" s="1376" t="str">
        <f t="shared" ref="C38:AG38" si="45">C33/C32</f>
        <v>#DIV/0!</v>
      </c>
      <c r="D38" s="1376" t="str">
        <f t="shared" si="45"/>
        <v>#DIV/0!</v>
      </c>
      <c r="E38" s="1376" t="str">
        <f t="shared" si="45"/>
        <v>#DIV/0!</v>
      </c>
      <c r="F38" s="1376" t="str">
        <f t="shared" si="45"/>
        <v>#DIV/0!</v>
      </c>
      <c r="G38" s="1376" t="str">
        <f t="shared" si="45"/>
        <v>#DIV/0!</v>
      </c>
      <c r="H38" s="1376" t="str">
        <f t="shared" si="45"/>
        <v>#DIV/0!</v>
      </c>
      <c r="I38" s="1376" t="str">
        <f t="shared" si="45"/>
        <v>#DIV/0!</v>
      </c>
      <c r="J38" s="1376" t="str">
        <f t="shared" si="45"/>
        <v>#DIV/0!</v>
      </c>
      <c r="K38" s="1376" t="str">
        <f t="shared" si="45"/>
        <v>#DIV/0!</v>
      </c>
      <c r="L38" s="1376" t="str">
        <f t="shared" si="45"/>
        <v>#DIV/0!</v>
      </c>
      <c r="M38" s="1376" t="str">
        <f t="shared" si="45"/>
        <v>#DIV/0!</v>
      </c>
      <c r="N38" s="1376" t="str">
        <f t="shared" si="45"/>
        <v>#DIV/0!</v>
      </c>
      <c r="O38" s="1376" t="str">
        <f t="shared" si="45"/>
        <v>#DIV/0!</v>
      </c>
      <c r="P38" s="1376" t="str">
        <f t="shared" si="45"/>
        <v>#DIV/0!</v>
      </c>
      <c r="Q38" s="1376" t="str">
        <f t="shared" si="45"/>
        <v>#DIV/0!</v>
      </c>
      <c r="R38" s="1376" t="str">
        <f t="shared" si="45"/>
        <v>#DIV/0!</v>
      </c>
      <c r="S38" s="1376">
        <f t="shared" si="45"/>
        <v>0</v>
      </c>
      <c r="T38" s="1376">
        <f t="shared" si="45"/>
        <v>0.3333333333</v>
      </c>
      <c r="U38" s="1376">
        <f t="shared" si="45"/>
        <v>0.3333333333</v>
      </c>
      <c r="V38" s="1377" t="str">
        <f t="shared" si="45"/>
        <v>#DIV/0!</v>
      </c>
      <c r="W38" s="1377" t="str">
        <f t="shared" si="45"/>
        <v>#DIV/0!</v>
      </c>
      <c r="X38" s="1376">
        <f t="shared" si="45"/>
        <v>0.25</v>
      </c>
      <c r="Y38" s="1376">
        <f t="shared" si="45"/>
        <v>0</v>
      </c>
      <c r="Z38" s="1376" t="str">
        <f t="shared" si="45"/>
        <v>#DIV/0!</v>
      </c>
      <c r="AA38" s="1376" t="str">
        <f t="shared" si="45"/>
        <v>#DIV/0!</v>
      </c>
      <c r="AB38" s="1376" t="str">
        <f t="shared" si="45"/>
        <v>#DIV/0!</v>
      </c>
      <c r="AC38" s="1377" t="str">
        <f t="shared" si="45"/>
        <v>#DIV/0!</v>
      </c>
      <c r="AD38" s="1377" t="str">
        <f t="shared" si="45"/>
        <v>#DIV/0!</v>
      </c>
      <c r="AE38" s="1376" t="str">
        <f t="shared" si="45"/>
        <v>#DIV/0!</v>
      </c>
      <c r="AF38" s="1376" t="str">
        <f t="shared" si="45"/>
        <v>#DIV/0!</v>
      </c>
      <c r="AG38" s="1376" t="str">
        <f t="shared" si="45"/>
        <v>#DIV/0!</v>
      </c>
      <c r="AH38" s="1532" t="str">
        <f t="shared" si="42"/>
        <v>#DIV/0!</v>
      </c>
      <c r="AI38" s="1376">
        <f t="shared" si="43"/>
        <v>0.2105263158</v>
      </c>
      <c r="AJ38" s="1534"/>
      <c r="AK38" s="1513"/>
      <c r="AL38" s="1513"/>
      <c r="AM38" s="1513"/>
      <c r="AN38" s="50"/>
    </row>
    <row r="39">
      <c r="A39" s="1384"/>
      <c r="B39" s="109"/>
      <c r="C39" s="1421"/>
      <c r="D39" s="1421"/>
      <c r="E39" s="134"/>
      <c r="F39" s="1421"/>
      <c r="G39" s="1421"/>
      <c r="H39" s="1420"/>
      <c r="I39" s="1420"/>
      <c r="J39" s="1421"/>
      <c r="K39" s="134"/>
      <c r="L39" s="134"/>
      <c r="M39" s="134"/>
      <c r="N39" s="1421"/>
      <c r="O39" s="1421"/>
      <c r="P39" s="1421"/>
      <c r="Q39" s="1421"/>
      <c r="R39" s="134"/>
      <c r="S39" s="134"/>
      <c r="T39" s="1421"/>
      <c r="U39" s="1421"/>
      <c r="V39" s="1377"/>
      <c r="W39" s="1377"/>
      <c r="X39" s="1421"/>
      <c r="Y39" s="134"/>
      <c r="Z39" s="134"/>
      <c r="AA39" s="1421"/>
      <c r="AB39" s="1421"/>
      <c r="AC39" s="1377"/>
      <c r="AD39" s="1377"/>
      <c r="AE39" s="1421"/>
      <c r="AF39" s="134"/>
      <c r="AG39" s="134"/>
      <c r="AH39" s="1422"/>
      <c r="AI39" s="50"/>
      <c r="AJ39" s="50"/>
      <c r="AK39" s="50"/>
      <c r="AL39" s="50"/>
      <c r="AM39" s="50"/>
      <c r="AN39" s="50"/>
    </row>
    <row r="40">
      <c r="A40" s="1384"/>
      <c r="B40" s="109" t="s">
        <v>125</v>
      </c>
      <c r="C40" s="1356">
        <v>46027.0</v>
      </c>
      <c r="D40" s="1356">
        <v>46028.0</v>
      </c>
      <c r="E40" s="1356">
        <v>46029.0</v>
      </c>
      <c r="F40" s="1356">
        <v>46030.0</v>
      </c>
      <c r="G40" s="1356">
        <v>46031.0</v>
      </c>
      <c r="H40" s="1356">
        <v>46032.0</v>
      </c>
      <c r="I40" s="1356">
        <v>46033.0</v>
      </c>
      <c r="J40" s="1356">
        <v>46034.0</v>
      </c>
      <c r="K40" s="1356">
        <v>46035.0</v>
      </c>
      <c r="L40" s="1356">
        <v>46036.0</v>
      </c>
      <c r="M40" s="1356">
        <v>46037.0</v>
      </c>
      <c r="N40" s="1356">
        <v>46038.0</v>
      </c>
      <c r="O40" s="1356">
        <v>46039.0</v>
      </c>
      <c r="P40" s="1356">
        <v>46040.0</v>
      </c>
      <c r="Q40" s="1356">
        <v>46041.0</v>
      </c>
      <c r="R40" s="1356">
        <v>46042.0</v>
      </c>
      <c r="S40" s="1356">
        <v>46043.0</v>
      </c>
      <c r="T40" s="1356">
        <v>46044.0</v>
      </c>
      <c r="U40" s="1356">
        <v>46045.0</v>
      </c>
      <c r="V40" s="1356">
        <v>46046.0</v>
      </c>
      <c r="W40" s="1356">
        <v>46047.0</v>
      </c>
      <c r="X40" s="1356">
        <v>46048.0</v>
      </c>
      <c r="Y40" s="1356">
        <v>46049.0</v>
      </c>
      <c r="Z40" s="1356">
        <v>46050.0</v>
      </c>
      <c r="AA40" s="1356">
        <v>46051.0</v>
      </c>
      <c r="AB40" s="1356">
        <v>46052.0</v>
      </c>
      <c r="AC40" s="1356">
        <v>46053.0</v>
      </c>
      <c r="AD40" s="1356">
        <v>46054.0</v>
      </c>
      <c r="AE40" s="1356">
        <v>46055.0</v>
      </c>
      <c r="AF40" s="1356">
        <v>46056.0</v>
      </c>
      <c r="AG40" s="1356">
        <v>46057.0</v>
      </c>
      <c r="AH40" s="1357" t="s">
        <v>3305</v>
      </c>
      <c r="AI40" s="1512" t="s">
        <v>3306</v>
      </c>
      <c r="AJ40" s="1513" t="s">
        <v>3307</v>
      </c>
      <c r="AK40" s="1513" t="s">
        <v>3308</v>
      </c>
      <c r="AL40" s="50" t="s">
        <v>3309</v>
      </c>
      <c r="AM40" s="50" t="s">
        <v>3310</v>
      </c>
      <c r="AN40" s="50"/>
    </row>
    <row r="41">
      <c r="B41" s="109" t="s">
        <v>22</v>
      </c>
      <c r="C41" s="1425"/>
      <c r="D41" s="1056"/>
      <c r="E41" s="1056"/>
      <c r="F41" s="1425"/>
      <c r="G41" s="1425"/>
      <c r="H41" s="1056"/>
      <c r="I41" s="1425"/>
      <c r="J41" s="1425"/>
      <c r="K41" s="1056"/>
      <c r="L41" s="1056"/>
      <c r="M41" s="1056"/>
      <c r="N41" s="1425"/>
      <c r="O41" s="1423"/>
      <c r="P41" s="1423"/>
      <c r="Q41" s="1423"/>
      <c r="R41" s="124"/>
      <c r="S41" s="124"/>
      <c r="T41" s="1423"/>
      <c r="U41" s="1423"/>
      <c r="V41" s="1390"/>
      <c r="W41" s="1390"/>
      <c r="X41" s="1423"/>
      <c r="Y41" s="124"/>
      <c r="Z41" s="124"/>
      <c r="AA41" s="1423"/>
      <c r="AB41" s="1423"/>
      <c r="AC41" s="1390"/>
      <c r="AD41" s="1390"/>
      <c r="AE41" s="1423"/>
      <c r="AF41" s="124"/>
      <c r="AG41" s="124"/>
      <c r="AH41" s="1514">
        <f>SUM(C41:AF41)</f>
        <v>0</v>
      </c>
      <c r="AI41" s="1515"/>
      <c r="AJ41" s="1516"/>
      <c r="AK41" s="1516"/>
      <c r="AL41" s="393"/>
      <c r="AM41" s="393"/>
      <c r="AN41" s="50"/>
    </row>
    <row r="42">
      <c r="B42" s="1517" t="s">
        <v>97</v>
      </c>
      <c r="C42" s="1511"/>
      <c r="D42" s="1506"/>
      <c r="E42" s="1506"/>
      <c r="F42" s="1505"/>
      <c r="G42" s="1505"/>
      <c r="H42" s="1521"/>
      <c r="I42" s="1505"/>
      <c r="J42" s="1505"/>
      <c r="K42" s="1505"/>
      <c r="L42" s="1506"/>
      <c r="M42" s="1506"/>
      <c r="N42" s="1505"/>
      <c r="O42" s="1521"/>
      <c r="P42" s="1521"/>
      <c r="Q42" s="1506"/>
      <c r="R42" s="1506"/>
      <c r="S42" s="1506"/>
      <c r="T42" s="1506"/>
      <c r="U42" s="1506"/>
      <c r="V42" s="1519"/>
      <c r="W42" s="1535"/>
      <c r="X42" s="1506"/>
      <c r="Y42" s="1506"/>
      <c r="Z42" s="1506"/>
      <c r="AA42" s="1506"/>
      <c r="AB42" s="1506"/>
      <c r="AC42" s="1519"/>
      <c r="AD42" s="1519"/>
      <c r="AE42" s="1521"/>
      <c r="AF42" s="1521"/>
      <c r="AG42" s="1539"/>
      <c r="AH42" s="1523" t="str">
        <f t="shared" ref="AH42:AH46" si="46">AVERAGE(C42:AF42)</f>
        <v>#DIV/0!</v>
      </c>
      <c r="AI42" s="1320">
        <f t="shared" ref="AI42:AI46" si="47">SUM(C42:AF42)</f>
        <v>0</v>
      </c>
      <c r="AJ42" s="1524" t="str">
        <f t="shared" ref="AJ42:AJ46" si="48">IFERROR(AVERAGE(C42:F42),"-")</f>
        <v>-</v>
      </c>
      <c r="AK42" s="1524" t="str">
        <f t="shared" ref="AK42:AK46" si="49">IFERROR(AVERAGE(I42:M42),"-")</f>
        <v>-</v>
      </c>
      <c r="AL42" s="1516" t="str">
        <f t="shared" ref="AL42:AL46" si="50">IFERROR(AVERAGE(P42:T42),"-")</f>
        <v>-</v>
      </c>
      <c r="AM42" s="1516" t="str">
        <f t="shared" ref="AM42:AM46" si="51">IFERROR(AVERAGE(W42:AA42),"-")</f>
        <v>-</v>
      </c>
      <c r="AN42" s="1525"/>
    </row>
    <row r="43">
      <c r="B43" s="1526" t="s">
        <v>3290</v>
      </c>
      <c r="C43" s="1425"/>
      <c r="D43" s="1538"/>
      <c r="E43" s="1538"/>
      <c r="F43" s="1537"/>
      <c r="G43" s="1537"/>
      <c r="H43" s="1529"/>
      <c r="I43" s="1537"/>
      <c r="J43" s="1537"/>
      <c r="K43" s="1537"/>
      <c r="L43" s="1538"/>
      <c r="M43" s="1538"/>
      <c r="N43" s="1537"/>
      <c r="O43" s="1529"/>
      <c r="P43" s="1529"/>
      <c r="Q43" s="1538"/>
      <c r="R43" s="1538"/>
      <c r="S43" s="1538"/>
      <c r="T43" s="1538"/>
      <c r="U43" s="1538"/>
      <c r="V43" s="1527"/>
      <c r="W43" s="1536"/>
      <c r="X43" s="1538"/>
      <c r="Y43" s="1538"/>
      <c r="Z43" s="1538"/>
      <c r="AA43" s="1538"/>
      <c r="AB43" s="1538"/>
      <c r="AC43" s="1527"/>
      <c r="AD43" s="1527"/>
      <c r="AE43" s="1529"/>
      <c r="AF43" s="1529"/>
      <c r="AG43" s="124"/>
      <c r="AH43" s="1523" t="str">
        <f t="shared" si="46"/>
        <v>#DIV/0!</v>
      </c>
      <c r="AI43" s="1320">
        <f t="shared" si="47"/>
        <v>0</v>
      </c>
      <c r="AJ43" s="1524" t="str">
        <f t="shared" si="48"/>
        <v>-</v>
      </c>
      <c r="AK43" s="1524" t="str">
        <f t="shared" si="49"/>
        <v>-</v>
      </c>
      <c r="AL43" s="1516" t="str">
        <f t="shared" si="50"/>
        <v>-</v>
      </c>
      <c r="AM43" s="1516" t="str">
        <f t="shared" si="51"/>
        <v>-</v>
      </c>
      <c r="AN43" s="50"/>
    </row>
    <row r="44">
      <c r="B44" s="109" t="s">
        <v>1283</v>
      </c>
      <c r="C44" s="1425"/>
      <c r="D44" s="1056"/>
      <c r="E44" s="1056"/>
      <c r="F44" s="1425"/>
      <c r="G44" s="1425"/>
      <c r="H44" s="124"/>
      <c r="I44" s="1425"/>
      <c r="J44" s="1425"/>
      <c r="K44" s="1425"/>
      <c r="L44" s="1056"/>
      <c r="M44" s="1056"/>
      <c r="N44" s="1425"/>
      <c r="O44" s="124"/>
      <c r="P44" s="124"/>
      <c r="Q44" s="1056"/>
      <c r="R44" s="1056"/>
      <c r="S44" s="1056"/>
      <c r="T44" s="1056"/>
      <c r="U44" s="1056"/>
      <c r="V44" s="1382"/>
      <c r="W44" s="1386"/>
      <c r="X44" s="1056"/>
      <c r="Y44" s="1056"/>
      <c r="Z44" s="1056"/>
      <c r="AA44" s="1056"/>
      <c r="AB44" s="1056"/>
      <c r="AC44" s="1382"/>
      <c r="AD44" s="1382"/>
      <c r="AE44" s="124"/>
      <c r="AF44" s="124"/>
      <c r="AG44" s="124"/>
      <c r="AH44" s="1523" t="str">
        <f t="shared" si="46"/>
        <v>#DIV/0!</v>
      </c>
      <c r="AI44" s="1320">
        <f t="shared" si="47"/>
        <v>0</v>
      </c>
      <c r="AJ44" s="1524" t="str">
        <f t="shared" si="48"/>
        <v>-</v>
      </c>
      <c r="AK44" s="1524" t="str">
        <f t="shared" si="49"/>
        <v>-</v>
      </c>
      <c r="AL44" s="1516" t="str">
        <f t="shared" si="50"/>
        <v>-</v>
      </c>
      <c r="AM44" s="1516" t="str">
        <f t="shared" si="51"/>
        <v>-</v>
      </c>
      <c r="AN44" s="50"/>
    </row>
    <row r="45">
      <c r="B45" s="109" t="s">
        <v>3315</v>
      </c>
      <c r="C45" s="1425"/>
      <c r="D45" s="1056"/>
      <c r="E45" s="1056"/>
      <c r="F45" s="1425"/>
      <c r="G45" s="1425"/>
      <c r="H45" s="124"/>
      <c r="I45" s="1425"/>
      <c r="J45" s="1425"/>
      <c r="K45" s="1425"/>
      <c r="L45" s="1056"/>
      <c r="M45" s="1056"/>
      <c r="N45" s="1425"/>
      <c r="O45" s="124"/>
      <c r="P45" s="124"/>
      <c r="Q45" s="1056"/>
      <c r="R45" s="1056"/>
      <c r="S45" s="1056"/>
      <c r="T45" s="1056"/>
      <c r="U45" s="1056"/>
      <c r="V45" s="1382"/>
      <c r="W45" s="1386"/>
      <c r="X45" s="1056"/>
      <c r="Y45" s="1056"/>
      <c r="Z45" s="1056"/>
      <c r="AA45" s="1056"/>
      <c r="AB45" s="1056"/>
      <c r="AC45" s="1382"/>
      <c r="AD45" s="1382"/>
      <c r="AE45" s="124"/>
      <c r="AF45" s="124"/>
      <c r="AG45" s="124"/>
      <c r="AH45" s="1523" t="str">
        <f t="shared" si="46"/>
        <v>#DIV/0!</v>
      </c>
      <c r="AI45" s="1320">
        <f t="shared" si="47"/>
        <v>0</v>
      </c>
      <c r="AJ45" s="1524" t="str">
        <f t="shared" si="48"/>
        <v>-</v>
      </c>
      <c r="AK45" s="1524" t="str">
        <f t="shared" si="49"/>
        <v>-</v>
      </c>
      <c r="AL45" s="1516" t="str">
        <f t="shared" si="50"/>
        <v>-</v>
      </c>
      <c r="AM45" s="1516" t="str">
        <f t="shared" si="51"/>
        <v>-</v>
      </c>
      <c r="AN45" s="50"/>
    </row>
    <row r="46">
      <c r="B46" s="109" t="s">
        <v>96</v>
      </c>
      <c r="C46" s="1425"/>
      <c r="D46" s="1056"/>
      <c r="E46" s="1056"/>
      <c r="F46" s="1425"/>
      <c r="G46" s="1425"/>
      <c r="H46" s="124"/>
      <c r="I46" s="1425"/>
      <c r="J46" s="1425"/>
      <c r="K46" s="1425"/>
      <c r="L46" s="1056"/>
      <c r="M46" s="1056"/>
      <c r="N46" s="1425"/>
      <c r="O46" s="124"/>
      <c r="P46" s="124"/>
      <c r="Q46" s="1056"/>
      <c r="R46" s="1056"/>
      <c r="S46" s="1056"/>
      <c r="T46" s="1056"/>
      <c r="U46" s="1056"/>
      <c r="V46" s="1382"/>
      <c r="W46" s="1386"/>
      <c r="X46" s="1056"/>
      <c r="Y46" s="1056"/>
      <c r="Z46" s="1056"/>
      <c r="AA46" s="1056"/>
      <c r="AB46" s="1056"/>
      <c r="AC46" s="1382"/>
      <c r="AD46" s="1382"/>
      <c r="AE46" s="124"/>
      <c r="AF46" s="124"/>
      <c r="AG46" s="124"/>
      <c r="AH46" s="1523" t="str">
        <f t="shared" si="46"/>
        <v>#DIV/0!</v>
      </c>
      <c r="AI46" s="1320">
        <f t="shared" si="47"/>
        <v>0</v>
      </c>
      <c r="AJ46" s="1524" t="str">
        <f t="shared" si="48"/>
        <v>-</v>
      </c>
      <c r="AK46" s="1524" t="str">
        <f t="shared" si="49"/>
        <v>-</v>
      </c>
      <c r="AL46" s="1516" t="str">
        <f t="shared" si="50"/>
        <v>-</v>
      </c>
      <c r="AM46" s="1516" t="str">
        <f t="shared" si="51"/>
        <v>-</v>
      </c>
      <c r="AN46" s="50"/>
    </row>
    <row r="47">
      <c r="B47" s="1373" t="s">
        <v>3317</v>
      </c>
      <c r="C47" s="1410">
        <f t="shared" ref="C47:AG47" si="52">C46-C41</f>
        <v>0</v>
      </c>
      <c r="D47" s="1410">
        <f t="shared" si="52"/>
        <v>0</v>
      </c>
      <c r="E47" s="1410">
        <f t="shared" si="52"/>
        <v>0</v>
      </c>
      <c r="F47" s="1410">
        <f t="shared" si="52"/>
        <v>0</v>
      </c>
      <c r="G47" s="1410">
        <f t="shared" si="52"/>
        <v>0</v>
      </c>
      <c r="H47" s="1410">
        <f t="shared" si="52"/>
        <v>0</v>
      </c>
      <c r="I47" s="1410">
        <f t="shared" si="52"/>
        <v>0</v>
      </c>
      <c r="J47" s="1410">
        <f t="shared" si="52"/>
        <v>0</v>
      </c>
      <c r="K47" s="1410">
        <f t="shared" si="52"/>
        <v>0</v>
      </c>
      <c r="L47" s="1410">
        <f t="shared" si="52"/>
        <v>0</v>
      </c>
      <c r="M47" s="1410">
        <f t="shared" si="52"/>
        <v>0</v>
      </c>
      <c r="N47" s="1410">
        <f t="shared" si="52"/>
        <v>0</v>
      </c>
      <c r="O47" s="1410">
        <f t="shared" si="52"/>
        <v>0</v>
      </c>
      <c r="P47" s="1410">
        <f t="shared" si="52"/>
        <v>0</v>
      </c>
      <c r="Q47" s="1410">
        <f t="shared" si="52"/>
        <v>0</v>
      </c>
      <c r="R47" s="1410">
        <f t="shared" si="52"/>
        <v>0</v>
      </c>
      <c r="S47" s="1410">
        <f t="shared" si="52"/>
        <v>0</v>
      </c>
      <c r="T47" s="1410">
        <f t="shared" si="52"/>
        <v>0</v>
      </c>
      <c r="U47" s="1410">
        <f t="shared" si="52"/>
        <v>0</v>
      </c>
      <c r="V47" s="1424">
        <f t="shared" si="52"/>
        <v>0</v>
      </c>
      <c r="W47" s="1424">
        <f t="shared" si="52"/>
        <v>0</v>
      </c>
      <c r="X47" s="1410">
        <f t="shared" si="52"/>
        <v>0</v>
      </c>
      <c r="Y47" s="1410">
        <f t="shared" si="52"/>
        <v>0</v>
      </c>
      <c r="Z47" s="1410">
        <f t="shared" si="52"/>
        <v>0</v>
      </c>
      <c r="AA47" s="1410">
        <f t="shared" si="52"/>
        <v>0</v>
      </c>
      <c r="AB47" s="1410">
        <f t="shared" si="52"/>
        <v>0</v>
      </c>
      <c r="AC47" s="1424">
        <f t="shared" si="52"/>
        <v>0</v>
      </c>
      <c r="AD47" s="1424">
        <f t="shared" si="52"/>
        <v>0</v>
      </c>
      <c r="AE47" s="1410">
        <f t="shared" si="52"/>
        <v>0</v>
      </c>
      <c r="AF47" s="1410">
        <f t="shared" si="52"/>
        <v>0</v>
      </c>
      <c r="AG47" s="1410">
        <f t="shared" si="52"/>
        <v>0</v>
      </c>
      <c r="AH47" s="1530">
        <f>SUM(C47:AG47)</f>
        <v>0</v>
      </c>
      <c r="AI47" s="1531"/>
      <c r="AJ47" s="393"/>
      <c r="AK47" s="1516"/>
      <c r="AL47" s="393"/>
      <c r="AM47" s="1516"/>
      <c r="AN47" s="50"/>
    </row>
    <row r="48">
      <c r="B48" s="1375" t="s">
        <v>157</v>
      </c>
      <c r="C48" s="1376" t="str">
        <f t="shared" ref="C48:AG48" si="53">C43/C42</f>
        <v>#DIV/0!</v>
      </c>
      <c r="D48" s="1376" t="str">
        <f t="shared" si="53"/>
        <v>#DIV/0!</v>
      </c>
      <c r="E48" s="1376" t="str">
        <f t="shared" si="53"/>
        <v>#DIV/0!</v>
      </c>
      <c r="F48" s="1376" t="str">
        <f t="shared" si="53"/>
        <v>#DIV/0!</v>
      </c>
      <c r="G48" s="1376" t="str">
        <f t="shared" si="53"/>
        <v>#DIV/0!</v>
      </c>
      <c r="H48" s="1376" t="str">
        <f t="shared" si="53"/>
        <v>#DIV/0!</v>
      </c>
      <c r="I48" s="1376" t="str">
        <f t="shared" si="53"/>
        <v>#DIV/0!</v>
      </c>
      <c r="J48" s="1376" t="str">
        <f t="shared" si="53"/>
        <v>#DIV/0!</v>
      </c>
      <c r="K48" s="1376" t="str">
        <f t="shared" si="53"/>
        <v>#DIV/0!</v>
      </c>
      <c r="L48" s="1376" t="str">
        <f t="shared" si="53"/>
        <v>#DIV/0!</v>
      </c>
      <c r="M48" s="1376" t="str">
        <f t="shared" si="53"/>
        <v>#DIV/0!</v>
      </c>
      <c r="N48" s="1376" t="str">
        <f t="shared" si="53"/>
        <v>#DIV/0!</v>
      </c>
      <c r="O48" s="1376" t="str">
        <f t="shared" si="53"/>
        <v>#DIV/0!</v>
      </c>
      <c r="P48" s="1376" t="str">
        <f t="shared" si="53"/>
        <v>#DIV/0!</v>
      </c>
      <c r="Q48" s="1376" t="str">
        <f t="shared" si="53"/>
        <v>#DIV/0!</v>
      </c>
      <c r="R48" s="1376" t="str">
        <f t="shared" si="53"/>
        <v>#DIV/0!</v>
      </c>
      <c r="S48" s="1376" t="str">
        <f t="shared" si="53"/>
        <v>#DIV/0!</v>
      </c>
      <c r="T48" s="1376" t="str">
        <f t="shared" si="53"/>
        <v>#DIV/0!</v>
      </c>
      <c r="U48" s="1376" t="str">
        <f t="shared" si="53"/>
        <v>#DIV/0!</v>
      </c>
      <c r="V48" s="1377" t="str">
        <f t="shared" si="53"/>
        <v>#DIV/0!</v>
      </c>
      <c r="W48" s="1377" t="str">
        <f t="shared" si="53"/>
        <v>#DIV/0!</v>
      </c>
      <c r="X48" s="1376" t="str">
        <f t="shared" si="53"/>
        <v>#DIV/0!</v>
      </c>
      <c r="Y48" s="1376" t="str">
        <f t="shared" si="53"/>
        <v>#DIV/0!</v>
      </c>
      <c r="Z48" s="1376" t="str">
        <f t="shared" si="53"/>
        <v>#DIV/0!</v>
      </c>
      <c r="AA48" s="1376" t="str">
        <f t="shared" si="53"/>
        <v>#DIV/0!</v>
      </c>
      <c r="AB48" s="1376" t="str">
        <f t="shared" si="53"/>
        <v>#DIV/0!</v>
      </c>
      <c r="AC48" s="1377" t="str">
        <f t="shared" si="53"/>
        <v>#DIV/0!</v>
      </c>
      <c r="AD48" s="1377" t="str">
        <f t="shared" si="53"/>
        <v>#DIV/0!</v>
      </c>
      <c r="AE48" s="1376" t="str">
        <f t="shared" si="53"/>
        <v>#DIV/0!</v>
      </c>
      <c r="AF48" s="1376" t="str">
        <f t="shared" si="53"/>
        <v>#DIV/0!</v>
      </c>
      <c r="AG48" s="1376" t="str">
        <f t="shared" si="53"/>
        <v>#DIV/0!</v>
      </c>
      <c r="AH48" s="1532" t="str">
        <f t="shared" ref="AH48:AH51" si="55">AVERAGE(C48:AF48)</f>
        <v>#DIV/0!</v>
      </c>
      <c r="AI48" s="1531"/>
      <c r="AJ48" s="1525"/>
      <c r="AK48" s="1533"/>
      <c r="AL48" s="1525"/>
      <c r="AM48" s="1534"/>
      <c r="AN48" s="50"/>
    </row>
    <row r="49">
      <c r="B49" s="1375" t="s">
        <v>159</v>
      </c>
      <c r="C49" s="1376" t="str">
        <f t="shared" ref="C49:AG49" si="54">C44/C43</f>
        <v>#DIV/0!</v>
      </c>
      <c r="D49" s="1376" t="str">
        <f t="shared" si="54"/>
        <v>#DIV/0!</v>
      </c>
      <c r="E49" s="1376" t="str">
        <f t="shared" si="54"/>
        <v>#DIV/0!</v>
      </c>
      <c r="F49" s="1376" t="str">
        <f t="shared" si="54"/>
        <v>#DIV/0!</v>
      </c>
      <c r="G49" s="1376" t="str">
        <f t="shared" si="54"/>
        <v>#DIV/0!</v>
      </c>
      <c r="H49" s="1376" t="str">
        <f t="shared" si="54"/>
        <v>#DIV/0!</v>
      </c>
      <c r="I49" s="1376" t="str">
        <f t="shared" si="54"/>
        <v>#DIV/0!</v>
      </c>
      <c r="J49" s="1376" t="str">
        <f t="shared" si="54"/>
        <v>#DIV/0!</v>
      </c>
      <c r="K49" s="1376" t="str">
        <f t="shared" si="54"/>
        <v>#DIV/0!</v>
      </c>
      <c r="L49" s="1376" t="str">
        <f t="shared" si="54"/>
        <v>#DIV/0!</v>
      </c>
      <c r="M49" s="1376" t="str">
        <f t="shared" si="54"/>
        <v>#DIV/0!</v>
      </c>
      <c r="N49" s="1376" t="str">
        <f t="shared" si="54"/>
        <v>#DIV/0!</v>
      </c>
      <c r="O49" s="1376" t="str">
        <f t="shared" si="54"/>
        <v>#DIV/0!</v>
      </c>
      <c r="P49" s="1376" t="str">
        <f t="shared" si="54"/>
        <v>#DIV/0!</v>
      </c>
      <c r="Q49" s="1376" t="str">
        <f t="shared" si="54"/>
        <v>#DIV/0!</v>
      </c>
      <c r="R49" s="1376" t="str">
        <f t="shared" si="54"/>
        <v>#DIV/0!</v>
      </c>
      <c r="S49" s="1376" t="str">
        <f t="shared" si="54"/>
        <v>#DIV/0!</v>
      </c>
      <c r="T49" s="1376" t="str">
        <f t="shared" si="54"/>
        <v>#DIV/0!</v>
      </c>
      <c r="U49" s="1376" t="str">
        <f t="shared" si="54"/>
        <v>#DIV/0!</v>
      </c>
      <c r="V49" s="1377" t="str">
        <f t="shared" si="54"/>
        <v>#DIV/0!</v>
      </c>
      <c r="W49" s="1377" t="str">
        <f t="shared" si="54"/>
        <v>#DIV/0!</v>
      </c>
      <c r="X49" s="1376" t="str">
        <f t="shared" si="54"/>
        <v>#DIV/0!</v>
      </c>
      <c r="Y49" s="1376" t="str">
        <f t="shared" si="54"/>
        <v>#DIV/0!</v>
      </c>
      <c r="Z49" s="1376" t="str">
        <f t="shared" si="54"/>
        <v>#DIV/0!</v>
      </c>
      <c r="AA49" s="1376" t="str">
        <f t="shared" si="54"/>
        <v>#DIV/0!</v>
      </c>
      <c r="AB49" s="1376" t="str">
        <f t="shared" si="54"/>
        <v>#DIV/0!</v>
      </c>
      <c r="AC49" s="1377" t="str">
        <f t="shared" si="54"/>
        <v>#DIV/0!</v>
      </c>
      <c r="AD49" s="1377" t="str">
        <f t="shared" si="54"/>
        <v>#DIV/0!</v>
      </c>
      <c r="AE49" s="1376" t="str">
        <f t="shared" si="54"/>
        <v>#DIV/0!</v>
      </c>
      <c r="AF49" s="1376" t="str">
        <f t="shared" si="54"/>
        <v>#DIV/0!</v>
      </c>
      <c r="AG49" s="1376" t="str">
        <f t="shared" si="54"/>
        <v>#DIV/0!</v>
      </c>
      <c r="AH49" s="1532" t="str">
        <f t="shared" si="55"/>
        <v>#DIV/0!</v>
      </c>
      <c r="AI49" s="1531"/>
      <c r="AJ49" s="1534"/>
      <c r="AK49" s="1513"/>
      <c r="AL49" s="1513"/>
      <c r="AM49" s="1513"/>
      <c r="AN49" s="50"/>
    </row>
    <row r="50">
      <c r="B50" s="1375" t="s">
        <v>161</v>
      </c>
      <c r="C50" s="1376" t="str">
        <f t="shared" ref="C50:AG50" si="56">C45/C44</f>
        <v>#DIV/0!</v>
      </c>
      <c r="D50" s="1376" t="str">
        <f t="shared" si="56"/>
        <v>#DIV/0!</v>
      </c>
      <c r="E50" s="1376" t="str">
        <f t="shared" si="56"/>
        <v>#DIV/0!</v>
      </c>
      <c r="F50" s="1376" t="str">
        <f t="shared" si="56"/>
        <v>#DIV/0!</v>
      </c>
      <c r="G50" s="1376" t="str">
        <f t="shared" si="56"/>
        <v>#DIV/0!</v>
      </c>
      <c r="H50" s="1376" t="str">
        <f t="shared" si="56"/>
        <v>#DIV/0!</v>
      </c>
      <c r="I50" s="1376" t="str">
        <f t="shared" si="56"/>
        <v>#DIV/0!</v>
      </c>
      <c r="J50" s="1376" t="str">
        <f t="shared" si="56"/>
        <v>#DIV/0!</v>
      </c>
      <c r="K50" s="1376" t="str">
        <f t="shared" si="56"/>
        <v>#DIV/0!</v>
      </c>
      <c r="L50" s="1376" t="str">
        <f t="shared" si="56"/>
        <v>#DIV/0!</v>
      </c>
      <c r="M50" s="1376" t="str">
        <f t="shared" si="56"/>
        <v>#DIV/0!</v>
      </c>
      <c r="N50" s="1376" t="str">
        <f t="shared" si="56"/>
        <v>#DIV/0!</v>
      </c>
      <c r="O50" s="1376" t="str">
        <f t="shared" si="56"/>
        <v>#DIV/0!</v>
      </c>
      <c r="P50" s="1376" t="str">
        <f t="shared" si="56"/>
        <v>#DIV/0!</v>
      </c>
      <c r="Q50" s="1376" t="str">
        <f t="shared" si="56"/>
        <v>#DIV/0!</v>
      </c>
      <c r="R50" s="1376" t="str">
        <f t="shared" si="56"/>
        <v>#DIV/0!</v>
      </c>
      <c r="S50" s="1376" t="str">
        <f t="shared" si="56"/>
        <v>#DIV/0!</v>
      </c>
      <c r="T50" s="1376" t="str">
        <f t="shared" si="56"/>
        <v>#DIV/0!</v>
      </c>
      <c r="U50" s="1376" t="str">
        <f t="shared" si="56"/>
        <v>#DIV/0!</v>
      </c>
      <c r="V50" s="1377" t="str">
        <f t="shared" si="56"/>
        <v>#DIV/0!</v>
      </c>
      <c r="W50" s="1377" t="str">
        <f t="shared" si="56"/>
        <v>#DIV/0!</v>
      </c>
      <c r="X50" s="1376" t="str">
        <f t="shared" si="56"/>
        <v>#DIV/0!</v>
      </c>
      <c r="Y50" s="1376" t="str">
        <f t="shared" si="56"/>
        <v>#DIV/0!</v>
      </c>
      <c r="Z50" s="1376" t="str">
        <f t="shared" si="56"/>
        <v>#DIV/0!</v>
      </c>
      <c r="AA50" s="1376" t="str">
        <f t="shared" si="56"/>
        <v>#DIV/0!</v>
      </c>
      <c r="AB50" s="1376" t="str">
        <f t="shared" si="56"/>
        <v>#DIV/0!</v>
      </c>
      <c r="AC50" s="1377" t="str">
        <f t="shared" si="56"/>
        <v>#DIV/0!</v>
      </c>
      <c r="AD50" s="1377" t="str">
        <f t="shared" si="56"/>
        <v>#DIV/0!</v>
      </c>
      <c r="AE50" s="1376" t="str">
        <f t="shared" si="56"/>
        <v>#DIV/0!</v>
      </c>
      <c r="AF50" s="1376" t="str">
        <f t="shared" si="56"/>
        <v>#DIV/0!</v>
      </c>
      <c r="AG50" s="1376" t="str">
        <f t="shared" si="56"/>
        <v>#DIV/0!</v>
      </c>
      <c r="AH50" s="1532" t="str">
        <f t="shared" si="55"/>
        <v>#DIV/0!</v>
      </c>
      <c r="AI50" s="1531"/>
      <c r="AJ50" s="1534"/>
      <c r="AK50" s="1513"/>
      <c r="AL50" s="1513"/>
      <c r="AM50" s="1513"/>
      <c r="AN50" s="50"/>
    </row>
    <row r="51">
      <c r="B51" s="1375" t="s">
        <v>163</v>
      </c>
      <c r="C51" s="1376" t="str">
        <f t="shared" ref="C51:AG51" si="57">C46/C45</f>
        <v>#DIV/0!</v>
      </c>
      <c r="D51" s="1376" t="str">
        <f t="shared" si="57"/>
        <v>#DIV/0!</v>
      </c>
      <c r="E51" s="1376" t="str">
        <f t="shared" si="57"/>
        <v>#DIV/0!</v>
      </c>
      <c r="F51" s="1376" t="str">
        <f t="shared" si="57"/>
        <v>#DIV/0!</v>
      </c>
      <c r="G51" s="1376" t="str">
        <f t="shared" si="57"/>
        <v>#DIV/0!</v>
      </c>
      <c r="H51" s="1376" t="str">
        <f t="shared" si="57"/>
        <v>#DIV/0!</v>
      </c>
      <c r="I51" s="1376" t="str">
        <f t="shared" si="57"/>
        <v>#DIV/0!</v>
      </c>
      <c r="J51" s="1376" t="str">
        <f t="shared" si="57"/>
        <v>#DIV/0!</v>
      </c>
      <c r="K51" s="1376" t="str">
        <f t="shared" si="57"/>
        <v>#DIV/0!</v>
      </c>
      <c r="L51" s="1376" t="str">
        <f t="shared" si="57"/>
        <v>#DIV/0!</v>
      </c>
      <c r="M51" s="1376" t="str">
        <f t="shared" si="57"/>
        <v>#DIV/0!</v>
      </c>
      <c r="N51" s="1376" t="str">
        <f t="shared" si="57"/>
        <v>#DIV/0!</v>
      </c>
      <c r="O51" s="1376" t="str">
        <f t="shared" si="57"/>
        <v>#DIV/0!</v>
      </c>
      <c r="P51" s="1376" t="str">
        <f t="shared" si="57"/>
        <v>#DIV/0!</v>
      </c>
      <c r="Q51" s="1376" t="str">
        <f t="shared" si="57"/>
        <v>#DIV/0!</v>
      </c>
      <c r="R51" s="1376" t="str">
        <f t="shared" si="57"/>
        <v>#DIV/0!</v>
      </c>
      <c r="S51" s="1376" t="str">
        <f t="shared" si="57"/>
        <v>#DIV/0!</v>
      </c>
      <c r="T51" s="1376" t="str">
        <f t="shared" si="57"/>
        <v>#DIV/0!</v>
      </c>
      <c r="U51" s="1376" t="str">
        <f t="shared" si="57"/>
        <v>#DIV/0!</v>
      </c>
      <c r="V51" s="1377" t="str">
        <f t="shared" si="57"/>
        <v>#DIV/0!</v>
      </c>
      <c r="W51" s="1377" t="str">
        <f t="shared" si="57"/>
        <v>#DIV/0!</v>
      </c>
      <c r="X51" s="1376" t="str">
        <f t="shared" si="57"/>
        <v>#DIV/0!</v>
      </c>
      <c r="Y51" s="1376" t="str">
        <f t="shared" si="57"/>
        <v>#DIV/0!</v>
      </c>
      <c r="Z51" s="1376" t="str">
        <f t="shared" si="57"/>
        <v>#DIV/0!</v>
      </c>
      <c r="AA51" s="1376" t="str">
        <f t="shared" si="57"/>
        <v>#DIV/0!</v>
      </c>
      <c r="AB51" s="1376" t="str">
        <f t="shared" si="57"/>
        <v>#DIV/0!</v>
      </c>
      <c r="AC51" s="1377" t="str">
        <f t="shared" si="57"/>
        <v>#DIV/0!</v>
      </c>
      <c r="AD51" s="1377" t="str">
        <f t="shared" si="57"/>
        <v>#DIV/0!</v>
      </c>
      <c r="AE51" s="1376" t="str">
        <f t="shared" si="57"/>
        <v>#DIV/0!</v>
      </c>
      <c r="AF51" s="1376" t="str">
        <f t="shared" si="57"/>
        <v>#DIV/0!</v>
      </c>
      <c r="AG51" s="1376" t="str">
        <f t="shared" si="57"/>
        <v>#DIV/0!</v>
      </c>
      <c r="AH51" s="1532" t="str">
        <f t="shared" si="55"/>
        <v>#DIV/0!</v>
      </c>
      <c r="AI51" s="1531"/>
      <c r="AJ51" s="1534"/>
      <c r="AK51" s="1513"/>
      <c r="AL51" s="1513"/>
      <c r="AM51" s="1513"/>
      <c r="AN51" s="50"/>
    </row>
  </sheetData>
  <mergeCells count="4">
    <mergeCell ref="A2:A12"/>
    <mergeCell ref="A14:A25"/>
    <mergeCell ref="A27:A38"/>
    <mergeCell ref="A40:A51"/>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c r="A1" s="1355" t="s">
        <v>40</v>
      </c>
      <c r="B1" s="109" t="s">
        <v>125</v>
      </c>
      <c r="C1" s="1356">
        <v>45992.0</v>
      </c>
      <c r="D1" s="1356">
        <v>45993.0</v>
      </c>
      <c r="E1" s="1356">
        <v>45994.0</v>
      </c>
      <c r="F1" s="1356">
        <v>45995.0</v>
      </c>
      <c r="G1" s="1356">
        <v>45996.0</v>
      </c>
      <c r="H1" s="1356">
        <v>45997.0</v>
      </c>
      <c r="I1" s="1356">
        <v>45998.0</v>
      </c>
      <c r="J1" s="1356">
        <v>45999.0</v>
      </c>
      <c r="K1" s="1356">
        <v>46000.0</v>
      </c>
      <c r="L1" s="1356">
        <v>46001.0</v>
      </c>
      <c r="M1" s="1356">
        <v>46002.0</v>
      </c>
      <c r="N1" s="1356">
        <v>46003.0</v>
      </c>
      <c r="O1" s="1356">
        <v>46004.0</v>
      </c>
      <c r="P1" s="1356">
        <v>46005.0</v>
      </c>
      <c r="Q1" s="1356">
        <v>46006.0</v>
      </c>
      <c r="R1" s="1356">
        <v>46007.0</v>
      </c>
      <c r="S1" s="1356">
        <v>46008.0</v>
      </c>
      <c r="T1" s="1356">
        <v>46009.0</v>
      </c>
      <c r="U1" s="1356">
        <v>46010.0</v>
      </c>
      <c r="V1" s="1356">
        <v>46011.0</v>
      </c>
      <c r="W1" s="1356">
        <v>46012.0</v>
      </c>
      <c r="X1" s="1356">
        <v>46013.0</v>
      </c>
      <c r="Y1" s="1356">
        <v>46014.0</v>
      </c>
      <c r="Z1" s="1356">
        <v>46015.0</v>
      </c>
      <c r="AA1" s="1356">
        <v>46016.0</v>
      </c>
      <c r="AB1" s="1356">
        <v>46017.0</v>
      </c>
      <c r="AC1" s="1356">
        <v>46018.0</v>
      </c>
      <c r="AD1" s="1356">
        <v>46019.0</v>
      </c>
      <c r="AE1" s="1356">
        <v>46020.0</v>
      </c>
      <c r="AF1" s="1356">
        <v>46021.0</v>
      </c>
      <c r="AG1" s="1356">
        <v>46022.0</v>
      </c>
      <c r="AH1" s="1357" t="s">
        <v>3305</v>
      </c>
      <c r="AI1" s="1512" t="s">
        <v>3306</v>
      </c>
      <c r="AJ1" s="1513" t="s">
        <v>3307</v>
      </c>
      <c r="AK1" s="1513" t="s">
        <v>3308</v>
      </c>
      <c r="AL1" s="50" t="s">
        <v>3309</v>
      </c>
      <c r="AM1" s="50" t="s">
        <v>3310</v>
      </c>
      <c r="AN1" s="50"/>
    </row>
    <row r="2">
      <c r="B2" s="109" t="s">
        <v>22</v>
      </c>
      <c r="C2" s="1423"/>
      <c r="D2" s="124"/>
      <c r="E2" s="124"/>
      <c r="F2" s="1423"/>
      <c r="G2" s="1423"/>
      <c r="H2" s="1382"/>
      <c r="I2" s="1390"/>
      <c r="J2" s="1423"/>
      <c r="K2" s="124"/>
      <c r="L2" s="124"/>
      <c r="M2" s="124"/>
      <c r="N2" s="1423"/>
      <c r="O2" s="1423"/>
      <c r="P2" s="1423"/>
      <c r="Q2" s="1423"/>
      <c r="R2" s="1423"/>
      <c r="S2" s="1423"/>
      <c r="T2" s="1423"/>
      <c r="U2" s="1423"/>
      <c r="V2" s="1423"/>
      <c r="W2" s="1423"/>
      <c r="X2" s="1423"/>
      <c r="Y2" s="1382"/>
      <c r="Z2" s="1382"/>
      <c r="AA2" s="1423"/>
      <c r="AB2" s="1423"/>
      <c r="AC2" s="1423"/>
      <c r="AD2" s="1423"/>
      <c r="AE2" s="1423"/>
      <c r="AF2" s="1382"/>
      <c r="AG2" s="1382"/>
      <c r="AH2" s="1514">
        <f>SUM(C2:AF2)</f>
        <v>0</v>
      </c>
      <c r="AI2" s="1515"/>
      <c r="AJ2" s="1516"/>
      <c r="AK2" s="1516"/>
      <c r="AL2" s="393"/>
      <c r="AM2" s="393"/>
      <c r="AN2" s="50"/>
    </row>
    <row r="3">
      <c r="B3" s="1517" t="s">
        <v>97</v>
      </c>
      <c r="C3" s="1518"/>
      <c r="D3" s="1521"/>
      <c r="E3" s="1521"/>
      <c r="F3" s="1520"/>
      <c r="G3" s="1520"/>
      <c r="H3" s="1519"/>
      <c r="I3" s="1583"/>
      <c r="J3" s="1520"/>
      <c r="K3" s="1521"/>
      <c r="L3" s="1521"/>
      <c r="M3" s="1521"/>
      <c r="N3" s="1520"/>
      <c r="O3" s="1521"/>
      <c r="P3" s="1521"/>
      <c r="Q3" s="1521"/>
      <c r="R3" s="1521"/>
      <c r="S3" s="1521"/>
      <c r="T3" s="1521"/>
      <c r="U3" s="1521"/>
      <c r="V3" s="1521"/>
      <c r="W3" s="1521"/>
      <c r="X3" s="1521"/>
      <c r="Y3" s="1519"/>
      <c r="Z3" s="1519"/>
      <c r="AA3" s="1521"/>
      <c r="AB3" s="1521"/>
      <c r="AC3" s="1521"/>
      <c r="AD3" s="1521"/>
      <c r="AE3" s="1521"/>
      <c r="AF3" s="1519"/>
      <c r="AG3" s="1522"/>
      <c r="AH3" s="1523" t="str">
        <f t="shared" ref="AH3:AH7" si="1">AVERAGE(C3:AF3)</f>
        <v>#DIV/0!</v>
      </c>
      <c r="AI3" s="1320">
        <f t="shared" ref="AI3:AI7" si="2">SUM(C3:AF3)</f>
        <v>0</v>
      </c>
      <c r="AJ3" s="1524" t="str">
        <f t="shared" ref="AJ3:AJ7" si="3">IFERROR(AVERAGE(C3:F3),"-")</f>
        <v>-</v>
      </c>
      <c r="AK3" s="1524" t="str">
        <f t="shared" ref="AK3:AK7" si="4">IFERROR(AVERAGE(I3:M3),"-")</f>
        <v>-</v>
      </c>
      <c r="AL3" s="1516" t="str">
        <f t="shared" ref="AL3:AL7" si="5">IFERROR(AVERAGE(P3:T3),"-")</f>
        <v>-</v>
      </c>
      <c r="AM3" s="1516" t="str">
        <f t="shared" ref="AM3:AM7" si="6">IFERROR(AVERAGE(W3:AA3),"-")</f>
        <v>-</v>
      </c>
      <c r="AN3" s="1525"/>
    </row>
    <row r="4">
      <c r="B4" s="1526" t="s">
        <v>3290</v>
      </c>
      <c r="C4" s="1423"/>
      <c r="D4" s="1529"/>
      <c r="E4" s="1529"/>
      <c r="F4" s="1528"/>
      <c r="G4" s="1528"/>
      <c r="H4" s="1527"/>
      <c r="I4" s="1584"/>
      <c r="J4" s="1528"/>
      <c r="K4" s="1529"/>
      <c r="L4" s="1529"/>
      <c r="M4" s="1529"/>
      <c r="N4" s="1528"/>
      <c r="O4" s="1529"/>
      <c r="P4" s="1529"/>
      <c r="Q4" s="1529"/>
      <c r="R4" s="1529"/>
      <c r="S4" s="1529"/>
      <c r="T4" s="1529"/>
      <c r="U4" s="1529"/>
      <c r="V4" s="1529"/>
      <c r="W4" s="1529"/>
      <c r="X4" s="1529"/>
      <c r="Y4" s="1527"/>
      <c r="Z4" s="1527"/>
      <c r="AA4" s="1529"/>
      <c r="AB4" s="1529"/>
      <c r="AC4" s="1529"/>
      <c r="AD4" s="1529"/>
      <c r="AE4" s="1529"/>
      <c r="AF4" s="1527"/>
      <c r="AG4" s="1382"/>
      <c r="AH4" s="1523" t="str">
        <f t="shared" si="1"/>
        <v>#DIV/0!</v>
      </c>
      <c r="AI4" s="1320">
        <f t="shared" si="2"/>
        <v>0</v>
      </c>
      <c r="AJ4" s="1524" t="str">
        <f t="shared" si="3"/>
        <v>-</v>
      </c>
      <c r="AK4" s="1524" t="str">
        <f t="shared" si="4"/>
        <v>-</v>
      </c>
      <c r="AL4" s="1516" t="str">
        <f t="shared" si="5"/>
        <v>-</v>
      </c>
      <c r="AM4" s="1516" t="str">
        <f t="shared" si="6"/>
        <v>-</v>
      </c>
      <c r="AN4" s="50"/>
    </row>
    <row r="5">
      <c r="B5" s="109" t="s">
        <v>1283</v>
      </c>
      <c r="C5" s="1423"/>
      <c r="D5" s="124"/>
      <c r="E5" s="124"/>
      <c r="F5" s="1423"/>
      <c r="G5" s="1423"/>
      <c r="H5" s="1382"/>
      <c r="I5" s="1390"/>
      <c r="J5" s="1423"/>
      <c r="K5" s="124"/>
      <c r="L5" s="124"/>
      <c r="M5" s="124"/>
      <c r="N5" s="1423"/>
      <c r="O5" s="124"/>
      <c r="P5" s="124"/>
      <c r="Q5" s="124"/>
      <c r="R5" s="124"/>
      <c r="S5" s="124"/>
      <c r="T5" s="124"/>
      <c r="U5" s="124"/>
      <c r="V5" s="124"/>
      <c r="W5" s="124"/>
      <c r="X5" s="124"/>
      <c r="Y5" s="1382"/>
      <c r="Z5" s="1382"/>
      <c r="AA5" s="124"/>
      <c r="AB5" s="124"/>
      <c r="AC5" s="124"/>
      <c r="AD5" s="124"/>
      <c r="AE5" s="124"/>
      <c r="AF5" s="1382"/>
      <c r="AG5" s="1382"/>
      <c r="AH5" s="1523" t="str">
        <f t="shared" si="1"/>
        <v>#DIV/0!</v>
      </c>
      <c r="AI5" s="1320">
        <f t="shared" si="2"/>
        <v>0</v>
      </c>
      <c r="AJ5" s="1524" t="str">
        <f t="shared" si="3"/>
        <v>-</v>
      </c>
      <c r="AK5" s="1524" t="str">
        <f t="shared" si="4"/>
        <v>-</v>
      </c>
      <c r="AL5" s="1516" t="str">
        <f t="shared" si="5"/>
        <v>-</v>
      </c>
      <c r="AM5" s="1516" t="str">
        <f t="shared" si="6"/>
        <v>-</v>
      </c>
      <c r="AN5" s="50"/>
    </row>
    <row r="6">
      <c r="B6" s="109" t="s">
        <v>3315</v>
      </c>
      <c r="C6" s="1423"/>
      <c r="D6" s="124"/>
      <c r="E6" s="124"/>
      <c r="F6" s="1423"/>
      <c r="G6" s="1423"/>
      <c r="H6" s="1382"/>
      <c r="I6" s="1390"/>
      <c r="J6" s="1423"/>
      <c r="K6" s="124"/>
      <c r="L6" s="124"/>
      <c r="M6" s="124"/>
      <c r="N6" s="1423"/>
      <c r="O6" s="124"/>
      <c r="P6" s="124"/>
      <c r="Q6" s="124"/>
      <c r="R6" s="124"/>
      <c r="S6" s="124"/>
      <c r="T6" s="124"/>
      <c r="U6" s="124"/>
      <c r="V6" s="124"/>
      <c r="W6" s="124"/>
      <c r="X6" s="124"/>
      <c r="Y6" s="1382"/>
      <c r="Z6" s="1382"/>
      <c r="AA6" s="124"/>
      <c r="AB6" s="124"/>
      <c r="AC6" s="124"/>
      <c r="AD6" s="124"/>
      <c r="AE6" s="124"/>
      <c r="AF6" s="1382"/>
      <c r="AG6" s="1382"/>
      <c r="AH6" s="1523" t="str">
        <f t="shared" si="1"/>
        <v>#DIV/0!</v>
      </c>
      <c r="AI6" s="1320">
        <f t="shared" si="2"/>
        <v>0</v>
      </c>
      <c r="AJ6" s="1524" t="str">
        <f t="shared" si="3"/>
        <v>-</v>
      </c>
      <c r="AK6" s="1524" t="str">
        <f t="shared" si="4"/>
        <v>-</v>
      </c>
      <c r="AL6" s="1516" t="str">
        <f t="shared" si="5"/>
        <v>-</v>
      </c>
      <c r="AM6" s="1516" t="str">
        <f t="shared" si="6"/>
        <v>-</v>
      </c>
      <c r="AN6" s="50"/>
    </row>
    <row r="7">
      <c r="B7" s="49" t="s">
        <v>96</v>
      </c>
      <c r="C7" s="1423"/>
      <c r="D7" s="124"/>
      <c r="E7" s="124"/>
      <c r="F7" s="1423"/>
      <c r="G7" s="1423"/>
      <c r="H7" s="1382"/>
      <c r="I7" s="1390"/>
      <c r="J7" s="1423"/>
      <c r="K7" s="124"/>
      <c r="L7" s="124"/>
      <c r="M7" s="124"/>
      <c r="N7" s="1423"/>
      <c r="O7" s="124"/>
      <c r="P7" s="124"/>
      <c r="Q7" s="124"/>
      <c r="R7" s="124"/>
      <c r="S7" s="124"/>
      <c r="T7" s="124"/>
      <c r="U7" s="124"/>
      <c r="V7" s="124"/>
      <c r="W7" s="124"/>
      <c r="X7" s="124"/>
      <c r="Y7" s="124"/>
      <c r="Z7" s="124"/>
      <c r="AA7" s="124"/>
      <c r="AB7" s="124"/>
      <c r="AC7" s="124"/>
      <c r="AD7" s="124"/>
      <c r="AE7" s="124"/>
      <c r="AF7" s="124"/>
      <c r="AG7" s="124"/>
      <c r="AH7" s="1523" t="str">
        <f t="shared" si="1"/>
        <v>#DIV/0!</v>
      </c>
      <c r="AI7" s="1320">
        <f t="shared" si="2"/>
        <v>0</v>
      </c>
      <c r="AJ7" s="1585" t="str">
        <f t="shared" si="3"/>
        <v>-</v>
      </c>
      <c r="AK7" s="1585" t="str">
        <f t="shared" si="4"/>
        <v>-</v>
      </c>
      <c r="AL7" s="1586" t="str">
        <f t="shared" si="5"/>
        <v>-</v>
      </c>
      <c r="AM7" s="1586" t="str">
        <f t="shared" si="6"/>
        <v>-</v>
      </c>
      <c r="AN7" s="124"/>
    </row>
    <row r="8">
      <c r="B8" s="1373" t="s">
        <v>3317</v>
      </c>
      <c r="C8" s="1410">
        <f t="shared" ref="C8:G8" si="7">C7-C2</f>
        <v>0</v>
      </c>
      <c r="D8" s="1410">
        <f t="shared" si="7"/>
        <v>0</v>
      </c>
      <c r="E8" s="1410">
        <f t="shared" si="7"/>
        <v>0</v>
      </c>
      <c r="F8" s="1410">
        <f t="shared" si="7"/>
        <v>0</v>
      </c>
      <c r="G8" s="1410">
        <f t="shared" si="7"/>
        <v>0</v>
      </c>
      <c r="H8" s="1382"/>
      <c r="I8" s="1424">
        <f t="shared" ref="I8:AG8" si="8">I7-I2</f>
        <v>0</v>
      </c>
      <c r="J8" s="1410">
        <f t="shared" si="8"/>
        <v>0</v>
      </c>
      <c r="K8" s="1410">
        <f t="shared" si="8"/>
        <v>0</v>
      </c>
      <c r="L8" s="1410">
        <f t="shared" si="8"/>
        <v>0</v>
      </c>
      <c r="M8" s="1410">
        <f t="shared" si="8"/>
        <v>0</v>
      </c>
      <c r="N8" s="1410">
        <f t="shared" si="8"/>
        <v>0</v>
      </c>
      <c r="O8" s="1410">
        <f t="shared" si="8"/>
        <v>0</v>
      </c>
      <c r="P8" s="1410">
        <f t="shared" si="8"/>
        <v>0</v>
      </c>
      <c r="Q8" s="1410">
        <f t="shared" si="8"/>
        <v>0</v>
      </c>
      <c r="R8" s="1410">
        <f t="shared" si="8"/>
        <v>0</v>
      </c>
      <c r="S8" s="1410">
        <f t="shared" si="8"/>
        <v>0</v>
      </c>
      <c r="T8" s="1410">
        <f t="shared" si="8"/>
        <v>0</v>
      </c>
      <c r="U8" s="1410">
        <f t="shared" si="8"/>
        <v>0</v>
      </c>
      <c r="V8" s="1410">
        <f t="shared" si="8"/>
        <v>0</v>
      </c>
      <c r="W8" s="1410">
        <f t="shared" si="8"/>
        <v>0</v>
      </c>
      <c r="X8" s="1410">
        <f t="shared" si="8"/>
        <v>0</v>
      </c>
      <c r="Y8" s="1410">
        <f t="shared" si="8"/>
        <v>0</v>
      </c>
      <c r="Z8" s="1410">
        <f t="shared" si="8"/>
        <v>0</v>
      </c>
      <c r="AA8" s="1410">
        <f t="shared" si="8"/>
        <v>0</v>
      </c>
      <c r="AB8" s="1410">
        <f t="shared" si="8"/>
        <v>0</v>
      </c>
      <c r="AC8" s="1410">
        <f t="shared" si="8"/>
        <v>0</v>
      </c>
      <c r="AD8" s="1410">
        <f t="shared" si="8"/>
        <v>0</v>
      </c>
      <c r="AE8" s="1410">
        <f t="shared" si="8"/>
        <v>0</v>
      </c>
      <c r="AF8" s="1410">
        <f t="shared" si="8"/>
        <v>0</v>
      </c>
      <c r="AG8" s="1410">
        <f t="shared" si="8"/>
        <v>0</v>
      </c>
      <c r="AH8" s="1530">
        <f>SUM(C8:AG8)</f>
        <v>0</v>
      </c>
      <c r="AI8" s="1531"/>
      <c r="AJ8" s="393"/>
      <c r="AK8" s="1516"/>
      <c r="AL8" s="393"/>
      <c r="AM8" s="1516"/>
      <c r="AN8" s="50"/>
    </row>
    <row r="9">
      <c r="B9" s="1375" t="s">
        <v>157</v>
      </c>
      <c r="C9" s="1376" t="str">
        <f t="shared" ref="C9:X9" si="9">C4/C3</f>
        <v>#DIV/0!</v>
      </c>
      <c r="D9" s="1376" t="str">
        <f t="shared" si="9"/>
        <v>#DIV/0!</v>
      </c>
      <c r="E9" s="1376" t="str">
        <f t="shared" si="9"/>
        <v>#DIV/0!</v>
      </c>
      <c r="F9" s="1376" t="str">
        <f t="shared" si="9"/>
        <v>#DIV/0!</v>
      </c>
      <c r="G9" s="1376" t="str">
        <f t="shared" si="9"/>
        <v>#DIV/0!</v>
      </c>
      <c r="H9" s="1441" t="str">
        <f t="shared" si="9"/>
        <v>#DIV/0!</v>
      </c>
      <c r="I9" s="1441" t="str">
        <f t="shared" si="9"/>
        <v>#DIV/0!</v>
      </c>
      <c r="J9" s="1376" t="str">
        <f t="shared" si="9"/>
        <v>#DIV/0!</v>
      </c>
      <c r="K9" s="1376" t="str">
        <f t="shared" si="9"/>
        <v>#DIV/0!</v>
      </c>
      <c r="L9" s="1376" t="str">
        <f t="shared" si="9"/>
        <v>#DIV/0!</v>
      </c>
      <c r="M9" s="1376" t="str">
        <f t="shared" si="9"/>
        <v>#DIV/0!</v>
      </c>
      <c r="N9" s="1376" t="str">
        <f t="shared" si="9"/>
        <v>#DIV/0!</v>
      </c>
      <c r="O9" s="1376" t="str">
        <f t="shared" si="9"/>
        <v>#DIV/0!</v>
      </c>
      <c r="P9" s="1376" t="str">
        <f t="shared" si="9"/>
        <v>#DIV/0!</v>
      </c>
      <c r="Q9" s="1376" t="str">
        <f t="shared" si="9"/>
        <v>#DIV/0!</v>
      </c>
      <c r="R9" s="1376" t="str">
        <f t="shared" si="9"/>
        <v>#DIV/0!</v>
      </c>
      <c r="S9" s="1376" t="str">
        <f t="shared" si="9"/>
        <v>#DIV/0!</v>
      </c>
      <c r="T9" s="1376" t="str">
        <f t="shared" si="9"/>
        <v>#DIV/0!</v>
      </c>
      <c r="U9" s="1376" t="str">
        <f t="shared" si="9"/>
        <v>#DIV/0!</v>
      </c>
      <c r="V9" s="1376" t="str">
        <f t="shared" si="9"/>
        <v>#DIV/0!</v>
      </c>
      <c r="W9" s="1376" t="str">
        <f t="shared" si="9"/>
        <v>#DIV/0!</v>
      </c>
      <c r="X9" s="1376" t="str">
        <f t="shared" si="9"/>
        <v>#DIV/0!</v>
      </c>
      <c r="Y9" s="1420" t="str">
        <f t="shared" ref="Y9:Z9" si="10">iferror(Y4/Y3,"")</f>
        <v/>
      </c>
      <c r="Z9" s="1420" t="str">
        <f t="shared" si="10"/>
        <v/>
      </c>
      <c r="AA9" s="1376" t="str">
        <f t="shared" ref="AA9:AE9" si="11">AA4/AA3</f>
        <v>#DIV/0!</v>
      </c>
      <c r="AB9" s="1376" t="str">
        <f t="shared" si="11"/>
        <v>#DIV/0!</v>
      </c>
      <c r="AC9" s="1376" t="str">
        <f t="shared" si="11"/>
        <v>#DIV/0!</v>
      </c>
      <c r="AD9" s="1376" t="str">
        <f t="shared" si="11"/>
        <v>#DIV/0!</v>
      </c>
      <c r="AE9" s="1376" t="str">
        <f t="shared" si="11"/>
        <v>#DIV/0!</v>
      </c>
      <c r="AF9" s="1420" t="str">
        <f t="shared" ref="AF9:AG9" si="12">iferror(AF4/AF3,"")</f>
        <v/>
      </c>
      <c r="AG9" s="1420" t="str">
        <f t="shared" si="12"/>
        <v/>
      </c>
      <c r="AH9" s="1532" t="str">
        <f t="shared" ref="AH9:AH12" si="17">AVERAGE(C9:AF9)</f>
        <v>#DIV/0!</v>
      </c>
      <c r="AI9" s="1531"/>
      <c r="AJ9" s="1525"/>
      <c r="AK9" s="1533"/>
      <c r="AL9" s="1525"/>
      <c r="AM9" s="1534"/>
      <c r="AN9" s="50"/>
    </row>
    <row r="10">
      <c r="B10" s="1375" t="s">
        <v>159</v>
      </c>
      <c r="C10" s="1376" t="str">
        <f t="shared" ref="C10:X10" si="13">C5/C4</f>
        <v>#DIV/0!</v>
      </c>
      <c r="D10" s="1376" t="str">
        <f t="shared" si="13"/>
        <v>#DIV/0!</v>
      </c>
      <c r="E10" s="1376" t="str">
        <f t="shared" si="13"/>
        <v>#DIV/0!</v>
      </c>
      <c r="F10" s="1376" t="str">
        <f t="shared" si="13"/>
        <v>#DIV/0!</v>
      </c>
      <c r="G10" s="1376" t="str">
        <f t="shared" si="13"/>
        <v>#DIV/0!</v>
      </c>
      <c r="H10" s="1441" t="str">
        <f t="shared" si="13"/>
        <v>#DIV/0!</v>
      </c>
      <c r="I10" s="1441" t="str">
        <f t="shared" si="13"/>
        <v>#DIV/0!</v>
      </c>
      <c r="J10" s="1376" t="str">
        <f t="shared" si="13"/>
        <v>#DIV/0!</v>
      </c>
      <c r="K10" s="1376" t="str">
        <f t="shared" si="13"/>
        <v>#DIV/0!</v>
      </c>
      <c r="L10" s="1376" t="str">
        <f t="shared" si="13"/>
        <v>#DIV/0!</v>
      </c>
      <c r="M10" s="1376" t="str">
        <f t="shared" si="13"/>
        <v>#DIV/0!</v>
      </c>
      <c r="N10" s="1376" t="str">
        <f t="shared" si="13"/>
        <v>#DIV/0!</v>
      </c>
      <c r="O10" s="1376" t="str">
        <f t="shared" si="13"/>
        <v>#DIV/0!</v>
      </c>
      <c r="P10" s="1376" t="str">
        <f t="shared" si="13"/>
        <v>#DIV/0!</v>
      </c>
      <c r="Q10" s="1376" t="str">
        <f t="shared" si="13"/>
        <v>#DIV/0!</v>
      </c>
      <c r="R10" s="1376" t="str">
        <f t="shared" si="13"/>
        <v>#DIV/0!</v>
      </c>
      <c r="S10" s="1376" t="str">
        <f t="shared" si="13"/>
        <v>#DIV/0!</v>
      </c>
      <c r="T10" s="1376" t="str">
        <f t="shared" si="13"/>
        <v>#DIV/0!</v>
      </c>
      <c r="U10" s="1376" t="str">
        <f t="shared" si="13"/>
        <v>#DIV/0!</v>
      </c>
      <c r="V10" s="1376" t="str">
        <f t="shared" si="13"/>
        <v>#DIV/0!</v>
      </c>
      <c r="W10" s="1376" t="str">
        <f t="shared" si="13"/>
        <v>#DIV/0!</v>
      </c>
      <c r="X10" s="1376" t="str">
        <f t="shared" si="13"/>
        <v>#DIV/0!</v>
      </c>
      <c r="Y10" s="1420" t="str">
        <f t="shared" ref="Y10:Z10" si="14">iferror(Y5/Y4,"")</f>
        <v/>
      </c>
      <c r="Z10" s="1420" t="str">
        <f t="shared" si="14"/>
        <v/>
      </c>
      <c r="AA10" s="1376" t="str">
        <f t="shared" ref="AA10:AE10" si="15">AA5/AA4</f>
        <v>#DIV/0!</v>
      </c>
      <c r="AB10" s="1376" t="str">
        <f t="shared" si="15"/>
        <v>#DIV/0!</v>
      </c>
      <c r="AC10" s="1376" t="str">
        <f t="shared" si="15"/>
        <v>#DIV/0!</v>
      </c>
      <c r="AD10" s="1376" t="str">
        <f t="shared" si="15"/>
        <v>#DIV/0!</v>
      </c>
      <c r="AE10" s="1376" t="str">
        <f t="shared" si="15"/>
        <v>#DIV/0!</v>
      </c>
      <c r="AF10" s="1420" t="str">
        <f t="shared" ref="AF10:AG10" si="16">iferror(AF5/AF4,"")</f>
        <v/>
      </c>
      <c r="AG10" s="1420" t="str">
        <f t="shared" si="16"/>
        <v/>
      </c>
      <c r="AH10" s="1532" t="str">
        <f t="shared" si="17"/>
        <v>#DIV/0!</v>
      </c>
      <c r="AI10" s="1531"/>
      <c r="AJ10" s="1534"/>
      <c r="AK10" s="1513"/>
      <c r="AL10" s="1513"/>
      <c r="AM10" s="1513"/>
      <c r="AN10" s="50"/>
    </row>
    <row r="11">
      <c r="B11" s="1375" t="s">
        <v>161</v>
      </c>
      <c r="C11" s="1376" t="str">
        <f t="shared" ref="C11:X11" si="18">C6/C5</f>
        <v>#DIV/0!</v>
      </c>
      <c r="D11" s="1376" t="str">
        <f t="shared" si="18"/>
        <v>#DIV/0!</v>
      </c>
      <c r="E11" s="1376" t="str">
        <f t="shared" si="18"/>
        <v>#DIV/0!</v>
      </c>
      <c r="F11" s="1376" t="str">
        <f t="shared" si="18"/>
        <v>#DIV/0!</v>
      </c>
      <c r="G11" s="1376" t="str">
        <f t="shared" si="18"/>
        <v>#DIV/0!</v>
      </c>
      <c r="H11" s="1441" t="str">
        <f t="shared" si="18"/>
        <v>#DIV/0!</v>
      </c>
      <c r="I11" s="1441" t="str">
        <f t="shared" si="18"/>
        <v>#DIV/0!</v>
      </c>
      <c r="J11" s="1376" t="str">
        <f t="shared" si="18"/>
        <v>#DIV/0!</v>
      </c>
      <c r="K11" s="1376" t="str">
        <f t="shared" si="18"/>
        <v>#DIV/0!</v>
      </c>
      <c r="L11" s="1376" t="str">
        <f t="shared" si="18"/>
        <v>#DIV/0!</v>
      </c>
      <c r="M11" s="1376" t="str">
        <f t="shared" si="18"/>
        <v>#DIV/0!</v>
      </c>
      <c r="N11" s="1376" t="str">
        <f t="shared" si="18"/>
        <v>#DIV/0!</v>
      </c>
      <c r="O11" s="1376" t="str">
        <f t="shared" si="18"/>
        <v>#DIV/0!</v>
      </c>
      <c r="P11" s="1376" t="str">
        <f t="shared" si="18"/>
        <v>#DIV/0!</v>
      </c>
      <c r="Q11" s="1376" t="str">
        <f t="shared" si="18"/>
        <v>#DIV/0!</v>
      </c>
      <c r="R11" s="1376" t="str">
        <f t="shared" si="18"/>
        <v>#DIV/0!</v>
      </c>
      <c r="S11" s="1376" t="str">
        <f t="shared" si="18"/>
        <v>#DIV/0!</v>
      </c>
      <c r="T11" s="1376" t="str">
        <f t="shared" si="18"/>
        <v>#DIV/0!</v>
      </c>
      <c r="U11" s="1376" t="str">
        <f t="shared" si="18"/>
        <v>#DIV/0!</v>
      </c>
      <c r="V11" s="1376" t="str">
        <f t="shared" si="18"/>
        <v>#DIV/0!</v>
      </c>
      <c r="W11" s="1376" t="str">
        <f t="shared" si="18"/>
        <v>#DIV/0!</v>
      </c>
      <c r="X11" s="1376" t="str">
        <f t="shared" si="18"/>
        <v>#DIV/0!</v>
      </c>
      <c r="Y11" s="1420" t="str">
        <f t="shared" ref="Y11:Z11" si="19">iferror(Y6/Y5,"")</f>
        <v/>
      </c>
      <c r="Z11" s="1420" t="str">
        <f t="shared" si="19"/>
        <v/>
      </c>
      <c r="AA11" s="1376" t="str">
        <f t="shared" ref="AA11:AE11" si="20">AA6/AA5</f>
        <v>#DIV/0!</v>
      </c>
      <c r="AB11" s="1376" t="str">
        <f t="shared" si="20"/>
        <v>#DIV/0!</v>
      </c>
      <c r="AC11" s="1376" t="str">
        <f t="shared" si="20"/>
        <v>#DIV/0!</v>
      </c>
      <c r="AD11" s="1376" t="str">
        <f t="shared" si="20"/>
        <v>#DIV/0!</v>
      </c>
      <c r="AE11" s="1376" t="str">
        <f t="shared" si="20"/>
        <v>#DIV/0!</v>
      </c>
      <c r="AF11" s="1420" t="str">
        <f t="shared" ref="AF11:AG11" si="21">iferror(AF6/AF5,"")</f>
        <v/>
      </c>
      <c r="AG11" s="1420" t="str">
        <f t="shared" si="21"/>
        <v/>
      </c>
      <c r="AH11" s="1532" t="str">
        <f t="shared" si="17"/>
        <v>#DIV/0!</v>
      </c>
      <c r="AI11" s="1531"/>
      <c r="AJ11" s="1534"/>
      <c r="AK11" s="1513"/>
      <c r="AL11" s="1513"/>
      <c r="AM11" s="1513"/>
      <c r="AN11" s="50"/>
    </row>
    <row r="12">
      <c r="B12" s="1375" t="s">
        <v>163</v>
      </c>
      <c r="C12" s="1376" t="str">
        <f t="shared" ref="C12:X12" si="22">C7/C6</f>
        <v>#DIV/0!</v>
      </c>
      <c r="D12" s="1376" t="str">
        <f t="shared" si="22"/>
        <v>#DIV/0!</v>
      </c>
      <c r="E12" s="1376" t="str">
        <f t="shared" si="22"/>
        <v>#DIV/0!</v>
      </c>
      <c r="F12" s="1376" t="str">
        <f t="shared" si="22"/>
        <v>#DIV/0!</v>
      </c>
      <c r="G12" s="1376" t="str">
        <f t="shared" si="22"/>
        <v>#DIV/0!</v>
      </c>
      <c r="H12" s="1441" t="str">
        <f t="shared" si="22"/>
        <v>#DIV/0!</v>
      </c>
      <c r="I12" s="1441" t="str">
        <f t="shared" si="22"/>
        <v>#DIV/0!</v>
      </c>
      <c r="J12" s="1376" t="str">
        <f t="shared" si="22"/>
        <v>#DIV/0!</v>
      </c>
      <c r="K12" s="1376" t="str">
        <f t="shared" si="22"/>
        <v>#DIV/0!</v>
      </c>
      <c r="L12" s="1376" t="str">
        <f t="shared" si="22"/>
        <v>#DIV/0!</v>
      </c>
      <c r="M12" s="1376" t="str">
        <f t="shared" si="22"/>
        <v>#DIV/0!</v>
      </c>
      <c r="N12" s="1376" t="str">
        <f t="shared" si="22"/>
        <v>#DIV/0!</v>
      </c>
      <c r="O12" s="1376" t="str">
        <f t="shared" si="22"/>
        <v>#DIV/0!</v>
      </c>
      <c r="P12" s="1376" t="str">
        <f t="shared" si="22"/>
        <v>#DIV/0!</v>
      </c>
      <c r="Q12" s="1376" t="str">
        <f t="shared" si="22"/>
        <v>#DIV/0!</v>
      </c>
      <c r="R12" s="1376" t="str">
        <f t="shared" si="22"/>
        <v>#DIV/0!</v>
      </c>
      <c r="S12" s="1376" t="str">
        <f t="shared" si="22"/>
        <v>#DIV/0!</v>
      </c>
      <c r="T12" s="1376" t="str">
        <f t="shared" si="22"/>
        <v>#DIV/0!</v>
      </c>
      <c r="U12" s="1376" t="str">
        <f t="shared" si="22"/>
        <v>#DIV/0!</v>
      </c>
      <c r="V12" s="1376" t="str">
        <f t="shared" si="22"/>
        <v>#DIV/0!</v>
      </c>
      <c r="W12" s="1376" t="str">
        <f t="shared" si="22"/>
        <v>#DIV/0!</v>
      </c>
      <c r="X12" s="1376" t="str">
        <f t="shared" si="22"/>
        <v>#DIV/0!</v>
      </c>
      <c r="Y12" s="1420" t="str">
        <f t="shared" ref="Y12:Z12" si="23">iferror(Y7/Y6,"")</f>
        <v/>
      </c>
      <c r="Z12" s="1420" t="str">
        <f t="shared" si="23"/>
        <v/>
      </c>
      <c r="AA12" s="1376" t="str">
        <f t="shared" ref="AA12:AE12" si="24">AA7/AA6</f>
        <v>#DIV/0!</v>
      </c>
      <c r="AB12" s="1376" t="str">
        <f t="shared" si="24"/>
        <v>#DIV/0!</v>
      </c>
      <c r="AC12" s="1376" t="str">
        <f t="shared" si="24"/>
        <v>#DIV/0!</v>
      </c>
      <c r="AD12" s="1376" t="str">
        <f t="shared" si="24"/>
        <v>#DIV/0!</v>
      </c>
      <c r="AE12" s="1376" t="str">
        <f t="shared" si="24"/>
        <v>#DIV/0!</v>
      </c>
      <c r="AF12" s="1420" t="str">
        <f t="shared" ref="AF12:AG12" si="25">iferror(AF7/AF6,"")</f>
        <v/>
      </c>
      <c r="AG12" s="1420" t="str">
        <f t="shared" si="25"/>
        <v/>
      </c>
      <c r="AH12" s="1532" t="str">
        <f t="shared" si="17"/>
        <v>#DIV/0!</v>
      </c>
      <c r="AI12" s="1531"/>
      <c r="AJ12" s="1534"/>
      <c r="AK12" s="1513"/>
      <c r="AL12" s="1513"/>
      <c r="AM12" s="1513"/>
      <c r="AN12" s="50"/>
    </row>
    <row r="13">
      <c r="A13" s="1355"/>
      <c r="B13" s="50"/>
      <c r="C13" s="50"/>
      <c r="D13" s="50"/>
      <c r="E13" s="50"/>
      <c r="F13" s="50"/>
      <c r="G13" s="50"/>
      <c r="H13" s="1382"/>
      <c r="I13" s="1382"/>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row>
    <row r="14">
      <c r="A14" s="1587" t="s">
        <v>3278</v>
      </c>
      <c r="B14" s="49" t="s">
        <v>125</v>
      </c>
      <c r="C14" s="1588">
        <v>45992.0</v>
      </c>
      <c r="D14" s="1588">
        <v>45993.0</v>
      </c>
      <c r="E14" s="1588">
        <v>45994.0</v>
      </c>
      <c r="F14" s="1588">
        <v>45995.0</v>
      </c>
      <c r="G14" s="1588">
        <v>45996.0</v>
      </c>
      <c r="H14" s="1356">
        <v>45997.0</v>
      </c>
      <c r="I14" s="1356">
        <v>45998.0</v>
      </c>
      <c r="J14" s="1588">
        <v>45999.0</v>
      </c>
      <c r="K14" s="1588">
        <v>46000.0</v>
      </c>
      <c r="L14" s="1588">
        <v>46001.0</v>
      </c>
      <c r="M14" s="1588">
        <v>46002.0</v>
      </c>
      <c r="N14" s="1588">
        <v>46003.0</v>
      </c>
      <c r="O14" s="1589">
        <v>46004.0</v>
      </c>
      <c r="P14" s="1589">
        <v>46005.0</v>
      </c>
      <c r="Q14" s="1588">
        <v>46006.0</v>
      </c>
      <c r="R14" s="1588">
        <v>46007.0</v>
      </c>
      <c r="S14" s="1588">
        <v>46008.0</v>
      </c>
      <c r="T14" s="1588">
        <v>46009.0</v>
      </c>
      <c r="U14" s="1588">
        <v>46010.0</v>
      </c>
      <c r="V14" s="1588">
        <v>46011.0</v>
      </c>
      <c r="W14" s="1588">
        <v>46012.0</v>
      </c>
      <c r="X14" s="1588">
        <v>46013.0</v>
      </c>
      <c r="Y14" s="1588">
        <v>46014.0</v>
      </c>
      <c r="Z14" s="1588">
        <v>46015.0</v>
      </c>
      <c r="AA14" s="1588">
        <v>46016.0</v>
      </c>
      <c r="AB14" s="1588">
        <v>46017.0</v>
      </c>
      <c r="AC14" s="1588">
        <v>46018.0</v>
      </c>
      <c r="AD14" s="1588">
        <v>46019.0</v>
      </c>
      <c r="AE14" s="1588">
        <v>46020.0</v>
      </c>
      <c r="AF14" s="1588">
        <v>46021.0</v>
      </c>
      <c r="AG14" s="1588">
        <v>46022.0</v>
      </c>
      <c r="AH14" s="124" t="s">
        <v>3305</v>
      </c>
      <c r="AI14" s="1515" t="s">
        <v>3306</v>
      </c>
      <c r="AJ14" s="1590" t="s">
        <v>3307</v>
      </c>
      <c r="AK14" s="1590" t="s">
        <v>3308</v>
      </c>
      <c r="AL14" s="124" t="s">
        <v>3309</v>
      </c>
      <c r="AM14" s="124" t="s">
        <v>3310</v>
      </c>
      <c r="AN14" s="124"/>
    </row>
    <row r="15">
      <c r="B15" s="109" t="s">
        <v>22</v>
      </c>
      <c r="C15" s="1425">
        <v>3.0</v>
      </c>
      <c r="D15" s="1056">
        <v>4.0</v>
      </c>
      <c r="E15" s="1056">
        <v>4.0</v>
      </c>
      <c r="F15" s="1425">
        <v>4.0</v>
      </c>
      <c r="G15" s="1425">
        <v>4.0</v>
      </c>
      <c r="H15" s="1382"/>
      <c r="I15" s="1390"/>
      <c r="J15" s="1425">
        <v>4.0</v>
      </c>
      <c r="K15" s="1056">
        <v>4.0</v>
      </c>
      <c r="L15" s="1056">
        <v>4.0</v>
      </c>
      <c r="M15" s="1056">
        <v>4.0</v>
      </c>
      <c r="N15" s="1425">
        <v>4.0</v>
      </c>
      <c r="O15" s="1591"/>
      <c r="P15" s="1591"/>
      <c r="Q15" s="1425">
        <v>4.0</v>
      </c>
      <c r="R15" s="1425">
        <v>4.0</v>
      </c>
      <c r="S15" s="1425">
        <v>4.0</v>
      </c>
      <c r="T15" s="1425">
        <v>4.0</v>
      </c>
      <c r="U15" s="1425">
        <v>4.0</v>
      </c>
      <c r="V15" s="1423"/>
      <c r="W15" s="1423"/>
      <c r="X15" s="1425">
        <v>4.0</v>
      </c>
      <c r="Y15" s="1425">
        <v>4.0</v>
      </c>
      <c r="Z15" s="1425">
        <v>4.0</v>
      </c>
      <c r="AA15" s="1425">
        <v>4.0</v>
      </c>
      <c r="AB15" s="1425">
        <v>4.0</v>
      </c>
      <c r="AC15" s="1423"/>
      <c r="AD15" s="1423"/>
      <c r="AE15" s="1423"/>
      <c r="AF15" s="1382"/>
      <c r="AG15" s="1382"/>
      <c r="AH15" s="1514">
        <f>SUM(C15:AF15)</f>
        <v>79</v>
      </c>
      <c r="AI15" s="1515"/>
      <c r="AJ15" s="1516"/>
      <c r="AK15" s="1516"/>
      <c r="AL15" s="393"/>
      <c r="AM15" s="393"/>
      <c r="AN15" s="50"/>
    </row>
    <row r="16">
      <c r="B16" s="1517" t="s">
        <v>97</v>
      </c>
      <c r="C16" s="1511">
        <v>43.0</v>
      </c>
      <c r="D16" s="1506">
        <v>240.0</v>
      </c>
      <c r="E16" s="1506">
        <v>191.0</v>
      </c>
      <c r="F16" s="1505">
        <v>183.0</v>
      </c>
      <c r="G16" s="1505">
        <v>195.0</v>
      </c>
      <c r="H16" s="1519"/>
      <c r="I16" s="1583"/>
      <c r="J16" s="1505">
        <v>201.0</v>
      </c>
      <c r="K16" s="1506">
        <v>189.0</v>
      </c>
      <c r="L16" s="1506">
        <v>222.0</v>
      </c>
      <c r="M16" s="1506">
        <v>215.0</v>
      </c>
      <c r="N16" s="1505">
        <v>266.0</v>
      </c>
      <c r="O16" s="1592"/>
      <c r="P16" s="1592"/>
      <c r="Q16" s="1506">
        <v>198.0</v>
      </c>
      <c r="R16" s="1506">
        <v>194.0</v>
      </c>
      <c r="S16" s="1506">
        <v>138.0</v>
      </c>
      <c r="T16" s="1506">
        <v>232.0</v>
      </c>
      <c r="U16" s="1506">
        <v>181.0</v>
      </c>
      <c r="V16" s="1521"/>
      <c r="W16" s="1521"/>
      <c r="X16" s="1506">
        <v>158.0</v>
      </c>
      <c r="Y16" s="1506">
        <v>147.0</v>
      </c>
      <c r="Z16" s="1506">
        <v>192.0</v>
      </c>
      <c r="AA16" s="1506">
        <v>199.0</v>
      </c>
      <c r="AB16" s="1506">
        <v>185.0</v>
      </c>
      <c r="AC16" s="1521"/>
      <c r="AD16" s="1521"/>
      <c r="AE16" s="1521"/>
      <c r="AF16" s="1519"/>
      <c r="AG16" s="1522"/>
      <c r="AH16" s="1523">
        <f t="shared" ref="AH16:AH20" si="26">AVERAGE(C16:AF16)</f>
        <v>188.45</v>
      </c>
      <c r="AI16" s="1320">
        <f t="shared" ref="AI16:AI20" si="27">SUM(C16:AF16)</f>
        <v>3769</v>
      </c>
      <c r="AJ16" s="1524">
        <f t="shared" ref="AJ16:AJ20" si="28">IFERROR(AVERAGE(C16:F16),"-")</f>
        <v>164.25</v>
      </c>
      <c r="AK16" s="1524">
        <f t="shared" ref="AK16:AK20" si="29">IFERROR(AVERAGE(I16:M16),"-")</f>
        <v>206.75</v>
      </c>
      <c r="AL16" s="1516">
        <f t="shared" ref="AL16:AL20" si="30">IFERROR(AVERAGE(P16:T16),"-")</f>
        <v>190.5</v>
      </c>
      <c r="AM16" s="1516">
        <f t="shared" ref="AM16:AM20" si="31">IFERROR(AVERAGE(W16:AA16),"-")</f>
        <v>174</v>
      </c>
      <c r="AN16" s="1525"/>
    </row>
    <row r="17">
      <c r="B17" s="1526" t="s">
        <v>3290</v>
      </c>
      <c r="C17" s="1425">
        <v>19.0</v>
      </c>
      <c r="D17" s="1538">
        <v>80.0</v>
      </c>
      <c r="E17" s="1538">
        <v>71.0</v>
      </c>
      <c r="F17" s="1537">
        <v>71.0</v>
      </c>
      <c r="G17" s="1537">
        <v>64.0</v>
      </c>
      <c r="H17" s="1527"/>
      <c r="I17" s="1584"/>
      <c r="J17" s="1537">
        <v>68.0</v>
      </c>
      <c r="K17" s="1538">
        <v>64.0</v>
      </c>
      <c r="L17" s="1538">
        <v>74.0</v>
      </c>
      <c r="M17" s="1538">
        <v>69.0</v>
      </c>
      <c r="N17" s="1537">
        <v>112.0</v>
      </c>
      <c r="O17" s="1593"/>
      <c r="P17" s="1593"/>
      <c r="Q17" s="1538">
        <v>67.0</v>
      </c>
      <c r="R17" s="1538">
        <v>42.0</v>
      </c>
      <c r="S17" s="1538">
        <v>30.0</v>
      </c>
      <c r="T17" s="1538">
        <v>87.0</v>
      </c>
      <c r="U17" s="1538">
        <v>59.0</v>
      </c>
      <c r="V17" s="1529"/>
      <c r="W17" s="1529"/>
      <c r="X17" s="1538">
        <v>42.0</v>
      </c>
      <c r="Y17" s="1538">
        <v>66.0</v>
      </c>
      <c r="Z17" s="1538">
        <v>56.0</v>
      </c>
      <c r="AA17" s="1538">
        <v>45.0</v>
      </c>
      <c r="AB17" s="1538">
        <v>35.0</v>
      </c>
      <c r="AC17" s="1529"/>
      <c r="AD17" s="1529"/>
      <c r="AE17" s="1529"/>
      <c r="AF17" s="1527"/>
      <c r="AG17" s="1382"/>
      <c r="AH17" s="1523">
        <f t="shared" si="26"/>
        <v>61.05</v>
      </c>
      <c r="AI17" s="1320">
        <f t="shared" si="27"/>
        <v>1221</v>
      </c>
      <c r="AJ17" s="1524">
        <f t="shared" si="28"/>
        <v>60.25</v>
      </c>
      <c r="AK17" s="1524">
        <f t="shared" si="29"/>
        <v>68.75</v>
      </c>
      <c r="AL17" s="1516">
        <f t="shared" si="30"/>
        <v>56.5</v>
      </c>
      <c r="AM17" s="1516">
        <f t="shared" si="31"/>
        <v>52.25</v>
      </c>
      <c r="AN17" s="50"/>
    </row>
    <row r="18">
      <c r="B18" s="109" t="s">
        <v>1283</v>
      </c>
      <c r="C18" s="1425">
        <v>6.0</v>
      </c>
      <c r="D18" s="1056">
        <v>21.0</v>
      </c>
      <c r="E18" s="1056">
        <v>22.0</v>
      </c>
      <c r="F18" s="1425">
        <v>10.0</v>
      </c>
      <c r="G18" s="1425">
        <v>16.0</v>
      </c>
      <c r="H18" s="1382"/>
      <c r="I18" s="1390"/>
      <c r="J18" s="1425">
        <v>17.0</v>
      </c>
      <c r="K18" s="1056">
        <v>26.0</v>
      </c>
      <c r="L18" s="1056">
        <v>20.0</v>
      </c>
      <c r="M18" s="1056">
        <v>21.0</v>
      </c>
      <c r="N18" s="1425">
        <v>32.0</v>
      </c>
      <c r="O18" s="1594"/>
      <c r="P18" s="1594"/>
      <c r="Q18" s="1056">
        <v>15.0</v>
      </c>
      <c r="R18" s="1056">
        <v>33.0</v>
      </c>
      <c r="S18" s="1056">
        <v>16.0</v>
      </c>
      <c r="T18" s="1056">
        <v>28.0</v>
      </c>
      <c r="U18" s="1056">
        <v>24.0</v>
      </c>
      <c r="V18" s="124"/>
      <c r="W18" s="124"/>
      <c r="X18" s="1056">
        <v>15.0</v>
      </c>
      <c r="Y18" s="1056">
        <v>24.0</v>
      </c>
      <c r="Z18" s="1056">
        <v>25.0</v>
      </c>
      <c r="AA18" s="1056">
        <v>26.0</v>
      </c>
      <c r="AB18" s="1056">
        <v>18.0</v>
      </c>
      <c r="AC18" s="124"/>
      <c r="AD18" s="124"/>
      <c r="AE18" s="124"/>
      <c r="AF18" s="1382"/>
      <c r="AG18" s="1382"/>
      <c r="AH18" s="1523">
        <f t="shared" si="26"/>
        <v>20.75</v>
      </c>
      <c r="AI18" s="1320">
        <f t="shared" si="27"/>
        <v>415</v>
      </c>
      <c r="AJ18" s="1524">
        <f t="shared" si="28"/>
        <v>14.75</v>
      </c>
      <c r="AK18" s="1524">
        <f t="shared" si="29"/>
        <v>21</v>
      </c>
      <c r="AL18" s="1516">
        <f t="shared" si="30"/>
        <v>23</v>
      </c>
      <c r="AM18" s="1516">
        <f t="shared" si="31"/>
        <v>22.5</v>
      </c>
      <c r="AN18" s="50"/>
    </row>
    <row r="19">
      <c r="B19" s="109" t="s">
        <v>3315</v>
      </c>
      <c r="C19" s="1425">
        <v>0.0</v>
      </c>
      <c r="D19" s="1056">
        <v>2.0</v>
      </c>
      <c r="E19" s="1056">
        <v>2.0</v>
      </c>
      <c r="F19" s="1425">
        <v>0.0</v>
      </c>
      <c r="G19" s="1425">
        <v>0.0</v>
      </c>
      <c r="H19" s="1382"/>
      <c r="I19" s="1390"/>
      <c r="J19" s="1425">
        <v>4.0</v>
      </c>
      <c r="K19" s="1056">
        <v>5.0</v>
      </c>
      <c r="L19" s="1056">
        <v>2.0</v>
      </c>
      <c r="M19" s="1056">
        <v>3.0</v>
      </c>
      <c r="N19" s="1425">
        <v>0.0</v>
      </c>
      <c r="O19" s="1594"/>
      <c r="P19" s="1594"/>
      <c r="Q19" s="1056">
        <v>2.0</v>
      </c>
      <c r="R19" s="1056">
        <v>2.0</v>
      </c>
      <c r="S19" s="1056">
        <v>2.0</v>
      </c>
      <c r="T19" s="1056">
        <v>1.0</v>
      </c>
      <c r="U19" s="1056">
        <v>3.0</v>
      </c>
      <c r="V19" s="124"/>
      <c r="W19" s="124"/>
      <c r="X19" s="1056">
        <v>2.0</v>
      </c>
      <c r="Y19" s="1056">
        <v>2.0</v>
      </c>
      <c r="Z19" s="1056">
        <v>3.0</v>
      </c>
      <c r="AA19" s="1056">
        <v>2.0</v>
      </c>
      <c r="AB19" s="1056">
        <v>1.0</v>
      </c>
      <c r="AC19" s="124"/>
      <c r="AD19" s="124"/>
      <c r="AE19" s="124"/>
      <c r="AF19" s="1382"/>
      <c r="AG19" s="1382"/>
      <c r="AH19" s="1523">
        <f t="shared" si="26"/>
        <v>1.9</v>
      </c>
      <c r="AI19" s="1320">
        <f t="shared" si="27"/>
        <v>38</v>
      </c>
      <c r="AJ19" s="1524">
        <f t="shared" si="28"/>
        <v>1</v>
      </c>
      <c r="AK19" s="1524">
        <f t="shared" si="29"/>
        <v>3.5</v>
      </c>
      <c r="AL19" s="1516">
        <f t="shared" si="30"/>
        <v>1.75</v>
      </c>
      <c r="AM19" s="1516">
        <f t="shared" si="31"/>
        <v>2.25</v>
      </c>
      <c r="AN19" s="50"/>
    </row>
    <row r="20">
      <c r="B20" s="109" t="s">
        <v>96</v>
      </c>
      <c r="C20" s="1425">
        <v>0.0</v>
      </c>
      <c r="D20" s="1056">
        <v>2.0</v>
      </c>
      <c r="E20" s="1056">
        <v>1.0</v>
      </c>
      <c r="F20" s="1425">
        <v>0.0</v>
      </c>
      <c r="G20" s="1425">
        <v>0.0</v>
      </c>
      <c r="H20" s="1382"/>
      <c r="I20" s="1390"/>
      <c r="J20" s="1425">
        <v>4.0</v>
      </c>
      <c r="K20" s="1056">
        <v>4.0</v>
      </c>
      <c r="L20" s="1056">
        <v>2.0</v>
      </c>
      <c r="M20" s="1056">
        <v>3.0</v>
      </c>
      <c r="N20" s="1425">
        <v>0.0</v>
      </c>
      <c r="O20" s="1594"/>
      <c r="P20" s="1594"/>
      <c r="Q20" s="1056">
        <v>2.0</v>
      </c>
      <c r="R20" s="1056">
        <v>1.0</v>
      </c>
      <c r="S20" s="1056">
        <v>1.0</v>
      </c>
      <c r="T20" s="1056">
        <v>0.0</v>
      </c>
      <c r="U20" s="1056">
        <v>3.0</v>
      </c>
      <c r="V20" s="124"/>
      <c r="W20" s="124"/>
      <c r="X20" s="1056">
        <v>2.0</v>
      </c>
      <c r="Y20" s="1056">
        <v>1.0</v>
      </c>
      <c r="Z20" s="1056">
        <v>1.0</v>
      </c>
      <c r="AA20" s="1056">
        <v>1.0</v>
      </c>
      <c r="AB20" s="1056">
        <v>1.0</v>
      </c>
      <c r="AC20" s="124"/>
      <c r="AD20" s="124"/>
      <c r="AE20" s="124"/>
      <c r="AF20" s="1382"/>
      <c r="AG20" s="1382"/>
      <c r="AH20" s="1523">
        <f t="shared" si="26"/>
        <v>1.45</v>
      </c>
      <c r="AI20" s="1320">
        <f t="shared" si="27"/>
        <v>29</v>
      </c>
      <c r="AJ20" s="1524">
        <f t="shared" si="28"/>
        <v>0.75</v>
      </c>
      <c r="AK20" s="1524">
        <f t="shared" si="29"/>
        <v>3.25</v>
      </c>
      <c r="AL20" s="1516">
        <f t="shared" si="30"/>
        <v>1</v>
      </c>
      <c r="AM20" s="1516">
        <f t="shared" si="31"/>
        <v>1.25</v>
      </c>
      <c r="AN20" s="50"/>
    </row>
    <row r="21">
      <c r="B21" s="1595" t="s">
        <v>3317</v>
      </c>
      <c r="C21" s="1417">
        <f t="shared" ref="C21:G21" si="32">C20-C15</f>
        <v>-3</v>
      </c>
      <c r="D21" s="1417">
        <f t="shared" si="32"/>
        <v>-2</v>
      </c>
      <c r="E21" s="1417">
        <f t="shared" si="32"/>
        <v>-3</v>
      </c>
      <c r="F21" s="1417">
        <f t="shared" si="32"/>
        <v>-4</v>
      </c>
      <c r="G21" s="1417">
        <f t="shared" si="32"/>
        <v>-4</v>
      </c>
      <c r="H21" s="1382"/>
      <c r="I21" s="1424">
        <f t="shared" ref="I21:AG21" si="33">I20-I15</f>
        <v>0</v>
      </c>
      <c r="J21" s="1417">
        <f t="shared" si="33"/>
        <v>0</v>
      </c>
      <c r="K21" s="1417">
        <f t="shared" si="33"/>
        <v>0</v>
      </c>
      <c r="L21" s="1417">
        <f t="shared" si="33"/>
        <v>-2</v>
      </c>
      <c r="M21" s="1417">
        <f t="shared" si="33"/>
        <v>-1</v>
      </c>
      <c r="N21" s="1417">
        <f t="shared" si="33"/>
        <v>-4</v>
      </c>
      <c r="O21" s="1596">
        <f t="shared" si="33"/>
        <v>0</v>
      </c>
      <c r="P21" s="1596">
        <f t="shared" si="33"/>
        <v>0</v>
      </c>
      <c r="Q21" s="1417">
        <f t="shared" si="33"/>
        <v>-2</v>
      </c>
      <c r="R21" s="1417">
        <f t="shared" si="33"/>
        <v>-3</v>
      </c>
      <c r="S21" s="1417">
        <f t="shared" si="33"/>
        <v>-3</v>
      </c>
      <c r="T21" s="1417">
        <f t="shared" si="33"/>
        <v>-4</v>
      </c>
      <c r="U21" s="1417">
        <f t="shared" si="33"/>
        <v>-1</v>
      </c>
      <c r="V21" s="1417">
        <f t="shared" si="33"/>
        <v>0</v>
      </c>
      <c r="W21" s="1417">
        <f t="shared" si="33"/>
        <v>0</v>
      </c>
      <c r="X21" s="1417">
        <f t="shared" si="33"/>
        <v>-2</v>
      </c>
      <c r="Y21" s="1417">
        <f t="shared" si="33"/>
        <v>-3</v>
      </c>
      <c r="Z21" s="1417">
        <f t="shared" si="33"/>
        <v>-3</v>
      </c>
      <c r="AA21" s="1417">
        <f t="shared" si="33"/>
        <v>-3</v>
      </c>
      <c r="AB21" s="1417">
        <f t="shared" si="33"/>
        <v>-3</v>
      </c>
      <c r="AC21" s="1417">
        <f t="shared" si="33"/>
        <v>0</v>
      </c>
      <c r="AD21" s="1417">
        <f t="shared" si="33"/>
        <v>0</v>
      </c>
      <c r="AE21" s="1417">
        <f t="shared" si="33"/>
        <v>0</v>
      </c>
      <c r="AF21" s="1417">
        <f t="shared" si="33"/>
        <v>0</v>
      </c>
      <c r="AG21" s="1417">
        <f t="shared" si="33"/>
        <v>0</v>
      </c>
      <c r="AH21" s="1597">
        <f>SUM(C21:AG21)</f>
        <v>-50</v>
      </c>
      <c r="AI21" s="1598"/>
      <c r="AJ21" s="1599"/>
      <c r="AK21" s="1600"/>
      <c r="AL21" s="1599"/>
      <c r="AM21" s="1600"/>
      <c r="AN21" s="1357"/>
    </row>
    <row r="22">
      <c r="B22" s="1375" t="s">
        <v>157</v>
      </c>
      <c r="C22" s="1376">
        <f t="shared" ref="C22:C25" si="38">C17/C16</f>
        <v>0.4418604651</v>
      </c>
      <c r="D22" s="1601">
        <f t="shared" ref="D22:E22" si="34">iferror(D17/D16,"")</f>
        <v>0.3333333333</v>
      </c>
      <c r="E22" s="1601">
        <f t="shared" si="34"/>
        <v>0.3717277487</v>
      </c>
      <c r="F22" s="1376">
        <f t="shared" ref="F22:G22" si="35">F17/F16</f>
        <v>0.3879781421</v>
      </c>
      <c r="G22" s="1376">
        <f t="shared" si="35"/>
        <v>0.3282051282</v>
      </c>
      <c r="H22" s="1420" t="str">
        <f t="shared" ref="H22:H25" si="41">iferror(H17/H16,"")</f>
        <v/>
      </c>
      <c r="I22" s="1377" t="str">
        <f t="shared" ref="I22:AE22" si="36">I17/I16</f>
        <v>#DIV/0!</v>
      </c>
      <c r="J22" s="1376">
        <f t="shared" si="36"/>
        <v>0.3383084577</v>
      </c>
      <c r="K22" s="1376">
        <f t="shared" si="36"/>
        <v>0.3386243386</v>
      </c>
      <c r="L22" s="1376">
        <f t="shared" si="36"/>
        <v>0.3333333333</v>
      </c>
      <c r="M22" s="1376">
        <f t="shared" si="36"/>
        <v>0.3209302326</v>
      </c>
      <c r="N22" s="1376">
        <f t="shared" si="36"/>
        <v>0.4210526316</v>
      </c>
      <c r="O22" s="1441" t="str">
        <f t="shared" si="36"/>
        <v>#DIV/0!</v>
      </c>
      <c r="P22" s="1441" t="str">
        <f t="shared" si="36"/>
        <v>#DIV/0!</v>
      </c>
      <c r="Q22" s="1376">
        <f t="shared" si="36"/>
        <v>0.3383838384</v>
      </c>
      <c r="R22" s="1376">
        <f t="shared" si="36"/>
        <v>0.2164948454</v>
      </c>
      <c r="S22" s="1376">
        <f t="shared" si="36"/>
        <v>0.2173913043</v>
      </c>
      <c r="T22" s="1376">
        <f t="shared" si="36"/>
        <v>0.375</v>
      </c>
      <c r="U22" s="1376">
        <f t="shared" si="36"/>
        <v>0.3259668508</v>
      </c>
      <c r="V22" s="1376" t="str">
        <f t="shared" si="36"/>
        <v>#DIV/0!</v>
      </c>
      <c r="W22" s="1376" t="str">
        <f t="shared" si="36"/>
        <v>#DIV/0!</v>
      </c>
      <c r="X22" s="1376">
        <f t="shared" si="36"/>
        <v>0.2658227848</v>
      </c>
      <c r="Y22" s="1376">
        <f t="shared" si="36"/>
        <v>0.4489795918</v>
      </c>
      <c r="Z22" s="1376">
        <f t="shared" si="36"/>
        <v>0.2916666667</v>
      </c>
      <c r="AA22" s="1376">
        <f t="shared" si="36"/>
        <v>0.2261306533</v>
      </c>
      <c r="AB22" s="1376">
        <f t="shared" si="36"/>
        <v>0.1891891892</v>
      </c>
      <c r="AC22" s="1376" t="str">
        <f t="shared" si="36"/>
        <v>#DIV/0!</v>
      </c>
      <c r="AD22" s="1376" t="str">
        <f t="shared" si="36"/>
        <v>#DIV/0!</v>
      </c>
      <c r="AE22" s="1376" t="str">
        <f t="shared" si="36"/>
        <v>#DIV/0!</v>
      </c>
      <c r="AF22" s="1420" t="str">
        <f t="shared" ref="AF22:AG22" si="37">iferror(AF17/AF16,"")</f>
        <v/>
      </c>
      <c r="AG22" s="1420" t="str">
        <f t="shared" si="37"/>
        <v/>
      </c>
      <c r="AH22" s="1532" t="str">
        <f t="shared" ref="AH22:AH25" si="44">AVERAGE(C22:AF22)</f>
        <v>#DIV/0!</v>
      </c>
      <c r="AI22" s="1531"/>
      <c r="AJ22" s="1525"/>
      <c r="AK22" s="1533"/>
      <c r="AL22" s="1525"/>
      <c r="AM22" s="1534"/>
      <c r="AN22" s="50"/>
    </row>
    <row r="23">
      <c r="B23" s="1375" t="s">
        <v>159</v>
      </c>
      <c r="C23" s="1376">
        <f t="shared" si="38"/>
        <v>0.3157894737</v>
      </c>
      <c r="D23" s="1601">
        <f t="shared" ref="D23:E23" si="39">iferror(D18/D17,"")</f>
        <v>0.2625</v>
      </c>
      <c r="E23" s="1601">
        <f t="shared" si="39"/>
        <v>0.3098591549</v>
      </c>
      <c r="F23" s="1376">
        <f t="shared" ref="F23:G23" si="40">F18/F17</f>
        <v>0.1408450704</v>
      </c>
      <c r="G23" s="1376">
        <f t="shared" si="40"/>
        <v>0.25</v>
      </c>
      <c r="H23" s="1420" t="str">
        <f t="shared" si="41"/>
        <v/>
      </c>
      <c r="I23" s="1377" t="str">
        <f t="shared" ref="I23:AE23" si="42">I18/I17</f>
        <v>#DIV/0!</v>
      </c>
      <c r="J23" s="1376">
        <f t="shared" si="42"/>
        <v>0.25</v>
      </c>
      <c r="K23" s="1376">
        <f t="shared" si="42"/>
        <v>0.40625</v>
      </c>
      <c r="L23" s="1376">
        <f t="shared" si="42"/>
        <v>0.2702702703</v>
      </c>
      <c r="M23" s="1376">
        <f t="shared" si="42"/>
        <v>0.3043478261</v>
      </c>
      <c r="N23" s="1376">
        <f t="shared" si="42"/>
        <v>0.2857142857</v>
      </c>
      <c r="O23" s="1441" t="str">
        <f t="shared" si="42"/>
        <v>#DIV/0!</v>
      </c>
      <c r="P23" s="1441" t="str">
        <f t="shared" si="42"/>
        <v>#DIV/0!</v>
      </c>
      <c r="Q23" s="1376">
        <f t="shared" si="42"/>
        <v>0.223880597</v>
      </c>
      <c r="R23" s="1376">
        <f t="shared" si="42"/>
        <v>0.7857142857</v>
      </c>
      <c r="S23" s="1376">
        <f t="shared" si="42"/>
        <v>0.5333333333</v>
      </c>
      <c r="T23" s="1376">
        <f t="shared" si="42"/>
        <v>0.3218390805</v>
      </c>
      <c r="U23" s="1376">
        <f t="shared" si="42"/>
        <v>0.406779661</v>
      </c>
      <c r="V23" s="1376" t="str">
        <f t="shared" si="42"/>
        <v>#DIV/0!</v>
      </c>
      <c r="W23" s="1376" t="str">
        <f t="shared" si="42"/>
        <v>#DIV/0!</v>
      </c>
      <c r="X23" s="1376">
        <f t="shared" si="42"/>
        <v>0.3571428571</v>
      </c>
      <c r="Y23" s="1376">
        <f t="shared" si="42"/>
        <v>0.3636363636</v>
      </c>
      <c r="Z23" s="1376">
        <f t="shared" si="42"/>
        <v>0.4464285714</v>
      </c>
      <c r="AA23" s="1376">
        <f t="shared" si="42"/>
        <v>0.5777777778</v>
      </c>
      <c r="AB23" s="1376">
        <f t="shared" si="42"/>
        <v>0.5142857143</v>
      </c>
      <c r="AC23" s="1376" t="str">
        <f t="shared" si="42"/>
        <v>#DIV/0!</v>
      </c>
      <c r="AD23" s="1376" t="str">
        <f t="shared" si="42"/>
        <v>#DIV/0!</v>
      </c>
      <c r="AE23" s="1376" t="str">
        <f t="shared" si="42"/>
        <v>#DIV/0!</v>
      </c>
      <c r="AF23" s="1420" t="str">
        <f t="shared" ref="AF23:AG23" si="43">iferror(AF18/AF17,"")</f>
        <v/>
      </c>
      <c r="AG23" s="1420" t="str">
        <f t="shared" si="43"/>
        <v/>
      </c>
      <c r="AH23" s="1532" t="str">
        <f t="shared" si="44"/>
        <v>#DIV/0!</v>
      </c>
      <c r="AI23" s="1531"/>
      <c r="AJ23" s="1534"/>
      <c r="AK23" s="1513"/>
      <c r="AL23" s="1513"/>
      <c r="AM23" s="1513"/>
      <c r="AN23" s="50"/>
    </row>
    <row r="24">
      <c r="B24" s="1375" t="s">
        <v>161</v>
      </c>
      <c r="C24" s="1376">
        <f t="shared" si="38"/>
        <v>0</v>
      </c>
      <c r="D24" s="1601">
        <f t="shared" ref="D24:E24" si="45">iferror(D19/D18,"")</f>
        <v>0.09523809524</v>
      </c>
      <c r="E24" s="1601">
        <f t="shared" si="45"/>
        <v>0.09090909091</v>
      </c>
      <c r="F24" s="1376">
        <f t="shared" ref="F24:G24" si="46">F19/F18</f>
        <v>0</v>
      </c>
      <c r="G24" s="1376">
        <f t="shared" si="46"/>
        <v>0</v>
      </c>
      <c r="H24" s="1420" t="str">
        <f t="shared" si="41"/>
        <v/>
      </c>
      <c r="I24" s="1377" t="str">
        <f t="shared" ref="I24:AE24" si="47">I19/I18</f>
        <v>#DIV/0!</v>
      </c>
      <c r="J24" s="1376">
        <f t="shared" si="47"/>
        <v>0.2352941176</v>
      </c>
      <c r="K24" s="1376">
        <f t="shared" si="47"/>
        <v>0.1923076923</v>
      </c>
      <c r="L24" s="1376">
        <f t="shared" si="47"/>
        <v>0.1</v>
      </c>
      <c r="M24" s="1376">
        <f t="shared" si="47"/>
        <v>0.1428571429</v>
      </c>
      <c r="N24" s="1376">
        <f t="shared" si="47"/>
        <v>0</v>
      </c>
      <c r="O24" s="1441" t="str">
        <f t="shared" si="47"/>
        <v>#DIV/0!</v>
      </c>
      <c r="P24" s="1441" t="str">
        <f t="shared" si="47"/>
        <v>#DIV/0!</v>
      </c>
      <c r="Q24" s="1376">
        <f t="shared" si="47"/>
        <v>0.1333333333</v>
      </c>
      <c r="R24" s="1376">
        <f t="shared" si="47"/>
        <v>0.06060606061</v>
      </c>
      <c r="S24" s="1376">
        <f t="shared" si="47"/>
        <v>0.125</v>
      </c>
      <c r="T24" s="1376">
        <f t="shared" si="47"/>
        <v>0.03571428571</v>
      </c>
      <c r="U24" s="1376">
        <f t="shared" si="47"/>
        <v>0.125</v>
      </c>
      <c r="V24" s="1376" t="str">
        <f t="shared" si="47"/>
        <v>#DIV/0!</v>
      </c>
      <c r="W24" s="1376" t="str">
        <f t="shared" si="47"/>
        <v>#DIV/0!</v>
      </c>
      <c r="X24" s="1376">
        <f t="shared" si="47"/>
        <v>0.1333333333</v>
      </c>
      <c r="Y24" s="1376">
        <f t="shared" si="47"/>
        <v>0.08333333333</v>
      </c>
      <c r="Z24" s="1376">
        <f t="shared" si="47"/>
        <v>0.12</v>
      </c>
      <c r="AA24" s="1376">
        <f t="shared" si="47"/>
        <v>0.07692307692</v>
      </c>
      <c r="AB24" s="1376">
        <f t="shared" si="47"/>
        <v>0.05555555556</v>
      </c>
      <c r="AC24" s="1376" t="str">
        <f t="shared" si="47"/>
        <v>#DIV/0!</v>
      </c>
      <c r="AD24" s="1376" t="str">
        <f t="shared" si="47"/>
        <v>#DIV/0!</v>
      </c>
      <c r="AE24" s="1376" t="str">
        <f t="shared" si="47"/>
        <v>#DIV/0!</v>
      </c>
      <c r="AF24" s="1420" t="str">
        <f t="shared" ref="AF24:AG24" si="48">iferror(AF19/AF18,"")</f>
        <v/>
      </c>
      <c r="AG24" s="1420" t="str">
        <f t="shared" si="48"/>
        <v/>
      </c>
      <c r="AH24" s="1532" t="str">
        <f t="shared" si="44"/>
        <v>#DIV/0!</v>
      </c>
      <c r="AI24" s="1531"/>
      <c r="AJ24" s="1534"/>
      <c r="AK24" s="1513"/>
      <c r="AL24" s="1513"/>
      <c r="AM24" s="1513"/>
      <c r="AN24" s="50"/>
    </row>
    <row r="25">
      <c r="B25" s="1375" t="s">
        <v>163</v>
      </c>
      <c r="C25" s="1376" t="str">
        <f t="shared" si="38"/>
        <v>#DIV/0!</v>
      </c>
      <c r="D25" s="1376">
        <f t="shared" ref="D25:G25" si="49">D20/D19</f>
        <v>1</v>
      </c>
      <c r="E25" s="1376">
        <f t="shared" si="49"/>
        <v>0.5</v>
      </c>
      <c r="F25" s="1376" t="str">
        <f t="shared" si="49"/>
        <v>#DIV/0!</v>
      </c>
      <c r="G25" s="1376" t="str">
        <f t="shared" si="49"/>
        <v>#DIV/0!</v>
      </c>
      <c r="H25" s="1420" t="str">
        <f t="shared" si="41"/>
        <v/>
      </c>
      <c r="I25" s="1377" t="str">
        <f t="shared" ref="I25:AE25" si="50">I20/I19</f>
        <v>#DIV/0!</v>
      </c>
      <c r="J25" s="1376">
        <f t="shared" si="50"/>
        <v>1</v>
      </c>
      <c r="K25" s="1376">
        <f t="shared" si="50"/>
        <v>0.8</v>
      </c>
      <c r="L25" s="1376">
        <f t="shared" si="50"/>
        <v>1</v>
      </c>
      <c r="M25" s="1376">
        <f t="shared" si="50"/>
        <v>1</v>
      </c>
      <c r="N25" s="1376" t="str">
        <f t="shared" si="50"/>
        <v>#DIV/0!</v>
      </c>
      <c r="O25" s="1441" t="str">
        <f t="shared" si="50"/>
        <v>#DIV/0!</v>
      </c>
      <c r="P25" s="1441" t="str">
        <f t="shared" si="50"/>
        <v>#DIV/0!</v>
      </c>
      <c r="Q25" s="1376">
        <f t="shared" si="50"/>
        <v>1</v>
      </c>
      <c r="R25" s="1376">
        <f t="shared" si="50"/>
        <v>0.5</v>
      </c>
      <c r="S25" s="1376">
        <f t="shared" si="50"/>
        <v>0.5</v>
      </c>
      <c r="T25" s="1376">
        <f t="shared" si="50"/>
        <v>0</v>
      </c>
      <c r="U25" s="1376">
        <f t="shared" si="50"/>
        <v>1</v>
      </c>
      <c r="V25" s="1376" t="str">
        <f t="shared" si="50"/>
        <v>#DIV/0!</v>
      </c>
      <c r="W25" s="1376" t="str">
        <f t="shared" si="50"/>
        <v>#DIV/0!</v>
      </c>
      <c r="X25" s="1376">
        <f t="shared" si="50"/>
        <v>1</v>
      </c>
      <c r="Y25" s="1376">
        <f t="shared" si="50"/>
        <v>0.5</v>
      </c>
      <c r="Z25" s="1376">
        <f t="shared" si="50"/>
        <v>0.3333333333</v>
      </c>
      <c r="AA25" s="1376">
        <f t="shared" si="50"/>
        <v>0.5</v>
      </c>
      <c r="AB25" s="1376">
        <f t="shared" si="50"/>
        <v>1</v>
      </c>
      <c r="AC25" s="1376" t="str">
        <f t="shared" si="50"/>
        <v>#DIV/0!</v>
      </c>
      <c r="AD25" s="1376" t="str">
        <f t="shared" si="50"/>
        <v>#DIV/0!</v>
      </c>
      <c r="AE25" s="1376" t="str">
        <f t="shared" si="50"/>
        <v>#DIV/0!</v>
      </c>
      <c r="AF25" s="1420" t="str">
        <f t="shared" ref="AF25:AG25" si="51">iferror(AF20/AF19,"")</f>
        <v/>
      </c>
      <c r="AG25" s="1420" t="str">
        <f t="shared" si="51"/>
        <v/>
      </c>
      <c r="AH25" s="1532" t="str">
        <f t="shared" si="44"/>
        <v>#DIV/0!</v>
      </c>
      <c r="AI25" s="1531"/>
      <c r="AJ25" s="1534"/>
      <c r="AK25" s="1513"/>
      <c r="AL25" s="1513"/>
      <c r="AM25" s="1513"/>
      <c r="AN25" s="50"/>
    </row>
    <row r="26">
      <c r="A26" s="1355"/>
      <c r="B26" s="50"/>
      <c r="C26" s="50"/>
      <c r="D26" s="50"/>
      <c r="E26" s="134"/>
      <c r="F26" s="50"/>
      <c r="G26" s="50"/>
      <c r="H26" s="1382"/>
      <c r="I26" s="1382"/>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row>
    <row r="27">
      <c r="A27" s="1384" t="s">
        <v>3372</v>
      </c>
      <c r="B27" s="109" t="s">
        <v>125</v>
      </c>
      <c r="C27" s="1356">
        <v>45992.0</v>
      </c>
      <c r="D27" s="1356">
        <v>45993.0</v>
      </c>
      <c r="E27" s="1356">
        <v>45994.0</v>
      </c>
      <c r="F27" s="1356">
        <v>45995.0</v>
      </c>
      <c r="G27" s="1356">
        <v>45996.0</v>
      </c>
      <c r="H27" s="1356">
        <v>45997.0</v>
      </c>
      <c r="I27" s="1356">
        <v>45998.0</v>
      </c>
      <c r="J27" s="1356">
        <v>45999.0</v>
      </c>
      <c r="K27" s="1356">
        <v>46000.0</v>
      </c>
      <c r="L27" s="1356">
        <v>46001.0</v>
      </c>
      <c r="M27" s="1356">
        <v>46002.0</v>
      </c>
      <c r="N27" s="1356">
        <v>46003.0</v>
      </c>
      <c r="O27" s="1356">
        <v>46004.0</v>
      </c>
      <c r="P27" s="1356">
        <v>46005.0</v>
      </c>
      <c r="Q27" s="1356">
        <v>46006.0</v>
      </c>
      <c r="R27" s="1356">
        <v>46007.0</v>
      </c>
      <c r="S27" s="1356">
        <v>46008.0</v>
      </c>
      <c r="T27" s="1356">
        <v>46009.0</v>
      </c>
      <c r="U27" s="1356">
        <v>46010.0</v>
      </c>
      <c r="V27" s="1356">
        <v>46011.0</v>
      </c>
      <c r="W27" s="1356">
        <v>46012.0</v>
      </c>
      <c r="X27" s="1356">
        <v>46013.0</v>
      </c>
      <c r="Y27" s="1356">
        <v>46014.0</v>
      </c>
      <c r="Z27" s="1356">
        <v>46015.0</v>
      </c>
      <c r="AA27" s="1356">
        <v>46016.0</v>
      </c>
      <c r="AB27" s="1356">
        <v>46017.0</v>
      </c>
      <c r="AC27" s="1356">
        <v>46018.0</v>
      </c>
      <c r="AD27" s="1356">
        <v>46019.0</v>
      </c>
      <c r="AE27" s="1356">
        <v>46020.0</v>
      </c>
      <c r="AF27" s="1356">
        <v>46021.0</v>
      </c>
      <c r="AG27" s="1356">
        <v>46022.0</v>
      </c>
      <c r="AH27" s="1357" t="s">
        <v>3305</v>
      </c>
      <c r="AI27" s="1512" t="s">
        <v>3306</v>
      </c>
      <c r="AJ27" s="1513" t="s">
        <v>3307</v>
      </c>
      <c r="AK27" s="1513" t="s">
        <v>3308</v>
      </c>
      <c r="AL27" s="50" t="s">
        <v>3309</v>
      </c>
      <c r="AM27" s="50" t="s">
        <v>3310</v>
      </c>
      <c r="AN27" s="50"/>
    </row>
    <row r="28">
      <c r="B28" s="109" t="s">
        <v>22</v>
      </c>
      <c r="C28" s="1425">
        <v>3.0</v>
      </c>
      <c r="D28" s="1425">
        <v>3.0</v>
      </c>
      <c r="E28" s="1425"/>
      <c r="F28" s="1423"/>
      <c r="G28" s="1423"/>
      <c r="H28" s="1382"/>
      <c r="I28" s="1382"/>
      <c r="J28" s="1423"/>
      <c r="K28" s="1423"/>
      <c r="L28" s="1423"/>
      <c r="M28" s="1423"/>
      <c r="N28" s="1423"/>
      <c r="O28" s="1423"/>
      <c r="P28" s="1423"/>
      <c r="Q28" s="1423"/>
      <c r="R28" s="1382"/>
      <c r="S28" s="1382"/>
      <c r="T28" s="1423"/>
      <c r="U28" s="1423"/>
      <c r="V28" s="1423"/>
      <c r="W28" s="1423"/>
      <c r="X28" s="1423"/>
      <c r="Y28" s="1425" t="s">
        <v>3373</v>
      </c>
      <c r="Z28" s="1423"/>
      <c r="AA28" s="1423"/>
      <c r="AB28" s="1423"/>
      <c r="AC28" s="1423"/>
      <c r="AD28" s="1423"/>
      <c r="AE28" s="1423"/>
      <c r="AF28" s="1382"/>
      <c r="AG28" s="1382"/>
      <c r="AH28" s="1514">
        <f>SUM(C28:AF28)</f>
        <v>6</v>
      </c>
      <c r="AI28" s="1515"/>
      <c r="AJ28" s="1516"/>
      <c r="AK28" s="1516"/>
      <c r="AL28" s="393"/>
      <c r="AM28" s="393"/>
      <c r="AN28" s="50"/>
    </row>
    <row r="29">
      <c r="B29" s="1517" t="s">
        <v>97</v>
      </c>
      <c r="C29" s="1511">
        <v>53.0</v>
      </c>
      <c r="D29" s="1511">
        <v>128.0</v>
      </c>
      <c r="E29" s="1511"/>
      <c r="F29" s="1520"/>
      <c r="G29" s="1520"/>
      <c r="H29" s="1519"/>
      <c r="I29" s="1519"/>
      <c r="J29" s="1520"/>
      <c r="K29" s="1520"/>
      <c r="L29" s="1520"/>
      <c r="M29" s="1520"/>
      <c r="N29" s="1520"/>
      <c r="O29" s="1521"/>
      <c r="P29" s="1521"/>
      <c r="Q29" s="1521"/>
      <c r="R29" s="1519"/>
      <c r="S29" s="1519"/>
      <c r="T29" s="1521"/>
      <c r="U29" s="1521"/>
      <c r="V29" s="1521"/>
      <c r="W29" s="1521"/>
      <c r="X29" s="1521"/>
      <c r="Y29" s="1506">
        <v>87.0</v>
      </c>
      <c r="Z29" s="1521"/>
      <c r="AA29" s="1521"/>
      <c r="AB29" s="1521"/>
      <c r="AC29" s="1521"/>
      <c r="AD29" s="1521"/>
      <c r="AE29" s="1521"/>
      <c r="AF29" s="1519"/>
      <c r="AG29" s="1522"/>
      <c r="AH29" s="1523">
        <f t="shared" ref="AH29:AH33" si="52">AVERAGE(C29:AF29)</f>
        <v>89.33333333</v>
      </c>
      <c r="AI29" s="1320">
        <f t="shared" ref="AI29:AI33" si="53">SUM(C29:AF29)</f>
        <v>268</v>
      </c>
      <c r="AJ29" s="1524">
        <f t="shared" ref="AJ29:AJ33" si="54">IFERROR(AVERAGE(C29:F29),"-")</f>
        <v>90.5</v>
      </c>
      <c r="AK29" s="1524" t="str">
        <f t="shared" ref="AK29:AK33" si="55">IFERROR(AVERAGE(I29:M29),"-")</f>
        <v>-</v>
      </c>
      <c r="AL29" s="1516" t="str">
        <f t="shared" ref="AL29:AL33" si="56">IFERROR(AVERAGE(P29:T29),"-")</f>
        <v>-</v>
      </c>
      <c r="AM29" s="1516">
        <f t="shared" ref="AM29:AM33" si="57">IFERROR(AVERAGE(W29:AA29),"-")</f>
        <v>87</v>
      </c>
      <c r="AN29" s="1525"/>
    </row>
    <row r="30">
      <c r="B30" s="1526" t="s">
        <v>3290</v>
      </c>
      <c r="C30" s="1425">
        <v>29.0</v>
      </c>
      <c r="D30" s="1425">
        <v>49.0</v>
      </c>
      <c r="E30" s="1425"/>
      <c r="F30" s="1528"/>
      <c r="G30" s="1528"/>
      <c r="H30" s="1527"/>
      <c r="I30" s="1527"/>
      <c r="J30" s="1528"/>
      <c r="K30" s="1528"/>
      <c r="L30" s="1528"/>
      <c r="M30" s="1528"/>
      <c r="N30" s="1528"/>
      <c r="O30" s="1529"/>
      <c r="P30" s="1529"/>
      <c r="Q30" s="1529"/>
      <c r="R30" s="1527"/>
      <c r="S30" s="1527"/>
      <c r="T30" s="1529"/>
      <c r="U30" s="1529"/>
      <c r="V30" s="1529"/>
      <c r="W30" s="1529"/>
      <c r="X30" s="1529"/>
      <c r="Y30" s="1538">
        <v>45.0</v>
      </c>
      <c r="Z30" s="1529"/>
      <c r="AA30" s="1529"/>
      <c r="AB30" s="1529"/>
      <c r="AC30" s="1529"/>
      <c r="AD30" s="1529"/>
      <c r="AE30" s="1529"/>
      <c r="AF30" s="1527"/>
      <c r="AG30" s="1382"/>
      <c r="AH30" s="1523">
        <f t="shared" si="52"/>
        <v>41</v>
      </c>
      <c r="AI30" s="1320">
        <f t="shared" si="53"/>
        <v>123</v>
      </c>
      <c r="AJ30" s="1524">
        <f t="shared" si="54"/>
        <v>39</v>
      </c>
      <c r="AK30" s="1524" t="str">
        <f t="shared" si="55"/>
        <v>-</v>
      </c>
      <c r="AL30" s="1516" t="str">
        <f t="shared" si="56"/>
        <v>-</v>
      </c>
      <c r="AM30" s="1516">
        <f t="shared" si="57"/>
        <v>45</v>
      </c>
      <c r="AN30" s="50"/>
    </row>
    <row r="31">
      <c r="B31" s="109" t="s">
        <v>1283</v>
      </c>
      <c r="C31" s="1425">
        <v>7.0</v>
      </c>
      <c r="D31" s="1425">
        <v>15.0</v>
      </c>
      <c r="E31" s="1425"/>
      <c r="F31" s="1423"/>
      <c r="G31" s="1423"/>
      <c r="H31" s="1382"/>
      <c r="I31" s="1382"/>
      <c r="J31" s="1423"/>
      <c r="K31" s="1423"/>
      <c r="L31" s="1423"/>
      <c r="M31" s="1423"/>
      <c r="N31" s="1423"/>
      <c r="O31" s="124"/>
      <c r="P31" s="124"/>
      <c r="Q31" s="124"/>
      <c r="R31" s="1382"/>
      <c r="S31" s="1382"/>
      <c r="T31" s="124"/>
      <c r="U31" s="124"/>
      <c r="V31" s="124"/>
      <c r="W31" s="124"/>
      <c r="X31" s="124"/>
      <c r="Y31" s="1056">
        <v>14.0</v>
      </c>
      <c r="Z31" s="124"/>
      <c r="AA31" s="124"/>
      <c r="AB31" s="124"/>
      <c r="AC31" s="124"/>
      <c r="AD31" s="124"/>
      <c r="AE31" s="124"/>
      <c r="AF31" s="1382"/>
      <c r="AG31" s="1382"/>
      <c r="AH31" s="1523">
        <f t="shared" si="52"/>
        <v>12</v>
      </c>
      <c r="AI31" s="1320">
        <f t="shared" si="53"/>
        <v>36</v>
      </c>
      <c r="AJ31" s="1524">
        <f t="shared" si="54"/>
        <v>11</v>
      </c>
      <c r="AK31" s="1524" t="str">
        <f t="shared" si="55"/>
        <v>-</v>
      </c>
      <c r="AL31" s="1516" t="str">
        <f t="shared" si="56"/>
        <v>-</v>
      </c>
      <c r="AM31" s="1516">
        <f t="shared" si="57"/>
        <v>14</v>
      </c>
      <c r="AN31" s="50"/>
    </row>
    <row r="32">
      <c r="B32" s="109" t="s">
        <v>3315</v>
      </c>
      <c r="C32" s="1425">
        <v>0.0</v>
      </c>
      <c r="D32" s="1425">
        <v>0.0</v>
      </c>
      <c r="E32" s="1425"/>
      <c r="F32" s="1423"/>
      <c r="G32" s="1423"/>
      <c r="H32" s="1382"/>
      <c r="I32" s="1382"/>
      <c r="J32" s="1423"/>
      <c r="K32" s="1423"/>
      <c r="L32" s="1423"/>
      <c r="M32" s="1423"/>
      <c r="N32" s="1423"/>
      <c r="O32" s="124"/>
      <c r="P32" s="124"/>
      <c r="Q32" s="124"/>
      <c r="R32" s="1382"/>
      <c r="S32" s="1382"/>
      <c r="T32" s="124"/>
      <c r="U32" s="124"/>
      <c r="V32" s="124"/>
      <c r="W32" s="124"/>
      <c r="X32" s="124"/>
      <c r="Y32" s="1056">
        <v>1.0</v>
      </c>
      <c r="Z32" s="124"/>
      <c r="AA32" s="124"/>
      <c r="AB32" s="124"/>
      <c r="AC32" s="124"/>
      <c r="AD32" s="124"/>
      <c r="AE32" s="124"/>
      <c r="AF32" s="1382"/>
      <c r="AG32" s="1382"/>
      <c r="AH32" s="1523">
        <f t="shared" si="52"/>
        <v>0.3333333333</v>
      </c>
      <c r="AI32" s="1320">
        <f t="shared" si="53"/>
        <v>1</v>
      </c>
      <c r="AJ32" s="1524">
        <f t="shared" si="54"/>
        <v>0</v>
      </c>
      <c r="AK32" s="1524" t="str">
        <f t="shared" si="55"/>
        <v>-</v>
      </c>
      <c r="AL32" s="1516" t="str">
        <f t="shared" si="56"/>
        <v>-</v>
      </c>
      <c r="AM32" s="1516">
        <f t="shared" si="57"/>
        <v>1</v>
      </c>
      <c r="AN32" s="50"/>
    </row>
    <row r="33">
      <c r="B33" s="109" t="s">
        <v>96</v>
      </c>
      <c r="C33" s="1425">
        <v>0.0</v>
      </c>
      <c r="D33" s="1425">
        <v>0.0</v>
      </c>
      <c r="E33" s="1425"/>
      <c r="F33" s="1423"/>
      <c r="G33" s="1423"/>
      <c r="H33" s="1382"/>
      <c r="I33" s="1382"/>
      <c r="J33" s="1423"/>
      <c r="K33" s="1423"/>
      <c r="L33" s="1423"/>
      <c r="M33" s="1423"/>
      <c r="N33" s="1423"/>
      <c r="O33" s="124"/>
      <c r="P33" s="124"/>
      <c r="Q33" s="124"/>
      <c r="R33" s="1382"/>
      <c r="S33" s="1382"/>
      <c r="T33" s="124"/>
      <c r="U33" s="124"/>
      <c r="V33" s="124"/>
      <c r="W33" s="124"/>
      <c r="X33" s="124"/>
      <c r="Y33" s="1056">
        <v>1.0</v>
      </c>
      <c r="Z33" s="124"/>
      <c r="AA33" s="124"/>
      <c r="AB33" s="124"/>
      <c r="AC33" s="124"/>
      <c r="AD33" s="124"/>
      <c r="AE33" s="124"/>
      <c r="AF33" s="1382"/>
      <c r="AG33" s="1382"/>
      <c r="AH33" s="1523">
        <f t="shared" si="52"/>
        <v>0.3333333333</v>
      </c>
      <c r="AI33" s="1320">
        <f t="shared" si="53"/>
        <v>1</v>
      </c>
      <c r="AJ33" s="1524">
        <f t="shared" si="54"/>
        <v>0</v>
      </c>
      <c r="AK33" s="1524" t="str">
        <f t="shared" si="55"/>
        <v>-</v>
      </c>
      <c r="AL33" s="1516" t="str">
        <f t="shared" si="56"/>
        <v>-</v>
      </c>
      <c r="AM33" s="1516">
        <f t="shared" si="57"/>
        <v>1</v>
      </c>
      <c r="AN33" s="50"/>
    </row>
    <row r="34">
      <c r="B34" s="1373" t="s">
        <v>3317</v>
      </c>
      <c r="C34" s="1410">
        <f t="shared" ref="C34:G34" si="58">C33-C28</f>
        <v>-3</v>
      </c>
      <c r="D34" s="1410">
        <f t="shared" si="58"/>
        <v>-3</v>
      </c>
      <c r="E34" s="1410">
        <f t="shared" si="58"/>
        <v>0</v>
      </c>
      <c r="F34" s="1410">
        <f t="shared" si="58"/>
        <v>0</v>
      </c>
      <c r="G34" s="1410">
        <f t="shared" si="58"/>
        <v>0</v>
      </c>
      <c r="H34" s="1382"/>
      <c r="I34" s="1382"/>
      <c r="J34" s="1410">
        <f t="shared" ref="J34:AG34" si="59">J33-J28</f>
        <v>0</v>
      </c>
      <c r="K34" s="1410">
        <f t="shared" si="59"/>
        <v>0</v>
      </c>
      <c r="L34" s="1410">
        <f t="shared" si="59"/>
        <v>0</v>
      </c>
      <c r="M34" s="1410">
        <f t="shared" si="59"/>
        <v>0</v>
      </c>
      <c r="N34" s="1410">
        <f t="shared" si="59"/>
        <v>0</v>
      </c>
      <c r="O34" s="1410">
        <f t="shared" si="59"/>
        <v>0</v>
      </c>
      <c r="P34" s="1410">
        <f t="shared" si="59"/>
        <v>0</v>
      </c>
      <c r="Q34" s="1410">
        <f t="shared" si="59"/>
        <v>0</v>
      </c>
      <c r="R34" s="1410">
        <f t="shared" si="59"/>
        <v>0</v>
      </c>
      <c r="S34" s="1410">
        <f t="shared" si="59"/>
        <v>0</v>
      </c>
      <c r="T34" s="1410">
        <f t="shared" si="59"/>
        <v>0</v>
      </c>
      <c r="U34" s="1410">
        <f t="shared" si="59"/>
        <v>0</v>
      </c>
      <c r="V34" s="1410">
        <f t="shared" si="59"/>
        <v>0</v>
      </c>
      <c r="W34" s="1410">
        <f t="shared" si="59"/>
        <v>0</v>
      </c>
      <c r="X34" s="1410">
        <f t="shared" si="59"/>
        <v>0</v>
      </c>
      <c r="Y34" s="1410" t="str">
        <f t="shared" si="59"/>
        <v>#VALUE!</v>
      </c>
      <c r="Z34" s="1410">
        <f t="shared" si="59"/>
        <v>0</v>
      </c>
      <c r="AA34" s="1410">
        <f t="shared" si="59"/>
        <v>0</v>
      </c>
      <c r="AB34" s="1410">
        <f t="shared" si="59"/>
        <v>0</v>
      </c>
      <c r="AC34" s="1410">
        <f t="shared" si="59"/>
        <v>0</v>
      </c>
      <c r="AD34" s="1410">
        <f t="shared" si="59"/>
        <v>0</v>
      </c>
      <c r="AE34" s="1410">
        <f t="shared" si="59"/>
        <v>0</v>
      </c>
      <c r="AF34" s="1410">
        <f t="shared" si="59"/>
        <v>0</v>
      </c>
      <c r="AG34" s="1410">
        <f t="shared" si="59"/>
        <v>0</v>
      </c>
      <c r="AH34" s="1530" t="str">
        <f>SUM(C34:AG34)</f>
        <v>#VALUE!</v>
      </c>
      <c r="AI34" s="1531"/>
      <c r="AJ34" s="393"/>
      <c r="AK34" s="1516"/>
      <c r="AL34" s="393"/>
      <c r="AM34" s="1516"/>
      <c r="AN34" s="50"/>
    </row>
    <row r="35">
      <c r="B35" s="1375" t="s">
        <v>157</v>
      </c>
      <c r="C35" s="1376">
        <f t="shared" ref="C35:G35" si="60">C30/C29</f>
        <v>0.5471698113</v>
      </c>
      <c r="D35" s="1376">
        <f t="shared" si="60"/>
        <v>0.3828125</v>
      </c>
      <c r="E35" s="1376" t="str">
        <f t="shared" si="60"/>
        <v>#DIV/0!</v>
      </c>
      <c r="F35" s="1376" t="str">
        <f t="shared" si="60"/>
        <v>#DIV/0!</v>
      </c>
      <c r="G35" s="1376" t="str">
        <f t="shared" si="60"/>
        <v>#DIV/0!</v>
      </c>
      <c r="H35" s="1420" t="str">
        <f t="shared" ref="H35:I35" si="61">iferror(H30/H29,"")</f>
        <v/>
      </c>
      <c r="I35" s="1420" t="str">
        <f t="shared" si="61"/>
        <v/>
      </c>
      <c r="J35" s="1376" t="str">
        <f t="shared" ref="J35:Q35" si="62">J30/J29</f>
        <v>#DIV/0!</v>
      </c>
      <c r="K35" s="1376" t="str">
        <f t="shared" si="62"/>
        <v>#DIV/0!</v>
      </c>
      <c r="L35" s="1376" t="str">
        <f t="shared" si="62"/>
        <v>#DIV/0!</v>
      </c>
      <c r="M35" s="1376" t="str">
        <f t="shared" si="62"/>
        <v>#DIV/0!</v>
      </c>
      <c r="N35" s="1376" t="str">
        <f t="shared" si="62"/>
        <v>#DIV/0!</v>
      </c>
      <c r="O35" s="1376" t="str">
        <f t="shared" si="62"/>
        <v>#DIV/0!</v>
      </c>
      <c r="P35" s="1376" t="str">
        <f t="shared" si="62"/>
        <v>#DIV/0!</v>
      </c>
      <c r="Q35" s="1376" t="str">
        <f t="shared" si="62"/>
        <v>#DIV/0!</v>
      </c>
      <c r="R35" s="1420" t="str">
        <f t="shared" ref="R35:S35" si="63">iferror(R30/R29,"")</f>
        <v/>
      </c>
      <c r="S35" s="1420" t="str">
        <f t="shared" si="63"/>
        <v/>
      </c>
      <c r="T35" s="1376" t="str">
        <f t="shared" ref="T35:AE35" si="64">T30/T29</f>
        <v>#DIV/0!</v>
      </c>
      <c r="U35" s="1376" t="str">
        <f t="shared" si="64"/>
        <v>#DIV/0!</v>
      </c>
      <c r="V35" s="1376" t="str">
        <f t="shared" si="64"/>
        <v>#DIV/0!</v>
      </c>
      <c r="W35" s="1376" t="str">
        <f t="shared" si="64"/>
        <v>#DIV/0!</v>
      </c>
      <c r="X35" s="1376" t="str">
        <f t="shared" si="64"/>
        <v>#DIV/0!</v>
      </c>
      <c r="Y35" s="1376">
        <f t="shared" si="64"/>
        <v>0.5172413793</v>
      </c>
      <c r="Z35" s="1376" t="str">
        <f t="shared" si="64"/>
        <v>#DIV/0!</v>
      </c>
      <c r="AA35" s="1376" t="str">
        <f t="shared" si="64"/>
        <v>#DIV/0!</v>
      </c>
      <c r="AB35" s="1376" t="str">
        <f t="shared" si="64"/>
        <v>#DIV/0!</v>
      </c>
      <c r="AC35" s="1376" t="str">
        <f t="shared" si="64"/>
        <v>#DIV/0!</v>
      </c>
      <c r="AD35" s="1376" t="str">
        <f t="shared" si="64"/>
        <v>#DIV/0!</v>
      </c>
      <c r="AE35" s="1376" t="str">
        <f t="shared" si="64"/>
        <v>#DIV/0!</v>
      </c>
      <c r="AF35" s="1420" t="str">
        <f t="shared" ref="AF35:AG35" si="65">iferror(AF30/AF29,"")</f>
        <v/>
      </c>
      <c r="AG35" s="1420" t="str">
        <f t="shared" si="65"/>
        <v/>
      </c>
      <c r="AH35" s="1532" t="str">
        <f t="shared" ref="AH35:AH38" si="72">AVERAGE(C35:AF35)</f>
        <v>#DIV/0!</v>
      </c>
      <c r="AI35" s="1531"/>
      <c r="AJ35" s="1525"/>
      <c r="AK35" s="1533"/>
      <c r="AL35" s="1525"/>
      <c r="AM35" s="1534"/>
      <c r="AN35" s="50"/>
    </row>
    <row r="36">
      <c r="B36" s="1375" t="s">
        <v>159</v>
      </c>
      <c r="C36" s="1376">
        <f t="shared" ref="C36:G36" si="66">C31/C30</f>
        <v>0.2413793103</v>
      </c>
      <c r="D36" s="1376">
        <f t="shared" si="66"/>
        <v>0.306122449</v>
      </c>
      <c r="E36" s="1376" t="str">
        <f t="shared" si="66"/>
        <v>#DIV/0!</v>
      </c>
      <c r="F36" s="1376" t="str">
        <f t="shared" si="66"/>
        <v>#DIV/0!</v>
      </c>
      <c r="G36" s="1376" t="str">
        <f t="shared" si="66"/>
        <v>#DIV/0!</v>
      </c>
      <c r="H36" s="1420" t="str">
        <f t="shared" ref="H36:I36" si="67">iferror(H31/H30,"")</f>
        <v/>
      </c>
      <c r="I36" s="1420" t="str">
        <f t="shared" si="67"/>
        <v/>
      </c>
      <c r="J36" s="1376" t="str">
        <f t="shared" ref="J36:Q36" si="68">J31/J30</f>
        <v>#DIV/0!</v>
      </c>
      <c r="K36" s="1376" t="str">
        <f t="shared" si="68"/>
        <v>#DIV/0!</v>
      </c>
      <c r="L36" s="1376" t="str">
        <f t="shared" si="68"/>
        <v>#DIV/0!</v>
      </c>
      <c r="M36" s="1376" t="str">
        <f t="shared" si="68"/>
        <v>#DIV/0!</v>
      </c>
      <c r="N36" s="1376" t="str">
        <f t="shared" si="68"/>
        <v>#DIV/0!</v>
      </c>
      <c r="O36" s="1376" t="str">
        <f t="shared" si="68"/>
        <v>#DIV/0!</v>
      </c>
      <c r="P36" s="1376" t="str">
        <f t="shared" si="68"/>
        <v>#DIV/0!</v>
      </c>
      <c r="Q36" s="1376" t="str">
        <f t="shared" si="68"/>
        <v>#DIV/0!</v>
      </c>
      <c r="R36" s="1420" t="str">
        <f t="shared" ref="R36:S36" si="69">iferror(R31/R30,"")</f>
        <v/>
      </c>
      <c r="S36" s="1420" t="str">
        <f t="shared" si="69"/>
        <v/>
      </c>
      <c r="T36" s="1376" t="str">
        <f t="shared" ref="T36:AE36" si="70">T31/T30</f>
        <v>#DIV/0!</v>
      </c>
      <c r="U36" s="1376" t="str">
        <f t="shared" si="70"/>
        <v>#DIV/0!</v>
      </c>
      <c r="V36" s="1376" t="str">
        <f t="shared" si="70"/>
        <v>#DIV/0!</v>
      </c>
      <c r="W36" s="1376" t="str">
        <f t="shared" si="70"/>
        <v>#DIV/0!</v>
      </c>
      <c r="X36" s="1376" t="str">
        <f t="shared" si="70"/>
        <v>#DIV/0!</v>
      </c>
      <c r="Y36" s="1376">
        <f t="shared" si="70"/>
        <v>0.3111111111</v>
      </c>
      <c r="Z36" s="1376" t="str">
        <f t="shared" si="70"/>
        <v>#DIV/0!</v>
      </c>
      <c r="AA36" s="1376" t="str">
        <f t="shared" si="70"/>
        <v>#DIV/0!</v>
      </c>
      <c r="AB36" s="1376" t="str">
        <f t="shared" si="70"/>
        <v>#DIV/0!</v>
      </c>
      <c r="AC36" s="1376" t="str">
        <f t="shared" si="70"/>
        <v>#DIV/0!</v>
      </c>
      <c r="AD36" s="1376" t="str">
        <f t="shared" si="70"/>
        <v>#DIV/0!</v>
      </c>
      <c r="AE36" s="1376" t="str">
        <f t="shared" si="70"/>
        <v>#DIV/0!</v>
      </c>
      <c r="AF36" s="1420" t="str">
        <f t="shared" ref="AF36:AG36" si="71">iferror(AF31/AF30,"")</f>
        <v/>
      </c>
      <c r="AG36" s="1420" t="str">
        <f t="shared" si="71"/>
        <v/>
      </c>
      <c r="AH36" s="1532" t="str">
        <f t="shared" si="72"/>
        <v>#DIV/0!</v>
      </c>
      <c r="AI36" s="1531"/>
      <c r="AJ36" s="1534"/>
      <c r="AK36" s="1513"/>
      <c r="AL36" s="1513"/>
      <c r="AM36" s="1513"/>
      <c r="AN36" s="50"/>
    </row>
    <row r="37">
      <c r="B37" s="1375" t="s">
        <v>161</v>
      </c>
      <c r="C37" s="1376">
        <f t="shared" ref="C37:G37" si="73">C32/C31</f>
        <v>0</v>
      </c>
      <c r="D37" s="1376">
        <f t="shared" si="73"/>
        <v>0</v>
      </c>
      <c r="E37" s="1376" t="str">
        <f t="shared" si="73"/>
        <v>#DIV/0!</v>
      </c>
      <c r="F37" s="1376" t="str">
        <f t="shared" si="73"/>
        <v>#DIV/0!</v>
      </c>
      <c r="G37" s="1376" t="str">
        <f t="shared" si="73"/>
        <v>#DIV/0!</v>
      </c>
      <c r="H37" s="1420" t="str">
        <f t="shared" ref="H37:I37" si="74">iferror(H32/H31,"")</f>
        <v/>
      </c>
      <c r="I37" s="1420" t="str">
        <f t="shared" si="74"/>
        <v/>
      </c>
      <c r="J37" s="1376" t="str">
        <f t="shared" ref="J37:Q37" si="75">J32/J31</f>
        <v>#DIV/0!</v>
      </c>
      <c r="K37" s="1376" t="str">
        <f t="shared" si="75"/>
        <v>#DIV/0!</v>
      </c>
      <c r="L37" s="1376" t="str">
        <f t="shared" si="75"/>
        <v>#DIV/0!</v>
      </c>
      <c r="M37" s="1376" t="str">
        <f t="shared" si="75"/>
        <v>#DIV/0!</v>
      </c>
      <c r="N37" s="1376" t="str">
        <f t="shared" si="75"/>
        <v>#DIV/0!</v>
      </c>
      <c r="O37" s="1376" t="str">
        <f t="shared" si="75"/>
        <v>#DIV/0!</v>
      </c>
      <c r="P37" s="1376" t="str">
        <f t="shared" si="75"/>
        <v>#DIV/0!</v>
      </c>
      <c r="Q37" s="1376" t="str">
        <f t="shared" si="75"/>
        <v>#DIV/0!</v>
      </c>
      <c r="R37" s="1420" t="str">
        <f t="shared" ref="R37:S37" si="76">iferror(R32/R31,"")</f>
        <v/>
      </c>
      <c r="S37" s="1420" t="str">
        <f t="shared" si="76"/>
        <v/>
      </c>
      <c r="T37" s="1376" t="str">
        <f t="shared" ref="T37:AE37" si="77">T32/T31</f>
        <v>#DIV/0!</v>
      </c>
      <c r="U37" s="1376" t="str">
        <f t="shared" si="77"/>
        <v>#DIV/0!</v>
      </c>
      <c r="V37" s="1376" t="str">
        <f t="shared" si="77"/>
        <v>#DIV/0!</v>
      </c>
      <c r="W37" s="1376" t="str">
        <f t="shared" si="77"/>
        <v>#DIV/0!</v>
      </c>
      <c r="X37" s="1376" t="str">
        <f t="shared" si="77"/>
        <v>#DIV/0!</v>
      </c>
      <c r="Y37" s="1376">
        <f t="shared" si="77"/>
        <v>0.07142857143</v>
      </c>
      <c r="Z37" s="1376" t="str">
        <f t="shared" si="77"/>
        <v>#DIV/0!</v>
      </c>
      <c r="AA37" s="1376" t="str">
        <f t="shared" si="77"/>
        <v>#DIV/0!</v>
      </c>
      <c r="AB37" s="1376" t="str">
        <f t="shared" si="77"/>
        <v>#DIV/0!</v>
      </c>
      <c r="AC37" s="1376" t="str">
        <f t="shared" si="77"/>
        <v>#DIV/0!</v>
      </c>
      <c r="AD37" s="1376" t="str">
        <f t="shared" si="77"/>
        <v>#DIV/0!</v>
      </c>
      <c r="AE37" s="1376" t="str">
        <f t="shared" si="77"/>
        <v>#DIV/0!</v>
      </c>
      <c r="AF37" s="1420" t="str">
        <f t="shared" ref="AF37:AG37" si="78">iferror(AF32/AF31,"")</f>
        <v/>
      </c>
      <c r="AG37" s="1420" t="str">
        <f t="shared" si="78"/>
        <v/>
      </c>
      <c r="AH37" s="1532" t="str">
        <f t="shared" si="72"/>
        <v>#DIV/0!</v>
      </c>
      <c r="AI37" s="1531"/>
      <c r="AJ37" s="1534"/>
      <c r="AK37" s="1513"/>
      <c r="AL37" s="1513"/>
      <c r="AM37" s="1513"/>
      <c r="AN37" s="50"/>
    </row>
    <row r="38">
      <c r="B38" s="1375" t="s">
        <v>163</v>
      </c>
      <c r="C38" s="1376" t="str">
        <f t="shared" ref="C38:G38" si="79">C33/C32</f>
        <v>#DIV/0!</v>
      </c>
      <c r="D38" s="1376" t="str">
        <f t="shared" si="79"/>
        <v>#DIV/0!</v>
      </c>
      <c r="E38" s="1376" t="str">
        <f t="shared" si="79"/>
        <v>#DIV/0!</v>
      </c>
      <c r="F38" s="1376" t="str">
        <f t="shared" si="79"/>
        <v>#DIV/0!</v>
      </c>
      <c r="G38" s="1376" t="str">
        <f t="shared" si="79"/>
        <v>#DIV/0!</v>
      </c>
      <c r="H38" s="1420" t="str">
        <f t="shared" ref="H38:I38" si="80">iferror(H33/H32,"")</f>
        <v/>
      </c>
      <c r="I38" s="1420" t="str">
        <f t="shared" si="80"/>
        <v/>
      </c>
      <c r="J38" s="1376" t="str">
        <f t="shared" ref="J38:Q38" si="81">J33/J32</f>
        <v>#DIV/0!</v>
      </c>
      <c r="K38" s="1376" t="str">
        <f t="shared" si="81"/>
        <v>#DIV/0!</v>
      </c>
      <c r="L38" s="1376" t="str">
        <f t="shared" si="81"/>
        <v>#DIV/0!</v>
      </c>
      <c r="M38" s="1376" t="str">
        <f t="shared" si="81"/>
        <v>#DIV/0!</v>
      </c>
      <c r="N38" s="1376" t="str">
        <f t="shared" si="81"/>
        <v>#DIV/0!</v>
      </c>
      <c r="O38" s="1376" t="str">
        <f t="shared" si="81"/>
        <v>#DIV/0!</v>
      </c>
      <c r="P38" s="1376" t="str">
        <f t="shared" si="81"/>
        <v>#DIV/0!</v>
      </c>
      <c r="Q38" s="1376" t="str">
        <f t="shared" si="81"/>
        <v>#DIV/0!</v>
      </c>
      <c r="R38" s="1420" t="str">
        <f t="shared" ref="R38:S38" si="82">iferror(R33/R32,"")</f>
        <v/>
      </c>
      <c r="S38" s="1420" t="str">
        <f t="shared" si="82"/>
        <v/>
      </c>
      <c r="T38" s="1376" t="str">
        <f t="shared" ref="T38:AE38" si="83">T33/T32</f>
        <v>#DIV/0!</v>
      </c>
      <c r="U38" s="1376" t="str">
        <f t="shared" si="83"/>
        <v>#DIV/0!</v>
      </c>
      <c r="V38" s="1376" t="str">
        <f t="shared" si="83"/>
        <v>#DIV/0!</v>
      </c>
      <c r="W38" s="1376" t="str">
        <f t="shared" si="83"/>
        <v>#DIV/0!</v>
      </c>
      <c r="X38" s="1376" t="str">
        <f t="shared" si="83"/>
        <v>#DIV/0!</v>
      </c>
      <c r="Y38" s="1376">
        <f t="shared" si="83"/>
        <v>1</v>
      </c>
      <c r="Z38" s="1376" t="str">
        <f t="shared" si="83"/>
        <v>#DIV/0!</v>
      </c>
      <c r="AA38" s="1376" t="str">
        <f t="shared" si="83"/>
        <v>#DIV/0!</v>
      </c>
      <c r="AB38" s="1376" t="str">
        <f t="shared" si="83"/>
        <v>#DIV/0!</v>
      </c>
      <c r="AC38" s="1376" t="str">
        <f t="shared" si="83"/>
        <v>#DIV/0!</v>
      </c>
      <c r="AD38" s="1376" t="str">
        <f t="shared" si="83"/>
        <v>#DIV/0!</v>
      </c>
      <c r="AE38" s="1376" t="str">
        <f t="shared" si="83"/>
        <v>#DIV/0!</v>
      </c>
      <c r="AF38" s="1420" t="str">
        <f t="shared" ref="AF38:AG38" si="84">iferror(AF33/AF32,"")</f>
        <v/>
      </c>
      <c r="AG38" s="1420" t="str">
        <f t="shared" si="84"/>
        <v/>
      </c>
      <c r="AH38" s="1532" t="str">
        <f t="shared" si="72"/>
        <v>#DIV/0!</v>
      </c>
      <c r="AI38" s="1531"/>
      <c r="AJ38" s="1534"/>
      <c r="AK38" s="1513"/>
      <c r="AL38" s="1513"/>
      <c r="AM38" s="1513"/>
      <c r="AN38" s="50"/>
    </row>
    <row r="39">
      <c r="A39" s="1384"/>
      <c r="B39" s="109"/>
      <c r="C39" s="1421"/>
      <c r="D39" s="1421"/>
      <c r="E39" s="134"/>
      <c r="F39" s="1421"/>
      <c r="G39" s="1421"/>
      <c r="H39" s="1420"/>
      <c r="I39" s="1420"/>
      <c r="J39" s="1421"/>
      <c r="K39" s="134"/>
      <c r="L39" s="134"/>
      <c r="M39" s="134"/>
      <c r="N39" s="1421"/>
      <c r="O39" s="1421"/>
      <c r="P39" s="1421"/>
      <c r="Q39" s="1421"/>
      <c r="R39" s="134"/>
      <c r="S39" s="134"/>
      <c r="T39" s="1421"/>
      <c r="U39" s="1421"/>
      <c r="V39" s="1421"/>
      <c r="W39" s="1421"/>
      <c r="X39" s="1421"/>
      <c r="Y39" s="134"/>
      <c r="Z39" s="134"/>
      <c r="AA39" s="1421"/>
      <c r="AB39" s="1421"/>
      <c r="AC39" s="1421"/>
      <c r="AD39" s="1421"/>
      <c r="AE39" s="1421"/>
      <c r="AF39" s="134"/>
      <c r="AG39" s="134"/>
      <c r="AH39" s="1422"/>
      <c r="AI39" s="50"/>
      <c r="AJ39" s="50"/>
      <c r="AK39" s="50"/>
      <c r="AL39" s="50"/>
      <c r="AM39" s="50"/>
      <c r="AN39" s="50"/>
    </row>
    <row r="40">
      <c r="A40" s="1384" t="s">
        <v>1538</v>
      </c>
      <c r="B40" s="109" t="s">
        <v>125</v>
      </c>
      <c r="C40" s="1356">
        <v>45992.0</v>
      </c>
      <c r="D40" s="1356">
        <v>45993.0</v>
      </c>
      <c r="E40" s="1356">
        <v>45994.0</v>
      </c>
      <c r="F40" s="1356">
        <v>45995.0</v>
      </c>
      <c r="G40" s="1356">
        <v>45996.0</v>
      </c>
      <c r="H40" s="1356">
        <v>45997.0</v>
      </c>
      <c r="I40" s="1356">
        <v>45998.0</v>
      </c>
      <c r="J40" s="1356">
        <v>45999.0</v>
      </c>
      <c r="K40" s="1356">
        <v>46000.0</v>
      </c>
      <c r="L40" s="1356">
        <v>46001.0</v>
      </c>
      <c r="M40" s="1356">
        <v>46002.0</v>
      </c>
      <c r="N40" s="1356">
        <v>46003.0</v>
      </c>
      <c r="O40" s="1356">
        <v>46004.0</v>
      </c>
      <c r="P40" s="1356">
        <v>46005.0</v>
      </c>
      <c r="Q40" s="1356">
        <v>46006.0</v>
      </c>
      <c r="R40" s="1356">
        <v>46007.0</v>
      </c>
      <c r="S40" s="1356">
        <v>46008.0</v>
      </c>
      <c r="T40" s="1356">
        <v>46009.0</v>
      </c>
      <c r="U40" s="1356">
        <v>46010.0</v>
      </c>
      <c r="V40" s="1356">
        <v>46011.0</v>
      </c>
      <c r="W40" s="1356">
        <v>46012.0</v>
      </c>
      <c r="X40" s="1356">
        <v>46013.0</v>
      </c>
      <c r="Y40" s="1356">
        <v>46014.0</v>
      </c>
      <c r="Z40" s="1356">
        <v>46015.0</v>
      </c>
      <c r="AA40" s="1356">
        <v>46016.0</v>
      </c>
      <c r="AB40" s="1356">
        <v>46017.0</v>
      </c>
      <c r="AC40" s="1356">
        <v>46018.0</v>
      </c>
      <c r="AD40" s="1356">
        <v>46019.0</v>
      </c>
      <c r="AE40" s="1356">
        <v>46020.0</v>
      </c>
      <c r="AF40" s="1356">
        <v>46021.0</v>
      </c>
      <c r="AG40" s="1356">
        <v>46022.0</v>
      </c>
      <c r="AH40" s="1357" t="s">
        <v>3305</v>
      </c>
      <c r="AI40" s="1512" t="s">
        <v>3306</v>
      </c>
      <c r="AJ40" s="1513" t="s">
        <v>3307</v>
      </c>
      <c r="AK40" s="1513" t="s">
        <v>3308</v>
      </c>
      <c r="AL40" s="50" t="s">
        <v>3309</v>
      </c>
      <c r="AM40" s="50" t="s">
        <v>3310</v>
      </c>
      <c r="AN40" s="50"/>
    </row>
    <row r="41">
      <c r="B41" s="109" t="s">
        <v>22</v>
      </c>
      <c r="C41" s="1425">
        <v>2.0</v>
      </c>
      <c r="D41" s="1425">
        <v>2.0</v>
      </c>
      <c r="E41" s="1425">
        <v>2.0</v>
      </c>
      <c r="F41" s="1425">
        <v>2.0</v>
      </c>
      <c r="G41" s="1425">
        <v>2.0</v>
      </c>
      <c r="H41" s="1382"/>
      <c r="I41" s="1382"/>
      <c r="J41" s="1425">
        <v>2.0</v>
      </c>
      <c r="K41" s="1425">
        <v>2.0</v>
      </c>
      <c r="L41" s="1425">
        <v>2.0</v>
      </c>
      <c r="M41" s="1425">
        <v>2.0</v>
      </c>
      <c r="N41" s="1425">
        <v>2.0</v>
      </c>
      <c r="O41" s="1423"/>
      <c r="P41" s="1423"/>
      <c r="Q41" s="1425">
        <v>2.0</v>
      </c>
      <c r="R41" s="1425">
        <v>2.0</v>
      </c>
      <c r="S41" s="1425">
        <v>2.0</v>
      </c>
      <c r="T41" s="1425">
        <v>2.0</v>
      </c>
      <c r="U41" s="1425">
        <v>2.0</v>
      </c>
      <c r="V41" s="1423"/>
      <c r="W41" s="1423"/>
      <c r="X41" s="1425">
        <v>2.0</v>
      </c>
      <c r="Y41" s="1423"/>
      <c r="Z41" s="1425">
        <v>2.0</v>
      </c>
      <c r="AA41" s="1425">
        <v>2.0</v>
      </c>
      <c r="AB41" s="1425">
        <v>2.0</v>
      </c>
      <c r="AC41" s="1423"/>
      <c r="AD41" s="1423"/>
      <c r="AE41" s="1423"/>
      <c r="AF41" s="1382"/>
      <c r="AG41" s="1382"/>
      <c r="AH41" s="1514">
        <f>SUM(C41:AF41)</f>
        <v>38</v>
      </c>
      <c r="AI41" s="1515"/>
      <c r="AJ41" s="1516"/>
      <c r="AK41" s="1516"/>
      <c r="AL41" s="393"/>
      <c r="AM41" s="393"/>
      <c r="AN41" s="50"/>
    </row>
    <row r="42">
      <c r="B42" s="1517" t="s">
        <v>97</v>
      </c>
      <c r="C42" s="1511">
        <v>50.0</v>
      </c>
      <c r="D42" s="1511">
        <v>58.0</v>
      </c>
      <c r="E42" s="1511">
        <v>55.0</v>
      </c>
      <c r="F42" s="1505">
        <v>64.0</v>
      </c>
      <c r="G42" s="1505">
        <v>60.0</v>
      </c>
      <c r="H42" s="1519"/>
      <c r="I42" s="1519"/>
      <c r="J42" s="1505">
        <v>129.0</v>
      </c>
      <c r="K42" s="1505">
        <v>77.0</v>
      </c>
      <c r="L42" s="1505">
        <v>61.0</v>
      </c>
      <c r="M42" s="1505">
        <v>61.0</v>
      </c>
      <c r="N42" s="1505">
        <v>57.0</v>
      </c>
      <c r="O42" s="1521"/>
      <c r="P42" s="1521"/>
      <c r="Q42" s="1506">
        <v>68.0</v>
      </c>
      <c r="R42" s="1506">
        <v>74.0</v>
      </c>
      <c r="S42" s="1506">
        <v>68.0</v>
      </c>
      <c r="T42" s="1506">
        <v>64.0</v>
      </c>
      <c r="U42" s="1506">
        <v>51.0</v>
      </c>
      <c r="V42" s="1521"/>
      <c r="W42" s="1521"/>
      <c r="X42" s="1506">
        <v>102.0</v>
      </c>
      <c r="Y42" s="1521"/>
      <c r="Z42" s="1506">
        <v>114.0</v>
      </c>
      <c r="AA42" s="1506">
        <v>131.0</v>
      </c>
      <c r="AB42" s="1506">
        <v>65.0</v>
      </c>
      <c r="AC42" s="1521"/>
      <c r="AD42" s="1521"/>
      <c r="AE42" s="1521"/>
      <c r="AF42" s="1519"/>
      <c r="AG42" s="1522"/>
      <c r="AH42" s="1523">
        <f t="shared" ref="AH42:AH46" si="85">AVERAGE(C42:AF42)</f>
        <v>74.15789474</v>
      </c>
      <c r="AI42" s="1320">
        <f t="shared" ref="AI42:AI46" si="86">SUM(C42:AF42)</f>
        <v>1409</v>
      </c>
      <c r="AJ42" s="1524">
        <f t="shared" ref="AJ42:AJ46" si="87">IFERROR(AVERAGE(C42:F42),"-")</f>
        <v>56.75</v>
      </c>
      <c r="AK42" s="1524">
        <f t="shared" ref="AK42:AK46" si="88">IFERROR(AVERAGE(I42:M42),"-")</f>
        <v>82</v>
      </c>
      <c r="AL42" s="1516">
        <f t="shared" ref="AL42:AL46" si="89">IFERROR(AVERAGE(P42:T42),"-")</f>
        <v>68.5</v>
      </c>
      <c r="AM42" s="1516">
        <f t="shared" ref="AM42:AM46" si="90">IFERROR(AVERAGE(W42:AA42),"-")</f>
        <v>115.6666667</v>
      </c>
      <c r="AN42" s="1525"/>
    </row>
    <row r="43">
      <c r="B43" s="1526" t="s">
        <v>3290</v>
      </c>
      <c r="C43" s="1425">
        <v>20.0</v>
      </c>
      <c r="D43" s="1425">
        <v>20.0</v>
      </c>
      <c r="E43" s="1425">
        <v>25.0</v>
      </c>
      <c r="F43" s="1537">
        <v>33.0</v>
      </c>
      <c r="G43" s="1537">
        <v>35.0</v>
      </c>
      <c r="H43" s="1527"/>
      <c r="I43" s="1527"/>
      <c r="J43" s="1537">
        <v>50.0</v>
      </c>
      <c r="K43" s="1537">
        <v>35.0</v>
      </c>
      <c r="L43" s="1537">
        <v>21.0</v>
      </c>
      <c r="M43" s="1537">
        <v>22.0</v>
      </c>
      <c r="N43" s="1537">
        <v>18.0</v>
      </c>
      <c r="O43" s="1529"/>
      <c r="P43" s="1529"/>
      <c r="Q43" s="1538">
        <v>32.0</v>
      </c>
      <c r="R43" s="1538">
        <v>25.0</v>
      </c>
      <c r="S43" s="1538">
        <v>20.0</v>
      </c>
      <c r="T43" s="1538">
        <v>30.0</v>
      </c>
      <c r="U43" s="1538">
        <v>33.0</v>
      </c>
      <c r="V43" s="1529"/>
      <c r="W43" s="1529"/>
      <c r="X43" s="1538">
        <v>42.0</v>
      </c>
      <c r="Y43" s="1529"/>
      <c r="Z43" s="1538">
        <v>56.0</v>
      </c>
      <c r="AA43" s="1538">
        <v>62.0</v>
      </c>
      <c r="AB43" s="1538">
        <v>27.0</v>
      </c>
      <c r="AC43" s="1529"/>
      <c r="AD43" s="1529"/>
      <c r="AE43" s="1529"/>
      <c r="AF43" s="1527"/>
      <c r="AG43" s="1382"/>
      <c r="AH43" s="1523">
        <f t="shared" si="85"/>
        <v>31.89473684</v>
      </c>
      <c r="AI43" s="1320">
        <f t="shared" si="86"/>
        <v>606</v>
      </c>
      <c r="AJ43" s="1524">
        <f t="shared" si="87"/>
        <v>24.5</v>
      </c>
      <c r="AK43" s="1524">
        <f t="shared" si="88"/>
        <v>32</v>
      </c>
      <c r="AL43" s="1516">
        <f t="shared" si="89"/>
        <v>26.75</v>
      </c>
      <c r="AM43" s="1516">
        <f t="shared" si="90"/>
        <v>53.33333333</v>
      </c>
      <c r="AN43" s="50"/>
    </row>
    <row r="44">
      <c r="B44" s="109" t="s">
        <v>1283</v>
      </c>
      <c r="C44" s="1425">
        <v>8.0</v>
      </c>
      <c r="D44" s="1425">
        <v>8.0</v>
      </c>
      <c r="E44" s="1425">
        <v>8.0</v>
      </c>
      <c r="F44" s="1425">
        <v>16.0</v>
      </c>
      <c r="G44" s="1425">
        <v>7.0</v>
      </c>
      <c r="H44" s="1382"/>
      <c r="I44" s="1382"/>
      <c r="J44" s="1425">
        <v>20.0</v>
      </c>
      <c r="K44" s="1425">
        <v>11.0</v>
      </c>
      <c r="L44" s="1425">
        <v>3.0</v>
      </c>
      <c r="M44" s="1425">
        <v>9.0</v>
      </c>
      <c r="N44" s="1425">
        <v>10.0</v>
      </c>
      <c r="O44" s="124"/>
      <c r="P44" s="124"/>
      <c r="Q44" s="1056">
        <v>16.0</v>
      </c>
      <c r="R44" s="1056">
        <v>10.0</v>
      </c>
      <c r="S44" s="1056">
        <v>10.0</v>
      </c>
      <c r="T44" s="1056">
        <v>10.0</v>
      </c>
      <c r="U44" s="1056">
        <v>17.0</v>
      </c>
      <c r="V44" s="124"/>
      <c r="W44" s="124"/>
      <c r="X44" s="1056">
        <v>13.0</v>
      </c>
      <c r="Y44" s="124"/>
      <c r="Z44" s="1056">
        <v>25.0</v>
      </c>
      <c r="AA44" s="1056">
        <v>24.0</v>
      </c>
      <c r="AB44" s="1056">
        <v>9.0</v>
      </c>
      <c r="AC44" s="124"/>
      <c r="AD44" s="124"/>
      <c r="AE44" s="124"/>
      <c r="AF44" s="1382"/>
      <c r="AG44" s="1382"/>
      <c r="AH44" s="1523">
        <f t="shared" si="85"/>
        <v>12.31578947</v>
      </c>
      <c r="AI44" s="1320">
        <f t="shared" si="86"/>
        <v>234</v>
      </c>
      <c r="AJ44" s="1524">
        <f t="shared" si="87"/>
        <v>10</v>
      </c>
      <c r="AK44" s="1524">
        <f t="shared" si="88"/>
        <v>10.75</v>
      </c>
      <c r="AL44" s="1516">
        <f t="shared" si="89"/>
        <v>11.5</v>
      </c>
      <c r="AM44" s="1516">
        <f t="shared" si="90"/>
        <v>20.66666667</v>
      </c>
      <c r="AN44" s="50"/>
    </row>
    <row r="45">
      <c r="B45" s="109" t="s">
        <v>3315</v>
      </c>
      <c r="C45" s="1425">
        <v>0.0</v>
      </c>
      <c r="D45" s="1425">
        <v>0.0</v>
      </c>
      <c r="E45" s="1425">
        <v>1.0</v>
      </c>
      <c r="F45" s="1425">
        <v>0.0</v>
      </c>
      <c r="G45" s="1425">
        <v>0.0</v>
      </c>
      <c r="H45" s="1382"/>
      <c r="I45" s="1382"/>
      <c r="J45" s="1425">
        <v>0.0</v>
      </c>
      <c r="K45" s="1425">
        <v>1.0</v>
      </c>
      <c r="L45" s="1425">
        <v>1.0</v>
      </c>
      <c r="M45" s="1425">
        <v>0.0</v>
      </c>
      <c r="N45" s="1425">
        <v>2.0</v>
      </c>
      <c r="O45" s="124"/>
      <c r="P45" s="124"/>
      <c r="Q45" s="1056">
        <v>2.0</v>
      </c>
      <c r="R45" s="1056">
        <v>0.0</v>
      </c>
      <c r="S45" s="1056">
        <v>0.0</v>
      </c>
      <c r="T45" s="1056">
        <v>0.0</v>
      </c>
      <c r="U45" s="1056">
        <v>1.0</v>
      </c>
      <c r="V45" s="124"/>
      <c r="W45" s="124"/>
      <c r="X45" s="1056">
        <v>0.0</v>
      </c>
      <c r="Y45" s="124"/>
      <c r="Z45" s="1056">
        <v>1.0</v>
      </c>
      <c r="AA45" s="1056">
        <v>0.0</v>
      </c>
      <c r="AB45" s="1056">
        <v>1.0</v>
      </c>
      <c r="AC45" s="124"/>
      <c r="AD45" s="124"/>
      <c r="AE45" s="124"/>
      <c r="AF45" s="1382"/>
      <c r="AG45" s="1382"/>
      <c r="AH45" s="1523">
        <f t="shared" si="85"/>
        <v>0.5263157895</v>
      </c>
      <c r="AI45" s="1320">
        <f t="shared" si="86"/>
        <v>10</v>
      </c>
      <c r="AJ45" s="1524">
        <f t="shared" si="87"/>
        <v>0.25</v>
      </c>
      <c r="AK45" s="1524">
        <f t="shared" si="88"/>
        <v>0.5</v>
      </c>
      <c r="AL45" s="1516">
        <f t="shared" si="89"/>
        <v>0.5</v>
      </c>
      <c r="AM45" s="1516">
        <f t="shared" si="90"/>
        <v>0.3333333333</v>
      </c>
      <c r="AN45" s="50"/>
    </row>
    <row r="46">
      <c r="B46" s="109" t="s">
        <v>96</v>
      </c>
      <c r="C46" s="1425">
        <v>0.0</v>
      </c>
      <c r="D46" s="1425">
        <v>0.0</v>
      </c>
      <c r="E46" s="1425">
        <v>1.0</v>
      </c>
      <c r="F46" s="1425">
        <v>0.0</v>
      </c>
      <c r="G46" s="1425">
        <v>0.0</v>
      </c>
      <c r="H46" s="1382"/>
      <c r="I46" s="1382"/>
      <c r="J46" s="1425">
        <v>0.0</v>
      </c>
      <c r="K46" s="1425">
        <v>1.0</v>
      </c>
      <c r="L46" s="1425">
        <v>1.0</v>
      </c>
      <c r="M46" s="1425">
        <v>0.0</v>
      </c>
      <c r="N46" s="1425">
        <v>2.0</v>
      </c>
      <c r="O46" s="124"/>
      <c r="P46" s="124"/>
      <c r="Q46" s="1056">
        <v>0.0</v>
      </c>
      <c r="R46" s="1056">
        <v>0.0</v>
      </c>
      <c r="S46" s="1056">
        <v>0.0</v>
      </c>
      <c r="T46" s="1056">
        <v>0.0</v>
      </c>
      <c r="U46" s="1056">
        <v>1.0</v>
      </c>
      <c r="V46" s="124"/>
      <c r="W46" s="124"/>
      <c r="X46" s="1056">
        <v>0.0</v>
      </c>
      <c r="Y46" s="124"/>
      <c r="Z46" s="1056">
        <v>1.0</v>
      </c>
      <c r="AA46" s="1056">
        <v>0.0</v>
      </c>
      <c r="AB46" s="1056">
        <v>1.0</v>
      </c>
      <c r="AC46" s="124"/>
      <c r="AD46" s="124"/>
      <c r="AE46" s="124"/>
      <c r="AF46" s="1382"/>
      <c r="AG46" s="1382"/>
      <c r="AH46" s="1523">
        <f t="shared" si="85"/>
        <v>0.4210526316</v>
      </c>
      <c r="AI46" s="1320">
        <f t="shared" si="86"/>
        <v>8</v>
      </c>
      <c r="AJ46" s="1524">
        <f t="shared" si="87"/>
        <v>0.25</v>
      </c>
      <c r="AK46" s="1524">
        <f t="shared" si="88"/>
        <v>0.5</v>
      </c>
      <c r="AL46" s="1516">
        <f t="shared" si="89"/>
        <v>0</v>
      </c>
      <c r="AM46" s="1516">
        <f t="shared" si="90"/>
        <v>0.3333333333</v>
      </c>
      <c r="AN46" s="50"/>
    </row>
    <row r="47">
      <c r="B47" s="1373" t="s">
        <v>3317</v>
      </c>
      <c r="C47" s="1410">
        <f t="shared" ref="C47:G47" si="91">C46-C41</f>
        <v>-2</v>
      </c>
      <c r="D47" s="1410">
        <f t="shared" si="91"/>
        <v>-2</v>
      </c>
      <c r="E47" s="1410">
        <f t="shared" si="91"/>
        <v>-1</v>
      </c>
      <c r="F47" s="1410">
        <f t="shared" si="91"/>
        <v>-2</v>
      </c>
      <c r="G47" s="1410">
        <f t="shared" si="91"/>
        <v>-2</v>
      </c>
      <c r="H47" s="1382"/>
      <c r="I47" s="1382"/>
      <c r="J47" s="1410">
        <f t="shared" ref="J47:AG47" si="92">J46-J41</f>
        <v>-2</v>
      </c>
      <c r="K47" s="1410">
        <f t="shared" si="92"/>
        <v>-1</v>
      </c>
      <c r="L47" s="1410">
        <f t="shared" si="92"/>
        <v>-1</v>
      </c>
      <c r="M47" s="1410">
        <f t="shared" si="92"/>
        <v>-2</v>
      </c>
      <c r="N47" s="1410">
        <f t="shared" si="92"/>
        <v>0</v>
      </c>
      <c r="O47" s="1410">
        <f t="shared" si="92"/>
        <v>0</v>
      </c>
      <c r="P47" s="1410">
        <f t="shared" si="92"/>
        <v>0</v>
      </c>
      <c r="Q47" s="1410">
        <f t="shared" si="92"/>
        <v>-2</v>
      </c>
      <c r="R47" s="1410">
        <f t="shared" si="92"/>
        <v>-2</v>
      </c>
      <c r="S47" s="1410">
        <f t="shared" si="92"/>
        <v>-2</v>
      </c>
      <c r="T47" s="1410">
        <f t="shared" si="92"/>
        <v>-2</v>
      </c>
      <c r="U47" s="1410">
        <f t="shared" si="92"/>
        <v>-1</v>
      </c>
      <c r="V47" s="1410">
        <f t="shared" si="92"/>
        <v>0</v>
      </c>
      <c r="W47" s="1410">
        <f t="shared" si="92"/>
        <v>0</v>
      </c>
      <c r="X47" s="1410">
        <f t="shared" si="92"/>
        <v>-2</v>
      </c>
      <c r="Y47" s="1410">
        <f t="shared" si="92"/>
        <v>0</v>
      </c>
      <c r="Z47" s="1410">
        <f t="shared" si="92"/>
        <v>-1</v>
      </c>
      <c r="AA47" s="1410">
        <f t="shared" si="92"/>
        <v>-2</v>
      </c>
      <c r="AB47" s="1410">
        <f t="shared" si="92"/>
        <v>-1</v>
      </c>
      <c r="AC47" s="1410">
        <f t="shared" si="92"/>
        <v>0</v>
      </c>
      <c r="AD47" s="1410">
        <f t="shared" si="92"/>
        <v>0</v>
      </c>
      <c r="AE47" s="1410">
        <f t="shared" si="92"/>
        <v>0</v>
      </c>
      <c r="AF47" s="1410">
        <f t="shared" si="92"/>
        <v>0</v>
      </c>
      <c r="AG47" s="1410">
        <f t="shared" si="92"/>
        <v>0</v>
      </c>
      <c r="AH47" s="1530">
        <f>SUM(C47:AG47)</f>
        <v>-30</v>
      </c>
      <c r="AI47" s="1531"/>
      <c r="AJ47" s="393"/>
      <c r="AK47" s="1516"/>
      <c r="AL47" s="393"/>
      <c r="AM47" s="1516"/>
      <c r="AN47" s="50"/>
    </row>
    <row r="48">
      <c r="B48" s="1375" t="s">
        <v>157</v>
      </c>
      <c r="C48" s="1376">
        <f t="shared" ref="C48:G48" si="93">C43/C42</f>
        <v>0.4</v>
      </c>
      <c r="D48" s="1376">
        <f t="shared" si="93"/>
        <v>0.3448275862</v>
      </c>
      <c r="E48" s="1376">
        <f t="shared" si="93"/>
        <v>0.4545454545</v>
      </c>
      <c r="F48" s="1376">
        <f t="shared" si="93"/>
        <v>0.515625</v>
      </c>
      <c r="G48" s="1376">
        <f t="shared" si="93"/>
        <v>0.5833333333</v>
      </c>
      <c r="H48" s="1420" t="str">
        <f t="shared" ref="H48:I48" si="94">iferror(H43/H42,"")</f>
        <v/>
      </c>
      <c r="I48" s="1420" t="str">
        <f t="shared" si="94"/>
        <v/>
      </c>
      <c r="J48" s="1376">
        <f t="shared" ref="J48:AE48" si="95">J43/J42</f>
        <v>0.3875968992</v>
      </c>
      <c r="K48" s="1376">
        <f t="shared" si="95"/>
        <v>0.4545454545</v>
      </c>
      <c r="L48" s="1376">
        <f t="shared" si="95"/>
        <v>0.3442622951</v>
      </c>
      <c r="M48" s="1376">
        <f t="shared" si="95"/>
        <v>0.3606557377</v>
      </c>
      <c r="N48" s="1376">
        <f t="shared" si="95"/>
        <v>0.3157894737</v>
      </c>
      <c r="O48" s="1376" t="str">
        <f t="shared" si="95"/>
        <v>#DIV/0!</v>
      </c>
      <c r="P48" s="1376" t="str">
        <f t="shared" si="95"/>
        <v>#DIV/0!</v>
      </c>
      <c r="Q48" s="1376">
        <f t="shared" si="95"/>
        <v>0.4705882353</v>
      </c>
      <c r="R48" s="1376">
        <f t="shared" si="95"/>
        <v>0.3378378378</v>
      </c>
      <c r="S48" s="1376">
        <f t="shared" si="95"/>
        <v>0.2941176471</v>
      </c>
      <c r="T48" s="1376">
        <f t="shared" si="95"/>
        <v>0.46875</v>
      </c>
      <c r="U48" s="1376">
        <f t="shared" si="95"/>
        <v>0.6470588235</v>
      </c>
      <c r="V48" s="1376" t="str">
        <f t="shared" si="95"/>
        <v>#DIV/0!</v>
      </c>
      <c r="W48" s="1376" t="str">
        <f t="shared" si="95"/>
        <v>#DIV/0!</v>
      </c>
      <c r="X48" s="1376">
        <f t="shared" si="95"/>
        <v>0.4117647059</v>
      </c>
      <c r="Y48" s="1376" t="str">
        <f t="shared" si="95"/>
        <v>#DIV/0!</v>
      </c>
      <c r="Z48" s="1376">
        <f t="shared" si="95"/>
        <v>0.4912280702</v>
      </c>
      <c r="AA48" s="1376">
        <f t="shared" si="95"/>
        <v>0.4732824427</v>
      </c>
      <c r="AB48" s="1376">
        <f t="shared" si="95"/>
        <v>0.4153846154</v>
      </c>
      <c r="AC48" s="1376" t="str">
        <f t="shared" si="95"/>
        <v>#DIV/0!</v>
      </c>
      <c r="AD48" s="1376" t="str">
        <f t="shared" si="95"/>
        <v>#DIV/0!</v>
      </c>
      <c r="AE48" s="1376" t="str">
        <f t="shared" si="95"/>
        <v>#DIV/0!</v>
      </c>
      <c r="AF48" s="1420" t="str">
        <f t="shared" ref="AF48:AG48" si="96">iferror(AF43/AF42,"")</f>
        <v/>
      </c>
      <c r="AG48" s="1420" t="str">
        <f t="shared" si="96"/>
        <v/>
      </c>
      <c r="AH48" s="1532" t="str">
        <f t="shared" ref="AH48:AH51" si="101">AVERAGE(C48:AF48)</f>
        <v>#DIV/0!</v>
      </c>
      <c r="AI48" s="1531"/>
      <c r="AJ48" s="1525"/>
      <c r="AK48" s="1533"/>
      <c r="AL48" s="1525"/>
      <c r="AM48" s="1534"/>
      <c r="AN48" s="50"/>
    </row>
    <row r="49">
      <c r="B49" s="1375" t="s">
        <v>159</v>
      </c>
      <c r="C49" s="1376">
        <f t="shared" ref="C49:G49" si="97">C44/C43</f>
        <v>0.4</v>
      </c>
      <c r="D49" s="1376">
        <f t="shared" si="97"/>
        <v>0.4</v>
      </c>
      <c r="E49" s="1376">
        <f t="shared" si="97"/>
        <v>0.32</v>
      </c>
      <c r="F49" s="1376">
        <f t="shared" si="97"/>
        <v>0.4848484848</v>
      </c>
      <c r="G49" s="1376">
        <f t="shared" si="97"/>
        <v>0.2</v>
      </c>
      <c r="H49" s="1420" t="str">
        <f t="shared" ref="H49:I49" si="98">iferror(H44/H43,"")</f>
        <v/>
      </c>
      <c r="I49" s="1420" t="str">
        <f t="shared" si="98"/>
        <v/>
      </c>
      <c r="J49" s="1376">
        <f t="shared" ref="J49:AE49" si="99">J44/J43</f>
        <v>0.4</v>
      </c>
      <c r="K49" s="1376">
        <f t="shared" si="99"/>
        <v>0.3142857143</v>
      </c>
      <c r="L49" s="1376">
        <f t="shared" si="99"/>
        <v>0.1428571429</v>
      </c>
      <c r="M49" s="1376">
        <f t="shared" si="99"/>
        <v>0.4090909091</v>
      </c>
      <c r="N49" s="1376">
        <f t="shared" si="99"/>
        <v>0.5555555556</v>
      </c>
      <c r="O49" s="1376" t="str">
        <f t="shared" si="99"/>
        <v>#DIV/0!</v>
      </c>
      <c r="P49" s="1376" t="str">
        <f t="shared" si="99"/>
        <v>#DIV/0!</v>
      </c>
      <c r="Q49" s="1376">
        <f t="shared" si="99"/>
        <v>0.5</v>
      </c>
      <c r="R49" s="1376">
        <f t="shared" si="99"/>
        <v>0.4</v>
      </c>
      <c r="S49" s="1376">
        <f t="shared" si="99"/>
        <v>0.5</v>
      </c>
      <c r="T49" s="1376">
        <f t="shared" si="99"/>
        <v>0.3333333333</v>
      </c>
      <c r="U49" s="1376">
        <f t="shared" si="99"/>
        <v>0.5151515152</v>
      </c>
      <c r="V49" s="1376" t="str">
        <f t="shared" si="99"/>
        <v>#DIV/0!</v>
      </c>
      <c r="W49" s="1376" t="str">
        <f t="shared" si="99"/>
        <v>#DIV/0!</v>
      </c>
      <c r="X49" s="1376">
        <f t="shared" si="99"/>
        <v>0.3095238095</v>
      </c>
      <c r="Y49" s="1376" t="str">
        <f t="shared" si="99"/>
        <v>#DIV/0!</v>
      </c>
      <c r="Z49" s="1376">
        <f t="shared" si="99"/>
        <v>0.4464285714</v>
      </c>
      <c r="AA49" s="1376">
        <f t="shared" si="99"/>
        <v>0.3870967742</v>
      </c>
      <c r="AB49" s="1376">
        <f t="shared" si="99"/>
        <v>0.3333333333</v>
      </c>
      <c r="AC49" s="1376" t="str">
        <f t="shared" si="99"/>
        <v>#DIV/0!</v>
      </c>
      <c r="AD49" s="1376" t="str">
        <f t="shared" si="99"/>
        <v>#DIV/0!</v>
      </c>
      <c r="AE49" s="1376" t="str">
        <f t="shared" si="99"/>
        <v>#DIV/0!</v>
      </c>
      <c r="AF49" s="1420" t="str">
        <f t="shared" ref="AF49:AG49" si="100">iferror(AF44/AF43,"")</f>
        <v/>
      </c>
      <c r="AG49" s="1420" t="str">
        <f t="shared" si="100"/>
        <v/>
      </c>
      <c r="AH49" s="1532" t="str">
        <f t="shared" si="101"/>
        <v>#DIV/0!</v>
      </c>
      <c r="AI49" s="1531"/>
      <c r="AJ49" s="1534"/>
      <c r="AK49" s="1513"/>
      <c r="AL49" s="1513"/>
      <c r="AM49" s="1513"/>
      <c r="AN49" s="50"/>
    </row>
    <row r="50">
      <c r="B50" s="1375" t="s">
        <v>161</v>
      </c>
      <c r="C50" s="1376">
        <f t="shared" ref="C50:G50" si="102">C45/C44</f>
        <v>0</v>
      </c>
      <c r="D50" s="1376">
        <f t="shared" si="102"/>
        <v>0</v>
      </c>
      <c r="E50" s="1376">
        <f t="shared" si="102"/>
        <v>0.125</v>
      </c>
      <c r="F50" s="1376">
        <f t="shared" si="102"/>
        <v>0</v>
      </c>
      <c r="G50" s="1376">
        <f t="shared" si="102"/>
        <v>0</v>
      </c>
      <c r="H50" s="1420" t="str">
        <f t="shared" ref="H50:I50" si="103">iferror(H45/H44,"")</f>
        <v/>
      </c>
      <c r="I50" s="1420" t="str">
        <f t="shared" si="103"/>
        <v/>
      </c>
      <c r="J50" s="1376">
        <f t="shared" ref="J50:AE50" si="104">J45/J44</f>
        <v>0</v>
      </c>
      <c r="K50" s="1376">
        <f t="shared" si="104"/>
        <v>0.09090909091</v>
      </c>
      <c r="L50" s="1376">
        <f t="shared" si="104"/>
        <v>0.3333333333</v>
      </c>
      <c r="M50" s="1376">
        <f t="shared" si="104"/>
        <v>0</v>
      </c>
      <c r="N50" s="1376">
        <f t="shared" si="104"/>
        <v>0.2</v>
      </c>
      <c r="O50" s="1376" t="str">
        <f t="shared" si="104"/>
        <v>#DIV/0!</v>
      </c>
      <c r="P50" s="1376" t="str">
        <f t="shared" si="104"/>
        <v>#DIV/0!</v>
      </c>
      <c r="Q50" s="1376">
        <f t="shared" si="104"/>
        <v>0.125</v>
      </c>
      <c r="R50" s="1376">
        <f t="shared" si="104"/>
        <v>0</v>
      </c>
      <c r="S50" s="1376">
        <f t="shared" si="104"/>
        <v>0</v>
      </c>
      <c r="T50" s="1376">
        <f t="shared" si="104"/>
        <v>0</v>
      </c>
      <c r="U50" s="1376">
        <f t="shared" si="104"/>
        <v>0.05882352941</v>
      </c>
      <c r="V50" s="1376" t="str">
        <f t="shared" si="104"/>
        <v>#DIV/0!</v>
      </c>
      <c r="W50" s="1376" t="str">
        <f t="shared" si="104"/>
        <v>#DIV/0!</v>
      </c>
      <c r="X50" s="1376">
        <f t="shared" si="104"/>
        <v>0</v>
      </c>
      <c r="Y50" s="1376" t="str">
        <f t="shared" si="104"/>
        <v>#DIV/0!</v>
      </c>
      <c r="Z50" s="1376">
        <f t="shared" si="104"/>
        <v>0.04</v>
      </c>
      <c r="AA50" s="1376">
        <f t="shared" si="104"/>
        <v>0</v>
      </c>
      <c r="AB50" s="1376">
        <f t="shared" si="104"/>
        <v>0.1111111111</v>
      </c>
      <c r="AC50" s="1376" t="str">
        <f t="shared" si="104"/>
        <v>#DIV/0!</v>
      </c>
      <c r="AD50" s="1376" t="str">
        <f t="shared" si="104"/>
        <v>#DIV/0!</v>
      </c>
      <c r="AE50" s="1376" t="str">
        <f t="shared" si="104"/>
        <v>#DIV/0!</v>
      </c>
      <c r="AF50" s="1420" t="str">
        <f t="shared" ref="AF50:AG50" si="105">iferror(AF45/AF44,"")</f>
        <v/>
      </c>
      <c r="AG50" s="1420" t="str">
        <f t="shared" si="105"/>
        <v/>
      </c>
      <c r="AH50" s="1532" t="str">
        <f t="shared" si="101"/>
        <v>#DIV/0!</v>
      </c>
      <c r="AI50" s="1531"/>
      <c r="AJ50" s="1534"/>
      <c r="AK50" s="1513"/>
      <c r="AL50" s="1513"/>
      <c r="AM50" s="1513"/>
      <c r="AN50" s="50"/>
    </row>
    <row r="51">
      <c r="B51" s="1375" t="s">
        <v>163</v>
      </c>
      <c r="C51" s="1376" t="str">
        <f t="shared" ref="C51:G51" si="106">C46/C45</f>
        <v>#DIV/0!</v>
      </c>
      <c r="D51" s="1376" t="str">
        <f t="shared" si="106"/>
        <v>#DIV/0!</v>
      </c>
      <c r="E51" s="1376">
        <f t="shared" si="106"/>
        <v>1</v>
      </c>
      <c r="F51" s="1376" t="str">
        <f t="shared" si="106"/>
        <v>#DIV/0!</v>
      </c>
      <c r="G51" s="1376" t="str">
        <f t="shared" si="106"/>
        <v>#DIV/0!</v>
      </c>
      <c r="H51" s="1420" t="str">
        <f t="shared" ref="H51:I51" si="107">iferror(H46/H45,"")</f>
        <v/>
      </c>
      <c r="I51" s="1420" t="str">
        <f t="shared" si="107"/>
        <v/>
      </c>
      <c r="J51" s="1376" t="str">
        <f t="shared" ref="J51:AE51" si="108">J46/J45</f>
        <v>#DIV/0!</v>
      </c>
      <c r="K51" s="1376">
        <f t="shared" si="108"/>
        <v>1</v>
      </c>
      <c r="L51" s="1376">
        <f t="shared" si="108"/>
        <v>1</v>
      </c>
      <c r="M51" s="1376" t="str">
        <f t="shared" si="108"/>
        <v>#DIV/0!</v>
      </c>
      <c r="N51" s="1376">
        <f t="shared" si="108"/>
        <v>1</v>
      </c>
      <c r="O51" s="1376" t="str">
        <f t="shared" si="108"/>
        <v>#DIV/0!</v>
      </c>
      <c r="P51" s="1376" t="str">
        <f t="shared" si="108"/>
        <v>#DIV/0!</v>
      </c>
      <c r="Q51" s="1376">
        <f t="shared" si="108"/>
        <v>0</v>
      </c>
      <c r="R51" s="1376" t="str">
        <f t="shared" si="108"/>
        <v>#DIV/0!</v>
      </c>
      <c r="S51" s="1376" t="str">
        <f t="shared" si="108"/>
        <v>#DIV/0!</v>
      </c>
      <c r="T51" s="1376" t="str">
        <f t="shared" si="108"/>
        <v>#DIV/0!</v>
      </c>
      <c r="U51" s="1376">
        <f t="shared" si="108"/>
        <v>1</v>
      </c>
      <c r="V51" s="1376" t="str">
        <f t="shared" si="108"/>
        <v>#DIV/0!</v>
      </c>
      <c r="W51" s="1376" t="str">
        <f t="shared" si="108"/>
        <v>#DIV/0!</v>
      </c>
      <c r="X51" s="1376" t="str">
        <f t="shared" si="108"/>
        <v>#DIV/0!</v>
      </c>
      <c r="Y51" s="1376" t="str">
        <f t="shared" si="108"/>
        <v>#DIV/0!</v>
      </c>
      <c r="Z51" s="1376">
        <f t="shared" si="108"/>
        <v>1</v>
      </c>
      <c r="AA51" s="1376" t="str">
        <f t="shared" si="108"/>
        <v>#DIV/0!</v>
      </c>
      <c r="AB51" s="1376">
        <f t="shared" si="108"/>
        <v>1</v>
      </c>
      <c r="AC51" s="1376" t="str">
        <f t="shared" si="108"/>
        <v>#DIV/0!</v>
      </c>
      <c r="AD51" s="1376" t="str">
        <f t="shared" si="108"/>
        <v>#DIV/0!</v>
      </c>
      <c r="AE51" s="1376" t="str">
        <f t="shared" si="108"/>
        <v>#DIV/0!</v>
      </c>
      <c r="AF51" s="1420" t="str">
        <f t="shared" ref="AF51:AG51" si="109">iferror(AF46/AF45,"")</f>
        <v/>
      </c>
      <c r="AG51" s="1420" t="str">
        <f t="shared" si="109"/>
        <v/>
      </c>
      <c r="AH51" s="1532" t="str">
        <f t="shared" si="101"/>
        <v>#DIV/0!</v>
      </c>
      <c r="AI51" s="1531"/>
      <c r="AJ51" s="1534"/>
      <c r="AK51" s="1513"/>
      <c r="AL51" s="1513"/>
      <c r="AM51" s="1513"/>
      <c r="AN51" s="50"/>
    </row>
  </sheetData>
  <mergeCells count="4">
    <mergeCell ref="A1:A12"/>
    <mergeCell ref="A14:A25"/>
    <mergeCell ref="A27:A38"/>
    <mergeCell ref="A40:A5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5.88"/>
    <col customWidth="1" min="2" max="3" width="8.38"/>
    <col customWidth="1" min="4" max="4" width="23.5"/>
    <col customWidth="1" min="5" max="5" width="15.38"/>
    <col customWidth="1" min="6" max="6" width="13.0"/>
    <col customWidth="1" min="7" max="7" width="24.63"/>
    <col customWidth="1" min="8" max="9" width="10.75"/>
    <col customWidth="1" min="10" max="12" width="10.13"/>
    <col customWidth="1" min="13" max="13" width="13.25"/>
    <col customWidth="1" min="14" max="14" width="46.0"/>
    <col customWidth="1" min="15" max="22" width="11.88"/>
    <col customWidth="1" min="23" max="23" width="62.63"/>
  </cols>
  <sheetData>
    <row r="1" ht="12.75" customHeight="1">
      <c r="A1" s="795" t="s">
        <v>67</v>
      </c>
      <c r="B1" s="460">
        <f>TODAY()
</f>
        <v>46192</v>
      </c>
      <c r="C1" s="461" t="s">
        <v>68</v>
      </c>
      <c r="D1" s="122"/>
      <c r="E1" s="462">
        <f>_xlfn.NETWORKDAYS.INTL(B3, B4, "0000011", B7:B10)
</f>
        <v>18</v>
      </c>
      <c r="F1" s="463"/>
      <c r="G1" s="1602">
        <v>46023.0</v>
      </c>
      <c r="H1" s="59"/>
      <c r="I1" s="797">
        <f>COUNTIFS(F15:F9981, G1, D15:D9981, "AA課金")
</f>
        <v>0</v>
      </c>
      <c r="J1" s="59"/>
      <c r="K1" s="477"/>
      <c r="L1" s="477"/>
      <c r="M1" s="477"/>
      <c r="N1" s="1603" t="s">
        <v>183</v>
      </c>
      <c r="O1" s="1603" t="s">
        <v>56</v>
      </c>
      <c r="P1" s="1603" t="s">
        <v>60</v>
      </c>
      <c r="Q1" s="1603" t="s">
        <v>108</v>
      </c>
      <c r="R1" s="1603" t="s">
        <v>61</v>
      </c>
      <c r="S1" s="1603" t="s">
        <v>155</v>
      </c>
      <c r="T1" s="476"/>
      <c r="V1" s="477"/>
      <c r="W1" s="477"/>
    </row>
    <row r="2" ht="12.75" customHeight="1">
      <c r="A2" s="539"/>
      <c r="B2" s="479"/>
      <c r="C2" s="461" t="s">
        <v>75</v>
      </c>
      <c r="D2" s="122"/>
      <c r="E2" s="462">
        <f>_xlfn.NETWORKDAYS.INTL(B3, B1, "0000011", B7:B12)
</f>
        <v>118</v>
      </c>
      <c r="F2" s="463"/>
      <c r="G2" s="1604" t="s">
        <v>102</v>
      </c>
      <c r="H2" s="170"/>
      <c r="I2" s="806">
        <v>2304000.0</v>
      </c>
      <c r="J2" s="170"/>
      <c r="K2" s="477"/>
      <c r="L2" s="494"/>
      <c r="N2" s="1605" t="s">
        <v>40</v>
      </c>
      <c r="O2" s="485" t="str">
        <f>AVERAGEIF(D14:D10000,"AA課金",L14:L10000)
</f>
        <v>#DIV/0!</v>
      </c>
      <c r="P2" s="489" t="str">
        <f>AVERAGEIFS(Q14:Q10000, O14:O10000, "&lt;&gt;", P14:P10000, "&lt;&gt;")</f>
        <v>#DIV/0!</v>
      </c>
      <c r="Q2" s="820" t="str">
        <f>AVERAGEIFS(T14:T10000, R14:R10000, "&lt;&gt;", P14:P10000, "&lt;&gt;")</f>
        <v>#DIV/0!</v>
      </c>
      <c r="R2" s="1606" t="str">
        <f>AVERAGEIFS(
  S14:S10000,
  O14:O10000, "&lt;&gt;",
  P14:P10000, "&lt;&gt;",
  R14:R10000, "&lt;&gt;"
)
</f>
        <v>#DIV/0!</v>
      </c>
      <c r="S2" s="1606" t="str">
        <f>AVERAGEIFS(
  V14:V10000,
  O14:O10000, "&lt;&gt;",
  P14:P10000, "&lt;&gt;",
  U14:U10000, "&lt;&gt;"
)
</f>
        <v>#DIV/0!</v>
      </c>
      <c r="T2" s="476"/>
      <c r="V2" s="477"/>
      <c r="W2" s="477"/>
    </row>
    <row r="3" ht="12.75" customHeight="1">
      <c r="A3" s="815" t="s">
        <v>77</v>
      </c>
      <c r="B3" s="496">
        <v>46028.0</v>
      </c>
      <c r="C3" s="461" t="s">
        <v>78</v>
      </c>
      <c r="D3" s="122"/>
      <c r="E3" s="462">
        <f>E1-E2+1</f>
        <v>-99</v>
      </c>
      <c r="F3" s="463"/>
      <c r="G3" s="1607" t="s">
        <v>105</v>
      </c>
      <c r="H3" s="59"/>
      <c r="I3" s="832">
        <f>SUMIFS(L15:L9981, F15:F9981, G1, D15:D9981, "AA課金")
</f>
        <v>0</v>
      </c>
      <c r="J3" s="59"/>
      <c r="K3" s="477"/>
      <c r="L3" s="494"/>
      <c r="M3" s="477"/>
      <c r="N3" s="1608" t="s">
        <v>120</v>
      </c>
      <c r="O3" s="485" t="str">
        <f>AVERAGEIFS(L14:L10000, D14:D10000, "AA課金", E14:E10000, N3)
</f>
        <v>#DIV/0!</v>
      </c>
      <c r="P3" s="489" t="str">
        <f>AVERAGEIFS(
  Q14:Q10000,
  O14:O10000, "&lt;&gt;",
  P14:P10000, "&lt;&gt;",
  E14:E10000, N3
)
</f>
        <v>#DIV/0!</v>
      </c>
      <c r="Q3" s="820" t="str">
        <f>AVERAGEIFS(T14:T10000, R14:R10000, "&lt;&gt;", P14:P10000, "&lt;&gt;",
  E14:E10000, N3)</f>
        <v>#DIV/0!</v>
      </c>
      <c r="R3" s="1606" t="str">
        <f>AVERAGEIFS(
  S14:S10000,
  O14:O10000, "&lt;&gt;",
  P14:P10000, "&lt;&gt;",
  R14:R10000, "&lt;&gt;",
  E14:E10000, N3
)
</f>
        <v>#DIV/0!</v>
      </c>
      <c r="S3" s="1606" t="str">
        <f>AVERAGEIFS(
  V14:V10000,
  O14:O10000, "&lt;&gt;",
  P14:P10000, "&lt;&gt;",
  U14:U10000, "&lt;&gt;",
  E14:E10000, N3
)
</f>
        <v>#DIV/0!</v>
      </c>
      <c r="T3" s="476"/>
      <c r="V3" s="477"/>
      <c r="W3" s="477"/>
    </row>
    <row r="4" ht="12.75" customHeight="1">
      <c r="A4" s="815" t="s">
        <v>80</v>
      </c>
      <c r="B4" s="496">
        <v>46052.0</v>
      </c>
      <c r="C4" s="461" t="s">
        <v>81</v>
      </c>
      <c r="D4" s="122"/>
      <c r="E4" s="462">
        <f>_xlfn.NETWORKDAYS.INTL(B3, B5, "0000011", B7:B12)
</f>
        <v>13</v>
      </c>
      <c r="F4" s="463"/>
      <c r="G4" s="1604" t="s">
        <v>106</v>
      </c>
      <c r="H4" s="170"/>
      <c r="I4" s="816" t="str">
        <f>IFERROR(__xludf.DUMMYFUNCTION("SUM(FILTER(L15:L831, ((D15:D831=""B商談済み回答待ち"")+(D15:D831=""AA課金"")+(D15:D831=""A受注"")), F15:F831=G1))"),"#N/A")</f>
        <v>#N/A</v>
      </c>
      <c r="J4" s="170"/>
      <c r="K4" s="477"/>
      <c r="L4" s="494"/>
      <c r="M4" s="477"/>
      <c r="N4" s="1608"/>
      <c r="O4" s="485" t="str">
        <f>AVERAGEIFS(L14:L10000, D14:D10000, "AA課金", E14:E10000, N4)
</f>
        <v>#DIV/0!</v>
      </c>
      <c r="P4" s="489" t="str">
        <f>AVERAGEIFS(
  Q14:Q10000,
  O14:O10000, "&lt;&gt;",
  P14:P10000, "&lt;&gt;",
  E14:E10000, N4
)
</f>
        <v>#DIV/0!</v>
      </c>
      <c r="Q4" s="489" t="str">
        <f>AVERAGEIFS(T14:T10000, R14:R10000, "&lt;&gt;", P14:P10000, "&lt;&gt;",
  E14:E10000, N4)</f>
        <v>#DIV/0!</v>
      </c>
      <c r="R4" s="1606" t="str">
        <f>AVERAGEIFS(
  S14:S10000,
  O14:O10000, "&lt;&gt;",
  P14:P10000, "&lt;&gt;",
  R14:R10000, "&lt;&gt;",
  E14:E10000, N4
)
</f>
        <v>#DIV/0!</v>
      </c>
      <c r="S4" s="1606" t="str">
        <f>AVERAGEIFS(
  V14:V10000,
  O14:O10000, "&lt;&gt;",
  P14:P10000, "&lt;&gt;",
  U14:U10000, "&lt;&gt;",
  E14:E10000, N4
)
</f>
        <v>#DIV/0!</v>
      </c>
      <c r="T4" s="476"/>
      <c r="V4" s="477"/>
      <c r="W4" s="477"/>
    </row>
    <row r="5" ht="12.75" customHeight="1">
      <c r="A5" s="829" t="s">
        <v>83</v>
      </c>
      <c r="B5" s="830">
        <v>46045.0</v>
      </c>
      <c r="C5" s="461" t="s">
        <v>84</v>
      </c>
      <c r="D5" s="122"/>
      <c r="E5" s="503">
        <f>E4-E2+1</f>
        <v>-104</v>
      </c>
      <c r="F5" s="463"/>
      <c r="G5" s="1607" t="s">
        <v>107</v>
      </c>
      <c r="H5" s="59"/>
      <c r="I5" s="832" t="str">
        <f>I3/E9</f>
        <v>#DIV/0!</v>
      </c>
      <c r="J5" s="59"/>
      <c r="K5" s="477"/>
      <c r="L5" s="715"/>
      <c r="N5" s="1608" t="s">
        <v>0</v>
      </c>
      <c r="O5" s="485" t="str">
        <f>AVERAGEIFS(
  L13:L9999,
  D13:D9999, "AA課金",
  C13:C9999, N5
)
</f>
        <v>#DIV/0!</v>
      </c>
      <c r="P5" s="1609" t="str">
        <f>AVERAGEIFS(
  Q13:Q9999,
  O13:O9999, "&lt;&gt;",
  P13:P9999, "&lt;&gt;",
  C13:C9999, N5
)
</f>
        <v>#DIV/0!</v>
      </c>
      <c r="Q5" s="489" t="str">
        <f>AVERAGEIFS(T13:T9999, R13:R9999, "&lt;&gt;", P13:P9999, "&lt;&gt;",
  C13:C9999, N5)</f>
        <v>#DIV/0!</v>
      </c>
      <c r="R5" s="1610"/>
      <c r="S5" s="1611"/>
      <c r="T5" s="476"/>
    </row>
    <row r="6" ht="12.75" customHeight="1">
      <c r="A6" s="836" t="s">
        <v>85</v>
      </c>
      <c r="B6" s="496">
        <v>46049.0</v>
      </c>
      <c r="C6" s="515" t="s">
        <v>86</v>
      </c>
      <c r="D6" s="122"/>
      <c r="E6" s="516">
        <f>_xlfn.NETWORKDAYS.INTL(B3, B6, "0000011", B7:B12)
</f>
        <v>15</v>
      </c>
      <c r="F6" s="463"/>
      <c r="N6" s="1608" t="s">
        <v>34</v>
      </c>
      <c r="O6" s="485" t="str">
        <f>AVERAGEIFS(
  L13:L9999,
  D13:D9999, "AA課金",
  B13:B9999, N6
)
</f>
        <v>#DIV/0!</v>
      </c>
      <c r="P6" s="489" t="str">
        <f>AVERAGEIFS(
  Q13:Q9999,
  O13:O9999, "&lt;&gt;",
  P13:P9999, "&lt;&gt;",
  B13:B9999, N6
)
</f>
        <v>#DIV/0!</v>
      </c>
      <c r="Q6" s="1609" t="str">
        <f>AVERAGEIFS(T13:T9999, R13:R9999, "&lt;&gt;", P13:P9999, "&lt;&gt;",
  C13:C9999, N6)</f>
        <v>#DIV/0!</v>
      </c>
      <c r="R6" s="1612"/>
      <c r="S6" s="1613"/>
      <c r="T6" s="476"/>
    </row>
    <row r="7" ht="12.75" customHeight="1">
      <c r="A7" s="840" t="s">
        <v>88</v>
      </c>
      <c r="B7" s="841">
        <v>46034.0</v>
      </c>
      <c r="C7" s="523" t="s">
        <v>89</v>
      </c>
      <c r="D7" s="351"/>
      <c r="E7" s="524">
        <f>E6-E2+1</f>
        <v>-102</v>
      </c>
      <c r="F7" s="463"/>
      <c r="G7" s="1603" t="s">
        <v>187</v>
      </c>
      <c r="H7" s="1603" t="s">
        <v>56</v>
      </c>
      <c r="I7" s="1603" t="s">
        <v>60</v>
      </c>
      <c r="J7" s="1603" t="s">
        <v>108</v>
      </c>
      <c r="K7" s="1603" t="s">
        <v>61</v>
      </c>
      <c r="L7" s="1603" t="s">
        <v>155</v>
      </c>
      <c r="T7" s="476"/>
    </row>
    <row r="8" ht="12.75" customHeight="1">
      <c r="A8" s="539"/>
      <c r="B8" s="846"/>
      <c r="C8" s="531" t="s">
        <v>90</v>
      </c>
      <c r="D8" s="122"/>
      <c r="E8" s="535">
        <f>E10+E11+E9</f>
        <v>0</v>
      </c>
      <c r="F8" s="463"/>
      <c r="G8" s="1614">
        <v>46023.0</v>
      </c>
      <c r="H8" s="1615" t="str">
        <f>AVERAGEIFS(
  L14:L10000,
  D14:D10000, "AA課金",
  F14:F10000, G8
)
</f>
        <v>#DIV/0!</v>
      </c>
      <c r="I8" s="1608" t="str">
        <f>AVERAGEIFS(
  Q14:Q10000,
  O14:O10000, "&lt;&gt;",
  P14:P10000, "&lt;&gt;",
  F14:F10000, G8
)
</f>
        <v>#DIV/0!</v>
      </c>
      <c r="J8" s="1608" t="str">
        <f>AVERAGEIFS(T14:T10000, R14:R10000, "&lt;&gt;", P14:P10000, "&lt;&gt;",F14:F10000, G8)</f>
        <v>#DIV/0!</v>
      </c>
      <c r="K8" s="1616" t="str">
        <f>AVERAGEIFS(
  S14:S10000,
  O14:O10000, "&lt;&gt;",
  P14:P10000, "&lt;&gt;",
  R14:R10000, "&lt;&gt;",
  F14:F10000, G8
)
</f>
        <v>#DIV/0!</v>
      </c>
      <c r="L8" s="1616" t="str">
        <f>AVERAGEIFS(
  V14:V10000,
  O14:O10000, "&lt;&gt;",
  P14:P10000, "&lt;&gt;",
  U14:U10000, "&lt;&gt;",
  F14:F10000, G8
)
</f>
        <v>#DIV/0!</v>
      </c>
      <c r="T8" s="476"/>
    </row>
    <row r="9" ht="12.75" customHeight="1">
      <c r="A9" s="539"/>
      <c r="B9" s="846"/>
      <c r="C9" s="544" t="s">
        <v>188</v>
      </c>
      <c r="D9" s="122"/>
      <c r="E9" s="1617">
        <f>COUNTIFS(F15:F9981, G1, D15:D9981, "AA課金")
</f>
        <v>0</v>
      </c>
      <c r="F9" s="463"/>
      <c r="G9" s="1608" t="s">
        <v>120</v>
      </c>
      <c r="H9" s="1615" t="str">
        <f>AVERAGEIFS(
  L14:L10000,
  D14:D10000, "AA課金",
  F14:F10000, G8,
  E14:E10000, G9
)
</f>
        <v>#DIV/0!</v>
      </c>
      <c r="I9" s="1608" t="str">
        <f>AVERAGEIFS(
  Q14:Q10000,
  O14:O10000, "&lt;&gt;",
  P14:P10000, "&lt;&gt;",
  F14:F10000, G8
,E14:E10000, G9)
</f>
        <v>#DIV/0!</v>
      </c>
      <c r="J9" s="1608" t="str">
        <f>AVERAGEIFS(T14:T10000, R14:R10000, "&lt;&gt;", P14:P10000, "&lt;&gt;",F14:F10000, G8,E14:E10000, G9)</f>
        <v>#DIV/0!</v>
      </c>
      <c r="K9" s="1616" t="str">
        <f>AVERAGEIFS(
  S14:S10000,
  O14:O10000, "&lt;&gt;",
  P14:P10000, "&lt;&gt;",
  R14:R10000, "&lt;&gt;"
,F14:F10000, G8,E14:E10000, G9)</f>
        <v>#DIV/0!</v>
      </c>
      <c r="L9" s="1616" t="str">
        <f>AVERAGEIFS(
  V14:V10000,
  O14:O10000, "&lt;&gt;",
  P14:P10000, "&lt;&gt;",
  U14:U10000, "&lt;&gt;"
,F14:F10000, G8,E14:E10000, G9)</f>
        <v>#DIV/0!</v>
      </c>
      <c r="T9" s="476"/>
    </row>
    <row r="10" ht="12.75" customHeight="1">
      <c r="A10" s="539"/>
      <c r="B10" s="846"/>
      <c r="C10" s="553" t="s">
        <v>92</v>
      </c>
      <c r="D10" s="122"/>
      <c r="E10" s="554">
        <f>COUNTIFS(F15:F9981, G1, D15:D9981, "A受注")
</f>
        <v>0</v>
      </c>
      <c r="F10" s="463"/>
      <c r="G10" s="1608"/>
      <c r="H10" s="1618" t="str">
        <f>AVERAGEIFS(
  L14:L10000,
  D14:D10000, "AA課金",
  F14:F10000, G8,
  E14:E10000, G10
)
</f>
        <v>#DIV/0!</v>
      </c>
      <c r="I10" s="1619" t="str">
        <f>AVERAGEIFS(
  Q14:Q10000,
  O14:O10000, "&lt;&gt;",
  P14:P10000, "&lt;&gt;",
  F14:F10000, G8
,E14:E10000, G10)
</f>
        <v>#DIV/0!</v>
      </c>
      <c r="J10" s="1619" t="str">
        <f>AVERAGEIFS(T14:T10000, R14:R10000, "&lt;&gt;", P14:P10000, "&lt;&gt;",F14:F10000, G8,E14:E10000, G10)</f>
        <v>#DIV/0!</v>
      </c>
      <c r="K10" s="1620" t="str">
        <f>AVERAGEIFS(
  S14:S10000,
  O14:O10000, "&lt;&gt;",
  P14:P10000, "&lt;&gt;",
  R14:R10000, "&lt;&gt;"
,F14:F10000, G8,E14:E10000, G10)</f>
        <v>#DIV/0!</v>
      </c>
      <c r="L10" s="1620" t="str">
        <f>AVERAGEIFS(
  V14:V10000,
  O14:O10000, "&lt;&gt;",
  P14:P10000, "&lt;&gt;",
  U14:U10000, "&lt;&gt;"
,F14:F10000, G8,E14:E10000, G10)</f>
        <v>#DIV/0!</v>
      </c>
      <c r="T10" s="476"/>
    </row>
    <row r="11" ht="12.75" customHeight="1">
      <c r="A11" s="555"/>
      <c r="B11" s="496"/>
      <c r="C11" s="859" t="s">
        <v>93</v>
      </c>
      <c r="D11" s="315"/>
      <c r="E11" s="1621">
        <f>COUNTIFS(D14:D816, "B商談済み回答待ち", F14:F816, G1)
</f>
        <v>0</v>
      </c>
      <c r="F11" s="715" t="s">
        <v>3374</v>
      </c>
      <c r="G11" s="1608"/>
      <c r="H11" s="1618" t="str">
        <f>AVERAGEIFS(
  L14:L10000,
  D14:D10000, "AA課金",
  F14:F10000, G8,
  C14:C10000, G11
)
</f>
        <v>#DIV/0!</v>
      </c>
      <c r="I11" s="1622" t="str">
        <f>AVERAGEIFS(
  Q14:Q10000,
  O14:O10000, "&lt;&gt;",
  P14:P10000, "&lt;&gt;",
  F14:F10000, G8
,C14:C10000, G11)
</f>
        <v>#DIV/0!</v>
      </c>
      <c r="J11" s="1619" t="str">
        <f>AVERAGEIFS(T14:T10000, R14:R10000, "&lt;&gt;", P14:P10000, "&lt;&gt;",F14:F10000, G8,C14:C10000, G11)</f>
        <v>#DIV/0!</v>
      </c>
      <c r="K11" s="1610"/>
      <c r="L11" s="1611"/>
      <c r="T11" s="476"/>
    </row>
    <row r="12" ht="12.75" customHeight="1">
      <c r="A12" s="555"/>
      <c r="B12" s="871"/>
      <c r="C12" s="872" t="s">
        <v>99</v>
      </c>
      <c r="D12" s="122"/>
      <c r="E12" s="578">
        <f>COUNTIFS(D14:D816, "E商談", F14:F816, G1)
</f>
        <v>0</v>
      </c>
      <c r="F12" s="715" t="s">
        <v>3375</v>
      </c>
      <c r="G12" s="1608" t="s">
        <v>34</v>
      </c>
      <c r="H12" s="1618" t="str">
        <f>AVERAGEIFS(
  L14:L10000,
  D14:D10000, "AA課金",
  F14:F10000, G8,
  B14:B10000, G12
)
</f>
        <v>#DIV/0!</v>
      </c>
      <c r="I12" s="1619" t="str">
        <f>AVERAGEIFS(
  Q14:Q10000,
  O14:O10000, "&lt;&gt;",
  P14:P10000, "&lt;&gt;",
  F14:F10000, G8
,B14:B10000, G12)
</f>
        <v>#DIV/0!</v>
      </c>
      <c r="J12" s="1622" t="str">
        <f>AVERAGEIFS(T14:T10000, R14:R10000, "&lt;&gt;", P14:P10000, "&lt;&gt;",F14:F10000, G8,C14:C10000, G12)</f>
        <v>#DIV/0!</v>
      </c>
      <c r="K12" s="1612"/>
      <c r="L12" s="1613"/>
      <c r="M12" s="573"/>
      <c r="N12" s="573"/>
      <c r="O12" s="715"/>
      <c r="P12" s="579"/>
      <c r="U12" s="564"/>
      <c r="V12" s="565"/>
      <c r="W12" s="565"/>
    </row>
    <row r="13">
      <c r="B13" s="107"/>
      <c r="C13" s="107"/>
      <c r="F13" s="173"/>
      <c r="L13" s="573"/>
      <c r="M13" s="573"/>
      <c r="N13" s="573"/>
      <c r="O13" s="573"/>
      <c r="P13" s="579"/>
      <c r="U13" s="564"/>
      <c r="V13" s="565"/>
      <c r="W13" s="565"/>
    </row>
    <row r="14" ht="12.75" customHeight="1">
      <c r="A14" s="596" t="s">
        <v>196</v>
      </c>
      <c r="B14" s="597" t="s">
        <v>197</v>
      </c>
      <c r="C14" s="597" t="s">
        <v>198</v>
      </c>
      <c r="D14" s="598" t="s">
        <v>199</v>
      </c>
      <c r="E14" s="596" t="s">
        <v>200</v>
      </c>
      <c r="F14" s="596" t="s">
        <v>201</v>
      </c>
      <c r="G14" s="597" t="s">
        <v>203</v>
      </c>
      <c r="H14" s="597" t="s">
        <v>204</v>
      </c>
      <c r="I14" s="596" t="s">
        <v>205</v>
      </c>
      <c r="J14" s="596" t="s">
        <v>206</v>
      </c>
      <c r="K14" s="596" t="s">
        <v>207</v>
      </c>
      <c r="L14" s="596" t="s">
        <v>208</v>
      </c>
      <c r="M14" s="597" t="s">
        <v>209</v>
      </c>
      <c r="N14" s="596" t="s">
        <v>210</v>
      </c>
      <c r="O14" s="601" t="s">
        <v>212</v>
      </c>
      <c r="P14" s="601" t="s">
        <v>1315</v>
      </c>
      <c r="Q14" s="597" t="s">
        <v>1316</v>
      </c>
      <c r="R14" s="596" t="s">
        <v>219</v>
      </c>
      <c r="S14" s="603" t="s">
        <v>1318</v>
      </c>
      <c r="T14" s="603" t="s">
        <v>1319</v>
      </c>
      <c r="U14" s="597" t="s">
        <v>220</v>
      </c>
      <c r="V14" s="602" t="s">
        <v>1323</v>
      </c>
      <c r="W14" s="597" t="s">
        <v>221</v>
      </c>
    </row>
    <row r="15" ht="13.5" customHeight="1">
      <c r="A15" s="604"/>
      <c r="B15" s="492" t="s">
        <v>34</v>
      </c>
      <c r="C15" s="492" t="s">
        <v>270</v>
      </c>
      <c r="D15" s="605" t="s">
        <v>864</v>
      </c>
      <c r="E15" s="492" t="s">
        <v>120</v>
      </c>
      <c r="F15" s="606">
        <v>45658.0</v>
      </c>
      <c r="G15" s="492" t="s">
        <v>3376</v>
      </c>
      <c r="H15" s="492" t="s">
        <v>3377</v>
      </c>
      <c r="I15" s="492" t="s">
        <v>190</v>
      </c>
      <c r="J15" s="608"/>
      <c r="K15" s="608"/>
      <c r="L15" s="609"/>
      <c r="M15" s="613"/>
      <c r="N15" s="475"/>
      <c r="O15" s="611">
        <v>46030.0</v>
      </c>
      <c r="P15" s="611">
        <v>46031.0</v>
      </c>
      <c r="Q15" s="614"/>
      <c r="R15" s="610"/>
      <c r="S15" s="614"/>
      <c r="T15" s="614"/>
      <c r="U15" s="611"/>
      <c r="V15" s="614"/>
      <c r="W15" s="616" t="s">
        <v>3378</v>
      </c>
    </row>
    <row r="16" ht="13.5" customHeight="1">
      <c r="A16" s="604"/>
      <c r="B16" s="492" t="s">
        <v>34</v>
      </c>
      <c r="C16" s="492" t="s">
        <v>270</v>
      </c>
      <c r="D16" s="890" t="s">
        <v>1306</v>
      </c>
      <c r="E16" s="890" t="s">
        <v>120</v>
      </c>
      <c r="F16" s="606">
        <v>45658.0</v>
      </c>
      <c r="G16" s="607" t="s">
        <v>3379</v>
      </c>
      <c r="H16" s="492" t="s">
        <v>911</v>
      </c>
      <c r="I16" s="492" t="s">
        <v>190</v>
      </c>
      <c r="J16" s="1623"/>
      <c r="K16" s="1623"/>
      <c r="L16" s="619"/>
      <c r="M16" s="610"/>
      <c r="N16" s="492"/>
      <c r="O16" s="611">
        <v>46030.0</v>
      </c>
      <c r="P16" s="611">
        <v>46035.0</v>
      </c>
      <c r="Q16" s="614"/>
      <c r="R16" s="613"/>
      <c r="S16" s="612"/>
      <c r="T16" s="612"/>
      <c r="U16" s="615"/>
      <c r="V16" s="612"/>
      <c r="W16" s="616"/>
    </row>
    <row r="17" ht="13.5" customHeight="1">
      <c r="A17" s="604"/>
      <c r="B17" s="492" t="s">
        <v>34</v>
      </c>
      <c r="C17" s="492" t="s">
        <v>270</v>
      </c>
      <c r="D17" s="492" t="s">
        <v>1306</v>
      </c>
      <c r="E17" s="492" t="s">
        <v>120</v>
      </c>
      <c r="F17" s="606">
        <v>45658.0</v>
      </c>
      <c r="G17" s="617" t="s">
        <v>3380</v>
      </c>
      <c r="H17" s="492" t="s">
        <v>767</v>
      </c>
      <c r="I17" s="492" t="s">
        <v>190</v>
      </c>
      <c r="J17" s="618"/>
      <c r="K17" s="618"/>
      <c r="L17" s="622"/>
      <c r="M17" s="613"/>
      <c r="N17" s="475"/>
      <c r="O17" s="611">
        <v>46029.0</v>
      </c>
      <c r="P17" s="611">
        <v>46030.0</v>
      </c>
      <c r="Q17" s="614"/>
      <c r="R17" s="613"/>
      <c r="S17" s="612"/>
      <c r="T17" s="612"/>
      <c r="U17" s="615"/>
      <c r="V17" s="612"/>
      <c r="W17" s="620"/>
    </row>
    <row r="18" ht="13.5" customHeight="1">
      <c r="A18" s="604"/>
      <c r="B18" s="492" t="s">
        <v>34</v>
      </c>
      <c r="C18" s="492" t="s">
        <v>270</v>
      </c>
      <c r="D18" s="492" t="s">
        <v>1306</v>
      </c>
      <c r="E18" s="492" t="s">
        <v>120</v>
      </c>
      <c r="F18" s="606">
        <v>45658.0</v>
      </c>
      <c r="G18" s="617" t="s">
        <v>3381</v>
      </c>
      <c r="H18" s="621" t="s">
        <v>649</v>
      </c>
      <c r="I18" s="492" t="s">
        <v>190</v>
      </c>
      <c r="J18" s="623"/>
      <c r="K18" s="623"/>
      <c r="L18" s="624"/>
      <c r="M18" s="613"/>
      <c r="N18" s="613"/>
      <c r="O18" s="610">
        <v>46031.0</v>
      </c>
      <c r="P18" s="610">
        <v>46041.0</v>
      </c>
      <c r="Q18" s="614"/>
      <c r="R18" s="610"/>
      <c r="S18" s="614"/>
      <c r="T18" s="614"/>
      <c r="U18" s="610"/>
      <c r="V18" s="614"/>
      <c r="W18" s="620"/>
    </row>
    <row r="19" ht="13.5" customHeight="1">
      <c r="A19" s="604"/>
      <c r="B19" s="492" t="s">
        <v>34</v>
      </c>
      <c r="C19" s="492" t="s">
        <v>270</v>
      </c>
      <c r="D19" s="492" t="s">
        <v>1306</v>
      </c>
      <c r="E19" s="492" t="s">
        <v>120</v>
      </c>
      <c r="F19" s="606">
        <v>45658.0</v>
      </c>
      <c r="G19" s="607" t="s">
        <v>3382</v>
      </c>
      <c r="H19" s="492"/>
      <c r="I19" s="492" t="s">
        <v>190</v>
      </c>
      <c r="J19" s="618"/>
      <c r="K19" s="618"/>
      <c r="L19" s="622"/>
      <c r="M19" s="610"/>
      <c r="N19" s="492"/>
      <c r="O19" s="610">
        <v>46031.0</v>
      </c>
      <c r="P19" s="610">
        <v>46041.0</v>
      </c>
      <c r="Q19" s="614"/>
      <c r="R19" s="610"/>
      <c r="S19" s="614"/>
      <c r="T19" s="614"/>
      <c r="U19" s="610"/>
      <c r="V19" s="614"/>
      <c r="W19" s="620"/>
    </row>
    <row r="20" ht="13.5" customHeight="1">
      <c r="A20" s="604"/>
      <c r="B20" s="492" t="s">
        <v>34</v>
      </c>
      <c r="C20" s="492" t="s">
        <v>270</v>
      </c>
      <c r="D20" s="492" t="s">
        <v>1306</v>
      </c>
      <c r="E20" s="492" t="s">
        <v>120</v>
      </c>
      <c r="F20" s="606">
        <v>45658.0</v>
      </c>
      <c r="G20" s="607" t="s">
        <v>3383</v>
      </c>
      <c r="H20" s="492" t="s">
        <v>3384</v>
      </c>
      <c r="I20" s="492" t="s">
        <v>192</v>
      </c>
      <c r="J20" s="618"/>
      <c r="K20" s="618"/>
      <c r="L20" s="622"/>
      <c r="M20" s="610"/>
      <c r="N20" s="492"/>
      <c r="O20" s="610">
        <v>46031.0</v>
      </c>
      <c r="P20" s="610">
        <v>46035.0</v>
      </c>
      <c r="Q20" s="614"/>
      <c r="R20" s="610"/>
      <c r="S20" s="614"/>
      <c r="T20" s="614"/>
      <c r="U20" s="610"/>
      <c r="V20" s="614"/>
      <c r="W20" s="616" t="s">
        <v>3385</v>
      </c>
    </row>
    <row r="21" ht="13.5" customHeight="1">
      <c r="A21" s="604"/>
      <c r="B21" s="475"/>
      <c r="C21" s="475"/>
      <c r="D21" s="492"/>
      <c r="E21" s="492"/>
      <c r="F21" s="606"/>
      <c r="G21" s="607"/>
      <c r="H21" s="492"/>
      <c r="I21" s="492"/>
      <c r="J21" s="618"/>
      <c r="K21" s="618"/>
      <c r="L21" s="622"/>
      <c r="M21" s="610"/>
      <c r="N21" s="492"/>
      <c r="O21" s="610"/>
      <c r="P21" s="610"/>
      <c r="Q21" s="614"/>
      <c r="R21" s="610"/>
      <c r="S21" s="614"/>
      <c r="T21" s="614"/>
      <c r="U21" s="610"/>
      <c r="V21" s="614"/>
      <c r="W21" s="620"/>
    </row>
    <row r="22" ht="13.5" customHeight="1">
      <c r="A22" s="604"/>
      <c r="B22" s="475"/>
      <c r="C22" s="475"/>
      <c r="D22" s="492"/>
      <c r="E22" s="492"/>
      <c r="F22" s="606"/>
      <c r="G22" s="617"/>
      <c r="H22" s="492"/>
      <c r="I22" s="492"/>
      <c r="J22" s="623"/>
      <c r="K22" s="623"/>
      <c r="L22" s="624"/>
      <c r="M22" s="610"/>
      <c r="N22" s="492"/>
      <c r="O22" s="610"/>
      <c r="P22" s="610"/>
      <c r="Q22" s="614"/>
      <c r="R22" s="610"/>
      <c r="S22" s="614"/>
      <c r="T22" s="614"/>
      <c r="U22" s="610"/>
      <c r="V22" s="614"/>
      <c r="W22" s="620"/>
    </row>
    <row r="23" ht="13.5" customHeight="1">
      <c r="A23" s="604"/>
      <c r="B23" s="475"/>
      <c r="C23" s="475"/>
      <c r="D23" s="492"/>
      <c r="E23" s="492"/>
      <c r="F23" s="606"/>
      <c r="G23" s="607"/>
      <c r="H23" s="492"/>
      <c r="I23" s="492"/>
      <c r="J23" s="618"/>
      <c r="K23" s="618"/>
      <c r="L23" s="622"/>
      <c r="M23" s="610"/>
      <c r="N23" s="492"/>
      <c r="O23" s="611"/>
      <c r="P23" s="611"/>
      <c r="Q23" s="614"/>
      <c r="R23" s="610"/>
      <c r="S23" s="614"/>
      <c r="T23" s="614"/>
      <c r="U23" s="610"/>
      <c r="V23" s="614"/>
      <c r="W23" s="620"/>
    </row>
    <row r="24" ht="13.5" customHeight="1">
      <c r="A24" s="604"/>
      <c r="B24" s="475"/>
      <c r="C24" s="475"/>
      <c r="D24" s="492"/>
      <c r="E24" s="629"/>
      <c r="F24" s="628"/>
      <c r="G24" s="607"/>
      <c r="H24" s="492"/>
      <c r="I24" s="492"/>
      <c r="J24" s="618"/>
      <c r="K24" s="618"/>
      <c r="L24" s="622"/>
      <c r="M24" s="1624"/>
      <c r="N24" s="669"/>
      <c r="O24" s="610"/>
      <c r="P24" s="610"/>
      <c r="Q24" s="614"/>
      <c r="R24" s="610"/>
      <c r="S24" s="614"/>
      <c r="T24" s="614"/>
      <c r="U24" s="610"/>
      <c r="V24" s="614"/>
      <c r="W24" s="616"/>
    </row>
    <row r="25" ht="13.5" customHeight="1">
      <c r="A25" s="604"/>
      <c r="B25" s="492"/>
      <c r="C25" s="492"/>
      <c r="D25" s="492"/>
      <c r="E25" s="492"/>
      <c r="F25" s="606"/>
      <c r="G25" s="617"/>
      <c r="H25" s="492"/>
      <c r="I25" s="492"/>
      <c r="J25" s="618"/>
      <c r="K25" s="618"/>
      <c r="L25" s="622"/>
      <c r="M25" s="610"/>
      <c r="N25" s="492"/>
      <c r="O25" s="610"/>
      <c r="P25" s="610"/>
      <c r="Q25" s="614"/>
      <c r="R25" s="610"/>
      <c r="S25" s="614"/>
      <c r="T25" s="614"/>
      <c r="U25" s="610"/>
      <c r="V25" s="614"/>
      <c r="W25" s="620"/>
    </row>
    <row r="26" ht="13.5" customHeight="1">
      <c r="A26" s="604"/>
      <c r="B26" s="492"/>
      <c r="C26" s="492"/>
      <c r="D26" s="629"/>
      <c r="E26" s="629"/>
      <c r="F26" s="606"/>
      <c r="G26" s="617"/>
      <c r="H26" s="492"/>
      <c r="I26" s="492"/>
      <c r="J26" s="618"/>
      <c r="K26" s="618"/>
      <c r="L26" s="622"/>
      <c r="M26" s="610"/>
      <c r="N26" s="492"/>
      <c r="O26" s="610"/>
      <c r="P26" s="610"/>
      <c r="Q26" s="614"/>
      <c r="R26" s="610"/>
      <c r="S26" s="614"/>
      <c r="T26" s="614"/>
      <c r="U26" s="610"/>
      <c r="V26" s="614"/>
      <c r="W26" s="620"/>
    </row>
    <row r="27" ht="13.5" customHeight="1">
      <c r="A27" s="604"/>
      <c r="B27" s="492"/>
      <c r="C27" s="492"/>
      <c r="D27" s="492"/>
      <c r="E27" s="492"/>
      <c r="F27" s="606"/>
      <c r="G27" s="607"/>
      <c r="H27" s="492"/>
      <c r="I27" s="492"/>
      <c r="J27" s="618"/>
      <c r="K27" s="618"/>
      <c r="L27" s="622"/>
      <c r="M27" s="610"/>
      <c r="N27" s="492"/>
      <c r="O27" s="610"/>
      <c r="P27" s="610"/>
      <c r="Q27" s="614"/>
      <c r="R27" s="610"/>
      <c r="S27" s="614"/>
      <c r="T27" s="614"/>
      <c r="U27" s="610"/>
      <c r="V27" s="614"/>
      <c r="W27" s="620"/>
    </row>
    <row r="28" ht="13.5" customHeight="1">
      <c r="A28" s="604"/>
      <c r="B28" s="492"/>
      <c r="C28" s="492"/>
      <c r="D28" s="629"/>
      <c r="E28" s="629"/>
      <c r="F28" s="628"/>
      <c r="G28" s="634"/>
      <c r="H28" s="629"/>
      <c r="I28" s="492"/>
      <c r="J28" s="623"/>
      <c r="K28" s="623"/>
      <c r="L28" s="624"/>
      <c r="M28" s="610"/>
      <c r="N28" s="492"/>
      <c r="O28" s="610"/>
      <c r="P28" s="610"/>
      <c r="Q28" s="614"/>
      <c r="R28" s="610"/>
      <c r="S28" s="614"/>
      <c r="T28" s="614"/>
      <c r="U28" s="610"/>
      <c r="V28" s="614"/>
      <c r="W28" s="620"/>
    </row>
    <row r="29" ht="13.5" customHeight="1">
      <c r="A29" s="604"/>
      <c r="B29" s="492"/>
      <c r="C29" s="492"/>
      <c r="D29" s="492"/>
      <c r="E29" s="492"/>
      <c r="F29" s="606"/>
      <c r="G29" s="607"/>
      <c r="H29" s="492"/>
      <c r="I29" s="492"/>
      <c r="J29" s="618"/>
      <c r="K29" s="618"/>
      <c r="L29" s="622"/>
      <c r="M29" s="610"/>
      <c r="N29" s="492"/>
      <c r="O29" s="610"/>
      <c r="P29" s="610"/>
      <c r="Q29" s="614"/>
      <c r="R29" s="610"/>
      <c r="S29" s="614"/>
      <c r="T29" s="614"/>
      <c r="U29" s="610"/>
      <c r="V29" s="614"/>
      <c r="W29" s="620"/>
    </row>
    <row r="30" ht="13.5" customHeight="1">
      <c r="A30" s="604"/>
      <c r="B30" s="492"/>
      <c r="C30" s="492"/>
      <c r="D30" s="492"/>
      <c r="E30" s="492"/>
      <c r="F30" s="606"/>
      <c r="G30" s="617"/>
      <c r="H30" s="492"/>
      <c r="I30" s="492"/>
      <c r="J30" s="623"/>
      <c r="K30" s="623"/>
      <c r="L30" s="624"/>
      <c r="M30" s="613"/>
      <c r="N30" s="613"/>
      <c r="O30" s="610"/>
      <c r="P30" s="610"/>
      <c r="Q30" s="614"/>
      <c r="R30" s="610"/>
      <c r="S30" s="614"/>
      <c r="T30" s="614"/>
      <c r="U30" s="610"/>
      <c r="V30" s="614"/>
      <c r="W30" s="620"/>
    </row>
    <row r="31" ht="13.5" customHeight="1">
      <c r="A31" s="604"/>
      <c r="B31" s="492"/>
      <c r="C31" s="492"/>
      <c r="D31" s="492"/>
      <c r="E31" s="492"/>
      <c r="F31" s="606"/>
      <c r="G31" s="607"/>
      <c r="H31" s="492"/>
      <c r="I31" s="492"/>
      <c r="J31" s="618"/>
      <c r="K31" s="618"/>
      <c r="L31" s="618"/>
      <c r="M31" s="610"/>
      <c r="N31" s="492"/>
      <c r="O31" s="610"/>
      <c r="P31" s="610"/>
      <c r="Q31" s="614"/>
      <c r="R31" s="610"/>
      <c r="S31" s="614"/>
      <c r="T31" s="614"/>
      <c r="U31" s="610"/>
      <c r="V31" s="614"/>
      <c r="W31" s="620"/>
    </row>
    <row r="32" ht="13.5" customHeight="1">
      <c r="A32" s="604"/>
      <c r="B32" s="492"/>
      <c r="C32" s="492"/>
      <c r="D32" s="492"/>
      <c r="E32" s="492"/>
      <c r="F32" s="628"/>
      <c r="G32" s="1625"/>
      <c r="H32" s="492"/>
      <c r="I32" s="492"/>
      <c r="J32" s="618"/>
      <c r="K32" s="618"/>
      <c r="L32" s="622"/>
      <c r="M32" s="610"/>
      <c r="N32" s="492"/>
      <c r="O32" s="610"/>
      <c r="P32" s="610"/>
      <c r="Q32" s="614"/>
      <c r="R32" s="610"/>
      <c r="S32" s="614"/>
      <c r="T32" s="614"/>
      <c r="U32" s="610"/>
      <c r="V32" s="614"/>
      <c r="W32" s="616"/>
    </row>
    <row r="33" ht="13.5" customHeight="1">
      <c r="A33" s="604"/>
      <c r="B33" s="492"/>
      <c r="C33" s="492"/>
      <c r="D33" s="492"/>
      <c r="E33" s="492"/>
      <c r="F33" s="606"/>
      <c r="G33" s="607"/>
      <c r="H33" s="492"/>
      <c r="I33" s="492"/>
      <c r="J33" s="618"/>
      <c r="K33" s="618"/>
      <c r="L33" s="622"/>
      <c r="M33" s="613"/>
      <c r="N33" s="613"/>
      <c r="O33" s="610"/>
      <c r="P33" s="610"/>
      <c r="Q33" s="614"/>
      <c r="R33" s="613"/>
      <c r="S33" s="612"/>
      <c r="T33" s="612"/>
      <c r="U33" s="613"/>
      <c r="V33" s="612"/>
      <c r="W33" s="620"/>
    </row>
    <row r="34" ht="13.5" customHeight="1">
      <c r="A34" s="604"/>
      <c r="B34" s="492"/>
      <c r="C34" s="492"/>
      <c r="D34" s="629"/>
      <c r="E34" s="492"/>
      <c r="F34" s="606"/>
      <c r="G34" s="617"/>
      <c r="H34" s="492"/>
      <c r="I34" s="492"/>
      <c r="J34" s="618"/>
      <c r="K34" s="618"/>
      <c r="L34" s="622"/>
      <c r="M34" s="610"/>
      <c r="N34" s="492"/>
      <c r="O34" s="610"/>
      <c r="P34" s="610"/>
      <c r="Q34" s="614"/>
      <c r="R34" s="610"/>
      <c r="S34" s="614"/>
      <c r="T34" s="614"/>
      <c r="U34" s="610"/>
      <c r="V34" s="614"/>
      <c r="W34" s="616"/>
    </row>
    <row r="35" ht="13.5" customHeight="1">
      <c r="A35" s="604"/>
      <c r="B35" s="492"/>
      <c r="C35" s="492"/>
      <c r="D35" s="492"/>
      <c r="E35" s="492"/>
      <c r="F35" s="606"/>
      <c r="G35" s="617"/>
      <c r="H35" s="492"/>
      <c r="I35" s="492"/>
      <c r="J35" s="618"/>
      <c r="K35" s="618"/>
      <c r="L35" s="622"/>
      <c r="M35" s="610"/>
      <c r="N35" s="492"/>
      <c r="O35" s="610"/>
      <c r="P35" s="610"/>
      <c r="Q35" s="614"/>
      <c r="R35" s="610"/>
      <c r="S35" s="614"/>
      <c r="T35" s="614"/>
      <c r="U35" s="610"/>
      <c r="V35" s="614"/>
      <c r="W35" s="620"/>
    </row>
    <row r="36" ht="13.5" customHeight="1">
      <c r="A36" s="604"/>
      <c r="B36" s="492"/>
      <c r="C36" s="492"/>
      <c r="D36" s="629"/>
      <c r="E36" s="492"/>
      <c r="F36" s="632"/>
      <c r="G36" s="607"/>
      <c r="H36" s="492"/>
      <c r="I36" s="492"/>
      <c r="J36" s="618"/>
      <c r="K36" s="618"/>
      <c r="L36" s="622"/>
      <c r="M36" s="610"/>
      <c r="N36" s="492"/>
      <c r="O36" s="610"/>
      <c r="P36" s="610"/>
      <c r="Q36" s="614"/>
      <c r="R36" s="610"/>
      <c r="S36" s="614"/>
      <c r="T36" s="614"/>
      <c r="U36" s="610"/>
      <c r="V36" s="614"/>
      <c r="W36" s="620"/>
    </row>
    <row r="37" ht="13.5" customHeight="1">
      <c r="A37" s="604"/>
      <c r="B37" s="492"/>
      <c r="C37" s="492"/>
      <c r="D37" s="492"/>
      <c r="E37" s="492"/>
      <c r="F37" s="606"/>
      <c r="G37" s="607"/>
      <c r="H37" s="492"/>
      <c r="I37" s="492"/>
      <c r="J37" s="618"/>
      <c r="K37" s="618"/>
      <c r="L37" s="622"/>
      <c r="M37" s="610"/>
      <c r="N37" s="492"/>
      <c r="O37" s="610"/>
      <c r="P37" s="610"/>
      <c r="Q37" s="614"/>
      <c r="R37" s="610"/>
      <c r="S37" s="614"/>
      <c r="T37" s="614"/>
      <c r="U37" s="610"/>
      <c r="V37" s="614"/>
      <c r="W37" s="620"/>
    </row>
    <row r="38" ht="13.5" customHeight="1">
      <c r="A38" s="604"/>
      <c r="B38" s="492"/>
      <c r="C38" s="492"/>
      <c r="D38" s="629"/>
      <c r="E38" s="629"/>
      <c r="F38" s="632"/>
      <c r="G38" s="607"/>
      <c r="H38" s="492"/>
      <c r="I38" s="492"/>
      <c r="J38" s="618"/>
      <c r="K38" s="618"/>
      <c r="L38" s="622"/>
      <c r="M38" s="610"/>
      <c r="N38" s="492"/>
      <c r="O38" s="611"/>
      <c r="P38" s="611"/>
      <c r="Q38" s="612"/>
      <c r="R38" s="610"/>
      <c r="S38" s="612"/>
      <c r="T38" s="612"/>
      <c r="U38" s="611"/>
      <c r="V38" s="612"/>
      <c r="W38" s="620"/>
    </row>
    <row r="39" ht="13.5" customHeight="1">
      <c r="A39" s="604"/>
      <c r="B39" s="492"/>
      <c r="C39" s="492"/>
      <c r="D39" s="492"/>
      <c r="E39" s="492"/>
      <c r="F39" s="606"/>
      <c r="G39" s="607"/>
      <c r="H39" s="492"/>
      <c r="I39" s="492"/>
      <c r="J39" s="618"/>
      <c r="K39" s="618"/>
      <c r="L39" s="622"/>
      <c r="M39" s="610"/>
      <c r="N39" s="492"/>
      <c r="O39" s="610"/>
      <c r="P39" s="610"/>
      <c r="Q39" s="612"/>
      <c r="R39" s="613"/>
      <c r="S39" s="612"/>
      <c r="T39" s="612"/>
      <c r="U39" s="613"/>
      <c r="V39" s="612"/>
      <c r="W39" s="620"/>
    </row>
    <row r="40" ht="13.5" customHeight="1">
      <c r="A40" s="604"/>
      <c r="B40" s="492"/>
      <c r="C40" s="492"/>
      <c r="D40" s="492"/>
      <c r="E40" s="492"/>
      <c r="F40" s="606"/>
      <c r="G40" s="630"/>
      <c r="H40" s="634"/>
      <c r="I40" s="634"/>
      <c r="J40" s="618"/>
      <c r="K40" s="618"/>
      <c r="L40" s="622"/>
      <c r="M40" s="610"/>
      <c r="N40" s="669"/>
      <c r="O40" s="610"/>
      <c r="P40" s="610"/>
      <c r="Q40" s="612"/>
      <c r="R40" s="613"/>
      <c r="S40" s="612"/>
      <c r="T40" s="612"/>
      <c r="U40" s="613"/>
      <c r="V40" s="612"/>
      <c r="W40" s="616"/>
    </row>
    <row r="41" ht="13.5" customHeight="1">
      <c r="A41" s="604"/>
      <c r="B41" s="492"/>
      <c r="C41" s="492"/>
      <c r="D41" s="492"/>
      <c r="E41" s="492"/>
      <c r="F41" s="632"/>
      <c r="G41" s="617"/>
      <c r="H41" s="492"/>
      <c r="I41" s="492"/>
      <c r="J41" s="618"/>
      <c r="K41" s="618"/>
      <c r="L41" s="622"/>
      <c r="M41" s="610"/>
      <c r="N41" s="492"/>
      <c r="O41" s="610"/>
      <c r="P41" s="610"/>
      <c r="Q41" s="614"/>
      <c r="R41" s="613"/>
      <c r="S41" s="612"/>
      <c r="T41" s="612"/>
      <c r="U41" s="613"/>
      <c r="V41" s="612"/>
      <c r="W41" s="620"/>
    </row>
    <row r="42" ht="13.5" customHeight="1">
      <c r="A42" s="604"/>
      <c r="B42" s="492"/>
      <c r="C42" s="492"/>
      <c r="D42" s="629"/>
      <c r="E42" s="629"/>
      <c r="F42" s="628"/>
      <c r="G42" s="607"/>
      <c r="H42" s="492"/>
      <c r="I42" s="492"/>
      <c r="J42" s="618"/>
      <c r="K42" s="618"/>
      <c r="L42" s="622"/>
      <c r="M42" s="610"/>
      <c r="N42" s="492"/>
      <c r="O42" s="610"/>
      <c r="P42" s="610"/>
      <c r="Q42" s="612"/>
      <c r="R42" s="613"/>
      <c r="S42" s="612"/>
      <c r="T42" s="612"/>
      <c r="U42" s="613"/>
      <c r="V42" s="612"/>
      <c r="W42" s="620"/>
    </row>
    <row r="43" ht="13.5" customHeight="1">
      <c r="A43" s="604"/>
      <c r="B43" s="492"/>
      <c r="C43" s="492"/>
      <c r="D43" s="492"/>
      <c r="E43" s="492"/>
      <c r="F43" s="632"/>
      <c r="G43" s="607"/>
      <c r="H43" s="492"/>
      <c r="I43" s="492"/>
      <c r="J43" s="618"/>
      <c r="K43" s="618"/>
      <c r="L43" s="622"/>
      <c r="M43" s="610"/>
      <c r="N43" s="492"/>
      <c r="O43" s="610"/>
      <c r="P43" s="610"/>
      <c r="Q43" s="612"/>
      <c r="R43" s="610"/>
      <c r="S43" s="612"/>
      <c r="T43" s="612"/>
      <c r="U43" s="613"/>
      <c r="V43" s="612"/>
      <c r="W43" s="620"/>
    </row>
    <row r="44" ht="13.5" customHeight="1">
      <c r="A44" s="604"/>
      <c r="B44" s="492"/>
      <c r="C44" s="492"/>
      <c r="D44" s="492"/>
      <c r="E44" s="629"/>
      <c r="F44" s="633"/>
      <c r="G44" s="617"/>
      <c r="H44" s="492"/>
      <c r="I44" s="492"/>
      <c r="J44" s="618"/>
      <c r="K44" s="618"/>
      <c r="L44" s="622"/>
      <c r="M44" s="613"/>
      <c r="N44" s="613"/>
      <c r="O44" s="610"/>
      <c r="P44" s="610"/>
      <c r="Q44" s="612"/>
      <c r="R44" s="613"/>
      <c r="S44" s="612"/>
      <c r="T44" s="612"/>
      <c r="U44" s="613"/>
      <c r="V44" s="612"/>
      <c r="W44" s="620"/>
    </row>
    <row r="45" ht="13.5" customHeight="1">
      <c r="A45" s="604"/>
      <c r="B45" s="492"/>
      <c r="C45" s="492"/>
      <c r="D45" s="492"/>
      <c r="E45" s="492"/>
      <c r="F45" s="632"/>
      <c r="G45" s="607"/>
      <c r="H45" s="492"/>
      <c r="I45" s="492"/>
      <c r="J45" s="618"/>
      <c r="K45" s="618"/>
      <c r="L45" s="622"/>
      <c r="M45" s="610"/>
      <c r="N45" s="492"/>
      <c r="O45" s="610"/>
      <c r="P45" s="610"/>
      <c r="Q45" s="614"/>
      <c r="R45" s="613"/>
      <c r="S45" s="612"/>
      <c r="T45" s="612"/>
      <c r="U45" s="613"/>
      <c r="V45" s="612"/>
      <c r="W45" s="616"/>
    </row>
    <row r="46" ht="13.5" customHeight="1">
      <c r="A46" s="604"/>
      <c r="B46" s="492"/>
      <c r="C46" s="492"/>
      <c r="D46" s="629"/>
      <c r="E46" s="629"/>
      <c r="F46" s="633"/>
      <c r="G46" s="607"/>
      <c r="H46" s="492"/>
      <c r="I46" s="492"/>
      <c r="J46" s="618"/>
      <c r="K46" s="618"/>
      <c r="L46" s="622"/>
      <c r="M46" s="610"/>
      <c r="N46" s="492"/>
      <c r="O46" s="610"/>
      <c r="P46" s="610"/>
      <c r="Q46" s="612"/>
      <c r="R46" s="613"/>
      <c r="S46" s="612"/>
      <c r="T46" s="612"/>
      <c r="U46" s="613"/>
      <c r="V46" s="612"/>
      <c r="W46" s="620"/>
    </row>
    <row r="47" ht="13.5" customHeight="1">
      <c r="A47" s="604"/>
      <c r="B47" s="492"/>
      <c r="C47" s="492"/>
      <c r="D47" s="492"/>
      <c r="E47" s="492"/>
      <c r="F47" s="632"/>
      <c r="G47" s="617"/>
      <c r="H47" s="492"/>
      <c r="I47" s="492"/>
      <c r="J47" s="618"/>
      <c r="K47" s="618"/>
      <c r="L47" s="622"/>
      <c r="M47" s="610"/>
      <c r="N47" s="492"/>
      <c r="O47" s="610"/>
      <c r="P47" s="610"/>
      <c r="Q47" s="614"/>
      <c r="R47" s="613"/>
      <c r="S47" s="612"/>
      <c r="T47" s="612"/>
      <c r="U47" s="613"/>
      <c r="V47" s="612"/>
      <c r="W47" s="620"/>
    </row>
    <row r="48" ht="13.5" customHeight="1">
      <c r="A48" s="604"/>
      <c r="B48" s="492"/>
      <c r="C48" s="492"/>
      <c r="D48" s="629"/>
      <c r="E48" s="629"/>
      <c r="F48" s="633"/>
      <c r="G48" s="607"/>
      <c r="H48" s="492"/>
      <c r="I48" s="492"/>
      <c r="J48" s="618"/>
      <c r="K48" s="618"/>
      <c r="L48" s="622"/>
      <c r="M48" s="610"/>
      <c r="N48" s="492"/>
      <c r="O48" s="610"/>
      <c r="P48" s="610"/>
      <c r="Q48" s="612"/>
      <c r="R48" s="613"/>
      <c r="S48" s="612"/>
      <c r="T48" s="612"/>
      <c r="U48" s="613"/>
      <c r="V48" s="612"/>
      <c r="W48" s="616"/>
    </row>
    <row r="49" ht="13.5" customHeight="1">
      <c r="A49" s="604"/>
      <c r="B49" s="492"/>
      <c r="C49" s="492"/>
      <c r="D49" s="492"/>
      <c r="E49" s="492"/>
      <c r="F49" s="632"/>
      <c r="G49" s="617"/>
      <c r="H49" s="492"/>
      <c r="I49" s="492"/>
      <c r="J49" s="618"/>
      <c r="K49" s="618"/>
      <c r="L49" s="622"/>
      <c r="M49" s="610"/>
      <c r="N49" s="492"/>
      <c r="O49" s="610"/>
      <c r="P49" s="610"/>
      <c r="Q49" s="612"/>
      <c r="R49" s="613"/>
      <c r="S49" s="612"/>
      <c r="T49" s="612"/>
      <c r="U49" s="613"/>
      <c r="V49" s="612"/>
      <c r="W49" s="620"/>
    </row>
    <row r="50" ht="13.5" customHeight="1">
      <c r="A50" s="604"/>
      <c r="B50" s="492"/>
      <c r="C50" s="492"/>
      <c r="D50" s="492"/>
      <c r="E50" s="492"/>
      <c r="F50" s="606"/>
      <c r="G50" s="617"/>
      <c r="H50" s="492"/>
      <c r="I50" s="492"/>
      <c r="J50" s="618"/>
      <c r="K50" s="618"/>
      <c r="L50" s="622"/>
      <c r="M50" s="610"/>
      <c r="N50" s="492"/>
      <c r="O50" s="610"/>
      <c r="P50" s="610"/>
      <c r="Q50" s="612"/>
      <c r="R50" s="613"/>
      <c r="S50" s="612"/>
      <c r="T50" s="612"/>
      <c r="U50" s="613"/>
      <c r="V50" s="612"/>
      <c r="W50" s="616"/>
    </row>
    <row r="51" ht="13.5" customHeight="1">
      <c r="A51" s="604"/>
      <c r="B51" s="492"/>
      <c r="C51" s="492"/>
      <c r="D51" s="492"/>
      <c r="E51" s="492"/>
      <c r="F51" s="606"/>
      <c r="G51" s="617"/>
      <c r="H51" s="492"/>
      <c r="I51" s="492"/>
      <c r="J51" s="618"/>
      <c r="K51" s="618"/>
      <c r="L51" s="622"/>
      <c r="M51" s="610"/>
      <c r="N51" s="492"/>
      <c r="O51" s="610"/>
      <c r="P51" s="610"/>
      <c r="Q51" s="614"/>
      <c r="R51" s="610"/>
      <c r="S51" s="612"/>
      <c r="T51" s="612"/>
      <c r="U51" s="610"/>
      <c r="V51" s="612"/>
      <c r="W51" s="616"/>
    </row>
    <row r="52" ht="13.5" customHeight="1">
      <c r="A52" s="604"/>
      <c r="B52" s="492"/>
      <c r="C52" s="492"/>
      <c r="D52" s="492"/>
      <c r="E52" s="492"/>
      <c r="F52" s="633"/>
      <c r="G52" s="634"/>
      <c r="H52" s="629"/>
      <c r="I52" s="492"/>
      <c r="J52" s="618"/>
      <c r="K52" s="618"/>
      <c r="L52" s="622"/>
      <c r="M52" s="610"/>
      <c r="N52" s="492"/>
      <c r="O52" s="610"/>
      <c r="P52" s="610"/>
      <c r="Q52" s="614"/>
      <c r="R52" s="613"/>
      <c r="S52" s="612"/>
      <c r="T52" s="612"/>
      <c r="U52" s="613"/>
      <c r="V52" s="612"/>
      <c r="W52" s="620"/>
    </row>
    <row r="53" ht="13.5" customHeight="1">
      <c r="A53" s="604"/>
      <c r="B53" s="492"/>
      <c r="C53" s="492"/>
      <c r="D53" s="492"/>
      <c r="E53" s="492"/>
      <c r="F53" s="606"/>
      <c r="G53" s="617"/>
      <c r="H53" s="617"/>
      <c r="I53" s="492"/>
      <c r="J53" s="618"/>
      <c r="K53" s="618"/>
      <c r="L53" s="622"/>
      <c r="M53" s="610"/>
      <c r="N53" s="492"/>
      <c r="O53" s="610"/>
      <c r="P53" s="610"/>
      <c r="Q53" s="614"/>
      <c r="R53" s="610"/>
      <c r="S53" s="614"/>
      <c r="T53" s="614"/>
      <c r="U53" s="610"/>
      <c r="V53" s="614"/>
      <c r="W53" s="616"/>
    </row>
    <row r="54" ht="13.5" customHeight="1">
      <c r="A54" s="604"/>
      <c r="B54" s="492"/>
      <c r="C54" s="492"/>
      <c r="D54" s="629"/>
      <c r="E54" s="629"/>
      <c r="F54" s="633"/>
      <c r="G54" s="617"/>
      <c r="H54" s="492"/>
      <c r="I54" s="492"/>
      <c r="J54" s="618"/>
      <c r="K54" s="618"/>
      <c r="L54" s="622"/>
      <c r="M54" s="610"/>
      <c r="N54" s="492"/>
      <c r="O54" s="610"/>
      <c r="P54" s="610"/>
      <c r="Q54" s="612"/>
      <c r="R54" s="613"/>
      <c r="S54" s="612"/>
      <c r="T54" s="612"/>
      <c r="U54" s="613"/>
      <c r="V54" s="612"/>
      <c r="W54" s="620"/>
    </row>
    <row r="55" ht="13.5" customHeight="1">
      <c r="A55" s="604"/>
      <c r="B55" s="492"/>
      <c r="C55" s="492"/>
      <c r="D55" s="492"/>
      <c r="E55" s="492"/>
      <c r="F55" s="632"/>
      <c r="G55" s="617"/>
      <c r="H55" s="492"/>
      <c r="I55" s="492"/>
      <c r="J55" s="618"/>
      <c r="K55" s="618"/>
      <c r="L55" s="622"/>
      <c r="M55" s="610"/>
      <c r="N55" s="492"/>
      <c r="O55" s="610"/>
      <c r="P55" s="610"/>
      <c r="Q55" s="614"/>
      <c r="R55" s="613"/>
      <c r="S55" s="612"/>
      <c r="T55" s="612"/>
      <c r="U55" s="613"/>
      <c r="V55" s="612"/>
      <c r="W55" s="616"/>
    </row>
    <row r="56" ht="13.5" customHeight="1">
      <c r="A56" s="604"/>
      <c r="B56" s="492"/>
      <c r="C56" s="492"/>
      <c r="D56" s="492"/>
      <c r="E56" s="492"/>
      <c r="F56" s="606"/>
      <c r="G56" s="634"/>
      <c r="H56" s="629"/>
      <c r="I56" s="492"/>
      <c r="J56" s="618"/>
      <c r="K56" s="618"/>
      <c r="L56" s="622"/>
      <c r="M56" s="610"/>
      <c r="N56" s="669"/>
      <c r="O56" s="610"/>
      <c r="P56" s="610"/>
      <c r="Q56" s="612"/>
      <c r="R56" s="613"/>
      <c r="S56" s="612"/>
      <c r="T56" s="612"/>
      <c r="U56" s="613"/>
      <c r="V56" s="612"/>
      <c r="W56" s="616"/>
    </row>
    <row r="57" ht="13.5" customHeight="1">
      <c r="A57" s="604"/>
      <c r="B57" s="492"/>
      <c r="C57" s="492"/>
      <c r="D57" s="492"/>
      <c r="E57" s="492"/>
      <c r="F57" s="632"/>
      <c r="G57" s="617"/>
      <c r="H57" s="617"/>
      <c r="I57" s="617"/>
      <c r="J57" s="618"/>
      <c r="K57" s="618"/>
      <c r="L57" s="622"/>
      <c r="M57" s="610"/>
      <c r="N57" s="492"/>
      <c r="O57" s="610"/>
      <c r="P57" s="610"/>
      <c r="Q57" s="614"/>
      <c r="R57" s="613"/>
      <c r="S57" s="612"/>
      <c r="T57" s="612"/>
      <c r="U57" s="613"/>
      <c r="V57" s="612"/>
      <c r="W57" s="620"/>
    </row>
    <row r="58" ht="13.5" customHeight="1">
      <c r="A58" s="604"/>
      <c r="B58" s="492"/>
      <c r="C58" s="492"/>
      <c r="D58" s="492"/>
      <c r="E58" s="492"/>
      <c r="F58" s="632"/>
      <c r="G58" s="634"/>
      <c r="H58" s="634"/>
      <c r="I58" s="634"/>
      <c r="J58" s="618"/>
      <c r="K58" s="618"/>
      <c r="L58" s="622"/>
      <c r="M58" s="610"/>
      <c r="N58" s="492"/>
      <c r="O58" s="610"/>
      <c r="P58" s="610"/>
      <c r="Q58" s="614"/>
      <c r="R58" s="613"/>
      <c r="S58" s="612"/>
      <c r="T58" s="612"/>
      <c r="U58" s="613"/>
      <c r="V58" s="612"/>
      <c r="W58" s="616"/>
    </row>
    <row r="59" ht="13.5" customHeight="1">
      <c r="A59" s="604"/>
      <c r="B59" s="492"/>
      <c r="C59" s="492"/>
      <c r="D59" s="492"/>
      <c r="E59" s="492"/>
      <c r="F59" s="632"/>
      <c r="G59" s="617"/>
      <c r="H59" s="492"/>
      <c r="I59" s="492"/>
      <c r="J59" s="618"/>
      <c r="K59" s="618"/>
      <c r="L59" s="622"/>
      <c r="M59" s="610"/>
      <c r="N59" s="492"/>
      <c r="O59" s="610"/>
      <c r="P59" s="610"/>
      <c r="Q59" s="612"/>
      <c r="R59" s="613"/>
      <c r="S59" s="612"/>
      <c r="T59" s="612"/>
      <c r="U59" s="613"/>
      <c r="V59" s="612"/>
      <c r="W59" s="620"/>
    </row>
    <row r="60" ht="13.5" customHeight="1">
      <c r="A60" s="604"/>
      <c r="B60" s="492"/>
      <c r="C60" s="492"/>
      <c r="D60" s="492"/>
      <c r="E60" s="492"/>
      <c r="F60" s="633"/>
      <c r="G60" s="607"/>
      <c r="H60" s="492"/>
      <c r="I60" s="492"/>
      <c r="J60" s="618"/>
      <c r="K60" s="618"/>
      <c r="L60" s="622"/>
      <c r="M60" s="610"/>
      <c r="N60" s="492"/>
      <c r="O60" s="610"/>
      <c r="P60" s="610"/>
      <c r="Q60" s="614"/>
      <c r="R60" s="613"/>
      <c r="S60" s="612"/>
      <c r="T60" s="612"/>
      <c r="U60" s="613"/>
      <c r="V60" s="612"/>
      <c r="W60" s="616"/>
    </row>
    <row r="61" ht="13.5" customHeight="1">
      <c r="A61" s="604"/>
      <c r="B61" s="492"/>
      <c r="C61" s="492"/>
      <c r="D61" s="492"/>
      <c r="E61" s="492"/>
      <c r="F61" s="632"/>
      <c r="G61" s="617"/>
      <c r="H61" s="492"/>
      <c r="I61" s="492"/>
      <c r="J61" s="618"/>
      <c r="K61" s="618"/>
      <c r="L61" s="622"/>
      <c r="M61" s="610"/>
      <c r="N61" s="492"/>
      <c r="O61" s="610"/>
      <c r="P61" s="610"/>
      <c r="Q61" s="612"/>
      <c r="R61" s="613"/>
      <c r="S61" s="612"/>
      <c r="T61" s="612"/>
      <c r="U61" s="613"/>
      <c r="V61" s="612"/>
      <c r="W61" s="620"/>
    </row>
    <row r="62" ht="13.5" customHeight="1">
      <c r="A62" s="604"/>
      <c r="B62" s="492"/>
      <c r="C62" s="492"/>
      <c r="D62" s="492"/>
      <c r="E62" s="492"/>
      <c r="F62" s="606"/>
      <c r="G62" s="634"/>
      <c r="H62" s="629"/>
      <c r="I62" s="492"/>
      <c r="J62" s="618"/>
      <c r="K62" s="618"/>
      <c r="L62" s="622"/>
      <c r="M62" s="610"/>
      <c r="N62" s="669"/>
      <c r="O62" s="610"/>
      <c r="P62" s="610"/>
      <c r="Q62" s="614"/>
      <c r="R62" s="613"/>
      <c r="S62" s="612"/>
      <c r="T62" s="612"/>
      <c r="U62" s="613"/>
      <c r="V62" s="612"/>
      <c r="W62" s="616"/>
    </row>
    <row r="63" ht="13.5" customHeight="1">
      <c r="A63" s="604"/>
      <c r="B63" s="492"/>
      <c r="C63" s="492"/>
      <c r="D63" s="492"/>
      <c r="E63" s="492"/>
      <c r="F63" s="632"/>
      <c r="G63" s="617"/>
      <c r="H63" s="492"/>
      <c r="I63" s="492"/>
      <c r="J63" s="618"/>
      <c r="K63" s="618"/>
      <c r="L63" s="622"/>
      <c r="M63" s="610"/>
      <c r="N63" s="626"/>
      <c r="O63" s="610"/>
      <c r="P63" s="610"/>
      <c r="Q63" s="612"/>
      <c r="R63" s="613"/>
      <c r="S63" s="612"/>
      <c r="T63" s="612"/>
      <c r="U63" s="613"/>
      <c r="V63" s="612"/>
      <c r="W63" s="616"/>
    </row>
    <row r="64" ht="13.5" customHeight="1">
      <c r="A64" s="604"/>
      <c r="B64" s="492"/>
      <c r="C64" s="492"/>
      <c r="D64" s="492"/>
      <c r="E64" s="492"/>
      <c r="F64" s="633"/>
      <c r="G64" s="634"/>
      <c r="H64" s="629"/>
      <c r="I64" s="492"/>
      <c r="J64" s="618"/>
      <c r="K64" s="618"/>
      <c r="L64" s="622"/>
      <c r="M64" s="610"/>
      <c r="N64" s="669"/>
      <c r="O64" s="610"/>
      <c r="P64" s="610"/>
      <c r="Q64" s="612"/>
      <c r="R64" s="613"/>
      <c r="S64" s="612"/>
      <c r="T64" s="614"/>
      <c r="U64" s="613"/>
      <c r="V64" s="612"/>
      <c r="W64" s="616"/>
    </row>
    <row r="65" ht="13.5" customHeight="1">
      <c r="A65" s="604"/>
      <c r="B65" s="492"/>
      <c r="C65" s="492"/>
      <c r="D65" s="492"/>
      <c r="E65" s="492"/>
      <c r="F65" s="632"/>
      <c r="G65" s="617"/>
      <c r="H65" s="492"/>
      <c r="I65" s="492"/>
      <c r="J65" s="618"/>
      <c r="K65" s="618"/>
      <c r="L65" s="622"/>
      <c r="M65" s="625"/>
      <c r="N65" s="625"/>
      <c r="O65" s="610"/>
      <c r="P65" s="610"/>
      <c r="Q65" s="612"/>
      <c r="R65" s="613"/>
      <c r="S65" s="612"/>
      <c r="T65" s="612"/>
      <c r="U65" s="613"/>
      <c r="V65" s="612"/>
      <c r="W65" s="620"/>
    </row>
    <row r="66" ht="13.5" customHeight="1">
      <c r="A66" s="604"/>
      <c r="B66" s="492"/>
      <c r="C66" s="492"/>
      <c r="D66" s="492"/>
      <c r="E66" s="492"/>
      <c r="F66" s="606"/>
      <c r="G66" s="617"/>
      <c r="H66" s="492"/>
      <c r="I66" s="492"/>
      <c r="J66" s="618"/>
      <c r="K66" s="618"/>
      <c r="L66" s="622"/>
      <c r="M66" s="610"/>
      <c r="N66" s="669"/>
      <c r="O66" s="610"/>
      <c r="P66" s="610"/>
      <c r="Q66" s="612"/>
      <c r="R66" s="613"/>
      <c r="S66" s="612"/>
      <c r="T66" s="612"/>
      <c r="U66" s="613"/>
      <c r="V66" s="612"/>
      <c r="W66" s="616"/>
    </row>
    <row r="67" ht="13.5" customHeight="1">
      <c r="A67" s="604"/>
      <c r="B67" s="492"/>
      <c r="C67" s="492"/>
      <c r="D67" s="492"/>
      <c r="E67" s="492"/>
      <c r="F67" s="606"/>
      <c r="G67" s="617"/>
      <c r="H67" s="492"/>
      <c r="I67" s="492"/>
      <c r="J67" s="618"/>
      <c r="K67" s="618"/>
      <c r="L67" s="622"/>
      <c r="M67" s="610"/>
      <c r="N67" s="492"/>
      <c r="O67" s="610"/>
      <c r="P67" s="610"/>
      <c r="Q67" s="614"/>
      <c r="R67" s="610"/>
      <c r="S67" s="612"/>
      <c r="T67" s="612"/>
      <c r="U67" s="610"/>
      <c r="V67" s="612"/>
      <c r="W67" s="620"/>
    </row>
    <row r="68" ht="13.5" customHeight="1">
      <c r="A68" s="604"/>
      <c r="B68" s="492"/>
      <c r="C68" s="492"/>
      <c r="D68" s="492"/>
      <c r="E68" s="492"/>
      <c r="F68" s="606"/>
      <c r="G68" s="607"/>
      <c r="H68" s="492"/>
      <c r="I68" s="492"/>
      <c r="J68" s="618"/>
      <c r="K68" s="618"/>
      <c r="L68" s="622"/>
      <c r="M68" s="610"/>
      <c r="N68" s="492"/>
      <c r="O68" s="610"/>
      <c r="P68" s="610"/>
      <c r="Q68" s="614"/>
      <c r="R68" s="613"/>
      <c r="S68" s="612"/>
      <c r="T68" s="612"/>
      <c r="U68" s="613"/>
      <c r="V68" s="612"/>
      <c r="W68" s="620"/>
    </row>
    <row r="69" ht="13.5" customHeight="1">
      <c r="A69" s="604"/>
      <c r="B69" s="492"/>
      <c r="C69" s="492"/>
      <c r="D69" s="492"/>
      <c r="E69" s="492"/>
      <c r="F69" s="606"/>
      <c r="G69" s="617"/>
      <c r="H69" s="492"/>
      <c r="I69" s="492"/>
      <c r="J69" s="618"/>
      <c r="K69" s="618"/>
      <c r="L69" s="622"/>
      <c r="M69" s="613"/>
      <c r="N69" s="613"/>
      <c r="O69" s="610"/>
      <c r="P69" s="610"/>
      <c r="Q69" s="614"/>
      <c r="R69" s="613"/>
      <c r="S69" s="612"/>
      <c r="T69" s="612"/>
      <c r="U69" s="613"/>
      <c r="V69" s="612"/>
      <c r="W69" s="616"/>
    </row>
    <row r="70" ht="13.5" customHeight="1">
      <c r="A70" s="604"/>
      <c r="B70" s="492"/>
      <c r="C70" s="492"/>
      <c r="D70" s="492"/>
      <c r="E70" s="492"/>
      <c r="F70" s="606"/>
      <c r="G70" s="655"/>
      <c r="H70" s="492"/>
      <c r="I70" s="492"/>
      <c r="J70" s="618"/>
      <c r="K70" s="618"/>
      <c r="L70" s="622"/>
      <c r="M70" s="610"/>
      <c r="N70" s="492"/>
      <c r="O70" s="610"/>
      <c r="P70" s="610"/>
      <c r="Q70" s="614"/>
      <c r="R70" s="613"/>
      <c r="S70" s="612"/>
      <c r="T70" s="612"/>
      <c r="U70" s="613"/>
      <c r="V70" s="612"/>
      <c r="W70" s="616"/>
    </row>
    <row r="71" ht="13.5" customHeight="1">
      <c r="A71" s="604"/>
      <c r="B71" s="492"/>
      <c r="C71" s="492"/>
      <c r="D71" s="492"/>
      <c r="E71" s="492"/>
      <c r="F71" s="606"/>
      <c r="G71" s="617"/>
      <c r="H71" s="492"/>
      <c r="I71" s="492"/>
      <c r="J71" s="618"/>
      <c r="K71" s="618"/>
      <c r="L71" s="622"/>
      <c r="M71" s="610"/>
      <c r="N71" s="492"/>
      <c r="O71" s="610"/>
      <c r="P71" s="610"/>
      <c r="Q71" s="614"/>
      <c r="R71" s="610"/>
      <c r="S71" s="612"/>
      <c r="T71" s="612"/>
      <c r="U71" s="613"/>
      <c r="V71" s="612"/>
      <c r="W71" s="620"/>
    </row>
    <row r="72" ht="13.5" customHeight="1">
      <c r="A72" s="604"/>
      <c r="B72" s="492"/>
      <c r="C72" s="492"/>
      <c r="D72" s="492"/>
      <c r="E72" s="492"/>
      <c r="F72" s="606"/>
      <c r="G72" s="617"/>
      <c r="H72" s="492"/>
      <c r="I72" s="492"/>
      <c r="J72" s="623"/>
      <c r="K72" s="623"/>
      <c r="L72" s="624"/>
      <c r="M72" s="610"/>
      <c r="N72" s="475"/>
      <c r="O72" s="611"/>
      <c r="P72" s="610"/>
      <c r="Q72" s="614"/>
      <c r="R72" s="613"/>
      <c r="S72" s="612"/>
      <c r="T72" s="612"/>
      <c r="U72" s="613"/>
      <c r="V72" s="612"/>
      <c r="W72" s="620"/>
    </row>
    <row r="73" ht="13.5" customHeight="1">
      <c r="A73" s="604"/>
      <c r="B73" s="475"/>
      <c r="C73" s="475"/>
      <c r="D73" s="492"/>
      <c r="E73" s="492"/>
      <c r="F73" s="606"/>
      <c r="G73" s="695"/>
      <c r="H73" s="492"/>
      <c r="I73" s="492"/>
      <c r="J73" s="618"/>
      <c r="K73" s="618"/>
      <c r="L73" s="622"/>
      <c r="M73" s="610"/>
      <c r="N73" s="492"/>
      <c r="O73" s="610"/>
      <c r="P73" s="610"/>
      <c r="Q73" s="614"/>
      <c r="R73" s="610"/>
      <c r="S73" s="612"/>
      <c r="T73" s="612"/>
      <c r="U73" s="613"/>
      <c r="V73" s="612"/>
      <c r="W73" s="616"/>
    </row>
    <row r="74" ht="13.5" customHeight="1">
      <c r="A74" s="604"/>
      <c r="B74" s="475"/>
      <c r="C74" s="475"/>
      <c r="D74" s="492"/>
      <c r="E74" s="492"/>
      <c r="F74" s="606"/>
      <c r="G74" s="617"/>
      <c r="H74" s="492"/>
      <c r="I74" s="492"/>
      <c r="J74" s="618"/>
      <c r="K74" s="618"/>
      <c r="L74" s="622"/>
      <c r="M74" s="610"/>
      <c r="N74" s="492"/>
      <c r="O74" s="610"/>
      <c r="P74" s="610"/>
      <c r="Q74" s="614"/>
      <c r="R74" s="613"/>
      <c r="S74" s="612"/>
      <c r="T74" s="612"/>
      <c r="U74" s="613"/>
      <c r="V74" s="612"/>
      <c r="W74" s="620"/>
    </row>
    <row r="75" ht="13.5" customHeight="1">
      <c r="A75" s="604"/>
      <c r="B75" s="475"/>
      <c r="C75" s="475"/>
      <c r="D75" s="492"/>
      <c r="E75" s="492"/>
      <c r="F75" s="606"/>
      <c r="G75" s="617"/>
      <c r="H75" s="492"/>
      <c r="I75" s="492"/>
      <c r="J75" s="618"/>
      <c r="K75" s="618"/>
      <c r="L75" s="622"/>
      <c r="M75" s="610"/>
      <c r="N75" s="613"/>
      <c r="O75" s="610"/>
      <c r="P75" s="610"/>
      <c r="Q75" s="614"/>
      <c r="R75" s="613"/>
      <c r="S75" s="612"/>
      <c r="T75" s="612"/>
      <c r="U75" s="613"/>
      <c r="V75" s="612"/>
      <c r="W75" s="616"/>
    </row>
    <row r="76" ht="13.5" customHeight="1">
      <c r="A76" s="604"/>
      <c r="B76" s="475"/>
      <c r="C76" s="475"/>
      <c r="D76" s="492"/>
      <c r="E76" s="492"/>
      <c r="F76" s="606"/>
      <c r="G76" s="617"/>
      <c r="H76" s="492"/>
      <c r="I76" s="492"/>
      <c r="J76" s="618"/>
      <c r="K76" s="618"/>
      <c r="L76" s="622"/>
      <c r="M76" s="610"/>
      <c r="N76" s="492"/>
      <c r="O76" s="611"/>
      <c r="P76" s="611"/>
      <c r="Q76" s="614"/>
      <c r="R76" s="613"/>
      <c r="S76" s="612"/>
      <c r="T76" s="612"/>
      <c r="U76" s="615"/>
      <c r="V76" s="612"/>
      <c r="W76" s="616"/>
    </row>
    <row r="77" ht="13.5" customHeight="1">
      <c r="A77" s="604"/>
      <c r="B77" s="475"/>
      <c r="C77" s="475"/>
      <c r="D77" s="492"/>
      <c r="E77" s="492"/>
      <c r="F77" s="606"/>
      <c r="G77" s="617"/>
      <c r="H77" s="492"/>
      <c r="I77" s="492"/>
      <c r="J77" s="618"/>
      <c r="K77" s="618"/>
      <c r="L77" s="622"/>
      <c r="M77" s="610"/>
      <c r="N77" s="492"/>
      <c r="O77" s="610"/>
      <c r="P77" s="610"/>
      <c r="Q77" s="614"/>
      <c r="R77" s="613"/>
      <c r="S77" s="612"/>
      <c r="T77" s="612"/>
      <c r="U77" s="613"/>
      <c r="V77" s="612"/>
      <c r="W77" s="620"/>
    </row>
    <row r="78" ht="13.5" customHeight="1">
      <c r="A78" s="604"/>
      <c r="B78" s="475"/>
      <c r="C78" s="475"/>
      <c r="D78" s="492"/>
      <c r="E78" s="492"/>
      <c r="F78" s="606"/>
      <c r="G78" s="617"/>
      <c r="H78" s="492"/>
      <c r="I78" s="492"/>
      <c r="J78" s="623"/>
      <c r="K78" s="623"/>
      <c r="L78" s="624"/>
      <c r="M78" s="610"/>
      <c r="N78" s="492"/>
      <c r="O78" s="610"/>
      <c r="P78" s="610"/>
      <c r="Q78" s="614"/>
      <c r="R78" s="610"/>
      <c r="S78" s="612"/>
      <c r="T78" s="612"/>
      <c r="U78" s="610"/>
      <c r="V78" s="612"/>
      <c r="W78" s="616"/>
    </row>
    <row r="79" ht="13.5" customHeight="1">
      <c r="A79" s="604"/>
      <c r="B79" s="475"/>
      <c r="C79" s="475"/>
      <c r="D79" s="492"/>
      <c r="E79" s="492"/>
      <c r="F79" s="606"/>
      <c r="G79" s="617"/>
      <c r="H79" s="492"/>
      <c r="I79" s="492"/>
      <c r="J79" s="618"/>
      <c r="K79" s="618"/>
      <c r="L79" s="622"/>
      <c r="M79" s="625"/>
      <c r="N79" s="626"/>
      <c r="O79" s="610"/>
      <c r="P79" s="610"/>
      <c r="Q79" s="614"/>
      <c r="R79" s="613"/>
      <c r="S79" s="612"/>
      <c r="T79" s="612"/>
      <c r="U79" s="613"/>
      <c r="V79" s="612"/>
      <c r="W79" s="620"/>
    </row>
    <row r="80" ht="13.5" customHeight="1">
      <c r="A80" s="604"/>
      <c r="B80" s="475"/>
      <c r="C80" s="475"/>
      <c r="D80" s="492"/>
      <c r="E80" s="492"/>
      <c r="F80" s="606"/>
      <c r="G80" s="617"/>
      <c r="H80" s="492"/>
      <c r="I80" s="492"/>
      <c r="J80" s="618"/>
      <c r="K80" s="618"/>
      <c r="L80" s="622"/>
      <c r="M80" s="610"/>
      <c r="N80" s="492"/>
      <c r="O80" s="611"/>
      <c r="P80" s="611"/>
      <c r="Q80" s="614"/>
      <c r="R80" s="613"/>
      <c r="S80" s="612"/>
      <c r="T80" s="612"/>
      <c r="U80" s="615"/>
      <c r="V80" s="612"/>
      <c r="W80" s="620"/>
    </row>
    <row r="81" ht="13.5" customHeight="1">
      <c r="A81" s="604"/>
      <c r="B81" s="475"/>
      <c r="C81" s="475"/>
      <c r="D81" s="492"/>
      <c r="E81" s="492"/>
      <c r="F81" s="606"/>
      <c r="G81" s="617"/>
      <c r="H81" s="492"/>
      <c r="I81" s="492"/>
      <c r="J81" s="618"/>
      <c r="K81" s="618"/>
      <c r="L81" s="622"/>
      <c r="M81" s="613"/>
      <c r="N81" s="492"/>
      <c r="O81" s="610"/>
      <c r="P81" s="610"/>
      <c r="Q81" s="614"/>
      <c r="R81" s="613"/>
      <c r="S81" s="612"/>
      <c r="T81" s="612"/>
      <c r="U81" s="613"/>
      <c r="V81" s="612"/>
      <c r="W81" s="620"/>
    </row>
    <row r="82" ht="13.5" customHeight="1">
      <c r="A82" s="604"/>
      <c r="B82" s="475"/>
      <c r="C82" s="475"/>
      <c r="D82" s="492"/>
      <c r="E82" s="492"/>
      <c r="F82" s="606"/>
      <c r="G82" s="617"/>
      <c r="H82" s="492"/>
      <c r="I82" s="492"/>
      <c r="J82" s="618"/>
      <c r="K82" s="618"/>
      <c r="L82" s="622"/>
      <c r="M82" s="613"/>
      <c r="N82" s="492"/>
      <c r="O82" s="610"/>
      <c r="P82" s="610"/>
      <c r="Q82" s="614"/>
      <c r="R82" s="613"/>
      <c r="S82" s="612"/>
      <c r="T82" s="612"/>
      <c r="U82" s="613"/>
      <c r="V82" s="612"/>
      <c r="W82" s="620"/>
    </row>
    <row r="83" ht="13.5" customHeight="1">
      <c r="A83" s="604"/>
      <c r="B83" s="475"/>
      <c r="C83" s="475"/>
      <c r="D83" s="629"/>
      <c r="E83" s="629"/>
      <c r="F83" s="606"/>
      <c r="G83" s="617"/>
      <c r="H83" s="492"/>
      <c r="I83" s="492"/>
      <c r="J83" s="623"/>
      <c r="K83" s="623"/>
      <c r="L83" s="624"/>
      <c r="M83" s="610"/>
      <c r="N83" s="492"/>
      <c r="O83" s="610"/>
      <c r="P83" s="610"/>
      <c r="Q83" s="614"/>
      <c r="R83" s="610"/>
      <c r="S83" s="612"/>
      <c r="T83" s="612"/>
      <c r="U83" s="610"/>
      <c r="V83" s="612"/>
      <c r="W83" s="475"/>
    </row>
    <row r="84" ht="13.5" customHeight="1">
      <c r="A84" s="604"/>
      <c r="B84" s="492"/>
      <c r="C84" s="492"/>
      <c r="D84" s="492"/>
      <c r="E84" s="492"/>
      <c r="F84" s="606"/>
      <c r="G84" s="617"/>
      <c r="H84" s="492"/>
      <c r="I84" s="492"/>
      <c r="J84" s="618"/>
      <c r="K84" s="618"/>
      <c r="L84" s="622"/>
      <c r="M84" s="613"/>
      <c r="N84" s="613"/>
      <c r="O84" s="610"/>
      <c r="P84" s="610"/>
      <c r="Q84" s="614"/>
      <c r="R84" s="613"/>
      <c r="S84" s="612"/>
      <c r="T84" s="612"/>
      <c r="U84" s="613"/>
      <c r="V84" s="612"/>
      <c r="W84" s="616"/>
    </row>
    <row r="85" ht="13.5" customHeight="1">
      <c r="A85" s="604"/>
      <c r="B85" s="475"/>
      <c r="C85" s="475"/>
      <c r="D85" s="629"/>
      <c r="E85" s="492"/>
      <c r="F85" s="606"/>
      <c r="G85" s="617"/>
      <c r="H85" s="492"/>
      <c r="I85" s="492"/>
      <c r="J85" s="608"/>
      <c r="K85" s="608"/>
      <c r="L85" s="609"/>
      <c r="M85" s="610"/>
      <c r="N85" s="492"/>
      <c r="O85" s="610"/>
      <c r="P85" s="610"/>
      <c r="Q85" s="614"/>
      <c r="R85" s="613"/>
      <c r="S85" s="612"/>
      <c r="T85" s="612"/>
      <c r="U85" s="615"/>
      <c r="V85" s="612"/>
      <c r="W85" s="620"/>
    </row>
    <row r="86" ht="13.5" customHeight="1">
      <c r="A86" s="604"/>
      <c r="B86" s="475"/>
      <c r="C86" s="475"/>
      <c r="D86" s="492"/>
      <c r="E86" s="492"/>
      <c r="F86" s="606"/>
      <c r="G86" s="672"/>
      <c r="H86" s="671"/>
      <c r="I86" s="671"/>
      <c r="J86" s="618"/>
      <c r="K86" s="618"/>
      <c r="L86" s="622"/>
      <c r="M86" s="610"/>
      <c r="N86" s="492"/>
      <c r="O86" s="610"/>
      <c r="P86" s="610"/>
      <c r="Q86" s="614"/>
      <c r="R86" s="613"/>
      <c r="S86" s="612"/>
      <c r="T86" s="612"/>
      <c r="U86" s="613"/>
      <c r="V86" s="612"/>
      <c r="W86" s="620"/>
    </row>
    <row r="87" ht="13.5" customHeight="1">
      <c r="A87" s="604"/>
      <c r="B87" s="492"/>
      <c r="C87" s="492"/>
      <c r="D87" s="629"/>
      <c r="E87" s="629"/>
      <c r="F87" s="628"/>
      <c r="G87" s="672"/>
      <c r="H87" s="671"/>
      <c r="I87" s="492"/>
      <c r="J87" s="618"/>
      <c r="K87" s="618"/>
      <c r="L87" s="622"/>
      <c r="M87" s="610"/>
      <c r="N87" s="492"/>
      <c r="O87" s="610"/>
      <c r="P87" s="610"/>
      <c r="Q87" s="614"/>
      <c r="R87" s="613"/>
      <c r="S87" s="612"/>
      <c r="T87" s="612"/>
      <c r="U87" s="613"/>
      <c r="V87" s="612"/>
      <c r="W87" s="616"/>
    </row>
    <row r="88" ht="13.5" customHeight="1">
      <c r="A88" s="604"/>
      <c r="B88" s="475"/>
      <c r="C88" s="475"/>
      <c r="D88" s="492"/>
      <c r="E88" s="492"/>
      <c r="F88" s="606"/>
      <c r="G88" s="672"/>
      <c r="H88" s="671"/>
      <c r="I88" s="671"/>
      <c r="J88" s="618"/>
      <c r="K88" s="618"/>
      <c r="L88" s="622"/>
      <c r="M88" s="610"/>
      <c r="N88" s="492"/>
      <c r="O88" s="610"/>
      <c r="P88" s="610"/>
      <c r="Q88" s="614"/>
      <c r="R88" s="613"/>
      <c r="S88" s="612"/>
      <c r="T88" s="612"/>
      <c r="U88" s="613"/>
      <c r="V88" s="612"/>
      <c r="W88" s="620"/>
    </row>
    <row r="89" ht="13.5" customHeight="1">
      <c r="A89" s="604"/>
      <c r="B89" s="475"/>
      <c r="C89" s="475"/>
      <c r="D89" s="492"/>
      <c r="E89" s="492"/>
      <c r="F89" s="606"/>
      <c r="G89" s="617"/>
      <c r="H89" s="492"/>
      <c r="I89" s="492"/>
      <c r="J89" s="618"/>
      <c r="K89" s="618"/>
      <c r="L89" s="622"/>
      <c r="M89" s="610"/>
      <c r="N89" s="492"/>
      <c r="O89" s="610"/>
      <c r="P89" s="610"/>
      <c r="Q89" s="614"/>
      <c r="R89" s="610"/>
      <c r="S89" s="612"/>
      <c r="T89" s="612"/>
      <c r="U89" s="610"/>
      <c r="V89" s="612"/>
      <c r="W89" s="475"/>
    </row>
    <row r="90" ht="13.5" customHeight="1">
      <c r="A90" s="604"/>
      <c r="B90" s="475"/>
      <c r="C90" s="475"/>
      <c r="D90" s="492"/>
      <c r="E90" s="492"/>
      <c r="F90" s="606"/>
      <c r="G90" s="672"/>
      <c r="H90" s="679"/>
      <c r="I90" s="671"/>
      <c r="J90" s="618"/>
      <c r="K90" s="618"/>
      <c r="L90" s="622"/>
      <c r="M90" s="610"/>
      <c r="N90" s="492"/>
      <c r="O90" s="610"/>
      <c r="P90" s="610"/>
      <c r="Q90" s="614"/>
      <c r="R90" s="613"/>
      <c r="S90" s="612"/>
      <c r="T90" s="612"/>
      <c r="U90" s="613"/>
      <c r="V90" s="612"/>
      <c r="W90" s="620"/>
    </row>
    <row r="91" ht="13.5" customHeight="1">
      <c r="A91" s="604"/>
      <c r="B91" s="475"/>
      <c r="C91" s="475"/>
      <c r="D91" s="492"/>
      <c r="E91" s="492"/>
      <c r="F91" s="606"/>
      <c r="G91" s="617"/>
      <c r="H91" s="492"/>
      <c r="I91" s="492"/>
      <c r="J91" s="618"/>
      <c r="K91" s="618"/>
      <c r="L91" s="622"/>
      <c r="M91" s="610"/>
      <c r="N91" s="492"/>
      <c r="O91" s="610"/>
      <c r="P91" s="610"/>
      <c r="Q91" s="614"/>
      <c r="R91" s="613"/>
      <c r="S91" s="612"/>
      <c r="T91" s="612"/>
      <c r="U91" s="613"/>
      <c r="V91" s="612"/>
      <c r="W91" s="620"/>
    </row>
    <row r="92" ht="13.5" customHeight="1">
      <c r="A92" s="604"/>
      <c r="B92" s="475"/>
      <c r="C92" s="492"/>
      <c r="D92" s="492"/>
      <c r="E92" s="492"/>
      <c r="F92" s="606"/>
      <c r="G92" s="680"/>
      <c r="H92" s="671"/>
      <c r="I92" s="671"/>
      <c r="J92" s="618"/>
      <c r="K92" s="618"/>
      <c r="L92" s="622"/>
      <c r="M92" s="610"/>
      <c r="N92" s="492"/>
      <c r="O92" s="610"/>
      <c r="P92" s="610"/>
      <c r="Q92" s="614"/>
      <c r="R92" s="613"/>
      <c r="S92" s="612"/>
      <c r="T92" s="612"/>
      <c r="U92" s="613"/>
      <c r="V92" s="612"/>
      <c r="W92" s="620"/>
    </row>
    <row r="93" ht="13.5" customHeight="1">
      <c r="A93" s="604"/>
      <c r="B93" s="475"/>
      <c r="C93" s="475"/>
      <c r="D93" s="492"/>
      <c r="E93" s="492"/>
      <c r="F93" s="606"/>
      <c r="G93" s="607"/>
      <c r="H93" s="492"/>
      <c r="I93" s="492"/>
      <c r="J93" s="618"/>
      <c r="K93" s="618"/>
      <c r="L93" s="622"/>
      <c r="M93" s="610"/>
      <c r="N93" s="492"/>
      <c r="O93" s="610"/>
      <c r="P93" s="610"/>
      <c r="Q93" s="614"/>
      <c r="R93" s="610"/>
      <c r="S93" s="612"/>
      <c r="T93" s="612"/>
      <c r="U93" s="610"/>
      <c r="V93" s="612"/>
      <c r="W93" s="620"/>
    </row>
    <row r="94" ht="13.5" customHeight="1">
      <c r="A94" s="604"/>
      <c r="B94" s="492"/>
      <c r="C94" s="492"/>
      <c r="D94" s="492"/>
      <c r="E94" s="492"/>
      <c r="F94" s="606"/>
      <c r="G94" s="617"/>
      <c r="H94" s="492"/>
      <c r="I94" s="492"/>
      <c r="J94" s="618"/>
      <c r="K94" s="618"/>
      <c r="L94" s="622"/>
      <c r="M94" s="610"/>
      <c r="N94" s="492"/>
      <c r="O94" s="610"/>
      <c r="P94" s="610"/>
      <c r="Q94" s="614"/>
      <c r="R94" s="613"/>
      <c r="S94" s="612"/>
      <c r="T94" s="612"/>
      <c r="U94" s="613"/>
      <c r="V94" s="612"/>
      <c r="W94" s="620"/>
    </row>
    <row r="95" ht="13.5" customHeight="1">
      <c r="A95" s="604"/>
      <c r="B95" s="475"/>
      <c r="C95" s="492"/>
      <c r="D95" s="492"/>
      <c r="E95" s="492"/>
      <c r="F95" s="628"/>
      <c r="G95" s="617"/>
      <c r="H95" s="492"/>
      <c r="I95" s="492"/>
      <c r="J95" s="618"/>
      <c r="K95" s="618"/>
      <c r="L95" s="622"/>
      <c r="M95" s="618"/>
      <c r="N95" s="475"/>
      <c r="O95" s="610"/>
      <c r="P95" s="610"/>
      <c r="Q95" s="614"/>
      <c r="R95" s="681"/>
      <c r="S95" s="612"/>
      <c r="T95" s="612"/>
      <c r="U95" s="611"/>
      <c r="V95" s="612"/>
      <c r="W95" s="620"/>
    </row>
    <row r="96" ht="13.5" customHeight="1">
      <c r="A96" s="604"/>
      <c r="B96" s="475"/>
      <c r="C96" s="475"/>
      <c r="D96" s="492"/>
      <c r="E96" s="492"/>
      <c r="F96" s="606"/>
      <c r="G96" s="617"/>
      <c r="H96" s="492"/>
      <c r="I96" s="492"/>
      <c r="J96" s="608"/>
      <c r="K96" s="608"/>
      <c r="L96" s="609"/>
      <c r="M96" s="610"/>
      <c r="N96" s="492"/>
      <c r="O96" s="627"/>
      <c r="P96" s="627"/>
      <c r="Q96" s="614"/>
      <c r="R96" s="613"/>
      <c r="S96" s="612"/>
      <c r="T96" s="612"/>
      <c r="U96" s="613"/>
      <c r="V96" s="612"/>
      <c r="W96" s="620"/>
    </row>
    <row r="97" ht="13.5" customHeight="1">
      <c r="A97" s="604"/>
      <c r="B97" s="492"/>
      <c r="C97" s="492"/>
      <c r="D97" s="629"/>
      <c r="E97" s="629"/>
      <c r="F97" s="606"/>
      <c r="G97" s="617"/>
      <c r="H97" s="492"/>
      <c r="I97" s="492"/>
      <c r="J97" s="618"/>
      <c r="K97" s="618"/>
      <c r="L97" s="622"/>
      <c r="M97" s="610"/>
      <c r="N97" s="492"/>
      <c r="O97" s="610"/>
      <c r="P97" s="610"/>
      <c r="Q97" s="614"/>
      <c r="R97" s="613"/>
      <c r="S97" s="612"/>
      <c r="T97" s="612"/>
      <c r="U97" s="613"/>
      <c r="V97" s="612"/>
      <c r="W97" s="620"/>
    </row>
    <row r="98" ht="13.5" customHeight="1">
      <c r="A98" s="604"/>
      <c r="B98" s="492"/>
      <c r="C98" s="492"/>
      <c r="D98" s="492"/>
      <c r="E98" s="492"/>
      <c r="F98" s="606"/>
      <c r="G98" s="672"/>
      <c r="H98" s="671"/>
      <c r="I98" s="492"/>
      <c r="J98" s="618"/>
      <c r="K98" s="618"/>
      <c r="L98" s="622"/>
      <c r="M98" s="613"/>
      <c r="N98" s="492"/>
      <c r="O98" s="610"/>
      <c r="P98" s="610"/>
      <c r="Q98" s="614"/>
      <c r="R98" s="613"/>
      <c r="S98" s="612"/>
      <c r="T98" s="612"/>
      <c r="U98" s="613"/>
      <c r="V98" s="612"/>
      <c r="W98" s="616"/>
    </row>
    <row r="99" ht="13.5" customHeight="1">
      <c r="A99" s="604"/>
      <c r="B99" s="492"/>
      <c r="C99" s="492"/>
      <c r="D99" s="629"/>
      <c r="E99" s="492"/>
      <c r="F99" s="606"/>
      <c r="G99" s="617"/>
      <c r="H99" s="492"/>
      <c r="I99" s="492"/>
      <c r="J99" s="618"/>
      <c r="K99" s="618"/>
      <c r="L99" s="622"/>
      <c r="M99" s="610"/>
      <c r="N99" s="492"/>
      <c r="O99" s="610"/>
      <c r="P99" s="610"/>
      <c r="Q99" s="614"/>
      <c r="R99" s="613"/>
      <c r="S99" s="612"/>
      <c r="T99" s="612"/>
      <c r="U99" s="615"/>
      <c r="V99" s="612"/>
      <c r="W99" s="620"/>
    </row>
    <row r="100" ht="13.5" customHeight="1">
      <c r="A100" s="604"/>
      <c r="B100" s="492"/>
      <c r="C100" s="492"/>
      <c r="D100" s="492"/>
      <c r="E100" s="492"/>
      <c r="F100" s="632"/>
      <c r="G100" s="682"/>
      <c r="H100" s="492"/>
      <c r="I100" s="492"/>
      <c r="J100" s="618"/>
      <c r="K100" s="618"/>
      <c r="L100" s="622"/>
      <c r="M100" s="610"/>
      <c r="N100" s="492"/>
      <c r="O100" s="610"/>
      <c r="P100" s="610"/>
      <c r="Q100" s="614"/>
      <c r="R100" s="613"/>
      <c r="S100" s="612"/>
      <c r="T100" s="612"/>
      <c r="U100" s="613"/>
      <c r="V100" s="612"/>
      <c r="W100" s="616"/>
    </row>
    <row r="101" ht="13.5" customHeight="1">
      <c r="A101" s="604"/>
      <c r="B101" s="492"/>
      <c r="C101" s="492"/>
      <c r="D101" s="629"/>
      <c r="E101" s="629"/>
      <c r="F101" s="628"/>
      <c r="G101" s="617"/>
      <c r="H101" s="626"/>
      <c r="I101" s="605"/>
      <c r="J101" s="608"/>
      <c r="K101" s="608"/>
      <c r="L101" s="609"/>
      <c r="M101" s="610"/>
      <c r="N101" s="492"/>
      <c r="O101" s="610"/>
      <c r="P101" s="610"/>
      <c r="Q101" s="614"/>
      <c r="R101" s="683"/>
      <c r="S101" s="612"/>
      <c r="T101" s="612"/>
      <c r="U101" s="613"/>
      <c r="V101" s="612"/>
      <c r="W101" s="684"/>
    </row>
    <row r="102" ht="13.5" customHeight="1">
      <c r="A102" s="604"/>
      <c r="B102" s="492"/>
      <c r="C102" s="492"/>
      <c r="D102" s="605"/>
      <c r="E102" s="605"/>
      <c r="F102" s="685"/>
      <c r="G102" s="492"/>
      <c r="H102" s="492"/>
      <c r="I102" s="492"/>
      <c r="J102" s="618"/>
      <c r="K102" s="618"/>
      <c r="L102" s="622"/>
      <c r="M102" s="610"/>
      <c r="N102" s="492"/>
      <c r="O102" s="610"/>
      <c r="P102" s="610"/>
      <c r="Q102" s="614"/>
      <c r="R102" s="613"/>
      <c r="S102" s="612"/>
      <c r="T102" s="612"/>
      <c r="U102" s="613"/>
      <c r="V102" s="612"/>
      <c r="W102" s="620"/>
    </row>
    <row r="103" ht="13.5" customHeight="1">
      <c r="A103" s="604"/>
      <c r="B103" s="492"/>
      <c r="C103" s="492"/>
      <c r="D103" s="492"/>
      <c r="E103" s="492"/>
      <c r="F103" s="606"/>
      <c r="G103" s="607"/>
      <c r="H103" s="492"/>
      <c r="I103" s="492"/>
      <c r="J103" s="618"/>
      <c r="K103" s="618"/>
      <c r="L103" s="622"/>
      <c r="M103" s="610"/>
      <c r="N103" s="492"/>
      <c r="O103" s="610"/>
      <c r="P103" s="610"/>
      <c r="Q103" s="614"/>
      <c r="R103" s="613"/>
      <c r="S103" s="612"/>
      <c r="T103" s="612"/>
      <c r="U103" s="613"/>
      <c r="V103" s="612"/>
      <c r="W103" s="616"/>
    </row>
    <row r="104" ht="13.5" customHeight="1">
      <c r="A104" s="604"/>
      <c r="B104" s="492"/>
      <c r="C104" s="492"/>
      <c r="D104" s="605"/>
      <c r="E104" s="605"/>
      <c r="F104" s="606"/>
      <c r="G104" s="492"/>
      <c r="H104" s="492"/>
      <c r="I104" s="492"/>
      <c r="J104" s="618"/>
      <c r="K104" s="618"/>
      <c r="L104" s="622"/>
      <c r="M104" s="613"/>
      <c r="N104" s="626"/>
      <c r="O104" s="625"/>
      <c r="P104" s="625"/>
      <c r="Q104" s="614"/>
      <c r="R104" s="683"/>
      <c r="S104" s="612"/>
      <c r="T104" s="612"/>
      <c r="U104" s="683"/>
      <c r="V104" s="612"/>
      <c r="W104" s="626"/>
    </row>
    <row r="105" ht="13.5" customHeight="1">
      <c r="A105" s="604"/>
      <c r="B105" s="492"/>
      <c r="C105" s="492"/>
      <c r="D105" s="605"/>
      <c r="E105" s="605"/>
      <c r="F105" s="606"/>
      <c r="G105" s="617"/>
      <c r="H105" s="492"/>
      <c r="I105" s="492"/>
      <c r="J105" s="618"/>
      <c r="K105" s="618"/>
      <c r="L105" s="622"/>
      <c r="M105" s="610"/>
      <c r="N105" s="492"/>
      <c r="O105" s="610"/>
      <c r="P105" s="610"/>
      <c r="Q105" s="614"/>
      <c r="R105" s="613"/>
      <c r="S105" s="612"/>
      <c r="T105" s="612"/>
      <c r="U105" s="613"/>
      <c r="V105" s="612"/>
      <c r="W105" s="492"/>
    </row>
    <row r="106" ht="13.5" customHeight="1">
      <c r="A106" s="604"/>
      <c r="B106" s="492"/>
      <c r="C106" s="492"/>
      <c r="D106" s="492"/>
      <c r="E106" s="492"/>
      <c r="F106" s="606"/>
      <c r="G106" s="617"/>
      <c r="H106" s="492"/>
      <c r="I106" s="492"/>
      <c r="J106" s="618"/>
      <c r="K106" s="618"/>
      <c r="L106" s="622"/>
      <c r="M106" s="610"/>
      <c r="N106" s="492"/>
      <c r="O106" s="610"/>
      <c r="P106" s="610"/>
      <c r="Q106" s="614"/>
      <c r="R106" s="610"/>
      <c r="S106" s="612"/>
      <c r="T106" s="612"/>
      <c r="U106" s="615"/>
      <c r="V106" s="612"/>
      <c r="W106" s="475"/>
    </row>
    <row r="107" ht="13.5" customHeight="1">
      <c r="A107" s="604"/>
      <c r="B107" s="492"/>
      <c r="C107" s="492"/>
      <c r="D107" s="492"/>
      <c r="E107" s="492"/>
      <c r="F107" s="606"/>
      <c r="G107" s="492"/>
      <c r="H107" s="492"/>
      <c r="I107" s="492"/>
      <c r="J107" s="618"/>
      <c r="K107" s="618"/>
      <c r="L107" s="622"/>
      <c r="M107" s="610"/>
      <c r="N107" s="492"/>
      <c r="O107" s="610"/>
      <c r="P107" s="610"/>
      <c r="Q107" s="614"/>
      <c r="R107" s="613"/>
      <c r="S107" s="612"/>
      <c r="T107" s="612"/>
      <c r="U107" s="613"/>
      <c r="V107" s="612"/>
      <c r="W107" s="475"/>
    </row>
    <row r="108" ht="13.5" customHeight="1">
      <c r="A108" s="604"/>
      <c r="B108" s="492"/>
      <c r="C108" s="492"/>
      <c r="D108" s="492"/>
      <c r="E108" s="492"/>
      <c r="F108" s="670"/>
      <c r="G108" s="617"/>
      <c r="H108" s="492"/>
      <c r="I108" s="492"/>
      <c r="J108" s="618"/>
      <c r="K108" s="618"/>
      <c r="L108" s="622"/>
      <c r="M108" s="613"/>
      <c r="N108" s="492"/>
      <c r="O108" s="610"/>
      <c r="P108" s="610"/>
      <c r="Q108" s="614"/>
      <c r="R108" s="610"/>
      <c r="S108" s="614"/>
      <c r="T108" s="614"/>
      <c r="U108" s="610"/>
      <c r="V108" s="614"/>
      <c r="W108" s="616"/>
    </row>
    <row r="109" ht="13.5" customHeight="1">
      <c r="A109" s="604"/>
      <c r="B109" s="492"/>
      <c r="C109" s="492"/>
      <c r="D109" s="629"/>
      <c r="E109" s="492"/>
      <c r="F109" s="606"/>
      <c r="G109" s="607"/>
      <c r="H109" s="492"/>
      <c r="I109" s="492"/>
      <c r="J109" s="618"/>
      <c r="K109" s="618"/>
      <c r="L109" s="622"/>
      <c r="M109" s="610"/>
      <c r="N109" s="492"/>
      <c r="O109" s="610"/>
      <c r="P109" s="610"/>
      <c r="Q109" s="614"/>
      <c r="R109" s="613"/>
      <c r="S109" s="612"/>
      <c r="T109" s="612"/>
      <c r="U109" s="613"/>
      <c r="V109" s="612"/>
      <c r="W109" s="492"/>
    </row>
    <row r="110" ht="13.5" customHeight="1">
      <c r="A110" s="604"/>
      <c r="B110" s="492"/>
      <c r="C110" s="492"/>
      <c r="D110" s="492"/>
      <c r="E110" s="492"/>
      <c r="F110" s="606"/>
      <c r="G110" s="617"/>
      <c r="H110" s="492"/>
      <c r="I110" s="492"/>
      <c r="J110" s="618"/>
      <c r="K110" s="618"/>
      <c r="L110" s="622"/>
      <c r="M110" s="610"/>
      <c r="N110" s="492"/>
      <c r="O110" s="610"/>
      <c r="P110" s="610"/>
      <c r="Q110" s="614"/>
      <c r="R110" s="610"/>
      <c r="S110" s="612"/>
      <c r="T110" s="612"/>
      <c r="U110" s="610"/>
      <c r="V110" s="612"/>
      <c r="W110" s="616"/>
    </row>
    <row r="111" ht="13.5" customHeight="1">
      <c r="A111" s="604"/>
      <c r="B111" s="492"/>
      <c r="C111" s="492"/>
      <c r="D111" s="492"/>
      <c r="E111" s="492"/>
      <c r="F111" s="606"/>
      <c r="G111" s="607"/>
      <c r="H111" s="492"/>
      <c r="I111" s="492"/>
      <c r="J111" s="618"/>
      <c r="K111" s="618"/>
      <c r="L111" s="622"/>
      <c r="M111" s="610"/>
      <c r="N111" s="492"/>
      <c r="O111" s="610"/>
      <c r="P111" s="610"/>
      <c r="Q111" s="614"/>
      <c r="R111" s="613"/>
      <c r="S111" s="612"/>
      <c r="T111" s="612"/>
      <c r="U111" s="613"/>
      <c r="V111" s="612"/>
      <c r="W111" s="616"/>
    </row>
    <row r="112" ht="13.5" customHeight="1">
      <c r="A112" s="604"/>
      <c r="B112" s="492"/>
      <c r="C112" s="492"/>
      <c r="D112" s="492"/>
      <c r="E112" s="492"/>
      <c r="F112" s="606"/>
      <c r="G112" s="617"/>
      <c r="H112" s="492"/>
      <c r="I112" s="492"/>
      <c r="J112" s="618"/>
      <c r="K112" s="618"/>
      <c r="L112" s="622"/>
      <c r="M112" s="610"/>
      <c r="N112" s="492"/>
      <c r="O112" s="610"/>
      <c r="P112" s="610"/>
      <c r="Q112" s="614"/>
      <c r="R112" s="613"/>
      <c r="S112" s="612"/>
      <c r="T112" s="612"/>
      <c r="U112" s="613"/>
      <c r="V112" s="612"/>
      <c r="W112" s="620"/>
    </row>
    <row r="113" ht="13.5" customHeight="1">
      <c r="A113" s="604"/>
      <c r="B113" s="475"/>
      <c r="C113" s="475"/>
      <c r="D113" s="492"/>
      <c r="E113" s="492"/>
      <c r="F113" s="606"/>
      <c r="G113" s="617"/>
      <c r="H113" s="492"/>
      <c r="I113" s="492"/>
      <c r="J113" s="618"/>
      <c r="K113" s="618"/>
      <c r="L113" s="622"/>
      <c r="M113" s="610"/>
      <c r="N113" s="492"/>
      <c r="O113" s="610"/>
      <c r="P113" s="610"/>
      <c r="Q113" s="614"/>
      <c r="R113" s="610"/>
      <c r="S113" s="612"/>
      <c r="T113" s="612"/>
      <c r="U113" s="613"/>
      <c r="V113" s="612"/>
      <c r="W113" s="620"/>
    </row>
    <row r="114" ht="13.5" customHeight="1">
      <c r="A114" s="604"/>
      <c r="B114" s="475"/>
      <c r="C114" s="475"/>
      <c r="D114" s="492"/>
      <c r="E114" s="492"/>
      <c r="F114" s="606"/>
      <c r="G114" s="492"/>
      <c r="H114" s="492"/>
      <c r="I114" s="492"/>
      <c r="J114" s="618"/>
      <c r="K114" s="618"/>
      <c r="L114" s="622"/>
      <c r="M114" s="613"/>
      <c r="N114" s="475"/>
      <c r="O114" s="610"/>
      <c r="P114" s="610"/>
      <c r="Q114" s="614"/>
      <c r="R114" s="613"/>
      <c r="S114" s="612"/>
      <c r="T114" s="612"/>
      <c r="U114" s="613"/>
      <c r="V114" s="612"/>
      <c r="W114" s="475"/>
    </row>
    <row r="115" ht="13.5" customHeight="1">
      <c r="A115" s="604"/>
      <c r="B115" s="475"/>
      <c r="C115" s="475"/>
      <c r="D115" s="629"/>
      <c r="E115" s="629"/>
      <c r="F115" s="628"/>
      <c r="G115" s="492"/>
      <c r="H115" s="492"/>
      <c r="I115" s="492"/>
      <c r="J115" s="618"/>
      <c r="K115" s="618"/>
      <c r="L115" s="622"/>
      <c r="M115" s="613"/>
      <c r="N115" s="492"/>
      <c r="O115" s="610"/>
      <c r="P115" s="610"/>
      <c r="Q115" s="614"/>
      <c r="R115" s="613"/>
      <c r="S115" s="612"/>
      <c r="T115" s="612"/>
      <c r="U115" s="613"/>
      <c r="V115" s="612"/>
      <c r="W115" s="616"/>
    </row>
    <row r="116" ht="13.5" customHeight="1">
      <c r="A116" s="604"/>
      <c r="B116" s="475"/>
      <c r="C116" s="475"/>
      <c r="D116" s="492"/>
      <c r="E116" s="492"/>
      <c r="F116" s="606"/>
      <c r="G116" s="492"/>
      <c r="H116" s="492"/>
      <c r="I116" s="492"/>
      <c r="J116" s="618"/>
      <c r="K116" s="618"/>
      <c r="L116" s="622"/>
      <c r="M116" s="610"/>
      <c r="N116" s="492"/>
      <c r="O116" s="610"/>
      <c r="P116" s="610"/>
      <c r="Q116" s="614"/>
      <c r="R116" s="613"/>
      <c r="S116" s="612"/>
      <c r="T116" s="612"/>
      <c r="U116" s="613"/>
      <c r="V116" s="612"/>
      <c r="W116" s="475"/>
    </row>
    <row r="117" ht="13.5" customHeight="1">
      <c r="A117" s="604"/>
      <c r="B117" s="475"/>
      <c r="C117" s="475"/>
      <c r="D117" s="629"/>
      <c r="E117" s="629"/>
      <c r="F117" s="628"/>
      <c r="G117" s="492"/>
      <c r="H117" s="492"/>
      <c r="I117" s="492"/>
      <c r="J117" s="618"/>
      <c r="K117" s="618"/>
      <c r="L117" s="622"/>
      <c r="M117" s="610"/>
      <c r="N117" s="492"/>
      <c r="O117" s="610"/>
      <c r="P117" s="610"/>
      <c r="Q117" s="614"/>
      <c r="R117" s="613"/>
      <c r="S117" s="612"/>
      <c r="T117" s="612"/>
      <c r="U117" s="613"/>
      <c r="V117" s="612"/>
      <c r="W117" s="492"/>
    </row>
    <row r="118" ht="13.5" customHeight="1">
      <c r="A118" s="604"/>
      <c r="B118" s="475"/>
      <c r="C118" s="475"/>
      <c r="D118" s="492"/>
      <c r="E118" s="492"/>
      <c r="F118" s="606"/>
      <c r="G118" s="492"/>
      <c r="H118" s="492"/>
      <c r="I118" s="492"/>
      <c r="J118" s="618"/>
      <c r="K118" s="618"/>
      <c r="L118" s="622"/>
      <c r="M118" s="610"/>
      <c r="N118" s="492"/>
      <c r="O118" s="610"/>
      <c r="P118" s="611"/>
      <c r="Q118" s="614"/>
      <c r="R118" s="613"/>
      <c r="S118" s="612"/>
      <c r="T118" s="612"/>
      <c r="U118" s="615"/>
      <c r="V118" s="612"/>
      <c r="W118" s="616"/>
    </row>
    <row r="119" ht="13.5" customHeight="1">
      <c r="A119" s="604"/>
      <c r="B119" s="475"/>
      <c r="C119" s="475"/>
      <c r="D119" s="629"/>
      <c r="E119" s="629"/>
      <c r="F119" s="633"/>
      <c r="G119" s="617"/>
      <c r="H119" s="492"/>
      <c r="I119" s="492"/>
      <c r="J119" s="618"/>
      <c r="K119" s="618"/>
      <c r="L119" s="622"/>
      <c r="M119" s="610"/>
      <c r="N119" s="492"/>
      <c r="O119" s="610"/>
      <c r="P119" s="610"/>
      <c r="Q119" s="614"/>
      <c r="R119" s="610"/>
      <c r="S119" s="612"/>
      <c r="T119" s="612"/>
      <c r="U119" s="615"/>
      <c r="V119" s="612"/>
      <c r="W119" s="616"/>
    </row>
    <row r="120" ht="13.5" customHeight="1">
      <c r="A120" s="604"/>
      <c r="B120" s="475"/>
      <c r="C120" s="475"/>
      <c r="D120" s="492"/>
      <c r="E120" s="492"/>
      <c r="F120" s="606"/>
      <c r="G120" s="617"/>
      <c r="H120" s="492"/>
      <c r="I120" s="492"/>
      <c r="J120" s="618"/>
      <c r="K120" s="618"/>
      <c r="L120" s="622"/>
      <c r="M120" s="610"/>
      <c r="N120" s="492"/>
      <c r="O120" s="611"/>
      <c r="P120" s="611"/>
      <c r="Q120" s="614"/>
      <c r="R120" s="613"/>
      <c r="S120" s="612"/>
      <c r="T120" s="612"/>
      <c r="U120" s="615"/>
      <c r="V120" s="612"/>
      <c r="W120" s="616"/>
    </row>
    <row r="121" ht="13.5" customHeight="1">
      <c r="A121" s="604"/>
      <c r="B121" s="475"/>
      <c r="C121" s="475"/>
      <c r="D121" s="492"/>
      <c r="E121" s="492"/>
      <c r="F121" s="606"/>
      <c r="G121" s="617"/>
      <c r="H121" s="492"/>
      <c r="I121" s="626"/>
      <c r="J121" s="618"/>
      <c r="K121" s="618"/>
      <c r="L121" s="622"/>
      <c r="M121" s="613"/>
      <c r="N121" s="492"/>
      <c r="O121" s="611"/>
      <c r="P121" s="611"/>
      <c r="Q121" s="614"/>
      <c r="R121" s="613"/>
      <c r="S121" s="612"/>
      <c r="T121" s="612"/>
      <c r="U121" s="615"/>
      <c r="V121" s="612"/>
      <c r="W121" s="616"/>
    </row>
    <row r="122" ht="13.5" customHeight="1">
      <c r="A122" s="604"/>
      <c r="B122" s="475"/>
      <c r="C122" s="475"/>
      <c r="D122" s="492"/>
      <c r="E122" s="492"/>
      <c r="F122" s="606"/>
      <c r="G122" s="617"/>
      <c r="H122" s="492"/>
      <c r="I122" s="492"/>
      <c r="J122" s="618"/>
      <c r="K122" s="618"/>
      <c r="L122" s="622"/>
      <c r="M122" s="613"/>
      <c r="N122" s="475"/>
      <c r="O122" s="610"/>
      <c r="P122" s="610"/>
      <c r="Q122" s="614"/>
      <c r="R122" s="613"/>
      <c r="S122" s="612"/>
      <c r="T122" s="612"/>
      <c r="U122" s="615"/>
      <c r="V122" s="612"/>
      <c r="W122" s="616"/>
    </row>
    <row r="123" ht="13.5" customHeight="1">
      <c r="A123" s="604"/>
      <c r="B123" s="492"/>
      <c r="C123" s="492"/>
      <c r="D123" s="492"/>
      <c r="E123" s="492"/>
      <c r="F123" s="606"/>
      <c r="G123" s="617"/>
      <c r="H123" s="492"/>
      <c r="I123" s="492"/>
      <c r="J123" s="618"/>
      <c r="K123" s="618"/>
      <c r="L123" s="622"/>
      <c r="M123" s="610"/>
      <c r="N123" s="492"/>
      <c r="O123" s="610"/>
      <c r="P123" s="610"/>
      <c r="Q123" s="614"/>
      <c r="R123" s="613"/>
      <c r="S123" s="612"/>
      <c r="T123" s="612"/>
      <c r="U123" s="613"/>
      <c r="V123" s="612"/>
      <c r="W123" s="620"/>
    </row>
    <row r="124" ht="13.5" customHeight="1">
      <c r="A124" s="604"/>
      <c r="B124" s="492"/>
      <c r="C124" s="492"/>
      <c r="D124" s="492"/>
      <c r="E124" s="605"/>
      <c r="F124" s="606"/>
      <c r="G124" s="492"/>
      <c r="H124" s="492"/>
      <c r="I124" s="492"/>
      <c r="J124" s="618"/>
      <c r="K124" s="618"/>
      <c r="L124" s="622"/>
      <c r="M124" s="610"/>
      <c r="N124" s="492"/>
      <c r="O124" s="610"/>
      <c r="P124" s="610"/>
      <c r="Q124" s="614"/>
      <c r="R124" s="610"/>
      <c r="S124" s="614"/>
      <c r="T124" s="614"/>
      <c r="U124" s="610"/>
      <c r="V124" s="614"/>
      <c r="W124" s="616"/>
    </row>
    <row r="125" ht="13.5" customHeight="1">
      <c r="A125" s="604"/>
      <c r="B125" s="492"/>
      <c r="C125" s="492"/>
      <c r="D125" s="492"/>
      <c r="E125" s="492"/>
      <c r="F125" s="606"/>
      <c r="G125" s="617"/>
      <c r="H125" s="492"/>
      <c r="I125" s="492"/>
      <c r="J125" s="618"/>
      <c r="K125" s="618"/>
      <c r="L125" s="622"/>
      <c r="M125" s="610"/>
      <c r="N125" s="492"/>
      <c r="O125" s="611"/>
      <c r="P125" s="611"/>
      <c r="Q125" s="614"/>
      <c r="R125" s="613"/>
      <c r="S125" s="612"/>
      <c r="T125" s="612"/>
      <c r="U125" s="615"/>
      <c r="V125" s="612"/>
      <c r="W125" s="702"/>
    </row>
    <row r="126" ht="13.5" customHeight="1">
      <c r="A126" s="604"/>
      <c r="B126" s="492"/>
      <c r="C126" s="492"/>
      <c r="D126" s="492"/>
      <c r="E126" s="492"/>
      <c r="F126" s="606"/>
      <c r="G126" s="617"/>
      <c r="H126" s="492"/>
      <c r="I126" s="492"/>
      <c r="J126" s="618"/>
      <c r="K126" s="618"/>
      <c r="L126" s="622"/>
      <c r="M126" s="613"/>
      <c r="N126" s="475"/>
      <c r="O126" s="611"/>
      <c r="P126" s="611"/>
      <c r="Q126" s="614"/>
      <c r="R126" s="613"/>
      <c r="S126" s="612"/>
      <c r="T126" s="612"/>
      <c r="U126" s="615"/>
      <c r="V126" s="612"/>
      <c r="W126" s="702"/>
    </row>
    <row r="127" ht="13.5" customHeight="1">
      <c r="A127" s="604"/>
      <c r="B127" s="492"/>
      <c r="C127" s="492"/>
      <c r="D127" s="492"/>
      <c r="E127" s="492"/>
      <c r="F127" s="606"/>
      <c r="G127" s="617"/>
      <c r="H127" s="492"/>
      <c r="I127" s="492"/>
      <c r="J127" s="618"/>
      <c r="K127" s="618"/>
      <c r="L127" s="622"/>
      <c r="M127" s="610"/>
      <c r="N127" s="492"/>
      <c r="O127" s="610"/>
      <c r="P127" s="610"/>
      <c r="Q127" s="614"/>
      <c r="R127" s="613"/>
      <c r="S127" s="612"/>
      <c r="T127" s="612"/>
      <c r="U127" s="613"/>
      <c r="V127" s="612"/>
      <c r="W127" s="620"/>
    </row>
    <row r="128" ht="13.5" customHeight="1">
      <c r="A128" s="604"/>
      <c r="B128" s="492"/>
      <c r="C128" s="492"/>
      <c r="D128" s="492"/>
      <c r="E128" s="492"/>
      <c r="F128" s="606"/>
      <c r="G128" s="617"/>
      <c r="H128" s="492"/>
      <c r="I128" s="492"/>
      <c r="J128" s="618"/>
      <c r="K128" s="618"/>
      <c r="L128" s="622"/>
      <c r="M128" s="610"/>
      <c r="N128" s="492"/>
      <c r="O128" s="611"/>
      <c r="P128" s="611"/>
      <c r="Q128" s="614"/>
      <c r="R128" s="613"/>
      <c r="S128" s="612"/>
      <c r="T128" s="612"/>
      <c r="U128" s="615"/>
      <c r="V128" s="612"/>
      <c r="W128" s="616"/>
    </row>
    <row r="129" ht="13.5" customHeight="1">
      <c r="A129" s="604"/>
      <c r="B129" s="492"/>
      <c r="C129" s="492"/>
      <c r="D129" s="492"/>
      <c r="E129" s="492"/>
      <c r="F129" s="606"/>
      <c r="G129" s="617"/>
      <c r="H129" s="492"/>
      <c r="I129" s="492"/>
      <c r="J129" s="618"/>
      <c r="K129" s="618"/>
      <c r="L129" s="622"/>
      <c r="M129" s="610"/>
      <c r="N129" s="492"/>
      <c r="O129" s="610"/>
      <c r="P129" s="610"/>
      <c r="Q129" s="612"/>
      <c r="R129" s="613"/>
      <c r="S129" s="612"/>
      <c r="T129" s="614"/>
      <c r="U129" s="613"/>
      <c r="V129" s="612"/>
      <c r="W129" s="616"/>
    </row>
    <row r="130" ht="13.5" customHeight="1">
      <c r="A130" s="604"/>
      <c r="B130" s="492"/>
      <c r="C130" s="492"/>
      <c r="D130" s="492"/>
      <c r="E130" s="671"/>
      <c r="F130" s="677"/>
      <c r="G130" s="704"/>
      <c r="H130" s="671"/>
      <c r="I130" s="671"/>
      <c r="J130" s="618"/>
      <c r="K130" s="618"/>
      <c r="L130" s="622"/>
      <c r="M130" s="610"/>
      <c r="N130" s="492"/>
      <c r="O130" s="610"/>
      <c r="P130" s="610"/>
      <c r="Q130" s="612"/>
      <c r="R130" s="613"/>
      <c r="S130" s="612"/>
      <c r="T130" s="614"/>
      <c r="U130" s="613"/>
      <c r="V130" s="612"/>
      <c r="W130" s="616"/>
    </row>
    <row r="131" ht="13.5" customHeight="1">
      <c r="A131" s="604"/>
      <c r="B131" s="492"/>
      <c r="C131" s="492"/>
      <c r="D131" s="492"/>
      <c r="E131" s="671"/>
      <c r="F131" s="677"/>
      <c r="G131" s="672"/>
      <c r="H131" s="671"/>
      <c r="I131" s="671"/>
      <c r="J131" s="618"/>
      <c r="K131" s="618"/>
      <c r="L131" s="622"/>
      <c r="M131" s="610"/>
      <c r="N131" s="613"/>
      <c r="O131" s="610"/>
      <c r="P131" s="610"/>
      <c r="Q131" s="612"/>
      <c r="R131" s="613"/>
      <c r="S131" s="612"/>
      <c r="T131" s="614"/>
      <c r="U131" s="613"/>
      <c r="V131" s="612"/>
      <c r="W131" s="616"/>
    </row>
    <row r="132" ht="13.5" customHeight="1">
      <c r="A132" s="604"/>
      <c r="B132" s="475"/>
      <c r="C132" s="475"/>
      <c r="D132" s="671"/>
      <c r="E132" s="492"/>
      <c r="F132" s="606"/>
      <c r="G132" s="617"/>
      <c r="H132" s="492"/>
      <c r="I132" s="492"/>
      <c r="J132" s="618"/>
      <c r="K132" s="618"/>
      <c r="L132" s="622"/>
      <c r="M132" s="613"/>
      <c r="N132" s="613"/>
      <c r="O132" s="678"/>
      <c r="P132" s="678"/>
      <c r="Q132" s="614"/>
      <c r="R132" s="613"/>
      <c r="S132" s="614"/>
      <c r="T132" s="614"/>
      <c r="U132" s="613"/>
      <c r="V132" s="614"/>
      <c r="W132" s="616"/>
    </row>
    <row r="133" ht="13.5" customHeight="1">
      <c r="A133" s="604"/>
      <c r="B133" s="492"/>
      <c r="C133" s="492"/>
      <c r="D133" s="492"/>
      <c r="E133" s="629"/>
      <c r="F133" s="606"/>
      <c r="G133" s="634"/>
      <c r="H133" s="629"/>
      <c r="I133" s="492"/>
      <c r="J133" s="623"/>
      <c r="K133" s="623"/>
      <c r="L133" s="624"/>
      <c r="M133" s="613"/>
      <c r="N133" s="613"/>
      <c r="O133" s="610"/>
      <c r="P133" s="610"/>
      <c r="Q133" s="614"/>
      <c r="R133" s="613"/>
      <c r="S133" s="614"/>
      <c r="T133" s="614"/>
      <c r="U133" s="613"/>
      <c r="V133" s="614"/>
      <c r="W133" s="616"/>
    </row>
    <row r="134" ht="13.5" customHeight="1">
      <c r="A134" s="604"/>
      <c r="B134" s="492"/>
      <c r="C134" s="492"/>
      <c r="D134" s="492"/>
      <c r="E134" s="492"/>
      <c r="F134" s="606"/>
      <c r="G134" s="704"/>
      <c r="H134" s="492"/>
      <c r="I134" s="492"/>
      <c r="J134" s="618"/>
      <c r="K134" s="618"/>
      <c r="L134" s="622"/>
      <c r="M134" s="613"/>
      <c r="N134" s="613"/>
      <c r="O134" s="610"/>
      <c r="P134" s="610"/>
      <c r="Q134" s="614"/>
      <c r="R134" s="613"/>
      <c r="S134" s="614"/>
      <c r="T134" s="614"/>
      <c r="U134" s="613"/>
      <c r="V134" s="614"/>
      <c r="W134" s="616"/>
    </row>
    <row r="135" ht="13.5" customHeight="1">
      <c r="A135" s="604"/>
      <c r="B135" s="492"/>
      <c r="C135" s="492"/>
      <c r="D135" s="492"/>
      <c r="E135" s="492"/>
      <c r="F135" s="628"/>
      <c r="G135" s="617"/>
      <c r="H135" s="492"/>
      <c r="I135" s="492"/>
      <c r="J135" s="618"/>
      <c r="K135" s="618"/>
      <c r="L135" s="622"/>
      <c r="M135" s="613"/>
      <c r="N135" s="613"/>
      <c r="O135" s="610"/>
      <c r="P135" s="610"/>
      <c r="Q135" s="614"/>
      <c r="R135" s="613"/>
      <c r="S135" s="614"/>
      <c r="T135" s="614"/>
      <c r="U135" s="613"/>
      <c r="V135" s="614"/>
      <c r="W135" s="616"/>
    </row>
    <row r="136" ht="13.5" customHeight="1">
      <c r="A136" s="604"/>
      <c r="B136" s="492"/>
      <c r="C136" s="492"/>
      <c r="D136" s="492"/>
      <c r="E136" s="492"/>
      <c r="F136" s="606"/>
      <c r="G136" s="617"/>
      <c r="H136" s="492"/>
      <c r="I136" s="492"/>
      <c r="J136" s="618"/>
      <c r="K136" s="618"/>
      <c r="L136" s="622"/>
      <c r="M136" s="625"/>
      <c r="N136" s="625"/>
      <c r="O136" s="610"/>
      <c r="P136" s="610"/>
      <c r="Q136" s="614"/>
      <c r="R136" s="613"/>
      <c r="S136" s="614"/>
      <c r="T136" s="614"/>
      <c r="U136" s="613"/>
      <c r="V136" s="614"/>
      <c r="W136" s="616"/>
    </row>
    <row r="137" ht="13.5" customHeight="1">
      <c r="A137" s="604"/>
      <c r="B137" s="492"/>
      <c r="C137" s="492"/>
      <c r="D137" s="492"/>
      <c r="E137" s="492"/>
      <c r="F137" s="606"/>
      <c r="G137" s="617"/>
      <c r="H137" s="492"/>
      <c r="I137" s="492"/>
      <c r="J137" s="618"/>
      <c r="K137" s="618"/>
      <c r="L137" s="622"/>
      <c r="M137" s="1624"/>
      <c r="N137" s="1624"/>
      <c r="O137" s="610"/>
      <c r="P137" s="610"/>
      <c r="Q137" s="614"/>
      <c r="R137" s="613"/>
      <c r="S137" s="614"/>
      <c r="T137" s="614"/>
      <c r="U137" s="613"/>
      <c r="V137" s="614"/>
      <c r="W137" s="616"/>
    </row>
    <row r="138" ht="13.5" customHeight="1">
      <c r="A138" s="604"/>
      <c r="B138" s="492"/>
      <c r="C138" s="492"/>
      <c r="D138" s="671"/>
      <c r="E138" s="492"/>
      <c r="F138" s="606"/>
      <c r="G138" s="617"/>
      <c r="H138" s="492"/>
      <c r="I138" s="492"/>
      <c r="J138" s="618"/>
      <c r="K138" s="618"/>
      <c r="L138" s="622"/>
      <c r="M138" s="610"/>
      <c r="N138" s="613"/>
      <c r="O138" s="610"/>
      <c r="P138" s="610"/>
      <c r="Q138" s="614"/>
      <c r="R138" s="613"/>
      <c r="S138" s="614"/>
      <c r="T138" s="614"/>
      <c r="U138" s="613"/>
      <c r="V138" s="614"/>
      <c r="W138" s="616"/>
    </row>
    <row r="139" ht="13.5" customHeight="1">
      <c r="A139" s="604"/>
      <c r="B139" s="492"/>
      <c r="C139" s="492"/>
      <c r="D139" s="492"/>
      <c r="E139" s="492"/>
      <c r="F139" s="632"/>
      <c r="G139" s="617"/>
      <c r="H139" s="492"/>
      <c r="I139" s="492"/>
      <c r="J139" s="618"/>
      <c r="K139" s="618"/>
      <c r="L139" s="622"/>
      <c r="M139" s="613"/>
      <c r="N139" s="613"/>
      <c r="O139" s="610"/>
      <c r="P139" s="610"/>
      <c r="Q139" s="614"/>
      <c r="R139" s="613"/>
      <c r="S139" s="614"/>
      <c r="T139" s="614"/>
      <c r="U139" s="613"/>
      <c r="V139" s="614"/>
      <c r="W139" s="620"/>
    </row>
    <row r="140" ht="13.5" customHeight="1">
      <c r="A140" s="604"/>
      <c r="B140" s="492"/>
      <c r="C140" s="492"/>
      <c r="D140" s="671"/>
      <c r="E140" s="492"/>
      <c r="F140" s="606"/>
      <c r="G140" s="617"/>
      <c r="H140" s="492"/>
      <c r="I140" s="492"/>
      <c r="J140" s="618"/>
      <c r="K140" s="618"/>
      <c r="L140" s="622"/>
      <c r="M140" s="613"/>
      <c r="N140" s="492"/>
      <c r="O140" s="678"/>
      <c r="P140" s="678"/>
      <c r="Q140" s="614"/>
      <c r="R140" s="613"/>
      <c r="S140" s="614"/>
      <c r="T140" s="614"/>
      <c r="U140" s="613"/>
      <c r="V140" s="614"/>
      <c r="W140" s="492"/>
    </row>
    <row r="141" ht="13.5" customHeight="1">
      <c r="A141" s="604"/>
      <c r="B141" s="492"/>
      <c r="C141" s="492"/>
      <c r="D141" s="492"/>
      <c r="E141" s="492"/>
      <c r="F141" s="606"/>
      <c r="G141" s="617"/>
      <c r="H141" s="492"/>
      <c r="I141" s="492"/>
      <c r="J141" s="618"/>
      <c r="K141" s="618"/>
      <c r="L141" s="622"/>
      <c r="M141" s="613"/>
      <c r="N141" s="613"/>
      <c r="O141" s="610"/>
      <c r="P141" s="610"/>
      <c r="Q141" s="614"/>
      <c r="R141" s="613"/>
      <c r="S141" s="612"/>
      <c r="T141" s="612"/>
      <c r="U141" s="613"/>
      <c r="V141" s="612"/>
      <c r="W141" s="616"/>
    </row>
    <row r="142" ht="13.5" customHeight="1">
      <c r="A142" s="604"/>
      <c r="B142" s="492"/>
      <c r="C142" s="492"/>
      <c r="D142" s="492"/>
      <c r="E142" s="492"/>
      <c r="F142" s="632"/>
      <c r="G142" s="492"/>
      <c r="H142" s="492"/>
      <c r="I142" s="492"/>
      <c r="J142" s="618"/>
      <c r="K142" s="618"/>
      <c r="L142" s="622"/>
      <c r="M142" s="613"/>
      <c r="N142" s="613"/>
      <c r="O142" s="610"/>
      <c r="P142" s="610"/>
      <c r="Q142" s="614"/>
      <c r="R142" s="613"/>
      <c r="S142" s="614"/>
      <c r="T142" s="614"/>
      <c r="U142" s="613"/>
      <c r="V142" s="614"/>
      <c r="W142" s="620"/>
    </row>
    <row r="143" ht="13.5" customHeight="1">
      <c r="A143" s="604"/>
      <c r="B143" s="492"/>
      <c r="C143" s="492"/>
      <c r="D143" s="492"/>
      <c r="E143" s="492"/>
      <c r="F143" s="606"/>
      <c r="G143" s="617"/>
      <c r="H143" s="492"/>
      <c r="I143" s="492"/>
      <c r="J143" s="618"/>
      <c r="K143" s="618"/>
      <c r="L143" s="622"/>
      <c r="M143" s="613"/>
      <c r="N143" s="613"/>
      <c r="O143" s="610"/>
      <c r="P143" s="610"/>
      <c r="Q143" s="614"/>
      <c r="R143" s="613"/>
      <c r="S143" s="614"/>
      <c r="T143" s="614"/>
      <c r="U143" s="613"/>
      <c r="V143" s="614"/>
      <c r="W143" s="616"/>
    </row>
    <row r="144" ht="13.5" customHeight="1">
      <c r="A144" s="604"/>
      <c r="B144" s="492"/>
      <c r="C144" s="492"/>
      <c r="D144" s="671"/>
      <c r="E144" s="629"/>
      <c r="F144" s="628"/>
      <c r="G144" s="617"/>
      <c r="H144" s="492"/>
      <c r="I144" s="492"/>
      <c r="J144" s="618"/>
      <c r="K144" s="618"/>
      <c r="L144" s="622"/>
      <c r="M144" s="610"/>
      <c r="N144" s="492"/>
      <c r="O144" s="678"/>
      <c r="P144" s="678"/>
      <c r="Q144" s="614"/>
      <c r="R144" s="613"/>
      <c r="S144" s="614"/>
      <c r="T144" s="614"/>
      <c r="U144" s="613"/>
      <c r="V144" s="614"/>
      <c r="W144" s="616"/>
    </row>
    <row r="145" ht="13.5" customHeight="1">
      <c r="A145" s="604"/>
      <c r="B145" s="492"/>
      <c r="C145" s="492"/>
      <c r="D145" s="492"/>
      <c r="E145" s="492"/>
      <c r="F145" s="606"/>
      <c r="G145" s="617"/>
      <c r="H145" s="492"/>
      <c r="I145" s="492"/>
      <c r="J145" s="618"/>
      <c r="K145" s="618"/>
      <c r="L145" s="622"/>
      <c r="M145" s="613"/>
      <c r="N145" s="613"/>
      <c r="O145" s="610"/>
      <c r="P145" s="610"/>
      <c r="Q145" s="614"/>
      <c r="R145" s="613"/>
      <c r="S145" s="614"/>
      <c r="T145" s="614"/>
      <c r="U145" s="613"/>
      <c r="V145" s="614"/>
      <c r="W145" s="616"/>
    </row>
    <row r="146" ht="13.5" customHeight="1">
      <c r="A146" s="604"/>
      <c r="B146" s="492"/>
      <c r="C146" s="492"/>
      <c r="D146" s="492"/>
      <c r="E146" s="492"/>
      <c r="F146" s="606"/>
      <c r="G146" s="617"/>
      <c r="H146" s="492"/>
      <c r="I146" s="492"/>
      <c r="J146" s="618"/>
      <c r="K146" s="618"/>
      <c r="L146" s="622"/>
      <c r="M146" s="610"/>
      <c r="N146" s="492"/>
      <c r="O146" s="610"/>
      <c r="P146" s="610"/>
      <c r="Q146" s="614"/>
      <c r="R146" s="613"/>
      <c r="S146" s="614"/>
      <c r="T146" s="614"/>
      <c r="U146" s="613"/>
      <c r="V146" s="614"/>
      <c r="W146" s="616"/>
    </row>
    <row r="147" ht="13.5" customHeight="1">
      <c r="A147" s="604"/>
      <c r="B147" s="492"/>
      <c r="C147" s="492"/>
      <c r="D147" s="671"/>
      <c r="E147" s="671"/>
      <c r="F147" s="632"/>
      <c r="G147" s="672"/>
      <c r="H147" s="671"/>
      <c r="I147" s="671"/>
      <c r="J147" s="618"/>
      <c r="K147" s="618"/>
      <c r="L147" s="622"/>
      <c r="M147" s="610"/>
      <c r="N147" s="492"/>
      <c r="O147" s="610"/>
      <c r="P147" s="610"/>
      <c r="Q147" s="614"/>
      <c r="R147" s="613"/>
      <c r="S147" s="614"/>
      <c r="T147" s="614"/>
      <c r="U147" s="613"/>
      <c r="V147" s="614"/>
      <c r="W147" s="616"/>
    </row>
    <row r="148" ht="13.5" customHeight="1">
      <c r="A148" s="604"/>
      <c r="B148" s="492"/>
      <c r="C148" s="492"/>
      <c r="D148" s="492"/>
      <c r="E148" s="492"/>
      <c r="F148" s="606"/>
      <c r="G148" s="617"/>
      <c r="H148" s="492"/>
      <c r="I148" s="492"/>
      <c r="J148" s="618"/>
      <c r="K148" s="618"/>
      <c r="L148" s="622"/>
      <c r="M148" s="613"/>
      <c r="N148" s="613"/>
      <c r="O148" s="610"/>
      <c r="P148" s="610"/>
      <c r="Q148" s="614"/>
      <c r="R148" s="613"/>
      <c r="S148" s="612"/>
      <c r="T148" s="612"/>
      <c r="U148" s="613"/>
      <c r="V148" s="612"/>
      <c r="W148" s="616"/>
    </row>
    <row r="149" ht="13.5" customHeight="1">
      <c r="A149" s="604"/>
      <c r="B149" s="492"/>
      <c r="C149" s="492"/>
      <c r="D149" s="492"/>
      <c r="E149" s="492"/>
      <c r="F149" s="632"/>
      <c r="G149" s="617"/>
      <c r="H149" s="492"/>
      <c r="I149" s="492"/>
      <c r="J149" s="618"/>
      <c r="K149" s="618"/>
      <c r="L149" s="622"/>
      <c r="M149" s="613"/>
      <c r="N149" s="613"/>
      <c r="O149" s="610"/>
      <c r="P149" s="610"/>
      <c r="Q149" s="614"/>
      <c r="R149" s="613"/>
      <c r="S149" s="612"/>
      <c r="T149" s="612"/>
      <c r="U149" s="613"/>
      <c r="V149" s="612"/>
      <c r="W149" s="616"/>
    </row>
    <row r="150" ht="13.5" customHeight="1">
      <c r="A150" s="604"/>
      <c r="B150" s="492"/>
      <c r="C150" s="492"/>
      <c r="D150" s="671"/>
      <c r="E150" s="671"/>
      <c r="F150" s="632"/>
      <c r="G150" s="617"/>
      <c r="H150" s="492"/>
      <c r="I150" s="492"/>
      <c r="J150" s="618"/>
      <c r="K150" s="618"/>
      <c r="L150" s="622"/>
      <c r="M150" s="674"/>
      <c r="N150" s="674"/>
      <c r="O150" s="610"/>
      <c r="P150" s="610"/>
      <c r="Q150" s="614"/>
      <c r="R150" s="613"/>
      <c r="S150" s="612"/>
      <c r="T150" s="612"/>
      <c r="U150" s="613"/>
      <c r="V150" s="612"/>
      <c r="W150" s="616"/>
    </row>
    <row r="151" ht="13.5" customHeight="1">
      <c r="A151" s="604"/>
      <c r="B151" s="492"/>
      <c r="C151" s="492"/>
      <c r="D151" s="671"/>
      <c r="E151" s="671"/>
      <c r="F151" s="632"/>
      <c r="G151" s="617"/>
      <c r="H151" s="492"/>
      <c r="I151" s="492"/>
      <c r="J151" s="618"/>
      <c r="K151" s="618"/>
      <c r="L151" s="622"/>
      <c r="M151" s="613"/>
      <c r="N151" s="492"/>
      <c r="O151" s="678"/>
      <c r="P151" s="678"/>
      <c r="Q151" s="614"/>
      <c r="R151" s="613"/>
      <c r="S151" s="612"/>
      <c r="T151" s="612"/>
      <c r="U151" s="613"/>
      <c r="V151" s="612"/>
      <c r="W151" s="616"/>
    </row>
    <row r="152" ht="13.5" customHeight="1">
      <c r="A152" s="604"/>
      <c r="B152" s="492"/>
      <c r="C152" s="492"/>
      <c r="D152" s="492"/>
      <c r="E152" s="492"/>
      <c r="F152" s="606"/>
      <c r="G152" s="617"/>
      <c r="H152" s="492"/>
      <c r="I152" s="492"/>
      <c r="J152" s="618"/>
      <c r="K152" s="618"/>
      <c r="L152" s="622"/>
      <c r="M152" s="613"/>
      <c r="N152" s="613"/>
      <c r="O152" s="610"/>
      <c r="P152" s="610"/>
      <c r="Q152" s="614"/>
      <c r="R152" s="613"/>
      <c r="S152" s="612"/>
      <c r="T152" s="612"/>
      <c r="U152" s="613"/>
      <c r="V152" s="612"/>
      <c r="W152" s="616"/>
    </row>
    <row r="153" ht="13.5" customHeight="1">
      <c r="A153" s="604"/>
      <c r="B153" s="492"/>
      <c r="C153" s="492"/>
      <c r="D153" s="492"/>
      <c r="E153" s="492"/>
      <c r="F153" s="632"/>
      <c r="G153" s="607"/>
      <c r="H153" s="492"/>
      <c r="I153" s="492"/>
      <c r="J153" s="618"/>
      <c r="K153" s="618"/>
      <c r="L153" s="622"/>
      <c r="M153" s="610"/>
      <c r="N153" s="492"/>
      <c r="O153" s="610"/>
      <c r="P153" s="610"/>
      <c r="Q153" s="614"/>
      <c r="R153" s="613"/>
      <c r="S153" s="612"/>
      <c r="T153" s="612"/>
      <c r="U153" s="613"/>
      <c r="V153" s="612"/>
      <c r="W153" s="616"/>
    </row>
    <row r="154" ht="13.5" customHeight="1">
      <c r="A154" s="604"/>
      <c r="B154" s="492"/>
      <c r="C154" s="492"/>
      <c r="D154" s="492"/>
      <c r="E154" s="492"/>
      <c r="F154" s="632"/>
      <c r="G154" s="705"/>
      <c r="H154" s="492"/>
      <c r="I154" s="492"/>
      <c r="J154" s="618"/>
      <c r="K154" s="618"/>
      <c r="L154" s="622"/>
      <c r="M154" s="610"/>
      <c r="N154" s="492"/>
      <c r="O154" s="610"/>
      <c r="P154" s="610"/>
      <c r="Q154" s="614"/>
      <c r="R154" s="610"/>
      <c r="S154" s="612"/>
      <c r="T154" s="612"/>
      <c r="U154" s="610"/>
      <c r="V154" s="612"/>
      <c r="W154" s="492"/>
    </row>
    <row r="155" ht="13.5" customHeight="1">
      <c r="A155" s="604"/>
      <c r="B155" s="492"/>
      <c r="C155" s="492"/>
      <c r="D155" s="492"/>
      <c r="E155" s="671"/>
      <c r="F155" s="632"/>
      <c r="G155" s="672"/>
      <c r="H155" s="671"/>
      <c r="I155" s="492"/>
      <c r="J155" s="687"/>
      <c r="K155" s="687"/>
      <c r="L155" s="688"/>
      <c r="M155" s="610"/>
      <c r="N155" s="492"/>
      <c r="O155" s="610"/>
      <c r="P155" s="610"/>
      <c r="Q155" s="612"/>
      <c r="R155" s="613"/>
      <c r="S155" s="612"/>
      <c r="T155" s="614"/>
      <c r="U155" s="613"/>
      <c r="V155" s="612"/>
      <c r="W155" s="616"/>
    </row>
    <row r="156" ht="13.5" customHeight="1">
      <c r="A156" s="604"/>
      <c r="B156" s="492"/>
      <c r="C156" s="492"/>
      <c r="D156" s="605"/>
      <c r="E156" s="605"/>
      <c r="F156" s="632"/>
      <c r="G156" s="617"/>
      <c r="H156" s="492"/>
      <c r="I156" s="492"/>
      <c r="J156" s="618"/>
      <c r="K156" s="618"/>
      <c r="L156" s="622"/>
      <c r="M156" s="610"/>
      <c r="N156" s="492"/>
      <c r="O156" s="610"/>
      <c r="P156" s="610"/>
      <c r="Q156" s="612"/>
      <c r="R156" s="613"/>
      <c r="S156" s="612"/>
      <c r="T156" s="614"/>
      <c r="U156" s="613"/>
      <c r="V156" s="612"/>
      <c r="W156" s="616"/>
    </row>
    <row r="157" ht="13.5" customHeight="1">
      <c r="A157" s="604"/>
      <c r="B157" s="492"/>
      <c r="C157" s="492"/>
      <c r="D157" s="492"/>
      <c r="E157" s="492"/>
      <c r="F157" s="632"/>
      <c r="G157" s="617"/>
      <c r="H157" s="492"/>
      <c r="I157" s="492"/>
      <c r="J157" s="618"/>
      <c r="K157" s="618"/>
      <c r="L157" s="622"/>
      <c r="M157" s="610"/>
      <c r="N157" s="492"/>
      <c r="O157" s="610"/>
      <c r="P157" s="610"/>
      <c r="Q157" s="614"/>
      <c r="R157" s="613"/>
      <c r="S157" s="612"/>
      <c r="T157" s="612"/>
      <c r="U157" s="613"/>
      <c r="V157" s="612"/>
      <c r="W157" s="620"/>
    </row>
    <row r="158" ht="13.5" customHeight="1">
      <c r="A158" s="604"/>
      <c r="B158" s="492"/>
      <c r="C158" s="492"/>
      <c r="D158" s="492"/>
      <c r="E158" s="492"/>
      <c r="F158" s="632"/>
      <c r="G158" s="617"/>
      <c r="H158" s="492"/>
      <c r="I158" s="492"/>
      <c r="J158" s="618"/>
      <c r="K158" s="618"/>
      <c r="L158" s="622"/>
      <c r="M158" s="610"/>
      <c r="N158" s="492"/>
      <c r="O158" s="610"/>
      <c r="P158" s="610"/>
      <c r="Q158" s="614"/>
      <c r="R158" s="613"/>
      <c r="S158" s="612"/>
      <c r="T158" s="612"/>
      <c r="U158" s="613"/>
      <c r="V158" s="612"/>
      <c r="W158" s="616"/>
    </row>
    <row r="159" ht="13.5" customHeight="1">
      <c r="A159" s="604"/>
      <c r="B159" s="492"/>
      <c r="C159" s="492"/>
      <c r="D159" s="492"/>
      <c r="E159" s="671"/>
      <c r="F159" s="632"/>
      <c r="G159" s="689"/>
      <c r="H159" s="671"/>
      <c r="I159" s="492"/>
      <c r="J159" s="618"/>
      <c r="K159" s="618"/>
      <c r="L159" s="622"/>
      <c r="M159" s="610"/>
      <c r="N159" s="492"/>
      <c r="O159" s="610"/>
      <c r="P159" s="610"/>
      <c r="Q159" s="614"/>
      <c r="R159" s="613"/>
      <c r="S159" s="612"/>
      <c r="T159" s="612"/>
      <c r="U159" s="613"/>
      <c r="V159" s="612"/>
      <c r="W159" s="616"/>
    </row>
    <row r="160" ht="13.5" customHeight="1">
      <c r="A160" s="604"/>
      <c r="B160" s="492"/>
      <c r="C160" s="492"/>
      <c r="D160" s="492"/>
      <c r="E160" s="492"/>
      <c r="F160" s="632"/>
      <c r="G160" s="617"/>
      <c r="H160" s="492"/>
      <c r="I160" s="492"/>
      <c r="J160" s="618"/>
      <c r="K160" s="618"/>
      <c r="L160" s="622"/>
      <c r="M160" s="610"/>
      <c r="N160" s="492"/>
      <c r="O160" s="610"/>
      <c r="P160" s="610"/>
      <c r="Q160" s="612"/>
      <c r="R160" s="613"/>
      <c r="S160" s="612"/>
      <c r="T160" s="614"/>
      <c r="U160" s="613"/>
      <c r="V160" s="612"/>
      <c r="W160" s="616"/>
    </row>
    <row r="161" ht="13.5" customHeight="1">
      <c r="A161" s="604"/>
      <c r="B161" s="492"/>
      <c r="C161" s="492"/>
      <c r="D161" s="492"/>
      <c r="E161" s="492"/>
      <c r="F161" s="632"/>
      <c r="G161" s="617"/>
      <c r="H161" s="704"/>
      <c r="I161" s="492"/>
      <c r="J161" s="618"/>
      <c r="K161" s="618"/>
      <c r="L161" s="622"/>
      <c r="M161" s="610"/>
      <c r="N161" s="492"/>
      <c r="O161" s="610"/>
      <c r="P161" s="610"/>
      <c r="Q161" s="612"/>
      <c r="R161" s="613"/>
      <c r="S161" s="612"/>
      <c r="T161" s="614"/>
      <c r="U161" s="613"/>
      <c r="V161" s="612"/>
      <c r="W161" s="616"/>
    </row>
    <row r="162" ht="13.5" customHeight="1">
      <c r="A162" s="604"/>
      <c r="B162" s="492"/>
      <c r="C162" s="492"/>
      <c r="D162" s="671"/>
      <c r="E162" s="671"/>
      <c r="F162" s="632"/>
      <c r="G162" s="617"/>
      <c r="H162" s="492"/>
      <c r="I162" s="492"/>
      <c r="J162" s="618"/>
      <c r="K162" s="618"/>
      <c r="L162" s="622"/>
      <c r="M162" s="610"/>
      <c r="N162" s="492"/>
      <c r="O162" s="610"/>
      <c r="P162" s="610"/>
      <c r="Q162" s="614"/>
      <c r="R162" s="613"/>
      <c r="S162" s="612"/>
      <c r="T162" s="612"/>
      <c r="U162" s="613"/>
      <c r="V162" s="612"/>
      <c r="W162" s="706"/>
    </row>
    <row r="163" ht="13.5" customHeight="1">
      <c r="A163" s="604"/>
      <c r="B163" s="492"/>
      <c r="C163" s="492"/>
      <c r="D163" s="492"/>
      <c r="E163" s="492"/>
      <c r="F163" s="632"/>
      <c r="G163" s="682"/>
      <c r="H163" s="492"/>
      <c r="I163" s="492"/>
      <c r="J163" s="608"/>
      <c r="K163" s="608"/>
      <c r="L163" s="609"/>
      <c r="M163" s="610"/>
      <c r="N163" s="492"/>
      <c r="O163" s="610"/>
      <c r="P163" s="610"/>
      <c r="Q163" s="614"/>
      <c r="R163" s="610"/>
      <c r="S163" s="612"/>
      <c r="T163" s="612"/>
      <c r="U163" s="610"/>
      <c r="V163" s="612"/>
      <c r="W163" s="616"/>
    </row>
    <row r="164" ht="13.5" customHeight="1">
      <c r="A164" s="604"/>
      <c r="B164" s="492"/>
      <c r="C164" s="492"/>
      <c r="D164" s="492"/>
      <c r="E164" s="492"/>
      <c r="F164" s="632"/>
      <c r="G164" s="492"/>
      <c r="H164" s="492"/>
      <c r="I164" s="492"/>
      <c r="J164" s="618"/>
      <c r="K164" s="618"/>
      <c r="L164" s="622"/>
      <c r="M164" s="613"/>
      <c r="N164" s="475"/>
      <c r="O164" s="610"/>
      <c r="P164" s="610"/>
      <c r="Q164" s="614"/>
      <c r="R164" s="610"/>
      <c r="S164" s="612"/>
      <c r="T164" s="612"/>
      <c r="U164" s="610"/>
      <c r="V164" s="612"/>
      <c r="W164" s="492"/>
    </row>
    <row r="165" ht="13.5" customHeight="1">
      <c r="A165" s="604"/>
      <c r="B165" s="492"/>
      <c r="C165" s="492"/>
      <c r="D165" s="671"/>
      <c r="E165" s="671"/>
      <c r="F165" s="628"/>
      <c r="G165" s="672"/>
      <c r="H165" s="671"/>
      <c r="I165" s="671"/>
      <c r="J165" s="618"/>
      <c r="K165" s="618"/>
      <c r="L165" s="622"/>
      <c r="M165" s="610"/>
      <c r="N165" s="492"/>
      <c r="O165" s="610"/>
      <c r="P165" s="610"/>
      <c r="Q165" s="612"/>
      <c r="R165" s="613"/>
      <c r="S165" s="612"/>
      <c r="T165" s="614"/>
      <c r="U165" s="613"/>
      <c r="V165" s="612"/>
      <c r="W165" s="616"/>
    </row>
    <row r="166" ht="13.5" customHeight="1">
      <c r="A166" s="604"/>
      <c r="B166" s="492"/>
      <c r="C166" s="492"/>
      <c r="D166" s="605"/>
      <c r="E166" s="605"/>
      <c r="F166" s="632"/>
      <c r="G166" s="707"/>
      <c r="H166" s="605"/>
      <c r="I166" s="605"/>
      <c r="J166" s="608"/>
      <c r="K166" s="608"/>
      <c r="L166" s="609"/>
      <c r="M166" s="610"/>
      <c r="N166" s="492"/>
      <c r="O166" s="673"/>
      <c r="P166" s="673"/>
      <c r="Q166" s="612"/>
      <c r="R166" s="613"/>
      <c r="S166" s="612"/>
      <c r="T166" s="614"/>
      <c r="U166" s="610"/>
      <c r="V166" s="612"/>
      <c r="W166" s="492"/>
    </row>
    <row r="167" ht="13.5" customHeight="1">
      <c r="A167" s="604"/>
      <c r="B167" s="492"/>
      <c r="C167" s="492"/>
      <c r="D167" s="492"/>
      <c r="E167" s="492"/>
      <c r="F167" s="632"/>
      <c r="G167" s="617"/>
      <c r="H167" s="492"/>
      <c r="I167" s="492"/>
      <c r="J167" s="618"/>
      <c r="K167" s="618"/>
      <c r="L167" s="622"/>
      <c r="M167" s="610"/>
      <c r="N167" s="492"/>
      <c r="O167" s="610"/>
      <c r="P167" s="708"/>
      <c r="Q167" s="614"/>
      <c r="R167" s="613"/>
      <c r="S167" s="612"/>
      <c r="T167" s="612"/>
      <c r="U167" s="709"/>
      <c r="V167" s="612"/>
      <c r="W167" s="616"/>
    </row>
    <row r="168" ht="13.5" customHeight="1">
      <c r="A168" s="604"/>
      <c r="B168" s="492"/>
      <c r="C168" s="492"/>
      <c r="D168" s="605"/>
      <c r="E168" s="605"/>
      <c r="F168" s="632"/>
      <c r="G168" s="617"/>
      <c r="H168" s="492"/>
      <c r="I168" s="605"/>
      <c r="J168" s="608"/>
      <c r="K168" s="608"/>
      <c r="L168" s="609"/>
      <c r="M168" s="610"/>
      <c r="N168" s="492"/>
      <c r="O168" s="610"/>
      <c r="P168" s="610"/>
      <c r="Q168" s="614"/>
      <c r="R168" s="613"/>
      <c r="S168" s="612"/>
      <c r="T168" s="612"/>
      <c r="U168" s="613"/>
      <c r="V168" s="612"/>
      <c r="W168" s="492"/>
    </row>
    <row r="169" ht="13.5" customHeight="1">
      <c r="A169" s="604"/>
      <c r="B169" s="492"/>
      <c r="C169" s="492"/>
      <c r="D169" s="492"/>
      <c r="E169" s="492"/>
      <c r="F169" s="632"/>
      <c r="G169" s="492"/>
      <c r="H169" s="492"/>
      <c r="I169" s="492"/>
      <c r="J169" s="618"/>
      <c r="K169" s="618"/>
      <c r="L169" s="622"/>
      <c r="M169" s="613"/>
      <c r="N169" s="613"/>
      <c r="O169" s="610"/>
      <c r="P169" s="610"/>
      <c r="Q169" s="614"/>
      <c r="R169" s="610"/>
      <c r="S169" s="612"/>
      <c r="T169" s="612"/>
      <c r="U169" s="610"/>
      <c r="V169" s="612"/>
      <c r="W169" s="492"/>
    </row>
    <row r="170" ht="13.5" customHeight="1">
      <c r="A170" s="604"/>
      <c r="B170" s="492"/>
      <c r="C170" s="492"/>
      <c r="D170" s="605"/>
      <c r="E170" s="605"/>
      <c r="F170" s="632"/>
      <c r="G170" s="492"/>
      <c r="H170" s="492"/>
      <c r="I170" s="492"/>
      <c r="J170" s="618"/>
      <c r="K170" s="618"/>
      <c r="L170" s="622"/>
      <c r="M170" s="610"/>
      <c r="N170" s="475"/>
      <c r="O170" s="610"/>
      <c r="P170" s="610"/>
      <c r="Q170" s="614"/>
      <c r="R170" s="613"/>
      <c r="S170" s="612"/>
      <c r="T170" s="612"/>
      <c r="U170" s="613"/>
      <c r="V170" s="612"/>
      <c r="W170" s="616"/>
    </row>
    <row r="171" ht="13.5" customHeight="1">
      <c r="A171" s="604"/>
      <c r="B171" s="492"/>
      <c r="C171" s="492"/>
      <c r="D171" s="492"/>
      <c r="E171" s="492"/>
      <c r="F171" s="632"/>
      <c r="G171" s="617"/>
      <c r="H171" s="492"/>
      <c r="I171" s="492"/>
      <c r="J171" s="618"/>
      <c r="K171" s="618"/>
      <c r="L171" s="622"/>
      <c r="M171" s="610"/>
      <c r="N171" s="475"/>
      <c r="O171" s="610"/>
      <c r="P171" s="610"/>
      <c r="Q171" s="612"/>
      <c r="R171" s="613"/>
      <c r="S171" s="612"/>
      <c r="T171" s="612"/>
      <c r="U171" s="613"/>
      <c r="V171" s="612"/>
      <c r="W171" s="616"/>
    </row>
    <row r="172" ht="13.5" customHeight="1">
      <c r="A172" s="604"/>
      <c r="B172" s="492"/>
      <c r="C172" s="492"/>
      <c r="D172" s="492"/>
      <c r="E172" s="492"/>
      <c r="F172" s="632"/>
      <c r="G172" s="682"/>
      <c r="H172" s="492"/>
      <c r="I172" s="492"/>
      <c r="J172" s="608"/>
      <c r="K172" s="608"/>
      <c r="L172" s="609"/>
      <c r="M172" s="610"/>
      <c r="N172" s="492"/>
      <c r="O172" s="610"/>
      <c r="P172" s="610"/>
      <c r="Q172" s="612"/>
      <c r="R172" s="610"/>
      <c r="S172" s="612"/>
      <c r="T172" s="614"/>
      <c r="U172" s="610"/>
      <c r="V172" s="612"/>
      <c r="W172" s="616"/>
    </row>
    <row r="173" ht="13.5" customHeight="1">
      <c r="A173" s="604"/>
      <c r="B173" s="492"/>
      <c r="C173" s="492"/>
      <c r="D173" s="492"/>
      <c r="E173" s="492"/>
      <c r="F173" s="632"/>
      <c r="G173" s="710"/>
      <c r="H173" s="492"/>
      <c r="I173" s="492"/>
      <c r="J173" s="618"/>
      <c r="K173" s="618"/>
      <c r="L173" s="622"/>
      <c r="M173" s="610"/>
      <c r="N173" s="492"/>
      <c r="O173" s="610"/>
      <c r="P173" s="610"/>
      <c r="Q173" s="612"/>
      <c r="R173" s="610"/>
      <c r="S173" s="612"/>
      <c r="T173" s="614"/>
      <c r="U173" s="615"/>
      <c r="V173" s="612"/>
      <c r="W173" s="616"/>
    </row>
    <row r="174" ht="13.5" customHeight="1">
      <c r="A174" s="604"/>
      <c r="B174" s="492"/>
      <c r="C174" s="492"/>
      <c r="D174" s="671"/>
      <c r="E174" s="492"/>
      <c r="F174" s="632"/>
      <c r="G174" s="617"/>
      <c r="H174" s="492"/>
      <c r="I174" s="492"/>
      <c r="J174" s="618"/>
      <c r="K174" s="618"/>
      <c r="L174" s="622"/>
      <c r="M174" s="674"/>
      <c r="N174" s="674"/>
      <c r="O174" s="678"/>
      <c r="P174" s="678"/>
      <c r="Q174" s="612"/>
      <c r="R174" s="613"/>
      <c r="S174" s="612"/>
      <c r="T174" s="614"/>
      <c r="U174" s="613"/>
      <c r="V174" s="612"/>
      <c r="W174" s="616"/>
    </row>
    <row r="175" ht="13.5" customHeight="1">
      <c r="A175" s="604"/>
      <c r="B175" s="492"/>
      <c r="C175" s="492"/>
      <c r="D175" s="492"/>
      <c r="E175" s="671"/>
      <c r="F175" s="632"/>
      <c r="G175" s="617"/>
      <c r="H175" s="492"/>
      <c r="I175" s="492"/>
      <c r="J175" s="608"/>
      <c r="K175" s="608"/>
      <c r="L175" s="609"/>
      <c r="M175" s="711"/>
      <c r="N175" s="712"/>
      <c r="O175" s="678"/>
      <c r="P175" s="678"/>
      <c r="Q175" s="614"/>
      <c r="R175" s="613"/>
      <c r="S175" s="612"/>
      <c r="T175" s="612"/>
      <c r="U175" s="613"/>
      <c r="V175" s="612"/>
      <c r="W175" s="616"/>
    </row>
    <row r="176" ht="13.5" customHeight="1">
      <c r="A176" s="604"/>
      <c r="B176" s="492"/>
      <c r="C176" s="492"/>
      <c r="D176" s="492"/>
      <c r="E176" s="492"/>
      <c r="F176" s="632"/>
      <c r="G176" s="617"/>
      <c r="H176" s="492"/>
      <c r="I176" s="492"/>
      <c r="J176" s="618"/>
      <c r="K176" s="618"/>
      <c r="L176" s="622"/>
      <c r="M176" s="674"/>
      <c r="N176" s="674"/>
      <c r="O176" s="610"/>
      <c r="P176" s="610"/>
      <c r="Q176" s="612"/>
      <c r="R176" s="613"/>
      <c r="S176" s="612"/>
      <c r="T176" s="614"/>
      <c r="U176" s="613"/>
      <c r="V176" s="612"/>
      <c r="W176" s="616"/>
    </row>
    <row r="177" ht="13.5" customHeight="1">
      <c r="A177" s="604"/>
      <c r="B177" s="492"/>
      <c r="C177" s="492"/>
      <c r="D177" s="492"/>
      <c r="E177" s="492"/>
      <c r="F177" s="632"/>
      <c r="G177" s="617"/>
      <c r="H177" s="492"/>
      <c r="I177" s="492"/>
      <c r="J177" s="618"/>
      <c r="K177" s="618"/>
      <c r="L177" s="622"/>
      <c r="M177" s="613"/>
      <c r="N177" s="613"/>
      <c r="O177" s="610"/>
      <c r="P177" s="610"/>
      <c r="Q177" s="612"/>
      <c r="R177" s="613"/>
      <c r="S177" s="612"/>
      <c r="T177" s="614"/>
      <c r="U177" s="613"/>
      <c r="V177" s="612"/>
      <c r="W177" s="616"/>
    </row>
    <row r="178" ht="13.5" customHeight="1">
      <c r="A178" s="604"/>
      <c r="B178" s="492"/>
      <c r="C178" s="492"/>
      <c r="D178" s="671"/>
      <c r="E178" s="671"/>
      <c r="F178" s="632"/>
      <c r="G178" s="617"/>
      <c r="H178" s="492"/>
      <c r="I178" s="492"/>
      <c r="J178" s="618"/>
      <c r="K178" s="618"/>
      <c r="L178" s="622"/>
      <c r="M178" s="674"/>
      <c r="N178" s="675"/>
      <c r="O178" s="610"/>
      <c r="P178" s="610"/>
      <c r="Q178" s="614"/>
      <c r="R178" s="613"/>
      <c r="S178" s="612"/>
      <c r="T178" s="612"/>
      <c r="U178" s="613"/>
      <c r="V178" s="612"/>
      <c r="W178" s="616"/>
    </row>
    <row r="179" ht="13.5" customHeight="1">
      <c r="A179" s="604"/>
      <c r="B179" s="492"/>
      <c r="C179" s="492"/>
      <c r="D179" s="492"/>
      <c r="E179" s="492"/>
      <c r="F179" s="632"/>
      <c r="G179" s="607"/>
      <c r="H179" s="492"/>
      <c r="I179" s="492"/>
      <c r="J179" s="618"/>
      <c r="K179" s="618"/>
      <c r="L179" s="622"/>
      <c r="M179" s="610"/>
      <c r="N179" s="492"/>
      <c r="O179" s="610"/>
      <c r="P179" s="610"/>
      <c r="Q179" s="614"/>
      <c r="R179" s="613"/>
      <c r="S179" s="612"/>
      <c r="T179" s="612"/>
      <c r="U179" s="613"/>
      <c r="V179" s="612"/>
      <c r="W179" s="616"/>
    </row>
    <row r="180" ht="13.5" customHeight="1">
      <c r="A180" s="604"/>
      <c r="B180" s="492"/>
      <c r="C180" s="492"/>
      <c r="D180" s="492"/>
      <c r="E180" s="671"/>
      <c r="F180" s="632"/>
      <c r="G180" s="1305"/>
      <c r="H180" s="629"/>
      <c r="I180" s="671"/>
      <c r="J180" s="618"/>
      <c r="K180" s="618"/>
      <c r="L180" s="622"/>
      <c r="M180" s="674"/>
      <c r="N180" s="675"/>
      <c r="O180" s="610"/>
      <c r="P180" s="610"/>
      <c r="Q180" s="612"/>
      <c r="R180" s="613"/>
      <c r="S180" s="612"/>
      <c r="T180" s="614"/>
      <c r="U180" s="613"/>
      <c r="V180" s="612"/>
      <c r="W180" s="616"/>
    </row>
    <row r="181" ht="13.5" customHeight="1">
      <c r="A181" s="604"/>
      <c r="B181" s="492"/>
      <c r="C181" s="492"/>
      <c r="D181" s="492"/>
      <c r="E181" s="671"/>
      <c r="F181" s="632"/>
      <c r="G181" s="617"/>
      <c r="H181" s="492"/>
      <c r="I181" s="492"/>
      <c r="J181" s="618"/>
      <c r="K181" s="618"/>
      <c r="L181" s="622"/>
      <c r="M181" s="610"/>
      <c r="N181" s="492"/>
      <c r="O181" s="678"/>
      <c r="P181" s="678"/>
      <c r="Q181" s="614"/>
      <c r="R181" s="613"/>
      <c r="S181" s="612"/>
      <c r="T181" s="612"/>
      <c r="U181" s="613"/>
      <c r="V181" s="612"/>
      <c r="W181" s="616"/>
    </row>
    <row r="182" ht="13.5" customHeight="1">
      <c r="A182" s="604"/>
      <c r="B182" s="492"/>
      <c r="C182" s="492"/>
      <c r="D182" s="671"/>
      <c r="E182" s="492"/>
      <c r="F182" s="632"/>
      <c r="G182" s="617"/>
      <c r="H182" s="492"/>
      <c r="I182" s="492"/>
      <c r="J182" s="618"/>
      <c r="K182" s="618"/>
      <c r="L182" s="622"/>
      <c r="M182" s="610"/>
      <c r="N182" s="492"/>
      <c r="O182" s="610"/>
      <c r="P182" s="610"/>
      <c r="Q182" s="614"/>
      <c r="R182" s="613"/>
      <c r="S182" s="612"/>
      <c r="T182" s="612"/>
      <c r="U182" s="615"/>
      <c r="V182" s="612"/>
      <c r="W182" s="616"/>
    </row>
    <row r="183" ht="13.5" customHeight="1">
      <c r="A183" s="604"/>
      <c r="B183" s="492"/>
      <c r="C183" s="492"/>
      <c r="D183" s="492"/>
      <c r="E183" s="492"/>
      <c r="F183" s="632"/>
      <c r="G183" s="617"/>
      <c r="H183" s="492"/>
      <c r="I183" s="492"/>
      <c r="J183" s="618"/>
      <c r="K183" s="618"/>
      <c r="L183" s="622"/>
      <c r="M183" s="610"/>
      <c r="N183" s="492"/>
      <c r="O183" s="610"/>
      <c r="P183" s="610"/>
      <c r="Q183" s="614"/>
      <c r="R183" s="613"/>
      <c r="S183" s="612"/>
      <c r="T183" s="612"/>
      <c r="U183" s="613"/>
      <c r="V183" s="612"/>
      <c r="W183" s="616"/>
    </row>
    <row r="184" ht="13.5" customHeight="1">
      <c r="A184" s="604"/>
      <c r="B184" s="492"/>
      <c r="C184" s="492"/>
      <c r="D184" s="492"/>
      <c r="E184" s="492"/>
      <c r="F184" s="632"/>
      <c r="G184" s="617"/>
      <c r="H184" s="492"/>
      <c r="I184" s="492"/>
      <c r="J184" s="618"/>
      <c r="K184" s="618"/>
      <c r="L184" s="622"/>
      <c r="M184" s="674"/>
      <c r="N184" s="675"/>
      <c r="O184" s="610"/>
      <c r="P184" s="610"/>
      <c r="Q184" s="614"/>
      <c r="R184" s="613"/>
      <c r="S184" s="612"/>
      <c r="T184" s="612"/>
      <c r="U184" s="613"/>
      <c r="V184" s="612"/>
      <c r="W184" s="616"/>
    </row>
    <row r="185" ht="13.5" customHeight="1">
      <c r="A185" s="604"/>
      <c r="B185" s="492"/>
      <c r="C185" s="492"/>
      <c r="D185" s="492"/>
      <c r="E185" s="492"/>
      <c r="F185" s="632"/>
      <c r="G185" s="617"/>
      <c r="H185" s="492"/>
      <c r="I185" s="492"/>
      <c r="J185" s="618"/>
      <c r="K185" s="618"/>
      <c r="L185" s="622"/>
      <c r="M185" s="674"/>
      <c r="N185" s="675"/>
      <c r="O185" s="610"/>
      <c r="P185" s="610"/>
      <c r="Q185" s="614"/>
      <c r="R185" s="613"/>
      <c r="S185" s="612"/>
      <c r="T185" s="612"/>
      <c r="U185" s="613"/>
      <c r="V185" s="612"/>
      <c r="W185" s="616"/>
    </row>
    <row r="186" ht="13.5" customHeight="1">
      <c r="A186" s="604"/>
      <c r="B186" s="492"/>
      <c r="C186" s="492"/>
      <c r="D186" s="492"/>
      <c r="E186" s="671"/>
      <c r="F186" s="632"/>
      <c r="G186" s="634"/>
      <c r="H186" s="629"/>
      <c r="I186" s="671"/>
      <c r="J186" s="618"/>
      <c r="K186" s="618"/>
      <c r="L186" s="622"/>
      <c r="M186" s="674"/>
      <c r="N186" s="675"/>
      <c r="O186" s="610"/>
      <c r="P186" s="610"/>
      <c r="Q186" s="614"/>
      <c r="R186" s="613"/>
      <c r="S186" s="612"/>
      <c r="T186" s="612"/>
      <c r="U186" s="613"/>
      <c r="V186" s="612"/>
      <c r="W186" s="616"/>
    </row>
    <row r="187" ht="13.5" customHeight="1">
      <c r="A187" s="604"/>
      <c r="B187" s="492"/>
      <c r="C187" s="492"/>
      <c r="D187" s="492"/>
      <c r="E187" s="492"/>
      <c r="F187" s="632"/>
      <c r="G187" s="617"/>
      <c r="H187" s="492"/>
      <c r="I187" s="492"/>
      <c r="J187" s="618"/>
      <c r="K187" s="618"/>
      <c r="L187" s="622"/>
      <c r="M187" s="610"/>
      <c r="N187" s="675"/>
      <c r="O187" s="610"/>
      <c r="P187" s="610"/>
      <c r="Q187" s="614"/>
      <c r="R187" s="613"/>
      <c r="S187" s="612"/>
      <c r="T187" s="612"/>
      <c r="U187" s="613"/>
      <c r="V187" s="612"/>
      <c r="W187" s="616"/>
    </row>
    <row r="188" ht="13.5" customHeight="1">
      <c r="A188" s="604"/>
      <c r="B188" s="492"/>
      <c r="C188" s="492"/>
      <c r="D188" s="671"/>
      <c r="E188" s="671"/>
      <c r="F188" s="632"/>
      <c r="G188" s="617"/>
      <c r="H188" s="492"/>
      <c r="I188" s="492"/>
      <c r="J188" s="618"/>
      <c r="K188" s="618"/>
      <c r="L188" s="622"/>
      <c r="M188" s="613"/>
      <c r="N188" s="613"/>
      <c r="O188" s="610"/>
      <c r="P188" s="610"/>
      <c r="Q188" s="612"/>
      <c r="R188" s="613"/>
      <c r="S188" s="612"/>
      <c r="T188" s="612"/>
      <c r="U188" s="613"/>
      <c r="V188" s="612"/>
      <c r="W188" s="620"/>
    </row>
    <row r="189" ht="13.5" customHeight="1">
      <c r="A189" s="604"/>
      <c r="B189" s="492"/>
      <c r="C189" s="492"/>
      <c r="D189" s="492"/>
      <c r="E189" s="492"/>
      <c r="F189" s="606"/>
      <c r="G189" s="617"/>
      <c r="H189" s="617"/>
      <c r="I189" s="617"/>
      <c r="J189" s="618"/>
      <c r="K189" s="618"/>
      <c r="L189" s="622"/>
      <c r="M189" s="610"/>
      <c r="N189" s="492"/>
      <c r="O189" s="610"/>
      <c r="P189" s="610"/>
      <c r="Q189" s="614"/>
      <c r="R189" s="613"/>
      <c r="S189" s="612"/>
      <c r="T189" s="612"/>
      <c r="U189" s="613"/>
      <c r="V189" s="612"/>
      <c r="W189" s="616"/>
    </row>
    <row r="190" ht="13.5" customHeight="1">
      <c r="A190" s="604"/>
      <c r="B190" s="492"/>
      <c r="C190" s="492"/>
      <c r="D190" s="671"/>
      <c r="E190" s="671"/>
      <c r="F190" s="632"/>
      <c r="G190" s="617"/>
      <c r="H190" s="492"/>
      <c r="I190" s="492"/>
      <c r="J190" s="618"/>
      <c r="K190" s="618"/>
      <c r="L190" s="622"/>
      <c r="M190" s="674"/>
      <c r="N190" s="675"/>
      <c r="O190" s="610"/>
      <c r="P190" s="610"/>
      <c r="Q190" s="612"/>
      <c r="R190" s="613"/>
      <c r="S190" s="612"/>
      <c r="T190" s="612"/>
      <c r="U190" s="613"/>
      <c r="V190" s="612"/>
      <c r="W190" s="620"/>
    </row>
    <row r="191" ht="13.5" customHeight="1">
      <c r="A191" s="604"/>
      <c r="B191" s="492"/>
      <c r="C191" s="492"/>
      <c r="D191" s="492"/>
      <c r="E191" s="492"/>
      <c r="F191" s="632"/>
      <c r="G191" s="617"/>
      <c r="H191" s="617"/>
      <c r="I191" s="617"/>
      <c r="J191" s="618"/>
      <c r="K191" s="618"/>
      <c r="L191" s="622"/>
      <c r="M191" s="610"/>
      <c r="N191" s="492"/>
      <c r="O191" s="610"/>
      <c r="P191" s="610"/>
      <c r="Q191" s="612"/>
      <c r="R191" s="613"/>
      <c r="S191" s="612"/>
      <c r="T191" s="614"/>
      <c r="U191" s="613"/>
      <c r="V191" s="612"/>
      <c r="W191" s="616"/>
    </row>
    <row r="192" ht="13.5" customHeight="1">
      <c r="A192" s="604"/>
      <c r="B192" s="492"/>
      <c r="C192" s="492"/>
      <c r="D192" s="492"/>
      <c r="E192" s="492"/>
      <c r="F192" s="606"/>
      <c r="G192" s="607"/>
      <c r="H192" s="492"/>
      <c r="I192" s="492"/>
      <c r="J192" s="618"/>
      <c r="K192" s="618"/>
      <c r="L192" s="622"/>
      <c r="M192" s="610"/>
      <c r="N192" s="492"/>
      <c r="O192" s="610"/>
      <c r="P192" s="610"/>
      <c r="Q192" s="614"/>
      <c r="R192" s="610"/>
      <c r="S192" s="612"/>
      <c r="T192" s="612"/>
      <c r="U192" s="610"/>
      <c r="V192" s="612"/>
      <c r="W192" s="616"/>
    </row>
    <row r="193" ht="13.5" customHeight="1">
      <c r="A193" s="604"/>
      <c r="B193" s="492"/>
      <c r="C193" s="492"/>
      <c r="D193" s="671"/>
      <c r="E193" s="671"/>
      <c r="F193" s="632"/>
      <c r="G193" s="617"/>
      <c r="H193" s="492"/>
      <c r="I193" s="492"/>
      <c r="J193" s="618"/>
      <c r="K193" s="618"/>
      <c r="L193" s="622"/>
      <c r="M193" s="1624"/>
      <c r="N193" s="1624"/>
      <c r="O193" s="610"/>
      <c r="P193" s="610"/>
      <c r="Q193" s="612"/>
      <c r="R193" s="613"/>
      <c r="S193" s="612"/>
      <c r="T193" s="612"/>
      <c r="U193" s="613"/>
      <c r="V193" s="612"/>
      <c r="W193" s="620"/>
    </row>
    <row r="194" ht="13.5" customHeight="1">
      <c r="A194" s="604"/>
      <c r="B194" s="492"/>
      <c r="C194" s="492"/>
      <c r="D194" s="492"/>
      <c r="E194" s="492"/>
      <c r="F194" s="606"/>
      <c r="G194" s="617"/>
      <c r="H194" s="492"/>
      <c r="I194" s="492"/>
      <c r="J194" s="618"/>
      <c r="K194" s="618"/>
      <c r="L194" s="622"/>
      <c r="M194" s="625"/>
      <c r="N194" s="626"/>
      <c r="O194" s="610"/>
      <c r="P194" s="610"/>
      <c r="Q194" s="612"/>
      <c r="R194" s="613"/>
      <c r="S194" s="612"/>
      <c r="T194" s="612"/>
      <c r="U194" s="615"/>
      <c r="V194" s="612"/>
      <c r="W194" s="492"/>
    </row>
    <row r="195" ht="13.5" customHeight="1">
      <c r="A195" s="604"/>
      <c r="B195" s="492"/>
      <c r="C195" s="492"/>
      <c r="D195" s="492"/>
      <c r="E195" s="492"/>
      <c r="F195" s="632"/>
      <c r="G195" s="617"/>
      <c r="H195" s="492"/>
      <c r="I195" s="492"/>
      <c r="J195" s="618"/>
      <c r="K195" s="618"/>
      <c r="L195" s="622"/>
      <c r="M195" s="610"/>
      <c r="N195" s="492"/>
      <c r="O195" s="610"/>
      <c r="P195" s="610"/>
      <c r="Q195" s="612"/>
      <c r="R195" s="613"/>
      <c r="S195" s="612"/>
      <c r="T195" s="612"/>
      <c r="U195" s="613"/>
      <c r="V195" s="612"/>
      <c r="W195" s="616"/>
    </row>
    <row r="196" ht="13.5" customHeight="1">
      <c r="A196" s="604"/>
      <c r="B196" s="492"/>
      <c r="C196" s="492"/>
      <c r="D196" s="492"/>
      <c r="E196" s="492"/>
      <c r="F196" s="606"/>
      <c r="G196" s="617"/>
      <c r="H196" s="492"/>
      <c r="I196" s="492"/>
      <c r="J196" s="618"/>
      <c r="K196" s="618"/>
      <c r="L196" s="622"/>
      <c r="M196" s="610"/>
      <c r="N196" s="492"/>
      <c r="O196" s="610"/>
      <c r="P196" s="610"/>
      <c r="Q196" s="612"/>
      <c r="R196" s="613"/>
      <c r="S196" s="612"/>
      <c r="T196" s="612"/>
      <c r="U196" s="613"/>
      <c r="V196" s="612"/>
      <c r="W196" s="620"/>
    </row>
    <row r="197" ht="13.5" customHeight="1">
      <c r="A197" s="604"/>
      <c r="B197" s="492"/>
      <c r="C197" s="492"/>
      <c r="D197" s="492"/>
      <c r="E197" s="671"/>
      <c r="F197" s="632"/>
      <c r="G197" s="617"/>
      <c r="H197" s="492"/>
      <c r="I197" s="492"/>
      <c r="J197" s="618"/>
      <c r="K197" s="618"/>
      <c r="L197" s="622"/>
      <c r="M197" s="613"/>
      <c r="N197" s="613"/>
      <c r="O197" s="610"/>
      <c r="P197" s="610"/>
      <c r="Q197" s="612"/>
      <c r="R197" s="613"/>
      <c r="S197" s="612"/>
      <c r="T197" s="612"/>
      <c r="U197" s="613"/>
      <c r="V197" s="612"/>
      <c r="W197" s="620"/>
    </row>
    <row r="198" ht="13.5" customHeight="1">
      <c r="A198" s="604"/>
      <c r="B198" s="492"/>
      <c r="C198" s="492"/>
      <c r="D198" s="492"/>
      <c r="E198" s="492"/>
      <c r="F198" s="633"/>
      <c r="G198" s="617"/>
      <c r="H198" s="492"/>
      <c r="I198" s="492"/>
      <c r="J198" s="618"/>
      <c r="K198" s="618"/>
      <c r="L198" s="622"/>
      <c r="M198" s="610"/>
      <c r="N198" s="492"/>
      <c r="O198" s="610"/>
      <c r="P198" s="610"/>
      <c r="Q198" s="614"/>
      <c r="R198" s="613"/>
      <c r="S198" s="612"/>
      <c r="T198" s="612"/>
      <c r="U198" s="613"/>
      <c r="V198" s="612"/>
      <c r="W198" s="620"/>
    </row>
    <row r="199" ht="13.5" customHeight="1">
      <c r="A199" s="604"/>
      <c r="B199" s="492"/>
      <c r="C199" s="492"/>
      <c r="D199" s="492"/>
      <c r="E199" s="492"/>
      <c r="F199" s="632"/>
      <c r="G199" s="617"/>
      <c r="H199" s="492"/>
      <c r="I199" s="492"/>
      <c r="J199" s="687"/>
      <c r="K199" s="687"/>
      <c r="L199" s="688"/>
      <c r="M199" s="613"/>
      <c r="N199" s="613"/>
      <c r="O199" s="610"/>
      <c r="P199" s="610"/>
      <c r="Q199" s="614"/>
      <c r="R199" s="613"/>
      <c r="S199" s="612"/>
      <c r="T199" s="612"/>
      <c r="U199" s="613"/>
      <c r="V199" s="612"/>
      <c r="W199" s="616"/>
    </row>
    <row r="200" ht="13.5" customHeight="1">
      <c r="A200" s="604"/>
      <c r="B200" s="492"/>
      <c r="C200" s="492"/>
      <c r="D200" s="671"/>
      <c r="E200" s="492"/>
      <c r="F200" s="606"/>
      <c r="G200" s="617"/>
      <c r="H200" s="492"/>
      <c r="I200" s="492"/>
      <c r="J200" s="618"/>
      <c r="K200" s="618"/>
      <c r="L200" s="622"/>
      <c r="M200" s="610"/>
      <c r="N200" s="492"/>
      <c r="O200" s="610"/>
      <c r="P200" s="610"/>
      <c r="Q200" s="614"/>
      <c r="R200" s="613"/>
      <c r="S200" s="612"/>
      <c r="T200" s="612"/>
      <c r="U200" s="613"/>
      <c r="V200" s="612"/>
      <c r="W200" s="616"/>
    </row>
    <row r="201" ht="13.5" customHeight="1">
      <c r="A201" s="604"/>
      <c r="B201" s="492"/>
      <c r="C201" s="492"/>
      <c r="D201" s="671"/>
      <c r="E201" s="492"/>
      <c r="F201" s="606"/>
      <c r="G201" s="607"/>
      <c r="H201" s="492"/>
      <c r="I201" s="492"/>
      <c r="J201" s="623"/>
      <c r="K201" s="623"/>
      <c r="L201" s="623"/>
      <c r="M201" s="610"/>
      <c r="N201" s="492"/>
      <c r="O201" s="610"/>
      <c r="P201" s="610"/>
      <c r="Q201" s="612"/>
      <c r="R201" s="613"/>
      <c r="S201" s="612"/>
      <c r="T201" s="612"/>
      <c r="U201" s="613"/>
      <c r="V201" s="612"/>
      <c r="W201" s="620"/>
    </row>
    <row r="202" ht="13.5" customHeight="1">
      <c r="A202" s="604"/>
      <c r="B202" s="492"/>
      <c r="C202" s="492"/>
      <c r="D202" s="671"/>
      <c r="E202" s="671"/>
      <c r="F202" s="629"/>
      <c r="G202" s="617"/>
      <c r="H202" s="492"/>
      <c r="I202" s="492"/>
      <c r="J202" s="618"/>
      <c r="K202" s="618"/>
      <c r="L202" s="622"/>
      <c r="M202" s="610"/>
      <c r="N202" s="492"/>
      <c r="O202" s="610"/>
      <c r="P202" s="610"/>
      <c r="Q202" s="612"/>
      <c r="R202" s="613"/>
      <c r="S202" s="612"/>
      <c r="T202" s="612"/>
      <c r="U202" s="613"/>
      <c r="V202" s="612"/>
      <c r="W202" s="620"/>
    </row>
    <row r="203" ht="13.5" customHeight="1">
      <c r="A203" s="604"/>
      <c r="B203" s="492"/>
      <c r="C203" s="492"/>
      <c r="D203" s="492"/>
      <c r="E203" s="492"/>
      <c r="F203" s="492"/>
      <c r="G203" s="617"/>
      <c r="H203" s="492"/>
      <c r="I203" s="492"/>
      <c r="J203" s="618"/>
      <c r="K203" s="618"/>
      <c r="L203" s="622"/>
      <c r="M203" s="610"/>
      <c r="N203" s="492"/>
      <c r="O203" s="610"/>
      <c r="P203" s="610"/>
      <c r="Q203" s="612"/>
      <c r="R203" s="613"/>
      <c r="S203" s="612"/>
      <c r="T203" s="612"/>
      <c r="U203" s="613"/>
      <c r="V203" s="612"/>
      <c r="W203" s="616"/>
    </row>
    <row r="204" ht="13.5" customHeight="1">
      <c r="A204" s="604"/>
      <c r="B204" s="492"/>
      <c r="C204" s="492"/>
      <c r="D204" s="671"/>
      <c r="E204" s="671"/>
      <c r="F204" s="632"/>
      <c r="G204" s="617"/>
      <c r="H204" s="492"/>
      <c r="I204" s="492"/>
      <c r="J204" s="618"/>
      <c r="K204" s="618"/>
      <c r="L204" s="622"/>
      <c r="M204" s="610"/>
      <c r="N204" s="675"/>
      <c r="O204" s="610"/>
      <c r="P204" s="610"/>
      <c r="Q204" s="612"/>
      <c r="R204" s="613"/>
      <c r="S204" s="612"/>
      <c r="T204" s="612"/>
      <c r="U204" s="613"/>
      <c r="V204" s="612"/>
      <c r="W204" s="616"/>
    </row>
    <row r="205" ht="13.5" customHeight="1">
      <c r="A205" s="604"/>
      <c r="B205" s="492"/>
      <c r="C205" s="492"/>
      <c r="D205" s="492"/>
      <c r="E205" s="492"/>
      <c r="F205" s="632"/>
      <c r="G205" s="607"/>
      <c r="H205" s="492"/>
      <c r="I205" s="492"/>
      <c r="J205" s="618"/>
      <c r="K205" s="618"/>
      <c r="L205" s="622"/>
      <c r="M205" s="674"/>
      <c r="N205" s="492"/>
      <c r="O205" s="610"/>
      <c r="P205" s="610"/>
      <c r="Q205" s="614"/>
      <c r="R205" s="613"/>
      <c r="S205" s="612"/>
      <c r="T205" s="612"/>
      <c r="U205" s="613"/>
      <c r="V205" s="612"/>
      <c r="W205" s="616"/>
    </row>
    <row r="206" ht="13.5" customHeight="1">
      <c r="A206" s="604"/>
      <c r="B206" s="492"/>
      <c r="C206" s="492"/>
      <c r="D206" s="492"/>
      <c r="E206" s="492"/>
      <c r="F206" s="629"/>
      <c r="G206" s="617"/>
      <c r="H206" s="492"/>
      <c r="I206" s="492"/>
      <c r="J206" s="618"/>
      <c r="K206" s="618"/>
      <c r="L206" s="622"/>
      <c r="M206" s="674"/>
      <c r="N206" s="613"/>
      <c r="O206" s="610"/>
      <c r="P206" s="610"/>
      <c r="Q206" s="614"/>
      <c r="R206" s="613"/>
      <c r="S206" s="612"/>
      <c r="T206" s="612"/>
      <c r="U206" s="613"/>
      <c r="V206" s="612"/>
      <c r="W206" s="616"/>
    </row>
    <row r="207" ht="13.5" customHeight="1">
      <c r="A207" s="604"/>
      <c r="B207" s="492"/>
      <c r="C207" s="492"/>
      <c r="D207" s="492"/>
      <c r="E207" s="492"/>
      <c r="F207" s="492"/>
      <c r="G207" s="617"/>
      <c r="H207" s="492"/>
      <c r="I207" s="492"/>
      <c r="J207" s="618"/>
      <c r="K207" s="618"/>
      <c r="L207" s="622"/>
      <c r="M207" s="610"/>
      <c r="N207" s="492"/>
      <c r="O207" s="610"/>
      <c r="P207" s="610"/>
      <c r="Q207" s="614"/>
      <c r="R207" s="613"/>
      <c r="S207" s="612"/>
      <c r="T207" s="612"/>
      <c r="U207" s="613"/>
      <c r="V207" s="612"/>
      <c r="W207" s="616"/>
    </row>
    <row r="208" ht="13.5" customHeight="1">
      <c r="A208" s="604"/>
      <c r="B208" s="492"/>
      <c r="C208" s="492"/>
      <c r="D208" s="492"/>
      <c r="E208" s="492"/>
      <c r="F208" s="629"/>
      <c r="G208" s="617"/>
      <c r="H208" s="492"/>
      <c r="I208" s="492"/>
      <c r="J208" s="618"/>
      <c r="K208" s="618"/>
      <c r="L208" s="622"/>
      <c r="M208" s="674"/>
      <c r="N208" s="613"/>
      <c r="O208" s="610"/>
      <c r="P208" s="610"/>
      <c r="Q208" s="614"/>
      <c r="R208" s="613"/>
      <c r="S208" s="612"/>
      <c r="T208" s="612"/>
      <c r="U208" s="613"/>
      <c r="V208" s="612"/>
      <c r="W208" s="616"/>
    </row>
    <row r="209" ht="13.5" customHeight="1">
      <c r="A209" s="604"/>
      <c r="B209" s="492"/>
      <c r="C209" s="492"/>
      <c r="D209" s="492"/>
      <c r="E209" s="492"/>
      <c r="F209" s="632"/>
      <c r="G209" s="607"/>
      <c r="H209" s="492"/>
      <c r="I209" s="492"/>
      <c r="J209" s="618"/>
      <c r="K209" s="618"/>
      <c r="L209" s="622"/>
      <c r="M209" s="610"/>
      <c r="N209" s="492"/>
      <c r="O209" s="610"/>
      <c r="P209" s="610"/>
      <c r="Q209" s="614"/>
      <c r="R209" s="613"/>
      <c r="S209" s="612"/>
      <c r="T209" s="612"/>
      <c r="U209" s="613"/>
      <c r="V209" s="612"/>
      <c r="W209" s="616"/>
    </row>
    <row r="210" ht="13.5" customHeight="1">
      <c r="A210" s="604"/>
      <c r="B210" s="492"/>
      <c r="C210" s="492"/>
      <c r="D210" s="492"/>
      <c r="E210" s="492"/>
      <c r="F210" s="629"/>
      <c r="G210" s="672"/>
      <c r="H210" s="671"/>
      <c r="I210" s="492"/>
      <c r="J210" s="618"/>
      <c r="K210" s="618"/>
      <c r="L210" s="622"/>
      <c r="M210" s="610"/>
      <c r="N210" s="492"/>
      <c r="O210" s="610"/>
      <c r="P210" s="610"/>
      <c r="Q210" s="614"/>
      <c r="R210" s="613"/>
      <c r="S210" s="612"/>
      <c r="T210" s="612"/>
      <c r="U210" s="613"/>
      <c r="V210" s="612"/>
      <c r="W210" s="616"/>
    </row>
    <row r="211" ht="13.5" customHeight="1">
      <c r="A211" s="604"/>
      <c r="B211" s="492"/>
      <c r="C211" s="492"/>
      <c r="D211" s="492"/>
      <c r="E211" s="492"/>
      <c r="F211" s="492"/>
      <c r="G211" s="672"/>
      <c r="H211" s="671"/>
      <c r="I211" s="492"/>
      <c r="J211" s="618"/>
      <c r="K211" s="618"/>
      <c r="L211" s="622"/>
      <c r="M211" s="610"/>
      <c r="N211" s="492"/>
      <c r="O211" s="610"/>
      <c r="P211" s="610"/>
      <c r="Q211" s="614"/>
      <c r="R211" s="613"/>
      <c r="S211" s="612"/>
      <c r="T211" s="612"/>
      <c r="U211" s="613"/>
      <c r="V211" s="612"/>
      <c r="W211" s="616"/>
    </row>
    <row r="212" ht="13.5" customHeight="1">
      <c r="A212" s="604"/>
      <c r="B212" s="492"/>
      <c r="C212" s="492"/>
      <c r="D212" s="492"/>
      <c r="E212" s="492"/>
      <c r="F212" s="633"/>
      <c r="G212" s="617"/>
      <c r="H212" s="492"/>
      <c r="I212" s="492"/>
      <c r="J212" s="618"/>
      <c r="K212" s="618"/>
      <c r="L212" s="622"/>
      <c r="M212" s="610"/>
      <c r="N212" s="492"/>
      <c r="O212" s="610"/>
      <c r="P212" s="610"/>
      <c r="Q212" s="614"/>
      <c r="R212" s="613"/>
      <c r="S212" s="612"/>
      <c r="T212" s="612"/>
      <c r="U212" s="613"/>
      <c r="V212" s="612"/>
      <c r="W212" s="616"/>
    </row>
    <row r="213" ht="13.5" customHeight="1">
      <c r="A213" s="604"/>
      <c r="B213" s="492"/>
      <c r="C213" s="492"/>
      <c r="D213" s="492"/>
      <c r="E213" s="492"/>
      <c r="F213" s="632"/>
      <c r="G213" s="617"/>
      <c r="H213" s="492"/>
      <c r="I213" s="492"/>
      <c r="J213" s="618"/>
      <c r="K213" s="618"/>
      <c r="L213" s="622"/>
      <c r="M213" s="610"/>
      <c r="N213" s="492"/>
      <c r="O213" s="610"/>
      <c r="P213" s="610"/>
      <c r="Q213" s="614"/>
      <c r="R213" s="613"/>
      <c r="S213" s="612"/>
      <c r="T213" s="612"/>
      <c r="U213" s="613"/>
      <c r="V213" s="612"/>
      <c r="W213" s="616"/>
    </row>
    <row r="214" ht="13.5" customHeight="1">
      <c r="A214" s="604"/>
      <c r="B214" s="492"/>
      <c r="C214" s="492"/>
      <c r="D214" s="492"/>
      <c r="E214" s="492"/>
      <c r="F214" s="632"/>
      <c r="G214" s="617"/>
      <c r="H214" s="492"/>
      <c r="I214" s="492"/>
      <c r="J214" s="618"/>
      <c r="K214" s="618"/>
      <c r="L214" s="622"/>
      <c r="M214" s="674"/>
      <c r="N214" s="675"/>
      <c r="O214" s="610"/>
      <c r="P214" s="610"/>
      <c r="Q214" s="614"/>
      <c r="R214" s="613"/>
      <c r="S214" s="612"/>
      <c r="T214" s="612"/>
      <c r="U214" s="613"/>
      <c r="V214" s="612"/>
      <c r="W214" s="616"/>
    </row>
    <row r="215" ht="13.5" customHeight="1">
      <c r="A215" s="604"/>
      <c r="B215" s="492"/>
      <c r="C215" s="492"/>
      <c r="D215" s="492"/>
      <c r="E215" s="492"/>
      <c r="F215" s="606"/>
      <c r="G215" s="672"/>
      <c r="H215" s="672"/>
      <c r="I215" s="672"/>
      <c r="J215" s="618"/>
      <c r="K215" s="618"/>
      <c r="L215" s="622"/>
      <c r="M215" s="610"/>
      <c r="N215" s="492"/>
      <c r="O215" s="610"/>
      <c r="P215" s="610"/>
      <c r="Q215" s="612"/>
      <c r="R215" s="613"/>
      <c r="S215" s="612"/>
      <c r="T215" s="612"/>
      <c r="U215" s="613"/>
      <c r="V215" s="612"/>
      <c r="W215" s="616"/>
    </row>
    <row r="216" ht="13.5" customHeight="1">
      <c r="A216" s="604"/>
      <c r="B216" s="492"/>
      <c r="C216" s="492"/>
      <c r="D216" s="492"/>
      <c r="E216" s="492"/>
      <c r="F216" s="632"/>
      <c r="G216" s="672"/>
      <c r="H216" s="672"/>
      <c r="I216" s="672"/>
      <c r="J216" s="618"/>
      <c r="K216" s="618"/>
      <c r="L216" s="622"/>
      <c r="M216" s="610"/>
      <c r="N216" s="492"/>
      <c r="O216" s="610"/>
      <c r="P216" s="610"/>
      <c r="Q216" s="614"/>
      <c r="R216" s="613"/>
      <c r="S216" s="612"/>
      <c r="T216" s="612"/>
      <c r="U216" s="613"/>
      <c r="V216" s="612"/>
      <c r="W216" s="616"/>
    </row>
    <row r="217" ht="13.5" customHeight="1">
      <c r="A217" s="604"/>
      <c r="B217" s="492"/>
      <c r="C217" s="492"/>
      <c r="D217" s="629"/>
      <c r="E217" s="629"/>
      <c r="F217" s="632"/>
      <c r="G217" s="617"/>
      <c r="H217" s="492"/>
      <c r="I217" s="492"/>
      <c r="J217" s="618"/>
      <c r="K217" s="618"/>
      <c r="L217" s="622"/>
      <c r="M217" s="610"/>
      <c r="N217" s="613"/>
      <c r="O217" s="610"/>
      <c r="P217" s="610"/>
      <c r="Q217" s="612"/>
      <c r="R217" s="610"/>
      <c r="S217" s="612"/>
      <c r="T217" s="612"/>
      <c r="U217" s="610"/>
      <c r="V217" s="612"/>
      <c r="W217" s="620"/>
    </row>
    <row r="218" ht="13.5" customHeight="1">
      <c r="A218" s="604"/>
      <c r="B218" s="492"/>
      <c r="C218" s="492"/>
      <c r="D218" s="492"/>
      <c r="E218" s="492"/>
      <c r="F218" s="492"/>
      <c r="G218" s="617"/>
      <c r="H218" s="492"/>
      <c r="I218" s="492"/>
      <c r="J218" s="618"/>
      <c r="K218" s="618"/>
      <c r="L218" s="622"/>
      <c r="M218" s="610"/>
      <c r="N218" s="492"/>
      <c r="O218" s="610"/>
      <c r="P218" s="610"/>
      <c r="Q218" s="614"/>
      <c r="R218" s="613"/>
      <c r="S218" s="612"/>
      <c r="T218" s="612"/>
      <c r="U218" s="613"/>
      <c r="V218" s="612"/>
      <c r="W218" s="616"/>
    </row>
    <row r="219" ht="13.5" customHeight="1">
      <c r="A219" s="604"/>
      <c r="B219" s="492"/>
      <c r="C219" s="492"/>
      <c r="D219" s="492"/>
      <c r="E219" s="492"/>
      <c r="F219" s="632"/>
      <c r="G219" s="607"/>
      <c r="H219" s="492"/>
      <c r="I219" s="492"/>
      <c r="J219" s="618"/>
      <c r="K219" s="618"/>
      <c r="L219" s="622"/>
      <c r="M219" s="610"/>
      <c r="N219" s="492"/>
      <c r="O219" s="610"/>
      <c r="P219" s="610"/>
      <c r="Q219" s="614"/>
      <c r="R219" s="613"/>
      <c r="S219" s="612"/>
      <c r="T219" s="612"/>
      <c r="U219" s="613"/>
      <c r="V219" s="612"/>
      <c r="W219" s="616"/>
    </row>
    <row r="220" ht="13.5" customHeight="1">
      <c r="A220" s="604"/>
      <c r="B220" s="492"/>
      <c r="C220" s="492"/>
      <c r="D220" s="492"/>
      <c r="E220" s="492"/>
      <c r="F220" s="492"/>
      <c r="G220" s="672"/>
      <c r="H220" s="672"/>
      <c r="I220" s="672"/>
      <c r="J220" s="618"/>
      <c r="K220" s="618"/>
      <c r="L220" s="622"/>
      <c r="M220" s="610"/>
      <c r="N220" s="492"/>
      <c r="O220" s="610"/>
      <c r="P220" s="610"/>
      <c r="Q220" s="614"/>
      <c r="R220" s="613"/>
      <c r="S220" s="612"/>
      <c r="T220" s="612"/>
      <c r="U220" s="613"/>
      <c r="V220" s="612"/>
      <c r="W220" s="616"/>
    </row>
    <row r="221" ht="13.5" customHeight="1">
      <c r="A221" s="604"/>
      <c r="B221" s="492"/>
      <c r="C221" s="492"/>
      <c r="D221" s="492"/>
      <c r="E221" s="492"/>
      <c r="F221" s="492"/>
      <c r="G221" s="617"/>
      <c r="H221" s="492"/>
      <c r="I221" s="492"/>
      <c r="J221" s="618"/>
      <c r="K221" s="618"/>
      <c r="L221" s="622"/>
      <c r="M221" s="610"/>
      <c r="N221" s="492"/>
      <c r="O221" s="610"/>
      <c r="P221" s="610"/>
      <c r="Q221" s="614"/>
      <c r="R221" s="613"/>
      <c r="S221" s="612"/>
      <c r="T221" s="612"/>
      <c r="U221" s="613"/>
      <c r="V221" s="612"/>
      <c r="W221" s="616"/>
    </row>
    <row r="222" ht="13.5" customHeight="1">
      <c r="A222" s="604"/>
      <c r="B222" s="492"/>
      <c r="C222" s="492"/>
      <c r="D222" s="492"/>
      <c r="E222" s="492"/>
      <c r="F222" s="632"/>
      <c r="G222" s="617"/>
      <c r="H222" s="492"/>
      <c r="I222" s="492"/>
      <c r="J222" s="618"/>
      <c r="K222" s="618"/>
      <c r="L222" s="622"/>
      <c r="M222" s="610"/>
      <c r="N222" s="492"/>
      <c r="O222" s="610"/>
      <c r="P222" s="610"/>
      <c r="Q222" s="614"/>
      <c r="R222" s="613"/>
      <c r="S222" s="612"/>
      <c r="T222" s="612"/>
      <c r="U222" s="613"/>
      <c r="V222" s="612"/>
      <c r="W222" s="616"/>
    </row>
    <row r="223" ht="13.5" customHeight="1">
      <c r="A223" s="604"/>
      <c r="B223" s="492"/>
      <c r="C223" s="492"/>
      <c r="D223" s="492"/>
      <c r="E223" s="492"/>
      <c r="F223" s="492"/>
      <c r="G223" s="617"/>
      <c r="H223" s="492"/>
      <c r="I223" s="492"/>
      <c r="J223" s="618"/>
      <c r="K223" s="618"/>
      <c r="L223" s="622"/>
      <c r="M223" s="613"/>
      <c r="N223" s="613"/>
      <c r="O223" s="610"/>
      <c r="P223" s="610"/>
      <c r="Q223" s="614"/>
      <c r="R223" s="613"/>
      <c r="S223" s="612"/>
      <c r="T223" s="612"/>
      <c r="U223" s="613"/>
      <c r="V223" s="612"/>
      <c r="W223" s="616"/>
    </row>
    <row r="224" ht="13.5" customHeight="1">
      <c r="A224" s="604"/>
      <c r="B224" s="492"/>
      <c r="C224" s="492"/>
      <c r="D224" s="492"/>
      <c r="E224" s="492"/>
      <c r="F224" s="629"/>
      <c r="G224" s="617"/>
      <c r="H224" s="492"/>
      <c r="I224" s="492"/>
      <c r="J224" s="618"/>
      <c r="K224" s="618"/>
      <c r="L224" s="622"/>
      <c r="M224" s="610"/>
      <c r="N224" s="492"/>
      <c r="O224" s="610"/>
      <c r="P224" s="610"/>
      <c r="Q224" s="614"/>
      <c r="R224" s="613"/>
      <c r="S224" s="612"/>
      <c r="T224" s="612"/>
      <c r="U224" s="613"/>
      <c r="V224" s="612"/>
      <c r="W224" s="620"/>
    </row>
    <row r="225" ht="13.5" customHeight="1">
      <c r="A225" s="604"/>
      <c r="B225" s="492"/>
      <c r="C225" s="492"/>
      <c r="D225" s="629"/>
      <c r="E225" s="492"/>
      <c r="F225" s="492"/>
      <c r="G225" s="617"/>
      <c r="H225" s="492"/>
      <c r="I225" s="492"/>
      <c r="J225" s="618"/>
      <c r="K225" s="618"/>
      <c r="L225" s="622"/>
      <c r="M225" s="610"/>
      <c r="N225" s="492"/>
      <c r="O225" s="611"/>
      <c r="P225" s="611"/>
      <c r="Q225" s="612"/>
      <c r="R225" s="613"/>
      <c r="S225" s="612"/>
      <c r="T225" s="612"/>
      <c r="U225" s="615"/>
      <c r="V225" s="612"/>
      <c r="W225" s="616"/>
    </row>
    <row r="226" ht="13.5" customHeight="1">
      <c r="A226" s="604"/>
      <c r="B226" s="492"/>
      <c r="C226" s="492"/>
      <c r="D226" s="492"/>
      <c r="E226" s="492"/>
      <c r="F226" s="629"/>
      <c r="G226" s="617"/>
      <c r="H226" s="492"/>
      <c r="I226" s="492"/>
      <c r="J226" s="618"/>
      <c r="K226" s="618"/>
      <c r="L226" s="622"/>
      <c r="M226" s="610"/>
      <c r="N226" s="492"/>
      <c r="O226" s="610"/>
      <c r="P226" s="610"/>
      <c r="Q226" s="614"/>
      <c r="R226" s="613"/>
      <c r="S226" s="612"/>
      <c r="T226" s="612"/>
      <c r="U226" s="613"/>
      <c r="V226" s="612"/>
      <c r="W226" s="620"/>
    </row>
    <row r="227" ht="13.5" customHeight="1">
      <c r="A227" s="604"/>
      <c r="B227" s="492"/>
      <c r="C227" s="492"/>
      <c r="D227" s="492"/>
      <c r="E227" s="492"/>
      <c r="F227" s="632"/>
      <c r="G227" s="607"/>
      <c r="H227" s="492"/>
      <c r="I227" s="492"/>
      <c r="J227" s="618"/>
      <c r="K227" s="618"/>
      <c r="L227" s="622"/>
      <c r="M227" s="610"/>
      <c r="N227" s="492"/>
      <c r="O227" s="610"/>
      <c r="P227" s="610"/>
      <c r="Q227" s="614"/>
      <c r="R227" s="613"/>
      <c r="S227" s="612"/>
      <c r="T227" s="612"/>
      <c r="U227" s="613"/>
      <c r="V227" s="612"/>
      <c r="W227" s="620"/>
    </row>
    <row r="228" ht="13.5" customHeight="1">
      <c r="A228" s="604"/>
      <c r="B228" s="492"/>
      <c r="C228" s="492"/>
      <c r="D228" s="492"/>
      <c r="E228" s="492"/>
      <c r="F228" s="633"/>
      <c r="G228" s="617"/>
      <c r="H228" s="492"/>
      <c r="I228" s="492"/>
      <c r="J228" s="618"/>
      <c r="K228" s="618"/>
      <c r="L228" s="622"/>
      <c r="M228" s="610"/>
      <c r="N228" s="492"/>
      <c r="O228" s="610"/>
      <c r="P228" s="610"/>
      <c r="Q228" s="612"/>
      <c r="R228" s="613"/>
      <c r="S228" s="612"/>
      <c r="T228" s="612"/>
      <c r="U228" s="613"/>
      <c r="V228" s="612"/>
      <c r="W228" s="620"/>
    </row>
    <row r="229" ht="13.5" customHeight="1">
      <c r="A229" s="604"/>
      <c r="B229" s="492"/>
      <c r="C229" s="492"/>
      <c r="D229" s="492"/>
      <c r="E229" s="492"/>
      <c r="F229" s="632"/>
      <c r="G229" s="672"/>
      <c r="H229" s="672"/>
      <c r="I229" s="672"/>
      <c r="J229" s="618"/>
      <c r="K229" s="618"/>
      <c r="L229" s="622"/>
      <c r="M229" s="610"/>
      <c r="N229" s="492"/>
      <c r="O229" s="610"/>
      <c r="P229" s="610"/>
      <c r="Q229" s="612"/>
      <c r="R229" s="613"/>
      <c r="S229" s="612"/>
      <c r="T229" s="612"/>
      <c r="U229" s="613"/>
      <c r="V229" s="612"/>
      <c r="W229" s="620"/>
    </row>
    <row r="230" ht="13.5" customHeight="1">
      <c r="A230" s="604"/>
      <c r="B230" s="475"/>
      <c r="C230" s="475"/>
      <c r="D230" s="492"/>
      <c r="E230" s="492"/>
      <c r="F230" s="632"/>
      <c r="G230" s="617"/>
      <c r="H230" s="492"/>
      <c r="I230" s="492"/>
      <c r="J230" s="657"/>
      <c r="K230" s="618"/>
      <c r="L230" s="622"/>
      <c r="M230" s="613"/>
      <c r="N230" s="613"/>
      <c r="O230" s="610"/>
      <c r="P230" s="610"/>
      <c r="Q230" s="612"/>
      <c r="R230" s="613"/>
      <c r="S230" s="612"/>
      <c r="T230" s="612"/>
      <c r="U230" s="613"/>
      <c r="V230" s="612"/>
      <c r="W230" s="620"/>
    </row>
    <row r="231" ht="13.5" customHeight="1">
      <c r="A231" s="604"/>
      <c r="B231" s="475"/>
      <c r="C231" s="475"/>
      <c r="D231" s="492"/>
      <c r="E231" s="492"/>
      <c r="F231" s="632"/>
      <c r="G231" s="617"/>
      <c r="H231" s="492"/>
      <c r="I231" s="492"/>
      <c r="J231" s="657"/>
      <c r="K231" s="618"/>
      <c r="L231" s="622"/>
      <c r="M231" s="613"/>
      <c r="N231" s="613"/>
      <c r="O231" s="610"/>
      <c r="P231" s="610"/>
      <c r="Q231" s="612"/>
      <c r="R231" s="613"/>
      <c r="S231" s="612"/>
      <c r="T231" s="612"/>
      <c r="U231" s="613"/>
      <c r="V231" s="612"/>
      <c r="W231" s="620"/>
    </row>
    <row r="232" ht="13.5" customHeight="1">
      <c r="A232" s="604"/>
      <c r="B232" s="475"/>
      <c r="C232" s="475"/>
      <c r="D232" s="492"/>
      <c r="E232" s="492"/>
      <c r="F232" s="632"/>
      <c r="G232" s="617"/>
      <c r="H232" s="492"/>
      <c r="I232" s="492"/>
      <c r="J232" s="657"/>
      <c r="K232" s="618"/>
      <c r="L232" s="622"/>
      <c r="M232" s="613"/>
      <c r="N232" s="613"/>
      <c r="O232" s="610"/>
      <c r="P232" s="610"/>
      <c r="Q232" s="612"/>
      <c r="R232" s="613"/>
      <c r="S232" s="612"/>
      <c r="T232" s="612"/>
      <c r="U232" s="613"/>
      <c r="V232" s="612"/>
      <c r="W232" s="620"/>
    </row>
    <row r="233" ht="13.5" customHeight="1">
      <c r="A233" s="604"/>
      <c r="B233" s="475"/>
      <c r="C233" s="475"/>
      <c r="D233" s="492"/>
      <c r="E233" s="492"/>
      <c r="F233" s="632"/>
      <c r="G233" s="617"/>
      <c r="H233" s="492"/>
      <c r="I233" s="492"/>
      <c r="J233" s="657"/>
      <c r="K233" s="618"/>
      <c r="L233" s="622"/>
      <c r="M233" s="613"/>
      <c r="N233" s="613"/>
      <c r="O233" s="610"/>
      <c r="P233" s="610"/>
      <c r="Q233" s="612"/>
      <c r="R233" s="613"/>
      <c r="S233" s="612"/>
      <c r="T233" s="612"/>
      <c r="U233" s="613"/>
      <c r="V233" s="612"/>
      <c r="W233" s="620"/>
    </row>
    <row r="234" ht="13.5" customHeight="1">
      <c r="A234" s="604"/>
      <c r="B234" s="475"/>
      <c r="C234" s="475"/>
      <c r="D234" s="492"/>
      <c r="E234" s="492"/>
      <c r="F234" s="632"/>
      <c r="G234" s="617"/>
      <c r="H234" s="492"/>
      <c r="I234" s="492"/>
      <c r="J234" s="657"/>
      <c r="K234" s="618"/>
      <c r="L234" s="622"/>
      <c r="M234" s="613"/>
      <c r="N234" s="613"/>
      <c r="O234" s="610"/>
      <c r="P234" s="610"/>
      <c r="Q234" s="612"/>
      <c r="R234" s="613"/>
      <c r="S234" s="612"/>
      <c r="T234" s="612"/>
      <c r="U234" s="613"/>
      <c r="V234" s="612"/>
      <c r="W234" s="620"/>
    </row>
    <row r="235" ht="13.5" customHeight="1">
      <c r="A235" s="604"/>
      <c r="B235" s="475"/>
      <c r="C235" s="475"/>
      <c r="D235" s="492"/>
      <c r="E235" s="492"/>
      <c r="F235" s="632"/>
      <c r="G235" s="617"/>
      <c r="H235" s="492"/>
      <c r="I235" s="492"/>
      <c r="J235" s="657"/>
      <c r="K235" s="618"/>
      <c r="L235" s="622"/>
      <c r="M235" s="613"/>
      <c r="N235" s="613"/>
      <c r="O235" s="610"/>
      <c r="P235" s="610"/>
      <c r="Q235" s="612"/>
      <c r="R235" s="613"/>
      <c r="S235" s="612"/>
      <c r="T235" s="612"/>
      <c r="U235" s="613"/>
      <c r="V235" s="612"/>
      <c r="W235" s="620"/>
    </row>
    <row r="236" ht="13.5" customHeight="1">
      <c r="A236" s="604"/>
      <c r="B236" s="475"/>
      <c r="C236" s="475"/>
      <c r="D236" s="492"/>
      <c r="E236" s="492"/>
      <c r="F236" s="632"/>
      <c r="G236" s="617"/>
      <c r="H236" s="492"/>
      <c r="I236" s="492"/>
      <c r="J236" s="657"/>
      <c r="K236" s="618"/>
      <c r="L236" s="622"/>
      <c r="M236" s="613"/>
      <c r="N236" s="613"/>
      <c r="O236" s="610"/>
      <c r="P236" s="610"/>
      <c r="Q236" s="612"/>
      <c r="R236" s="613"/>
      <c r="S236" s="612"/>
      <c r="T236" s="612"/>
      <c r="U236" s="613"/>
      <c r="V236" s="612"/>
      <c r="W236" s="620"/>
    </row>
    <row r="237" ht="13.5" customHeight="1">
      <c r="A237" s="604"/>
      <c r="B237" s="475"/>
      <c r="C237" s="475"/>
      <c r="D237" s="492"/>
      <c r="E237" s="492"/>
      <c r="F237" s="632"/>
      <c r="G237" s="617"/>
      <c r="H237" s="492"/>
      <c r="I237" s="492"/>
      <c r="J237" s="657"/>
      <c r="K237" s="618"/>
      <c r="L237" s="622"/>
      <c r="M237" s="613"/>
      <c r="N237" s="613"/>
      <c r="O237" s="610"/>
      <c r="P237" s="610"/>
      <c r="Q237" s="612"/>
      <c r="R237" s="613"/>
      <c r="S237" s="612"/>
      <c r="T237" s="612"/>
      <c r="U237" s="613"/>
      <c r="V237" s="612"/>
      <c r="W237" s="620"/>
    </row>
    <row r="238" ht="13.5" customHeight="1">
      <c r="A238" s="604"/>
      <c r="B238" s="475"/>
      <c r="C238" s="475"/>
      <c r="D238" s="492"/>
      <c r="E238" s="492"/>
      <c r="F238" s="632"/>
      <c r="G238" s="617"/>
      <c r="H238" s="492"/>
      <c r="I238" s="492"/>
      <c r="J238" s="657"/>
      <c r="K238" s="618"/>
      <c r="L238" s="622"/>
      <c r="M238" s="613"/>
      <c r="N238" s="613"/>
      <c r="O238" s="610"/>
      <c r="P238" s="610"/>
      <c r="Q238" s="612"/>
      <c r="R238" s="613"/>
      <c r="S238" s="612"/>
      <c r="T238" s="612"/>
      <c r="U238" s="613"/>
      <c r="V238" s="612"/>
      <c r="W238" s="620"/>
    </row>
    <row r="239" ht="13.5" customHeight="1">
      <c r="A239" s="604"/>
      <c r="B239" s="475"/>
      <c r="C239" s="475"/>
      <c r="D239" s="492"/>
      <c r="E239" s="492"/>
      <c r="F239" s="632"/>
      <c r="G239" s="617"/>
      <c r="H239" s="492"/>
      <c r="I239" s="492"/>
      <c r="J239" s="657"/>
      <c r="K239" s="618"/>
      <c r="L239" s="622"/>
      <c r="M239" s="613"/>
      <c r="N239" s="613"/>
      <c r="O239" s="610"/>
      <c r="P239" s="610"/>
      <c r="Q239" s="612"/>
      <c r="R239" s="613"/>
      <c r="S239" s="612"/>
      <c r="T239" s="612"/>
      <c r="U239" s="613"/>
      <c r="V239" s="612"/>
      <c r="W239" s="620"/>
    </row>
    <row r="240" ht="13.5" customHeight="1">
      <c r="A240" s="604"/>
      <c r="B240" s="475"/>
      <c r="C240" s="475"/>
      <c r="D240" s="492"/>
      <c r="E240" s="492"/>
      <c r="F240" s="632"/>
      <c r="G240" s="617"/>
      <c r="H240" s="492"/>
      <c r="I240" s="492"/>
      <c r="J240" s="657"/>
      <c r="K240" s="618"/>
      <c r="L240" s="622"/>
      <c r="M240" s="613"/>
      <c r="N240" s="613"/>
      <c r="O240" s="610"/>
      <c r="P240" s="610"/>
      <c r="Q240" s="612"/>
      <c r="R240" s="613"/>
      <c r="S240" s="612"/>
      <c r="T240" s="612"/>
      <c r="U240" s="613"/>
      <c r="V240" s="612"/>
      <c r="W240" s="620"/>
    </row>
    <row r="241" ht="13.5" customHeight="1">
      <c r="A241" s="604"/>
      <c r="B241" s="475"/>
      <c r="C241" s="475"/>
      <c r="D241" s="492"/>
      <c r="E241" s="492"/>
      <c r="F241" s="632"/>
      <c r="G241" s="617"/>
      <c r="H241" s="492"/>
      <c r="I241" s="492"/>
      <c r="J241" s="657"/>
      <c r="K241" s="618"/>
      <c r="L241" s="622"/>
      <c r="M241" s="613"/>
      <c r="N241" s="613"/>
      <c r="O241" s="610"/>
      <c r="P241" s="610"/>
      <c r="Q241" s="612"/>
      <c r="R241" s="613"/>
      <c r="S241" s="612"/>
      <c r="T241" s="612"/>
      <c r="U241" s="613"/>
      <c r="V241" s="612"/>
      <c r="W241" s="620"/>
    </row>
    <row r="242" ht="13.5" customHeight="1">
      <c r="A242" s="604"/>
      <c r="B242" s="475"/>
      <c r="C242" s="475"/>
      <c r="D242" s="492"/>
      <c r="E242" s="492"/>
      <c r="F242" s="632"/>
      <c r="G242" s="617"/>
      <c r="H242" s="492"/>
      <c r="I242" s="492"/>
      <c r="J242" s="657"/>
      <c r="K242" s="618"/>
      <c r="L242" s="622"/>
      <c r="M242" s="613"/>
      <c r="N242" s="613"/>
      <c r="O242" s="610"/>
      <c r="P242" s="610"/>
      <c r="Q242" s="612"/>
      <c r="R242" s="613"/>
      <c r="S242" s="612"/>
      <c r="T242" s="612"/>
      <c r="U242" s="613"/>
      <c r="V242" s="612"/>
      <c r="W242" s="620"/>
    </row>
    <row r="243" ht="13.5" customHeight="1">
      <c r="A243" s="604"/>
      <c r="B243" s="475"/>
      <c r="C243" s="475"/>
      <c r="D243" s="492"/>
      <c r="E243" s="492"/>
      <c r="F243" s="632"/>
      <c r="G243" s="617"/>
      <c r="H243" s="492"/>
      <c r="I243" s="492"/>
      <c r="J243" s="657"/>
      <c r="K243" s="618"/>
      <c r="L243" s="622"/>
      <c r="M243" s="613"/>
      <c r="N243" s="613"/>
      <c r="O243" s="610"/>
      <c r="P243" s="610"/>
      <c r="Q243" s="612"/>
      <c r="R243" s="613"/>
      <c r="S243" s="612"/>
      <c r="T243" s="612"/>
      <c r="U243" s="613"/>
      <c r="V243" s="612"/>
      <c r="W243" s="620"/>
    </row>
    <row r="244" ht="13.5" customHeight="1">
      <c r="A244" s="604"/>
      <c r="B244" s="475"/>
      <c r="C244" s="475"/>
      <c r="D244" s="492"/>
      <c r="E244" s="492"/>
      <c r="F244" s="632"/>
      <c r="G244" s="617"/>
      <c r="H244" s="492"/>
      <c r="I244" s="492"/>
      <c r="J244" s="657"/>
      <c r="K244" s="618"/>
      <c r="L244" s="622"/>
      <c r="M244" s="613"/>
      <c r="N244" s="613"/>
      <c r="O244" s="610"/>
      <c r="P244" s="610"/>
      <c r="Q244" s="612"/>
      <c r="R244" s="613"/>
      <c r="S244" s="612"/>
      <c r="T244" s="612"/>
      <c r="U244" s="613"/>
      <c r="V244" s="612"/>
      <c r="W244" s="620"/>
    </row>
    <row r="245" ht="13.5" customHeight="1">
      <c r="A245" s="604"/>
      <c r="B245" s="475"/>
      <c r="C245" s="475"/>
      <c r="D245" s="492"/>
      <c r="E245" s="492"/>
      <c r="F245" s="632"/>
      <c r="G245" s="617"/>
      <c r="H245" s="492"/>
      <c r="I245" s="492"/>
      <c r="J245" s="657"/>
      <c r="K245" s="618"/>
      <c r="L245" s="622"/>
      <c r="M245" s="613"/>
      <c r="N245" s="613"/>
      <c r="O245" s="610"/>
      <c r="P245" s="610"/>
      <c r="Q245" s="612"/>
      <c r="R245" s="613"/>
      <c r="S245" s="612"/>
      <c r="T245" s="612"/>
      <c r="U245" s="613"/>
      <c r="V245" s="612"/>
      <c r="W245" s="620"/>
    </row>
    <row r="246" ht="13.5" customHeight="1">
      <c r="A246" s="604"/>
      <c r="B246" s="475"/>
      <c r="C246" s="475"/>
      <c r="D246" s="492"/>
      <c r="E246" s="492"/>
      <c r="F246" s="632"/>
      <c r="G246" s="617"/>
      <c r="H246" s="492"/>
      <c r="I246" s="492"/>
      <c r="J246" s="657"/>
      <c r="K246" s="618"/>
      <c r="L246" s="622"/>
      <c r="M246" s="613"/>
      <c r="N246" s="613"/>
      <c r="O246" s="610"/>
      <c r="P246" s="610"/>
      <c r="Q246" s="612"/>
      <c r="R246" s="613"/>
      <c r="S246" s="612"/>
      <c r="T246" s="612"/>
      <c r="U246" s="613"/>
      <c r="V246" s="612"/>
      <c r="W246" s="620"/>
    </row>
    <row r="247" ht="13.5" customHeight="1">
      <c r="A247" s="604"/>
      <c r="B247" s="475"/>
      <c r="C247" s="475"/>
      <c r="D247" s="492"/>
      <c r="E247" s="492"/>
      <c r="F247" s="632"/>
      <c r="G247" s="617"/>
      <c r="H247" s="492"/>
      <c r="I247" s="492"/>
      <c r="J247" s="657"/>
      <c r="K247" s="618"/>
      <c r="L247" s="622"/>
      <c r="M247" s="613"/>
      <c r="N247" s="613"/>
      <c r="O247" s="610"/>
      <c r="P247" s="610"/>
      <c r="Q247" s="612"/>
      <c r="R247" s="613"/>
      <c r="S247" s="612"/>
      <c r="T247" s="612"/>
      <c r="U247" s="613"/>
      <c r="V247" s="612"/>
      <c r="W247" s="620"/>
    </row>
    <row r="248" ht="13.5" customHeight="1">
      <c r="A248" s="604"/>
      <c r="B248" s="475"/>
      <c r="C248" s="475"/>
      <c r="D248" s="492"/>
      <c r="E248" s="492"/>
      <c r="F248" s="632"/>
      <c r="G248" s="617"/>
      <c r="H248" s="492"/>
      <c r="I248" s="492"/>
      <c r="J248" s="657"/>
      <c r="K248" s="618"/>
      <c r="L248" s="622"/>
      <c r="M248" s="613"/>
      <c r="N248" s="613"/>
      <c r="O248" s="610"/>
      <c r="P248" s="610"/>
      <c r="Q248" s="612"/>
      <c r="R248" s="613"/>
      <c r="S248" s="612"/>
      <c r="T248" s="612"/>
      <c r="U248" s="613"/>
      <c r="V248" s="612"/>
      <c r="W248" s="620"/>
    </row>
    <row r="249" ht="13.5" customHeight="1">
      <c r="A249" s="604"/>
      <c r="B249" s="475"/>
      <c r="C249" s="475"/>
      <c r="D249" s="492"/>
      <c r="E249" s="492"/>
      <c r="F249" s="632"/>
      <c r="G249" s="617"/>
      <c r="H249" s="492"/>
      <c r="I249" s="492"/>
      <c r="J249" s="657"/>
      <c r="K249" s="618"/>
      <c r="L249" s="622"/>
      <c r="M249" s="613"/>
      <c r="N249" s="613"/>
      <c r="O249" s="610"/>
      <c r="P249" s="610"/>
      <c r="Q249" s="612"/>
      <c r="R249" s="613"/>
      <c r="S249" s="612"/>
      <c r="T249" s="612"/>
      <c r="U249" s="613"/>
      <c r="V249" s="612"/>
      <c r="W249" s="620"/>
    </row>
    <row r="250" ht="13.5" customHeight="1">
      <c r="A250" s="604"/>
      <c r="B250" s="475"/>
      <c r="C250" s="475"/>
      <c r="D250" s="492"/>
      <c r="E250" s="492"/>
      <c r="F250" s="632"/>
      <c r="G250" s="617"/>
      <c r="H250" s="492"/>
      <c r="I250" s="492"/>
      <c r="J250" s="657"/>
      <c r="K250" s="618"/>
      <c r="L250" s="622"/>
      <c r="M250" s="613"/>
      <c r="N250" s="613"/>
      <c r="O250" s="610"/>
      <c r="P250" s="610"/>
      <c r="Q250" s="612"/>
      <c r="R250" s="613"/>
      <c r="S250" s="612"/>
      <c r="T250" s="612"/>
      <c r="U250" s="613"/>
      <c r="V250" s="612"/>
      <c r="W250" s="620"/>
    </row>
    <row r="251" ht="13.5" customHeight="1">
      <c r="A251" s="604"/>
      <c r="B251" s="475"/>
      <c r="C251" s="475"/>
      <c r="D251" s="492"/>
      <c r="E251" s="492"/>
      <c r="F251" s="632"/>
      <c r="G251" s="617"/>
      <c r="H251" s="492"/>
      <c r="I251" s="492"/>
      <c r="J251" s="657"/>
      <c r="K251" s="618"/>
      <c r="L251" s="622"/>
      <c r="M251" s="613"/>
      <c r="N251" s="613"/>
      <c r="O251" s="610"/>
      <c r="P251" s="610"/>
      <c r="Q251" s="612"/>
      <c r="R251" s="613"/>
      <c r="S251" s="612"/>
      <c r="T251" s="612"/>
      <c r="U251" s="613"/>
      <c r="V251" s="612"/>
      <c r="W251" s="620"/>
    </row>
    <row r="252" ht="13.5" customHeight="1">
      <c r="A252" s="604"/>
      <c r="B252" s="475"/>
      <c r="C252" s="475"/>
      <c r="D252" s="492"/>
      <c r="E252" s="492"/>
      <c r="F252" s="632"/>
      <c r="G252" s="617"/>
      <c r="H252" s="492"/>
      <c r="I252" s="492"/>
      <c r="J252" s="657"/>
      <c r="K252" s="618"/>
      <c r="L252" s="622"/>
      <c r="M252" s="613"/>
      <c r="N252" s="613"/>
      <c r="O252" s="610"/>
      <c r="P252" s="610"/>
      <c r="Q252" s="612"/>
      <c r="R252" s="613"/>
      <c r="S252" s="612"/>
      <c r="T252" s="612"/>
      <c r="U252" s="613"/>
      <c r="V252" s="612"/>
      <c r="W252" s="620"/>
    </row>
    <row r="253" ht="13.5" customHeight="1">
      <c r="A253" s="604"/>
      <c r="B253" s="475"/>
      <c r="C253" s="475"/>
      <c r="D253" s="492"/>
      <c r="E253" s="492"/>
      <c r="F253" s="632"/>
      <c r="G253" s="617"/>
      <c r="H253" s="492"/>
      <c r="I253" s="492"/>
      <c r="J253" s="657"/>
      <c r="K253" s="618"/>
      <c r="L253" s="622"/>
      <c r="M253" s="613"/>
      <c r="N253" s="613"/>
      <c r="O253" s="610"/>
      <c r="P253" s="610"/>
      <c r="Q253" s="612"/>
      <c r="R253" s="613"/>
      <c r="S253" s="612"/>
      <c r="T253" s="612"/>
      <c r="U253" s="613"/>
      <c r="V253" s="612"/>
      <c r="W253" s="620"/>
    </row>
    <row r="254" ht="13.5" customHeight="1">
      <c r="A254" s="604"/>
      <c r="B254" s="475"/>
      <c r="C254" s="475"/>
      <c r="D254" s="492"/>
      <c r="E254" s="492"/>
      <c r="F254" s="632"/>
      <c r="G254" s="617"/>
      <c r="H254" s="492"/>
      <c r="I254" s="492"/>
      <c r="J254" s="657"/>
      <c r="K254" s="618"/>
      <c r="L254" s="622"/>
      <c r="M254" s="613"/>
      <c r="N254" s="613"/>
      <c r="O254" s="610"/>
      <c r="P254" s="610"/>
      <c r="Q254" s="612"/>
      <c r="R254" s="613"/>
      <c r="S254" s="612"/>
      <c r="T254" s="612"/>
      <c r="U254" s="613"/>
      <c r="V254" s="612"/>
      <c r="W254" s="620"/>
    </row>
    <row r="255" ht="13.5" customHeight="1">
      <c r="A255" s="604"/>
      <c r="B255" s="475"/>
      <c r="C255" s="475"/>
      <c r="D255" s="492"/>
      <c r="E255" s="492"/>
      <c r="F255" s="632"/>
      <c r="G255" s="617"/>
      <c r="H255" s="492"/>
      <c r="I255" s="492"/>
      <c r="J255" s="657"/>
      <c r="K255" s="618"/>
      <c r="L255" s="622"/>
      <c r="M255" s="613"/>
      <c r="N255" s="613"/>
      <c r="O255" s="610"/>
      <c r="P255" s="610"/>
      <c r="Q255" s="612"/>
      <c r="R255" s="613"/>
      <c r="S255" s="612"/>
      <c r="T255" s="612"/>
      <c r="U255" s="613"/>
      <c r="V255" s="612"/>
      <c r="W255" s="620"/>
    </row>
    <row r="256" ht="13.5" customHeight="1">
      <c r="A256" s="604"/>
      <c r="B256" s="475"/>
      <c r="C256" s="475"/>
      <c r="D256" s="492"/>
      <c r="E256" s="492"/>
      <c r="F256" s="632"/>
      <c r="G256" s="617"/>
      <c r="H256" s="492"/>
      <c r="I256" s="492"/>
      <c r="J256" s="657"/>
      <c r="K256" s="618"/>
      <c r="L256" s="622"/>
      <c r="M256" s="613"/>
      <c r="N256" s="613"/>
      <c r="O256" s="610"/>
      <c r="P256" s="610"/>
      <c r="Q256" s="612"/>
      <c r="R256" s="613"/>
      <c r="S256" s="612"/>
      <c r="T256" s="612"/>
      <c r="U256" s="613"/>
      <c r="V256" s="612"/>
      <c r="W256" s="620"/>
    </row>
    <row r="257" ht="13.5" customHeight="1">
      <c r="A257" s="604"/>
      <c r="B257" s="475"/>
      <c r="C257" s="475"/>
      <c r="D257" s="492"/>
      <c r="E257" s="492"/>
      <c r="F257" s="632"/>
      <c r="G257" s="617"/>
      <c r="H257" s="492"/>
      <c r="I257" s="492"/>
      <c r="J257" s="657"/>
      <c r="K257" s="618"/>
      <c r="L257" s="622"/>
      <c r="M257" s="613"/>
      <c r="N257" s="613"/>
      <c r="O257" s="610"/>
      <c r="P257" s="610"/>
      <c r="Q257" s="612"/>
      <c r="R257" s="613"/>
      <c r="S257" s="612"/>
      <c r="T257" s="612"/>
      <c r="U257" s="613"/>
      <c r="V257" s="612"/>
      <c r="W257" s="620"/>
    </row>
    <row r="258" ht="13.5" customHeight="1">
      <c r="A258" s="604"/>
      <c r="B258" s="475"/>
      <c r="C258" s="475"/>
      <c r="D258" s="492"/>
      <c r="E258" s="492"/>
      <c r="F258" s="632"/>
      <c r="G258" s="617"/>
      <c r="H258" s="492"/>
      <c r="I258" s="492"/>
      <c r="J258" s="657"/>
      <c r="K258" s="618"/>
      <c r="L258" s="622"/>
      <c r="M258" s="613"/>
      <c r="N258" s="613"/>
      <c r="O258" s="610"/>
      <c r="P258" s="610"/>
      <c r="Q258" s="612"/>
      <c r="R258" s="613"/>
      <c r="S258" s="612"/>
      <c r="T258" s="612"/>
      <c r="U258" s="613"/>
      <c r="V258" s="612"/>
      <c r="W258" s="620"/>
    </row>
    <row r="259" ht="13.5" customHeight="1">
      <c r="A259" s="604"/>
      <c r="B259" s="475"/>
      <c r="C259" s="475"/>
      <c r="D259" s="492"/>
      <c r="E259" s="492"/>
      <c r="F259" s="632"/>
      <c r="G259" s="617"/>
      <c r="H259" s="492"/>
      <c r="I259" s="492"/>
      <c r="J259" s="657"/>
      <c r="K259" s="618"/>
      <c r="L259" s="622"/>
      <c r="M259" s="613"/>
      <c r="N259" s="613"/>
      <c r="O259" s="610"/>
      <c r="P259" s="610"/>
      <c r="Q259" s="612"/>
      <c r="R259" s="613"/>
      <c r="S259" s="612"/>
      <c r="T259" s="612"/>
      <c r="U259" s="613"/>
      <c r="V259" s="612"/>
      <c r="W259" s="620"/>
    </row>
    <row r="260" ht="13.5" customHeight="1">
      <c r="A260" s="604"/>
      <c r="B260" s="475"/>
      <c r="C260" s="475"/>
      <c r="D260" s="492"/>
      <c r="E260" s="492"/>
      <c r="F260" s="632"/>
      <c r="G260" s="617"/>
      <c r="H260" s="492"/>
      <c r="I260" s="492"/>
      <c r="J260" s="657"/>
      <c r="K260" s="618"/>
      <c r="L260" s="622"/>
      <c r="M260" s="613"/>
      <c r="N260" s="613"/>
      <c r="O260" s="610"/>
      <c r="P260" s="610"/>
      <c r="Q260" s="612"/>
      <c r="R260" s="613"/>
      <c r="S260" s="612"/>
      <c r="T260" s="612"/>
      <c r="U260" s="613"/>
      <c r="V260" s="612"/>
      <c r="W260" s="620"/>
    </row>
    <row r="261" ht="13.5" customHeight="1">
      <c r="A261" s="604"/>
      <c r="B261" s="475"/>
      <c r="C261" s="475"/>
      <c r="D261" s="492"/>
      <c r="E261" s="492"/>
      <c r="F261" s="632"/>
      <c r="G261" s="617"/>
      <c r="H261" s="492"/>
      <c r="I261" s="492"/>
      <c r="J261" s="657"/>
      <c r="K261" s="618"/>
      <c r="L261" s="622"/>
      <c r="M261" s="613"/>
      <c r="N261" s="613"/>
      <c r="O261" s="610"/>
      <c r="P261" s="610"/>
      <c r="Q261" s="612"/>
      <c r="R261" s="613"/>
      <c r="S261" s="612"/>
      <c r="T261" s="612"/>
      <c r="U261" s="613"/>
      <c r="V261" s="612"/>
      <c r="W261" s="620"/>
    </row>
    <row r="262" ht="13.5" customHeight="1">
      <c r="A262" s="604"/>
      <c r="B262" s="475"/>
      <c r="C262" s="475"/>
      <c r="D262" s="492"/>
      <c r="E262" s="492"/>
      <c r="F262" s="632"/>
      <c r="G262" s="617"/>
      <c r="H262" s="492"/>
      <c r="I262" s="492"/>
      <c r="J262" s="657"/>
      <c r="K262" s="618"/>
      <c r="L262" s="622"/>
      <c r="M262" s="613"/>
      <c r="N262" s="613"/>
      <c r="O262" s="610"/>
      <c r="P262" s="610"/>
      <c r="Q262" s="612"/>
      <c r="R262" s="613"/>
      <c r="S262" s="612"/>
      <c r="T262" s="612"/>
      <c r="U262" s="613"/>
      <c r="V262" s="612"/>
      <c r="W262" s="620"/>
    </row>
    <row r="263" ht="13.5" customHeight="1">
      <c r="A263" s="604"/>
      <c r="B263" s="475"/>
      <c r="C263" s="475"/>
      <c r="D263" s="492"/>
      <c r="E263" s="492"/>
      <c r="F263" s="632"/>
      <c r="G263" s="617"/>
      <c r="H263" s="492"/>
      <c r="I263" s="492"/>
      <c r="J263" s="657"/>
      <c r="K263" s="618"/>
      <c r="L263" s="622"/>
      <c r="M263" s="613"/>
      <c r="N263" s="613"/>
      <c r="O263" s="610"/>
      <c r="P263" s="610"/>
      <c r="Q263" s="612"/>
      <c r="R263" s="613"/>
      <c r="S263" s="612"/>
      <c r="T263" s="612"/>
      <c r="U263" s="613"/>
      <c r="V263" s="612"/>
      <c r="W263" s="620"/>
    </row>
    <row r="264" ht="13.5" customHeight="1">
      <c r="A264" s="604"/>
      <c r="B264" s="475"/>
      <c r="C264" s="475"/>
      <c r="D264" s="492"/>
      <c r="E264" s="492"/>
      <c r="F264" s="632"/>
      <c r="G264" s="617"/>
      <c r="H264" s="492"/>
      <c r="I264" s="492"/>
      <c r="J264" s="657"/>
      <c r="K264" s="618"/>
      <c r="L264" s="622"/>
      <c r="M264" s="613"/>
      <c r="N264" s="613"/>
      <c r="O264" s="610"/>
      <c r="P264" s="610"/>
      <c r="Q264" s="612"/>
      <c r="R264" s="613"/>
      <c r="S264" s="612"/>
      <c r="T264" s="612"/>
      <c r="U264" s="613"/>
      <c r="V264" s="612"/>
      <c r="W264" s="620"/>
    </row>
    <row r="265" ht="13.5" customHeight="1">
      <c r="A265" s="604"/>
      <c r="B265" s="475"/>
      <c r="C265" s="475"/>
      <c r="D265" s="492"/>
      <c r="E265" s="492"/>
      <c r="F265" s="632"/>
      <c r="G265" s="617"/>
      <c r="H265" s="492"/>
      <c r="I265" s="492"/>
      <c r="J265" s="657"/>
      <c r="K265" s="618"/>
      <c r="L265" s="622"/>
      <c r="M265" s="613"/>
      <c r="N265" s="613"/>
      <c r="O265" s="610"/>
      <c r="P265" s="610"/>
      <c r="Q265" s="612"/>
      <c r="R265" s="613"/>
      <c r="S265" s="612"/>
      <c r="T265" s="612"/>
      <c r="U265" s="613"/>
      <c r="V265" s="612"/>
      <c r="W265" s="620"/>
    </row>
    <row r="266" ht="13.5" customHeight="1">
      <c r="A266" s="604"/>
      <c r="B266" s="475"/>
      <c r="C266" s="475"/>
      <c r="D266" s="492"/>
      <c r="E266" s="492"/>
      <c r="F266" s="632"/>
      <c r="G266" s="617"/>
      <c r="H266" s="492"/>
      <c r="I266" s="492"/>
      <c r="J266" s="657"/>
      <c r="K266" s="618"/>
      <c r="L266" s="622"/>
      <c r="M266" s="613"/>
      <c r="N266" s="613"/>
      <c r="O266" s="610"/>
      <c r="P266" s="610"/>
      <c r="Q266" s="612"/>
      <c r="R266" s="613"/>
      <c r="S266" s="612"/>
      <c r="T266" s="612"/>
      <c r="U266" s="613"/>
      <c r="V266" s="612"/>
      <c r="W266" s="620"/>
    </row>
    <row r="267" ht="13.5" customHeight="1">
      <c r="A267" s="604"/>
      <c r="B267" s="475"/>
      <c r="C267" s="475"/>
      <c r="D267" s="492"/>
      <c r="E267" s="492"/>
      <c r="F267" s="632"/>
      <c r="G267" s="617"/>
      <c r="H267" s="492"/>
      <c r="I267" s="492"/>
      <c r="J267" s="657"/>
      <c r="K267" s="618"/>
      <c r="L267" s="622"/>
      <c r="M267" s="613"/>
      <c r="N267" s="613"/>
      <c r="O267" s="610"/>
      <c r="P267" s="610"/>
      <c r="Q267" s="612"/>
      <c r="R267" s="613"/>
      <c r="S267" s="612"/>
      <c r="T267" s="612"/>
      <c r="U267" s="613"/>
      <c r="V267" s="612"/>
      <c r="W267" s="620"/>
    </row>
    <row r="268" ht="13.5" customHeight="1">
      <c r="A268" s="604"/>
      <c r="B268" s="475"/>
      <c r="C268" s="475"/>
      <c r="D268" s="492"/>
      <c r="E268" s="492"/>
      <c r="F268" s="632"/>
      <c r="G268" s="617"/>
      <c r="H268" s="492"/>
      <c r="I268" s="492"/>
      <c r="J268" s="657"/>
      <c r="K268" s="618"/>
      <c r="L268" s="622"/>
      <c r="M268" s="613"/>
      <c r="N268" s="613"/>
      <c r="O268" s="610"/>
      <c r="P268" s="610"/>
      <c r="Q268" s="612"/>
      <c r="R268" s="613"/>
      <c r="S268" s="612"/>
      <c r="T268" s="612"/>
      <c r="U268" s="613"/>
      <c r="V268" s="612"/>
      <c r="W268" s="620"/>
    </row>
    <row r="269" ht="13.5" customHeight="1">
      <c r="A269" s="604"/>
      <c r="B269" s="475"/>
      <c r="C269" s="475"/>
      <c r="D269" s="492"/>
      <c r="E269" s="492"/>
      <c r="F269" s="632"/>
      <c r="G269" s="617"/>
      <c r="H269" s="492"/>
      <c r="I269" s="492"/>
      <c r="J269" s="657"/>
      <c r="K269" s="618"/>
      <c r="L269" s="622"/>
      <c r="M269" s="613"/>
      <c r="N269" s="613"/>
      <c r="O269" s="610"/>
      <c r="P269" s="610"/>
      <c r="Q269" s="612"/>
      <c r="R269" s="613"/>
      <c r="S269" s="612"/>
      <c r="T269" s="612"/>
      <c r="U269" s="613"/>
      <c r="V269" s="612"/>
      <c r="W269" s="620"/>
    </row>
    <row r="270" ht="13.5" customHeight="1">
      <c r="A270" s="604"/>
      <c r="B270" s="475"/>
      <c r="C270" s="475"/>
      <c r="D270" s="492"/>
      <c r="E270" s="492"/>
      <c r="F270" s="632"/>
      <c r="G270" s="617"/>
      <c r="H270" s="492"/>
      <c r="I270" s="492"/>
      <c r="J270" s="657"/>
      <c r="K270" s="618"/>
      <c r="L270" s="622"/>
      <c r="M270" s="613"/>
      <c r="N270" s="613"/>
      <c r="O270" s="610"/>
      <c r="P270" s="610"/>
      <c r="Q270" s="612"/>
      <c r="R270" s="613"/>
      <c r="S270" s="612"/>
      <c r="T270" s="612"/>
      <c r="U270" s="613"/>
      <c r="V270" s="612"/>
      <c r="W270" s="620"/>
    </row>
    <row r="271" ht="13.5" customHeight="1">
      <c r="A271" s="604"/>
      <c r="B271" s="475"/>
      <c r="C271" s="475"/>
      <c r="D271" s="492"/>
      <c r="E271" s="492"/>
      <c r="F271" s="632"/>
      <c r="G271" s="617"/>
      <c r="H271" s="492"/>
      <c r="I271" s="492"/>
      <c r="J271" s="657"/>
      <c r="K271" s="618"/>
      <c r="L271" s="622"/>
      <c r="M271" s="613"/>
      <c r="N271" s="613"/>
      <c r="O271" s="610"/>
      <c r="P271" s="610"/>
      <c r="Q271" s="612"/>
      <c r="R271" s="613"/>
      <c r="S271" s="612"/>
      <c r="T271" s="612"/>
      <c r="U271" s="613"/>
      <c r="V271" s="612"/>
      <c r="W271" s="620"/>
    </row>
    <row r="272" ht="13.5" customHeight="1">
      <c r="A272" s="604"/>
      <c r="B272" s="475"/>
      <c r="C272" s="475"/>
      <c r="D272" s="492"/>
      <c r="E272" s="492"/>
      <c r="F272" s="632"/>
      <c r="G272" s="617"/>
      <c r="H272" s="492"/>
      <c r="I272" s="492"/>
      <c r="J272" s="657"/>
      <c r="K272" s="618"/>
      <c r="L272" s="622"/>
      <c r="M272" s="613"/>
      <c r="N272" s="613"/>
      <c r="O272" s="610"/>
      <c r="P272" s="610"/>
      <c r="Q272" s="612"/>
      <c r="R272" s="613"/>
      <c r="S272" s="612"/>
      <c r="T272" s="612"/>
      <c r="U272" s="613"/>
      <c r="V272" s="612"/>
      <c r="W272" s="620"/>
    </row>
    <row r="273" ht="13.5" customHeight="1">
      <c r="A273" s="604"/>
      <c r="B273" s="475"/>
      <c r="C273" s="475"/>
      <c r="D273" s="492"/>
      <c r="E273" s="492"/>
      <c r="F273" s="632"/>
      <c r="G273" s="617"/>
      <c r="H273" s="492"/>
      <c r="I273" s="492"/>
      <c r="J273" s="657"/>
      <c r="K273" s="618"/>
      <c r="L273" s="622"/>
      <c r="M273" s="613"/>
      <c r="N273" s="613"/>
      <c r="O273" s="610"/>
      <c r="P273" s="610"/>
      <c r="Q273" s="612"/>
      <c r="R273" s="613"/>
      <c r="S273" s="612"/>
      <c r="T273" s="612"/>
      <c r="U273" s="613"/>
      <c r="V273" s="612"/>
      <c r="W273" s="620"/>
    </row>
    <row r="274" ht="13.5" customHeight="1">
      <c r="A274" s="604"/>
      <c r="B274" s="475"/>
      <c r="C274" s="475"/>
      <c r="D274" s="492"/>
      <c r="E274" s="492"/>
      <c r="F274" s="632"/>
      <c r="G274" s="617"/>
      <c r="H274" s="492"/>
      <c r="I274" s="492"/>
      <c r="J274" s="657"/>
      <c r="K274" s="618"/>
      <c r="L274" s="622"/>
      <c r="M274" s="613"/>
      <c r="N274" s="613"/>
      <c r="O274" s="610"/>
      <c r="P274" s="610"/>
      <c r="Q274" s="612"/>
      <c r="R274" s="613"/>
      <c r="S274" s="612"/>
      <c r="T274" s="612"/>
      <c r="U274" s="613"/>
      <c r="V274" s="612"/>
      <c r="W274" s="620"/>
    </row>
    <row r="275" ht="13.5" customHeight="1">
      <c r="A275" s="604"/>
      <c r="B275" s="475"/>
      <c r="C275" s="475"/>
      <c r="D275" s="492"/>
      <c r="E275" s="492"/>
      <c r="F275" s="632"/>
      <c r="G275" s="617"/>
      <c r="H275" s="492"/>
      <c r="I275" s="492"/>
      <c r="J275" s="657"/>
      <c r="K275" s="618"/>
      <c r="L275" s="622"/>
      <c r="M275" s="613"/>
      <c r="N275" s="613"/>
      <c r="O275" s="610"/>
      <c r="P275" s="610"/>
      <c r="Q275" s="612"/>
      <c r="R275" s="613"/>
      <c r="S275" s="612"/>
      <c r="T275" s="612"/>
      <c r="U275" s="613"/>
      <c r="V275" s="612"/>
      <c r="W275" s="620"/>
    </row>
    <row r="276" ht="13.5" customHeight="1">
      <c r="A276" s="604"/>
      <c r="B276" s="475"/>
      <c r="C276" s="475"/>
      <c r="D276" s="492"/>
      <c r="E276" s="492"/>
      <c r="F276" s="632"/>
      <c r="G276" s="617"/>
      <c r="H276" s="492"/>
      <c r="I276" s="492"/>
      <c r="J276" s="657"/>
      <c r="K276" s="618"/>
      <c r="L276" s="622"/>
      <c r="M276" s="613"/>
      <c r="N276" s="613"/>
      <c r="O276" s="610"/>
      <c r="P276" s="610"/>
      <c r="Q276" s="612"/>
      <c r="R276" s="613"/>
      <c r="S276" s="612"/>
      <c r="T276" s="612"/>
      <c r="U276" s="613"/>
      <c r="V276" s="612"/>
      <c r="W276" s="620"/>
    </row>
    <row r="277" ht="13.5" customHeight="1">
      <c r="A277" s="604"/>
      <c r="B277" s="475"/>
      <c r="C277" s="475"/>
      <c r="D277" s="492"/>
      <c r="E277" s="492"/>
      <c r="F277" s="632"/>
      <c r="G277" s="617"/>
      <c r="H277" s="492"/>
      <c r="I277" s="492"/>
      <c r="J277" s="657"/>
      <c r="K277" s="618"/>
      <c r="L277" s="622"/>
      <c r="M277" s="613"/>
      <c r="N277" s="613"/>
      <c r="O277" s="610"/>
      <c r="P277" s="610"/>
      <c r="Q277" s="612"/>
      <c r="R277" s="613"/>
      <c r="S277" s="612"/>
      <c r="T277" s="612"/>
      <c r="U277" s="613"/>
      <c r="V277" s="612"/>
      <c r="W277" s="620"/>
    </row>
    <row r="278" ht="13.5" customHeight="1">
      <c r="A278" s="604"/>
      <c r="B278" s="475"/>
      <c r="C278" s="475"/>
      <c r="D278" s="492"/>
      <c r="E278" s="492"/>
      <c r="F278" s="632"/>
      <c r="G278" s="617"/>
      <c r="H278" s="492"/>
      <c r="I278" s="492"/>
      <c r="J278" s="657"/>
      <c r="K278" s="618"/>
      <c r="L278" s="622"/>
      <c r="M278" s="613"/>
      <c r="N278" s="613"/>
      <c r="O278" s="610"/>
      <c r="P278" s="610"/>
      <c r="Q278" s="612"/>
      <c r="R278" s="613"/>
      <c r="S278" s="612"/>
      <c r="T278" s="612"/>
      <c r="U278" s="613"/>
      <c r="V278" s="612"/>
      <c r="W278" s="620"/>
    </row>
    <row r="279" ht="13.5" customHeight="1">
      <c r="A279" s="604"/>
      <c r="B279" s="475"/>
      <c r="C279" s="475"/>
      <c r="D279" s="492"/>
      <c r="E279" s="492"/>
      <c r="F279" s="632"/>
      <c r="G279" s="617"/>
      <c r="H279" s="492"/>
      <c r="I279" s="492"/>
      <c r="J279" s="657"/>
      <c r="K279" s="618"/>
      <c r="L279" s="622"/>
      <c r="M279" s="613"/>
      <c r="N279" s="613"/>
      <c r="O279" s="610"/>
      <c r="P279" s="610"/>
      <c r="Q279" s="612"/>
      <c r="R279" s="613"/>
      <c r="S279" s="612"/>
      <c r="T279" s="612"/>
      <c r="U279" s="613"/>
      <c r="V279" s="612"/>
      <c r="W279" s="620"/>
    </row>
    <row r="280" ht="13.5" customHeight="1">
      <c r="A280" s="604"/>
      <c r="B280" s="475"/>
      <c r="C280" s="475"/>
      <c r="D280" s="492"/>
      <c r="E280" s="492"/>
      <c r="F280" s="632"/>
      <c r="G280" s="617"/>
      <c r="H280" s="492"/>
      <c r="I280" s="492"/>
      <c r="J280" s="657"/>
      <c r="K280" s="618"/>
      <c r="L280" s="622"/>
      <c r="M280" s="613"/>
      <c r="N280" s="613"/>
      <c r="O280" s="610"/>
      <c r="P280" s="610"/>
      <c r="Q280" s="612"/>
      <c r="R280" s="613"/>
      <c r="S280" s="612"/>
      <c r="T280" s="612"/>
      <c r="U280" s="613"/>
      <c r="V280" s="612"/>
      <c r="W280" s="620"/>
    </row>
    <row r="281" ht="13.5" customHeight="1">
      <c r="A281" s="604"/>
      <c r="B281" s="475"/>
      <c r="C281" s="475"/>
      <c r="D281" s="492"/>
      <c r="E281" s="492"/>
      <c r="F281" s="632"/>
      <c r="G281" s="617"/>
      <c r="H281" s="492"/>
      <c r="I281" s="492"/>
      <c r="J281" s="657"/>
      <c r="K281" s="618"/>
      <c r="L281" s="622"/>
      <c r="M281" s="613"/>
      <c r="N281" s="613"/>
      <c r="O281" s="610"/>
      <c r="P281" s="610"/>
      <c r="Q281" s="612"/>
      <c r="R281" s="613"/>
      <c r="S281" s="612"/>
      <c r="T281" s="612"/>
      <c r="U281" s="613"/>
      <c r="V281" s="612"/>
      <c r="W281" s="620"/>
    </row>
    <row r="282" ht="13.5" customHeight="1">
      <c r="A282" s="604"/>
      <c r="B282" s="475"/>
      <c r="C282" s="475"/>
      <c r="D282" s="492"/>
      <c r="E282" s="492"/>
      <c r="F282" s="632"/>
      <c r="G282" s="617"/>
      <c r="H282" s="492"/>
      <c r="I282" s="492"/>
      <c r="J282" s="657"/>
      <c r="K282" s="618"/>
      <c r="L282" s="622"/>
      <c r="M282" s="613"/>
      <c r="N282" s="613"/>
      <c r="O282" s="610"/>
      <c r="P282" s="610"/>
      <c r="Q282" s="612"/>
      <c r="R282" s="613"/>
      <c r="S282" s="612"/>
      <c r="T282" s="612"/>
      <c r="U282" s="613"/>
      <c r="V282" s="612"/>
      <c r="W282" s="620"/>
    </row>
    <row r="283" ht="13.5" customHeight="1">
      <c r="A283" s="604"/>
      <c r="B283" s="475"/>
      <c r="C283" s="475"/>
      <c r="D283" s="492"/>
      <c r="E283" s="492"/>
      <c r="F283" s="632"/>
      <c r="G283" s="617"/>
      <c r="H283" s="492"/>
      <c r="I283" s="492"/>
      <c r="J283" s="657"/>
      <c r="K283" s="618"/>
      <c r="L283" s="622"/>
      <c r="M283" s="613"/>
      <c r="N283" s="613"/>
      <c r="O283" s="610"/>
      <c r="P283" s="610"/>
      <c r="Q283" s="612"/>
      <c r="R283" s="613"/>
      <c r="S283" s="612"/>
      <c r="T283" s="612"/>
      <c r="U283" s="613"/>
      <c r="V283" s="612"/>
      <c r="W283" s="620"/>
    </row>
    <row r="284" ht="13.5" customHeight="1">
      <c r="A284" s="604"/>
      <c r="B284" s="475"/>
      <c r="C284" s="475"/>
      <c r="D284" s="492"/>
      <c r="E284" s="492"/>
      <c r="F284" s="632"/>
      <c r="G284" s="617"/>
      <c r="H284" s="492"/>
      <c r="I284" s="492"/>
      <c r="J284" s="657"/>
      <c r="K284" s="618"/>
      <c r="L284" s="622"/>
      <c r="M284" s="613"/>
      <c r="N284" s="613"/>
      <c r="O284" s="610"/>
      <c r="P284" s="610"/>
      <c r="Q284" s="612"/>
      <c r="R284" s="613"/>
      <c r="S284" s="612"/>
      <c r="T284" s="612"/>
      <c r="U284" s="613"/>
      <c r="V284" s="612"/>
      <c r="W284" s="620"/>
    </row>
    <row r="285" ht="13.5" customHeight="1">
      <c r="A285" s="604"/>
      <c r="B285" s="475"/>
      <c r="C285" s="475"/>
      <c r="D285" s="492"/>
      <c r="E285" s="492"/>
      <c r="F285" s="632"/>
      <c r="G285" s="617"/>
      <c r="H285" s="492"/>
      <c r="I285" s="492"/>
      <c r="J285" s="657"/>
      <c r="K285" s="618"/>
      <c r="L285" s="622"/>
      <c r="M285" s="613"/>
      <c r="N285" s="613"/>
      <c r="O285" s="610"/>
      <c r="P285" s="610"/>
      <c r="Q285" s="612"/>
      <c r="R285" s="613"/>
      <c r="S285" s="612"/>
      <c r="T285" s="612"/>
      <c r="U285" s="613"/>
      <c r="V285" s="612"/>
      <c r="W285" s="620"/>
    </row>
    <row r="286" ht="13.5" customHeight="1">
      <c r="A286" s="604"/>
      <c r="B286" s="475"/>
      <c r="C286" s="475"/>
      <c r="D286" s="492"/>
      <c r="E286" s="492"/>
      <c r="F286" s="632"/>
      <c r="G286" s="617"/>
      <c r="H286" s="492"/>
      <c r="I286" s="492"/>
      <c r="J286" s="657"/>
      <c r="K286" s="618"/>
      <c r="L286" s="622"/>
      <c r="M286" s="613"/>
      <c r="N286" s="613"/>
      <c r="O286" s="610"/>
      <c r="P286" s="610"/>
      <c r="Q286" s="612"/>
      <c r="R286" s="613"/>
      <c r="S286" s="612"/>
      <c r="T286" s="612"/>
      <c r="U286" s="613"/>
      <c r="V286" s="612"/>
      <c r="W286" s="620"/>
    </row>
    <row r="287" ht="13.5" customHeight="1">
      <c r="A287" s="604"/>
      <c r="B287" s="475"/>
      <c r="C287" s="475"/>
      <c r="D287" s="492"/>
      <c r="E287" s="492"/>
      <c r="F287" s="632"/>
      <c r="G287" s="617"/>
      <c r="H287" s="492"/>
      <c r="I287" s="492"/>
      <c r="J287" s="657"/>
      <c r="K287" s="618"/>
      <c r="L287" s="622"/>
      <c r="M287" s="613"/>
      <c r="N287" s="613"/>
      <c r="O287" s="610"/>
      <c r="P287" s="610"/>
      <c r="Q287" s="612"/>
      <c r="R287" s="613"/>
      <c r="S287" s="612"/>
      <c r="T287" s="612"/>
      <c r="U287" s="613"/>
      <c r="V287" s="612"/>
      <c r="W287" s="620"/>
    </row>
    <row r="288" ht="13.5" customHeight="1">
      <c r="A288" s="604"/>
      <c r="B288" s="475"/>
      <c r="C288" s="475"/>
      <c r="D288" s="492"/>
      <c r="E288" s="492"/>
      <c r="F288" s="632"/>
      <c r="G288" s="617"/>
      <c r="H288" s="492"/>
      <c r="I288" s="492"/>
      <c r="J288" s="657"/>
      <c r="K288" s="618"/>
      <c r="L288" s="622"/>
      <c r="M288" s="613"/>
      <c r="N288" s="613"/>
      <c r="O288" s="610"/>
      <c r="P288" s="610"/>
      <c r="Q288" s="612"/>
      <c r="R288" s="613"/>
      <c r="S288" s="612"/>
      <c r="T288" s="612"/>
      <c r="U288" s="613"/>
      <c r="V288" s="612"/>
      <c r="W288" s="620"/>
    </row>
    <row r="289" ht="13.5" customHeight="1">
      <c r="A289" s="604"/>
      <c r="B289" s="475"/>
      <c r="C289" s="475"/>
      <c r="D289" s="492"/>
      <c r="E289" s="492"/>
      <c r="F289" s="632"/>
      <c r="G289" s="617"/>
      <c r="H289" s="492"/>
      <c r="I289" s="492"/>
      <c r="J289" s="657"/>
      <c r="K289" s="618"/>
      <c r="L289" s="622"/>
      <c r="M289" s="613"/>
      <c r="N289" s="613"/>
      <c r="O289" s="610"/>
      <c r="P289" s="610"/>
      <c r="Q289" s="612"/>
      <c r="R289" s="613"/>
      <c r="S289" s="612"/>
      <c r="T289" s="612"/>
      <c r="U289" s="613"/>
      <c r="V289" s="612"/>
      <c r="W289" s="620"/>
    </row>
    <row r="290" ht="13.5" customHeight="1">
      <c r="A290" s="604"/>
      <c r="B290" s="475"/>
      <c r="C290" s="475"/>
      <c r="D290" s="492"/>
      <c r="E290" s="492"/>
      <c r="F290" s="632"/>
      <c r="G290" s="617"/>
      <c r="H290" s="492"/>
      <c r="I290" s="492"/>
      <c r="J290" s="657"/>
      <c r="K290" s="618"/>
      <c r="L290" s="622"/>
      <c r="M290" s="613"/>
      <c r="N290" s="613"/>
      <c r="O290" s="610"/>
      <c r="P290" s="610"/>
      <c r="Q290" s="612"/>
      <c r="R290" s="613"/>
      <c r="S290" s="612"/>
      <c r="T290" s="612"/>
      <c r="U290" s="613"/>
      <c r="V290" s="612"/>
      <c r="W290" s="620"/>
    </row>
    <row r="291" ht="13.5" customHeight="1">
      <c r="A291" s="604"/>
      <c r="B291" s="475"/>
      <c r="C291" s="475"/>
      <c r="D291" s="492"/>
      <c r="E291" s="492"/>
      <c r="F291" s="632"/>
      <c r="G291" s="617"/>
      <c r="H291" s="492"/>
      <c r="I291" s="492"/>
      <c r="J291" s="657"/>
      <c r="K291" s="618"/>
      <c r="L291" s="622"/>
      <c r="M291" s="613"/>
      <c r="N291" s="613"/>
      <c r="O291" s="610"/>
      <c r="P291" s="610"/>
      <c r="Q291" s="612"/>
      <c r="R291" s="613"/>
      <c r="S291" s="612"/>
      <c r="T291" s="612"/>
      <c r="U291" s="613"/>
      <c r="V291" s="612"/>
      <c r="W291" s="620"/>
    </row>
    <row r="292" ht="13.5" customHeight="1">
      <c r="A292" s="604"/>
      <c r="B292" s="475"/>
      <c r="C292" s="475"/>
      <c r="D292" s="492"/>
      <c r="E292" s="492"/>
      <c r="F292" s="632"/>
      <c r="G292" s="617"/>
      <c r="H292" s="492"/>
      <c r="I292" s="492"/>
      <c r="J292" s="657"/>
      <c r="K292" s="618"/>
      <c r="L292" s="622"/>
      <c r="M292" s="613"/>
      <c r="N292" s="613"/>
      <c r="O292" s="610"/>
      <c r="P292" s="610"/>
      <c r="Q292" s="612"/>
      <c r="R292" s="613"/>
      <c r="S292" s="612"/>
      <c r="T292" s="612"/>
      <c r="U292" s="613"/>
      <c r="V292" s="612"/>
      <c r="W292" s="620"/>
    </row>
    <row r="293" ht="13.5" customHeight="1">
      <c r="A293" s="604"/>
      <c r="B293" s="475"/>
      <c r="C293" s="475"/>
      <c r="D293" s="492"/>
      <c r="E293" s="492"/>
      <c r="F293" s="632"/>
      <c r="G293" s="617"/>
      <c r="H293" s="492"/>
      <c r="I293" s="492"/>
      <c r="J293" s="657"/>
      <c r="K293" s="618"/>
      <c r="L293" s="622"/>
      <c r="M293" s="613"/>
      <c r="N293" s="613"/>
      <c r="O293" s="610"/>
      <c r="P293" s="610"/>
      <c r="Q293" s="612"/>
      <c r="R293" s="613"/>
      <c r="S293" s="612"/>
      <c r="T293" s="612"/>
      <c r="U293" s="613"/>
      <c r="V293" s="612"/>
      <c r="W293" s="620"/>
    </row>
    <row r="294" ht="13.5" customHeight="1">
      <c r="A294" s="604"/>
      <c r="B294" s="475"/>
      <c r="C294" s="475"/>
      <c r="D294" s="492"/>
      <c r="E294" s="492"/>
      <c r="F294" s="632"/>
      <c r="G294" s="617"/>
      <c r="H294" s="492"/>
      <c r="I294" s="492"/>
      <c r="J294" s="657"/>
      <c r="K294" s="618"/>
      <c r="L294" s="622"/>
      <c r="M294" s="613"/>
      <c r="N294" s="613"/>
      <c r="O294" s="610"/>
      <c r="P294" s="610"/>
      <c r="Q294" s="612"/>
      <c r="R294" s="613"/>
      <c r="S294" s="612"/>
      <c r="T294" s="612"/>
      <c r="U294" s="613"/>
      <c r="V294" s="612"/>
      <c r="W294" s="620"/>
    </row>
    <row r="295" ht="13.5" customHeight="1">
      <c r="A295" s="604"/>
      <c r="B295" s="475"/>
      <c r="C295" s="475"/>
      <c r="D295" s="492"/>
      <c r="E295" s="492"/>
      <c r="F295" s="632"/>
      <c r="G295" s="617"/>
      <c r="H295" s="492"/>
      <c r="I295" s="492"/>
      <c r="J295" s="657"/>
      <c r="K295" s="618"/>
      <c r="L295" s="622"/>
      <c r="M295" s="613"/>
      <c r="N295" s="613"/>
      <c r="O295" s="610"/>
      <c r="P295" s="610"/>
      <c r="Q295" s="612"/>
      <c r="R295" s="613"/>
      <c r="S295" s="612"/>
      <c r="T295" s="612"/>
      <c r="U295" s="613"/>
      <c r="V295" s="612"/>
      <c r="W295" s="620"/>
    </row>
    <row r="296" ht="13.5" customHeight="1">
      <c r="A296" s="604"/>
      <c r="B296" s="475"/>
      <c r="C296" s="475"/>
      <c r="D296" s="492"/>
      <c r="E296" s="492"/>
      <c r="F296" s="632"/>
      <c r="G296" s="617"/>
      <c r="H296" s="492"/>
      <c r="I296" s="492"/>
      <c r="J296" s="657"/>
      <c r="K296" s="618"/>
      <c r="L296" s="622"/>
      <c r="M296" s="613"/>
      <c r="N296" s="613"/>
      <c r="O296" s="610"/>
      <c r="P296" s="610"/>
      <c r="Q296" s="612"/>
      <c r="R296" s="613"/>
      <c r="S296" s="612"/>
      <c r="T296" s="612"/>
      <c r="U296" s="613"/>
      <c r="V296" s="612"/>
      <c r="W296" s="620"/>
    </row>
    <row r="297" ht="13.5" customHeight="1">
      <c r="A297" s="604"/>
      <c r="B297" s="475"/>
      <c r="C297" s="475"/>
      <c r="D297" s="492"/>
      <c r="E297" s="492"/>
      <c r="F297" s="632"/>
      <c r="G297" s="617"/>
      <c r="H297" s="492"/>
      <c r="I297" s="492"/>
      <c r="J297" s="657"/>
      <c r="K297" s="618"/>
      <c r="L297" s="622"/>
      <c r="M297" s="613"/>
      <c r="N297" s="613"/>
      <c r="O297" s="610"/>
      <c r="P297" s="610"/>
      <c r="Q297" s="612"/>
      <c r="R297" s="613"/>
      <c r="S297" s="612"/>
      <c r="T297" s="612"/>
      <c r="U297" s="613"/>
      <c r="V297" s="612"/>
      <c r="W297" s="620"/>
    </row>
    <row r="298" ht="13.5" customHeight="1">
      <c r="A298" s="604"/>
      <c r="B298" s="475"/>
      <c r="C298" s="475"/>
      <c r="D298" s="492"/>
      <c r="E298" s="492"/>
      <c r="F298" s="632"/>
      <c r="G298" s="617"/>
      <c r="H298" s="492"/>
      <c r="I298" s="492"/>
      <c r="J298" s="657"/>
      <c r="K298" s="618"/>
      <c r="L298" s="622"/>
      <c r="M298" s="613"/>
      <c r="N298" s="613"/>
      <c r="O298" s="610"/>
      <c r="P298" s="610"/>
      <c r="Q298" s="612"/>
      <c r="R298" s="613"/>
      <c r="S298" s="612"/>
      <c r="T298" s="612"/>
      <c r="U298" s="613"/>
      <c r="V298" s="612"/>
      <c r="W298" s="620"/>
    </row>
    <row r="299" ht="13.5" customHeight="1">
      <c r="A299" s="604"/>
      <c r="B299" s="475"/>
      <c r="C299" s="475"/>
      <c r="D299" s="492"/>
      <c r="E299" s="492"/>
      <c r="F299" s="632"/>
      <c r="G299" s="617"/>
      <c r="H299" s="492"/>
      <c r="I299" s="492"/>
      <c r="J299" s="657"/>
      <c r="K299" s="618"/>
      <c r="L299" s="622"/>
      <c r="M299" s="613"/>
      <c r="N299" s="613"/>
      <c r="O299" s="610"/>
      <c r="P299" s="610"/>
      <c r="Q299" s="612"/>
      <c r="R299" s="613"/>
      <c r="S299" s="612"/>
      <c r="T299" s="612"/>
      <c r="U299" s="613"/>
      <c r="V299" s="612"/>
      <c r="W299" s="620"/>
    </row>
    <row r="300" ht="13.5" customHeight="1">
      <c r="A300" s="604"/>
      <c r="B300" s="475"/>
      <c r="C300" s="475"/>
      <c r="D300" s="492"/>
      <c r="E300" s="492"/>
      <c r="F300" s="632"/>
      <c r="G300" s="617"/>
      <c r="H300" s="492"/>
      <c r="I300" s="492"/>
      <c r="J300" s="657"/>
      <c r="K300" s="618"/>
      <c r="L300" s="622"/>
      <c r="M300" s="613"/>
      <c r="N300" s="613"/>
      <c r="O300" s="610"/>
      <c r="P300" s="610"/>
      <c r="Q300" s="612"/>
      <c r="R300" s="613"/>
      <c r="S300" s="612"/>
      <c r="T300" s="612"/>
      <c r="U300" s="613"/>
      <c r="V300" s="612"/>
      <c r="W300" s="620"/>
    </row>
    <row r="301" ht="13.5" customHeight="1">
      <c r="A301" s="604"/>
      <c r="B301" s="475"/>
      <c r="C301" s="475"/>
      <c r="D301" s="492"/>
      <c r="E301" s="492"/>
      <c r="F301" s="632"/>
      <c r="G301" s="617"/>
      <c r="H301" s="492"/>
      <c r="I301" s="492"/>
      <c r="J301" s="657"/>
      <c r="K301" s="618"/>
      <c r="L301" s="622"/>
      <c r="M301" s="613"/>
      <c r="N301" s="613"/>
      <c r="O301" s="610"/>
      <c r="P301" s="610"/>
      <c r="Q301" s="612"/>
      <c r="R301" s="613"/>
      <c r="S301" s="612"/>
      <c r="T301" s="612"/>
      <c r="U301" s="613"/>
      <c r="V301" s="612"/>
      <c r="W301" s="620"/>
    </row>
    <row r="302" ht="13.5" customHeight="1">
      <c r="A302" s="604"/>
      <c r="B302" s="475"/>
      <c r="C302" s="475"/>
      <c r="D302" s="492"/>
      <c r="E302" s="492"/>
      <c r="F302" s="632"/>
      <c r="G302" s="617"/>
      <c r="H302" s="492"/>
      <c r="I302" s="492"/>
      <c r="J302" s="657"/>
      <c r="K302" s="618"/>
      <c r="L302" s="622"/>
      <c r="M302" s="613"/>
      <c r="N302" s="613"/>
      <c r="O302" s="610"/>
      <c r="P302" s="610"/>
      <c r="Q302" s="612"/>
      <c r="R302" s="613"/>
      <c r="S302" s="612"/>
      <c r="T302" s="612"/>
      <c r="U302" s="613"/>
      <c r="V302" s="612"/>
      <c r="W302" s="620"/>
    </row>
    <row r="303" ht="13.5" customHeight="1">
      <c r="A303" s="604"/>
      <c r="B303" s="475"/>
      <c r="C303" s="475"/>
      <c r="D303" s="492"/>
      <c r="E303" s="492"/>
      <c r="F303" s="632"/>
      <c r="G303" s="617"/>
      <c r="H303" s="492"/>
      <c r="I303" s="492"/>
      <c r="J303" s="657"/>
      <c r="K303" s="618"/>
      <c r="L303" s="622"/>
      <c r="M303" s="613"/>
      <c r="N303" s="613"/>
      <c r="O303" s="610"/>
      <c r="P303" s="610"/>
      <c r="Q303" s="612"/>
      <c r="R303" s="613"/>
      <c r="S303" s="612"/>
      <c r="T303" s="612"/>
      <c r="U303" s="613"/>
      <c r="V303" s="612"/>
      <c r="W303" s="620"/>
    </row>
    <row r="304" ht="13.5" customHeight="1">
      <c r="A304" s="604"/>
      <c r="B304" s="475"/>
      <c r="C304" s="475"/>
      <c r="D304" s="492"/>
      <c r="E304" s="492"/>
      <c r="F304" s="632"/>
      <c r="G304" s="617"/>
      <c r="H304" s="492"/>
      <c r="I304" s="492"/>
      <c r="J304" s="657"/>
      <c r="K304" s="618"/>
      <c r="L304" s="622"/>
      <c r="M304" s="613"/>
      <c r="N304" s="613"/>
      <c r="O304" s="610"/>
      <c r="P304" s="610"/>
      <c r="Q304" s="612"/>
      <c r="R304" s="613"/>
      <c r="S304" s="612"/>
      <c r="T304" s="612"/>
      <c r="U304" s="613"/>
      <c r="V304" s="612"/>
      <c r="W304" s="620"/>
    </row>
    <row r="305" ht="13.5" customHeight="1">
      <c r="A305" s="604"/>
      <c r="B305" s="475"/>
      <c r="C305" s="475"/>
      <c r="D305" s="492"/>
      <c r="E305" s="492"/>
      <c r="F305" s="632"/>
      <c r="G305" s="617"/>
      <c r="H305" s="492"/>
      <c r="I305" s="492"/>
      <c r="J305" s="657"/>
      <c r="K305" s="618"/>
      <c r="L305" s="622"/>
      <c r="M305" s="613"/>
      <c r="N305" s="613"/>
      <c r="O305" s="610"/>
      <c r="P305" s="610"/>
      <c r="Q305" s="612"/>
      <c r="R305" s="613"/>
      <c r="S305" s="612"/>
      <c r="T305" s="612"/>
      <c r="U305" s="613"/>
      <c r="V305" s="612"/>
      <c r="W305" s="620"/>
    </row>
    <row r="306" ht="13.5" customHeight="1">
      <c r="A306" s="604"/>
      <c r="B306" s="475"/>
      <c r="C306" s="475"/>
      <c r="D306" s="492"/>
      <c r="E306" s="492"/>
      <c r="F306" s="632"/>
      <c r="G306" s="617"/>
      <c r="H306" s="492"/>
      <c r="I306" s="492"/>
      <c r="J306" s="657"/>
      <c r="K306" s="618"/>
      <c r="L306" s="622"/>
      <c r="M306" s="613"/>
      <c r="N306" s="613"/>
      <c r="O306" s="610"/>
      <c r="P306" s="610"/>
      <c r="Q306" s="612"/>
      <c r="R306" s="613"/>
      <c r="S306" s="612"/>
      <c r="T306" s="612"/>
      <c r="U306" s="613"/>
      <c r="V306" s="612"/>
      <c r="W306" s="620"/>
    </row>
    <row r="307" ht="13.5" customHeight="1">
      <c r="A307" s="604"/>
      <c r="B307" s="475"/>
      <c r="C307" s="475"/>
      <c r="D307" s="492"/>
      <c r="E307" s="492"/>
      <c r="F307" s="632"/>
      <c r="G307" s="617"/>
      <c r="H307" s="492"/>
      <c r="I307" s="492"/>
      <c r="J307" s="657"/>
      <c r="K307" s="618"/>
      <c r="L307" s="622"/>
      <c r="M307" s="613"/>
      <c r="N307" s="613"/>
      <c r="O307" s="610"/>
      <c r="P307" s="610"/>
      <c r="Q307" s="612"/>
      <c r="R307" s="613"/>
      <c r="S307" s="612"/>
      <c r="T307" s="612"/>
      <c r="U307" s="613"/>
      <c r="V307" s="612"/>
      <c r="W307" s="620"/>
    </row>
    <row r="308" ht="13.5" customHeight="1">
      <c r="A308" s="604"/>
      <c r="B308" s="475"/>
      <c r="C308" s="475"/>
      <c r="D308" s="492"/>
      <c r="E308" s="492"/>
      <c r="F308" s="632"/>
      <c r="G308" s="617"/>
      <c r="H308" s="492"/>
      <c r="I308" s="492"/>
      <c r="J308" s="657"/>
      <c r="K308" s="618"/>
      <c r="L308" s="622"/>
      <c r="M308" s="613"/>
      <c r="N308" s="613"/>
      <c r="O308" s="610"/>
      <c r="P308" s="610"/>
      <c r="Q308" s="612"/>
      <c r="R308" s="613"/>
      <c r="S308" s="612"/>
      <c r="T308" s="612"/>
      <c r="U308" s="613"/>
      <c r="V308" s="612"/>
      <c r="W308" s="620"/>
    </row>
    <row r="309" ht="13.5" customHeight="1">
      <c r="A309" s="604"/>
      <c r="B309" s="475"/>
      <c r="C309" s="475"/>
      <c r="D309" s="492"/>
      <c r="E309" s="492"/>
      <c r="F309" s="632"/>
      <c r="G309" s="617"/>
      <c r="H309" s="492"/>
      <c r="I309" s="492"/>
      <c r="J309" s="657"/>
      <c r="K309" s="618"/>
      <c r="L309" s="622"/>
      <c r="M309" s="613"/>
      <c r="N309" s="613"/>
      <c r="O309" s="610"/>
      <c r="P309" s="610"/>
      <c r="Q309" s="612"/>
      <c r="R309" s="613"/>
      <c r="S309" s="612"/>
      <c r="T309" s="612"/>
      <c r="U309" s="613"/>
      <c r="V309" s="612"/>
      <c r="W309" s="620"/>
    </row>
    <row r="310" ht="13.5" customHeight="1">
      <c r="A310" s="604"/>
      <c r="B310" s="475"/>
      <c r="C310" s="475"/>
      <c r="D310" s="492"/>
      <c r="E310" s="492"/>
      <c r="F310" s="632"/>
      <c r="G310" s="617"/>
      <c r="H310" s="492"/>
      <c r="I310" s="492"/>
      <c r="J310" s="657"/>
      <c r="K310" s="618"/>
      <c r="L310" s="622"/>
      <c r="M310" s="613"/>
      <c r="N310" s="613"/>
      <c r="O310" s="610"/>
      <c r="P310" s="610"/>
      <c r="Q310" s="612"/>
      <c r="R310" s="613"/>
      <c r="S310" s="612"/>
      <c r="T310" s="612"/>
      <c r="U310" s="613"/>
      <c r="V310" s="612"/>
      <c r="W310" s="620"/>
    </row>
    <row r="311" ht="13.5" customHeight="1">
      <c r="A311" s="604"/>
      <c r="B311" s="475"/>
      <c r="C311" s="475"/>
      <c r="D311" s="492"/>
      <c r="E311" s="492"/>
      <c r="F311" s="632"/>
      <c r="G311" s="617"/>
      <c r="H311" s="492"/>
      <c r="I311" s="492"/>
      <c r="J311" s="657"/>
      <c r="K311" s="618"/>
      <c r="L311" s="622"/>
      <c r="M311" s="613"/>
      <c r="N311" s="613"/>
      <c r="O311" s="610"/>
      <c r="P311" s="610"/>
      <c r="Q311" s="612"/>
      <c r="R311" s="613"/>
      <c r="S311" s="612"/>
      <c r="T311" s="612"/>
      <c r="U311" s="613"/>
      <c r="V311" s="612"/>
      <c r="W311" s="620"/>
    </row>
    <row r="312" ht="13.5" customHeight="1">
      <c r="A312" s="604"/>
      <c r="B312" s="475"/>
      <c r="C312" s="475"/>
      <c r="D312" s="492"/>
      <c r="E312" s="492"/>
      <c r="F312" s="632"/>
      <c r="G312" s="617"/>
      <c r="H312" s="492"/>
      <c r="I312" s="492"/>
      <c r="J312" s="657"/>
      <c r="K312" s="618"/>
      <c r="L312" s="622"/>
      <c r="M312" s="613"/>
      <c r="N312" s="613"/>
      <c r="O312" s="610"/>
      <c r="P312" s="610"/>
      <c r="Q312" s="612"/>
      <c r="R312" s="613"/>
      <c r="S312" s="612"/>
      <c r="T312" s="612"/>
      <c r="U312" s="613"/>
      <c r="V312" s="612"/>
      <c r="W312" s="620"/>
    </row>
    <row r="313" ht="13.5" customHeight="1">
      <c r="A313" s="604"/>
      <c r="B313" s="475"/>
      <c r="C313" s="475"/>
      <c r="D313" s="492"/>
      <c r="E313" s="492"/>
      <c r="F313" s="632"/>
      <c r="G313" s="617"/>
      <c r="H313" s="492"/>
      <c r="I313" s="492"/>
      <c r="J313" s="657"/>
      <c r="K313" s="618"/>
      <c r="L313" s="622"/>
      <c r="M313" s="613"/>
      <c r="N313" s="613"/>
      <c r="O313" s="610"/>
      <c r="P313" s="610"/>
      <c r="Q313" s="612"/>
      <c r="R313" s="613"/>
      <c r="S313" s="612"/>
      <c r="T313" s="612"/>
      <c r="U313" s="613"/>
      <c r="V313" s="612"/>
      <c r="W313" s="620"/>
    </row>
    <row r="314" ht="13.5" customHeight="1">
      <c r="A314" s="604"/>
      <c r="B314" s="475"/>
      <c r="C314" s="475"/>
      <c r="D314" s="492"/>
      <c r="E314" s="492"/>
      <c r="F314" s="632"/>
      <c r="G314" s="617"/>
      <c r="H314" s="492"/>
      <c r="I314" s="492"/>
      <c r="J314" s="657"/>
      <c r="K314" s="618"/>
      <c r="L314" s="622"/>
      <c r="M314" s="613"/>
      <c r="N314" s="613"/>
      <c r="O314" s="610"/>
      <c r="P314" s="610"/>
      <c r="Q314" s="612"/>
      <c r="R314" s="613"/>
      <c r="S314" s="612"/>
      <c r="T314" s="612"/>
      <c r="U314" s="613"/>
      <c r="V314" s="612"/>
      <c r="W314" s="620"/>
    </row>
    <row r="315" ht="13.5" customHeight="1">
      <c r="A315" s="604"/>
      <c r="B315" s="475"/>
      <c r="C315" s="475"/>
      <c r="D315" s="492"/>
      <c r="E315" s="492"/>
      <c r="F315" s="632"/>
      <c r="G315" s="617"/>
      <c r="H315" s="492"/>
      <c r="I315" s="492"/>
      <c r="J315" s="657"/>
      <c r="K315" s="618"/>
      <c r="L315" s="622"/>
      <c r="M315" s="613"/>
      <c r="N315" s="613"/>
      <c r="O315" s="610"/>
      <c r="P315" s="610"/>
      <c r="Q315" s="612"/>
      <c r="R315" s="613"/>
      <c r="S315" s="612"/>
      <c r="T315" s="612"/>
      <c r="U315" s="613"/>
      <c r="V315" s="612"/>
      <c r="W315" s="620"/>
    </row>
    <row r="316" ht="13.5" customHeight="1">
      <c r="A316" s="604"/>
      <c r="B316" s="475"/>
      <c r="C316" s="475"/>
      <c r="D316" s="492"/>
      <c r="E316" s="492"/>
      <c r="F316" s="632"/>
      <c r="G316" s="617"/>
      <c r="H316" s="492"/>
      <c r="I316" s="492"/>
      <c r="J316" s="657"/>
      <c r="K316" s="618"/>
      <c r="L316" s="622"/>
      <c r="M316" s="613"/>
      <c r="N316" s="613"/>
      <c r="O316" s="610"/>
      <c r="P316" s="610"/>
      <c r="Q316" s="612"/>
      <c r="R316" s="613"/>
      <c r="S316" s="612"/>
      <c r="T316" s="612"/>
      <c r="U316" s="613"/>
      <c r="V316" s="612"/>
      <c r="W316" s="620"/>
    </row>
    <row r="317" ht="13.5" customHeight="1">
      <c r="A317" s="604"/>
      <c r="B317" s="475"/>
      <c r="C317" s="475"/>
      <c r="D317" s="492"/>
      <c r="E317" s="492"/>
      <c r="F317" s="632"/>
      <c r="G317" s="617"/>
      <c r="H317" s="492"/>
      <c r="I317" s="492"/>
      <c r="J317" s="657"/>
      <c r="K317" s="618"/>
      <c r="L317" s="622"/>
      <c r="M317" s="613"/>
      <c r="N317" s="613"/>
      <c r="O317" s="610"/>
      <c r="P317" s="610"/>
      <c r="Q317" s="612"/>
      <c r="R317" s="613"/>
      <c r="S317" s="612"/>
      <c r="T317" s="612"/>
      <c r="U317" s="613"/>
      <c r="V317" s="612"/>
      <c r="W317" s="620"/>
    </row>
    <row r="318" ht="13.5" customHeight="1">
      <c r="A318" s="604"/>
      <c r="B318" s="475"/>
      <c r="C318" s="475"/>
      <c r="D318" s="492"/>
      <c r="E318" s="492"/>
      <c r="F318" s="632"/>
      <c r="G318" s="617"/>
      <c r="H318" s="492"/>
      <c r="I318" s="492"/>
      <c r="J318" s="657"/>
      <c r="K318" s="618"/>
      <c r="L318" s="622"/>
      <c r="M318" s="613"/>
      <c r="N318" s="613"/>
      <c r="O318" s="610"/>
      <c r="P318" s="610"/>
      <c r="Q318" s="612"/>
      <c r="R318" s="613"/>
      <c r="S318" s="612"/>
      <c r="T318" s="612"/>
      <c r="U318" s="613"/>
      <c r="V318" s="612"/>
      <c r="W318" s="620"/>
    </row>
    <row r="319" ht="13.5" customHeight="1">
      <c r="A319" s="604"/>
      <c r="B319" s="475"/>
      <c r="C319" s="475"/>
      <c r="D319" s="492"/>
      <c r="E319" s="492"/>
      <c r="F319" s="632"/>
      <c r="G319" s="617"/>
      <c r="H319" s="492"/>
      <c r="I319" s="492"/>
      <c r="J319" s="657"/>
      <c r="K319" s="618"/>
      <c r="L319" s="622"/>
      <c r="M319" s="613"/>
      <c r="N319" s="613"/>
      <c r="O319" s="610"/>
      <c r="P319" s="610"/>
      <c r="Q319" s="612"/>
      <c r="R319" s="613"/>
      <c r="S319" s="612"/>
      <c r="T319" s="612"/>
      <c r="U319" s="613"/>
      <c r="V319" s="612"/>
      <c r="W319" s="620"/>
    </row>
    <row r="320" ht="13.5" customHeight="1">
      <c r="A320" s="604"/>
      <c r="B320" s="475"/>
      <c r="C320" s="475"/>
      <c r="D320" s="492"/>
      <c r="E320" s="492"/>
      <c r="F320" s="632"/>
      <c r="G320" s="617"/>
      <c r="H320" s="492"/>
      <c r="I320" s="492"/>
      <c r="J320" s="657"/>
      <c r="K320" s="618"/>
      <c r="L320" s="622"/>
      <c r="M320" s="613"/>
      <c r="N320" s="613"/>
      <c r="O320" s="610"/>
      <c r="P320" s="610"/>
      <c r="Q320" s="612"/>
      <c r="R320" s="613"/>
      <c r="S320" s="612"/>
      <c r="T320" s="612"/>
      <c r="U320" s="613"/>
      <c r="V320" s="612"/>
      <c r="W320" s="620"/>
    </row>
    <row r="321" ht="13.5" customHeight="1">
      <c r="A321" s="604"/>
      <c r="B321" s="475"/>
      <c r="C321" s="475"/>
      <c r="D321" s="492"/>
      <c r="E321" s="492"/>
      <c r="F321" s="632"/>
      <c r="G321" s="617"/>
      <c r="H321" s="492"/>
      <c r="I321" s="492"/>
      <c r="J321" s="657"/>
      <c r="K321" s="618"/>
      <c r="L321" s="622"/>
      <c r="M321" s="613"/>
      <c r="N321" s="613"/>
      <c r="O321" s="610"/>
      <c r="P321" s="610"/>
      <c r="Q321" s="612"/>
      <c r="R321" s="613"/>
      <c r="S321" s="612"/>
      <c r="T321" s="612"/>
      <c r="U321" s="613"/>
      <c r="V321" s="612"/>
      <c r="W321" s="620"/>
    </row>
    <row r="322" ht="13.5" customHeight="1">
      <c r="A322" s="604"/>
      <c r="B322" s="475"/>
      <c r="C322" s="475"/>
      <c r="D322" s="492"/>
      <c r="E322" s="492"/>
      <c r="F322" s="632"/>
      <c r="G322" s="617"/>
      <c r="H322" s="492"/>
      <c r="I322" s="492"/>
      <c r="J322" s="657"/>
      <c r="K322" s="618"/>
      <c r="L322" s="622"/>
      <c r="M322" s="613"/>
      <c r="N322" s="613"/>
      <c r="O322" s="610"/>
      <c r="P322" s="610"/>
      <c r="Q322" s="612"/>
      <c r="R322" s="613"/>
      <c r="S322" s="612"/>
      <c r="T322" s="612"/>
      <c r="U322" s="613"/>
      <c r="V322" s="612"/>
      <c r="W322" s="620"/>
    </row>
    <row r="323" ht="13.5" customHeight="1">
      <c r="A323" s="604"/>
      <c r="B323" s="475"/>
      <c r="C323" s="475"/>
      <c r="D323" s="492"/>
      <c r="E323" s="492"/>
      <c r="F323" s="632"/>
      <c r="G323" s="617"/>
      <c r="H323" s="492"/>
      <c r="I323" s="492"/>
      <c r="J323" s="657"/>
      <c r="K323" s="618"/>
      <c r="L323" s="622"/>
      <c r="M323" s="613"/>
      <c r="N323" s="613"/>
      <c r="O323" s="610"/>
      <c r="P323" s="610"/>
      <c r="Q323" s="612"/>
      <c r="R323" s="613"/>
      <c r="S323" s="612"/>
      <c r="T323" s="612"/>
      <c r="U323" s="613"/>
      <c r="V323" s="612"/>
      <c r="W323" s="620"/>
    </row>
    <row r="324" ht="13.5" customHeight="1">
      <c r="A324" s="604"/>
      <c r="B324" s="475"/>
      <c r="C324" s="475"/>
      <c r="D324" s="492"/>
      <c r="E324" s="492"/>
      <c r="F324" s="632"/>
      <c r="G324" s="617"/>
      <c r="H324" s="492"/>
      <c r="I324" s="492"/>
      <c r="J324" s="657"/>
      <c r="K324" s="618"/>
      <c r="L324" s="622"/>
      <c r="M324" s="613"/>
      <c r="N324" s="613"/>
      <c r="O324" s="610"/>
      <c r="P324" s="610"/>
      <c r="Q324" s="612"/>
      <c r="R324" s="613"/>
      <c r="S324" s="612"/>
      <c r="T324" s="612"/>
      <c r="U324" s="613"/>
      <c r="V324" s="612"/>
      <c r="W324" s="620"/>
    </row>
    <row r="325" ht="13.5" customHeight="1">
      <c r="A325" s="604"/>
      <c r="B325" s="475"/>
      <c r="C325" s="475"/>
      <c r="D325" s="492"/>
      <c r="E325" s="492"/>
      <c r="F325" s="632"/>
      <c r="G325" s="617"/>
      <c r="H325" s="492"/>
      <c r="I325" s="492"/>
      <c r="J325" s="657"/>
      <c r="K325" s="618"/>
      <c r="L325" s="622"/>
      <c r="M325" s="613"/>
      <c r="N325" s="613"/>
      <c r="O325" s="610"/>
      <c r="P325" s="610"/>
      <c r="Q325" s="612"/>
      <c r="R325" s="613"/>
      <c r="S325" s="612"/>
      <c r="T325" s="612"/>
      <c r="U325" s="613"/>
      <c r="V325" s="612"/>
      <c r="W325" s="620"/>
    </row>
    <row r="326" ht="13.5" customHeight="1">
      <c r="A326" s="604"/>
      <c r="B326" s="475"/>
      <c r="C326" s="475"/>
      <c r="D326" s="492"/>
      <c r="E326" s="492"/>
      <c r="F326" s="632"/>
      <c r="G326" s="617"/>
      <c r="H326" s="492"/>
      <c r="I326" s="492"/>
      <c r="J326" s="657"/>
      <c r="K326" s="618"/>
      <c r="L326" s="622"/>
      <c r="M326" s="613"/>
      <c r="N326" s="613"/>
      <c r="O326" s="610"/>
      <c r="P326" s="610"/>
      <c r="Q326" s="612"/>
      <c r="R326" s="613"/>
      <c r="S326" s="612"/>
      <c r="T326" s="612"/>
      <c r="U326" s="613"/>
      <c r="V326" s="612"/>
      <c r="W326" s="620"/>
    </row>
    <row r="327" ht="13.5" customHeight="1">
      <c r="A327" s="604"/>
      <c r="B327" s="475"/>
      <c r="C327" s="475"/>
      <c r="D327" s="492"/>
      <c r="E327" s="492"/>
      <c r="F327" s="632"/>
      <c r="G327" s="617"/>
      <c r="H327" s="492"/>
      <c r="I327" s="492"/>
      <c r="J327" s="657"/>
      <c r="K327" s="618"/>
      <c r="L327" s="622"/>
      <c r="M327" s="613"/>
      <c r="N327" s="613"/>
      <c r="O327" s="610"/>
      <c r="P327" s="610"/>
      <c r="Q327" s="612"/>
      <c r="R327" s="613"/>
      <c r="S327" s="612"/>
      <c r="T327" s="612"/>
      <c r="U327" s="613"/>
      <c r="V327" s="612"/>
      <c r="W327" s="620"/>
    </row>
    <row r="328" ht="13.5" customHeight="1">
      <c r="A328" s="604"/>
      <c r="B328" s="475"/>
      <c r="C328" s="475"/>
      <c r="D328" s="492"/>
      <c r="E328" s="492"/>
      <c r="F328" s="632"/>
      <c r="G328" s="617"/>
      <c r="H328" s="492"/>
      <c r="I328" s="492"/>
      <c r="J328" s="657"/>
      <c r="K328" s="618"/>
      <c r="L328" s="622"/>
      <c r="M328" s="613"/>
      <c r="N328" s="613"/>
      <c r="O328" s="610"/>
      <c r="P328" s="610"/>
      <c r="Q328" s="612"/>
      <c r="R328" s="613"/>
      <c r="S328" s="612"/>
      <c r="T328" s="612"/>
      <c r="U328" s="613"/>
      <c r="V328" s="612"/>
      <c r="W328" s="620"/>
    </row>
    <row r="329" ht="13.5" customHeight="1">
      <c r="A329" s="604"/>
      <c r="B329" s="475"/>
      <c r="C329" s="475"/>
      <c r="D329" s="492"/>
      <c r="E329" s="492"/>
      <c r="F329" s="632"/>
      <c r="G329" s="617"/>
      <c r="H329" s="492"/>
      <c r="I329" s="492"/>
      <c r="J329" s="657"/>
      <c r="K329" s="618"/>
      <c r="L329" s="622"/>
      <c r="M329" s="613"/>
      <c r="N329" s="613"/>
      <c r="O329" s="610"/>
      <c r="P329" s="610"/>
      <c r="Q329" s="612"/>
      <c r="R329" s="613"/>
      <c r="S329" s="612"/>
      <c r="T329" s="612"/>
      <c r="U329" s="613"/>
      <c r="V329" s="612"/>
      <c r="W329" s="620"/>
    </row>
    <row r="330" ht="13.5" customHeight="1">
      <c r="A330" s="604"/>
      <c r="B330" s="475"/>
      <c r="C330" s="475"/>
      <c r="D330" s="492"/>
      <c r="E330" s="492"/>
      <c r="F330" s="632"/>
      <c r="G330" s="617"/>
      <c r="H330" s="492"/>
      <c r="I330" s="492"/>
      <c r="J330" s="657"/>
      <c r="K330" s="618"/>
      <c r="L330" s="622"/>
      <c r="M330" s="613"/>
      <c r="N330" s="613"/>
      <c r="O330" s="610"/>
      <c r="P330" s="610"/>
      <c r="Q330" s="612"/>
      <c r="R330" s="613"/>
      <c r="S330" s="612"/>
      <c r="T330" s="612"/>
      <c r="U330" s="613"/>
      <c r="V330" s="612"/>
      <c r="W330" s="620"/>
    </row>
    <row r="331" ht="13.5" customHeight="1">
      <c r="A331" s="604"/>
      <c r="B331" s="475"/>
      <c r="C331" s="475"/>
      <c r="D331" s="492"/>
      <c r="E331" s="492"/>
      <c r="F331" s="632"/>
      <c r="G331" s="617"/>
      <c r="H331" s="492"/>
      <c r="I331" s="492"/>
      <c r="J331" s="657"/>
      <c r="K331" s="618"/>
      <c r="L331" s="622"/>
      <c r="M331" s="613"/>
      <c r="N331" s="613"/>
      <c r="O331" s="610"/>
      <c r="P331" s="610"/>
      <c r="Q331" s="612"/>
      <c r="R331" s="613"/>
      <c r="S331" s="612"/>
      <c r="T331" s="612"/>
      <c r="U331" s="613"/>
      <c r="V331" s="612"/>
      <c r="W331" s="620"/>
    </row>
    <row r="332" ht="13.5" customHeight="1">
      <c r="A332" s="604"/>
      <c r="B332" s="475"/>
      <c r="C332" s="475"/>
      <c r="D332" s="492"/>
      <c r="E332" s="492"/>
      <c r="F332" s="632"/>
      <c r="G332" s="617"/>
      <c r="H332" s="492"/>
      <c r="I332" s="492"/>
      <c r="J332" s="657"/>
      <c r="K332" s="618"/>
      <c r="L332" s="622"/>
      <c r="M332" s="613"/>
      <c r="N332" s="613"/>
      <c r="O332" s="610"/>
      <c r="P332" s="610"/>
      <c r="Q332" s="612"/>
      <c r="R332" s="613"/>
      <c r="S332" s="612"/>
      <c r="T332" s="612"/>
      <c r="U332" s="613"/>
      <c r="V332" s="612"/>
      <c r="W332" s="620"/>
    </row>
    <row r="333" ht="13.5" customHeight="1">
      <c r="A333" s="604"/>
      <c r="B333" s="475"/>
      <c r="C333" s="475"/>
      <c r="D333" s="492"/>
      <c r="E333" s="492"/>
      <c r="F333" s="606"/>
      <c r="G333" s="617"/>
      <c r="H333" s="492"/>
      <c r="I333" s="492"/>
      <c r="J333" s="657"/>
      <c r="K333" s="618"/>
      <c r="L333" s="622"/>
      <c r="M333" s="613"/>
      <c r="N333" s="613"/>
      <c r="O333" s="610"/>
      <c r="P333" s="610"/>
      <c r="Q333" s="612"/>
      <c r="R333" s="613"/>
      <c r="S333" s="612"/>
      <c r="T333" s="612"/>
      <c r="U333" s="613"/>
      <c r="V333" s="612"/>
      <c r="W333" s="620"/>
    </row>
    <row r="334" ht="13.5" customHeight="1">
      <c r="A334" s="604"/>
      <c r="B334" s="475"/>
      <c r="C334" s="475"/>
      <c r="D334" s="492"/>
      <c r="E334" s="492"/>
      <c r="F334" s="606"/>
      <c r="G334" s="617"/>
      <c r="H334" s="492"/>
      <c r="I334" s="492"/>
      <c r="J334" s="657"/>
      <c r="K334" s="618"/>
      <c r="L334" s="622"/>
      <c r="M334" s="613"/>
      <c r="N334" s="613"/>
      <c r="O334" s="610"/>
      <c r="P334" s="610"/>
      <c r="Q334" s="612"/>
      <c r="R334" s="613"/>
      <c r="S334" s="612"/>
      <c r="T334" s="612"/>
      <c r="U334" s="613"/>
      <c r="V334" s="612"/>
      <c r="W334" s="620"/>
    </row>
    <row r="335" ht="13.5" customHeight="1">
      <c r="A335" s="604"/>
      <c r="B335" s="475"/>
      <c r="C335" s="475"/>
      <c r="D335" s="492"/>
      <c r="E335" s="492"/>
      <c r="F335" s="606"/>
      <c r="G335" s="617"/>
      <c r="H335" s="492"/>
      <c r="I335" s="492"/>
      <c r="J335" s="657"/>
      <c r="K335" s="618"/>
      <c r="L335" s="622"/>
      <c r="M335" s="613"/>
      <c r="N335" s="613"/>
      <c r="O335" s="610"/>
      <c r="P335" s="610"/>
      <c r="Q335" s="612"/>
      <c r="R335" s="613"/>
      <c r="S335" s="612"/>
      <c r="T335" s="612"/>
      <c r="U335" s="613"/>
      <c r="V335" s="612"/>
      <c r="W335" s="620"/>
    </row>
    <row r="336" ht="13.5" customHeight="1">
      <c r="A336" s="604"/>
      <c r="B336" s="475"/>
      <c r="C336" s="475"/>
      <c r="D336" s="492"/>
      <c r="E336" s="492"/>
      <c r="F336" s="606"/>
      <c r="G336" s="617"/>
      <c r="H336" s="492"/>
      <c r="I336" s="492"/>
      <c r="J336" s="657"/>
      <c r="K336" s="618"/>
      <c r="L336" s="622"/>
      <c r="M336" s="613"/>
      <c r="N336" s="613"/>
      <c r="O336" s="610"/>
      <c r="P336" s="610"/>
      <c r="Q336" s="612"/>
      <c r="R336" s="613"/>
      <c r="S336" s="612"/>
      <c r="T336" s="612"/>
      <c r="U336" s="613"/>
      <c r="V336" s="612"/>
      <c r="W336" s="620"/>
    </row>
    <row r="337" ht="13.5" customHeight="1">
      <c r="A337" s="604"/>
      <c r="B337" s="475"/>
      <c r="C337" s="475"/>
      <c r="D337" s="492"/>
      <c r="E337" s="492"/>
      <c r="F337" s="606"/>
      <c r="G337" s="617"/>
      <c r="H337" s="492"/>
      <c r="I337" s="492"/>
      <c r="J337" s="657"/>
      <c r="K337" s="618"/>
      <c r="L337" s="622"/>
      <c r="M337" s="613"/>
      <c r="N337" s="613"/>
      <c r="O337" s="610"/>
      <c r="P337" s="610"/>
      <c r="Q337" s="612"/>
      <c r="R337" s="613"/>
      <c r="S337" s="612"/>
      <c r="T337" s="612"/>
      <c r="U337" s="613"/>
      <c r="V337" s="612"/>
      <c r="W337" s="620"/>
    </row>
    <row r="338" ht="13.5" customHeight="1">
      <c r="A338" s="604"/>
      <c r="B338" s="475"/>
      <c r="C338" s="475"/>
      <c r="D338" s="492"/>
      <c r="E338" s="492"/>
      <c r="F338" s="606"/>
      <c r="G338" s="617"/>
      <c r="H338" s="492"/>
      <c r="I338" s="492"/>
      <c r="J338" s="657"/>
      <c r="K338" s="618"/>
      <c r="L338" s="622"/>
      <c r="M338" s="613"/>
      <c r="N338" s="613"/>
      <c r="O338" s="610"/>
      <c r="P338" s="610"/>
      <c r="Q338" s="612"/>
      <c r="R338" s="613"/>
      <c r="S338" s="612"/>
      <c r="T338" s="612"/>
      <c r="U338" s="613"/>
      <c r="V338" s="612"/>
      <c r="W338" s="620"/>
    </row>
    <row r="339" ht="13.5" customHeight="1">
      <c r="A339" s="604"/>
      <c r="B339" s="475"/>
      <c r="C339" s="475"/>
      <c r="D339" s="492"/>
      <c r="E339" s="492"/>
      <c r="F339" s="606"/>
      <c r="G339" s="617"/>
      <c r="H339" s="492"/>
      <c r="I339" s="492"/>
      <c r="J339" s="657"/>
      <c r="K339" s="618"/>
      <c r="L339" s="622"/>
      <c r="M339" s="613"/>
      <c r="N339" s="613"/>
      <c r="O339" s="610"/>
      <c r="P339" s="610"/>
      <c r="Q339" s="612"/>
      <c r="R339" s="613"/>
      <c r="S339" s="612"/>
      <c r="T339" s="612"/>
      <c r="U339" s="613"/>
      <c r="V339" s="612"/>
      <c r="W339" s="620"/>
    </row>
    <row r="340" ht="13.5" customHeight="1">
      <c r="A340" s="604"/>
      <c r="B340" s="475"/>
      <c r="C340" s="475"/>
      <c r="D340" s="492"/>
      <c r="E340" s="492"/>
      <c r="F340" s="606"/>
      <c r="G340" s="617"/>
      <c r="H340" s="492"/>
      <c r="I340" s="492"/>
      <c r="J340" s="657"/>
      <c r="K340" s="618"/>
      <c r="L340" s="622"/>
      <c r="M340" s="613"/>
      <c r="N340" s="613"/>
      <c r="O340" s="610"/>
      <c r="P340" s="610"/>
      <c r="Q340" s="612"/>
      <c r="R340" s="613"/>
      <c r="S340" s="612"/>
      <c r="T340" s="612"/>
      <c r="U340" s="613"/>
      <c r="V340" s="612"/>
      <c r="W340" s="620"/>
    </row>
    <row r="341" ht="13.5" customHeight="1">
      <c r="A341" s="604"/>
      <c r="B341" s="475"/>
      <c r="C341" s="475"/>
      <c r="D341" s="492"/>
      <c r="E341" s="492"/>
      <c r="F341" s="606"/>
      <c r="G341" s="617"/>
      <c r="H341" s="492"/>
      <c r="I341" s="492"/>
      <c r="J341" s="657"/>
      <c r="K341" s="618"/>
      <c r="L341" s="622"/>
      <c r="M341" s="613"/>
      <c r="N341" s="613"/>
      <c r="O341" s="610"/>
      <c r="P341" s="610"/>
      <c r="Q341" s="612"/>
      <c r="R341" s="613"/>
      <c r="S341" s="612"/>
      <c r="T341" s="612"/>
      <c r="U341" s="613"/>
      <c r="V341" s="612"/>
      <c r="W341" s="620"/>
    </row>
    <row r="342" ht="13.5" customHeight="1">
      <c r="A342" s="604"/>
      <c r="B342" s="475"/>
      <c r="C342" s="475"/>
      <c r="D342" s="492"/>
      <c r="E342" s="492"/>
      <c r="F342" s="606"/>
      <c r="G342" s="617"/>
      <c r="H342" s="492"/>
      <c r="I342" s="492"/>
      <c r="J342" s="657"/>
      <c r="K342" s="618"/>
      <c r="L342" s="622"/>
      <c r="M342" s="613"/>
      <c r="N342" s="613"/>
      <c r="O342" s="610"/>
      <c r="P342" s="610"/>
      <c r="Q342" s="612"/>
      <c r="R342" s="613"/>
      <c r="S342" s="612"/>
      <c r="T342" s="612"/>
      <c r="U342" s="613"/>
      <c r="V342" s="612"/>
      <c r="W342" s="620"/>
    </row>
    <row r="343" ht="13.5" customHeight="1">
      <c r="A343" s="604"/>
      <c r="B343" s="475"/>
      <c r="C343" s="475"/>
      <c r="D343" s="492"/>
      <c r="E343" s="492"/>
      <c r="F343" s="606"/>
      <c r="G343" s="617"/>
      <c r="H343" s="492"/>
      <c r="I343" s="492"/>
      <c r="J343" s="657"/>
      <c r="K343" s="618"/>
      <c r="L343" s="622"/>
      <c r="M343" s="613"/>
      <c r="N343" s="613"/>
      <c r="O343" s="610"/>
      <c r="P343" s="610"/>
      <c r="Q343" s="612"/>
      <c r="R343" s="613"/>
      <c r="S343" s="612"/>
      <c r="T343" s="612"/>
      <c r="U343" s="613"/>
      <c r="V343" s="612"/>
      <c r="W343" s="620"/>
    </row>
    <row r="344" ht="13.5" customHeight="1">
      <c r="A344" s="604"/>
      <c r="B344" s="475"/>
      <c r="C344" s="475"/>
      <c r="D344" s="492"/>
      <c r="E344" s="492"/>
      <c r="F344" s="606"/>
      <c r="G344" s="617"/>
      <c r="H344" s="492"/>
      <c r="I344" s="492"/>
      <c r="J344" s="657"/>
      <c r="K344" s="618"/>
      <c r="L344" s="622"/>
      <c r="M344" s="613"/>
      <c r="N344" s="613"/>
      <c r="O344" s="610"/>
      <c r="P344" s="610"/>
      <c r="Q344" s="612"/>
      <c r="R344" s="613"/>
      <c r="S344" s="612"/>
      <c r="T344" s="612"/>
      <c r="U344" s="613"/>
      <c r="V344" s="612"/>
      <c r="W344" s="620"/>
    </row>
    <row r="345" ht="13.5" customHeight="1">
      <c r="A345" s="604"/>
      <c r="B345" s="475"/>
      <c r="C345" s="475"/>
      <c r="D345" s="492"/>
      <c r="E345" s="492"/>
      <c r="F345" s="606"/>
      <c r="G345" s="617"/>
      <c r="H345" s="492"/>
      <c r="I345" s="492"/>
      <c r="J345" s="657"/>
      <c r="K345" s="618"/>
      <c r="L345" s="622"/>
      <c r="M345" s="613"/>
      <c r="N345" s="613"/>
      <c r="O345" s="610"/>
      <c r="P345" s="610"/>
      <c r="Q345" s="612"/>
      <c r="R345" s="613"/>
      <c r="S345" s="612"/>
      <c r="T345" s="612"/>
      <c r="U345" s="613"/>
      <c r="V345" s="612"/>
      <c r="W345" s="620"/>
    </row>
    <row r="346" ht="13.5" customHeight="1">
      <c r="A346" s="604"/>
      <c r="B346" s="475"/>
      <c r="C346" s="475"/>
      <c r="D346" s="492"/>
      <c r="E346" s="492"/>
      <c r="F346" s="606"/>
      <c r="G346" s="617"/>
      <c r="H346" s="492"/>
      <c r="I346" s="492"/>
      <c r="J346" s="657"/>
      <c r="K346" s="618"/>
      <c r="L346" s="622"/>
      <c r="M346" s="613"/>
      <c r="N346" s="613"/>
      <c r="O346" s="610"/>
      <c r="P346" s="610"/>
      <c r="Q346" s="612"/>
      <c r="R346" s="613"/>
      <c r="S346" s="612"/>
      <c r="T346" s="612"/>
      <c r="U346" s="613"/>
      <c r="V346" s="612"/>
      <c r="W346" s="620"/>
    </row>
    <row r="347" ht="13.5" customHeight="1">
      <c r="A347" s="604"/>
      <c r="B347" s="475"/>
      <c r="C347" s="475"/>
      <c r="D347" s="492"/>
      <c r="E347" s="492"/>
      <c r="F347" s="606"/>
      <c r="G347" s="617"/>
      <c r="H347" s="492"/>
      <c r="I347" s="492"/>
      <c r="J347" s="657"/>
      <c r="K347" s="618"/>
      <c r="L347" s="622"/>
      <c r="M347" s="613"/>
      <c r="N347" s="613"/>
      <c r="O347" s="610"/>
      <c r="P347" s="610"/>
      <c r="Q347" s="612"/>
      <c r="R347" s="613"/>
      <c r="S347" s="612"/>
      <c r="T347" s="612"/>
      <c r="U347" s="613"/>
      <c r="V347" s="612"/>
      <c r="W347" s="620"/>
    </row>
    <row r="348" ht="13.5" customHeight="1">
      <c r="A348" s="604"/>
      <c r="B348" s="475"/>
      <c r="C348" s="475"/>
      <c r="D348" s="492"/>
      <c r="E348" s="492"/>
      <c r="F348" s="606"/>
      <c r="G348" s="617"/>
      <c r="H348" s="492"/>
      <c r="I348" s="492"/>
      <c r="J348" s="657"/>
      <c r="K348" s="618"/>
      <c r="L348" s="622"/>
      <c r="M348" s="613"/>
      <c r="N348" s="613"/>
      <c r="O348" s="610"/>
      <c r="P348" s="610"/>
      <c r="Q348" s="612"/>
      <c r="R348" s="613"/>
      <c r="S348" s="612"/>
      <c r="T348" s="612"/>
      <c r="U348" s="613"/>
      <c r="V348" s="612"/>
      <c r="W348" s="620"/>
    </row>
    <row r="349" ht="13.5" customHeight="1">
      <c r="A349" s="604"/>
      <c r="B349" s="475"/>
      <c r="C349" s="475"/>
      <c r="D349" s="492"/>
      <c r="E349" s="492"/>
      <c r="F349" s="606"/>
      <c r="G349" s="617"/>
      <c r="H349" s="492"/>
      <c r="I349" s="492"/>
      <c r="J349" s="657"/>
      <c r="K349" s="618"/>
      <c r="L349" s="622"/>
      <c r="M349" s="613"/>
      <c r="N349" s="613"/>
      <c r="O349" s="610"/>
      <c r="P349" s="610"/>
      <c r="Q349" s="612"/>
      <c r="R349" s="613"/>
      <c r="S349" s="612"/>
      <c r="T349" s="612"/>
      <c r="U349" s="613"/>
      <c r="V349" s="612"/>
      <c r="W349" s="620"/>
    </row>
    <row r="350" ht="13.5" customHeight="1">
      <c r="A350" s="604"/>
      <c r="B350" s="475"/>
      <c r="C350" s="475"/>
      <c r="D350" s="492"/>
      <c r="E350" s="492"/>
      <c r="F350" s="606"/>
      <c r="G350" s="617"/>
      <c r="H350" s="492"/>
      <c r="I350" s="492"/>
      <c r="J350" s="657"/>
      <c r="K350" s="618"/>
      <c r="L350" s="622"/>
      <c r="M350" s="613"/>
      <c r="N350" s="613"/>
      <c r="O350" s="610"/>
      <c r="P350" s="610"/>
      <c r="Q350" s="612"/>
      <c r="R350" s="613"/>
      <c r="S350" s="612"/>
      <c r="T350" s="612"/>
      <c r="U350" s="613"/>
      <c r="V350" s="612"/>
      <c r="W350" s="620"/>
    </row>
    <row r="351" ht="13.5" customHeight="1">
      <c r="A351" s="604"/>
      <c r="B351" s="475"/>
      <c r="C351" s="475"/>
      <c r="D351" s="492"/>
      <c r="E351" s="492"/>
      <c r="F351" s="606"/>
      <c r="G351" s="617"/>
      <c r="H351" s="492"/>
      <c r="I351" s="492"/>
      <c r="J351" s="657"/>
      <c r="K351" s="618"/>
      <c r="L351" s="622"/>
      <c r="M351" s="613"/>
      <c r="N351" s="613"/>
      <c r="O351" s="610"/>
      <c r="P351" s="610"/>
      <c r="Q351" s="612"/>
      <c r="R351" s="613"/>
      <c r="S351" s="612"/>
      <c r="T351" s="612"/>
      <c r="U351" s="613"/>
      <c r="V351" s="612"/>
      <c r="W351" s="620"/>
    </row>
    <row r="352" ht="13.5" customHeight="1">
      <c r="A352" s="604"/>
      <c r="B352" s="475"/>
      <c r="C352" s="475"/>
      <c r="D352" s="492"/>
      <c r="E352" s="492"/>
      <c r="F352" s="606"/>
      <c r="G352" s="617"/>
      <c r="H352" s="492"/>
      <c r="I352" s="492"/>
      <c r="J352" s="657"/>
      <c r="K352" s="618"/>
      <c r="L352" s="622"/>
      <c r="M352" s="613"/>
      <c r="N352" s="613"/>
      <c r="O352" s="610"/>
      <c r="P352" s="610"/>
      <c r="Q352" s="612"/>
      <c r="R352" s="613"/>
      <c r="S352" s="612"/>
      <c r="T352" s="612"/>
      <c r="U352" s="613"/>
      <c r="V352" s="612"/>
      <c r="W352" s="620"/>
    </row>
    <row r="353" ht="13.5" customHeight="1">
      <c r="A353" s="604"/>
      <c r="B353" s="475"/>
      <c r="C353" s="475"/>
      <c r="D353" s="492"/>
      <c r="E353" s="492"/>
      <c r="F353" s="606"/>
      <c r="G353" s="617"/>
      <c r="H353" s="492"/>
      <c r="I353" s="492"/>
      <c r="J353" s="657"/>
      <c r="K353" s="618"/>
      <c r="L353" s="622"/>
      <c r="M353" s="613"/>
      <c r="N353" s="613"/>
      <c r="O353" s="610"/>
      <c r="P353" s="610"/>
      <c r="Q353" s="612"/>
      <c r="R353" s="613"/>
      <c r="S353" s="612"/>
      <c r="T353" s="612"/>
      <c r="U353" s="613"/>
      <c r="V353" s="612"/>
      <c r="W353" s="620"/>
    </row>
    <row r="354" ht="13.5" customHeight="1">
      <c r="A354" s="604"/>
      <c r="B354" s="475"/>
      <c r="C354" s="475"/>
      <c r="D354" s="492"/>
      <c r="E354" s="492"/>
      <c r="F354" s="606"/>
      <c r="G354" s="617"/>
      <c r="H354" s="492"/>
      <c r="I354" s="492"/>
      <c r="J354" s="657"/>
      <c r="K354" s="618"/>
      <c r="L354" s="622"/>
      <c r="M354" s="613"/>
      <c r="N354" s="613"/>
      <c r="O354" s="610"/>
      <c r="P354" s="610"/>
      <c r="Q354" s="612"/>
      <c r="R354" s="613"/>
      <c r="S354" s="612"/>
      <c r="T354" s="612"/>
      <c r="U354" s="613"/>
      <c r="V354" s="612"/>
      <c r="W354" s="620"/>
    </row>
    <row r="355" ht="13.5" customHeight="1">
      <c r="A355" s="604"/>
      <c r="B355" s="475"/>
      <c r="C355" s="475"/>
      <c r="D355" s="492"/>
      <c r="E355" s="492"/>
      <c r="F355" s="606"/>
      <c r="G355" s="617"/>
      <c r="H355" s="492"/>
      <c r="I355" s="492"/>
      <c r="J355" s="657"/>
      <c r="K355" s="618"/>
      <c r="L355" s="622"/>
      <c r="M355" s="613"/>
      <c r="N355" s="613"/>
      <c r="O355" s="610"/>
      <c r="P355" s="610"/>
      <c r="Q355" s="612"/>
      <c r="R355" s="613"/>
      <c r="S355" s="612"/>
      <c r="T355" s="612"/>
      <c r="U355" s="613"/>
      <c r="V355" s="612"/>
      <c r="W355" s="620"/>
    </row>
    <row r="356" ht="13.5" customHeight="1">
      <c r="A356" s="604"/>
      <c r="B356" s="475"/>
      <c r="C356" s="475"/>
      <c r="D356" s="492"/>
      <c r="E356" s="492"/>
      <c r="F356" s="606"/>
      <c r="G356" s="617"/>
      <c r="H356" s="492"/>
      <c r="I356" s="492"/>
      <c r="J356" s="657"/>
      <c r="K356" s="618"/>
      <c r="L356" s="622"/>
      <c r="M356" s="613"/>
      <c r="N356" s="613"/>
      <c r="O356" s="610"/>
      <c r="P356" s="610"/>
      <c r="Q356" s="612"/>
      <c r="R356" s="613"/>
      <c r="S356" s="612"/>
      <c r="T356" s="612"/>
      <c r="U356" s="613"/>
      <c r="V356" s="612"/>
      <c r="W356" s="620"/>
    </row>
    <row r="357" ht="13.5" customHeight="1">
      <c r="A357" s="604"/>
      <c r="B357" s="475"/>
      <c r="C357" s="475"/>
      <c r="D357" s="492"/>
      <c r="E357" s="492"/>
      <c r="F357" s="606"/>
      <c r="G357" s="617"/>
      <c r="H357" s="492"/>
      <c r="I357" s="492"/>
      <c r="J357" s="657"/>
      <c r="K357" s="618"/>
      <c r="L357" s="622"/>
      <c r="M357" s="613"/>
      <c r="N357" s="613"/>
      <c r="O357" s="610"/>
      <c r="P357" s="610"/>
      <c r="Q357" s="612"/>
      <c r="R357" s="613"/>
      <c r="S357" s="612"/>
      <c r="T357" s="612"/>
      <c r="U357" s="613"/>
      <c r="V357" s="612"/>
      <c r="W357" s="620"/>
    </row>
    <row r="358" ht="13.5" customHeight="1">
      <c r="A358" s="604"/>
      <c r="B358" s="475"/>
      <c r="C358" s="475"/>
      <c r="D358" s="492"/>
      <c r="E358" s="492"/>
      <c r="F358" s="606"/>
      <c r="G358" s="617"/>
      <c r="H358" s="492"/>
      <c r="I358" s="492"/>
      <c r="J358" s="657"/>
      <c r="K358" s="618"/>
      <c r="L358" s="622"/>
      <c r="M358" s="613"/>
      <c r="N358" s="613"/>
      <c r="O358" s="610"/>
      <c r="P358" s="610"/>
      <c r="Q358" s="612"/>
      <c r="R358" s="613"/>
      <c r="S358" s="612"/>
      <c r="T358" s="612"/>
      <c r="U358" s="613"/>
      <c r="V358" s="612"/>
      <c r="W358" s="620"/>
    </row>
    <row r="359" ht="13.5" customHeight="1">
      <c r="A359" s="604"/>
      <c r="B359" s="475"/>
      <c r="C359" s="475"/>
      <c r="D359" s="492"/>
      <c r="E359" s="492"/>
      <c r="F359" s="606"/>
      <c r="G359" s="617"/>
      <c r="H359" s="492"/>
      <c r="I359" s="492"/>
      <c r="J359" s="657"/>
      <c r="K359" s="618"/>
      <c r="L359" s="622"/>
      <c r="M359" s="613"/>
      <c r="N359" s="613"/>
      <c r="O359" s="610"/>
      <c r="P359" s="610"/>
      <c r="Q359" s="612"/>
      <c r="R359" s="613"/>
      <c r="S359" s="612"/>
      <c r="T359" s="612"/>
      <c r="U359" s="613"/>
      <c r="V359" s="612"/>
      <c r="W359" s="620"/>
    </row>
    <row r="360" ht="13.5" customHeight="1">
      <c r="A360" s="604"/>
      <c r="B360" s="475"/>
      <c r="C360" s="475"/>
      <c r="D360" s="492"/>
      <c r="E360" s="492"/>
      <c r="F360" s="606"/>
      <c r="G360" s="617"/>
      <c r="H360" s="492"/>
      <c r="I360" s="492"/>
      <c r="J360" s="657"/>
      <c r="K360" s="618"/>
      <c r="L360" s="622"/>
      <c r="M360" s="613"/>
      <c r="N360" s="613"/>
      <c r="O360" s="610"/>
      <c r="P360" s="610"/>
      <c r="Q360" s="612"/>
      <c r="R360" s="613"/>
      <c r="S360" s="612"/>
      <c r="T360" s="612"/>
      <c r="U360" s="613"/>
      <c r="V360" s="612"/>
      <c r="W360" s="620"/>
    </row>
    <row r="361" ht="13.5" customHeight="1">
      <c r="A361" s="604"/>
      <c r="B361" s="475"/>
      <c r="C361" s="475"/>
      <c r="D361" s="492"/>
      <c r="E361" s="492"/>
      <c r="F361" s="606"/>
      <c r="G361" s="617"/>
      <c r="H361" s="492"/>
      <c r="I361" s="492"/>
      <c r="J361" s="657"/>
      <c r="K361" s="618"/>
      <c r="L361" s="622"/>
      <c r="M361" s="613"/>
      <c r="N361" s="613"/>
      <c r="O361" s="610"/>
      <c r="P361" s="610"/>
      <c r="Q361" s="612"/>
      <c r="R361" s="613"/>
      <c r="S361" s="612"/>
      <c r="T361" s="612"/>
      <c r="U361" s="613"/>
      <c r="V361" s="612"/>
      <c r="W361" s="620"/>
    </row>
    <row r="362" ht="13.5" customHeight="1">
      <c r="A362" s="604"/>
      <c r="B362" s="475"/>
      <c r="C362" s="475"/>
      <c r="D362" s="492"/>
      <c r="E362" s="492"/>
      <c r="F362" s="606"/>
      <c r="G362" s="617"/>
      <c r="H362" s="492"/>
      <c r="I362" s="492"/>
      <c r="J362" s="657"/>
      <c r="K362" s="618"/>
      <c r="L362" s="622"/>
      <c r="M362" s="613"/>
      <c r="N362" s="613"/>
      <c r="O362" s="610"/>
      <c r="P362" s="610"/>
      <c r="Q362" s="612"/>
      <c r="R362" s="613"/>
      <c r="S362" s="612"/>
      <c r="T362" s="612"/>
      <c r="U362" s="613"/>
      <c r="V362" s="612"/>
      <c r="W362" s="620"/>
    </row>
    <row r="363" ht="13.5" customHeight="1">
      <c r="A363" s="604"/>
      <c r="B363" s="475"/>
      <c r="C363" s="475"/>
      <c r="D363" s="492"/>
      <c r="E363" s="492"/>
      <c r="F363" s="606"/>
      <c r="G363" s="617"/>
      <c r="H363" s="492"/>
      <c r="I363" s="492"/>
      <c r="J363" s="657"/>
      <c r="K363" s="618"/>
      <c r="L363" s="622"/>
      <c r="M363" s="613"/>
      <c r="N363" s="613"/>
      <c r="O363" s="610"/>
      <c r="P363" s="610"/>
      <c r="Q363" s="612"/>
      <c r="R363" s="613"/>
      <c r="S363" s="612"/>
      <c r="T363" s="612"/>
      <c r="U363" s="613"/>
      <c r="V363" s="612"/>
      <c r="W363" s="620"/>
    </row>
    <row r="364" ht="13.5" customHeight="1">
      <c r="A364" s="604"/>
      <c r="B364" s="475"/>
      <c r="C364" s="475"/>
      <c r="D364" s="492"/>
      <c r="E364" s="492"/>
      <c r="F364" s="606"/>
      <c r="G364" s="617"/>
      <c r="H364" s="492"/>
      <c r="I364" s="492"/>
      <c r="J364" s="657"/>
      <c r="K364" s="618"/>
      <c r="L364" s="622"/>
      <c r="M364" s="613"/>
      <c r="N364" s="613"/>
      <c r="O364" s="610"/>
      <c r="P364" s="610"/>
      <c r="Q364" s="612"/>
      <c r="R364" s="613"/>
      <c r="S364" s="612"/>
      <c r="T364" s="612"/>
      <c r="U364" s="613"/>
      <c r="V364" s="612"/>
      <c r="W364" s="620"/>
    </row>
    <row r="365" ht="13.5" customHeight="1">
      <c r="A365" s="604"/>
      <c r="B365" s="475"/>
      <c r="C365" s="475"/>
      <c r="D365" s="492"/>
      <c r="E365" s="492"/>
      <c r="F365" s="606"/>
      <c r="G365" s="617"/>
      <c r="H365" s="492"/>
      <c r="I365" s="492"/>
      <c r="J365" s="657"/>
      <c r="K365" s="618"/>
      <c r="L365" s="622"/>
      <c r="M365" s="613"/>
      <c r="N365" s="613"/>
      <c r="O365" s="610"/>
      <c r="P365" s="610"/>
      <c r="Q365" s="612"/>
      <c r="R365" s="613"/>
      <c r="S365" s="612"/>
      <c r="T365" s="612"/>
      <c r="U365" s="613"/>
      <c r="V365" s="612"/>
      <c r="W365" s="620"/>
    </row>
    <row r="366" ht="13.5" customHeight="1">
      <c r="A366" s="604"/>
      <c r="B366" s="475"/>
      <c r="C366" s="475"/>
      <c r="D366" s="492"/>
      <c r="E366" s="492"/>
      <c r="F366" s="606"/>
      <c r="G366" s="617"/>
      <c r="H366" s="492"/>
      <c r="I366" s="492"/>
      <c r="J366" s="657"/>
      <c r="K366" s="618"/>
      <c r="L366" s="622"/>
      <c r="M366" s="613"/>
      <c r="N366" s="613"/>
      <c r="O366" s="610"/>
      <c r="P366" s="610"/>
      <c r="Q366" s="612"/>
      <c r="R366" s="613"/>
      <c r="S366" s="612"/>
      <c r="T366" s="612"/>
      <c r="U366" s="613"/>
      <c r="V366" s="612"/>
      <c r="W366" s="620"/>
    </row>
    <row r="367" ht="13.5" customHeight="1">
      <c r="A367" s="604"/>
      <c r="B367" s="475"/>
      <c r="C367" s="475"/>
      <c r="D367" s="492"/>
      <c r="E367" s="492"/>
      <c r="F367" s="606"/>
      <c r="G367" s="617"/>
      <c r="H367" s="492"/>
      <c r="I367" s="492"/>
      <c r="J367" s="657"/>
      <c r="K367" s="618"/>
      <c r="L367" s="622"/>
      <c r="M367" s="613"/>
      <c r="N367" s="613"/>
      <c r="O367" s="610"/>
      <c r="P367" s="610"/>
      <c r="Q367" s="612"/>
      <c r="R367" s="613"/>
      <c r="S367" s="612"/>
      <c r="T367" s="612"/>
      <c r="U367" s="613"/>
      <c r="V367" s="612"/>
      <c r="W367" s="620"/>
    </row>
    <row r="368" ht="13.5" customHeight="1">
      <c r="A368" s="604"/>
      <c r="B368" s="475"/>
      <c r="C368" s="475"/>
      <c r="D368" s="492"/>
      <c r="E368" s="492"/>
      <c r="F368" s="606"/>
      <c r="G368" s="617"/>
      <c r="H368" s="492"/>
      <c r="I368" s="492"/>
      <c r="J368" s="657"/>
      <c r="K368" s="618"/>
      <c r="L368" s="622"/>
      <c r="M368" s="613"/>
      <c r="N368" s="613"/>
      <c r="O368" s="610"/>
      <c r="P368" s="610"/>
      <c r="Q368" s="612"/>
      <c r="R368" s="613"/>
      <c r="S368" s="612"/>
      <c r="T368" s="612"/>
      <c r="U368" s="613"/>
      <c r="V368" s="612"/>
      <c r="W368" s="620"/>
    </row>
    <row r="369" ht="13.5" customHeight="1">
      <c r="A369" s="604"/>
      <c r="B369" s="475"/>
      <c r="C369" s="475"/>
      <c r="D369" s="492"/>
      <c r="E369" s="492"/>
      <c r="F369" s="606"/>
      <c r="G369" s="617"/>
      <c r="H369" s="492"/>
      <c r="I369" s="492"/>
      <c r="J369" s="657"/>
      <c r="K369" s="618"/>
      <c r="L369" s="622"/>
      <c r="M369" s="613"/>
      <c r="N369" s="613"/>
      <c r="O369" s="610"/>
      <c r="P369" s="610"/>
      <c r="Q369" s="612"/>
      <c r="R369" s="613"/>
      <c r="S369" s="612"/>
      <c r="T369" s="612"/>
      <c r="U369" s="613"/>
      <c r="V369" s="612"/>
      <c r="W369" s="620"/>
    </row>
    <row r="370" ht="13.5" customHeight="1">
      <c r="A370" s="604"/>
      <c r="B370" s="475"/>
      <c r="C370" s="475"/>
      <c r="D370" s="492"/>
      <c r="E370" s="492"/>
      <c r="F370" s="606"/>
      <c r="G370" s="617"/>
      <c r="H370" s="492"/>
      <c r="I370" s="492"/>
      <c r="J370" s="657"/>
      <c r="K370" s="618"/>
      <c r="L370" s="622"/>
      <c r="M370" s="613"/>
      <c r="N370" s="613"/>
      <c r="O370" s="610"/>
      <c r="P370" s="610"/>
      <c r="Q370" s="612"/>
      <c r="R370" s="613"/>
      <c r="S370" s="612"/>
      <c r="T370" s="612"/>
      <c r="U370" s="613"/>
      <c r="V370" s="612"/>
      <c r="W370" s="620"/>
    </row>
    <row r="371" ht="13.5" customHeight="1">
      <c r="A371" s="604"/>
      <c r="B371" s="475"/>
      <c r="C371" s="475"/>
      <c r="D371" s="492"/>
      <c r="E371" s="492"/>
      <c r="F371" s="606"/>
      <c r="G371" s="617"/>
      <c r="H371" s="492"/>
      <c r="I371" s="492"/>
      <c r="J371" s="657"/>
      <c r="K371" s="618"/>
      <c r="L371" s="622"/>
      <c r="M371" s="613"/>
      <c r="N371" s="613"/>
      <c r="O371" s="610"/>
      <c r="P371" s="610"/>
      <c r="Q371" s="612"/>
      <c r="R371" s="613"/>
      <c r="S371" s="612"/>
      <c r="T371" s="612"/>
      <c r="U371" s="613"/>
      <c r="V371" s="612"/>
      <c r="W371" s="620"/>
    </row>
    <row r="372" ht="13.5" customHeight="1">
      <c r="A372" s="604"/>
      <c r="B372" s="475"/>
      <c r="C372" s="475"/>
      <c r="D372" s="492"/>
      <c r="E372" s="492"/>
      <c r="F372" s="606"/>
      <c r="G372" s="617"/>
      <c r="H372" s="492"/>
      <c r="I372" s="492"/>
      <c r="J372" s="657"/>
      <c r="K372" s="618"/>
      <c r="L372" s="622"/>
      <c r="M372" s="613"/>
      <c r="N372" s="613"/>
      <c r="O372" s="610"/>
      <c r="P372" s="610"/>
      <c r="Q372" s="612"/>
      <c r="R372" s="613"/>
      <c r="S372" s="612"/>
      <c r="T372" s="612"/>
      <c r="U372" s="613"/>
      <c r="V372" s="612"/>
      <c r="W372" s="620"/>
    </row>
    <row r="373" ht="13.5" customHeight="1">
      <c r="A373" s="604"/>
      <c r="B373" s="475"/>
      <c r="C373" s="475"/>
      <c r="D373" s="492"/>
      <c r="E373" s="492"/>
      <c r="F373" s="606"/>
      <c r="G373" s="617"/>
      <c r="H373" s="492"/>
      <c r="I373" s="492"/>
      <c r="J373" s="657"/>
      <c r="K373" s="618"/>
      <c r="L373" s="622"/>
      <c r="M373" s="613"/>
      <c r="N373" s="613"/>
      <c r="O373" s="610"/>
      <c r="P373" s="610"/>
      <c r="Q373" s="612"/>
      <c r="R373" s="613"/>
      <c r="S373" s="612"/>
      <c r="T373" s="612"/>
      <c r="U373" s="613"/>
      <c r="V373" s="612"/>
      <c r="W373" s="620"/>
    </row>
    <row r="374" ht="13.5" customHeight="1">
      <c r="A374" s="604"/>
      <c r="B374" s="475"/>
      <c r="C374" s="475"/>
      <c r="D374" s="492"/>
      <c r="E374" s="492"/>
      <c r="F374" s="606"/>
      <c r="G374" s="617"/>
      <c r="H374" s="492"/>
      <c r="I374" s="492"/>
      <c r="J374" s="657"/>
      <c r="K374" s="618"/>
      <c r="L374" s="622"/>
      <c r="M374" s="613"/>
      <c r="N374" s="613"/>
      <c r="O374" s="610"/>
      <c r="P374" s="610"/>
      <c r="Q374" s="612"/>
      <c r="R374" s="613"/>
      <c r="S374" s="612"/>
      <c r="T374" s="612"/>
      <c r="U374" s="613"/>
      <c r="V374" s="612"/>
      <c r="W374" s="620"/>
    </row>
    <row r="375" ht="13.5" customHeight="1">
      <c r="A375" s="604"/>
      <c r="B375" s="475"/>
      <c r="C375" s="475"/>
      <c r="D375" s="492"/>
      <c r="E375" s="492"/>
      <c r="F375" s="606"/>
      <c r="G375" s="617"/>
      <c r="H375" s="492"/>
      <c r="I375" s="492"/>
      <c r="J375" s="657"/>
      <c r="K375" s="618"/>
      <c r="L375" s="622"/>
      <c r="M375" s="613"/>
      <c r="N375" s="613"/>
      <c r="O375" s="610"/>
      <c r="P375" s="610"/>
      <c r="Q375" s="612"/>
      <c r="R375" s="613"/>
      <c r="S375" s="612"/>
      <c r="T375" s="612"/>
      <c r="U375" s="613"/>
      <c r="V375" s="612"/>
      <c r="W375" s="620"/>
    </row>
    <row r="376" ht="13.5" customHeight="1">
      <c r="A376" s="604"/>
      <c r="B376" s="475"/>
      <c r="C376" s="475"/>
      <c r="D376" s="492"/>
      <c r="E376" s="492"/>
      <c r="F376" s="606"/>
      <c r="G376" s="617"/>
      <c r="H376" s="492"/>
      <c r="I376" s="492"/>
      <c r="J376" s="657"/>
      <c r="K376" s="618"/>
      <c r="L376" s="622"/>
      <c r="M376" s="613"/>
      <c r="N376" s="613"/>
      <c r="O376" s="610"/>
      <c r="P376" s="610"/>
      <c r="Q376" s="612"/>
      <c r="R376" s="613"/>
      <c r="S376" s="612"/>
      <c r="T376" s="612"/>
      <c r="U376" s="613"/>
      <c r="V376" s="612"/>
      <c r="W376" s="620"/>
    </row>
    <row r="377" ht="13.5" customHeight="1">
      <c r="A377" s="604"/>
      <c r="B377" s="475"/>
      <c r="C377" s="475"/>
      <c r="D377" s="492"/>
      <c r="E377" s="492"/>
      <c r="F377" s="606"/>
      <c r="G377" s="617"/>
      <c r="H377" s="492"/>
      <c r="I377" s="492"/>
      <c r="J377" s="657"/>
      <c r="K377" s="618"/>
      <c r="L377" s="622"/>
      <c r="M377" s="613"/>
      <c r="N377" s="613"/>
      <c r="O377" s="610"/>
      <c r="P377" s="610"/>
      <c r="Q377" s="612"/>
      <c r="R377" s="613"/>
      <c r="S377" s="612"/>
      <c r="T377" s="612"/>
      <c r="U377" s="613"/>
      <c r="V377" s="612"/>
      <c r="W377" s="620"/>
    </row>
    <row r="378" ht="13.5" customHeight="1">
      <c r="A378" s="604"/>
      <c r="B378" s="475"/>
      <c r="C378" s="475"/>
      <c r="D378" s="492"/>
      <c r="E378" s="492"/>
      <c r="F378" s="606"/>
      <c r="G378" s="617"/>
      <c r="H378" s="492"/>
      <c r="I378" s="492"/>
      <c r="J378" s="657"/>
      <c r="K378" s="618"/>
      <c r="L378" s="622"/>
      <c r="M378" s="613"/>
      <c r="N378" s="613"/>
      <c r="O378" s="610"/>
      <c r="P378" s="610"/>
      <c r="Q378" s="612"/>
      <c r="R378" s="613"/>
      <c r="S378" s="612"/>
      <c r="T378" s="612"/>
      <c r="U378" s="613"/>
      <c r="V378" s="612"/>
      <c r="W378" s="620"/>
    </row>
    <row r="379" ht="13.5" customHeight="1">
      <c r="A379" s="604"/>
      <c r="B379" s="475"/>
      <c r="C379" s="475"/>
      <c r="D379" s="492"/>
      <c r="E379" s="492"/>
      <c r="F379" s="606"/>
      <c r="G379" s="617"/>
      <c r="H379" s="492"/>
      <c r="I379" s="492"/>
      <c r="J379" s="657"/>
      <c r="K379" s="618"/>
      <c r="L379" s="622"/>
      <c r="M379" s="613"/>
      <c r="N379" s="613"/>
      <c r="O379" s="610"/>
      <c r="P379" s="610"/>
      <c r="Q379" s="612"/>
      <c r="R379" s="613"/>
      <c r="S379" s="612"/>
      <c r="T379" s="612"/>
      <c r="U379" s="613"/>
      <c r="V379" s="612"/>
      <c r="W379" s="620"/>
    </row>
    <row r="380" ht="13.5" customHeight="1">
      <c r="A380" s="604"/>
      <c r="B380" s="475"/>
      <c r="C380" s="475"/>
      <c r="D380" s="492"/>
      <c r="E380" s="492"/>
      <c r="F380" s="606"/>
      <c r="G380" s="617"/>
      <c r="H380" s="492"/>
      <c r="I380" s="492"/>
      <c r="J380" s="657"/>
      <c r="K380" s="618"/>
      <c r="L380" s="622"/>
      <c r="M380" s="613"/>
      <c r="N380" s="613"/>
      <c r="O380" s="610"/>
      <c r="P380" s="610"/>
      <c r="Q380" s="612"/>
      <c r="R380" s="613"/>
      <c r="S380" s="612"/>
      <c r="T380" s="612"/>
      <c r="U380" s="613"/>
      <c r="V380" s="612"/>
      <c r="W380" s="620"/>
    </row>
    <row r="381" ht="13.5" customHeight="1">
      <c r="A381" s="604"/>
      <c r="B381" s="475"/>
      <c r="C381" s="475"/>
      <c r="D381" s="492"/>
      <c r="E381" s="492"/>
      <c r="F381" s="606"/>
      <c r="G381" s="617"/>
      <c r="H381" s="492"/>
      <c r="I381" s="492"/>
      <c r="J381" s="657"/>
      <c r="K381" s="618"/>
      <c r="L381" s="622"/>
      <c r="M381" s="613"/>
      <c r="N381" s="613"/>
      <c r="O381" s="610"/>
      <c r="P381" s="610"/>
      <c r="Q381" s="612"/>
      <c r="R381" s="613"/>
      <c r="S381" s="612"/>
      <c r="T381" s="612"/>
      <c r="U381" s="613"/>
      <c r="V381" s="612"/>
      <c r="W381" s="620"/>
    </row>
    <row r="382" ht="13.5" customHeight="1">
      <c r="A382" s="604"/>
      <c r="B382" s="475"/>
      <c r="C382" s="475"/>
      <c r="D382" s="492"/>
      <c r="E382" s="492"/>
      <c r="F382" s="606"/>
      <c r="G382" s="617"/>
      <c r="H382" s="492"/>
      <c r="I382" s="492"/>
      <c r="J382" s="657"/>
      <c r="K382" s="618"/>
      <c r="L382" s="622"/>
      <c r="M382" s="613"/>
      <c r="N382" s="613"/>
      <c r="O382" s="610"/>
      <c r="P382" s="610"/>
      <c r="Q382" s="612"/>
      <c r="R382" s="613"/>
      <c r="S382" s="612"/>
      <c r="T382" s="612"/>
      <c r="U382" s="613"/>
      <c r="V382" s="612"/>
      <c r="W382" s="620"/>
    </row>
    <row r="383" ht="13.5" customHeight="1">
      <c r="A383" s="604"/>
      <c r="B383" s="475"/>
      <c r="C383" s="475"/>
      <c r="D383" s="492"/>
      <c r="E383" s="492"/>
      <c r="F383" s="606"/>
      <c r="G383" s="617"/>
      <c r="H383" s="492"/>
      <c r="I383" s="492"/>
      <c r="J383" s="657"/>
      <c r="K383" s="618"/>
      <c r="L383" s="622"/>
      <c r="M383" s="613"/>
      <c r="N383" s="613"/>
      <c r="O383" s="610"/>
      <c r="P383" s="610"/>
      <c r="Q383" s="612"/>
      <c r="R383" s="613"/>
      <c r="S383" s="612"/>
      <c r="T383" s="612"/>
      <c r="U383" s="613"/>
      <c r="V383" s="612"/>
      <c r="W383" s="620"/>
    </row>
    <row r="384" ht="13.5" customHeight="1">
      <c r="A384" s="604"/>
      <c r="B384" s="475"/>
      <c r="C384" s="475"/>
      <c r="D384" s="492"/>
      <c r="E384" s="492"/>
      <c r="F384" s="606"/>
      <c r="G384" s="617"/>
      <c r="H384" s="492"/>
      <c r="I384" s="492"/>
      <c r="J384" s="657"/>
      <c r="K384" s="618"/>
      <c r="L384" s="622"/>
      <c r="M384" s="613"/>
      <c r="N384" s="613"/>
      <c r="O384" s="610"/>
      <c r="P384" s="610"/>
      <c r="Q384" s="612"/>
      <c r="R384" s="613"/>
      <c r="S384" s="612"/>
      <c r="T384" s="612"/>
      <c r="U384" s="613"/>
      <c r="V384" s="612"/>
      <c r="W384" s="620"/>
    </row>
    <row r="385" ht="13.5" customHeight="1">
      <c r="A385" s="604"/>
      <c r="B385" s="475"/>
      <c r="C385" s="475"/>
      <c r="D385" s="492"/>
      <c r="E385" s="492"/>
      <c r="F385" s="606"/>
      <c r="G385" s="617"/>
      <c r="H385" s="492"/>
      <c r="I385" s="492"/>
      <c r="J385" s="657"/>
      <c r="K385" s="618"/>
      <c r="L385" s="622"/>
      <c r="M385" s="613"/>
      <c r="N385" s="613"/>
      <c r="O385" s="610"/>
      <c r="P385" s="610"/>
      <c r="Q385" s="612"/>
      <c r="R385" s="613"/>
      <c r="S385" s="612"/>
      <c r="T385" s="612"/>
      <c r="U385" s="613"/>
      <c r="V385" s="612"/>
      <c r="W385" s="620"/>
    </row>
    <row r="386" ht="13.5" customHeight="1">
      <c r="A386" s="604"/>
      <c r="B386" s="475"/>
      <c r="C386" s="475"/>
      <c r="D386" s="492"/>
      <c r="E386" s="492"/>
      <c r="F386" s="606"/>
      <c r="G386" s="617"/>
      <c r="H386" s="492"/>
      <c r="I386" s="492"/>
      <c r="J386" s="657"/>
      <c r="K386" s="618"/>
      <c r="L386" s="622"/>
      <c r="M386" s="613"/>
      <c r="N386" s="613"/>
      <c r="O386" s="610"/>
      <c r="P386" s="610"/>
      <c r="Q386" s="612"/>
      <c r="R386" s="613"/>
      <c r="S386" s="612"/>
      <c r="T386" s="612"/>
      <c r="U386" s="613"/>
      <c r="V386" s="612"/>
      <c r="W386" s="620"/>
    </row>
    <row r="387" ht="13.5" customHeight="1">
      <c r="A387" s="604"/>
      <c r="B387" s="475"/>
      <c r="C387" s="475"/>
      <c r="D387" s="492"/>
      <c r="E387" s="492"/>
      <c r="F387" s="606"/>
      <c r="G387" s="617"/>
      <c r="H387" s="492"/>
      <c r="I387" s="492"/>
      <c r="J387" s="657"/>
      <c r="K387" s="618"/>
      <c r="L387" s="622"/>
      <c r="M387" s="613"/>
      <c r="N387" s="613"/>
      <c r="O387" s="610"/>
      <c r="P387" s="610"/>
      <c r="Q387" s="612"/>
      <c r="R387" s="613"/>
      <c r="S387" s="612"/>
      <c r="T387" s="612"/>
      <c r="U387" s="613"/>
      <c r="V387" s="612"/>
      <c r="W387" s="620"/>
    </row>
    <row r="388" ht="13.5" customHeight="1">
      <c r="A388" s="604"/>
      <c r="B388" s="475"/>
      <c r="C388" s="475"/>
      <c r="D388" s="492"/>
      <c r="E388" s="492"/>
      <c r="F388" s="606"/>
      <c r="G388" s="617"/>
      <c r="H388" s="492"/>
      <c r="I388" s="492"/>
      <c r="J388" s="657"/>
      <c r="K388" s="618"/>
      <c r="L388" s="622"/>
      <c r="M388" s="613"/>
      <c r="N388" s="613"/>
      <c r="O388" s="610"/>
      <c r="P388" s="610"/>
      <c r="Q388" s="612"/>
      <c r="R388" s="613"/>
      <c r="S388" s="612"/>
      <c r="T388" s="612"/>
      <c r="U388" s="613"/>
      <c r="V388" s="612"/>
      <c r="W388" s="620"/>
    </row>
    <row r="389" ht="13.5" customHeight="1">
      <c r="A389" s="604"/>
      <c r="B389" s="475"/>
      <c r="C389" s="475"/>
      <c r="D389" s="492"/>
      <c r="E389" s="492"/>
      <c r="F389" s="606"/>
      <c r="G389" s="617"/>
      <c r="H389" s="492"/>
      <c r="I389" s="492"/>
      <c r="J389" s="657"/>
      <c r="K389" s="618"/>
      <c r="L389" s="622"/>
      <c r="M389" s="613"/>
      <c r="N389" s="613"/>
      <c r="O389" s="610"/>
      <c r="P389" s="610"/>
      <c r="Q389" s="612"/>
      <c r="R389" s="613"/>
      <c r="S389" s="612"/>
      <c r="T389" s="612"/>
      <c r="U389" s="613"/>
      <c r="V389" s="612"/>
      <c r="W389" s="620"/>
    </row>
    <row r="390" ht="13.5" customHeight="1">
      <c r="A390" s="604"/>
      <c r="B390" s="475"/>
      <c r="C390" s="475"/>
      <c r="D390" s="492"/>
      <c r="E390" s="492"/>
      <c r="F390" s="606"/>
      <c r="G390" s="617"/>
      <c r="H390" s="492"/>
      <c r="I390" s="492"/>
      <c r="J390" s="657"/>
      <c r="K390" s="618"/>
      <c r="L390" s="622"/>
      <c r="M390" s="613"/>
      <c r="N390" s="613"/>
      <c r="O390" s="610"/>
      <c r="P390" s="610"/>
      <c r="Q390" s="612"/>
      <c r="R390" s="613"/>
      <c r="S390" s="612"/>
      <c r="T390" s="612"/>
      <c r="U390" s="613"/>
      <c r="V390" s="612"/>
      <c r="W390" s="620"/>
    </row>
    <row r="391" ht="13.5" customHeight="1">
      <c r="A391" s="604"/>
      <c r="B391" s="475"/>
      <c r="C391" s="475"/>
      <c r="D391" s="492"/>
      <c r="E391" s="492"/>
      <c r="F391" s="606"/>
      <c r="G391" s="617"/>
      <c r="H391" s="492"/>
      <c r="I391" s="492"/>
      <c r="J391" s="657"/>
      <c r="K391" s="618"/>
      <c r="L391" s="622"/>
      <c r="M391" s="613"/>
      <c r="N391" s="613"/>
      <c r="O391" s="610"/>
      <c r="P391" s="610"/>
      <c r="Q391" s="612"/>
      <c r="R391" s="613"/>
      <c r="S391" s="612"/>
      <c r="T391" s="612"/>
      <c r="U391" s="613"/>
      <c r="V391" s="612"/>
      <c r="W391" s="620"/>
    </row>
    <row r="392" ht="13.5" customHeight="1">
      <c r="A392" s="604"/>
      <c r="B392" s="475"/>
      <c r="C392" s="475"/>
      <c r="D392" s="492"/>
      <c r="E392" s="492"/>
      <c r="F392" s="606"/>
      <c r="G392" s="617"/>
      <c r="H392" s="492"/>
      <c r="I392" s="492"/>
      <c r="J392" s="657"/>
      <c r="K392" s="618"/>
      <c r="L392" s="622"/>
      <c r="M392" s="613"/>
      <c r="N392" s="613"/>
      <c r="O392" s="610"/>
      <c r="P392" s="610"/>
      <c r="Q392" s="612"/>
      <c r="R392" s="613"/>
      <c r="S392" s="612"/>
      <c r="T392" s="612"/>
      <c r="U392" s="613"/>
      <c r="V392" s="612"/>
      <c r="W392" s="620"/>
    </row>
    <row r="393" ht="13.5" customHeight="1">
      <c r="A393" s="604"/>
      <c r="B393" s="475"/>
      <c r="C393" s="475"/>
      <c r="D393" s="492"/>
      <c r="E393" s="492"/>
      <c r="F393" s="606"/>
      <c r="G393" s="617"/>
      <c r="H393" s="492"/>
      <c r="I393" s="492"/>
      <c r="J393" s="657"/>
      <c r="K393" s="618"/>
      <c r="L393" s="622"/>
      <c r="M393" s="613"/>
      <c r="N393" s="613"/>
      <c r="O393" s="610"/>
      <c r="P393" s="610"/>
      <c r="Q393" s="612"/>
      <c r="R393" s="613"/>
      <c r="S393" s="612"/>
      <c r="T393" s="612"/>
      <c r="U393" s="613"/>
      <c r="V393" s="612"/>
      <c r="W393" s="620"/>
    </row>
    <row r="394" ht="13.5" customHeight="1">
      <c r="A394" s="604"/>
      <c r="B394" s="475"/>
      <c r="C394" s="475"/>
      <c r="D394" s="492"/>
      <c r="E394" s="492"/>
      <c r="F394" s="606"/>
      <c r="G394" s="617"/>
      <c r="H394" s="492"/>
      <c r="I394" s="492"/>
      <c r="J394" s="657"/>
      <c r="K394" s="618"/>
      <c r="L394" s="622"/>
      <c r="M394" s="613"/>
      <c r="N394" s="613"/>
      <c r="O394" s="610"/>
      <c r="P394" s="610"/>
      <c r="Q394" s="612"/>
      <c r="R394" s="613"/>
      <c r="S394" s="612"/>
      <c r="T394" s="612"/>
      <c r="U394" s="613"/>
      <c r="V394" s="612"/>
      <c r="W394" s="620"/>
    </row>
    <row r="395" ht="13.5" customHeight="1">
      <c r="A395" s="604"/>
      <c r="B395" s="475"/>
      <c r="C395" s="475"/>
      <c r="D395" s="492"/>
      <c r="E395" s="492"/>
      <c r="F395" s="606"/>
      <c r="G395" s="617"/>
      <c r="H395" s="492"/>
      <c r="I395" s="492"/>
      <c r="J395" s="657"/>
      <c r="K395" s="618"/>
      <c r="L395" s="622"/>
      <c r="M395" s="613"/>
      <c r="N395" s="613"/>
      <c r="O395" s="610"/>
      <c r="P395" s="610"/>
      <c r="Q395" s="612"/>
      <c r="R395" s="613"/>
      <c r="S395" s="612"/>
      <c r="T395" s="612"/>
      <c r="U395" s="613"/>
      <c r="V395" s="612"/>
      <c r="W395" s="620"/>
    </row>
    <row r="396" ht="13.5" customHeight="1">
      <c r="A396" s="604"/>
      <c r="B396" s="475"/>
      <c r="C396" s="475"/>
      <c r="D396" s="492"/>
      <c r="E396" s="492"/>
      <c r="F396" s="606"/>
      <c r="G396" s="617"/>
      <c r="H396" s="492"/>
      <c r="I396" s="492"/>
      <c r="J396" s="657"/>
      <c r="K396" s="618"/>
      <c r="L396" s="622"/>
      <c r="M396" s="613"/>
      <c r="N396" s="613"/>
      <c r="O396" s="610"/>
      <c r="P396" s="610"/>
      <c r="Q396" s="612"/>
      <c r="R396" s="613"/>
      <c r="S396" s="612"/>
      <c r="T396" s="612"/>
      <c r="U396" s="613"/>
      <c r="V396" s="612"/>
      <c r="W396" s="620"/>
    </row>
    <row r="397" ht="13.5" customHeight="1">
      <c r="A397" s="604"/>
      <c r="B397" s="475"/>
      <c r="C397" s="475"/>
      <c r="D397" s="492"/>
      <c r="E397" s="492"/>
      <c r="F397" s="606"/>
      <c r="G397" s="617"/>
      <c r="H397" s="492"/>
      <c r="I397" s="492"/>
      <c r="J397" s="657"/>
      <c r="K397" s="618"/>
      <c r="L397" s="622"/>
      <c r="M397" s="613"/>
      <c r="N397" s="613"/>
      <c r="O397" s="610"/>
      <c r="P397" s="610"/>
      <c r="Q397" s="612"/>
      <c r="R397" s="613"/>
      <c r="S397" s="612"/>
      <c r="T397" s="612"/>
      <c r="U397" s="613"/>
      <c r="V397" s="612"/>
      <c r="W397" s="620"/>
    </row>
    <row r="398" ht="13.5" customHeight="1">
      <c r="A398" s="604"/>
      <c r="B398" s="475"/>
      <c r="C398" s="475"/>
      <c r="D398" s="492"/>
      <c r="E398" s="492"/>
      <c r="F398" s="606"/>
      <c r="G398" s="617"/>
      <c r="H398" s="492"/>
      <c r="I398" s="492"/>
      <c r="J398" s="657"/>
      <c r="K398" s="618"/>
      <c r="L398" s="622"/>
      <c r="M398" s="613"/>
      <c r="N398" s="613"/>
      <c r="O398" s="610"/>
      <c r="P398" s="610"/>
      <c r="Q398" s="612"/>
      <c r="R398" s="613"/>
      <c r="S398" s="612"/>
      <c r="T398" s="612"/>
      <c r="U398" s="613"/>
      <c r="V398" s="612"/>
      <c r="W398" s="620"/>
    </row>
    <row r="399" ht="13.5" customHeight="1">
      <c r="A399" s="604"/>
      <c r="B399" s="475"/>
      <c r="C399" s="475"/>
      <c r="D399" s="492"/>
      <c r="E399" s="492"/>
      <c r="F399" s="606"/>
      <c r="G399" s="617"/>
      <c r="H399" s="492"/>
      <c r="I399" s="492"/>
      <c r="J399" s="657"/>
      <c r="K399" s="618"/>
      <c r="L399" s="622"/>
      <c r="M399" s="613"/>
      <c r="N399" s="613"/>
      <c r="O399" s="610"/>
      <c r="P399" s="610"/>
      <c r="Q399" s="612"/>
      <c r="R399" s="613"/>
      <c r="S399" s="612"/>
      <c r="T399" s="612"/>
      <c r="U399" s="613"/>
      <c r="V399" s="612"/>
      <c r="W399" s="620"/>
    </row>
    <row r="400" ht="13.5" customHeight="1">
      <c r="A400" s="604"/>
      <c r="B400" s="475"/>
      <c r="C400" s="475"/>
      <c r="D400" s="492"/>
      <c r="E400" s="492"/>
      <c r="F400" s="606"/>
      <c r="G400" s="617"/>
      <c r="H400" s="492"/>
      <c r="I400" s="492"/>
      <c r="J400" s="657"/>
      <c r="K400" s="618"/>
      <c r="L400" s="622"/>
      <c r="M400" s="613"/>
      <c r="N400" s="613"/>
      <c r="O400" s="610"/>
      <c r="P400" s="610"/>
      <c r="Q400" s="612"/>
      <c r="R400" s="613"/>
      <c r="S400" s="612"/>
      <c r="T400" s="612"/>
      <c r="U400" s="613"/>
      <c r="V400" s="612"/>
      <c r="W400" s="620"/>
    </row>
    <row r="401" ht="13.5" customHeight="1">
      <c r="A401" s="604"/>
      <c r="B401" s="475"/>
      <c r="C401" s="475"/>
      <c r="D401" s="492"/>
      <c r="E401" s="492"/>
      <c r="F401" s="606"/>
      <c r="G401" s="617"/>
      <c r="H401" s="492"/>
      <c r="I401" s="492"/>
      <c r="J401" s="657"/>
      <c r="K401" s="618"/>
      <c r="L401" s="622"/>
      <c r="M401" s="613"/>
      <c r="N401" s="613"/>
      <c r="O401" s="610"/>
      <c r="P401" s="610"/>
      <c r="Q401" s="612"/>
      <c r="R401" s="613"/>
      <c r="S401" s="612"/>
      <c r="T401" s="612"/>
      <c r="U401" s="613"/>
      <c r="V401" s="612"/>
      <c r="W401" s="620"/>
    </row>
    <row r="402" ht="13.5" customHeight="1">
      <c r="A402" s="604"/>
      <c r="B402" s="475"/>
      <c r="C402" s="475"/>
      <c r="D402" s="492"/>
      <c r="E402" s="492"/>
      <c r="F402" s="606"/>
      <c r="G402" s="617"/>
      <c r="H402" s="492"/>
      <c r="I402" s="492"/>
      <c r="J402" s="657"/>
      <c r="K402" s="618"/>
      <c r="L402" s="622"/>
      <c r="M402" s="613"/>
      <c r="N402" s="613"/>
      <c r="O402" s="610"/>
      <c r="P402" s="610"/>
      <c r="Q402" s="612"/>
      <c r="R402" s="613"/>
      <c r="S402" s="612"/>
      <c r="T402" s="612"/>
      <c r="U402" s="613"/>
      <c r="V402" s="612"/>
      <c r="W402" s="620"/>
    </row>
    <row r="403" ht="13.5" customHeight="1">
      <c r="A403" s="604"/>
      <c r="B403" s="475"/>
      <c r="C403" s="475"/>
      <c r="D403" s="492"/>
      <c r="E403" s="492"/>
      <c r="F403" s="606"/>
      <c r="G403" s="617"/>
      <c r="H403" s="492"/>
      <c r="I403" s="492"/>
      <c r="J403" s="657"/>
      <c r="K403" s="618"/>
      <c r="L403" s="622"/>
      <c r="M403" s="613"/>
      <c r="N403" s="613"/>
      <c r="O403" s="610"/>
      <c r="P403" s="610"/>
      <c r="Q403" s="612"/>
      <c r="R403" s="613"/>
      <c r="S403" s="612"/>
      <c r="T403" s="612"/>
      <c r="U403" s="613"/>
      <c r="V403" s="612"/>
      <c r="W403" s="620"/>
    </row>
    <row r="404" ht="13.5" customHeight="1">
      <c r="A404" s="604"/>
      <c r="B404" s="475"/>
      <c r="C404" s="475"/>
      <c r="D404" s="492"/>
      <c r="E404" s="492"/>
      <c r="F404" s="606"/>
      <c r="G404" s="617"/>
      <c r="H404" s="492"/>
      <c r="I404" s="492"/>
      <c r="J404" s="657"/>
      <c r="K404" s="618"/>
      <c r="L404" s="622"/>
      <c r="M404" s="613"/>
      <c r="N404" s="613"/>
      <c r="O404" s="610"/>
      <c r="P404" s="610"/>
      <c r="Q404" s="612"/>
      <c r="R404" s="613"/>
      <c r="S404" s="612"/>
      <c r="T404" s="612"/>
      <c r="U404" s="613"/>
      <c r="V404" s="612"/>
      <c r="W404" s="620"/>
    </row>
    <row r="405" ht="13.5" customHeight="1">
      <c r="A405" s="604"/>
      <c r="B405" s="475"/>
      <c r="C405" s="475"/>
      <c r="D405" s="492"/>
      <c r="E405" s="492"/>
      <c r="F405" s="606"/>
      <c r="G405" s="617"/>
      <c r="H405" s="492"/>
      <c r="I405" s="492"/>
      <c r="J405" s="657"/>
      <c r="K405" s="618"/>
      <c r="L405" s="622"/>
      <c r="M405" s="613"/>
      <c r="N405" s="613"/>
      <c r="O405" s="610"/>
      <c r="P405" s="610"/>
      <c r="Q405" s="612"/>
      <c r="R405" s="613"/>
      <c r="S405" s="612"/>
      <c r="T405" s="612"/>
      <c r="U405" s="613"/>
      <c r="V405" s="612"/>
      <c r="W405" s="620"/>
    </row>
    <row r="406" ht="13.5" customHeight="1">
      <c r="A406" s="604"/>
      <c r="B406" s="475"/>
      <c r="C406" s="475"/>
      <c r="D406" s="492"/>
      <c r="E406" s="492"/>
      <c r="F406" s="606"/>
      <c r="G406" s="617"/>
      <c r="H406" s="492"/>
      <c r="I406" s="492"/>
      <c r="J406" s="657"/>
      <c r="K406" s="618"/>
      <c r="L406" s="622"/>
      <c r="M406" s="613"/>
      <c r="N406" s="613"/>
      <c r="O406" s="610"/>
      <c r="P406" s="610"/>
      <c r="Q406" s="612"/>
      <c r="R406" s="613"/>
      <c r="S406" s="612"/>
      <c r="T406" s="612"/>
      <c r="U406" s="613"/>
      <c r="V406" s="612"/>
      <c r="W406" s="620"/>
    </row>
    <row r="407" ht="13.5" customHeight="1">
      <c r="A407" s="604"/>
      <c r="B407" s="475"/>
      <c r="C407" s="475"/>
      <c r="D407" s="492"/>
      <c r="E407" s="492"/>
      <c r="F407" s="606"/>
      <c r="G407" s="617"/>
      <c r="H407" s="492"/>
      <c r="I407" s="492"/>
      <c r="J407" s="657"/>
      <c r="K407" s="618"/>
      <c r="L407" s="622"/>
      <c r="M407" s="613"/>
      <c r="N407" s="613"/>
      <c r="O407" s="610"/>
      <c r="P407" s="610"/>
      <c r="Q407" s="612"/>
      <c r="R407" s="613"/>
      <c r="S407" s="612"/>
      <c r="T407" s="612"/>
      <c r="U407" s="613"/>
      <c r="V407" s="612"/>
      <c r="W407" s="620"/>
    </row>
    <row r="408" ht="13.5" customHeight="1">
      <c r="A408" s="604"/>
      <c r="B408" s="475"/>
      <c r="C408" s="475"/>
      <c r="D408" s="492"/>
      <c r="E408" s="492"/>
      <c r="F408" s="606"/>
      <c r="G408" s="617"/>
      <c r="H408" s="492"/>
      <c r="I408" s="492"/>
      <c r="J408" s="657"/>
      <c r="K408" s="618"/>
      <c r="L408" s="622"/>
      <c r="M408" s="613"/>
      <c r="N408" s="613"/>
      <c r="O408" s="610"/>
      <c r="P408" s="610"/>
      <c r="Q408" s="612"/>
      <c r="R408" s="613"/>
      <c r="S408" s="612"/>
      <c r="T408" s="612"/>
      <c r="U408" s="613"/>
      <c r="V408" s="612"/>
      <c r="W408" s="620"/>
    </row>
    <row r="409" ht="13.5" customHeight="1">
      <c r="A409" s="604"/>
      <c r="B409" s="475"/>
      <c r="C409" s="475"/>
      <c r="D409" s="492"/>
      <c r="E409" s="492"/>
      <c r="F409" s="606"/>
      <c r="G409" s="617"/>
      <c r="H409" s="492"/>
      <c r="I409" s="492"/>
      <c r="J409" s="657"/>
      <c r="K409" s="618"/>
      <c r="L409" s="622"/>
      <c r="M409" s="613"/>
      <c r="N409" s="613"/>
      <c r="O409" s="610"/>
      <c r="P409" s="610"/>
      <c r="Q409" s="612"/>
      <c r="R409" s="613"/>
      <c r="S409" s="612"/>
      <c r="T409" s="612"/>
      <c r="U409" s="613"/>
      <c r="V409" s="612"/>
      <c r="W409" s="620"/>
    </row>
    <row r="410" ht="13.5" customHeight="1">
      <c r="A410" s="604"/>
      <c r="B410" s="475"/>
      <c r="C410" s="475"/>
      <c r="D410" s="492"/>
      <c r="E410" s="492"/>
      <c r="F410" s="606"/>
      <c r="G410" s="617"/>
      <c r="H410" s="492"/>
      <c r="I410" s="492"/>
      <c r="J410" s="657"/>
      <c r="K410" s="618"/>
      <c r="L410" s="622"/>
      <c r="M410" s="613"/>
      <c r="N410" s="613"/>
      <c r="O410" s="610"/>
      <c r="P410" s="610"/>
      <c r="Q410" s="612"/>
      <c r="R410" s="613"/>
      <c r="S410" s="612"/>
      <c r="T410" s="612"/>
      <c r="U410" s="613"/>
      <c r="V410" s="612"/>
      <c r="W410" s="620"/>
    </row>
    <row r="411" ht="13.5" customHeight="1">
      <c r="A411" s="604"/>
      <c r="B411" s="475"/>
      <c r="C411" s="475"/>
      <c r="D411" s="492"/>
      <c r="E411" s="492"/>
      <c r="F411" s="606"/>
      <c r="G411" s="617"/>
      <c r="H411" s="492"/>
      <c r="I411" s="492"/>
      <c r="J411" s="657"/>
      <c r="K411" s="618"/>
      <c r="L411" s="622"/>
      <c r="M411" s="613"/>
      <c r="N411" s="613"/>
      <c r="O411" s="610"/>
      <c r="P411" s="610"/>
      <c r="Q411" s="612"/>
      <c r="R411" s="613"/>
      <c r="S411" s="612"/>
      <c r="T411" s="612"/>
      <c r="U411" s="613"/>
      <c r="V411" s="612"/>
      <c r="W411" s="620"/>
    </row>
    <row r="412" ht="13.5" customHeight="1">
      <c r="A412" s="604"/>
      <c r="B412" s="475"/>
      <c r="C412" s="475"/>
      <c r="D412" s="492"/>
      <c r="E412" s="492"/>
      <c r="F412" s="606"/>
      <c r="G412" s="617"/>
      <c r="H412" s="492"/>
      <c r="I412" s="492"/>
      <c r="J412" s="657"/>
      <c r="K412" s="618"/>
      <c r="L412" s="622"/>
      <c r="M412" s="613"/>
      <c r="N412" s="613"/>
      <c r="O412" s="610"/>
      <c r="P412" s="610"/>
      <c r="Q412" s="612"/>
      <c r="R412" s="613"/>
      <c r="S412" s="612"/>
      <c r="T412" s="612"/>
      <c r="U412" s="613"/>
      <c r="V412" s="612"/>
      <c r="W412" s="620"/>
    </row>
    <row r="413" ht="13.5" customHeight="1">
      <c r="A413" s="604"/>
      <c r="B413" s="475"/>
      <c r="C413" s="475"/>
      <c r="D413" s="492"/>
      <c r="E413" s="492"/>
      <c r="F413" s="606"/>
      <c r="G413" s="617"/>
      <c r="H413" s="492"/>
      <c r="I413" s="492"/>
      <c r="J413" s="657"/>
      <c r="K413" s="618"/>
      <c r="L413" s="622"/>
      <c r="M413" s="613"/>
      <c r="N413" s="613"/>
      <c r="O413" s="610"/>
      <c r="P413" s="610"/>
      <c r="Q413" s="612"/>
      <c r="R413" s="613"/>
      <c r="S413" s="612"/>
      <c r="T413" s="612"/>
      <c r="U413" s="613"/>
      <c r="V413" s="612"/>
      <c r="W413" s="620"/>
    </row>
    <row r="414" ht="13.5" customHeight="1">
      <c r="A414" s="604"/>
      <c r="B414" s="475"/>
      <c r="C414" s="475"/>
      <c r="D414" s="492"/>
      <c r="E414" s="492"/>
      <c r="F414" s="606"/>
      <c r="G414" s="617"/>
      <c r="H414" s="492"/>
      <c r="I414" s="492"/>
      <c r="J414" s="657"/>
      <c r="K414" s="618"/>
      <c r="L414" s="622"/>
      <c r="M414" s="613"/>
      <c r="N414" s="613"/>
      <c r="O414" s="610"/>
      <c r="P414" s="610"/>
      <c r="Q414" s="612"/>
      <c r="R414" s="613"/>
      <c r="S414" s="612"/>
      <c r="T414" s="612"/>
      <c r="U414" s="613"/>
      <c r="V414" s="612"/>
      <c r="W414" s="620"/>
    </row>
    <row r="415" ht="13.5" customHeight="1">
      <c r="A415" s="604"/>
      <c r="B415" s="475"/>
      <c r="C415" s="475"/>
      <c r="D415" s="492"/>
      <c r="E415" s="492"/>
      <c r="F415" s="606"/>
      <c r="G415" s="617"/>
      <c r="H415" s="492"/>
      <c r="I415" s="492"/>
      <c r="J415" s="657"/>
      <c r="K415" s="618"/>
      <c r="L415" s="622"/>
      <c r="M415" s="613"/>
      <c r="N415" s="613"/>
      <c r="O415" s="610"/>
      <c r="P415" s="610"/>
      <c r="Q415" s="612"/>
      <c r="R415" s="613"/>
      <c r="S415" s="612"/>
      <c r="T415" s="612"/>
      <c r="U415" s="613"/>
      <c r="V415" s="612"/>
      <c r="W415" s="620"/>
    </row>
    <row r="416" ht="13.5" customHeight="1">
      <c r="A416" s="604"/>
      <c r="B416" s="475"/>
      <c r="C416" s="475"/>
      <c r="D416" s="492"/>
      <c r="E416" s="492"/>
      <c r="F416" s="606"/>
      <c r="G416" s="617"/>
      <c r="H416" s="492"/>
      <c r="I416" s="492"/>
      <c r="J416" s="657"/>
      <c r="K416" s="618"/>
      <c r="L416" s="622"/>
      <c r="M416" s="613"/>
      <c r="N416" s="613"/>
      <c r="O416" s="610"/>
      <c r="P416" s="610"/>
      <c r="Q416" s="612"/>
      <c r="R416" s="613"/>
      <c r="S416" s="612"/>
      <c r="T416" s="612"/>
      <c r="U416" s="613"/>
      <c r="V416" s="612"/>
      <c r="W416" s="620"/>
    </row>
    <row r="417" ht="13.5" customHeight="1">
      <c r="A417" s="604"/>
      <c r="B417" s="475"/>
      <c r="C417" s="475"/>
      <c r="D417" s="492"/>
      <c r="E417" s="492"/>
      <c r="F417" s="606"/>
      <c r="G417" s="617"/>
      <c r="H417" s="492"/>
      <c r="I417" s="492"/>
      <c r="J417" s="657"/>
      <c r="K417" s="618"/>
      <c r="L417" s="622"/>
      <c r="M417" s="613"/>
      <c r="N417" s="613"/>
      <c r="O417" s="610"/>
      <c r="P417" s="610"/>
      <c r="Q417" s="612"/>
      <c r="R417" s="613"/>
      <c r="S417" s="612"/>
      <c r="T417" s="612"/>
      <c r="U417" s="613"/>
      <c r="V417" s="612"/>
      <c r="W417" s="620"/>
    </row>
    <row r="418" ht="13.5" customHeight="1">
      <c r="A418" s="604"/>
      <c r="B418" s="475"/>
      <c r="C418" s="475"/>
      <c r="D418" s="492"/>
      <c r="E418" s="492"/>
      <c r="F418" s="606"/>
      <c r="G418" s="617"/>
      <c r="H418" s="492"/>
      <c r="I418" s="492"/>
      <c r="J418" s="657"/>
      <c r="K418" s="618"/>
      <c r="L418" s="622"/>
      <c r="M418" s="613"/>
      <c r="N418" s="613"/>
      <c r="O418" s="610"/>
      <c r="P418" s="610"/>
      <c r="Q418" s="612"/>
      <c r="R418" s="613"/>
      <c r="S418" s="612"/>
      <c r="T418" s="612"/>
      <c r="U418" s="613"/>
      <c r="V418" s="612"/>
      <c r="W418" s="620"/>
    </row>
    <row r="419" ht="13.5" customHeight="1">
      <c r="A419" s="604"/>
      <c r="B419" s="475"/>
      <c r="C419" s="475"/>
      <c r="D419" s="492"/>
      <c r="E419" s="492"/>
      <c r="F419" s="606"/>
      <c r="G419" s="617"/>
      <c r="H419" s="492"/>
      <c r="I419" s="492"/>
      <c r="J419" s="657"/>
      <c r="K419" s="618"/>
      <c r="L419" s="622"/>
      <c r="M419" s="613"/>
      <c r="N419" s="613"/>
      <c r="O419" s="610"/>
      <c r="P419" s="610"/>
      <c r="Q419" s="612"/>
      <c r="R419" s="613"/>
      <c r="S419" s="612"/>
      <c r="T419" s="612"/>
      <c r="U419" s="613"/>
      <c r="V419" s="612"/>
      <c r="W419" s="620"/>
    </row>
    <row r="420" ht="13.5" customHeight="1">
      <c r="A420" s="604"/>
      <c r="B420" s="475"/>
      <c r="C420" s="475"/>
      <c r="D420" s="492"/>
      <c r="E420" s="492"/>
      <c r="F420" s="606"/>
      <c r="G420" s="617"/>
      <c r="H420" s="492"/>
      <c r="I420" s="492"/>
      <c r="J420" s="657"/>
      <c r="K420" s="618"/>
      <c r="L420" s="622"/>
      <c r="M420" s="613"/>
      <c r="N420" s="613"/>
      <c r="O420" s="610"/>
      <c r="P420" s="610"/>
      <c r="Q420" s="612"/>
      <c r="R420" s="613"/>
      <c r="S420" s="612"/>
      <c r="T420" s="612"/>
      <c r="U420" s="613"/>
      <c r="V420" s="612"/>
      <c r="W420" s="620"/>
    </row>
    <row r="421" ht="13.5" customHeight="1">
      <c r="A421" s="604"/>
      <c r="B421" s="475"/>
      <c r="C421" s="475"/>
      <c r="D421" s="492"/>
      <c r="E421" s="492"/>
      <c r="F421" s="606"/>
      <c r="G421" s="617"/>
      <c r="H421" s="492"/>
      <c r="I421" s="492"/>
      <c r="J421" s="657"/>
      <c r="K421" s="618"/>
      <c r="L421" s="622"/>
      <c r="M421" s="613"/>
      <c r="N421" s="613"/>
      <c r="O421" s="610"/>
      <c r="P421" s="610"/>
      <c r="Q421" s="612"/>
      <c r="R421" s="613"/>
      <c r="S421" s="612"/>
      <c r="T421" s="612"/>
      <c r="U421" s="613"/>
      <c r="V421" s="612"/>
      <c r="W421" s="620"/>
    </row>
    <row r="422" ht="13.5" customHeight="1">
      <c r="A422" s="604"/>
      <c r="B422" s="475"/>
      <c r="C422" s="475"/>
      <c r="D422" s="492"/>
      <c r="E422" s="492"/>
      <c r="F422" s="606"/>
      <c r="G422" s="617"/>
      <c r="H422" s="492"/>
      <c r="I422" s="492"/>
      <c r="J422" s="657"/>
      <c r="K422" s="618"/>
      <c r="L422" s="622"/>
      <c r="M422" s="613"/>
      <c r="N422" s="613"/>
      <c r="O422" s="610"/>
      <c r="P422" s="610"/>
      <c r="Q422" s="612"/>
      <c r="R422" s="613"/>
      <c r="S422" s="612"/>
      <c r="T422" s="612"/>
      <c r="U422" s="613"/>
      <c r="V422" s="612"/>
      <c r="W422" s="620"/>
    </row>
    <row r="423" ht="13.5" customHeight="1">
      <c r="A423" s="604"/>
      <c r="B423" s="475"/>
      <c r="C423" s="475"/>
      <c r="D423" s="492"/>
      <c r="E423" s="492"/>
      <c r="F423" s="606"/>
      <c r="G423" s="617"/>
      <c r="H423" s="492"/>
      <c r="I423" s="492"/>
      <c r="J423" s="657"/>
      <c r="K423" s="618"/>
      <c r="L423" s="622"/>
      <c r="M423" s="613"/>
      <c r="N423" s="613"/>
      <c r="O423" s="610"/>
      <c r="P423" s="610"/>
      <c r="Q423" s="612"/>
      <c r="R423" s="613"/>
      <c r="S423" s="612"/>
      <c r="T423" s="612"/>
      <c r="U423" s="613"/>
      <c r="V423" s="612"/>
      <c r="W423" s="620"/>
    </row>
    <row r="424" ht="13.5" customHeight="1">
      <c r="A424" s="604"/>
      <c r="B424" s="475"/>
      <c r="C424" s="475"/>
      <c r="D424" s="492"/>
      <c r="E424" s="492"/>
      <c r="F424" s="606"/>
      <c r="G424" s="617"/>
      <c r="H424" s="492"/>
      <c r="I424" s="492"/>
      <c r="J424" s="657"/>
      <c r="K424" s="618"/>
      <c r="L424" s="622"/>
      <c r="M424" s="613"/>
      <c r="N424" s="613"/>
      <c r="O424" s="610"/>
      <c r="P424" s="610"/>
      <c r="Q424" s="612"/>
      <c r="R424" s="613"/>
      <c r="S424" s="612"/>
      <c r="T424" s="612"/>
      <c r="U424" s="613"/>
      <c r="V424" s="612"/>
      <c r="W424" s="620"/>
    </row>
    <row r="425" ht="13.5" customHeight="1">
      <c r="A425" s="604"/>
      <c r="B425" s="475"/>
      <c r="C425" s="475"/>
      <c r="D425" s="492"/>
      <c r="E425" s="492"/>
      <c r="F425" s="606"/>
      <c r="G425" s="617"/>
      <c r="H425" s="492"/>
      <c r="I425" s="492"/>
      <c r="J425" s="657"/>
      <c r="K425" s="618"/>
      <c r="L425" s="622"/>
      <c r="M425" s="613"/>
      <c r="N425" s="613"/>
      <c r="O425" s="610"/>
      <c r="P425" s="610"/>
      <c r="Q425" s="612"/>
      <c r="R425" s="613"/>
      <c r="S425" s="612"/>
      <c r="T425" s="612"/>
      <c r="U425" s="613"/>
      <c r="V425" s="612"/>
      <c r="W425" s="620"/>
    </row>
    <row r="426" ht="13.5" customHeight="1">
      <c r="A426" s="604"/>
      <c r="B426" s="475"/>
      <c r="C426" s="475"/>
      <c r="D426" s="492"/>
      <c r="E426" s="492"/>
      <c r="F426" s="606"/>
      <c r="G426" s="617"/>
      <c r="H426" s="492"/>
      <c r="I426" s="492"/>
      <c r="J426" s="657"/>
      <c r="K426" s="618"/>
      <c r="L426" s="622"/>
      <c r="M426" s="613"/>
      <c r="N426" s="613"/>
      <c r="O426" s="610"/>
      <c r="P426" s="610"/>
      <c r="Q426" s="612"/>
      <c r="R426" s="613"/>
      <c r="S426" s="612"/>
      <c r="T426" s="612"/>
      <c r="U426" s="613"/>
      <c r="V426" s="612"/>
      <c r="W426" s="620"/>
    </row>
    <row r="427" ht="13.5" customHeight="1">
      <c r="A427" s="604"/>
      <c r="B427" s="475"/>
      <c r="C427" s="475"/>
      <c r="D427" s="492"/>
      <c r="E427" s="492"/>
      <c r="F427" s="606"/>
      <c r="G427" s="617"/>
      <c r="H427" s="492"/>
      <c r="I427" s="492"/>
      <c r="J427" s="657"/>
      <c r="K427" s="618"/>
      <c r="L427" s="622"/>
      <c r="M427" s="613"/>
      <c r="N427" s="613"/>
      <c r="O427" s="610"/>
      <c r="P427" s="610"/>
      <c r="Q427" s="612"/>
      <c r="R427" s="613"/>
      <c r="S427" s="612"/>
      <c r="T427" s="612"/>
      <c r="U427" s="613"/>
      <c r="V427" s="612"/>
      <c r="W427" s="620"/>
    </row>
    <row r="428" ht="13.5" customHeight="1">
      <c r="A428" s="604"/>
      <c r="B428" s="475"/>
      <c r="C428" s="475"/>
      <c r="D428" s="492"/>
      <c r="E428" s="492"/>
      <c r="F428" s="606"/>
      <c r="G428" s="617"/>
      <c r="H428" s="492"/>
      <c r="I428" s="492"/>
      <c r="J428" s="657"/>
      <c r="K428" s="618"/>
      <c r="L428" s="622"/>
      <c r="M428" s="613"/>
      <c r="N428" s="613"/>
      <c r="O428" s="610"/>
      <c r="P428" s="610"/>
      <c r="Q428" s="612"/>
      <c r="R428" s="613"/>
      <c r="S428" s="612"/>
      <c r="T428" s="612"/>
      <c r="U428" s="613"/>
      <c r="V428" s="612"/>
      <c r="W428" s="620"/>
    </row>
    <row r="429" ht="13.5" customHeight="1">
      <c r="A429" s="604"/>
      <c r="B429" s="475"/>
      <c r="C429" s="475"/>
      <c r="D429" s="492"/>
      <c r="E429" s="492"/>
      <c r="F429" s="606"/>
      <c r="G429" s="617"/>
      <c r="H429" s="492"/>
      <c r="I429" s="492"/>
      <c r="J429" s="657"/>
      <c r="K429" s="618"/>
      <c r="L429" s="622"/>
      <c r="M429" s="613"/>
      <c r="N429" s="613"/>
      <c r="O429" s="610"/>
      <c r="P429" s="610"/>
      <c r="Q429" s="612"/>
      <c r="R429" s="613"/>
      <c r="S429" s="612"/>
      <c r="T429" s="612"/>
      <c r="U429" s="613"/>
      <c r="V429" s="612"/>
      <c r="W429" s="620"/>
    </row>
    <row r="430" ht="13.5" customHeight="1">
      <c r="A430" s="604"/>
      <c r="B430" s="475"/>
      <c r="C430" s="475"/>
      <c r="D430" s="492"/>
      <c r="E430" s="492"/>
      <c r="F430" s="606"/>
      <c r="G430" s="617"/>
      <c r="H430" s="492"/>
      <c r="I430" s="492"/>
      <c r="J430" s="657"/>
      <c r="K430" s="618"/>
      <c r="L430" s="622"/>
      <c r="M430" s="613"/>
      <c r="N430" s="613"/>
      <c r="O430" s="610"/>
      <c r="P430" s="610"/>
      <c r="Q430" s="612"/>
      <c r="R430" s="613"/>
      <c r="S430" s="612"/>
      <c r="T430" s="612"/>
      <c r="U430" s="613"/>
      <c r="V430" s="612"/>
      <c r="W430" s="620"/>
    </row>
    <row r="431" ht="13.5" customHeight="1">
      <c r="A431" s="604"/>
      <c r="B431" s="475"/>
      <c r="C431" s="475"/>
      <c r="D431" s="492"/>
      <c r="E431" s="492"/>
      <c r="F431" s="606"/>
      <c r="G431" s="617"/>
      <c r="H431" s="492"/>
      <c r="I431" s="492"/>
      <c r="J431" s="657"/>
      <c r="K431" s="618"/>
      <c r="L431" s="622"/>
      <c r="M431" s="613"/>
      <c r="N431" s="613"/>
      <c r="O431" s="610"/>
      <c r="P431" s="610"/>
      <c r="Q431" s="612"/>
      <c r="R431" s="613"/>
      <c r="S431" s="612"/>
      <c r="T431" s="612"/>
      <c r="U431" s="613"/>
      <c r="V431" s="612"/>
      <c r="W431" s="620"/>
    </row>
    <row r="432" ht="13.5" customHeight="1">
      <c r="A432" s="604"/>
      <c r="B432" s="475"/>
      <c r="C432" s="475"/>
      <c r="D432" s="492"/>
      <c r="E432" s="492"/>
      <c r="F432" s="606"/>
      <c r="G432" s="617"/>
      <c r="H432" s="492"/>
      <c r="I432" s="492"/>
      <c r="J432" s="657"/>
      <c r="K432" s="618"/>
      <c r="L432" s="622"/>
      <c r="M432" s="613"/>
      <c r="N432" s="613"/>
      <c r="O432" s="610"/>
      <c r="P432" s="610"/>
      <c r="Q432" s="612"/>
      <c r="R432" s="613"/>
      <c r="S432" s="612"/>
      <c r="T432" s="612"/>
      <c r="U432" s="613"/>
      <c r="V432" s="612"/>
      <c r="W432" s="620"/>
    </row>
    <row r="433" ht="13.5" customHeight="1">
      <c r="A433" s="604"/>
      <c r="B433" s="475"/>
      <c r="C433" s="475"/>
      <c r="D433" s="492"/>
      <c r="E433" s="492"/>
      <c r="F433" s="606"/>
      <c r="G433" s="617"/>
      <c r="H433" s="492"/>
      <c r="I433" s="492"/>
      <c r="J433" s="657"/>
      <c r="K433" s="618"/>
      <c r="L433" s="622"/>
      <c r="M433" s="613"/>
      <c r="N433" s="613"/>
      <c r="O433" s="610"/>
      <c r="P433" s="610"/>
      <c r="Q433" s="612"/>
      <c r="R433" s="613"/>
      <c r="S433" s="612"/>
      <c r="T433" s="612"/>
      <c r="U433" s="613"/>
      <c r="V433" s="612"/>
      <c r="W433" s="620"/>
    </row>
    <row r="434" ht="13.5" customHeight="1">
      <c r="A434" s="604"/>
      <c r="B434" s="475"/>
      <c r="C434" s="475"/>
      <c r="D434" s="492"/>
      <c r="E434" s="492"/>
      <c r="F434" s="606"/>
      <c r="G434" s="617"/>
      <c r="H434" s="492"/>
      <c r="I434" s="492"/>
      <c r="J434" s="657"/>
      <c r="K434" s="618"/>
      <c r="L434" s="622"/>
      <c r="M434" s="613"/>
      <c r="N434" s="613"/>
      <c r="O434" s="610"/>
      <c r="P434" s="610"/>
      <c r="Q434" s="612"/>
      <c r="R434" s="613"/>
      <c r="S434" s="612"/>
      <c r="T434" s="612"/>
      <c r="U434" s="613"/>
      <c r="V434" s="612"/>
      <c r="W434" s="620"/>
    </row>
    <row r="435" ht="13.5" customHeight="1">
      <c r="A435" s="604"/>
      <c r="B435" s="475"/>
      <c r="C435" s="475"/>
      <c r="D435" s="492"/>
      <c r="E435" s="492"/>
      <c r="F435" s="606"/>
      <c r="G435" s="617"/>
      <c r="H435" s="492"/>
      <c r="I435" s="492"/>
      <c r="J435" s="657"/>
      <c r="K435" s="618"/>
      <c r="L435" s="622"/>
      <c r="M435" s="613"/>
      <c r="N435" s="613"/>
      <c r="O435" s="610"/>
      <c r="P435" s="610"/>
      <c r="Q435" s="612"/>
      <c r="R435" s="613"/>
      <c r="S435" s="612"/>
      <c r="T435" s="612"/>
      <c r="U435" s="613"/>
      <c r="V435" s="612"/>
      <c r="W435" s="620"/>
    </row>
    <row r="436" ht="13.5" customHeight="1">
      <c r="A436" s="604"/>
      <c r="B436" s="475"/>
      <c r="C436" s="475"/>
      <c r="D436" s="492"/>
      <c r="E436" s="492"/>
      <c r="F436" s="606"/>
      <c r="G436" s="617"/>
      <c r="H436" s="492"/>
      <c r="I436" s="492"/>
      <c r="J436" s="657"/>
      <c r="K436" s="618"/>
      <c r="L436" s="622"/>
      <c r="M436" s="613"/>
      <c r="N436" s="613"/>
      <c r="O436" s="610"/>
      <c r="P436" s="610"/>
      <c r="Q436" s="612"/>
      <c r="R436" s="613"/>
      <c r="S436" s="612"/>
      <c r="T436" s="612"/>
      <c r="U436" s="613"/>
      <c r="V436" s="612"/>
      <c r="W436" s="620"/>
    </row>
    <row r="437" ht="13.5" customHeight="1">
      <c r="A437" s="604"/>
      <c r="B437" s="475"/>
      <c r="C437" s="475"/>
      <c r="D437" s="492"/>
      <c r="E437" s="492"/>
      <c r="F437" s="606"/>
      <c r="G437" s="617"/>
      <c r="H437" s="492"/>
      <c r="I437" s="492"/>
      <c r="J437" s="657"/>
      <c r="K437" s="618"/>
      <c r="L437" s="622"/>
      <c r="M437" s="613"/>
      <c r="N437" s="613"/>
      <c r="O437" s="610"/>
      <c r="P437" s="610"/>
      <c r="Q437" s="612"/>
      <c r="R437" s="613"/>
      <c r="S437" s="612"/>
      <c r="T437" s="612"/>
      <c r="U437" s="613"/>
      <c r="V437" s="612"/>
      <c r="W437" s="620"/>
    </row>
    <row r="438" ht="13.5" customHeight="1">
      <c r="A438" s="604"/>
      <c r="B438" s="475"/>
      <c r="C438" s="475"/>
      <c r="D438" s="492"/>
      <c r="E438" s="492"/>
      <c r="F438" s="606"/>
      <c r="G438" s="617"/>
      <c r="H438" s="492"/>
      <c r="I438" s="492"/>
      <c r="J438" s="657"/>
      <c r="K438" s="618"/>
      <c r="L438" s="622"/>
      <c r="M438" s="613"/>
      <c r="N438" s="613"/>
      <c r="O438" s="610"/>
      <c r="P438" s="610"/>
      <c r="Q438" s="612"/>
      <c r="R438" s="613"/>
      <c r="S438" s="612"/>
      <c r="T438" s="612"/>
      <c r="U438" s="613"/>
      <c r="V438" s="612"/>
      <c r="W438" s="620"/>
    </row>
    <row r="439" ht="13.5" customHeight="1">
      <c r="A439" s="604"/>
      <c r="B439" s="475"/>
      <c r="C439" s="475"/>
      <c r="D439" s="492"/>
      <c r="E439" s="492"/>
      <c r="F439" s="606"/>
      <c r="G439" s="617"/>
      <c r="H439" s="492"/>
      <c r="I439" s="492"/>
      <c r="J439" s="657"/>
      <c r="K439" s="618"/>
      <c r="L439" s="622"/>
      <c r="M439" s="613"/>
      <c r="N439" s="613"/>
      <c r="O439" s="610"/>
      <c r="P439" s="610"/>
      <c r="Q439" s="612"/>
      <c r="R439" s="613"/>
      <c r="S439" s="612"/>
      <c r="T439" s="612"/>
      <c r="U439" s="613"/>
      <c r="V439" s="612"/>
      <c r="W439" s="620"/>
    </row>
    <row r="440" ht="13.5" customHeight="1">
      <c r="A440" s="604"/>
      <c r="B440" s="475"/>
      <c r="C440" s="475"/>
      <c r="D440" s="492"/>
      <c r="E440" s="492"/>
      <c r="F440" s="606"/>
      <c r="G440" s="617"/>
      <c r="H440" s="492"/>
      <c r="I440" s="492"/>
      <c r="J440" s="657"/>
      <c r="K440" s="618"/>
      <c r="L440" s="622"/>
      <c r="M440" s="613"/>
      <c r="N440" s="613"/>
      <c r="O440" s="610"/>
      <c r="P440" s="610"/>
      <c r="Q440" s="612"/>
      <c r="R440" s="613"/>
      <c r="S440" s="612"/>
      <c r="T440" s="612"/>
      <c r="U440" s="613"/>
      <c r="V440" s="612"/>
      <c r="W440" s="620"/>
    </row>
    <row r="441" ht="13.5" customHeight="1">
      <c r="A441" s="604"/>
      <c r="B441" s="475"/>
      <c r="C441" s="475"/>
      <c r="D441" s="492"/>
      <c r="E441" s="492"/>
      <c r="F441" s="606"/>
      <c r="G441" s="617"/>
      <c r="H441" s="492"/>
      <c r="I441" s="492"/>
      <c r="J441" s="657"/>
      <c r="K441" s="618"/>
      <c r="L441" s="622"/>
      <c r="M441" s="613"/>
      <c r="N441" s="613"/>
      <c r="O441" s="610"/>
      <c r="P441" s="610"/>
      <c r="Q441" s="612"/>
      <c r="R441" s="613"/>
      <c r="S441" s="612"/>
      <c r="T441" s="612"/>
      <c r="U441" s="613"/>
      <c r="V441" s="612"/>
      <c r="W441" s="620"/>
    </row>
    <row r="442" ht="13.5" customHeight="1">
      <c r="A442" s="604"/>
      <c r="B442" s="475"/>
      <c r="C442" s="475"/>
      <c r="D442" s="492"/>
      <c r="E442" s="492"/>
      <c r="F442" s="606"/>
      <c r="G442" s="617"/>
      <c r="H442" s="492"/>
      <c r="I442" s="492"/>
      <c r="J442" s="657"/>
      <c r="K442" s="618"/>
      <c r="L442" s="622"/>
      <c r="M442" s="613"/>
      <c r="N442" s="613"/>
      <c r="O442" s="610"/>
      <c r="P442" s="610"/>
      <c r="Q442" s="612"/>
      <c r="R442" s="613"/>
      <c r="S442" s="612"/>
      <c r="T442" s="612"/>
      <c r="U442" s="613"/>
      <c r="V442" s="612"/>
      <c r="W442" s="620"/>
    </row>
    <row r="443" ht="13.5" customHeight="1">
      <c r="A443" s="604"/>
      <c r="B443" s="475"/>
      <c r="C443" s="475"/>
      <c r="D443" s="492"/>
      <c r="E443" s="492"/>
      <c r="F443" s="606"/>
      <c r="G443" s="617"/>
      <c r="H443" s="492"/>
      <c r="I443" s="492"/>
      <c r="J443" s="657"/>
      <c r="K443" s="618"/>
      <c r="L443" s="622"/>
      <c r="M443" s="613"/>
      <c r="N443" s="613"/>
      <c r="O443" s="610"/>
      <c r="P443" s="610"/>
      <c r="Q443" s="612"/>
      <c r="R443" s="613"/>
      <c r="S443" s="612"/>
      <c r="T443" s="612"/>
      <c r="U443" s="613"/>
      <c r="V443" s="612"/>
      <c r="W443" s="620"/>
    </row>
    <row r="444" ht="13.5" customHeight="1">
      <c r="A444" s="604"/>
      <c r="B444" s="475"/>
      <c r="C444" s="475"/>
      <c r="D444" s="492"/>
      <c r="E444" s="492"/>
      <c r="F444" s="606"/>
      <c r="G444" s="617"/>
      <c r="H444" s="492"/>
      <c r="I444" s="492"/>
      <c r="J444" s="657"/>
      <c r="K444" s="618"/>
      <c r="L444" s="622"/>
      <c r="M444" s="613"/>
      <c r="N444" s="613"/>
      <c r="O444" s="610"/>
      <c r="P444" s="610"/>
      <c r="Q444" s="612"/>
      <c r="R444" s="613"/>
      <c r="S444" s="612"/>
      <c r="T444" s="612"/>
      <c r="U444" s="613"/>
      <c r="V444" s="612"/>
      <c r="W444" s="620"/>
    </row>
    <row r="445" ht="13.5" customHeight="1">
      <c r="A445" s="604"/>
      <c r="B445" s="475"/>
      <c r="C445" s="475"/>
      <c r="D445" s="492"/>
      <c r="E445" s="492"/>
      <c r="F445" s="606"/>
      <c r="G445" s="617"/>
      <c r="H445" s="492"/>
      <c r="I445" s="492"/>
      <c r="J445" s="657"/>
      <c r="K445" s="618"/>
      <c r="L445" s="622"/>
      <c r="M445" s="613"/>
      <c r="N445" s="613"/>
      <c r="O445" s="610"/>
      <c r="P445" s="610"/>
      <c r="Q445" s="612"/>
      <c r="R445" s="613"/>
      <c r="S445" s="612"/>
      <c r="T445" s="612"/>
      <c r="U445" s="613"/>
      <c r="V445" s="612"/>
      <c r="W445" s="620"/>
    </row>
    <row r="446" ht="13.5" customHeight="1">
      <c r="A446" s="604"/>
      <c r="B446" s="475"/>
      <c r="C446" s="475"/>
      <c r="D446" s="492"/>
      <c r="E446" s="492"/>
      <c r="F446" s="606"/>
      <c r="G446" s="617"/>
      <c r="H446" s="492"/>
      <c r="I446" s="492"/>
      <c r="J446" s="657"/>
      <c r="K446" s="618"/>
      <c r="L446" s="622"/>
      <c r="M446" s="613"/>
      <c r="N446" s="613"/>
      <c r="O446" s="610"/>
      <c r="P446" s="610"/>
      <c r="Q446" s="612"/>
      <c r="R446" s="613"/>
      <c r="S446" s="612"/>
      <c r="T446" s="612"/>
      <c r="U446" s="613"/>
      <c r="V446" s="612"/>
      <c r="W446" s="620"/>
    </row>
    <row r="447" ht="13.5" customHeight="1">
      <c r="A447" s="604"/>
      <c r="B447" s="475"/>
      <c r="C447" s="475"/>
      <c r="D447" s="492"/>
      <c r="E447" s="492"/>
      <c r="F447" s="606"/>
      <c r="G447" s="617"/>
      <c r="H447" s="492"/>
      <c r="I447" s="492"/>
      <c r="J447" s="657"/>
      <c r="K447" s="618"/>
      <c r="L447" s="622"/>
      <c r="M447" s="613"/>
      <c r="N447" s="613"/>
      <c r="O447" s="610"/>
      <c r="P447" s="610"/>
      <c r="Q447" s="612"/>
      <c r="R447" s="613"/>
      <c r="S447" s="612"/>
      <c r="T447" s="612"/>
      <c r="U447" s="613"/>
      <c r="V447" s="612"/>
      <c r="W447" s="620"/>
    </row>
    <row r="448" ht="13.5" customHeight="1">
      <c r="A448" s="604"/>
      <c r="B448" s="475"/>
      <c r="C448" s="475"/>
      <c r="D448" s="492"/>
      <c r="E448" s="492"/>
      <c r="F448" s="606"/>
      <c r="G448" s="617"/>
      <c r="H448" s="492"/>
      <c r="I448" s="492"/>
      <c r="J448" s="657"/>
      <c r="K448" s="618"/>
      <c r="L448" s="622"/>
      <c r="M448" s="613"/>
      <c r="N448" s="613"/>
      <c r="O448" s="610"/>
      <c r="P448" s="610"/>
      <c r="Q448" s="612"/>
      <c r="R448" s="613"/>
      <c r="S448" s="612"/>
      <c r="T448" s="612"/>
      <c r="U448" s="613"/>
      <c r="V448" s="612"/>
      <c r="W448" s="620"/>
    </row>
    <row r="449" ht="13.5" customHeight="1">
      <c r="A449" s="604"/>
      <c r="B449" s="475"/>
      <c r="C449" s="475"/>
      <c r="D449" s="492"/>
      <c r="E449" s="492"/>
      <c r="F449" s="606"/>
      <c r="G449" s="617"/>
      <c r="H449" s="492"/>
      <c r="I449" s="492"/>
      <c r="J449" s="657"/>
      <c r="K449" s="618"/>
      <c r="L449" s="622"/>
      <c r="M449" s="613"/>
      <c r="N449" s="613"/>
      <c r="O449" s="610"/>
      <c r="P449" s="610"/>
      <c r="Q449" s="612"/>
      <c r="R449" s="613"/>
      <c r="S449" s="612"/>
      <c r="T449" s="612"/>
      <c r="U449" s="613"/>
      <c r="V449" s="612"/>
      <c r="W449" s="620"/>
    </row>
    <row r="450" ht="13.5" customHeight="1">
      <c r="A450" s="604"/>
      <c r="B450" s="475"/>
      <c r="C450" s="475"/>
      <c r="D450" s="492"/>
      <c r="E450" s="492"/>
      <c r="F450" s="606"/>
      <c r="G450" s="617"/>
      <c r="H450" s="492"/>
      <c r="I450" s="492"/>
      <c r="J450" s="657"/>
      <c r="K450" s="618"/>
      <c r="L450" s="622"/>
      <c r="M450" s="613"/>
      <c r="N450" s="613"/>
      <c r="O450" s="610"/>
      <c r="P450" s="610"/>
      <c r="Q450" s="612"/>
      <c r="R450" s="613"/>
      <c r="S450" s="612"/>
      <c r="T450" s="612"/>
      <c r="U450" s="613"/>
      <c r="V450" s="612"/>
      <c r="W450" s="620"/>
    </row>
    <row r="451" ht="13.5" customHeight="1">
      <c r="A451" s="604"/>
      <c r="B451" s="475"/>
      <c r="C451" s="475"/>
      <c r="D451" s="492"/>
      <c r="E451" s="492"/>
      <c r="F451" s="606"/>
      <c r="G451" s="617"/>
      <c r="H451" s="492"/>
      <c r="I451" s="492"/>
      <c r="J451" s="657"/>
      <c r="K451" s="618"/>
      <c r="L451" s="622"/>
      <c r="M451" s="613"/>
      <c r="N451" s="613"/>
      <c r="O451" s="610"/>
      <c r="P451" s="610"/>
      <c r="Q451" s="612"/>
      <c r="R451" s="613"/>
      <c r="S451" s="612"/>
      <c r="T451" s="612"/>
      <c r="U451" s="613"/>
      <c r="V451" s="612"/>
      <c r="W451" s="620"/>
    </row>
    <row r="452" ht="13.5" customHeight="1">
      <c r="A452" s="604"/>
      <c r="B452" s="475"/>
      <c r="C452" s="475"/>
      <c r="D452" s="492"/>
      <c r="E452" s="492"/>
      <c r="F452" s="606"/>
      <c r="G452" s="617"/>
      <c r="H452" s="492"/>
      <c r="I452" s="492"/>
      <c r="J452" s="657"/>
      <c r="K452" s="618"/>
      <c r="L452" s="622"/>
      <c r="M452" s="613"/>
      <c r="N452" s="613"/>
      <c r="O452" s="610"/>
      <c r="P452" s="610"/>
      <c r="Q452" s="612"/>
      <c r="R452" s="613"/>
      <c r="S452" s="612"/>
      <c r="T452" s="612"/>
      <c r="U452" s="613"/>
      <c r="V452" s="612"/>
      <c r="W452" s="620"/>
    </row>
    <row r="453" ht="13.5" customHeight="1">
      <c r="A453" s="604"/>
      <c r="B453" s="475"/>
      <c r="C453" s="475"/>
      <c r="D453" s="492"/>
      <c r="E453" s="492"/>
      <c r="F453" s="606"/>
      <c r="G453" s="617"/>
      <c r="H453" s="492"/>
      <c r="I453" s="492"/>
      <c r="J453" s="657"/>
      <c r="K453" s="618"/>
      <c r="L453" s="622"/>
      <c r="M453" s="613"/>
      <c r="N453" s="613"/>
      <c r="O453" s="610"/>
      <c r="P453" s="610"/>
      <c r="Q453" s="612"/>
      <c r="R453" s="613"/>
      <c r="S453" s="612"/>
      <c r="T453" s="612"/>
      <c r="U453" s="613"/>
      <c r="V453" s="612"/>
      <c r="W453" s="620"/>
    </row>
    <row r="454" ht="13.5" customHeight="1">
      <c r="A454" s="604"/>
      <c r="B454" s="475"/>
      <c r="C454" s="475"/>
      <c r="D454" s="492"/>
      <c r="E454" s="492"/>
      <c r="F454" s="606"/>
      <c r="G454" s="617"/>
      <c r="H454" s="492"/>
      <c r="I454" s="492"/>
      <c r="J454" s="657"/>
      <c r="K454" s="618"/>
      <c r="L454" s="622"/>
      <c r="M454" s="613"/>
      <c r="N454" s="613"/>
      <c r="O454" s="610"/>
      <c r="P454" s="610"/>
      <c r="Q454" s="612"/>
      <c r="R454" s="613"/>
      <c r="S454" s="612"/>
      <c r="T454" s="612"/>
      <c r="U454" s="613"/>
      <c r="V454" s="612"/>
      <c r="W454" s="620"/>
    </row>
    <row r="455" ht="13.5" customHeight="1">
      <c r="A455" s="604"/>
      <c r="B455" s="475"/>
      <c r="C455" s="475"/>
      <c r="D455" s="492"/>
      <c r="E455" s="492"/>
      <c r="F455" s="606"/>
      <c r="G455" s="617"/>
      <c r="H455" s="492"/>
      <c r="I455" s="492"/>
      <c r="J455" s="657"/>
      <c r="K455" s="618"/>
      <c r="L455" s="622"/>
      <c r="M455" s="613"/>
      <c r="N455" s="613"/>
      <c r="O455" s="610"/>
      <c r="P455" s="610"/>
      <c r="Q455" s="612"/>
      <c r="R455" s="613"/>
      <c r="S455" s="612"/>
      <c r="T455" s="612"/>
      <c r="U455" s="613"/>
      <c r="V455" s="612"/>
      <c r="W455" s="620"/>
    </row>
    <row r="456" ht="13.5" customHeight="1">
      <c r="A456" s="604"/>
      <c r="B456" s="475"/>
      <c r="C456" s="475"/>
      <c r="D456" s="492"/>
      <c r="E456" s="492"/>
      <c r="F456" s="606"/>
      <c r="G456" s="617"/>
      <c r="H456" s="492"/>
      <c r="I456" s="492"/>
      <c r="J456" s="657"/>
      <c r="K456" s="618"/>
      <c r="L456" s="622"/>
      <c r="M456" s="613"/>
      <c r="N456" s="613"/>
      <c r="O456" s="610"/>
      <c r="P456" s="610"/>
      <c r="Q456" s="612"/>
      <c r="R456" s="613"/>
      <c r="S456" s="612"/>
      <c r="T456" s="612"/>
      <c r="U456" s="613"/>
      <c r="V456" s="612"/>
      <c r="W456" s="620"/>
    </row>
    <row r="457" ht="13.5" customHeight="1">
      <c r="A457" s="604"/>
      <c r="B457" s="475"/>
      <c r="C457" s="475"/>
      <c r="D457" s="492"/>
      <c r="E457" s="492"/>
      <c r="F457" s="606"/>
      <c r="G457" s="617"/>
      <c r="H457" s="492"/>
      <c r="I457" s="492"/>
      <c r="J457" s="657"/>
      <c r="K457" s="618"/>
      <c r="L457" s="622"/>
      <c r="M457" s="613"/>
      <c r="N457" s="613"/>
      <c r="O457" s="610"/>
      <c r="P457" s="610"/>
      <c r="Q457" s="612"/>
      <c r="R457" s="613"/>
      <c r="S457" s="612"/>
      <c r="T457" s="612"/>
      <c r="U457" s="613"/>
      <c r="V457" s="612"/>
      <c r="W457" s="620"/>
    </row>
    <row r="458" ht="13.5" customHeight="1">
      <c r="A458" s="604"/>
      <c r="B458" s="475"/>
      <c r="C458" s="475"/>
      <c r="D458" s="492"/>
      <c r="E458" s="492"/>
      <c r="F458" s="606"/>
      <c r="G458" s="617"/>
      <c r="H458" s="492"/>
      <c r="I458" s="492"/>
      <c r="J458" s="657"/>
      <c r="K458" s="618"/>
      <c r="L458" s="622"/>
      <c r="M458" s="613"/>
      <c r="N458" s="613"/>
      <c r="O458" s="610"/>
      <c r="P458" s="610"/>
      <c r="Q458" s="612"/>
      <c r="R458" s="613"/>
      <c r="S458" s="612"/>
      <c r="T458" s="612"/>
      <c r="U458" s="613"/>
      <c r="V458" s="612"/>
      <c r="W458" s="620"/>
    </row>
    <row r="459" ht="13.5" customHeight="1">
      <c r="A459" s="604"/>
      <c r="B459" s="475"/>
      <c r="C459" s="475"/>
      <c r="D459" s="492"/>
      <c r="E459" s="492"/>
      <c r="F459" s="606"/>
      <c r="G459" s="617"/>
      <c r="H459" s="492"/>
      <c r="I459" s="492"/>
      <c r="J459" s="657"/>
      <c r="K459" s="618"/>
      <c r="L459" s="622"/>
      <c r="M459" s="613"/>
      <c r="N459" s="613"/>
      <c r="O459" s="610"/>
      <c r="P459" s="610"/>
      <c r="Q459" s="612"/>
      <c r="R459" s="613"/>
      <c r="S459" s="612"/>
      <c r="T459" s="612"/>
      <c r="U459" s="613"/>
      <c r="V459" s="612"/>
      <c r="W459" s="620"/>
    </row>
    <row r="460" ht="13.5" customHeight="1">
      <c r="A460" s="604"/>
      <c r="B460" s="475"/>
      <c r="C460" s="475"/>
      <c r="D460" s="492"/>
      <c r="E460" s="492"/>
      <c r="F460" s="606"/>
      <c r="G460" s="617"/>
      <c r="H460" s="492"/>
      <c r="I460" s="492"/>
      <c r="J460" s="657"/>
      <c r="K460" s="618"/>
      <c r="L460" s="622"/>
      <c r="M460" s="613"/>
      <c r="N460" s="613"/>
      <c r="O460" s="610"/>
      <c r="P460" s="610"/>
      <c r="Q460" s="612"/>
      <c r="R460" s="613"/>
      <c r="S460" s="612"/>
      <c r="T460" s="612"/>
      <c r="U460" s="613"/>
      <c r="V460" s="612"/>
      <c r="W460" s="620"/>
    </row>
    <row r="461" ht="13.5" customHeight="1">
      <c r="A461" s="604"/>
      <c r="B461" s="475"/>
      <c r="C461" s="475"/>
      <c r="D461" s="492"/>
      <c r="E461" s="492"/>
      <c r="F461" s="606"/>
      <c r="G461" s="617"/>
      <c r="H461" s="492"/>
      <c r="I461" s="492"/>
      <c r="J461" s="657"/>
      <c r="K461" s="618"/>
      <c r="L461" s="622"/>
      <c r="M461" s="613"/>
      <c r="N461" s="613"/>
      <c r="O461" s="610"/>
      <c r="P461" s="610"/>
      <c r="Q461" s="612"/>
      <c r="R461" s="613"/>
      <c r="S461" s="612"/>
      <c r="T461" s="612"/>
      <c r="U461" s="613"/>
      <c r="V461" s="612"/>
      <c r="W461" s="620"/>
    </row>
    <row r="462" ht="13.5" customHeight="1">
      <c r="A462" s="604"/>
      <c r="B462" s="475"/>
      <c r="C462" s="475"/>
      <c r="D462" s="492"/>
      <c r="E462" s="492"/>
      <c r="F462" s="606"/>
      <c r="G462" s="617"/>
      <c r="H462" s="492"/>
      <c r="I462" s="492"/>
      <c r="J462" s="657"/>
      <c r="K462" s="618"/>
      <c r="L462" s="622"/>
      <c r="M462" s="613"/>
      <c r="N462" s="613"/>
      <c r="O462" s="610"/>
      <c r="P462" s="610"/>
      <c r="Q462" s="612"/>
      <c r="R462" s="613"/>
      <c r="S462" s="612"/>
      <c r="T462" s="612"/>
      <c r="U462" s="613"/>
      <c r="V462" s="612"/>
      <c r="W462" s="620"/>
    </row>
    <row r="463" ht="13.5" customHeight="1">
      <c r="A463" s="604"/>
      <c r="B463" s="475"/>
      <c r="C463" s="475"/>
      <c r="D463" s="492"/>
      <c r="E463" s="492"/>
      <c r="F463" s="606"/>
      <c r="G463" s="617"/>
      <c r="H463" s="492"/>
      <c r="I463" s="492"/>
      <c r="J463" s="657"/>
      <c r="K463" s="618"/>
      <c r="L463" s="622"/>
      <c r="M463" s="613"/>
      <c r="N463" s="613"/>
      <c r="O463" s="610"/>
      <c r="P463" s="610"/>
      <c r="Q463" s="612"/>
      <c r="R463" s="613"/>
      <c r="S463" s="612"/>
      <c r="T463" s="612"/>
      <c r="U463" s="613"/>
      <c r="V463" s="612"/>
      <c r="W463" s="620"/>
    </row>
    <row r="464" ht="13.5" customHeight="1">
      <c r="A464" s="604"/>
      <c r="B464" s="475"/>
      <c r="C464" s="475"/>
      <c r="D464" s="492"/>
      <c r="E464" s="492"/>
      <c r="F464" s="606"/>
      <c r="G464" s="617"/>
      <c r="H464" s="492"/>
      <c r="I464" s="492"/>
      <c r="J464" s="657"/>
      <c r="K464" s="618"/>
      <c r="L464" s="622"/>
      <c r="M464" s="613"/>
      <c r="N464" s="613"/>
      <c r="O464" s="610"/>
      <c r="P464" s="610"/>
      <c r="Q464" s="612"/>
      <c r="R464" s="613"/>
      <c r="S464" s="612"/>
      <c r="T464" s="612"/>
      <c r="U464" s="613"/>
      <c r="V464" s="612"/>
      <c r="W464" s="620"/>
    </row>
    <row r="465" ht="13.5" customHeight="1">
      <c r="A465" s="604"/>
      <c r="B465" s="475"/>
      <c r="C465" s="475"/>
      <c r="D465" s="492"/>
      <c r="E465" s="492"/>
      <c r="F465" s="606"/>
      <c r="G465" s="617"/>
      <c r="H465" s="492"/>
      <c r="I465" s="492"/>
      <c r="J465" s="657"/>
      <c r="K465" s="618"/>
      <c r="L465" s="622"/>
      <c r="M465" s="613"/>
      <c r="N465" s="613"/>
      <c r="O465" s="610"/>
      <c r="P465" s="610"/>
      <c r="Q465" s="612"/>
      <c r="R465" s="613"/>
      <c r="S465" s="612"/>
      <c r="T465" s="612"/>
      <c r="U465" s="613"/>
      <c r="V465" s="612"/>
      <c r="W465" s="620"/>
    </row>
    <row r="466" ht="13.5" customHeight="1">
      <c r="A466" s="604"/>
      <c r="B466" s="475"/>
      <c r="C466" s="475"/>
      <c r="D466" s="492"/>
      <c r="E466" s="492"/>
      <c r="F466" s="606"/>
      <c r="G466" s="617"/>
      <c r="H466" s="492"/>
      <c r="I466" s="492"/>
      <c r="J466" s="657"/>
      <c r="K466" s="618"/>
      <c r="L466" s="622"/>
      <c r="M466" s="613"/>
      <c r="N466" s="613"/>
      <c r="O466" s="610"/>
      <c r="P466" s="610"/>
      <c r="Q466" s="612"/>
      <c r="R466" s="613"/>
      <c r="S466" s="612"/>
      <c r="T466" s="612"/>
      <c r="U466" s="613"/>
      <c r="V466" s="612"/>
      <c r="W466" s="620"/>
    </row>
    <row r="467" ht="13.5" customHeight="1">
      <c r="A467" s="604"/>
      <c r="B467" s="475"/>
      <c r="C467" s="475"/>
      <c r="D467" s="492"/>
      <c r="E467" s="492"/>
      <c r="F467" s="606"/>
      <c r="G467" s="617"/>
      <c r="H467" s="492"/>
      <c r="I467" s="492"/>
      <c r="J467" s="657"/>
      <c r="K467" s="618"/>
      <c r="L467" s="622"/>
      <c r="M467" s="613"/>
      <c r="N467" s="613"/>
      <c r="O467" s="610"/>
      <c r="P467" s="610"/>
      <c r="Q467" s="612"/>
      <c r="R467" s="613"/>
      <c r="S467" s="612"/>
      <c r="T467" s="612"/>
      <c r="U467" s="613"/>
      <c r="V467" s="612"/>
      <c r="W467" s="620"/>
    </row>
    <row r="468" ht="13.5" customHeight="1">
      <c r="A468" s="604"/>
      <c r="B468" s="475"/>
      <c r="C468" s="475"/>
      <c r="D468" s="492"/>
      <c r="E468" s="492"/>
      <c r="F468" s="606"/>
      <c r="G468" s="617"/>
      <c r="H468" s="492"/>
      <c r="I468" s="492"/>
      <c r="J468" s="657"/>
      <c r="K468" s="618"/>
      <c r="L468" s="622"/>
      <c r="M468" s="613"/>
      <c r="N468" s="613"/>
      <c r="O468" s="610"/>
      <c r="P468" s="610"/>
      <c r="Q468" s="612"/>
      <c r="R468" s="613"/>
      <c r="S468" s="612"/>
      <c r="T468" s="612"/>
      <c r="U468" s="613"/>
      <c r="V468" s="612"/>
      <c r="W468" s="620"/>
    </row>
    <row r="469" ht="13.5" customHeight="1">
      <c r="A469" s="604"/>
      <c r="B469" s="475"/>
      <c r="C469" s="475"/>
      <c r="D469" s="492"/>
      <c r="E469" s="492"/>
      <c r="F469" s="606"/>
      <c r="G469" s="617"/>
      <c r="H469" s="492"/>
      <c r="I469" s="492"/>
      <c r="J469" s="657"/>
      <c r="K469" s="618"/>
      <c r="L469" s="622"/>
      <c r="M469" s="613"/>
      <c r="N469" s="613"/>
      <c r="O469" s="610"/>
      <c r="P469" s="610"/>
      <c r="Q469" s="612"/>
      <c r="R469" s="613"/>
      <c r="S469" s="612"/>
      <c r="T469" s="612"/>
      <c r="U469" s="613"/>
      <c r="V469" s="612"/>
      <c r="W469" s="620"/>
    </row>
    <row r="470" ht="13.5" customHeight="1">
      <c r="A470" s="604"/>
      <c r="B470" s="475"/>
      <c r="C470" s="475"/>
      <c r="D470" s="492"/>
      <c r="E470" s="492"/>
      <c r="F470" s="606"/>
      <c r="G470" s="617"/>
      <c r="H470" s="492"/>
      <c r="I470" s="492"/>
      <c r="J470" s="657"/>
      <c r="K470" s="618"/>
      <c r="L470" s="622"/>
      <c r="M470" s="613"/>
      <c r="N470" s="613"/>
      <c r="O470" s="610"/>
      <c r="P470" s="610"/>
      <c r="Q470" s="612"/>
      <c r="R470" s="613"/>
      <c r="S470" s="612"/>
      <c r="T470" s="612"/>
      <c r="U470" s="613"/>
      <c r="V470" s="612"/>
      <c r="W470" s="620"/>
    </row>
    <row r="471" ht="13.5" customHeight="1">
      <c r="A471" s="604"/>
      <c r="B471" s="475"/>
      <c r="C471" s="475"/>
      <c r="D471" s="492"/>
      <c r="E471" s="492"/>
      <c r="F471" s="606"/>
      <c r="G471" s="617"/>
      <c r="H471" s="492"/>
      <c r="I471" s="492"/>
      <c r="J471" s="657"/>
      <c r="K471" s="618"/>
      <c r="L471" s="622"/>
      <c r="M471" s="613"/>
      <c r="N471" s="613"/>
      <c r="O471" s="610"/>
      <c r="P471" s="610"/>
      <c r="Q471" s="612"/>
      <c r="R471" s="613"/>
      <c r="S471" s="612"/>
      <c r="T471" s="612"/>
      <c r="U471" s="613"/>
      <c r="V471" s="612"/>
      <c r="W471" s="620"/>
    </row>
    <row r="472" ht="13.5" customHeight="1">
      <c r="A472" s="604"/>
      <c r="B472" s="475"/>
      <c r="C472" s="475"/>
      <c r="D472" s="492"/>
      <c r="E472" s="492"/>
      <c r="F472" s="606"/>
      <c r="G472" s="617"/>
      <c r="H472" s="492"/>
      <c r="I472" s="492"/>
      <c r="J472" s="657"/>
      <c r="K472" s="618"/>
      <c r="L472" s="622"/>
      <c r="M472" s="613"/>
      <c r="N472" s="613"/>
      <c r="O472" s="610"/>
      <c r="P472" s="610"/>
      <c r="Q472" s="612"/>
      <c r="R472" s="613"/>
      <c r="S472" s="612"/>
      <c r="T472" s="612"/>
      <c r="U472" s="613"/>
      <c r="V472" s="612"/>
      <c r="W472" s="620"/>
    </row>
    <row r="473" ht="13.5" customHeight="1">
      <c r="A473" s="604"/>
      <c r="B473" s="475"/>
      <c r="C473" s="475"/>
      <c r="D473" s="492"/>
      <c r="E473" s="492"/>
      <c r="F473" s="606"/>
      <c r="G473" s="617"/>
      <c r="H473" s="492"/>
      <c r="I473" s="492"/>
      <c r="J473" s="657"/>
      <c r="K473" s="618"/>
      <c r="L473" s="622"/>
      <c r="M473" s="613"/>
      <c r="N473" s="613"/>
      <c r="O473" s="610"/>
      <c r="P473" s="610"/>
      <c r="Q473" s="612"/>
      <c r="R473" s="613"/>
      <c r="S473" s="612"/>
      <c r="T473" s="612"/>
      <c r="U473" s="613"/>
      <c r="V473" s="612"/>
      <c r="W473" s="620"/>
    </row>
    <row r="474" ht="13.5" customHeight="1">
      <c r="A474" s="604"/>
      <c r="B474" s="475"/>
      <c r="C474" s="475"/>
      <c r="D474" s="492"/>
      <c r="E474" s="492"/>
      <c r="F474" s="606"/>
      <c r="G474" s="617"/>
      <c r="H474" s="492"/>
      <c r="I474" s="492"/>
      <c r="J474" s="657"/>
      <c r="K474" s="618"/>
      <c r="L474" s="622"/>
      <c r="M474" s="613"/>
      <c r="N474" s="613"/>
      <c r="O474" s="610"/>
      <c r="P474" s="610"/>
      <c r="Q474" s="612"/>
      <c r="R474" s="613"/>
      <c r="S474" s="612"/>
      <c r="T474" s="612"/>
      <c r="U474" s="613"/>
      <c r="V474" s="612"/>
      <c r="W474" s="620"/>
    </row>
    <row r="475" ht="13.5" customHeight="1">
      <c r="A475" s="604"/>
      <c r="B475" s="475"/>
      <c r="C475" s="475"/>
      <c r="D475" s="492"/>
      <c r="E475" s="492"/>
      <c r="F475" s="606"/>
      <c r="G475" s="617"/>
      <c r="H475" s="492"/>
      <c r="I475" s="492"/>
      <c r="J475" s="657"/>
      <c r="K475" s="618"/>
      <c r="L475" s="622"/>
      <c r="M475" s="613"/>
      <c r="N475" s="613"/>
      <c r="O475" s="610"/>
      <c r="P475" s="610"/>
      <c r="Q475" s="612"/>
      <c r="R475" s="613"/>
      <c r="S475" s="612"/>
      <c r="T475" s="612"/>
      <c r="U475" s="613"/>
      <c r="V475" s="612"/>
      <c r="W475" s="620"/>
    </row>
    <row r="476" ht="13.5" customHeight="1">
      <c r="A476" s="604"/>
      <c r="B476" s="475"/>
      <c r="C476" s="475"/>
      <c r="D476" s="492"/>
      <c r="E476" s="492"/>
      <c r="F476" s="606"/>
      <c r="G476" s="617"/>
      <c r="H476" s="492"/>
      <c r="I476" s="492"/>
      <c r="J476" s="657"/>
      <c r="K476" s="618"/>
      <c r="L476" s="622"/>
      <c r="M476" s="613"/>
      <c r="N476" s="613"/>
      <c r="O476" s="610"/>
      <c r="P476" s="610"/>
      <c r="Q476" s="612"/>
      <c r="R476" s="613"/>
      <c r="S476" s="612"/>
      <c r="T476" s="612"/>
      <c r="U476" s="613"/>
      <c r="V476" s="612"/>
      <c r="W476" s="620"/>
    </row>
    <row r="477" ht="13.5" customHeight="1">
      <c r="A477" s="604"/>
      <c r="B477" s="475"/>
      <c r="C477" s="475"/>
      <c r="D477" s="492"/>
      <c r="E477" s="492"/>
      <c r="F477" s="606"/>
      <c r="G477" s="617"/>
      <c r="H477" s="492"/>
      <c r="I477" s="492"/>
      <c r="J477" s="657"/>
      <c r="K477" s="618"/>
      <c r="L477" s="622"/>
      <c r="M477" s="613"/>
      <c r="N477" s="613"/>
      <c r="O477" s="610"/>
      <c r="P477" s="610"/>
      <c r="Q477" s="612"/>
      <c r="R477" s="613"/>
      <c r="S477" s="612"/>
      <c r="T477" s="612"/>
      <c r="U477" s="613"/>
      <c r="V477" s="612"/>
      <c r="W477" s="620"/>
    </row>
    <row r="478" ht="13.5" customHeight="1">
      <c r="A478" s="604"/>
      <c r="B478" s="475"/>
      <c r="C478" s="475"/>
      <c r="D478" s="492"/>
      <c r="E478" s="492"/>
      <c r="F478" s="606"/>
      <c r="G478" s="617"/>
      <c r="H478" s="492"/>
      <c r="I478" s="492"/>
      <c r="J478" s="657"/>
      <c r="K478" s="618"/>
      <c r="L478" s="622"/>
      <c r="M478" s="613"/>
      <c r="N478" s="613"/>
      <c r="O478" s="610"/>
      <c r="P478" s="610"/>
      <c r="Q478" s="612"/>
      <c r="R478" s="613"/>
      <c r="S478" s="612"/>
      <c r="T478" s="612"/>
      <c r="U478" s="613"/>
      <c r="V478" s="612"/>
      <c r="W478" s="620"/>
    </row>
    <row r="479" ht="13.5" customHeight="1">
      <c r="A479" s="604"/>
      <c r="B479" s="475"/>
      <c r="C479" s="475"/>
      <c r="D479" s="492"/>
      <c r="E479" s="492"/>
      <c r="F479" s="606"/>
      <c r="G479" s="617"/>
      <c r="H479" s="492"/>
      <c r="I479" s="492"/>
      <c r="J479" s="657"/>
      <c r="K479" s="618"/>
      <c r="L479" s="622"/>
      <c r="M479" s="613"/>
      <c r="N479" s="613"/>
      <c r="O479" s="610"/>
      <c r="P479" s="610"/>
      <c r="Q479" s="612"/>
      <c r="R479" s="613"/>
      <c r="S479" s="612"/>
      <c r="T479" s="612"/>
      <c r="U479" s="613"/>
      <c r="V479" s="612"/>
      <c r="W479" s="620"/>
    </row>
    <row r="480" ht="13.5" customHeight="1">
      <c r="A480" s="604"/>
      <c r="B480" s="475"/>
      <c r="C480" s="475"/>
      <c r="D480" s="492"/>
      <c r="E480" s="492"/>
      <c r="F480" s="606"/>
      <c r="G480" s="617"/>
      <c r="H480" s="492"/>
      <c r="I480" s="492"/>
      <c r="J480" s="657"/>
      <c r="K480" s="618"/>
      <c r="L480" s="622"/>
      <c r="M480" s="613"/>
      <c r="N480" s="613"/>
      <c r="O480" s="610"/>
      <c r="P480" s="610"/>
      <c r="Q480" s="612"/>
      <c r="R480" s="613"/>
      <c r="S480" s="612"/>
      <c r="T480" s="612"/>
      <c r="U480" s="613"/>
      <c r="V480" s="612"/>
      <c r="W480" s="620"/>
    </row>
    <row r="481" ht="13.5" customHeight="1">
      <c r="A481" s="604"/>
      <c r="B481" s="475"/>
      <c r="C481" s="475"/>
      <c r="D481" s="492"/>
      <c r="E481" s="492"/>
      <c r="F481" s="606"/>
      <c r="G481" s="617"/>
      <c r="H481" s="492"/>
      <c r="I481" s="492"/>
      <c r="J481" s="657"/>
      <c r="K481" s="618"/>
      <c r="L481" s="622"/>
      <c r="M481" s="613"/>
      <c r="N481" s="613"/>
      <c r="O481" s="610"/>
      <c r="P481" s="610"/>
      <c r="Q481" s="612"/>
      <c r="R481" s="613"/>
      <c r="S481" s="612"/>
      <c r="T481" s="612"/>
      <c r="U481" s="613"/>
      <c r="V481" s="612"/>
      <c r="W481" s="620"/>
    </row>
    <row r="482" ht="13.5" customHeight="1">
      <c r="A482" s="604"/>
      <c r="B482" s="475"/>
      <c r="C482" s="475"/>
      <c r="D482" s="492"/>
      <c r="E482" s="492"/>
      <c r="F482" s="606"/>
      <c r="G482" s="617"/>
      <c r="H482" s="492"/>
      <c r="I482" s="492"/>
      <c r="J482" s="657"/>
      <c r="K482" s="618"/>
      <c r="L482" s="622"/>
      <c r="M482" s="613"/>
      <c r="N482" s="613"/>
      <c r="O482" s="610"/>
      <c r="P482" s="610"/>
      <c r="Q482" s="612"/>
      <c r="R482" s="613"/>
      <c r="S482" s="612"/>
      <c r="T482" s="612"/>
      <c r="U482" s="613"/>
      <c r="V482" s="612"/>
      <c r="W482" s="620"/>
    </row>
    <row r="483" ht="13.5" customHeight="1">
      <c r="A483" s="604"/>
      <c r="B483" s="475"/>
      <c r="C483" s="475"/>
      <c r="D483" s="492"/>
      <c r="E483" s="492"/>
      <c r="F483" s="606"/>
      <c r="G483" s="617"/>
      <c r="H483" s="492"/>
      <c r="I483" s="492"/>
      <c r="J483" s="657"/>
      <c r="K483" s="618"/>
      <c r="L483" s="622"/>
      <c r="M483" s="613"/>
      <c r="N483" s="613"/>
      <c r="O483" s="610"/>
      <c r="P483" s="610"/>
      <c r="Q483" s="612"/>
      <c r="R483" s="613"/>
      <c r="S483" s="612"/>
      <c r="T483" s="612"/>
      <c r="U483" s="613"/>
      <c r="V483" s="612"/>
      <c r="W483" s="620"/>
    </row>
    <row r="484" ht="13.5" customHeight="1">
      <c r="A484" s="604"/>
      <c r="B484" s="475"/>
      <c r="C484" s="475"/>
      <c r="D484" s="492"/>
      <c r="E484" s="492"/>
      <c r="F484" s="606"/>
      <c r="G484" s="617"/>
      <c r="H484" s="492"/>
      <c r="I484" s="492"/>
      <c r="J484" s="657"/>
      <c r="K484" s="618"/>
      <c r="L484" s="622"/>
      <c r="M484" s="613"/>
      <c r="N484" s="613"/>
      <c r="O484" s="610"/>
      <c r="P484" s="610"/>
      <c r="Q484" s="612"/>
      <c r="R484" s="613"/>
      <c r="S484" s="612"/>
      <c r="T484" s="612"/>
      <c r="U484" s="613"/>
      <c r="V484" s="612"/>
      <c r="W484" s="620"/>
    </row>
    <row r="485" ht="13.5" customHeight="1">
      <c r="A485" s="604"/>
      <c r="B485" s="475"/>
      <c r="C485" s="475"/>
      <c r="D485" s="492"/>
      <c r="E485" s="492"/>
      <c r="F485" s="606"/>
      <c r="G485" s="617"/>
      <c r="H485" s="492"/>
      <c r="I485" s="492"/>
      <c r="J485" s="657"/>
      <c r="K485" s="618"/>
      <c r="L485" s="622"/>
      <c r="M485" s="613"/>
      <c r="N485" s="613"/>
      <c r="O485" s="610"/>
      <c r="P485" s="610"/>
      <c r="Q485" s="612"/>
      <c r="R485" s="613"/>
      <c r="S485" s="612"/>
      <c r="T485" s="612"/>
      <c r="U485" s="613"/>
      <c r="V485" s="612"/>
      <c r="W485" s="620"/>
    </row>
    <row r="486" ht="13.5" customHeight="1">
      <c r="A486" s="604"/>
      <c r="B486" s="475"/>
      <c r="C486" s="475"/>
      <c r="D486" s="492"/>
      <c r="E486" s="492"/>
      <c r="F486" s="606"/>
      <c r="G486" s="617"/>
      <c r="H486" s="492"/>
      <c r="I486" s="492"/>
      <c r="J486" s="657"/>
      <c r="K486" s="618"/>
      <c r="L486" s="622"/>
      <c r="M486" s="613"/>
      <c r="N486" s="613"/>
      <c r="O486" s="610"/>
      <c r="P486" s="610"/>
      <c r="Q486" s="612"/>
      <c r="R486" s="613"/>
      <c r="S486" s="612"/>
      <c r="T486" s="612"/>
      <c r="U486" s="613"/>
      <c r="V486" s="612"/>
      <c r="W486" s="620"/>
    </row>
    <row r="487" ht="13.5" customHeight="1">
      <c r="A487" s="604"/>
      <c r="B487" s="475"/>
      <c r="C487" s="475"/>
      <c r="D487" s="492"/>
      <c r="E487" s="492"/>
      <c r="F487" s="606"/>
      <c r="G487" s="617"/>
      <c r="H487" s="492"/>
      <c r="I487" s="492"/>
      <c r="J487" s="657"/>
      <c r="K487" s="618"/>
      <c r="L487" s="622"/>
      <c r="M487" s="613"/>
      <c r="N487" s="613"/>
      <c r="O487" s="610"/>
      <c r="P487" s="610"/>
      <c r="Q487" s="612"/>
      <c r="R487" s="613"/>
      <c r="S487" s="612"/>
      <c r="T487" s="612"/>
      <c r="U487" s="613"/>
      <c r="V487" s="612"/>
      <c r="W487" s="620"/>
    </row>
    <row r="488" ht="13.5" customHeight="1">
      <c r="A488" s="604"/>
      <c r="B488" s="475"/>
      <c r="C488" s="475"/>
      <c r="D488" s="492"/>
      <c r="E488" s="492"/>
      <c r="F488" s="606"/>
      <c r="G488" s="617"/>
      <c r="H488" s="492"/>
      <c r="I488" s="492"/>
      <c r="J488" s="657"/>
      <c r="K488" s="618"/>
      <c r="L488" s="622"/>
      <c r="M488" s="613"/>
      <c r="N488" s="613"/>
      <c r="O488" s="610"/>
      <c r="P488" s="610"/>
      <c r="Q488" s="612"/>
      <c r="R488" s="613"/>
      <c r="S488" s="612"/>
      <c r="T488" s="612"/>
      <c r="U488" s="613"/>
      <c r="V488" s="612"/>
      <c r="W488" s="620"/>
    </row>
    <row r="489" ht="13.5" customHeight="1">
      <c r="A489" s="604"/>
      <c r="B489" s="475"/>
      <c r="C489" s="475"/>
      <c r="D489" s="492"/>
      <c r="E489" s="492"/>
      <c r="F489" s="606"/>
      <c r="G489" s="617"/>
      <c r="H489" s="492"/>
      <c r="I489" s="492"/>
      <c r="J489" s="657"/>
      <c r="K489" s="618"/>
      <c r="L489" s="622"/>
      <c r="M489" s="613"/>
      <c r="N489" s="613"/>
      <c r="O489" s="610"/>
      <c r="P489" s="610"/>
      <c r="Q489" s="612"/>
      <c r="R489" s="613"/>
      <c r="S489" s="612"/>
      <c r="T489" s="612"/>
      <c r="U489" s="613"/>
      <c r="V489" s="612"/>
      <c r="W489" s="620"/>
    </row>
    <row r="490" ht="13.5" customHeight="1">
      <c r="A490" s="604"/>
      <c r="B490" s="475"/>
      <c r="C490" s="475"/>
      <c r="D490" s="492"/>
      <c r="E490" s="492"/>
      <c r="F490" s="606"/>
      <c r="G490" s="617"/>
      <c r="H490" s="492"/>
      <c r="I490" s="492"/>
      <c r="J490" s="657"/>
      <c r="K490" s="618"/>
      <c r="L490" s="622"/>
      <c r="M490" s="613"/>
      <c r="N490" s="613"/>
      <c r="O490" s="610"/>
      <c r="P490" s="610"/>
      <c r="Q490" s="612"/>
      <c r="R490" s="613"/>
      <c r="S490" s="612"/>
      <c r="T490" s="612"/>
      <c r="U490" s="613"/>
      <c r="V490" s="612"/>
      <c r="W490" s="620"/>
    </row>
    <row r="491" ht="13.5" customHeight="1">
      <c r="A491" s="604"/>
      <c r="B491" s="475"/>
      <c r="C491" s="475"/>
      <c r="D491" s="492"/>
      <c r="E491" s="492"/>
      <c r="F491" s="606"/>
      <c r="G491" s="617"/>
      <c r="H491" s="492"/>
      <c r="I491" s="492"/>
      <c r="J491" s="657"/>
      <c r="K491" s="618"/>
      <c r="L491" s="622"/>
      <c r="M491" s="613"/>
      <c r="N491" s="613"/>
      <c r="O491" s="610"/>
      <c r="P491" s="610"/>
      <c r="Q491" s="612"/>
      <c r="R491" s="613"/>
      <c r="S491" s="612"/>
      <c r="T491" s="612"/>
      <c r="U491" s="613"/>
      <c r="V491" s="612"/>
      <c r="W491" s="620"/>
    </row>
    <row r="492" ht="13.5" customHeight="1">
      <c r="A492" s="604"/>
      <c r="B492" s="475"/>
      <c r="C492" s="475"/>
      <c r="D492" s="492"/>
      <c r="E492" s="492"/>
      <c r="F492" s="606"/>
      <c r="G492" s="617"/>
      <c r="H492" s="492"/>
      <c r="I492" s="492"/>
      <c r="J492" s="657"/>
      <c r="K492" s="618"/>
      <c r="L492" s="622"/>
      <c r="M492" s="613"/>
      <c r="N492" s="613"/>
      <c r="O492" s="610"/>
      <c r="P492" s="610"/>
      <c r="Q492" s="612"/>
      <c r="R492" s="613"/>
      <c r="S492" s="612"/>
      <c r="T492" s="612"/>
      <c r="U492" s="613"/>
      <c r="V492" s="612"/>
      <c r="W492" s="620"/>
    </row>
    <row r="493" ht="13.5" customHeight="1">
      <c r="A493" s="604"/>
      <c r="B493" s="475"/>
      <c r="C493" s="475"/>
      <c r="D493" s="492"/>
      <c r="E493" s="492"/>
      <c r="F493" s="606"/>
      <c r="G493" s="617"/>
      <c r="H493" s="492"/>
      <c r="I493" s="492"/>
      <c r="J493" s="657"/>
      <c r="K493" s="618"/>
      <c r="L493" s="622"/>
      <c r="M493" s="613"/>
      <c r="N493" s="613"/>
      <c r="O493" s="610"/>
      <c r="P493" s="610"/>
      <c r="Q493" s="612"/>
      <c r="R493" s="613"/>
      <c r="S493" s="612"/>
      <c r="T493" s="612"/>
      <c r="U493" s="613"/>
      <c r="V493" s="612"/>
      <c r="W493" s="620"/>
    </row>
    <row r="494" ht="13.5" customHeight="1">
      <c r="A494" s="604"/>
      <c r="B494" s="475"/>
      <c r="C494" s="475"/>
      <c r="D494" s="492"/>
      <c r="E494" s="492"/>
      <c r="F494" s="606"/>
      <c r="G494" s="617"/>
      <c r="H494" s="492"/>
      <c r="I494" s="492"/>
      <c r="J494" s="657"/>
      <c r="K494" s="618"/>
      <c r="L494" s="622"/>
      <c r="M494" s="613"/>
      <c r="N494" s="613"/>
      <c r="O494" s="610"/>
      <c r="P494" s="610"/>
      <c r="Q494" s="612"/>
      <c r="R494" s="613"/>
      <c r="S494" s="612"/>
      <c r="T494" s="612"/>
      <c r="U494" s="613"/>
      <c r="V494" s="612"/>
      <c r="W494" s="620"/>
    </row>
    <row r="495" ht="13.5" customHeight="1">
      <c r="A495" s="604"/>
      <c r="B495" s="475"/>
      <c r="C495" s="475"/>
      <c r="D495" s="492"/>
      <c r="E495" s="492"/>
      <c r="F495" s="606"/>
      <c r="G495" s="617"/>
      <c r="H495" s="492"/>
      <c r="I495" s="492"/>
      <c r="J495" s="657"/>
      <c r="K495" s="618"/>
      <c r="L495" s="622"/>
      <c r="M495" s="613"/>
      <c r="N495" s="613"/>
      <c r="O495" s="610"/>
      <c r="P495" s="610"/>
      <c r="Q495" s="612"/>
      <c r="R495" s="613"/>
      <c r="S495" s="612"/>
      <c r="T495" s="612"/>
      <c r="U495" s="613"/>
      <c r="V495" s="612"/>
      <c r="W495" s="620"/>
    </row>
    <row r="496" ht="13.5" customHeight="1">
      <c r="A496" s="604"/>
      <c r="B496" s="475"/>
      <c r="C496" s="475"/>
      <c r="D496" s="492"/>
      <c r="E496" s="492"/>
      <c r="F496" s="606"/>
      <c r="G496" s="617"/>
      <c r="H496" s="492"/>
      <c r="I496" s="492"/>
      <c r="J496" s="657"/>
      <c r="K496" s="618"/>
      <c r="L496" s="622"/>
      <c r="M496" s="613"/>
      <c r="N496" s="613"/>
      <c r="O496" s="610"/>
      <c r="P496" s="610"/>
      <c r="Q496" s="612"/>
      <c r="R496" s="613"/>
      <c r="S496" s="612"/>
      <c r="T496" s="612"/>
      <c r="U496" s="613"/>
      <c r="V496" s="612"/>
      <c r="W496" s="620"/>
    </row>
    <row r="497" ht="13.5" customHeight="1">
      <c r="A497" s="604"/>
      <c r="B497" s="475"/>
      <c r="C497" s="475"/>
      <c r="D497" s="492"/>
      <c r="E497" s="492"/>
      <c r="F497" s="606"/>
      <c r="G497" s="617"/>
      <c r="H497" s="492"/>
      <c r="I497" s="492"/>
      <c r="J497" s="657"/>
      <c r="K497" s="618"/>
      <c r="L497" s="622"/>
      <c r="M497" s="613"/>
      <c r="N497" s="613"/>
      <c r="O497" s="610"/>
      <c r="P497" s="610"/>
      <c r="Q497" s="612"/>
      <c r="R497" s="613"/>
      <c r="S497" s="612"/>
      <c r="T497" s="612"/>
      <c r="U497" s="613"/>
      <c r="V497" s="612"/>
      <c r="W497" s="620"/>
    </row>
    <row r="498" ht="13.5" customHeight="1">
      <c r="A498" s="604"/>
      <c r="B498" s="475"/>
      <c r="C498" s="475"/>
      <c r="D498" s="492"/>
      <c r="E498" s="492"/>
      <c r="F498" s="606"/>
      <c r="G498" s="617"/>
      <c r="H498" s="492"/>
      <c r="I498" s="492"/>
      <c r="J498" s="657"/>
      <c r="K498" s="618"/>
      <c r="L498" s="622"/>
      <c r="M498" s="613"/>
      <c r="N498" s="613"/>
      <c r="O498" s="610"/>
      <c r="P498" s="610"/>
      <c r="Q498" s="612"/>
      <c r="R498" s="613"/>
      <c r="S498" s="612"/>
      <c r="T498" s="612"/>
      <c r="U498" s="613"/>
      <c r="V498" s="612"/>
      <c r="W498" s="620"/>
    </row>
    <row r="499" ht="13.5" customHeight="1">
      <c r="A499" s="604"/>
      <c r="B499" s="475"/>
      <c r="C499" s="475"/>
      <c r="D499" s="492"/>
      <c r="E499" s="492"/>
      <c r="F499" s="606"/>
      <c r="G499" s="617"/>
      <c r="H499" s="492"/>
      <c r="I499" s="492"/>
      <c r="J499" s="657"/>
      <c r="K499" s="618"/>
      <c r="L499" s="622"/>
      <c r="M499" s="613"/>
      <c r="N499" s="613"/>
      <c r="O499" s="610"/>
      <c r="P499" s="610"/>
      <c r="Q499" s="612"/>
      <c r="R499" s="613"/>
      <c r="S499" s="612"/>
      <c r="T499" s="612"/>
      <c r="U499" s="613"/>
      <c r="V499" s="612"/>
      <c r="W499" s="620"/>
    </row>
    <row r="500" ht="13.5" customHeight="1">
      <c r="A500" s="604"/>
      <c r="B500" s="475"/>
      <c r="C500" s="475"/>
      <c r="D500" s="492"/>
      <c r="E500" s="492"/>
      <c r="F500" s="606"/>
      <c r="G500" s="617"/>
      <c r="H500" s="492"/>
      <c r="I500" s="492"/>
      <c r="J500" s="657"/>
      <c r="K500" s="618"/>
      <c r="L500" s="622"/>
      <c r="M500" s="613"/>
      <c r="N500" s="613"/>
      <c r="O500" s="610"/>
      <c r="P500" s="610"/>
      <c r="Q500" s="612"/>
      <c r="R500" s="613"/>
      <c r="S500" s="612"/>
      <c r="T500" s="612"/>
      <c r="U500" s="613"/>
      <c r="V500" s="612"/>
      <c r="W500" s="620"/>
    </row>
    <row r="501" ht="13.5" customHeight="1">
      <c r="A501" s="604"/>
      <c r="B501" s="475"/>
      <c r="C501" s="475"/>
      <c r="D501" s="492"/>
      <c r="E501" s="492"/>
      <c r="F501" s="606"/>
      <c r="G501" s="617"/>
      <c r="H501" s="492"/>
      <c r="I501" s="492"/>
      <c r="J501" s="657"/>
      <c r="K501" s="618"/>
      <c r="L501" s="622"/>
      <c r="M501" s="613"/>
      <c r="N501" s="613"/>
      <c r="O501" s="610"/>
      <c r="P501" s="610"/>
      <c r="Q501" s="612"/>
      <c r="R501" s="613"/>
      <c r="S501" s="612"/>
      <c r="T501" s="612"/>
      <c r="U501" s="613"/>
      <c r="V501" s="612"/>
      <c r="W501" s="620"/>
    </row>
    <row r="502" ht="13.5" customHeight="1">
      <c r="A502" s="604"/>
      <c r="B502" s="475"/>
      <c r="C502" s="475"/>
      <c r="D502" s="492"/>
      <c r="E502" s="492"/>
      <c r="F502" s="606"/>
      <c r="G502" s="617"/>
      <c r="H502" s="492"/>
      <c r="I502" s="492"/>
      <c r="J502" s="657"/>
      <c r="K502" s="618"/>
      <c r="L502" s="622"/>
      <c r="M502" s="613"/>
      <c r="N502" s="613"/>
      <c r="O502" s="610"/>
      <c r="P502" s="610"/>
      <c r="Q502" s="612"/>
      <c r="R502" s="613"/>
      <c r="S502" s="612"/>
      <c r="T502" s="612"/>
      <c r="U502" s="613"/>
      <c r="V502" s="612"/>
      <c r="W502" s="620"/>
    </row>
    <row r="503" ht="13.5" customHeight="1">
      <c r="A503" s="604"/>
      <c r="B503" s="475"/>
      <c r="C503" s="475"/>
      <c r="D503" s="492"/>
      <c r="E503" s="492"/>
      <c r="F503" s="606"/>
      <c r="G503" s="617"/>
      <c r="H503" s="492"/>
      <c r="I503" s="492"/>
      <c r="J503" s="657"/>
      <c r="K503" s="618"/>
      <c r="L503" s="622"/>
      <c r="M503" s="613"/>
      <c r="N503" s="613"/>
      <c r="O503" s="610"/>
      <c r="P503" s="610"/>
      <c r="Q503" s="612"/>
      <c r="R503" s="613"/>
      <c r="S503" s="612"/>
      <c r="T503" s="612"/>
      <c r="U503" s="613"/>
      <c r="V503" s="612"/>
      <c r="W503" s="620"/>
    </row>
    <row r="504" ht="13.5" customHeight="1">
      <c r="A504" s="604"/>
      <c r="B504" s="475"/>
      <c r="C504" s="475"/>
      <c r="D504" s="492"/>
      <c r="E504" s="492"/>
      <c r="F504" s="606"/>
      <c r="G504" s="617"/>
      <c r="H504" s="492"/>
      <c r="I504" s="492"/>
      <c r="J504" s="657"/>
      <c r="K504" s="618"/>
      <c r="L504" s="622"/>
      <c r="M504" s="613"/>
      <c r="N504" s="613"/>
      <c r="O504" s="610"/>
      <c r="P504" s="610"/>
      <c r="Q504" s="612"/>
      <c r="R504" s="613"/>
      <c r="S504" s="612"/>
      <c r="T504" s="612"/>
      <c r="U504" s="613"/>
      <c r="V504" s="612"/>
      <c r="W504" s="620"/>
    </row>
    <row r="505" ht="13.5" customHeight="1">
      <c r="A505" s="604"/>
      <c r="B505" s="475"/>
      <c r="C505" s="475"/>
      <c r="D505" s="492"/>
      <c r="E505" s="492"/>
      <c r="F505" s="606"/>
      <c r="G505" s="617"/>
      <c r="H505" s="492"/>
      <c r="I505" s="492"/>
      <c r="J505" s="657"/>
      <c r="K505" s="618"/>
      <c r="L505" s="622"/>
      <c r="M505" s="613"/>
      <c r="N505" s="613"/>
      <c r="O505" s="610"/>
      <c r="P505" s="610"/>
      <c r="Q505" s="612"/>
      <c r="R505" s="613"/>
      <c r="S505" s="612"/>
      <c r="T505" s="612"/>
      <c r="U505" s="613"/>
      <c r="V505" s="612"/>
      <c r="W505" s="620"/>
    </row>
    <row r="506" ht="13.5" customHeight="1">
      <c r="A506" s="604"/>
      <c r="B506" s="475"/>
      <c r="C506" s="475"/>
      <c r="D506" s="492"/>
      <c r="E506" s="492"/>
      <c r="F506" s="606"/>
      <c r="G506" s="617"/>
      <c r="H506" s="492"/>
      <c r="I506" s="492"/>
      <c r="J506" s="657"/>
      <c r="K506" s="618"/>
      <c r="L506" s="622"/>
      <c r="M506" s="613"/>
      <c r="N506" s="613"/>
      <c r="O506" s="610"/>
      <c r="P506" s="610"/>
      <c r="Q506" s="612"/>
      <c r="R506" s="613"/>
      <c r="S506" s="612"/>
      <c r="T506" s="612"/>
      <c r="U506" s="613"/>
      <c r="V506" s="612"/>
      <c r="W506" s="620"/>
    </row>
    <row r="507" ht="13.5" customHeight="1">
      <c r="A507" s="604"/>
      <c r="B507" s="475"/>
      <c r="C507" s="475"/>
      <c r="D507" s="492"/>
      <c r="E507" s="492"/>
      <c r="F507" s="606"/>
      <c r="G507" s="617"/>
      <c r="H507" s="492"/>
      <c r="I507" s="492"/>
      <c r="J507" s="657"/>
      <c r="K507" s="618"/>
      <c r="L507" s="622"/>
      <c r="M507" s="613"/>
      <c r="N507" s="613"/>
      <c r="O507" s="610"/>
      <c r="P507" s="610"/>
      <c r="Q507" s="612"/>
      <c r="R507" s="613"/>
      <c r="S507" s="612"/>
      <c r="T507" s="612"/>
      <c r="U507" s="613"/>
      <c r="V507" s="612"/>
      <c r="W507" s="620"/>
    </row>
    <row r="508" ht="13.5" customHeight="1">
      <c r="A508" s="604"/>
      <c r="B508" s="475"/>
      <c r="C508" s="475"/>
      <c r="D508" s="492"/>
      <c r="E508" s="492"/>
      <c r="F508" s="606"/>
      <c r="G508" s="617"/>
      <c r="H508" s="492"/>
      <c r="I508" s="492"/>
      <c r="J508" s="657"/>
      <c r="K508" s="618"/>
      <c r="L508" s="622"/>
      <c r="M508" s="613"/>
      <c r="N508" s="613"/>
      <c r="O508" s="610"/>
      <c r="P508" s="610"/>
      <c r="Q508" s="612"/>
      <c r="R508" s="613"/>
      <c r="S508" s="612"/>
      <c r="T508" s="612"/>
      <c r="U508" s="613"/>
      <c r="V508" s="612"/>
      <c r="W508" s="620"/>
    </row>
    <row r="509" ht="13.5" customHeight="1">
      <c r="A509" s="604"/>
      <c r="B509" s="475"/>
      <c r="C509" s="475"/>
      <c r="D509" s="492"/>
      <c r="E509" s="492"/>
      <c r="F509" s="606"/>
      <c r="G509" s="617"/>
      <c r="H509" s="492"/>
      <c r="I509" s="492"/>
      <c r="J509" s="657"/>
      <c r="K509" s="618"/>
      <c r="L509" s="622"/>
      <c r="M509" s="613"/>
      <c r="N509" s="613"/>
      <c r="O509" s="610"/>
      <c r="P509" s="610"/>
      <c r="Q509" s="612"/>
      <c r="R509" s="613"/>
      <c r="S509" s="612"/>
      <c r="T509" s="612"/>
      <c r="U509" s="613"/>
      <c r="V509" s="612"/>
      <c r="W509" s="620"/>
    </row>
    <row r="510" ht="13.5" customHeight="1">
      <c r="A510" s="604"/>
      <c r="B510" s="475"/>
      <c r="C510" s="475"/>
      <c r="D510" s="492"/>
      <c r="E510" s="492"/>
      <c r="F510" s="606"/>
      <c r="G510" s="617"/>
      <c r="H510" s="492"/>
      <c r="I510" s="492"/>
      <c r="J510" s="657"/>
      <c r="K510" s="618"/>
      <c r="L510" s="622"/>
      <c r="M510" s="613"/>
      <c r="N510" s="613"/>
      <c r="O510" s="610"/>
      <c r="P510" s="610"/>
      <c r="Q510" s="612"/>
      <c r="R510" s="613"/>
      <c r="S510" s="612"/>
      <c r="T510" s="612"/>
      <c r="U510" s="613"/>
      <c r="V510" s="612"/>
      <c r="W510" s="620"/>
    </row>
    <row r="511" ht="13.5" customHeight="1">
      <c r="A511" s="604"/>
      <c r="B511" s="475"/>
      <c r="C511" s="475"/>
      <c r="D511" s="492"/>
      <c r="E511" s="492"/>
      <c r="F511" s="606"/>
      <c r="G511" s="617"/>
      <c r="H511" s="492"/>
      <c r="I511" s="492"/>
      <c r="J511" s="657"/>
      <c r="K511" s="618"/>
      <c r="L511" s="622"/>
      <c r="M511" s="613"/>
      <c r="N511" s="613"/>
      <c r="O511" s="610"/>
      <c r="P511" s="610"/>
      <c r="Q511" s="612"/>
      <c r="R511" s="613"/>
      <c r="S511" s="612"/>
      <c r="T511" s="612"/>
      <c r="U511" s="613"/>
      <c r="V511" s="612"/>
      <c r="W511" s="620"/>
    </row>
    <row r="512" ht="13.5" customHeight="1">
      <c r="A512" s="604"/>
      <c r="B512" s="475"/>
      <c r="C512" s="475"/>
      <c r="D512" s="492"/>
      <c r="E512" s="492"/>
      <c r="F512" s="606"/>
      <c r="G512" s="617"/>
      <c r="H512" s="492"/>
      <c r="I512" s="492"/>
      <c r="J512" s="657"/>
      <c r="K512" s="618"/>
      <c r="L512" s="622"/>
      <c r="M512" s="613"/>
      <c r="N512" s="613"/>
      <c r="O512" s="610"/>
      <c r="P512" s="610"/>
      <c r="Q512" s="612"/>
      <c r="R512" s="613"/>
      <c r="S512" s="612"/>
      <c r="T512" s="612"/>
      <c r="U512" s="613"/>
      <c r="V512" s="612"/>
      <c r="W512" s="620"/>
    </row>
    <row r="513" ht="13.5" customHeight="1">
      <c r="A513" s="604"/>
      <c r="B513" s="475"/>
      <c r="C513" s="475"/>
      <c r="D513" s="492"/>
      <c r="E513" s="492"/>
      <c r="F513" s="606"/>
      <c r="G513" s="617"/>
      <c r="H513" s="492"/>
      <c r="I513" s="492"/>
      <c r="J513" s="657"/>
      <c r="K513" s="618"/>
      <c r="L513" s="622"/>
      <c r="M513" s="613"/>
      <c r="N513" s="613"/>
      <c r="O513" s="610"/>
      <c r="P513" s="610"/>
      <c r="Q513" s="612"/>
      <c r="R513" s="613"/>
      <c r="S513" s="612"/>
      <c r="T513" s="612"/>
      <c r="U513" s="613"/>
      <c r="V513" s="612"/>
      <c r="W513" s="620"/>
    </row>
    <row r="514" ht="13.5" customHeight="1">
      <c r="A514" s="604"/>
      <c r="B514" s="475"/>
      <c r="C514" s="475"/>
      <c r="D514" s="492"/>
      <c r="E514" s="492"/>
      <c r="F514" s="606"/>
      <c r="G514" s="617"/>
      <c r="H514" s="492"/>
      <c r="I514" s="492"/>
      <c r="J514" s="657"/>
      <c r="K514" s="618"/>
      <c r="L514" s="622"/>
      <c r="M514" s="613"/>
      <c r="N514" s="613"/>
      <c r="O514" s="610"/>
      <c r="P514" s="610"/>
      <c r="Q514" s="612"/>
      <c r="R514" s="613"/>
      <c r="S514" s="612"/>
      <c r="T514" s="612"/>
      <c r="U514" s="613"/>
      <c r="V514" s="612"/>
      <c r="W514" s="620"/>
    </row>
    <row r="515" ht="13.5" customHeight="1">
      <c r="A515" s="604"/>
      <c r="B515" s="475"/>
      <c r="C515" s="475"/>
      <c r="D515" s="492"/>
      <c r="E515" s="492"/>
      <c r="F515" s="606"/>
      <c r="G515" s="617"/>
      <c r="H515" s="492"/>
      <c r="I515" s="492"/>
      <c r="J515" s="657"/>
      <c r="K515" s="618"/>
      <c r="L515" s="622"/>
      <c r="M515" s="613"/>
      <c r="N515" s="613"/>
      <c r="O515" s="610"/>
      <c r="P515" s="610"/>
      <c r="Q515" s="612"/>
      <c r="R515" s="613"/>
      <c r="S515" s="612"/>
      <c r="T515" s="612"/>
      <c r="U515" s="613"/>
      <c r="V515" s="612"/>
      <c r="W515" s="620"/>
    </row>
    <row r="516" ht="13.5" customHeight="1">
      <c r="A516" s="604"/>
      <c r="B516" s="475"/>
      <c r="C516" s="475"/>
      <c r="D516" s="492"/>
      <c r="E516" s="492"/>
      <c r="F516" s="606"/>
      <c r="G516" s="617"/>
      <c r="H516" s="492"/>
      <c r="I516" s="492"/>
      <c r="J516" s="657"/>
      <c r="K516" s="618"/>
      <c r="L516" s="622"/>
      <c r="M516" s="613"/>
      <c r="N516" s="613"/>
      <c r="O516" s="610"/>
      <c r="P516" s="610"/>
      <c r="Q516" s="612"/>
      <c r="R516" s="613"/>
      <c r="S516" s="612"/>
      <c r="T516" s="612"/>
      <c r="U516" s="613"/>
      <c r="V516" s="612"/>
      <c r="W516" s="620"/>
    </row>
    <row r="517" ht="13.5" customHeight="1">
      <c r="A517" s="604"/>
      <c r="B517" s="475"/>
      <c r="C517" s="475"/>
      <c r="D517" s="492"/>
      <c r="E517" s="492"/>
      <c r="F517" s="606"/>
      <c r="G517" s="617"/>
      <c r="H517" s="492"/>
      <c r="I517" s="492"/>
      <c r="J517" s="657"/>
      <c r="K517" s="618"/>
      <c r="L517" s="622"/>
      <c r="M517" s="613"/>
      <c r="N517" s="613"/>
      <c r="O517" s="610"/>
      <c r="P517" s="610"/>
      <c r="Q517" s="612"/>
      <c r="R517" s="613"/>
      <c r="S517" s="612"/>
      <c r="T517" s="612"/>
      <c r="U517" s="613"/>
      <c r="V517" s="612"/>
      <c r="W517" s="620"/>
    </row>
    <row r="518" ht="13.5" customHeight="1">
      <c r="A518" s="604"/>
      <c r="B518" s="475"/>
      <c r="C518" s="475"/>
      <c r="D518" s="492"/>
      <c r="E518" s="492"/>
      <c r="F518" s="606"/>
      <c r="G518" s="617"/>
      <c r="H518" s="492"/>
      <c r="I518" s="492"/>
      <c r="J518" s="657"/>
      <c r="K518" s="618"/>
      <c r="L518" s="622"/>
      <c r="M518" s="613"/>
      <c r="N518" s="613"/>
      <c r="O518" s="610"/>
      <c r="P518" s="610"/>
      <c r="Q518" s="612"/>
      <c r="R518" s="613"/>
      <c r="S518" s="612"/>
      <c r="T518" s="612"/>
      <c r="U518" s="613"/>
      <c r="V518" s="612"/>
      <c r="W518" s="620"/>
    </row>
    <row r="519" ht="13.5" customHeight="1">
      <c r="A519" s="604"/>
      <c r="B519" s="475"/>
      <c r="C519" s="475"/>
      <c r="D519" s="492"/>
      <c r="E519" s="492"/>
      <c r="F519" s="606"/>
      <c r="G519" s="617"/>
      <c r="H519" s="492"/>
      <c r="I519" s="492"/>
      <c r="J519" s="657"/>
      <c r="K519" s="618"/>
      <c r="L519" s="622"/>
      <c r="M519" s="613"/>
      <c r="N519" s="613"/>
      <c r="O519" s="610"/>
      <c r="P519" s="610"/>
      <c r="Q519" s="612"/>
      <c r="R519" s="613"/>
      <c r="S519" s="612"/>
      <c r="T519" s="612"/>
      <c r="U519" s="613"/>
      <c r="V519" s="612"/>
      <c r="W519" s="620"/>
    </row>
    <row r="520" ht="13.5" customHeight="1">
      <c r="A520" s="604"/>
      <c r="B520" s="475"/>
      <c r="C520" s="475"/>
      <c r="D520" s="492"/>
      <c r="E520" s="492"/>
      <c r="F520" s="606"/>
      <c r="G520" s="617"/>
      <c r="H520" s="492"/>
      <c r="I520" s="492"/>
      <c r="J520" s="657"/>
      <c r="K520" s="618"/>
      <c r="L520" s="622"/>
      <c r="M520" s="613"/>
      <c r="N520" s="613"/>
      <c r="O520" s="610"/>
      <c r="P520" s="610"/>
      <c r="Q520" s="612"/>
      <c r="R520" s="613"/>
      <c r="S520" s="612"/>
      <c r="T520" s="612"/>
      <c r="U520" s="613"/>
      <c r="V520" s="612"/>
      <c r="W520" s="620"/>
    </row>
    <row r="521" ht="13.5" customHeight="1">
      <c r="A521" s="604"/>
      <c r="B521" s="475"/>
      <c r="C521" s="475"/>
      <c r="D521" s="492"/>
      <c r="E521" s="492"/>
      <c r="F521" s="606"/>
      <c r="G521" s="617"/>
      <c r="H521" s="492"/>
      <c r="I521" s="492"/>
      <c r="J521" s="657"/>
      <c r="K521" s="618"/>
      <c r="L521" s="622"/>
      <c r="M521" s="613"/>
      <c r="N521" s="613"/>
      <c r="O521" s="610"/>
      <c r="P521" s="610"/>
      <c r="Q521" s="612"/>
      <c r="R521" s="613"/>
      <c r="S521" s="612"/>
      <c r="T521" s="612"/>
      <c r="U521" s="613"/>
      <c r="V521" s="612"/>
      <c r="W521" s="620"/>
    </row>
    <row r="522" ht="13.5" customHeight="1">
      <c r="A522" s="604"/>
      <c r="B522" s="475"/>
      <c r="C522" s="475"/>
      <c r="D522" s="492"/>
      <c r="E522" s="492"/>
      <c r="F522" s="606"/>
      <c r="G522" s="617"/>
      <c r="H522" s="492"/>
      <c r="I522" s="492"/>
      <c r="J522" s="657"/>
      <c r="K522" s="618"/>
      <c r="L522" s="622"/>
      <c r="M522" s="613"/>
      <c r="N522" s="613"/>
      <c r="O522" s="610"/>
      <c r="P522" s="610"/>
      <c r="Q522" s="612"/>
      <c r="R522" s="613"/>
      <c r="S522" s="612"/>
      <c r="T522" s="612"/>
      <c r="U522" s="613"/>
      <c r="V522" s="612"/>
      <c r="W522" s="620"/>
    </row>
    <row r="523" ht="13.5" customHeight="1">
      <c r="A523" s="604"/>
      <c r="B523" s="475"/>
      <c r="C523" s="475"/>
      <c r="D523" s="492"/>
      <c r="E523" s="492"/>
      <c r="F523" s="606"/>
      <c r="G523" s="617"/>
      <c r="H523" s="492"/>
      <c r="I523" s="492"/>
      <c r="J523" s="657"/>
      <c r="K523" s="618"/>
      <c r="L523" s="622"/>
      <c r="M523" s="613"/>
      <c r="N523" s="613"/>
      <c r="O523" s="610"/>
      <c r="P523" s="610"/>
      <c r="Q523" s="612"/>
      <c r="R523" s="613"/>
      <c r="S523" s="612"/>
      <c r="T523" s="612"/>
      <c r="U523" s="613"/>
      <c r="V523" s="612"/>
      <c r="W523" s="620"/>
    </row>
    <row r="524" ht="13.5" customHeight="1">
      <c r="A524" s="604"/>
      <c r="B524" s="475"/>
      <c r="C524" s="475"/>
      <c r="D524" s="492"/>
      <c r="E524" s="492"/>
      <c r="F524" s="606"/>
      <c r="G524" s="617"/>
      <c r="H524" s="492"/>
      <c r="I524" s="492"/>
      <c r="J524" s="657"/>
      <c r="K524" s="618"/>
      <c r="L524" s="622"/>
      <c r="M524" s="613"/>
      <c r="N524" s="613"/>
      <c r="O524" s="610"/>
      <c r="P524" s="610"/>
      <c r="Q524" s="612"/>
      <c r="R524" s="613"/>
      <c r="S524" s="612"/>
      <c r="T524" s="612"/>
      <c r="U524" s="613"/>
      <c r="V524" s="612"/>
      <c r="W524" s="620"/>
    </row>
    <row r="525" ht="13.5" customHeight="1">
      <c r="A525" s="604"/>
      <c r="B525" s="475"/>
      <c r="C525" s="475"/>
      <c r="D525" s="492"/>
      <c r="E525" s="492"/>
      <c r="F525" s="606"/>
      <c r="G525" s="617"/>
      <c r="H525" s="492"/>
      <c r="I525" s="492"/>
      <c r="J525" s="657"/>
      <c r="K525" s="618"/>
      <c r="L525" s="622"/>
      <c r="M525" s="613"/>
      <c r="N525" s="613"/>
      <c r="O525" s="610"/>
      <c r="P525" s="610"/>
      <c r="Q525" s="612"/>
      <c r="R525" s="613"/>
      <c r="S525" s="612"/>
      <c r="T525" s="612"/>
      <c r="U525" s="613"/>
      <c r="V525" s="612"/>
      <c r="W525" s="620"/>
    </row>
    <row r="526" ht="13.5" customHeight="1">
      <c r="A526" s="604"/>
      <c r="B526" s="475"/>
      <c r="C526" s="475"/>
      <c r="D526" s="492"/>
      <c r="E526" s="492"/>
      <c r="F526" s="606"/>
      <c r="G526" s="617"/>
      <c r="H526" s="492"/>
      <c r="I526" s="492"/>
      <c r="J526" s="657"/>
      <c r="K526" s="618"/>
      <c r="L526" s="622"/>
      <c r="M526" s="613"/>
      <c r="N526" s="613"/>
      <c r="O526" s="610"/>
      <c r="P526" s="610"/>
      <c r="Q526" s="612"/>
      <c r="R526" s="613"/>
      <c r="S526" s="612"/>
      <c r="T526" s="612"/>
      <c r="U526" s="613"/>
      <c r="V526" s="612"/>
      <c r="W526" s="620"/>
    </row>
    <row r="527" ht="13.5" customHeight="1">
      <c r="A527" s="604"/>
      <c r="B527" s="475"/>
      <c r="C527" s="475"/>
      <c r="D527" s="492"/>
      <c r="E527" s="492"/>
      <c r="F527" s="606"/>
      <c r="G527" s="617"/>
      <c r="H527" s="492"/>
      <c r="I527" s="492"/>
      <c r="J527" s="657"/>
      <c r="K527" s="618"/>
      <c r="L527" s="622"/>
      <c r="M527" s="613"/>
      <c r="N527" s="613"/>
      <c r="O527" s="610"/>
      <c r="P527" s="610"/>
      <c r="Q527" s="612"/>
      <c r="R527" s="613"/>
      <c r="S527" s="612"/>
      <c r="T527" s="612"/>
      <c r="U527" s="613"/>
      <c r="V527" s="612"/>
      <c r="W527" s="620"/>
    </row>
    <row r="528" ht="13.5" customHeight="1">
      <c r="A528" s="604"/>
      <c r="B528" s="475"/>
      <c r="C528" s="475"/>
      <c r="D528" s="492"/>
      <c r="E528" s="492"/>
      <c r="F528" s="606"/>
      <c r="G528" s="617"/>
      <c r="H528" s="492"/>
      <c r="I528" s="492"/>
      <c r="J528" s="657"/>
      <c r="K528" s="618"/>
      <c r="L528" s="622"/>
      <c r="M528" s="613"/>
      <c r="N528" s="613"/>
      <c r="O528" s="610"/>
      <c r="P528" s="610"/>
      <c r="Q528" s="612"/>
      <c r="R528" s="613"/>
      <c r="S528" s="612"/>
      <c r="T528" s="612"/>
      <c r="U528" s="613"/>
      <c r="V528" s="612"/>
      <c r="W528" s="620"/>
    </row>
    <row r="529" ht="13.5" customHeight="1">
      <c r="A529" s="604"/>
      <c r="B529" s="475"/>
      <c r="C529" s="475"/>
      <c r="D529" s="492"/>
      <c r="E529" s="492"/>
      <c r="F529" s="606"/>
      <c r="G529" s="617"/>
      <c r="H529" s="492"/>
      <c r="I529" s="492"/>
      <c r="J529" s="657"/>
      <c r="K529" s="618"/>
      <c r="L529" s="622"/>
      <c r="M529" s="613"/>
      <c r="N529" s="613"/>
      <c r="O529" s="610"/>
      <c r="P529" s="610"/>
      <c r="Q529" s="612"/>
      <c r="R529" s="613"/>
      <c r="S529" s="612"/>
      <c r="T529" s="612"/>
      <c r="U529" s="613"/>
      <c r="V529" s="612"/>
      <c r="W529" s="620"/>
    </row>
    <row r="530" ht="13.5" customHeight="1">
      <c r="A530" s="604"/>
      <c r="B530" s="475"/>
      <c r="C530" s="475"/>
      <c r="D530" s="492"/>
      <c r="E530" s="492"/>
      <c r="F530" s="606"/>
      <c r="G530" s="617"/>
      <c r="H530" s="492"/>
      <c r="I530" s="492"/>
      <c r="J530" s="657"/>
      <c r="K530" s="618"/>
      <c r="L530" s="622"/>
      <c r="M530" s="613"/>
      <c r="N530" s="613"/>
      <c r="O530" s="610"/>
      <c r="P530" s="610"/>
      <c r="Q530" s="612"/>
      <c r="R530" s="613"/>
      <c r="S530" s="612"/>
      <c r="T530" s="612"/>
      <c r="U530" s="613"/>
      <c r="V530" s="612"/>
      <c r="W530" s="620"/>
    </row>
    <row r="531" ht="13.5" customHeight="1">
      <c r="A531" s="604"/>
      <c r="B531" s="475"/>
      <c r="C531" s="475"/>
      <c r="D531" s="492"/>
      <c r="E531" s="492"/>
      <c r="F531" s="606"/>
      <c r="G531" s="617"/>
      <c r="H531" s="492"/>
      <c r="I531" s="492"/>
      <c r="J531" s="657"/>
      <c r="K531" s="618"/>
      <c r="L531" s="622"/>
      <c r="M531" s="613"/>
      <c r="N531" s="613"/>
      <c r="O531" s="610"/>
      <c r="P531" s="610"/>
      <c r="Q531" s="612"/>
      <c r="R531" s="613"/>
      <c r="S531" s="612"/>
      <c r="T531" s="612"/>
      <c r="U531" s="613"/>
      <c r="V531" s="612"/>
      <c r="W531" s="620"/>
    </row>
    <row r="532" ht="13.5" customHeight="1">
      <c r="A532" s="604"/>
      <c r="B532" s="475"/>
      <c r="C532" s="475"/>
      <c r="D532" s="492"/>
      <c r="E532" s="492"/>
      <c r="F532" s="606"/>
      <c r="G532" s="617"/>
      <c r="H532" s="492"/>
      <c r="I532" s="492"/>
      <c r="J532" s="657"/>
      <c r="K532" s="618"/>
      <c r="L532" s="622"/>
      <c r="M532" s="613"/>
      <c r="N532" s="613"/>
      <c r="O532" s="610"/>
      <c r="P532" s="610"/>
      <c r="Q532" s="612"/>
      <c r="R532" s="613"/>
      <c r="S532" s="612"/>
      <c r="T532" s="612"/>
      <c r="U532" s="613"/>
      <c r="V532" s="612"/>
      <c r="W532" s="620"/>
    </row>
    <row r="533" ht="13.5" customHeight="1">
      <c r="A533" s="604"/>
      <c r="B533" s="475"/>
      <c r="C533" s="475"/>
      <c r="D533" s="492"/>
      <c r="E533" s="492"/>
      <c r="F533" s="606"/>
      <c r="G533" s="617"/>
      <c r="H533" s="492"/>
      <c r="I533" s="492"/>
      <c r="J533" s="657"/>
      <c r="K533" s="618"/>
      <c r="L533" s="622"/>
      <c r="M533" s="613"/>
      <c r="N533" s="613"/>
      <c r="O533" s="610"/>
      <c r="P533" s="610"/>
      <c r="Q533" s="612"/>
      <c r="R533" s="613"/>
      <c r="S533" s="612"/>
      <c r="T533" s="612"/>
      <c r="U533" s="613"/>
      <c r="V533" s="612"/>
      <c r="W533" s="620"/>
    </row>
    <row r="534" ht="13.5" customHeight="1">
      <c r="A534" s="604"/>
      <c r="B534" s="475"/>
      <c r="C534" s="475"/>
      <c r="D534" s="492"/>
      <c r="E534" s="492"/>
      <c r="F534" s="606"/>
      <c r="G534" s="617"/>
      <c r="H534" s="492"/>
      <c r="I534" s="492"/>
      <c r="J534" s="657"/>
      <c r="K534" s="618"/>
      <c r="L534" s="622"/>
      <c r="M534" s="613"/>
      <c r="N534" s="613"/>
      <c r="O534" s="610"/>
      <c r="P534" s="610"/>
      <c r="Q534" s="612"/>
      <c r="R534" s="613"/>
      <c r="S534" s="612"/>
      <c r="T534" s="612"/>
      <c r="U534" s="613"/>
      <c r="V534" s="612"/>
      <c r="W534" s="620"/>
    </row>
    <row r="535" ht="13.5" customHeight="1">
      <c r="A535" s="604"/>
      <c r="B535" s="475"/>
      <c r="C535" s="475"/>
      <c r="D535" s="492"/>
      <c r="E535" s="492"/>
      <c r="F535" s="606"/>
      <c r="G535" s="617"/>
      <c r="H535" s="492"/>
      <c r="I535" s="492"/>
      <c r="J535" s="657"/>
      <c r="K535" s="618"/>
      <c r="L535" s="622"/>
      <c r="M535" s="613"/>
      <c r="N535" s="613"/>
      <c r="O535" s="610"/>
      <c r="P535" s="610"/>
      <c r="Q535" s="612"/>
      <c r="R535" s="613"/>
      <c r="S535" s="612"/>
      <c r="T535" s="612"/>
      <c r="U535" s="613"/>
      <c r="V535" s="612"/>
      <c r="W535" s="620"/>
    </row>
    <row r="536" ht="13.5" customHeight="1">
      <c r="A536" s="604"/>
      <c r="B536" s="475"/>
      <c r="C536" s="475"/>
      <c r="D536" s="492"/>
      <c r="E536" s="492"/>
      <c r="F536" s="606"/>
      <c r="G536" s="617"/>
      <c r="H536" s="492"/>
      <c r="I536" s="492"/>
      <c r="J536" s="657"/>
      <c r="K536" s="618"/>
      <c r="L536" s="622"/>
      <c r="M536" s="613"/>
      <c r="N536" s="613"/>
      <c r="O536" s="610"/>
      <c r="P536" s="610"/>
      <c r="Q536" s="612"/>
      <c r="R536" s="613"/>
      <c r="S536" s="612"/>
      <c r="T536" s="612"/>
      <c r="U536" s="613"/>
      <c r="V536" s="612"/>
      <c r="W536" s="620"/>
    </row>
    <row r="537" ht="13.5" customHeight="1">
      <c r="A537" s="604"/>
      <c r="B537" s="475"/>
      <c r="C537" s="475"/>
      <c r="D537" s="492"/>
      <c r="E537" s="492"/>
      <c r="F537" s="606"/>
      <c r="G537" s="617"/>
      <c r="H537" s="492"/>
      <c r="I537" s="492"/>
      <c r="J537" s="657"/>
      <c r="K537" s="618"/>
      <c r="L537" s="622"/>
      <c r="M537" s="613"/>
      <c r="N537" s="613"/>
      <c r="O537" s="610"/>
      <c r="P537" s="610"/>
      <c r="Q537" s="612"/>
      <c r="R537" s="613"/>
      <c r="S537" s="612"/>
      <c r="T537" s="612"/>
      <c r="U537" s="613"/>
      <c r="V537" s="612"/>
      <c r="W537" s="620"/>
    </row>
    <row r="538" ht="13.5" customHeight="1">
      <c r="A538" s="604"/>
      <c r="B538" s="475"/>
      <c r="C538" s="475"/>
      <c r="D538" s="492"/>
      <c r="E538" s="492"/>
      <c r="F538" s="606"/>
      <c r="G538" s="617"/>
      <c r="H538" s="492"/>
      <c r="I538" s="492"/>
      <c r="J538" s="657"/>
      <c r="K538" s="618"/>
      <c r="L538" s="622"/>
      <c r="M538" s="613"/>
      <c r="N538" s="613"/>
      <c r="O538" s="610"/>
      <c r="P538" s="610"/>
      <c r="Q538" s="612"/>
      <c r="R538" s="613"/>
      <c r="S538" s="612"/>
      <c r="T538" s="612"/>
      <c r="U538" s="613"/>
      <c r="V538" s="612"/>
      <c r="W538" s="620"/>
    </row>
    <row r="539" ht="13.5" customHeight="1">
      <c r="A539" s="604"/>
      <c r="B539" s="475"/>
      <c r="C539" s="475"/>
      <c r="D539" s="492"/>
      <c r="E539" s="492"/>
      <c r="F539" s="606"/>
      <c r="G539" s="617"/>
      <c r="H539" s="492"/>
      <c r="I539" s="492"/>
      <c r="J539" s="657"/>
      <c r="K539" s="618"/>
      <c r="L539" s="622"/>
      <c r="M539" s="613"/>
      <c r="N539" s="613"/>
      <c r="O539" s="610"/>
      <c r="P539" s="610"/>
      <c r="Q539" s="612"/>
      <c r="R539" s="613"/>
      <c r="S539" s="612"/>
      <c r="T539" s="612"/>
      <c r="U539" s="613"/>
      <c r="V539" s="612"/>
      <c r="W539" s="620"/>
    </row>
    <row r="540" ht="13.5" customHeight="1">
      <c r="A540" s="604"/>
      <c r="B540" s="475"/>
      <c r="C540" s="475"/>
      <c r="D540" s="492"/>
      <c r="E540" s="492"/>
      <c r="F540" s="606"/>
      <c r="G540" s="617"/>
      <c r="H540" s="492"/>
      <c r="I540" s="492"/>
      <c r="J540" s="657"/>
      <c r="K540" s="618"/>
      <c r="L540" s="622"/>
      <c r="M540" s="613"/>
      <c r="N540" s="613"/>
      <c r="O540" s="610"/>
      <c r="P540" s="610"/>
      <c r="Q540" s="612"/>
      <c r="R540" s="613"/>
      <c r="S540" s="612"/>
      <c r="T540" s="612"/>
      <c r="U540" s="613"/>
      <c r="V540" s="612"/>
      <c r="W540" s="620"/>
    </row>
    <row r="541" ht="13.5" customHeight="1">
      <c r="A541" s="604"/>
      <c r="B541" s="475"/>
      <c r="C541" s="475"/>
      <c r="D541" s="492"/>
      <c r="E541" s="492"/>
      <c r="F541" s="606"/>
      <c r="G541" s="617"/>
      <c r="H541" s="492"/>
      <c r="I541" s="492"/>
      <c r="J541" s="657"/>
      <c r="K541" s="618"/>
      <c r="L541" s="622"/>
      <c r="M541" s="613"/>
      <c r="N541" s="613"/>
      <c r="O541" s="610"/>
      <c r="P541" s="610"/>
      <c r="Q541" s="612"/>
      <c r="R541" s="613"/>
      <c r="S541" s="612"/>
      <c r="T541" s="612"/>
      <c r="U541" s="613"/>
      <c r="V541" s="612"/>
      <c r="W541" s="620"/>
    </row>
    <row r="542" ht="13.5" customHeight="1">
      <c r="A542" s="604"/>
      <c r="B542" s="475"/>
      <c r="C542" s="475"/>
      <c r="D542" s="492"/>
      <c r="E542" s="492"/>
      <c r="F542" s="606"/>
      <c r="G542" s="617"/>
      <c r="H542" s="492"/>
      <c r="I542" s="492"/>
      <c r="J542" s="657"/>
      <c r="K542" s="618"/>
      <c r="L542" s="622"/>
      <c r="M542" s="613"/>
      <c r="N542" s="613"/>
      <c r="O542" s="610"/>
      <c r="P542" s="610"/>
      <c r="Q542" s="612"/>
      <c r="R542" s="613"/>
      <c r="S542" s="612"/>
      <c r="T542" s="612"/>
      <c r="U542" s="613"/>
      <c r="V542" s="612"/>
      <c r="W542" s="620"/>
    </row>
    <row r="543" ht="13.5" customHeight="1">
      <c r="A543" s="604"/>
      <c r="B543" s="475"/>
      <c r="C543" s="475"/>
      <c r="D543" s="492"/>
      <c r="E543" s="492"/>
      <c r="F543" s="606"/>
      <c r="G543" s="617"/>
      <c r="H543" s="492"/>
      <c r="I543" s="492"/>
      <c r="J543" s="657"/>
      <c r="K543" s="618"/>
      <c r="L543" s="622"/>
      <c r="M543" s="613"/>
      <c r="N543" s="613"/>
      <c r="O543" s="610"/>
      <c r="P543" s="610"/>
      <c r="Q543" s="612"/>
      <c r="R543" s="613"/>
      <c r="S543" s="612"/>
      <c r="T543" s="612"/>
      <c r="U543" s="613"/>
      <c r="V543" s="612"/>
      <c r="W543" s="620"/>
    </row>
    <row r="544" ht="13.5" customHeight="1">
      <c r="A544" s="604"/>
      <c r="B544" s="475"/>
      <c r="C544" s="475"/>
      <c r="D544" s="492"/>
      <c r="E544" s="492"/>
      <c r="F544" s="606"/>
      <c r="G544" s="617"/>
      <c r="H544" s="492"/>
      <c r="I544" s="492"/>
      <c r="J544" s="657"/>
      <c r="K544" s="618"/>
      <c r="L544" s="622"/>
      <c r="M544" s="613"/>
      <c r="N544" s="613"/>
      <c r="O544" s="610"/>
      <c r="P544" s="610"/>
      <c r="Q544" s="612"/>
      <c r="R544" s="613"/>
      <c r="S544" s="612"/>
      <c r="T544" s="612"/>
      <c r="U544" s="613"/>
      <c r="V544" s="612"/>
      <c r="W544" s="620"/>
    </row>
    <row r="545" ht="13.5" customHeight="1">
      <c r="A545" s="604"/>
      <c r="B545" s="475"/>
      <c r="C545" s="475"/>
      <c r="D545" s="492"/>
      <c r="E545" s="492"/>
      <c r="F545" s="606"/>
      <c r="G545" s="617"/>
      <c r="H545" s="492"/>
      <c r="I545" s="492"/>
      <c r="J545" s="657"/>
      <c r="K545" s="618"/>
      <c r="L545" s="622"/>
      <c r="M545" s="613"/>
      <c r="N545" s="613"/>
      <c r="O545" s="610"/>
      <c r="P545" s="610"/>
      <c r="Q545" s="612"/>
      <c r="R545" s="613"/>
      <c r="S545" s="612"/>
      <c r="T545" s="612"/>
      <c r="U545" s="613"/>
      <c r="V545" s="612"/>
      <c r="W545" s="620"/>
    </row>
    <row r="546" ht="13.5" customHeight="1">
      <c r="A546" s="604"/>
      <c r="B546" s="475"/>
      <c r="C546" s="475"/>
      <c r="D546" s="492"/>
      <c r="E546" s="492"/>
      <c r="F546" s="606"/>
      <c r="G546" s="617"/>
      <c r="H546" s="492"/>
      <c r="I546" s="492"/>
      <c r="J546" s="657"/>
      <c r="K546" s="618"/>
      <c r="L546" s="622"/>
      <c r="M546" s="613"/>
      <c r="N546" s="613"/>
      <c r="O546" s="610"/>
      <c r="P546" s="610"/>
      <c r="Q546" s="612"/>
      <c r="R546" s="613"/>
      <c r="S546" s="612"/>
      <c r="T546" s="612"/>
      <c r="U546" s="613"/>
      <c r="V546" s="612"/>
      <c r="W546" s="620"/>
    </row>
    <row r="547" ht="13.5" customHeight="1">
      <c r="A547" s="604"/>
      <c r="B547" s="475"/>
      <c r="C547" s="475"/>
      <c r="D547" s="492"/>
      <c r="E547" s="492"/>
      <c r="F547" s="606"/>
      <c r="G547" s="617"/>
      <c r="H547" s="492"/>
      <c r="I547" s="492"/>
      <c r="J547" s="657"/>
      <c r="K547" s="618"/>
      <c r="L547" s="622"/>
      <c r="M547" s="613"/>
      <c r="N547" s="613"/>
      <c r="O547" s="610"/>
      <c r="P547" s="610"/>
      <c r="Q547" s="612"/>
      <c r="R547" s="613"/>
      <c r="S547" s="612"/>
      <c r="T547" s="612"/>
      <c r="U547" s="613"/>
      <c r="V547" s="612"/>
      <c r="W547" s="620"/>
    </row>
    <row r="548" ht="13.5" customHeight="1">
      <c r="A548" s="604"/>
      <c r="B548" s="475"/>
      <c r="C548" s="475"/>
      <c r="D548" s="492"/>
      <c r="E548" s="492"/>
      <c r="F548" s="606"/>
      <c r="G548" s="617"/>
      <c r="H548" s="492"/>
      <c r="I548" s="492"/>
      <c r="J548" s="657"/>
      <c r="K548" s="618"/>
      <c r="L548" s="622"/>
      <c r="M548" s="613"/>
      <c r="N548" s="613"/>
      <c r="O548" s="610"/>
      <c r="P548" s="610"/>
      <c r="Q548" s="612"/>
      <c r="R548" s="613"/>
      <c r="S548" s="612"/>
      <c r="T548" s="612"/>
      <c r="U548" s="613"/>
      <c r="V548" s="612"/>
      <c r="W548" s="620"/>
    </row>
    <row r="549" ht="13.5" customHeight="1">
      <c r="A549" s="604"/>
      <c r="B549" s="475"/>
      <c r="C549" s="475"/>
      <c r="D549" s="492"/>
      <c r="E549" s="492"/>
      <c r="F549" s="606"/>
      <c r="G549" s="617"/>
      <c r="H549" s="492"/>
      <c r="I549" s="492"/>
      <c r="J549" s="657"/>
      <c r="K549" s="618"/>
      <c r="L549" s="622"/>
      <c r="M549" s="613"/>
      <c r="N549" s="613"/>
      <c r="O549" s="610"/>
      <c r="P549" s="610"/>
      <c r="Q549" s="612"/>
      <c r="R549" s="613"/>
      <c r="S549" s="612"/>
      <c r="T549" s="612"/>
      <c r="U549" s="613"/>
      <c r="V549" s="612"/>
      <c r="W549" s="620"/>
    </row>
    <row r="550" ht="13.5" customHeight="1">
      <c r="A550" s="604"/>
      <c r="B550" s="475"/>
      <c r="C550" s="475"/>
      <c r="D550" s="492"/>
      <c r="E550" s="492"/>
      <c r="F550" s="606"/>
      <c r="G550" s="617"/>
      <c r="H550" s="492"/>
      <c r="I550" s="492"/>
      <c r="J550" s="657"/>
      <c r="K550" s="618"/>
      <c r="L550" s="622"/>
      <c r="M550" s="613"/>
      <c r="N550" s="613"/>
      <c r="O550" s="610"/>
      <c r="P550" s="610"/>
      <c r="Q550" s="612"/>
      <c r="R550" s="613"/>
      <c r="S550" s="612"/>
      <c r="T550" s="612"/>
      <c r="U550" s="613"/>
      <c r="V550" s="612"/>
      <c r="W550" s="620"/>
    </row>
    <row r="551" ht="13.5" customHeight="1">
      <c r="A551" s="604"/>
      <c r="B551" s="475"/>
      <c r="C551" s="475"/>
      <c r="D551" s="492"/>
      <c r="E551" s="492"/>
      <c r="F551" s="606"/>
      <c r="G551" s="617"/>
      <c r="H551" s="492"/>
      <c r="I551" s="492"/>
      <c r="J551" s="657"/>
      <c r="K551" s="618"/>
      <c r="L551" s="622"/>
      <c r="M551" s="613"/>
      <c r="N551" s="613"/>
      <c r="O551" s="610"/>
      <c r="P551" s="610"/>
      <c r="Q551" s="612"/>
      <c r="R551" s="613"/>
      <c r="S551" s="612"/>
      <c r="T551" s="612"/>
      <c r="U551" s="613"/>
      <c r="V551" s="612"/>
      <c r="W551" s="620"/>
    </row>
    <row r="552" ht="13.5" customHeight="1">
      <c r="A552" s="604"/>
      <c r="B552" s="475"/>
      <c r="C552" s="475"/>
      <c r="D552" s="492"/>
      <c r="E552" s="492"/>
      <c r="F552" s="606"/>
      <c r="G552" s="617"/>
      <c r="H552" s="492"/>
      <c r="I552" s="492"/>
      <c r="J552" s="657"/>
      <c r="K552" s="618"/>
      <c r="L552" s="622"/>
      <c r="M552" s="613"/>
      <c r="N552" s="613"/>
      <c r="O552" s="610"/>
      <c r="P552" s="610"/>
      <c r="Q552" s="612"/>
      <c r="R552" s="613"/>
      <c r="S552" s="612"/>
      <c r="T552" s="612"/>
      <c r="U552" s="613"/>
      <c r="V552" s="612"/>
      <c r="W552" s="620"/>
    </row>
    <row r="553" ht="13.5" customHeight="1">
      <c r="A553" s="604"/>
      <c r="B553" s="475"/>
      <c r="C553" s="475"/>
      <c r="D553" s="492"/>
      <c r="E553" s="492"/>
      <c r="F553" s="606"/>
      <c r="G553" s="617"/>
      <c r="H553" s="492"/>
      <c r="I553" s="492"/>
      <c r="J553" s="657"/>
      <c r="K553" s="618"/>
      <c r="L553" s="622"/>
      <c r="M553" s="613"/>
      <c r="N553" s="613"/>
      <c r="O553" s="610"/>
      <c r="P553" s="610"/>
      <c r="Q553" s="612"/>
      <c r="R553" s="613"/>
      <c r="S553" s="612"/>
      <c r="T553" s="612"/>
      <c r="U553" s="613"/>
      <c r="V553" s="612"/>
      <c r="W553" s="620"/>
    </row>
    <row r="554" ht="13.5" customHeight="1">
      <c r="A554" s="604"/>
      <c r="B554" s="475"/>
      <c r="C554" s="475"/>
      <c r="D554" s="492"/>
      <c r="E554" s="492"/>
      <c r="F554" s="606"/>
      <c r="G554" s="617"/>
      <c r="H554" s="492"/>
      <c r="I554" s="492"/>
      <c r="J554" s="657"/>
      <c r="K554" s="618"/>
      <c r="L554" s="622"/>
      <c r="M554" s="613"/>
      <c r="N554" s="613"/>
      <c r="O554" s="610"/>
      <c r="P554" s="610"/>
      <c r="Q554" s="612"/>
      <c r="R554" s="613"/>
      <c r="S554" s="612"/>
      <c r="T554" s="612"/>
      <c r="U554" s="613"/>
      <c r="V554" s="612"/>
      <c r="W554" s="620"/>
    </row>
    <row r="555" ht="13.5" customHeight="1">
      <c r="A555" s="604"/>
      <c r="B555" s="475"/>
      <c r="C555" s="475"/>
      <c r="D555" s="492"/>
      <c r="E555" s="492"/>
      <c r="F555" s="606"/>
      <c r="G555" s="617"/>
      <c r="H555" s="492"/>
      <c r="I555" s="492"/>
      <c r="J555" s="657"/>
      <c r="K555" s="618"/>
      <c r="L555" s="622"/>
      <c r="M555" s="613"/>
      <c r="N555" s="613"/>
      <c r="O555" s="610"/>
      <c r="P555" s="610"/>
      <c r="Q555" s="612"/>
      <c r="R555" s="613"/>
      <c r="S555" s="612"/>
      <c r="T555" s="612"/>
      <c r="U555" s="613"/>
      <c r="V555" s="612"/>
      <c r="W555" s="620"/>
    </row>
    <row r="556" ht="13.5" customHeight="1">
      <c r="A556" s="604"/>
      <c r="B556" s="475"/>
      <c r="C556" s="475"/>
      <c r="D556" s="492"/>
      <c r="E556" s="492"/>
      <c r="F556" s="606"/>
      <c r="G556" s="617"/>
      <c r="H556" s="492"/>
      <c r="I556" s="492"/>
      <c r="J556" s="657"/>
      <c r="K556" s="618"/>
      <c r="L556" s="622"/>
      <c r="M556" s="613"/>
      <c r="N556" s="613"/>
      <c r="O556" s="610"/>
      <c r="P556" s="610"/>
      <c r="Q556" s="612"/>
      <c r="R556" s="613"/>
      <c r="S556" s="612"/>
      <c r="T556" s="612"/>
      <c r="U556" s="613"/>
      <c r="V556" s="612"/>
      <c r="W556" s="620"/>
    </row>
    <row r="557" ht="13.5" customHeight="1">
      <c r="A557" s="604"/>
      <c r="B557" s="475"/>
      <c r="C557" s="475"/>
      <c r="D557" s="492"/>
      <c r="E557" s="492"/>
      <c r="F557" s="606"/>
      <c r="G557" s="617"/>
      <c r="H557" s="492"/>
      <c r="I557" s="492"/>
      <c r="J557" s="657"/>
      <c r="K557" s="618"/>
      <c r="L557" s="622"/>
      <c r="M557" s="613"/>
      <c r="N557" s="613"/>
      <c r="O557" s="610"/>
      <c r="P557" s="610"/>
      <c r="Q557" s="612"/>
      <c r="R557" s="613"/>
      <c r="S557" s="612"/>
      <c r="T557" s="612"/>
      <c r="U557" s="613"/>
      <c r="V557" s="612"/>
      <c r="W557" s="620"/>
    </row>
    <row r="558" ht="13.5" customHeight="1">
      <c r="A558" s="604"/>
      <c r="B558" s="475"/>
      <c r="C558" s="475"/>
      <c r="D558" s="492"/>
      <c r="E558" s="492"/>
      <c r="F558" s="606"/>
      <c r="G558" s="617"/>
      <c r="H558" s="492"/>
      <c r="I558" s="492"/>
      <c r="J558" s="657"/>
      <c r="K558" s="618"/>
      <c r="L558" s="622"/>
      <c r="M558" s="613"/>
      <c r="N558" s="613"/>
      <c r="O558" s="610"/>
      <c r="P558" s="610"/>
      <c r="Q558" s="612"/>
      <c r="R558" s="613"/>
      <c r="S558" s="612"/>
      <c r="T558" s="612"/>
      <c r="U558" s="613"/>
      <c r="V558" s="612"/>
      <c r="W558" s="620"/>
    </row>
    <row r="559" ht="13.5" customHeight="1">
      <c r="A559" s="604"/>
      <c r="B559" s="475"/>
      <c r="C559" s="475"/>
      <c r="D559" s="492"/>
      <c r="E559" s="492"/>
      <c r="F559" s="606"/>
      <c r="G559" s="617"/>
      <c r="H559" s="492"/>
      <c r="I559" s="492"/>
      <c r="J559" s="657"/>
      <c r="K559" s="618"/>
      <c r="L559" s="622"/>
      <c r="M559" s="613"/>
      <c r="N559" s="613"/>
      <c r="O559" s="610"/>
      <c r="P559" s="610"/>
      <c r="Q559" s="612"/>
      <c r="R559" s="613"/>
      <c r="S559" s="612"/>
      <c r="T559" s="612"/>
      <c r="U559" s="613"/>
      <c r="V559" s="612"/>
      <c r="W559" s="620"/>
    </row>
    <row r="560" ht="13.5" customHeight="1">
      <c r="A560" s="604"/>
      <c r="B560" s="475"/>
      <c r="C560" s="475"/>
      <c r="D560" s="492"/>
      <c r="E560" s="492"/>
      <c r="F560" s="606"/>
      <c r="G560" s="617"/>
      <c r="H560" s="492"/>
      <c r="I560" s="492"/>
      <c r="J560" s="657"/>
      <c r="K560" s="618"/>
      <c r="L560" s="622"/>
      <c r="M560" s="613"/>
      <c r="N560" s="613"/>
      <c r="O560" s="610"/>
      <c r="P560" s="610"/>
      <c r="Q560" s="612"/>
      <c r="R560" s="613"/>
      <c r="S560" s="612"/>
      <c r="T560" s="612"/>
      <c r="U560" s="613"/>
      <c r="V560" s="612"/>
      <c r="W560" s="620"/>
    </row>
    <row r="561" ht="13.5" customHeight="1">
      <c r="A561" s="604"/>
      <c r="B561" s="475"/>
      <c r="C561" s="475"/>
      <c r="D561" s="492"/>
      <c r="E561" s="492"/>
      <c r="F561" s="606"/>
      <c r="G561" s="617"/>
      <c r="H561" s="492"/>
      <c r="I561" s="492"/>
      <c r="J561" s="657"/>
      <c r="K561" s="618"/>
      <c r="L561" s="622"/>
      <c r="M561" s="613"/>
      <c r="N561" s="613"/>
      <c r="O561" s="610"/>
      <c r="P561" s="610"/>
      <c r="Q561" s="612"/>
      <c r="R561" s="613"/>
      <c r="S561" s="612"/>
      <c r="T561" s="612"/>
      <c r="U561" s="613"/>
      <c r="V561" s="612"/>
      <c r="W561" s="620"/>
    </row>
    <row r="562" ht="13.5" customHeight="1">
      <c r="A562" s="604"/>
      <c r="B562" s="475"/>
      <c r="C562" s="475"/>
      <c r="D562" s="492"/>
      <c r="E562" s="492"/>
      <c r="F562" s="606"/>
      <c r="G562" s="617"/>
      <c r="H562" s="492"/>
      <c r="I562" s="492"/>
      <c r="J562" s="657"/>
      <c r="K562" s="618"/>
      <c r="L562" s="622"/>
      <c r="M562" s="613"/>
      <c r="N562" s="613"/>
      <c r="O562" s="610"/>
      <c r="P562" s="610"/>
      <c r="Q562" s="612"/>
      <c r="R562" s="613"/>
      <c r="S562" s="612"/>
      <c r="T562" s="612"/>
      <c r="U562" s="613"/>
      <c r="V562" s="612"/>
      <c r="W562" s="620"/>
    </row>
    <row r="563" ht="13.5" customHeight="1">
      <c r="A563" s="604"/>
      <c r="B563" s="475"/>
      <c r="C563" s="475"/>
      <c r="D563" s="492"/>
      <c r="E563" s="492"/>
      <c r="F563" s="606"/>
      <c r="G563" s="617"/>
      <c r="H563" s="492"/>
      <c r="I563" s="492"/>
      <c r="J563" s="657"/>
      <c r="K563" s="618"/>
      <c r="L563" s="622"/>
      <c r="M563" s="613"/>
      <c r="N563" s="613"/>
      <c r="O563" s="610"/>
      <c r="P563" s="610"/>
      <c r="Q563" s="612"/>
      <c r="R563" s="613"/>
      <c r="S563" s="612"/>
      <c r="T563" s="612"/>
      <c r="U563" s="613"/>
      <c r="V563" s="612"/>
      <c r="W563" s="620"/>
    </row>
    <row r="564" ht="13.5" customHeight="1">
      <c r="A564" s="604"/>
      <c r="B564" s="475"/>
      <c r="C564" s="475"/>
      <c r="D564" s="492"/>
      <c r="E564" s="492"/>
      <c r="F564" s="606"/>
      <c r="G564" s="617"/>
      <c r="H564" s="492"/>
      <c r="I564" s="492"/>
      <c r="J564" s="657"/>
      <c r="K564" s="618"/>
      <c r="L564" s="622"/>
      <c r="M564" s="613"/>
      <c r="N564" s="613"/>
      <c r="O564" s="610"/>
      <c r="P564" s="610"/>
      <c r="Q564" s="612"/>
      <c r="R564" s="613"/>
      <c r="S564" s="612"/>
      <c r="T564" s="612"/>
      <c r="U564" s="613"/>
      <c r="V564" s="612"/>
      <c r="W564" s="620"/>
    </row>
    <row r="565" ht="13.5" customHeight="1">
      <c r="A565" s="604"/>
      <c r="B565" s="475"/>
      <c r="C565" s="475"/>
      <c r="D565" s="492"/>
      <c r="E565" s="492"/>
      <c r="F565" s="606"/>
      <c r="G565" s="617"/>
      <c r="H565" s="492"/>
      <c r="I565" s="492"/>
      <c r="J565" s="657"/>
      <c r="K565" s="618"/>
      <c r="L565" s="622"/>
      <c r="M565" s="613"/>
      <c r="N565" s="613"/>
      <c r="O565" s="610"/>
      <c r="P565" s="610"/>
      <c r="Q565" s="612"/>
      <c r="R565" s="613"/>
      <c r="S565" s="612"/>
      <c r="T565" s="612"/>
      <c r="U565" s="613"/>
      <c r="V565" s="612"/>
      <c r="W565" s="620"/>
    </row>
    <row r="566" ht="13.5" customHeight="1">
      <c r="A566" s="604"/>
      <c r="B566" s="475"/>
      <c r="C566" s="475"/>
      <c r="D566" s="492"/>
      <c r="E566" s="492"/>
      <c r="F566" s="606"/>
      <c r="G566" s="617"/>
      <c r="H566" s="492"/>
      <c r="I566" s="492"/>
      <c r="J566" s="657"/>
      <c r="K566" s="618"/>
      <c r="L566" s="622"/>
      <c r="M566" s="613"/>
      <c r="N566" s="613"/>
      <c r="O566" s="610"/>
      <c r="P566" s="610"/>
      <c r="Q566" s="612"/>
      <c r="R566" s="613"/>
      <c r="S566" s="612"/>
      <c r="T566" s="612"/>
      <c r="U566" s="613"/>
      <c r="V566" s="612"/>
      <c r="W566" s="620"/>
    </row>
    <row r="567" ht="13.5" customHeight="1">
      <c r="A567" s="604"/>
      <c r="B567" s="475"/>
      <c r="C567" s="475"/>
      <c r="D567" s="492"/>
      <c r="E567" s="492"/>
      <c r="F567" s="606"/>
      <c r="G567" s="617"/>
      <c r="H567" s="492"/>
      <c r="I567" s="492"/>
      <c r="J567" s="657"/>
      <c r="K567" s="618"/>
      <c r="L567" s="622"/>
      <c r="M567" s="613"/>
      <c r="N567" s="613"/>
      <c r="O567" s="610"/>
      <c r="P567" s="610"/>
      <c r="Q567" s="612"/>
      <c r="R567" s="613"/>
      <c r="S567" s="612"/>
      <c r="T567" s="612"/>
      <c r="U567" s="613"/>
      <c r="V567" s="612"/>
      <c r="W567" s="620"/>
    </row>
    <row r="568" ht="13.5" customHeight="1">
      <c r="A568" s="604"/>
      <c r="B568" s="475"/>
      <c r="C568" s="475"/>
      <c r="D568" s="492"/>
      <c r="E568" s="492"/>
      <c r="F568" s="606"/>
      <c r="G568" s="617"/>
      <c r="H568" s="492"/>
      <c r="I568" s="492"/>
      <c r="J568" s="657"/>
      <c r="K568" s="618"/>
      <c r="L568" s="622"/>
      <c r="M568" s="613"/>
      <c r="N568" s="613"/>
      <c r="O568" s="610"/>
      <c r="P568" s="610"/>
      <c r="Q568" s="612"/>
      <c r="R568" s="613"/>
      <c r="S568" s="612"/>
      <c r="T568" s="612"/>
      <c r="U568" s="613"/>
      <c r="V568" s="612"/>
      <c r="W568" s="620"/>
    </row>
    <row r="569" ht="13.5" customHeight="1">
      <c r="A569" s="604"/>
      <c r="B569" s="475"/>
      <c r="C569" s="475"/>
      <c r="D569" s="492"/>
      <c r="E569" s="492"/>
      <c r="F569" s="606"/>
      <c r="G569" s="617"/>
      <c r="H569" s="492"/>
      <c r="I569" s="492"/>
      <c r="J569" s="657"/>
      <c r="K569" s="618"/>
      <c r="L569" s="622"/>
      <c r="M569" s="613"/>
      <c r="N569" s="613"/>
      <c r="O569" s="610"/>
      <c r="P569" s="610"/>
      <c r="Q569" s="612"/>
      <c r="R569" s="613"/>
      <c r="S569" s="612"/>
      <c r="T569" s="612"/>
      <c r="U569" s="613"/>
      <c r="V569" s="612"/>
      <c r="W569" s="620"/>
    </row>
    <row r="570" ht="13.5" customHeight="1">
      <c r="A570" s="604"/>
      <c r="B570" s="475"/>
      <c r="C570" s="475"/>
      <c r="D570" s="492"/>
      <c r="E570" s="492"/>
      <c r="F570" s="606"/>
      <c r="G570" s="617"/>
      <c r="H570" s="492"/>
      <c r="I570" s="492"/>
      <c r="J570" s="657"/>
      <c r="K570" s="618"/>
      <c r="L570" s="622"/>
      <c r="M570" s="613"/>
      <c r="N570" s="613"/>
      <c r="O570" s="610"/>
      <c r="P570" s="610"/>
      <c r="Q570" s="612"/>
      <c r="R570" s="613"/>
      <c r="S570" s="612"/>
      <c r="T570" s="612"/>
      <c r="U570" s="613"/>
      <c r="V570" s="612"/>
      <c r="W570" s="620"/>
    </row>
    <row r="571" ht="13.5" customHeight="1">
      <c r="A571" s="604"/>
      <c r="B571" s="475"/>
      <c r="C571" s="475"/>
      <c r="D571" s="492"/>
      <c r="E571" s="492"/>
      <c r="F571" s="606"/>
      <c r="G571" s="617"/>
      <c r="H571" s="492"/>
      <c r="I571" s="492"/>
      <c r="J571" s="657"/>
      <c r="K571" s="618"/>
      <c r="L571" s="622"/>
      <c r="M571" s="613"/>
      <c r="N571" s="613"/>
      <c r="O571" s="610"/>
      <c r="P571" s="610"/>
      <c r="Q571" s="612"/>
      <c r="R571" s="613"/>
      <c r="S571" s="612"/>
      <c r="T571" s="612"/>
      <c r="U571" s="613"/>
      <c r="V571" s="612"/>
      <c r="W571" s="620"/>
    </row>
    <row r="572" ht="13.5" customHeight="1">
      <c r="A572" s="604"/>
      <c r="B572" s="475"/>
      <c r="C572" s="475"/>
      <c r="D572" s="492"/>
      <c r="E572" s="492"/>
      <c r="F572" s="606"/>
      <c r="G572" s="617"/>
      <c r="H572" s="492"/>
      <c r="I572" s="492"/>
      <c r="J572" s="657"/>
      <c r="K572" s="618"/>
      <c r="L572" s="622"/>
      <c r="M572" s="613"/>
      <c r="N572" s="613"/>
      <c r="O572" s="610"/>
      <c r="P572" s="610"/>
      <c r="Q572" s="612"/>
      <c r="R572" s="613"/>
      <c r="S572" s="612"/>
      <c r="T572" s="612"/>
      <c r="U572" s="613"/>
      <c r="V572" s="612"/>
      <c r="W572" s="620"/>
    </row>
    <row r="573" ht="13.5" customHeight="1">
      <c r="A573" s="604"/>
      <c r="B573" s="475"/>
      <c r="C573" s="475"/>
      <c r="D573" s="492"/>
      <c r="E573" s="492"/>
      <c r="F573" s="606"/>
      <c r="G573" s="617"/>
      <c r="H573" s="492"/>
      <c r="I573" s="492"/>
      <c r="J573" s="657"/>
      <c r="K573" s="618"/>
      <c r="L573" s="622"/>
      <c r="M573" s="613"/>
      <c r="N573" s="613"/>
      <c r="O573" s="610"/>
      <c r="P573" s="610"/>
      <c r="Q573" s="612"/>
      <c r="R573" s="613"/>
      <c r="S573" s="612"/>
      <c r="T573" s="612"/>
      <c r="U573" s="613"/>
      <c r="V573" s="612"/>
      <c r="W573" s="620"/>
    </row>
    <row r="574" ht="13.5" customHeight="1">
      <c r="A574" s="604"/>
      <c r="B574" s="475"/>
      <c r="C574" s="475"/>
      <c r="D574" s="492"/>
      <c r="E574" s="492"/>
      <c r="F574" s="606"/>
      <c r="G574" s="617"/>
      <c r="H574" s="492"/>
      <c r="I574" s="492"/>
      <c r="J574" s="657"/>
      <c r="K574" s="618"/>
      <c r="L574" s="622"/>
      <c r="M574" s="613"/>
      <c r="N574" s="613"/>
      <c r="O574" s="610"/>
      <c r="P574" s="610"/>
      <c r="Q574" s="612"/>
      <c r="R574" s="613"/>
      <c r="S574" s="612"/>
      <c r="T574" s="612"/>
      <c r="U574" s="613"/>
      <c r="V574" s="612"/>
      <c r="W574" s="620"/>
    </row>
    <row r="575" ht="13.5" customHeight="1">
      <c r="A575" s="604"/>
      <c r="B575" s="475"/>
      <c r="C575" s="475"/>
      <c r="D575" s="492"/>
      <c r="E575" s="492"/>
      <c r="F575" s="606"/>
      <c r="G575" s="617"/>
      <c r="H575" s="492"/>
      <c r="I575" s="492"/>
      <c r="J575" s="657"/>
      <c r="K575" s="618"/>
      <c r="L575" s="622"/>
      <c r="M575" s="613"/>
      <c r="N575" s="613"/>
      <c r="O575" s="610"/>
      <c r="P575" s="610"/>
      <c r="Q575" s="612"/>
      <c r="R575" s="613"/>
      <c r="S575" s="612"/>
      <c r="T575" s="612"/>
      <c r="U575" s="613"/>
      <c r="V575" s="612"/>
      <c r="W575" s="620"/>
    </row>
    <row r="576" ht="13.5" customHeight="1">
      <c r="A576" s="604"/>
      <c r="B576" s="475"/>
      <c r="C576" s="475"/>
      <c r="D576" s="492"/>
      <c r="E576" s="492"/>
      <c r="F576" s="606"/>
      <c r="G576" s="617"/>
      <c r="H576" s="492"/>
      <c r="I576" s="492"/>
      <c r="J576" s="657"/>
      <c r="K576" s="618"/>
      <c r="L576" s="622"/>
      <c r="M576" s="613"/>
      <c r="N576" s="613"/>
      <c r="O576" s="610"/>
      <c r="P576" s="610"/>
      <c r="Q576" s="612"/>
      <c r="R576" s="613"/>
      <c r="S576" s="612"/>
      <c r="T576" s="612"/>
      <c r="U576" s="613"/>
      <c r="V576" s="612"/>
      <c r="W576" s="620"/>
    </row>
    <row r="577" ht="13.5" customHeight="1">
      <c r="A577" s="604"/>
      <c r="B577" s="475"/>
      <c r="C577" s="475"/>
      <c r="D577" s="492"/>
      <c r="E577" s="492"/>
      <c r="F577" s="606"/>
      <c r="G577" s="617"/>
      <c r="H577" s="492"/>
      <c r="I577" s="492"/>
      <c r="J577" s="657"/>
      <c r="K577" s="618"/>
      <c r="L577" s="622"/>
      <c r="M577" s="613"/>
      <c r="N577" s="613"/>
      <c r="O577" s="610"/>
      <c r="P577" s="610"/>
      <c r="Q577" s="612"/>
      <c r="R577" s="613"/>
      <c r="S577" s="612"/>
      <c r="T577" s="612"/>
      <c r="U577" s="613"/>
      <c r="V577" s="612"/>
      <c r="W577" s="620"/>
    </row>
    <row r="578" ht="13.5" customHeight="1">
      <c r="A578" s="604"/>
      <c r="B578" s="475"/>
      <c r="C578" s="475"/>
      <c r="D578" s="492"/>
      <c r="E578" s="492"/>
      <c r="F578" s="606"/>
      <c r="G578" s="617"/>
      <c r="H578" s="492"/>
      <c r="I578" s="492"/>
      <c r="J578" s="657"/>
      <c r="K578" s="618"/>
      <c r="L578" s="622"/>
      <c r="M578" s="613"/>
      <c r="N578" s="613"/>
      <c r="O578" s="610"/>
      <c r="P578" s="610"/>
      <c r="Q578" s="612"/>
      <c r="R578" s="613"/>
      <c r="S578" s="612"/>
      <c r="T578" s="612"/>
      <c r="U578" s="613"/>
      <c r="V578" s="612"/>
      <c r="W578" s="620"/>
    </row>
    <row r="579" ht="13.5" customHeight="1">
      <c r="A579" s="604"/>
      <c r="B579" s="475"/>
      <c r="C579" s="475"/>
      <c r="D579" s="492"/>
      <c r="E579" s="492"/>
      <c r="F579" s="606"/>
      <c r="G579" s="617"/>
      <c r="H579" s="492"/>
      <c r="I579" s="492"/>
      <c r="J579" s="657"/>
      <c r="K579" s="618"/>
      <c r="L579" s="622"/>
      <c r="M579" s="613"/>
      <c r="N579" s="613"/>
      <c r="O579" s="610"/>
      <c r="P579" s="610"/>
      <c r="Q579" s="612"/>
      <c r="R579" s="613"/>
      <c r="S579" s="612"/>
      <c r="T579" s="612"/>
      <c r="U579" s="613"/>
      <c r="V579" s="612"/>
      <c r="W579" s="620"/>
    </row>
    <row r="580" ht="13.5" customHeight="1">
      <c r="A580" s="604"/>
      <c r="B580" s="475"/>
      <c r="C580" s="475"/>
      <c r="D580" s="492"/>
      <c r="E580" s="492"/>
      <c r="F580" s="606"/>
      <c r="G580" s="617"/>
      <c r="H580" s="492"/>
      <c r="I580" s="492"/>
      <c r="J580" s="657"/>
      <c r="K580" s="618"/>
      <c r="L580" s="622"/>
      <c r="M580" s="613"/>
      <c r="N580" s="613"/>
      <c r="O580" s="610"/>
      <c r="P580" s="610"/>
      <c r="Q580" s="612"/>
      <c r="R580" s="613"/>
      <c r="S580" s="612"/>
      <c r="T580" s="612"/>
      <c r="U580" s="613"/>
      <c r="V580" s="612"/>
      <c r="W580" s="620"/>
    </row>
    <row r="581" ht="13.5" customHeight="1">
      <c r="A581" s="604"/>
      <c r="B581" s="475"/>
      <c r="C581" s="475"/>
      <c r="D581" s="492"/>
      <c r="E581" s="492"/>
      <c r="F581" s="606"/>
      <c r="G581" s="617"/>
      <c r="H581" s="492"/>
      <c r="I581" s="492"/>
      <c r="J581" s="657"/>
      <c r="K581" s="618"/>
      <c r="L581" s="622"/>
      <c r="M581" s="613"/>
      <c r="N581" s="613"/>
      <c r="O581" s="610"/>
      <c r="P581" s="610"/>
      <c r="Q581" s="612"/>
      <c r="R581" s="613"/>
      <c r="S581" s="612"/>
      <c r="T581" s="612"/>
      <c r="U581" s="613"/>
      <c r="V581" s="612"/>
      <c r="W581" s="620"/>
    </row>
    <row r="582" ht="13.5" customHeight="1">
      <c r="A582" s="604"/>
      <c r="B582" s="475"/>
      <c r="C582" s="475"/>
      <c r="D582" s="492"/>
      <c r="E582" s="492"/>
      <c r="F582" s="606"/>
      <c r="G582" s="617"/>
      <c r="H582" s="492"/>
      <c r="I582" s="492"/>
      <c r="J582" s="657"/>
      <c r="K582" s="618"/>
      <c r="L582" s="622"/>
      <c r="M582" s="613"/>
      <c r="N582" s="613"/>
      <c r="O582" s="610"/>
      <c r="P582" s="610"/>
      <c r="Q582" s="612"/>
      <c r="R582" s="613"/>
      <c r="S582" s="612"/>
      <c r="T582" s="612"/>
      <c r="U582" s="613"/>
      <c r="V582" s="612"/>
      <c r="W582" s="620"/>
    </row>
    <row r="583" ht="13.5" customHeight="1">
      <c r="A583" s="604"/>
      <c r="B583" s="475"/>
      <c r="C583" s="475"/>
      <c r="D583" s="492"/>
      <c r="E583" s="492"/>
      <c r="F583" s="606"/>
      <c r="G583" s="617"/>
      <c r="H583" s="492"/>
      <c r="I583" s="492"/>
      <c r="J583" s="657"/>
      <c r="K583" s="618"/>
      <c r="L583" s="622"/>
      <c r="M583" s="613"/>
      <c r="N583" s="613"/>
      <c r="O583" s="610"/>
      <c r="P583" s="610"/>
      <c r="Q583" s="612"/>
      <c r="R583" s="613"/>
      <c r="S583" s="612"/>
      <c r="T583" s="612"/>
      <c r="U583" s="613"/>
      <c r="V583" s="612"/>
      <c r="W583" s="620"/>
    </row>
    <row r="584" ht="13.5" customHeight="1">
      <c r="A584" s="604"/>
      <c r="B584" s="475"/>
      <c r="C584" s="475"/>
      <c r="D584" s="492"/>
      <c r="E584" s="492"/>
      <c r="F584" s="606"/>
      <c r="G584" s="617"/>
      <c r="H584" s="492"/>
      <c r="I584" s="492"/>
      <c r="J584" s="657"/>
      <c r="K584" s="618"/>
      <c r="L584" s="622"/>
      <c r="M584" s="613"/>
      <c r="N584" s="613"/>
      <c r="O584" s="610"/>
      <c r="P584" s="610"/>
      <c r="Q584" s="612"/>
      <c r="R584" s="613"/>
      <c r="S584" s="612"/>
      <c r="T584" s="612"/>
      <c r="U584" s="613"/>
      <c r="V584" s="612"/>
      <c r="W584" s="620"/>
    </row>
    <row r="585" ht="13.5" customHeight="1">
      <c r="A585" s="604"/>
      <c r="B585" s="475"/>
      <c r="C585" s="475"/>
      <c r="D585" s="492"/>
      <c r="E585" s="492"/>
      <c r="F585" s="606"/>
      <c r="G585" s="617"/>
      <c r="H585" s="492"/>
      <c r="I585" s="492"/>
      <c r="J585" s="657"/>
      <c r="K585" s="618"/>
      <c r="L585" s="622"/>
      <c r="M585" s="613"/>
      <c r="N585" s="613"/>
      <c r="O585" s="610"/>
      <c r="P585" s="610"/>
      <c r="Q585" s="612"/>
      <c r="R585" s="613"/>
      <c r="S585" s="612"/>
      <c r="T585" s="612"/>
      <c r="U585" s="613"/>
      <c r="V585" s="612"/>
      <c r="W585" s="620"/>
    </row>
    <row r="586" ht="13.5" customHeight="1">
      <c r="A586" s="604"/>
      <c r="B586" s="475"/>
      <c r="C586" s="475"/>
      <c r="D586" s="492"/>
      <c r="E586" s="492"/>
      <c r="F586" s="606"/>
      <c r="G586" s="617"/>
      <c r="H586" s="492"/>
      <c r="I586" s="492"/>
      <c r="J586" s="657"/>
      <c r="K586" s="618"/>
      <c r="L586" s="622"/>
      <c r="M586" s="613"/>
      <c r="N586" s="613"/>
      <c r="O586" s="610"/>
      <c r="P586" s="610"/>
      <c r="Q586" s="612"/>
      <c r="R586" s="613"/>
      <c r="S586" s="612"/>
      <c r="T586" s="612"/>
      <c r="U586" s="613"/>
      <c r="V586" s="612"/>
      <c r="W586" s="620"/>
    </row>
    <row r="587" ht="13.5" customHeight="1">
      <c r="A587" s="604"/>
      <c r="B587" s="475"/>
      <c r="C587" s="475"/>
      <c r="D587" s="492"/>
      <c r="E587" s="492"/>
      <c r="F587" s="606"/>
      <c r="G587" s="617"/>
      <c r="H587" s="492"/>
      <c r="I587" s="492"/>
      <c r="J587" s="657"/>
      <c r="K587" s="618"/>
      <c r="L587" s="622"/>
      <c r="M587" s="613"/>
      <c r="N587" s="613"/>
      <c r="O587" s="610"/>
      <c r="P587" s="610"/>
      <c r="Q587" s="612"/>
      <c r="R587" s="613"/>
      <c r="S587" s="612"/>
      <c r="T587" s="612"/>
      <c r="U587" s="613"/>
      <c r="V587" s="612"/>
      <c r="W587" s="620"/>
    </row>
    <row r="588" ht="13.5" customHeight="1">
      <c r="A588" s="604"/>
      <c r="B588" s="475"/>
      <c r="C588" s="475"/>
      <c r="D588" s="492"/>
      <c r="E588" s="492"/>
      <c r="F588" s="606"/>
      <c r="G588" s="617"/>
      <c r="H588" s="492"/>
      <c r="I588" s="492"/>
      <c r="J588" s="657"/>
      <c r="K588" s="618"/>
      <c r="L588" s="622"/>
      <c r="M588" s="613"/>
      <c r="N588" s="613"/>
      <c r="O588" s="610"/>
      <c r="P588" s="610"/>
      <c r="Q588" s="612"/>
      <c r="R588" s="613"/>
      <c r="S588" s="612"/>
      <c r="T588" s="612"/>
      <c r="U588" s="613"/>
      <c r="V588" s="612"/>
      <c r="W588" s="620"/>
    </row>
    <row r="589" ht="13.5" customHeight="1">
      <c r="A589" s="604"/>
      <c r="B589" s="475"/>
      <c r="C589" s="475"/>
      <c r="D589" s="492"/>
      <c r="E589" s="492"/>
      <c r="F589" s="606"/>
      <c r="G589" s="617"/>
      <c r="H589" s="492"/>
      <c r="I589" s="492"/>
      <c r="J589" s="657"/>
      <c r="K589" s="618"/>
      <c r="L589" s="622"/>
      <c r="M589" s="613"/>
      <c r="N589" s="613"/>
      <c r="O589" s="610"/>
      <c r="P589" s="610"/>
      <c r="Q589" s="612"/>
      <c r="R589" s="613"/>
      <c r="S589" s="612"/>
      <c r="T589" s="612"/>
      <c r="U589" s="613"/>
      <c r="V589" s="612"/>
      <c r="W589" s="620"/>
    </row>
    <row r="590" ht="13.5" customHeight="1">
      <c r="A590" s="604"/>
      <c r="B590" s="475"/>
      <c r="C590" s="475"/>
      <c r="D590" s="492"/>
      <c r="E590" s="492"/>
      <c r="F590" s="606"/>
      <c r="G590" s="617"/>
      <c r="H590" s="492"/>
      <c r="I590" s="492"/>
      <c r="J590" s="657"/>
      <c r="K590" s="618"/>
      <c r="L590" s="622"/>
      <c r="M590" s="613"/>
      <c r="N590" s="613"/>
      <c r="O590" s="610"/>
      <c r="P590" s="610"/>
      <c r="Q590" s="612"/>
      <c r="R590" s="613"/>
      <c r="S590" s="612"/>
      <c r="T590" s="612"/>
      <c r="U590" s="613"/>
      <c r="V590" s="612"/>
      <c r="W590" s="620"/>
    </row>
    <row r="591" ht="13.5" customHeight="1">
      <c r="A591" s="604"/>
      <c r="B591" s="475"/>
      <c r="C591" s="475"/>
      <c r="D591" s="492"/>
      <c r="E591" s="492"/>
      <c r="F591" s="606"/>
      <c r="G591" s="617"/>
      <c r="H591" s="492"/>
      <c r="I591" s="492"/>
      <c r="J591" s="657"/>
      <c r="K591" s="618"/>
      <c r="L591" s="622"/>
      <c r="M591" s="613"/>
      <c r="N591" s="613"/>
      <c r="O591" s="610"/>
      <c r="P591" s="610"/>
      <c r="Q591" s="612"/>
      <c r="R591" s="613"/>
      <c r="S591" s="612"/>
      <c r="T591" s="612"/>
      <c r="U591" s="613"/>
      <c r="V591" s="612"/>
      <c r="W591" s="620"/>
    </row>
    <row r="592" ht="13.5" customHeight="1">
      <c r="A592" s="604"/>
      <c r="B592" s="475"/>
      <c r="C592" s="475"/>
      <c r="D592" s="492"/>
      <c r="E592" s="492"/>
      <c r="F592" s="606"/>
      <c r="G592" s="617"/>
      <c r="H592" s="492"/>
      <c r="I592" s="492"/>
      <c r="J592" s="657"/>
      <c r="K592" s="618"/>
      <c r="L592" s="622"/>
      <c r="M592" s="613"/>
      <c r="N592" s="613"/>
      <c r="O592" s="610"/>
      <c r="P592" s="610"/>
      <c r="Q592" s="612"/>
      <c r="R592" s="613"/>
      <c r="S592" s="612"/>
      <c r="T592" s="612"/>
      <c r="U592" s="613"/>
      <c r="V592" s="612"/>
      <c r="W592" s="620"/>
    </row>
    <row r="593" ht="13.5" customHeight="1">
      <c r="A593" s="604"/>
      <c r="B593" s="475"/>
      <c r="C593" s="475"/>
      <c r="D593" s="492"/>
      <c r="E593" s="492"/>
      <c r="F593" s="606"/>
      <c r="G593" s="617"/>
      <c r="H593" s="492"/>
      <c r="I593" s="492"/>
      <c r="J593" s="657"/>
      <c r="K593" s="618"/>
      <c r="L593" s="622"/>
      <c r="M593" s="613"/>
      <c r="N593" s="613"/>
      <c r="O593" s="610"/>
      <c r="P593" s="610"/>
      <c r="Q593" s="612"/>
      <c r="R593" s="613"/>
      <c r="S593" s="612"/>
      <c r="T593" s="612"/>
      <c r="U593" s="613"/>
      <c r="V593" s="612"/>
      <c r="W593" s="620"/>
    </row>
    <row r="594" ht="13.5" customHeight="1">
      <c r="A594" s="604"/>
      <c r="B594" s="475"/>
      <c r="C594" s="475"/>
      <c r="D594" s="492"/>
      <c r="E594" s="492"/>
      <c r="F594" s="606"/>
      <c r="G594" s="617"/>
      <c r="H594" s="492"/>
      <c r="I594" s="492"/>
      <c r="J594" s="657"/>
      <c r="K594" s="618"/>
      <c r="L594" s="622"/>
      <c r="M594" s="613"/>
      <c r="N594" s="613"/>
      <c r="O594" s="610"/>
      <c r="P594" s="610"/>
      <c r="Q594" s="612"/>
      <c r="R594" s="613"/>
      <c r="S594" s="612"/>
      <c r="T594" s="612"/>
      <c r="U594" s="613"/>
      <c r="V594" s="612"/>
      <c r="W594" s="620"/>
    </row>
    <row r="595" ht="13.5" customHeight="1">
      <c r="A595" s="604"/>
      <c r="B595" s="475"/>
      <c r="C595" s="475"/>
      <c r="D595" s="492"/>
      <c r="E595" s="492"/>
      <c r="F595" s="606"/>
      <c r="G595" s="617"/>
      <c r="H595" s="492"/>
      <c r="I595" s="492"/>
      <c r="J595" s="657"/>
      <c r="K595" s="618"/>
      <c r="L595" s="622"/>
      <c r="M595" s="613"/>
      <c r="N595" s="613"/>
      <c r="O595" s="610"/>
      <c r="P595" s="610"/>
      <c r="Q595" s="612"/>
      <c r="R595" s="613"/>
      <c r="S595" s="612"/>
      <c r="T595" s="612"/>
      <c r="U595" s="613"/>
      <c r="V595" s="612"/>
      <c r="W595" s="620"/>
    </row>
    <row r="596" ht="13.5" customHeight="1">
      <c r="A596" s="604"/>
      <c r="B596" s="475"/>
      <c r="C596" s="475"/>
      <c r="D596" s="492"/>
      <c r="E596" s="492"/>
      <c r="F596" s="606"/>
      <c r="G596" s="617"/>
      <c r="H596" s="492"/>
      <c r="I596" s="492"/>
      <c r="J596" s="657"/>
      <c r="K596" s="618"/>
      <c r="L596" s="622"/>
      <c r="M596" s="613"/>
      <c r="N596" s="613"/>
      <c r="O596" s="610"/>
      <c r="P596" s="610"/>
      <c r="Q596" s="612"/>
      <c r="R596" s="613"/>
      <c r="S596" s="612"/>
      <c r="T596" s="612"/>
      <c r="U596" s="613"/>
      <c r="V596" s="612"/>
      <c r="W596" s="620"/>
    </row>
    <row r="597" ht="13.5" customHeight="1">
      <c r="A597" s="604"/>
      <c r="B597" s="475"/>
      <c r="C597" s="475"/>
      <c r="D597" s="492"/>
      <c r="E597" s="492"/>
      <c r="F597" s="606"/>
      <c r="G597" s="617"/>
      <c r="H597" s="492"/>
      <c r="I597" s="492"/>
      <c r="J597" s="657"/>
      <c r="K597" s="618"/>
      <c r="L597" s="622"/>
      <c r="M597" s="613"/>
      <c r="N597" s="613"/>
      <c r="O597" s="610"/>
      <c r="P597" s="610"/>
      <c r="Q597" s="612"/>
      <c r="R597" s="613"/>
      <c r="S597" s="612"/>
      <c r="T597" s="612"/>
      <c r="U597" s="613"/>
      <c r="V597" s="612"/>
      <c r="W597" s="620"/>
    </row>
    <row r="598" ht="13.5" customHeight="1">
      <c r="A598" s="604"/>
      <c r="B598" s="475"/>
      <c r="C598" s="475"/>
      <c r="D598" s="492"/>
      <c r="E598" s="492"/>
      <c r="F598" s="606"/>
      <c r="G598" s="617"/>
      <c r="H598" s="492"/>
      <c r="I598" s="492"/>
      <c r="J598" s="657"/>
      <c r="K598" s="618"/>
      <c r="L598" s="622"/>
      <c r="M598" s="613"/>
      <c r="N598" s="613"/>
      <c r="O598" s="610"/>
      <c r="P598" s="610"/>
      <c r="Q598" s="612"/>
      <c r="R598" s="613"/>
      <c r="S598" s="612"/>
      <c r="T598" s="612"/>
      <c r="U598" s="613"/>
      <c r="V598" s="612"/>
      <c r="W598" s="620"/>
    </row>
    <row r="599" ht="13.5" customHeight="1">
      <c r="A599" s="604"/>
      <c r="B599" s="475"/>
      <c r="C599" s="475"/>
      <c r="D599" s="492"/>
      <c r="E599" s="492"/>
      <c r="F599" s="606"/>
      <c r="G599" s="617"/>
      <c r="H599" s="492"/>
      <c r="I599" s="492"/>
      <c r="J599" s="657"/>
      <c r="K599" s="618"/>
      <c r="L599" s="622"/>
      <c r="M599" s="613"/>
      <c r="N599" s="613"/>
      <c r="O599" s="610"/>
      <c r="P599" s="610"/>
      <c r="Q599" s="612"/>
      <c r="R599" s="613"/>
      <c r="S599" s="612"/>
      <c r="T599" s="612"/>
      <c r="U599" s="613"/>
      <c r="V599" s="612"/>
      <c r="W599" s="620"/>
    </row>
    <row r="600" ht="13.5" customHeight="1">
      <c r="A600" s="604"/>
      <c r="B600" s="475"/>
      <c r="C600" s="475"/>
      <c r="D600" s="492"/>
      <c r="E600" s="492"/>
      <c r="F600" s="606"/>
      <c r="G600" s="617"/>
      <c r="H600" s="492"/>
      <c r="I600" s="492"/>
      <c r="J600" s="657"/>
      <c r="K600" s="618"/>
      <c r="L600" s="622"/>
      <c r="M600" s="613"/>
      <c r="N600" s="613"/>
      <c r="O600" s="610"/>
      <c r="P600" s="610"/>
      <c r="Q600" s="612"/>
      <c r="R600" s="613"/>
      <c r="S600" s="612"/>
      <c r="T600" s="612"/>
      <c r="U600" s="613"/>
      <c r="V600" s="612"/>
      <c r="W600" s="620"/>
    </row>
    <row r="601" ht="13.5" customHeight="1">
      <c r="A601" s="604"/>
      <c r="B601" s="475"/>
      <c r="C601" s="475"/>
      <c r="D601" s="492"/>
      <c r="E601" s="492"/>
      <c r="F601" s="606"/>
      <c r="G601" s="617"/>
      <c r="H601" s="492"/>
      <c r="I601" s="492"/>
      <c r="J601" s="657"/>
      <c r="K601" s="618"/>
      <c r="L601" s="622"/>
      <c r="M601" s="613"/>
      <c r="N601" s="613"/>
      <c r="O601" s="610"/>
      <c r="P601" s="610"/>
      <c r="Q601" s="612"/>
      <c r="R601" s="613"/>
      <c r="S601" s="612"/>
      <c r="T601" s="612"/>
      <c r="U601" s="613"/>
      <c r="V601" s="612"/>
      <c r="W601" s="620"/>
    </row>
    <row r="602" ht="13.5" customHeight="1">
      <c r="A602" s="604"/>
      <c r="B602" s="475"/>
      <c r="C602" s="475"/>
      <c r="D602" s="492"/>
      <c r="E602" s="492"/>
      <c r="F602" s="606"/>
      <c r="G602" s="617"/>
      <c r="H602" s="492"/>
      <c r="I602" s="492"/>
      <c r="J602" s="657"/>
      <c r="K602" s="618"/>
      <c r="L602" s="622"/>
      <c r="M602" s="613"/>
      <c r="N602" s="613"/>
      <c r="O602" s="610"/>
      <c r="P602" s="610"/>
      <c r="Q602" s="612"/>
      <c r="R602" s="613"/>
      <c r="S602" s="612"/>
      <c r="T602" s="612"/>
      <c r="U602" s="613"/>
      <c r="V602" s="612"/>
      <c r="W602" s="620"/>
    </row>
    <row r="603" ht="13.5" customHeight="1">
      <c r="A603" s="604"/>
      <c r="B603" s="475"/>
      <c r="C603" s="475"/>
      <c r="D603" s="492"/>
      <c r="E603" s="492"/>
      <c r="F603" s="606"/>
      <c r="G603" s="617"/>
      <c r="H603" s="492"/>
      <c r="I603" s="492"/>
      <c r="J603" s="657"/>
      <c r="K603" s="618"/>
      <c r="L603" s="622"/>
      <c r="M603" s="613"/>
      <c r="N603" s="613"/>
      <c r="O603" s="610"/>
      <c r="P603" s="610"/>
      <c r="Q603" s="612"/>
      <c r="R603" s="613"/>
      <c r="S603" s="612"/>
      <c r="T603" s="612"/>
      <c r="U603" s="613"/>
      <c r="V603" s="612"/>
      <c r="W603" s="620"/>
    </row>
    <row r="604" ht="13.5" customHeight="1">
      <c r="A604" s="604"/>
      <c r="B604" s="475"/>
      <c r="C604" s="475"/>
      <c r="D604" s="492"/>
      <c r="E604" s="492"/>
      <c r="F604" s="606"/>
      <c r="G604" s="617"/>
      <c r="H604" s="492"/>
      <c r="I604" s="492"/>
      <c r="J604" s="657"/>
      <c r="K604" s="618"/>
      <c r="L604" s="622"/>
      <c r="M604" s="613"/>
      <c r="N604" s="613"/>
      <c r="O604" s="610"/>
      <c r="P604" s="610"/>
      <c r="Q604" s="612"/>
      <c r="R604" s="613"/>
      <c r="S604" s="612"/>
      <c r="T604" s="612"/>
      <c r="U604" s="613"/>
      <c r="V604" s="612"/>
      <c r="W604" s="620"/>
    </row>
    <row r="605" ht="13.5" customHeight="1">
      <c r="A605" s="604"/>
      <c r="B605" s="475"/>
      <c r="C605" s="475"/>
      <c r="D605" s="492"/>
      <c r="E605" s="492"/>
      <c r="F605" s="606"/>
      <c r="G605" s="617"/>
      <c r="H605" s="492"/>
      <c r="I605" s="492"/>
      <c r="J605" s="657"/>
      <c r="K605" s="618"/>
      <c r="L605" s="622"/>
      <c r="M605" s="613"/>
      <c r="N605" s="613"/>
      <c r="O605" s="610"/>
      <c r="P605" s="610"/>
      <c r="Q605" s="612"/>
      <c r="R605" s="613"/>
      <c r="S605" s="612"/>
      <c r="T605" s="612"/>
      <c r="U605" s="613"/>
      <c r="V605" s="612"/>
      <c r="W605" s="620"/>
    </row>
    <row r="606" ht="13.5" customHeight="1">
      <c r="A606" s="604"/>
      <c r="B606" s="475"/>
      <c r="C606" s="475"/>
      <c r="D606" s="492"/>
      <c r="E606" s="492"/>
      <c r="F606" s="606"/>
      <c r="G606" s="617"/>
      <c r="H606" s="492"/>
      <c r="I606" s="492"/>
      <c r="J606" s="657"/>
      <c r="K606" s="618"/>
      <c r="L606" s="622"/>
      <c r="M606" s="613"/>
      <c r="N606" s="613"/>
      <c r="O606" s="610"/>
      <c r="P606" s="610"/>
      <c r="Q606" s="612"/>
      <c r="R606" s="613"/>
      <c r="S606" s="612"/>
      <c r="T606" s="612"/>
      <c r="U606" s="613"/>
      <c r="V606" s="612"/>
      <c r="W606" s="620"/>
    </row>
    <row r="607" ht="13.5" customHeight="1">
      <c r="A607" s="604"/>
      <c r="B607" s="475"/>
      <c r="C607" s="475"/>
      <c r="D607" s="492"/>
      <c r="E607" s="492"/>
      <c r="F607" s="606"/>
      <c r="G607" s="617"/>
      <c r="H607" s="492"/>
      <c r="I607" s="492"/>
      <c r="J607" s="657"/>
      <c r="K607" s="618"/>
      <c r="L607" s="622"/>
      <c r="M607" s="613"/>
      <c r="N607" s="613"/>
      <c r="O607" s="610"/>
      <c r="P607" s="610"/>
      <c r="Q607" s="612"/>
      <c r="R607" s="613"/>
      <c r="S607" s="612"/>
      <c r="T607" s="612"/>
      <c r="U607" s="613"/>
      <c r="V607" s="612"/>
      <c r="W607" s="620"/>
    </row>
    <row r="608" ht="13.5" customHeight="1">
      <c r="A608" s="604"/>
      <c r="B608" s="475"/>
      <c r="C608" s="475"/>
      <c r="D608" s="492"/>
      <c r="E608" s="492"/>
      <c r="F608" s="606"/>
      <c r="G608" s="617"/>
      <c r="H608" s="492"/>
      <c r="I608" s="492"/>
      <c r="J608" s="657"/>
      <c r="K608" s="618"/>
      <c r="L608" s="622"/>
      <c r="M608" s="613"/>
      <c r="N608" s="613"/>
      <c r="O608" s="610"/>
      <c r="P608" s="610"/>
      <c r="Q608" s="612"/>
      <c r="R608" s="613"/>
      <c r="S608" s="612"/>
      <c r="T608" s="612"/>
      <c r="U608" s="613"/>
      <c r="V608" s="612"/>
      <c r="W608" s="620"/>
    </row>
    <row r="609" ht="13.5" customHeight="1">
      <c r="A609" s="604"/>
      <c r="B609" s="475"/>
      <c r="C609" s="475"/>
      <c r="D609" s="492"/>
      <c r="E609" s="492"/>
      <c r="F609" s="606"/>
      <c r="G609" s="617"/>
      <c r="H609" s="492"/>
      <c r="I609" s="492"/>
      <c r="J609" s="657"/>
      <c r="K609" s="618"/>
      <c r="L609" s="622"/>
      <c r="M609" s="613"/>
      <c r="N609" s="613"/>
      <c r="O609" s="610"/>
      <c r="P609" s="610"/>
      <c r="Q609" s="612"/>
      <c r="R609" s="613"/>
      <c r="S609" s="612"/>
      <c r="T609" s="612"/>
      <c r="U609" s="613"/>
      <c r="V609" s="612"/>
      <c r="W609" s="620"/>
    </row>
    <row r="610" ht="13.5" customHeight="1">
      <c r="A610" s="604"/>
      <c r="B610" s="475"/>
      <c r="C610" s="475"/>
      <c r="D610" s="492"/>
      <c r="E610" s="492"/>
      <c r="F610" s="606"/>
      <c r="G610" s="617"/>
      <c r="H610" s="492"/>
      <c r="I610" s="492"/>
      <c r="J610" s="657"/>
      <c r="K610" s="618"/>
      <c r="L610" s="622"/>
      <c r="M610" s="613"/>
      <c r="N610" s="613"/>
      <c r="O610" s="610"/>
      <c r="P610" s="610"/>
      <c r="Q610" s="612"/>
      <c r="R610" s="613"/>
      <c r="S610" s="612"/>
      <c r="T610" s="612"/>
      <c r="U610" s="613"/>
      <c r="V610" s="612"/>
      <c r="W610" s="620"/>
    </row>
    <row r="611" ht="13.5" customHeight="1">
      <c r="A611" s="604"/>
      <c r="B611" s="475"/>
      <c r="C611" s="475"/>
      <c r="D611" s="492"/>
      <c r="E611" s="492"/>
      <c r="F611" s="606"/>
      <c r="G611" s="617"/>
      <c r="H611" s="492"/>
      <c r="I611" s="492"/>
      <c r="J611" s="657"/>
      <c r="K611" s="618"/>
      <c r="L611" s="622"/>
      <c r="M611" s="613"/>
      <c r="N611" s="613"/>
      <c r="O611" s="610"/>
      <c r="P611" s="610"/>
      <c r="Q611" s="612"/>
      <c r="R611" s="613"/>
      <c r="S611" s="612"/>
      <c r="T611" s="612"/>
      <c r="U611" s="613"/>
      <c r="V611" s="612"/>
      <c r="W611" s="620"/>
    </row>
    <row r="612" ht="13.5" customHeight="1">
      <c r="A612" s="604"/>
      <c r="B612" s="475"/>
      <c r="C612" s="475"/>
      <c r="D612" s="492"/>
      <c r="E612" s="492"/>
      <c r="F612" s="606"/>
      <c r="G612" s="617"/>
      <c r="H612" s="492"/>
      <c r="I612" s="492"/>
      <c r="J612" s="657"/>
      <c r="K612" s="618"/>
      <c r="L612" s="622"/>
      <c r="M612" s="613"/>
      <c r="N612" s="613"/>
      <c r="O612" s="610"/>
      <c r="P612" s="610"/>
      <c r="Q612" s="612"/>
      <c r="R612" s="613"/>
      <c r="S612" s="612"/>
      <c r="T612" s="612"/>
      <c r="U612" s="613"/>
      <c r="V612" s="612"/>
      <c r="W612" s="620"/>
    </row>
    <row r="613" ht="13.5" customHeight="1">
      <c r="A613" s="604"/>
      <c r="B613" s="475"/>
      <c r="C613" s="475"/>
      <c r="D613" s="492"/>
      <c r="E613" s="492"/>
      <c r="F613" s="606"/>
      <c r="G613" s="617"/>
      <c r="H613" s="492"/>
      <c r="I613" s="492"/>
      <c r="J613" s="657"/>
      <c r="K613" s="618"/>
      <c r="L613" s="622"/>
      <c r="M613" s="613"/>
      <c r="N613" s="613"/>
      <c r="O613" s="610"/>
      <c r="P613" s="610"/>
      <c r="Q613" s="612"/>
      <c r="R613" s="613"/>
      <c r="S613" s="612"/>
      <c r="T613" s="612"/>
      <c r="U613" s="613"/>
      <c r="V613" s="612"/>
      <c r="W613" s="620"/>
    </row>
    <row r="614" ht="13.5" customHeight="1">
      <c r="A614" s="604"/>
      <c r="B614" s="475"/>
      <c r="C614" s="475"/>
      <c r="D614" s="492"/>
      <c r="E614" s="492"/>
      <c r="F614" s="606"/>
      <c r="G614" s="617"/>
      <c r="H614" s="492"/>
      <c r="I614" s="492"/>
      <c r="J614" s="657"/>
      <c r="K614" s="618"/>
      <c r="L614" s="622"/>
      <c r="M614" s="613"/>
      <c r="N614" s="613"/>
      <c r="O614" s="610"/>
      <c r="P614" s="610"/>
      <c r="Q614" s="612"/>
      <c r="R614" s="613"/>
      <c r="S614" s="612"/>
      <c r="T614" s="612"/>
      <c r="U614" s="613"/>
      <c r="V614" s="612"/>
      <c r="W614" s="620"/>
    </row>
    <row r="615" ht="13.5" customHeight="1">
      <c r="A615" s="604"/>
      <c r="B615" s="475"/>
      <c r="C615" s="475"/>
      <c r="D615" s="492"/>
      <c r="E615" s="492"/>
      <c r="F615" s="606"/>
      <c r="G615" s="617"/>
      <c r="H615" s="492"/>
      <c r="I615" s="492"/>
      <c r="J615" s="657"/>
      <c r="K615" s="618"/>
      <c r="L615" s="622"/>
      <c r="M615" s="613"/>
      <c r="N615" s="613"/>
      <c r="O615" s="610"/>
      <c r="P615" s="610"/>
      <c r="Q615" s="612"/>
      <c r="R615" s="613"/>
      <c r="S615" s="612"/>
      <c r="T615" s="612"/>
      <c r="U615" s="613"/>
      <c r="V615" s="612"/>
      <c r="W615" s="620"/>
    </row>
    <row r="616" ht="13.5" customHeight="1">
      <c r="A616" s="604"/>
      <c r="B616" s="475"/>
      <c r="C616" s="475"/>
      <c r="D616" s="492"/>
      <c r="E616" s="492"/>
      <c r="F616" s="606"/>
      <c r="G616" s="617"/>
      <c r="H616" s="492"/>
      <c r="I616" s="492"/>
      <c r="J616" s="657"/>
      <c r="K616" s="618"/>
      <c r="L616" s="622"/>
      <c r="M616" s="613"/>
      <c r="N616" s="613"/>
      <c r="O616" s="610"/>
      <c r="P616" s="610"/>
      <c r="Q616" s="612"/>
      <c r="R616" s="613"/>
      <c r="S616" s="612"/>
      <c r="T616" s="612"/>
      <c r="U616" s="613"/>
      <c r="V616" s="612"/>
      <c r="W616" s="620"/>
    </row>
    <row r="617" ht="13.5" customHeight="1">
      <c r="A617" s="604"/>
      <c r="B617" s="475"/>
      <c r="C617" s="475"/>
      <c r="D617" s="492"/>
      <c r="E617" s="492"/>
      <c r="F617" s="606"/>
      <c r="G617" s="617"/>
      <c r="H617" s="492"/>
      <c r="I617" s="492"/>
      <c r="J617" s="657"/>
      <c r="K617" s="618"/>
      <c r="L617" s="622"/>
      <c r="M617" s="613"/>
      <c r="N617" s="613"/>
      <c r="O617" s="610"/>
      <c r="P617" s="610"/>
      <c r="Q617" s="612"/>
      <c r="R617" s="613"/>
      <c r="S617" s="612"/>
      <c r="T617" s="612"/>
      <c r="U617" s="613"/>
      <c r="V617" s="612"/>
      <c r="W617" s="620"/>
    </row>
    <row r="618" ht="13.5" customHeight="1">
      <c r="A618" s="604"/>
      <c r="B618" s="475"/>
      <c r="C618" s="475"/>
      <c r="D618" s="492"/>
      <c r="E618" s="492"/>
      <c r="F618" s="606"/>
      <c r="G618" s="617"/>
      <c r="H618" s="492"/>
      <c r="I618" s="492"/>
      <c r="J618" s="657"/>
      <c r="K618" s="618"/>
      <c r="L618" s="622"/>
      <c r="M618" s="613"/>
      <c r="N618" s="613"/>
      <c r="O618" s="610"/>
      <c r="P618" s="610"/>
      <c r="Q618" s="612"/>
      <c r="R618" s="613"/>
      <c r="S618" s="612"/>
      <c r="T618" s="612"/>
      <c r="U618" s="613"/>
      <c r="V618" s="612"/>
      <c r="W618" s="620"/>
    </row>
    <row r="619" ht="13.5" customHeight="1">
      <c r="A619" s="604"/>
      <c r="B619" s="475"/>
      <c r="C619" s="475"/>
      <c r="D619" s="492"/>
      <c r="E619" s="492"/>
      <c r="F619" s="606"/>
      <c r="G619" s="617"/>
      <c r="H619" s="492"/>
      <c r="I619" s="492"/>
      <c r="J619" s="657"/>
      <c r="K619" s="618"/>
      <c r="L619" s="622"/>
      <c r="M619" s="613"/>
      <c r="N619" s="613"/>
      <c r="O619" s="610"/>
      <c r="P619" s="610"/>
      <c r="Q619" s="612"/>
      <c r="R619" s="613"/>
      <c r="S619" s="612"/>
      <c r="T619" s="612"/>
      <c r="U619" s="613"/>
      <c r="V619" s="612"/>
      <c r="W619" s="620"/>
    </row>
    <row r="620" ht="13.5" customHeight="1">
      <c r="A620" s="604"/>
      <c r="B620" s="475"/>
      <c r="C620" s="475"/>
      <c r="D620" s="492"/>
      <c r="E620" s="492"/>
      <c r="F620" s="606"/>
      <c r="G620" s="617"/>
      <c r="H620" s="492"/>
      <c r="I620" s="492"/>
      <c r="J620" s="657"/>
      <c r="K620" s="618"/>
      <c r="L620" s="622"/>
      <c r="M620" s="613"/>
      <c r="N620" s="613"/>
      <c r="O620" s="610"/>
      <c r="P620" s="610"/>
      <c r="Q620" s="612"/>
      <c r="R620" s="613"/>
      <c r="S620" s="612"/>
      <c r="T620" s="612"/>
      <c r="U620" s="613"/>
      <c r="V620" s="612"/>
      <c r="W620" s="620"/>
    </row>
    <row r="621" ht="13.5" customHeight="1">
      <c r="A621" s="604"/>
      <c r="B621" s="475"/>
      <c r="C621" s="475"/>
      <c r="D621" s="492"/>
      <c r="E621" s="492"/>
      <c r="F621" s="606"/>
      <c r="G621" s="617"/>
      <c r="H621" s="492"/>
      <c r="I621" s="492"/>
      <c r="J621" s="657"/>
      <c r="K621" s="618"/>
      <c r="L621" s="622"/>
      <c r="M621" s="613"/>
      <c r="N621" s="613"/>
      <c r="O621" s="610"/>
      <c r="P621" s="610"/>
      <c r="Q621" s="612"/>
      <c r="R621" s="613"/>
      <c r="S621" s="612"/>
      <c r="T621" s="612"/>
      <c r="U621" s="613"/>
      <c r="V621" s="612"/>
      <c r="W621" s="620"/>
    </row>
    <row r="622" ht="13.5" customHeight="1">
      <c r="A622" s="604"/>
      <c r="B622" s="475"/>
      <c r="C622" s="475"/>
      <c r="D622" s="492"/>
      <c r="E622" s="492"/>
      <c r="F622" s="606"/>
      <c r="G622" s="617"/>
      <c r="H622" s="492"/>
      <c r="I622" s="492"/>
      <c r="J622" s="657"/>
      <c r="K622" s="618"/>
      <c r="L622" s="622"/>
      <c r="M622" s="613"/>
      <c r="N622" s="613"/>
      <c r="O622" s="610"/>
      <c r="P622" s="610"/>
      <c r="Q622" s="612"/>
      <c r="R622" s="613"/>
      <c r="S622" s="612"/>
      <c r="T622" s="612"/>
      <c r="U622" s="613"/>
      <c r="V622" s="612"/>
      <c r="W622" s="620"/>
    </row>
    <row r="623" ht="13.5" customHeight="1">
      <c r="A623" s="604"/>
      <c r="B623" s="475"/>
      <c r="C623" s="475"/>
      <c r="D623" s="492"/>
      <c r="E623" s="492"/>
      <c r="F623" s="606"/>
      <c r="G623" s="617"/>
      <c r="H623" s="492"/>
      <c r="I623" s="492"/>
      <c r="J623" s="657"/>
      <c r="K623" s="618"/>
      <c r="L623" s="622"/>
      <c r="M623" s="613"/>
      <c r="N623" s="613"/>
      <c r="O623" s="610"/>
      <c r="P623" s="610"/>
      <c r="Q623" s="612"/>
      <c r="R623" s="613"/>
      <c r="S623" s="612"/>
      <c r="T623" s="612"/>
      <c r="U623" s="613"/>
      <c r="V623" s="612"/>
      <c r="W623" s="620"/>
    </row>
    <row r="624" ht="13.5" customHeight="1">
      <c r="A624" s="604"/>
      <c r="B624" s="475"/>
      <c r="C624" s="475"/>
      <c r="D624" s="492"/>
      <c r="E624" s="492"/>
      <c r="F624" s="606"/>
      <c r="G624" s="617"/>
      <c r="H624" s="492"/>
      <c r="I624" s="492"/>
      <c r="J624" s="657"/>
      <c r="K624" s="618"/>
      <c r="L624" s="622"/>
      <c r="M624" s="613"/>
      <c r="N624" s="613"/>
      <c r="O624" s="610"/>
      <c r="P624" s="610"/>
      <c r="Q624" s="612"/>
      <c r="R624" s="613"/>
      <c r="S624" s="612"/>
      <c r="T624" s="612"/>
      <c r="U624" s="613"/>
      <c r="V624" s="612"/>
      <c r="W624" s="620"/>
    </row>
    <row r="625" ht="13.5" customHeight="1">
      <c r="A625" s="604"/>
      <c r="B625" s="475"/>
      <c r="C625" s="475"/>
      <c r="D625" s="492"/>
      <c r="E625" s="492"/>
      <c r="F625" s="606"/>
      <c r="G625" s="617"/>
      <c r="H625" s="492"/>
      <c r="I625" s="492"/>
      <c r="J625" s="657"/>
      <c r="K625" s="618"/>
      <c r="L625" s="622"/>
      <c r="M625" s="613"/>
      <c r="N625" s="613"/>
      <c r="O625" s="610"/>
      <c r="P625" s="610"/>
      <c r="Q625" s="612"/>
      <c r="R625" s="613"/>
      <c r="S625" s="612"/>
      <c r="T625" s="612"/>
      <c r="U625" s="613"/>
      <c r="V625" s="612"/>
      <c r="W625" s="620"/>
    </row>
    <row r="626" ht="13.5" customHeight="1">
      <c r="A626" s="604"/>
      <c r="B626" s="475"/>
      <c r="C626" s="475"/>
      <c r="D626" s="492"/>
      <c r="E626" s="492"/>
      <c r="F626" s="606"/>
      <c r="G626" s="617"/>
      <c r="H626" s="492"/>
      <c r="I626" s="492"/>
      <c r="J626" s="657"/>
      <c r="K626" s="618"/>
      <c r="L626" s="622"/>
      <c r="M626" s="613"/>
      <c r="N626" s="613"/>
      <c r="O626" s="610"/>
      <c r="P626" s="610"/>
      <c r="Q626" s="612"/>
      <c r="R626" s="613"/>
      <c r="S626" s="612"/>
      <c r="T626" s="612"/>
      <c r="U626" s="613"/>
      <c r="V626" s="612"/>
      <c r="W626" s="620"/>
    </row>
    <row r="627" ht="13.5" customHeight="1">
      <c r="A627" s="604"/>
      <c r="B627" s="475"/>
      <c r="C627" s="475"/>
      <c r="D627" s="492"/>
      <c r="E627" s="492"/>
      <c r="F627" s="606"/>
      <c r="G627" s="617"/>
      <c r="H627" s="492"/>
      <c r="I627" s="492"/>
      <c r="J627" s="657"/>
      <c r="K627" s="618"/>
      <c r="L627" s="622"/>
      <c r="M627" s="613"/>
      <c r="N627" s="613"/>
      <c r="O627" s="610"/>
      <c r="P627" s="610"/>
      <c r="Q627" s="612"/>
      <c r="R627" s="613"/>
      <c r="S627" s="612"/>
      <c r="T627" s="612"/>
      <c r="U627" s="613"/>
      <c r="V627" s="612"/>
      <c r="W627" s="620"/>
    </row>
    <row r="628" ht="13.5" customHeight="1">
      <c r="A628" s="604"/>
      <c r="B628" s="475"/>
      <c r="C628" s="475"/>
      <c r="D628" s="492"/>
      <c r="E628" s="492"/>
      <c r="F628" s="606"/>
      <c r="G628" s="617"/>
      <c r="H628" s="492"/>
      <c r="I628" s="492"/>
      <c r="J628" s="657"/>
      <c r="K628" s="618"/>
      <c r="L628" s="622"/>
      <c r="M628" s="613"/>
      <c r="N628" s="613"/>
      <c r="O628" s="610"/>
      <c r="P628" s="610"/>
      <c r="Q628" s="612"/>
      <c r="R628" s="613"/>
      <c r="S628" s="612"/>
      <c r="T628" s="612"/>
      <c r="U628" s="613"/>
      <c r="V628" s="612"/>
      <c r="W628" s="620"/>
    </row>
    <row r="629" ht="13.5" customHeight="1">
      <c r="A629" s="604"/>
      <c r="B629" s="475"/>
      <c r="C629" s="475"/>
      <c r="D629" s="492"/>
      <c r="E629" s="492"/>
      <c r="F629" s="606"/>
      <c r="G629" s="617"/>
      <c r="H629" s="492"/>
      <c r="I629" s="492"/>
      <c r="J629" s="657"/>
      <c r="K629" s="618"/>
      <c r="L629" s="622"/>
      <c r="M629" s="613"/>
      <c r="N629" s="613"/>
      <c r="O629" s="610"/>
      <c r="P629" s="610"/>
      <c r="Q629" s="612"/>
      <c r="R629" s="613"/>
      <c r="S629" s="612"/>
      <c r="T629" s="612"/>
      <c r="U629" s="613"/>
      <c r="V629" s="612"/>
      <c r="W629" s="620"/>
    </row>
    <row r="630" ht="13.5" customHeight="1">
      <c r="A630" s="604"/>
      <c r="B630" s="475"/>
      <c r="C630" s="475"/>
      <c r="D630" s="492"/>
      <c r="E630" s="492"/>
      <c r="F630" s="606"/>
      <c r="G630" s="617"/>
      <c r="H630" s="492"/>
      <c r="I630" s="492"/>
      <c r="J630" s="657"/>
      <c r="K630" s="618"/>
      <c r="L630" s="622"/>
      <c r="M630" s="613"/>
      <c r="N630" s="613"/>
      <c r="O630" s="610"/>
      <c r="P630" s="610"/>
      <c r="Q630" s="612"/>
      <c r="R630" s="613"/>
      <c r="S630" s="612"/>
      <c r="T630" s="612"/>
      <c r="U630" s="613"/>
      <c r="V630" s="612"/>
      <c r="W630" s="620"/>
    </row>
    <row r="631" ht="13.5" customHeight="1">
      <c r="A631" s="604"/>
      <c r="B631" s="475"/>
      <c r="C631" s="475"/>
      <c r="D631" s="492"/>
      <c r="E631" s="492"/>
      <c r="F631" s="606"/>
      <c r="G631" s="617"/>
      <c r="H631" s="492"/>
      <c r="I631" s="492"/>
      <c r="J631" s="657"/>
      <c r="K631" s="618"/>
      <c r="L631" s="622"/>
      <c r="M631" s="613"/>
      <c r="N631" s="613"/>
      <c r="O631" s="610"/>
      <c r="P631" s="610"/>
      <c r="Q631" s="612"/>
      <c r="R631" s="613"/>
      <c r="S631" s="612"/>
      <c r="T631" s="612"/>
      <c r="U631" s="613"/>
      <c r="V631" s="612"/>
      <c r="W631" s="620"/>
    </row>
    <row r="632" ht="13.5" customHeight="1">
      <c r="A632" s="604"/>
      <c r="B632" s="475"/>
      <c r="C632" s="475"/>
      <c r="D632" s="492"/>
      <c r="E632" s="492"/>
      <c r="F632" s="606"/>
      <c r="G632" s="617"/>
      <c r="H632" s="492"/>
      <c r="I632" s="492"/>
      <c r="J632" s="657"/>
      <c r="K632" s="618"/>
      <c r="L632" s="622"/>
      <c r="M632" s="613"/>
      <c r="N632" s="613"/>
      <c r="O632" s="610"/>
      <c r="P632" s="610"/>
      <c r="Q632" s="612"/>
      <c r="R632" s="613"/>
      <c r="S632" s="612"/>
      <c r="T632" s="612"/>
      <c r="U632" s="613"/>
      <c r="V632" s="612"/>
      <c r="W632" s="620"/>
    </row>
    <row r="633" ht="13.5" customHeight="1">
      <c r="A633" s="604"/>
      <c r="B633" s="475"/>
      <c r="C633" s="475"/>
      <c r="D633" s="492"/>
      <c r="E633" s="492"/>
      <c r="F633" s="606"/>
      <c r="G633" s="617"/>
      <c r="H633" s="492"/>
      <c r="I633" s="492"/>
      <c r="J633" s="657"/>
      <c r="K633" s="618"/>
      <c r="L633" s="622"/>
      <c r="M633" s="613"/>
      <c r="N633" s="613"/>
      <c r="O633" s="610"/>
      <c r="P633" s="610"/>
      <c r="Q633" s="612"/>
      <c r="R633" s="613"/>
      <c r="S633" s="612"/>
      <c r="T633" s="612"/>
      <c r="U633" s="613"/>
      <c r="V633" s="612"/>
      <c r="W633" s="620"/>
    </row>
    <row r="634" ht="13.5" customHeight="1">
      <c r="A634" s="604"/>
      <c r="B634" s="475"/>
      <c r="C634" s="475"/>
      <c r="D634" s="492"/>
      <c r="E634" s="492"/>
      <c r="F634" s="606"/>
      <c r="G634" s="617"/>
      <c r="H634" s="492"/>
      <c r="I634" s="492"/>
      <c r="J634" s="657"/>
      <c r="K634" s="618"/>
      <c r="L634" s="622"/>
      <c r="M634" s="613"/>
      <c r="N634" s="613"/>
      <c r="O634" s="610"/>
      <c r="P634" s="610"/>
      <c r="Q634" s="612"/>
      <c r="R634" s="613"/>
      <c r="S634" s="612"/>
      <c r="T634" s="612"/>
      <c r="U634" s="613"/>
      <c r="V634" s="612"/>
      <c r="W634" s="620"/>
    </row>
    <row r="635" ht="13.5" customHeight="1">
      <c r="A635" s="604"/>
      <c r="B635" s="475"/>
      <c r="C635" s="475"/>
      <c r="D635" s="492"/>
      <c r="E635" s="492"/>
      <c r="F635" s="606"/>
      <c r="G635" s="617"/>
      <c r="H635" s="492"/>
      <c r="I635" s="492"/>
      <c r="J635" s="657"/>
      <c r="K635" s="618"/>
      <c r="L635" s="622"/>
      <c r="M635" s="613"/>
      <c r="N635" s="613"/>
      <c r="O635" s="610"/>
      <c r="P635" s="610"/>
      <c r="Q635" s="612"/>
      <c r="R635" s="613"/>
      <c r="S635" s="612"/>
      <c r="T635" s="612"/>
      <c r="U635" s="613"/>
      <c r="V635" s="612"/>
      <c r="W635" s="620"/>
    </row>
    <row r="636" ht="13.5" customHeight="1">
      <c r="A636" s="604"/>
      <c r="B636" s="475"/>
      <c r="C636" s="475"/>
      <c r="D636" s="492"/>
      <c r="E636" s="492"/>
      <c r="F636" s="606"/>
      <c r="G636" s="617"/>
      <c r="H636" s="492"/>
      <c r="I636" s="492"/>
      <c r="J636" s="657"/>
      <c r="K636" s="618"/>
      <c r="L636" s="622"/>
      <c r="M636" s="613"/>
      <c r="N636" s="613"/>
      <c r="O636" s="610"/>
      <c r="P636" s="610"/>
      <c r="Q636" s="612"/>
      <c r="R636" s="613"/>
      <c r="S636" s="612"/>
      <c r="T636" s="612"/>
      <c r="U636" s="613"/>
      <c r="V636" s="612"/>
      <c r="W636" s="620"/>
    </row>
    <row r="637" ht="13.5" customHeight="1">
      <c r="A637" s="604"/>
      <c r="B637" s="475"/>
      <c r="C637" s="475"/>
      <c r="D637" s="492"/>
      <c r="E637" s="492"/>
      <c r="F637" s="606"/>
      <c r="G637" s="617"/>
      <c r="H637" s="492"/>
      <c r="I637" s="492"/>
      <c r="J637" s="657"/>
      <c r="K637" s="618"/>
      <c r="L637" s="622"/>
      <c r="M637" s="613"/>
      <c r="N637" s="613"/>
      <c r="O637" s="610"/>
      <c r="P637" s="610"/>
      <c r="Q637" s="612"/>
      <c r="R637" s="613"/>
      <c r="S637" s="612"/>
      <c r="T637" s="612"/>
      <c r="U637" s="613"/>
      <c r="V637" s="612"/>
      <c r="W637" s="620"/>
    </row>
    <row r="638" ht="13.5" customHeight="1">
      <c r="A638" s="604"/>
      <c r="B638" s="475"/>
      <c r="C638" s="475"/>
      <c r="D638" s="492"/>
      <c r="E638" s="492"/>
      <c r="F638" s="606"/>
      <c r="G638" s="617"/>
      <c r="H638" s="492"/>
      <c r="I638" s="492"/>
      <c r="J638" s="657"/>
      <c r="K638" s="618"/>
      <c r="L638" s="622"/>
      <c r="M638" s="613"/>
      <c r="N638" s="613"/>
      <c r="O638" s="610"/>
      <c r="P638" s="610"/>
      <c r="Q638" s="612"/>
      <c r="R638" s="613"/>
      <c r="S638" s="612"/>
      <c r="T638" s="612"/>
      <c r="U638" s="613"/>
      <c r="V638" s="612"/>
      <c r="W638" s="620"/>
    </row>
    <row r="639" ht="13.5" customHeight="1">
      <c r="A639" s="604"/>
      <c r="B639" s="475"/>
      <c r="C639" s="475"/>
      <c r="D639" s="492"/>
      <c r="E639" s="492"/>
      <c r="F639" s="606"/>
      <c r="G639" s="617"/>
      <c r="H639" s="492"/>
      <c r="I639" s="492"/>
      <c r="J639" s="657"/>
      <c r="K639" s="618"/>
      <c r="L639" s="622"/>
      <c r="M639" s="613"/>
      <c r="N639" s="613"/>
      <c r="O639" s="610"/>
      <c r="P639" s="610"/>
      <c r="Q639" s="612"/>
      <c r="R639" s="613"/>
      <c r="S639" s="612"/>
      <c r="T639" s="612"/>
      <c r="U639" s="613"/>
      <c r="V639" s="612"/>
      <c r="W639" s="620"/>
    </row>
    <row r="640" ht="13.5" customHeight="1">
      <c r="A640" s="604"/>
      <c r="B640" s="475"/>
      <c r="C640" s="475"/>
      <c r="D640" s="492"/>
      <c r="E640" s="492"/>
      <c r="F640" s="606"/>
      <c r="G640" s="617"/>
      <c r="H640" s="492"/>
      <c r="I640" s="492"/>
      <c r="J640" s="657"/>
      <c r="K640" s="618"/>
      <c r="L640" s="622"/>
      <c r="M640" s="613"/>
      <c r="N640" s="613"/>
      <c r="O640" s="610"/>
      <c r="P640" s="610"/>
      <c r="Q640" s="612"/>
      <c r="R640" s="613"/>
      <c r="S640" s="612"/>
      <c r="T640" s="612"/>
      <c r="U640" s="613"/>
      <c r="V640" s="612"/>
      <c r="W640" s="620"/>
    </row>
    <row r="641" ht="13.5" customHeight="1">
      <c r="A641" s="604"/>
      <c r="B641" s="475"/>
      <c r="C641" s="475"/>
      <c r="D641" s="492"/>
      <c r="E641" s="492"/>
      <c r="F641" s="606"/>
      <c r="G641" s="617"/>
      <c r="H641" s="492"/>
      <c r="I641" s="492"/>
      <c r="J641" s="657"/>
      <c r="K641" s="618"/>
      <c r="L641" s="622"/>
      <c r="M641" s="613"/>
      <c r="N641" s="613"/>
      <c r="O641" s="610"/>
      <c r="P641" s="610"/>
      <c r="Q641" s="612"/>
      <c r="R641" s="613"/>
      <c r="S641" s="612"/>
      <c r="T641" s="612"/>
      <c r="U641" s="613"/>
      <c r="V641" s="612"/>
      <c r="W641" s="620"/>
    </row>
    <row r="642" ht="13.5" customHeight="1">
      <c r="A642" s="604"/>
      <c r="B642" s="475"/>
      <c r="C642" s="475"/>
      <c r="D642" s="492"/>
      <c r="E642" s="492"/>
      <c r="F642" s="606"/>
      <c r="G642" s="617"/>
      <c r="H642" s="492"/>
      <c r="I642" s="492"/>
      <c r="J642" s="657"/>
      <c r="K642" s="618"/>
      <c r="L642" s="622"/>
      <c r="M642" s="613"/>
      <c r="N642" s="613"/>
      <c r="O642" s="610"/>
      <c r="P642" s="610"/>
      <c r="Q642" s="612"/>
      <c r="R642" s="613"/>
      <c r="S642" s="612"/>
      <c r="T642" s="612"/>
      <c r="U642" s="613"/>
      <c r="V642" s="612"/>
      <c r="W642" s="620"/>
    </row>
    <row r="643" ht="13.5" customHeight="1">
      <c r="A643" s="604"/>
      <c r="B643" s="475"/>
      <c r="C643" s="475"/>
      <c r="D643" s="492"/>
      <c r="E643" s="492"/>
      <c r="F643" s="606"/>
      <c r="G643" s="617"/>
      <c r="H643" s="492"/>
      <c r="I643" s="492"/>
      <c r="J643" s="657"/>
      <c r="K643" s="618"/>
      <c r="L643" s="622"/>
      <c r="M643" s="613"/>
      <c r="N643" s="613"/>
      <c r="O643" s="610"/>
      <c r="P643" s="610"/>
      <c r="Q643" s="612"/>
      <c r="R643" s="613"/>
      <c r="S643" s="612"/>
      <c r="T643" s="612"/>
      <c r="U643" s="613"/>
      <c r="V643" s="612"/>
      <c r="W643" s="620"/>
    </row>
    <row r="644" ht="13.5" customHeight="1">
      <c r="A644" s="604"/>
      <c r="B644" s="475"/>
      <c r="C644" s="475"/>
      <c r="D644" s="492"/>
      <c r="E644" s="492"/>
      <c r="F644" s="606"/>
      <c r="G644" s="617"/>
      <c r="H644" s="492"/>
      <c r="I644" s="492"/>
      <c r="J644" s="657"/>
      <c r="K644" s="618"/>
      <c r="L644" s="622"/>
      <c r="M644" s="613"/>
      <c r="N644" s="613"/>
      <c r="O644" s="610"/>
      <c r="P644" s="610"/>
      <c r="Q644" s="612"/>
      <c r="R644" s="613"/>
      <c r="S644" s="612"/>
      <c r="T644" s="612"/>
      <c r="U644" s="613"/>
      <c r="V644" s="612"/>
      <c r="W644" s="620"/>
    </row>
    <row r="645" ht="13.5" customHeight="1">
      <c r="A645" s="604"/>
      <c r="B645" s="475"/>
      <c r="C645" s="475"/>
      <c r="D645" s="492"/>
      <c r="E645" s="492"/>
      <c r="F645" s="606"/>
      <c r="G645" s="617"/>
      <c r="H645" s="492"/>
      <c r="I645" s="492"/>
      <c r="J645" s="657"/>
      <c r="K645" s="618"/>
      <c r="L645" s="622"/>
      <c r="M645" s="613"/>
      <c r="N645" s="613"/>
      <c r="O645" s="610"/>
      <c r="P645" s="610"/>
      <c r="Q645" s="612"/>
      <c r="R645" s="613"/>
      <c r="S645" s="612"/>
      <c r="T645" s="612"/>
      <c r="U645" s="613"/>
      <c r="V645" s="612"/>
      <c r="W645" s="620"/>
    </row>
    <row r="646" ht="13.5" customHeight="1">
      <c r="A646" s="604"/>
      <c r="B646" s="475"/>
      <c r="C646" s="475"/>
      <c r="D646" s="492"/>
      <c r="E646" s="492"/>
      <c r="F646" s="606"/>
      <c r="G646" s="617"/>
      <c r="H646" s="492"/>
      <c r="I646" s="492"/>
      <c r="J646" s="657"/>
      <c r="K646" s="618"/>
      <c r="L646" s="622"/>
      <c r="M646" s="613"/>
      <c r="N646" s="613"/>
      <c r="O646" s="610"/>
      <c r="P646" s="610"/>
      <c r="Q646" s="612"/>
      <c r="R646" s="613"/>
      <c r="S646" s="612"/>
      <c r="T646" s="612"/>
      <c r="U646" s="613"/>
      <c r="V646" s="612"/>
      <c r="W646" s="620"/>
    </row>
    <row r="647" ht="13.5" customHeight="1">
      <c r="A647" s="604"/>
      <c r="B647" s="475"/>
      <c r="C647" s="475"/>
      <c r="D647" s="492"/>
      <c r="E647" s="492"/>
      <c r="F647" s="606"/>
      <c r="G647" s="617"/>
      <c r="H647" s="492"/>
      <c r="I647" s="492"/>
      <c r="J647" s="657"/>
      <c r="K647" s="618"/>
      <c r="L647" s="622"/>
      <c r="M647" s="613"/>
      <c r="N647" s="613"/>
      <c r="O647" s="610"/>
      <c r="P647" s="610"/>
      <c r="Q647" s="612"/>
      <c r="R647" s="613"/>
      <c r="S647" s="612"/>
      <c r="T647" s="612"/>
      <c r="U647" s="613"/>
      <c r="V647" s="612"/>
      <c r="W647" s="620"/>
    </row>
    <row r="648" ht="13.5" customHeight="1">
      <c r="A648" s="604"/>
      <c r="B648" s="475"/>
      <c r="C648" s="475"/>
      <c r="D648" s="492"/>
      <c r="E648" s="492"/>
      <c r="F648" s="606"/>
      <c r="G648" s="617"/>
      <c r="H648" s="492"/>
      <c r="I648" s="492"/>
      <c r="J648" s="657"/>
      <c r="K648" s="618"/>
      <c r="L648" s="622"/>
      <c r="M648" s="613"/>
      <c r="N648" s="613"/>
      <c r="O648" s="610"/>
      <c r="P648" s="610"/>
      <c r="Q648" s="612"/>
      <c r="R648" s="613"/>
      <c r="S648" s="612"/>
      <c r="T648" s="612"/>
      <c r="U648" s="613"/>
      <c r="V648" s="612"/>
      <c r="W648" s="620"/>
    </row>
    <row r="649" ht="13.5" customHeight="1">
      <c r="A649" s="604"/>
      <c r="B649" s="475"/>
      <c r="C649" s="475"/>
      <c r="D649" s="492"/>
      <c r="E649" s="492"/>
      <c r="F649" s="606"/>
      <c r="G649" s="617"/>
      <c r="H649" s="492"/>
      <c r="I649" s="492"/>
      <c r="J649" s="657"/>
      <c r="K649" s="618"/>
      <c r="L649" s="622"/>
      <c r="M649" s="613"/>
      <c r="N649" s="613"/>
      <c r="O649" s="610"/>
      <c r="P649" s="610"/>
      <c r="Q649" s="612"/>
      <c r="R649" s="613"/>
      <c r="S649" s="612"/>
      <c r="T649" s="612"/>
      <c r="U649" s="613"/>
      <c r="V649" s="612"/>
      <c r="W649" s="620"/>
    </row>
    <row r="650" ht="13.5" customHeight="1">
      <c r="A650" s="604"/>
      <c r="B650" s="475"/>
      <c r="C650" s="475"/>
      <c r="D650" s="492"/>
      <c r="E650" s="492"/>
      <c r="F650" s="606"/>
      <c r="G650" s="617"/>
      <c r="H650" s="492"/>
      <c r="I650" s="492"/>
      <c r="J650" s="657"/>
      <c r="K650" s="618"/>
      <c r="L650" s="622"/>
      <c r="M650" s="613"/>
      <c r="N650" s="613"/>
      <c r="O650" s="610"/>
      <c r="P650" s="610"/>
      <c r="Q650" s="612"/>
      <c r="R650" s="613"/>
      <c r="S650" s="612"/>
      <c r="T650" s="612"/>
      <c r="U650" s="613"/>
      <c r="V650" s="612"/>
      <c r="W650" s="620"/>
    </row>
    <row r="651" ht="13.5" customHeight="1">
      <c r="A651" s="604"/>
      <c r="B651" s="475"/>
      <c r="C651" s="475"/>
      <c r="D651" s="492"/>
      <c r="E651" s="492"/>
      <c r="F651" s="606"/>
      <c r="G651" s="617"/>
      <c r="H651" s="492"/>
      <c r="I651" s="492"/>
      <c r="J651" s="657"/>
      <c r="K651" s="618"/>
      <c r="L651" s="622"/>
      <c r="M651" s="613"/>
      <c r="N651" s="613"/>
      <c r="O651" s="610"/>
      <c r="P651" s="610"/>
      <c r="Q651" s="612"/>
      <c r="R651" s="613"/>
      <c r="S651" s="612"/>
      <c r="T651" s="612"/>
      <c r="U651" s="613"/>
      <c r="V651" s="612"/>
      <c r="W651" s="620"/>
    </row>
    <row r="652" ht="13.5" customHeight="1">
      <c r="A652" s="604"/>
      <c r="B652" s="475"/>
      <c r="C652" s="475"/>
      <c r="D652" s="492"/>
      <c r="E652" s="492"/>
      <c r="F652" s="606"/>
      <c r="G652" s="617"/>
      <c r="H652" s="492"/>
      <c r="I652" s="492"/>
      <c r="J652" s="657"/>
      <c r="K652" s="618"/>
      <c r="L652" s="622"/>
      <c r="M652" s="613"/>
      <c r="N652" s="613"/>
      <c r="O652" s="610"/>
      <c r="P652" s="610"/>
      <c r="Q652" s="612"/>
      <c r="R652" s="613"/>
      <c r="S652" s="612"/>
      <c r="T652" s="612"/>
      <c r="U652" s="613"/>
      <c r="V652" s="612"/>
      <c r="W652" s="620"/>
    </row>
    <row r="653" ht="13.5" customHeight="1">
      <c r="A653" s="604"/>
      <c r="B653" s="475"/>
      <c r="C653" s="475"/>
      <c r="D653" s="492"/>
      <c r="E653" s="492"/>
      <c r="F653" s="606"/>
      <c r="G653" s="617"/>
      <c r="H653" s="492"/>
      <c r="I653" s="492"/>
      <c r="J653" s="657"/>
      <c r="K653" s="618"/>
      <c r="L653" s="622"/>
      <c r="M653" s="613"/>
      <c r="N653" s="613"/>
      <c r="O653" s="610"/>
      <c r="P653" s="610"/>
      <c r="Q653" s="612"/>
      <c r="R653" s="613"/>
      <c r="S653" s="612"/>
      <c r="T653" s="612"/>
      <c r="U653" s="613"/>
      <c r="V653" s="612"/>
      <c r="W653" s="620"/>
    </row>
    <row r="654" ht="13.5" customHeight="1">
      <c r="A654" s="604"/>
      <c r="B654" s="475"/>
      <c r="C654" s="475"/>
      <c r="D654" s="492"/>
      <c r="E654" s="492"/>
      <c r="F654" s="606"/>
      <c r="G654" s="617"/>
      <c r="H654" s="492"/>
      <c r="I654" s="492"/>
      <c r="J654" s="657"/>
      <c r="K654" s="618"/>
      <c r="L654" s="622"/>
      <c r="M654" s="613"/>
      <c r="N654" s="613"/>
      <c r="O654" s="610"/>
      <c r="P654" s="610"/>
      <c r="Q654" s="612"/>
      <c r="R654" s="613"/>
      <c r="S654" s="612"/>
      <c r="T654" s="612"/>
      <c r="U654" s="613"/>
      <c r="V654" s="612"/>
      <c r="W654" s="620"/>
    </row>
    <row r="655" ht="13.5" customHeight="1">
      <c r="A655" s="604"/>
      <c r="B655" s="475"/>
      <c r="C655" s="475"/>
      <c r="D655" s="492"/>
      <c r="E655" s="492"/>
      <c r="F655" s="606"/>
      <c r="G655" s="617"/>
      <c r="H655" s="492"/>
      <c r="I655" s="492"/>
      <c r="J655" s="657"/>
      <c r="K655" s="618"/>
      <c r="L655" s="622"/>
      <c r="M655" s="613"/>
      <c r="N655" s="613"/>
      <c r="O655" s="610"/>
      <c r="P655" s="610"/>
      <c r="Q655" s="612"/>
      <c r="R655" s="613"/>
      <c r="S655" s="612"/>
      <c r="T655" s="612"/>
      <c r="U655" s="613"/>
      <c r="V655" s="612"/>
      <c r="W655" s="620"/>
    </row>
    <row r="656" ht="13.5" customHeight="1">
      <c r="A656" s="604"/>
      <c r="B656" s="475"/>
      <c r="C656" s="475"/>
      <c r="D656" s="492"/>
      <c r="E656" s="492"/>
      <c r="F656" s="606"/>
      <c r="G656" s="617"/>
      <c r="H656" s="492"/>
      <c r="I656" s="492"/>
      <c r="J656" s="657"/>
      <c r="K656" s="618"/>
      <c r="L656" s="622"/>
      <c r="M656" s="613"/>
      <c r="N656" s="613"/>
      <c r="O656" s="610"/>
      <c r="P656" s="610"/>
      <c r="Q656" s="612"/>
      <c r="R656" s="613"/>
      <c r="S656" s="612"/>
      <c r="T656" s="612"/>
      <c r="U656" s="613"/>
      <c r="V656" s="612"/>
      <c r="W656" s="620"/>
    </row>
    <row r="657" ht="13.5" customHeight="1">
      <c r="A657" s="604"/>
      <c r="B657" s="475"/>
      <c r="C657" s="475"/>
      <c r="D657" s="492"/>
      <c r="E657" s="492"/>
      <c r="F657" s="606"/>
      <c r="G657" s="617"/>
      <c r="H657" s="492"/>
      <c r="I657" s="492"/>
      <c r="J657" s="657"/>
      <c r="K657" s="618"/>
      <c r="L657" s="622"/>
      <c r="M657" s="613"/>
      <c r="N657" s="613"/>
      <c r="O657" s="610"/>
      <c r="P657" s="610"/>
      <c r="Q657" s="612"/>
      <c r="R657" s="613"/>
      <c r="S657" s="612"/>
      <c r="T657" s="612"/>
      <c r="U657" s="613"/>
      <c r="V657" s="612"/>
      <c r="W657" s="620"/>
    </row>
    <row r="658" ht="13.5" customHeight="1">
      <c r="A658" s="604"/>
      <c r="B658" s="475"/>
      <c r="C658" s="475"/>
      <c r="D658" s="492"/>
      <c r="E658" s="492"/>
      <c r="F658" s="606"/>
      <c r="G658" s="617"/>
      <c r="H658" s="492"/>
      <c r="I658" s="492"/>
      <c r="J658" s="657"/>
      <c r="K658" s="618"/>
      <c r="L658" s="622"/>
      <c r="M658" s="613"/>
      <c r="N658" s="613"/>
      <c r="O658" s="610"/>
      <c r="P658" s="610"/>
      <c r="Q658" s="612"/>
      <c r="R658" s="613"/>
      <c r="S658" s="612"/>
      <c r="T658" s="612"/>
      <c r="U658" s="613"/>
      <c r="V658" s="612"/>
      <c r="W658" s="620"/>
    </row>
    <row r="659" ht="13.5" customHeight="1">
      <c r="A659" s="604"/>
      <c r="B659" s="475"/>
      <c r="C659" s="475"/>
      <c r="D659" s="492"/>
      <c r="E659" s="492"/>
      <c r="F659" s="606"/>
      <c r="G659" s="617"/>
      <c r="H659" s="492"/>
      <c r="I659" s="492"/>
      <c r="J659" s="657"/>
      <c r="K659" s="618"/>
      <c r="L659" s="622"/>
      <c r="M659" s="613"/>
      <c r="N659" s="613"/>
      <c r="O659" s="610"/>
      <c r="P659" s="610"/>
      <c r="Q659" s="612"/>
      <c r="R659" s="613"/>
      <c r="S659" s="612"/>
      <c r="T659" s="612"/>
      <c r="U659" s="613"/>
      <c r="V659" s="612"/>
      <c r="W659" s="620"/>
    </row>
    <row r="660" ht="13.5" customHeight="1">
      <c r="A660" s="604"/>
      <c r="B660" s="475"/>
      <c r="C660" s="475"/>
      <c r="D660" s="492"/>
      <c r="E660" s="492"/>
      <c r="F660" s="606"/>
      <c r="G660" s="617"/>
      <c r="H660" s="492"/>
      <c r="I660" s="492"/>
      <c r="J660" s="657"/>
      <c r="K660" s="618"/>
      <c r="L660" s="622"/>
      <c r="M660" s="613"/>
      <c r="N660" s="613"/>
      <c r="O660" s="610"/>
      <c r="P660" s="610"/>
      <c r="Q660" s="612"/>
      <c r="R660" s="613"/>
      <c r="S660" s="612"/>
      <c r="T660" s="612"/>
      <c r="U660" s="613"/>
      <c r="V660" s="612"/>
      <c r="W660" s="620"/>
    </row>
    <row r="661" ht="13.5" customHeight="1">
      <c r="A661" s="604"/>
      <c r="B661" s="475"/>
      <c r="C661" s="475"/>
      <c r="D661" s="492"/>
      <c r="E661" s="492"/>
      <c r="F661" s="606"/>
      <c r="G661" s="617"/>
      <c r="H661" s="492"/>
      <c r="I661" s="492"/>
      <c r="J661" s="657"/>
      <c r="K661" s="618"/>
      <c r="L661" s="622"/>
      <c r="M661" s="613"/>
      <c r="N661" s="613"/>
      <c r="O661" s="610"/>
      <c r="P661" s="610"/>
      <c r="Q661" s="612"/>
      <c r="R661" s="613"/>
      <c r="S661" s="612"/>
      <c r="T661" s="612"/>
      <c r="U661" s="613"/>
      <c r="V661" s="612"/>
      <c r="W661" s="620"/>
    </row>
    <row r="662" ht="13.5" customHeight="1">
      <c r="A662" s="604"/>
      <c r="B662" s="475"/>
      <c r="C662" s="475"/>
      <c r="D662" s="492"/>
      <c r="E662" s="492"/>
      <c r="F662" s="606"/>
      <c r="G662" s="617"/>
      <c r="H662" s="492"/>
      <c r="I662" s="492"/>
      <c r="J662" s="657"/>
      <c r="K662" s="618"/>
      <c r="L662" s="622"/>
      <c r="M662" s="613"/>
      <c r="N662" s="613"/>
      <c r="O662" s="610"/>
      <c r="P662" s="610"/>
      <c r="Q662" s="612"/>
      <c r="R662" s="613"/>
      <c r="S662" s="612"/>
      <c r="T662" s="612"/>
      <c r="U662" s="613"/>
      <c r="V662" s="612"/>
      <c r="W662" s="620"/>
    </row>
    <row r="663" ht="13.5" customHeight="1">
      <c r="A663" s="604"/>
      <c r="B663" s="475"/>
      <c r="C663" s="475"/>
      <c r="D663" s="492"/>
      <c r="E663" s="492"/>
      <c r="F663" s="606"/>
      <c r="G663" s="617"/>
      <c r="H663" s="492"/>
      <c r="I663" s="492"/>
      <c r="J663" s="657"/>
      <c r="K663" s="618"/>
      <c r="L663" s="622"/>
      <c r="M663" s="613"/>
      <c r="N663" s="613"/>
      <c r="O663" s="610"/>
      <c r="P663" s="610"/>
      <c r="Q663" s="612"/>
      <c r="R663" s="613"/>
      <c r="S663" s="612"/>
      <c r="T663" s="612"/>
      <c r="U663" s="613"/>
      <c r="V663" s="612"/>
      <c r="W663" s="620"/>
    </row>
    <row r="664" ht="13.5" customHeight="1">
      <c r="A664" s="604"/>
      <c r="B664" s="475"/>
      <c r="C664" s="475"/>
      <c r="D664" s="492"/>
      <c r="E664" s="492"/>
      <c r="F664" s="606"/>
      <c r="G664" s="617"/>
      <c r="H664" s="492"/>
      <c r="I664" s="492"/>
      <c r="J664" s="657"/>
      <c r="K664" s="618"/>
      <c r="L664" s="622"/>
      <c r="M664" s="613"/>
      <c r="N664" s="613"/>
      <c r="O664" s="610"/>
      <c r="P664" s="610"/>
      <c r="Q664" s="612"/>
      <c r="R664" s="613"/>
      <c r="S664" s="612"/>
      <c r="T664" s="612"/>
      <c r="U664" s="613"/>
      <c r="V664" s="612"/>
      <c r="W664" s="620"/>
    </row>
    <row r="665" ht="13.5" customHeight="1">
      <c r="A665" s="604"/>
      <c r="B665" s="475"/>
      <c r="C665" s="475"/>
      <c r="D665" s="492"/>
      <c r="E665" s="492"/>
      <c r="F665" s="606"/>
      <c r="G665" s="617"/>
      <c r="H665" s="492"/>
      <c r="I665" s="492"/>
      <c r="J665" s="657"/>
      <c r="K665" s="618"/>
      <c r="L665" s="622"/>
      <c r="M665" s="613"/>
      <c r="N665" s="613"/>
      <c r="O665" s="610"/>
      <c r="P665" s="610"/>
      <c r="Q665" s="612"/>
      <c r="R665" s="613"/>
      <c r="S665" s="612"/>
      <c r="T665" s="612"/>
      <c r="U665" s="613"/>
      <c r="V665" s="612"/>
      <c r="W665" s="620"/>
    </row>
    <row r="666" ht="13.5" customHeight="1">
      <c r="A666" s="604"/>
      <c r="B666" s="475"/>
      <c r="C666" s="475"/>
      <c r="D666" s="492"/>
      <c r="E666" s="492"/>
      <c r="F666" s="606"/>
      <c r="G666" s="617"/>
      <c r="H666" s="492"/>
      <c r="I666" s="492"/>
      <c r="J666" s="657"/>
      <c r="K666" s="618"/>
      <c r="L666" s="622"/>
      <c r="M666" s="613"/>
      <c r="N666" s="613"/>
      <c r="O666" s="610"/>
      <c r="P666" s="610"/>
      <c r="Q666" s="612"/>
      <c r="R666" s="613"/>
      <c r="S666" s="612"/>
      <c r="T666" s="612"/>
      <c r="U666" s="613"/>
      <c r="V666" s="612"/>
      <c r="W666" s="620"/>
    </row>
    <row r="667" ht="13.5" customHeight="1">
      <c r="A667" s="604"/>
      <c r="B667" s="475"/>
      <c r="C667" s="475"/>
      <c r="D667" s="492"/>
      <c r="E667" s="492"/>
      <c r="F667" s="606"/>
      <c r="G667" s="617"/>
      <c r="H667" s="492"/>
      <c r="I667" s="492"/>
      <c r="J667" s="657"/>
      <c r="K667" s="618"/>
      <c r="L667" s="622"/>
      <c r="M667" s="613"/>
      <c r="N667" s="613"/>
      <c r="O667" s="610"/>
      <c r="P667" s="610"/>
      <c r="Q667" s="612"/>
      <c r="R667" s="613"/>
      <c r="S667" s="612"/>
      <c r="T667" s="612"/>
      <c r="U667" s="613"/>
      <c r="V667" s="612"/>
      <c r="W667" s="620"/>
    </row>
    <row r="668" ht="13.5" customHeight="1">
      <c r="A668" s="604"/>
      <c r="B668" s="475"/>
      <c r="C668" s="475"/>
      <c r="D668" s="492"/>
      <c r="E668" s="492"/>
      <c r="F668" s="606"/>
      <c r="G668" s="617"/>
      <c r="H668" s="492"/>
      <c r="I668" s="492"/>
      <c r="J668" s="657"/>
      <c r="K668" s="618"/>
      <c r="L668" s="622"/>
      <c r="M668" s="613"/>
      <c r="N668" s="613"/>
      <c r="O668" s="610"/>
      <c r="P668" s="610"/>
      <c r="Q668" s="612"/>
      <c r="R668" s="613"/>
      <c r="S668" s="612"/>
      <c r="T668" s="612"/>
      <c r="U668" s="613"/>
      <c r="V668" s="612"/>
      <c r="W668" s="620"/>
    </row>
    <row r="669" ht="13.5" customHeight="1">
      <c r="A669" s="604"/>
      <c r="B669" s="475"/>
      <c r="C669" s="475"/>
      <c r="D669" s="492"/>
      <c r="E669" s="492"/>
      <c r="F669" s="606"/>
      <c r="G669" s="617"/>
      <c r="H669" s="492"/>
      <c r="I669" s="492"/>
      <c r="J669" s="657"/>
      <c r="K669" s="618"/>
      <c r="L669" s="622"/>
      <c r="M669" s="613"/>
      <c r="N669" s="613"/>
      <c r="O669" s="610"/>
      <c r="P669" s="610"/>
      <c r="Q669" s="612"/>
      <c r="R669" s="613"/>
      <c r="S669" s="612"/>
      <c r="T669" s="612"/>
      <c r="U669" s="613"/>
      <c r="V669" s="612"/>
      <c r="W669" s="620"/>
    </row>
    <row r="670" ht="13.5" customHeight="1">
      <c r="A670" s="604"/>
      <c r="B670" s="475"/>
      <c r="C670" s="475"/>
      <c r="D670" s="492"/>
      <c r="E670" s="492"/>
      <c r="F670" s="606"/>
      <c r="G670" s="617"/>
      <c r="H670" s="492"/>
      <c r="I670" s="492"/>
      <c r="J670" s="657"/>
      <c r="K670" s="618"/>
      <c r="L670" s="622"/>
      <c r="M670" s="613"/>
      <c r="N670" s="613"/>
      <c r="O670" s="610"/>
      <c r="P670" s="610"/>
      <c r="Q670" s="612"/>
      <c r="R670" s="613"/>
      <c r="S670" s="612"/>
      <c r="T670" s="612"/>
      <c r="U670" s="613"/>
      <c r="V670" s="612"/>
      <c r="W670" s="620"/>
    </row>
    <row r="671" ht="13.5" customHeight="1">
      <c r="A671" s="604"/>
      <c r="B671" s="475"/>
      <c r="C671" s="475"/>
      <c r="D671" s="492"/>
      <c r="E671" s="492"/>
      <c r="F671" s="606"/>
      <c r="G671" s="617"/>
      <c r="H671" s="492"/>
      <c r="I671" s="492"/>
      <c r="J671" s="657"/>
      <c r="K671" s="618"/>
      <c r="L671" s="622"/>
      <c r="M671" s="613"/>
      <c r="N671" s="613"/>
      <c r="O671" s="610"/>
      <c r="P671" s="610"/>
      <c r="Q671" s="612"/>
      <c r="R671" s="613"/>
      <c r="S671" s="612"/>
      <c r="T671" s="612"/>
      <c r="U671" s="613"/>
      <c r="V671" s="612"/>
      <c r="W671" s="620"/>
    </row>
    <row r="672" ht="13.5" customHeight="1">
      <c r="A672" s="604"/>
      <c r="B672" s="475"/>
      <c r="C672" s="475"/>
      <c r="D672" s="492"/>
      <c r="E672" s="492"/>
      <c r="F672" s="606"/>
      <c r="G672" s="617"/>
      <c r="H672" s="492"/>
      <c r="I672" s="492"/>
      <c r="J672" s="657"/>
      <c r="K672" s="618"/>
      <c r="L672" s="622"/>
      <c r="M672" s="613"/>
      <c r="N672" s="613"/>
      <c r="O672" s="610"/>
      <c r="P672" s="610"/>
      <c r="Q672" s="612"/>
      <c r="R672" s="613"/>
      <c r="S672" s="612"/>
      <c r="T672" s="612"/>
      <c r="U672" s="613"/>
      <c r="V672" s="612"/>
      <c r="W672" s="620"/>
    </row>
    <row r="673" ht="13.5" customHeight="1">
      <c r="A673" s="604"/>
      <c r="B673" s="475"/>
      <c r="C673" s="475"/>
      <c r="D673" s="492"/>
      <c r="E673" s="492"/>
      <c r="F673" s="606"/>
      <c r="G673" s="617"/>
      <c r="H673" s="492"/>
      <c r="I673" s="492"/>
      <c r="J673" s="657"/>
      <c r="K673" s="618"/>
      <c r="L673" s="622"/>
      <c r="M673" s="613"/>
      <c r="N673" s="613"/>
      <c r="O673" s="610"/>
      <c r="P673" s="610"/>
      <c r="Q673" s="612"/>
      <c r="R673" s="613"/>
      <c r="S673" s="612"/>
      <c r="T673" s="612"/>
      <c r="U673" s="613"/>
      <c r="V673" s="612"/>
      <c r="W673" s="620"/>
    </row>
    <row r="674" ht="13.5" customHeight="1">
      <c r="A674" s="604"/>
      <c r="B674" s="475"/>
      <c r="C674" s="475"/>
      <c r="D674" s="492"/>
      <c r="E674" s="492"/>
      <c r="F674" s="606"/>
      <c r="G674" s="617"/>
      <c r="H674" s="492"/>
      <c r="I674" s="492"/>
      <c r="J674" s="657"/>
      <c r="K674" s="618"/>
      <c r="L674" s="622"/>
      <c r="M674" s="613"/>
      <c r="N674" s="613"/>
      <c r="O674" s="610"/>
      <c r="P674" s="610"/>
      <c r="Q674" s="612"/>
      <c r="R674" s="613"/>
      <c r="S674" s="612"/>
      <c r="T674" s="612"/>
      <c r="U674" s="613"/>
      <c r="V674" s="612"/>
      <c r="W674" s="620"/>
    </row>
    <row r="675" ht="13.5" customHeight="1">
      <c r="A675" s="604"/>
      <c r="B675" s="475"/>
      <c r="C675" s="475"/>
      <c r="D675" s="492"/>
      <c r="E675" s="492"/>
      <c r="F675" s="606"/>
      <c r="G675" s="617"/>
      <c r="H675" s="492"/>
      <c r="I675" s="492"/>
      <c r="J675" s="657"/>
      <c r="K675" s="618"/>
      <c r="L675" s="622"/>
      <c r="M675" s="613"/>
      <c r="N675" s="613"/>
      <c r="O675" s="610"/>
      <c r="P675" s="610"/>
      <c r="Q675" s="612"/>
      <c r="R675" s="613"/>
      <c r="S675" s="612"/>
      <c r="T675" s="612"/>
      <c r="U675" s="613"/>
      <c r="V675" s="612"/>
      <c r="W675" s="620"/>
    </row>
    <row r="676" ht="13.5" customHeight="1">
      <c r="A676" s="604"/>
      <c r="B676" s="475"/>
      <c r="C676" s="475"/>
      <c r="D676" s="492"/>
      <c r="E676" s="492"/>
      <c r="F676" s="606"/>
      <c r="G676" s="617"/>
      <c r="H676" s="492"/>
      <c r="I676" s="492"/>
      <c r="J676" s="657"/>
      <c r="K676" s="618"/>
      <c r="L676" s="622"/>
      <c r="M676" s="613"/>
      <c r="N676" s="613"/>
      <c r="O676" s="610"/>
      <c r="P676" s="610"/>
      <c r="Q676" s="612"/>
      <c r="R676" s="613"/>
      <c r="S676" s="612"/>
      <c r="T676" s="612"/>
      <c r="U676" s="613"/>
      <c r="V676" s="612"/>
      <c r="W676" s="620"/>
    </row>
    <row r="677" ht="13.5" customHeight="1">
      <c r="A677" s="604"/>
      <c r="B677" s="475"/>
      <c r="C677" s="475"/>
      <c r="D677" s="492"/>
      <c r="E677" s="492"/>
      <c r="F677" s="606"/>
      <c r="G677" s="617"/>
      <c r="H677" s="492"/>
      <c r="I677" s="492"/>
      <c r="J677" s="657"/>
      <c r="K677" s="618"/>
      <c r="L677" s="622"/>
      <c r="M677" s="613"/>
      <c r="N677" s="613"/>
      <c r="O677" s="610"/>
      <c r="P677" s="610"/>
      <c r="Q677" s="612"/>
      <c r="R677" s="613"/>
      <c r="S677" s="612"/>
      <c r="T677" s="612"/>
      <c r="U677" s="613"/>
      <c r="V677" s="612"/>
      <c r="W677" s="620"/>
    </row>
    <row r="678" ht="13.5" customHeight="1">
      <c r="A678" s="604"/>
      <c r="B678" s="475"/>
      <c r="C678" s="475"/>
      <c r="D678" s="492"/>
      <c r="E678" s="492"/>
      <c r="F678" s="606"/>
      <c r="G678" s="617"/>
      <c r="H678" s="492"/>
      <c r="I678" s="492"/>
      <c r="J678" s="657"/>
      <c r="K678" s="618"/>
      <c r="L678" s="622"/>
      <c r="M678" s="613"/>
      <c r="N678" s="613"/>
      <c r="O678" s="610"/>
      <c r="P678" s="610"/>
      <c r="Q678" s="612"/>
      <c r="R678" s="613"/>
      <c r="S678" s="612"/>
      <c r="T678" s="612"/>
      <c r="U678" s="613"/>
      <c r="V678" s="612"/>
      <c r="W678" s="620"/>
    </row>
    <row r="679" ht="13.5" customHeight="1">
      <c r="A679" s="604"/>
      <c r="B679" s="475"/>
      <c r="C679" s="475"/>
      <c r="D679" s="492"/>
      <c r="E679" s="492"/>
      <c r="F679" s="606"/>
      <c r="G679" s="617"/>
      <c r="H679" s="492"/>
      <c r="I679" s="492"/>
      <c r="J679" s="657"/>
      <c r="K679" s="618"/>
      <c r="L679" s="622"/>
      <c r="M679" s="613"/>
      <c r="N679" s="613"/>
      <c r="O679" s="610"/>
      <c r="P679" s="610"/>
      <c r="Q679" s="612"/>
      <c r="R679" s="613"/>
      <c r="S679" s="612"/>
      <c r="T679" s="612"/>
      <c r="U679" s="613"/>
      <c r="V679" s="612"/>
      <c r="W679" s="620"/>
    </row>
    <row r="680" ht="13.5" customHeight="1">
      <c r="A680" s="604"/>
      <c r="B680" s="475"/>
      <c r="C680" s="475"/>
      <c r="D680" s="492"/>
      <c r="E680" s="492"/>
      <c r="F680" s="606"/>
      <c r="G680" s="617"/>
      <c r="H680" s="492"/>
      <c r="I680" s="492"/>
      <c r="J680" s="657"/>
      <c r="K680" s="618"/>
      <c r="L680" s="622"/>
      <c r="M680" s="613"/>
      <c r="N680" s="613"/>
      <c r="O680" s="610"/>
      <c r="P680" s="610"/>
      <c r="Q680" s="612"/>
      <c r="R680" s="613"/>
      <c r="S680" s="612"/>
      <c r="T680" s="612"/>
      <c r="U680" s="613"/>
      <c r="V680" s="612"/>
      <c r="W680" s="620"/>
    </row>
    <row r="681" ht="13.5" customHeight="1">
      <c r="A681" s="604"/>
      <c r="B681" s="475"/>
      <c r="C681" s="475"/>
      <c r="D681" s="492"/>
      <c r="E681" s="492"/>
      <c r="F681" s="606"/>
      <c r="G681" s="617"/>
      <c r="H681" s="492"/>
      <c r="I681" s="492"/>
      <c r="J681" s="657"/>
      <c r="K681" s="618"/>
      <c r="L681" s="622"/>
      <c r="M681" s="613"/>
      <c r="N681" s="613"/>
      <c r="O681" s="610"/>
      <c r="P681" s="610"/>
      <c r="Q681" s="612"/>
      <c r="R681" s="613"/>
      <c r="S681" s="612"/>
      <c r="T681" s="612"/>
      <c r="U681" s="613"/>
      <c r="V681" s="612"/>
      <c r="W681" s="620"/>
    </row>
    <row r="682" ht="13.5" customHeight="1">
      <c r="A682" s="604"/>
      <c r="B682" s="475"/>
      <c r="C682" s="475"/>
      <c r="D682" s="492"/>
      <c r="E682" s="492"/>
      <c r="F682" s="606"/>
      <c r="G682" s="617"/>
      <c r="H682" s="492"/>
      <c r="I682" s="492"/>
      <c r="J682" s="657"/>
      <c r="K682" s="618"/>
      <c r="L682" s="622"/>
      <c r="M682" s="613"/>
      <c r="N682" s="613"/>
      <c r="O682" s="610"/>
      <c r="P682" s="610"/>
      <c r="Q682" s="612"/>
      <c r="R682" s="613"/>
      <c r="S682" s="612"/>
      <c r="T682" s="612"/>
      <c r="U682" s="613"/>
      <c r="V682" s="612"/>
      <c r="W682" s="620"/>
    </row>
    <row r="683" ht="13.5" customHeight="1">
      <c r="A683" s="604"/>
      <c r="B683" s="475"/>
      <c r="C683" s="475"/>
      <c r="D683" s="492"/>
      <c r="E683" s="492"/>
      <c r="F683" s="606"/>
      <c r="G683" s="617"/>
      <c r="H683" s="492"/>
      <c r="I683" s="492"/>
      <c r="J683" s="657"/>
      <c r="K683" s="618"/>
      <c r="L683" s="622"/>
      <c r="M683" s="613"/>
      <c r="N683" s="613"/>
      <c r="O683" s="610"/>
      <c r="P683" s="610"/>
      <c r="Q683" s="612"/>
      <c r="R683" s="613"/>
      <c r="S683" s="612"/>
      <c r="T683" s="612"/>
      <c r="U683" s="613"/>
      <c r="V683" s="612"/>
      <c r="W683" s="620"/>
    </row>
    <row r="684" ht="13.5" customHeight="1">
      <c r="A684" s="604"/>
      <c r="B684" s="475"/>
      <c r="C684" s="475"/>
      <c r="D684" s="492"/>
      <c r="E684" s="492"/>
      <c r="F684" s="606"/>
      <c r="G684" s="617"/>
      <c r="H684" s="492"/>
      <c r="I684" s="492"/>
      <c r="J684" s="657"/>
      <c r="K684" s="618"/>
      <c r="L684" s="622"/>
      <c r="M684" s="613"/>
      <c r="N684" s="613"/>
      <c r="O684" s="610"/>
      <c r="P684" s="610"/>
      <c r="Q684" s="612"/>
      <c r="R684" s="613"/>
      <c r="S684" s="612"/>
      <c r="T684" s="612"/>
      <c r="U684" s="613"/>
      <c r="V684" s="612"/>
      <c r="W684" s="620"/>
    </row>
    <row r="685" ht="13.5" customHeight="1">
      <c r="A685" s="604"/>
      <c r="B685" s="475"/>
      <c r="C685" s="475"/>
      <c r="D685" s="492"/>
      <c r="E685" s="492"/>
      <c r="F685" s="606"/>
      <c r="G685" s="617"/>
      <c r="H685" s="492"/>
      <c r="I685" s="492"/>
      <c r="J685" s="657"/>
      <c r="K685" s="618"/>
      <c r="L685" s="622"/>
      <c r="M685" s="613"/>
      <c r="N685" s="613"/>
      <c r="O685" s="610"/>
      <c r="P685" s="610"/>
      <c r="Q685" s="612"/>
      <c r="R685" s="613"/>
      <c r="S685" s="612"/>
      <c r="T685" s="612"/>
      <c r="U685" s="613"/>
      <c r="V685" s="612"/>
      <c r="W685" s="620"/>
    </row>
    <row r="686" ht="13.5" customHeight="1">
      <c r="A686" s="604"/>
      <c r="B686" s="475"/>
      <c r="C686" s="475"/>
      <c r="D686" s="492"/>
      <c r="E686" s="492"/>
      <c r="F686" s="606"/>
      <c r="G686" s="617"/>
      <c r="H686" s="492"/>
      <c r="I686" s="492"/>
      <c r="J686" s="657"/>
      <c r="K686" s="618"/>
      <c r="L686" s="622"/>
      <c r="M686" s="613"/>
      <c r="N686" s="613"/>
      <c r="O686" s="610"/>
      <c r="P686" s="610"/>
      <c r="Q686" s="612"/>
      <c r="R686" s="613"/>
      <c r="S686" s="612"/>
      <c r="T686" s="612"/>
      <c r="U686" s="613"/>
      <c r="V686" s="612"/>
      <c r="W686" s="620"/>
    </row>
    <row r="687" ht="13.5" customHeight="1">
      <c r="A687" s="604"/>
      <c r="B687" s="475"/>
      <c r="C687" s="475"/>
      <c r="D687" s="492"/>
      <c r="E687" s="492"/>
      <c r="F687" s="606"/>
      <c r="G687" s="617"/>
      <c r="H687" s="492"/>
      <c r="I687" s="492"/>
      <c r="J687" s="657"/>
      <c r="K687" s="618"/>
      <c r="L687" s="622"/>
      <c r="M687" s="613"/>
      <c r="N687" s="613"/>
      <c r="O687" s="610"/>
      <c r="P687" s="610"/>
      <c r="Q687" s="612"/>
      <c r="R687" s="613"/>
      <c r="S687" s="612"/>
      <c r="T687" s="612"/>
      <c r="U687" s="613"/>
      <c r="V687" s="612"/>
      <c r="W687" s="620"/>
    </row>
    <row r="688" ht="13.5" customHeight="1">
      <c r="A688" s="604"/>
      <c r="B688" s="475"/>
      <c r="C688" s="475"/>
      <c r="D688" s="492"/>
      <c r="E688" s="492"/>
      <c r="F688" s="606"/>
      <c r="G688" s="617"/>
      <c r="H688" s="492"/>
      <c r="I688" s="492"/>
      <c r="J688" s="657"/>
      <c r="K688" s="618"/>
      <c r="L688" s="622"/>
      <c r="M688" s="613"/>
      <c r="N688" s="613"/>
      <c r="O688" s="610"/>
      <c r="P688" s="610"/>
      <c r="Q688" s="612"/>
      <c r="R688" s="613"/>
      <c r="S688" s="612"/>
      <c r="T688" s="612"/>
      <c r="U688" s="613"/>
      <c r="V688" s="612"/>
      <c r="W688" s="620"/>
    </row>
    <row r="689" ht="13.5" customHeight="1">
      <c r="A689" s="604"/>
      <c r="B689" s="475"/>
      <c r="C689" s="475"/>
      <c r="D689" s="492"/>
      <c r="E689" s="492"/>
      <c r="F689" s="606"/>
      <c r="G689" s="617"/>
      <c r="H689" s="492"/>
      <c r="I689" s="492"/>
      <c r="J689" s="657"/>
      <c r="K689" s="618"/>
      <c r="L689" s="622"/>
      <c r="M689" s="613"/>
      <c r="N689" s="613"/>
      <c r="O689" s="610"/>
      <c r="P689" s="610"/>
      <c r="Q689" s="612"/>
      <c r="R689" s="613"/>
      <c r="S689" s="612"/>
      <c r="T689" s="612"/>
      <c r="U689" s="613"/>
      <c r="V689" s="612"/>
      <c r="W689" s="620"/>
    </row>
    <row r="690" ht="13.5" customHeight="1">
      <c r="A690" s="604"/>
      <c r="B690" s="475"/>
      <c r="C690" s="475"/>
      <c r="D690" s="492"/>
      <c r="E690" s="492"/>
      <c r="F690" s="606"/>
      <c r="G690" s="617"/>
      <c r="H690" s="492"/>
      <c r="I690" s="492"/>
      <c r="J690" s="657"/>
      <c r="K690" s="618"/>
      <c r="L690" s="622"/>
      <c r="M690" s="613"/>
      <c r="N690" s="613"/>
      <c r="O690" s="610"/>
      <c r="P690" s="610"/>
      <c r="Q690" s="612"/>
      <c r="R690" s="613"/>
      <c r="S690" s="612"/>
      <c r="T690" s="612"/>
      <c r="U690" s="613"/>
      <c r="V690" s="612"/>
      <c r="W690" s="620"/>
    </row>
    <row r="691" ht="13.5" customHeight="1">
      <c r="A691" s="604"/>
      <c r="B691" s="475"/>
      <c r="C691" s="475"/>
      <c r="D691" s="492"/>
      <c r="E691" s="492"/>
      <c r="F691" s="606"/>
      <c r="G691" s="617"/>
      <c r="H691" s="492"/>
      <c r="I691" s="492"/>
      <c r="J691" s="657"/>
      <c r="K691" s="618"/>
      <c r="L691" s="622"/>
      <c r="M691" s="613"/>
      <c r="N691" s="613"/>
      <c r="O691" s="610"/>
      <c r="P691" s="610"/>
      <c r="Q691" s="612"/>
      <c r="R691" s="613"/>
      <c r="S691" s="612"/>
      <c r="T691" s="612"/>
      <c r="U691" s="613"/>
      <c r="V691" s="612"/>
      <c r="W691" s="620"/>
    </row>
    <row r="692" ht="13.5" customHeight="1">
      <c r="A692" s="604"/>
      <c r="B692" s="475"/>
      <c r="C692" s="475"/>
      <c r="D692" s="492"/>
      <c r="E692" s="492"/>
      <c r="F692" s="606"/>
      <c r="G692" s="617"/>
      <c r="H692" s="492"/>
      <c r="I692" s="492"/>
      <c r="J692" s="657"/>
      <c r="K692" s="618"/>
      <c r="L692" s="622"/>
      <c r="M692" s="613"/>
      <c r="N692" s="613"/>
      <c r="O692" s="610"/>
      <c r="P692" s="610"/>
      <c r="Q692" s="612"/>
      <c r="R692" s="613"/>
      <c r="S692" s="612"/>
      <c r="T692" s="612"/>
      <c r="U692" s="613"/>
      <c r="V692" s="612"/>
      <c r="W692" s="620"/>
    </row>
    <row r="693" ht="13.5" customHeight="1">
      <c r="A693" s="604"/>
      <c r="B693" s="475"/>
      <c r="C693" s="475"/>
      <c r="D693" s="492"/>
      <c r="E693" s="492"/>
      <c r="F693" s="606"/>
      <c r="G693" s="617"/>
      <c r="H693" s="492"/>
      <c r="I693" s="492"/>
      <c r="J693" s="657"/>
      <c r="K693" s="618"/>
      <c r="L693" s="622"/>
      <c r="M693" s="613"/>
      <c r="N693" s="613"/>
      <c r="O693" s="610"/>
      <c r="P693" s="610"/>
      <c r="Q693" s="612"/>
      <c r="R693" s="613"/>
      <c r="S693" s="612"/>
      <c r="T693" s="612"/>
      <c r="U693" s="613"/>
      <c r="V693" s="612"/>
      <c r="W693" s="620"/>
    </row>
    <row r="694" ht="13.5" customHeight="1">
      <c r="A694" s="604"/>
      <c r="B694" s="475"/>
      <c r="C694" s="475"/>
      <c r="D694" s="492"/>
      <c r="E694" s="492"/>
      <c r="F694" s="606"/>
      <c r="G694" s="617"/>
      <c r="H694" s="492"/>
      <c r="I694" s="492"/>
      <c r="J694" s="657"/>
      <c r="K694" s="618"/>
      <c r="L694" s="622"/>
      <c r="M694" s="613"/>
      <c r="N694" s="613"/>
      <c r="O694" s="610"/>
      <c r="P694" s="610"/>
      <c r="Q694" s="612"/>
      <c r="R694" s="613"/>
      <c r="S694" s="612"/>
      <c r="T694" s="612"/>
      <c r="U694" s="613"/>
      <c r="V694" s="612"/>
      <c r="W694" s="620"/>
    </row>
    <row r="695" ht="13.5" customHeight="1">
      <c r="A695" s="604"/>
      <c r="B695" s="475"/>
      <c r="C695" s="475"/>
      <c r="D695" s="492"/>
      <c r="E695" s="492"/>
      <c r="F695" s="606"/>
      <c r="G695" s="617"/>
      <c r="H695" s="492"/>
      <c r="I695" s="492"/>
      <c r="J695" s="657"/>
      <c r="K695" s="618"/>
      <c r="L695" s="622"/>
      <c r="M695" s="613"/>
      <c r="N695" s="613"/>
      <c r="O695" s="610"/>
      <c r="P695" s="610"/>
      <c r="Q695" s="612"/>
      <c r="R695" s="613"/>
      <c r="S695" s="612"/>
      <c r="T695" s="612"/>
      <c r="U695" s="613"/>
      <c r="V695" s="612"/>
      <c r="W695" s="620"/>
    </row>
    <row r="696" ht="13.5" customHeight="1">
      <c r="A696" s="604"/>
      <c r="B696" s="475"/>
      <c r="C696" s="475"/>
      <c r="D696" s="492"/>
      <c r="E696" s="492"/>
      <c r="F696" s="606"/>
      <c r="G696" s="617"/>
      <c r="H696" s="492"/>
      <c r="I696" s="492"/>
      <c r="J696" s="657"/>
      <c r="K696" s="618"/>
      <c r="L696" s="622"/>
      <c r="M696" s="613"/>
      <c r="N696" s="613"/>
      <c r="O696" s="610"/>
      <c r="P696" s="610"/>
      <c r="Q696" s="612"/>
      <c r="R696" s="613"/>
      <c r="S696" s="612"/>
      <c r="T696" s="612"/>
      <c r="U696" s="613"/>
      <c r="V696" s="612"/>
      <c r="W696" s="620"/>
    </row>
    <row r="697" ht="13.5" customHeight="1">
      <c r="A697" s="604"/>
      <c r="B697" s="475"/>
      <c r="C697" s="475"/>
      <c r="D697" s="492"/>
      <c r="E697" s="492"/>
      <c r="F697" s="606"/>
      <c r="G697" s="617"/>
      <c r="H697" s="492"/>
      <c r="I697" s="492"/>
      <c r="J697" s="657"/>
      <c r="K697" s="618"/>
      <c r="L697" s="622"/>
      <c r="M697" s="613"/>
      <c r="N697" s="613"/>
      <c r="O697" s="610"/>
      <c r="P697" s="610"/>
      <c r="Q697" s="612"/>
      <c r="R697" s="613"/>
      <c r="S697" s="612"/>
      <c r="T697" s="612"/>
      <c r="U697" s="613"/>
      <c r="V697" s="612"/>
      <c r="W697" s="620"/>
    </row>
    <row r="698" ht="13.5" customHeight="1">
      <c r="A698" s="604"/>
      <c r="B698" s="475"/>
      <c r="C698" s="475"/>
      <c r="D698" s="492"/>
      <c r="E698" s="492"/>
      <c r="F698" s="606"/>
      <c r="G698" s="617"/>
      <c r="H698" s="492"/>
      <c r="I698" s="492"/>
      <c r="J698" s="657"/>
      <c r="K698" s="618"/>
      <c r="L698" s="622"/>
      <c r="M698" s="613"/>
      <c r="N698" s="613"/>
      <c r="O698" s="610"/>
      <c r="P698" s="610"/>
      <c r="Q698" s="612"/>
      <c r="R698" s="613"/>
      <c r="S698" s="612"/>
      <c r="T698" s="612"/>
      <c r="U698" s="613"/>
      <c r="V698" s="612"/>
      <c r="W698" s="620"/>
    </row>
    <row r="699" ht="13.5" customHeight="1">
      <c r="A699" s="604"/>
      <c r="B699" s="475"/>
      <c r="C699" s="475"/>
      <c r="D699" s="492"/>
      <c r="E699" s="492"/>
      <c r="F699" s="606"/>
      <c r="G699" s="617"/>
      <c r="H699" s="492"/>
      <c r="I699" s="492"/>
      <c r="J699" s="657"/>
      <c r="K699" s="618"/>
      <c r="L699" s="622"/>
      <c r="M699" s="613"/>
      <c r="N699" s="613"/>
      <c r="O699" s="610"/>
      <c r="P699" s="610"/>
      <c r="Q699" s="612"/>
      <c r="R699" s="613"/>
      <c r="S699" s="612"/>
      <c r="T699" s="612"/>
      <c r="U699" s="613"/>
      <c r="V699" s="612"/>
      <c r="W699" s="620"/>
    </row>
    <row r="700" ht="13.5" customHeight="1">
      <c r="A700" s="604"/>
      <c r="B700" s="475"/>
      <c r="C700" s="475"/>
      <c r="D700" s="492"/>
      <c r="E700" s="492"/>
      <c r="F700" s="606"/>
      <c r="G700" s="617"/>
      <c r="H700" s="492"/>
      <c r="I700" s="492"/>
      <c r="J700" s="657"/>
      <c r="K700" s="618"/>
      <c r="L700" s="622"/>
      <c r="M700" s="613"/>
      <c r="N700" s="613"/>
      <c r="O700" s="610"/>
      <c r="P700" s="610"/>
      <c r="Q700" s="612"/>
      <c r="R700" s="613"/>
      <c r="S700" s="612"/>
      <c r="T700" s="612"/>
      <c r="U700" s="613"/>
      <c r="V700" s="612"/>
      <c r="W700" s="620"/>
    </row>
    <row r="701" ht="13.5" customHeight="1">
      <c r="A701" s="604"/>
      <c r="B701" s="475"/>
      <c r="C701" s="475"/>
      <c r="D701" s="492"/>
      <c r="E701" s="492"/>
      <c r="F701" s="606"/>
      <c r="G701" s="617"/>
      <c r="H701" s="492"/>
      <c r="I701" s="492"/>
      <c r="J701" s="657"/>
      <c r="K701" s="618"/>
      <c r="L701" s="622"/>
      <c r="M701" s="613"/>
      <c r="N701" s="613"/>
      <c r="O701" s="610"/>
      <c r="P701" s="610"/>
      <c r="Q701" s="612"/>
      <c r="R701" s="613"/>
      <c r="S701" s="612"/>
      <c r="T701" s="612"/>
      <c r="U701" s="613"/>
      <c r="V701" s="612"/>
      <c r="W701" s="620"/>
    </row>
    <row r="702" ht="13.5" customHeight="1">
      <c r="A702" s="604"/>
      <c r="B702" s="475"/>
      <c r="C702" s="475"/>
      <c r="D702" s="492"/>
      <c r="E702" s="492"/>
      <c r="F702" s="606"/>
      <c r="G702" s="617"/>
      <c r="H702" s="492"/>
      <c r="I702" s="492"/>
      <c r="J702" s="657"/>
      <c r="K702" s="618"/>
      <c r="L702" s="622"/>
      <c r="M702" s="613"/>
      <c r="N702" s="613"/>
      <c r="O702" s="610"/>
      <c r="P702" s="610"/>
      <c r="Q702" s="612"/>
      <c r="R702" s="613"/>
      <c r="S702" s="612"/>
      <c r="T702" s="612"/>
      <c r="U702" s="613"/>
      <c r="V702" s="612"/>
      <c r="W702" s="620"/>
    </row>
    <row r="703" ht="13.5" customHeight="1">
      <c r="A703" s="604"/>
      <c r="B703" s="475"/>
      <c r="C703" s="475"/>
      <c r="D703" s="492"/>
      <c r="E703" s="492"/>
      <c r="F703" s="606"/>
      <c r="G703" s="617"/>
      <c r="H703" s="492"/>
      <c r="I703" s="492"/>
      <c r="J703" s="657"/>
      <c r="K703" s="618"/>
      <c r="L703" s="622"/>
      <c r="M703" s="613"/>
      <c r="N703" s="613"/>
      <c r="O703" s="610"/>
      <c r="P703" s="610"/>
      <c r="Q703" s="612"/>
      <c r="R703" s="613"/>
      <c r="S703" s="612"/>
      <c r="T703" s="612"/>
      <c r="U703" s="613"/>
      <c r="V703" s="612"/>
      <c r="W703" s="620"/>
    </row>
    <row r="704" ht="13.5" customHeight="1">
      <c r="A704" s="604"/>
      <c r="B704" s="475"/>
      <c r="C704" s="475"/>
      <c r="D704" s="492"/>
      <c r="E704" s="492"/>
      <c r="F704" s="606"/>
      <c r="G704" s="617"/>
      <c r="H704" s="492"/>
      <c r="I704" s="492"/>
      <c r="J704" s="657"/>
      <c r="K704" s="618"/>
      <c r="L704" s="622"/>
      <c r="M704" s="613"/>
      <c r="N704" s="613"/>
      <c r="O704" s="610"/>
      <c r="P704" s="610"/>
      <c r="Q704" s="612"/>
      <c r="R704" s="613"/>
      <c r="S704" s="612"/>
      <c r="T704" s="612"/>
      <c r="U704" s="613"/>
      <c r="V704" s="612"/>
      <c r="W704" s="620"/>
    </row>
    <row r="705" ht="13.5" customHeight="1">
      <c r="A705" s="604"/>
      <c r="B705" s="475"/>
      <c r="C705" s="475"/>
      <c r="D705" s="492"/>
      <c r="E705" s="492"/>
      <c r="F705" s="606"/>
      <c r="G705" s="617"/>
      <c r="H705" s="492"/>
      <c r="I705" s="492"/>
      <c r="J705" s="657"/>
      <c r="K705" s="618"/>
      <c r="L705" s="622"/>
      <c r="M705" s="613"/>
      <c r="N705" s="613"/>
      <c r="O705" s="610"/>
      <c r="P705" s="610"/>
      <c r="Q705" s="612"/>
      <c r="R705" s="613"/>
      <c r="S705" s="612"/>
      <c r="T705" s="612"/>
      <c r="U705" s="613"/>
      <c r="V705" s="612"/>
      <c r="W705" s="620"/>
    </row>
    <row r="706" ht="13.5" customHeight="1">
      <c r="A706" s="604"/>
      <c r="B706" s="475"/>
      <c r="C706" s="475"/>
      <c r="D706" s="492"/>
      <c r="E706" s="492"/>
      <c r="F706" s="606"/>
      <c r="G706" s="617"/>
      <c r="H706" s="492"/>
      <c r="I706" s="492"/>
      <c r="J706" s="657"/>
      <c r="K706" s="618"/>
      <c r="L706" s="622"/>
      <c r="M706" s="613"/>
      <c r="N706" s="613"/>
      <c r="O706" s="610"/>
      <c r="P706" s="610"/>
      <c r="Q706" s="612"/>
      <c r="R706" s="613"/>
      <c r="S706" s="612"/>
      <c r="T706" s="612"/>
      <c r="U706" s="613"/>
      <c r="V706" s="612"/>
      <c r="W706" s="620"/>
    </row>
    <row r="707" ht="13.5" customHeight="1">
      <c r="A707" s="604"/>
      <c r="B707" s="475"/>
      <c r="C707" s="475"/>
      <c r="D707" s="492"/>
      <c r="E707" s="492"/>
      <c r="F707" s="606"/>
      <c r="G707" s="617"/>
      <c r="H707" s="492"/>
      <c r="I707" s="492"/>
      <c r="J707" s="657"/>
      <c r="K707" s="618"/>
      <c r="L707" s="622"/>
      <c r="M707" s="613"/>
      <c r="N707" s="613"/>
      <c r="O707" s="610"/>
      <c r="P707" s="610"/>
      <c r="Q707" s="612"/>
      <c r="R707" s="613"/>
      <c r="S707" s="612"/>
      <c r="T707" s="612"/>
      <c r="U707" s="613"/>
      <c r="V707" s="612"/>
      <c r="W707" s="620"/>
    </row>
    <row r="708" ht="13.5" customHeight="1">
      <c r="A708" s="604"/>
      <c r="B708" s="475"/>
      <c r="C708" s="475"/>
      <c r="D708" s="492"/>
      <c r="E708" s="492"/>
      <c r="F708" s="606"/>
      <c r="G708" s="617"/>
      <c r="H708" s="492"/>
      <c r="I708" s="492"/>
      <c r="J708" s="657"/>
      <c r="K708" s="618"/>
      <c r="L708" s="622"/>
      <c r="M708" s="613"/>
      <c r="N708" s="613"/>
      <c r="O708" s="610"/>
      <c r="P708" s="610"/>
      <c r="Q708" s="612"/>
      <c r="R708" s="613"/>
      <c r="S708" s="612"/>
      <c r="T708" s="612"/>
      <c r="U708" s="613"/>
      <c r="V708" s="612"/>
      <c r="W708" s="620"/>
    </row>
    <row r="709" ht="13.5" customHeight="1">
      <c r="A709" s="604"/>
      <c r="B709" s="475"/>
      <c r="C709" s="475"/>
      <c r="D709" s="492"/>
      <c r="E709" s="492"/>
      <c r="F709" s="606"/>
      <c r="G709" s="617"/>
      <c r="H709" s="492"/>
      <c r="I709" s="492"/>
      <c r="J709" s="657"/>
      <c r="K709" s="618"/>
      <c r="L709" s="622"/>
      <c r="M709" s="613"/>
      <c r="N709" s="613"/>
      <c r="O709" s="610"/>
      <c r="P709" s="610"/>
      <c r="Q709" s="612"/>
      <c r="R709" s="613"/>
      <c r="S709" s="612"/>
      <c r="T709" s="612"/>
      <c r="U709" s="613"/>
      <c r="V709" s="612"/>
      <c r="W709" s="620"/>
    </row>
    <row r="710" ht="13.5" customHeight="1">
      <c r="A710" s="604"/>
      <c r="B710" s="475"/>
      <c r="C710" s="475"/>
      <c r="D710" s="492"/>
      <c r="E710" s="492"/>
      <c r="F710" s="606"/>
      <c r="G710" s="617"/>
      <c r="H710" s="492"/>
      <c r="I710" s="492"/>
      <c r="J710" s="657"/>
      <c r="K710" s="618"/>
      <c r="L710" s="622"/>
      <c r="M710" s="613"/>
      <c r="N710" s="613"/>
      <c r="O710" s="610"/>
      <c r="P710" s="610"/>
      <c r="Q710" s="612"/>
      <c r="R710" s="613"/>
      <c r="S710" s="612"/>
      <c r="T710" s="612"/>
      <c r="U710" s="613"/>
      <c r="V710" s="612"/>
      <c r="W710" s="620"/>
    </row>
    <row r="711" ht="13.5" customHeight="1">
      <c r="A711" s="604"/>
      <c r="B711" s="475"/>
      <c r="C711" s="475"/>
      <c r="D711" s="492"/>
      <c r="E711" s="492"/>
      <c r="F711" s="606"/>
      <c r="G711" s="617"/>
      <c r="H711" s="492"/>
      <c r="I711" s="492"/>
      <c r="J711" s="657"/>
      <c r="K711" s="618"/>
      <c r="L711" s="622"/>
      <c r="M711" s="613"/>
      <c r="N711" s="613"/>
      <c r="O711" s="610"/>
      <c r="P711" s="610"/>
      <c r="Q711" s="612"/>
      <c r="R711" s="613"/>
      <c r="S711" s="612"/>
      <c r="T711" s="612"/>
      <c r="U711" s="613"/>
      <c r="V711" s="612"/>
      <c r="W711" s="620"/>
    </row>
    <row r="712" ht="13.5" customHeight="1">
      <c r="A712" s="604"/>
      <c r="B712" s="475"/>
      <c r="C712" s="475"/>
      <c r="D712" s="492"/>
      <c r="E712" s="492"/>
      <c r="F712" s="606"/>
      <c r="G712" s="617"/>
      <c r="H712" s="492"/>
      <c r="I712" s="492"/>
      <c r="J712" s="657"/>
      <c r="K712" s="618"/>
      <c r="L712" s="622"/>
      <c r="M712" s="613"/>
      <c r="N712" s="613"/>
      <c r="O712" s="610"/>
      <c r="P712" s="610"/>
      <c r="Q712" s="612"/>
      <c r="R712" s="613"/>
      <c r="S712" s="612"/>
      <c r="T712" s="612"/>
      <c r="U712" s="613"/>
      <c r="V712" s="612"/>
      <c r="W712" s="620"/>
    </row>
    <row r="713" ht="13.5" customHeight="1">
      <c r="A713" s="604"/>
      <c r="B713" s="475"/>
      <c r="C713" s="475"/>
      <c r="D713" s="492"/>
      <c r="E713" s="492"/>
      <c r="F713" s="606"/>
      <c r="G713" s="617"/>
      <c r="H713" s="492"/>
      <c r="I713" s="492"/>
      <c r="J713" s="657"/>
      <c r="K713" s="618"/>
      <c r="L713" s="622"/>
      <c r="M713" s="613"/>
      <c r="N713" s="613"/>
      <c r="O713" s="610"/>
      <c r="P713" s="610"/>
      <c r="Q713" s="612"/>
      <c r="R713" s="613"/>
      <c r="S713" s="612"/>
      <c r="T713" s="612"/>
      <c r="U713" s="613"/>
      <c r="V713" s="612"/>
      <c r="W713" s="620"/>
    </row>
    <row r="714" ht="13.5" customHeight="1">
      <c r="A714" s="604"/>
      <c r="B714" s="475"/>
      <c r="C714" s="475"/>
      <c r="D714" s="492"/>
      <c r="E714" s="492"/>
      <c r="F714" s="606"/>
      <c r="G714" s="617"/>
      <c r="H714" s="492"/>
      <c r="I714" s="492"/>
      <c r="J714" s="657"/>
      <c r="K714" s="618"/>
      <c r="L714" s="622"/>
      <c r="M714" s="613"/>
      <c r="N714" s="613"/>
      <c r="O714" s="610"/>
      <c r="P714" s="610"/>
      <c r="Q714" s="612"/>
      <c r="R714" s="613"/>
      <c r="S714" s="612"/>
      <c r="T714" s="612"/>
      <c r="U714" s="613"/>
      <c r="V714" s="612"/>
      <c r="W714" s="620"/>
    </row>
    <row r="715" ht="13.5" customHeight="1">
      <c r="A715" s="604"/>
      <c r="B715" s="475"/>
      <c r="C715" s="475"/>
      <c r="D715" s="492"/>
      <c r="E715" s="492"/>
      <c r="F715" s="606"/>
      <c r="G715" s="617"/>
      <c r="H715" s="492"/>
      <c r="I715" s="492"/>
      <c r="J715" s="657"/>
      <c r="K715" s="618"/>
      <c r="L715" s="622"/>
      <c r="M715" s="613"/>
      <c r="N715" s="613"/>
      <c r="O715" s="610"/>
      <c r="P715" s="610"/>
      <c r="Q715" s="612"/>
      <c r="R715" s="613"/>
      <c r="S715" s="612"/>
      <c r="T715" s="612"/>
      <c r="U715" s="613"/>
      <c r="V715" s="612"/>
      <c r="W715" s="620"/>
    </row>
    <row r="716" ht="13.5" customHeight="1">
      <c r="A716" s="604"/>
      <c r="B716" s="475"/>
      <c r="C716" s="475"/>
      <c r="D716" s="492"/>
      <c r="E716" s="492"/>
      <c r="F716" s="606"/>
      <c r="G716" s="617"/>
      <c r="H716" s="492"/>
      <c r="I716" s="492"/>
      <c r="J716" s="657"/>
      <c r="K716" s="618"/>
      <c r="L716" s="622"/>
      <c r="M716" s="613"/>
      <c r="N716" s="613"/>
      <c r="O716" s="610"/>
      <c r="P716" s="610"/>
      <c r="Q716" s="612"/>
      <c r="R716" s="613"/>
      <c r="S716" s="612"/>
      <c r="T716" s="612"/>
      <c r="U716" s="613"/>
      <c r="V716" s="612"/>
      <c r="W716" s="620"/>
    </row>
    <row r="717" ht="13.5" customHeight="1">
      <c r="A717" s="604"/>
      <c r="B717" s="475"/>
      <c r="C717" s="475"/>
      <c r="D717" s="492"/>
      <c r="E717" s="492"/>
      <c r="F717" s="606"/>
      <c r="G717" s="617"/>
      <c r="H717" s="492"/>
      <c r="I717" s="492"/>
      <c r="J717" s="657"/>
      <c r="K717" s="618"/>
      <c r="L717" s="622"/>
      <c r="M717" s="613"/>
      <c r="N717" s="613"/>
      <c r="O717" s="610"/>
      <c r="P717" s="610"/>
      <c r="Q717" s="612"/>
      <c r="R717" s="613"/>
      <c r="S717" s="612"/>
      <c r="T717" s="612"/>
      <c r="U717" s="613"/>
      <c r="V717" s="612"/>
      <c r="W717" s="620"/>
    </row>
    <row r="718" ht="13.5" customHeight="1">
      <c r="A718" s="604"/>
      <c r="B718" s="475"/>
      <c r="C718" s="475"/>
      <c r="D718" s="492"/>
      <c r="E718" s="492"/>
      <c r="F718" s="606"/>
      <c r="G718" s="617"/>
      <c r="H718" s="492"/>
      <c r="I718" s="492"/>
      <c r="J718" s="657"/>
      <c r="K718" s="618"/>
      <c r="L718" s="622"/>
      <c r="M718" s="613"/>
      <c r="N718" s="613"/>
      <c r="O718" s="610"/>
      <c r="P718" s="610"/>
      <c r="Q718" s="612"/>
      <c r="R718" s="613"/>
      <c r="S718" s="612"/>
      <c r="T718" s="612"/>
      <c r="U718" s="613"/>
      <c r="V718" s="612"/>
      <c r="W718" s="620"/>
    </row>
    <row r="719" ht="13.5" customHeight="1">
      <c r="A719" s="604"/>
      <c r="B719" s="475"/>
      <c r="C719" s="475"/>
      <c r="D719" s="492"/>
      <c r="E719" s="492"/>
      <c r="F719" s="606"/>
      <c r="G719" s="617"/>
      <c r="H719" s="492"/>
      <c r="I719" s="492"/>
      <c r="J719" s="657"/>
      <c r="K719" s="618"/>
      <c r="L719" s="622"/>
      <c r="M719" s="613"/>
      <c r="N719" s="613"/>
      <c r="O719" s="610"/>
      <c r="P719" s="610"/>
      <c r="Q719" s="612"/>
      <c r="R719" s="613"/>
      <c r="S719" s="612"/>
      <c r="T719" s="612"/>
      <c r="U719" s="613"/>
      <c r="V719" s="612"/>
      <c r="W719" s="620"/>
    </row>
    <row r="720" ht="13.5" customHeight="1">
      <c r="A720" s="604"/>
      <c r="B720" s="475"/>
      <c r="C720" s="475"/>
      <c r="D720" s="492"/>
      <c r="E720" s="492"/>
      <c r="F720" s="606"/>
      <c r="G720" s="617"/>
      <c r="H720" s="492"/>
      <c r="I720" s="492"/>
      <c r="J720" s="657"/>
      <c r="K720" s="618"/>
      <c r="L720" s="622"/>
      <c r="M720" s="613"/>
      <c r="N720" s="613"/>
      <c r="O720" s="610"/>
      <c r="P720" s="610"/>
      <c r="Q720" s="612"/>
      <c r="R720" s="613"/>
      <c r="S720" s="612"/>
      <c r="T720" s="612"/>
      <c r="U720" s="613"/>
      <c r="V720" s="612"/>
      <c r="W720" s="620"/>
    </row>
    <row r="721" ht="13.5" customHeight="1">
      <c r="A721" s="604"/>
      <c r="B721" s="475"/>
      <c r="C721" s="475"/>
      <c r="D721" s="492"/>
      <c r="E721" s="492"/>
      <c r="F721" s="606"/>
      <c r="G721" s="617"/>
      <c r="H721" s="492"/>
      <c r="I721" s="492"/>
      <c r="J721" s="657"/>
      <c r="K721" s="618"/>
      <c r="L721" s="622"/>
      <c r="M721" s="613"/>
      <c r="N721" s="613"/>
      <c r="O721" s="610"/>
      <c r="P721" s="610"/>
      <c r="Q721" s="612"/>
      <c r="R721" s="613"/>
      <c r="S721" s="612"/>
      <c r="T721" s="612"/>
      <c r="U721" s="613"/>
      <c r="V721" s="612"/>
      <c r="W721" s="620"/>
    </row>
    <row r="722" ht="13.5" customHeight="1">
      <c r="A722" s="604"/>
      <c r="B722" s="475"/>
      <c r="C722" s="475"/>
      <c r="D722" s="492"/>
      <c r="E722" s="492"/>
      <c r="F722" s="606"/>
      <c r="G722" s="617"/>
      <c r="H722" s="492"/>
      <c r="I722" s="492"/>
      <c r="J722" s="657"/>
      <c r="K722" s="618"/>
      <c r="L722" s="622"/>
      <c r="M722" s="613"/>
      <c r="N722" s="613"/>
      <c r="O722" s="610"/>
      <c r="P722" s="610"/>
      <c r="Q722" s="612"/>
      <c r="R722" s="613"/>
      <c r="S722" s="612"/>
      <c r="T722" s="612"/>
      <c r="U722" s="613"/>
      <c r="V722" s="612"/>
      <c r="W722" s="620"/>
    </row>
    <row r="723" ht="13.5" customHeight="1">
      <c r="A723" s="604"/>
      <c r="B723" s="475"/>
      <c r="C723" s="475"/>
      <c r="D723" s="492"/>
      <c r="E723" s="492"/>
      <c r="F723" s="606"/>
      <c r="G723" s="617"/>
      <c r="H723" s="492"/>
      <c r="I723" s="492"/>
      <c r="J723" s="657"/>
      <c r="K723" s="618"/>
      <c r="L723" s="622"/>
      <c r="M723" s="613"/>
      <c r="N723" s="613"/>
      <c r="O723" s="610"/>
      <c r="P723" s="610"/>
      <c r="Q723" s="612"/>
      <c r="R723" s="613"/>
      <c r="S723" s="612"/>
      <c r="T723" s="612"/>
      <c r="U723" s="613"/>
      <c r="V723" s="612"/>
      <c r="W723" s="620"/>
    </row>
    <row r="724" ht="13.5" customHeight="1">
      <c r="A724" s="604"/>
      <c r="B724" s="475"/>
      <c r="C724" s="475"/>
      <c r="D724" s="492"/>
      <c r="E724" s="492"/>
      <c r="F724" s="606"/>
      <c r="G724" s="617"/>
      <c r="H724" s="492"/>
      <c r="I724" s="492"/>
      <c r="J724" s="657"/>
      <c r="K724" s="618"/>
      <c r="L724" s="622"/>
      <c r="M724" s="613"/>
      <c r="N724" s="613"/>
      <c r="O724" s="610"/>
      <c r="P724" s="610"/>
      <c r="Q724" s="612"/>
      <c r="R724" s="613"/>
      <c r="S724" s="612"/>
      <c r="T724" s="612"/>
      <c r="U724" s="613"/>
      <c r="V724" s="612"/>
      <c r="W724" s="620"/>
    </row>
    <row r="725" ht="13.5" customHeight="1">
      <c r="A725" s="604"/>
      <c r="B725" s="475"/>
      <c r="C725" s="475"/>
      <c r="D725" s="492"/>
      <c r="E725" s="492"/>
      <c r="F725" s="606"/>
      <c r="G725" s="617"/>
      <c r="H725" s="492"/>
      <c r="I725" s="492"/>
      <c r="J725" s="657"/>
      <c r="K725" s="618"/>
      <c r="L725" s="622"/>
      <c r="M725" s="613"/>
      <c r="N725" s="613"/>
      <c r="O725" s="610"/>
      <c r="P725" s="610"/>
      <c r="Q725" s="612"/>
      <c r="R725" s="613"/>
      <c r="S725" s="612"/>
      <c r="T725" s="612"/>
      <c r="U725" s="613"/>
      <c r="V725" s="612"/>
      <c r="W725" s="620"/>
    </row>
    <row r="726" ht="13.5" customHeight="1">
      <c r="A726" s="604"/>
      <c r="B726" s="475"/>
      <c r="C726" s="475"/>
      <c r="D726" s="492"/>
      <c r="E726" s="492"/>
      <c r="F726" s="606"/>
      <c r="G726" s="617"/>
      <c r="H726" s="492"/>
      <c r="I726" s="492"/>
      <c r="J726" s="657"/>
      <c r="K726" s="618"/>
      <c r="L726" s="622"/>
      <c r="M726" s="613"/>
      <c r="N726" s="613"/>
      <c r="O726" s="610"/>
      <c r="P726" s="610"/>
      <c r="Q726" s="612"/>
      <c r="R726" s="613"/>
      <c r="S726" s="612"/>
      <c r="T726" s="612"/>
      <c r="U726" s="613"/>
      <c r="V726" s="612"/>
      <c r="W726" s="620"/>
    </row>
    <row r="727" ht="13.5" customHeight="1">
      <c r="A727" s="604"/>
      <c r="B727" s="475"/>
      <c r="C727" s="475"/>
      <c r="D727" s="492"/>
      <c r="E727" s="492"/>
      <c r="F727" s="606"/>
      <c r="G727" s="617"/>
      <c r="H727" s="492"/>
      <c r="I727" s="492"/>
      <c r="J727" s="657"/>
      <c r="K727" s="618"/>
      <c r="L727" s="622"/>
      <c r="M727" s="613"/>
      <c r="N727" s="613"/>
      <c r="O727" s="610"/>
      <c r="P727" s="610"/>
      <c r="Q727" s="612"/>
      <c r="R727" s="613"/>
      <c r="S727" s="612"/>
      <c r="T727" s="612"/>
      <c r="U727" s="613"/>
      <c r="V727" s="612"/>
      <c r="W727" s="620"/>
    </row>
    <row r="728" ht="13.5" customHeight="1">
      <c r="A728" s="604"/>
      <c r="B728" s="475"/>
      <c r="C728" s="475"/>
      <c r="D728" s="492"/>
      <c r="E728" s="492"/>
      <c r="F728" s="606"/>
      <c r="G728" s="617"/>
      <c r="H728" s="492"/>
      <c r="I728" s="492"/>
      <c r="J728" s="657"/>
      <c r="K728" s="618"/>
      <c r="L728" s="622"/>
      <c r="M728" s="613"/>
      <c r="N728" s="613"/>
      <c r="O728" s="610"/>
      <c r="P728" s="610"/>
      <c r="Q728" s="612"/>
      <c r="R728" s="613"/>
      <c r="S728" s="612"/>
      <c r="T728" s="612"/>
      <c r="U728" s="613"/>
      <c r="V728" s="612"/>
      <c r="W728" s="620"/>
    </row>
    <row r="729" ht="13.5" customHeight="1">
      <c r="A729" s="604"/>
      <c r="B729" s="475"/>
      <c r="C729" s="475"/>
      <c r="D729" s="492"/>
      <c r="E729" s="492"/>
      <c r="F729" s="606"/>
      <c r="G729" s="617"/>
      <c r="H729" s="492"/>
      <c r="I729" s="492"/>
      <c r="J729" s="657"/>
      <c r="K729" s="618"/>
      <c r="L729" s="622"/>
      <c r="M729" s="613"/>
      <c r="N729" s="613"/>
      <c r="O729" s="610"/>
      <c r="P729" s="610"/>
      <c r="Q729" s="612"/>
      <c r="R729" s="613"/>
      <c r="S729" s="612"/>
      <c r="T729" s="612"/>
      <c r="U729" s="613"/>
      <c r="V729" s="612"/>
      <c r="W729" s="620"/>
    </row>
    <row r="730" ht="13.5" customHeight="1">
      <c r="A730" s="604"/>
      <c r="B730" s="475"/>
      <c r="C730" s="475"/>
      <c r="D730" s="492"/>
      <c r="E730" s="492"/>
      <c r="F730" s="606"/>
      <c r="G730" s="617"/>
      <c r="H730" s="492"/>
      <c r="I730" s="492"/>
      <c r="J730" s="657"/>
      <c r="K730" s="618"/>
      <c r="L730" s="622"/>
      <c r="M730" s="613"/>
      <c r="N730" s="613"/>
      <c r="O730" s="610"/>
      <c r="P730" s="610"/>
      <c r="Q730" s="612"/>
      <c r="R730" s="613"/>
      <c r="S730" s="612"/>
      <c r="T730" s="612"/>
      <c r="U730" s="613"/>
      <c r="V730" s="612"/>
      <c r="W730" s="620"/>
    </row>
    <row r="731" ht="13.5" customHeight="1">
      <c r="A731" s="604"/>
      <c r="B731" s="475"/>
      <c r="C731" s="475"/>
      <c r="D731" s="492"/>
      <c r="E731" s="492"/>
      <c r="F731" s="606"/>
      <c r="G731" s="617"/>
      <c r="H731" s="492"/>
      <c r="I731" s="492"/>
      <c r="J731" s="657"/>
      <c r="K731" s="618"/>
      <c r="L731" s="622"/>
      <c r="M731" s="613"/>
      <c r="N731" s="613"/>
      <c r="O731" s="610"/>
      <c r="P731" s="610"/>
      <c r="Q731" s="612"/>
      <c r="R731" s="613"/>
      <c r="S731" s="612"/>
      <c r="T731" s="612"/>
      <c r="U731" s="613"/>
      <c r="V731" s="612"/>
      <c r="W731" s="620"/>
    </row>
    <row r="732" ht="13.5" customHeight="1">
      <c r="A732" s="604"/>
      <c r="B732" s="475"/>
      <c r="C732" s="475"/>
      <c r="D732" s="492"/>
      <c r="E732" s="492"/>
      <c r="F732" s="606"/>
      <c r="G732" s="617"/>
      <c r="H732" s="492"/>
      <c r="I732" s="492"/>
      <c r="J732" s="657"/>
      <c r="K732" s="618"/>
      <c r="L732" s="622"/>
      <c r="M732" s="613"/>
      <c r="N732" s="613"/>
      <c r="O732" s="610"/>
      <c r="P732" s="610"/>
      <c r="Q732" s="612"/>
      <c r="R732" s="613"/>
      <c r="S732" s="612"/>
      <c r="T732" s="612"/>
      <c r="U732" s="613"/>
      <c r="V732" s="612"/>
      <c r="W732" s="620"/>
    </row>
    <row r="733" ht="13.5" customHeight="1">
      <c r="A733" s="604"/>
      <c r="B733" s="475"/>
      <c r="C733" s="475"/>
      <c r="D733" s="492"/>
      <c r="E733" s="492"/>
      <c r="F733" s="606"/>
      <c r="G733" s="617"/>
      <c r="H733" s="492"/>
      <c r="I733" s="492"/>
      <c r="J733" s="657"/>
      <c r="K733" s="618"/>
      <c r="L733" s="622"/>
      <c r="M733" s="613"/>
      <c r="N733" s="613"/>
      <c r="O733" s="610"/>
      <c r="P733" s="610"/>
      <c r="Q733" s="612"/>
      <c r="R733" s="613"/>
      <c r="S733" s="612"/>
      <c r="T733" s="612"/>
      <c r="U733" s="613"/>
      <c r="V733" s="612"/>
      <c r="W733" s="620"/>
    </row>
    <row r="734" ht="13.5" customHeight="1">
      <c r="A734" s="604"/>
      <c r="B734" s="475"/>
      <c r="C734" s="475"/>
      <c r="D734" s="492"/>
      <c r="E734" s="492"/>
      <c r="F734" s="606"/>
      <c r="G734" s="617"/>
      <c r="H734" s="492"/>
      <c r="I734" s="492"/>
      <c r="J734" s="657"/>
      <c r="K734" s="618"/>
      <c r="L734" s="622"/>
      <c r="M734" s="613"/>
      <c r="N734" s="613"/>
      <c r="O734" s="610"/>
      <c r="P734" s="610"/>
      <c r="Q734" s="612"/>
      <c r="R734" s="613"/>
      <c r="S734" s="612"/>
      <c r="T734" s="612"/>
      <c r="U734" s="613"/>
      <c r="V734" s="612"/>
      <c r="W734" s="620"/>
    </row>
    <row r="735" ht="13.5" customHeight="1">
      <c r="A735" s="604"/>
      <c r="B735" s="475"/>
      <c r="C735" s="475"/>
      <c r="D735" s="492"/>
      <c r="E735" s="492"/>
      <c r="F735" s="606"/>
      <c r="G735" s="617"/>
      <c r="H735" s="492"/>
      <c r="I735" s="492"/>
      <c r="J735" s="657"/>
      <c r="K735" s="618"/>
      <c r="L735" s="622"/>
      <c r="M735" s="613"/>
      <c r="N735" s="613"/>
      <c r="O735" s="610"/>
      <c r="P735" s="610"/>
      <c r="Q735" s="612"/>
      <c r="R735" s="613"/>
      <c r="S735" s="612"/>
      <c r="T735" s="612"/>
      <c r="U735" s="613"/>
      <c r="V735" s="612"/>
      <c r="W735" s="620"/>
    </row>
    <row r="736" ht="13.5" customHeight="1">
      <c r="A736" s="604"/>
      <c r="B736" s="475"/>
      <c r="C736" s="475"/>
      <c r="D736" s="492"/>
      <c r="E736" s="492"/>
      <c r="F736" s="606"/>
      <c r="G736" s="617"/>
      <c r="H736" s="492"/>
      <c r="I736" s="492"/>
      <c r="J736" s="657"/>
      <c r="K736" s="618"/>
      <c r="L736" s="622"/>
      <c r="M736" s="613"/>
      <c r="N736" s="613"/>
      <c r="O736" s="610"/>
      <c r="P736" s="610"/>
      <c r="Q736" s="612"/>
      <c r="R736" s="613"/>
      <c r="S736" s="612"/>
      <c r="T736" s="612"/>
      <c r="U736" s="613"/>
      <c r="V736" s="612"/>
      <c r="W736" s="620"/>
    </row>
    <row r="737" ht="13.5" customHeight="1">
      <c r="A737" s="604"/>
      <c r="B737" s="475"/>
      <c r="C737" s="475"/>
      <c r="D737" s="492"/>
      <c r="E737" s="492"/>
      <c r="F737" s="606"/>
      <c r="G737" s="617"/>
      <c r="H737" s="492"/>
      <c r="I737" s="492"/>
      <c r="J737" s="657"/>
      <c r="K737" s="618"/>
      <c r="L737" s="622"/>
      <c r="M737" s="613"/>
      <c r="N737" s="613"/>
      <c r="O737" s="610"/>
      <c r="P737" s="610"/>
      <c r="Q737" s="612"/>
      <c r="R737" s="613"/>
      <c r="S737" s="612"/>
      <c r="T737" s="612"/>
      <c r="U737" s="613"/>
      <c r="V737" s="612"/>
      <c r="W737" s="620"/>
    </row>
    <row r="738" ht="13.5" customHeight="1">
      <c r="A738" s="604"/>
      <c r="B738" s="475"/>
      <c r="C738" s="475"/>
      <c r="D738" s="492"/>
      <c r="E738" s="492"/>
      <c r="F738" s="606"/>
      <c r="G738" s="617"/>
      <c r="H738" s="492"/>
      <c r="I738" s="492"/>
      <c r="J738" s="657"/>
      <c r="K738" s="618"/>
      <c r="L738" s="622"/>
      <c r="M738" s="613"/>
      <c r="N738" s="613"/>
      <c r="O738" s="610"/>
      <c r="P738" s="610"/>
      <c r="Q738" s="612"/>
      <c r="R738" s="613"/>
      <c r="S738" s="612"/>
      <c r="T738" s="612"/>
      <c r="U738" s="613"/>
      <c r="V738" s="612"/>
      <c r="W738" s="620"/>
    </row>
    <row r="739" ht="13.5" customHeight="1">
      <c r="A739" s="604"/>
      <c r="B739" s="475"/>
      <c r="C739" s="475"/>
      <c r="D739" s="492"/>
      <c r="E739" s="492"/>
      <c r="F739" s="606"/>
      <c r="G739" s="617"/>
      <c r="H739" s="492"/>
      <c r="I739" s="492"/>
      <c r="J739" s="657"/>
      <c r="K739" s="618"/>
      <c r="L739" s="622"/>
      <c r="M739" s="613"/>
      <c r="N739" s="613"/>
      <c r="O739" s="610"/>
      <c r="P739" s="610"/>
      <c r="Q739" s="612"/>
      <c r="R739" s="613"/>
      <c r="S739" s="612"/>
      <c r="T739" s="612"/>
      <c r="U739" s="613"/>
      <c r="V739" s="612"/>
      <c r="W739" s="620"/>
    </row>
    <row r="740" ht="13.5" customHeight="1">
      <c r="A740" s="604"/>
      <c r="B740" s="475"/>
      <c r="C740" s="475"/>
      <c r="D740" s="492"/>
      <c r="E740" s="492"/>
      <c r="F740" s="606"/>
      <c r="G740" s="617"/>
      <c r="H740" s="492"/>
      <c r="I740" s="492"/>
      <c r="J740" s="657"/>
      <c r="K740" s="618"/>
      <c r="L740" s="622"/>
      <c r="M740" s="613"/>
      <c r="N740" s="613"/>
      <c r="O740" s="610"/>
      <c r="P740" s="610"/>
      <c r="Q740" s="612"/>
      <c r="R740" s="613"/>
      <c r="S740" s="612"/>
      <c r="T740" s="612"/>
      <c r="U740" s="613"/>
      <c r="V740" s="612"/>
      <c r="W740" s="620"/>
    </row>
    <row r="741" ht="13.5" customHeight="1">
      <c r="A741" s="604"/>
      <c r="B741" s="475"/>
      <c r="C741" s="475"/>
      <c r="D741" s="492"/>
      <c r="E741" s="492"/>
      <c r="F741" s="606"/>
      <c r="G741" s="617"/>
      <c r="H741" s="492"/>
      <c r="I741" s="492"/>
      <c r="J741" s="657"/>
      <c r="K741" s="618"/>
      <c r="L741" s="622"/>
      <c r="M741" s="613"/>
      <c r="N741" s="613"/>
      <c r="O741" s="610"/>
      <c r="P741" s="610"/>
      <c r="Q741" s="612"/>
      <c r="R741" s="613"/>
      <c r="S741" s="612"/>
      <c r="T741" s="612"/>
      <c r="U741" s="613"/>
      <c r="V741" s="612"/>
      <c r="W741" s="620"/>
    </row>
    <row r="742" ht="13.5" customHeight="1">
      <c r="A742" s="604"/>
      <c r="B742" s="475"/>
      <c r="C742" s="475"/>
      <c r="D742" s="492"/>
      <c r="E742" s="492"/>
      <c r="F742" s="606"/>
      <c r="G742" s="617"/>
      <c r="H742" s="492"/>
      <c r="I742" s="492"/>
      <c r="J742" s="657"/>
      <c r="K742" s="618"/>
      <c r="L742" s="622"/>
      <c r="M742" s="613"/>
      <c r="N742" s="613"/>
      <c r="O742" s="610"/>
      <c r="P742" s="610"/>
      <c r="Q742" s="612"/>
      <c r="R742" s="613"/>
      <c r="S742" s="612"/>
      <c r="T742" s="612"/>
      <c r="U742" s="613"/>
      <c r="V742" s="612"/>
      <c r="W742" s="620"/>
    </row>
    <row r="743" ht="13.5" customHeight="1">
      <c r="A743" s="604"/>
      <c r="B743" s="475"/>
      <c r="C743" s="475"/>
      <c r="D743" s="492"/>
      <c r="E743" s="492"/>
      <c r="F743" s="606"/>
      <c r="G743" s="617"/>
      <c r="H743" s="492"/>
      <c r="I743" s="492"/>
      <c r="J743" s="657"/>
      <c r="K743" s="618"/>
      <c r="L743" s="622"/>
      <c r="M743" s="613"/>
      <c r="N743" s="613"/>
      <c r="O743" s="610"/>
      <c r="P743" s="610"/>
      <c r="Q743" s="612"/>
      <c r="R743" s="613"/>
      <c r="S743" s="612"/>
      <c r="T743" s="612"/>
      <c r="U743" s="613"/>
      <c r="V743" s="612"/>
      <c r="W743" s="620"/>
    </row>
    <row r="744" ht="13.5" customHeight="1">
      <c r="A744" s="604"/>
      <c r="B744" s="475"/>
      <c r="C744" s="475"/>
      <c r="D744" s="492"/>
      <c r="E744" s="492"/>
      <c r="F744" s="606"/>
      <c r="G744" s="617"/>
      <c r="H744" s="492"/>
      <c r="I744" s="492"/>
      <c r="J744" s="657"/>
      <c r="K744" s="618"/>
      <c r="L744" s="622"/>
      <c r="M744" s="613"/>
      <c r="N744" s="613"/>
      <c r="O744" s="610"/>
      <c r="P744" s="610"/>
      <c r="Q744" s="612"/>
      <c r="R744" s="613"/>
      <c r="S744" s="612"/>
      <c r="T744" s="612"/>
      <c r="U744" s="613"/>
      <c r="V744" s="612"/>
      <c r="W744" s="620"/>
    </row>
    <row r="745" ht="13.5" customHeight="1">
      <c r="A745" s="604"/>
      <c r="B745" s="475"/>
      <c r="C745" s="475"/>
      <c r="D745" s="492"/>
      <c r="E745" s="492"/>
      <c r="F745" s="606"/>
      <c r="G745" s="617"/>
      <c r="H745" s="492"/>
      <c r="I745" s="492"/>
      <c r="J745" s="657"/>
      <c r="K745" s="618"/>
      <c r="L745" s="622"/>
      <c r="M745" s="613"/>
      <c r="N745" s="613"/>
      <c r="O745" s="610"/>
      <c r="P745" s="610"/>
      <c r="Q745" s="612"/>
      <c r="R745" s="613"/>
      <c r="S745" s="612"/>
      <c r="T745" s="612"/>
      <c r="U745" s="613"/>
      <c r="V745" s="612"/>
      <c r="W745" s="620"/>
    </row>
    <row r="746" ht="13.5" customHeight="1">
      <c r="A746" s="604"/>
      <c r="B746" s="475"/>
      <c r="C746" s="475"/>
      <c r="D746" s="492"/>
      <c r="E746" s="492"/>
      <c r="F746" s="606"/>
      <c r="G746" s="617"/>
      <c r="H746" s="492"/>
      <c r="I746" s="492"/>
      <c r="J746" s="657"/>
      <c r="K746" s="618"/>
      <c r="L746" s="622"/>
      <c r="M746" s="613"/>
      <c r="N746" s="613"/>
      <c r="O746" s="610"/>
      <c r="P746" s="610"/>
      <c r="Q746" s="612"/>
      <c r="R746" s="613"/>
      <c r="S746" s="612"/>
      <c r="T746" s="612"/>
      <c r="U746" s="613"/>
      <c r="V746" s="612"/>
      <c r="W746" s="620"/>
    </row>
    <row r="747" ht="13.5" customHeight="1">
      <c r="A747" s="604"/>
      <c r="B747" s="475"/>
      <c r="C747" s="475"/>
      <c r="D747" s="492"/>
      <c r="E747" s="492"/>
      <c r="F747" s="606"/>
      <c r="G747" s="617"/>
      <c r="H747" s="492"/>
      <c r="I747" s="492"/>
      <c r="J747" s="657"/>
      <c r="K747" s="618"/>
      <c r="L747" s="622"/>
      <c r="M747" s="613"/>
      <c r="N747" s="613"/>
      <c r="O747" s="610"/>
      <c r="P747" s="610"/>
      <c r="Q747" s="612"/>
      <c r="R747" s="613"/>
      <c r="S747" s="612"/>
      <c r="T747" s="612"/>
      <c r="U747" s="613"/>
      <c r="V747" s="612"/>
      <c r="W747" s="620"/>
    </row>
    <row r="748" ht="13.5" customHeight="1">
      <c r="A748" s="604"/>
      <c r="B748" s="475"/>
      <c r="C748" s="475"/>
      <c r="D748" s="492"/>
      <c r="E748" s="492"/>
      <c r="F748" s="606"/>
      <c r="G748" s="617"/>
      <c r="H748" s="492"/>
      <c r="I748" s="492"/>
      <c r="J748" s="657"/>
      <c r="K748" s="618"/>
      <c r="L748" s="622"/>
      <c r="M748" s="613"/>
      <c r="N748" s="613"/>
      <c r="O748" s="610"/>
      <c r="P748" s="610"/>
      <c r="Q748" s="612"/>
      <c r="R748" s="613"/>
      <c r="S748" s="612"/>
      <c r="T748" s="612"/>
      <c r="U748" s="613"/>
      <c r="V748" s="612"/>
      <c r="W748" s="620"/>
    </row>
    <row r="749" ht="13.5" customHeight="1">
      <c r="A749" s="604"/>
      <c r="B749" s="475"/>
      <c r="C749" s="475"/>
      <c r="D749" s="492"/>
      <c r="E749" s="492"/>
      <c r="F749" s="606"/>
      <c r="G749" s="617"/>
      <c r="H749" s="492"/>
      <c r="I749" s="492"/>
      <c r="J749" s="657"/>
      <c r="K749" s="618"/>
      <c r="L749" s="622"/>
      <c r="M749" s="613"/>
      <c r="N749" s="613"/>
      <c r="O749" s="610"/>
      <c r="P749" s="610"/>
      <c r="Q749" s="612"/>
      <c r="R749" s="613"/>
      <c r="S749" s="612"/>
      <c r="T749" s="612"/>
      <c r="U749" s="613"/>
      <c r="V749" s="612"/>
      <c r="W749" s="620"/>
    </row>
    <row r="750" ht="13.5" customHeight="1">
      <c r="A750" s="604"/>
      <c r="B750" s="475"/>
      <c r="C750" s="475"/>
      <c r="D750" s="492"/>
      <c r="E750" s="492"/>
      <c r="F750" s="606"/>
      <c r="G750" s="617"/>
      <c r="H750" s="492"/>
      <c r="I750" s="492"/>
      <c r="J750" s="657"/>
      <c r="K750" s="618"/>
      <c r="L750" s="622"/>
      <c r="M750" s="613"/>
      <c r="N750" s="613"/>
      <c r="O750" s="610"/>
      <c r="P750" s="610"/>
      <c r="Q750" s="612"/>
      <c r="R750" s="613"/>
      <c r="S750" s="612"/>
      <c r="T750" s="612"/>
      <c r="U750" s="613"/>
      <c r="V750" s="612"/>
      <c r="W750" s="620"/>
    </row>
    <row r="751" ht="13.5" customHeight="1">
      <c r="A751" s="604"/>
      <c r="B751" s="475"/>
      <c r="C751" s="475"/>
      <c r="D751" s="492"/>
      <c r="E751" s="492"/>
      <c r="F751" s="606"/>
      <c r="G751" s="617"/>
      <c r="H751" s="492"/>
      <c r="I751" s="492"/>
      <c r="J751" s="657"/>
      <c r="K751" s="618"/>
      <c r="L751" s="622"/>
      <c r="M751" s="613"/>
      <c r="N751" s="613"/>
      <c r="O751" s="610"/>
      <c r="P751" s="610"/>
      <c r="Q751" s="612"/>
      <c r="R751" s="613"/>
      <c r="S751" s="612"/>
      <c r="T751" s="612"/>
      <c r="U751" s="613"/>
      <c r="V751" s="612"/>
      <c r="W751" s="620"/>
    </row>
    <row r="752" ht="13.5" customHeight="1">
      <c r="A752" s="604"/>
      <c r="B752" s="475"/>
      <c r="C752" s="475"/>
      <c r="D752" s="492"/>
      <c r="E752" s="492"/>
      <c r="F752" s="606"/>
      <c r="G752" s="617"/>
      <c r="H752" s="492"/>
      <c r="I752" s="492"/>
      <c r="J752" s="657"/>
      <c r="K752" s="618"/>
      <c r="L752" s="622"/>
      <c r="M752" s="613"/>
      <c r="N752" s="613"/>
      <c r="O752" s="610"/>
      <c r="P752" s="610"/>
      <c r="Q752" s="612"/>
      <c r="R752" s="613"/>
      <c r="S752" s="612"/>
      <c r="T752" s="612"/>
      <c r="U752" s="613"/>
      <c r="V752" s="612"/>
      <c r="W752" s="620"/>
    </row>
    <row r="753" ht="13.5" customHeight="1">
      <c r="A753" s="604"/>
      <c r="B753" s="475"/>
      <c r="C753" s="475"/>
      <c r="D753" s="492"/>
      <c r="E753" s="492"/>
      <c r="F753" s="606"/>
      <c r="G753" s="617"/>
      <c r="H753" s="492"/>
      <c r="I753" s="492"/>
      <c r="J753" s="657"/>
      <c r="K753" s="618"/>
      <c r="L753" s="622"/>
      <c r="M753" s="613"/>
      <c r="N753" s="613"/>
      <c r="O753" s="610"/>
      <c r="P753" s="610"/>
      <c r="Q753" s="612"/>
      <c r="R753" s="613"/>
      <c r="S753" s="612"/>
      <c r="T753" s="612"/>
      <c r="U753" s="613"/>
      <c r="V753" s="612"/>
      <c r="W753" s="620"/>
    </row>
    <row r="754" ht="13.5" customHeight="1">
      <c r="A754" s="604"/>
      <c r="B754" s="475"/>
      <c r="C754" s="475"/>
      <c r="D754" s="492"/>
      <c r="E754" s="492"/>
      <c r="F754" s="606"/>
      <c r="G754" s="617"/>
      <c r="H754" s="492"/>
      <c r="I754" s="492"/>
      <c r="J754" s="657"/>
      <c r="K754" s="618"/>
      <c r="L754" s="622"/>
      <c r="M754" s="613"/>
      <c r="N754" s="613"/>
      <c r="O754" s="610"/>
      <c r="P754" s="610"/>
      <c r="Q754" s="612"/>
      <c r="R754" s="613"/>
      <c r="S754" s="612"/>
      <c r="T754" s="612"/>
      <c r="U754" s="613"/>
      <c r="V754" s="612"/>
      <c r="W754" s="620"/>
    </row>
    <row r="755" ht="13.5" customHeight="1">
      <c r="A755" s="604"/>
      <c r="B755" s="475"/>
      <c r="C755" s="475"/>
      <c r="D755" s="492"/>
      <c r="E755" s="492"/>
      <c r="F755" s="606"/>
      <c r="G755" s="617"/>
      <c r="H755" s="492"/>
      <c r="I755" s="492"/>
      <c r="J755" s="657"/>
      <c r="K755" s="618"/>
      <c r="L755" s="622"/>
      <c r="M755" s="613"/>
      <c r="N755" s="613"/>
      <c r="O755" s="610"/>
      <c r="P755" s="610"/>
      <c r="Q755" s="612"/>
      <c r="R755" s="613"/>
      <c r="S755" s="612"/>
      <c r="T755" s="612"/>
      <c r="U755" s="613"/>
      <c r="V755" s="612"/>
      <c r="W755" s="620"/>
    </row>
    <row r="756" ht="13.5" customHeight="1">
      <c r="A756" s="604"/>
      <c r="B756" s="475"/>
      <c r="C756" s="475"/>
      <c r="D756" s="492"/>
      <c r="E756" s="492"/>
      <c r="F756" s="606"/>
      <c r="G756" s="617"/>
      <c r="H756" s="492"/>
      <c r="I756" s="492"/>
      <c r="J756" s="657"/>
      <c r="K756" s="618"/>
      <c r="L756" s="622"/>
      <c r="M756" s="613"/>
      <c r="N756" s="613"/>
      <c r="O756" s="610"/>
      <c r="P756" s="610"/>
      <c r="Q756" s="612"/>
      <c r="R756" s="613"/>
      <c r="S756" s="612"/>
      <c r="T756" s="612"/>
      <c r="U756" s="613"/>
      <c r="V756" s="612"/>
      <c r="W756" s="620"/>
    </row>
    <row r="757" ht="13.5" customHeight="1">
      <c r="A757" s="604"/>
      <c r="B757" s="475"/>
      <c r="C757" s="475"/>
      <c r="D757" s="492"/>
      <c r="E757" s="492"/>
      <c r="F757" s="606"/>
      <c r="G757" s="617"/>
      <c r="H757" s="492"/>
      <c r="I757" s="492"/>
      <c r="J757" s="657"/>
      <c r="K757" s="618"/>
      <c r="L757" s="622"/>
      <c r="M757" s="613"/>
      <c r="N757" s="613"/>
      <c r="O757" s="610"/>
      <c r="P757" s="610"/>
      <c r="Q757" s="612"/>
      <c r="R757" s="613"/>
      <c r="S757" s="612"/>
      <c r="T757" s="612"/>
      <c r="U757" s="613"/>
      <c r="V757" s="612"/>
      <c r="W757" s="620"/>
    </row>
    <row r="758" ht="13.5" customHeight="1">
      <c r="A758" s="604"/>
      <c r="B758" s="475"/>
      <c r="C758" s="475"/>
      <c r="D758" s="492"/>
      <c r="E758" s="492"/>
      <c r="F758" s="606"/>
      <c r="G758" s="617"/>
      <c r="H758" s="492"/>
      <c r="I758" s="492"/>
      <c r="J758" s="657"/>
      <c r="K758" s="618"/>
      <c r="L758" s="622"/>
      <c r="M758" s="613"/>
      <c r="N758" s="613"/>
      <c r="O758" s="610"/>
      <c r="P758" s="610"/>
      <c r="Q758" s="612"/>
      <c r="R758" s="613"/>
      <c r="S758" s="612"/>
      <c r="T758" s="612"/>
      <c r="U758" s="613"/>
      <c r="V758" s="612"/>
      <c r="W758" s="620"/>
    </row>
    <row r="759" ht="13.5" customHeight="1">
      <c r="A759" s="604"/>
      <c r="B759" s="475"/>
      <c r="C759" s="475"/>
      <c r="D759" s="492"/>
      <c r="E759" s="492"/>
      <c r="F759" s="606"/>
      <c r="G759" s="617"/>
      <c r="H759" s="492"/>
      <c r="I759" s="492"/>
      <c r="J759" s="657"/>
      <c r="K759" s="618"/>
      <c r="L759" s="622"/>
      <c r="M759" s="613"/>
      <c r="N759" s="613"/>
      <c r="O759" s="610"/>
      <c r="P759" s="610"/>
      <c r="Q759" s="612"/>
      <c r="R759" s="613"/>
      <c r="S759" s="612"/>
      <c r="T759" s="612"/>
      <c r="U759" s="613"/>
      <c r="V759" s="612"/>
      <c r="W759" s="620"/>
    </row>
    <row r="760" ht="13.5" customHeight="1">
      <c r="A760" s="604"/>
      <c r="B760" s="475"/>
      <c r="C760" s="475"/>
      <c r="D760" s="492"/>
      <c r="E760" s="492"/>
      <c r="F760" s="606"/>
      <c r="G760" s="617"/>
      <c r="H760" s="492"/>
      <c r="I760" s="492"/>
      <c r="J760" s="657"/>
      <c r="K760" s="618"/>
      <c r="L760" s="622"/>
      <c r="M760" s="613"/>
      <c r="N760" s="613"/>
      <c r="O760" s="610"/>
      <c r="P760" s="610"/>
      <c r="Q760" s="612"/>
      <c r="R760" s="613"/>
      <c r="S760" s="612"/>
      <c r="T760" s="612"/>
      <c r="U760" s="613"/>
      <c r="V760" s="612"/>
      <c r="W760" s="620"/>
    </row>
    <row r="761" ht="13.5" customHeight="1">
      <c r="A761" s="604"/>
      <c r="B761" s="475"/>
      <c r="C761" s="475"/>
      <c r="D761" s="492"/>
      <c r="E761" s="492"/>
      <c r="F761" s="606"/>
      <c r="G761" s="617"/>
      <c r="H761" s="492"/>
      <c r="I761" s="492"/>
      <c r="J761" s="657"/>
      <c r="K761" s="618"/>
      <c r="L761" s="622"/>
      <c r="M761" s="613"/>
      <c r="N761" s="613"/>
      <c r="O761" s="610"/>
      <c r="P761" s="610"/>
      <c r="Q761" s="612"/>
      <c r="R761" s="613"/>
      <c r="S761" s="612"/>
      <c r="T761" s="612"/>
      <c r="U761" s="613"/>
      <c r="V761" s="612"/>
      <c r="W761" s="620"/>
    </row>
    <row r="762" ht="13.5" customHeight="1">
      <c r="A762" s="604"/>
      <c r="B762" s="475"/>
      <c r="C762" s="475"/>
      <c r="D762" s="492"/>
      <c r="E762" s="492"/>
      <c r="F762" s="606"/>
      <c r="G762" s="617"/>
      <c r="H762" s="492"/>
      <c r="I762" s="492"/>
      <c r="J762" s="657"/>
      <c r="K762" s="618"/>
      <c r="L762" s="622"/>
      <c r="M762" s="613"/>
      <c r="N762" s="613"/>
      <c r="O762" s="610"/>
      <c r="P762" s="610"/>
      <c r="Q762" s="612"/>
      <c r="R762" s="613"/>
      <c r="S762" s="612"/>
      <c r="T762" s="612"/>
      <c r="U762" s="613"/>
      <c r="V762" s="612"/>
      <c r="W762" s="620"/>
    </row>
    <row r="763" ht="13.5" customHeight="1">
      <c r="A763" s="604"/>
      <c r="B763" s="475"/>
      <c r="C763" s="475"/>
      <c r="D763" s="492"/>
      <c r="E763" s="492"/>
      <c r="F763" s="606"/>
      <c r="G763" s="617"/>
      <c r="H763" s="492"/>
      <c r="I763" s="492"/>
      <c r="J763" s="657"/>
      <c r="K763" s="618"/>
      <c r="L763" s="622"/>
      <c r="M763" s="613"/>
      <c r="N763" s="613"/>
      <c r="O763" s="610"/>
      <c r="P763" s="610"/>
      <c r="Q763" s="612"/>
      <c r="R763" s="613"/>
      <c r="S763" s="612"/>
      <c r="T763" s="612"/>
      <c r="U763" s="613"/>
      <c r="V763" s="612"/>
      <c r="W763" s="620"/>
    </row>
    <row r="764" ht="13.5" customHeight="1">
      <c r="A764" s="604"/>
      <c r="B764" s="475"/>
      <c r="C764" s="475"/>
      <c r="D764" s="492"/>
      <c r="E764" s="492"/>
      <c r="F764" s="606"/>
      <c r="G764" s="617"/>
      <c r="H764" s="492"/>
      <c r="I764" s="492"/>
      <c r="J764" s="657"/>
      <c r="K764" s="618"/>
      <c r="L764" s="622"/>
      <c r="M764" s="613"/>
      <c r="N764" s="613"/>
      <c r="O764" s="610"/>
      <c r="P764" s="610"/>
      <c r="Q764" s="612"/>
      <c r="R764" s="613"/>
      <c r="S764" s="612"/>
      <c r="T764" s="612"/>
      <c r="U764" s="613"/>
      <c r="V764" s="612"/>
      <c r="W764" s="620"/>
    </row>
    <row r="765" ht="13.5" customHeight="1">
      <c r="A765" s="604"/>
      <c r="B765" s="475"/>
      <c r="C765" s="475"/>
      <c r="D765" s="492"/>
      <c r="E765" s="492"/>
      <c r="F765" s="606"/>
      <c r="G765" s="617"/>
      <c r="H765" s="492"/>
      <c r="I765" s="492"/>
      <c r="J765" s="657"/>
      <c r="K765" s="618"/>
      <c r="L765" s="622"/>
      <c r="M765" s="613"/>
      <c r="N765" s="613"/>
      <c r="O765" s="610"/>
      <c r="P765" s="610"/>
      <c r="Q765" s="612"/>
      <c r="R765" s="613"/>
      <c r="S765" s="612"/>
      <c r="T765" s="612"/>
      <c r="U765" s="613"/>
      <c r="V765" s="612"/>
      <c r="W765" s="620"/>
    </row>
    <row r="766" ht="13.5" customHeight="1">
      <c r="A766" s="604"/>
      <c r="B766" s="475"/>
      <c r="C766" s="475"/>
      <c r="D766" s="492"/>
      <c r="E766" s="492"/>
      <c r="F766" s="606"/>
      <c r="G766" s="617"/>
      <c r="H766" s="492"/>
      <c r="I766" s="492"/>
      <c r="J766" s="657"/>
      <c r="K766" s="618"/>
      <c r="L766" s="622"/>
      <c r="M766" s="613"/>
      <c r="N766" s="613"/>
      <c r="O766" s="610"/>
      <c r="P766" s="610"/>
      <c r="Q766" s="612"/>
      <c r="R766" s="613"/>
      <c r="S766" s="612"/>
      <c r="T766" s="612"/>
      <c r="U766" s="613"/>
      <c r="V766" s="612"/>
      <c r="W766" s="620"/>
    </row>
    <row r="767" ht="13.5" customHeight="1">
      <c r="A767" s="604"/>
      <c r="B767" s="475"/>
      <c r="C767" s="475"/>
      <c r="D767" s="492"/>
      <c r="E767" s="492"/>
      <c r="F767" s="606"/>
      <c r="G767" s="617"/>
      <c r="H767" s="492"/>
      <c r="I767" s="492"/>
      <c r="J767" s="657"/>
      <c r="K767" s="618"/>
      <c r="L767" s="622"/>
      <c r="M767" s="613"/>
      <c r="N767" s="613"/>
      <c r="O767" s="610"/>
      <c r="P767" s="610"/>
      <c r="Q767" s="612"/>
      <c r="R767" s="613"/>
      <c r="S767" s="612"/>
      <c r="T767" s="612"/>
      <c r="U767" s="613"/>
      <c r="V767" s="612"/>
      <c r="W767" s="620"/>
    </row>
    <row r="768" ht="13.5" customHeight="1">
      <c r="A768" s="604"/>
      <c r="B768" s="475"/>
      <c r="C768" s="475"/>
      <c r="D768" s="492"/>
      <c r="E768" s="492"/>
      <c r="F768" s="606"/>
      <c r="G768" s="617"/>
      <c r="H768" s="492"/>
      <c r="I768" s="492"/>
      <c r="J768" s="657"/>
      <c r="K768" s="618"/>
      <c r="L768" s="622"/>
      <c r="M768" s="613"/>
      <c r="N768" s="613"/>
      <c r="O768" s="610"/>
      <c r="P768" s="610"/>
      <c r="Q768" s="612"/>
      <c r="R768" s="613"/>
      <c r="S768" s="612"/>
      <c r="T768" s="612"/>
      <c r="U768" s="613"/>
      <c r="V768" s="612"/>
      <c r="W768" s="620"/>
    </row>
    <row r="769" ht="13.5" customHeight="1">
      <c r="A769" s="604"/>
      <c r="B769" s="475"/>
      <c r="C769" s="475"/>
      <c r="D769" s="492"/>
      <c r="E769" s="492"/>
      <c r="F769" s="606"/>
      <c r="G769" s="617"/>
      <c r="H769" s="492"/>
      <c r="I769" s="492"/>
      <c r="J769" s="657"/>
      <c r="K769" s="618"/>
      <c r="L769" s="622"/>
      <c r="M769" s="613"/>
      <c r="N769" s="613"/>
      <c r="O769" s="610"/>
      <c r="P769" s="610"/>
      <c r="Q769" s="612"/>
      <c r="R769" s="613"/>
      <c r="S769" s="612"/>
      <c r="T769" s="612"/>
      <c r="U769" s="613"/>
      <c r="V769" s="612"/>
      <c r="W769" s="620"/>
    </row>
    <row r="770" ht="13.5" customHeight="1">
      <c r="A770" s="604"/>
      <c r="B770" s="475"/>
      <c r="C770" s="475"/>
      <c r="D770" s="492"/>
      <c r="E770" s="492"/>
      <c r="F770" s="606"/>
      <c r="G770" s="617"/>
      <c r="H770" s="492"/>
      <c r="I770" s="492"/>
      <c r="J770" s="657"/>
      <c r="K770" s="618"/>
      <c r="L770" s="622"/>
      <c r="M770" s="613"/>
      <c r="N770" s="613"/>
      <c r="O770" s="610"/>
      <c r="P770" s="610"/>
      <c r="Q770" s="612"/>
      <c r="R770" s="613"/>
      <c r="S770" s="612"/>
      <c r="T770" s="612"/>
      <c r="U770" s="613"/>
      <c r="V770" s="612"/>
      <c r="W770" s="620"/>
    </row>
    <row r="771" ht="13.5" customHeight="1">
      <c r="A771" s="604"/>
      <c r="B771" s="475"/>
      <c r="C771" s="475"/>
      <c r="D771" s="492"/>
      <c r="E771" s="492"/>
      <c r="F771" s="606"/>
      <c r="G771" s="617"/>
      <c r="H771" s="492"/>
      <c r="I771" s="492"/>
      <c r="J771" s="657"/>
      <c r="K771" s="618"/>
      <c r="L771" s="622"/>
      <c r="M771" s="613"/>
      <c r="N771" s="613"/>
      <c r="O771" s="610"/>
      <c r="P771" s="610"/>
      <c r="Q771" s="612"/>
      <c r="R771" s="613"/>
      <c r="S771" s="612"/>
      <c r="T771" s="612"/>
      <c r="U771" s="613"/>
      <c r="V771" s="612"/>
      <c r="W771" s="620"/>
    </row>
    <row r="772" ht="13.5" customHeight="1">
      <c r="A772" s="604"/>
      <c r="B772" s="475"/>
      <c r="C772" s="475"/>
      <c r="D772" s="492"/>
      <c r="E772" s="492"/>
      <c r="F772" s="606"/>
      <c r="G772" s="617"/>
      <c r="H772" s="492"/>
      <c r="I772" s="492"/>
      <c r="J772" s="657"/>
      <c r="K772" s="618"/>
      <c r="L772" s="622"/>
      <c r="M772" s="613"/>
      <c r="N772" s="613"/>
      <c r="O772" s="610"/>
      <c r="P772" s="610"/>
      <c r="Q772" s="612"/>
      <c r="R772" s="613"/>
      <c r="S772" s="612"/>
      <c r="T772" s="612"/>
      <c r="U772" s="613"/>
      <c r="V772" s="612"/>
      <c r="W772" s="620"/>
    </row>
    <row r="773" ht="13.5" customHeight="1">
      <c r="A773" s="604"/>
      <c r="B773" s="475"/>
      <c r="C773" s="475"/>
      <c r="D773" s="492"/>
      <c r="E773" s="492"/>
      <c r="F773" s="606"/>
      <c r="G773" s="617"/>
      <c r="H773" s="492"/>
      <c r="I773" s="492"/>
      <c r="J773" s="657"/>
      <c r="K773" s="618"/>
      <c r="L773" s="622"/>
      <c r="M773" s="613"/>
      <c r="N773" s="613"/>
      <c r="O773" s="610"/>
      <c r="P773" s="610"/>
      <c r="Q773" s="612"/>
      <c r="R773" s="613"/>
      <c r="S773" s="612"/>
      <c r="T773" s="612"/>
      <c r="U773" s="613"/>
      <c r="V773" s="612"/>
      <c r="W773" s="620"/>
    </row>
    <row r="774" ht="13.5" customHeight="1">
      <c r="A774" s="604"/>
      <c r="B774" s="475"/>
      <c r="C774" s="475"/>
      <c r="D774" s="492"/>
      <c r="E774" s="492"/>
      <c r="F774" s="606"/>
      <c r="G774" s="617"/>
      <c r="H774" s="492"/>
      <c r="I774" s="492"/>
      <c r="J774" s="657"/>
      <c r="K774" s="618"/>
      <c r="L774" s="622"/>
      <c r="M774" s="613"/>
      <c r="N774" s="613"/>
      <c r="O774" s="610"/>
      <c r="P774" s="610"/>
      <c r="Q774" s="612"/>
      <c r="R774" s="613"/>
      <c r="S774" s="612"/>
      <c r="T774" s="612"/>
      <c r="U774" s="613"/>
      <c r="V774" s="612"/>
      <c r="W774" s="620"/>
    </row>
    <row r="775" ht="13.5" customHeight="1">
      <c r="A775" s="604"/>
      <c r="B775" s="475"/>
      <c r="C775" s="475"/>
      <c r="D775" s="492"/>
      <c r="E775" s="492"/>
      <c r="F775" s="606"/>
      <c r="G775" s="617"/>
      <c r="H775" s="492"/>
      <c r="I775" s="492"/>
      <c r="J775" s="657"/>
      <c r="K775" s="618"/>
      <c r="L775" s="622"/>
      <c r="M775" s="613"/>
      <c r="N775" s="613"/>
      <c r="O775" s="610"/>
      <c r="P775" s="610"/>
      <c r="Q775" s="612"/>
      <c r="R775" s="613"/>
      <c r="S775" s="612"/>
      <c r="T775" s="612"/>
      <c r="U775" s="613"/>
      <c r="V775" s="612"/>
      <c r="W775" s="620"/>
    </row>
    <row r="776" ht="13.5" customHeight="1">
      <c r="A776" s="604"/>
      <c r="B776" s="475"/>
      <c r="C776" s="475"/>
      <c r="D776" s="492"/>
      <c r="E776" s="492"/>
      <c r="F776" s="606"/>
      <c r="G776" s="617"/>
      <c r="H776" s="492"/>
      <c r="I776" s="492"/>
      <c r="J776" s="657"/>
      <c r="K776" s="618"/>
      <c r="L776" s="622"/>
      <c r="M776" s="613"/>
      <c r="N776" s="613"/>
      <c r="O776" s="610"/>
      <c r="P776" s="610"/>
      <c r="Q776" s="612"/>
      <c r="R776" s="613"/>
      <c r="S776" s="612"/>
      <c r="T776" s="612"/>
      <c r="U776" s="613"/>
      <c r="V776" s="612"/>
      <c r="W776" s="620"/>
    </row>
    <row r="777" ht="13.5" customHeight="1">
      <c r="A777" s="604"/>
      <c r="B777" s="475"/>
      <c r="C777" s="475"/>
      <c r="D777" s="492"/>
      <c r="E777" s="492"/>
      <c r="F777" s="606"/>
      <c r="G777" s="617"/>
      <c r="H777" s="492"/>
      <c r="I777" s="492"/>
      <c r="J777" s="657"/>
      <c r="K777" s="618"/>
      <c r="L777" s="622"/>
      <c r="M777" s="613"/>
      <c r="N777" s="613"/>
      <c r="O777" s="610"/>
      <c r="P777" s="610"/>
      <c r="Q777" s="612"/>
      <c r="R777" s="613"/>
      <c r="S777" s="612"/>
      <c r="T777" s="612"/>
      <c r="U777" s="613"/>
      <c r="V777" s="612"/>
      <c r="W777" s="620"/>
    </row>
    <row r="778" ht="13.5" customHeight="1">
      <c r="A778" s="604"/>
      <c r="B778" s="475"/>
      <c r="C778" s="475"/>
      <c r="D778" s="492"/>
      <c r="E778" s="492"/>
      <c r="F778" s="606"/>
      <c r="G778" s="617"/>
      <c r="H778" s="492"/>
      <c r="I778" s="492"/>
      <c r="J778" s="657"/>
      <c r="K778" s="618"/>
      <c r="L778" s="622"/>
      <c r="M778" s="613"/>
      <c r="N778" s="613"/>
      <c r="O778" s="610"/>
      <c r="P778" s="610"/>
      <c r="Q778" s="612"/>
      <c r="R778" s="613"/>
      <c r="S778" s="612"/>
      <c r="T778" s="612"/>
      <c r="U778" s="613"/>
      <c r="V778" s="612"/>
      <c r="W778" s="620"/>
    </row>
    <row r="779" ht="13.5" customHeight="1">
      <c r="A779" s="604"/>
      <c r="B779" s="475"/>
      <c r="C779" s="475"/>
      <c r="D779" s="492"/>
      <c r="E779" s="492"/>
      <c r="F779" s="606"/>
      <c r="G779" s="617"/>
      <c r="H779" s="492"/>
      <c r="I779" s="492"/>
      <c r="J779" s="657"/>
      <c r="K779" s="618"/>
      <c r="L779" s="622"/>
      <c r="M779" s="613"/>
      <c r="N779" s="613"/>
      <c r="O779" s="610"/>
      <c r="P779" s="610"/>
      <c r="Q779" s="612"/>
      <c r="R779" s="613"/>
      <c r="S779" s="612"/>
      <c r="T779" s="612"/>
      <c r="U779" s="613"/>
      <c r="V779" s="612"/>
      <c r="W779" s="620"/>
    </row>
    <row r="780" ht="13.5" customHeight="1">
      <c r="A780" s="604"/>
      <c r="B780" s="475"/>
      <c r="C780" s="475"/>
      <c r="D780" s="492"/>
      <c r="E780" s="492"/>
      <c r="F780" s="606"/>
      <c r="G780" s="617"/>
      <c r="H780" s="492"/>
      <c r="I780" s="492"/>
      <c r="J780" s="657"/>
      <c r="K780" s="618"/>
      <c r="L780" s="622"/>
      <c r="M780" s="613"/>
      <c r="N780" s="613"/>
      <c r="O780" s="610"/>
      <c r="P780" s="610"/>
      <c r="Q780" s="612"/>
      <c r="R780" s="613"/>
      <c r="S780" s="612"/>
      <c r="T780" s="612"/>
      <c r="U780" s="613"/>
      <c r="V780" s="612"/>
      <c r="W780" s="620"/>
    </row>
    <row r="781" ht="13.5" customHeight="1">
      <c r="A781" s="604"/>
      <c r="B781" s="475"/>
      <c r="C781" s="475"/>
      <c r="D781" s="492"/>
      <c r="E781" s="492"/>
      <c r="F781" s="606"/>
      <c r="G781" s="617"/>
      <c r="H781" s="492"/>
      <c r="I781" s="492"/>
      <c r="J781" s="657"/>
      <c r="K781" s="618"/>
      <c r="L781" s="622"/>
      <c r="M781" s="613"/>
      <c r="N781" s="613"/>
      <c r="O781" s="610"/>
      <c r="P781" s="610"/>
      <c r="Q781" s="612"/>
      <c r="R781" s="613"/>
      <c r="S781" s="612"/>
      <c r="T781" s="612"/>
      <c r="U781" s="613"/>
      <c r="V781" s="612"/>
      <c r="W781" s="620"/>
    </row>
    <row r="782" ht="13.5" customHeight="1">
      <c r="A782" s="604"/>
      <c r="B782" s="475"/>
      <c r="C782" s="475"/>
      <c r="D782" s="492"/>
      <c r="E782" s="492"/>
      <c r="F782" s="606"/>
      <c r="G782" s="617"/>
      <c r="H782" s="492"/>
      <c r="I782" s="492"/>
      <c r="J782" s="657"/>
      <c r="K782" s="618"/>
      <c r="L782" s="622"/>
      <c r="M782" s="613"/>
      <c r="N782" s="613"/>
      <c r="O782" s="610"/>
      <c r="P782" s="610"/>
      <c r="Q782" s="612"/>
      <c r="R782" s="613"/>
      <c r="S782" s="612"/>
      <c r="T782" s="612"/>
      <c r="U782" s="613"/>
      <c r="V782" s="612"/>
      <c r="W782" s="620"/>
    </row>
    <row r="783" ht="13.5" customHeight="1">
      <c r="A783" s="604"/>
      <c r="B783" s="475"/>
      <c r="C783" s="475"/>
      <c r="D783" s="492"/>
      <c r="E783" s="492"/>
      <c r="F783" s="606"/>
      <c r="G783" s="617"/>
      <c r="H783" s="492"/>
      <c r="I783" s="492"/>
      <c r="J783" s="657"/>
      <c r="K783" s="618"/>
      <c r="L783" s="622"/>
      <c r="M783" s="613"/>
      <c r="N783" s="613"/>
      <c r="O783" s="610"/>
      <c r="P783" s="610"/>
      <c r="Q783" s="612"/>
      <c r="R783" s="613"/>
      <c r="S783" s="612"/>
      <c r="T783" s="612"/>
      <c r="U783" s="613"/>
      <c r="V783" s="612"/>
      <c r="W783" s="620"/>
    </row>
    <row r="784" ht="13.5" customHeight="1">
      <c r="A784" s="604"/>
      <c r="B784" s="475"/>
      <c r="C784" s="475"/>
      <c r="D784" s="492"/>
      <c r="E784" s="492"/>
      <c r="F784" s="606"/>
      <c r="G784" s="617"/>
      <c r="H784" s="492"/>
      <c r="I784" s="492"/>
      <c r="J784" s="657"/>
      <c r="K784" s="618"/>
      <c r="L784" s="622"/>
      <c r="M784" s="613"/>
      <c r="N784" s="613"/>
      <c r="O784" s="610"/>
      <c r="P784" s="610"/>
      <c r="Q784" s="612"/>
      <c r="R784" s="613"/>
      <c r="S784" s="612"/>
      <c r="T784" s="612"/>
      <c r="U784" s="613"/>
      <c r="V784" s="612"/>
      <c r="W784" s="620"/>
    </row>
    <row r="785" ht="13.5" customHeight="1">
      <c r="A785" s="604"/>
      <c r="B785" s="475"/>
      <c r="C785" s="475"/>
      <c r="D785" s="492"/>
      <c r="E785" s="492"/>
      <c r="F785" s="606"/>
      <c r="G785" s="617"/>
      <c r="H785" s="492"/>
      <c r="I785" s="492"/>
      <c r="J785" s="657"/>
      <c r="K785" s="618"/>
      <c r="L785" s="622"/>
      <c r="M785" s="613"/>
      <c r="N785" s="613"/>
      <c r="O785" s="610"/>
      <c r="P785" s="610"/>
      <c r="Q785" s="612"/>
      <c r="R785" s="613"/>
      <c r="S785" s="612"/>
      <c r="T785" s="612"/>
      <c r="U785" s="613"/>
      <c r="V785" s="612"/>
      <c r="W785" s="620"/>
    </row>
    <row r="786" ht="13.5" customHeight="1">
      <c r="A786" s="604"/>
      <c r="B786" s="475"/>
      <c r="C786" s="475"/>
      <c r="D786" s="492"/>
      <c r="E786" s="492"/>
      <c r="F786" s="606"/>
      <c r="G786" s="617"/>
      <c r="H786" s="492"/>
      <c r="I786" s="492"/>
      <c r="J786" s="657"/>
      <c r="K786" s="618"/>
      <c r="L786" s="622"/>
      <c r="M786" s="613"/>
      <c r="N786" s="613"/>
      <c r="O786" s="610"/>
      <c r="P786" s="610"/>
      <c r="Q786" s="612"/>
      <c r="R786" s="613"/>
      <c r="S786" s="612"/>
      <c r="T786" s="612"/>
      <c r="U786" s="613"/>
      <c r="V786" s="612"/>
      <c r="W786" s="620"/>
    </row>
    <row r="787" ht="13.5" customHeight="1">
      <c r="A787" s="604"/>
      <c r="B787" s="475"/>
      <c r="C787" s="475"/>
      <c r="D787" s="492"/>
      <c r="E787" s="492"/>
      <c r="F787" s="606"/>
      <c r="G787" s="617"/>
      <c r="H787" s="492"/>
      <c r="I787" s="492"/>
      <c r="J787" s="657"/>
      <c r="K787" s="618"/>
      <c r="L787" s="622"/>
      <c r="M787" s="613"/>
      <c r="N787" s="613"/>
      <c r="O787" s="610"/>
      <c r="P787" s="610"/>
      <c r="Q787" s="612"/>
      <c r="R787" s="613"/>
      <c r="S787" s="612"/>
      <c r="T787" s="612"/>
      <c r="U787" s="613"/>
      <c r="V787" s="612"/>
      <c r="W787" s="620"/>
    </row>
    <row r="788" ht="13.5" customHeight="1">
      <c r="A788" s="604"/>
      <c r="B788" s="475"/>
      <c r="C788" s="475"/>
      <c r="D788" s="492"/>
      <c r="E788" s="492"/>
      <c r="F788" s="606"/>
      <c r="G788" s="617"/>
      <c r="H788" s="492"/>
      <c r="I788" s="492"/>
      <c r="J788" s="657"/>
      <c r="K788" s="618"/>
      <c r="L788" s="622"/>
      <c r="M788" s="613"/>
      <c r="N788" s="613"/>
      <c r="O788" s="610"/>
      <c r="P788" s="610"/>
      <c r="Q788" s="612"/>
      <c r="R788" s="613"/>
      <c r="S788" s="612"/>
      <c r="T788" s="612"/>
      <c r="U788" s="613"/>
      <c r="V788" s="612"/>
      <c r="W788" s="620"/>
    </row>
    <row r="789" ht="13.5" customHeight="1">
      <c r="A789" s="604"/>
      <c r="B789" s="475"/>
      <c r="C789" s="475"/>
      <c r="D789" s="492"/>
      <c r="E789" s="492"/>
      <c r="F789" s="606"/>
      <c r="G789" s="617"/>
      <c r="H789" s="492"/>
      <c r="I789" s="492"/>
      <c r="J789" s="657"/>
      <c r="K789" s="618"/>
      <c r="L789" s="622"/>
      <c r="M789" s="613"/>
      <c r="N789" s="613"/>
      <c r="O789" s="610"/>
      <c r="P789" s="610"/>
      <c r="Q789" s="612"/>
      <c r="R789" s="613"/>
      <c r="S789" s="612"/>
      <c r="T789" s="612"/>
      <c r="U789" s="613"/>
      <c r="V789" s="612"/>
      <c r="W789" s="620"/>
    </row>
    <row r="790" ht="13.5" customHeight="1">
      <c r="A790" s="604"/>
      <c r="B790" s="475"/>
      <c r="C790" s="475"/>
      <c r="D790" s="492"/>
      <c r="E790" s="492"/>
      <c r="F790" s="606"/>
      <c r="G790" s="617"/>
      <c r="H790" s="492"/>
      <c r="I790" s="492"/>
      <c r="J790" s="657"/>
      <c r="K790" s="618"/>
      <c r="L790" s="622"/>
      <c r="M790" s="613"/>
      <c r="N790" s="613"/>
      <c r="O790" s="610"/>
      <c r="P790" s="610"/>
      <c r="Q790" s="612"/>
      <c r="R790" s="613"/>
      <c r="S790" s="612"/>
      <c r="T790" s="612"/>
      <c r="U790" s="613"/>
      <c r="V790" s="612"/>
      <c r="W790" s="620"/>
    </row>
    <row r="791" ht="13.5" customHeight="1">
      <c r="A791" s="604"/>
      <c r="B791" s="475"/>
      <c r="C791" s="475"/>
      <c r="D791" s="492"/>
      <c r="E791" s="492"/>
      <c r="F791" s="606"/>
      <c r="G791" s="617"/>
      <c r="H791" s="492"/>
      <c r="I791" s="492"/>
      <c r="J791" s="657"/>
      <c r="K791" s="618"/>
      <c r="L791" s="622"/>
      <c r="M791" s="613"/>
      <c r="N791" s="613"/>
      <c r="O791" s="610"/>
      <c r="P791" s="610"/>
      <c r="Q791" s="612"/>
      <c r="R791" s="613"/>
      <c r="S791" s="612"/>
      <c r="T791" s="612"/>
      <c r="U791" s="613"/>
      <c r="V791" s="612"/>
      <c r="W791" s="620"/>
    </row>
    <row r="792" ht="13.5" customHeight="1">
      <c r="A792" s="604"/>
      <c r="B792" s="475"/>
      <c r="C792" s="475"/>
      <c r="D792" s="492"/>
      <c r="E792" s="492"/>
      <c r="F792" s="606"/>
      <c r="G792" s="617"/>
      <c r="H792" s="492"/>
      <c r="I792" s="492"/>
      <c r="J792" s="657"/>
      <c r="K792" s="618"/>
      <c r="L792" s="622"/>
      <c r="M792" s="613"/>
      <c r="N792" s="613"/>
      <c r="O792" s="610"/>
      <c r="P792" s="610"/>
      <c r="Q792" s="612"/>
      <c r="R792" s="613"/>
      <c r="S792" s="612"/>
      <c r="T792" s="612"/>
      <c r="U792" s="613"/>
      <c r="V792" s="612"/>
      <c r="W792" s="620"/>
    </row>
    <row r="793" ht="13.5" customHeight="1">
      <c r="A793" s="604"/>
      <c r="B793" s="475"/>
      <c r="C793" s="475"/>
      <c r="D793" s="492"/>
      <c r="E793" s="492"/>
      <c r="F793" s="606"/>
      <c r="G793" s="617"/>
      <c r="H793" s="492"/>
      <c r="I793" s="492"/>
      <c r="J793" s="657"/>
      <c r="K793" s="618"/>
      <c r="L793" s="622"/>
      <c r="M793" s="613"/>
      <c r="N793" s="613"/>
      <c r="O793" s="610"/>
      <c r="P793" s="610"/>
      <c r="Q793" s="612"/>
      <c r="R793" s="613"/>
      <c r="S793" s="612"/>
      <c r="T793" s="612"/>
      <c r="U793" s="613"/>
      <c r="V793" s="612"/>
      <c r="W793" s="620"/>
    </row>
    <row r="794" ht="13.5" customHeight="1">
      <c r="A794" s="604"/>
      <c r="B794" s="475"/>
      <c r="C794" s="475"/>
      <c r="D794" s="492"/>
      <c r="E794" s="492"/>
      <c r="F794" s="606"/>
      <c r="G794" s="617"/>
      <c r="H794" s="492"/>
      <c r="I794" s="492"/>
      <c r="J794" s="657"/>
      <c r="K794" s="618"/>
      <c r="L794" s="622"/>
      <c r="M794" s="613"/>
      <c r="N794" s="613"/>
      <c r="O794" s="610"/>
      <c r="P794" s="610"/>
      <c r="Q794" s="612"/>
      <c r="R794" s="613"/>
      <c r="S794" s="612"/>
      <c r="T794" s="612"/>
      <c r="U794" s="613"/>
      <c r="V794" s="612"/>
      <c r="W794" s="620"/>
    </row>
    <row r="795" ht="13.5" customHeight="1">
      <c r="A795" s="604"/>
      <c r="B795" s="475"/>
      <c r="C795" s="475"/>
      <c r="D795" s="492"/>
      <c r="E795" s="492"/>
      <c r="F795" s="606"/>
      <c r="G795" s="617"/>
      <c r="H795" s="492"/>
      <c r="I795" s="492"/>
      <c r="J795" s="657"/>
      <c r="K795" s="618"/>
      <c r="L795" s="622"/>
      <c r="M795" s="613"/>
      <c r="N795" s="613"/>
      <c r="O795" s="610"/>
      <c r="P795" s="610"/>
      <c r="Q795" s="612"/>
      <c r="R795" s="613"/>
      <c r="S795" s="612"/>
      <c r="T795" s="612"/>
      <c r="U795" s="613"/>
      <c r="V795" s="612"/>
      <c r="W795" s="620"/>
    </row>
    <row r="796" ht="13.5" customHeight="1">
      <c r="A796" s="604"/>
      <c r="B796" s="475"/>
      <c r="C796" s="475"/>
      <c r="D796" s="492"/>
      <c r="E796" s="492"/>
      <c r="F796" s="606"/>
      <c r="G796" s="617"/>
      <c r="H796" s="492"/>
      <c r="I796" s="492"/>
      <c r="J796" s="657"/>
      <c r="K796" s="618"/>
      <c r="L796" s="622"/>
      <c r="M796" s="613"/>
      <c r="N796" s="613"/>
      <c r="O796" s="610"/>
      <c r="P796" s="610"/>
      <c r="Q796" s="612"/>
      <c r="R796" s="613"/>
      <c r="S796" s="612"/>
      <c r="T796" s="612"/>
      <c r="U796" s="613"/>
      <c r="V796" s="612"/>
      <c r="W796" s="620"/>
    </row>
    <row r="797" ht="13.5" customHeight="1">
      <c r="A797" s="604"/>
      <c r="B797" s="475"/>
      <c r="C797" s="475"/>
      <c r="D797" s="492"/>
      <c r="E797" s="492"/>
      <c r="F797" s="606"/>
      <c r="G797" s="617"/>
      <c r="H797" s="492"/>
      <c r="I797" s="492"/>
      <c r="J797" s="657"/>
      <c r="K797" s="618"/>
      <c r="L797" s="622"/>
      <c r="M797" s="613"/>
      <c r="N797" s="613"/>
      <c r="O797" s="610"/>
      <c r="P797" s="610"/>
      <c r="Q797" s="612"/>
      <c r="R797" s="613"/>
      <c r="S797" s="612"/>
      <c r="T797" s="612"/>
      <c r="U797" s="613"/>
      <c r="V797" s="612"/>
      <c r="W797" s="620"/>
    </row>
    <row r="798" ht="13.5" customHeight="1">
      <c r="A798" s="604"/>
      <c r="B798" s="475"/>
      <c r="C798" s="475"/>
      <c r="D798" s="492"/>
      <c r="E798" s="492"/>
      <c r="F798" s="606"/>
      <c r="G798" s="617"/>
      <c r="H798" s="492"/>
      <c r="I798" s="492"/>
      <c r="J798" s="657"/>
      <c r="K798" s="618"/>
      <c r="L798" s="622"/>
      <c r="M798" s="613"/>
      <c r="N798" s="613"/>
      <c r="O798" s="610"/>
      <c r="P798" s="610"/>
      <c r="Q798" s="612"/>
      <c r="R798" s="613"/>
      <c r="S798" s="612"/>
      <c r="T798" s="612"/>
      <c r="U798" s="613"/>
      <c r="V798" s="612"/>
      <c r="W798" s="620"/>
    </row>
    <row r="799" ht="13.5" customHeight="1">
      <c r="A799" s="604"/>
      <c r="B799" s="475"/>
      <c r="C799" s="475"/>
      <c r="D799" s="492"/>
      <c r="E799" s="492"/>
      <c r="F799" s="606"/>
      <c r="G799" s="617"/>
      <c r="H799" s="492"/>
      <c r="I799" s="492"/>
      <c r="J799" s="657"/>
      <c r="K799" s="618"/>
      <c r="L799" s="622"/>
      <c r="M799" s="613"/>
      <c r="N799" s="613"/>
      <c r="O799" s="610"/>
      <c r="P799" s="610"/>
      <c r="Q799" s="612"/>
      <c r="R799" s="613"/>
      <c r="S799" s="612"/>
      <c r="T799" s="612"/>
      <c r="U799" s="613"/>
      <c r="V799" s="612"/>
      <c r="W799" s="620"/>
    </row>
    <row r="800" ht="13.5" customHeight="1">
      <c r="A800" s="604"/>
      <c r="B800" s="475"/>
      <c r="C800" s="475"/>
      <c r="D800" s="492"/>
      <c r="E800" s="492"/>
      <c r="F800" s="606"/>
      <c r="G800" s="617"/>
      <c r="H800" s="492"/>
      <c r="I800" s="492"/>
      <c r="J800" s="657"/>
      <c r="K800" s="618"/>
      <c r="L800" s="622"/>
      <c r="M800" s="613"/>
      <c r="N800" s="613"/>
      <c r="O800" s="610"/>
      <c r="P800" s="610"/>
      <c r="Q800" s="612"/>
      <c r="R800" s="613"/>
      <c r="S800" s="612"/>
      <c r="T800" s="612"/>
      <c r="U800" s="613"/>
      <c r="V800" s="612"/>
      <c r="W800" s="620"/>
    </row>
    <row r="801" ht="13.5" customHeight="1">
      <c r="A801" s="604"/>
      <c r="B801" s="475"/>
      <c r="C801" s="475"/>
      <c r="D801" s="492"/>
      <c r="E801" s="492"/>
      <c r="F801" s="606"/>
      <c r="G801" s="617"/>
      <c r="H801" s="492"/>
      <c r="I801" s="492"/>
      <c r="J801" s="657"/>
      <c r="K801" s="618"/>
      <c r="L801" s="622"/>
      <c r="M801" s="613"/>
      <c r="N801" s="613"/>
      <c r="O801" s="610"/>
      <c r="P801" s="610"/>
      <c r="Q801" s="612"/>
      <c r="R801" s="613"/>
      <c r="S801" s="612"/>
      <c r="T801" s="612"/>
      <c r="U801" s="613"/>
      <c r="V801" s="612"/>
      <c r="W801" s="620"/>
    </row>
    <row r="802" ht="13.5" customHeight="1">
      <c r="A802" s="604"/>
      <c r="B802" s="475"/>
      <c r="C802" s="475"/>
      <c r="D802" s="492"/>
      <c r="E802" s="492"/>
      <c r="F802" s="606"/>
      <c r="G802" s="617"/>
      <c r="H802" s="492"/>
      <c r="I802" s="492"/>
      <c r="J802" s="657"/>
      <c r="K802" s="618"/>
      <c r="L802" s="622"/>
      <c r="M802" s="613"/>
      <c r="N802" s="613"/>
      <c r="O802" s="610"/>
      <c r="P802" s="610"/>
      <c r="Q802" s="612"/>
      <c r="R802" s="613"/>
      <c r="S802" s="612"/>
      <c r="T802" s="612"/>
      <c r="U802" s="613"/>
      <c r="V802" s="612"/>
      <c r="W802" s="620"/>
    </row>
    <row r="803" ht="13.5" customHeight="1">
      <c r="A803" s="604"/>
      <c r="B803" s="475"/>
      <c r="C803" s="475"/>
      <c r="D803" s="492"/>
      <c r="E803" s="492"/>
      <c r="F803" s="606"/>
      <c r="G803" s="617"/>
      <c r="H803" s="492"/>
      <c r="I803" s="492"/>
      <c r="J803" s="657"/>
      <c r="K803" s="618"/>
      <c r="L803" s="622"/>
      <c r="M803" s="613"/>
      <c r="N803" s="613"/>
      <c r="O803" s="610"/>
      <c r="P803" s="610"/>
      <c r="Q803" s="612"/>
      <c r="R803" s="613"/>
      <c r="S803" s="612"/>
      <c r="T803" s="612"/>
      <c r="U803" s="613"/>
      <c r="V803" s="612"/>
      <c r="W803" s="620"/>
    </row>
    <row r="804" ht="13.5" customHeight="1">
      <c r="A804" s="604"/>
      <c r="B804" s="475"/>
      <c r="C804" s="475"/>
      <c r="D804" s="492"/>
      <c r="E804" s="492"/>
      <c r="F804" s="606"/>
      <c r="G804" s="617"/>
      <c r="H804" s="492"/>
      <c r="I804" s="492"/>
      <c r="J804" s="657"/>
      <c r="K804" s="618"/>
      <c r="L804" s="622"/>
      <c r="M804" s="613"/>
      <c r="N804" s="613"/>
      <c r="O804" s="610"/>
      <c r="P804" s="610"/>
      <c r="Q804" s="612"/>
      <c r="R804" s="613"/>
      <c r="S804" s="612"/>
      <c r="T804" s="612"/>
      <c r="U804" s="613"/>
      <c r="V804" s="612"/>
      <c r="W804" s="620"/>
    </row>
    <row r="805" ht="13.5" customHeight="1">
      <c r="A805" s="604"/>
      <c r="B805" s="475"/>
      <c r="C805" s="475"/>
      <c r="D805" s="492"/>
      <c r="E805" s="492"/>
      <c r="F805" s="606"/>
      <c r="G805" s="617"/>
      <c r="H805" s="492"/>
      <c r="I805" s="492"/>
      <c r="J805" s="657"/>
      <c r="K805" s="618"/>
      <c r="L805" s="622"/>
      <c r="M805" s="613"/>
      <c r="N805" s="613"/>
      <c r="O805" s="610"/>
      <c r="P805" s="610"/>
      <c r="Q805" s="612"/>
      <c r="R805" s="613"/>
      <c r="S805" s="612"/>
      <c r="T805" s="612"/>
      <c r="U805" s="613"/>
      <c r="V805" s="612"/>
      <c r="W805" s="620"/>
    </row>
    <row r="806" ht="13.5" customHeight="1">
      <c r="A806" s="604"/>
      <c r="B806" s="475"/>
      <c r="C806" s="475"/>
      <c r="D806" s="492"/>
      <c r="E806" s="492"/>
      <c r="F806" s="606"/>
      <c r="G806" s="617"/>
      <c r="H806" s="492"/>
      <c r="I806" s="492"/>
      <c r="J806" s="657"/>
      <c r="K806" s="618"/>
      <c r="L806" s="622"/>
      <c r="M806" s="613"/>
      <c r="N806" s="613"/>
      <c r="O806" s="610"/>
      <c r="P806" s="610"/>
      <c r="Q806" s="612"/>
      <c r="R806" s="613"/>
      <c r="S806" s="612"/>
      <c r="T806" s="612"/>
      <c r="U806" s="613"/>
      <c r="V806" s="612"/>
      <c r="W806" s="620"/>
    </row>
    <row r="807" ht="13.5" customHeight="1">
      <c r="A807" s="604"/>
      <c r="B807" s="475"/>
      <c r="C807" s="475"/>
      <c r="D807" s="492"/>
      <c r="E807" s="492"/>
      <c r="F807" s="606"/>
      <c r="G807" s="617"/>
      <c r="H807" s="492"/>
      <c r="I807" s="492"/>
      <c r="J807" s="657"/>
      <c r="K807" s="618"/>
      <c r="L807" s="622"/>
      <c r="M807" s="613"/>
      <c r="N807" s="613"/>
      <c r="O807" s="610"/>
      <c r="P807" s="610"/>
      <c r="Q807" s="612"/>
      <c r="R807" s="613"/>
      <c r="S807" s="612"/>
      <c r="T807" s="612"/>
      <c r="U807" s="613"/>
      <c r="V807" s="612"/>
      <c r="W807" s="620"/>
    </row>
    <row r="808" ht="13.5" customHeight="1">
      <c r="A808" s="604"/>
      <c r="B808" s="475"/>
      <c r="C808" s="475"/>
      <c r="D808" s="492"/>
      <c r="E808" s="492"/>
      <c r="F808" s="606"/>
      <c r="G808" s="617"/>
      <c r="H808" s="492"/>
      <c r="I808" s="492"/>
      <c r="J808" s="657"/>
      <c r="K808" s="618"/>
      <c r="L808" s="622"/>
      <c r="M808" s="613"/>
      <c r="N808" s="613"/>
      <c r="O808" s="610"/>
      <c r="P808" s="610"/>
      <c r="Q808" s="612"/>
      <c r="R808" s="613"/>
      <c r="S808" s="612"/>
      <c r="T808" s="612"/>
      <c r="U808" s="613"/>
      <c r="V808" s="612"/>
      <c r="W808" s="620"/>
    </row>
    <row r="809" ht="13.5" customHeight="1">
      <c r="A809" s="604"/>
      <c r="B809" s="475"/>
      <c r="C809" s="475"/>
      <c r="D809" s="492"/>
      <c r="E809" s="492"/>
      <c r="F809" s="606"/>
      <c r="G809" s="617"/>
      <c r="H809" s="492"/>
      <c r="I809" s="492"/>
      <c r="J809" s="657"/>
      <c r="K809" s="618"/>
      <c r="L809" s="622"/>
      <c r="M809" s="613"/>
      <c r="N809" s="613"/>
      <c r="O809" s="610"/>
      <c r="P809" s="610"/>
      <c r="Q809" s="612"/>
      <c r="R809" s="613"/>
      <c r="S809" s="612"/>
      <c r="T809" s="612"/>
      <c r="U809" s="613"/>
      <c r="V809" s="612"/>
      <c r="W809" s="620"/>
    </row>
    <row r="810" ht="13.5" customHeight="1">
      <c r="A810" s="604"/>
      <c r="B810" s="492"/>
      <c r="C810" s="492"/>
      <c r="D810" s="492"/>
      <c r="E810" s="492"/>
      <c r="F810" s="632"/>
      <c r="G810" s="682"/>
      <c r="H810" s="492"/>
      <c r="I810" s="492"/>
      <c r="J810" s="618"/>
      <c r="K810" s="618"/>
      <c r="L810" s="622"/>
      <c r="M810" s="610"/>
      <c r="N810" s="492"/>
      <c r="O810" s="610"/>
      <c r="P810" s="610"/>
      <c r="Q810" s="612"/>
      <c r="R810" s="610"/>
      <c r="S810" s="612"/>
      <c r="T810" s="612"/>
      <c r="U810" s="615"/>
      <c r="V810" s="612"/>
      <c r="W810" s="620"/>
    </row>
    <row r="811" ht="13.5" customHeight="1">
      <c r="A811" s="604"/>
      <c r="B811" s="492"/>
      <c r="C811" s="492"/>
      <c r="D811" s="492"/>
      <c r="E811" s="492"/>
      <c r="F811" s="632"/>
      <c r="G811" s="682"/>
      <c r="H811" s="492"/>
      <c r="I811" s="492"/>
      <c r="J811" s="618"/>
      <c r="K811" s="618"/>
      <c r="L811" s="622"/>
      <c r="M811" s="610"/>
      <c r="N811" s="492"/>
      <c r="O811" s="610"/>
      <c r="P811" s="610"/>
      <c r="Q811" s="612"/>
      <c r="R811" s="610"/>
      <c r="S811" s="612"/>
      <c r="T811" s="612"/>
      <c r="U811" s="615"/>
      <c r="V811" s="612"/>
      <c r="W811" s="620"/>
    </row>
    <row r="812">
      <c r="A812" s="1309"/>
      <c r="B812" s="1310"/>
      <c r="C812" s="1310"/>
      <c r="D812" s="1309"/>
      <c r="E812" s="1309"/>
      <c r="F812" s="1311"/>
      <c r="G812" s="1121"/>
      <c r="H812" s="1309"/>
      <c r="I812" s="1309"/>
      <c r="J812" s="1309"/>
      <c r="K812" s="1309"/>
      <c r="L812" s="1311"/>
      <c r="M812" s="1310"/>
      <c r="N812" s="1310"/>
      <c r="O812" s="1309"/>
      <c r="P812" s="1311"/>
      <c r="Q812" s="1311"/>
      <c r="R812" s="1311"/>
      <c r="S812" s="1313"/>
      <c r="T812" s="1314"/>
      <c r="U812" s="1309"/>
      <c r="V812" s="1309"/>
      <c r="W812" s="1309"/>
    </row>
    <row r="813">
      <c r="A813" s="50"/>
      <c r="B813" s="109"/>
      <c r="C813" s="109"/>
      <c r="D813" s="50"/>
      <c r="E813" s="50"/>
      <c r="F813" s="1626"/>
      <c r="G813" s="50"/>
      <c r="H813" s="50"/>
      <c r="I813" s="50"/>
      <c r="J813" s="50"/>
      <c r="K813" s="50"/>
      <c r="L813" s="1626"/>
      <c r="M813" s="109"/>
      <c r="N813" s="109"/>
      <c r="O813" s="50"/>
      <c r="P813" s="1627"/>
      <c r="Q813" s="1627"/>
      <c r="R813" s="1627"/>
      <c r="S813" s="1628"/>
      <c r="T813" s="1629"/>
      <c r="U813" s="50"/>
      <c r="V813" s="50"/>
      <c r="W813" s="50"/>
    </row>
    <row r="814">
      <c r="O814" s="50"/>
      <c r="P814" s="1627"/>
      <c r="Q814" s="1627"/>
      <c r="R814" s="1627"/>
      <c r="S814" s="1628"/>
      <c r="T814" s="1629"/>
      <c r="U814" s="50"/>
      <c r="V814" s="50"/>
      <c r="W814" s="50"/>
    </row>
    <row r="815">
      <c r="O815" s="50"/>
      <c r="P815" s="1627"/>
      <c r="Q815" s="1627"/>
      <c r="R815" s="1627"/>
      <c r="S815" s="1628"/>
      <c r="T815" s="1629"/>
      <c r="U815" s="50"/>
      <c r="V815" s="50"/>
      <c r="W815" s="50"/>
    </row>
    <row r="816">
      <c r="O816" s="50"/>
      <c r="P816" s="1627"/>
      <c r="Q816" s="1627"/>
      <c r="R816" s="1627"/>
      <c r="S816" s="1628"/>
      <c r="T816" s="1629"/>
      <c r="U816" s="50"/>
      <c r="V816" s="50"/>
      <c r="W816" s="50"/>
    </row>
    <row r="817">
      <c r="A817" s="50"/>
      <c r="B817" s="109"/>
      <c r="C817" s="109"/>
      <c r="D817" s="50"/>
      <c r="E817" s="50"/>
      <c r="F817" s="1626"/>
      <c r="G817" s="50"/>
      <c r="H817" s="50"/>
      <c r="I817" s="50"/>
      <c r="J817" s="50"/>
      <c r="K817" s="50"/>
      <c r="L817" s="1626"/>
      <c r="M817" s="109"/>
      <c r="N817" s="109"/>
      <c r="O817" s="50"/>
      <c r="P817" s="1627"/>
      <c r="Q817" s="1627"/>
      <c r="R817" s="1627"/>
      <c r="S817" s="1628"/>
      <c r="T817" s="1629"/>
      <c r="U817" s="50"/>
      <c r="V817" s="50"/>
      <c r="W817" s="50"/>
    </row>
    <row r="818">
      <c r="A818" s="50"/>
      <c r="B818" s="109"/>
      <c r="C818" s="109"/>
      <c r="D818" s="50"/>
      <c r="E818" s="50"/>
      <c r="F818" s="1626"/>
      <c r="G818" s="50"/>
      <c r="H818" s="50"/>
      <c r="I818" s="50"/>
      <c r="J818" s="50"/>
      <c r="K818" s="50"/>
      <c r="L818" s="1626"/>
      <c r="M818" s="109"/>
      <c r="N818" s="109"/>
      <c r="O818" s="50"/>
      <c r="P818" s="1627"/>
      <c r="Q818" s="1627"/>
      <c r="R818" s="1627"/>
      <c r="S818" s="1628"/>
      <c r="T818" s="1629"/>
      <c r="U818" s="50"/>
      <c r="V818" s="50"/>
      <c r="W818" s="50"/>
    </row>
    <row r="819">
      <c r="A819" s="50"/>
      <c r="B819" s="109"/>
      <c r="C819" s="109"/>
      <c r="D819" s="50"/>
      <c r="E819" s="50"/>
      <c r="F819" s="1626"/>
      <c r="G819" s="50"/>
      <c r="H819" s="50"/>
      <c r="I819" s="50"/>
      <c r="J819" s="50"/>
      <c r="K819" s="50"/>
      <c r="L819" s="1626"/>
      <c r="M819" s="109"/>
      <c r="N819" s="109"/>
      <c r="O819" s="50"/>
      <c r="P819" s="1627"/>
      <c r="Q819" s="1627"/>
      <c r="R819" s="1627"/>
      <c r="S819" s="1628"/>
      <c r="T819" s="1629"/>
      <c r="U819" s="50"/>
      <c r="V819" s="50"/>
      <c r="W819" s="50"/>
    </row>
    <row r="820">
      <c r="A820" s="50"/>
      <c r="B820" s="109"/>
      <c r="C820" s="109"/>
      <c r="D820" s="50"/>
      <c r="E820" s="50"/>
      <c r="F820" s="1626"/>
      <c r="G820" s="50"/>
      <c r="H820" s="50"/>
      <c r="I820" s="50"/>
      <c r="J820" s="50"/>
      <c r="K820" s="50"/>
      <c r="L820" s="1626"/>
      <c r="M820" s="109"/>
      <c r="N820" s="109"/>
      <c r="O820" s="50"/>
      <c r="P820" s="1627"/>
      <c r="Q820" s="1627"/>
      <c r="R820" s="1627"/>
      <c r="S820" s="1628"/>
      <c r="T820" s="1629"/>
      <c r="U820" s="50"/>
      <c r="V820" s="50"/>
      <c r="W820" s="50"/>
    </row>
    <row r="821">
      <c r="A821" s="50"/>
      <c r="B821" s="109"/>
      <c r="C821" s="109"/>
      <c r="D821" s="50"/>
      <c r="E821" s="50"/>
      <c r="F821" s="1626"/>
      <c r="G821" s="50"/>
      <c r="H821" s="50"/>
      <c r="I821" s="50"/>
      <c r="J821" s="50"/>
      <c r="K821" s="50"/>
      <c r="L821" s="1626"/>
      <c r="M821" s="109"/>
      <c r="N821" s="109"/>
      <c r="O821" s="50"/>
      <c r="P821" s="1627"/>
      <c r="Q821" s="1627"/>
      <c r="R821" s="1627"/>
      <c r="S821" s="1628"/>
      <c r="T821" s="1629"/>
      <c r="U821" s="50"/>
      <c r="V821" s="50"/>
      <c r="W821" s="50"/>
    </row>
    <row r="822">
      <c r="A822" s="50"/>
      <c r="B822" s="109"/>
      <c r="C822" s="109"/>
      <c r="D822" s="50"/>
      <c r="E822" s="50"/>
      <c r="F822" s="1626"/>
      <c r="G822" s="50"/>
      <c r="H822" s="50"/>
      <c r="I822" s="50"/>
      <c r="J822" s="50"/>
      <c r="K822" s="50"/>
      <c r="L822" s="1626"/>
      <c r="M822" s="109"/>
      <c r="N822" s="109"/>
      <c r="O822" s="50"/>
      <c r="P822" s="1627"/>
      <c r="Q822" s="1627"/>
      <c r="R822" s="1627"/>
      <c r="S822" s="1628"/>
      <c r="T822" s="1629"/>
      <c r="U822" s="50"/>
      <c r="V822" s="50"/>
      <c r="W822" s="50"/>
    </row>
  </sheetData>
  <autoFilter ref="$A$14:$W$812">
    <sortState ref="A14:W812">
      <sortCondition ref="D14:D812"/>
      <sortCondition ref="P14:P812"/>
      <sortCondition ref="F14:F812"/>
      <sortCondition ref="M14:M812"/>
      <sortCondition ref="N14:N812"/>
    </sortState>
  </autoFilter>
  <mergeCells count="22">
    <mergeCell ref="G3:H3"/>
    <mergeCell ref="I3:J3"/>
    <mergeCell ref="C1:D1"/>
    <mergeCell ref="G1:H1"/>
    <mergeCell ref="I1:J1"/>
    <mergeCell ref="C2:D2"/>
    <mergeCell ref="G2:H2"/>
    <mergeCell ref="I2:J2"/>
    <mergeCell ref="C3:D3"/>
    <mergeCell ref="C7:D7"/>
    <mergeCell ref="C8:D8"/>
    <mergeCell ref="C9:D9"/>
    <mergeCell ref="C10:D10"/>
    <mergeCell ref="C11:D11"/>
    <mergeCell ref="C12:D12"/>
    <mergeCell ref="C4:D4"/>
    <mergeCell ref="G4:H4"/>
    <mergeCell ref="I4:J4"/>
    <mergeCell ref="C5:D5"/>
    <mergeCell ref="G5:H5"/>
    <mergeCell ref="I5:J5"/>
    <mergeCell ref="C6:D6"/>
  </mergeCells>
  <conditionalFormatting sqref="M12:M13 O12:W13 L13">
    <cfRule type="expression" dxfId="1" priority="1">
      <formula>$D31="AA課金"</formula>
    </cfRule>
  </conditionalFormatting>
  <conditionalFormatting sqref="M12:M13 O12:W13 L13">
    <cfRule type="expression" dxfId="2" priority="2">
      <formula>$D31="A受注"</formula>
    </cfRule>
  </conditionalFormatting>
  <conditionalFormatting sqref="M12:M13 O12:W13 L13">
    <cfRule type="expression" dxfId="3" priority="3">
      <formula>$D31="B商談済み回答待ち"</formula>
    </cfRule>
  </conditionalFormatting>
  <conditionalFormatting sqref="M12:M13 O12:W13 L13">
    <cfRule type="expression" dxfId="4" priority="4">
      <formula>$D31="C商談済み回答待ち"</formula>
    </cfRule>
  </conditionalFormatting>
  <conditionalFormatting sqref="M12:M13 O12:W13 L13">
    <cfRule type="expression" dxfId="5" priority="5">
      <formula>$D31="D商談済み回答待ち"</formula>
    </cfRule>
  </conditionalFormatting>
  <conditionalFormatting sqref="M12:M13 O12:W13 L13">
    <cfRule type="expression" dxfId="6" priority="6">
      <formula>$D31="E商談"</formula>
    </cfRule>
  </conditionalFormatting>
  <conditionalFormatting sqref="M12:M13 O12:W13 L13">
    <cfRule type="expression" dxfId="7" priority="7">
      <formula>$D31="F日程変更中"</formula>
    </cfRule>
  </conditionalFormatting>
  <conditionalFormatting sqref="A1:K811 N3:N10 L5 O12 L14:W811">
    <cfRule type="expression" dxfId="1" priority="8">
      <formula>$D1="AA課金"</formula>
    </cfRule>
  </conditionalFormatting>
  <conditionalFormatting sqref="A1:K811 N3:N10 L5 O12 L14:W811">
    <cfRule type="expression" dxfId="2" priority="9">
      <formula>$D1="A受注"</formula>
    </cfRule>
  </conditionalFormatting>
  <conditionalFormatting sqref="A1:K811 N3:N10 L5 O12 L14:W811">
    <cfRule type="expression" dxfId="3" priority="10">
      <formula>$D1="B商談済み回答待ち"</formula>
    </cfRule>
  </conditionalFormatting>
  <conditionalFormatting sqref="A1:K811 N3:N10 L5 O12 L14:W811">
    <cfRule type="expression" dxfId="4" priority="11">
      <formula>$D1="C商談済み回答待ち"</formula>
    </cfRule>
  </conditionalFormatting>
  <conditionalFormatting sqref="A1:K811 N3:N10 L5 O12 L14:W811">
    <cfRule type="expression" dxfId="5" priority="12">
      <formula>$D1="D商談済み回答待ち"</formula>
    </cfRule>
  </conditionalFormatting>
  <conditionalFormatting sqref="A1:K811 N3:N10 L5 O12 L14:W811">
    <cfRule type="expression" dxfId="6" priority="13">
      <formula>$D1="E商談"</formula>
    </cfRule>
  </conditionalFormatting>
  <conditionalFormatting sqref="A1:K811 N3:N10 L5 O12 L14:W811">
    <cfRule type="expression" dxfId="7" priority="14">
      <formula>$D1="F日程変更中"</formula>
    </cfRule>
  </conditionalFormatting>
  <conditionalFormatting sqref="A1:W822">
    <cfRule type="expression" dxfId="8" priority="15">
      <formula>$D1="XAA受注キャンセル"</formula>
    </cfRule>
  </conditionalFormatting>
  <conditionalFormatting sqref="A1:W822">
    <cfRule type="expression" dxfId="8" priority="16">
      <formula>$D1="XAプレゼン失注(決裁者)"</formula>
    </cfRule>
  </conditionalFormatting>
  <conditionalFormatting sqref="A1:W822">
    <cfRule type="expression" dxfId="8" priority="17">
      <formula>$D1="XBプレゼン失注(非決裁者)"</formula>
    </cfRule>
  </conditionalFormatting>
  <conditionalFormatting sqref="A1:W822">
    <cfRule type="expression" dxfId="8" priority="18">
      <formula>$D1="XCアポ失注"</formula>
    </cfRule>
  </conditionalFormatting>
  <conditionalFormatting sqref="A1:W822">
    <cfRule type="expression" dxfId="9" priority="19">
      <formula>$D1="長期追客リスト"</formula>
    </cfRule>
  </conditionalFormatting>
  <dataValidations>
    <dataValidation type="list" allowBlank="1" showErrorMessage="1" sqref="N3:N4 G9:G10 E15:E35 E37:E75 E77:E98 E100:E181 E183:E191 E193:E213 E215:E811">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宿泊"</formula1>
    </dataValidation>
    <dataValidation type="list" allowBlank="1" sqref="I15:I811">
      <formula1>"決済者,非決済者"</formula1>
    </dataValidation>
    <dataValidation type="list" allowBlank="1" sqref="D15:D811">
      <formula1>"AA課金,A受注,B商談済み回答待ち,C商談済み回答待ち,D商談済み回答待ち,E商談,F日程変更中,XAA受注キャンセル,XAプレゼン失注(決裁者),XBプレゼン失注(非決裁者),XCアポ失注,長期追客リスト,無功商談"</formula1>
    </dataValidation>
    <dataValidation type="list" allowBlank="1" showErrorMessage="1" sqref="E36 E76 E99 E182 E192 E214">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formula1>
    </dataValidation>
    <dataValidation type="list" allowBlank="1" showErrorMessage="1" sqref="F20 F97 F99 F106 F133">
      <formula1>"2025年1月,2025年2月,2025年3月,2025年4月,2025年5月,2025年6月,2025年7月,2025年8月,2025年9月"</formula1>
    </dataValidation>
    <dataValidation type="list" allowBlank="1" showErrorMessage="1" sqref="G1 G8 F15:F19 F21:F96 F98 F100:F105 F107:F132 F134:F811">
      <formula1>"2025年1月,2025年2月,2025年3月,2025年4月,2025年5月,2025年6月,2025年7月,2025年8月,2025年9月,2025年10月,2025年11月,2025年12月,2026年1月,2026年2月,2026年3月,長期追客"</formula1>
    </dataValidation>
    <dataValidation type="custom" allowBlank="1" showDropDown="1" sqref="M20">
      <formula1>OR(NOT(ISERROR(DATEVALUE(M20))), AND(ISNUMBER(M20), LEFT(CELL("format", M20))="D"))</formula1>
    </dataValidation>
    <dataValidation type="list" allowBlank="1" showErrorMessage="1" sqref="N5:N6 G11:G12 B15:C811">
      <formula1>"縞谷,前川,高原,魚井,長島,西田"</formula1>
    </dataValidation>
    <dataValidation type="custom" allowBlank="1" showDropDown="1" showErrorMessage="1" sqref="M15:M19 R15:R19 U15:U19 M21:M94 R21:R94 M96:M811 O15:P811 R96:R811 U21:U811">
      <formula1>OR(NOT(ISERROR(DATEVALUE(M15))), AND(ISNUMBER(M15), LEFT(CELL("format", M15))="D"))</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sheetData>
    <row r="1">
      <c r="A1" s="3"/>
      <c r="B1" s="2" t="s">
        <v>1</v>
      </c>
      <c r="C1" s="3"/>
      <c r="D1" s="4" t="s">
        <v>2</v>
      </c>
      <c r="E1" s="5" t="s">
        <v>5</v>
      </c>
      <c r="F1" s="5" t="s">
        <v>6</v>
      </c>
      <c r="G1" s="5" t="s">
        <v>7</v>
      </c>
      <c r="H1" s="5" t="s">
        <v>8</v>
      </c>
      <c r="I1" s="5" t="s">
        <v>9</v>
      </c>
      <c r="J1" s="5" t="s">
        <v>3</v>
      </c>
      <c r="K1" s="5" t="s">
        <v>39</v>
      </c>
      <c r="L1" s="5" t="s">
        <v>5</v>
      </c>
      <c r="M1" s="5" t="s">
        <v>6</v>
      </c>
      <c r="N1" s="5" t="s">
        <v>7</v>
      </c>
      <c r="O1" s="5" t="s">
        <v>8</v>
      </c>
      <c r="P1" s="5" t="s">
        <v>9</v>
      </c>
      <c r="Q1" s="5" t="s">
        <v>3</v>
      </c>
      <c r="R1" s="5" t="s">
        <v>39</v>
      </c>
      <c r="S1" s="5" t="s">
        <v>5</v>
      </c>
      <c r="T1" s="5" t="s">
        <v>6</v>
      </c>
      <c r="U1" s="5" t="s">
        <v>7</v>
      </c>
      <c r="V1" s="5" t="s">
        <v>8</v>
      </c>
      <c r="W1" s="5" t="s">
        <v>9</v>
      </c>
      <c r="X1" s="5" t="s">
        <v>3</v>
      </c>
      <c r="Y1" s="5" t="s">
        <v>39</v>
      </c>
      <c r="Z1" s="5" t="s">
        <v>5</v>
      </c>
      <c r="AA1" s="5" t="s">
        <v>6</v>
      </c>
      <c r="AB1" s="5" t="s">
        <v>7</v>
      </c>
      <c r="AC1" s="5" t="s">
        <v>8</v>
      </c>
      <c r="AD1" s="5" t="s">
        <v>9</v>
      </c>
      <c r="AE1" s="5" t="s">
        <v>3</v>
      </c>
      <c r="AF1" s="5" t="s">
        <v>39</v>
      </c>
      <c r="AG1" s="5" t="s">
        <v>5</v>
      </c>
      <c r="AH1" s="5" t="s">
        <v>6</v>
      </c>
      <c r="AI1" s="5" t="s">
        <v>7</v>
      </c>
      <c r="AJ1" s="5" t="s">
        <v>8</v>
      </c>
      <c r="AK1" s="5" t="s">
        <v>9</v>
      </c>
      <c r="AL1" s="5" t="s">
        <v>3</v>
      </c>
      <c r="AM1" s="5"/>
    </row>
    <row r="2">
      <c r="A2" s="6"/>
      <c r="B2" s="6"/>
      <c r="C2" s="6"/>
      <c r="D2" s="7"/>
      <c r="E2" s="8">
        <v>46027.0</v>
      </c>
      <c r="F2" s="8">
        <v>46024.0</v>
      </c>
      <c r="G2" s="8">
        <v>46025.0</v>
      </c>
      <c r="H2" s="8">
        <v>46026.0</v>
      </c>
      <c r="I2" s="8">
        <v>46027.0</v>
      </c>
      <c r="J2" s="8">
        <v>46028.0</v>
      </c>
      <c r="K2" s="8">
        <v>46029.0</v>
      </c>
      <c r="L2" s="8">
        <v>46030.0</v>
      </c>
      <c r="M2" s="8">
        <v>46031.0</v>
      </c>
      <c r="N2" s="8">
        <v>46032.0</v>
      </c>
      <c r="O2" s="8">
        <v>46033.0</v>
      </c>
      <c r="P2" s="8">
        <v>46034.0</v>
      </c>
      <c r="Q2" s="8">
        <v>46035.0</v>
      </c>
      <c r="R2" s="8">
        <v>46036.0</v>
      </c>
      <c r="S2" s="8">
        <v>46037.0</v>
      </c>
      <c r="T2" s="8">
        <v>46038.0</v>
      </c>
      <c r="U2" s="8">
        <v>46039.0</v>
      </c>
      <c r="V2" s="8">
        <v>46040.0</v>
      </c>
      <c r="W2" s="8">
        <v>46041.0</v>
      </c>
      <c r="X2" s="8">
        <v>46042.0</v>
      </c>
      <c r="Y2" s="8">
        <v>46043.0</v>
      </c>
      <c r="Z2" s="8">
        <v>46044.0</v>
      </c>
      <c r="AA2" s="8">
        <v>46045.0</v>
      </c>
      <c r="AB2" s="8">
        <v>46046.0</v>
      </c>
      <c r="AC2" s="8">
        <v>46047.0</v>
      </c>
      <c r="AD2" s="8">
        <v>46048.0</v>
      </c>
      <c r="AE2" s="8">
        <v>46049.0</v>
      </c>
      <c r="AF2" s="8">
        <v>46050.0</v>
      </c>
      <c r="AG2" s="8">
        <v>46051.0</v>
      </c>
      <c r="AH2" s="8">
        <v>46052.0</v>
      </c>
      <c r="AI2" s="8">
        <v>46053.0</v>
      </c>
      <c r="AJ2" s="8">
        <v>46054.0</v>
      </c>
      <c r="AK2" s="8">
        <v>46055.0</v>
      </c>
      <c r="AL2" s="8">
        <v>46056.0</v>
      </c>
      <c r="AM2" s="8"/>
    </row>
    <row r="3">
      <c r="A3" s="744" t="s">
        <v>69</v>
      </c>
      <c r="B3" s="7"/>
      <c r="C3" s="745" t="s">
        <v>55</v>
      </c>
      <c r="D3" s="219">
        <f>sum(E3:J3)+sum(L3:Q3)+sum(S3:X3)+sum(Z3:AE3)+SUM(AG3:AH3)</f>
        <v>0</v>
      </c>
      <c r="E3" s="185">
        <f t="shared" ref="E3:J3" si="1">E16+E29+E42</f>
        <v>0</v>
      </c>
      <c r="F3" s="185">
        <f t="shared" si="1"/>
        <v>0</v>
      </c>
      <c r="G3" s="185">
        <f t="shared" si="1"/>
        <v>0</v>
      </c>
      <c r="H3" s="185">
        <f t="shared" si="1"/>
        <v>0</v>
      </c>
      <c r="I3" s="185">
        <f t="shared" si="1"/>
        <v>0</v>
      </c>
      <c r="J3" s="185">
        <f t="shared" si="1"/>
        <v>0</v>
      </c>
      <c r="K3" s="60">
        <f t="shared" ref="K3:K12" si="7">sum(E3:J3)</f>
        <v>0</v>
      </c>
      <c r="L3" s="185">
        <f t="shared" ref="L3:Q3" si="2">L16+L29+L42</f>
        <v>0</v>
      </c>
      <c r="M3" s="185">
        <f t="shared" si="2"/>
        <v>0</v>
      </c>
      <c r="N3" s="185">
        <f t="shared" si="2"/>
        <v>0</v>
      </c>
      <c r="O3" s="185">
        <f t="shared" si="2"/>
        <v>0</v>
      </c>
      <c r="P3" s="185">
        <f t="shared" si="2"/>
        <v>0</v>
      </c>
      <c r="Q3" s="185">
        <f t="shared" si="2"/>
        <v>0</v>
      </c>
      <c r="R3" s="60">
        <f t="shared" ref="R3:R12" si="9">sum(L3:Q3)</f>
        <v>0</v>
      </c>
      <c r="S3" s="185">
        <f t="shared" ref="S3:X3" si="3">S16+S29+S42</f>
        <v>0</v>
      </c>
      <c r="T3" s="185">
        <f t="shared" si="3"/>
        <v>0</v>
      </c>
      <c r="U3" s="185">
        <f t="shared" si="3"/>
        <v>0</v>
      </c>
      <c r="V3" s="185">
        <f t="shared" si="3"/>
        <v>0</v>
      </c>
      <c r="W3" s="185">
        <f t="shared" si="3"/>
        <v>0</v>
      </c>
      <c r="X3" s="185">
        <f t="shared" si="3"/>
        <v>0</v>
      </c>
      <c r="Y3" s="60">
        <f t="shared" ref="Y3:Y12" si="11">sum(S3:X3)</f>
        <v>0</v>
      </c>
      <c r="Z3" s="185">
        <f t="shared" ref="Z3:AE3" si="4">Z16+Z29+Z42</f>
        <v>0</v>
      </c>
      <c r="AA3" s="185">
        <f t="shared" si="4"/>
        <v>0</v>
      </c>
      <c r="AB3" s="185">
        <f t="shared" si="4"/>
        <v>0</v>
      </c>
      <c r="AC3" s="185">
        <f t="shared" si="4"/>
        <v>0</v>
      </c>
      <c r="AD3" s="185">
        <f t="shared" si="4"/>
        <v>0</v>
      </c>
      <c r="AE3" s="185">
        <f t="shared" si="4"/>
        <v>0</v>
      </c>
      <c r="AF3" s="60">
        <f t="shared" ref="AF3:AF12" si="13">sum(Z3:AE3)</f>
        <v>0</v>
      </c>
      <c r="AG3" s="185">
        <f t="shared" ref="AG3:AL3" si="5">AG16+AG29+AG42</f>
        <v>0</v>
      </c>
      <c r="AH3" s="185">
        <f t="shared" si="5"/>
        <v>0</v>
      </c>
      <c r="AI3" s="185">
        <f t="shared" si="5"/>
        <v>0</v>
      </c>
      <c r="AJ3" s="185">
        <f t="shared" si="5"/>
        <v>0</v>
      </c>
      <c r="AK3" s="185">
        <f t="shared" si="5"/>
        <v>0</v>
      </c>
      <c r="AL3" s="185">
        <f t="shared" si="5"/>
        <v>0</v>
      </c>
      <c r="AM3" s="60">
        <f t="shared" ref="AM3:AM12" si="15">sum(AG3:AL3)</f>
        <v>0</v>
      </c>
    </row>
    <row r="4">
      <c r="A4" s="778" t="str">
        <f>D4/D5</f>
        <v>#DIV/0!</v>
      </c>
      <c r="B4" s="7"/>
      <c r="C4" s="747" t="s">
        <v>57</v>
      </c>
      <c r="D4" s="221">
        <f t="shared" ref="D4:D12" si="16">sum(E4:J4)+sum(L4:Q4)+sum(S4:X4)+sum(Z4:AE4)+sum(AG4:AH4)</f>
        <v>0</v>
      </c>
      <c r="E4" s="199">
        <f t="shared" ref="E4:J4" si="6">E17+E30+E43</f>
        <v>0</v>
      </c>
      <c r="F4" s="199">
        <f t="shared" si="6"/>
        <v>0</v>
      </c>
      <c r="G4" s="199">
        <f t="shared" si="6"/>
        <v>0</v>
      </c>
      <c r="H4" s="199">
        <f t="shared" si="6"/>
        <v>0</v>
      </c>
      <c r="I4" s="199">
        <f t="shared" si="6"/>
        <v>0</v>
      </c>
      <c r="J4" s="199">
        <f t="shared" si="6"/>
        <v>0</v>
      </c>
      <c r="K4" s="66">
        <f t="shared" si="7"/>
        <v>0</v>
      </c>
      <c r="L4" s="199">
        <f t="shared" ref="L4:Q4" si="8">L17+L30+L43</f>
        <v>0</v>
      </c>
      <c r="M4" s="199">
        <f t="shared" si="8"/>
        <v>0</v>
      </c>
      <c r="N4" s="199">
        <f t="shared" si="8"/>
        <v>0</v>
      </c>
      <c r="O4" s="199">
        <f t="shared" si="8"/>
        <v>0</v>
      </c>
      <c r="P4" s="199">
        <f t="shared" si="8"/>
        <v>0</v>
      </c>
      <c r="Q4" s="199">
        <f t="shared" si="8"/>
        <v>0</v>
      </c>
      <c r="R4" s="66">
        <f t="shared" si="9"/>
        <v>0</v>
      </c>
      <c r="S4" s="199">
        <f t="shared" ref="S4:X4" si="10">S17+S30+S43</f>
        <v>0</v>
      </c>
      <c r="T4" s="199">
        <f t="shared" si="10"/>
        <v>0</v>
      </c>
      <c r="U4" s="199">
        <f t="shared" si="10"/>
        <v>0</v>
      </c>
      <c r="V4" s="199">
        <f t="shared" si="10"/>
        <v>0</v>
      </c>
      <c r="W4" s="199">
        <f t="shared" si="10"/>
        <v>0</v>
      </c>
      <c r="X4" s="199">
        <f t="shared" si="10"/>
        <v>0</v>
      </c>
      <c r="Y4" s="66">
        <f t="shared" si="11"/>
        <v>0</v>
      </c>
      <c r="Z4" s="199">
        <f t="shared" ref="Z4:AE4" si="12">Z17+Z30+Z43</f>
        <v>0</v>
      </c>
      <c r="AA4" s="199">
        <f t="shared" si="12"/>
        <v>0</v>
      </c>
      <c r="AB4" s="199">
        <f t="shared" si="12"/>
        <v>0</v>
      </c>
      <c r="AC4" s="199">
        <f t="shared" si="12"/>
        <v>0</v>
      </c>
      <c r="AD4" s="199">
        <f t="shared" si="12"/>
        <v>0</v>
      </c>
      <c r="AE4" s="199">
        <f t="shared" si="12"/>
        <v>0</v>
      </c>
      <c r="AF4" s="66">
        <f t="shared" si="13"/>
        <v>0</v>
      </c>
      <c r="AG4" s="199">
        <f t="shared" ref="AG4:AL4" si="14">AG17+AG30+AG43</f>
        <v>0</v>
      </c>
      <c r="AH4" s="199">
        <f t="shared" si="14"/>
        <v>0</v>
      </c>
      <c r="AI4" s="199">
        <f t="shared" si="14"/>
        <v>0</v>
      </c>
      <c r="AJ4" s="199">
        <f t="shared" si="14"/>
        <v>0</v>
      </c>
      <c r="AK4" s="199">
        <f t="shared" si="14"/>
        <v>0</v>
      </c>
      <c r="AL4" s="199">
        <f t="shared" si="14"/>
        <v>0</v>
      </c>
      <c r="AM4" s="66">
        <f t="shared" si="15"/>
        <v>0</v>
      </c>
    </row>
    <row r="5">
      <c r="A5" s="744" t="s">
        <v>1280</v>
      </c>
      <c r="B5" s="7"/>
      <c r="C5" s="747" t="s">
        <v>58</v>
      </c>
      <c r="D5" s="221">
        <f t="shared" si="16"/>
        <v>0</v>
      </c>
      <c r="E5" s="199">
        <f t="shared" ref="E5:J5" si="17">E18+E31+E44</f>
        <v>0</v>
      </c>
      <c r="F5" s="199">
        <f t="shared" si="17"/>
        <v>0</v>
      </c>
      <c r="G5" s="199">
        <f t="shared" si="17"/>
        <v>0</v>
      </c>
      <c r="H5" s="199">
        <f t="shared" si="17"/>
        <v>0</v>
      </c>
      <c r="I5" s="199">
        <f t="shared" si="17"/>
        <v>0</v>
      </c>
      <c r="J5" s="199">
        <f t="shared" si="17"/>
        <v>0</v>
      </c>
      <c r="K5" s="66">
        <f t="shared" si="7"/>
        <v>0</v>
      </c>
      <c r="L5" s="199">
        <f t="shared" ref="L5:Q5" si="18">L18+L31+L44</f>
        <v>0</v>
      </c>
      <c r="M5" s="199">
        <f t="shared" si="18"/>
        <v>0</v>
      </c>
      <c r="N5" s="199">
        <f t="shared" si="18"/>
        <v>0</v>
      </c>
      <c r="O5" s="199">
        <f t="shared" si="18"/>
        <v>0</v>
      </c>
      <c r="P5" s="199">
        <f t="shared" si="18"/>
        <v>0</v>
      </c>
      <c r="Q5" s="199">
        <f t="shared" si="18"/>
        <v>0</v>
      </c>
      <c r="R5" s="66">
        <f t="shared" si="9"/>
        <v>0</v>
      </c>
      <c r="S5" s="199">
        <f t="shared" ref="S5:X5" si="19">S18+S31+S44</f>
        <v>0</v>
      </c>
      <c r="T5" s="199">
        <f t="shared" si="19"/>
        <v>0</v>
      </c>
      <c r="U5" s="199">
        <f t="shared" si="19"/>
        <v>0</v>
      </c>
      <c r="V5" s="199">
        <f t="shared" si="19"/>
        <v>0</v>
      </c>
      <c r="W5" s="199">
        <f t="shared" si="19"/>
        <v>0</v>
      </c>
      <c r="X5" s="199">
        <f t="shared" si="19"/>
        <v>0</v>
      </c>
      <c r="Y5" s="66">
        <f t="shared" si="11"/>
        <v>0</v>
      </c>
      <c r="Z5" s="199">
        <f t="shared" ref="Z5:AE5" si="20">Z18+Z31+Z44</f>
        <v>0</v>
      </c>
      <c r="AA5" s="199">
        <f t="shared" si="20"/>
        <v>0</v>
      </c>
      <c r="AB5" s="199">
        <f t="shared" si="20"/>
        <v>0</v>
      </c>
      <c r="AC5" s="199">
        <f t="shared" si="20"/>
        <v>0</v>
      </c>
      <c r="AD5" s="199">
        <f t="shared" si="20"/>
        <v>0</v>
      </c>
      <c r="AE5" s="199">
        <f t="shared" si="20"/>
        <v>0</v>
      </c>
      <c r="AF5" s="66">
        <f t="shared" si="13"/>
        <v>0</v>
      </c>
      <c r="AG5" s="199">
        <f t="shared" ref="AG5:AL5" si="21">AG18+AG31+AG44</f>
        <v>0</v>
      </c>
      <c r="AH5" s="199">
        <f t="shared" si="21"/>
        <v>0</v>
      </c>
      <c r="AI5" s="199">
        <f t="shared" si="21"/>
        <v>0</v>
      </c>
      <c r="AJ5" s="199">
        <f t="shared" si="21"/>
        <v>0</v>
      </c>
      <c r="AK5" s="199">
        <f t="shared" si="21"/>
        <v>0</v>
      </c>
      <c r="AL5" s="199">
        <f t="shared" si="21"/>
        <v>0</v>
      </c>
      <c r="AM5" s="66">
        <f t="shared" si="15"/>
        <v>0</v>
      </c>
    </row>
    <row r="6">
      <c r="A6" s="778" t="str">
        <f>D5/sum(D5:D6)</f>
        <v>#DIV/0!</v>
      </c>
      <c r="B6" s="7"/>
      <c r="C6" s="747" t="s">
        <v>59</v>
      </c>
      <c r="D6" s="221">
        <f t="shared" si="16"/>
        <v>0</v>
      </c>
      <c r="E6" s="199">
        <f t="shared" ref="E6:J6" si="22">E19+E32+E45</f>
        <v>0</v>
      </c>
      <c r="F6" s="199">
        <f t="shared" si="22"/>
        <v>0</v>
      </c>
      <c r="G6" s="199">
        <f t="shared" si="22"/>
        <v>0</v>
      </c>
      <c r="H6" s="199">
        <f t="shared" si="22"/>
        <v>0</v>
      </c>
      <c r="I6" s="199">
        <f t="shared" si="22"/>
        <v>0</v>
      </c>
      <c r="J6" s="199">
        <f t="shared" si="22"/>
        <v>0</v>
      </c>
      <c r="K6" s="66">
        <f t="shared" si="7"/>
        <v>0</v>
      </c>
      <c r="L6" s="199">
        <f t="shared" ref="L6:Q6" si="23">L19+L32+L45</f>
        <v>0</v>
      </c>
      <c r="M6" s="199">
        <f t="shared" si="23"/>
        <v>0</v>
      </c>
      <c r="N6" s="199">
        <f t="shared" si="23"/>
        <v>0</v>
      </c>
      <c r="O6" s="199">
        <f t="shared" si="23"/>
        <v>0</v>
      </c>
      <c r="P6" s="199">
        <f t="shared" si="23"/>
        <v>0</v>
      </c>
      <c r="Q6" s="199">
        <f t="shared" si="23"/>
        <v>0</v>
      </c>
      <c r="R6" s="66">
        <f t="shared" si="9"/>
        <v>0</v>
      </c>
      <c r="S6" s="199">
        <f t="shared" ref="S6:X6" si="24">S19+S32+S45</f>
        <v>0</v>
      </c>
      <c r="T6" s="199">
        <f t="shared" si="24"/>
        <v>0</v>
      </c>
      <c r="U6" s="199">
        <f t="shared" si="24"/>
        <v>0</v>
      </c>
      <c r="V6" s="199">
        <f t="shared" si="24"/>
        <v>0</v>
      </c>
      <c r="W6" s="199">
        <f t="shared" si="24"/>
        <v>0</v>
      </c>
      <c r="X6" s="199">
        <f t="shared" si="24"/>
        <v>0</v>
      </c>
      <c r="Y6" s="66">
        <f t="shared" si="11"/>
        <v>0</v>
      </c>
      <c r="Z6" s="199">
        <f t="shared" ref="Z6:AE6" si="25">Z19+Z32+Z45</f>
        <v>0</v>
      </c>
      <c r="AA6" s="199">
        <f t="shared" si="25"/>
        <v>0</v>
      </c>
      <c r="AB6" s="199">
        <f t="shared" si="25"/>
        <v>0</v>
      </c>
      <c r="AC6" s="199">
        <f t="shared" si="25"/>
        <v>0</v>
      </c>
      <c r="AD6" s="199">
        <f t="shared" si="25"/>
        <v>0</v>
      </c>
      <c r="AE6" s="199">
        <f t="shared" si="25"/>
        <v>0</v>
      </c>
      <c r="AF6" s="66">
        <f t="shared" si="13"/>
        <v>0</v>
      </c>
      <c r="AG6" s="199">
        <f t="shared" ref="AG6:AL6" si="26">AG19+AG32+AG45</f>
        <v>0</v>
      </c>
      <c r="AH6" s="199">
        <f t="shared" si="26"/>
        <v>0</v>
      </c>
      <c r="AI6" s="199">
        <f t="shared" si="26"/>
        <v>0</v>
      </c>
      <c r="AJ6" s="199">
        <f t="shared" si="26"/>
        <v>0</v>
      </c>
      <c r="AK6" s="199">
        <f t="shared" si="26"/>
        <v>0</v>
      </c>
      <c r="AL6" s="199">
        <f t="shared" si="26"/>
        <v>0</v>
      </c>
      <c r="AM6" s="66">
        <f t="shared" si="15"/>
        <v>0</v>
      </c>
    </row>
    <row r="7">
      <c r="A7" s="744" t="s">
        <v>71</v>
      </c>
      <c r="B7" s="7"/>
      <c r="C7" s="68" t="s">
        <v>109</v>
      </c>
      <c r="D7" s="221">
        <f t="shared" si="16"/>
        <v>0</v>
      </c>
      <c r="E7" s="199">
        <f t="shared" ref="E7:J7" si="27">E20+E33+E46</f>
        <v>0</v>
      </c>
      <c r="F7" s="199">
        <f t="shared" si="27"/>
        <v>0</v>
      </c>
      <c r="G7" s="199">
        <f t="shared" si="27"/>
        <v>0</v>
      </c>
      <c r="H7" s="199">
        <f t="shared" si="27"/>
        <v>0</v>
      </c>
      <c r="I7" s="199">
        <f t="shared" si="27"/>
        <v>0</v>
      </c>
      <c r="J7" s="199">
        <f t="shared" si="27"/>
        <v>0</v>
      </c>
      <c r="K7" s="66">
        <f t="shared" si="7"/>
        <v>0</v>
      </c>
      <c r="L7" s="199">
        <f t="shared" ref="L7:Q7" si="28">L20+L33+L46</f>
        <v>0</v>
      </c>
      <c r="M7" s="199">
        <f t="shared" si="28"/>
        <v>0</v>
      </c>
      <c r="N7" s="199">
        <f t="shared" si="28"/>
        <v>0</v>
      </c>
      <c r="O7" s="199">
        <f t="shared" si="28"/>
        <v>0</v>
      </c>
      <c r="P7" s="199">
        <f t="shared" si="28"/>
        <v>0</v>
      </c>
      <c r="Q7" s="199">
        <f t="shared" si="28"/>
        <v>0</v>
      </c>
      <c r="R7" s="66">
        <f t="shared" si="9"/>
        <v>0</v>
      </c>
      <c r="S7" s="199">
        <f t="shared" ref="S7:X7" si="29">S20+S33+S46</f>
        <v>0</v>
      </c>
      <c r="T7" s="199">
        <f t="shared" si="29"/>
        <v>0</v>
      </c>
      <c r="U7" s="199">
        <f t="shared" si="29"/>
        <v>0</v>
      </c>
      <c r="V7" s="199">
        <f t="shared" si="29"/>
        <v>0</v>
      </c>
      <c r="W7" s="199">
        <f t="shared" si="29"/>
        <v>0</v>
      </c>
      <c r="X7" s="199">
        <f t="shared" si="29"/>
        <v>0</v>
      </c>
      <c r="Y7" s="66">
        <f t="shared" si="11"/>
        <v>0</v>
      </c>
      <c r="Z7" s="199">
        <f t="shared" ref="Z7:AE7" si="30">Z20+Z33+Z46</f>
        <v>0</v>
      </c>
      <c r="AA7" s="199">
        <f t="shared" si="30"/>
        <v>0</v>
      </c>
      <c r="AB7" s="199">
        <f t="shared" si="30"/>
        <v>0</v>
      </c>
      <c r="AC7" s="199">
        <f t="shared" si="30"/>
        <v>0</v>
      </c>
      <c r="AD7" s="199">
        <f t="shared" si="30"/>
        <v>0</v>
      </c>
      <c r="AE7" s="199">
        <f t="shared" si="30"/>
        <v>0</v>
      </c>
      <c r="AF7" s="66">
        <f t="shared" si="13"/>
        <v>0</v>
      </c>
      <c r="AG7" s="199">
        <f t="shared" ref="AG7:AL7" si="31">AG20+AG33+AG46</f>
        <v>0</v>
      </c>
      <c r="AH7" s="199">
        <f t="shared" si="31"/>
        <v>0</v>
      </c>
      <c r="AI7" s="199">
        <f t="shared" si="31"/>
        <v>0</v>
      </c>
      <c r="AJ7" s="199">
        <f t="shared" si="31"/>
        <v>0</v>
      </c>
      <c r="AK7" s="199">
        <f t="shared" si="31"/>
        <v>0</v>
      </c>
      <c r="AL7" s="199">
        <f t="shared" si="31"/>
        <v>0</v>
      </c>
      <c r="AM7" s="66">
        <f t="shared" si="15"/>
        <v>0</v>
      </c>
    </row>
    <row r="8">
      <c r="A8" s="744" t="str">
        <f>D5/D7</f>
        <v>#DIV/0!</v>
      </c>
      <c r="B8" s="7"/>
      <c r="C8" s="747" t="s">
        <v>72</v>
      </c>
      <c r="D8" s="221">
        <f t="shared" si="16"/>
        <v>0</v>
      </c>
      <c r="E8" s="199">
        <f t="shared" ref="E8:J8" si="32">E21+E34+E47</f>
        <v>0</v>
      </c>
      <c r="F8" s="199">
        <f t="shared" si="32"/>
        <v>0</v>
      </c>
      <c r="G8" s="199">
        <f t="shared" si="32"/>
        <v>0</v>
      </c>
      <c r="H8" s="199">
        <f t="shared" si="32"/>
        <v>0</v>
      </c>
      <c r="I8" s="199">
        <f t="shared" si="32"/>
        <v>0</v>
      </c>
      <c r="J8" s="199">
        <f t="shared" si="32"/>
        <v>0</v>
      </c>
      <c r="K8" s="66">
        <f t="shared" si="7"/>
        <v>0</v>
      </c>
      <c r="L8" s="199">
        <f t="shared" ref="L8:Q8" si="33">L21+L34+L47</f>
        <v>0</v>
      </c>
      <c r="M8" s="199">
        <f t="shared" si="33"/>
        <v>0</v>
      </c>
      <c r="N8" s="199">
        <f t="shared" si="33"/>
        <v>0</v>
      </c>
      <c r="O8" s="199">
        <f t="shared" si="33"/>
        <v>0</v>
      </c>
      <c r="P8" s="199">
        <f t="shared" si="33"/>
        <v>0</v>
      </c>
      <c r="Q8" s="199">
        <f t="shared" si="33"/>
        <v>0</v>
      </c>
      <c r="R8" s="66">
        <f t="shared" si="9"/>
        <v>0</v>
      </c>
      <c r="S8" s="199">
        <f t="shared" ref="S8:X8" si="34">S21+S34+S47</f>
        <v>0</v>
      </c>
      <c r="T8" s="199">
        <f t="shared" si="34"/>
        <v>0</v>
      </c>
      <c r="U8" s="199">
        <f t="shared" si="34"/>
        <v>0</v>
      </c>
      <c r="V8" s="199">
        <f t="shared" si="34"/>
        <v>0</v>
      </c>
      <c r="W8" s="199">
        <f t="shared" si="34"/>
        <v>0</v>
      </c>
      <c r="X8" s="199">
        <f t="shared" si="34"/>
        <v>0</v>
      </c>
      <c r="Y8" s="66">
        <f t="shared" si="11"/>
        <v>0</v>
      </c>
      <c r="Z8" s="199">
        <f t="shared" ref="Z8:AE8" si="35">Z21+Z34+Z47</f>
        <v>0</v>
      </c>
      <c r="AA8" s="199">
        <f t="shared" si="35"/>
        <v>0</v>
      </c>
      <c r="AB8" s="199">
        <f t="shared" si="35"/>
        <v>0</v>
      </c>
      <c r="AC8" s="199">
        <f t="shared" si="35"/>
        <v>0</v>
      </c>
      <c r="AD8" s="199">
        <f t="shared" si="35"/>
        <v>0</v>
      </c>
      <c r="AE8" s="199">
        <f t="shared" si="35"/>
        <v>0</v>
      </c>
      <c r="AF8" s="66">
        <f t="shared" si="13"/>
        <v>0</v>
      </c>
      <c r="AG8" s="199">
        <f t="shared" ref="AG8:AL8" si="36">AG21+AG34+AG47</f>
        <v>0</v>
      </c>
      <c r="AH8" s="199">
        <f t="shared" si="36"/>
        <v>0</v>
      </c>
      <c r="AI8" s="199">
        <f t="shared" si="36"/>
        <v>0</v>
      </c>
      <c r="AJ8" s="199">
        <f t="shared" si="36"/>
        <v>0</v>
      </c>
      <c r="AK8" s="199">
        <f t="shared" si="36"/>
        <v>0</v>
      </c>
      <c r="AL8" s="199">
        <f t="shared" si="36"/>
        <v>0</v>
      </c>
      <c r="AM8" s="66">
        <f t="shared" si="15"/>
        <v>0</v>
      </c>
    </row>
    <row r="9">
      <c r="A9" s="749" t="s">
        <v>1281</v>
      </c>
      <c r="B9" s="749" t="str">
        <f>D8/D12</f>
        <v>#DIV/0!</v>
      </c>
      <c r="C9" s="751" t="s">
        <v>1282</v>
      </c>
      <c r="D9" s="221">
        <f t="shared" si="16"/>
        <v>0</v>
      </c>
      <c r="E9" s="199">
        <f t="shared" ref="E9:J9" si="37">E22+E35+E48</f>
        <v>0</v>
      </c>
      <c r="F9" s="199">
        <f t="shared" si="37"/>
        <v>0</v>
      </c>
      <c r="G9" s="199">
        <f t="shared" si="37"/>
        <v>0</v>
      </c>
      <c r="H9" s="199">
        <f t="shared" si="37"/>
        <v>0</v>
      </c>
      <c r="I9" s="199">
        <f t="shared" si="37"/>
        <v>0</v>
      </c>
      <c r="J9" s="199">
        <f t="shared" si="37"/>
        <v>0</v>
      </c>
      <c r="K9" s="66">
        <f t="shared" si="7"/>
        <v>0</v>
      </c>
      <c r="L9" s="199">
        <f t="shared" ref="L9:Q9" si="38">L22+L35+L48</f>
        <v>0</v>
      </c>
      <c r="M9" s="199">
        <f t="shared" si="38"/>
        <v>0</v>
      </c>
      <c r="N9" s="199">
        <f t="shared" si="38"/>
        <v>0</v>
      </c>
      <c r="O9" s="199">
        <f t="shared" si="38"/>
        <v>0</v>
      </c>
      <c r="P9" s="199">
        <f t="shared" si="38"/>
        <v>0</v>
      </c>
      <c r="Q9" s="199">
        <f t="shared" si="38"/>
        <v>0</v>
      </c>
      <c r="R9" s="66">
        <f t="shared" si="9"/>
        <v>0</v>
      </c>
      <c r="S9" s="199">
        <f t="shared" ref="S9:X9" si="39">S22+S35+S48</f>
        <v>0</v>
      </c>
      <c r="T9" s="199">
        <f t="shared" si="39"/>
        <v>0</v>
      </c>
      <c r="U9" s="199">
        <f t="shared" si="39"/>
        <v>0</v>
      </c>
      <c r="V9" s="199">
        <f t="shared" si="39"/>
        <v>0</v>
      </c>
      <c r="W9" s="199">
        <f t="shared" si="39"/>
        <v>0</v>
      </c>
      <c r="X9" s="199">
        <f t="shared" si="39"/>
        <v>0</v>
      </c>
      <c r="Y9" s="66">
        <f t="shared" si="11"/>
        <v>0</v>
      </c>
      <c r="Z9" s="199">
        <f t="shared" ref="Z9:AE9" si="40">Z22+Z35+Z48</f>
        <v>0</v>
      </c>
      <c r="AA9" s="199">
        <f t="shared" si="40"/>
        <v>0</v>
      </c>
      <c r="AB9" s="199">
        <f t="shared" si="40"/>
        <v>0</v>
      </c>
      <c r="AC9" s="199">
        <f t="shared" si="40"/>
        <v>0</v>
      </c>
      <c r="AD9" s="199">
        <f t="shared" si="40"/>
        <v>0</v>
      </c>
      <c r="AE9" s="199">
        <f t="shared" si="40"/>
        <v>0</v>
      </c>
      <c r="AF9" s="66">
        <f t="shared" si="13"/>
        <v>0</v>
      </c>
      <c r="AG9" s="199">
        <f t="shared" ref="AG9:AL9" si="41">AG22+AG35+AG48</f>
        <v>0</v>
      </c>
      <c r="AH9" s="199">
        <f t="shared" si="41"/>
        <v>0</v>
      </c>
      <c r="AI9" s="199">
        <f t="shared" si="41"/>
        <v>0</v>
      </c>
      <c r="AJ9" s="199">
        <f t="shared" si="41"/>
        <v>0</v>
      </c>
      <c r="AK9" s="199">
        <f t="shared" si="41"/>
        <v>0</v>
      </c>
      <c r="AL9" s="199">
        <f t="shared" si="41"/>
        <v>0</v>
      </c>
      <c r="AM9" s="66">
        <f t="shared" si="15"/>
        <v>0</v>
      </c>
    </row>
    <row r="10">
      <c r="A10" s="752" t="s">
        <v>163</v>
      </c>
      <c r="B10" s="1445" t="str">
        <f t="shared" ref="B10:B13" si="47">D8/D9</f>
        <v>#DIV/0!</v>
      </c>
      <c r="C10" s="17" t="s">
        <v>1283</v>
      </c>
      <c r="D10" s="221">
        <f t="shared" si="16"/>
        <v>0</v>
      </c>
      <c r="E10" s="199">
        <f t="shared" ref="E10:J10" si="42">E23+E36+E49</f>
        <v>0</v>
      </c>
      <c r="F10" s="199">
        <f t="shared" si="42"/>
        <v>0</v>
      </c>
      <c r="G10" s="199">
        <f t="shared" si="42"/>
        <v>0</v>
      </c>
      <c r="H10" s="199">
        <f t="shared" si="42"/>
        <v>0</v>
      </c>
      <c r="I10" s="199">
        <f t="shared" si="42"/>
        <v>0</v>
      </c>
      <c r="J10" s="199">
        <f t="shared" si="42"/>
        <v>0</v>
      </c>
      <c r="K10" s="66">
        <f t="shared" si="7"/>
        <v>0</v>
      </c>
      <c r="L10" s="199">
        <f t="shared" ref="L10:Q10" si="43">L23+L36+L49</f>
        <v>0</v>
      </c>
      <c r="M10" s="199">
        <f t="shared" si="43"/>
        <v>0</v>
      </c>
      <c r="N10" s="199">
        <f t="shared" si="43"/>
        <v>0</v>
      </c>
      <c r="O10" s="199">
        <f t="shared" si="43"/>
        <v>0</v>
      </c>
      <c r="P10" s="199">
        <f t="shared" si="43"/>
        <v>0</v>
      </c>
      <c r="Q10" s="199">
        <f t="shared" si="43"/>
        <v>0</v>
      </c>
      <c r="R10" s="66">
        <f t="shared" si="9"/>
        <v>0</v>
      </c>
      <c r="S10" s="199">
        <f t="shared" ref="S10:X10" si="44">S23+S36+S49</f>
        <v>0</v>
      </c>
      <c r="T10" s="199">
        <f t="shared" si="44"/>
        <v>0</v>
      </c>
      <c r="U10" s="199">
        <f t="shared" si="44"/>
        <v>0</v>
      </c>
      <c r="V10" s="199">
        <f t="shared" si="44"/>
        <v>0</v>
      </c>
      <c r="W10" s="199">
        <f t="shared" si="44"/>
        <v>0</v>
      </c>
      <c r="X10" s="199">
        <f t="shared" si="44"/>
        <v>0</v>
      </c>
      <c r="Y10" s="66">
        <f t="shared" si="11"/>
        <v>0</v>
      </c>
      <c r="Z10" s="199">
        <f t="shared" ref="Z10:AE10" si="45">Z23+Z36+Z49</f>
        <v>0</v>
      </c>
      <c r="AA10" s="199">
        <f t="shared" si="45"/>
        <v>0</v>
      </c>
      <c r="AB10" s="199">
        <f t="shared" si="45"/>
        <v>0</v>
      </c>
      <c r="AC10" s="199">
        <f t="shared" si="45"/>
        <v>0</v>
      </c>
      <c r="AD10" s="199">
        <f t="shared" si="45"/>
        <v>0</v>
      </c>
      <c r="AE10" s="199">
        <f t="shared" si="45"/>
        <v>0</v>
      </c>
      <c r="AF10" s="66">
        <f t="shared" si="13"/>
        <v>0</v>
      </c>
      <c r="AG10" s="199">
        <f t="shared" ref="AG10:AL10" si="46">AG23+AG36+AG49</f>
        <v>0</v>
      </c>
      <c r="AH10" s="199">
        <f t="shared" si="46"/>
        <v>0</v>
      </c>
      <c r="AI10" s="199">
        <f t="shared" si="46"/>
        <v>0</v>
      </c>
      <c r="AJ10" s="199">
        <f t="shared" si="46"/>
        <v>0</v>
      </c>
      <c r="AK10" s="199">
        <f t="shared" si="46"/>
        <v>0</v>
      </c>
      <c r="AL10" s="199">
        <f t="shared" si="46"/>
        <v>0</v>
      </c>
      <c r="AM10" s="66">
        <f t="shared" si="15"/>
        <v>0</v>
      </c>
    </row>
    <row r="11">
      <c r="A11" s="752" t="s">
        <v>161</v>
      </c>
      <c r="B11" s="1445" t="str">
        <f t="shared" si="47"/>
        <v>#DIV/0!</v>
      </c>
      <c r="C11" s="44" t="s">
        <v>1284</v>
      </c>
      <c r="D11" s="221">
        <f t="shared" si="16"/>
        <v>0</v>
      </c>
      <c r="E11" s="199">
        <f t="shared" ref="E11:J11" si="48">E24+E37+E50</f>
        <v>0</v>
      </c>
      <c r="F11" s="199">
        <f t="shared" si="48"/>
        <v>0</v>
      </c>
      <c r="G11" s="199">
        <f t="shared" si="48"/>
        <v>0</v>
      </c>
      <c r="H11" s="199">
        <f t="shared" si="48"/>
        <v>0</v>
      </c>
      <c r="I11" s="199">
        <f t="shared" si="48"/>
        <v>0</v>
      </c>
      <c r="J11" s="199">
        <f t="shared" si="48"/>
        <v>0</v>
      </c>
      <c r="K11" s="66">
        <f t="shared" si="7"/>
        <v>0</v>
      </c>
      <c r="L11" s="199">
        <f t="shared" ref="L11:Q11" si="49">L24+L37+L50</f>
        <v>0</v>
      </c>
      <c r="M11" s="199">
        <f t="shared" si="49"/>
        <v>0</v>
      </c>
      <c r="N11" s="199">
        <f t="shared" si="49"/>
        <v>0</v>
      </c>
      <c r="O11" s="199">
        <f t="shared" si="49"/>
        <v>0</v>
      </c>
      <c r="P11" s="199">
        <f t="shared" si="49"/>
        <v>0</v>
      </c>
      <c r="Q11" s="199">
        <f t="shared" si="49"/>
        <v>0</v>
      </c>
      <c r="R11" s="66">
        <f t="shared" si="9"/>
        <v>0</v>
      </c>
      <c r="S11" s="199">
        <f t="shared" ref="S11:X11" si="50">S24+S37+S50</f>
        <v>0</v>
      </c>
      <c r="T11" s="199">
        <f t="shared" si="50"/>
        <v>0</v>
      </c>
      <c r="U11" s="199">
        <f t="shared" si="50"/>
        <v>0</v>
      </c>
      <c r="V11" s="199">
        <f t="shared" si="50"/>
        <v>0</v>
      </c>
      <c r="W11" s="199">
        <f t="shared" si="50"/>
        <v>0</v>
      </c>
      <c r="X11" s="199">
        <f t="shared" si="50"/>
        <v>0</v>
      </c>
      <c r="Y11" s="66">
        <f t="shared" si="11"/>
        <v>0</v>
      </c>
      <c r="Z11" s="199">
        <f t="shared" ref="Z11:AE11" si="51">Z24+Z37+Z50</f>
        <v>0</v>
      </c>
      <c r="AA11" s="199">
        <f t="shared" si="51"/>
        <v>0</v>
      </c>
      <c r="AB11" s="199">
        <f t="shared" si="51"/>
        <v>0</v>
      </c>
      <c r="AC11" s="199">
        <f t="shared" si="51"/>
        <v>0</v>
      </c>
      <c r="AD11" s="199">
        <f t="shared" si="51"/>
        <v>0</v>
      </c>
      <c r="AE11" s="199">
        <f t="shared" si="51"/>
        <v>0</v>
      </c>
      <c r="AF11" s="66">
        <f t="shared" si="13"/>
        <v>0</v>
      </c>
      <c r="AG11" s="199">
        <f t="shared" ref="AG11:AL11" si="52">AG24+AG37+AG50</f>
        <v>0</v>
      </c>
      <c r="AH11" s="199">
        <f t="shared" si="52"/>
        <v>0</v>
      </c>
      <c r="AI11" s="199">
        <f t="shared" si="52"/>
        <v>0</v>
      </c>
      <c r="AJ11" s="199">
        <f t="shared" si="52"/>
        <v>0</v>
      </c>
      <c r="AK11" s="199">
        <f t="shared" si="52"/>
        <v>0</v>
      </c>
      <c r="AL11" s="199">
        <f t="shared" si="52"/>
        <v>0</v>
      </c>
      <c r="AM11" s="66">
        <f t="shared" si="15"/>
        <v>0</v>
      </c>
    </row>
    <row r="12">
      <c r="A12" s="752" t="s">
        <v>159</v>
      </c>
      <c r="B12" s="1445" t="str">
        <f t="shared" si="47"/>
        <v>#DIV/0!</v>
      </c>
      <c r="C12" s="754" t="s">
        <v>97</v>
      </c>
      <c r="D12" s="221">
        <f t="shared" si="16"/>
        <v>0</v>
      </c>
      <c r="E12" s="199">
        <f t="shared" ref="E12:J12" si="53">E25+E38+E51</f>
        <v>0</v>
      </c>
      <c r="F12" s="199">
        <f t="shared" si="53"/>
        <v>0</v>
      </c>
      <c r="G12" s="199">
        <f t="shared" si="53"/>
        <v>0</v>
      </c>
      <c r="H12" s="199">
        <f t="shared" si="53"/>
        <v>0</v>
      </c>
      <c r="I12" s="199">
        <f t="shared" si="53"/>
        <v>0</v>
      </c>
      <c r="J12" s="199">
        <f t="shared" si="53"/>
        <v>0</v>
      </c>
      <c r="K12" s="66">
        <f t="shared" si="7"/>
        <v>0</v>
      </c>
      <c r="L12" s="199">
        <f t="shared" ref="L12:Q12" si="54">L25+L38+L51</f>
        <v>0</v>
      </c>
      <c r="M12" s="199">
        <f t="shared" si="54"/>
        <v>0</v>
      </c>
      <c r="N12" s="199">
        <f t="shared" si="54"/>
        <v>0</v>
      </c>
      <c r="O12" s="199">
        <f t="shared" si="54"/>
        <v>0</v>
      </c>
      <c r="P12" s="199">
        <f t="shared" si="54"/>
        <v>0</v>
      </c>
      <c r="Q12" s="199">
        <f t="shared" si="54"/>
        <v>0</v>
      </c>
      <c r="R12" s="66">
        <f t="shared" si="9"/>
        <v>0</v>
      </c>
      <c r="S12" s="199">
        <f t="shared" ref="S12:X12" si="55">S25+S38+S51</f>
        <v>0</v>
      </c>
      <c r="T12" s="199">
        <f t="shared" si="55"/>
        <v>0</v>
      </c>
      <c r="U12" s="199">
        <f t="shared" si="55"/>
        <v>0</v>
      </c>
      <c r="V12" s="199">
        <f t="shared" si="55"/>
        <v>0</v>
      </c>
      <c r="W12" s="199">
        <f t="shared" si="55"/>
        <v>0</v>
      </c>
      <c r="X12" s="199">
        <f t="shared" si="55"/>
        <v>0</v>
      </c>
      <c r="Y12" s="66">
        <f t="shared" si="11"/>
        <v>0</v>
      </c>
      <c r="Z12" s="199">
        <f t="shared" ref="Z12:AE12" si="56">Z25+Z38+Z51</f>
        <v>0</v>
      </c>
      <c r="AA12" s="199">
        <f t="shared" si="56"/>
        <v>0</v>
      </c>
      <c r="AB12" s="199">
        <f t="shared" si="56"/>
        <v>0</v>
      </c>
      <c r="AC12" s="199">
        <f t="shared" si="56"/>
        <v>0</v>
      </c>
      <c r="AD12" s="199">
        <f t="shared" si="56"/>
        <v>0</v>
      </c>
      <c r="AE12" s="199">
        <f t="shared" si="56"/>
        <v>0</v>
      </c>
      <c r="AF12" s="66">
        <f t="shared" si="13"/>
        <v>0</v>
      </c>
      <c r="AG12" s="199">
        <f t="shared" ref="AG12:AL12" si="57">AG25+AG38+AG51</f>
        <v>0</v>
      </c>
      <c r="AH12" s="199">
        <f t="shared" si="57"/>
        <v>0</v>
      </c>
      <c r="AI12" s="199">
        <f t="shared" si="57"/>
        <v>0</v>
      </c>
      <c r="AJ12" s="199">
        <f t="shared" si="57"/>
        <v>0</v>
      </c>
      <c r="AK12" s="199">
        <f t="shared" si="57"/>
        <v>0</v>
      </c>
      <c r="AL12" s="199">
        <f t="shared" si="57"/>
        <v>0</v>
      </c>
      <c r="AM12" s="66">
        <f t="shared" si="15"/>
        <v>0</v>
      </c>
    </row>
    <row r="13">
      <c r="A13" s="752" t="s">
        <v>157</v>
      </c>
      <c r="B13" s="1445" t="str">
        <f t="shared" si="47"/>
        <v>#DIV/0!</v>
      </c>
    </row>
    <row r="14">
      <c r="A14" s="755"/>
      <c r="B14" s="755"/>
    </row>
    <row r="15">
      <c r="K15" s="107"/>
    </row>
    <row r="16">
      <c r="A16" s="225" t="s">
        <v>0</v>
      </c>
      <c r="B16" s="170"/>
      <c r="C16" s="745" t="s">
        <v>55</v>
      </c>
      <c r="D16" s="219">
        <f>sum(E16:J16)+sum(L16:Q16)+sum(S16:X16)+sum(Z16:AE16)+SUM(AG16:AH16)</f>
        <v>0</v>
      </c>
      <c r="E16" s="756"/>
      <c r="F16" s="757"/>
      <c r="G16" s="756"/>
      <c r="H16" s="756"/>
      <c r="I16" s="757"/>
      <c r="J16" s="756"/>
      <c r="K16" s="60">
        <f t="shared" ref="K16:K25" si="58">sum(E16:J16)</f>
        <v>0</v>
      </c>
      <c r="L16" s="756"/>
      <c r="M16" s="757"/>
      <c r="N16" s="756"/>
      <c r="O16" s="756"/>
      <c r="P16" s="757"/>
      <c r="Q16" s="756"/>
      <c r="R16" s="60">
        <f t="shared" ref="R16:R25" si="59">sum(L16:Q16)</f>
        <v>0</v>
      </c>
      <c r="S16" s="756"/>
      <c r="T16" s="757"/>
      <c r="U16" s="756"/>
      <c r="V16" s="756"/>
      <c r="W16" s="757"/>
      <c r="X16" s="756"/>
      <c r="Y16" s="60">
        <f t="shared" ref="Y16:Y25" si="60">sum(S16:X16)</f>
        <v>0</v>
      </c>
      <c r="Z16" s="756"/>
      <c r="AA16" s="757"/>
      <c r="AB16" s="756"/>
      <c r="AC16" s="756"/>
      <c r="AD16" s="757"/>
      <c r="AE16" s="756"/>
      <c r="AF16" s="60">
        <f t="shared" ref="AF16:AF25" si="61">sum(Z16:AE16)</f>
        <v>0</v>
      </c>
      <c r="AG16" s="756"/>
      <c r="AH16" s="757"/>
      <c r="AI16" s="756"/>
      <c r="AJ16" s="756"/>
      <c r="AK16" s="757"/>
      <c r="AL16" s="756"/>
      <c r="AM16" s="60">
        <f t="shared" ref="AM16:AM25" si="62">sum(AG16:AL16)</f>
        <v>0</v>
      </c>
    </row>
    <row r="17">
      <c r="A17" s="744" t="s">
        <v>69</v>
      </c>
      <c r="B17" s="7"/>
      <c r="C17" s="747" t="s">
        <v>57</v>
      </c>
      <c r="D17" s="221">
        <f t="shared" ref="D17:D25" si="63">sum(E17:J17)+sum(L17:Q17)+sum(S17:X17)+sum(Z17:AE17)+sum(AG17:AH17)</f>
        <v>0</v>
      </c>
      <c r="E17" s="282"/>
      <c r="F17" s="283"/>
      <c r="G17" s="282"/>
      <c r="H17" s="282"/>
      <c r="I17" s="283"/>
      <c r="J17" s="282"/>
      <c r="K17" s="66">
        <f t="shared" si="58"/>
        <v>0</v>
      </c>
      <c r="L17" s="282"/>
      <c r="M17" s="283"/>
      <c r="N17" s="282"/>
      <c r="O17" s="282"/>
      <c r="P17" s="283"/>
      <c r="Q17" s="282"/>
      <c r="R17" s="66">
        <f t="shared" si="59"/>
        <v>0</v>
      </c>
      <c r="S17" s="282"/>
      <c r="T17" s="283"/>
      <c r="U17" s="282"/>
      <c r="V17" s="282"/>
      <c r="W17" s="283"/>
      <c r="X17" s="282"/>
      <c r="Y17" s="66">
        <f t="shared" si="60"/>
        <v>0</v>
      </c>
      <c r="Z17" s="282"/>
      <c r="AA17" s="283"/>
      <c r="AB17" s="282"/>
      <c r="AC17" s="282"/>
      <c r="AD17" s="283"/>
      <c r="AE17" s="282"/>
      <c r="AF17" s="66">
        <f t="shared" si="61"/>
        <v>0</v>
      </c>
      <c r="AG17" s="282"/>
      <c r="AH17" s="283"/>
      <c r="AI17" s="282"/>
      <c r="AJ17" s="282"/>
      <c r="AK17" s="283"/>
      <c r="AL17" s="282"/>
      <c r="AM17" s="66">
        <f t="shared" si="62"/>
        <v>0</v>
      </c>
    </row>
    <row r="18">
      <c r="A18" s="778" t="str">
        <f>D17/D18</f>
        <v>#DIV/0!</v>
      </c>
      <c r="B18" s="7"/>
      <c r="C18" s="747" t="s">
        <v>58</v>
      </c>
      <c r="D18" s="221">
        <f t="shared" si="63"/>
        <v>0</v>
      </c>
      <c r="E18" s="189"/>
      <c r="F18" s="189"/>
      <c r="G18" s="189"/>
      <c r="H18" s="189"/>
      <c r="I18" s="189"/>
      <c r="J18" s="89"/>
      <c r="K18" s="66">
        <f t="shared" si="58"/>
        <v>0</v>
      </c>
      <c r="L18" s="189"/>
      <c r="M18" s="189"/>
      <c r="N18" s="189"/>
      <c r="O18" s="189"/>
      <c r="P18" s="189"/>
      <c r="Q18" s="89"/>
      <c r="R18" s="66">
        <f t="shared" si="59"/>
        <v>0</v>
      </c>
      <c r="S18" s="189"/>
      <c r="T18" s="189"/>
      <c r="U18" s="189"/>
      <c r="V18" s="189"/>
      <c r="W18" s="189"/>
      <c r="X18" s="89"/>
      <c r="Y18" s="66">
        <f t="shared" si="60"/>
        <v>0</v>
      </c>
      <c r="Z18" s="189"/>
      <c r="AA18" s="189"/>
      <c r="AB18" s="189"/>
      <c r="AC18" s="189"/>
      <c r="AD18" s="189"/>
      <c r="AE18" s="89"/>
      <c r="AF18" s="66">
        <f t="shared" si="61"/>
        <v>0</v>
      </c>
      <c r="AG18" s="189"/>
      <c r="AH18" s="189"/>
      <c r="AI18" s="189"/>
      <c r="AJ18" s="189"/>
      <c r="AK18" s="189"/>
      <c r="AL18" s="89"/>
      <c r="AM18" s="66">
        <f t="shared" si="62"/>
        <v>0</v>
      </c>
    </row>
    <row r="19">
      <c r="A19" s="744" t="s">
        <v>1280</v>
      </c>
      <c r="B19" s="7"/>
      <c r="C19" s="747" t="s">
        <v>59</v>
      </c>
      <c r="D19" s="221">
        <f t="shared" si="63"/>
        <v>0</v>
      </c>
      <c r="E19" s="189"/>
      <c r="F19" s="189"/>
      <c r="G19" s="189"/>
      <c r="H19" s="189"/>
      <c r="I19" s="189"/>
      <c r="J19" s="189"/>
      <c r="K19" s="66">
        <f t="shared" si="58"/>
        <v>0</v>
      </c>
      <c r="L19" s="189"/>
      <c r="M19" s="189"/>
      <c r="N19" s="189"/>
      <c r="O19" s="189"/>
      <c r="P19" s="189"/>
      <c r="Q19" s="189"/>
      <c r="R19" s="66">
        <f t="shared" si="59"/>
        <v>0</v>
      </c>
      <c r="S19" s="189"/>
      <c r="T19" s="189"/>
      <c r="U19" s="189"/>
      <c r="V19" s="189"/>
      <c r="W19" s="189"/>
      <c r="X19" s="189"/>
      <c r="Y19" s="66">
        <f t="shared" si="60"/>
        <v>0</v>
      </c>
      <c r="Z19" s="189"/>
      <c r="AA19" s="189"/>
      <c r="AB19" s="189"/>
      <c r="AC19" s="189"/>
      <c r="AD19" s="189"/>
      <c r="AE19" s="189"/>
      <c r="AF19" s="66">
        <f t="shared" si="61"/>
        <v>0</v>
      </c>
      <c r="AG19" s="189"/>
      <c r="AH19" s="189"/>
      <c r="AI19" s="189"/>
      <c r="AJ19" s="189"/>
      <c r="AK19" s="189"/>
      <c r="AL19" s="189"/>
      <c r="AM19" s="66">
        <f t="shared" si="62"/>
        <v>0</v>
      </c>
    </row>
    <row r="20">
      <c r="A20" s="778" t="str">
        <f>D18/sum(D18:D19)</f>
        <v>#DIV/0!</v>
      </c>
      <c r="B20" s="7"/>
      <c r="C20" s="68" t="s">
        <v>109</v>
      </c>
      <c r="D20" s="221">
        <f t="shared" si="63"/>
        <v>0</v>
      </c>
      <c r="E20" s="282"/>
      <c r="F20" s="282"/>
      <c r="G20" s="282"/>
      <c r="H20" s="283"/>
      <c r="I20" s="283"/>
      <c r="J20" s="283"/>
      <c r="K20" s="66">
        <f t="shared" si="58"/>
        <v>0</v>
      </c>
      <c r="L20" s="282"/>
      <c r="M20" s="282"/>
      <c r="N20" s="282"/>
      <c r="O20" s="283"/>
      <c r="P20" s="283"/>
      <c r="Q20" s="283"/>
      <c r="R20" s="66">
        <f t="shared" si="59"/>
        <v>0</v>
      </c>
      <c r="S20" s="282"/>
      <c r="T20" s="282"/>
      <c r="U20" s="282"/>
      <c r="V20" s="283"/>
      <c r="W20" s="283"/>
      <c r="X20" s="283"/>
      <c r="Y20" s="66">
        <f t="shared" si="60"/>
        <v>0</v>
      </c>
      <c r="Z20" s="282"/>
      <c r="AA20" s="282"/>
      <c r="AB20" s="282"/>
      <c r="AC20" s="283"/>
      <c r="AD20" s="283"/>
      <c r="AE20" s="283"/>
      <c r="AF20" s="66">
        <f t="shared" si="61"/>
        <v>0</v>
      </c>
      <c r="AG20" s="282"/>
      <c r="AH20" s="282"/>
      <c r="AI20" s="282"/>
      <c r="AJ20" s="283"/>
      <c r="AK20" s="283"/>
      <c r="AL20" s="283"/>
      <c r="AM20" s="66">
        <f t="shared" si="62"/>
        <v>0</v>
      </c>
    </row>
    <row r="21">
      <c r="A21" s="744" t="s">
        <v>71</v>
      </c>
      <c r="B21" s="7"/>
      <c r="C21" s="747" t="s">
        <v>72</v>
      </c>
      <c r="D21" s="221">
        <f t="shared" si="63"/>
        <v>0</v>
      </c>
      <c r="E21" s="282"/>
      <c r="F21" s="282"/>
      <c r="G21" s="282"/>
      <c r="H21" s="283"/>
      <c r="I21" s="283"/>
      <c r="J21" s="283"/>
      <c r="K21" s="66">
        <f t="shared" si="58"/>
        <v>0</v>
      </c>
      <c r="L21" s="282"/>
      <c r="M21" s="282"/>
      <c r="N21" s="282"/>
      <c r="O21" s="283"/>
      <c r="P21" s="283"/>
      <c r="Q21" s="283"/>
      <c r="R21" s="66">
        <f t="shared" si="59"/>
        <v>0</v>
      </c>
      <c r="S21" s="282"/>
      <c r="T21" s="282"/>
      <c r="U21" s="282"/>
      <c r="V21" s="283"/>
      <c r="W21" s="283"/>
      <c r="X21" s="283"/>
      <c r="Y21" s="66">
        <f t="shared" si="60"/>
        <v>0</v>
      </c>
      <c r="Z21" s="282"/>
      <c r="AA21" s="282"/>
      <c r="AB21" s="282"/>
      <c r="AC21" s="283"/>
      <c r="AD21" s="283"/>
      <c r="AE21" s="283"/>
      <c r="AF21" s="66">
        <f t="shared" si="61"/>
        <v>0</v>
      </c>
      <c r="AG21" s="282"/>
      <c r="AH21" s="282"/>
      <c r="AI21" s="282"/>
      <c r="AJ21" s="283"/>
      <c r="AK21" s="283"/>
      <c r="AL21" s="283"/>
      <c r="AM21" s="66">
        <f t="shared" si="62"/>
        <v>0</v>
      </c>
    </row>
    <row r="22">
      <c r="A22" s="744" t="str">
        <f>D18/D20</f>
        <v>#DIV/0!</v>
      </c>
      <c r="B22" s="7"/>
      <c r="C22" s="751" t="s">
        <v>1282</v>
      </c>
      <c r="D22" s="221">
        <f t="shared" si="63"/>
        <v>0</v>
      </c>
      <c r="E22" s="282"/>
      <c r="F22" s="282"/>
      <c r="G22" s="282"/>
      <c r="H22" s="283"/>
      <c r="I22" s="283"/>
      <c r="J22" s="283"/>
      <c r="K22" s="66">
        <f t="shared" si="58"/>
        <v>0</v>
      </c>
      <c r="L22" s="282"/>
      <c r="M22" s="282"/>
      <c r="N22" s="282"/>
      <c r="O22" s="283"/>
      <c r="P22" s="283"/>
      <c r="Q22" s="283"/>
      <c r="R22" s="66">
        <f t="shared" si="59"/>
        <v>0</v>
      </c>
      <c r="S22" s="282"/>
      <c r="T22" s="282"/>
      <c r="U22" s="282"/>
      <c r="V22" s="283"/>
      <c r="W22" s="283"/>
      <c r="X22" s="283"/>
      <c r="Y22" s="66">
        <f t="shared" si="60"/>
        <v>0</v>
      </c>
      <c r="Z22" s="282"/>
      <c r="AA22" s="282"/>
      <c r="AB22" s="282"/>
      <c r="AC22" s="283"/>
      <c r="AD22" s="283"/>
      <c r="AE22" s="283"/>
      <c r="AF22" s="66">
        <f t="shared" si="61"/>
        <v>0</v>
      </c>
      <c r="AG22" s="282"/>
      <c r="AH22" s="282"/>
      <c r="AI22" s="282"/>
      <c r="AJ22" s="283"/>
      <c r="AK22" s="283"/>
      <c r="AL22" s="283"/>
      <c r="AM22" s="66">
        <f t="shared" si="62"/>
        <v>0</v>
      </c>
    </row>
    <row r="23">
      <c r="A23" s="749" t="s">
        <v>1281</v>
      </c>
      <c r="B23" s="749" t="str">
        <f>D21/D25</f>
        <v>#DIV/0!</v>
      </c>
      <c r="C23" s="17" t="s">
        <v>1283</v>
      </c>
      <c r="D23" s="221">
        <f t="shared" si="63"/>
        <v>0</v>
      </c>
      <c r="E23" s="282"/>
      <c r="F23" s="282"/>
      <c r="G23" s="282"/>
      <c r="H23" s="283"/>
      <c r="I23" s="283"/>
      <c r="J23" s="283"/>
      <c r="K23" s="66">
        <f t="shared" si="58"/>
        <v>0</v>
      </c>
      <c r="L23" s="282"/>
      <c r="M23" s="282"/>
      <c r="N23" s="282"/>
      <c r="O23" s="283"/>
      <c r="P23" s="283"/>
      <c r="Q23" s="283"/>
      <c r="R23" s="66">
        <f t="shared" si="59"/>
        <v>0</v>
      </c>
      <c r="S23" s="282"/>
      <c r="T23" s="282"/>
      <c r="U23" s="282"/>
      <c r="V23" s="283"/>
      <c r="W23" s="283"/>
      <c r="X23" s="283"/>
      <c r="Y23" s="66">
        <f t="shared" si="60"/>
        <v>0</v>
      </c>
      <c r="Z23" s="282"/>
      <c r="AA23" s="282"/>
      <c r="AB23" s="282"/>
      <c r="AC23" s="283"/>
      <c r="AD23" s="283"/>
      <c r="AE23" s="283"/>
      <c r="AF23" s="66">
        <f t="shared" si="61"/>
        <v>0</v>
      </c>
      <c r="AG23" s="282"/>
      <c r="AH23" s="282"/>
      <c r="AI23" s="282"/>
      <c r="AJ23" s="283"/>
      <c r="AK23" s="283"/>
      <c r="AL23" s="283"/>
      <c r="AM23" s="66">
        <f t="shared" si="62"/>
        <v>0</v>
      </c>
    </row>
    <row r="24">
      <c r="A24" s="752" t="s">
        <v>163</v>
      </c>
      <c r="B24" s="1445" t="str">
        <f t="shared" ref="B24:B27" si="64">D21/D22</f>
        <v>#DIV/0!</v>
      </c>
      <c r="C24" s="44" t="s">
        <v>1284</v>
      </c>
      <c r="D24" s="221">
        <f t="shared" si="63"/>
        <v>0</v>
      </c>
      <c r="E24" s="282"/>
      <c r="F24" s="282"/>
      <c r="G24" s="282"/>
      <c r="H24" s="283"/>
      <c r="I24" s="283"/>
      <c r="J24" s="283"/>
      <c r="K24" s="66">
        <f t="shared" si="58"/>
        <v>0</v>
      </c>
      <c r="L24" s="282"/>
      <c r="M24" s="282"/>
      <c r="N24" s="282"/>
      <c r="O24" s="283"/>
      <c r="P24" s="283"/>
      <c r="Q24" s="283"/>
      <c r="R24" s="66">
        <f t="shared" si="59"/>
        <v>0</v>
      </c>
      <c r="S24" s="282"/>
      <c r="T24" s="282"/>
      <c r="U24" s="282"/>
      <c r="V24" s="283"/>
      <c r="W24" s="283"/>
      <c r="X24" s="283"/>
      <c r="Y24" s="66">
        <f t="shared" si="60"/>
        <v>0</v>
      </c>
      <c r="Z24" s="282"/>
      <c r="AA24" s="282"/>
      <c r="AB24" s="282"/>
      <c r="AC24" s="283"/>
      <c r="AD24" s="283"/>
      <c r="AE24" s="283"/>
      <c r="AF24" s="66">
        <f t="shared" si="61"/>
        <v>0</v>
      </c>
      <c r="AG24" s="282"/>
      <c r="AH24" s="282"/>
      <c r="AI24" s="282"/>
      <c r="AJ24" s="283"/>
      <c r="AK24" s="283"/>
      <c r="AL24" s="283"/>
      <c r="AM24" s="66">
        <f t="shared" si="62"/>
        <v>0</v>
      </c>
    </row>
    <row r="25">
      <c r="A25" s="752" t="s">
        <v>161</v>
      </c>
      <c r="B25" s="1445" t="str">
        <f t="shared" si="64"/>
        <v>#DIV/0!</v>
      </c>
      <c r="C25" s="17" t="s">
        <v>97</v>
      </c>
      <c r="D25" s="221">
        <f t="shared" si="63"/>
        <v>0</v>
      </c>
      <c r="E25" s="282"/>
      <c r="F25" s="282"/>
      <c r="G25" s="282"/>
      <c r="H25" s="283"/>
      <c r="I25" s="283"/>
      <c r="J25" s="283"/>
      <c r="K25" s="66">
        <f t="shared" si="58"/>
        <v>0</v>
      </c>
      <c r="L25" s="282"/>
      <c r="M25" s="282"/>
      <c r="N25" s="282"/>
      <c r="O25" s="283"/>
      <c r="P25" s="283"/>
      <c r="Q25" s="283"/>
      <c r="R25" s="66">
        <f t="shared" si="59"/>
        <v>0</v>
      </c>
      <c r="S25" s="282"/>
      <c r="T25" s="282"/>
      <c r="U25" s="282"/>
      <c r="V25" s="283"/>
      <c r="W25" s="283"/>
      <c r="X25" s="283"/>
      <c r="Y25" s="66">
        <f t="shared" si="60"/>
        <v>0</v>
      </c>
      <c r="Z25" s="282"/>
      <c r="AA25" s="282"/>
      <c r="AB25" s="282"/>
      <c r="AC25" s="283"/>
      <c r="AD25" s="283"/>
      <c r="AE25" s="283"/>
      <c r="AF25" s="66">
        <f t="shared" si="61"/>
        <v>0</v>
      </c>
      <c r="AG25" s="282"/>
      <c r="AH25" s="282"/>
      <c r="AI25" s="282"/>
      <c r="AJ25" s="283"/>
      <c r="AK25" s="283"/>
      <c r="AL25" s="283"/>
      <c r="AM25" s="66">
        <f t="shared" si="62"/>
        <v>0</v>
      </c>
    </row>
    <row r="26">
      <c r="A26" s="752" t="s">
        <v>159</v>
      </c>
      <c r="B26" s="1445" t="str">
        <f t="shared" si="64"/>
        <v>#DIV/0!</v>
      </c>
      <c r="C26" s="266"/>
      <c r="D26" s="758"/>
      <c r="K26" s="107"/>
    </row>
    <row r="27">
      <c r="A27" s="752" t="s">
        <v>157</v>
      </c>
      <c r="B27" s="1445" t="str">
        <f t="shared" si="64"/>
        <v>#DIV/0!</v>
      </c>
      <c r="K27" s="107"/>
    </row>
    <row r="28">
      <c r="A28" s="176"/>
      <c r="B28" s="759"/>
      <c r="K28" s="107"/>
    </row>
    <row r="29">
      <c r="A29" s="225" t="s">
        <v>34</v>
      </c>
      <c r="B29" s="170"/>
      <c r="C29" s="745" t="s">
        <v>55</v>
      </c>
      <c r="D29" s="219">
        <f>sum(E29:J29)+sum(L29:Q29)+sum(S29:X29)+sum(Z29:AE29)+SUM(AG29:AH29)</f>
        <v>0</v>
      </c>
      <c r="E29" s="756"/>
      <c r="F29" s="757"/>
      <c r="G29" s="756"/>
      <c r="H29" s="756"/>
      <c r="I29" s="757"/>
      <c r="J29" s="756"/>
      <c r="K29" s="60">
        <f t="shared" ref="K29:K38" si="65">sum(E29:J29)</f>
        <v>0</v>
      </c>
      <c r="L29" s="756"/>
      <c r="M29" s="757"/>
      <c r="N29" s="756"/>
      <c r="O29" s="756"/>
      <c r="P29" s="757"/>
      <c r="Q29" s="756"/>
      <c r="R29" s="60">
        <f t="shared" ref="R29:R38" si="66">sum(L29:Q29)</f>
        <v>0</v>
      </c>
      <c r="S29" s="756"/>
      <c r="T29" s="757"/>
      <c r="U29" s="756"/>
      <c r="V29" s="756"/>
      <c r="W29" s="757"/>
      <c r="X29" s="756"/>
      <c r="Y29" s="60">
        <f t="shared" ref="Y29:Y38" si="67">sum(S29:X29)</f>
        <v>0</v>
      </c>
      <c r="Z29" s="756"/>
      <c r="AA29" s="757"/>
      <c r="AB29" s="756"/>
      <c r="AC29" s="756"/>
      <c r="AD29" s="757"/>
      <c r="AE29" s="756"/>
      <c r="AF29" s="60">
        <f t="shared" ref="AF29:AF38" si="68">sum(Z29:AE29)</f>
        <v>0</v>
      </c>
      <c r="AG29" s="756"/>
      <c r="AH29" s="757"/>
      <c r="AI29" s="756"/>
      <c r="AJ29" s="756"/>
      <c r="AK29" s="757"/>
      <c r="AL29" s="756"/>
      <c r="AM29" s="60">
        <f t="shared" ref="AM29:AM38" si="69">sum(AG29:AL29)</f>
        <v>0</v>
      </c>
    </row>
    <row r="30">
      <c r="A30" s="744" t="s">
        <v>69</v>
      </c>
      <c r="B30" s="7"/>
      <c r="C30" s="747" t="s">
        <v>57</v>
      </c>
      <c r="D30" s="221">
        <f t="shared" ref="D30:D38" si="70">sum(E30:J30)+sum(L30:Q30)+sum(S30:X30)+sum(Z30:AE30)+sum(AG30:AH30)</f>
        <v>0</v>
      </c>
      <c r="E30" s="282"/>
      <c r="F30" s="283"/>
      <c r="G30" s="282"/>
      <c r="H30" s="282"/>
      <c r="I30" s="283"/>
      <c r="J30" s="282"/>
      <c r="K30" s="66">
        <f t="shared" si="65"/>
        <v>0</v>
      </c>
      <c r="L30" s="282"/>
      <c r="M30" s="283"/>
      <c r="N30" s="282"/>
      <c r="O30" s="282"/>
      <c r="P30" s="283"/>
      <c r="Q30" s="282"/>
      <c r="R30" s="66">
        <f t="shared" si="66"/>
        <v>0</v>
      </c>
      <c r="S30" s="282"/>
      <c r="T30" s="283"/>
      <c r="U30" s="282"/>
      <c r="V30" s="282"/>
      <c r="W30" s="283"/>
      <c r="X30" s="282"/>
      <c r="Y30" s="66">
        <f t="shared" si="67"/>
        <v>0</v>
      </c>
      <c r="Z30" s="282"/>
      <c r="AA30" s="283"/>
      <c r="AB30" s="282"/>
      <c r="AC30" s="282"/>
      <c r="AD30" s="283"/>
      <c r="AE30" s="282"/>
      <c r="AF30" s="66">
        <f t="shared" si="68"/>
        <v>0</v>
      </c>
      <c r="AG30" s="282"/>
      <c r="AH30" s="283"/>
      <c r="AI30" s="282"/>
      <c r="AJ30" s="282"/>
      <c r="AK30" s="283"/>
      <c r="AL30" s="282"/>
      <c r="AM30" s="66">
        <f t="shared" si="69"/>
        <v>0</v>
      </c>
    </row>
    <row r="31">
      <c r="A31" s="778" t="str">
        <f>D30/D31</f>
        <v>#DIV/0!</v>
      </c>
      <c r="B31" s="7"/>
      <c r="C31" s="747" t="s">
        <v>58</v>
      </c>
      <c r="D31" s="221">
        <f t="shared" si="70"/>
        <v>0</v>
      </c>
      <c r="E31" s="189"/>
      <c r="F31" s="189"/>
      <c r="G31" s="189"/>
      <c r="H31" s="189"/>
      <c r="I31" s="189"/>
      <c r="J31" s="89"/>
      <c r="K31" s="66">
        <f t="shared" si="65"/>
        <v>0</v>
      </c>
      <c r="L31" s="189"/>
      <c r="M31" s="189"/>
      <c r="N31" s="189"/>
      <c r="O31" s="189"/>
      <c r="P31" s="189"/>
      <c r="Q31" s="89"/>
      <c r="R31" s="66">
        <f t="shared" si="66"/>
        <v>0</v>
      </c>
      <c r="S31" s="189"/>
      <c r="T31" s="189"/>
      <c r="U31" s="189"/>
      <c r="V31" s="189"/>
      <c r="W31" s="189"/>
      <c r="X31" s="89"/>
      <c r="Y31" s="66">
        <f t="shared" si="67"/>
        <v>0</v>
      </c>
      <c r="Z31" s="189"/>
      <c r="AA31" s="189"/>
      <c r="AB31" s="189"/>
      <c r="AC31" s="189"/>
      <c r="AD31" s="189"/>
      <c r="AE31" s="89"/>
      <c r="AF31" s="66">
        <f t="shared" si="68"/>
        <v>0</v>
      </c>
      <c r="AG31" s="189"/>
      <c r="AH31" s="189"/>
      <c r="AI31" s="189"/>
      <c r="AJ31" s="189"/>
      <c r="AK31" s="189"/>
      <c r="AL31" s="89"/>
      <c r="AM31" s="66">
        <f t="shared" si="69"/>
        <v>0</v>
      </c>
    </row>
    <row r="32">
      <c r="A32" s="744" t="s">
        <v>1280</v>
      </c>
      <c r="B32" s="7"/>
      <c r="C32" s="747" t="s">
        <v>59</v>
      </c>
      <c r="D32" s="221">
        <f t="shared" si="70"/>
        <v>0</v>
      </c>
      <c r="E32" s="189"/>
      <c r="F32" s="189"/>
      <c r="G32" s="189"/>
      <c r="H32" s="189"/>
      <c r="I32" s="189"/>
      <c r="J32" s="189"/>
      <c r="K32" s="66">
        <f t="shared" si="65"/>
        <v>0</v>
      </c>
      <c r="L32" s="189"/>
      <c r="M32" s="189"/>
      <c r="N32" s="189"/>
      <c r="O32" s="189"/>
      <c r="P32" s="189"/>
      <c r="Q32" s="189"/>
      <c r="R32" s="66">
        <f t="shared" si="66"/>
        <v>0</v>
      </c>
      <c r="S32" s="189"/>
      <c r="T32" s="189"/>
      <c r="U32" s="189"/>
      <c r="V32" s="189"/>
      <c r="W32" s="189"/>
      <c r="X32" s="189"/>
      <c r="Y32" s="66">
        <f t="shared" si="67"/>
        <v>0</v>
      </c>
      <c r="Z32" s="189"/>
      <c r="AA32" s="189"/>
      <c r="AB32" s="189"/>
      <c r="AC32" s="189"/>
      <c r="AD32" s="189"/>
      <c r="AE32" s="189"/>
      <c r="AF32" s="66">
        <f t="shared" si="68"/>
        <v>0</v>
      </c>
      <c r="AG32" s="189"/>
      <c r="AH32" s="189"/>
      <c r="AI32" s="189"/>
      <c r="AJ32" s="189"/>
      <c r="AK32" s="189"/>
      <c r="AL32" s="189"/>
      <c r="AM32" s="66">
        <f t="shared" si="69"/>
        <v>0</v>
      </c>
    </row>
    <row r="33">
      <c r="A33" s="778" t="str">
        <f>D31/sum(D31:D32)</f>
        <v>#DIV/0!</v>
      </c>
      <c r="B33" s="7"/>
      <c r="C33" s="68" t="s">
        <v>109</v>
      </c>
      <c r="D33" s="221">
        <f t="shared" si="70"/>
        <v>0</v>
      </c>
      <c r="E33" s="282"/>
      <c r="F33" s="282"/>
      <c r="G33" s="282"/>
      <c r="H33" s="283"/>
      <c r="I33" s="283"/>
      <c r="J33" s="283"/>
      <c r="K33" s="66">
        <f t="shared" si="65"/>
        <v>0</v>
      </c>
      <c r="L33" s="282"/>
      <c r="M33" s="282"/>
      <c r="N33" s="282"/>
      <c r="O33" s="283"/>
      <c r="P33" s="283"/>
      <c r="Q33" s="283"/>
      <c r="R33" s="66">
        <f t="shared" si="66"/>
        <v>0</v>
      </c>
      <c r="S33" s="282"/>
      <c r="T33" s="282"/>
      <c r="U33" s="282"/>
      <c r="V33" s="283"/>
      <c r="W33" s="283"/>
      <c r="X33" s="283"/>
      <c r="Y33" s="66">
        <f t="shared" si="67"/>
        <v>0</v>
      </c>
      <c r="Z33" s="282"/>
      <c r="AA33" s="282"/>
      <c r="AB33" s="282"/>
      <c r="AC33" s="283"/>
      <c r="AD33" s="283"/>
      <c r="AE33" s="283"/>
      <c r="AF33" s="66">
        <f t="shared" si="68"/>
        <v>0</v>
      </c>
      <c r="AG33" s="282"/>
      <c r="AH33" s="282"/>
      <c r="AI33" s="282"/>
      <c r="AJ33" s="283"/>
      <c r="AK33" s="283"/>
      <c r="AL33" s="283"/>
      <c r="AM33" s="66">
        <f t="shared" si="69"/>
        <v>0</v>
      </c>
    </row>
    <row r="34">
      <c r="A34" s="744" t="s">
        <v>71</v>
      </c>
      <c r="B34" s="7"/>
      <c r="C34" s="747" t="s">
        <v>72</v>
      </c>
      <c r="D34" s="221">
        <f t="shared" si="70"/>
        <v>0</v>
      </c>
      <c r="E34" s="282"/>
      <c r="F34" s="282"/>
      <c r="G34" s="282"/>
      <c r="H34" s="283"/>
      <c r="I34" s="283"/>
      <c r="J34" s="283"/>
      <c r="K34" s="66">
        <f t="shared" si="65"/>
        <v>0</v>
      </c>
      <c r="L34" s="282"/>
      <c r="M34" s="282"/>
      <c r="N34" s="282"/>
      <c r="O34" s="283"/>
      <c r="P34" s="283"/>
      <c r="Q34" s="283"/>
      <c r="R34" s="66">
        <f t="shared" si="66"/>
        <v>0</v>
      </c>
      <c r="S34" s="282"/>
      <c r="T34" s="282"/>
      <c r="U34" s="282"/>
      <c r="V34" s="283"/>
      <c r="W34" s="283"/>
      <c r="X34" s="283"/>
      <c r="Y34" s="66">
        <f t="shared" si="67"/>
        <v>0</v>
      </c>
      <c r="Z34" s="282"/>
      <c r="AA34" s="282"/>
      <c r="AB34" s="282"/>
      <c r="AC34" s="283"/>
      <c r="AD34" s="283"/>
      <c r="AE34" s="283"/>
      <c r="AF34" s="66">
        <f t="shared" si="68"/>
        <v>0</v>
      </c>
      <c r="AG34" s="282"/>
      <c r="AH34" s="282"/>
      <c r="AI34" s="282"/>
      <c r="AJ34" s="283"/>
      <c r="AK34" s="283"/>
      <c r="AL34" s="283"/>
      <c r="AM34" s="66">
        <f t="shared" si="69"/>
        <v>0</v>
      </c>
    </row>
    <row r="35">
      <c r="A35" s="744" t="str">
        <f>D31/D33</f>
        <v>#DIV/0!</v>
      </c>
      <c r="B35" s="7"/>
      <c r="C35" s="751" t="s">
        <v>1282</v>
      </c>
      <c r="D35" s="221">
        <f t="shared" si="70"/>
        <v>0</v>
      </c>
      <c r="E35" s="282"/>
      <c r="F35" s="282"/>
      <c r="G35" s="282"/>
      <c r="H35" s="283"/>
      <c r="I35" s="283"/>
      <c r="J35" s="283"/>
      <c r="K35" s="66">
        <f t="shared" si="65"/>
        <v>0</v>
      </c>
      <c r="L35" s="282"/>
      <c r="M35" s="282"/>
      <c r="N35" s="282"/>
      <c r="O35" s="283"/>
      <c r="P35" s="283"/>
      <c r="Q35" s="283"/>
      <c r="R35" s="66">
        <f t="shared" si="66"/>
        <v>0</v>
      </c>
      <c r="S35" s="282"/>
      <c r="T35" s="282"/>
      <c r="U35" s="282"/>
      <c r="V35" s="283"/>
      <c r="W35" s="283"/>
      <c r="X35" s="283"/>
      <c r="Y35" s="66">
        <f t="shared" si="67"/>
        <v>0</v>
      </c>
      <c r="Z35" s="282"/>
      <c r="AA35" s="282"/>
      <c r="AB35" s="282"/>
      <c r="AC35" s="283"/>
      <c r="AD35" s="283"/>
      <c r="AE35" s="283"/>
      <c r="AF35" s="66">
        <f t="shared" si="68"/>
        <v>0</v>
      </c>
      <c r="AG35" s="282"/>
      <c r="AH35" s="282"/>
      <c r="AI35" s="282"/>
      <c r="AJ35" s="283"/>
      <c r="AK35" s="283"/>
      <c r="AL35" s="283"/>
      <c r="AM35" s="66">
        <f t="shared" si="69"/>
        <v>0</v>
      </c>
    </row>
    <row r="36">
      <c r="A36" s="749" t="s">
        <v>1281</v>
      </c>
      <c r="B36" s="749" t="str">
        <f>D34/D38</f>
        <v>#DIV/0!</v>
      </c>
      <c r="C36" s="17" t="s">
        <v>1283</v>
      </c>
      <c r="D36" s="221">
        <f t="shared" si="70"/>
        <v>0</v>
      </c>
      <c r="E36" s="282"/>
      <c r="F36" s="282"/>
      <c r="G36" s="282"/>
      <c r="H36" s="283"/>
      <c r="I36" s="283"/>
      <c r="J36" s="283"/>
      <c r="K36" s="66">
        <f t="shared" si="65"/>
        <v>0</v>
      </c>
      <c r="L36" s="282"/>
      <c r="M36" s="282"/>
      <c r="N36" s="282"/>
      <c r="O36" s="283"/>
      <c r="P36" s="283"/>
      <c r="Q36" s="283"/>
      <c r="R36" s="66">
        <f t="shared" si="66"/>
        <v>0</v>
      </c>
      <c r="S36" s="282"/>
      <c r="T36" s="282"/>
      <c r="U36" s="282"/>
      <c r="V36" s="283"/>
      <c r="W36" s="283"/>
      <c r="X36" s="283"/>
      <c r="Y36" s="66">
        <f t="shared" si="67"/>
        <v>0</v>
      </c>
      <c r="Z36" s="282"/>
      <c r="AA36" s="282"/>
      <c r="AB36" s="282"/>
      <c r="AC36" s="283"/>
      <c r="AD36" s="283"/>
      <c r="AE36" s="283"/>
      <c r="AF36" s="66">
        <f t="shared" si="68"/>
        <v>0</v>
      </c>
      <c r="AG36" s="282"/>
      <c r="AH36" s="282"/>
      <c r="AI36" s="282"/>
      <c r="AJ36" s="283"/>
      <c r="AK36" s="283"/>
      <c r="AL36" s="283"/>
      <c r="AM36" s="66">
        <f t="shared" si="69"/>
        <v>0</v>
      </c>
    </row>
    <row r="37">
      <c r="A37" s="752" t="s">
        <v>163</v>
      </c>
      <c r="B37" s="1445" t="str">
        <f t="shared" ref="B37:B40" si="71">D34/D35</f>
        <v>#DIV/0!</v>
      </c>
      <c r="C37" s="44" t="s">
        <v>1284</v>
      </c>
      <c r="D37" s="221">
        <f t="shared" si="70"/>
        <v>0</v>
      </c>
      <c r="E37" s="282"/>
      <c r="F37" s="282"/>
      <c r="G37" s="282"/>
      <c r="H37" s="283"/>
      <c r="I37" s="283"/>
      <c r="J37" s="283"/>
      <c r="K37" s="66">
        <f t="shared" si="65"/>
        <v>0</v>
      </c>
      <c r="L37" s="282"/>
      <c r="M37" s="282"/>
      <c r="N37" s="282"/>
      <c r="O37" s="283"/>
      <c r="P37" s="283"/>
      <c r="Q37" s="283"/>
      <c r="R37" s="66">
        <f t="shared" si="66"/>
        <v>0</v>
      </c>
      <c r="S37" s="282"/>
      <c r="T37" s="282"/>
      <c r="U37" s="282"/>
      <c r="V37" s="283"/>
      <c r="W37" s="283"/>
      <c r="X37" s="283"/>
      <c r="Y37" s="66">
        <f t="shared" si="67"/>
        <v>0</v>
      </c>
      <c r="Z37" s="282"/>
      <c r="AA37" s="282"/>
      <c r="AB37" s="282"/>
      <c r="AC37" s="283"/>
      <c r="AD37" s="283"/>
      <c r="AE37" s="283"/>
      <c r="AF37" s="66">
        <f t="shared" si="68"/>
        <v>0</v>
      </c>
      <c r="AG37" s="282"/>
      <c r="AH37" s="282"/>
      <c r="AI37" s="282"/>
      <c r="AJ37" s="283"/>
      <c r="AK37" s="283"/>
      <c r="AL37" s="283"/>
      <c r="AM37" s="66">
        <f t="shared" si="69"/>
        <v>0</v>
      </c>
    </row>
    <row r="38">
      <c r="A38" s="752" t="s">
        <v>161</v>
      </c>
      <c r="B38" s="1445" t="str">
        <f t="shared" si="71"/>
        <v>#DIV/0!</v>
      </c>
      <c r="C38" s="17" t="s">
        <v>97</v>
      </c>
      <c r="D38" s="221">
        <f t="shared" si="70"/>
        <v>0</v>
      </c>
      <c r="E38" s="282"/>
      <c r="F38" s="282"/>
      <c r="G38" s="282"/>
      <c r="H38" s="283"/>
      <c r="I38" s="283"/>
      <c r="J38" s="283"/>
      <c r="K38" s="66">
        <f t="shared" si="65"/>
        <v>0</v>
      </c>
      <c r="L38" s="282"/>
      <c r="M38" s="282"/>
      <c r="N38" s="282"/>
      <c r="O38" s="283"/>
      <c r="P38" s="283"/>
      <c r="Q38" s="283"/>
      <c r="R38" s="66">
        <f t="shared" si="66"/>
        <v>0</v>
      </c>
      <c r="S38" s="282"/>
      <c r="T38" s="282"/>
      <c r="U38" s="282"/>
      <c r="V38" s="283"/>
      <c r="W38" s="283"/>
      <c r="X38" s="283"/>
      <c r="Y38" s="66">
        <f t="shared" si="67"/>
        <v>0</v>
      </c>
      <c r="Z38" s="282"/>
      <c r="AA38" s="282"/>
      <c r="AB38" s="282"/>
      <c r="AC38" s="283"/>
      <c r="AD38" s="283"/>
      <c r="AE38" s="283"/>
      <c r="AF38" s="66">
        <f t="shared" si="68"/>
        <v>0</v>
      </c>
      <c r="AG38" s="282"/>
      <c r="AH38" s="282"/>
      <c r="AI38" s="282"/>
      <c r="AJ38" s="283"/>
      <c r="AK38" s="283"/>
      <c r="AL38" s="283"/>
      <c r="AM38" s="66">
        <f t="shared" si="69"/>
        <v>0</v>
      </c>
    </row>
    <row r="39">
      <c r="A39" s="752" t="s">
        <v>159</v>
      </c>
      <c r="B39" s="1445" t="str">
        <f t="shared" si="71"/>
        <v>#DIV/0!</v>
      </c>
      <c r="C39" s="266"/>
      <c r="D39" s="758"/>
      <c r="K39" s="107"/>
    </row>
    <row r="40">
      <c r="A40" s="752" t="s">
        <v>157</v>
      </c>
      <c r="B40" s="1445" t="str">
        <f t="shared" si="71"/>
        <v>#DIV/0!</v>
      </c>
      <c r="K40" s="107"/>
    </row>
    <row r="41">
      <c r="K41" s="107"/>
    </row>
    <row r="42">
      <c r="A42" s="225"/>
      <c r="B42" s="170"/>
      <c r="C42" s="745" t="s">
        <v>55</v>
      </c>
      <c r="D42" s="219">
        <f>sum(E42:J42)+sum(L42:Q42)+sum(S42:X42)+sum(Z42:AE42)+SUM(AG42:AH42)</f>
        <v>0</v>
      </c>
      <c r="E42" s="756"/>
      <c r="F42" s="757"/>
      <c r="G42" s="756"/>
      <c r="H42" s="756"/>
      <c r="I42" s="757"/>
      <c r="J42" s="756"/>
      <c r="K42" s="60">
        <f t="shared" ref="K42:K51" si="72">sum(E42:J42)</f>
        <v>0</v>
      </c>
      <c r="L42" s="756"/>
      <c r="M42" s="757"/>
      <c r="N42" s="756"/>
      <c r="O42" s="756"/>
      <c r="P42" s="757"/>
      <c r="Q42" s="756"/>
      <c r="R42" s="60">
        <f t="shared" ref="R42:R51" si="73">sum(L42:Q42)</f>
        <v>0</v>
      </c>
      <c r="S42" s="756"/>
      <c r="T42" s="757"/>
      <c r="U42" s="756"/>
      <c r="V42" s="756"/>
      <c r="W42" s="757"/>
      <c r="X42" s="756"/>
      <c r="Y42" s="60">
        <f t="shared" ref="Y42:Y51" si="74">sum(S42:X42)</f>
        <v>0</v>
      </c>
      <c r="Z42" s="756"/>
      <c r="AA42" s="757"/>
      <c r="AB42" s="756"/>
      <c r="AC42" s="756"/>
      <c r="AD42" s="757"/>
      <c r="AE42" s="756"/>
      <c r="AF42" s="60">
        <f t="shared" ref="AF42:AF51" si="75">sum(Z42:AE42)</f>
        <v>0</v>
      </c>
      <c r="AG42" s="756"/>
      <c r="AH42" s="757"/>
      <c r="AI42" s="756"/>
      <c r="AJ42" s="756"/>
      <c r="AK42" s="757"/>
      <c r="AL42" s="756"/>
      <c r="AM42" s="60">
        <f t="shared" ref="AM42:AM51" si="76">sum(AG42:AL42)</f>
        <v>0</v>
      </c>
    </row>
    <row r="43">
      <c r="A43" s="744" t="s">
        <v>69</v>
      </c>
      <c r="B43" s="7"/>
      <c r="C43" s="747" t="s">
        <v>57</v>
      </c>
      <c r="D43" s="221">
        <f t="shared" ref="D43:D51" si="77">sum(E43:J43)+sum(L43:Q43)+sum(S43:X43)+sum(Z43:AE43)+sum(AG43:AH43)</f>
        <v>0</v>
      </c>
      <c r="E43" s="282"/>
      <c r="F43" s="283"/>
      <c r="G43" s="282"/>
      <c r="H43" s="282"/>
      <c r="I43" s="283"/>
      <c r="J43" s="282"/>
      <c r="K43" s="66">
        <f t="shared" si="72"/>
        <v>0</v>
      </c>
      <c r="L43" s="282"/>
      <c r="M43" s="283"/>
      <c r="N43" s="282"/>
      <c r="O43" s="282"/>
      <c r="P43" s="283"/>
      <c r="Q43" s="282"/>
      <c r="R43" s="66">
        <f t="shared" si="73"/>
        <v>0</v>
      </c>
      <c r="S43" s="282"/>
      <c r="T43" s="283"/>
      <c r="U43" s="282"/>
      <c r="V43" s="282"/>
      <c r="W43" s="283"/>
      <c r="X43" s="282"/>
      <c r="Y43" s="66">
        <f t="shared" si="74"/>
        <v>0</v>
      </c>
      <c r="Z43" s="282"/>
      <c r="AA43" s="283"/>
      <c r="AB43" s="282"/>
      <c r="AC43" s="282"/>
      <c r="AD43" s="283"/>
      <c r="AE43" s="282"/>
      <c r="AF43" s="66">
        <f t="shared" si="75"/>
        <v>0</v>
      </c>
      <c r="AG43" s="282"/>
      <c r="AH43" s="283"/>
      <c r="AI43" s="282"/>
      <c r="AJ43" s="282"/>
      <c r="AK43" s="283"/>
      <c r="AL43" s="282"/>
      <c r="AM43" s="66">
        <f t="shared" si="76"/>
        <v>0</v>
      </c>
    </row>
    <row r="44">
      <c r="A44" s="778" t="str">
        <f>D43/D44</f>
        <v>#DIV/0!</v>
      </c>
      <c r="B44" s="7"/>
      <c r="C44" s="747" t="s">
        <v>58</v>
      </c>
      <c r="D44" s="221">
        <f t="shared" si="77"/>
        <v>0</v>
      </c>
      <c r="E44" s="189"/>
      <c r="F44" s="189"/>
      <c r="G44" s="189"/>
      <c r="H44" s="189"/>
      <c r="I44" s="189"/>
      <c r="J44" s="89"/>
      <c r="K44" s="66">
        <f t="shared" si="72"/>
        <v>0</v>
      </c>
      <c r="L44" s="189"/>
      <c r="M44" s="189"/>
      <c r="N44" s="189"/>
      <c r="O44" s="189"/>
      <c r="P44" s="189"/>
      <c r="Q44" s="89"/>
      <c r="R44" s="66">
        <f t="shared" si="73"/>
        <v>0</v>
      </c>
      <c r="S44" s="189"/>
      <c r="T44" s="189"/>
      <c r="U44" s="189"/>
      <c r="V44" s="189"/>
      <c r="W44" s="189"/>
      <c r="X44" s="89"/>
      <c r="Y44" s="66">
        <f t="shared" si="74"/>
        <v>0</v>
      </c>
      <c r="Z44" s="189"/>
      <c r="AA44" s="189"/>
      <c r="AB44" s="189"/>
      <c r="AC44" s="189"/>
      <c r="AD44" s="189"/>
      <c r="AE44" s="89"/>
      <c r="AF44" s="66">
        <f t="shared" si="75"/>
        <v>0</v>
      </c>
      <c r="AG44" s="189"/>
      <c r="AH44" s="189"/>
      <c r="AI44" s="189"/>
      <c r="AJ44" s="189"/>
      <c r="AK44" s="189"/>
      <c r="AL44" s="89"/>
      <c r="AM44" s="66">
        <f t="shared" si="76"/>
        <v>0</v>
      </c>
    </row>
    <row r="45">
      <c r="A45" s="744" t="s">
        <v>1280</v>
      </c>
      <c r="B45" s="7"/>
      <c r="C45" s="747" t="s">
        <v>59</v>
      </c>
      <c r="D45" s="221">
        <f t="shared" si="77"/>
        <v>0</v>
      </c>
      <c r="E45" s="189"/>
      <c r="F45" s="189"/>
      <c r="G45" s="189"/>
      <c r="H45" s="189"/>
      <c r="I45" s="189"/>
      <c r="J45" s="189"/>
      <c r="K45" s="66">
        <f t="shared" si="72"/>
        <v>0</v>
      </c>
      <c r="L45" s="189"/>
      <c r="M45" s="189"/>
      <c r="N45" s="189"/>
      <c r="O45" s="189"/>
      <c r="P45" s="189"/>
      <c r="Q45" s="189"/>
      <c r="R45" s="66">
        <f t="shared" si="73"/>
        <v>0</v>
      </c>
      <c r="S45" s="189"/>
      <c r="T45" s="189"/>
      <c r="U45" s="189"/>
      <c r="V45" s="189"/>
      <c r="W45" s="189"/>
      <c r="X45" s="189"/>
      <c r="Y45" s="66">
        <f t="shared" si="74"/>
        <v>0</v>
      </c>
      <c r="Z45" s="189"/>
      <c r="AA45" s="189"/>
      <c r="AB45" s="189"/>
      <c r="AC45" s="189"/>
      <c r="AD45" s="189"/>
      <c r="AE45" s="189"/>
      <c r="AF45" s="66">
        <f t="shared" si="75"/>
        <v>0</v>
      </c>
      <c r="AG45" s="189"/>
      <c r="AH45" s="189"/>
      <c r="AI45" s="189"/>
      <c r="AJ45" s="189"/>
      <c r="AK45" s="189"/>
      <c r="AL45" s="189"/>
      <c r="AM45" s="66">
        <f t="shared" si="76"/>
        <v>0</v>
      </c>
    </row>
    <row r="46">
      <c r="A46" s="778" t="str">
        <f>D44/sum(D44:D45)</f>
        <v>#DIV/0!</v>
      </c>
      <c r="B46" s="7"/>
      <c r="C46" s="68" t="s">
        <v>109</v>
      </c>
      <c r="D46" s="221">
        <f t="shared" si="77"/>
        <v>0</v>
      </c>
      <c r="E46" s="282"/>
      <c r="F46" s="282"/>
      <c r="G46" s="282"/>
      <c r="H46" s="283"/>
      <c r="I46" s="283"/>
      <c r="J46" s="283"/>
      <c r="K46" s="66">
        <f t="shared" si="72"/>
        <v>0</v>
      </c>
      <c r="L46" s="282"/>
      <c r="M46" s="282"/>
      <c r="N46" s="282"/>
      <c r="O46" s="283"/>
      <c r="P46" s="283"/>
      <c r="Q46" s="283"/>
      <c r="R46" s="66">
        <f t="shared" si="73"/>
        <v>0</v>
      </c>
      <c r="S46" s="282"/>
      <c r="T46" s="282"/>
      <c r="U46" s="282"/>
      <c r="V46" s="283"/>
      <c r="W46" s="283"/>
      <c r="X46" s="283"/>
      <c r="Y46" s="66">
        <f t="shared" si="74"/>
        <v>0</v>
      </c>
      <c r="Z46" s="282"/>
      <c r="AA46" s="282"/>
      <c r="AB46" s="282"/>
      <c r="AC46" s="283"/>
      <c r="AD46" s="283"/>
      <c r="AE46" s="283"/>
      <c r="AF46" s="66">
        <f t="shared" si="75"/>
        <v>0</v>
      </c>
      <c r="AG46" s="282"/>
      <c r="AH46" s="282"/>
      <c r="AI46" s="282"/>
      <c r="AJ46" s="283"/>
      <c r="AK46" s="283"/>
      <c r="AL46" s="283"/>
      <c r="AM46" s="66">
        <f t="shared" si="76"/>
        <v>0</v>
      </c>
    </row>
    <row r="47">
      <c r="A47" s="744" t="s">
        <v>71</v>
      </c>
      <c r="B47" s="7"/>
      <c r="C47" s="747" t="s">
        <v>72</v>
      </c>
      <c r="D47" s="221">
        <f t="shared" si="77"/>
        <v>0</v>
      </c>
      <c r="E47" s="282"/>
      <c r="F47" s="282"/>
      <c r="G47" s="282"/>
      <c r="H47" s="283"/>
      <c r="I47" s="283"/>
      <c r="J47" s="283"/>
      <c r="K47" s="66">
        <f t="shared" si="72"/>
        <v>0</v>
      </c>
      <c r="L47" s="282"/>
      <c r="M47" s="282"/>
      <c r="N47" s="282"/>
      <c r="O47" s="283"/>
      <c r="P47" s="283"/>
      <c r="Q47" s="283"/>
      <c r="R47" s="66">
        <f t="shared" si="73"/>
        <v>0</v>
      </c>
      <c r="S47" s="282"/>
      <c r="T47" s="282"/>
      <c r="U47" s="282"/>
      <c r="V47" s="283"/>
      <c r="W47" s="283"/>
      <c r="X47" s="283"/>
      <c r="Y47" s="66">
        <f t="shared" si="74"/>
        <v>0</v>
      </c>
      <c r="Z47" s="282"/>
      <c r="AA47" s="282"/>
      <c r="AB47" s="282"/>
      <c r="AC47" s="283"/>
      <c r="AD47" s="283"/>
      <c r="AE47" s="283"/>
      <c r="AF47" s="66">
        <f t="shared" si="75"/>
        <v>0</v>
      </c>
      <c r="AG47" s="282"/>
      <c r="AH47" s="282"/>
      <c r="AI47" s="282"/>
      <c r="AJ47" s="283"/>
      <c r="AK47" s="283"/>
      <c r="AL47" s="283"/>
      <c r="AM47" s="66">
        <f t="shared" si="76"/>
        <v>0</v>
      </c>
    </row>
    <row r="48">
      <c r="A48" s="744" t="str">
        <f>D44/D46</f>
        <v>#DIV/0!</v>
      </c>
      <c r="B48" s="7"/>
      <c r="C48" s="751" t="s">
        <v>1282</v>
      </c>
      <c r="D48" s="221">
        <f t="shared" si="77"/>
        <v>0</v>
      </c>
      <c r="E48" s="282"/>
      <c r="F48" s="282"/>
      <c r="G48" s="282"/>
      <c r="H48" s="283"/>
      <c r="I48" s="283"/>
      <c r="J48" s="283"/>
      <c r="K48" s="66">
        <f t="shared" si="72"/>
        <v>0</v>
      </c>
      <c r="L48" s="282"/>
      <c r="M48" s="282"/>
      <c r="N48" s="282"/>
      <c r="O48" s="283"/>
      <c r="P48" s="283"/>
      <c r="Q48" s="283"/>
      <c r="R48" s="66">
        <f t="shared" si="73"/>
        <v>0</v>
      </c>
      <c r="S48" s="282"/>
      <c r="T48" s="282"/>
      <c r="U48" s="282"/>
      <c r="V48" s="283"/>
      <c r="W48" s="283"/>
      <c r="X48" s="283"/>
      <c r="Y48" s="66">
        <f t="shared" si="74"/>
        <v>0</v>
      </c>
      <c r="Z48" s="282"/>
      <c r="AA48" s="282"/>
      <c r="AB48" s="282"/>
      <c r="AC48" s="283"/>
      <c r="AD48" s="283"/>
      <c r="AE48" s="283"/>
      <c r="AF48" s="66">
        <f t="shared" si="75"/>
        <v>0</v>
      </c>
      <c r="AG48" s="282"/>
      <c r="AH48" s="282"/>
      <c r="AI48" s="282"/>
      <c r="AJ48" s="283"/>
      <c r="AK48" s="283"/>
      <c r="AL48" s="283"/>
      <c r="AM48" s="66">
        <f t="shared" si="76"/>
        <v>0</v>
      </c>
    </row>
    <row r="49">
      <c r="A49" s="749" t="s">
        <v>1281</v>
      </c>
      <c r="B49" s="749" t="str">
        <f>D47/D51</f>
        <v>#DIV/0!</v>
      </c>
      <c r="C49" s="17" t="s">
        <v>1283</v>
      </c>
      <c r="D49" s="221">
        <f t="shared" si="77"/>
        <v>0</v>
      </c>
      <c r="E49" s="282"/>
      <c r="F49" s="282"/>
      <c r="G49" s="282"/>
      <c r="H49" s="283"/>
      <c r="I49" s="283"/>
      <c r="J49" s="283"/>
      <c r="K49" s="66">
        <f t="shared" si="72"/>
        <v>0</v>
      </c>
      <c r="L49" s="282"/>
      <c r="M49" s="282"/>
      <c r="N49" s="282"/>
      <c r="O49" s="283"/>
      <c r="P49" s="283"/>
      <c r="Q49" s="283"/>
      <c r="R49" s="66">
        <f t="shared" si="73"/>
        <v>0</v>
      </c>
      <c r="S49" s="282"/>
      <c r="T49" s="282"/>
      <c r="U49" s="282"/>
      <c r="V49" s="283"/>
      <c r="W49" s="283"/>
      <c r="X49" s="283"/>
      <c r="Y49" s="66">
        <f t="shared" si="74"/>
        <v>0</v>
      </c>
      <c r="Z49" s="282"/>
      <c r="AA49" s="282"/>
      <c r="AB49" s="282"/>
      <c r="AC49" s="283"/>
      <c r="AD49" s="283"/>
      <c r="AE49" s="283"/>
      <c r="AF49" s="66">
        <f t="shared" si="75"/>
        <v>0</v>
      </c>
      <c r="AG49" s="282"/>
      <c r="AH49" s="282"/>
      <c r="AI49" s="282"/>
      <c r="AJ49" s="283"/>
      <c r="AK49" s="283"/>
      <c r="AL49" s="283"/>
      <c r="AM49" s="66">
        <f t="shared" si="76"/>
        <v>0</v>
      </c>
    </row>
    <row r="50">
      <c r="A50" s="752" t="s">
        <v>163</v>
      </c>
      <c r="B50" s="1445" t="str">
        <f t="shared" ref="B50:B53" si="78">D47/D48</f>
        <v>#DIV/0!</v>
      </c>
      <c r="C50" s="44" t="s">
        <v>1284</v>
      </c>
      <c r="D50" s="221">
        <f t="shared" si="77"/>
        <v>0</v>
      </c>
      <c r="E50" s="282"/>
      <c r="F50" s="282"/>
      <c r="G50" s="282"/>
      <c r="H50" s="283"/>
      <c r="I50" s="283"/>
      <c r="J50" s="283"/>
      <c r="K50" s="66">
        <f t="shared" si="72"/>
        <v>0</v>
      </c>
      <c r="L50" s="282"/>
      <c r="M50" s="282"/>
      <c r="N50" s="282"/>
      <c r="O50" s="283"/>
      <c r="P50" s="283"/>
      <c r="Q50" s="283"/>
      <c r="R50" s="66">
        <f t="shared" si="73"/>
        <v>0</v>
      </c>
      <c r="S50" s="282"/>
      <c r="T50" s="282"/>
      <c r="U50" s="282"/>
      <c r="V50" s="283"/>
      <c r="W50" s="283"/>
      <c r="X50" s="283"/>
      <c r="Y50" s="66">
        <f t="shared" si="74"/>
        <v>0</v>
      </c>
      <c r="Z50" s="282"/>
      <c r="AA50" s="282"/>
      <c r="AB50" s="282"/>
      <c r="AC50" s="283"/>
      <c r="AD50" s="283"/>
      <c r="AE50" s="283"/>
      <c r="AF50" s="66">
        <f t="shared" si="75"/>
        <v>0</v>
      </c>
      <c r="AG50" s="282"/>
      <c r="AH50" s="282"/>
      <c r="AI50" s="282"/>
      <c r="AJ50" s="283"/>
      <c r="AK50" s="283"/>
      <c r="AL50" s="283"/>
      <c r="AM50" s="66">
        <f t="shared" si="76"/>
        <v>0</v>
      </c>
    </row>
    <row r="51">
      <c r="A51" s="752" t="s">
        <v>161</v>
      </c>
      <c r="B51" s="1445" t="str">
        <f t="shared" si="78"/>
        <v>#DIV/0!</v>
      </c>
      <c r="C51" s="17" t="s">
        <v>97</v>
      </c>
      <c r="D51" s="221">
        <f t="shared" si="77"/>
        <v>0</v>
      </c>
      <c r="E51" s="282"/>
      <c r="F51" s="282"/>
      <c r="G51" s="282"/>
      <c r="H51" s="283"/>
      <c r="I51" s="283"/>
      <c r="J51" s="283"/>
      <c r="K51" s="66">
        <f t="shared" si="72"/>
        <v>0</v>
      </c>
      <c r="L51" s="282"/>
      <c r="M51" s="282"/>
      <c r="N51" s="282"/>
      <c r="O51" s="283"/>
      <c r="P51" s="283"/>
      <c r="Q51" s="283"/>
      <c r="R51" s="66">
        <f t="shared" si="73"/>
        <v>0</v>
      </c>
      <c r="S51" s="282"/>
      <c r="T51" s="282"/>
      <c r="U51" s="282"/>
      <c r="V51" s="283"/>
      <c r="W51" s="283"/>
      <c r="X51" s="283"/>
      <c r="Y51" s="66">
        <f t="shared" si="74"/>
        <v>0</v>
      </c>
      <c r="Z51" s="282"/>
      <c r="AA51" s="282"/>
      <c r="AB51" s="282"/>
      <c r="AC51" s="283"/>
      <c r="AD51" s="283"/>
      <c r="AE51" s="283"/>
      <c r="AF51" s="66">
        <f t="shared" si="75"/>
        <v>0</v>
      </c>
      <c r="AG51" s="282"/>
      <c r="AH51" s="282"/>
      <c r="AI51" s="282"/>
      <c r="AJ51" s="283"/>
      <c r="AK51" s="283"/>
      <c r="AL51" s="283"/>
      <c r="AM51" s="66">
        <f t="shared" si="76"/>
        <v>0</v>
      </c>
    </row>
    <row r="52">
      <c r="A52" s="752" t="s">
        <v>159</v>
      </c>
      <c r="B52" s="1445" t="str">
        <f t="shared" si="78"/>
        <v>#DIV/0!</v>
      </c>
      <c r="C52" s="266"/>
      <c r="D52" s="758"/>
      <c r="K52" s="107"/>
    </row>
    <row r="53">
      <c r="A53" s="752" t="s">
        <v>157</v>
      </c>
      <c r="B53" s="1445" t="str">
        <f t="shared" si="78"/>
        <v>#DIV/0!</v>
      </c>
      <c r="K53" s="107"/>
    </row>
    <row r="54">
      <c r="K54" s="107"/>
    </row>
    <row r="55">
      <c r="K55" s="107"/>
    </row>
    <row r="56">
      <c r="K56" s="107"/>
    </row>
    <row r="57">
      <c r="K57" s="107"/>
    </row>
    <row r="58">
      <c r="K58" s="107"/>
    </row>
    <row r="59">
      <c r="K59" s="107"/>
    </row>
    <row r="60">
      <c r="K60" s="107"/>
    </row>
    <row r="61">
      <c r="K61" s="107"/>
    </row>
    <row r="62">
      <c r="K62" s="107"/>
    </row>
    <row r="63">
      <c r="K63" s="107"/>
    </row>
    <row r="64">
      <c r="K64" s="107"/>
    </row>
    <row r="65">
      <c r="K65" s="107"/>
    </row>
    <row r="66">
      <c r="K66" s="107"/>
    </row>
    <row r="67">
      <c r="K67" s="107"/>
    </row>
    <row r="68">
      <c r="K68" s="107"/>
    </row>
    <row r="69">
      <c r="K69" s="107"/>
    </row>
    <row r="70">
      <c r="K70" s="107"/>
    </row>
    <row r="71">
      <c r="K71" s="107"/>
    </row>
    <row r="72">
      <c r="K72" s="107"/>
    </row>
    <row r="73">
      <c r="K73" s="107"/>
    </row>
    <row r="74">
      <c r="K74" s="107"/>
    </row>
    <row r="75">
      <c r="K75" s="107"/>
    </row>
    <row r="76">
      <c r="K76" s="107"/>
    </row>
    <row r="77">
      <c r="K77" s="107"/>
    </row>
    <row r="78">
      <c r="K78" s="107"/>
    </row>
    <row r="79">
      <c r="K79" s="107"/>
    </row>
    <row r="80">
      <c r="K80" s="107"/>
    </row>
    <row r="81">
      <c r="K81" s="107"/>
    </row>
    <row r="82">
      <c r="K82" s="107"/>
    </row>
    <row r="83">
      <c r="K83" s="107"/>
    </row>
    <row r="84">
      <c r="K84" s="107"/>
    </row>
    <row r="85">
      <c r="K85" s="107"/>
    </row>
    <row r="86">
      <c r="K86" s="107"/>
    </row>
    <row r="87">
      <c r="K87" s="107"/>
    </row>
    <row r="88">
      <c r="K88" s="107"/>
    </row>
    <row r="89">
      <c r="K89" s="107"/>
    </row>
    <row r="90">
      <c r="K90" s="107"/>
    </row>
    <row r="91">
      <c r="K91" s="107"/>
    </row>
    <row r="92">
      <c r="K92" s="107"/>
    </row>
    <row r="93">
      <c r="K93" s="107"/>
    </row>
    <row r="94">
      <c r="K94" s="107"/>
    </row>
    <row r="95">
      <c r="K95" s="107"/>
    </row>
    <row r="96">
      <c r="K96" s="107"/>
    </row>
    <row r="97">
      <c r="K97" s="107"/>
    </row>
    <row r="98">
      <c r="K98" s="107"/>
    </row>
    <row r="99">
      <c r="K99" s="107"/>
    </row>
    <row r="100">
      <c r="K100" s="107"/>
    </row>
    <row r="101">
      <c r="K101" s="107"/>
    </row>
    <row r="102">
      <c r="K102" s="107"/>
    </row>
    <row r="103">
      <c r="K103" s="107"/>
    </row>
    <row r="104">
      <c r="K104" s="107"/>
    </row>
    <row r="105">
      <c r="K105" s="107"/>
    </row>
    <row r="106">
      <c r="K106" s="107"/>
    </row>
    <row r="107">
      <c r="K107" s="107"/>
    </row>
    <row r="108">
      <c r="K108" s="107"/>
    </row>
    <row r="109">
      <c r="K109" s="107"/>
    </row>
    <row r="110">
      <c r="K110" s="107"/>
    </row>
    <row r="111">
      <c r="K111" s="107"/>
    </row>
    <row r="112">
      <c r="K112" s="107"/>
    </row>
    <row r="113">
      <c r="K113" s="107"/>
    </row>
    <row r="114">
      <c r="K114" s="107"/>
    </row>
    <row r="115">
      <c r="K115" s="107"/>
    </row>
    <row r="116">
      <c r="K116" s="107"/>
    </row>
    <row r="117">
      <c r="K117" s="107"/>
    </row>
    <row r="118">
      <c r="K118" s="107"/>
    </row>
    <row r="119">
      <c r="K119" s="107"/>
    </row>
    <row r="120">
      <c r="K120" s="107"/>
    </row>
    <row r="121">
      <c r="K121" s="107"/>
    </row>
    <row r="122">
      <c r="K122" s="107"/>
    </row>
    <row r="123">
      <c r="K123" s="107"/>
    </row>
    <row r="124">
      <c r="K124" s="107"/>
    </row>
    <row r="125">
      <c r="K125" s="107"/>
    </row>
    <row r="126">
      <c r="K126" s="107"/>
    </row>
    <row r="127">
      <c r="K127" s="107"/>
    </row>
    <row r="128">
      <c r="K128" s="107"/>
    </row>
    <row r="129">
      <c r="K129" s="107"/>
    </row>
    <row r="130">
      <c r="K130" s="107"/>
    </row>
    <row r="131">
      <c r="K131" s="107"/>
    </row>
    <row r="132">
      <c r="K132" s="107"/>
    </row>
    <row r="133">
      <c r="K133" s="107"/>
    </row>
    <row r="134">
      <c r="K134" s="107"/>
    </row>
    <row r="135">
      <c r="K135" s="107"/>
    </row>
    <row r="136">
      <c r="K136" s="107"/>
    </row>
    <row r="137">
      <c r="K137" s="107"/>
    </row>
    <row r="138">
      <c r="K138" s="107"/>
    </row>
    <row r="139">
      <c r="K139" s="107"/>
    </row>
    <row r="140">
      <c r="K140" s="107"/>
    </row>
    <row r="141">
      <c r="K141" s="107"/>
    </row>
    <row r="142">
      <c r="K142" s="107"/>
    </row>
    <row r="143">
      <c r="K143" s="107"/>
    </row>
    <row r="144">
      <c r="K144" s="107"/>
    </row>
    <row r="145">
      <c r="K145" s="107"/>
    </row>
    <row r="146">
      <c r="K146" s="107"/>
    </row>
    <row r="147">
      <c r="K147" s="107"/>
    </row>
    <row r="148">
      <c r="K148" s="107"/>
    </row>
    <row r="149">
      <c r="K149" s="107"/>
    </row>
    <row r="150">
      <c r="K150" s="107"/>
    </row>
    <row r="151">
      <c r="K151" s="107"/>
    </row>
    <row r="152">
      <c r="K152" s="107"/>
    </row>
    <row r="153">
      <c r="K153" s="107"/>
    </row>
    <row r="154">
      <c r="K154" s="107"/>
    </row>
    <row r="155">
      <c r="K155" s="107"/>
    </row>
    <row r="156">
      <c r="K156" s="107"/>
    </row>
    <row r="157">
      <c r="K157" s="107"/>
    </row>
    <row r="158">
      <c r="K158" s="107"/>
    </row>
    <row r="159">
      <c r="K159" s="107"/>
    </row>
    <row r="160">
      <c r="K160" s="107"/>
    </row>
    <row r="161">
      <c r="K161" s="107"/>
    </row>
    <row r="162">
      <c r="K162" s="107"/>
    </row>
    <row r="163">
      <c r="K163" s="107"/>
    </row>
    <row r="164">
      <c r="K164" s="107"/>
    </row>
    <row r="165">
      <c r="K165" s="107"/>
    </row>
    <row r="166">
      <c r="K166" s="107"/>
    </row>
    <row r="167">
      <c r="K167" s="107"/>
    </row>
    <row r="168">
      <c r="K168" s="107"/>
    </row>
    <row r="169">
      <c r="K169" s="107"/>
    </row>
    <row r="170">
      <c r="K170" s="107"/>
    </row>
    <row r="171">
      <c r="K171" s="107"/>
    </row>
    <row r="172">
      <c r="K172" s="107"/>
    </row>
    <row r="173">
      <c r="K173" s="107"/>
    </row>
    <row r="174">
      <c r="K174" s="107"/>
    </row>
    <row r="175">
      <c r="K175" s="107"/>
    </row>
    <row r="176">
      <c r="K176" s="107"/>
    </row>
    <row r="177">
      <c r="K177" s="107"/>
    </row>
    <row r="178">
      <c r="K178" s="107"/>
    </row>
    <row r="179">
      <c r="K179" s="107"/>
    </row>
    <row r="180">
      <c r="K180" s="107"/>
    </row>
    <row r="181">
      <c r="K181" s="107"/>
    </row>
    <row r="182">
      <c r="K182" s="107"/>
    </row>
    <row r="183">
      <c r="K183" s="107"/>
    </row>
    <row r="184">
      <c r="K184" s="107"/>
    </row>
    <row r="185">
      <c r="K185" s="107"/>
    </row>
    <row r="186">
      <c r="K186" s="107"/>
    </row>
    <row r="187">
      <c r="K187" s="107"/>
    </row>
    <row r="188">
      <c r="K188" s="107"/>
    </row>
    <row r="189">
      <c r="K189" s="107"/>
    </row>
    <row r="190">
      <c r="K190" s="107"/>
    </row>
    <row r="191">
      <c r="K191" s="107"/>
    </row>
    <row r="192">
      <c r="K192" s="107"/>
    </row>
    <row r="193">
      <c r="K193" s="107"/>
    </row>
    <row r="194">
      <c r="K194" s="107"/>
    </row>
    <row r="195">
      <c r="K195" s="107"/>
    </row>
    <row r="196">
      <c r="K196" s="107"/>
    </row>
    <row r="197">
      <c r="K197" s="107"/>
    </row>
    <row r="198">
      <c r="K198" s="107"/>
    </row>
    <row r="199">
      <c r="K199" s="107"/>
    </row>
    <row r="200">
      <c r="K200" s="107"/>
    </row>
    <row r="201">
      <c r="K201" s="107"/>
    </row>
    <row r="202">
      <c r="K202" s="107"/>
    </row>
    <row r="203">
      <c r="K203" s="107"/>
    </row>
    <row r="204">
      <c r="K204" s="107"/>
    </row>
    <row r="205">
      <c r="K205" s="107"/>
    </row>
    <row r="206">
      <c r="K206" s="107"/>
    </row>
    <row r="207">
      <c r="K207" s="107"/>
    </row>
    <row r="208">
      <c r="K208" s="107"/>
    </row>
    <row r="209">
      <c r="K209" s="107"/>
    </row>
    <row r="210">
      <c r="K210" s="107"/>
    </row>
    <row r="211">
      <c r="K211" s="107"/>
    </row>
    <row r="212">
      <c r="K212" s="107"/>
    </row>
    <row r="213">
      <c r="K213" s="107"/>
    </row>
    <row r="214">
      <c r="K214" s="107"/>
    </row>
    <row r="215">
      <c r="K215" s="107"/>
    </row>
    <row r="216">
      <c r="K216" s="107"/>
    </row>
    <row r="217">
      <c r="K217" s="107"/>
    </row>
    <row r="218">
      <c r="K218" s="107"/>
    </row>
    <row r="219">
      <c r="K219" s="107"/>
    </row>
    <row r="220">
      <c r="K220" s="107"/>
    </row>
    <row r="221">
      <c r="K221" s="107"/>
    </row>
    <row r="222">
      <c r="K222" s="107"/>
    </row>
    <row r="223">
      <c r="K223" s="107"/>
    </row>
    <row r="224">
      <c r="K224" s="107"/>
    </row>
    <row r="225">
      <c r="K225" s="107"/>
    </row>
    <row r="226">
      <c r="K226" s="107"/>
    </row>
    <row r="227">
      <c r="K227" s="107"/>
    </row>
    <row r="228">
      <c r="K228" s="107"/>
    </row>
    <row r="229">
      <c r="K229" s="107"/>
    </row>
    <row r="230">
      <c r="K230" s="107"/>
    </row>
    <row r="231">
      <c r="K231" s="107"/>
    </row>
    <row r="232">
      <c r="K232" s="107"/>
    </row>
    <row r="233">
      <c r="K233" s="107"/>
    </row>
    <row r="234">
      <c r="K234" s="107"/>
    </row>
    <row r="235">
      <c r="K235" s="107"/>
    </row>
    <row r="236">
      <c r="K236" s="107"/>
    </row>
    <row r="237">
      <c r="K237" s="107"/>
    </row>
    <row r="238">
      <c r="K238" s="107"/>
    </row>
    <row r="239">
      <c r="K239" s="107"/>
    </row>
    <row r="240">
      <c r="K240" s="107"/>
    </row>
    <row r="241">
      <c r="K241" s="107"/>
    </row>
    <row r="242">
      <c r="K242" s="107"/>
    </row>
    <row r="243">
      <c r="K243" s="107"/>
    </row>
    <row r="244">
      <c r="K244" s="107"/>
    </row>
    <row r="245">
      <c r="K245" s="107"/>
    </row>
    <row r="246">
      <c r="K246" s="107"/>
    </row>
    <row r="247">
      <c r="K247" s="107"/>
    </row>
    <row r="248">
      <c r="K248" s="107"/>
    </row>
    <row r="249">
      <c r="K249" s="107"/>
    </row>
    <row r="250">
      <c r="K250" s="107"/>
    </row>
    <row r="251">
      <c r="K251" s="107"/>
    </row>
    <row r="252">
      <c r="K252" s="107"/>
    </row>
    <row r="253">
      <c r="K253" s="107"/>
    </row>
    <row r="254">
      <c r="K254" s="107"/>
    </row>
    <row r="255">
      <c r="K255" s="107"/>
    </row>
    <row r="256">
      <c r="K256" s="107"/>
    </row>
    <row r="257">
      <c r="K257" s="107"/>
    </row>
    <row r="258">
      <c r="K258" s="107"/>
    </row>
    <row r="259">
      <c r="K259" s="107"/>
    </row>
    <row r="260">
      <c r="K260" s="107"/>
    </row>
    <row r="261">
      <c r="K261" s="107"/>
    </row>
    <row r="262">
      <c r="K262" s="107"/>
    </row>
    <row r="263">
      <c r="K263" s="107"/>
    </row>
    <row r="264">
      <c r="K264" s="107"/>
    </row>
    <row r="265">
      <c r="K265" s="107"/>
    </row>
    <row r="266">
      <c r="K266" s="107"/>
    </row>
    <row r="267">
      <c r="K267" s="107"/>
    </row>
    <row r="268">
      <c r="K268" s="107"/>
    </row>
    <row r="269">
      <c r="K269" s="107"/>
    </row>
    <row r="270">
      <c r="K270" s="107"/>
    </row>
    <row r="271">
      <c r="K271" s="107"/>
    </row>
    <row r="272">
      <c r="K272" s="107"/>
    </row>
    <row r="273">
      <c r="K273" s="107"/>
    </row>
    <row r="274">
      <c r="K274" s="107"/>
    </row>
    <row r="275">
      <c r="K275" s="107"/>
    </row>
    <row r="276">
      <c r="K276" s="107"/>
    </row>
    <row r="277">
      <c r="K277" s="107"/>
    </row>
    <row r="278">
      <c r="K278" s="107"/>
    </row>
    <row r="279">
      <c r="K279" s="107"/>
    </row>
    <row r="280">
      <c r="K280" s="107"/>
    </row>
    <row r="281">
      <c r="K281" s="107"/>
    </row>
    <row r="282">
      <c r="K282" s="107"/>
    </row>
    <row r="283">
      <c r="K283" s="107"/>
    </row>
    <row r="284">
      <c r="K284" s="107"/>
    </row>
    <row r="285">
      <c r="K285" s="107"/>
    </row>
    <row r="286">
      <c r="K286" s="107"/>
    </row>
    <row r="287">
      <c r="K287" s="107"/>
    </row>
    <row r="288">
      <c r="K288" s="107"/>
    </row>
    <row r="289">
      <c r="K289" s="107"/>
    </row>
    <row r="290">
      <c r="K290" s="107"/>
    </row>
    <row r="291">
      <c r="K291" s="107"/>
    </row>
    <row r="292">
      <c r="K292" s="107"/>
    </row>
    <row r="293">
      <c r="K293" s="107"/>
    </row>
    <row r="294">
      <c r="K294" s="107"/>
    </row>
    <row r="295">
      <c r="K295" s="107"/>
    </row>
    <row r="296">
      <c r="K296" s="107"/>
    </row>
    <row r="297">
      <c r="K297" s="107"/>
    </row>
    <row r="298">
      <c r="K298" s="107"/>
    </row>
    <row r="299">
      <c r="K299" s="107"/>
    </row>
    <row r="300">
      <c r="K300" s="107"/>
    </row>
    <row r="301">
      <c r="K301" s="107"/>
    </row>
    <row r="302">
      <c r="K302" s="107"/>
    </row>
    <row r="303">
      <c r="K303" s="107"/>
    </row>
    <row r="304">
      <c r="K304" s="107"/>
    </row>
    <row r="305">
      <c r="K305" s="107"/>
    </row>
    <row r="306">
      <c r="K306" s="107"/>
    </row>
    <row r="307">
      <c r="K307" s="107"/>
    </row>
    <row r="308">
      <c r="K308" s="107"/>
    </row>
    <row r="309">
      <c r="K309" s="107"/>
    </row>
    <row r="310">
      <c r="K310" s="107"/>
    </row>
    <row r="311">
      <c r="K311" s="107"/>
    </row>
    <row r="312">
      <c r="K312" s="107"/>
    </row>
    <row r="313">
      <c r="K313" s="107"/>
    </row>
    <row r="314">
      <c r="K314" s="107"/>
    </row>
    <row r="315">
      <c r="K315" s="107"/>
    </row>
    <row r="316">
      <c r="K316" s="107"/>
    </row>
    <row r="317">
      <c r="K317" s="107"/>
    </row>
    <row r="318">
      <c r="K318" s="107"/>
    </row>
    <row r="319">
      <c r="K319" s="107"/>
    </row>
    <row r="320">
      <c r="K320" s="107"/>
    </row>
    <row r="321">
      <c r="K321" s="107"/>
    </row>
    <row r="322">
      <c r="K322" s="107"/>
    </row>
    <row r="323">
      <c r="K323" s="107"/>
    </row>
    <row r="324">
      <c r="K324" s="107"/>
    </row>
    <row r="325">
      <c r="K325" s="107"/>
    </row>
    <row r="326">
      <c r="K326" s="107"/>
    </row>
    <row r="327">
      <c r="K327" s="107"/>
    </row>
    <row r="328">
      <c r="K328" s="107"/>
    </row>
    <row r="329">
      <c r="K329" s="107"/>
    </row>
    <row r="330">
      <c r="K330" s="107"/>
    </row>
    <row r="331">
      <c r="K331" s="107"/>
    </row>
    <row r="332">
      <c r="K332" s="107"/>
    </row>
    <row r="333">
      <c r="K333" s="107"/>
    </row>
    <row r="334">
      <c r="K334" s="107"/>
    </row>
    <row r="335">
      <c r="K335" s="107"/>
    </row>
    <row r="336">
      <c r="K336" s="107"/>
    </row>
    <row r="337">
      <c r="K337" s="107"/>
    </row>
    <row r="338">
      <c r="K338" s="107"/>
    </row>
    <row r="339">
      <c r="K339" s="107"/>
    </row>
    <row r="340">
      <c r="K340" s="107"/>
    </row>
    <row r="341">
      <c r="K341" s="107"/>
    </row>
    <row r="342">
      <c r="K342" s="107"/>
    </row>
    <row r="343">
      <c r="K343" s="107"/>
    </row>
    <row r="344">
      <c r="K344" s="107"/>
    </row>
    <row r="345">
      <c r="K345" s="107"/>
    </row>
    <row r="346">
      <c r="K346" s="107"/>
    </row>
    <row r="347">
      <c r="K347" s="107"/>
    </row>
    <row r="348">
      <c r="K348" s="107"/>
    </row>
    <row r="349">
      <c r="K349" s="107"/>
    </row>
    <row r="350">
      <c r="K350" s="107"/>
    </row>
    <row r="351">
      <c r="K351" s="107"/>
    </row>
    <row r="352">
      <c r="K352" s="107"/>
    </row>
    <row r="353">
      <c r="K353" s="107"/>
    </row>
    <row r="354">
      <c r="K354" s="107"/>
    </row>
    <row r="355">
      <c r="K355" s="107"/>
    </row>
    <row r="356">
      <c r="K356" s="107"/>
    </row>
    <row r="357">
      <c r="K357" s="107"/>
    </row>
    <row r="358">
      <c r="K358" s="107"/>
    </row>
    <row r="359">
      <c r="K359" s="107"/>
    </row>
    <row r="360">
      <c r="K360" s="107"/>
    </row>
    <row r="361">
      <c r="K361" s="107"/>
    </row>
    <row r="362">
      <c r="K362" s="107"/>
    </row>
    <row r="363">
      <c r="K363" s="107"/>
    </row>
    <row r="364">
      <c r="K364" s="107"/>
    </row>
    <row r="365">
      <c r="K365" s="107"/>
    </row>
    <row r="366">
      <c r="K366" s="107"/>
    </row>
    <row r="367">
      <c r="K367" s="107"/>
    </row>
    <row r="368">
      <c r="K368" s="107"/>
    </row>
    <row r="369">
      <c r="K369" s="107"/>
    </row>
    <row r="370">
      <c r="K370" s="107"/>
    </row>
    <row r="371">
      <c r="K371" s="107"/>
    </row>
    <row r="372">
      <c r="K372" s="107"/>
    </row>
    <row r="373">
      <c r="K373" s="107"/>
    </row>
    <row r="374">
      <c r="K374" s="107"/>
    </row>
    <row r="375">
      <c r="K375" s="107"/>
    </row>
    <row r="376">
      <c r="K376" s="107"/>
    </row>
    <row r="377">
      <c r="K377" s="107"/>
    </row>
    <row r="378">
      <c r="K378" s="107"/>
    </row>
    <row r="379">
      <c r="K379" s="107"/>
    </row>
    <row r="380">
      <c r="K380" s="107"/>
    </row>
    <row r="381">
      <c r="K381" s="107"/>
    </row>
    <row r="382">
      <c r="K382" s="107"/>
    </row>
    <row r="383">
      <c r="K383" s="107"/>
    </row>
    <row r="384">
      <c r="K384" s="107"/>
    </row>
    <row r="385">
      <c r="K385" s="107"/>
    </row>
    <row r="386">
      <c r="K386" s="107"/>
    </row>
    <row r="387">
      <c r="K387" s="107"/>
    </row>
    <row r="388">
      <c r="K388" s="107"/>
    </row>
    <row r="389">
      <c r="K389" s="107"/>
    </row>
    <row r="390">
      <c r="K390" s="107"/>
    </row>
    <row r="391">
      <c r="K391" s="107"/>
    </row>
    <row r="392">
      <c r="K392" s="107"/>
    </row>
    <row r="393">
      <c r="K393" s="107"/>
    </row>
    <row r="394">
      <c r="K394" s="107"/>
    </row>
    <row r="395">
      <c r="K395" s="107"/>
    </row>
    <row r="396">
      <c r="K396" s="107"/>
    </row>
    <row r="397">
      <c r="K397" s="107"/>
    </row>
    <row r="398">
      <c r="K398" s="107"/>
    </row>
    <row r="399">
      <c r="K399" s="107"/>
    </row>
    <row r="400">
      <c r="K400" s="107"/>
    </row>
    <row r="401">
      <c r="K401" s="107"/>
    </row>
    <row r="402">
      <c r="K402" s="107"/>
    </row>
    <row r="403">
      <c r="K403" s="107"/>
    </row>
    <row r="404">
      <c r="K404" s="107"/>
    </row>
    <row r="405">
      <c r="K405" s="107"/>
    </row>
    <row r="406">
      <c r="K406" s="107"/>
    </row>
    <row r="407">
      <c r="K407" s="107"/>
    </row>
    <row r="408">
      <c r="K408" s="107"/>
    </row>
    <row r="409">
      <c r="K409" s="107"/>
    </row>
    <row r="410">
      <c r="K410" s="107"/>
    </row>
    <row r="411">
      <c r="K411" s="107"/>
    </row>
    <row r="412">
      <c r="K412" s="107"/>
    </row>
    <row r="413">
      <c r="K413" s="107"/>
    </row>
    <row r="414">
      <c r="K414" s="107"/>
    </row>
    <row r="415">
      <c r="K415" s="107"/>
    </row>
    <row r="416">
      <c r="K416" s="107"/>
    </row>
    <row r="417">
      <c r="K417" s="107"/>
    </row>
    <row r="418">
      <c r="K418" s="107"/>
    </row>
    <row r="419">
      <c r="K419" s="107"/>
    </row>
    <row r="420">
      <c r="K420" s="107"/>
    </row>
    <row r="421">
      <c r="K421" s="107"/>
    </row>
    <row r="422">
      <c r="K422" s="107"/>
    </row>
    <row r="423">
      <c r="K423" s="107"/>
    </row>
    <row r="424">
      <c r="K424" s="107"/>
    </row>
    <row r="425">
      <c r="K425" s="107"/>
    </row>
    <row r="426">
      <c r="K426" s="107"/>
    </row>
    <row r="427">
      <c r="K427" s="107"/>
    </row>
    <row r="428">
      <c r="K428" s="107"/>
    </row>
    <row r="429">
      <c r="K429" s="107"/>
    </row>
    <row r="430">
      <c r="K430" s="107"/>
    </row>
    <row r="431">
      <c r="K431" s="107"/>
    </row>
    <row r="432">
      <c r="K432" s="107"/>
    </row>
    <row r="433">
      <c r="K433" s="107"/>
    </row>
    <row r="434">
      <c r="K434" s="107"/>
    </row>
    <row r="435">
      <c r="K435" s="107"/>
    </row>
    <row r="436">
      <c r="K436" s="107"/>
    </row>
    <row r="437">
      <c r="K437" s="107"/>
    </row>
    <row r="438">
      <c r="K438" s="107"/>
    </row>
    <row r="439">
      <c r="K439" s="107"/>
    </row>
    <row r="440">
      <c r="K440" s="107"/>
    </row>
    <row r="441">
      <c r="K441" s="107"/>
    </row>
    <row r="442">
      <c r="K442" s="107"/>
    </row>
    <row r="443">
      <c r="K443" s="107"/>
    </row>
    <row r="444">
      <c r="K444" s="107"/>
    </row>
    <row r="445">
      <c r="K445" s="107"/>
    </row>
    <row r="446">
      <c r="K446" s="107"/>
    </row>
    <row r="447">
      <c r="K447" s="107"/>
    </row>
    <row r="448">
      <c r="K448" s="107"/>
    </row>
    <row r="449">
      <c r="K449" s="107"/>
    </row>
    <row r="450">
      <c r="K450" s="107"/>
    </row>
    <row r="451">
      <c r="K451" s="107"/>
    </row>
    <row r="452">
      <c r="K452" s="107"/>
    </row>
    <row r="453">
      <c r="K453" s="107"/>
    </row>
    <row r="454">
      <c r="K454" s="107"/>
    </row>
    <row r="455">
      <c r="K455" s="107"/>
    </row>
    <row r="456">
      <c r="K456" s="107"/>
    </row>
    <row r="457">
      <c r="K457" s="107"/>
    </row>
    <row r="458">
      <c r="K458" s="107"/>
    </row>
    <row r="459">
      <c r="K459" s="107"/>
    </row>
    <row r="460">
      <c r="K460" s="107"/>
    </row>
    <row r="461">
      <c r="K461" s="107"/>
    </row>
    <row r="462">
      <c r="K462" s="107"/>
    </row>
    <row r="463">
      <c r="K463" s="107"/>
    </row>
    <row r="464">
      <c r="K464" s="107"/>
    </row>
    <row r="465">
      <c r="K465" s="107"/>
    </row>
    <row r="466">
      <c r="K466" s="107"/>
    </row>
    <row r="467">
      <c r="K467" s="107"/>
    </row>
    <row r="468">
      <c r="K468" s="107"/>
    </row>
    <row r="469">
      <c r="K469" s="107"/>
    </row>
    <row r="470">
      <c r="K470" s="107"/>
    </row>
    <row r="471">
      <c r="K471" s="107"/>
    </row>
    <row r="472">
      <c r="K472" s="107"/>
    </row>
    <row r="473">
      <c r="K473" s="107"/>
    </row>
    <row r="474">
      <c r="K474" s="107"/>
    </row>
    <row r="475">
      <c r="K475" s="107"/>
    </row>
    <row r="476">
      <c r="K476" s="107"/>
    </row>
    <row r="477">
      <c r="K477" s="107"/>
    </row>
    <row r="478">
      <c r="K478" s="107"/>
    </row>
    <row r="479">
      <c r="K479" s="107"/>
    </row>
    <row r="480">
      <c r="K480" s="107"/>
    </row>
    <row r="481">
      <c r="K481" s="107"/>
    </row>
    <row r="482">
      <c r="K482" s="107"/>
    </row>
    <row r="483">
      <c r="K483" s="107"/>
    </row>
    <row r="484">
      <c r="K484" s="107"/>
    </row>
    <row r="485">
      <c r="K485" s="107"/>
    </row>
    <row r="486">
      <c r="K486" s="107"/>
    </row>
    <row r="487">
      <c r="K487" s="107"/>
    </row>
    <row r="488">
      <c r="K488" s="107"/>
    </row>
    <row r="489">
      <c r="K489" s="107"/>
    </row>
    <row r="490">
      <c r="K490" s="107"/>
    </row>
    <row r="491">
      <c r="K491" s="107"/>
    </row>
    <row r="492">
      <c r="K492" s="107"/>
    </row>
    <row r="493">
      <c r="K493" s="107"/>
    </row>
    <row r="494">
      <c r="K494" s="107"/>
    </row>
    <row r="495">
      <c r="K495" s="107"/>
    </row>
    <row r="496">
      <c r="K496" s="107"/>
    </row>
    <row r="497">
      <c r="K497" s="107"/>
    </row>
    <row r="498">
      <c r="K498" s="107"/>
    </row>
    <row r="499">
      <c r="K499" s="107"/>
    </row>
    <row r="500">
      <c r="K500" s="107"/>
    </row>
    <row r="501">
      <c r="K501" s="107"/>
    </row>
    <row r="502">
      <c r="K502" s="107"/>
    </row>
    <row r="503">
      <c r="K503" s="107"/>
    </row>
    <row r="504">
      <c r="K504" s="107"/>
    </row>
    <row r="505">
      <c r="K505" s="107"/>
    </row>
    <row r="506">
      <c r="K506" s="107"/>
    </row>
    <row r="507">
      <c r="K507" s="107"/>
    </row>
    <row r="508">
      <c r="K508" s="107"/>
    </row>
    <row r="509">
      <c r="K509" s="107"/>
    </row>
    <row r="510">
      <c r="K510" s="107"/>
    </row>
    <row r="511">
      <c r="K511" s="107"/>
    </row>
    <row r="512">
      <c r="K512" s="107"/>
    </row>
    <row r="513">
      <c r="K513" s="107"/>
    </row>
    <row r="514">
      <c r="K514" s="107"/>
    </row>
    <row r="515">
      <c r="K515" s="107"/>
    </row>
    <row r="516">
      <c r="K516" s="107"/>
    </row>
    <row r="517">
      <c r="K517" s="107"/>
    </row>
    <row r="518">
      <c r="K518" s="107"/>
    </row>
    <row r="519">
      <c r="K519" s="107"/>
    </row>
    <row r="520">
      <c r="K520" s="107"/>
    </row>
    <row r="521">
      <c r="K521" s="107"/>
    </row>
    <row r="522">
      <c r="K522" s="107"/>
    </row>
    <row r="523">
      <c r="K523" s="107"/>
    </row>
    <row r="524">
      <c r="K524" s="107"/>
    </row>
    <row r="525">
      <c r="K525" s="107"/>
    </row>
    <row r="526">
      <c r="K526" s="107"/>
    </row>
    <row r="527">
      <c r="K527" s="107"/>
    </row>
    <row r="528">
      <c r="K528" s="107"/>
    </row>
    <row r="529">
      <c r="K529" s="107"/>
    </row>
    <row r="530">
      <c r="K530" s="107"/>
    </row>
    <row r="531">
      <c r="K531" s="107"/>
    </row>
    <row r="532">
      <c r="K532" s="107"/>
    </row>
    <row r="533">
      <c r="K533" s="107"/>
    </row>
    <row r="534">
      <c r="K534" s="107"/>
    </row>
    <row r="535">
      <c r="K535" s="107"/>
    </row>
    <row r="536">
      <c r="K536" s="107"/>
    </row>
    <row r="537">
      <c r="K537" s="107"/>
    </row>
    <row r="538">
      <c r="K538" s="107"/>
    </row>
    <row r="539">
      <c r="K539" s="107"/>
    </row>
    <row r="540">
      <c r="K540" s="107"/>
    </row>
    <row r="541">
      <c r="K541" s="107"/>
    </row>
    <row r="542">
      <c r="K542" s="107"/>
    </row>
    <row r="543">
      <c r="K543" s="107"/>
    </row>
    <row r="544">
      <c r="K544" s="107"/>
    </row>
    <row r="545">
      <c r="K545" s="107"/>
    </row>
    <row r="546">
      <c r="K546" s="107"/>
    </row>
    <row r="547">
      <c r="K547" s="107"/>
    </row>
    <row r="548">
      <c r="K548" s="107"/>
    </row>
    <row r="549">
      <c r="K549" s="107"/>
    </row>
    <row r="550">
      <c r="K550" s="107"/>
    </row>
    <row r="551">
      <c r="K551" s="107"/>
    </row>
    <row r="552">
      <c r="K552" s="107"/>
    </row>
    <row r="553">
      <c r="K553" s="107"/>
    </row>
    <row r="554">
      <c r="K554" s="107"/>
    </row>
    <row r="555">
      <c r="K555" s="107"/>
    </row>
    <row r="556">
      <c r="K556" s="107"/>
    </row>
    <row r="557">
      <c r="K557" s="107"/>
    </row>
    <row r="558">
      <c r="K558" s="107"/>
    </row>
    <row r="559">
      <c r="K559" s="107"/>
    </row>
    <row r="560">
      <c r="K560" s="107"/>
    </row>
    <row r="561">
      <c r="K561" s="107"/>
    </row>
    <row r="562">
      <c r="K562" s="107"/>
    </row>
    <row r="563">
      <c r="K563" s="107"/>
    </row>
    <row r="564">
      <c r="K564" s="107"/>
    </row>
    <row r="565">
      <c r="K565" s="107"/>
    </row>
    <row r="566">
      <c r="K566" s="107"/>
    </row>
    <row r="567">
      <c r="K567" s="107"/>
    </row>
    <row r="568">
      <c r="K568" s="107"/>
    </row>
    <row r="569">
      <c r="K569" s="107"/>
    </row>
    <row r="570">
      <c r="K570" s="107"/>
    </row>
    <row r="571">
      <c r="K571" s="107"/>
    </row>
    <row r="572">
      <c r="K572" s="107"/>
    </row>
    <row r="573">
      <c r="K573" s="107"/>
    </row>
    <row r="574">
      <c r="K574" s="107"/>
    </row>
    <row r="575">
      <c r="K575" s="107"/>
    </row>
    <row r="576">
      <c r="K576" s="107"/>
    </row>
    <row r="577">
      <c r="K577" s="107"/>
    </row>
    <row r="578">
      <c r="K578" s="107"/>
    </row>
    <row r="579">
      <c r="K579" s="107"/>
    </row>
    <row r="580">
      <c r="K580" s="107"/>
    </row>
    <row r="581">
      <c r="K581" s="107"/>
    </row>
    <row r="582">
      <c r="K582" s="107"/>
    </row>
    <row r="583">
      <c r="K583" s="107"/>
    </row>
    <row r="584">
      <c r="K584" s="107"/>
    </row>
    <row r="585">
      <c r="K585" s="107"/>
    </row>
    <row r="586">
      <c r="K586" s="107"/>
    </row>
    <row r="587">
      <c r="K587" s="107"/>
    </row>
    <row r="588">
      <c r="K588" s="107"/>
    </row>
    <row r="589">
      <c r="K589" s="107"/>
    </row>
    <row r="590">
      <c r="K590" s="107"/>
    </row>
    <row r="591">
      <c r="K591" s="107"/>
    </row>
    <row r="592">
      <c r="K592" s="107"/>
    </row>
    <row r="593">
      <c r="K593" s="107"/>
    </row>
    <row r="594">
      <c r="K594" s="107"/>
    </row>
    <row r="595">
      <c r="K595" s="107"/>
    </row>
    <row r="596">
      <c r="K596" s="107"/>
    </row>
    <row r="597">
      <c r="K597" s="107"/>
    </row>
    <row r="598">
      <c r="K598" s="107"/>
    </row>
    <row r="599">
      <c r="K599" s="107"/>
    </row>
    <row r="600">
      <c r="K600" s="107"/>
    </row>
    <row r="601">
      <c r="K601" s="107"/>
    </row>
    <row r="602">
      <c r="K602" s="107"/>
    </row>
    <row r="603">
      <c r="K603" s="107"/>
    </row>
    <row r="604">
      <c r="K604" s="107"/>
    </row>
    <row r="605">
      <c r="K605" s="107"/>
    </row>
    <row r="606">
      <c r="K606" s="107"/>
    </row>
    <row r="607">
      <c r="K607" s="107"/>
    </row>
    <row r="608">
      <c r="K608" s="107"/>
    </row>
    <row r="609">
      <c r="K609" s="107"/>
    </row>
    <row r="610">
      <c r="K610" s="107"/>
    </row>
    <row r="611">
      <c r="K611" s="107"/>
    </row>
    <row r="612">
      <c r="K612" s="107"/>
    </row>
    <row r="613">
      <c r="K613" s="107"/>
    </row>
    <row r="614">
      <c r="K614" s="107"/>
    </row>
    <row r="615">
      <c r="K615" s="107"/>
    </row>
    <row r="616">
      <c r="K616" s="107"/>
    </row>
    <row r="617">
      <c r="K617" s="107"/>
    </row>
    <row r="618">
      <c r="K618" s="107"/>
    </row>
    <row r="619">
      <c r="K619" s="107"/>
    </row>
    <row r="620">
      <c r="K620" s="107"/>
    </row>
    <row r="621">
      <c r="K621" s="107"/>
    </row>
    <row r="622">
      <c r="K622" s="107"/>
    </row>
    <row r="623">
      <c r="K623" s="107"/>
    </row>
    <row r="624">
      <c r="K624" s="107"/>
    </row>
    <row r="625">
      <c r="K625" s="107"/>
    </row>
    <row r="626">
      <c r="K626" s="107"/>
    </row>
    <row r="627">
      <c r="K627" s="107"/>
    </row>
    <row r="628">
      <c r="K628" s="107"/>
    </row>
    <row r="629">
      <c r="K629" s="107"/>
    </row>
    <row r="630">
      <c r="K630" s="107"/>
    </row>
    <row r="631">
      <c r="K631" s="107"/>
    </row>
    <row r="632">
      <c r="K632" s="107"/>
    </row>
    <row r="633">
      <c r="K633" s="107"/>
    </row>
    <row r="634">
      <c r="K634" s="107"/>
    </row>
    <row r="635">
      <c r="K635" s="107"/>
    </row>
    <row r="636">
      <c r="K636" s="107"/>
    </row>
    <row r="637">
      <c r="K637" s="107"/>
    </row>
    <row r="638">
      <c r="K638" s="107"/>
    </row>
    <row r="639">
      <c r="K639" s="107"/>
    </row>
    <row r="640">
      <c r="K640" s="107"/>
    </row>
    <row r="641">
      <c r="K641" s="107"/>
    </row>
    <row r="642">
      <c r="K642" s="107"/>
    </row>
    <row r="643">
      <c r="K643" s="107"/>
    </row>
    <row r="644">
      <c r="K644" s="107"/>
    </row>
    <row r="645">
      <c r="K645" s="107"/>
    </row>
    <row r="646">
      <c r="K646" s="107"/>
    </row>
    <row r="647">
      <c r="K647" s="107"/>
    </row>
    <row r="648">
      <c r="K648" s="107"/>
    </row>
    <row r="649">
      <c r="K649" s="107"/>
    </row>
    <row r="650">
      <c r="K650" s="107"/>
    </row>
    <row r="651">
      <c r="K651" s="107"/>
    </row>
    <row r="652">
      <c r="K652" s="107"/>
    </row>
    <row r="653">
      <c r="K653" s="107"/>
    </row>
    <row r="654">
      <c r="K654" s="107"/>
    </row>
    <row r="655">
      <c r="K655" s="107"/>
    </row>
    <row r="656">
      <c r="K656" s="107"/>
    </row>
    <row r="657">
      <c r="K657" s="107"/>
    </row>
    <row r="658">
      <c r="K658" s="107"/>
    </row>
    <row r="659">
      <c r="K659" s="107"/>
    </row>
    <row r="660">
      <c r="K660" s="107"/>
    </row>
    <row r="661">
      <c r="K661" s="107"/>
    </row>
    <row r="662">
      <c r="K662" s="107"/>
    </row>
    <row r="663">
      <c r="K663" s="107"/>
    </row>
    <row r="664">
      <c r="K664" s="107"/>
    </row>
    <row r="665">
      <c r="K665" s="107"/>
    </row>
    <row r="666">
      <c r="K666" s="107"/>
    </row>
    <row r="667">
      <c r="K667" s="107"/>
    </row>
    <row r="668">
      <c r="K668" s="107"/>
    </row>
    <row r="669">
      <c r="K669" s="107"/>
    </row>
    <row r="670">
      <c r="K670" s="107"/>
    </row>
    <row r="671">
      <c r="K671" s="107"/>
    </row>
    <row r="672">
      <c r="K672" s="107"/>
    </row>
    <row r="673">
      <c r="K673" s="107"/>
    </row>
    <row r="674">
      <c r="K674" s="107"/>
    </row>
    <row r="675">
      <c r="K675" s="107"/>
    </row>
    <row r="676">
      <c r="K676" s="107"/>
    </row>
    <row r="677">
      <c r="K677" s="107"/>
    </row>
    <row r="678">
      <c r="K678" s="107"/>
    </row>
    <row r="679">
      <c r="K679" s="107"/>
    </row>
    <row r="680">
      <c r="K680" s="107"/>
    </row>
    <row r="681">
      <c r="K681" s="107"/>
    </row>
    <row r="682">
      <c r="K682" s="107"/>
    </row>
    <row r="683">
      <c r="K683" s="107"/>
    </row>
    <row r="684">
      <c r="K684" s="107"/>
    </row>
    <row r="685">
      <c r="K685" s="107"/>
    </row>
    <row r="686">
      <c r="K686" s="107"/>
    </row>
    <row r="687">
      <c r="K687" s="107"/>
    </row>
    <row r="688">
      <c r="K688" s="107"/>
    </row>
    <row r="689">
      <c r="K689" s="107"/>
    </row>
    <row r="690">
      <c r="K690" s="107"/>
    </row>
    <row r="691">
      <c r="K691" s="107"/>
    </row>
    <row r="692">
      <c r="K692" s="107"/>
    </row>
    <row r="693">
      <c r="K693" s="107"/>
    </row>
    <row r="694">
      <c r="K694" s="107"/>
    </row>
    <row r="695">
      <c r="K695" s="107"/>
    </row>
    <row r="696">
      <c r="K696" s="107"/>
    </row>
    <row r="697">
      <c r="K697" s="107"/>
    </row>
    <row r="698">
      <c r="K698" s="107"/>
    </row>
    <row r="699">
      <c r="K699" s="107"/>
    </row>
    <row r="700">
      <c r="K700" s="107"/>
    </row>
    <row r="701">
      <c r="K701" s="107"/>
    </row>
    <row r="702">
      <c r="K702" s="107"/>
    </row>
    <row r="703">
      <c r="K703" s="107"/>
    </row>
    <row r="704">
      <c r="K704" s="107"/>
    </row>
    <row r="705">
      <c r="K705" s="107"/>
    </row>
    <row r="706">
      <c r="K706" s="107"/>
    </row>
    <row r="707">
      <c r="K707" s="107"/>
    </row>
    <row r="708">
      <c r="K708" s="107"/>
    </row>
    <row r="709">
      <c r="K709" s="107"/>
    </row>
    <row r="710">
      <c r="K710" s="107"/>
    </row>
    <row r="711">
      <c r="K711" s="107"/>
    </row>
    <row r="712">
      <c r="K712" s="107"/>
    </row>
    <row r="713">
      <c r="K713" s="107"/>
    </row>
    <row r="714">
      <c r="K714" s="107"/>
    </row>
    <row r="715">
      <c r="K715" s="107"/>
    </row>
    <row r="716">
      <c r="K716" s="107"/>
    </row>
    <row r="717">
      <c r="K717" s="107"/>
    </row>
    <row r="718">
      <c r="K718" s="107"/>
    </row>
    <row r="719">
      <c r="K719" s="107"/>
    </row>
    <row r="720">
      <c r="K720" s="107"/>
    </row>
    <row r="721">
      <c r="K721" s="107"/>
    </row>
    <row r="722">
      <c r="K722" s="107"/>
    </row>
    <row r="723">
      <c r="K723" s="107"/>
    </row>
    <row r="724">
      <c r="K724" s="107"/>
    </row>
    <row r="725">
      <c r="K725" s="107"/>
    </row>
    <row r="726">
      <c r="K726" s="107"/>
    </row>
    <row r="727">
      <c r="K727" s="107"/>
    </row>
    <row r="728">
      <c r="K728" s="107"/>
    </row>
    <row r="729">
      <c r="K729" s="107"/>
    </row>
    <row r="730">
      <c r="K730" s="107"/>
    </row>
    <row r="731">
      <c r="K731" s="107"/>
    </row>
    <row r="732">
      <c r="K732" s="107"/>
    </row>
    <row r="733">
      <c r="K733" s="107"/>
    </row>
    <row r="734">
      <c r="K734" s="107"/>
    </row>
    <row r="735">
      <c r="K735" s="107"/>
    </row>
    <row r="736">
      <c r="K736" s="107"/>
    </row>
    <row r="737">
      <c r="K737" s="107"/>
    </row>
    <row r="738">
      <c r="K738" s="107"/>
    </row>
    <row r="739">
      <c r="K739" s="107"/>
    </row>
    <row r="740">
      <c r="K740" s="107"/>
    </row>
    <row r="741">
      <c r="K741" s="107"/>
    </row>
    <row r="742">
      <c r="K742" s="107"/>
    </row>
    <row r="743">
      <c r="K743" s="107"/>
    </row>
    <row r="744">
      <c r="K744" s="107"/>
    </row>
    <row r="745">
      <c r="K745" s="107"/>
    </row>
    <row r="746">
      <c r="K746" s="107"/>
    </row>
    <row r="747">
      <c r="K747" s="107"/>
    </row>
    <row r="748">
      <c r="K748" s="107"/>
    </row>
    <row r="749">
      <c r="K749" s="107"/>
    </row>
    <row r="750">
      <c r="K750" s="107"/>
    </row>
    <row r="751">
      <c r="K751" s="107"/>
    </row>
    <row r="752">
      <c r="K752" s="107"/>
    </row>
    <row r="753">
      <c r="K753" s="107"/>
    </row>
    <row r="754">
      <c r="K754" s="107"/>
    </row>
    <row r="755">
      <c r="K755" s="107"/>
    </row>
    <row r="756">
      <c r="K756" s="107"/>
    </row>
    <row r="757">
      <c r="K757" s="107"/>
    </row>
    <row r="758">
      <c r="K758" s="107"/>
    </row>
    <row r="759">
      <c r="K759" s="107"/>
    </row>
    <row r="760">
      <c r="K760" s="107"/>
    </row>
    <row r="761">
      <c r="K761" s="107"/>
    </row>
    <row r="762">
      <c r="K762" s="107"/>
    </row>
    <row r="763">
      <c r="K763" s="107"/>
    </row>
    <row r="764">
      <c r="K764" s="107"/>
    </row>
    <row r="765">
      <c r="K765" s="107"/>
    </row>
    <row r="766">
      <c r="K766" s="107"/>
    </row>
    <row r="767">
      <c r="K767" s="107"/>
    </row>
    <row r="768">
      <c r="K768" s="107"/>
    </row>
    <row r="769">
      <c r="K769" s="107"/>
    </row>
    <row r="770">
      <c r="K770" s="107"/>
    </row>
    <row r="771">
      <c r="K771" s="107"/>
    </row>
    <row r="772">
      <c r="K772" s="107"/>
    </row>
    <row r="773">
      <c r="K773" s="107"/>
    </row>
    <row r="774">
      <c r="K774" s="107"/>
    </row>
    <row r="775">
      <c r="K775" s="107"/>
    </row>
    <row r="776">
      <c r="K776" s="107"/>
    </row>
    <row r="777">
      <c r="K777" s="107"/>
    </row>
    <row r="778">
      <c r="K778" s="107"/>
    </row>
    <row r="779">
      <c r="K779" s="107"/>
    </row>
    <row r="780">
      <c r="K780" s="107"/>
    </row>
    <row r="781">
      <c r="K781" s="107"/>
    </row>
    <row r="782">
      <c r="K782" s="107"/>
    </row>
    <row r="783">
      <c r="K783" s="107"/>
    </row>
    <row r="784">
      <c r="K784" s="107"/>
    </row>
    <row r="785">
      <c r="K785" s="107"/>
    </row>
    <row r="786">
      <c r="K786" s="107"/>
    </row>
    <row r="787">
      <c r="K787" s="107"/>
    </row>
    <row r="788">
      <c r="K788" s="107"/>
    </row>
    <row r="789">
      <c r="K789" s="107"/>
    </row>
  </sheetData>
  <mergeCells count="31">
    <mergeCell ref="A1:A2"/>
    <mergeCell ref="B1:B2"/>
    <mergeCell ref="C1:C2"/>
    <mergeCell ref="D1:D2"/>
    <mergeCell ref="A3:B3"/>
    <mergeCell ref="A4:B4"/>
    <mergeCell ref="A5:B5"/>
    <mergeCell ref="A6:B6"/>
    <mergeCell ref="A7:B7"/>
    <mergeCell ref="A8:B8"/>
    <mergeCell ref="A16:B16"/>
    <mergeCell ref="A17:B17"/>
    <mergeCell ref="A18:B18"/>
    <mergeCell ref="A19:B19"/>
    <mergeCell ref="A20:B20"/>
    <mergeCell ref="A21:B21"/>
    <mergeCell ref="A22:B22"/>
    <mergeCell ref="A29:B29"/>
    <mergeCell ref="A30:B30"/>
    <mergeCell ref="A31:B31"/>
    <mergeCell ref="A32:B32"/>
    <mergeCell ref="A46:B46"/>
    <mergeCell ref="A47:B47"/>
    <mergeCell ref="A48:B48"/>
    <mergeCell ref="A33:B33"/>
    <mergeCell ref="A34:B34"/>
    <mergeCell ref="A35:B35"/>
    <mergeCell ref="A42:B42"/>
    <mergeCell ref="A43:B43"/>
    <mergeCell ref="A44:B44"/>
    <mergeCell ref="A45:B45"/>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c r="A1" s="1355" t="s">
        <v>40</v>
      </c>
      <c r="B1" s="109" t="s">
        <v>125</v>
      </c>
      <c r="C1" s="1356">
        <v>46027.0</v>
      </c>
      <c r="D1" s="1356">
        <v>46028.0</v>
      </c>
      <c r="E1" s="1356">
        <v>46029.0</v>
      </c>
      <c r="F1" s="1356">
        <v>46030.0</v>
      </c>
      <c r="G1" s="1356">
        <v>46031.0</v>
      </c>
      <c r="H1" s="1356">
        <v>46032.0</v>
      </c>
      <c r="I1" s="1356">
        <v>46033.0</v>
      </c>
      <c r="J1" s="1356">
        <v>46034.0</v>
      </c>
      <c r="K1" s="1356">
        <v>46035.0</v>
      </c>
      <c r="L1" s="1356">
        <v>46036.0</v>
      </c>
      <c r="M1" s="1356">
        <v>46037.0</v>
      </c>
      <c r="N1" s="1356">
        <v>46038.0</v>
      </c>
      <c r="O1" s="1356">
        <v>46039.0</v>
      </c>
      <c r="P1" s="1356">
        <v>46040.0</v>
      </c>
      <c r="Q1" s="1356">
        <v>46041.0</v>
      </c>
      <c r="R1" s="1356">
        <v>46042.0</v>
      </c>
      <c r="S1" s="1356">
        <v>46043.0</v>
      </c>
      <c r="T1" s="1356">
        <v>46044.0</v>
      </c>
      <c r="U1" s="1356">
        <v>46045.0</v>
      </c>
      <c r="V1" s="1356">
        <v>46046.0</v>
      </c>
      <c r="W1" s="1356">
        <v>46047.0</v>
      </c>
      <c r="X1" s="1356">
        <v>46048.0</v>
      </c>
      <c r="Y1" s="1356">
        <v>46049.0</v>
      </c>
      <c r="Z1" s="1356">
        <v>46050.0</v>
      </c>
      <c r="AA1" s="1356">
        <v>46051.0</v>
      </c>
      <c r="AB1" s="1356">
        <v>46052.0</v>
      </c>
      <c r="AC1" s="1356">
        <v>46053.0</v>
      </c>
      <c r="AD1" s="1356">
        <v>46054.0</v>
      </c>
      <c r="AE1" s="1356">
        <v>46055.0</v>
      </c>
      <c r="AF1" s="1356">
        <v>46056.0</v>
      </c>
      <c r="AG1" s="1356">
        <v>46057.0</v>
      </c>
      <c r="AH1" s="1357" t="s">
        <v>3305</v>
      </c>
      <c r="AI1" s="1512" t="s">
        <v>3306</v>
      </c>
      <c r="AJ1" s="1513" t="s">
        <v>3307</v>
      </c>
      <c r="AK1" s="1513" t="s">
        <v>3308</v>
      </c>
      <c r="AL1" s="50" t="s">
        <v>3309</v>
      </c>
      <c r="AM1" s="50" t="s">
        <v>3310</v>
      </c>
      <c r="AN1" s="50"/>
    </row>
    <row r="2">
      <c r="B2" s="109" t="s">
        <v>22</v>
      </c>
      <c r="C2" s="1425">
        <f t="shared" ref="C2:AG2" si="1">C15+C28</f>
        <v>0</v>
      </c>
      <c r="D2" s="1425">
        <f t="shared" si="1"/>
        <v>0</v>
      </c>
      <c r="E2" s="1425">
        <f t="shared" si="1"/>
        <v>0</v>
      </c>
      <c r="F2" s="1425">
        <f t="shared" si="1"/>
        <v>0</v>
      </c>
      <c r="G2" s="1425">
        <f t="shared" si="1"/>
        <v>0</v>
      </c>
      <c r="H2" s="1425">
        <f t="shared" si="1"/>
        <v>0</v>
      </c>
      <c r="I2" s="1425">
        <f t="shared" si="1"/>
        <v>0</v>
      </c>
      <c r="J2" s="1425">
        <f t="shared" si="1"/>
        <v>0</v>
      </c>
      <c r="K2" s="1425">
        <f t="shared" si="1"/>
        <v>0</v>
      </c>
      <c r="L2" s="1425">
        <f t="shared" si="1"/>
        <v>0</v>
      </c>
      <c r="M2" s="1425">
        <f t="shared" si="1"/>
        <v>0</v>
      </c>
      <c r="N2" s="1425">
        <f t="shared" si="1"/>
        <v>0</v>
      </c>
      <c r="O2" s="1425">
        <f t="shared" si="1"/>
        <v>0</v>
      </c>
      <c r="P2" s="1425">
        <f t="shared" si="1"/>
        <v>0</v>
      </c>
      <c r="Q2" s="1425">
        <f t="shared" si="1"/>
        <v>0</v>
      </c>
      <c r="R2" s="1425">
        <f t="shared" si="1"/>
        <v>0</v>
      </c>
      <c r="S2" s="1425">
        <f t="shared" si="1"/>
        <v>0</v>
      </c>
      <c r="T2" s="1425">
        <f t="shared" si="1"/>
        <v>0</v>
      </c>
      <c r="U2" s="1425">
        <f t="shared" si="1"/>
        <v>0</v>
      </c>
      <c r="V2" s="1425">
        <f t="shared" si="1"/>
        <v>0</v>
      </c>
      <c r="W2" s="1425">
        <f t="shared" si="1"/>
        <v>0</v>
      </c>
      <c r="X2" s="1425">
        <f t="shared" si="1"/>
        <v>0</v>
      </c>
      <c r="Y2" s="1425">
        <f t="shared" si="1"/>
        <v>0</v>
      </c>
      <c r="Z2" s="1425">
        <f t="shared" si="1"/>
        <v>0</v>
      </c>
      <c r="AA2" s="1425">
        <f t="shared" si="1"/>
        <v>0</v>
      </c>
      <c r="AB2" s="1425">
        <f t="shared" si="1"/>
        <v>0</v>
      </c>
      <c r="AC2" s="1425">
        <f t="shared" si="1"/>
        <v>0</v>
      </c>
      <c r="AD2" s="1425">
        <f t="shared" si="1"/>
        <v>0</v>
      </c>
      <c r="AE2" s="1425">
        <f t="shared" si="1"/>
        <v>0</v>
      </c>
      <c r="AF2" s="1425">
        <f t="shared" si="1"/>
        <v>0</v>
      </c>
      <c r="AG2" s="1425">
        <f t="shared" si="1"/>
        <v>0</v>
      </c>
      <c r="AH2" s="1514">
        <f>SUM(C2:AF2)</f>
        <v>0</v>
      </c>
      <c r="AI2" s="1515"/>
      <c r="AJ2" s="1516"/>
      <c r="AK2" s="1516"/>
      <c r="AL2" s="393"/>
      <c r="AM2" s="393"/>
      <c r="AN2" s="50"/>
    </row>
    <row r="3">
      <c r="B3" s="1517" t="s">
        <v>97</v>
      </c>
      <c r="C3" s="1511">
        <f t="shared" ref="C3:AG3" si="2">C16+C29</f>
        <v>0</v>
      </c>
      <c r="D3" s="1511">
        <f t="shared" si="2"/>
        <v>0</v>
      </c>
      <c r="E3" s="1511">
        <f t="shared" si="2"/>
        <v>0</v>
      </c>
      <c r="F3" s="1511">
        <f t="shared" si="2"/>
        <v>0</v>
      </c>
      <c r="G3" s="1511">
        <f t="shared" si="2"/>
        <v>0</v>
      </c>
      <c r="H3" s="1511">
        <f t="shared" si="2"/>
        <v>0</v>
      </c>
      <c r="I3" s="1511">
        <f t="shared" si="2"/>
        <v>0</v>
      </c>
      <c r="J3" s="1511">
        <f t="shared" si="2"/>
        <v>0</v>
      </c>
      <c r="K3" s="1511">
        <f t="shared" si="2"/>
        <v>0</v>
      </c>
      <c r="L3" s="1511">
        <f t="shared" si="2"/>
        <v>0</v>
      </c>
      <c r="M3" s="1511">
        <f t="shared" si="2"/>
        <v>0</v>
      </c>
      <c r="N3" s="1511">
        <f t="shared" si="2"/>
        <v>0</v>
      </c>
      <c r="O3" s="1511">
        <f t="shared" si="2"/>
        <v>0</v>
      </c>
      <c r="P3" s="1511">
        <f t="shared" si="2"/>
        <v>0</v>
      </c>
      <c r="Q3" s="1511">
        <f t="shared" si="2"/>
        <v>0</v>
      </c>
      <c r="R3" s="1511">
        <f t="shared" si="2"/>
        <v>0</v>
      </c>
      <c r="S3" s="1511">
        <f t="shared" si="2"/>
        <v>0</v>
      </c>
      <c r="T3" s="1511">
        <f t="shared" si="2"/>
        <v>0</v>
      </c>
      <c r="U3" s="1511">
        <f t="shared" si="2"/>
        <v>0</v>
      </c>
      <c r="V3" s="1511">
        <f t="shared" si="2"/>
        <v>0</v>
      </c>
      <c r="W3" s="1511">
        <f t="shared" si="2"/>
        <v>0</v>
      </c>
      <c r="X3" s="1511">
        <f t="shared" si="2"/>
        <v>0</v>
      </c>
      <c r="Y3" s="1511">
        <f t="shared" si="2"/>
        <v>0</v>
      </c>
      <c r="Z3" s="1511">
        <f t="shared" si="2"/>
        <v>0</v>
      </c>
      <c r="AA3" s="1511">
        <f t="shared" si="2"/>
        <v>0</v>
      </c>
      <c r="AB3" s="1511">
        <f t="shared" si="2"/>
        <v>0</v>
      </c>
      <c r="AC3" s="1511">
        <f t="shared" si="2"/>
        <v>0</v>
      </c>
      <c r="AD3" s="1511">
        <f t="shared" si="2"/>
        <v>0</v>
      </c>
      <c r="AE3" s="1511">
        <f t="shared" si="2"/>
        <v>0</v>
      </c>
      <c r="AF3" s="1511">
        <f t="shared" si="2"/>
        <v>0</v>
      </c>
      <c r="AG3" s="1511">
        <f t="shared" si="2"/>
        <v>0</v>
      </c>
      <c r="AH3" s="1523">
        <f t="shared" ref="AH3:AH7" si="4">AVERAGE(C3:AF3)</f>
        <v>0</v>
      </c>
      <c r="AI3" s="1320">
        <f t="shared" ref="AI3:AI7" si="5">SUM(C3:AF3)</f>
        <v>0</v>
      </c>
      <c r="AJ3" s="1524">
        <f t="shared" ref="AJ3:AJ7" si="6">IFERROR(AVERAGE(C3:F3),"-")</f>
        <v>0</v>
      </c>
      <c r="AK3" s="1524">
        <f t="shared" ref="AK3:AK7" si="7">IFERROR(AVERAGE(I3:M3),"-")</f>
        <v>0</v>
      </c>
      <c r="AL3" s="1516">
        <f t="shared" ref="AL3:AL7" si="8">IFERROR(AVERAGE(P3:T3),"-")</f>
        <v>0</v>
      </c>
      <c r="AM3" s="1516">
        <f t="shared" ref="AM3:AM7" si="9">IFERROR(AVERAGE(W3:AA3),"-")</f>
        <v>0</v>
      </c>
      <c r="AN3" s="1525"/>
    </row>
    <row r="4">
      <c r="B4" s="1526" t="s">
        <v>3290</v>
      </c>
      <c r="C4" s="1425">
        <f t="shared" ref="C4:AG4" si="3">C17+C30</f>
        <v>0</v>
      </c>
      <c r="D4" s="1425">
        <f t="shared" si="3"/>
        <v>0</v>
      </c>
      <c r="E4" s="1425">
        <f t="shared" si="3"/>
        <v>0</v>
      </c>
      <c r="F4" s="1425">
        <f t="shared" si="3"/>
        <v>0</v>
      </c>
      <c r="G4" s="1425">
        <f t="shared" si="3"/>
        <v>0</v>
      </c>
      <c r="H4" s="1425">
        <f t="shared" si="3"/>
        <v>0</v>
      </c>
      <c r="I4" s="1425">
        <f t="shared" si="3"/>
        <v>0</v>
      </c>
      <c r="J4" s="1425">
        <f t="shared" si="3"/>
        <v>0</v>
      </c>
      <c r="K4" s="1425">
        <f t="shared" si="3"/>
        <v>0</v>
      </c>
      <c r="L4" s="1425">
        <f t="shared" si="3"/>
        <v>0</v>
      </c>
      <c r="M4" s="1425">
        <f t="shared" si="3"/>
        <v>0</v>
      </c>
      <c r="N4" s="1425">
        <f t="shared" si="3"/>
        <v>0</v>
      </c>
      <c r="O4" s="1425">
        <f t="shared" si="3"/>
        <v>0</v>
      </c>
      <c r="P4" s="1425">
        <f t="shared" si="3"/>
        <v>0</v>
      </c>
      <c r="Q4" s="1425">
        <f t="shared" si="3"/>
        <v>0</v>
      </c>
      <c r="R4" s="1425">
        <f t="shared" si="3"/>
        <v>0</v>
      </c>
      <c r="S4" s="1425">
        <f t="shared" si="3"/>
        <v>0</v>
      </c>
      <c r="T4" s="1425">
        <f t="shared" si="3"/>
        <v>0</v>
      </c>
      <c r="U4" s="1425">
        <f t="shared" si="3"/>
        <v>0</v>
      </c>
      <c r="V4" s="1425">
        <f t="shared" si="3"/>
        <v>0</v>
      </c>
      <c r="W4" s="1425">
        <f t="shared" si="3"/>
        <v>0</v>
      </c>
      <c r="X4" s="1425">
        <f t="shared" si="3"/>
        <v>0</v>
      </c>
      <c r="Y4" s="1425">
        <f t="shared" si="3"/>
        <v>0</v>
      </c>
      <c r="Z4" s="1425">
        <f t="shared" si="3"/>
        <v>0</v>
      </c>
      <c r="AA4" s="1425">
        <f t="shared" si="3"/>
        <v>0</v>
      </c>
      <c r="AB4" s="1425">
        <f t="shared" si="3"/>
        <v>0</v>
      </c>
      <c r="AC4" s="1425">
        <f t="shared" si="3"/>
        <v>0</v>
      </c>
      <c r="AD4" s="1425">
        <f t="shared" si="3"/>
        <v>0</v>
      </c>
      <c r="AE4" s="1425">
        <f t="shared" si="3"/>
        <v>0</v>
      </c>
      <c r="AF4" s="1425">
        <f t="shared" si="3"/>
        <v>0</v>
      </c>
      <c r="AG4" s="1425">
        <f t="shared" si="3"/>
        <v>0</v>
      </c>
      <c r="AH4" s="1523">
        <f t="shared" si="4"/>
        <v>0</v>
      </c>
      <c r="AI4" s="1320">
        <f t="shared" si="5"/>
        <v>0</v>
      </c>
      <c r="AJ4" s="1524">
        <f t="shared" si="6"/>
        <v>0</v>
      </c>
      <c r="AK4" s="1524">
        <f t="shared" si="7"/>
        <v>0</v>
      </c>
      <c r="AL4" s="1516">
        <f t="shared" si="8"/>
        <v>0</v>
      </c>
      <c r="AM4" s="1516">
        <f t="shared" si="9"/>
        <v>0</v>
      </c>
      <c r="AN4" s="50"/>
    </row>
    <row r="5">
      <c r="B5" s="109" t="s">
        <v>1283</v>
      </c>
      <c r="C5" s="1425">
        <f t="shared" ref="C5:AG5" si="10">C18+C31</f>
        <v>0</v>
      </c>
      <c r="D5" s="1425">
        <f t="shared" si="10"/>
        <v>0</v>
      </c>
      <c r="E5" s="1425">
        <f t="shared" si="10"/>
        <v>0</v>
      </c>
      <c r="F5" s="1425">
        <f t="shared" si="10"/>
        <v>0</v>
      </c>
      <c r="G5" s="1425">
        <f t="shared" si="10"/>
        <v>0</v>
      </c>
      <c r="H5" s="1425">
        <f t="shared" si="10"/>
        <v>0</v>
      </c>
      <c r="I5" s="1425">
        <f t="shared" si="10"/>
        <v>0</v>
      </c>
      <c r="J5" s="1425">
        <f t="shared" si="10"/>
        <v>0</v>
      </c>
      <c r="K5" s="1425">
        <f t="shared" si="10"/>
        <v>0</v>
      </c>
      <c r="L5" s="1425">
        <f t="shared" si="10"/>
        <v>0</v>
      </c>
      <c r="M5" s="1425">
        <f t="shared" si="10"/>
        <v>0</v>
      </c>
      <c r="N5" s="1425">
        <f t="shared" si="10"/>
        <v>0</v>
      </c>
      <c r="O5" s="1425">
        <f t="shared" si="10"/>
        <v>0</v>
      </c>
      <c r="P5" s="1425">
        <f t="shared" si="10"/>
        <v>0</v>
      </c>
      <c r="Q5" s="1425">
        <f t="shared" si="10"/>
        <v>0</v>
      </c>
      <c r="R5" s="1425">
        <f t="shared" si="10"/>
        <v>0</v>
      </c>
      <c r="S5" s="1425">
        <f t="shared" si="10"/>
        <v>0</v>
      </c>
      <c r="T5" s="1425">
        <f t="shared" si="10"/>
        <v>0</v>
      </c>
      <c r="U5" s="1425">
        <f t="shared" si="10"/>
        <v>0</v>
      </c>
      <c r="V5" s="1425">
        <f t="shared" si="10"/>
        <v>0</v>
      </c>
      <c r="W5" s="1425">
        <f t="shared" si="10"/>
        <v>0</v>
      </c>
      <c r="X5" s="1425">
        <f t="shared" si="10"/>
        <v>0</v>
      </c>
      <c r="Y5" s="1425">
        <f t="shared" si="10"/>
        <v>0</v>
      </c>
      <c r="Z5" s="1425">
        <f t="shared" si="10"/>
        <v>0</v>
      </c>
      <c r="AA5" s="1425">
        <f t="shared" si="10"/>
        <v>0</v>
      </c>
      <c r="AB5" s="1425">
        <f t="shared" si="10"/>
        <v>0</v>
      </c>
      <c r="AC5" s="1425">
        <f t="shared" si="10"/>
        <v>0</v>
      </c>
      <c r="AD5" s="1425">
        <f t="shared" si="10"/>
        <v>0</v>
      </c>
      <c r="AE5" s="1425">
        <f t="shared" si="10"/>
        <v>0</v>
      </c>
      <c r="AF5" s="1425">
        <f t="shared" si="10"/>
        <v>0</v>
      </c>
      <c r="AG5" s="1425">
        <f t="shared" si="10"/>
        <v>0</v>
      </c>
      <c r="AH5" s="1523">
        <f t="shared" si="4"/>
        <v>0</v>
      </c>
      <c r="AI5" s="1320">
        <f t="shared" si="5"/>
        <v>0</v>
      </c>
      <c r="AJ5" s="1524">
        <f t="shared" si="6"/>
        <v>0</v>
      </c>
      <c r="AK5" s="1524">
        <f t="shared" si="7"/>
        <v>0</v>
      </c>
      <c r="AL5" s="1516">
        <f t="shared" si="8"/>
        <v>0</v>
      </c>
      <c r="AM5" s="1516">
        <f t="shared" si="9"/>
        <v>0</v>
      </c>
      <c r="AN5" s="50"/>
    </row>
    <row r="6">
      <c r="B6" s="109" t="s">
        <v>3315</v>
      </c>
      <c r="C6" s="1425">
        <f t="shared" ref="C6:AG6" si="11">C19+C32</f>
        <v>0</v>
      </c>
      <c r="D6" s="1425">
        <f t="shared" si="11"/>
        <v>0</v>
      </c>
      <c r="E6" s="1425">
        <f t="shared" si="11"/>
        <v>0</v>
      </c>
      <c r="F6" s="1425">
        <f t="shared" si="11"/>
        <v>0</v>
      </c>
      <c r="G6" s="1425">
        <f t="shared" si="11"/>
        <v>0</v>
      </c>
      <c r="H6" s="1425">
        <f t="shared" si="11"/>
        <v>0</v>
      </c>
      <c r="I6" s="1425">
        <f t="shared" si="11"/>
        <v>0</v>
      </c>
      <c r="J6" s="1425">
        <f t="shared" si="11"/>
        <v>0</v>
      </c>
      <c r="K6" s="1425">
        <f t="shared" si="11"/>
        <v>0</v>
      </c>
      <c r="L6" s="1425">
        <f t="shared" si="11"/>
        <v>0</v>
      </c>
      <c r="M6" s="1425">
        <f t="shared" si="11"/>
        <v>0</v>
      </c>
      <c r="N6" s="1425">
        <f t="shared" si="11"/>
        <v>0</v>
      </c>
      <c r="O6" s="1425">
        <f t="shared" si="11"/>
        <v>0</v>
      </c>
      <c r="P6" s="1425">
        <f t="shared" si="11"/>
        <v>0</v>
      </c>
      <c r="Q6" s="1425">
        <f t="shared" si="11"/>
        <v>0</v>
      </c>
      <c r="R6" s="1425">
        <f t="shared" si="11"/>
        <v>0</v>
      </c>
      <c r="S6" s="1425">
        <f t="shared" si="11"/>
        <v>0</v>
      </c>
      <c r="T6" s="1425">
        <f t="shared" si="11"/>
        <v>0</v>
      </c>
      <c r="U6" s="1425">
        <f t="shared" si="11"/>
        <v>0</v>
      </c>
      <c r="V6" s="1425">
        <f t="shared" si="11"/>
        <v>0</v>
      </c>
      <c r="W6" s="1425">
        <f t="shared" si="11"/>
        <v>0</v>
      </c>
      <c r="X6" s="1425">
        <f t="shared" si="11"/>
        <v>0</v>
      </c>
      <c r="Y6" s="1425">
        <f t="shared" si="11"/>
        <v>0</v>
      </c>
      <c r="Z6" s="1425">
        <f t="shared" si="11"/>
        <v>0</v>
      </c>
      <c r="AA6" s="1425">
        <f t="shared" si="11"/>
        <v>0</v>
      </c>
      <c r="AB6" s="1425">
        <f t="shared" si="11"/>
        <v>0</v>
      </c>
      <c r="AC6" s="1425">
        <f t="shared" si="11"/>
        <v>0</v>
      </c>
      <c r="AD6" s="1425">
        <f t="shared" si="11"/>
        <v>0</v>
      </c>
      <c r="AE6" s="1425">
        <f t="shared" si="11"/>
        <v>0</v>
      </c>
      <c r="AF6" s="1425">
        <f t="shared" si="11"/>
        <v>0</v>
      </c>
      <c r="AG6" s="1425">
        <f t="shared" si="11"/>
        <v>0</v>
      </c>
      <c r="AH6" s="1523">
        <f t="shared" si="4"/>
        <v>0</v>
      </c>
      <c r="AI6" s="1320">
        <f t="shared" si="5"/>
        <v>0</v>
      </c>
      <c r="AJ6" s="1524">
        <f t="shared" si="6"/>
        <v>0</v>
      </c>
      <c r="AK6" s="1524">
        <f t="shared" si="7"/>
        <v>0</v>
      </c>
      <c r="AL6" s="1516">
        <f t="shared" si="8"/>
        <v>0</v>
      </c>
      <c r="AM6" s="1516">
        <f t="shared" si="9"/>
        <v>0</v>
      </c>
      <c r="AN6" s="50"/>
    </row>
    <row r="7">
      <c r="B7" s="109" t="s">
        <v>96</v>
      </c>
      <c r="C7" s="1425">
        <f t="shared" ref="C7:AG7" si="12">C20+C33</f>
        <v>0</v>
      </c>
      <c r="D7" s="1425">
        <f t="shared" si="12"/>
        <v>0</v>
      </c>
      <c r="E7" s="1425">
        <f t="shared" si="12"/>
        <v>0</v>
      </c>
      <c r="F7" s="1425">
        <f t="shared" si="12"/>
        <v>0</v>
      </c>
      <c r="G7" s="1425">
        <f t="shared" si="12"/>
        <v>0</v>
      </c>
      <c r="H7" s="1425">
        <f t="shared" si="12"/>
        <v>0</v>
      </c>
      <c r="I7" s="1425">
        <f t="shared" si="12"/>
        <v>0</v>
      </c>
      <c r="J7" s="1425">
        <f t="shared" si="12"/>
        <v>0</v>
      </c>
      <c r="K7" s="1425">
        <f t="shared" si="12"/>
        <v>0</v>
      </c>
      <c r="L7" s="1425">
        <f t="shared" si="12"/>
        <v>0</v>
      </c>
      <c r="M7" s="1425">
        <f t="shared" si="12"/>
        <v>0</v>
      </c>
      <c r="N7" s="1425">
        <f t="shared" si="12"/>
        <v>0</v>
      </c>
      <c r="O7" s="1425">
        <f t="shared" si="12"/>
        <v>0</v>
      </c>
      <c r="P7" s="1425">
        <f t="shared" si="12"/>
        <v>0</v>
      </c>
      <c r="Q7" s="1425">
        <f t="shared" si="12"/>
        <v>0</v>
      </c>
      <c r="R7" s="1425">
        <f t="shared" si="12"/>
        <v>0</v>
      </c>
      <c r="S7" s="1425">
        <f t="shared" si="12"/>
        <v>0</v>
      </c>
      <c r="T7" s="1425">
        <f t="shared" si="12"/>
        <v>0</v>
      </c>
      <c r="U7" s="1425">
        <f t="shared" si="12"/>
        <v>0</v>
      </c>
      <c r="V7" s="1425">
        <f t="shared" si="12"/>
        <v>0</v>
      </c>
      <c r="W7" s="1425">
        <f t="shared" si="12"/>
        <v>0</v>
      </c>
      <c r="X7" s="1425">
        <f t="shared" si="12"/>
        <v>0</v>
      </c>
      <c r="Y7" s="1425">
        <f t="shared" si="12"/>
        <v>0</v>
      </c>
      <c r="Z7" s="1425">
        <f t="shared" si="12"/>
        <v>0</v>
      </c>
      <c r="AA7" s="1425">
        <f t="shared" si="12"/>
        <v>0</v>
      </c>
      <c r="AB7" s="1425">
        <f t="shared" si="12"/>
        <v>0</v>
      </c>
      <c r="AC7" s="1425">
        <f t="shared" si="12"/>
        <v>0</v>
      </c>
      <c r="AD7" s="1425">
        <f t="shared" si="12"/>
        <v>0</v>
      </c>
      <c r="AE7" s="1425">
        <f t="shared" si="12"/>
        <v>0</v>
      </c>
      <c r="AF7" s="1425">
        <f t="shared" si="12"/>
        <v>0</v>
      </c>
      <c r="AG7" s="1425">
        <f t="shared" si="12"/>
        <v>0</v>
      </c>
      <c r="AH7" s="1523">
        <f t="shared" si="4"/>
        <v>0</v>
      </c>
      <c r="AI7" s="1320">
        <f t="shared" si="5"/>
        <v>0</v>
      </c>
      <c r="AJ7" s="1524">
        <f t="shared" si="6"/>
        <v>0</v>
      </c>
      <c r="AK7" s="1524">
        <f t="shared" si="7"/>
        <v>0</v>
      </c>
      <c r="AL7" s="1516">
        <f t="shared" si="8"/>
        <v>0</v>
      </c>
      <c r="AM7" s="1516">
        <f t="shared" si="9"/>
        <v>0</v>
      </c>
      <c r="AN7" s="50"/>
    </row>
    <row r="8">
      <c r="B8" s="1373" t="s">
        <v>3317</v>
      </c>
      <c r="C8" s="1410">
        <f t="shared" ref="C8:AG8" si="13">C7-C2</f>
        <v>0</v>
      </c>
      <c r="D8" s="1410">
        <f t="shared" si="13"/>
        <v>0</v>
      </c>
      <c r="E8" s="1410">
        <f t="shared" si="13"/>
        <v>0</v>
      </c>
      <c r="F8" s="1410">
        <f t="shared" si="13"/>
        <v>0</v>
      </c>
      <c r="G8" s="1410">
        <f t="shared" si="13"/>
        <v>0</v>
      </c>
      <c r="H8" s="1410">
        <f t="shared" si="13"/>
        <v>0</v>
      </c>
      <c r="I8" s="1410">
        <f t="shared" si="13"/>
        <v>0</v>
      </c>
      <c r="J8" s="1410">
        <f t="shared" si="13"/>
        <v>0</v>
      </c>
      <c r="K8" s="1410">
        <f t="shared" si="13"/>
        <v>0</v>
      </c>
      <c r="L8" s="1410">
        <f t="shared" si="13"/>
        <v>0</v>
      </c>
      <c r="M8" s="1410">
        <f t="shared" si="13"/>
        <v>0</v>
      </c>
      <c r="N8" s="1410">
        <f t="shared" si="13"/>
        <v>0</v>
      </c>
      <c r="O8" s="1410">
        <f t="shared" si="13"/>
        <v>0</v>
      </c>
      <c r="P8" s="1410">
        <f t="shared" si="13"/>
        <v>0</v>
      </c>
      <c r="Q8" s="1410">
        <f t="shared" si="13"/>
        <v>0</v>
      </c>
      <c r="R8" s="1410">
        <f t="shared" si="13"/>
        <v>0</v>
      </c>
      <c r="S8" s="1410">
        <f t="shared" si="13"/>
        <v>0</v>
      </c>
      <c r="T8" s="1410">
        <f t="shared" si="13"/>
        <v>0</v>
      </c>
      <c r="U8" s="1410">
        <f t="shared" si="13"/>
        <v>0</v>
      </c>
      <c r="V8" s="1410">
        <f t="shared" si="13"/>
        <v>0</v>
      </c>
      <c r="W8" s="1410">
        <f t="shared" si="13"/>
        <v>0</v>
      </c>
      <c r="X8" s="1410">
        <f t="shared" si="13"/>
        <v>0</v>
      </c>
      <c r="Y8" s="1410">
        <f t="shared" si="13"/>
        <v>0</v>
      </c>
      <c r="Z8" s="1410">
        <f t="shared" si="13"/>
        <v>0</v>
      </c>
      <c r="AA8" s="1410">
        <f t="shared" si="13"/>
        <v>0</v>
      </c>
      <c r="AB8" s="1410">
        <f t="shared" si="13"/>
        <v>0</v>
      </c>
      <c r="AC8" s="1410">
        <f t="shared" si="13"/>
        <v>0</v>
      </c>
      <c r="AD8" s="1410">
        <f t="shared" si="13"/>
        <v>0</v>
      </c>
      <c r="AE8" s="1410">
        <f t="shared" si="13"/>
        <v>0</v>
      </c>
      <c r="AF8" s="1410">
        <f t="shared" si="13"/>
        <v>0</v>
      </c>
      <c r="AG8" s="1410">
        <f t="shared" si="13"/>
        <v>0</v>
      </c>
      <c r="AH8" s="1530">
        <f>SUM(C8:AG8)</f>
        <v>0</v>
      </c>
      <c r="AI8" s="1531"/>
      <c r="AJ8" s="393"/>
      <c r="AK8" s="1516"/>
      <c r="AL8" s="393"/>
      <c r="AM8" s="1516"/>
      <c r="AN8" s="50"/>
    </row>
    <row r="9">
      <c r="B9" s="1375" t="s">
        <v>157</v>
      </c>
      <c r="C9" s="1376" t="str">
        <f t="shared" ref="C9:AG9" si="14">C4/C3</f>
        <v>#DIV/0!</v>
      </c>
      <c r="D9" s="1376" t="str">
        <f t="shared" si="14"/>
        <v>#DIV/0!</v>
      </c>
      <c r="E9" s="1376" t="str">
        <f t="shared" si="14"/>
        <v>#DIV/0!</v>
      </c>
      <c r="F9" s="1376" t="str">
        <f t="shared" si="14"/>
        <v>#DIV/0!</v>
      </c>
      <c r="G9" s="1376" t="str">
        <f t="shared" si="14"/>
        <v>#DIV/0!</v>
      </c>
      <c r="H9" s="1376" t="str">
        <f t="shared" si="14"/>
        <v>#DIV/0!</v>
      </c>
      <c r="I9" s="1376" t="str">
        <f t="shared" si="14"/>
        <v>#DIV/0!</v>
      </c>
      <c r="J9" s="1376" t="str">
        <f t="shared" si="14"/>
        <v>#DIV/0!</v>
      </c>
      <c r="K9" s="1376" t="str">
        <f t="shared" si="14"/>
        <v>#DIV/0!</v>
      </c>
      <c r="L9" s="1376" t="str">
        <f t="shared" si="14"/>
        <v>#DIV/0!</v>
      </c>
      <c r="M9" s="1376" t="str">
        <f t="shared" si="14"/>
        <v>#DIV/0!</v>
      </c>
      <c r="N9" s="1376" t="str">
        <f t="shared" si="14"/>
        <v>#DIV/0!</v>
      </c>
      <c r="O9" s="1376" t="str">
        <f t="shared" si="14"/>
        <v>#DIV/0!</v>
      </c>
      <c r="P9" s="1376" t="str">
        <f t="shared" si="14"/>
        <v>#DIV/0!</v>
      </c>
      <c r="Q9" s="1376" t="str">
        <f t="shared" si="14"/>
        <v>#DIV/0!</v>
      </c>
      <c r="R9" s="1376" t="str">
        <f t="shared" si="14"/>
        <v>#DIV/0!</v>
      </c>
      <c r="S9" s="1376" t="str">
        <f t="shared" si="14"/>
        <v>#DIV/0!</v>
      </c>
      <c r="T9" s="1376" t="str">
        <f t="shared" si="14"/>
        <v>#DIV/0!</v>
      </c>
      <c r="U9" s="1376" t="str">
        <f t="shared" si="14"/>
        <v>#DIV/0!</v>
      </c>
      <c r="V9" s="1376" t="str">
        <f t="shared" si="14"/>
        <v>#DIV/0!</v>
      </c>
      <c r="W9" s="1376" t="str">
        <f t="shared" si="14"/>
        <v>#DIV/0!</v>
      </c>
      <c r="X9" s="1376" t="str">
        <f t="shared" si="14"/>
        <v>#DIV/0!</v>
      </c>
      <c r="Y9" s="1376" t="str">
        <f t="shared" si="14"/>
        <v>#DIV/0!</v>
      </c>
      <c r="Z9" s="1376" t="str">
        <f t="shared" si="14"/>
        <v>#DIV/0!</v>
      </c>
      <c r="AA9" s="1376" t="str">
        <f t="shared" si="14"/>
        <v>#DIV/0!</v>
      </c>
      <c r="AB9" s="1376" t="str">
        <f t="shared" si="14"/>
        <v>#DIV/0!</v>
      </c>
      <c r="AC9" s="1376" t="str">
        <f t="shared" si="14"/>
        <v>#DIV/0!</v>
      </c>
      <c r="AD9" s="1376" t="str">
        <f t="shared" si="14"/>
        <v>#DIV/0!</v>
      </c>
      <c r="AE9" s="1376" t="str">
        <f t="shared" si="14"/>
        <v>#DIV/0!</v>
      </c>
      <c r="AF9" s="1376" t="str">
        <f t="shared" si="14"/>
        <v>#DIV/0!</v>
      </c>
      <c r="AG9" s="1376" t="str">
        <f t="shared" si="14"/>
        <v>#DIV/0!</v>
      </c>
      <c r="AH9" s="1532" t="str">
        <f t="shared" ref="AH9:AH12" si="16">AVERAGE(C9:AF9)</f>
        <v>#DIV/0!</v>
      </c>
      <c r="AI9" s="1531"/>
      <c r="AJ9" s="1525"/>
      <c r="AK9" s="1533"/>
      <c r="AL9" s="1525"/>
      <c r="AM9" s="1534"/>
      <c r="AN9" s="50"/>
    </row>
    <row r="10">
      <c r="B10" s="1375" t="s">
        <v>159</v>
      </c>
      <c r="C10" s="1376" t="str">
        <f t="shared" ref="C10:AG10" si="15">C5/C4</f>
        <v>#DIV/0!</v>
      </c>
      <c r="D10" s="1376" t="str">
        <f t="shared" si="15"/>
        <v>#DIV/0!</v>
      </c>
      <c r="E10" s="1376" t="str">
        <f t="shared" si="15"/>
        <v>#DIV/0!</v>
      </c>
      <c r="F10" s="1376" t="str">
        <f t="shared" si="15"/>
        <v>#DIV/0!</v>
      </c>
      <c r="G10" s="1376" t="str">
        <f t="shared" si="15"/>
        <v>#DIV/0!</v>
      </c>
      <c r="H10" s="1376" t="str">
        <f t="shared" si="15"/>
        <v>#DIV/0!</v>
      </c>
      <c r="I10" s="1376" t="str">
        <f t="shared" si="15"/>
        <v>#DIV/0!</v>
      </c>
      <c r="J10" s="1376" t="str">
        <f t="shared" si="15"/>
        <v>#DIV/0!</v>
      </c>
      <c r="K10" s="1376" t="str">
        <f t="shared" si="15"/>
        <v>#DIV/0!</v>
      </c>
      <c r="L10" s="1376" t="str">
        <f t="shared" si="15"/>
        <v>#DIV/0!</v>
      </c>
      <c r="M10" s="1376" t="str">
        <f t="shared" si="15"/>
        <v>#DIV/0!</v>
      </c>
      <c r="N10" s="1376" t="str">
        <f t="shared" si="15"/>
        <v>#DIV/0!</v>
      </c>
      <c r="O10" s="1376" t="str">
        <f t="shared" si="15"/>
        <v>#DIV/0!</v>
      </c>
      <c r="P10" s="1376" t="str">
        <f t="shared" si="15"/>
        <v>#DIV/0!</v>
      </c>
      <c r="Q10" s="1376" t="str">
        <f t="shared" si="15"/>
        <v>#DIV/0!</v>
      </c>
      <c r="R10" s="1376" t="str">
        <f t="shared" si="15"/>
        <v>#DIV/0!</v>
      </c>
      <c r="S10" s="1376" t="str">
        <f t="shared" si="15"/>
        <v>#DIV/0!</v>
      </c>
      <c r="T10" s="1376" t="str">
        <f t="shared" si="15"/>
        <v>#DIV/0!</v>
      </c>
      <c r="U10" s="1376" t="str">
        <f t="shared" si="15"/>
        <v>#DIV/0!</v>
      </c>
      <c r="V10" s="1376" t="str">
        <f t="shared" si="15"/>
        <v>#DIV/0!</v>
      </c>
      <c r="W10" s="1376" t="str">
        <f t="shared" si="15"/>
        <v>#DIV/0!</v>
      </c>
      <c r="X10" s="1376" t="str">
        <f t="shared" si="15"/>
        <v>#DIV/0!</v>
      </c>
      <c r="Y10" s="1376" t="str">
        <f t="shared" si="15"/>
        <v>#DIV/0!</v>
      </c>
      <c r="Z10" s="1376" t="str">
        <f t="shared" si="15"/>
        <v>#DIV/0!</v>
      </c>
      <c r="AA10" s="1376" t="str">
        <f t="shared" si="15"/>
        <v>#DIV/0!</v>
      </c>
      <c r="AB10" s="1376" t="str">
        <f t="shared" si="15"/>
        <v>#DIV/0!</v>
      </c>
      <c r="AC10" s="1376" t="str">
        <f t="shared" si="15"/>
        <v>#DIV/0!</v>
      </c>
      <c r="AD10" s="1376" t="str">
        <f t="shared" si="15"/>
        <v>#DIV/0!</v>
      </c>
      <c r="AE10" s="1376" t="str">
        <f t="shared" si="15"/>
        <v>#DIV/0!</v>
      </c>
      <c r="AF10" s="1376" t="str">
        <f t="shared" si="15"/>
        <v>#DIV/0!</v>
      </c>
      <c r="AG10" s="1376" t="str">
        <f t="shared" si="15"/>
        <v>#DIV/0!</v>
      </c>
      <c r="AH10" s="1532" t="str">
        <f t="shared" si="16"/>
        <v>#DIV/0!</v>
      </c>
      <c r="AI10" s="1531"/>
      <c r="AJ10" s="1534"/>
      <c r="AK10" s="1513"/>
      <c r="AL10" s="1513"/>
      <c r="AM10" s="1513"/>
      <c r="AN10" s="50"/>
    </row>
    <row r="11">
      <c r="B11" s="1375" t="s">
        <v>161</v>
      </c>
      <c r="C11" s="1376" t="str">
        <f t="shared" ref="C11:AG11" si="17">C6/C5</f>
        <v>#DIV/0!</v>
      </c>
      <c r="D11" s="1376" t="str">
        <f t="shared" si="17"/>
        <v>#DIV/0!</v>
      </c>
      <c r="E11" s="1376" t="str">
        <f t="shared" si="17"/>
        <v>#DIV/0!</v>
      </c>
      <c r="F11" s="1376" t="str">
        <f t="shared" si="17"/>
        <v>#DIV/0!</v>
      </c>
      <c r="G11" s="1376" t="str">
        <f t="shared" si="17"/>
        <v>#DIV/0!</v>
      </c>
      <c r="H11" s="1376" t="str">
        <f t="shared" si="17"/>
        <v>#DIV/0!</v>
      </c>
      <c r="I11" s="1376" t="str">
        <f t="shared" si="17"/>
        <v>#DIV/0!</v>
      </c>
      <c r="J11" s="1376" t="str">
        <f t="shared" si="17"/>
        <v>#DIV/0!</v>
      </c>
      <c r="K11" s="1376" t="str">
        <f t="shared" si="17"/>
        <v>#DIV/0!</v>
      </c>
      <c r="L11" s="1376" t="str">
        <f t="shared" si="17"/>
        <v>#DIV/0!</v>
      </c>
      <c r="M11" s="1376" t="str">
        <f t="shared" si="17"/>
        <v>#DIV/0!</v>
      </c>
      <c r="N11" s="1376" t="str">
        <f t="shared" si="17"/>
        <v>#DIV/0!</v>
      </c>
      <c r="O11" s="1376" t="str">
        <f t="shared" si="17"/>
        <v>#DIV/0!</v>
      </c>
      <c r="P11" s="1376" t="str">
        <f t="shared" si="17"/>
        <v>#DIV/0!</v>
      </c>
      <c r="Q11" s="1376" t="str">
        <f t="shared" si="17"/>
        <v>#DIV/0!</v>
      </c>
      <c r="R11" s="1376" t="str">
        <f t="shared" si="17"/>
        <v>#DIV/0!</v>
      </c>
      <c r="S11" s="1376" t="str">
        <f t="shared" si="17"/>
        <v>#DIV/0!</v>
      </c>
      <c r="T11" s="1376" t="str">
        <f t="shared" si="17"/>
        <v>#DIV/0!</v>
      </c>
      <c r="U11" s="1376" t="str">
        <f t="shared" si="17"/>
        <v>#DIV/0!</v>
      </c>
      <c r="V11" s="1376" t="str">
        <f t="shared" si="17"/>
        <v>#DIV/0!</v>
      </c>
      <c r="W11" s="1376" t="str">
        <f t="shared" si="17"/>
        <v>#DIV/0!</v>
      </c>
      <c r="X11" s="1376" t="str">
        <f t="shared" si="17"/>
        <v>#DIV/0!</v>
      </c>
      <c r="Y11" s="1376" t="str">
        <f t="shared" si="17"/>
        <v>#DIV/0!</v>
      </c>
      <c r="Z11" s="1376" t="str">
        <f t="shared" si="17"/>
        <v>#DIV/0!</v>
      </c>
      <c r="AA11" s="1376" t="str">
        <f t="shared" si="17"/>
        <v>#DIV/0!</v>
      </c>
      <c r="AB11" s="1376" t="str">
        <f t="shared" si="17"/>
        <v>#DIV/0!</v>
      </c>
      <c r="AC11" s="1376" t="str">
        <f t="shared" si="17"/>
        <v>#DIV/0!</v>
      </c>
      <c r="AD11" s="1376" t="str">
        <f t="shared" si="17"/>
        <v>#DIV/0!</v>
      </c>
      <c r="AE11" s="1376" t="str">
        <f t="shared" si="17"/>
        <v>#DIV/0!</v>
      </c>
      <c r="AF11" s="1376" t="str">
        <f t="shared" si="17"/>
        <v>#DIV/0!</v>
      </c>
      <c r="AG11" s="1376" t="str">
        <f t="shared" si="17"/>
        <v>#DIV/0!</v>
      </c>
      <c r="AH11" s="1532" t="str">
        <f t="shared" si="16"/>
        <v>#DIV/0!</v>
      </c>
      <c r="AI11" s="1531"/>
      <c r="AJ11" s="1534"/>
      <c r="AK11" s="1513"/>
      <c r="AL11" s="1513"/>
      <c r="AM11" s="1513"/>
      <c r="AN11" s="50"/>
    </row>
    <row r="12">
      <c r="B12" s="1375" t="s">
        <v>163</v>
      </c>
      <c r="C12" s="1376" t="str">
        <f t="shared" ref="C12:AG12" si="18">C7/C6</f>
        <v>#DIV/0!</v>
      </c>
      <c r="D12" s="1376" t="str">
        <f t="shared" si="18"/>
        <v>#DIV/0!</v>
      </c>
      <c r="E12" s="1376" t="str">
        <f t="shared" si="18"/>
        <v>#DIV/0!</v>
      </c>
      <c r="F12" s="1376" t="str">
        <f t="shared" si="18"/>
        <v>#DIV/0!</v>
      </c>
      <c r="G12" s="1376" t="str">
        <f t="shared" si="18"/>
        <v>#DIV/0!</v>
      </c>
      <c r="H12" s="1376" t="str">
        <f t="shared" si="18"/>
        <v>#DIV/0!</v>
      </c>
      <c r="I12" s="1376" t="str">
        <f t="shared" si="18"/>
        <v>#DIV/0!</v>
      </c>
      <c r="J12" s="1376" t="str">
        <f t="shared" si="18"/>
        <v>#DIV/0!</v>
      </c>
      <c r="K12" s="1376" t="str">
        <f t="shared" si="18"/>
        <v>#DIV/0!</v>
      </c>
      <c r="L12" s="1376" t="str">
        <f t="shared" si="18"/>
        <v>#DIV/0!</v>
      </c>
      <c r="M12" s="1376" t="str">
        <f t="shared" si="18"/>
        <v>#DIV/0!</v>
      </c>
      <c r="N12" s="1376" t="str">
        <f t="shared" si="18"/>
        <v>#DIV/0!</v>
      </c>
      <c r="O12" s="1376" t="str">
        <f t="shared" si="18"/>
        <v>#DIV/0!</v>
      </c>
      <c r="P12" s="1376" t="str">
        <f t="shared" si="18"/>
        <v>#DIV/0!</v>
      </c>
      <c r="Q12" s="1376" t="str">
        <f t="shared" si="18"/>
        <v>#DIV/0!</v>
      </c>
      <c r="R12" s="1376" t="str">
        <f t="shared" si="18"/>
        <v>#DIV/0!</v>
      </c>
      <c r="S12" s="1376" t="str">
        <f t="shared" si="18"/>
        <v>#DIV/0!</v>
      </c>
      <c r="T12" s="1376" t="str">
        <f t="shared" si="18"/>
        <v>#DIV/0!</v>
      </c>
      <c r="U12" s="1376" t="str">
        <f t="shared" si="18"/>
        <v>#DIV/0!</v>
      </c>
      <c r="V12" s="1376" t="str">
        <f t="shared" si="18"/>
        <v>#DIV/0!</v>
      </c>
      <c r="W12" s="1376" t="str">
        <f t="shared" si="18"/>
        <v>#DIV/0!</v>
      </c>
      <c r="X12" s="1376" t="str">
        <f t="shared" si="18"/>
        <v>#DIV/0!</v>
      </c>
      <c r="Y12" s="1376" t="str">
        <f t="shared" si="18"/>
        <v>#DIV/0!</v>
      </c>
      <c r="Z12" s="1376" t="str">
        <f t="shared" si="18"/>
        <v>#DIV/0!</v>
      </c>
      <c r="AA12" s="1376" t="str">
        <f t="shared" si="18"/>
        <v>#DIV/0!</v>
      </c>
      <c r="AB12" s="1376" t="str">
        <f t="shared" si="18"/>
        <v>#DIV/0!</v>
      </c>
      <c r="AC12" s="1376" t="str">
        <f t="shared" si="18"/>
        <v>#DIV/0!</v>
      </c>
      <c r="AD12" s="1376" t="str">
        <f t="shared" si="18"/>
        <v>#DIV/0!</v>
      </c>
      <c r="AE12" s="1376" t="str">
        <f t="shared" si="18"/>
        <v>#DIV/0!</v>
      </c>
      <c r="AF12" s="1376" t="str">
        <f t="shared" si="18"/>
        <v>#DIV/0!</v>
      </c>
      <c r="AG12" s="1376" t="str">
        <f t="shared" si="18"/>
        <v>#DIV/0!</v>
      </c>
      <c r="AH12" s="1532" t="str">
        <f t="shared" si="16"/>
        <v>#DIV/0!</v>
      </c>
      <c r="AI12" s="1531"/>
      <c r="AJ12" s="1534"/>
      <c r="AK12" s="1513"/>
      <c r="AL12" s="1513"/>
      <c r="AM12" s="1513"/>
      <c r="AN12" s="50"/>
    </row>
    <row r="13">
      <c r="A13" s="1355"/>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row>
    <row r="14">
      <c r="A14" s="1384" t="s">
        <v>0</v>
      </c>
      <c r="B14" s="109" t="s">
        <v>125</v>
      </c>
      <c r="C14" s="1356">
        <v>46027.0</v>
      </c>
      <c r="D14" s="1356">
        <v>46028.0</v>
      </c>
      <c r="E14" s="1356">
        <v>46029.0</v>
      </c>
      <c r="F14" s="1356">
        <v>46030.0</v>
      </c>
      <c r="G14" s="1356">
        <v>46031.0</v>
      </c>
      <c r="H14" s="1356">
        <v>46032.0</v>
      </c>
      <c r="I14" s="1356">
        <v>46033.0</v>
      </c>
      <c r="J14" s="1356">
        <v>46034.0</v>
      </c>
      <c r="K14" s="1356">
        <v>46035.0</v>
      </c>
      <c r="L14" s="1356">
        <v>46036.0</v>
      </c>
      <c r="M14" s="1356">
        <v>46037.0</v>
      </c>
      <c r="N14" s="1356">
        <v>46038.0</v>
      </c>
      <c r="O14" s="1356">
        <v>46039.0</v>
      </c>
      <c r="P14" s="1356">
        <v>46040.0</v>
      </c>
      <c r="Q14" s="1356">
        <v>46041.0</v>
      </c>
      <c r="R14" s="1356">
        <v>46042.0</v>
      </c>
      <c r="S14" s="1356">
        <v>46043.0</v>
      </c>
      <c r="T14" s="1356">
        <v>46044.0</v>
      </c>
      <c r="U14" s="1356">
        <v>46045.0</v>
      </c>
      <c r="V14" s="1356">
        <v>46046.0</v>
      </c>
      <c r="W14" s="1356">
        <v>46047.0</v>
      </c>
      <c r="X14" s="1356">
        <v>46048.0</v>
      </c>
      <c r="Y14" s="1356">
        <v>46049.0</v>
      </c>
      <c r="Z14" s="1356">
        <v>46050.0</v>
      </c>
      <c r="AA14" s="1356">
        <v>46051.0</v>
      </c>
      <c r="AB14" s="1356">
        <v>46052.0</v>
      </c>
      <c r="AC14" s="1356">
        <v>46053.0</v>
      </c>
      <c r="AD14" s="1356">
        <v>46054.0</v>
      </c>
      <c r="AE14" s="1356">
        <v>46055.0</v>
      </c>
      <c r="AF14" s="1356">
        <v>46056.0</v>
      </c>
      <c r="AG14" s="1356">
        <v>46057.0</v>
      </c>
      <c r="AH14" s="1357" t="s">
        <v>3305</v>
      </c>
      <c r="AI14" s="1512" t="s">
        <v>3306</v>
      </c>
      <c r="AJ14" s="1513" t="s">
        <v>3307</v>
      </c>
      <c r="AK14" s="1513" t="s">
        <v>3308</v>
      </c>
      <c r="AL14" s="50" t="s">
        <v>3309</v>
      </c>
      <c r="AM14" s="50" t="s">
        <v>3310</v>
      </c>
      <c r="AN14" s="50"/>
    </row>
    <row r="15">
      <c r="B15" s="109" t="s">
        <v>22</v>
      </c>
      <c r="C15" s="1425"/>
      <c r="D15" s="1056"/>
      <c r="E15" s="1056"/>
      <c r="F15" s="1425"/>
      <c r="G15" s="1425"/>
      <c r="H15" s="1056"/>
      <c r="I15" s="1425"/>
      <c r="J15" s="1425"/>
      <c r="K15" s="1056"/>
      <c r="L15" s="1056"/>
      <c r="M15" s="1056"/>
      <c r="N15" s="1425"/>
      <c r="O15" s="1423"/>
      <c r="P15" s="1423"/>
      <c r="Q15" s="1423"/>
      <c r="R15" s="124"/>
      <c r="S15" s="124"/>
      <c r="T15" s="1423"/>
      <c r="U15" s="1423"/>
      <c r="V15" s="1423"/>
      <c r="W15" s="1423"/>
      <c r="X15" s="1423"/>
      <c r="Y15" s="124"/>
      <c r="Z15" s="124"/>
      <c r="AA15" s="1423"/>
      <c r="AB15" s="1423"/>
      <c r="AC15" s="1423"/>
      <c r="AD15" s="1423"/>
      <c r="AE15" s="1423"/>
      <c r="AF15" s="124"/>
      <c r="AG15" s="124"/>
      <c r="AH15" s="1514">
        <f>SUM(C15:AF15)</f>
        <v>0</v>
      </c>
      <c r="AI15" s="1515"/>
      <c r="AJ15" s="1516"/>
      <c r="AK15" s="1516"/>
      <c r="AL15" s="393"/>
      <c r="AM15" s="393"/>
      <c r="AN15" s="50"/>
    </row>
    <row r="16">
      <c r="B16" s="1517" t="s">
        <v>97</v>
      </c>
      <c r="C16" s="1511"/>
      <c r="D16" s="1506"/>
      <c r="E16" s="1506"/>
      <c r="F16" s="1505"/>
      <c r="G16" s="1505"/>
      <c r="H16" s="1521"/>
      <c r="I16" s="1505"/>
      <c r="J16" s="1505"/>
      <c r="K16" s="1505"/>
      <c r="L16" s="1506"/>
      <c r="M16" s="1506"/>
      <c r="N16" s="1505"/>
      <c r="O16" s="1521"/>
      <c r="P16" s="1521"/>
      <c r="Q16" s="1506"/>
      <c r="R16" s="1506"/>
      <c r="S16" s="1506"/>
      <c r="T16" s="1506"/>
      <c r="U16" s="1506"/>
      <c r="V16" s="1521"/>
      <c r="W16" s="1506"/>
      <c r="X16" s="1506"/>
      <c r="Y16" s="1506"/>
      <c r="Z16" s="1506"/>
      <c r="AA16" s="1506"/>
      <c r="AB16" s="1506"/>
      <c r="AC16" s="1521"/>
      <c r="AD16" s="1521"/>
      <c r="AE16" s="1521"/>
      <c r="AF16" s="1521"/>
      <c r="AG16" s="1539"/>
      <c r="AH16" s="1523" t="str">
        <f t="shared" ref="AH16:AH20" si="19">AVERAGE(C16:AF16)</f>
        <v>#DIV/0!</v>
      </c>
      <c r="AI16" s="1320">
        <f t="shared" ref="AI16:AI20" si="20">SUM(C16:AF16)</f>
        <v>0</v>
      </c>
      <c r="AJ16" s="1524" t="str">
        <f t="shared" ref="AJ16:AJ20" si="21">IFERROR(AVERAGE(C16:F16),"-")</f>
        <v>-</v>
      </c>
      <c r="AK16" s="1524" t="str">
        <f t="shared" ref="AK16:AK20" si="22">IFERROR(AVERAGE(I16:M16),"-")</f>
        <v>-</v>
      </c>
      <c r="AL16" s="1516" t="str">
        <f t="shared" ref="AL16:AL20" si="23">IFERROR(AVERAGE(P16:T16),"-")</f>
        <v>-</v>
      </c>
      <c r="AM16" s="1516" t="str">
        <f t="shared" ref="AM16:AM20" si="24">IFERROR(AVERAGE(W16:AA16),"-")</f>
        <v>-</v>
      </c>
      <c r="AN16" s="1525"/>
    </row>
    <row r="17">
      <c r="B17" s="1526" t="s">
        <v>3290</v>
      </c>
      <c r="C17" s="1425"/>
      <c r="D17" s="1538"/>
      <c r="E17" s="1538"/>
      <c r="F17" s="1537"/>
      <c r="G17" s="1537"/>
      <c r="H17" s="1529"/>
      <c r="I17" s="1537"/>
      <c r="J17" s="1537"/>
      <c r="K17" s="1537"/>
      <c r="L17" s="1538"/>
      <c r="M17" s="1538"/>
      <c r="N17" s="1537"/>
      <c r="O17" s="1529"/>
      <c r="P17" s="1529"/>
      <c r="Q17" s="1538"/>
      <c r="R17" s="1538"/>
      <c r="S17" s="1538"/>
      <c r="T17" s="1538"/>
      <c r="U17" s="1538"/>
      <c r="V17" s="1529"/>
      <c r="W17" s="1538"/>
      <c r="X17" s="1538"/>
      <c r="Y17" s="1538"/>
      <c r="Z17" s="1538"/>
      <c r="AA17" s="1538"/>
      <c r="AB17" s="1538"/>
      <c r="AC17" s="1529"/>
      <c r="AD17" s="1529"/>
      <c r="AE17" s="1529"/>
      <c r="AF17" s="1529"/>
      <c r="AG17" s="124"/>
      <c r="AH17" s="1523" t="str">
        <f t="shared" si="19"/>
        <v>#DIV/0!</v>
      </c>
      <c r="AI17" s="1320">
        <f t="shared" si="20"/>
        <v>0</v>
      </c>
      <c r="AJ17" s="1524" t="str">
        <f t="shared" si="21"/>
        <v>-</v>
      </c>
      <c r="AK17" s="1524" t="str">
        <f t="shared" si="22"/>
        <v>-</v>
      </c>
      <c r="AL17" s="1516" t="str">
        <f t="shared" si="23"/>
        <v>-</v>
      </c>
      <c r="AM17" s="1516" t="str">
        <f t="shared" si="24"/>
        <v>-</v>
      </c>
      <c r="AN17" s="50"/>
    </row>
    <row r="18">
      <c r="B18" s="109" t="s">
        <v>1283</v>
      </c>
      <c r="C18" s="1425"/>
      <c r="D18" s="1056"/>
      <c r="E18" s="1056"/>
      <c r="F18" s="1425"/>
      <c r="G18" s="1425"/>
      <c r="H18" s="124"/>
      <c r="I18" s="1425"/>
      <c r="J18" s="1425"/>
      <c r="K18" s="1425"/>
      <c r="L18" s="1056"/>
      <c r="M18" s="1056"/>
      <c r="N18" s="1425"/>
      <c r="O18" s="124"/>
      <c r="P18" s="124"/>
      <c r="Q18" s="1056"/>
      <c r="R18" s="1056"/>
      <c r="S18" s="1056"/>
      <c r="T18" s="1056"/>
      <c r="U18" s="1056"/>
      <c r="V18" s="124"/>
      <c r="W18" s="1056"/>
      <c r="X18" s="1056"/>
      <c r="Y18" s="1056"/>
      <c r="Z18" s="1056"/>
      <c r="AA18" s="1056"/>
      <c r="AB18" s="1056"/>
      <c r="AC18" s="124"/>
      <c r="AD18" s="124"/>
      <c r="AE18" s="124"/>
      <c r="AF18" s="124"/>
      <c r="AG18" s="124"/>
      <c r="AH18" s="1523" t="str">
        <f t="shared" si="19"/>
        <v>#DIV/0!</v>
      </c>
      <c r="AI18" s="1320">
        <f t="shared" si="20"/>
        <v>0</v>
      </c>
      <c r="AJ18" s="1524" t="str">
        <f t="shared" si="21"/>
        <v>-</v>
      </c>
      <c r="AK18" s="1524" t="str">
        <f t="shared" si="22"/>
        <v>-</v>
      </c>
      <c r="AL18" s="1516" t="str">
        <f t="shared" si="23"/>
        <v>-</v>
      </c>
      <c r="AM18" s="1516" t="str">
        <f t="shared" si="24"/>
        <v>-</v>
      </c>
      <c r="AN18" s="50"/>
    </row>
    <row r="19">
      <c r="B19" s="109" t="s">
        <v>3315</v>
      </c>
      <c r="C19" s="1425"/>
      <c r="D19" s="1056"/>
      <c r="E19" s="1056"/>
      <c r="F19" s="1425"/>
      <c r="G19" s="1425"/>
      <c r="H19" s="124"/>
      <c r="I19" s="1425"/>
      <c r="J19" s="1425"/>
      <c r="K19" s="1425"/>
      <c r="L19" s="1056"/>
      <c r="M19" s="1056"/>
      <c r="N19" s="1425"/>
      <c r="O19" s="124"/>
      <c r="P19" s="124"/>
      <c r="Q19" s="1056"/>
      <c r="R19" s="1056"/>
      <c r="S19" s="1056"/>
      <c r="T19" s="1056"/>
      <c r="U19" s="1056"/>
      <c r="V19" s="124"/>
      <c r="W19" s="1056"/>
      <c r="X19" s="1056"/>
      <c r="Y19" s="1056"/>
      <c r="Z19" s="1056"/>
      <c r="AA19" s="1056"/>
      <c r="AB19" s="1056"/>
      <c r="AC19" s="124"/>
      <c r="AD19" s="124"/>
      <c r="AE19" s="124"/>
      <c r="AF19" s="124"/>
      <c r="AG19" s="124"/>
      <c r="AH19" s="1523" t="str">
        <f t="shared" si="19"/>
        <v>#DIV/0!</v>
      </c>
      <c r="AI19" s="1320">
        <f t="shared" si="20"/>
        <v>0</v>
      </c>
      <c r="AJ19" s="1524" t="str">
        <f t="shared" si="21"/>
        <v>-</v>
      </c>
      <c r="AK19" s="1524" t="str">
        <f t="shared" si="22"/>
        <v>-</v>
      </c>
      <c r="AL19" s="1516" t="str">
        <f t="shared" si="23"/>
        <v>-</v>
      </c>
      <c r="AM19" s="1516" t="str">
        <f t="shared" si="24"/>
        <v>-</v>
      </c>
      <c r="AN19" s="50"/>
    </row>
    <row r="20">
      <c r="B20" s="109" t="s">
        <v>96</v>
      </c>
      <c r="C20" s="1425"/>
      <c r="D20" s="1056"/>
      <c r="E20" s="1056"/>
      <c r="F20" s="1425"/>
      <c r="G20" s="1425"/>
      <c r="H20" s="124"/>
      <c r="I20" s="1425"/>
      <c r="J20" s="1425"/>
      <c r="K20" s="1425"/>
      <c r="L20" s="1056"/>
      <c r="M20" s="1056"/>
      <c r="N20" s="1425"/>
      <c r="O20" s="124"/>
      <c r="P20" s="124"/>
      <c r="Q20" s="1056"/>
      <c r="R20" s="1056"/>
      <c r="S20" s="1056"/>
      <c r="T20" s="1056"/>
      <c r="U20" s="1056"/>
      <c r="V20" s="124"/>
      <c r="W20" s="1056"/>
      <c r="X20" s="1056"/>
      <c r="Y20" s="1056"/>
      <c r="Z20" s="1056"/>
      <c r="AA20" s="1056"/>
      <c r="AB20" s="1056"/>
      <c r="AC20" s="124"/>
      <c r="AD20" s="124"/>
      <c r="AE20" s="124"/>
      <c r="AF20" s="124"/>
      <c r="AG20" s="124"/>
      <c r="AH20" s="1523" t="str">
        <f t="shared" si="19"/>
        <v>#DIV/0!</v>
      </c>
      <c r="AI20" s="1320">
        <f t="shared" si="20"/>
        <v>0</v>
      </c>
      <c r="AJ20" s="1524" t="str">
        <f t="shared" si="21"/>
        <v>-</v>
      </c>
      <c r="AK20" s="1524" t="str">
        <f t="shared" si="22"/>
        <v>-</v>
      </c>
      <c r="AL20" s="1516" t="str">
        <f t="shared" si="23"/>
        <v>-</v>
      </c>
      <c r="AM20" s="1516" t="str">
        <f t="shared" si="24"/>
        <v>-</v>
      </c>
      <c r="AN20" s="50"/>
    </row>
    <row r="21">
      <c r="B21" s="1373" t="s">
        <v>3317</v>
      </c>
      <c r="C21" s="1410">
        <f t="shared" ref="C21:AG21" si="25">C20-C15</f>
        <v>0</v>
      </c>
      <c r="D21" s="1410">
        <f t="shared" si="25"/>
        <v>0</v>
      </c>
      <c r="E21" s="1410">
        <f t="shared" si="25"/>
        <v>0</v>
      </c>
      <c r="F21" s="1410">
        <f t="shared" si="25"/>
        <v>0</v>
      </c>
      <c r="G21" s="1410">
        <f t="shared" si="25"/>
        <v>0</v>
      </c>
      <c r="H21" s="1410">
        <f t="shared" si="25"/>
        <v>0</v>
      </c>
      <c r="I21" s="1410">
        <f t="shared" si="25"/>
        <v>0</v>
      </c>
      <c r="J21" s="1410">
        <f t="shared" si="25"/>
        <v>0</v>
      </c>
      <c r="K21" s="1410">
        <f t="shared" si="25"/>
        <v>0</v>
      </c>
      <c r="L21" s="1410">
        <f t="shared" si="25"/>
        <v>0</v>
      </c>
      <c r="M21" s="1410">
        <f t="shared" si="25"/>
        <v>0</v>
      </c>
      <c r="N21" s="1410">
        <f t="shared" si="25"/>
        <v>0</v>
      </c>
      <c r="O21" s="1410">
        <f t="shared" si="25"/>
        <v>0</v>
      </c>
      <c r="P21" s="1410">
        <f t="shared" si="25"/>
        <v>0</v>
      </c>
      <c r="Q21" s="1410">
        <f t="shared" si="25"/>
        <v>0</v>
      </c>
      <c r="R21" s="1410">
        <f t="shared" si="25"/>
        <v>0</v>
      </c>
      <c r="S21" s="1410">
        <f t="shared" si="25"/>
        <v>0</v>
      </c>
      <c r="T21" s="1410">
        <f t="shared" si="25"/>
        <v>0</v>
      </c>
      <c r="U21" s="1410">
        <f t="shared" si="25"/>
        <v>0</v>
      </c>
      <c r="V21" s="1410">
        <f t="shared" si="25"/>
        <v>0</v>
      </c>
      <c r="W21" s="1410">
        <f t="shared" si="25"/>
        <v>0</v>
      </c>
      <c r="X21" s="1410">
        <f t="shared" si="25"/>
        <v>0</v>
      </c>
      <c r="Y21" s="1410">
        <f t="shared" si="25"/>
        <v>0</v>
      </c>
      <c r="Z21" s="1410">
        <f t="shared" si="25"/>
        <v>0</v>
      </c>
      <c r="AA21" s="1410">
        <f t="shared" si="25"/>
        <v>0</v>
      </c>
      <c r="AB21" s="1410">
        <f t="shared" si="25"/>
        <v>0</v>
      </c>
      <c r="AC21" s="1410">
        <f t="shared" si="25"/>
        <v>0</v>
      </c>
      <c r="AD21" s="1410">
        <f t="shared" si="25"/>
        <v>0</v>
      </c>
      <c r="AE21" s="1410">
        <f t="shared" si="25"/>
        <v>0</v>
      </c>
      <c r="AF21" s="1410">
        <f t="shared" si="25"/>
        <v>0</v>
      </c>
      <c r="AG21" s="1410">
        <f t="shared" si="25"/>
        <v>0</v>
      </c>
      <c r="AH21" s="1530">
        <f>SUM(C21:AG21)</f>
        <v>0</v>
      </c>
      <c r="AI21" s="1531"/>
      <c r="AJ21" s="393"/>
      <c r="AK21" s="1516"/>
      <c r="AL21" s="393"/>
      <c r="AM21" s="1516"/>
      <c r="AN21" s="50"/>
    </row>
    <row r="22">
      <c r="B22" s="1375" t="s">
        <v>157</v>
      </c>
      <c r="C22" s="1376" t="str">
        <f t="shared" ref="C22:AG22" si="26">C17/C16</f>
        <v>#DIV/0!</v>
      </c>
      <c r="D22" s="1376" t="str">
        <f t="shared" si="26"/>
        <v>#DIV/0!</v>
      </c>
      <c r="E22" s="1376" t="str">
        <f t="shared" si="26"/>
        <v>#DIV/0!</v>
      </c>
      <c r="F22" s="1376" t="str">
        <f t="shared" si="26"/>
        <v>#DIV/0!</v>
      </c>
      <c r="G22" s="1376" t="str">
        <f t="shared" si="26"/>
        <v>#DIV/0!</v>
      </c>
      <c r="H22" s="1376" t="str">
        <f t="shared" si="26"/>
        <v>#DIV/0!</v>
      </c>
      <c r="I22" s="1376" t="str">
        <f t="shared" si="26"/>
        <v>#DIV/0!</v>
      </c>
      <c r="J22" s="1376" t="str">
        <f t="shared" si="26"/>
        <v>#DIV/0!</v>
      </c>
      <c r="K22" s="1376" t="str">
        <f t="shared" si="26"/>
        <v>#DIV/0!</v>
      </c>
      <c r="L22" s="1376" t="str">
        <f t="shared" si="26"/>
        <v>#DIV/0!</v>
      </c>
      <c r="M22" s="1376" t="str">
        <f t="shared" si="26"/>
        <v>#DIV/0!</v>
      </c>
      <c r="N22" s="1376" t="str">
        <f t="shared" si="26"/>
        <v>#DIV/0!</v>
      </c>
      <c r="O22" s="1376" t="str">
        <f t="shared" si="26"/>
        <v>#DIV/0!</v>
      </c>
      <c r="P22" s="1376" t="str">
        <f t="shared" si="26"/>
        <v>#DIV/0!</v>
      </c>
      <c r="Q22" s="1376" t="str">
        <f t="shared" si="26"/>
        <v>#DIV/0!</v>
      </c>
      <c r="R22" s="1376" t="str">
        <f t="shared" si="26"/>
        <v>#DIV/0!</v>
      </c>
      <c r="S22" s="1376" t="str">
        <f t="shared" si="26"/>
        <v>#DIV/0!</v>
      </c>
      <c r="T22" s="1376" t="str">
        <f t="shared" si="26"/>
        <v>#DIV/0!</v>
      </c>
      <c r="U22" s="1376" t="str">
        <f t="shared" si="26"/>
        <v>#DIV/0!</v>
      </c>
      <c r="V22" s="1376" t="str">
        <f t="shared" si="26"/>
        <v>#DIV/0!</v>
      </c>
      <c r="W22" s="1376" t="str">
        <f t="shared" si="26"/>
        <v>#DIV/0!</v>
      </c>
      <c r="X22" s="1376" t="str">
        <f t="shared" si="26"/>
        <v>#DIV/0!</v>
      </c>
      <c r="Y22" s="1376" t="str">
        <f t="shared" si="26"/>
        <v>#DIV/0!</v>
      </c>
      <c r="Z22" s="1376" t="str">
        <f t="shared" si="26"/>
        <v>#DIV/0!</v>
      </c>
      <c r="AA22" s="1376" t="str">
        <f t="shared" si="26"/>
        <v>#DIV/0!</v>
      </c>
      <c r="AB22" s="1376" t="str">
        <f t="shared" si="26"/>
        <v>#DIV/0!</v>
      </c>
      <c r="AC22" s="1376" t="str">
        <f t="shared" si="26"/>
        <v>#DIV/0!</v>
      </c>
      <c r="AD22" s="1376" t="str">
        <f t="shared" si="26"/>
        <v>#DIV/0!</v>
      </c>
      <c r="AE22" s="1376" t="str">
        <f t="shared" si="26"/>
        <v>#DIV/0!</v>
      </c>
      <c r="AF22" s="1376" t="str">
        <f t="shared" si="26"/>
        <v>#DIV/0!</v>
      </c>
      <c r="AG22" s="1376" t="str">
        <f t="shared" si="26"/>
        <v>#DIV/0!</v>
      </c>
      <c r="AH22" s="1532" t="str">
        <f t="shared" ref="AH22:AH25" si="28">AVERAGE(C22:AF22)</f>
        <v>#DIV/0!</v>
      </c>
      <c r="AI22" s="1531"/>
      <c r="AJ22" s="1525"/>
      <c r="AK22" s="1533"/>
      <c r="AL22" s="1525"/>
      <c r="AM22" s="1534"/>
      <c r="AN22" s="50"/>
    </row>
    <row r="23">
      <c r="B23" s="1375" t="s">
        <v>159</v>
      </c>
      <c r="C23" s="1376" t="str">
        <f t="shared" ref="C23:AG23" si="27">C18/C17</f>
        <v>#DIV/0!</v>
      </c>
      <c r="D23" s="1376" t="str">
        <f t="shared" si="27"/>
        <v>#DIV/0!</v>
      </c>
      <c r="E23" s="1376" t="str">
        <f t="shared" si="27"/>
        <v>#DIV/0!</v>
      </c>
      <c r="F23" s="1376" t="str">
        <f t="shared" si="27"/>
        <v>#DIV/0!</v>
      </c>
      <c r="G23" s="1376" t="str">
        <f t="shared" si="27"/>
        <v>#DIV/0!</v>
      </c>
      <c r="H23" s="1376" t="str">
        <f t="shared" si="27"/>
        <v>#DIV/0!</v>
      </c>
      <c r="I23" s="1376" t="str">
        <f t="shared" si="27"/>
        <v>#DIV/0!</v>
      </c>
      <c r="J23" s="1376" t="str">
        <f t="shared" si="27"/>
        <v>#DIV/0!</v>
      </c>
      <c r="K23" s="1376" t="str">
        <f t="shared" si="27"/>
        <v>#DIV/0!</v>
      </c>
      <c r="L23" s="1376" t="str">
        <f t="shared" si="27"/>
        <v>#DIV/0!</v>
      </c>
      <c r="M23" s="1376" t="str">
        <f t="shared" si="27"/>
        <v>#DIV/0!</v>
      </c>
      <c r="N23" s="1376" t="str">
        <f t="shared" si="27"/>
        <v>#DIV/0!</v>
      </c>
      <c r="O23" s="1376" t="str">
        <f t="shared" si="27"/>
        <v>#DIV/0!</v>
      </c>
      <c r="P23" s="1376" t="str">
        <f t="shared" si="27"/>
        <v>#DIV/0!</v>
      </c>
      <c r="Q23" s="1376" t="str">
        <f t="shared" si="27"/>
        <v>#DIV/0!</v>
      </c>
      <c r="R23" s="1376" t="str">
        <f t="shared" si="27"/>
        <v>#DIV/0!</v>
      </c>
      <c r="S23" s="1376" t="str">
        <f t="shared" si="27"/>
        <v>#DIV/0!</v>
      </c>
      <c r="T23" s="1376" t="str">
        <f t="shared" si="27"/>
        <v>#DIV/0!</v>
      </c>
      <c r="U23" s="1376" t="str">
        <f t="shared" si="27"/>
        <v>#DIV/0!</v>
      </c>
      <c r="V23" s="1376" t="str">
        <f t="shared" si="27"/>
        <v>#DIV/0!</v>
      </c>
      <c r="W23" s="1376" t="str">
        <f t="shared" si="27"/>
        <v>#DIV/0!</v>
      </c>
      <c r="X23" s="1376" t="str">
        <f t="shared" si="27"/>
        <v>#DIV/0!</v>
      </c>
      <c r="Y23" s="1376" t="str">
        <f t="shared" si="27"/>
        <v>#DIV/0!</v>
      </c>
      <c r="Z23" s="1376" t="str">
        <f t="shared" si="27"/>
        <v>#DIV/0!</v>
      </c>
      <c r="AA23" s="1376" t="str">
        <f t="shared" si="27"/>
        <v>#DIV/0!</v>
      </c>
      <c r="AB23" s="1376" t="str">
        <f t="shared" si="27"/>
        <v>#DIV/0!</v>
      </c>
      <c r="AC23" s="1376" t="str">
        <f t="shared" si="27"/>
        <v>#DIV/0!</v>
      </c>
      <c r="AD23" s="1376" t="str">
        <f t="shared" si="27"/>
        <v>#DIV/0!</v>
      </c>
      <c r="AE23" s="1376" t="str">
        <f t="shared" si="27"/>
        <v>#DIV/0!</v>
      </c>
      <c r="AF23" s="1376" t="str">
        <f t="shared" si="27"/>
        <v>#DIV/0!</v>
      </c>
      <c r="AG23" s="1376" t="str">
        <f t="shared" si="27"/>
        <v>#DIV/0!</v>
      </c>
      <c r="AH23" s="1532" t="str">
        <f t="shared" si="28"/>
        <v>#DIV/0!</v>
      </c>
      <c r="AI23" s="1531"/>
      <c r="AJ23" s="1534"/>
      <c r="AK23" s="1513"/>
      <c r="AL23" s="1513"/>
      <c r="AM23" s="1513"/>
      <c r="AN23" s="50"/>
    </row>
    <row r="24">
      <c r="B24" s="1375" t="s">
        <v>161</v>
      </c>
      <c r="C24" s="1376" t="str">
        <f t="shared" ref="C24:AG24" si="29">C19/C18</f>
        <v>#DIV/0!</v>
      </c>
      <c r="D24" s="1376" t="str">
        <f t="shared" si="29"/>
        <v>#DIV/0!</v>
      </c>
      <c r="E24" s="1376" t="str">
        <f t="shared" si="29"/>
        <v>#DIV/0!</v>
      </c>
      <c r="F24" s="1376" t="str">
        <f t="shared" si="29"/>
        <v>#DIV/0!</v>
      </c>
      <c r="G24" s="1376" t="str">
        <f t="shared" si="29"/>
        <v>#DIV/0!</v>
      </c>
      <c r="H24" s="1376" t="str">
        <f t="shared" si="29"/>
        <v>#DIV/0!</v>
      </c>
      <c r="I24" s="1376" t="str">
        <f t="shared" si="29"/>
        <v>#DIV/0!</v>
      </c>
      <c r="J24" s="1376" t="str">
        <f t="shared" si="29"/>
        <v>#DIV/0!</v>
      </c>
      <c r="K24" s="1376" t="str">
        <f t="shared" si="29"/>
        <v>#DIV/0!</v>
      </c>
      <c r="L24" s="1376" t="str">
        <f t="shared" si="29"/>
        <v>#DIV/0!</v>
      </c>
      <c r="M24" s="1376" t="str">
        <f t="shared" si="29"/>
        <v>#DIV/0!</v>
      </c>
      <c r="N24" s="1376" t="str">
        <f t="shared" si="29"/>
        <v>#DIV/0!</v>
      </c>
      <c r="O24" s="1376" t="str">
        <f t="shared" si="29"/>
        <v>#DIV/0!</v>
      </c>
      <c r="P24" s="1376" t="str">
        <f t="shared" si="29"/>
        <v>#DIV/0!</v>
      </c>
      <c r="Q24" s="1376" t="str">
        <f t="shared" si="29"/>
        <v>#DIV/0!</v>
      </c>
      <c r="R24" s="1376" t="str">
        <f t="shared" si="29"/>
        <v>#DIV/0!</v>
      </c>
      <c r="S24" s="1376" t="str">
        <f t="shared" si="29"/>
        <v>#DIV/0!</v>
      </c>
      <c r="T24" s="1376" t="str">
        <f t="shared" si="29"/>
        <v>#DIV/0!</v>
      </c>
      <c r="U24" s="1376" t="str">
        <f t="shared" si="29"/>
        <v>#DIV/0!</v>
      </c>
      <c r="V24" s="1376" t="str">
        <f t="shared" si="29"/>
        <v>#DIV/0!</v>
      </c>
      <c r="W24" s="1376" t="str">
        <f t="shared" si="29"/>
        <v>#DIV/0!</v>
      </c>
      <c r="X24" s="1376" t="str">
        <f t="shared" si="29"/>
        <v>#DIV/0!</v>
      </c>
      <c r="Y24" s="1376" t="str">
        <f t="shared" si="29"/>
        <v>#DIV/0!</v>
      </c>
      <c r="Z24" s="1376" t="str">
        <f t="shared" si="29"/>
        <v>#DIV/0!</v>
      </c>
      <c r="AA24" s="1376" t="str">
        <f t="shared" si="29"/>
        <v>#DIV/0!</v>
      </c>
      <c r="AB24" s="1376" t="str">
        <f t="shared" si="29"/>
        <v>#DIV/0!</v>
      </c>
      <c r="AC24" s="1376" t="str">
        <f t="shared" si="29"/>
        <v>#DIV/0!</v>
      </c>
      <c r="AD24" s="1376" t="str">
        <f t="shared" si="29"/>
        <v>#DIV/0!</v>
      </c>
      <c r="AE24" s="1376" t="str">
        <f t="shared" si="29"/>
        <v>#DIV/0!</v>
      </c>
      <c r="AF24" s="1376" t="str">
        <f t="shared" si="29"/>
        <v>#DIV/0!</v>
      </c>
      <c r="AG24" s="1376" t="str">
        <f t="shared" si="29"/>
        <v>#DIV/0!</v>
      </c>
      <c r="AH24" s="1532" t="str">
        <f t="shared" si="28"/>
        <v>#DIV/0!</v>
      </c>
      <c r="AI24" s="1531"/>
      <c r="AJ24" s="1534"/>
      <c r="AK24" s="1513"/>
      <c r="AL24" s="1513"/>
      <c r="AM24" s="1513"/>
      <c r="AN24" s="50"/>
    </row>
    <row r="25">
      <c r="B25" s="1375" t="s">
        <v>163</v>
      </c>
      <c r="C25" s="1376" t="str">
        <f t="shared" ref="C25:AG25" si="30">C20/C19</f>
        <v>#DIV/0!</v>
      </c>
      <c r="D25" s="1376" t="str">
        <f t="shared" si="30"/>
        <v>#DIV/0!</v>
      </c>
      <c r="E25" s="1376" t="str">
        <f t="shared" si="30"/>
        <v>#DIV/0!</v>
      </c>
      <c r="F25" s="1376" t="str">
        <f t="shared" si="30"/>
        <v>#DIV/0!</v>
      </c>
      <c r="G25" s="1376" t="str">
        <f t="shared" si="30"/>
        <v>#DIV/0!</v>
      </c>
      <c r="H25" s="1376" t="str">
        <f t="shared" si="30"/>
        <v>#DIV/0!</v>
      </c>
      <c r="I25" s="1376" t="str">
        <f t="shared" si="30"/>
        <v>#DIV/0!</v>
      </c>
      <c r="J25" s="1376" t="str">
        <f t="shared" si="30"/>
        <v>#DIV/0!</v>
      </c>
      <c r="K25" s="1376" t="str">
        <f t="shared" si="30"/>
        <v>#DIV/0!</v>
      </c>
      <c r="L25" s="1376" t="str">
        <f t="shared" si="30"/>
        <v>#DIV/0!</v>
      </c>
      <c r="M25" s="1376" t="str">
        <f t="shared" si="30"/>
        <v>#DIV/0!</v>
      </c>
      <c r="N25" s="1376" t="str">
        <f t="shared" si="30"/>
        <v>#DIV/0!</v>
      </c>
      <c r="O25" s="1376" t="str">
        <f t="shared" si="30"/>
        <v>#DIV/0!</v>
      </c>
      <c r="P25" s="1376" t="str">
        <f t="shared" si="30"/>
        <v>#DIV/0!</v>
      </c>
      <c r="Q25" s="1376" t="str">
        <f t="shared" si="30"/>
        <v>#DIV/0!</v>
      </c>
      <c r="R25" s="1376" t="str">
        <f t="shared" si="30"/>
        <v>#DIV/0!</v>
      </c>
      <c r="S25" s="1376" t="str">
        <f t="shared" si="30"/>
        <v>#DIV/0!</v>
      </c>
      <c r="T25" s="1376" t="str">
        <f t="shared" si="30"/>
        <v>#DIV/0!</v>
      </c>
      <c r="U25" s="1376" t="str">
        <f t="shared" si="30"/>
        <v>#DIV/0!</v>
      </c>
      <c r="V25" s="1376" t="str">
        <f t="shared" si="30"/>
        <v>#DIV/0!</v>
      </c>
      <c r="W25" s="1376" t="str">
        <f t="shared" si="30"/>
        <v>#DIV/0!</v>
      </c>
      <c r="X25" s="1376" t="str">
        <f t="shared" si="30"/>
        <v>#DIV/0!</v>
      </c>
      <c r="Y25" s="1376" t="str">
        <f t="shared" si="30"/>
        <v>#DIV/0!</v>
      </c>
      <c r="Z25" s="1376" t="str">
        <f t="shared" si="30"/>
        <v>#DIV/0!</v>
      </c>
      <c r="AA25" s="1376" t="str">
        <f t="shared" si="30"/>
        <v>#DIV/0!</v>
      </c>
      <c r="AB25" s="1376" t="str">
        <f t="shared" si="30"/>
        <v>#DIV/0!</v>
      </c>
      <c r="AC25" s="1376" t="str">
        <f t="shared" si="30"/>
        <v>#DIV/0!</v>
      </c>
      <c r="AD25" s="1376" t="str">
        <f t="shared" si="30"/>
        <v>#DIV/0!</v>
      </c>
      <c r="AE25" s="1376" t="str">
        <f t="shared" si="30"/>
        <v>#DIV/0!</v>
      </c>
      <c r="AF25" s="1376" t="str">
        <f t="shared" si="30"/>
        <v>#DIV/0!</v>
      </c>
      <c r="AG25" s="1376" t="str">
        <f t="shared" si="30"/>
        <v>#DIV/0!</v>
      </c>
      <c r="AH25" s="1532" t="str">
        <f t="shared" si="28"/>
        <v>#DIV/0!</v>
      </c>
      <c r="AI25" s="1531"/>
      <c r="AJ25" s="1534"/>
      <c r="AK25" s="1513"/>
      <c r="AL25" s="1513"/>
      <c r="AM25" s="1513"/>
      <c r="AN25" s="50"/>
    </row>
    <row r="26">
      <c r="A26" s="1355"/>
      <c r="B26" s="50"/>
      <c r="C26" s="50"/>
      <c r="D26" s="50"/>
      <c r="E26" s="134"/>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row>
    <row r="27">
      <c r="A27" s="1384" t="s">
        <v>34</v>
      </c>
      <c r="B27" s="109" t="s">
        <v>125</v>
      </c>
      <c r="C27" s="1356">
        <v>46027.0</v>
      </c>
      <c r="D27" s="1356">
        <v>46028.0</v>
      </c>
      <c r="E27" s="1356">
        <v>46029.0</v>
      </c>
      <c r="F27" s="1356">
        <v>46030.0</v>
      </c>
      <c r="G27" s="1356">
        <v>46031.0</v>
      </c>
      <c r="H27" s="1356">
        <v>46032.0</v>
      </c>
      <c r="I27" s="1356">
        <v>46033.0</v>
      </c>
      <c r="J27" s="1356">
        <v>46034.0</v>
      </c>
      <c r="K27" s="1356">
        <v>46035.0</v>
      </c>
      <c r="L27" s="1356">
        <v>46036.0</v>
      </c>
      <c r="M27" s="1356">
        <v>46037.0</v>
      </c>
      <c r="N27" s="1356">
        <v>46038.0</v>
      </c>
      <c r="O27" s="1356">
        <v>46039.0</v>
      </c>
      <c r="P27" s="1356">
        <v>46040.0</v>
      </c>
      <c r="Q27" s="1356">
        <v>46041.0</v>
      </c>
      <c r="R27" s="1356">
        <v>46042.0</v>
      </c>
      <c r="S27" s="1356">
        <v>46043.0</v>
      </c>
      <c r="T27" s="1356">
        <v>46044.0</v>
      </c>
      <c r="U27" s="1356">
        <v>46045.0</v>
      </c>
      <c r="V27" s="1356">
        <v>46046.0</v>
      </c>
      <c r="W27" s="1356">
        <v>46047.0</v>
      </c>
      <c r="X27" s="1356">
        <v>46048.0</v>
      </c>
      <c r="Y27" s="1356">
        <v>46049.0</v>
      </c>
      <c r="Z27" s="1356">
        <v>46050.0</v>
      </c>
      <c r="AA27" s="1356">
        <v>46051.0</v>
      </c>
      <c r="AB27" s="1356">
        <v>46052.0</v>
      </c>
      <c r="AC27" s="1356">
        <v>46053.0</v>
      </c>
      <c r="AD27" s="1356">
        <v>46054.0</v>
      </c>
      <c r="AE27" s="1356">
        <v>46055.0</v>
      </c>
      <c r="AF27" s="1356">
        <v>46056.0</v>
      </c>
      <c r="AG27" s="1356">
        <v>46057.0</v>
      </c>
      <c r="AH27" s="1357" t="s">
        <v>3305</v>
      </c>
      <c r="AI27" s="1512" t="s">
        <v>3306</v>
      </c>
      <c r="AJ27" s="1513" t="s">
        <v>3307</v>
      </c>
      <c r="AK27" s="1513" t="s">
        <v>3308</v>
      </c>
      <c r="AL27" s="50" t="s">
        <v>3309</v>
      </c>
      <c r="AM27" s="50" t="s">
        <v>3310</v>
      </c>
      <c r="AN27" s="50"/>
    </row>
    <row r="28">
      <c r="B28" s="109" t="s">
        <v>22</v>
      </c>
      <c r="C28" s="1425"/>
      <c r="D28" s="1056"/>
      <c r="E28" s="1056"/>
      <c r="F28" s="1425"/>
      <c r="G28" s="1425"/>
      <c r="H28" s="1056"/>
      <c r="I28" s="1425"/>
      <c r="J28" s="1425"/>
      <c r="K28" s="1056"/>
      <c r="L28" s="1056"/>
      <c r="M28" s="1056"/>
      <c r="N28" s="1425"/>
      <c r="O28" s="1423"/>
      <c r="P28" s="1423"/>
      <c r="Q28" s="1423"/>
      <c r="R28" s="124"/>
      <c r="S28" s="124"/>
      <c r="T28" s="1423"/>
      <c r="U28" s="1423"/>
      <c r="V28" s="1423"/>
      <c r="W28" s="1423"/>
      <c r="X28" s="1423"/>
      <c r="Y28" s="124"/>
      <c r="Z28" s="124"/>
      <c r="AA28" s="1423"/>
      <c r="AB28" s="1423"/>
      <c r="AC28" s="1423"/>
      <c r="AD28" s="1423"/>
      <c r="AE28" s="1423"/>
      <c r="AF28" s="124"/>
      <c r="AG28" s="124"/>
      <c r="AH28" s="1514">
        <f>SUM(C28:AF28)</f>
        <v>0</v>
      </c>
      <c r="AI28" s="1515"/>
      <c r="AJ28" s="1516"/>
      <c r="AK28" s="1516"/>
      <c r="AL28" s="393"/>
      <c r="AM28" s="393"/>
      <c r="AN28" s="50"/>
    </row>
    <row r="29">
      <c r="B29" s="1517" t="s">
        <v>97</v>
      </c>
      <c r="C29" s="1511"/>
      <c r="D29" s="1506"/>
      <c r="E29" s="1506"/>
      <c r="F29" s="1505"/>
      <c r="G29" s="1505"/>
      <c r="H29" s="1521"/>
      <c r="I29" s="1505"/>
      <c r="J29" s="1505"/>
      <c r="K29" s="1505"/>
      <c r="L29" s="1506"/>
      <c r="M29" s="1506"/>
      <c r="N29" s="1505"/>
      <c r="O29" s="1521"/>
      <c r="P29" s="1521"/>
      <c r="Q29" s="1506"/>
      <c r="R29" s="1506"/>
      <c r="S29" s="1506"/>
      <c r="T29" s="1506"/>
      <c r="U29" s="1506"/>
      <c r="V29" s="1521"/>
      <c r="W29" s="1506"/>
      <c r="X29" s="1506"/>
      <c r="Y29" s="1506"/>
      <c r="Z29" s="1506"/>
      <c r="AA29" s="1506"/>
      <c r="AB29" s="1506"/>
      <c r="AC29" s="1521"/>
      <c r="AD29" s="1521"/>
      <c r="AE29" s="1521"/>
      <c r="AF29" s="1521"/>
      <c r="AG29" s="1539"/>
      <c r="AH29" s="1523" t="str">
        <f t="shared" ref="AH29:AH33" si="31">AVERAGE(C29:AF29)</f>
        <v>#DIV/0!</v>
      </c>
      <c r="AI29" s="1320">
        <f t="shared" ref="AI29:AI33" si="32">SUM(C29:AF29)</f>
        <v>0</v>
      </c>
      <c r="AJ29" s="1524" t="str">
        <f t="shared" ref="AJ29:AJ33" si="33">IFERROR(AVERAGE(C29:F29),"-")</f>
        <v>-</v>
      </c>
      <c r="AK29" s="1524" t="str">
        <f t="shared" ref="AK29:AK33" si="34">IFERROR(AVERAGE(I29:M29),"-")</f>
        <v>-</v>
      </c>
      <c r="AL29" s="1516" t="str">
        <f t="shared" ref="AL29:AL33" si="35">IFERROR(AVERAGE(P29:T29),"-")</f>
        <v>-</v>
      </c>
      <c r="AM29" s="1516" t="str">
        <f t="shared" ref="AM29:AM33" si="36">IFERROR(AVERAGE(W29:AA29),"-")</f>
        <v>-</v>
      </c>
      <c r="AN29" s="1525"/>
    </row>
    <row r="30">
      <c r="B30" s="1526" t="s">
        <v>3290</v>
      </c>
      <c r="C30" s="1425"/>
      <c r="D30" s="1538"/>
      <c r="E30" s="1538"/>
      <c r="F30" s="1537"/>
      <c r="G30" s="1537"/>
      <c r="H30" s="1529"/>
      <c r="I30" s="1537"/>
      <c r="J30" s="1537"/>
      <c r="K30" s="1537"/>
      <c r="L30" s="1538"/>
      <c r="M30" s="1538"/>
      <c r="N30" s="1537"/>
      <c r="O30" s="1529"/>
      <c r="P30" s="1529"/>
      <c r="Q30" s="1538"/>
      <c r="R30" s="1538"/>
      <c r="S30" s="1538"/>
      <c r="T30" s="1538"/>
      <c r="U30" s="1538"/>
      <c r="V30" s="1529"/>
      <c r="W30" s="1538"/>
      <c r="X30" s="1538"/>
      <c r="Y30" s="1538"/>
      <c r="Z30" s="1538"/>
      <c r="AA30" s="1538"/>
      <c r="AB30" s="1538"/>
      <c r="AC30" s="1529"/>
      <c r="AD30" s="1529"/>
      <c r="AE30" s="1529"/>
      <c r="AF30" s="1529"/>
      <c r="AG30" s="124"/>
      <c r="AH30" s="1523" t="str">
        <f t="shared" si="31"/>
        <v>#DIV/0!</v>
      </c>
      <c r="AI30" s="1320">
        <f t="shared" si="32"/>
        <v>0</v>
      </c>
      <c r="AJ30" s="1524" t="str">
        <f t="shared" si="33"/>
        <v>-</v>
      </c>
      <c r="AK30" s="1524" t="str">
        <f t="shared" si="34"/>
        <v>-</v>
      </c>
      <c r="AL30" s="1516" t="str">
        <f t="shared" si="35"/>
        <v>-</v>
      </c>
      <c r="AM30" s="1516" t="str">
        <f t="shared" si="36"/>
        <v>-</v>
      </c>
      <c r="AN30" s="50"/>
    </row>
    <row r="31">
      <c r="B31" s="109" t="s">
        <v>1283</v>
      </c>
      <c r="C31" s="1425"/>
      <c r="D31" s="1056"/>
      <c r="E31" s="1056"/>
      <c r="F31" s="1425"/>
      <c r="G31" s="1425"/>
      <c r="H31" s="124"/>
      <c r="I31" s="1425"/>
      <c r="J31" s="1425"/>
      <c r="K31" s="1425"/>
      <c r="L31" s="1056"/>
      <c r="M31" s="1056"/>
      <c r="N31" s="1425"/>
      <c r="O31" s="124"/>
      <c r="P31" s="124"/>
      <c r="Q31" s="1056"/>
      <c r="R31" s="1056"/>
      <c r="S31" s="1056"/>
      <c r="T31" s="1056"/>
      <c r="U31" s="1056"/>
      <c r="V31" s="124"/>
      <c r="W31" s="1056"/>
      <c r="X31" s="1056"/>
      <c r="Y31" s="1056"/>
      <c r="Z31" s="1056"/>
      <c r="AA31" s="1056"/>
      <c r="AB31" s="1056"/>
      <c r="AC31" s="124"/>
      <c r="AD31" s="124"/>
      <c r="AE31" s="124"/>
      <c r="AF31" s="124"/>
      <c r="AG31" s="124"/>
      <c r="AH31" s="1523" t="str">
        <f t="shared" si="31"/>
        <v>#DIV/0!</v>
      </c>
      <c r="AI31" s="1320">
        <f t="shared" si="32"/>
        <v>0</v>
      </c>
      <c r="AJ31" s="1524" t="str">
        <f t="shared" si="33"/>
        <v>-</v>
      </c>
      <c r="AK31" s="1524" t="str">
        <f t="shared" si="34"/>
        <v>-</v>
      </c>
      <c r="AL31" s="1516" t="str">
        <f t="shared" si="35"/>
        <v>-</v>
      </c>
      <c r="AM31" s="1516" t="str">
        <f t="shared" si="36"/>
        <v>-</v>
      </c>
      <c r="AN31" s="50"/>
    </row>
    <row r="32">
      <c r="B32" s="109" t="s">
        <v>3315</v>
      </c>
      <c r="C32" s="1425"/>
      <c r="D32" s="1056"/>
      <c r="E32" s="1056"/>
      <c r="F32" s="1425"/>
      <c r="G32" s="1425"/>
      <c r="H32" s="124"/>
      <c r="I32" s="1425"/>
      <c r="J32" s="1425"/>
      <c r="K32" s="1425"/>
      <c r="L32" s="1056"/>
      <c r="M32" s="1056"/>
      <c r="N32" s="1425"/>
      <c r="O32" s="124"/>
      <c r="P32" s="124"/>
      <c r="Q32" s="1056"/>
      <c r="R32" s="1056"/>
      <c r="S32" s="1056"/>
      <c r="T32" s="1056"/>
      <c r="U32" s="1056"/>
      <c r="V32" s="124"/>
      <c r="W32" s="1056"/>
      <c r="X32" s="1056"/>
      <c r="Y32" s="1056"/>
      <c r="Z32" s="1056"/>
      <c r="AA32" s="1056"/>
      <c r="AB32" s="1056"/>
      <c r="AC32" s="124"/>
      <c r="AD32" s="124"/>
      <c r="AE32" s="124"/>
      <c r="AF32" s="124"/>
      <c r="AG32" s="124"/>
      <c r="AH32" s="1523" t="str">
        <f t="shared" si="31"/>
        <v>#DIV/0!</v>
      </c>
      <c r="AI32" s="1320">
        <f t="shared" si="32"/>
        <v>0</v>
      </c>
      <c r="AJ32" s="1524" t="str">
        <f t="shared" si="33"/>
        <v>-</v>
      </c>
      <c r="AK32" s="1524" t="str">
        <f t="shared" si="34"/>
        <v>-</v>
      </c>
      <c r="AL32" s="1516" t="str">
        <f t="shared" si="35"/>
        <v>-</v>
      </c>
      <c r="AM32" s="1516" t="str">
        <f t="shared" si="36"/>
        <v>-</v>
      </c>
      <c r="AN32" s="50"/>
    </row>
    <row r="33">
      <c r="B33" s="109" t="s">
        <v>96</v>
      </c>
      <c r="C33" s="1425"/>
      <c r="D33" s="1056"/>
      <c r="E33" s="1056"/>
      <c r="F33" s="1425"/>
      <c r="G33" s="1425"/>
      <c r="H33" s="124"/>
      <c r="I33" s="1425"/>
      <c r="J33" s="1425"/>
      <c r="K33" s="1425"/>
      <c r="L33" s="1056"/>
      <c r="M33" s="1056"/>
      <c r="N33" s="1425"/>
      <c r="O33" s="124"/>
      <c r="P33" s="124"/>
      <c r="Q33" s="1056"/>
      <c r="R33" s="1056"/>
      <c r="S33" s="1056"/>
      <c r="T33" s="1056"/>
      <c r="U33" s="1056"/>
      <c r="V33" s="124"/>
      <c r="W33" s="1056"/>
      <c r="X33" s="1056"/>
      <c r="Y33" s="1056"/>
      <c r="Z33" s="1056"/>
      <c r="AA33" s="1056"/>
      <c r="AB33" s="1056"/>
      <c r="AC33" s="124"/>
      <c r="AD33" s="124"/>
      <c r="AE33" s="124"/>
      <c r="AF33" s="124"/>
      <c r="AG33" s="124"/>
      <c r="AH33" s="1523" t="str">
        <f t="shared" si="31"/>
        <v>#DIV/0!</v>
      </c>
      <c r="AI33" s="1320">
        <f t="shared" si="32"/>
        <v>0</v>
      </c>
      <c r="AJ33" s="1524" t="str">
        <f t="shared" si="33"/>
        <v>-</v>
      </c>
      <c r="AK33" s="1524" t="str">
        <f t="shared" si="34"/>
        <v>-</v>
      </c>
      <c r="AL33" s="1516" t="str">
        <f t="shared" si="35"/>
        <v>-</v>
      </c>
      <c r="AM33" s="1516" t="str">
        <f t="shared" si="36"/>
        <v>-</v>
      </c>
      <c r="AN33" s="50"/>
    </row>
    <row r="34">
      <c r="B34" s="1373" t="s">
        <v>3317</v>
      </c>
      <c r="C34" s="1410">
        <f t="shared" ref="C34:AG34" si="37">C33-C28</f>
        <v>0</v>
      </c>
      <c r="D34" s="1410">
        <f t="shared" si="37"/>
        <v>0</v>
      </c>
      <c r="E34" s="1410">
        <f t="shared" si="37"/>
        <v>0</v>
      </c>
      <c r="F34" s="1410">
        <f t="shared" si="37"/>
        <v>0</v>
      </c>
      <c r="G34" s="1410">
        <f t="shared" si="37"/>
        <v>0</v>
      </c>
      <c r="H34" s="1410">
        <f t="shared" si="37"/>
        <v>0</v>
      </c>
      <c r="I34" s="1410">
        <f t="shared" si="37"/>
        <v>0</v>
      </c>
      <c r="J34" s="1410">
        <f t="shared" si="37"/>
        <v>0</v>
      </c>
      <c r="K34" s="1410">
        <f t="shared" si="37"/>
        <v>0</v>
      </c>
      <c r="L34" s="1410">
        <f t="shared" si="37"/>
        <v>0</v>
      </c>
      <c r="M34" s="1410">
        <f t="shared" si="37"/>
        <v>0</v>
      </c>
      <c r="N34" s="1410">
        <f t="shared" si="37"/>
        <v>0</v>
      </c>
      <c r="O34" s="1410">
        <f t="shared" si="37"/>
        <v>0</v>
      </c>
      <c r="P34" s="1410">
        <f t="shared" si="37"/>
        <v>0</v>
      </c>
      <c r="Q34" s="1410">
        <f t="shared" si="37"/>
        <v>0</v>
      </c>
      <c r="R34" s="1410">
        <f t="shared" si="37"/>
        <v>0</v>
      </c>
      <c r="S34" s="1410">
        <f t="shared" si="37"/>
        <v>0</v>
      </c>
      <c r="T34" s="1410">
        <f t="shared" si="37"/>
        <v>0</v>
      </c>
      <c r="U34" s="1410">
        <f t="shared" si="37"/>
        <v>0</v>
      </c>
      <c r="V34" s="1410">
        <f t="shared" si="37"/>
        <v>0</v>
      </c>
      <c r="W34" s="1410">
        <f t="shared" si="37"/>
        <v>0</v>
      </c>
      <c r="X34" s="1410">
        <f t="shared" si="37"/>
        <v>0</v>
      </c>
      <c r="Y34" s="1410">
        <f t="shared" si="37"/>
        <v>0</v>
      </c>
      <c r="Z34" s="1410">
        <f t="shared" si="37"/>
        <v>0</v>
      </c>
      <c r="AA34" s="1410">
        <f t="shared" si="37"/>
        <v>0</v>
      </c>
      <c r="AB34" s="1410">
        <f t="shared" si="37"/>
        <v>0</v>
      </c>
      <c r="AC34" s="1410">
        <f t="shared" si="37"/>
        <v>0</v>
      </c>
      <c r="AD34" s="1410">
        <f t="shared" si="37"/>
        <v>0</v>
      </c>
      <c r="AE34" s="1410">
        <f t="shared" si="37"/>
        <v>0</v>
      </c>
      <c r="AF34" s="1410">
        <f t="shared" si="37"/>
        <v>0</v>
      </c>
      <c r="AG34" s="1410">
        <f t="shared" si="37"/>
        <v>0</v>
      </c>
      <c r="AH34" s="1530">
        <f>SUM(C34:AG34)</f>
        <v>0</v>
      </c>
      <c r="AI34" s="1531"/>
      <c r="AJ34" s="393"/>
      <c r="AK34" s="1516"/>
      <c r="AL34" s="393"/>
      <c r="AM34" s="1516"/>
      <c r="AN34" s="50"/>
    </row>
    <row r="35">
      <c r="B35" s="1375" t="s">
        <v>157</v>
      </c>
      <c r="C35" s="1376" t="str">
        <f t="shared" ref="C35:AG35" si="38">C30/C29</f>
        <v>#DIV/0!</v>
      </c>
      <c r="D35" s="1376" t="str">
        <f t="shared" si="38"/>
        <v>#DIV/0!</v>
      </c>
      <c r="E35" s="1376" t="str">
        <f t="shared" si="38"/>
        <v>#DIV/0!</v>
      </c>
      <c r="F35" s="1376" t="str">
        <f t="shared" si="38"/>
        <v>#DIV/0!</v>
      </c>
      <c r="G35" s="1376" t="str">
        <f t="shared" si="38"/>
        <v>#DIV/0!</v>
      </c>
      <c r="H35" s="1376" t="str">
        <f t="shared" si="38"/>
        <v>#DIV/0!</v>
      </c>
      <c r="I35" s="1376" t="str">
        <f t="shared" si="38"/>
        <v>#DIV/0!</v>
      </c>
      <c r="J35" s="1376" t="str">
        <f t="shared" si="38"/>
        <v>#DIV/0!</v>
      </c>
      <c r="K35" s="1376" t="str">
        <f t="shared" si="38"/>
        <v>#DIV/0!</v>
      </c>
      <c r="L35" s="1376" t="str">
        <f t="shared" si="38"/>
        <v>#DIV/0!</v>
      </c>
      <c r="M35" s="1376" t="str">
        <f t="shared" si="38"/>
        <v>#DIV/0!</v>
      </c>
      <c r="N35" s="1376" t="str">
        <f t="shared" si="38"/>
        <v>#DIV/0!</v>
      </c>
      <c r="O35" s="1376" t="str">
        <f t="shared" si="38"/>
        <v>#DIV/0!</v>
      </c>
      <c r="P35" s="1376" t="str">
        <f t="shared" si="38"/>
        <v>#DIV/0!</v>
      </c>
      <c r="Q35" s="1376" t="str">
        <f t="shared" si="38"/>
        <v>#DIV/0!</v>
      </c>
      <c r="R35" s="1376" t="str">
        <f t="shared" si="38"/>
        <v>#DIV/0!</v>
      </c>
      <c r="S35" s="1376" t="str">
        <f t="shared" si="38"/>
        <v>#DIV/0!</v>
      </c>
      <c r="T35" s="1376" t="str">
        <f t="shared" si="38"/>
        <v>#DIV/0!</v>
      </c>
      <c r="U35" s="1376" t="str">
        <f t="shared" si="38"/>
        <v>#DIV/0!</v>
      </c>
      <c r="V35" s="1376" t="str">
        <f t="shared" si="38"/>
        <v>#DIV/0!</v>
      </c>
      <c r="W35" s="1376" t="str">
        <f t="shared" si="38"/>
        <v>#DIV/0!</v>
      </c>
      <c r="X35" s="1376" t="str">
        <f t="shared" si="38"/>
        <v>#DIV/0!</v>
      </c>
      <c r="Y35" s="1376" t="str">
        <f t="shared" si="38"/>
        <v>#DIV/0!</v>
      </c>
      <c r="Z35" s="1376" t="str">
        <f t="shared" si="38"/>
        <v>#DIV/0!</v>
      </c>
      <c r="AA35" s="1376" t="str">
        <f t="shared" si="38"/>
        <v>#DIV/0!</v>
      </c>
      <c r="AB35" s="1376" t="str">
        <f t="shared" si="38"/>
        <v>#DIV/0!</v>
      </c>
      <c r="AC35" s="1376" t="str">
        <f t="shared" si="38"/>
        <v>#DIV/0!</v>
      </c>
      <c r="AD35" s="1376" t="str">
        <f t="shared" si="38"/>
        <v>#DIV/0!</v>
      </c>
      <c r="AE35" s="1376" t="str">
        <f t="shared" si="38"/>
        <v>#DIV/0!</v>
      </c>
      <c r="AF35" s="1376" t="str">
        <f t="shared" si="38"/>
        <v>#DIV/0!</v>
      </c>
      <c r="AG35" s="1376" t="str">
        <f t="shared" si="38"/>
        <v>#DIV/0!</v>
      </c>
      <c r="AH35" s="1532" t="str">
        <f t="shared" ref="AH35:AH38" si="40">AVERAGE(C35:AF35)</f>
        <v>#DIV/0!</v>
      </c>
      <c r="AI35" s="1531"/>
      <c r="AJ35" s="1525"/>
      <c r="AK35" s="1533"/>
      <c r="AL35" s="1525"/>
      <c r="AM35" s="1534"/>
      <c r="AN35" s="50"/>
    </row>
    <row r="36">
      <c r="B36" s="1375" t="s">
        <v>159</v>
      </c>
      <c r="C36" s="1376" t="str">
        <f t="shared" ref="C36:AG36" si="39">C31/C30</f>
        <v>#DIV/0!</v>
      </c>
      <c r="D36" s="1376" t="str">
        <f t="shared" si="39"/>
        <v>#DIV/0!</v>
      </c>
      <c r="E36" s="1376" t="str">
        <f t="shared" si="39"/>
        <v>#DIV/0!</v>
      </c>
      <c r="F36" s="1376" t="str">
        <f t="shared" si="39"/>
        <v>#DIV/0!</v>
      </c>
      <c r="G36" s="1376" t="str">
        <f t="shared" si="39"/>
        <v>#DIV/0!</v>
      </c>
      <c r="H36" s="1376" t="str">
        <f t="shared" si="39"/>
        <v>#DIV/0!</v>
      </c>
      <c r="I36" s="1376" t="str">
        <f t="shared" si="39"/>
        <v>#DIV/0!</v>
      </c>
      <c r="J36" s="1376" t="str">
        <f t="shared" si="39"/>
        <v>#DIV/0!</v>
      </c>
      <c r="K36" s="1376" t="str">
        <f t="shared" si="39"/>
        <v>#DIV/0!</v>
      </c>
      <c r="L36" s="1376" t="str">
        <f t="shared" si="39"/>
        <v>#DIV/0!</v>
      </c>
      <c r="M36" s="1376" t="str">
        <f t="shared" si="39"/>
        <v>#DIV/0!</v>
      </c>
      <c r="N36" s="1376" t="str">
        <f t="shared" si="39"/>
        <v>#DIV/0!</v>
      </c>
      <c r="O36" s="1376" t="str">
        <f t="shared" si="39"/>
        <v>#DIV/0!</v>
      </c>
      <c r="P36" s="1376" t="str">
        <f t="shared" si="39"/>
        <v>#DIV/0!</v>
      </c>
      <c r="Q36" s="1376" t="str">
        <f t="shared" si="39"/>
        <v>#DIV/0!</v>
      </c>
      <c r="R36" s="1376" t="str">
        <f t="shared" si="39"/>
        <v>#DIV/0!</v>
      </c>
      <c r="S36" s="1376" t="str">
        <f t="shared" si="39"/>
        <v>#DIV/0!</v>
      </c>
      <c r="T36" s="1376" t="str">
        <f t="shared" si="39"/>
        <v>#DIV/0!</v>
      </c>
      <c r="U36" s="1376" t="str">
        <f t="shared" si="39"/>
        <v>#DIV/0!</v>
      </c>
      <c r="V36" s="1376" t="str">
        <f t="shared" si="39"/>
        <v>#DIV/0!</v>
      </c>
      <c r="W36" s="1376" t="str">
        <f t="shared" si="39"/>
        <v>#DIV/0!</v>
      </c>
      <c r="X36" s="1376" t="str">
        <f t="shared" si="39"/>
        <v>#DIV/0!</v>
      </c>
      <c r="Y36" s="1376" t="str">
        <f t="shared" si="39"/>
        <v>#DIV/0!</v>
      </c>
      <c r="Z36" s="1376" t="str">
        <f t="shared" si="39"/>
        <v>#DIV/0!</v>
      </c>
      <c r="AA36" s="1376" t="str">
        <f t="shared" si="39"/>
        <v>#DIV/0!</v>
      </c>
      <c r="AB36" s="1376" t="str">
        <f t="shared" si="39"/>
        <v>#DIV/0!</v>
      </c>
      <c r="AC36" s="1376" t="str">
        <f t="shared" si="39"/>
        <v>#DIV/0!</v>
      </c>
      <c r="AD36" s="1376" t="str">
        <f t="shared" si="39"/>
        <v>#DIV/0!</v>
      </c>
      <c r="AE36" s="1376" t="str">
        <f t="shared" si="39"/>
        <v>#DIV/0!</v>
      </c>
      <c r="AF36" s="1376" t="str">
        <f t="shared" si="39"/>
        <v>#DIV/0!</v>
      </c>
      <c r="AG36" s="1376" t="str">
        <f t="shared" si="39"/>
        <v>#DIV/0!</v>
      </c>
      <c r="AH36" s="1532" t="str">
        <f t="shared" si="40"/>
        <v>#DIV/0!</v>
      </c>
      <c r="AI36" s="1531"/>
      <c r="AJ36" s="1534"/>
      <c r="AK36" s="1513"/>
      <c r="AL36" s="1513"/>
      <c r="AM36" s="1513"/>
      <c r="AN36" s="50"/>
    </row>
    <row r="37">
      <c r="B37" s="1375" t="s">
        <v>161</v>
      </c>
      <c r="C37" s="1376" t="str">
        <f t="shared" ref="C37:AG37" si="41">C32/C31</f>
        <v>#DIV/0!</v>
      </c>
      <c r="D37" s="1376" t="str">
        <f t="shared" si="41"/>
        <v>#DIV/0!</v>
      </c>
      <c r="E37" s="1376" t="str">
        <f t="shared" si="41"/>
        <v>#DIV/0!</v>
      </c>
      <c r="F37" s="1376" t="str">
        <f t="shared" si="41"/>
        <v>#DIV/0!</v>
      </c>
      <c r="G37" s="1376" t="str">
        <f t="shared" si="41"/>
        <v>#DIV/0!</v>
      </c>
      <c r="H37" s="1376" t="str">
        <f t="shared" si="41"/>
        <v>#DIV/0!</v>
      </c>
      <c r="I37" s="1376" t="str">
        <f t="shared" si="41"/>
        <v>#DIV/0!</v>
      </c>
      <c r="J37" s="1376" t="str">
        <f t="shared" si="41"/>
        <v>#DIV/0!</v>
      </c>
      <c r="K37" s="1376" t="str">
        <f t="shared" si="41"/>
        <v>#DIV/0!</v>
      </c>
      <c r="L37" s="1376" t="str">
        <f t="shared" si="41"/>
        <v>#DIV/0!</v>
      </c>
      <c r="M37" s="1376" t="str">
        <f t="shared" si="41"/>
        <v>#DIV/0!</v>
      </c>
      <c r="N37" s="1376" t="str">
        <f t="shared" si="41"/>
        <v>#DIV/0!</v>
      </c>
      <c r="O37" s="1376" t="str">
        <f t="shared" si="41"/>
        <v>#DIV/0!</v>
      </c>
      <c r="P37" s="1376" t="str">
        <f t="shared" si="41"/>
        <v>#DIV/0!</v>
      </c>
      <c r="Q37" s="1376" t="str">
        <f t="shared" si="41"/>
        <v>#DIV/0!</v>
      </c>
      <c r="R37" s="1376" t="str">
        <f t="shared" si="41"/>
        <v>#DIV/0!</v>
      </c>
      <c r="S37" s="1376" t="str">
        <f t="shared" si="41"/>
        <v>#DIV/0!</v>
      </c>
      <c r="T37" s="1376" t="str">
        <f t="shared" si="41"/>
        <v>#DIV/0!</v>
      </c>
      <c r="U37" s="1376" t="str">
        <f t="shared" si="41"/>
        <v>#DIV/0!</v>
      </c>
      <c r="V37" s="1376" t="str">
        <f t="shared" si="41"/>
        <v>#DIV/0!</v>
      </c>
      <c r="W37" s="1376" t="str">
        <f t="shared" si="41"/>
        <v>#DIV/0!</v>
      </c>
      <c r="X37" s="1376" t="str">
        <f t="shared" si="41"/>
        <v>#DIV/0!</v>
      </c>
      <c r="Y37" s="1376" t="str">
        <f t="shared" si="41"/>
        <v>#DIV/0!</v>
      </c>
      <c r="Z37" s="1376" t="str">
        <f t="shared" si="41"/>
        <v>#DIV/0!</v>
      </c>
      <c r="AA37" s="1376" t="str">
        <f t="shared" si="41"/>
        <v>#DIV/0!</v>
      </c>
      <c r="AB37" s="1376" t="str">
        <f t="shared" si="41"/>
        <v>#DIV/0!</v>
      </c>
      <c r="AC37" s="1376" t="str">
        <f t="shared" si="41"/>
        <v>#DIV/0!</v>
      </c>
      <c r="AD37" s="1376" t="str">
        <f t="shared" si="41"/>
        <v>#DIV/0!</v>
      </c>
      <c r="AE37" s="1376" t="str">
        <f t="shared" si="41"/>
        <v>#DIV/0!</v>
      </c>
      <c r="AF37" s="1376" t="str">
        <f t="shared" si="41"/>
        <v>#DIV/0!</v>
      </c>
      <c r="AG37" s="1376" t="str">
        <f t="shared" si="41"/>
        <v>#DIV/0!</v>
      </c>
      <c r="AH37" s="1532" t="str">
        <f t="shared" si="40"/>
        <v>#DIV/0!</v>
      </c>
      <c r="AI37" s="1531"/>
      <c r="AJ37" s="1534"/>
      <c r="AK37" s="1513"/>
      <c r="AL37" s="1513"/>
      <c r="AM37" s="1513"/>
      <c r="AN37" s="50"/>
    </row>
    <row r="38">
      <c r="B38" s="1375" t="s">
        <v>163</v>
      </c>
      <c r="C38" s="1376" t="str">
        <f t="shared" ref="C38:AG38" si="42">C33/C32</f>
        <v>#DIV/0!</v>
      </c>
      <c r="D38" s="1376" t="str">
        <f t="shared" si="42"/>
        <v>#DIV/0!</v>
      </c>
      <c r="E38" s="1376" t="str">
        <f t="shared" si="42"/>
        <v>#DIV/0!</v>
      </c>
      <c r="F38" s="1376" t="str">
        <f t="shared" si="42"/>
        <v>#DIV/0!</v>
      </c>
      <c r="G38" s="1376" t="str">
        <f t="shared" si="42"/>
        <v>#DIV/0!</v>
      </c>
      <c r="H38" s="1376" t="str">
        <f t="shared" si="42"/>
        <v>#DIV/0!</v>
      </c>
      <c r="I38" s="1376" t="str">
        <f t="shared" si="42"/>
        <v>#DIV/0!</v>
      </c>
      <c r="J38" s="1376" t="str">
        <f t="shared" si="42"/>
        <v>#DIV/0!</v>
      </c>
      <c r="K38" s="1376" t="str">
        <f t="shared" si="42"/>
        <v>#DIV/0!</v>
      </c>
      <c r="L38" s="1376" t="str">
        <f t="shared" si="42"/>
        <v>#DIV/0!</v>
      </c>
      <c r="M38" s="1376" t="str">
        <f t="shared" si="42"/>
        <v>#DIV/0!</v>
      </c>
      <c r="N38" s="1376" t="str">
        <f t="shared" si="42"/>
        <v>#DIV/0!</v>
      </c>
      <c r="O38" s="1376" t="str">
        <f t="shared" si="42"/>
        <v>#DIV/0!</v>
      </c>
      <c r="P38" s="1376" t="str">
        <f t="shared" si="42"/>
        <v>#DIV/0!</v>
      </c>
      <c r="Q38" s="1376" t="str">
        <f t="shared" si="42"/>
        <v>#DIV/0!</v>
      </c>
      <c r="R38" s="1376" t="str">
        <f t="shared" si="42"/>
        <v>#DIV/0!</v>
      </c>
      <c r="S38" s="1376" t="str">
        <f t="shared" si="42"/>
        <v>#DIV/0!</v>
      </c>
      <c r="T38" s="1376" t="str">
        <f t="shared" si="42"/>
        <v>#DIV/0!</v>
      </c>
      <c r="U38" s="1376" t="str">
        <f t="shared" si="42"/>
        <v>#DIV/0!</v>
      </c>
      <c r="V38" s="1376" t="str">
        <f t="shared" si="42"/>
        <v>#DIV/0!</v>
      </c>
      <c r="W38" s="1376" t="str">
        <f t="shared" si="42"/>
        <v>#DIV/0!</v>
      </c>
      <c r="X38" s="1376" t="str">
        <f t="shared" si="42"/>
        <v>#DIV/0!</v>
      </c>
      <c r="Y38" s="1376" t="str">
        <f t="shared" si="42"/>
        <v>#DIV/0!</v>
      </c>
      <c r="Z38" s="1376" t="str">
        <f t="shared" si="42"/>
        <v>#DIV/0!</v>
      </c>
      <c r="AA38" s="1376" t="str">
        <f t="shared" si="42"/>
        <v>#DIV/0!</v>
      </c>
      <c r="AB38" s="1376" t="str">
        <f t="shared" si="42"/>
        <v>#DIV/0!</v>
      </c>
      <c r="AC38" s="1376" t="str">
        <f t="shared" si="42"/>
        <v>#DIV/0!</v>
      </c>
      <c r="AD38" s="1376" t="str">
        <f t="shared" si="42"/>
        <v>#DIV/0!</v>
      </c>
      <c r="AE38" s="1376" t="str">
        <f t="shared" si="42"/>
        <v>#DIV/0!</v>
      </c>
      <c r="AF38" s="1376" t="str">
        <f t="shared" si="42"/>
        <v>#DIV/0!</v>
      </c>
      <c r="AG38" s="1376" t="str">
        <f t="shared" si="42"/>
        <v>#DIV/0!</v>
      </c>
      <c r="AH38" s="1532" t="str">
        <f t="shared" si="40"/>
        <v>#DIV/0!</v>
      </c>
      <c r="AI38" s="1531"/>
      <c r="AJ38" s="1534"/>
      <c r="AK38" s="1513"/>
      <c r="AL38" s="1513"/>
      <c r="AM38" s="1513"/>
      <c r="AN38" s="50"/>
    </row>
  </sheetData>
  <mergeCells count="3">
    <mergeCell ref="A1:A12"/>
    <mergeCell ref="A14:A25"/>
    <mergeCell ref="A27:A38"/>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3" width="8.38"/>
    <col customWidth="1" min="4" max="4" width="23.5"/>
    <col customWidth="1" min="5" max="5" width="15.38"/>
    <col customWidth="1" min="6" max="6" width="13.0"/>
    <col customWidth="1" min="7" max="7" width="24.63"/>
    <col customWidth="1" min="8" max="9" width="10.75"/>
    <col customWidth="1" min="10" max="12" width="10.13"/>
    <col customWidth="1" min="13" max="13" width="13.25"/>
    <col customWidth="1" min="14" max="14" width="46.0"/>
    <col customWidth="1" min="15" max="22" width="11.88"/>
    <col customWidth="1" min="23" max="39" width="62.63"/>
  </cols>
  <sheetData>
    <row r="1" ht="12.75" customHeight="1">
      <c r="A1" s="795" t="s">
        <v>67</v>
      </c>
      <c r="B1" s="460">
        <f>TODAY()
</f>
        <v>46192</v>
      </c>
      <c r="C1" s="461" t="s">
        <v>68</v>
      </c>
      <c r="D1" s="122"/>
      <c r="E1" s="462">
        <f>_xlfn.NETWORKDAYS.INTL(B3, B4, "0000011", B7:B10)
</f>
        <v>20</v>
      </c>
      <c r="F1" s="463"/>
      <c r="G1" s="1602">
        <v>45962.0</v>
      </c>
      <c r="H1" s="59"/>
      <c r="I1" s="797">
        <f>COUNTIFS(F14:F813, G1, D14:D813, "AA課金") + COUNTIFS(F14:F813, G1, D14:D813, "A受注")</f>
        <v>0</v>
      </c>
      <c r="J1" s="59"/>
      <c r="K1" s="477"/>
      <c r="L1" s="477"/>
      <c r="M1" s="477"/>
      <c r="N1" s="477"/>
      <c r="O1" s="477"/>
      <c r="P1" s="477"/>
      <c r="Q1" s="477"/>
      <c r="R1" s="477"/>
      <c r="S1" s="477"/>
      <c r="T1" s="477"/>
      <c r="U1" s="477"/>
      <c r="V1" s="477"/>
      <c r="W1" s="477"/>
      <c r="X1" s="477"/>
      <c r="Y1" s="477"/>
      <c r="Z1" s="592"/>
      <c r="AA1" s="592"/>
      <c r="AB1" s="592"/>
      <c r="AC1" s="592"/>
      <c r="AD1" s="592"/>
      <c r="AE1" s="592"/>
      <c r="AF1" s="592"/>
      <c r="AG1" s="592"/>
      <c r="AH1" s="592"/>
      <c r="AI1" s="592"/>
      <c r="AJ1" s="592"/>
      <c r="AK1" s="592"/>
      <c r="AL1" s="592"/>
      <c r="AM1" s="592"/>
    </row>
    <row r="2" ht="12.75" customHeight="1">
      <c r="A2" s="539"/>
      <c r="B2" s="479"/>
      <c r="C2" s="461" t="s">
        <v>75</v>
      </c>
      <c r="D2" s="122"/>
      <c r="E2" s="462">
        <f>_xlfn.NETWORKDAYS.INTL(B3, B1, "0000011", B7:B12)
</f>
        <v>165</v>
      </c>
      <c r="F2" s="463"/>
      <c r="G2" s="1604" t="s">
        <v>102</v>
      </c>
      <c r="H2" s="170"/>
      <c r="I2" s="806">
        <f>'【10月】月間進捗管理シート'!B3</f>
        <v>1600000</v>
      </c>
      <c r="J2" s="170"/>
      <c r="K2" s="477"/>
      <c r="L2" s="477"/>
      <c r="N2" s="1630"/>
      <c r="O2" s="477"/>
      <c r="P2" s="477"/>
      <c r="Q2" s="477"/>
      <c r="R2" s="477"/>
      <c r="S2" s="477"/>
      <c r="T2" s="477"/>
      <c r="U2" s="477"/>
      <c r="V2" s="477"/>
      <c r="W2" s="477"/>
      <c r="X2" s="477"/>
      <c r="Y2" s="477"/>
      <c r="Z2" s="592"/>
      <c r="AA2" s="592"/>
      <c r="AB2" s="592"/>
      <c r="AC2" s="592"/>
      <c r="AD2" s="592"/>
      <c r="AE2" s="592"/>
      <c r="AF2" s="592"/>
      <c r="AG2" s="592"/>
      <c r="AH2" s="592"/>
      <c r="AI2" s="592"/>
      <c r="AJ2" s="592"/>
      <c r="AK2" s="592"/>
      <c r="AL2" s="592"/>
      <c r="AM2" s="592"/>
    </row>
    <row r="3" ht="12.75" customHeight="1">
      <c r="A3" s="815" t="s">
        <v>77</v>
      </c>
      <c r="B3" s="496">
        <v>45962.0</v>
      </c>
      <c r="C3" s="461" t="s">
        <v>78</v>
      </c>
      <c r="D3" s="122"/>
      <c r="E3" s="462">
        <f>E1-E2+1</f>
        <v>-144</v>
      </c>
      <c r="F3" s="463"/>
      <c r="G3" s="172"/>
      <c r="H3" s="7"/>
      <c r="I3" s="172"/>
      <c r="J3" s="7"/>
      <c r="K3" s="477"/>
      <c r="L3" s="477"/>
      <c r="M3" s="477"/>
      <c r="N3" s="1630"/>
      <c r="O3" s="477"/>
      <c r="P3" s="477"/>
      <c r="Q3" s="477"/>
      <c r="R3" s="477"/>
      <c r="S3" s="477"/>
      <c r="T3" s="477"/>
      <c r="U3" s="477"/>
      <c r="V3" s="477"/>
      <c r="W3" s="477"/>
      <c r="X3" s="477"/>
      <c r="Y3" s="477"/>
      <c r="Z3" s="592"/>
      <c r="AA3" s="592"/>
      <c r="AB3" s="592"/>
      <c r="AC3" s="592"/>
      <c r="AD3" s="592"/>
      <c r="AE3" s="592"/>
      <c r="AF3" s="592"/>
      <c r="AG3" s="592"/>
      <c r="AH3" s="592"/>
      <c r="AI3" s="592"/>
      <c r="AJ3" s="592"/>
      <c r="AK3" s="592"/>
      <c r="AL3" s="592"/>
      <c r="AM3" s="592"/>
    </row>
    <row r="4" ht="12.75" customHeight="1">
      <c r="A4" s="815" t="s">
        <v>80</v>
      </c>
      <c r="B4" s="496">
        <v>45991.0</v>
      </c>
      <c r="C4" s="461" t="s">
        <v>81</v>
      </c>
      <c r="D4" s="122"/>
      <c r="E4" s="462">
        <f>_xlfn.NETWORKDAYS.INTL(B3, B5, "0000011", B7:B12)
</f>
        <v>16</v>
      </c>
      <c r="F4" s="463"/>
      <c r="G4" s="1604" t="s">
        <v>105</v>
      </c>
      <c r="H4" s="170"/>
      <c r="I4" s="816" t="str">
        <f>IFERROR(__xludf.DUMMYFUNCTION("SUM(FILTER(L14:L813, (D14:D813=""AA課金"")+(D14:D813=""A受注""), F14:F813=G1))"),"#N/A")</f>
        <v>#N/A</v>
      </c>
      <c r="J4" s="170"/>
      <c r="K4" s="477"/>
      <c r="L4" s="477"/>
      <c r="M4" s="477"/>
      <c r="N4" s="1630"/>
      <c r="O4" s="477"/>
      <c r="P4" s="477"/>
      <c r="Q4" s="477"/>
      <c r="R4" s="477"/>
      <c r="S4" s="477"/>
      <c r="T4" s="477"/>
      <c r="U4" s="477"/>
      <c r="V4" s="477"/>
      <c r="W4" s="477"/>
      <c r="X4" s="477"/>
      <c r="Y4" s="477"/>
      <c r="Z4" s="592"/>
      <c r="AA4" s="592"/>
      <c r="AB4" s="592"/>
      <c r="AC4" s="592"/>
      <c r="AD4" s="592"/>
      <c r="AE4" s="592"/>
      <c r="AF4" s="592"/>
      <c r="AG4" s="592"/>
      <c r="AH4" s="592"/>
      <c r="AI4" s="592"/>
      <c r="AJ4" s="592"/>
      <c r="AK4" s="592"/>
      <c r="AL4" s="592"/>
      <c r="AM4" s="592"/>
    </row>
    <row r="5" ht="12.75" customHeight="1">
      <c r="A5" s="829" t="s">
        <v>83</v>
      </c>
      <c r="B5" s="830">
        <v>45985.0</v>
      </c>
      <c r="C5" s="461" t="s">
        <v>84</v>
      </c>
      <c r="D5" s="122"/>
      <c r="E5" s="503">
        <f>E4-E2+1</f>
        <v>-148</v>
      </c>
      <c r="F5" s="463"/>
      <c r="G5" s="172"/>
      <c r="H5" s="7"/>
      <c r="I5" s="172"/>
      <c r="J5" s="7"/>
      <c r="K5" s="477"/>
      <c r="AE5" s="592"/>
      <c r="AF5" s="592"/>
      <c r="AG5" s="592"/>
      <c r="AH5" s="592"/>
      <c r="AI5" s="592"/>
      <c r="AJ5" s="592"/>
      <c r="AK5" s="592"/>
      <c r="AL5" s="592"/>
      <c r="AM5" s="592"/>
    </row>
    <row r="6" ht="12.75" customHeight="1">
      <c r="A6" s="836" t="s">
        <v>85</v>
      </c>
      <c r="B6" s="496">
        <v>45988.0</v>
      </c>
      <c r="C6" s="515" t="s">
        <v>86</v>
      </c>
      <c r="D6" s="122"/>
      <c r="E6" s="516">
        <f>_xlfn.NETWORKDAYS.INTL(B3, B6, "0000011", B7:B12)
</f>
        <v>19</v>
      </c>
      <c r="F6" s="463"/>
      <c r="G6" s="1604" t="s">
        <v>106</v>
      </c>
      <c r="H6" s="170"/>
      <c r="I6" s="816" t="str">
        <f>IFERROR(__xludf.DUMMYFUNCTION("SUM(FILTER(L15:L822, ((D15:D822=""B商談済み回答待ち"")+(D15:D822=""AA課金"")+(D15:D822=""A受注"")), F15:F822=G1))"),"#N/A")</f>
        <v>#N/A</v>
      </c>
      <c r="J6" s="170"/>
      <c r="K6" s="477"/>
      <c r="AE6" s="592"/>
      <c r="AF6" s="592"/>
      <c r="AG6" s="592"/>
      <c r="AH6" s="592"/>
      <c r="AI6" s="592"/>
      <c r="AJ6" s="592"/>
      <c r="AK6" s="592"/>
      <c r="AL6" s="592"/>
      <c r="AM6" s="592"/>
    </row>
    <row r="7" ht="12.75" customHeight="1">
      <c r="A7" s="840" t="s">
        <v>88</v>
      </c>
      <c r="B7" s="841"/>
      <c r="C7" s="842" t="s">
        <v>89</v>
      </c>
      <c r="D7" s="122"/>
      <c r="E7" s="871">
        <f>E6-E2+1</f>
        <v>-145</v>
      </c>
      <c r="F7" s="463"/>
      <c r="G7" s="172"/>
      <c r="H7" s="7"/>
      <c r="I7" s="172"/>
      <c r="J7" s="7"/>
      <c r="K7" s="477"/>
      <c r="AE7" s="592"/>
      <c r="AF7" s="592"/>
      <c r="AG7" s="592"/>
      <c r="AH7" s="592"/>
      <c r="AI7" s="592"/>
      <c r="AJ7" s="592"/>
      <c r="AK7" s="592"/>
      <c r="AL7" s="592"/>
      <c r="AM7" s="592"/>
    </row>
    <row r="8" ht="12.75" customHeight="1">
      <c r="A8" s="539"/>
      <c r="B8" s="496"/>
      <c r="C8" s="531" t="s">
        <v>90</v>
      </c>
      <c r="D8" s="122"/>
      <c r="E8" s="535">
        <f>E9+E10+E11</f>
        <v>2</v>
      </c>
      <c r="F8" s="463"/>
      <c r="G8" s="1604" t="s">
        <v>107</v>
      </c>
      <c r="H8" s="170"/>
      <c r="I8" s="816" t="str">
        <f>I4/E9</f>
        <v>#N/A</v>
      </c>
      <c r="J8" s="170"/>
      <c r="K8" s="477"/>
      <c r="AE8" s="592"/>
      <c r="AF8" s="592"/>
      <c r="AG8" s="592"/>
      <c r="AH8" s="592"/>
      <c r="AI8" s="592"/>
      <c r="AJ8" s="592"/>
      <c r="AK8" s="592"/>
      <c r="AL8" s="592"/>
      <c r="AM8" s="592"/>
    </row>
    <row r="9" ht="12.75" customHeight="1">
      <c r="A9" s="539"/>
      <c r="B9" s="496"/>
      <c r="C9" s="1631" t="s">
        <v>92</v>
      </c>
      <c r="D9" s="122"/>
      <c r="E9" s="1632">
        <f>COUNTIFS(F14:F813, G1, D14:D813, "AA課金")+COUNTIFS(F14:F813, G1, D14:D813, "A受注") </f>
        <v>0</v>
      </c>
      <c r="F9" s="463"/>
      <c r="G9" s="172"/>
      <c r="H9" s="7"/>
      <c r="I9" s="172"/>
      <c r="J9" s="7"/>
      <c r="K9" s="477"/>
      <c r="AE9" s="592"/>
      <c r="AF9" s="592"/>
      <c r="AG9" s="592"/>
      <c r="AH9" s="592"/>
      <c r="AI9" s="592"/>
      <c r="AJ9" s="592"/>
      <c r="AK9" s="592"/>
      <c r="AL9" s="592"/>
      <c r="AM9" s="592"/>
    </row>
    <row r="10" ht="12.75" customHeight="1">
      <c r="A10" s="539"/>
      <c r="B10" s="496"/>
      <c r="C10" s="1633" t="s">
        <v>93</v>
      </c>
      <c r="D10" s="122"/>
      <c r="E10" s="560">
        <f>COUNTIFS(D14:D813, "B商談済み回答待ち", F14:F813, G1)
</f>
        <v>0</v>
      </c>
      <c r="F10" s="463"/>
      <c r="G10" s="1634"/>
      <c r="H10" s="1634"/>
      <c r="I10" s="1634"/>
      <c r="J10" s="1634"/>
      <c r="K10" s="477"/>
      <c r="AE10" s="592"/>
      <c r="AF10" s="592"/>
      <c r="AG10" s="592"/>
      <c r="AH10" s="592"/>
      <c r="AI10" s="592"/>
      <c r="AJ10" s="592"/>
      <c r="AK10" s="592"/>
      <c r="AL10" s="592"/>
      <c r="AM10" s="592"/>
    </row>
    <row r="11" ht="12.75" customHeight="1">
      <c r="A11" s="555"/>
      <c r="B11" s="496"/>
      <c r="C11" s="1635" t="s">
        <v>98</v>
      </c>
      <c r="D11" s="122"/>
      <c r="E11" s="1636">
        <v>2.0</v>
      </c>
      <c r="F11" s="463"/>
      <c r="G11" s="1637" t="s">
        <v>3386</v>
      </c>
      <c r="H11" s="170"/>
      <c r="I11" s="1638" t="str">
        <f>I4/2</f>
        <v>#N/A</v>
      </c>
      <c r="J11" s="170"/>
      <c r="K11" s="477"/>
      <c r="AE11" s="592"/>
      <c r="AF11" s="592"/>
      <c r="AG11" s="592"/>
      <c r="AH11" s="592"/>
      <c r="AI11" s="592"/>
      <c r="AJ11" s="592"/>
      <c r="AK11" s="592"/>
      <c r="AL11" s="592"/>
      <c r="AM11" s="592"/>
    </row>
    <row r="12" ht="12.75" customHeight="1">
      <c r="A12" s="555"/>
      <c r="B12" s="871"/>
      <c r="C12" s="872" t="s">
        <v>99</v>
      </c>
      <c r="D12" s="122"/>
      <c r="E12" s="578">
        <f>COUNTIFS(D14:D813, "E商談", F14:F813, G1)
</f>
        <v>0</v>
      </c>
      <c r="F12" s="463"/>
      <c r="G12" s="172"/>
      <c r="H12" s="7"/>
      <c r="I12" s="172"/>
      <c r="J12" s="7"/>
      <c r="K12" s="477"/>
      <c r="L12" s="573"/>
      <c r="M12" s="573"/>
      <c r="N12" s="573"/>
      <c r="O12" s="573"/>
      <c r="P12" s="579"/>
      <c r="U12" s="564"/>
      <c r="V12" s="565"/>
      <c r="W12" s="565"/>
      <c r="AE12" s="592"/>
      <c r="AF12" s="592"/>
      <c r="AG12" s="592"/>
      <c r="AH12" s="592"/>
      <c r="AI12" s="592"/>
      <c r="AJ12" s="592"/>
      <c r="AK12" s="592"/>
      <c r="AL12" s="592"/>
      <c r="AM12" s="592"/>
    </row>
    <row r="13">
      <c r="B13" s="107"/>
      <c r="C13" s="107"/>
      <c r="F13" s="173"/>
      <c r="L13" s="573"/>
      <c r="M13" s="573"/>
      <c r="N13" s="573"/>
      <c r="O13" s="573"/>
      <c r="P13" s="579"/>
      <c r="U13" s="564"/>
      <c r="V13" s="565"/>
      <c r="W13" s="565"/>
      <c r="X13" s="565"/>
      <c r="Y13" s="565"/>
    </row>
    <row r="14" ht="12.75" customHeight="1">
      <c r="A14" s="596" t="s">
        <v>196</v>
      </c>
      <c r="B14" s="597" t="s">
        <v>197</v>
      </c>
      <c r="C14" s="597" t="s">
        <v>198</v>
      </c>
      <c r="D14" s="1639" t="s">
        <v>3387</v>
      </c>
      <c r="E14" s="596" t="s">
        <v>200</v>
      </c>
      <c r="F14" s="596" t="s">
        <v>201</v>
      </c>
      <c r="G14" s="597" t="s">
        <v>203</v>
      </c>
      <c r="H14" s="597" t="s">
        <v>204</v>
      </c>
      <c r="I14" s="596" t="s">
        <v>205</v>
      </c>
      <c r="J14" s="596" t="s">
        <v>206</v>
      </c>
      <c r="K14" s="596" t="s">
        <v>207</v>
      </c>
      <c r="L14" s="596" t="s">
        <v>208</v>
      </c>
      <c r="M14" s="597" t="s">
        <v>209</v>
      </c>
      <c r="N14" s="596" t="s">
        <v>210</v>
      </c>
      <c r="O14" s="601" t="s">
        <v>212</v>
      </c>
      <c r="P14" s="601" t="s">
        <v>1315</v>
      </c>
      <c r="Q14" s="597" t="s">
        <v>1316</v>
      </c>
      <c r="R14" s="596" t="s">
        <v>219</v>
      </c>
      <c r="S14" s="603" t="s">
        <v>1318</v>
      </c>
      <c r="T14" s="603" t="s">
        <v>3388</v>
      </c>
      <c r="U14" s="1640" t="s">
        <v>3389</v>
      </c>
      <c r="V14" s="602" t="s">
        <v>3390</v>
      </c>
      <c r="W14" s="597" t="s">
        <v>221</v>
      </c>
      <c r="X14" s="886"/>
      <c r="Y14" s="886"/>
      <c r="Z14" s="886"/>
      <c r="AA14" s="886"/>
      <c r="AB14" s="886"/>
      <c r="AC14" s="886"/>
      <c r="AD14" s="886"/>
      <c r="AE14" s="886"/>
      <c r="AF14" s="886"/>
      <c r="AG14" s="886"/>
      <c r="AH14" s="886"/>
      <c r="AI14" s="886"/>
      <c r="AJ14" s="886"/>
      <c r="AK14" s="886"/>
      <c r="AL14" s="886"/>
      <c r="AM14" s="886"/>
    </row>
    <row r="15" ht="13.5" customHeight="1">
      <c r="A15" s="604" t="b">
        <v>0</v>
      </c>
      <c r="B15" s="475"/>
      <c r="C15" s="475"/>
      <c r="D15" s="605"/>
      <c r="E15" s="492"/>
      <c r="F15" s="606"/>
      <c r="G15" s="492"/>
      <c r="H15" s="492"/>
      <c r="I15" s="492"/>
      <c r="J15" s="608"/>
      <c r="K15" s="608"/>
      <c r="L15" s="609"/>
      <c r="M15" s="613"/>
      <c r="N15" s="475"/>
      <c r="O15" s="611"/>
      <c r="P15" s="611"/>
      <c r="Q15" s="612"/>
      <c r="R15" s="610"/>
      <c r="S15" s="612"/>
      <c r="T15" s="612"/>
      <c r="U15" s="611"/>
      <c r="V15" s="612"/>
      <c r="W15" s="620"/>
      <c r="X15" s="742"/>
      <c r="Y15" s="742"/>
      <c r="Z15" s="742"/>
      <c r="AA15" s="742"/>
      <c r="AB15" s="742"/>
      <c r="AC15" s="742"/>
      <c r="AD15" s="742"/>
      <c r="AE15" s="742"/>
      <c r="AF15" s="742"/>
      <c r="AG15" s="742"/>
      <c r="AH15" s="742"/>
      <c r="AI15" s="742"/>
      <c r="AJ15" s="742"/>
      <c r="AK15" s="742"/>
      <c r="AL15" s="742"/>
      <c r="AM15" s="742"/>
    </row>
    <row r="16" ht="13.5" customHeight="1">
      <c r="A16" s="604" t="b">
        <v>0</v>
      </c>
      <c r="B16" s="475"/>
      <c r="C16" s="475"/>
      <c r="D16" s="890"/>
      <c r="E16" s="1641"/>
      <c r="F16" s="606"/>
      <c r="G16" s="607"/>
      <c r="H16" s="492"/>
      <c r="I16" s="492"/>
      <c r="J16" s="1623"/>
      <c r="K16" s="1623"/>
      <c r="L16" s="619"/>
      <c r="M16" s="610"/>
      <c r="N16" s="492"/>
      <c r="O16" s="611"/>
      <c r="P16" s="611"/>
      <c r="Q16" s="612"/>
      <c r="R16" s="613"/>
      <c r="S16" s="612"/>
      <c r="T16" s="612"/>
      <c r="U16" s="615"/>
      <c r="V16" s="612"/>
      <c r="W16" s="616"/>
      <c r="X16" s="895"/>
      <c r="Y16" s="895"/>
      <c r="Z16" s="895"/>
      <c r="AA16" s="895"/>
      <c r="AB16" s="895"/>
      <c r="AC16" s="895"/>
      <c r="AD16" s="895"/>
      <c r="AE16" s="895"/>
      <c r="AF16" s="895"/>
      <c r="AG16" s="895"/>
      <c r="AH16" s="895"/>
      <c r="AI16" s="895"/>
      <c r="AJ16" s="895"/>
      <c r="AK16" s="895"/>
      <c r="AL16" s="895"/>
      <c r="AM16" s="895"/>
    </row>
    <row r="17" ht="13.5" customHeight="1">
      <c r="A17" s="604" t="b">
        <v>0</v>
      </c>
      <c r="B17" s="475"/>
      <c r="C17" s="475"/>
      <c r="D17" s="492"/>
      <c r="E17" s="492"/>
      <c r="F17" s="606"/>
      <c r="G17" s="617"/>
      <c r="H17" s="492"/>
      <c r="I17" s="492"/>
      <c r="J17" s="618"/>
      <c r="K17" s="618"/>
      <c r="L17" s="622"/>
      <c r="M17" s="613"/>
      <c r="N17" s="475"/>
      <c r="O17" s="610"/>
      <c r="P17" s="610"/>
      <c r="Q17" s="612"/>
      <c r="R17" s="613"/>
      <c r="S17" s="612"/>
      <c r="T17" s="612"/>
      <c r="U17" s="615"/>
      <c r="V17" s="612"/>
      <c r="W17" s="620"/>
      <c r="X17" s="742"/>
      <c r="Y17" s="742"/>
      <c r="Z17" s="742"/>
      <c r="AA17" s="742"/>
      <c r="AB17" s="742"/>
      <c r="AC17" s="742"/>
      <c r="AD17" s="742"/>
      <c r="AE17" s="742"/>
      <c r="AF17" s="742"/>
      <c r="AG17" s="742"/>
      <c r="AH17" s="742"/>
      <c r="AI17" s="742"/>
      <c r="AJ17" s="742"/>
      <c r="AK17" s="742"/>
      <c r="AL17" s="742"/>
      <c r="AM17" s="742"/>
    </row>
    <row r="18" ht="13.5" customHeight="1">
      <c r="A18" s="604" t="b">
        <v>0</v>
      </c>
      <c r="B18" s="475"/>
      <c r="C18" s="475"/>
      <c r="D18" s="492"/>
      <c r="E18" s="492"/>
      <c r="F18" s="606"/>
      <c r="G18" s="617"/>
      <c r="H18" s="621"/>
      <c r="I18" s="492"/>
      <c r="J18" s="623"/>
      <c r="K18" s="623"/>
      <c r="L18" s="624"/>
      <c r="M18" s="613"/>
      <c r="N18" s="613"/>
      <c r="O18" s="610"/>
      <c r="P18" s="610"/>
      <c r="Q18" s="612"/>
      <c r="R18" s="610"/>
      <c r="S18" s="612"/>
      <c r="T18" s="612"/>
      <c r="U18" s="610"/>
      <c r="V18" s="612"/>
      <c r="W18" s="620"/>
      <c r="X18" s="742"/>
      <c r="Y18" s="742"/>
      <c r="Z18" s="742"/>
      <c r="AA18" s="742"/>
      <c r="AB18" s="742"/>
      <c r="AC18" s="742"/>
      <c r="AD18" s="742"/>
      <c r="AE18" s="742"/>
      <c r="AF18" s="742"/>
      <c r="AG18" s="742"/>
      <c r="AH18" s="742"/>
      <c r="AI18" s="742"/>
      <c r="AJ18" s="742"/>
      <c r="AK18" s="742"/>
      <c r="AL18" s="742"/>
      <c r="AM18" s="742"/>
    </row>
    <row r="19" ht="13.5" customHeight="1">
      <c r="A19" s="604" t="b">
        <v>0</v>
      </c>
      <c r="B19" s="475"/>
      <c r="C19" s="475"/>
      <c r="D19" s="492"/>
      <c r="E19" s="492"/>
      <c r="F19" s="606"/>
      <c r="G19" s="607"/>
      <c r="H19" s="492"/>
      <c r="I19" s="492"/>
      <c r="J19" s="618"/>
      <c r="K19" s="618"/>
      <c r="L19" s="622"/>
      <c r="M19" s="610"/>
      <c r="N19" s="492"/>
      <c r="O19" s="610"/>
      <c r="P19" s="610"/>
      <c r="Q19" s="612"/>
      <c r="R19" s="610"/>
      <c r="S19" s="612"/>
      <c r="T19" s="612"/>
      <c r="U19" s="610"/>
      <c r="V19" s="612"/>
      <c r="W19" s="620"/>
      <c r="X19" s="742"/>
      <c r="Y19" s="742"/>
      <c r="Z19" s="742"/>
      <c r="AA19" s="742"/>
      <c r="AB19" s="742"/>
      <c r="AC19" s="742"/>
      <c r="AD19" s="742"/>
      <c r="AE19" s="742"/>
      <c r="AF19" s="742"/>
      <c r="AG19" s="742"/>
      <c r="AH19" s="742"/>
      <c r="AI19" s="742"/>
      <c r="AJ19" s="742"/>
      <c r="AK19" s="742"/>
      <c r="AL19" s="742"/>
      <c r="AM19" s="742"/>
    </row>
    <row r="20" ht="13.5" customHeight="1">
      <c r="A20" s="604" t="b">
        <v>0</v>
      </c>
      <c r="B20" s="475"/>
      <c r="C20" s="475"/>
      <c r="D20" s="492"/>
      <c r="E20" s="492"/>
      <c r="F20" s="606"/>
      <c r="G20" s="607"/>
      <c r="H20" s="492"/>
      <c r="I20" s="492"/>
      <c r="J20" s="618"/>
      <c r="K20" s="618"/>
      <c r="L20" s="622"/>
      <c r="M20" s="610"/>
      <c r="N20" s="492"/>
      <c r="O20" s="611"/>
      <c r="P20" s="611"/>
      <c r="Q20" s="612"/>
      <c r="R20" s="610"/>
      <c r="S20" s="612"/>
      <c r="T20" s="612"/>
      <c r="U20" s="610"/>
      <c r="V20" s="612"/>
      <c r="W20" s="620"/>
      <c r="X20" s="742"/>
      <c r="Y20" s="742"/>
      <c r="Z20" s="742"/>
      <c r="AA20" s="742"/>
      <c r="AB20" s="742"/>
      <c r="AC20" s="742"/>
      <c r="AD20" s="742"/>
      <c r="AE20" s="742"/>
      <c r="AF20" s="742"/>
      <c r="AG20" s="742"/>
      <c r="AH20" s="742"/>
      <c r="AI20" s="742"/>
      <c r="AJ20" s="742"/>
      <c r="AK20" s="742"/>
      <c r="AL20" s="742"/>
      <c r="AM20" s="742"/>
    </row>
    <row r="21" ht="13.5" customHeight="1">
      <c r="A21" s="604" t="b">
        <v>0</v>
      </c>
      <c r="B21" s="475"/>
      <c r="C21" s="475"/>
      <c r="D21" s="492"/>
      <c r="E21" s="492"/>
      <c r="F21" s="606"/>
      <c r="G21" s="607"/>
      <c r="H21" s="492"/>
      <c r="I21" s="492"/>
      <c r="J21" s="618"/>
      <c r="K21" s="618"/>
      <c r="L21" s="622"/>
      <c r="M21" s="610"/>
      <c r="N21" s="492"/>
      <c r="O21" s="610"/>
      <c r="P21" s="610"/>
      <c r="Q21" s="612"/>
      <c r="R21" s="610"/>
      <c r="S21" s="612"/>
      <c r="T21" s="612"/>
      <c r="U21" s="610"/>
      <c r="V21" s="612"/>
      <c r="W21" s="620"/>
      <c r="X21" s="742"/>
      <c r="Y21" s="742"/>
      <c r="Z21" s="742"/>
      <c r="AA21" s="742"/>
      <c r="AB21" s="742"/>
      <c r="AC21" s="742"/>
      <c r="AD21" s="742"/>
      <c r="AE21" s="742"/>
      <c r="AF21" s="742"/>
      <c r="AG21" s="742"/>
      <c r="AH21" s="742"/>
      <c r="AI21" s="742"/>
      <c r="AJ21" s="742"/>
      <c r="AK21" s="742"/>
      <c r="AL21" s="742"/>
      <c r="AM21" s="742"/>
    </row>
    <row r="22" ht="13.5" customHeight="1">
      <c r="A22" s="604" t="b">
        <v>0</v>
      </c>
      <c r="B22" s="475"/>
      <c r="C22" s="475"/>
      <c r="D22" s="492"/>
      <c r="E22" s="492"/>
      <c r="F22" s="606"/>
      <c r="G22" s="617"/>
      <c r="H22" s="492"/>
      <c r="I22" s="492"/>
      <c r="J22" s="623"/>
      <c r="K22" s="623"/>
      <c r="L22" s="624"/>
      <c r="M22" s="610"/>
      <c r="N22" s="492"/>
      <c r="O22" s="610"/>
      <c r="P22" s="610"/>
      <c r="Q22" s="612"/>
      <c r="R22" s="610"/>
      <c r="S22" s="612"/>
      <c r="T22" s="612"/>
      <c r="U22" s="610"/>
      <c r="V22" s="612"/>
      <c r="W22" s="620"/>
      <c r="X22" s="742"/>
      <c r="Y22" s="742"/>
      <c r="Z22" s="742"/>
      <c r="AA22" s="742"/>
      <c r="AB22" s="742"/>
      <c r="AC22" s="742"/>
      <c r="AD22" s="742"/>
      <c r="AE22" s="742"/>
      <c r="AF22" s="742"/>
      <c r="AG22" s="742"/>
      <c r="AH22" s="742"/>
      <c r="AI22" s="742"/>
      <c r="AJ22" s="742"/>
      <c r="AK22" s="742"/>
      <c r="AL22" s="742"/>
      <c r="AM22" s="742"/>
    </row>
    <row r="23" ht="13.5" customHeight="1">
      <c r="A23" s="604" t="b">
        <v>0</v>
      </c>
      <c r="B23" s="475"/>
      <c r="C23" s="475"/>
      <c r="D23" s="492"/>
      <c r="E23" s="492"/>
      <c r="F23" s="606"/>
      <c r="G23" s="607"/>
      <c r="H23" s="492"/>
      <c r="I23" s="492"/>
      <c r="J23" s="618"/>
      <c r="K23" s="618"/>
      <c r="L23" s="622"/>
      <c r="M23" s="610"/>
      <c r="N23" s="492"/>
      <c r="O23" s="611"/>
      <c r="P23" s="611"/>
      <c r="Q23" s="612"/>
      <c r="R23" s="610"/>
      <c r="S23" s="612"/>
      <c r="T23" s="612"/>
      <c r="U23" s="610"/>
      <c r="V23" s="612"/>
      <c r="W23" s="620"/>
      <c r="X23" s="742"/>
      <c r="Y23" s="742"/>
      <c r="Z23" s="742"/>
      <c r="AA23" s="742"/>
      <c r="AB23" s="742"/>
      <c r="AC23" s="742"/>
      <c r="AD23" s="742"/>
      <c r="AE23" s="742"/>
      <c r="AF23" s="742"/>
      <c r="AG23" s="742"/>
      <c r="AH23" s="742"/>
      <c r="AI23" s="742"/>
      <c r="AJ23" s="742"/>
      <c r="AK23" s="742"/>
      <c r="AL23" s="742"/>
      <c r="AM23" s="742"/>
    </row>
    <row r="24" ht="13.5" customHeight="1">
      <c r="A24" s="604" t="b">
        <v>0</v>
      </c>
      <c r="B24" s="475"/>
      <c r="C24" s="475"/>
      <c r="D24" s="492"/>
      <c r="E24" s="629"/>
      <c r="F24" s="628"/>
      <c r="G24" s="607"/>
      <c r="H24" s="492"/>
      <c r="I24" s="492"/>
      <c r="J24" s="618"/>
      <c r="K24" s="618"/>
      <c r="L24" s="622"/>
      <c r="M24" s="1624"/>
      <c r="N24" s="669"/>
      <c r="O24" s="610"/>
      <c r="P24" s="610"/>
      <c r="Q24" s="612"/>
      <c r="R24" s="610"/>
      <c r="S24" s="612"/>
      <c r="T24" s="612"/>
      <c r="U24" s="610"/>
      <c r="V24" s="612"/>
      <c r="W24" s="616"/>
      <c r="X24" s="895"/>
      <c r="Y24" s="895"/>
      <c r="Z24" s="895"/>
      <c r="AA24" s="895"/>
      <c r="AB24" s="895"/>
      <c r="AC24" s="895"/>
      <c r="AD24" s="895"/>
      <c r="AE24" s="895"/>
      <c r="AF24" s="895"/>
      <c r="AG24" s="895"/>
      <c r="AH24" s="895"/>
      <c r="AI24" s="895"/>
      <c r="AJ24" s="895"/>
      <c r="AK24" s="895"/>
      <c r="AL24" s="895"/>
      <c r="AM24" s="895"/>
    </row>
    <row r="25" ht="13.5" customHeight="1">
      <c r="A25" s="604" t="b">
        <v>0</v>
      </c>
      <c r="B25" s="492"/>
      <c r="C25" s="492"/>
      <c r="D25" s="492"/>
      <c r="E25" s="492"/>
      <c r="F25" s="606"/>
      <c r="G25" s="617"/>
      <c r="H25" s="492"/>
      <c r="I25" s="492"/>
      <c r="J25" s="618"/>
      <c r="K25" s="618"/>
      <c r="L25" s="622"/>
      <c r="M25" s="610"/>
      <c r="N25" s="492"/>
      <c r="O25" s="610"/>
      <c r="P25" s="610"/>
      <c r="Q25" s="612"/>
      <c r="R25" s="610"/>
      <c r="S25" s="612"/>
      <c r="T25" s="612"/>
      <c r="U25" s="610"/>
      <c r="V25" s="612"/>
      <c r="W25" s="620"/>
      <c r="X25" s="742"/>
      <c r="Y25" s="742"/>
      <c r="Z25" s="742"/>
      <c r="AA25" s="742"/>
      <c r="AB25" s="742"/>
      <c r="AC25" s="742"/>
      <c r="AD25" s="742"/>
      <c r="AE25" s="742"/>
      <c r="AF25" s="742"/>
      <c r="AG25" s="742"/>
      <c r="AH25" s="742"/>
      <c r="AI25" s="742"/>
      <c r="AJ25" s="742"/>
      <c r="AK25" s="742"/>
      <c r="AL25" s="742"/>
      <c r="AM25" s="742"/>
    </row>
    <row r="26" ht="13.5" customHeight="1">
      <c r="A26" s="604" t="b">
        <v>0</v>
      </c>
      <c r="B26" s="492"/>
      <c r="C26" s="492"/>
      <c r="D26" s="629"/>
      <c r="E26" s="629"/>
      <c r="F26" s="606"/>
      <c r="G26" s="617"/>
      <c r="H26" s="492"/>
      <c r="I26" s="492"/>
      <c r="J26" s="618"/>
      <c r="K26" s="618"/>
      <c r="L26" s="622"/>
      <c r="M26" s="610"/>
      <c r="N26" s="492"/>
      <c r="O26" s="610"/>
      <c r="P26" s="610"/>
      <c r="Q26" s="612"/>
      <c r="R26" s="610"/>
      <c r="S26" s="612"/>
      <c r="T26" s="612"/>
      <c r="U26" s="610"/>
      <c r="V26" s="612"/>
      <c r="W26" s="620"/>
      <c r="X26" s="742"/>
      <c r="Y26" s="742"/>
      <c r="Z26" s="742"/>
      <c r="AA26" s="742"/>
      <c r="AB26" s="742"/>
      <c r="AC26" s="742"/>
      <c r="AD26" s="742"/>
      <c r="AE26" s="742"/>
      <c r="AF26" s="742"/>
      <c r="AG26" s="742"/>
      <c r="AH26" s="742"/>
      <c r="AI26" s="742"/>
      <c r="AJ26" s="742"/>
      <c r="AK26" s="742"/>
      <c r="AL26" s="742"/>
      <c r="AM26" s="742"/>
    </row>
    <row r="27" ht="13.5" customHeight="1">
      <c r="A27" s="604" t="b">
        <v>0</v>
      </c>
      <c r="B27" s="492"/>
      <c r="C27" s="492"/>
      <c r="D27" s="492"/>
      <c r="E27" s="492"/>
      <c r="F27" s="606"/>
      <c r="G27" s="607"/>
      <c r="H27" s="492"/>
      <c r="I27" s="492"/>
      <c r="J27" s="618"/>
      <c r="K27" s="618"/>
      <c r="L27" s="622"/>
      <c r="M27" s="610"/>
      <c r="N27" s="492"/>
      <c r="O27" s="610"/>
      <c r="P27" s="610"/>
      <c r="Q27" s="612"/>
      <c r="R27" s="610"/>
      <c r="S27" s="612"/>
      <c r="T27" s="612"/>
      <c r="U27" s="610"/>
      <c r="V27" s="612"/>
      <c r="W27" s="620"/>
      <c r="X27" s="742"/>
      <c r="Y27" s="742"/>
      <c r="Z27" s="742"/>
      <c r="AA27" s="742"/>
      <c r="AB27" s="742"/>
      <c r="AC27" s="742"/>
      <c r="AD27" s="742"/>
      <c r="AE27" s="742"/>
      <c r="AF27" s="742"/>
      <c r="AG27" s="742"/>
      <c r="AH27" s="742"/>
      <c r="AI27" s="742"/>
      <c r="AJ27" s="742"/>
      <c r="AK27" s="742"/>
      <c r="AL27" s="742"/>
      <c r="AM27" s="742"/>
    </row>
    <row r="28" ht="13.5" customHeight="1">
      <c r="A28" s="604" t="b">
        <v>0</v>
      </c>
      <c r="B28" s="492"/>
      <c r="C28" s="492"/>
      <c r="D28" s="629"/>
      <c r="E28" s="629"/>
      <c r="F28" s="628"/>
      <c r="G28" s="634"/>
      <c r="H28" s="629"/>
      <c r="I28" s="492"/>
      <c r="J28" s="623"/>
      <c r="K28" s="623"/>
      <c r="L28" s="624"/>
      <c r="M28" s="610"/>
      <c r="N28" s="492"/>
      <c r="O28" s="610"/>
      <c r="P28" s="610"/>
      <c r="Q28" s="612"/>
      <c r="R28" s="610"/>
      <c r="S28" s="612"/>
      <c r="T28" s="612"/>
      <c r="U28" s="610"/>
      <c r="V28" s="612"/>
      <c r="W28" s="620"/>
      <c r="X28" s="742"/>
      <c r="Y28" s="742"/>
      <c r="Z28" s="742"/>
      <c r="AA28" s="742"/>
      <c r="AB28" s="742"/>
      <c r="AC28" s="742"/>
      <c r="AD28" s="742"/>
      <c r="AE28" s="742"/>
      <c r="AF28" s="742"/>
      <c r="AG28" s="742"/>
      <c r="AH28" s="742"/>
      <c r="AI28" s="742"/>
      <c r="AJ28" s="742"/>
      <c r="AK28" s="742"/>
      <c r="AL28" s="742"/>
      <c r="AM28" s="742"/>
    </row>
    <row r="29" ht="13.5" customHeight="1">
      <c r="A29" s="604" t="b">
        <v>0</v>
      </c>
      <c r="B29" s="492"/>
      <c r="C29" s="492"/>
      <c r="D29" s="492"/>
      <c r="E29" s="492"/>
      <c r="F29" s="606"/>
      <c r="G29" s="607"/>
      <c r="H29" s="492"/>
      <c r="I29" s="492"/>
      <c r="J29" s="618"/>
      <c r="K29" s="618"/>
      <c r="L29" s="622"/>
      <c r="M29" s="610"/>
      <c r="N29" s="492"/>
      <c r="O29" s="610"/>
      <c r="P29" s="610"/>
      <c r="Q29" s="612"/>
      <c r="R29" s="610"/>
      <c r="S29" s="612"/>
      <c r="T29" s="612"/>
      <c r="U29" s="610"/>
      <c r="V29" s="612"/>
      <c r="W29" s="620"/>
      <c r="X29" s="742"/>
      <c r="Y29" s="742"/>
      <c r="Z29" s="742"/>
      <c r="AA29" s="742"/>
      <c r="AB29" s="742"/>
      <c r="AC29" s="742"/>
      <c r="AD29" s="742"/>
      <c r="AE29" s="742"/>
      <c r="AF29" s="742"/>
      <c r="AG29" s="742"/>
      <c r="AH29" s="742"/>
      <c r="AI29" s="742"/>
      <c r="AJ29" s="742"/>
      <c r="AK29" s="742"/>
      <c r="AL29" s="742"/>
      <c r="AM29" s="742"/>
    </row>
    <row r="30" ht="13.5" customHeight="1">
      <c r="A30" s="604" t="b">
        <v>0</v>
      </c>
      <c r="B30" s="492"/>
      <c r="C30" s="492"/>
      <c r="D30" s="492"/>
      <c r="E30" s="492"/>
      <c r="F30" s="606"/>
      <c r="G30" s="617"/>
      <c r="H30" s="492"/>
      <c r="I30" s="492"/>
      <c r="J30" s="623"/>
      <c r="K30" s="623"/>
      <c r="L30" s="624"/>
      <c r="M30" s="613"/>
      <c r="N30" s="613"/>
      <c r="O30" s="610"/>
      <c r="P30" s="610"/>
      <c r="Q30" s="612"/>
      <c r="R30" s="610"/>
      <c r="S30" s="612"/>
      <c r="T30" s="612"/>
      <c r="U30" s="610"/>
      <c r="V30" s="612"/>
      <c r="W30" s="620"/>
      <c r="X30" s="742"/>
      <c r="Y30" s="742"/>
      <c r="Z30" s="742"/>
      <c r="AA30" s="742"/>
      <c r="AB30" s="742"/>
      <c r="AC30" s="742"/>
      <c r="AD30" s="742"/>
      <c r="AE30" s="742"/>
      <c r="AF30" s="742"/>
      <c r="AG30" s="742"/>
      <c r="AH30" s="742"/>
      <c r="AI30" s="742"/>
      <c r="AJ30" s="742"/>
      <c r="AK30" s="742"/>
      <c r="AL30" s="742"/>
      <c r="AM30" s="742"/>
    </row>
    <row r="31" ht="13.5" customHeight="1">
      <c r="A31" s="604" t="b">
        <v>0</v>
      </c>
      <c r="B31" s="492"/>
      <c r="C31" s="492"/>
      <c r="D31" s="492"/>
      <c r="E31" s="492"/>
      <c r="F31" s="606"/>
      <c r="G31" s="607"/>
      <c r="H31" s="492"/>
      <c r="I31" s="492"/>
      <c r="J31" s="618"/>
      <c r="K31" s="618"/>
      <c r="L31" s="618"/>
      <c r="M31" s="610"/>
      <c r="N31" s="492"/>
      <c r="O31" s="610"/>
      <c r="P31" s="610"/>
      <c r="Q31" s="612"/>
      <c r="R31" s="610"/>
      <c r="S31" s="612"/>
      <c r="T31" s="612"/>
      <c r="U31" s="610"/>
      <c r="V31" s="612"/>
      <c r="W31" s="620"/>
      <c r="X31" s="742"/>
      <c r="Y31" s="742"/>
      <c r="Z31" s="742"/>
      <c r="AA31" s="742"/>
      <c r="AB31" s="742"/>
      <c r="AC31" s="742"/>
      <c r="AD31" s="742"/>
      <c r="AE31" s="742"/>
      <c r="AF31" s="742"/>
      <c r="AG31" s="742"/>
      <c r="AH31" s="742"/>
      <c r="AI31" s="742"/>
      <c r="AJ31" s="742"/>
      <c r="AK31" s="742"/>
      <c r="AL31" s="742"/>
      <c r="AM31" s="742"/>
    </row>
    <row r="32" ht="13.5" customHeight="1">
      <c r="A32" s="604" t="b">
        <v>0</v>
      </c>
      <c r="B32" s="492"/>
      <c r="C32" s="492"/>
      <c r="D32" s="492"/>
      <c r="E32" s="492"/>
      <c r="F32" s="628"/>
      <c r="G32" s="1625"/>
      <c r="H32" s="492"/>
      <c r="I32" s="492"/>
      <c r="J32" s="618"/>
      <c r="K32" s="618"/>
      <c r="L32" s="622"/>
      <c r="M32" s="610"/>
      <c r="N32" s="492"/>
      <c r="O32" s="610"/>
      <c r="P32" s="610"/>
      <c r="Q32" s="612"/>
      <c r="R32" s="610"/>
      <c r="S32" s="612"/>
      <c r="T32" s="612"/>
      <c r="U32" s="610"/>
      <c r="V32" s="612"/>
      <c r="W32" s="616"/>
      <c r="X32" s="895"/>
      <c r="Y32" s="895"/>
      <c r="Z32" s="895"/>
      <c r="AA32" s="895"/>
      <c r="AB32" s="895"/>
      <c r="AC32" s="895"/>
      <c r="AD32" s="895"/>
      <c r="AE32" s="895"/>
      <c r="AF32" s="895"/>
      <c r="AG32" s="895"/>
      <c r="AH32" s="895"/>
      <c r="AI32" s="895"/>
      <c r="AJ32" s="895"/>
      <c r="AK32" s="895"/>
      <c r="AL32" s="895"/>
      <c r="AM32" s="895"/>
    </row>
    <row r="33" ht="13.5" customHeight="1">
      <c r="A33" s="604" t="b">
        <v>0</v>
      </c>
      <c r="B33" s="492"/>
      <c r="C33" s="492"/>
      <c r="D33" s="492"/>
      <c r="E33" s="492"/>
      <c r="F33" s="606"/>
      <c r="G33" s="607"/>
      <c r="H33" s="492"/>
      <c r="I33" s="492"/>
      <c r="J33" s="618"/>
      <c r="K33" s="618"/>
      <c r="L33" s="622"/>
      <c r="M33" s="613"/>
      <c r="N33" s="613"/>
      <c r="O33" s="610"/>
      <c r="P33" s="610"/>
      <c r="Q33" s="612"/>
      <c r="R33" s="613"/>
      <c r="S33" s="612"/>
      <c r="T33" s="612"/>
      <c r="U33" s="613"/>
      <c r="V33" s="612"/>
      <c r="W33" s="620"/>
      <c r="X33" s="742"/>
      <c r="Y33" s="742"/>
      <c r="Z33" s="742"/>
      <c r="AA33" s="742"/>
      <c r="AB33" s="742"/>
      <c r="AC33" s="742"/>
      <c r="AD33" s="742"/>
      <c r="AE33" s="742"/>
      <c r="AF33" s="742"/>
      <c r="AG33" s="742"/>
      <c r="AH33" s="742"/>
      <c r="AI33" s="742"/>
      <c r="AJ33" s="742"/>
      <c r="AK33" s="742"/>
      <c r="AL33" s="742"/>
      <c r="AM33" s="742"/>
    </row>
    <row r="34" ht="13.5" customHeight="1">
      <c r="A34" s="604" t="b">
        <v>0</v>
      </c>
      <c r="B34" s="492"/>
      <c r="C34" s="492"/>
      <c r="D34" s="629"/>
      <c r="E34" s="492"/>
      <c r="F34" s="606"/>
      <c r="G34" s="617"/>
      <c r="H34" s="492"/>
      <c r="I34" s="492"/>
      <c r="J34" s="618"/>
      <c r="K34" s="618"/>
      <c r="L34" s="622"/>
      <c r="M34" s="610"/>
      <c r="N34" s="492"/>
      <c r="O34" s="610"/>
      <c r="P34" s="610"/>
      <c r="Q34" s="612"/>
      <c r="R34" s="610"/>
      <c r="S34" s="612"/>
      <c r="T34" s="612"/>
      <c r="U34" s="610"/>
      <c r="V34" s="612"/>
      <c r="W34" s="616"/>
      <c r="X34" s="895"/>
      <c r="Y34" s="895"/>
      <c r="Z34" s="895"/>
      <c r="AA34" s="895"/>
      <c r="AB34" s="895"/>
      <c r="AC34" s="895"/>
      <c r="AD34" s="895"/>
      <c r="AE34" s="895"/>
      <c r="AF34" s="895"/>
      <c r="AG34" s="895"/>
      <c r="AH34" s="895"/>
      <c r="AI34" s="895"/>
      <c r="AJ34" s="895"/>
      <c r="AK34" s="895"/>
      <c r="AL34" s="895"/>
      <c r="AM34" s="895"/>
    </row>
    <row r="35" ht="13.5" customHeight="1">
      <c r="A35" s="604" t="b">
        <v>0</v>
      </c>
      <c r="B35" s="492"/>
      <c r="C35" s="492"/>
      <c r="D35" s="492"/>
      <c r="E35" s="492"/>
      <c r="F35" s="606"/>
      <c r="G35" s="617"/>
      <c r="H35" s="492"/>
      <c r="I35" s="492"/>
      <c r="J35" s="618"/>
      <c r="K35" s="618"/>
      <c r="L35" s="622"/>
      <c r="M35" s="610"/>
      <c r="N35" s="492"/>
      <c r="O35" s="610"/>
      <c r="P35" s="610"/>
      <c r="Q35" s="612"/>
      <c r="R35" s="610"/>
      <c r="S35" s="612"/>
      <c r="T35" s="612"/>
      <c r="U35" s="610"/>
      <c r="V35" s="612"/>
      <c r="W35" s="620"/>
      <c r="X35" s="742"/>
      <c r="Y35" s="742"/>
      <c r="Z35" s="742"/>
      <c r="AA35" s="742"/>
      <c r="AB35" s="742"/>
      <c r="AC35" s="742"/>
      <c r="AD35" s="742"/>
      <c r="AE35" s="742"/>
      <c r="AF35" s="742"/>
      <c r="AG35" s="742"/>
      <c r="AH35" s="742"/>
      <c r="AI35" s="742"/>
      <c r="AJ35" s="742"/>
      <c r="AK35" s="742"/>
      <c r="AL35" s="742"/>
      <c r="AM35" s="742"/>
    </row>
    <row r="36" ht="13.5" customHeight="1">
      <c r="A36" s="604" t="b">
        <v>0</v>
      </c>
      <c r="B36" s="492"/>
      <c r="C36" s="492"/>
      <c r="D36" s="629"/>
      <c r="E36" s="492"/>
      <c r="F36" s="492"/>
      <c r="G36" s="607"/>
      <c r="H36" s="492"/>
      <c r="I36" s="492"/>
      <c r="J36" s="618"/>
      <c r="K36" s="618"/>
      <c r="L36" s="622"/>
      <c r="M36" s="610"/>
      <c r="N36" s="492"/>
      <c r="O36" s="610"/>
      <c r="P36" s="610"/>
      <c r="Q36" s="612"/>
      <c r="R36" s="610"/>
      <c r="S36" s="612"/>
      <c r="T36" s="612"/>
      <c r="U36" s="610"/>
      <c r="V36" s="612"/>
      <c r="W36" s="620"/>
      <c r="X36" s="742"/>
      <c r="Y36" s="742"/>
      <c r="Z36" s="742"/>
      <c r="AA36" s="742"/>
      <c r="AB36" s="742"/>
      <c r="AC36" s="742"/>
      <c r="AD36" s="742"/>
      <c r="AE36" s="742"/>
      <c r="AF36" s="742"/>
      <c r="AG36" s="742"/>
      <c r="AH36" s="742"/>
      <c r="AI36" s="742"/>
      <c r="AJ36" s="742"/>
      <c r="AK36" s="742"/>
      <c r="AL36" s="742"/>
      <c r="AM36" s="742"/>
    </row>
    <row r="37" ht="13.5" customHeight="1">
      <c r="A37" s="604" t="b">
        <v>0</v>
      </c>
      <c r="B37" s="492"/>
      <c r="C37" s="492"/>
      <c r="D37" s="492"/>
      <c r="E37" s="492"/>
      <c r="F37" s="606"/>
      <c r="G37" s="607"/>
      <c r="H37" s="492"/>
      <c r="I37" s="492"/>
      <c r="J37" s="618"/>
      <c r="K37" s="618"/>
      <c r="L37" s="622"/>
      <c r="M37" s="610"/>
      <c r="N37" s="492"/>
      <c r="O37" s="610"/>
      <c r="P37" s="610"/>
      <c r="Q37" s="612"/>
      <c r="R37" s="610"/>
      <c r="S37" s="612"/>
      <c r="T37" s="612"/>
      <c r="U37" s="610"/>
      <c r="V37" s="612"/>
      <c r="W37" s="620"/>
      <c r="X37" s="742"/>
      <c r="Y37" s="742"/>
      <c r="Z37" s="742"/>
      <c r="AA37" s="742"/>
      <c r="AB37" s="742"/>
      <c r="AC37" s="742"/>
      <c r="AD37" s="742"/>
      <c r="AE37" s="742"/>
      <c r="AF37" s="742"/>
      <c r="AG37" s="742"/>
      <c r="AH37" s="742"/>
      <c r="AI37" s="742"/>
      <c r="AJ37" s="742"/>
      <c r="AK37" s="742"/>
      <c r="AL37" s="742"/>
      <c r="AM37" s="742"/>
    </row>
    <row r="38" ht="13.5" customHeight="1">
      <c r="A38" s="604" t="b">
        <v>0</v>
      </c>
      <c r="B38" s="475"/>
      <c r="C38" s="475"/>
      <c r="D38" s="629"/>
      <c r="E38" s="645"/>
      <c r="F38" s="606"/>
      <c r="G38" s="607"/>
      <c r="H38" s="492"/>
      <c r="I38" s="492"/>
      <c r="J38" s="618"/>
      <c r="K38" s="618"/>
      <c r="L38" s="622"/>
      <c r="M38" s="610"/>
      <c r="N38" s="492"/>
      <c r="O38" s="615"/>
      <c r="P38" s="615"/>
      <c r="Q38" s="612"/>
      <c r="R38" s="613"/>
      <c r="S38" s="612"/>
      <c r="T38" s="612"/>
      <c r="U38" s="615"/>
      <c r="V38" s="612"/>
      <c r="W38" s="620"/>
      <c r="X38" s="742"/>
      <c r="Y38" s="742"/>
      <c r="Z38" s="742"/>
      <c r="AA38" s="742"/>
      <c r="AB38" s="742"/>
      <c r="AC38" s="742"/>
      <c r="AD38" s="742"/>
      <c r="AE38" s="742"/>
      <c r="AF38" s="742"/>
      <c r="AG38" s="742"/>
      <c r="AH38" s="742"/>
      <c r="AI38" s="742"/>
      <c r="AJ38" s="742"/>
      <c r="AK38" s="742"/>
      <c r="AL38" s="742"/>
      <c r="AM38" s="742"/>
    </row>
    <row r="39" ht="13.5" customHeight="1">
      <c r="A39" s="604" t="b">
        <v>0</v>
      </c>
      <c r="B39" s="475"/>
      <c r="C39" s="475"/>
      <c r="D39" s="492"/>
      <c r="E39" s="492"/>
      <c r="F39" s="606"/>
      <c r="G39" s="607"/>
      <c r="H39" s="492"/>
      <c r="I39" s="492"/>
      <c r="J39" s="618"/>
      <c r="K39" s="618"/>
      <c r="L39" s="622"/>
      <c r="M39" s="610"/>
      <c r="N39" s="492"/>
      <c r="O39" s="610"/>
      <c r="P39" s="610"/>
      <c r="Q39" s="612"/>
      <c r="R39" s="613"/>
      <c r="S39" s="612"/>
      <c r="T39" s="612"/>
      <c r="U39" s="613"/>
      <c r="V39" s="612"/>
      <c r="W39" s="620"/>
      <c r="X39" s="742"/>
      <c r="Y39" s="742"/>
      <c r="Z39" s="742"/>
      <c r="AA39" s="742"/>
      <c r="AB39" s="742"/>
      <c r="AC39" s="742"/>
      <c r="AD39" s="742"/>
      <c r="AE39" s="742"/>
      <c r="AF39" s="742"/>
      <c r="AG39" s="742"/>
      <c r="AH39" s="742"/>
      <c r="AI39" s="742"/>
      <c r="AJ39" s="742"/>
      <c r="AK39" s="742"/>
      <c r="AL39" s="742"/>
      <c r="AM39" s="742"/>
    </row>
    <row r="40" ht="13.5" customHeight="1">
      <c r="A40" s="604" t="b">
        <v>0</v>
      </c>
      <c r="B40" s="475"/>
      <c r="C40" s="475"/>
      <c r="D40" s="492"/>
      <c r="E40" s="492"/>
      <c r="F40" s="492"/>
      <c r="G40" s="617"/>
      <c r="H40" s="492"/>
      <c r="I40" s="492"/>
      <c r="J40" s="618"/>
      <c r="K40" s="618"/>
      <c r="L40" s="622"/>
      <c r="M40" s="610"/>
      <c r="N40" s="492"/>
      <c r="O40" s="611"/>
      <c r="P40" s="611"/>
      <c r="Q40" s="612"/>
      <c r="R40" s="613"/>
      <c r="S40" s="612"/>
      <c r="T40" s="612"/>
      <c r="U40" s="615"/>
      <c r="V40" s="612"/>
      <c r="W40" s="616"/>
      <c r="X40" s="895"/>
      <c r="Y40" s="895"/>
      <c r="Z40" s="895"/>
      <c r="AA40" s="895"/>
      <c r="AB40" s="895"/>
      <c r="AC40" s="895"/>
      <c r="AD40" s="895"/>
      <c r="AE40" s="895"/>
      <c r="AF40" s="895"/>
      <c r="AG40" s="895"/>
      <c r="AH40" s="895"/>
      <c r="AI40" s="895"/>
      <c r="AJ40" s="895"/>
      <c r="AK40" s="895"/>
      <c r="AL40" s="895"/>
      <c r="AM40" s="895"/>
    </row>
    <row r="41" ht="13.5" customHeight="1">
      <c r="A41" s="604" t="b">
        <v>0</v>
      </c>
      <c r="B41" s="492"/>
      <c r="C41" s="492"/>
      <c r="D41" s="492"/>
      <c r="E41" s="492"/>
      <c r="F41" s="632"/>
      <c r="G41" s="617"/>
      <c r="H41" s="492"/>
      <c r="I41" s="492"/>
      <c r="J41" s="618"/>
      <c r="K41" s="618"/>
      <c r="L41" s="622"/>
      <c r="M41" s="610"/>
      <c r="N41" s="492"/>
      <c r="O41" s="610"/>
      <c r="P41" s="610"/>
      <c r="Q41" s="612"/>
      <c r="R41" s="613"/>
      <c r="S41" s="612"/>
      <c r="T41" s="612"/>
      <c r="U41" s="613"/>
      <c r="V41" s="612"/>
      <c r="W41" s="620"/>
      <c r="X41" s="742"/>
      <c r="Y41" s="742"/>
      <c r="Z41" s="742"/>
      <c r="AA41" s="742"/>
      <c r="AB41" s="742"/>
      <c r="AC41" s="742"/>
      <c r="AD41" s="742"/>
      <c r="AE41" s="742"/>
      <c r="AF41" s="742"/>
      <c r="AG41" s="742"/>
      <c r="AH41" s="742"/>
      <c r="AI41" s="742"/>
      <c r="AJ41" s="742"/>
      <c r="AK41" s="742"/>
      <c r="AL41" s="742"/>
      <c r="AM41" s="742"/>
    </row>
    <row r="42" ht="13.5" customHeight="1">
      <c r="A42" s="604" t="b">
        <v>0</v>
      </c>
      <c r="B42" s="475"/>
      <c r="C42" s="475"/>
      <c r="D42" s="629"/>
      <c r="E42" s="629"/>
      <c r="F42" s="628"/>
      <c r="G42" s="607"/>
      <c r="H42" s="492"/>
      <c r="I42" s="492"/>
      <c r="J42" s="618"/>
      <c r="K42" s="618"/>
      <c r="L42" s="622"/>
      <c r="M42" s="610"/>
      <c r="N42" s="492"/>
      <c r="O42" s="610"/>
      <c r="P42" s="610"/>
      <c r="Q42" s="612"/>
      <c r="R42" s="613"/>
      <c r="S42" s="612"/>
      <c r="T42" s="612"/>
      <c r="U42" s="613"/>
      <c r="V42" s="612"/>
      <c r="W42" s="620"/>
      <c r="X42" s="742"/>
      <c r="Y42" s="742"/>
      <c r="Z42" s="742"/>
      <c r="AA42" s="742"/>
      <c r="AB42" s="742"/>
      <c r="AC42" s="742"/>
      <c r="AD42" s="742"/>
      <c r="AE42" s="742"/>
      <c r="AF42" s="742"/>
      <c r="AG42" s="742"/>
      <c r="AH42" s="742"/>
      <c r="AI42" s="742"/>
      <c r="AJ42" s="742"/>
      <c r="AK42" s="742"/>
      <c r="AL42" s="742"/>
      <c r="AM42" s="742"/>
    </row>
    <row r="43" ht="13.5" customHeight="1">
      <c r="A43" s="604" t="b">
        <v>0</v>
      </c>
      <c r="B43" s="492"/>
      <c r="C43" s="492"/>
      <c r="D43" s="492"/>
      <c r="E43" s="492"/>
      <c r="F43" s="632"/>
      <c r="G43" s="617"/>
      <c r="H43" s="492"/>
      <c r="I43" s="492"/>
      <c r="J43" s="618"/>
      <c r="K43" s="618"/>
      <c r="L43" s="622"/>
      <c r="M43" s="610"/>
      <c r="N43" s="492"/>
      <c r="O43" s="610"/>
      <c r="P43" s="610"/>
      <c r="Q43" s="612"/>
      <c r="R43" s="610"/>
      <c r="S43" s="612"/>
      <c r="T43" s="612"/>
      <c r="U43" s="613"/>
      <c r="V43" s="612"/>
      <c r="W43" s="620"/>
      <c r="X43" s="742"/>
      <c r="Y43" s="742"/>
      <c r="Z43" s="742"/>
      <c r="AA43" s="742"/>
      <c r="AB43" s="742"/>
      <c r="AC43" s="742"/>
      <c r="AD43" s="742"/>
      <c r="AE43" s="742"/>
      <c r="AF43" s="742"/>
      <c r="AG43" s="742"/>
      <c r="AH43" s="742"/>
      <c r="AI43" s="742"/>
      <c r="AJ43" s="742"/>
      <c r="AK43" s="742"/>
      <c r="AL43" s="742"/>
      <c r="AM43" s="742"/>
    </row>
    <row r="44" ht="13.5" customHeight="1">
      <c r="A44" s="604" t="b">
        <v>0</v>
      </c>
      <c r="B44" s="492"/>
      <c r="C44" s="492"/>
      <c r="D44" s="492"/>
      <c r="E44" s="492"/>
      <c r="F44" s="633"/>
      <c r="G44" s="607"/>
      <c r="H44" s="492"/>
      <c r="I44" s="492"/>
      <c r="J44" s="618"/>
      <c r="K44" s="618"/>
      <c r="L44" s="622"/>
      <c r="M44" s="610"/>
      <c r="N44" s="492"/>
      <c r="O44" s="610"/>
      <c r="P44" s="610"/>
      <c r="Q44" s="612"/>
      <c r="R44" s="613"/>
      <c r="S44" s="612"/>
      <c r="T44" s="612"/>
      <c r="U44" s="613"/>
      <c r="V44" s="612"/>
      <c r="W44" s="616"/>
      <c r="X44" s="895"/>
      <c r="Y44" s="895"/>
      <c r="Z44" s="895"/>
      <c r="AA44" s="895"/>
      <c r="AB44" s="895"/>
      <c r="AC44" s="895"/>
      <c r="AD44" s="895"/>
      <c r="AE44" s="895"/>
      <c r="AF44" s="895"/>
      <c r="AG44" s="895"/>
      <c r="AH44" s="895"/>
      <c r="AI44" s="895"/>
      <c r="AJ44" s="895"/>
      <c r="AK44" s="895"/>
      <c r="AL44" s="895"/>
      <c r="AM44" s="895"/>
    </row>
    <row r="45" ht="13.5" customHeight="1">
      <c r="A45" s="604" t="b">
        <v>0</v>
      </c>
      <c r="B45" s="492"/>
      <c r="C45" s="492"/>
      <c r="D45" s="492"/>
      <c r="E45" s="492"/>
      <c r="F45" s="632"/>
      <c r="G45" s="607"/>
      <c r="H45" s="492"/>
      <c r="I45" s="492"/>
      <c r="J45" s="618"/>
      <c r="K45" s="618"/>
      <c r="L45" s="622"/>
      <c r="M45" s="610"/>
      <c r="N45" s="492"/>
      <c r="O45" s="610"/>
      <c r="P45" s="610"/>
      <c r="Q45" s="612"/>
      <c r="R45" s="613"/>
      <c r="S45" s="612"/>
      <c r="T45" s="612"/>
      <c r="U45" s="613"/>
      <c r="V45" s="612"/>
      <c r="W45" s="616"/>
      <c r="X45" s="895"/>
      <c r="Y45" s="895"/>
      <c r="Z45" s="895"/>
      <c r="AA45" s="895"/>
      <c r="AB45" s="895"/>
      <c r="AC45" s="895"/>
      <c r="AD45" s="895"/>
      <c r="AE45" s="895"/>
      <c r="AF45" s="895"/>
      <c r="AG45" s="895"/>
      <c r="AH45" s="895"/>
      <c r="AI45" s="895"/>
      <c r="AJ45" s="895"/>
      <c r="AK45" s="895"/>
      <c r="AL45" s="895"/>
      <c r="AM45" s="895"/>
    </row>
    <row r="46" ht="13.5" customHeight="1">
      <c r="A46" s="604" t="b">
        <v>0</v>
      </c>
      <c r="B46" s="492"/>
      <c r="C46" s="492"/>
      <c r="D46" s="492"/>
      <c r="E46" s="492"/>
      <c r="F46" s="606"/>
      <c r="G46" s="630"/>
      <c r="H46" s="634"/>
      <c r="I46" s="634"/>
      <c r="J46" s="618"/>
      <c r="K46" s="618"/>
      <c r="L46" s="622"/>
      <c r="M46" s="610"/>
      <c r="N46" s="669"/>
      <c r="O46" s="610"/>
      <c r="P46" s="610"/>
      <c r="Q46" s="612"/>
      <c r="R46" s="613"/>
      <c r="S46" s="612"/>
      <c r="T46" s="612"/>
      <c r="U46" s="613"/>
      <c r="V46" s="612"/>
      <c r="W46" s="616"/>
      <c r="X46" s="895"/>
      <c r="Y46" s="895"/>
      <c r="Z46" s="895"/>
      <c r="AA46" s="895"/>
      <c r="AB46" s="895"/>
      <c r="AC46" s="895"/>
      <c r="AD46" s="895"/>
      <c r="AE46" s="895"/>
      <c r="AF46" s="895"/>
      <c r="AG46" s="895"/>
      <c r="AH46" s="895"/>
      <c r="AI46" s="895"/>
      <c r="AJ46" s="895"/>
      <c r="AK46" s="895"/>
      <c r="AL46" s="895"/>
      <c r="AM46" s="895"/>
    </row>
    <row r="47" ht="13.5" customHeight="1">
      <c r="A47" s="604" t="b">
        <v>0</v>
      </c>
      <c r="B47" s="492"/>
      <c r="C47" s="492"/>
      <c r="D47" s="492"/>
      <c r="E47" s="492"/>
      <c r="F47" s="632"/>
      <c r="G47" s="617"/>
      <c r="H47" s="492"/>
      <c r="I47" s="492"/>
      <c r="J47" s="618"/>
      <c r="K47" s="618"/>
      <c r="L47" s="622"/>
      <c r="M47" s="613"/>
      <c r="N47" s="613"/>
      <c r="O47" s="610"/>
      <c r="P47" s="610"/>
      <c r="Q47" s="612"/>
      <c r="R47" s="613"/>
      <c r="S47" s="612"/>
      <c r="T47" s="612"/>
      <c r="U47" s="613"/>
      <c r="V47" s="612"/>
      <c r="W47" s="620"/>
      <c r="X47" s="742"/>
      <c r="Y47" s="742"/>
      <c r="Z47" s="742"/>
      <c r="AA47" s="742"/>
      <c r="AB47" s="742"/>
      <c r="AC47" s="742"/>
      <c r="AD47" s="742"/>
      <c r="AE47" s="742"/>
      <c r="AF47" s="742"/>
      <c r="AG47" s="742"/>
      <c r="AH47" s="742"/>
      <c r="AI47" s="742"/>
      <c r="AJ47" s="742"/>
      <c r="AK47" s="742"/>
      <c r="AL47" s="742"/>
      <c r="AM47" s="742"/>
    </row>
    <row r="48" ht="13.5" customHeight="1">
      <c r="A48" s="604" t="b">
        <v>0</v>
      </c>
      <c r="B48" s="492"/>
      <c r="C48" s="492"/>
      <c r="D48" s="629"/>
      <c r="E48" s="492"/>
      <c r="F48" s="606"/>
      <c r="G48" s="634"/>
      <c r="H48" s="634"/>
      <c r="I48" s="492"/>
      <c r="J48" s="618"/>
      <c r="K48" s="618"/>
      <c r="L48" s="622"/>
      <c r="M48" s="610"/>
      <c r="N48" s="492"/>
      <c r="O48" s="610"/>
      <c r="P48" s="610"/>
      <c r="Q48" s="612"/>
      <c r="R48" s="613"/>
      <c r="S48" s="612"/>
      <c r="T48" s="612"/>
      <c r="U48" s="613"/>
      <c r="V48" s="612"/>
      <c r="W48" s="620"/>
      <c r="X48" s="742"/>
      <c r="Y48" s="742"/>
      <c r="Z48" s="742"/>
      <c r="AA48" s="742"/>
      <c r="AB48" s="742"/>
      <c r="AC48" s="742"/>
      <c r="AD48" s="742"/>
      <c r="AE48" s="742"/>
      <c r="AF48" s="742"/>
      <c r="AG48" s="742"/>
      <c r="AH48" s="742"/>
      <c r="AI48" s="742"/>
      <c r="AJ48" s="742"/>
      <c r="AK48" s="742"/>
      <c r="AL48" s="742"/>
      <c r="AM48" s="742"/>
    </row>
    <row r="49" ht="13.5" customHeight="1">
      <c r="A49" s="604" t="b">
        <v>0</v>
      </c>
      <c r="B49" s="492"/>
      <c r="C49" s="492"/>
      <c r="D49" s="492"/>
      <c r="E49" s="492"/>
      <c r="F49" s="632"/>
      <c r="G49" s="617"/>
      <c r="H49" s="492"/>
      <c r="I49" s="492"/>
      <c r="J49" s="618"/>
      <c r="K49" s="618"/>
      <c r="L49" s="622"/>
      <c r="M49" s="613"/>
      <c r="N49" s="613"/>
      <c r="O49" s="610"/>
      <c r="P49" s="610"/>
      <c r="Q49" s="612"/>
      <c r="R49" s="613"/>
      <c r="S49" s="612"/>
      <c r="T49" s="612"/>
      <c r="U49" s="613"/>
      <c r="V49" s="612"/>
      <c r="W49" s="620"/>
      <c r="X49" s="742"/>
      <c r="Y49" s="742"/>
      <c r="Z49" s="742"/>
      <c r="AA49" s="742"/>
      <c r="AB49" s="742"/>
      <c r="AC49" s="742"/>
      <c r="AD49" s="742"/>
      <c r="AE49" s="742"/>
      <c r="AF49" s="742"/>
      <c r="AG49" s="742"/>
      <c r="AH49" s="742"/>
      <c r="AI49" s="742"/>
      <c r="AJ49" s="742"/>
      <c r="AK49" s="742"/>
      <c r="AL49" s="742"/>
      <c r="AM49" s="742"/>
    </row>
    <row r="50" ht="13.5" customHeight="1">
      <c r="A50" s="604" t="b">
        <v>0</v>
      </c>
      <c r="B50" s="492"/>
      <c r="C50" s="492"/>
      <c r="D50" s="629"/>
      <c r="E50" s="492"/>
      <c r="F50" s="606"/>
      <c r="G50" s="617"/>
      <c r="H50" s="492"/>
      <c r="I50" s="492"/>
      <c r="J50" s="623"/>
      <c r="K50" s="623"/>
      <c r="L50" s="624"/>
      <c r="M50" s="610"/>
      <c r="N50" s="492"/>
      <c r="O50" s="610"/>
      <c r="P50" s="610"/>
      <c r="Q50" s="612"/>
      <c r="R50" s="610"/>
      <c r="S50" s="612"/>
      <c r="T50" s="612"/>
      <c r="U50" s="610"/>
      <c r="V50" s="612"/>
      <c r="W50" s="616"/>
      <c r="X50" s="895"/>
      <c r="Y50" s="895"/>
      <c r="Z50" s="895"/>
      <c r="AA50" s="895"/>
      <c r="AB50" s="895"/>
      <c r="AC50" s="895"/>
      <c r="AD50" s="895"/>
      <c r="AE50" s="895"/>
      <c r="AF50" s="895"/>
      <c r="AG50" s="895"/>
      <c r="AH50" s="895"/>
      <c r="AI50" s="895"/>
      <c r="AJ50" s="895"/>
      <c r="AK50" s="895"/>
      <c r="AL50" s="895"/>
      <c r="AM50" s="895"/>
    </row>
    <row r="51" ht="13.5" customHeight="1">
      <c r="A51" s="604" t="b">
        <v>0</v>
      </c>
      <c r="B51" s="492"/>
      <c r="C51" s="492"/>
      <c r="D51" s="492"/>
      <c r="E51" s="492"/>
      <c r="F51" s="492"/>
      <c r="G51" s="617"/>
      <c r="H51" s="492"/>
      <c r="I51" s="492"/>
      <c r="J51" s="618"/>
      <c r="K51" s="618"/>
      <c r="L51" s="622"/>
      <c r="M51" s="613"/>
      <c r="N51" s="613"/>
      <c r="O51" s="610"/>
      <c r="P51" s="610"/>
      <c r="Q51" s="612"/>
      <c r="R51" s="613"/>
      <c r="S51" s="612"/>
      <c r="T51" s="612"/>
      <c r="U51" s="613"/>
      <c r="V51" s="612"/>
      <c r="W51" s="620"/>
      <c r="X51" s="742"/>
      <c r="Y51" s="742"/>
      <c r="Z51" s="742"/>
      <c r="AA51" s="742"/>
      <c r="AB51" s="742"/>
      <c r="AC51" s="742"/>
      <c r="AD51" s="742"/>
      <c r="AE51" s="742"/>
      <c r="AF51" s="742"/>
      <c r="AG51" s="742"/>
      <c r="AH51" s="742"/>
      <c r="AI51" s="742"/>
      <c r="AJ51" s="742"/>
      <c r="AK51" s="742"/>
      <c r="AL51" s="742"/>
      <c r="AM51" s="742"/>
    </row>
    <row r="52" ht="13.5" customHeight="1">
      <c r="A52" s="604" t="b">
        <v>0</v>
      </c>
      <c r="B52" s="492"/>
      <c r="C52" s="492"/>
      <c r="D52" s="492"/>
      <c r="E52" s="492"/>
      <c r="F52" s="606"/>
      <c r="G52" s="617"/>
      <c r="H52" s="492"/>
      <c r="I52" s="492"/>
      <c r="J52" s="618"/>
      <c r="K52" s="618"/>
      <c r="L52" s="622"/>
      <c r="M52" s="613"/>
      <c r="N52" s="613"/>
      <c r="O52" s="610"/>
      <c r="P52" s="610"/>
      <c r="Q52" s="612"/>
      <c r="R52" s="613"/>
      <c r="S52" s="612"/>
      <c r="T52" s="612"/>
      <c r="U52" s="613"/>
      <c r="V52" s="612"/>
      <c r="W52" s="620"/>
      <c r="X52" s="742"/>
      <c r="Y52" s="742"/>
      <c r="Z52" s="742"/>
      <c r="AA52" s="742"/>
      <c r="AB52" s="742"/>
      <c r="AC52" s="742"/>
      <c r="AD52" s="742"/>
      <c r="AE52" s="742"/>
      <c r="AF52" s="742"/>
      <c r="AG52" s="742"/>
      <c r="AH52" s="742"/>
      <c r="AI52" s="742"/>
      <c r="AJ52" s="742"/>
      <c r="AK52" s="742"/>
      <c r="AL52" s="742"/>
      <c r="AM52" s="742"/>
    </row>
    <row r="53" ht="13.5" customHeight="1">
      <c r="A53" s="604" t="b">
        <v>0</v>
      </c>
      <c r="B53" s="492"/>
      <c r="C53" s="492"/>
      <c r="D53" s="492"/>
      <c r="E53" s="492"/>
      <c r="F53" s="632"/>
      <c r="G53" s="617"/>
      <c r="H53" s="617"/>
      <c r="I53" s="617"/>
      <c r="J53" s="618"/>
      <c r="K53" s="618"/>
      <c r="L53" s="622"/>
      <c r="M53" s="610"/>
      <c r="N53" s="492"/>
      <c r="O53" s="610"/>
      <c r="P53" s="610"/>
      <c r="Q53" s="612"/>
      <c r="R53" s="613"/>
      <c r="S53" s="612"/>
      <c r="T53" s="612"/>
      <c r="U53" s="613"/>
      <c r="V53" s="612"/>
      <c r="W53" s="620"/>
      <c r="X53" s="742"/>
      <c r="Y53" s="742"/>
      <c r="Z53" s="742"/>
      <c r="AA53" s="742"/>
      <c r="AB53" s="742"/>
      <c r="AC53" s="742"/>
      <c r="AD53" s="742"/>
      <c r="AE53" s="742"/>
      <c r="AF53" s="742"/>
      <c r="AG53" s="742"/>
      <c r="AH53" s="742"/>
      <c r="AI53" s="742"/>
      <c r="AJ53" s="742"/>
      <c r="AK53" s="742"/>
      <c r="AL53" s="742"/>
      <c r="AM53" s="742"/>
    </row>
    <row r="54" ht="13.5" customHeight="1">
      <c r="A54" s="604" t="b">
        <v>0</v>
      </c>
      <c r="B54" s="492"/>
      <c r="C54" s="492"/>
      <c r="D54" s="492"/>
      <c r="E54" s="492"/>
      <c r="F54" s="606"/>
      <c r="G54" s="617"/>
      <c r="H54" s="492"/>
      <c r="I54" s="492"/>
      <c r="J54" s="618"/>
      <c r="K54" s="618"/>
      <c r="L54" s="622"/>
      <c r="M54" s="610"/>
      <c r="N54" s="669"/>
      <c r="O54" s="610"/>
      <c r="P54" s="610"/>
      <c r="Q54" s="612"/>
      <c r="R54" s="613"/>
      <c r="S54" s="612"/>
      <c r="T54" s="612"/>
      <c r="U54" s="613"/>
      <c r="V54" s="612"/>
      <c r="W54" s="616"/>
      <c r="X54" s="895"/>
      <c r="Y54" s="895"/>
      <c r="Z54" s="895"/>
      <c r="AA54" s="895"/>
      <c r="AB54" s="895"/>
      <c r="AC54" s="895"/>
      <c r="AD54" s="895"/>
      <c r="AE54" s="895"/>
      <c r="AF54" s="895"/>
      <c r="AG54" s="895"/>
      <c r="AH54" s="895"/>
      <c r="AI54" s="895"/>
      <c r="AJ54" s="895"/>
      <c r="AK54" s="895"/>
      <c r="AL54" s="895"/>
      <c r="AM54" s="895"/>
    </row>
    <row r="55" ht="13.5" customHeight="1">
      <c r="A55" s="604" t="b">
        <v>0</v>
      </c>
      <c r="B55" s="492"/>
      <c r="C55" s="492"/>
      <c r="D55" s="492"/>
      <c r="E55" s="492"/>
      <c r="F55" s="632"/>
      <c r="G55" s="617"/>
      <c r="H55" s="492"/>
      <c r="I55" s="492"/>
      <c r="J55" s="618"/>
      <c r="K55" s="618"/>
      <c r="L55" s="622"/>
      <c r="M55" s="613"/>
      <c r="N55" s="475"/>
      <c r="O55" s="610"/>
      <c r="P55" s="610"/>
      <c r="Q55" s="612"/>
      <c r="R55" s="613"/>
      <c r="S55" s="612"/>
      <c r="T55" s="612"/>
      <c r="U55" s="613"/>
      <c r="V55" s="612"/>
      <c r="W55" s="616"/>
      <c r="X55" s="895"/>
      <c r="Y55" s="895"/>
      <c r="Z55" s="895"/>
      <c r="AA55" s="895"/>
      <c r="AB55" s="895"/>
      <c r="AC55" s="895"/>
      <c r="AD55" s="895"/>
      <c r="AE55" s="895"/>
      <c r="AF55" s="895"/>
      <c r="AG55" s="895"/>
      <c r="AH55" s="895"/>
      <c r="AI55" s="895"/>
      <c r="AJ55" s="895"/>
      <c r="AK55" s="895"/>
      <c r="AL55" s="895"/>
      <c r="AM55" s="895"/>
    </row>
    <row r="56" ht="13.5" customHeight="1">
      <c r="A56" s="604" t="b">
        <v>0</v>
      </c>
      <c r="B56" s="492"/>
      <c r="C56" s="492"/>
      <c r="D56" s="492"/>
      <c r="E56" s="492"/>
      <c r="F56" s="632"/>
      <c r="G56" s="617"/>
      <c r="H56" s="492"/>
      <c r="I56" s="492"/>
      <c r="J56" s="618"/>
      <c r="K56" s="618"/>
      <c r="L56" s="622"/>
      <c r="M56" s="610"/>
      <c r="N56" s="492"/>
      <c r="O56" s="610"/>
      <c r="P56" s="610"/>
      <c r="Q56" s="612"/>
      <c r="R56" s="613"/>
      <c r="S56" s="612"/>
      <c r="T56" s="612"/>
      <c r="U56" s="613"/>
      <c r="V56" s="612"/>
      <c r="W56" s="616"/>
      <c r="X56" s="895"/>
      <c r="Y56" s="895"/>
      <c r="Z56" s="895"/>
      <c r="AA56" s="895"/>
      <c r="AB56" s="895"/>
      <c r="AC56" s="895"/>
      <c r="AD56" s="895"/>
      <c r="AE56" s="895"/>
      <c r="AF56" s="895"/>
      <c r="AG56" s="895"/>
      <c r="AH56" s="895"/>
      <c r="AI56" s="895"/>
      <c r="AJ56" s="895"/>
      <c r="AK56" s="895"/>
      <c r="AL56" s="895"/>
      <c r="AM56" s="895"/>
    </row>
    <row r="57" ht="13.5" customHeight="1">
      <c r="A57" s="604" t="b">
        <v>0</v>
      </c>
      <c r="B57" s="492"/>
      <c r="C57" s="492"/>
      <c r="D57" s="492"/>
      <c r="E57" s="492"/>
      <c r="F57" s="492"/>
      <c r="G57" s="617"/>
      <c r="H57" s="617"/>
      <c r="I57" s="617"/>
      <c r="J57" s="618"/>
      <c r="K57" s="618"/>
      <c r="L57" s="622"/>
      <c r="M57" s="610"/>
      <c r="N57" s="492"/>
      <c r="O57" s="610"/>
      <c r="P57" s="610"/>
      <c r="Q57" s="612"/>
      <c r="R57" s="613"/>
      <c r="S57" s="612"/>
      <c r="T57" s="612"/>
      <c r="U57" s="613"/>
      <c r="V57" s="612"/>
      <c r="W57" s="620"/>
      <c r="X57" s="742"/>
      <c r="Y57" s="742"/>
      <c r="Z57" s="742"/>
      <c r="AA57" s="742"/>
      <c r="AB57" s="742"/>
      <c r="AC57" s="742"/>
      <c r="AD57" s="742"/>
      <c r="AE57" s="742"/>
      <c r="AF57" s="742"/>
      <c r="AG57" s="742"/>
      <c r="AH57" s="742"/>
      <c r="AI57" s="742"/>
      <c r="AJ57" s="742"/>
      <c r="AK57" s="742"/>
      <c r="AL57" s="742"/>
      <c r="AM57" s="742"/>
    </row>
    <row r="58" ht="13.5" customHeight="1">
      <c r="A58" s="604" t="b">
        <v>0</v>
      </c>
      <c r="B58" s="492"/>
      <c r="C58" s="492"/>
      <c r="D58" s="492"/>
      <c r="E58" s="492"/>
      <c r="F58" s="492"/>
      <c r="G58" s="634"/>
      <c r="H58" s="634"/>
      <c r="I58" s="634"/>
      <c r="J58" s="618"/>
      <c r="K58" s="618"/>
      <c r="L58" s="622"/>
      <c r="M58" s="610"/>
      <c r="N58" s="492"/>
      <c r="O58" s="610"/>
      <c r="P58" s="610"/>
      <c r="Q58" s="612"/>
      <c r="R58" s="613"/>
      <c r="S58" s="612"/>
      <c r="T58" s="612"/>
      <c r="U58" s="613"/>
      <c r="V58" s="612"/>
      <c r="W58" s="620"/>
      <c r="X58" s="742"/>
      <c r="Y58" s="742"/>
      <c r="Z58" s="742"/>
      <c r="AA58" s="742"/>
      <c r="AB58" s="742"/>
      <c r="AC58" s="742"/>
      <c r="AD58" s="742"/>
      <c r="AE58" s="742"/>
      <c r="AF58" s="742"/>
      <c r="AG58" s="742"/>
      <c r="AH58" s="742"/>
      <c r="AI58" s="742"/>
      <c r="AJ58" s="742"/>
      <c r="AK58" s="742"/>
      <c r="AL58" s="742"/>
      <c r="AM58" s="742"/>
    </row>
    <row r="59" ht="13.5" customHeight="1">
      <c r="A59" s="604" t="b">
        <v>0</v>
      </c>
      <c r="B59" s="492"/>
      <c r="C59" s="492"/>
      <c r="D59" s="492"/>
      <c r="E59" s="492"/>
      <c r="F59" s="606"/>
      <c r="G59" s="617"/>
      <c r="H59" s="617"/>
      <c r="I59" s="617"/>
      <c r="J59" s="618"/>
      <c r="K59" s="618"/>
      <c r="L59" s="622"/>
      <c r="M59" s="610"/>
      <c r="N59" s="492"/>
      <c r="O59" s="610"/>
      <c r="P59" s="610"/>
      <c r="Q59" s="612"/>
      <c r="R59" s="613"/>
      <c r="S59" s="612"/>
      <c r="T59" s="612"/>
      <c r="U59" s="613"/>
      <c r="V59" s="612"/>
      <c r="W59" s="616"/>
      <c r="X59" s="895"/>
      <c r="Y59" s="895"/>
      <c r="Z59" s="895"/>
      <c r="AA59" s="895"/>
      <c r="AB59" s="895"/>
      <c r="AC59" s="895"/>
      <c r="AD59" s="895"/>
      <c r="AE59" s="895"/>
      <c r="AF59" s="895"/>
      <c r="AG59" s="895"/>
      <c r="AH59" s="895"/>
      <c r="AI59" s="895"/>
      <c r="AJ59" s="895"/>
      <c r="AK59" s="895"/>
      <c r="AL59" s="895"/>
      <c r="AM59" s="895"/>
    </row>
    <row r="60" ht="13.5" customHeight="1">
      <c r="A60" s="604" t="b">
        <v>0</v>
      </c>
      <c r="B60" s="492"/>
      <c r="C60" s="492"/>
      <c r="D60" s="492"/>
      <c r="E60" s="492"/>
      <c r="F60" s="633"/>
      <c r="G60" s="607"/>
      <c r="H60" s="492"/>
      <c r="I60" s="492"/>
      <c r="J60" s="618"/>
      <c r="K60" s="618"/>
      <c r="L60" s="622"/>
      <c r="M60" s="610"/>
      <c r="N60" s="492"/>
      <c r="O60" s="610"/>
      <c r="P60" s="610"/>
      <c r="Q60" s="612"/>
      <c r="R60" s="613"/>
      <c r="S60" s="612"/>
      <c r="T60" s="612"/>
      <c r="U60" s="613"/>
      <c r="V60" s="612"/>
      <c r="W60" s="620"/>
      <c r="X60" s="742"/>
      <c r="Y60" s="742"/>
      <c r="Z60" s="742"/>
      <c r="AA60" s="742"/>
      <c r="AB60" s="742"/>
      <c r="AC60" s="742"/>
      <c r="AD60" s="742"/>
      <c r="AE60" s="742"/>
      <c r="AF60" s="742"/>
      <c r="AG60" s="742"/>
      <c r="AH60" s="742"/>
      <c r="AI60" s="742"/>
      <c r="AJ60" s="742"/>
      <c r="AK60" s="742"/>
      <c r="AL60" s="742"/>
      <c r="AM60" s="742"/>
    </row>
    <row r="61" ht="13.5" customHeight="1">
      <c r="A61" s="604" t="b">
        <v>0</v>
      </c>
      <c r="B61" s="492"/>
      <c r="C61" s="492"/>
      <c r="D61" s="492"/>
      <c r="E61" s="492"/>
      <c r="F61" s="606"/>
      <c r="G61" s="607"/>
      <c r="H61" s="492"/>
      <c r="I61" s="492"/>
      <c r="J61" s="618"/>
      <c r="K61" s="618"/>
      <c r="L61" s="622"/>
      <c r="M61" s="610"/>
      <c r="N61" s="492"/>
      <c r="O61" s="610"/>
      <c r="P61" s="610"/>
      <c r="Q61" s="612"/>
      <c r="R61" s="610"/>
      <c r="S61" s="612"/>
      <c r="T61" s="612"/>
      <c r="U61" s="610"/>
      <c r="V61" s="612"/>
      <c r="W61" s="620"/>
      <c r="X61" s="742"/>
      <c r="Y61" s="742"/>
      <c r="Z61" s="742"/>
      <c r="AA61" s="742"/>
      <c r="AB61" s="742"/>
      <c r="AC61" s="742"/>
      <c r="AD61" s="742"/>
      <c r="AE61" s="742"/>
      <c r="AF61" s="742"/>
      <c r="AG61" s="742"/>
      <c r="AH61" s="742"/>
      <c r="AI61" s="742"/>
      <c r="AJ61" s="742"/>
      <c r="AK61" s="742"/>
      <c r="AL61" s="742"/>
      <c r="AM61" s="742"/>
    </row>
    <row r="62" ht="13.5" customHeight="1">
      <c r="A62" s="604" t="b">
        <v>0</v>
      </c>
      <c r="B62" s="492"/>
      <c r="C62" s="492"/>
      <c r="D62" s="492"/>
      <c r="E62" s="492"/>
      <c r="F62" s="606"/>
      <c r="G62" s="634"/>
      <c r="H62" s="629"/>
      <c r="I62" s="492"/>
      <c r="J62" s="618"/>
      <c r="K62" s="618"/>
      <c r="L62" s="622"/>
      <c r="M62" s="610"/>
      <c r="N62" s="669"/>
      <c r="O62" s="610"/>
      <c r="P62" s="610"/>
      <c r="Q62" s="612"/>
      <c r="R62" s="613"/>
      <c r="S62" s="612"/>
      <c r="T62" s="612"/>
      <c r="U62" s="613"/>
      <c r="V62" s="612"/>
      <c r="W62" s="616"/>
      <c r="X62" s="895"/>
      <c r="Y62" s="895"/>
      <c r="Z62" s="895"/>
      <c r="AA62" s="895"/>
      <c r="AB62" s="895"/>
      <c r="AC62" s="895"/>
      <c r="AD62" s="895"/>
      <c r="AE62" s="895"/>
      <c r="AF62" s="895"/>
      <c r="AG62" s="895"/>
      <c r="AH62" s="895"/>
      <c r="AI62" s="895"/>
      <c r="AJ62" s="895"/>
      <c r="AK62" s="895"/>
      <c r="AL62" s="895"/>
      <c r="AM62" s="895"/>
    </row>
    <row r="63" ht="13.5" customHeight="1">
      <c r="A63" s="604" t="b">
        <v>0</v>
      </c>
      <c r="B63" s="492"/>
      <c r="C63" s="492"/>
      <c r="D63" s="492"/>
      <c r="E63" s="492"/>
      <c r="F63" s="632"/>
      <c r="G63" s="617"/>
      <c r="H63" s="492"/>
      <c r="I63" s="492"/>
      <c r="J63" s="618"/>
      <c r="K63" s="618"/>
      <c r="L63" s="622"/>
      <c r="M63" s="610"/>
      <c r="N63" s="626"/>
      <c r="O63" s="610"/>
      <c r="P63" s="610"/>
      <c r="Q63" s="612"/>
      <c r="R63" s="613"/>
      <c r="S63" s="612"/>
      <c r="T63" s="612"/>
      <c r="U63" s="613"/>
      <c r="V63" s="612"/>
      <c r="W63" s="616"/>
      <c r="X63" s="895"/>
      <c r="Y63" s="895"/>
      <c r="Z63" s="895"/>
      <c r="AA63" s="895"/>
      <c r="AB63" s="895"/>
      <c r="AC63" s="895"/>
      <c r="AD63" s="895"/>
      <c r="AE63" s="895"/>
      <c r="AF63" s="895"/>
      <c r="AG63" s="895"/>
      <c r="AH63" s="895"/>
      <c r="AI63" s="895"/>
      <c r="AJ63" s="895"/>
      <c r="AK63" s="895"/>
      <c r="AL63" s="895"/>
      <c r="AM63" s="895"/>
    </row>
    <row r="64" ht="13.5" customHeight="1">
      <c r="A64" s="604" t="b">
        <v>0</v>
      </c>
      <c r="B64" s="492"/>
      <c r="C64" s="492"/>
      <c r="D64" s="492"/>
      <c r="E64" s="492"/>
      <c r="F64" s="633"/>
      <c r="G64" s="634"/>
      <c r="H64" s="629"/>
      <c r="I64" s="492"/>
      <c r="J64" s="618"/>
      <c r="K64" s="618"/>
      <c r="L64" s="622"/>
      <c r="M64" s="610"/>
      <c r="N64" s="669"/>
      <c r="O64" s="610"/>
      <c r="P64" s="610"/>
      <c r="Q64" s="612"/>
      <c r="R64" s="613"/>
      <c r="S64" s="612"/>
      <c r="T64" s="612"/>
      <c r="U64" s="613"/>
      <c r="V64" s="612"/>
      <c r="W64" s="616"/>
      <c r="X64" s="895"/>
      <c r="Y64" s="895"/>
      <c r="Z64" s="895"/>
      <c r="AA64" s="895"/>
      <c r="AB64" s="895"/>
      <c r="AC64" s="895"/>
      <c r="AD64" s="895"/>
      <c r="AE64" s="895"/>
      <c r="AF64" s="895"/>
      <c r="AG64" s="895"/>
      <c r="AH64" s="895"/>
      <c r="AI64" s="895"/>
      <c r="AJ64" s="895"/>
      <c r="AK64" s="895"/>
      <c r="AL64" s="895"/>
      <c r="AM64" s="895"/>
    </row>
    <row r="65" ht="13.5" customHeight="1">
      <c r="A65" s="604" t="b">
        <v>0</v>
      </c>
      <c r="B65" s="492"/>
      <c r="C65" s="492"/>
      <c r="D65" s="492"/>
      <c r="E65" s="492"/>
      <c r="F65" s="632"/>
      <c r="G65" s="617"/>
      <c r="H65" s="492"/>
      <c r="I65" s="492"/>
      <c r="J65" s="618"/>
      <c r="K65" s="618"/>
      <c r="L65" s="622"/>
      <c r="M65" s="610"/>
      <c r="N65" s="626"/>
      <c r="O65" s="610"/>
      <c r="P65" s="610"/>
      <c r="Q65" s="612"/>
      <c r="R65" s="613"/>
      <c r="S65" s="612"/>
      <c r="T65" s="612"/>
      <c r="U65" s="613"/>
      <c r="V65" s="612"/>
      <c r="W65" s="616"/>
      <c r="X65" s="895"/>
      <c r="Y65" s="895"/>
      <c r="Z65" s="895"/>
      <c r="AA65" s="895"/>
      <c r="AB65" s="895"/>
      <c r="AC65" s="895"/>
      <c r="AD65" s="895"/>
      <c r="AE65" s="895"/>
      <c r="AF65" s="895"/>
      <c r="AG65" s="895"/>
      <c r="AH65" s="895"/>
      <c r="AI65" s="895"/>
      <c r="AJ65" s="895"/>
      <c r="AK65" s="895"/>
      <c r="AL65" s="895"/>
      <c r="AM65" s="895"/>
    </row>
    <row r="66" ht="13.5" customHeight="1">
      <c r="A66" s="604" t="b">
        <v>0</v>
      </c>
      <c r="B66" s="492"/>
      <c r="C66" s="492"/>
      <c r="D66" s="492"/>
      <c r="E66" s="492"/>
      <c r="F66" s="628"/>
      <c r="G66" s="617"/>
      <c r="H66" s="492"/>
      <c r="I66" s="492"/>
      <c r="J66" s="618"/>
      <c r="K66" s="618"/>
      <c r="L66" s="622"/>
      <c r="M66" s="1624"/>
      <c r="N66" s="669"/>
      <c r="O66" s="610"/>
      <c r="P66" s="610"/>
      <c r="Q66" s="612"/>
      <c r="R66" s="613"/>
      <c r="S66" s="612"/>
      <c r="T66" s="612"/>
      <c r="U66" s="615"/>
      <c r="V66" s="612"/>
      <c r="W66" s="492"/>
      <c r="X66" s="715"/>
      <c r="Y66" s="715"/>
      <c r="Z66" s="715"/>
      <c r="AA66" s="715"/>
      <c r="AB66" s="715"/>
      <c r="AC66" s="715"/>
      <c r="AD66" s="715"/>
      <c r="AE66" s="715"/>
      <c r="AF66" s="715"/>
      <c r="AG66" s="715"/>
      <c r="AH66" s="715"/>
      <c r="AI66" s="715"/>
      <c r="AJ66" s="715"/>
      <c r="AK66" s="715"/>
      <c r="AL66" s="715"/>
      <c r="AM66" s="715"/>
    </row>
    <row r="67" ht="13.5" customHeight="1">
      <c r="A67" s="604" t="b">
        <v>0</v>
      </c>
      <c r="B67" s="492"/>
      <c r="C67" s="492"/>
      <c r="D67" s="492"/>
      <c r="E67" s="492"/>
      <c r="F67" s="606"/>
      <c r="G67" s="617"/>
      <c r="H67" s="492"/>
      <c r="I67" s="492"/>
      <c r="J67" s="618"/>
      <c r="K67" s="618"/>
      <c r="L67" s="622"/>
      <c r="M67" s="610"/>
      <c r="N67" s="492"/>
      <c r="O67" s="610"/>
      <c r="P67" s="610"/>
      <c r="Q67" s="612"/>
      <c r="R67" s="610"/>
      <c r="S67" s="612"/>
      <c r="T67" s="612"/>
      <c r="U67" s="610"/>
      <c r="V67" s="612"/>
      <c r="W67" s="620"/>
      <c r="X67" s="742"/>
      <c r="Y67" s="742"/>
      <c r="Z67" s="742"/>
      <c r="AA67" s="742"/>
      <c r="AB67" s="742"/>
      <c r="AC67" s="742"/>
      <c r="AD67" s="742"/>
      <c r="AE67" s="742"/>
      <c r="AF67" s="742"/>
      <c r="AG67" s="742"/>
      <c r="AH67" s="742"/>
      <c r="AI67" s="742"/>
      <c r="AJ67" s="742"/>
      <c r="AK67" s="742"/>
      <c r="AL67" s="742"/>
      <c r="AM67" s="742"/>
    </row>
    <row r="68" ht="13.5" customHeight="1">
      <c r="A68" s="604" t="b">
        <v>0</v>
      </c>
      <c r="B68" s="492"/>
      <c r="C68" s="492"/>
      <c r="D68" s="492"/>
      <c r="E68" s="492"/>
      <c r="F68" s="606"/>
      <c r="G68" s="607"/>
      <c r="H68" s="492"/>
      <c r="I68" s="492"/>
      <c r="J68" s="618"/>
      <c r="K68" s="618"/>
      <c r="L68" s="622"/>
      <c r="M68" s="610"/>
      <c r="N68" s="492"/>
      <c r="O68" s="610"/>
      <c r="P68" s="610"/>
      <c r="Q68" s="612"/>
      <c r="R68" s="613"/>
      <c r="S68" s="612"/>
      <c r="T68" s="612"/>
      <c r="U68" s="613"/>
      <c r="V68" s="612"/>
      <c r="W68" s="620"/>
      <c r="X68" s="742"/>
      <c r="Y68" s="742"/>
      <c r="Z68" s="742"/>
      <c r="AA68" s="742"/>
      <c r="AB68" s="742"/>
      <c r="AC68" s="742"/>
      <c r="AD68" s="742"/>
      <c r="AE68" s="742"/>
      <c r="AF68" s="742"/>
      <c r="AG68" s="742"/>
      <c r="AH68" s="742"/>
      <c r="AI68" s="742"/>
      <c r="AJ68" s="742"/>
      <c r="AK68" s="742"/>
      <c r="AL68" s="742"/>
      <c r="AM68" s="742"/>
    </row>
    <row r="69" ht="13.5" customHeight="1">
      <c r="A69" s="604" t="b">
        <v>0</v>
      </c>
      <c r="B69" s="492"/>
      <c r="C69" s="492"/>
      <c r="D69" s="492"/>
      <c r="E69" s="492"/>
      <c r="F69" s="606"/>
      <c r="G69" s="617"/>
      <c r="H69" s="492"/>
      <c r="I69" s="492"/>
      <c r="J69" s="618"/>
      <c r="K69" s="618"/>
      <c r="L69" s="622"/>
      <c r="M69" s="613"/>
      <c r="N69" s="613"/>
      <c r="O69" s="610"/>
      <c r="P69" s="610"/>
      <c r="Q69" s="612"/>
      <c r="R69" s="613"/>
      <c r="S69" s="612"/>
      <c r="T69" s="612"/>
      <c r="U69" s="613"/>
      <c r="V69" s="612"/>
      <c r="W69" s="620"/>
      <c r="X69" s="742"/>
      <c r="Y69" s="742"/>
      <c r="Z69" s="742"/>
      <c r="AA69" s="742"/>
      <c r="AB69" s="742"/>
      <c r="AC69" s="742"/>
      <c r="AD69" s="742"/>
      <c r="AE69" s="742"/>
      <c r="AF69" s="742"/>
      <c r="AG69" s="742"/>
      <c r="AH69" s="742"/>
      <c r="AI69" s="742"/>
      <c r="AJ69" s="742"/>
      <c r="AK69" s="742"/>
      <c r="AL69" s="742"/>
      <c r="AM69" s="742"/>
    </row>
    <row r="70" ht="13.5" customHeight="1">
      <c r="A70" s="604" t="b">
        <v>0</v>
      </c>
      <c r="B70" s="475"/>
      <c r="C70" s="475"/>
      <c r="D70" s="492"/>
      <c r="E70" s="492"/>
      <c r="F70" s="606"/>
      <c r="G70" s="655"/>
      <c r="H70" s="492"/>
      <c r="I70" s="492"/>
      <c r="J70" s="618"/>
      <c r="K70" s="618"/>
      <c r="L70" s="622"/>
      <c r="M70" s="610"/>
      <c r="N70" s="492"/>
      <c r="O70" s="610"/>
      <c r="P70" s="610"/>
      <c r="Q70" s="612"/>
      <c r="R70" s="613"/>
      <c r="S70" s="612"/>
      <c r="T70" s="612"/>
      <c r="U70" s="613"/>
      <c r="V70" s="612"/>
      <c r="W70" s="620"/>
      <c r="X70" s="742"/>
      <c r="Y70" s="742"/>
      <c r="Z70" s="742"/>
      <c r="AA70" s="742"/>
      <c r="AB70" s="742"/>
      <c r="AC70" s="742"/>
      <c r="AD70" s="742"/>
      <c r="AE70" s="742"/>
      <c r="AF70" s="742"/>
      <c r="AG70" s="742"/>
      <c r="AH70" s="742"/>
      <c r="AI70" s="742"/>
      <c r="AJ70" s="742"/>
      <c r="AK70" s="742"/>
      <c r="AL70" s="742"/>
      <c r="AM70" s="742"/>
    </row>
    <row r="71" ht="13.5" customHeight="1">
      <c r="A71" s="604" t="b">
        <v>0</v>
      </c>
      <c r="B71" s="475"/>
      <c r="C71" s="475"/>
      <c r="D71" s="492"/>
      <c r="E71" s="649"/>
      <c r="F71" s="606"/>
      <c r="G71" s="617"/>
      <c r="H71" s="492"/>
      <c r="I71" s="492"/>
      <c r="J71" s="618"/>
      <c r="K71" s="618"/>
      <c r="L71" s="622"/>
      <c r="M71" s="610"/>
      <c r="N71" s="492"/>
      <c r="O71" s="610"/>
      <c r="P71" s="610"/>
      <c r="Q71" s="612"/>
      <c r="R71" s="610"/>
      <c r="S71" s="612"/>
      <c r="T71" s="612"/>
      <c r="U71" s="613"/>
      <c r="V71" s="612"/>
      <c r="W71" s="620"/>
      <c r="X71" s="742"/>
      <c r="Y71" s="742"/>
      <c r="Z71" s="742"/>
      <c r="AA71" s="742"/>
      <c r="AB71" s="742"/>
      <c r="AC71" s="742"/>
      <c r="AD71" s="742"/>
      <c r="AE71" s="742"/>
      <c r="AF71" s="742"/>
      <c r="AG71" s="742"/>
      <c r="AH71" s="742"/>
      <c r="AI71" s="742"/>
      <c r="AJ71" s="742"/>
      <c r="AK71" s="742"/>
      <c r="AL71" s="742"/>
      <c r="AM71" s="742"/>
    </row>
    <row r="72" ht="13.5" customHeight="1">
      <c r="A72" s="604" t="b">
        <v>0</v>
      </c>
      <c r="B72" s="475"/>
      <c r="C72" s="475"/>
      <c r="D72" s="492"/>
      <c r="E72" s="492"/>
      <c r="F72" s="606"/>
      <c r="G72" s="617"/>
      <c r="H72" s="492"/>
      <c r="I72" s="492"/>
      <c r="J72" s="623"/>
      <c r="K72" s="623"/>
      <c r="L72" s="624"/>
      <c r="M72" s="610"/>
      <c r="N72" s="475"/>
      <c r="O72" s="611"/>
      <c r="P72" s="610"/>
      <c r="Q72" s="612"/>
      <c r="R72" s="613"/>
      <c r="S72" s="612"/>
      <c r="T72" s="612"/>
      <c r="U72" s="613"/>
      <c r="V72" s="612"/>
      <c r="W72" s="620"/>
      <c r="X72" s="742"/>
      <c r="Y72" s="742"/>
      <c r="Z72" s="742"/>
      <c r="AA72" s="742"/>
      <c r="AB72" s="742"/>
      <c r="AC72" s="742"/>
      <c r="AD72" s="742"/>
      <c r="AE72" s="742"/>
      <c r="AF72" s="742"/>
      <c r="AG72" s="742"/>
      <c r="AH72" s="742"/>
      <c r="AI72" s="742"/>
      <c r="AJ72" s="742"/>
      <c r="AK72" s="742"/>
      <c r="AL72" s="742"/>
      <c r="AM72" s="742"/>
    </row>
    <row r="73" ht="13.5" customHeight="1">
      <c r="A73" s="604" t="b">
        <v>0</v>
      </c>
      <c r="B73" s="475"/>
      <c r="C73" s="475"/>
      <c r="D73" s="492"/>
      <c r="E73" s="492"/>
      <c r="F73" s="606"/>
      <c r="G73" s="695"/>
      <c r="H73" s="492"/>
      <c r="I73" s="492"/>
      <c r="J73" s="618"/>
      <c r="K73" s="618"/>
      <c r="L73" s="622"/>
      <c r="M73" s="610"/>
      <c r="N73" s="492"/>
      <c r="O73" s="610"/>
      <c r="P73" s="610"/>
      <c r="Q73" s="612"/>
      <c r="R73" s="610"/>
      <c r="S73" s="612"/>
      <c r="T73" s="612"/>
      <c r="U73" s="613"/>
      <c r="V73" s="612"/>
      <c r="W73" s="616"/>
      <c r="X73" s="895"/>
      <c r="Y73" s="895"/>
      <c r="Z73" s="895"/>
      <c r="AA73" s="895"/>
      <c r="AB73" s="895"/>
      <c r="AC73" s="895"/>
      <c r="AD73" s="895"/>
      <c r="AE73" s="895"/>
      <c r="AF73" s="895"/>
      <c r="AG73" s="895"/>
      <c r="AH73" s="895"/>
      <c r="AI73" s="895"/>
      <c r="AJ73" s="895"/>
      <c r="AK73" s="895"/>
      <c r="AL73" s="895"/>
      <c r="AM73" s="895"/>
    </row>
    <row r="74" ht="13.5" customHeight="1">
      <c r="A74" s="604" t="b">
        <v>0</v>
      </c>
      <c r="B74" s="475"/>
      <c r="C74" s="475"/>
      <c r="D74" s="492"/>
      <c r="E74" s="492"/>
      <c r="F74" s="606"/>
      <c r="G74" s="617"/>
      <c r="H74" s="492"/>
      <c r="I74" s="492"/>
      <c r="J74" s="618"/>
      <c r="K74" s="618"/>
      <c r="L74" s="622"/>
      <c r="M74" s="610"/>
      <c r="N74" s="492"/>
      <c r="O74" s="610"/>
      <c r="P74" s="610"/>
      <c r="Q74" s="612"/>
      <c r="R74" s="613"/>
      <c r="S74" s="612"/>
      <c r="T74" s="612"/>
      <c r="U74" s="613"/>
      <c r="V74" s="612"/>
      <c r="W74" s="620"/>
      <c r="X74" s="742"/>
      <c r="Y74" s="742"/>
      <c r="Z74" s="742"/>
      <c r="AA74" s="742"/>
      <c r="AB74" s="742"/>
      <c r="AC74" s="742"/>
      <c r="AD74" s="742"/>
      <c r="AE74" s="742"/>
      <c r="AF74" s="742"/>
      <c r="AG74" s="742"/>
      <c r="AH74" s="742"/>
      <c r="AI74" s="742"/>
      <c r="AJ74" s="742"/>
      <c r="AK74" s="742"/>
      <c r="AL74" s="742"/>
      <c r="AM74" s="742"/>
    </row>
    <row r="75" ht="13.5" customHeight="1">
      <c r="A75" s="604" t="b">
        <v>0</v>
      </c>
      <c r="B75" s="475"/>
      <c r="C75" s="475"/>
      <c r="D75" s="492"/>
      <c r="E75" s="492"/>
      <c r="F75" s="606"/>
      <c r="G75" s="617"/>
      <c r="H75" s="492"/>
      <c r="I75" s="492"/>
      <c r="J75" s="618"/>
      <c r="K75" s="618"/>
      <c r="L75" s="622"/>
      <c r="M75" s="613"/>
      <c r="N75" s="613"/>
      <c r="O75" s="610"/>
      <c r="P75" s="610"/>
      <c r="Q75" s="612"/>
      <c r="R75" s="613"/>
      <c r="S75" s="612"/>
      <c r="T75" s="612"/>
      <c r="U75" s="613"/>
      <c r="V75" s="612"/>
      <c r="W75" s="616"/>
      <c r="X75" s="895"/>
      <c r="Y75" s="895"/>
      <c r="Z75" s="895"/>
      <c r="AA75" s="895"/>
      <c r="AB75" s="895"/>
      <c r="AC75" s="895"/>
      <c r="AD75" s="895"/>
      <c r="AE75" s="895"/>
      <c r="AF75" s="895"/>
      <c r="AG75" s="895"/>
      <c r="AH75" s="895"/>
      <c r="AI75" s="895"/>
      <c r="AJ75" s="895"/>
      <c r="AK75" s="895"/>
      <c r="AL75" s="895"/>
      <c r="AM75" s="895"/>
    </row>
    <row r="76" ht="13.5" customHeight="1">
      <c r="A76" s="604" t="b">
        <v>0</v>
      </c>
      <c r="B76" s="475"/>
      <c r="C76" s="475"/>
      <c r="D76" s="492"/>
      <c r="E76" s="492"/>
      <c r="F76" s="606"/>
      <c r="G76" s="617"/>
      <c r="H76" s="492"/>
      <c r="I76" s="492"/>
      <c r="J76" s="618"/>
      <c r="K76" s="618"/>
      <c r="L76" s="622"/>
      <c r="M76" s="610"/>
      <c r="N76" s="492"/>
      <c r="O76" s="611"/>
      <c r="P76" s="611"/>
      <c r="Q76" s="612"/>
      <c r="R76" s="613"/>
      <c r="S76" s="612"/>
      <c r="T76" s="612"/>
      <c r="U76" s="615"/>
      <c r="V76" s="612"/>
      <c r="W76" s="620"/>
      <c r="X76" s="742"/>
      <c r="Y76" s="742"/>
      <c r="Z76" s="742"/>
      <c r="AA76" s="742"/>
      <c r="AB76" s="742"/>
      <c r="AC76" s="742"/>
      <c r="AD76" s="742"/>
      <c r="AE76" s="742"/>
      <c r="AF76" s="742"/>
      <c r="AG76" s="742"/>
      <c r="AH76" s="742"/>
      <c r="AI76" s="742"/>
      <c r="AJ76" s="742"/>
      <c r="AK76" s="742"/>
      <c r="AL76" s="742"/>
      <c r="AM76" s="742"/>
    </row>
    <row r="77" ht="13.5" customHeight="1">
      <c r="A77" s="604" t="b">
        <v>0</v>
      </c>
      <c r="B77" s="475"/>
      <c r="C77" s="475"/>
      <c r="D77" s="492"/>
      <c r="E77" s="492"/>
      <c r="F77" s="606"/>
      <c r="G77" s="617"/>
      <c r="H77" s="492"/>
      <c r="I77" s="492"/>
      <c r="J77" s="618"/>
      <c r="K77" s="618"/>
      <c r="L77" s="622"/>
      <c r="M77" s="610"/>
      <c r="N77" s="492"/>
      <c r="O77" s="610"/>
      <c r="P77" s="610"/>
      <c r="Q77" s="612"/>
      <c r="R77" s="613"/>
      <c r="S77" s="612"/>
      <c r="T77" s="612"/>
      <c r="U77" s="613"/>
      <c r="V77" s="612"/>
      <c r="W77" s="620"/>
      <c r="X77" s="742"/>
      <c r="Y77" s="742"/>
      <c r="Z77" s="742"/>
      <c r="AA77" s="742"/>
      <c r="AB77" s="742"/>
      <c r="AC77" s="742"/>
      <c r="AD77" s="742"/>
      <c r="AE77" s="742"/>
      <c r="AF77" s="742"/>
      <c r="AG77" s="742"/>
      <c r="AH77" s="742"/>
      <c r="AI77" s="742"/>
      <c r="AJ77" s="742"/>
      <c r="AK77" s="742"/>
      <c r="AL77" s="742"/>
      <c r="AM77" s="742"/>
    </row>
    <row r="78" ht="13.5" customHeight="1">
      <c r="A78" s="604" t="b">
        <v>0</v>
      </c>
      <c r="B78" s="475"/>
      <c r="C78" s="475"/>
      <c r="D78" s="492"/>
      <c r="E78" s="492"/>
      <c r="F78" s="606"/>
      <c r="G78" s="617"/>
      <c r="H78" s="492"/>
      <c r="I78" s="492"/>
      <c r="J78" s="623"/>
      <c r="K78" s="623"/>
      <c r="L78" s="624"/>
      <c r="M78" s="610"/>
      <c r="N78" s="492"/>
      <c r="O78" s="610"/>
      <c r="P78" s="610"/>
      <c r="Q78" s="612"/>
      <c r="R78" s="610"/>
      <c r="S78" s="612"/>
      <c r="T78" s="612"/>
      <c r="U78" s="610"/>
      <c r="V78" s="612"/>
      <c r="W78" s="620"/>
      <c r="X78" s="742"/>
      <c r="Y78" s="742"/>
      <c r="Z78" s="742"/>
      <c r="AA78" s="742"/>
      <c r="AB78" s="742"/>
      <c r="AC78" s="742"/>
      <c r="AD78" s="742"/>
      <c r="AE78" s="742"/>
      <c r="AF78" s="742"/>
      <c r="AG78" s="742"/>
      <c r="AH78" s="742"/>
      <c r="AI78" s="742"/>
      <c r="AJ78" s="742"/>
      <c r="AK78" s="742"/>
      <c r="AL78" s="742"/>
      <c r="AM78" s="742"/>
    </row>
    <row r="79" ht="13.5" customHeight="1">
      <c r="A79" s="604" t="b">
        <v>0</v>
      </c>
      <c r="B79" s="475"/>
      <c r="C79" s="475"/>
      <c r="D79" s="492"/>
      <c r="E79" s="492"/>
      <c r="F79" s="606"/>
      <c r="G79" s="617"/>
      <c r="H79" s="492"/>
      <c r="I79" s="492"/>
      <c r="J79" s="618"/>
      <c r="K79" s="618"/>
      <c r="L79" s="622"/>
      <c r="M79" s="625"/>
      <c r="N79" s="626"/>
      <c r="O79" s="610"/>
      <c r="P79" s="610"/>
      <c r="Q79" s="612"/>
      <c r="R79" s="613"/>
      <c r="S79" s="612"/>
      <c r="T79" s="612"/>
      <c r="U79" s="613"/>
      <c r="V79" s="612"/>
      <c r="W79" s="620"/>
      <c r="X79" s="742"/>
      <c r="Y79" s="742"/>
      <c r="Z79" s="742"/>
      <c r="AA79" s="742"/>
      <c r="AB79" s="742"/>
      <c r="AC79" s="742"/>
      <c r="AD79" s="742"/>
      <c r="AE79" s="742"/>
      <c r="AF79" s="742"/>
      <c r="AG79" s="742"/>
      <c r="AH79" s="742"/>
      <c r="AI79" s="742"/>
      <c r="AJ79" s="742"/>
      <c r="AK79" s="742"/>
      <c r="AL79" s="742"/>
      <c r="AM79" s="742"/>
    </row>
    <row r="80" ht="13.5" customHeight="1">
      <c r="A80" s="604" t="b">
        <v>0</v>
      </c>
      <c r="B80" s="475"/>
      <c r="C80" s="475"/>
      <c r="D80" s="492"/>
      <c r="E80" s="492"/>
      <c r="F80" s="606"/>
      <c r="G80" s="617"/>
      <c r="H80" s="492"/>
      <c r="I80" s="492"/>
      <c r="J80" s="618"/>
      <c r="K80" s="618"/>
      <c r="L80" s="622"/>
      <c r="M80" s="610"/>
      <c r="N80" s="492"/>
      <c r="O80" s="611"/>
      <c r="P80" s="611"/>
      <c r="Q80" s="612"/>
      <c r="R80" s="613"/>
      <c r="S80" s="612"/>
      <c r="T80" s="612"/>
      <c r="U80" s="615"/>
      <c r="V80" s="612"/>
      <c r="W80" s="620"/>
      <c r="X80" s="742"/>
      <c r="Y80" s="742"/>
      <c r="Z80" s="742"/>
      <c r="AA80" s="742"/>
      <c r="AB80" s="742"/>
      <c r="AC80" s="742"/>
      <c r="AD80" s="742"/>
      <c r="AE80" s="742"/>
      <c r="AF80" s="742"/>
      <c r="AG80" s="742"/>
      <c r="AH80" s="742"/>
      <c r="AI80" s="742"/>
      <c r="AJ80" s="742"/>
      <c r="AK80" s="742"/>
      <c r="AL80" s="742"/>
      <c r="AM80" s="742"/>
    </row>
    <row r="81" ht="13.5" customHeight="1">
      <c r="A81" s="604" t="b">
        <v>0</v>
      </c>
      <c r="B81" s="475"/>
      <c r="C81" s="475"/>
      <c r="D81" s="492"/>
      <c r="E81" s="492"/>
      <c r="F81" s="606"/>
      <c r="G81" s="617"/>
      <c r="H81" s="492"/>
      <c r="I81" s="492"/>
      <c r="J81" s="618"/>
      <c r="K81" s="618"/>
      <c r="L81" s="622"/>
      <c r="M81" s="613"/>
      <c r="N81" s="475"/>
      <c r="O81" s="610"/>
      <c r="P81" s="610"/>
      <c r="Q81" s="612"/>
      <c r="R81" s="613"/>
      <c r="S81" s="612"/>
      <c r="T81" s="612"/>
      <c r="U81" s="613"/>
      <c r="V81" s="612"/>
      <c r="W81" s="620"/>
      <c r="X81" s="742"/>
      <c r="Y81" s="742"/>
      <c r="Z81" s="742"/>
      <c r="AA81" s="742"/>
      <c r="AB81" s="742"/>
      <c r="AC81" s="742"/>
      <c r="AD81" s="742"/>
      <c r="AE81" s="742"/>
      <c r="AF81" s="742"/>
      <c r="AG81" s="742"/>
      <c r="AH81" s="742"/>
      <c r="AI81" s="742"/>
      <c r="AJ81" s="742"/>
      <c r="AK81" s="742"/>
      <c r="AL81" s="742"/>
      <c r="AM81" s="742"/>
    </row>
    <row r="82" ht="13.5" customHeight="1">
      <c r="A82" s="604" t="b">
        <v>0</v>
      </c>
      <c r="B82" s="475"/>
      <c r="C82" s="475"/>
      <c r="D82" s="492"/>
      <c r="E82" s="492"/>
      <c r="F82" s="606"/>
      <c r="G82" s="617"/>
      <c r="H82" s="492"/>
      <c r="I82" s="492"/>
      <c r="J82" s="618"/>
      <c r="K82" s="618"/>
      <c r="L82" s="622"/>
      <c r="M82" s="613"/>
      <c r="N82" s="613"/>
      <c r="O82" s="610"/>
      <c r="P82" s="610"/>
      <c r="Q82" s="612"/>
      <c r="R82" s="613"/>
      <c r="S82" s="612"/>
      <c r="T82" s="612"/>
      <c r="U82" s="613"/>
      <c r="V82" s="612"/>
      <c r="W82" s="620"/>
      <c r="X82" s="742"/>
      <c r="Y82" s="742"/>
      <c r="Z82" s="742"/>
      <c r="AA82" s="742"/>
      <c r="AB82" s="742"/>
      <c r="AC82" s="742"/>
      <c r="AD82" s="742"/>
      <c r="AE82" s="742"/>
      <c r="AF82" s="742"/>
      <c r="AG82" s="742"/>
      <c r="AH82" s="742"/>
      <c r="AI82" s="742"/>
      <c r="AJ82" s="742"/>
      <c r="AK82" s="742"/>
      <c r="AL82" s="742"/>
      <c r="AM82" s="742"/>
    </row>
    <row r="83" ht="13.5" customHeight="1">
      <c r="A83" s="604" t="b">
        <v>0</v>
      </c>
      <c r="B83" s="475"/>
      <c r="C83" s="475"/>
      <c r="D83" s="629"/>
      <c r="E83" s="645"/>
      <c r="F83" s="606"/>
      <c r="G83" s="617"/>
      <c r="H83" s="492"/>
      <c r="I83" s="492"/>
      <c r="J83" s="623"/>
      <c r="K83" s="623"/>
      <c r="L83" s="624"/>
      <c r="M83" s="610"/>
      <c r="N83" s="492"/>
      <c r="O83" s="610"/>
      <c r="P83" s="610"/>
      <c r="Q83" s="612"/>
      <c r="R83" s="610"/>
      <c r="S83" s="612"/>
      <c r="T83" s="612"/>
      <c r="U83" s="610"/>
      <c r="V83" s="612"/>
      <c r="W83" s="475"/>
      <c r="X83" s="463"/>
      <c r="Y83" s="463"/>
      <c r="Z83" s="463"/>
      <c r="AA83" s="463"/>
      <c r="AB83" s="463"/>
      <c r="AC83" s="463"/>
      <c r="AD83" s="463"/>
      <c r="AE83" s="463"/>
      <c r="AF83" s="463"/>
      <c r="AG83" s="463"/>
      <c r="AH83" s="463"/>
      <c r="AI83" s="463"/>
      <c r="AJ83" s="463"/>
      <c r="AK83" s="463"/>
      <c r="AL83" s="463"/>
      <c r="AM83" s="463"/>
    </row>
    <row r="84" ht="13.5" customHeight="1">
      <c r="A84" s="604" t="b">
        <v>0</v>
      </c>
      <c r="B84" s="492"/>
      <c r="C84" s="492"/>
      <c r="D84" s="492"/>
      <c r="E84" s="492"/>
      <c r="F84" s="606"/>
      <c r="G84" s="617"/>
      <c r="H84" s="492"/>
      <c r="I84" s="492"/>
      <c r="J84" s="618"/>
      <c r="K84" s="618"/>
      <c r="L84" s="622"/>
      <c r="M84" s="613"/>
      <c r="N84" s="613"/>
      <c r="O84" s="610"/>
      <c r="P84" s="610"/>
      <c r="Q84" s="612"/>
      <c r="R84" s="613"/>
      <c r="S84" s="612"/>
      <c r="T84" s="612"/>
      <c r="U84" s="613"/>
      <c r="V84" s="612"/>
      <c r="W84" s="616"/>
      <c r="X84" s="895"/>
      <c r="Y84" s="895"/>
      <c r="Z84" s="895"/>
      <c r="AA84" s="895"/>
      <c r="AB84" s="895"/>
      <c r="AC84" s="895"/>
      <c r="AD84" s="895"/>
      <c r="AE84" s="895"/>
      <c r="AF84" s="895"/>
      <c r="AG84" s="895"/>
      <c r="AH84" s="895"/>
      <c r="AI84" s="895"/>
      <c r="AJ84" s="895"/>
      <c r="AK84" s="895"/>
      <c r="AL84" s="895"/>
      <c r="AM84" s="895"/>
    </row>
    <row r="85" ht="13.5" customHeight="1">
      <c r="A85" s="604" t="b">
        <v>0</v>
      </c>
      <c r="B85" s="475"/>
      <c r="C85" s="475"/>
      <c r="D85" s="629"/>
      <c r="E85" s="492"/>
      <c r="F85" s="606"/>
      <c r="G85" s="617"/>
      <c r="H85" s="492"/>
      <c r="I85" s="492"/>
      <c r="J85" s="608"/>
      <c r="K85" s="608"/>
      <c r="L85" s="609"/>
      <c r="M85" s="610"/>
      <c r="N85" s="492"/>
      <c r="O85" s="610"/>
      <c r="P85" s="610"/>
      <c r="Q85" s="612"/>
      <c r="R85" s="613"/>
      <c r="S85" s="612"/>
      <c r="T85" s="612"/>
      <c r="U85" s="615"/>
      <c r="V85" s="612"/>
      <c r="W85" s="620"/>
      <c r="X85" s="742"/>
      <c r="Y85" s="742"/>
      <c r="Z85" s="742"/>
      <c r="AA85" s="742"/>
      <c r="AB85" s="742"/>
      <c r="AC85" s="742"/>
      <c r="AD85" s="742"/>
      <c r="AE85" s="742"/>
      <c r="AF85" s="742"/>
      <c r="AG85" s="742"/>
      <c r="AH85" s="742"/>
      <c r="AI85" s="742"/>
      <c r="AJ85" s="742"/>
      <c r="AK85" s="742"/>
      <c r="AL85" s="742"/>
      <c r="AM85" s="742"/>
    </row>
    <row r="86" ht="13.5" customHeight="1">
      <c r="A86" s="604" t="b">
        <v>0</v>
      </c>
      <c r="B86" s="475"/>
      <c r="C86" s="475"/>
      <c r="D86" s="492"/>
      <c r="E86" s="492"/>
      <c r="F86" s="606"/>
      <c r="G86" s="672"/>
      <c r="H86" s="671"/>
      <c r="I86" s="671"/>
      <c r="J86" s="618"/>
      <c r="K86" s="618"/>
      <c r="L86" s="622"/>
      <c r="M86" s="613"/>
      <c r="N86" s="613"/>
      <c r="O86" s="610"/>
      <c r="P86" s="610"/>
      <c r="Q86" s="612"/>
      <c r="R86" s="613"/>
      <c r="S86" s="612"/>
      <c r="T86" s="612"/>
      <c r="U86" s="613"/>
      <c r="V86" s="612"/>
      <c r="W86" s="620"/>
      <c r="X86" s="742"/>
      <c r="Y86" s="742"/>
      <c r="Z86" s="742"/>
      <c r="AA86" s="742"/>
      <c r="AB86" s="742"/>
      <c r="AC86" s="742"/>
      <c r="AD86" s="742"/>
      <c r="AE86" s="742"/>
      <c r="AF86" s="742"/>
      <c r="AG86" s="742"/>
      <c r="AH86" s="742"/>
      <c r="AI86" s="742"/>
      <c r="AJ86" s="742"/>
      <c r="AK86" s="742"/>
      <c r="AL86" s="742"/>
      <c r="AM86" s="742"/>
    </row>
    <row r="87" ht="13.5" customHeight="1">
      <c r="A87" s="604" t="b">
        <v>0</v>
      </c>
      <c r="B87" s="475"/>
      <c r="C87" s="475"/>
      <c r="D87" s="629"/>
      <c r="E87" s="629"/>
      <c r="F87" s="628"/>
      <c r="G87" s="672"/>
      <c r="H87" s="671"/>
      <c r="I87" s="492"/>
      <c r="J87" s="618"/>
      <c r="K87" s="618"/>
      <c r="L87" s="622"/>
      <c r="M87" s="610"/>
      <c r="N87" s="492"/>
      <c r="O87" s="610"/>
      <c r="P87" s="610"/>
      <c r="Q87" s="612"/>
      <c r="R87" s="613"/>
      <c r="S87" s="612"/>
      <c r="T87" s="612"/>
      <c r="U87" s="613"/>
      <c r="V87" s="612"/>
      <c r="W87" s="620"/>
      <c r="X87" s="742"/>
      <c r="Y87" s="742"/>
      <c r="Z87" s="742"/>
      <c r="AA87" s="742"/>
      <c r="AB87" s="742"/>
      <c r="AC87" s="742"/>
      <c r="AD87" s="742"/>
      <c r="AE87" s="742"/>
      <c r="AF87" s="742"/>
      <c r="AG87" s="742"/>
      <c r="AH87" s="742"/>
      <c r="AI87" s="742"/>
      <c r="AJ87" s="742"/>
      <c r="AK87" s="742"/>
      <c r="AL87" s="742"/>
      <c r="AM87" s="742"/>
    </row>
    <row r="88" ht="13.5" customHeight="1">
      <c r="A88" s="604" t="b">
        <v>0</v>
      </c>
      <c r="B88" s="475"/>
      <c r="C88" s="475"/>
      <c r="D88" s="492"/>
      <c r="E88" s="492"/>
      <c r="F88" s="606"/>
      <c r="G88" s="672"/>
      <c r="H88" s="671"/>
      <c r="I88" s="671"/>
      <c r="J88" s="618"/>
      <c r="K88" s="618"/>
      <c r="L88" s="622"/>
      <c r="M88" s="613"/>
      <c r="N88" s="613"/>
      <c r="O88" s="610"/>
      <c r="P88" s="610"/>
      <c r="Q88" s="612"/>
      <c r="R88" s="613"/>
      <c r="S88" s="612"/>
      <c r="T88" s="612"/>
      <c r="U88" s="613"/>
      <c r="V88" s="612"/>
      <c r="W88" s="620"/>
      <c r="X88" s="742"/>
      <c r="Y88" s="742"/>
      <c r="Z88" s="742"/>
      <c r="AA88" s="742"/>
      <c r="AB88" s="742"/>
      <c r="AC88" s="742"/>
      <c r="AD88" s="742"/>
      <c r="AE88" s="742"/>
      <c r="AF88" s="742"/>
      <c r="AG88" s="742"/>
      <c r="AH88" s="742"/>
      <c r="AI88" s="742"/>
      <c r="AJ88" s="742"/>
      <c r="AK88" s="742"/>
      <c r="AL88" s="742"/>
      <c r="AM88" s="742"/>
    </row>
    <row r="89" ht="13.5" customHeight="1">
      <c r="A89" s="604" t="b">
        <v>0</v>
      </c>
      <c r="B89" s="475"/>
      <c r="C89" s="475"/>
      <c r="D89" s="492"/>
      <c r="E89" s="492"/>
      <c r="F89" s="606"/>
      <c r="G89" s="617"/>
      <c r="H89" s="492"/>
      <c r="I89" s="492"/>
      <c r="J89" s="618"/>
      <c r="K89" s="618"/>
      <c r="L89" s="622"/>
      <c r="M89" s="610"/>
      <c r="N89" s="492"/>
      <c r="O89" s="610"/>
      <c r="P89" s="610"/>
      <c r="Q89" s="612"/>
      <c r="R89" s="610"/>
      <c r="S89" s="612"/>
      <c r="T89" s="612"/>
      <c r="U89" s="610"/>
      <c r="V89" s="612"/>
      <c r="W89" s="475"/>
      <c r="X89" s="463"/>
      <c r="Y89" s="463"/>
      <c r="Z89" s="463"/>
      <c r="AA89" s="463"/>
      <c r="AB89" s="463"/>
      <c r="AC89" s="463"/>
      <c r="AD89" s="463"/>
      <c r="AE89" s="463"/>
      <c r="AF89" s="463"/>
      <c r="AG89" s="463"/>
      <c r="AH89" s="463"/>
      <c r="AI89" s="463"/>
      <c r="AJ89" s="463"/>
      <c r="AK89" s="463"/>
      <c r="AL89" s="463"/>
      <c r="AM89" s="463"/>
    </row>
    <row r="90" ht="13.5" customHeight="1">
      <c r="A90" s="604" t="b">
        <v>0</v>
      </c>
      <c r="B90" s="475"/>
      <c r="C90" s="475"/>
      <c r="D90" s="492"/>
      <c r="E90" s="492"/>
      <c r="F90" s="606"/>
      <c r="G90" s="672"/>
      <c r="H90" s="679"/>
      <c r="I90" s="671"/>
      <c r="J90" s="618"/>
      <c r="K90" s="618"/>
      <c r="L90" s="622"/>
      <c r="M90" s="613"/>
      <c r="N90" s="613"/>
      <c r="O90" s="610"/>
      <c r="P90" s="610"/>
      <c r="Q90" s="612"/>
      <c r="R90" s="613"/>
      <c r="S90" s="612"/>
      <c r="T90" s="612"/>
      <c r="U90" s="613"/>
      <c r="V90" s="612"/>
      <c r="W90" s="620"/>
      <c r="X90" s="742"/>
      <c r="Y90" s="742"/>
      <c r="Z90" s="742"/>
      <c r="AA90" s="742"/>
      <c r="AB90" s="742"/>
      <c r="AC90" s="742"/>
      <c r="AD90" s="742"/>
      <c r="AE90" s="742"/>
      <c r="AF90" s="742"/>
      <c r="AG90" s="742"/>
      <c r="AH90" s="742"/>
      <c r="AI90" s="742"/>
      <c r="AJ90" s="742"/>
      <c r="AK90" s="742"/>
      <c r="AL90" s="742"/>
      <c r="AM90" s="742"/>
    </row>
    <row r="91" ht="13.5" customHeight="1">
      <c r="A91" s="604" t="b">
        <v>0</v>
      </c>
      <c r="B91" s="475"/>
      <c r="C91" s="475"/>
      <c r="D91" s="492"/>
      <c r="E91" s="492"/>
      <c r="F91" s="606"/>
      <c r="G91" s="617"/>
      <c r="H91" s="492"/>
      <c r="I91" s="492"/>
      <c r="J91" s="618"/>
      <c r="K91" s="618"/>
      <c r="L91" s="622"/>
      <c r="M91" s="610"/>
      <c r="N91" s="492"/>
      <c r="O91" s="610"/>
      <c r="P91" s="610"/>
      <c r="Q91" s="612"/>
      <c r="R91" s="613"/>
      <c r="S91" s="612"/>
      <c r="T91" s="612"/>
      <c r="U91" s="613"/>
      <c r="V91" s="612"/>
      <c r="W91" s="620"/>
      <c r="X91" s="742"/>
      <c r="Y91" s="742"/>
      <c r="Z91" s="742"/>
      <c r="AA91" s="742"/>
      <c r="AB91" s="742"/>
      <c r="AC91" s="742"/>
      <c r="AD91" s="742"/>
      <c r="AE91" s="742"/>
      <c r="AF91" s="742"/>
      <c r="AG91" s="742"/>
      <c r="AH91" s="742"/>
      <c r="AI91" s="742"/>
      <c r="AJ91" s="742"/>
      <c r="AK91" s="742"/>
      <c r="AL91" s="742"/>
      <c r="AM91" s="742"/>
    </row>
    <row r="92" ht="13.5" customHeight="1">
      <c r="A92" s="604" t="b">
        <v>0</v>
      </c>
      <c r="B92" s="475"/>
      <c r="C92" s="492"/>
      <c r="D92" s="492"/>
      <c r="E92" s="492"/>
      <c r="F92" s="606"/>
      <c r="G92" s="680"/>
      <c r="H92" s="671"/>
      <c r="I92" s="671"/>
      <c r="J92" s="618"/>
      <c r="K92" s="618"/>
      <c r="L92" s="622"/>
      <c r="M92" s="613"/>
      <c r="N92" s="613"/>
      <c r="O92" s="610"/>
      <c r="P92" s="610"/>
      <c r="Q92" s="612"/>
      <c r="R92" s="613"/>
      <c r="S92" s="612"/>
      <c r="T92" s="612"/>
      <c r="U92" s="613"/>
      <c r="V92" s="612"/>
      <c r="W92" s="620"/>
      <c r="X92" s="742"/>
      <c r="Y92" s="742"/>
      <c r="Z92" s="742"/>
      <c r="AA92" s="742"/>
      <c r="AB92" s="742"/>
      <c r="AC92" s="742"/>
      <c r="AD92" s="742"/>
      <c r="AE92" s="742"/>
      <c r="AF92" s="742"/>
      <c r="AG92" s="742"/>
      <c r="AH92" s="742"/>
      <c r="AI92" s="742"/>
      <c r="AJ92" s="742"/>
      <c r="AK92" s="742"/>
      <c r="AL92" s="742"/>
      <c r="AM92" s="742"/>
    </row>
    <row r="93" ht="13.5" customHeight="1">
      <c r="A93" s="604" t="b">
        <v>0</v>
      </c>
      <c r="B93" s="475"/>
      <c r="C93" s="475"/>
      <c r="D93" s="492"/>
      <c r="E93" s="492"/>
      <c r="F93" s="606"/>
      <c r="G93" s="607"/>
      <c r="H93" s="492"/>
      <c r="I93" s="492"/>
      <c r="J93" s="618"/>
      <c r="K93" s="618"/>
      <c r="L93" s="622"/>
      <c r="M93" s="610"/>
      <c r="N93" s="492"/>
      <c r="O93" s="610"/>
      <c r="P93" s="610"/>
      <c r="Q93" s="612"/>
      <c r="R93" s="610"/>
      <c r="S93" s="612"/>
      <c r="T93" s="612"/>
      <c r="U93" s="610"/>
      <c r="V93" s="612"/>
      <c r="W93" s="620"/>
      <c r="X93" s="742"/>
      <c r="Y93" s="742"/>
      <c r="Z93" s="742"/>
      <c r="AA93" s="742"/>
      <c r="AB93" s="742"/>
      <c r="AC93" s="742"/>
      <c r="AD93" s="742"/>
      <c r="AE93" s="742"/>
      <c r="AF93" s="742"/>
      <c r="AG93" s="742"/>
      <c r="AH93" s="742"/>
      <c r="AI93" s="742"/>
      <c r="AJ93" s="742"/>
      <c r="AK93" s="742"/>
      <c r="AL93" s="742"/>
      <c r="AM93" s="742"/>
    </row>
    <row r="94" ht="13.5" customHeight="1">
      <c r="A94" s="604" t="b">
        <v>0</v>
      </c>
      <c r="B94" s="492"/>
      <c r="C94" s="492"/>
      <c r="D94" s="492"/>
      <c r="E94" s="492"/>
      <c r="F94" s="606"/>
      <c r="G94" s="617"/>
      <c r="H94" s="492"/>
      <c r="I94" s="492"/>
      <c r="J94" s="618"/>
      <c r="K94" s="618"/>
      <c r="L94" s="622"/>
      <c r="M94" s="613"/>
      <c r="N94" s="613"/>
      <c r="O94" s="610"/>
      <c r="P94" s="610"/>
      <c r="Q94" s="612"/>
      <c r="R94" s="613"/>
      <c r="S94" s="612"/>
      <c r="T94" s="612"/>
      <c r="U94" s="613"/>
      <c r="V94" s="612"/>
      <c r="W94" s="620"/>
      <c r="X94" s="742"/>
      <c r="Y94" s="742"/>
      <c r="Z94" s="742"/>
      <c r="AA94" s="742"/>
      <c r="AB94" s="742"/>
      <c r="AC94" s="742"/>
      <c r="AD94" s="742"/>
      <c r="AE94" s="742"/>
      <c r="AF94" s="742"/>
      <c r="AG94" s="742"/>
      <c r="AH94" s="742"/>
      <c r="AI94" s="742"/>
      <c r="AJ94" s="742"/>
      <c r="AK94" s="742"/>
      <c r="AL94" s="742"/>
      <c r="AM94" s="742"/>
    </row>
    <row r="95" ht="13.5" customHeight="1">
      <c r="A95" s="604" t="b">
        <v>0</v>
      </c>
      <c r="B95" s="475"/>
      <c r="C95" s="475"/>
      <c r="D95" s="492"/>
      <c r="E95" s="492"/>
      <c r="F95" s="628"/>
      <c r="G95" s="617"/>
      <c r="H95" s="492"/>
      <c r="I95" s="492"/>
      <c r="J95" s="618"/>
      <c r="K95" s="618"/>
      <c r="L95" s="622"/>
      <c r="M95" s="618"/>
      <c r="N95" s="475"/>
      <c r="O95" s="610"/>
      <c r="P95" s="610"/>
      <c r="Q95" s="612"/>
      <c r="R95" s="681"/>
      <c r="S95" s="612"/>
      <c r="T95" s="612"/>
      <c r="U95" s="611"/>
      <c r="V95" s="612"/>
      <c r="W95" s="620"/>
      <c r="X95" s="742"/>
      <c r="Y95" s="742"/>
      <c r="Z95" s="742"/>
      <c r="AA95" s="742"/>
      <c r="AB95" s="742"/>
      <c r="AC95" s="742"/>
      <c r="AD95" s="742"/>
      <c r="AE95" s="742"/>
      <c r="AF95" s="742"/>
      <c r="AG95" s="742"/>
      <c r="AH95" s="742"/>
      <c r="AI95" s="742"/>
      <c r="AJ95" s="742"/>
      <c r="AK95" s="742"/>
      <c r="AL95" s="742"/>
      <c r="AM95" s="742"/>
    </row>
    <row r="96" ht="13.5" customHeight="1">
      <c r="A96" s="604" t="b">
        <v>0</v>
      </c>
      <c r="B96" s="475"/>
      <c r="C96" s="475"/>
      <c r="D96" s="492"/>
      <c r="E96" s="492"/>
      <c r="F96" s="606"/>
      <c r="G96" s="617"/>
      <c r="H96" s="492"/>
      <c r="I96" s="492"/>
      <c r="J96" s="608"/>
      <c r="K96" s="608"/>
      <c r="L96" s="609"/>
      <c r="M96" s="610"/>
      <c r="N96" s="492"/>
      <c r="O96" s="627"/>
      <c r="P96" s="627"/>
      <c r="Q96" s="612"/>
      <c r="R96" s="613"/>
      <c r="S96" s="612"/>
      <c r="T96" s="612"/>
      <c r="U96" s="613"/>
      <c r="V96" s="612"/>
      <c r="W96" s="620"/>
      <c r="X96" s="742"/>
      <c r="Y96" s="742"/>
      <c r="Z96" s="742"/>
      <c r="AA96" s="742"/>
      <c r="AB96" s="742"/>
      <c r="AC96" s="742"/>
      <c r="AD96" s="742"/>
      <c r="AE96" s="742"/>
      <c r="AF96" s="742"/>
      <c r="AG96" s="742"/>
      <c r="AH96" s="742"/>
      <c r="AI96" s="742"/>
      <c r="AJ96" s="742"/>
      <c r="AK96" s="742"/>
      <c r="AL96" s="742"/>
      <c r="AM96" s="742"/>
    </row>
    <row r="97" ht="13.5" customHeight="1">
      <c r="A97" s="604" t="b">
        <v>0</v>
      </c>
      <c r="B97" s="475"/>
      <c r="C97" s="475"/>
      <c r="D97" s="629"/>
      <c r="E97" s="629"/>
      <c r="F97" s="606"/>
      <c r="G97" s="617"/>
      <c r="H97" s="492"/>
      <c r="I97" s="492"/>
      <c r="J97" s="618"/>
      <c r="K97" s="618"/>
      <c r="L97" s="622"/>
      <c r="M97" s="610"/>
      <c r="N97" s="492"/>
      <c r="O97" s="610"/>
      <c r="P97" s="610"/>
      <c r="Q97" s="612"/>
      <c r="R97" s="613"/>
      <c r="S97" s="612"/>
      <c r="T97" s="612"/>
      <c r="U97" s="613"/>
      <c r="V97" s="612"/>
      <c r="W97" s="620"/>
      <c r="X97" s="742"/>
      <c r="Y97" s="742"/>
      <c r="Z97" s="742"/>
      <c r="AA97" s="742"/>
      <c r="AB97" s="742"/>
      <c r="AC97" s="742"/>
      <c r="AD97" s="742"/>
      <c r="AE97" s="742"/>
      <c r="AF97" s="742"/>
      <c r="AG97" s="742"/>
      <c r="AH97" s="742"/>
      <c r="AI97" s="742"/>
      <c r="AJ97" s="742"/>
      <c r="AK97" s="742"/>
      <c r="AL97" s="742"/>
      <c r="AM97" s="742"/>
    </row>
    <row r="98" ht="13.5" customHeight="1">
      <c r="A98" s="604" t="b">
        <v>0</v>
      </c>
      <c r="B98" s="492"/>
      <c r="C98" s="492"/>
      <c r="D98" s="492"/>
      <c r="E98" s="492"/>
      <c r="F98" s="606"/>
      <c r="G98" s="672"/>
      <c r="H98" s="671"/>
      <c r="I98" s="492"/>
      <c r="J98" s="618"/>
      <c r="K98" s="618"/>
      <c r="L98" s="622"/>
      <c r="M98" s="613"/>
      <c r="N98" s="492"/>
      <c r="O98" s="610"/>
      <c r="P98" s="610"/>
      <c r="Q98" s="612"/>
      <c r="R98" s="613"/>
      <c r="S98" s="612"/>
      <c r="T98" s="612"/>
      <c r="U98" s="613"/>
      <c r="V98" s="612"/>
      <c r="W98" s="616"/>
      <c r="X98" s="895"/>
      <c r="Y98" s="895"/>
      <c r="Z98" s="895"/>
      <c r="AA98" s="895"/>
      <c r="AB98" s="895"/>
      <c r="AC98" s="895"/>
      <c r="AD98" s="895"/>
      <c r="AE98" s="895"/>
      <c r="AF98" s="895"/>
      <c r="AG98" s="895"/>
      <c r="AH98" s="895"/>
      <c r="AI98" s="895"/>
      <c r="AJ98" s="895"/>
      <c r="AK98" s="895"/>
      <c r="AL98" s="895"/>
      <c r="AM98" s="895"/>
    </row>
    <row r="99" ht="13.5" customHeight="1">
      <c r="A99" s="604" t="b">
        <v>0</v>
      </c>
      <c r="B99" s="492"/>
      <c r="C99" s="492"/>
      <c r="D99" s="629"/>
      <c r="E99" s="492"/>
      <c r="F99" s="606"/>
      <c r="G99" s="617"/>
      <c r="H99" s="492"/>
      <c r="I99" s="492"/>
      <c r="J99" s="618"/>
      <c r="K99" s="618"/>
      <c r="L99" s="622"/>
      <c r="M99" s="610"/>
      <c r="N99" s="492"/>
      <c r="O99" s="610"/>
      <c r="P99" s="610"/>
      <c r="Q99" s="612"/>
      <c r="R99" s="613"/>
      <c r="S99" s="612"/>
      <c r="T99" s="612"/>
      <c r="U99" s="615"/>
      <c r="V99" s="612"/>
      <c r="W99" s="620"/>
      <c r="X99" s="742"/>
      <c r="Y99" s="742"/>
      <c r="Z99" s="742"/>
      <c r="AA99" s="742"/>
      <c r="AB99" s="742"/>
      <c r="AC99" s="742"/>
      <c r="AD99" s="742"/>
      <c r="AE99" s="742"/>
      <c r="AF99" s="742"/>
      <c r="AG99" s="742"/>
      <c r="AH99" s="742"/>
      <c r="AI99" s="742"/>
      <c r="AJ99" s="742"/>
      <c r="AK99" s="742"/>
      <c r="AL99" s="742"/>
      <c r="AM99" s="742"/>
    </row>
    <row r="100" ht="13.5" customHeight="1">
      <c r="A100" s="604" t="b">
        <v>0</v>
      </c>
      <c r="B100" s="492"/>
      <c r="C100" s="492"/>
      <c r="D100" s="492"/>
      <c r="E100" s="492"/>
      <c r="F100" s="632"/>
      <c r="G100" s="682"/>
      <c r="H100" s="492"/>
      <c r="I100" s="492"/>
      <c r="J100" s="618"/>
      <c r="K100" s="618"/>
      <c r="L100" s="622"/>
      <c r="M100" s="610"/>
      <c r="N100" s="492"/>
      <c r="O100" s="610"/>
      <c r="P100" s="610"/>
      <c r="Q100" s="612"/>
      <c r="R100" s="613"/>
      <c r="S100" s="612"/>
      <c r="T100" s="612"/>
      <c r="U100" s="613"/>
      <c r="V100" s="612"/>
      <c r="W100" s="616"/>
      <c r="X100" s="895"/>
      <c r="Y100" s="895"/>
      <c r="Z100" s="895"/>
      <c r="AA100" s="895"/>
      <c r="AB100" s="895"/>
      <c r="AC100" s="895"/>
      <c r="AD100" s="895"/>
      <c r="AE100" s="895"/>
      <c r="AF100" s="895"/>
      <c r="AG100" s="895"/>
      <c r="AH100" s="895"/>
      <c r="AI100" s="895"/>
      <c r="AJ100" s="895"/>
      <c r="AK100" s="895"/>
      <c r="AL100" s="895"/>
      <c r="AM100" s="895"/>
    </row>
    <row r="101" ht="13.5" customHeight="1">
      <c r="A101" s="604" t="b">
        <v>0</v>
      </c>
      <c r="B101" s="475"/>
      <c r="C101" s="475"/>
      <c r="D101" s="629"/>
      <c r="E101" s="645"/>
      <c r="F101" s="628"/>
      <c r="G101" s="617"/>
      <c r="H101" s="626"/>
      <c r="I101" s="690"/>
      <c r="J101" s="691"/>
      <c r="K101" s="691"/>
      <c r="L101" s="692"/>
      <c r="M101" s="610"/>
      <c r="N101" s="492"/>
      <c r="O101" s="610"/>
      <c r="P101" s="610"/>
      <c r="Q101" s="612"/>
      <c r="R101" s="683"/>
      <c r="S101" s="612"/>
      <c r="T101" s="612"/>
      <c r="U101" s="613"/>
      <c r="V101" s="612"/>
      <c r="W101" s="684"/>
      <c r="X101" s="1642"/>
      <c r="Y101" s="1642"/>
      <c r="Z101" s="1642"/>
      <c r="AA101" s="1642"/>
      <c r="AB101" s="1642"/>
      <c r="AC101" s="1642"/>
      <c r="AD101" s="1642"/>
      <c r="AE101" s="1642"/>
      <c r="AF101" s="1642"/>
      <c r="AG101" s="1642"/>
      <c r="AH101" s="1642"/>
      <c r="AI101" s="1642"/>
      <c r="AJ101" s="1642"/>
      <c r="AK101" s="1642"/>
      <c r="AL101" s="1642"/>
      <c r="AM101" s="1642"/>
    </row>
    <row r="102" ht="13.5" customHeight="1">
      <c r="A102" s="604" t="b">
        <v>0</v>
      </c>
      <c r="B102" s="475"/>
      <c r="C102" s="475"/>
      <c r="D102" s="605"/>
      <c r="E102" s="690"/>
      <c r="F102" s="685"/>
      <c r="G102" s="492"/>
      <c r="H102" s="492"/>
      <c r="I102" s="492"/>
      <c r="J102" s="618"/>
      <c r="K102" s="618"/>
      <c r="L102" s="622"/>
      <c r="M102" s="610"/>
      <c r="N102" s="492"/>
      <c r="O102" s="610"/>
      <c r="P102" s="610"/>
      <c r="Q102" s="612"/>
      <c r="R102" s="613"/>
      <c r="S102" s="612"/>
      <c r="T102" s="612"/>
      <c r="U102" s="613"/>
      <c r="V102" s="612"/>
      <c r="W102" s="620"/>
      <c r="X102" s="742"/>
      <c r="Y102" s="742"/>
      <c r="Z102" s="742"/>
      <c r="AA102" s="742"/>
      <c r="AB102" s="742"/>
      <c r="AC102" s="742"/>
      <c r="AD102" s="742"/>
      <c r="AE102" s="742"/>
      <c r="AF102" s="742"/>
      <c r="AG102" s="742"/>
      <c r="AH102" s="742"/>
      <c r="AI102" s="742"/>
      <c r="AJ102" s="742"/>
      <c r="AK102" s="742"/>
      <c r="AL102" s="742"/>
      <c r="AM102" s="742"/>
    </row>
    <row r="103" ht="13.5" customHeight="1">
      <c r="A103" s="604" t="b">
        <v>0</v>
      </c>
      <c r="B103" s="475"/>
      <c r="C103" s="475"/>
      <c r="D103" s="492"/>
      <c r="E103" s="649"/>
      <c r="F103" s="606"/>
      <c r="G103" s="607"/>
      <c r="H103" s="492"/>
      <c r="I103" s="492"/>
      <c r="J103" s="618"/>
      <c r="K103" s="618"/>
      <c r="L103" s="622"/>
      <c r="M103" s="610"/>
      <c r="N103" s="492"/>
      <c r="O103" s="610"/>
      <c r="P103" s="610"/>
      <c r="Q103" s="612"/>
      <c r="R103" s="613"/>
      <c r="S103" s="612"/>
      <c r="T103" s="612"/>
      <c r="U103" s="613"/>
      <c r="V103" s="612"/>
      <c r="W103" s="616"/>
      <c r="X103" s="895"/>
      <c r="Y103" s="895"/>
      <c r="Z103" s="895"/>
      <c r="AA103" s="895"/>
      <c r="AB103" s="895"/>
      <c r="AC103" s="895"/>
      <c r="AD103" s="895"/>
      <c r="AE103" s="895"/>
      <c r="AF103" s="895"/>
      <c r="AG103" s="895"/>
      <c r="AH103" s="895"/>
      <c r="AI103" s="895"/>
      <c r="AJ103" s="895"/>
      <c r="AK103" s="895"/>
      <c r="AL103" s="895"/>
      <c r="AM103" s="895"/>
    </row>
    <row r="104" ht="13.5" customHeight="1">
      <c r="A104" s="604" t="b">
        <v>0</v>
      </c>
      <c r="B104" s="475"/>
      <c r="C104" s="475"/>
      <c r="D104" s="605"/>
      <c r="E104" s="690"/>
      <c r="F104" s="606"/>
      <c r="G104" s="492"/>
      <c r="H104" s="492"/>
      <c r="I104" s="492"/>
      <c r="J104" s="618"/>
      <c r="K104" s="618"/>
      <c r="L104" s="622"/>
      <c r="M104" s="613"/>
      <c r="N104" s="684"/>
      <c r="O104" s="625"/>
      <c r="P104" s="625"/>
      <c r="Q104" s="612"/>
      <c r="R104" s="683"/>
      <c r="S104" s="612"/>
      <c r="T104" s="612"/>
      <c r="U104" s="683"/>
      <c r="V104" s="612"/>
      <c r="W104" s="684"/>
      <c r="X104" s="1642"/>
      <c r="Y104" s="1642"/>
      <c r="Z104" s="1642"/>
      <c r="AA104" s="1642"/>
      <c r="AB104" s="1642"/>
      <c r="AC104" s="1642"/>
      <c r="AD104" s="1642"/>
      <c r="AE104" s="1642"/>
      <c r="AF104" s="1642"/>
      <c r="AG104" s="1642"/>
      <c r="AH104" s="1642"/>
      <c r="AI104" s="1642"/>
      <c r="AJ104" s="1642"/>
      <c r="AK104" s="1642"/>
      <c r="AL104" s="1642"/>
      <c r="AM104" s="1642"/>
    </row>
    <row r="105" ht="13.5" customHeight="1">
      <c r="A105" s="604" t="b">
        <v>0</v>
      </c>
      <c r="B105" s="475"/>
      <c r="C105" s="475"/>
      <c r="D105" s="605"/>
      <c r="E105" s="690"/>
      <c r="F105" s="606"/>
      <c r="G105" s="617"/>
      <c r="H105" s="492"/>
      <c r="I105" s="492"/>
      <c r="J105" s="618"/>
      <c r="K105" s="618"/>
      <c r="L105" s="622"/>
      <c r="M105" s="610"/>
      <c r="N105" s="492"/>
      <c r="O105" s="610"/>
      <c r="P105" s="610"/>
      <c r="Q105" s="612"/>
      <c r="R105" s="613"/>
      <c r="S105" s="612"/>
      <c r="T105" s="612"/>
      <c r="U105" s="613"/>
      <c r="V105" s="612"/>
      <c r="W105" s="492"/>
      <c r="X105" s="715"/>
      <c r="Y105" s="715"/>
      <c r="Z105" s="715"/>
      <c r="AA105" s="715"/>
      <c r="AB105" s="715"/>
      <c r="AC105" s="715"/>
      <c r="AD105" s="715"/>
      <c r="AE105" s="715"/>
      <c r="AF105" s="715"/>
      <c r="AG105" s="715"/>
      <c r="AH105" s="715"/>
      <c r="AI105" s="715"/>
      <c r="AJ105" s="715"/>
      <c r="AK105" s="715"/>
      <c r="AL105" s="715"/>
      <c r="AM105" s="715"/>
    </row>
    <row r="106" ht="13.5" customHeight="1">
      <c r="A106" s="604" t="b">
        <v>0</v>
      </c>
      <c r="B106" s="475"/>
      <c r="C106" s="475"/>
      <c r="D106" s="492"/>
      <c r="E106" s="492"/>
      <c r="F106" s="606"/>
      <c r="G106" s="617"/>
      <c r="H106" s="492"/>
      <c r="I106" s="492"/>
      <c r="J106" s="618"/>
      <c r="K106" s="618"/>
      <c r="L106" s="622"/>
      <c r="M106" s="610"/>
      <c r="N106" s="492"/>
      <c r="O106" s="610"/>
      <c r="P106" s="610"/>
      <c r="Q106" s="612"/>
      <c r="R106" s="610"/>
      <c r="S106" s="612"/>
      <c r="T106" s="612"/>
      <c r="U106" s="615"/>
      <c r="V106" s="612"/>
      <c r="W106" s="620"/>
      <c r="X106" s="742"/>
      <c r="Y106" s="742"/>
      <c r="Z106" s="742"/>
      <c r="AA106" s="742"/>
      <c r="AB106" s="742"/>
      <c r="AC106" s="742"/>
      <c r="AD106" s="742"/>
      <c r="AE106" s="742"/>
      <c r="AF106" s="742"/>
      <c r="AG106" s="742"/>
      <c r="AH106" s="742"/>
      <c r="AI106" s="742"/>
      <c r="AJ106" s="742"/>
      <c r="AK106" s="742"/>
      <c r="AL106" s="742"/>
      <c r="AM106" s="742"/>
    </row>
    <row r="107" ht="13.5" customHeight="1">
      <c r="A107" s="604" t="b">
        <v>0</v>
      </c>
      <c r="B107" s="475"/>
      <c r="C107" s="475"/>
      <c r="D107" s="492"/>
      <c r="E107" s="492"/>
      <c r="F107" s="606"/>
      <c r="G107" s="492"/>
      <c r="H107" s="492"/>
      <c r="I107" s="492"/>
      <c r="J107" s="618"/>
      <c r="K107" s="618"/>
      <c r="L107" s="622"/>
      <c r="M107" s="610"/>
      <c r="N107" s="492"/>
      <c r="O107" s="610"/>
      <c r="P107" s="610"/>
      <c r="Q107" s="612"/>
      <c r="R107" s="613"/>
      <c r="S107" s="612"/>
      <c r="T107" s="612"/>
      <c r="U107" s="613"/>
      <c r="V107" s="612"/>
      <c r="W107" s="475"/>
      <c r="X107" s="463"/>
      <c r="Y107" s="463"/>
      <c r="Z107" s="463"/>
      <c r="AA107" s="463"/>
      <c r="AB107" s="463"/>
      <c r="AC107" s="463"/>
      <c r="AD107" s="463"/>
      <c r="AE107" s="463"/>
      <c r="AF107" s="463"/>
      <c r="AG107" s="463"/>
      <c r="AH107" s="463"/>
      <c r="AI107" s="463"/>
      <c r="AJ107" s="463"/>
      <c r="AK107" s="463"/>
      <c r="AL107" s="463"/>
      <c r="AM107" s="463"/>
    </row>
    <row r="108" ht="13.5" customHeight="1">
      <c r="A108" s="604" t="b">
        <v>0</v>
      </c>
      <c r="B108" s="492"/>
      <c r="C108" s="492"/>
      <c r="D108" s="492"/>
      <c r="E108" s="492"/>
      <c r="F108" s="670"/>
      <c r="G108" s="617"/>
      <c r="H108" s="492"/>
      <c r="I108" s="492"/>
      <c r="J108" s="618"/>
      <c r="K108" s="618"/>
      <c r="L108" s="622"/>
      <c r="M108" s="613"/>
      <c r="N108" s="492"/>
      <c r="O108" s="610"/>
      <c r="P108" s="610"/>
      <c r="Q108" s="612"/>
      <c r="R108" s="613"/>
      <c r="S108" s="612"/>
      <c r="T108" s="612"/>
      <c r="U108" s="613"/>
      <c r="V108" s="612"/>
      <c r="W108" s="616"/>
      <c r="X108" s="895"/>
      <c r="Y108" s="895"/>
      <c r="Z108" s="895"/>
      <c r="AA108" s="895"/>
      <c r="AB108" s="895"/>
      <c r="AC108" s="895"/>
      <c r="AD108" s="895"/>
      <c r="AE108" s="895"/>
      <c r="AF108" s="895"/>
      <c r="AG108" s="895"/>
      <c r="AH108" s="895"/>
      <c r="AI108" s="895"/>
      <c r="AJ108" s="895"/>
      <c r="AK108" s="895"/>
      <c r="AL108" s="895"/>
      <c r="AM108" s="895"/>
    </row>
    <row r="109" ht="13.5" customHeight="1">
      <c r="A109" s="604" t="b">
        <v>0</v>
      </c>
      <c r="B109" s="475"/>
      <c r="C109" s="475"/>
      <c r="D109" s="629"/>
      <c r="E109" s="492"/>
      <c r="F109" s="606"/>
      <c r="G109" s="607"/>
      <c r="H109" s="492"/>
      <c r="I109" s="492"/>
      <c r="J109" s="618"/>
      <c r="K109" s="618"/>
      <c r="L109" s="622"/>
      <c r="M109" s="610"/>
      <c r="N109" s="492"/>
      <c r="O109" s="610"/>
      <c r="P109" s="610"/>
      <c r="Q109" s="612"/>
      <c r="R109" s="613"/>
      <c r="S109" s="612"/>
      <c r="T109" s="612"/>
      <c r="U109" s="613"/>
      <c r="V109" s="612"/>
      <c r="W109" s="492"/>
      <c r="X109" s="715"/>
      <c r="Y109" s="715"/>
      <c r="Z109" s="715"/>
      <c r="AA109" s="715"/>
      <c r="AB109" s="715"/>
      <c r="AC109" s="715"/>
      <c r="AD109" s="715"/>
      <c r="AE109" s="715"/>
      <c r="AF109" s="715"/>
      <c r="AG109" s="715"/>
      <c r="AH109" s="715"/>
      <c r="AI109" s="715"/>
      <c r="AJ109" s="715"/>
      <c r="AK109" s="715"/>
      <c r="AL109" s="715"/>
      <c r="AM109" s="715"/>
    </row>
    <row r="110" ht="13.5" customHeight="1">
      <c r="A110" s="604" t="b">
        <v>0</v>
      </c>
      <c r="B110" s="475"/>
      <c r="C110" s="475"/>
      <c r="D110" s="492"/>
      <c r="E110" s="649"/>
      <c r="F110" s="606"/>
      <c r="G110" s="617"/>
      <c r="H110" s="492"/>
      <c r="I110" s="492"/>
      <c r="J110" s="618"/>
      <c r="K110" s="618"/>
      <c r="L110" s="622"/>
      <c r="M110" s="610"/>
      <c r="N110" s="492"/>
      <c r="O110" s="610"/>
      <c r="P110" s="610"/>
      <c r="Q110" s="612"/>
      <c r="R110" s="610"/>
      <c r="S110" s="612"/>
      <c r="T110" s="612"/>
      <c r="U110" s="610"/>
      <c r="V110" s="612"/>
      <c r="W110" s="616"/>
      <c r="X110" s="895"/>
      <c r="Y110" s="895"/>
      <c r="Z110" s="895"/>
      <c r="AA110" s="895"/>
      <c r="AB110" s="895"/>
      <c r="AC110" s="895"/>
      <c r="AD110" s="895"/>
      <c r="AE110" s="895"/>
      <c r="AF110" s="895"/>
      <c r="AG110" s="895"/>
      <c r="AH110" s="895"/>
      <c r="AI110" s="895"/>
      <c r="AJ110" s="895"/>
      <c r="AK110" s="895"/>
      <c r="AL110" s="895"/>
      <c r="AM110" s="895"/>
    </row>
    <row r="111" ht="13.5" customHeight="1">
      <c r="A111" s="604" t="b">
        <v>0</v>
      </c>
      <c r="B111" s="475"/>
      <c r="C111" s="475"/>
      <c r="D111" s="492"/>
      <c r="E111" s="492"/>
      <c r="F111" s="606"/>
      <c r="G111" s="607"/>
      <c r="H111" s="492"/>
      <c r="I111" s="492"/>
      <c r="J111" s="618"/>
      <c r="K111" s="618"/>
      <c r="L111" s="622"/>
      <c r="M111" s="610"/>
      <c r="N111" s="492"/>
      <c r="O111" s="610"/>
      <c r="P111" s="610"/>
      <c r="Q111" s="612"/>
      <c r="R111" s="613"/>
      <c r="S111" s="612"/>
      <c r="T111" s="612"/>
      <c r="U111" s="613"/>
      <c r="V111" s="612"/>
      <c r="W111" s="616"/>
      <c r="X111" s="895"/>
      <c r="Y111" s="895"/>
      <c r="Z111" s="895"/>
      <c r="AA111" s="895"/>
      <c r="AB111" s="895"/>
      <c r="AC111" s="895"/>
      <c r="AD111" s="895"/>
      <c r="AE111" s="895"/>
      <c r="AF111" s="895"/>
      <c r="AG111" s="895"/>
      <c r="AH111" s="895"/>
      <c r="AI111" s="895"/>
      <c r="AJ111" s="895"/>
      <c r="AK111" s="895"/>
      <c r="AL111" s="895"/>
      <c r="AM111" s="895"/>
    </row>
    <row r="112" ht="13.5" customHeight="1">
      <c r="A112" s="604" t="b">
        <v>0</v>
      </c>
      <c r="B112" s="492"/>
      <c r="C112" s="492"/>
      <c r="D112" s="492"/>
      <c r="E112" s="492"/>
      <c r="F112" s="606"/>
      <c r="G112" s="617"/>
      <c r="H112" s="492"/>
      <c r="I112" s="492"/>
      <c r="J112" s="618"/>
      <c r="K112" s="618"/>
      <c r="L112" s="622"/>
      <c r="M112" s="610"/>
      <c r="N112" s="492"/>
      <c r="O112" s="610"/>
      <c r="P112" s="610"/>
      <c r="Q112" s="612"/>
      <c r="R112" s="613"/>
      <c r="S112" s="612"/>
      <c r="T112" s="612"/>
      <c r="U112" s="613"/>
      <c r="V112" s="612"/>
      <c r="W112" s="620"/>
      <c r="X112" s="742"/>
      <c r="Y112" s="742"/>
      <c r="Z112" s="742"/>
      <c r="AA112" s="742"/>
      <c r="AB112" s="742"/>
      <c r="AC112" s="742"/>
      <c r="AD112" s="742"/>
      <c r="AE112" s="742"/>
      <c r="AF112" s="742"/>
      <c r="AG112" s="742"/>
      <c r="AH112" s="742"/>
      <c r="AI112" s="742"/>
      <c r="AJ112" s="742"/>
      <c r="AK112" s="742"/>
      <c r="AL112" s="742"/>
      <c r="AM112" s="742"/>
    </row>
    <row r="113" ht="13.5" customHeight="1">
      <c r="A113" s="604" t="b">
        <v>0</v>
      </c>
      <c r="B113" s="475"/>
      <c r="C113" s="475"/>
      <c r="D113" s="492"/>
      <c r="E113" s="492"/>
      <c r="F113" s="606"/>
      <c r="G113" s="617"/>
      <c r="H113" s="492"/>
      <c r="I113" s="492"/>
      <c r="J113" s="618"/>
      <c r="K113" s="618"/>
      <c r="L113" s="622"/>
      <c r="M113" s="610"/>
      <c r="N113" s="492"/>
      <c r="O113" s="610"/>
      <c r="P113" s="610"/>
      <c r="Q113" s="612"/>
      <c r="R113" s="610"/>
      <c r="S113" s="612"/>
      <c r="T113" s="612"/>
      <c r="U113" s="613"/>
      <c r="V113" s="612"/>
      <c r="W113" s="620"/>
      <c r="X113" s="742"/>
      <c r="Y113" s="742"/>
      <c r="Z113" s="742"/>
      <c r="AA113" s="742"/>
      <c r="AB113" s="742"/>
      <c r="AC113" s="742"/>
      <c r="AD113" s="742"/>
      <c r="AE113" s="742"/>
      <c r="AF113" s="742"/>
      <c r="AG113" s="742"/>
      <c r="AH113" s="742"/>
      <c r="AI113" s="742"/>
      <c r="AJ113" s="742"/>
      <c r="AK113" s="742"/>
      <c r="AL113" s="742"/>
      <c r="AM113" s="742"/>
    </row>
    <row r="114" ht="13.5" customHeight="1">
      <c r="A114" s="604" t="b">
        <v>0</v>
      </c>
      <c r="B114" s="475"/>
      <c r="C114" s="475"/>
      <c r="D114" s="492"/>
      <c r="E114" s="649"/>
      <c r="F114" s="606"/>
      <c r="G114" s="492"/>
      <c r="H114" s="492"/>
      <c r="I114" s="492"/>
      <c r="J114" s="618"/>
      <c r="K114" s="618"/>
      <c r="L114" s="622"/>
      <c r="M114" s="613"/>
      <c r="N114" s="475"/>
      <c r="O114" s="610"/>
      <c r="P114" s="610"/>
      <c r="Q114" s="612"/>
      <c r="R114" s="613"/>
      <c r="S114" s="612"/>
      <c r="T114" s="612"/>
      <c r="U114" s="613"/>
      <c r="V114" s="612"/>
      <c r="W114" s="475"/>
      <c r="X114" s="463"/>
      <c r="Y114" s="463"/>
      <c r="Z114" s="463"/>
      <c r="AA114" s="463"/>
      <c r="AB114" s="463"/>
      <c r="AC114" s="463"/>
      <c r="AD114" s="463"/>
      <c r="AE114" s="463"/>
      <c r="AF114" s="463"/>
      <c r="AG114" s="463"/>
      <c r="AH114" s="463"/>
      <c r="AI114" s="463"/>
      <c r="AJ114" s="463"/>
      <c r="AK114" s="463"/>
      <c r="AL114" s="463"/>
      <c r="AM114" s="463"/>
    </row>
    <row r="115" ht="13.5" customHeight="1">
      <c r="A115" s="604" t="b">
        <v>0</v>
      </c>
      <c r="B115" s="475"/>
      <c r="C115" s="475"/>
      <c r="D115" s="629"/>
      <c r="E115" s="645"/>
      <c r="F115" s="628"/>
      <c r="G115" s="492"/>
      <c r="H115" s="492"/>
      <c r="I115" s="492"/>
      <c r="J115" s="618"/>
      <c r="K115" s="618"/>
      <c r="L115" s="622"/>
      <c r="M115" s="613"/>
      <c r="N115" s="475"/>
      <c r="O115" s="610"/>
      <c r="P115" s="610"/>
      <c r="Q115" s="612"/>
      <c r="R115" s="613"/>
      <c r="S115" s="612"/>
      <c r="T115" s="612"/>
      <c r="U115" s="613"/>
      <c r="V115" s="612"/>
      <c r="W115" s="620"/>
      <c r="X115" s="742"/>
      <c r="Y115" s="742"/>
      <c r="Z115" s="742"/>
      <c r="AA115" s="742"/>
      <c r="AB115" s="742"/>
      <c r="AC115" s="742"/>
      <c r="AD115" s="742"/>
      <c r="AE115" s="742"/>
      <c r="AF115" s="742"/>
      <c r="AG115" s="742"/>
      <c r="AH115" s="742"/>
      <c r="AI115" s="742"/>
      <c r="AJ115" s="742"/>
      <c r="AK115" s="742"/>
      <c r="AL115" s="742"/>
      <c r="AM115" s="742"/>
    </row>
    <row r="116" ht="13.5" customHeight="1">
      <c r="A116" s="604" t="b">
        <v>0</v>
      </c>
      <c r="B116" s="475"/>
      <c r="C116" s="475"/>
      <c r="D116" s="492"/>
      <c r="E116" s="649"/>
      <c r="F116" s="606"/>
      <c r="G116" s="492"/>
      <c r="H116" s="492"/>
      <c r="I116" s="492"/>
      <c r="J116" s="618"/>
      <c r="K116" s="618"/>
      <c r="L116" s="622"/>
      <c r="M116" s="610"/>
      <c r="N116" s="492"/>
      <c r="O116" s="610"/>
      <c r="P116" s="610"/>
      <c r="Q116" s="612"/>
      <c r="R116" s="613"/>
      <c r="S116" s="612"/>
      <c r="T116" s="612"/>
      <c r="U116" s="613"/>
      <c r="V116" s="612"/>
      <c r="W116" s="475"/>
      <c r="X116" s="463"/>
      <c r="Y116" s="463"/>
      <c r="Z116" s="463"/>
      <c r="AA116" s="463"/>
      <c r="AB116" s="463"/>
      <c r="AC116" s="463"/>
      <c r="AD116" s="463"/>
      <c r="AE116" s="463"/>
      <c r="AF116" s="463"/>
      <c r="AG116" s="463"/>
      <c r="AH116" s="463"/>
      <c r="AI116" s="463"/>
      <c r="AJ116" s="463"/>
      <c r="AK116" s="463"/>
      <c r="AL116" s="463"/>
      <c r="AM116" s="463"/>
    </row>
    <row r="117" ht="13.5" customHeight="1">
      <c r="A117" s="604" t="b">
        <v>0</v>
      </c>
      <c r="B117" s="475"/>
      <c r="C117" s="475"/>
      <c r="D117" s="629"/>
      <c r="E117" s="645"/>
      <c r="F117" s="628"/>
      <c r="G117" s="492"/>
      <c r="H117" s="492"/>
      <c r="I117" s="492"/>
      <c r="J117" s="618"/>
      <c r="K117" s="618"/>
      <c r="L117" s="622"/>
      <c r="M117" s="613"/>
      <c r="N117" s="613"/>
      <c r="O117" s="610"/>
      <c r="P117" s="610"/>
      <c r="Q117" s="612"/>
      <c r="R117" s="613"/>
      <c r="S117" s="612"/>
      <c r="T117" s="612"/>
      <c r="U117" s="613"/>
      <c r="V117" s="612"/>
      <c r="W117" s="475"/>
      <c r="X117" s="463"/>
      <c r="Y117" s="463"/>
      <c r="Z117" s="463"/>
      <c r="AA117" s="463"/>
      <c r="AB117" s="463"/>
      <c r="AC117" s="463"/>
      <c r="AD117" s="463"/>
      <c r="AE117" s="463"/>
      <c r="AF117" s="463"/>
      <c r="AG117" s="463"/>
      <c r="AH117" s="463"/>
      <c r="AI117" s="463"/>
      <c r="AJ117" s="463"/>
      <c r="AK117" s="463"/>
      <c r="AL117" s="463"/>
      <c r="AM117" s="463"/>
    </row>
    <row r="118" ht="13.5" customHeight="1">
      <c r="A118" s="604" t="b">
        <v>0</v>
      </c>
      <c r="B118" s="475"/>
      <c r="C118" s="475"/>
      <c r="D118" s="492"/>
      <c r="E118" s="649"/>
      <c r="F118" s="606"/>
      <c r="G118" s="492"/>
      <c r="H118" s="492"/>
      <c r="I118" s="492"/>
      <c r="J118" s="618"/>
      <c r="K118" s="618"/>
      <c r="L118" s="622"/>
      <c r="M118" s="610"/>
      <c r="N118" s="492"/>
      <c r="O118" s="610"/>
      <c r="P118" s="611"/>
      <c r="Q118" s="612"/>
      <c r="R118" s="613"/>
      <c r="S118" s="612"/>
      <c r="T118" s="612"/>
      <c r="U118" s="615"/>
      <c r="V118" s="612"/>
      <c r="W118" s="616"/>
      <c r="X118" s="895"/>
      <c r="Y118" s="895"/>
      <c r="Z118" s="895"/>
      <c r="AA118" s="895"/>
      <c r="AB118" s="895"/>
      <c r="AC118" s="895"/>
      <c r="AD118" s="895"/>
      <c r="AE118" s="895"/>
      <c r="AF118" s="895"/>
      <c r="AG118" s="895"/>
      <c r="AH118" s="895"/>
      <c r="AI118" s="895"/>
      <c r="AJ118" s="895"/>
      <c r="AK118" s="895"/>
      <c r="AL118" s="895"/>
      <c r="AM118" s="895"/>
    </row>
    <row r="119" ht="13.5" customHeight="1">
      <c r="A119" s="604" t="b">
        <v>0</v>
      </c>
      <c r="B119" s="475"/>
      <c r="C119" s="475"/>
      <c r="D119" s="629"/>
      <c r="E119" s="645"/>
      <c r="F119" s="633"/>
      <c r="G119" s="617"/>
      <c r="H119" s="492"/>
      <c r="I119" s="492"/>
      <c r="J119" s="618"/>
      <c r="K119" s="618"/>
      <c r="L119" s="622"/>
      <c r="M119" s="610"/>
      <c r="N119" s="492"/>
      <c r="O119" s="610"/>
      <c r="P119" s="610"/>
      <c r="Q119" s="612"/>
      <c r="R119" s="610"/>
      <c r="S119" s="612"/>
      <c r="T119" s="612"/>
      <c r="U119" s="615"/>
      <c r="V119" s="612"/>
      <c r="W119" s="616"/>
      <c r="X119" s="895"/>
      <c r="Y119" s="895"/>
      <c r="Z119" s="895"/>
      <c r="AA119" s="895"/>
      <c r="AB119" s="895"/>
      <c r="AC119" s="895"/>
      <c r="AD119" s="895"/>
      <c r="AE119" s="895"/>
      <c r="AF119" s="895"/>
      <c r="AG119" s="895"/>
      <c r="AH119" s="895"/>
      <c r="AI119" s="895"/>
      <c r="AJ119" s="895"/>
      <c r="AK119" s="895"/>
      <c r="AL119" s="895"/>
      <c r="AM119" s="895"/>
    </row>
    <row r="120" ht="13.5" customHeight="1">
      <c r="A120" s="604" t="b">
        <v>0</v>
      </c>
      <c r="B120" s="475"/>
      <c r="C120" s="475"/>
      <c r="D120" s="492"/>
      <c r="E120" s="492"/>
      <c r="F120" s="606"/>
      <c r="G120" s="617"/>
      <c r="H120" s="492"/>
      <c r="I120" s="492"/>
      <c r="J120" s="618"/>
      <c r="K120" s="618"/>
      <c r="L120" s="622"/>
      <c r="M120" s="613"/>
      <c r="N120" s="475"/>
      <c r="O120" s="611"/>
      <c r="P120" s="611"/>
      <c r="Q120" s="612"/>
      <c r="R120" s="613"/>
      <c r="S120" s="612"/>
      <c r="T120" s="612"/>
      <c r="U120" s="615"/>
      <c r="V120" s="612"/>
      <c r="W120" s="620"/>
      <c r="X120" s="742"/>
      <c r="Y120" s="742"/>
      <c r="Z120" s="742"/>
      <c r="AA120" s="742"/>
      <c r="AB120" s="742"/>
      <c r="AC120" s="742"/>
      <c r="AD120" s="742"/>
      <c r="AE120" s="742"/>
      <c r="AF120" s="742"/>
      <c r="AG120" s="742"/>
      <c r="AH120" s="742"/>
      <c r="AI120" s="742"/>
      <c r="AJ120" s="742"/>
      <c r="AK120" s="742"/>
      <c r="AL120" s="742"/>
      <c r="AM120" s="742"/>
    </row>
    <row r="121" ht="13.5" customHeight="1">
      <c r="A121" s="604" t="b">
        <v>0</v>
      </c>
      <c r="B121" s="475"/>
      <c r="C121" s="475"/>
      <c r="D121" s="492"/>
      <c r="E121" s="492"/>
      <c r="F121" s="606"/>
      <c r="G121" s="617"/>
      <c r="H121" s="492"/>
      <c r="I121" s="626"/>
      <c r="J121" s="618"/>
      <c r="K121" s="618"/>
      <c r="L121" s="622"/>
      <c r="M121" s="613"/>
      <c r="N121" s="613"/>
      <c r="O121" s="611"/>
      <c r="P121" s="611"/>
      <c r="Q121" s="612"/>
      <c r="R121" s="613"/>
      <c r="S121" s="612"/>
      <c r="T121" s="612"/>
      <c r="U121" s="615"/>
      <c r="V121" s="612"/>
      <c r="W121" s="620"/>
      <c r="X121" s="742"/>
      <c r="Y121" s="742"/>
      <c r="Z121" s="742"/>
      <c r="AA121" s="742"/>
      <c r="AB121" s="742"/>
      <c r="AC121" s="742"/>
      <c r="AD121" s="742"/>
      <c r="AE121" s="742"/>
      <c r="AF121" s="742"/>
      <c r="AG121" s="742"/>
      <c r="AH121" s="742"/>
      <c r="AI121" s="742"/>
      <c r="AJ121" s="742"/>
      <c r="AK121" s="742"/>
      <c r="AL121" s="742"/>
      <c r="AM121" s="742"/>
    </row>
    <row r="122" ht="13.5" customHeight="1">
      <c r="A122" s="604" t="b">
        <v>0</v>
      </c>
      <c r="B122" s="475"/>
      <c r="C122" s="475"/>
      <c r="D122" s="492"/>
      <c r="E122" s="492"/>
      <c r="F122" s="606"/>
      <c r="G122" s="617"/>
      <c r="H122" s="492"/>
      <c r="I122" s="492"/>
      <c r="J122" s="618"/>
      <c r="K122" s="618"/>
      <c r="L122" s="622"/>
      <c r="M122" s="613"/>
      <c r="N122" s="475"/>
      <c r="O122" s="610"/>
      <c r="P122" s="610"/>
      <c r="Q122" s="612"/>
      <c r="R122" s="613"/>
      <c r="S122" s="612"/>
      <c r="T122" s="612"/>
      <c r="U122" s="615"/>
      <c r="V122" s="612"/>
      <c r="W122" s="616"/>
      <c r="X122" s="895"/>
      <c r="Y122" s="895"/>
      <c r="Z122" s="895"/>
      <c r="AA122" s="895"/>
      <c r="AB122" s="895"/>
      <c r="AC122" s="895"/>
      <c r="AD122" s="895"/>
      <c r="AE122" s="895"/>
      <c r="AF122" s="895"/>
      <c r="AG122" s="895"/>
      <c r="AH122" s="895"/>
      <c r="AI122" s="895"/>
      <c r="AJ122" s="895"/>
      <c r="AK122" s="895"/>
      <c r="AL122" s="895"/>
      <c r="AM122" s="895"/>
    </row>
    <row r="123" ht="13.5" customHeight="1">
      <c r="A123" s="604" t="b">
        <v>0</v>
      </c>
      <c r="B123" s="475"/>
      <c r="C123" s="475"/>
      <c r="D123" s="492"/>
      <c r="E123" s="492"/>
      <c r="F123" s="606"/>
      <c r="G123" s="617"/>
      <c r="H123" s="492"/>
      <c r="I123" s="492"/>
      <c r="J123" s="618"/>
      <c r="K123" s="618"/>
      <c r="L123" s="622"/>
      <c r="M123" s="613"/>
      <c r="N123" s="475"/>
      <c r="O123" s="610"/>
      <c r="P123" s="610"/>
      <c r="Q123" s="612"/>
      <c r="R123" s="613"/>
      <c r="S123" s="612"/>
      <c r="T123" s="612"/>
      <c r="U123" s="613"/>
      <c r="V123" s="612"/>
      <c r="W123" s="620"/>
      <c r="X123" s="742"/>
      <c r="Y123" s="742"/>
      <c r="Z123" s="742"/>
      <c r="AA123" s="742"/>
      <c r="AB123" s="742"/>
      <c r="AC123" s="742"/>
      <c r="AD123" s="742"/>
      <c r="AE123" s="742"/>
      <c r="AF123" s="742"/>
      <c r="AG123" s="742"/>
      <c r="AH123" s="742"/>
      <c r="AI123" s="742"/>
      <c r="AJ123" s="742"/>
      <c r="AK123" s="742"/>
      <c r="AL123" s="742"/>
      <c r="AM123" s="742"/>
    </row>
    <row r="124" ht="13.5" customHeight="1">
      <c r="A124" s="604" t="b">
        <v>0</v>
      </c>
      <c r="B124" s="475"/>
      <c r="C124" s="475"/>
      <c r="D124" s="492"/>
      <c r="E124" s="690"/>
      <c r="F124" s="606"/>
      <c r="G124" s="492"/>
      <c r="H124" s="492"/>
      <c r="I124" s="492"/>
      <c r="J124" s="618"/>
      <c r="K124" s="618"/>
      <c r="L124" s="622"/>
      <c r="M124" s="610"/>
      <c r="N124" s="492"/>
      <c r="O124" s="610"/>
      <c r="P124" s="610"/>
      <c r="Q124" s="612"/>
      <c r="R124" s="613"/>
      <c r="S124" s="612"/>
      <c r="T124" s="612"/>
      <c r="U124" s="613"/>
      <c r="V124" s="612"/>
      <c r="W124" s="616"/>
      <c r="X124" s="895"/>
      <c r="Y124" s="895"/>
      <c r="Z124" s="895"/>
      <c r="AA124" s="895"/>
      <c r="AB124" s="895"/>
      <c r="AC124" s="895"/>
      <c r="AD124" s="895"/>
      <c r="AE124" s="895"/>
      <c r="AF124" s="895"/>
      <c r="AG124" s="895"/>
      <c r="AH124" s="895"/>
      <c r="AI124" s="895"/>
      <c r="AJ124" s="895"/>
      <c r="AK124" s="895"/>
      <c r="AL124" s="895"/>
      <c r="AM124" s="895"/>
    </row>
    <row r="125" ht="13.5" customHeight="1">
      <c r="A125" s="604" t="b">
        <v>0</v>
      </c>
      <c r="B125" s="475"/>
      <c r="C125" s="475"/>
      <c r="D125" s="492"/>
      <c r="E125" s="492"/>
      <c r="F125" s="606"/>
      <c r="G125" s="617"/>
      <c r="H125" s="492"/>
      <c r="I125" s="492"/>
      <c r="J125" s="618"/>
      <c r="K125" s="618"/>
      <c r="L125" s="622"/>
      <c r="M125" s="613"/>
      <c r="N125" s="475"/>
      <c r="O125" s="611"/>
      <c r="P125" s="611"/>
      <c r="Q125" s="612"/>
      <c r="R125" s="613"/>
      <c r="S125" s="612"/>
      <c r="T125" s="612"/>
      <c r="U125" s="615"/>
      <c r="V125" s="612"/>
      <c r="W125" s="702"/>
      <c r="X125" s="1643"/>
      <c r="Y125" s="1643"/>
      <c r="Z125" s="1643"/>
      <c r="AA125" s="1643"/>
      <c r="AB125" s="1643"/>
      <c r="AC125" s="1643"/>
      <c r="AD125" s="1643"/>
      <c r="AE125" s="1643"/>
      <c r="AF125" s="1643"/>
      <c r="AG125" s="1643"/>
      <c r="AH125" s="1643"/>
      <c r="AI125" s="1643"/>
      <c r="AJ125" s="1643"/>
      <c r="AK125" s="1643"/>
      <c r="AL125" s="1643"/>
      <c r="AM125" s="1643"/>
    </row>
    <row r="126" ht="13.5" customHeight="1">
      <c r="A126" s="604" t="b">
        <v>0</v>
      </c>
      <c r="B126" s="475"/>
      <c r="C126" s="475"/>
      <c r="D126" s="492"/>
      <c r="E126" s="492"/>
      <c r="F126" s="606"/>
      <c r="G126" s="617"/>
      <c r="H126" s="492"/>
      <c r="I126" s="492"/>
      <c r="J126" s="618"/>
      <c r="K126" s="618"/>
      <c r="L126" s="622"/>
      <c r="M126" s="613"/>
      <c r="N126" s="475"/>
      <c r="O126" s="611"/>
      <c r="P126" s="611"/>
      <c r="Q126" s="612"/>
      <c r="R126" s="613"/>
      <c r="S126" s="612"/>
      <c r="T126" s="612"/>
      <c r="U126" s="615"/>
      <c r="V126" s="612"/>
      <c r="W126" s="702"/>
      <c r="X126" s="1643"/>
      <c r="Y126" s="1643"/>
      <c r="Z126" s="1643"/>
      <c r="AA126" s="1643"/>
      <c r="AB126" s="1643"/>
      <c r="AC126" s="1643"/>
      <c r="AD126" s="1643"/>
      <c r="AE126" s="1643"/>
      <c r="AF126" s="1643"/>
      <c r="AG126" s="1643"/>
      <c r="AH126" s="1643"/>
      <c r="AI126" s="1643"/>
      <c r="AJ126" s="1643"/>
      <c r="AK126" s="1643"/>
      <c r="AL126" s="1643"/>
      <c r="AM126" s="1643"/>
    </row>
    <row r="127" ht="13.5" customHeight="1">
      <c r="A127" s="604" t="b">
        <v>0</v>
      </c>
      <c r="B127" s="475"/>
      <c r="C127" s="475"/>
      <c r="D127" s="492"/>
      <c r="E127" s="492"/>
      <c r="F127" s="606"/>
      <c r="G127" s="617"/>
      <c r="H127" s="492"/>
      <c r="I127" s="492"/>
      <c r="J127" s="618"/>
      <c r="K127" s="618"/>
      <c r="L127" s="622"/>
      <c r="M127" s="610"/>
      <c r="N127" s="492"/>
      <c r="O127" s="613"/>
      <c r="P127" s="613"/>
      <c r="Q127" s="612"/>
      <c r="R127" s="613"/>
      <c r="S127" s="612"/>
      <c r="T127" s="612"/>
      <c r="U127" s="613"/>
      <c r="V127" s="612"/>
      <c r="W127" s="620"/>
      <c r="X127" s="742"/>
      <c r="Y127" s="742"/>
      <c r="Z127" s="742"/>
      <c r="AA127" s="742"/>
      <c r="AB127" s="742"/>
      <c r="AC127" s="742"/>
      <c r="AD127" s="742"/>
      <c r="AE127" s="742"/>
      <c r="AF127" s="742"/>
      <c r="AG127" s="742"/>
      <c r="AH127" s="742"/>
      <c r="AI127" s="742"/>
      <c r="AJ127" s="742"/>
      <c r="AK127" s="742"/>
      <c r="AL127" s="742"/>
      <c r="AM127" s="742"/>
    </row>
    <row r="128" ht="13.5" customHeight="1">
      <c r="A128" s="604" t="b">
        <v>0</v>
      </c>
      <c r="B128" s="475"/>
      <c r="C128" s="475"/>
      <c r="D128" s="492"/>
      <c r="E128" s="492"/>
      <c r="F128" s="606"/>
      <c r="G128" s="617"/>
      <c r="H128" s="492"/>
      <c r="I128" s="492"/>
      <c r="J128" s="618"/>
      <c r="K128" s="618"/>
      <c r="L128" s="622"/>
      <c r="M128" s="610"/>
      <c r="N128" s="492"/>
      <c r="O128" s="611"/>
      <c r="P128" s="611"/>
      <c r="Q128" s="612"/>
      <c r="R128" s="613"/>
      <c r="S128" s="612"/>
      <c r="T128" s="612"/>
      <c r="U128" s="615"/>
      <c r="V128" s="612"/>
      <c r="W128" s="620"/>
      <c r="X128" s="742"/>
      <c r="Y128" s="742"/>
      <c r="Z128" s="742"/>
      <c r="AA128" s="742"/>
      <c r="AB128" s="742"/>
      <c r="AC128" s="742"/>
      <c r="AD128" s="742"/>
      <c r="AE128" s="742"/>
      <c r="AF128" s="742"/>
      <c r="AG128" s="742"/>
      <c r="AH128" s="742"/>
      <c r="AI128" s="742"/>
      <c r="AJ128" s="742"/>
      <c r="AK128" s="742"/>
      <c r="AL128" s="742"/>
      <c r="AM128" s="742"/>
    </row>
    <row r="129" ht="13.5" customHeight="1">
      <c r="A129" s="604" t="b">
        <v>0</v>
      </c>
      <c r="B129" s="475"/>
      <c r="C129" s="475"/>
      <c r="D129" s="492"/>
      <c r="E129" s="492"/>
      <c r="F129" s="606"/>
      <c r="G129" s="617"/>
      <c r="H129" s="492"/>
      <c r="I129" s="492"/>
      <c r="J129" s="618"/>
      <c r="K129" s="618"/>
      <c r="L129" s="622"/>
      <c r="M129" s="613"/>
      <c r="N129" s="475"/>
      <c r="O129" s="610"/>
      <c r="P129" s="610"/>
      <c r="Q129" s="612"/>
      <c r="R129" s="613"/>
      <c r="S129" s="612"/>
      <c r="T129" s="612"/>
      <c r="U129" s="613"/>
      <c r="V129" s="612"/>
      <c r="W129" s="616"/>
      <c r="X129" s="895"/>
      <c r="Y129" s="895"/>
      <c r="Z129" s="895"/>
      <c r="AA129" s="895"/>
      <c r="AB129" s="895"/>
      <c r="AC129" s="895"/>
      <c r="AD129" s="895"/>
      <c r="AE129" s="895"/>
      <c r="AF129" s="895"/>
      <c r="AG129" s="895"/>
      <c r="AH129" s="895"/>
      <c r="AI129" s="895"/>
      <c r="AJ129" s="895"/>
      <c r="AK129" s="895"/>
      <c r="AL129" s="895"/>
      <c r="AM129" s="895"/>
    </row>
    <row r="130" ht="13.5" customHeight="1">
      <c r="A130" s="604" t="b">
        <v>0</v>
      </c>
      <c r="B130" s="475"/>
      <c r="C130" s="492"/>
      <c r="D130" s="492"/>
      <c r="E130" s="671"/>
      <c r="F130" s="677"/>
      <c r="G130" s="704"/>
      <c r="H130" s="671"/>
      <c r="I130" s="671"/>
      <c r="J130" s="618"/>
      <c r="K130" s="618"/>
      <c r="L130" s="622"/>
      <c r="M130" s="613"/>
      <c r="N130" s="613"/>
      <c r="O130" s="610"/>
      <c r="P130" s="610"/>
      <c r="Q130" s="612"/>
      <c r="R130" s="613"/>
      <c r="S130" s="612"/>
      <c r="T130" s="612"/>
      <c r="U130" s="613"/>
      <c r="V130" s="612"/>
      <c r="W130" s="616"/>
      <c r="X130" s="895"/>
      <c r="Y130" s="895"/>
      <c r="Z130" s="895"/>
      <c r="AA130" s="895"/>
      <c r="AB130" s="895"/>
      <c r="AC130" s="895"/>
      <c r="AD130" s="895"/>
      <c r="AE130" s="895"/>
      <c r="AF130" s="895"/>
      <c r="AG130" s="895"/>
      <c r="AH130" s="895"/>
      <c r="AI130" s="895"/>
      <c r="AJ130" s="895"/>
      <c r="AK130" s="895"/>
      <c r="AL130" s="895"/>
      <c r="AM130" s="895"/>
    </row>
    <row r="131" ht="13.5" customHeight="1">
      <c r="A131" s="604" t="b">
        <v>0</v>
      </c>
      <c r="B131" s="492"/>
      <c r="C131" s="492"/>
      <c r="D131" s="492"/>
      <c r="E131" s="671"/>
      <c r="F131" s="677"/>
      <c r="G131" s="672"/>
      <c r="H131" s="671"/>
      <c r="I131" s="671"/>
      <c r="J131" s="618"/>
      <c r="K131" s="618"/>
      <c r="L131" s="622"/>
      <c r="M131" s="613"/>
      <c r="N131" s="613"/>
      <c r="O131" s="610"/>
      <c r="P131" s="610"/>
      <c r="Q131" s="612"/>
      <c r="R131" s="613"/>
      <c r="S131" s="612"/>
      <c r="T131" s="612"/>
      <c r="U131" s="613"/>
      <c r="V131" s="612"/>
      <c r="W131" s="616"/>
      <c r="X131" s="895"/>
      <c r="Y131" s="895"/>
      <c r="Z131" s="895"/>
      <c r="AA131" s="895"/>
      <c r="AB131" s="895"/>
      <c r="AC131" s="895"/>
      <c r="AD131" s="895"/>
      <c r="AE131" s="895"/>
      <c r="AF131" s="895"/>
      <c r="AG131" s="895"/>
      <c r="AH131" s="895"/>
      <c r="AI131" s="895"/>
      <c r="AJ131" s="895"/>
      <c r="AK131" s="895"/>
      <c r="AL131" s="895"/>
      <c r="AM131" s="895"/>
    </row>
    <row r="132" ht="13.5" customHeight="1">
      <c r="A132" s="604" t="b">
        <v>0</v>
      </c>
      <c r="B132" s="475"/>
      <c r="C132" s="475"/>
      <c r="D132" s="671"/>
      <c r="E132" s="492"/>
      <c r="F132" s="606"/>
      <c r="G132" s="617"/>
      <c r="H132" s="492"/>
      <c r="I132" s="492"/>
      <c r="J132" s="618"/>
      <c r="K132" s="618"/>
      <c r="L132" s="622"/>
      <c r="M132" s="613"/>
      <c r="N132" s="613"/>
      <c r="O132" s="678"/>
      <c r="P132" s="678"/>
      <c r="Q132" s="612"/>
      <c r="R132" s="613"/>
      <c r="S132" s="612"/>
      <c r="T132" s="612"/>
      <c r="U132" s="613"/>
      <c r="V132" s="612"/>
      <c r="W132" s="616"/>
      <c r="X132" s="895"/>
      <c r="Y132" s="895"/>
      <c r="Z132" s="895"/>
      <c r="AA132" s="895"/>
      <c r="AB132" s="895"/>
      <c r="AC132" s="895"/>
      <c r="AD132" s="895"/>
      <c r="AE132" s="895"/>
      <c r="AF132" s="895"/>
      <c r="AG132" s="895"/>
      <c r="AH132" s="895"/>
      <c r="AI132" s="895"/>
      <c r="AJ132" s="895"/>
      <c r="AK132" s="895"/>
      <c r="AL132" s="895"/>
      <c r="AM132" s="895"/>
    </row>
    <row r="133" ht="13.5" customHeight="1">
      <c r="A133" s="604" t="b">
        <v>0</v>
      </c>
      <c r="B133" s="492"/>
      <c r="C133" s="492"/>
      <c r="D133" s="492"/>
      <c r="E133" s="629"/>
      <c r="F133" s="606"/>
      <c r="G133" s="634"/>
      <c r="H133" s="629"/>
      <c r="I133" s="492"/>
      <c r="J133" s="623"/>
      <c r="K133" s="623"/>
      <c r="L133" s="624"/>
      <c r="M133" s="613"/>
      <c r="N133" s="613"/>
      <c r="O133" s="610"/>
      <c r="P133" s="610"/>
      <c r="Q133" s="612"/>
      <c r="R133" s="613"/>
      <c r="S133" s="612"/>
      <c r="T133" s="612"/>
      <c r="U133" s="613"/>
      <c r="V133" s="612"/>
      <c r="W133" s="616"/>
      <c r="X133" s="895"/>
      <c r="Y133" s="895"/>
      <c r="Z133" s="895"/>
      <c r="AA133" s="895"/>
      <c r="AB133" s="895"/>
      <c r="AC133" s="895"/>
      <c r="AD133" s="895"/>
      <c r="AE133" s="895"/>
      <c r="AF133" s="895"/>
      <c r="AG133" s="895"/>
      <c r="AH133" s="895"/>
      <c r="AI133" s="895"/>
      <c r="AJ133" s="895"/>
      <c r="AK133" s="895"/>
      <c r="AL133" s="895"/>
      <c r="AM133" s="895"/>
    </row>
    <row r="134" ht="13.5" customHeight="1">
      <c r="A134" s="604" t="b">
        <v>0</v>
      </c>
      <c r="B134" s="492"/>
      <c r="C134" s="492"/>
      <c r="D134" s="492"/>
      <c r="E134" s="492"/>
      <c r="F134" s="606"/>
      <c r="G134" s="704"/>
      <c r="H134" s="492"/>
      <c r="I134" s="492"/>
      <c r="J134" s="618"/>
      <c r="K134" s="618"/>
      <c r="L134" s="622"/>
      <c r="M134" s="613"/>
      <c r="N134" s="613"/>
      <c r="O134" s="610"/>
      <c r="P134" s="610"/>
      <c r="Q134" s="612"/>
      <c r="R134" s="613"/>
      <c r="S134" s="612"/>
      <c r="T134" s="612"/>
      <c r="U134" s="613"/>
      <c r="V134" s="612"/>
      <c r="W134" s="616"/>
      <c r="X134" s="895"/>
      <c r="Y134" s="895"/>
      <c r="Z134" s="895"/>
      <c r="AA134" s="895"/>
      <c r="AB134" s="895"/>
      <c r="AC134" s="895"/>
      <c r="AD134" s="895"/>
      <c r="AE134" s="895"/>
      <c r="AF134" s="895"/>
      <c r="AG134" s="895"/>
      <c r="AH134" s="895"/>
      <c r="AI134" s="895"/>
      <c r="AJ134" s="895"/>
      <c r="AK134" s="895"/>
      <c r="AL134" s="895"/>
      <c r="AM134" s="895"/>
    </row>
    <row r="135" ht="13.5" customHeight="1">
      <c r="A135" s="604" t="b">
        <v>0</v>
      </c>
      <c r="B135" s="492"/>
      <c r="C135" s="492"/>
      <c r="D135" s="492"/>
      <c r="E135" s="492"/>
      <c r="F135" s="628"/>
      <c r="G135" s="617"/>
      <c r="H135" s="492"/>
      <c r="I135" s="492"/>
      <c r="J135" s="618"/>
      <c r="K135" s="618"/>
      <c r="L135" s="622"/>
      <c r="M135" s="613"/>
      <c r="N135" s="613"/>
      <c r="O135" s="610"/>
      <c r="P135" s="610"/>
      <c r="Q135" s="612"/>
      <c r="R135" s="613"/>
      <c r="S135" s="612"/>
      <c r="T135" s="612"/>
      <c r="U135" s="613"/>
      <c r="V135" s="612"/>
      <c r="W135" s="616"/>
      <c r="X135" s="895"/>
      <c r="Y135" s="895"/>
      <c r="Z135" s="895"/>
      <c r="AA135" s="895"/>
      <c r="AB135" s="895"/>
      <c r="AC135" s="895"/>
      <c r="AD135" s="895"/>
      <c r="AE135" s="895"/>
      <c r="AF135" s="895"/>
      <c r="AG135" s="895"/>
      <c r="AH135" s="895"/>
      <c r="AI135" s="895"/>
      <c r="AJ135" s="895"/>
      <c r="AK135" s="895"/>
      <c r="AL135" s="895"/>
      <c r="AM135" s="895"/>
    </row>
    <row r="136" ht="13.5" customHeight="1">
      <c r="A136" s="604" t="b">
        <v>0</v>
      </c>
      <c r="B136" s="492"/>
      <c r="C136" s="492"/>
      <c r="D136" s="492"/>
      <c r="E136" s="492"/>
      <c r="F136" s="606"/>
      <c r="G136" s="617"/>
      <c r="H136" s="492"/>
      <c r="I136" s="492"/>
      <c r="J136" s="618"/>
      <c r="K136" s="618"/>
      <c r="L136" s="622"/>
      <c r="M136" s="625"/>
      <c r="N136" s="625"/>
      <c r="O136" s="610"/>
      <c r="P136" s="610"/>
      <c r="Q136" s="612"/>
      <c r="R136" s="613"/>
      <c r="S136" s="612"/>
      <c r="T136" s="612"/>
      <c r="U136" s="613"/>
      <c r="V136" s="612"/>
      <c r="W136" s="616"/>
      <c r="X136" s="895"/>
      <c r="Y136" s="895"/>
      <c r="Z136" s="895"/>
      <c r="AA136" s="895"/>
      <c r="AB136" s="895"/>
      <c r="AC136" s="895"/>
      <c r="AD136" s="895"/>
      <c r="AE136" s="895"/>
      <c r="AF136" s="895"/>
      <c r="AG136" s="895"/>
      <c r="AH136" s="895"/>
      <c r="AI136" s="895"/>
      <c r="AJ136" s="895"/>
      <c r="AK136" s="895"/>
      <c r="AL136" s="895"/>
      <c r="AM136" s="895"/>
    </row>
    <row r="137" ht="13.5" customHeight="1">
      <c r="A137" s="604" t="b">
        <v>0</v>
      </c>
      <c r="B137" s="492"/>
      <c r="C137" s="492"/>
      <c r="D137" s="492"/>
      <c r="E137" s="492"/>
      <c r="F137" s="606"/>
      <c r="G137" s="617"/>
      <c r="H137" s="492"/>
      <c r="I137" s="492"/>
      <c r="J137" s="618"/>
      <c r="K137" s="618"/>
      <c r="L137" s="622"/>
      <c r="M137" s="1624"/>
      <c r="N137" s="1624"/>
      <c r="O137" s="610"/>
      <c r="P137" s="610"/>
      <c r="Q137" s="612"/>
      <c r="R137" s="613"/>
      <c r="S137" s="612"/>
      <c r="T137" s="612"/>
      <c r="U137" s="613"/>
      <c r="V137" s="612"/>
      <c r="W137" s="616"/>
      <c r="X137" s="895"/>
      <c r="Y137" s="895"/>
      <c r="Z137" s="895"/>
      <c r="AA137" s="895"/>
      <c r="AB137" s="895"/>
      <c r="AC137" s="895"/>
      <c r="AD137" s="895"/>
      <c r="AE137" s="895"/>
      <c r="AF137" s="895"/>
      <c r="AG137" s="895"/>
      <c r="AH137" s="895"/>
      <c r="AI137" s="895"/>
      <c r="AJ137" s="895"/>
      <c r="AK137" s="895"/>
      <c r="AL137" s="895"/>
      <c r="AM137" s="895"/>
    </row>
    <row r="138" ht="13.5" customHeight="1">
      <c r="A138" s="604" t="b">
        <v>0</v>
      </c>
      <c r="B138" s="492"/>
      <c r="C138" s="492"/>
      <c r="D138" s="671"/>
      <c r="E138" s="492"/>
      <c r="F138" s="606"/>
      <c r="G138" s="617"/>
      <c r="H138" s="492"/>
      <c r="I138" s="492"/>
      <c r="J138" s="618"/>
      <c r="K138" s="618"/>
      <c r="L138" s="622"/>
      <c r="M138" s="613"/>
      <c r="N138" s="613"/>
      <c r="O138" s="610"/>
      <c r="P138" s="610"/>
      <c r="Q138" s="612"/>
      <c r="R138" s="613"/>
      <c r="S138" s="612"/>
      <c r="T138" s="612"/>
      <c r="U138" s="613"/>
      <c r="V138" s="612"/>
      <c r="W138" s="620"/>
      <c r="X138" s="742"/>
      <c r="Y138" s="742"/>
      <c r="Z138" s="742"/>
      <c r="AA138" s="742"/>
      <c r="AB138" s="742"/>
      <c r="AC138" s="742"/>
      <c r="AD138" s="742"/>
      <c r="AE138" s="742"/>
      <c r="AF138" s="742"/>
      <c r="AG138" s="742"/>
      <c r="AH138" s="742"/>
      <c r="AI138" s="742"/>
      <c r="AJ138" s="742"/>
      <c r="AK138" s="742"/>
      <c r="AL138" s="742"/>
      <c r="AM138" s="742"/>
    </row>
    <row r="139" ht="13.5" customHeight="1">
      <c r="A139" s="604" t="b">
        <v>0</v>
      </c>
      <c r="B139" s="492"/>
      <c r="C139" s="492"/>
      <c r="D139" s="492"/>
      <c r="E139" s="492"/>
      <c r="F139" s="632"/>
      <c r="G139" s="617"/>
      <c r="H139" s="492"/>
      <c r="I139" s="492"/>
      <c r="J139" s="618"/>
      <c r="K139" s="618"/>
      <c r="L139" s="622"/>
      <c r="M139" s="613"/>
      <c r="N139" s="613"/>
      <c r="O139" s="610"/>
      <c r="P139" s="610"/>
      <c r="Q139" s="612"/>
      <c r="R139" s="613"/>
      <c r="S139" s="612"/>
      <c r="T139" s="612"/>
      <c r="U139" s="613"/>
      <c r="V139" s="612"/>
      <c r="W139" s="620"/>
      <c r="X139" s="742"/>
      <c r="Y139" s="742"/>
      <c r="Z139" s="742"/>
      <c r="AA139" s="742"/>
      <c r="AB139" s="742"/>
      <c r="AC139" s="742"/>
      <c r="AD139" s="742"/>
      <c r="AE139" s="742"/>
      <c r="AF139" s="742"/>
      <c r="AG139" s="742"/>
      <c r="AH139" s="742"/>
      <c r="AI139" s="742"/>
      <c r="AJ139" s="742"/>
      <c r="AK139" s="742"/>
      <c r="AL139" s="742"/>
      <c r="AM139" s="742"/>
    </row>
    <row r="140" ht="13.5" customHeight="1">
      <c r="A140" s="604" t="b">
        <v>0</v>
      </c>
      <c r="B140" s="492"/>
      <c r="C140" s="492"/>
      <c r="D140" s="671"/>
      <c r="E140" s="492"/>
      <c r="F140" s="606"/>
      <c r="G140" s="617"/>
      <c r="H140" s="492"/>
      <c r="I140" s="492"/>
      <c r="J140" s="618"/>
      <c r="K140" s="618"/>
      <c r="L140" s="622"/>
      <c r="M140" s="613"/>
      <c r="N140" s="492"/>
      <c r="O140" s="678"/>
      <c r="P140" s="678"/>
      <c r="Q140" s="612"/>
      <c r="R140" s="613"/>
      <c r="S140" s="612"/>
      <c r="T140" s="612"/>
      <c r="U140" s="613"/>
      <c r="V140" s="612"/>
      <c r="W140" s="492"/>
      <c r="X140" s="715"/>
      <c r="Y140" s="715"/>
      <c r="Z140" s="715"/>
      <c r="AA140" s="715"/>
      <c r="AB140" s="715"/>
      <c r="AC140" s="715"/>
      <c r="AD140" s="715"/>
      <c r="AE140" s="715"/>
      <c r="AF140" s="715"/>
      <c r="AG140" s="715"/>
      <c r="AH140" s="715"/>
      <c r="AI140" s="715"/>
      <c r="AJ140" s="715"/>
      <c r="AK140" s="715"/>
      <c r="AL140" s="715"/>
      <c r="AM140" s="715"/>
    </row>
    <row r="141" ht="13.5" customHeight="1">
      <c r="A141" s="604" t="b">
        <v>0</v>
      </c>
      <c r="B141" s="492"/>
      <c r="C141" s="492"/>
      <c r="D141" s="492"/>
      <c r="E141" s="492"/>
      <c r="F141" s="606"/>
      <c r="G141" s="617"/>
      <c r="H141" s="492"/>
      <c r="I141" s="492"/>
      <c r="J141" s="618"/>
      <c r="K141" s="618"/>
      <c r="L141" s="622"/>
      <c r="M141" s="613"/>
      <c r="N141" s="613"/>
      <c r="O141" s="610"/>
      <c r="P141" s="610"/>
      <c r="Q141" s="612"/>
      <c r="R141" s="613"/>
      <c r="S141" s="612"/>
      <c r="T141" s="612"/>
      <c r="U141" s="613"/>
      <c r="V141" s="612"/>
      <c r="W141" s="616"/>
      <c r="X141" s="895"/>
      <c r="Y141" s="895"/>
      <c r="Z141" s="895"/>
      <c r="AA141" s="895"/>
      <c r="AB141" s="895"/>
      <c r="AC141" s="895"/>
      <c r="AD141" s="895"/>
      <c r="AE141" s="895"/>
      <c r="AF141" s="895"/>
      <c r="AG141" s="895"/>
      <c r="AH141" s="895"/>
      <c r="AI141" s="895"/>
      <c r="AJ141" s="895"/>
      <c r="AK141" s="895"/>
      <c r="AL141" s="895"/>
      <c r="AM141" s="895"/>
    </row>
    <row r="142" ht="13.5" customHeight="1">
      <c r="A142" s="604" t="b">
        <v>0</v>
      </c>
      <c r="B142" s="492"/>
      <c r="C142" s="492"/>
      <c r="D142" s="492"/>
      <c r="E142" s="492"/>
      <c r="F142" s="632"/>
      <c r="G142" s="492"/>
      <c r="H142" s="492"/>
      <c r="I142" s="492"/>
      <c r="J142" s="618"/>
      <c r="K142" s="618"/>
      <c r="L142" s="622"/>
      <c r="M142" s="613"/>
      <c r="N142" s="613"/>
      <c r="O142" s="610"/>
      <c r="P142" s="610"/>
      <c r="Q142" s="612"/>
      <c r="R142" s="613"/>
      <c r="S142" s="612"/>
      <c r="T142" s="612"/>
      <c r="U142" s="613"/>
      <c r="V142" s="612"/>
      <c r="W142" s="620"/>
      <c r="X142" s="742"/>
      <c r="Y142" s="742"/>
      <c r="Z142" s="742"/>
      <c r="AA142" s="742"/>
      <c r="AB142" s="742"/>
      <c r="AC142" s="742"/>
      <c r="AD142" s="742"/>
      <c r="AE142" s="742"/>
      <c r="AF142" s="742"/>
      <c r="AG142" s="742"/>
      <c r="AH142" s="742"/>
      <c r="AI142" s="742"/>
      <c r="AJ142" s="742"/>
      <c r="AK142" s="742"/>
      <c r="AL142" s="742"/>
      <c r="AM142" s="742"/>
    </row>
    <row r="143" ht="13.5" customHeight="1">
      <c r="A143" s="604" t="b">
        <v>0</v>
      </c>
      <c r="B143" s="492"/>
      <c r="C143" s="492"/>
      <c r="D143" s="492"/>
      <c r="E143" s="492"/>
      <c r="F143" s="606"/>
      <c r="G143" s="617"/>
      <c r="H143" s="492"/>
      <c r="I143" s="492"/>
      <c r="J143" s="618"/>
      <c r="K143" s="618"/>
      <c r="L143" s="622"/>
      <c r="M143" s="613"/>
      <c r="N143" s="613"/>
      <c r="O143" s="610"/>
      <c r="P143" s="610"/>
      <c r="Q143" s="612"/>
      <c r="R143" s="613"/>
      <c r="S143" s="612"/>
      <c r="T143" s="612"/>
      <c r="U143" s="613"/>
      <c r="V143" s="612"/>
      <c r="W143" s="620"/>
      <c r="X143" s="742"/>
      <c r="Y143" s="742"/>
      <c r="Z143" s="742"/>
      <c r="AA143" s="742"/>
      <c r="AB143" s="742"/>
      <c r="AC143" s="742"/>
      <c r="AD143" s="742"/>
      <c r="AE143" s="742"/>
      <c r="AF143" s="742"/>
      <c r="AG143" s="742"/>
      <c r="AH143" s="742"/>
      <c r="AI143" s="742"/>
      <c r="AJ143" s="742"/>
      <c r="AK143" s="742"/>
      <c r="AL143" s="742"/>
      <c r="AM143" s="742"/>
    </row>
    <row r="144" ht="13.5" customHeight="1">
      <c r="A144" s="604" t="b">
        <v>0</v>
      </c>
      <c r="B144" s="492"/>
      <c r="C144" s="492"/>
      <c r="D144" s="671"/>
      <c r="E144" s="629"/>
      <c r="F144" s="628"/>
      <c r="G144" s="617"/>
      <c r="H144" s="492"/>
      <c r="I144" s="492"/>
      <c r="J144" s="618"/>
      <c r="K144" s="618"/>
      <c r="L144" s="622"/>
      <c r="M144" s="610"/>
      <c r="N144" s="492"/>
      <c r="O144" s="678"/>
      <c r="P144" s="678"/>
      <c r="Q144" s="612"/>
      <c r="R144" s="613"/>
      <c r="S144" s="612"/>
      <c r="T144" s="612"/>
      <c r="U144" s="613"/>
      <c r="V144" s="612"/>
      <c r="W144" s="616"/>
      <c r="X144" s="895"/>
      <c r="Y144" s="895"/>
      <c r="Z144" s="895"/>
      <c r="AA144" s="895"/>
      <c r="AB144" s="895"/>
      <c r="AC144" s="895"/>
      <c r="AD144" s="895"/>
      <c r="AE144" s="895"/>
      <c r="AF144" s="895"/>
      <c r="AG144" s="895"/>
      <c r="AH144" s="895"/>
      <c r="AI144" s="895"/>
      <c r="AJ144" s="895"/>
      <c r="AK144" s="895"/>
      <c r="AL144" s="895"/>
      <c r="AM144" s="895"/>
    </row>
    <row r="145" ht="13.5" customHeight="1">
      <c r="A145" s="604" t="b">
        <v>0</v>
      </c>
      <c r="B145" s="492"/>
      <c r="C145" s="492"/>
      <c r="D145" s="492"/>
      <c r="E145" s="492"/>
      <c r="F145" s="606"/>
      <c r="G145" s="617"/>
      <c r="H145" s="492"/>
      <c r="I145" s="492"/>
      <c r="J145" s="618"/>
      <c r="K145" s="618"/>
      <c r="L145" s="622"/>
      <c r="M145" s="613"/>
      <c r="N145" s="613"/>
      <c r="O145" s="610"/>
      <c r="P145" s="610"/>
      <c r="Q145" s="612"/>
      <c r="R145" s="613"/>
      <c r="S145" s="612"/>
      <c r="T145" s="612"/>
      <c r="U145" s="613"/>
      <c r="V145" s="612"/>
      <c r="W145" s="616"/>
      <c r="X145" s="895"/>
      <c r="Y145" s="895"/>
      <c r="Z145" s="895"/>
      <c r="AA145" s="895"/>
      <c r="AB145" s="895"/>
      <c r="AC145" s="895"/>
      <c r="AD145" s="895"/>
      <c r="AE145" s="895"/>
      <c r="AF145" s="895"/>
      <c r="AG145" s="895"/>
      <c r="AH145" s="895"/>
      <c r="AI145" s="895"/>
      <c r="AJ145" s="895"/>
      <c r="AK145" s="895"/>
      <c r="AL145" s="895"/>
      <c r="AM145" s="895"/>
    </row>
    <row r="146" ht="13.5" customHeight="1">
      <c r="A146" s="604" t="b">
        <v>0</v>
      </c>
      <c r="B146" s="492"/>
      <c r="C146" s="492"/>
      <c r="D146" s="492"/>
      <c r="E146" s="492"/>
      <c r="F146" s="606"/>
      <c r="G146" s="617"/>
      <c r="H146" s="492"/>
      <c r="I146" s="492"/>
      <c r="J146" s="618"/>
      <c r="K146" s="618"/>
      <c r="L146" s="622"/>
      <c r="M146" s="613"/>
      <c r="N146" s="613"/>
      <c r="O146" s="610"/>
      <c r="P146" s="610"/>
      <c r="Q146" s="612"/>
      <c r="R146" s="613"/>
      <c r="S146" s="612"/>
      <c r="T146" s="612"/>
      <c r="U146" s="613"/>
      <c r="V146" s="612"/>
      <c r="W146" s="616"/>
      <c r="X146" s="895"/>
      <c r="Y146" s="895"/>
      <c r="Z146" s="895"/>
      <c r="AA146" s="895"/>
      <c r="AB146" s="895"/>
      <c r="AC146" s="895"/>
      <c r="AD146" s="895"/>
      <c r="AE146" s="895"/>
      <c r="AF146" s="895"/>
      <c r="AG146" s="895"/>
      <c r="AH146" s="895"/>
      <c r="AI146" s="895"/>
      <c r="AJ146" s="895"/>
      <c r="AK146" s="895"/>
      <c r="AL146" s="895"/>
      <c r="AM146" s="895"/>
    </row>
    <row r="147" ht="13.5" customHeight="1">
      <c r="A147" s="604" t="b">
        <v>0</v>
      </c>
      <c r="B147" s="492"/>
      <c r="C147" s="492"/>
      <c r="D147" s="671"/>
      <c r="E147" s="671"/>
      <c r="F147" s="632"/>
      <c r="G147" s="672"/>
      <c r="H147" s="671"/>
      <c r="I147" s="671"/>
      <c r="J147" s="618"/>
      <c r="K147" s="618"/>
      <c r="L147" s="622"/>
      <c r="M147" s="613"/>
      <c r="N147" s="613"/>
      <c r="O147" s="610"/>
      <c r="P147" s="610"/>
      <c r="Q147" s="612"/>
      <c r="R147" s="613"/>
      <c r="S147" s="612"/>
      <c r="T147" s="612"/>
      <c r="U147" s="613"/>
      <c r="V147" s="612"/>
      <c r="W147" s="616"/>
      <c r="X147" s="895"/>
      <c r="Y147" s="895"/>
      <c r="Z147" s="895"/>
      <c r="AA147" s="895"/>
      <c r="AB147" s="895"/>
      <c r="AC147" s="895"/>
      <c r="AD147" s="895"/>
      <c r="AE147" s="895"/>
      <c r="AF147" s="895"/>
      <c r="AG147" s="895"/>
      <c r="AH147" s="895"/>
      <c r="AI147" s="895"/>
      <c r="AJ147" s="895"/>
      <c r="AK147" s="895"/>
      <c r="AL147" s="895"/>
      <c r="AM147" s="895"/>
    </row>
    <row r="148" ht="13.5" customHeight="1">
      <c r="A148" s="604" t="b">
        <v>0</v>
      </c>
      <c r="B148" s="492"/>
      <c r="C148" s="492"/>
      <c r="D148" s="492"/>
      <c r="E148" s="492"/>
      <c r="F148" s="606"/>
      <c r="G148" s="617"/>
      <c r="H148" s="492"/>
      <c r="I148" s="492"/>
      <c r="J148" s="618"/>
      <c r="K148" s="618"/>
      <c r="L148" s="622"/>
      <c r="M148" s="613"/>
      <c r="N148" s="613"/>
      <c r="O148" s="610"/>
      <c r="P148" s="610"/>
      <c r="Q148" s="612"/>
      <c r="R148" s="613"/>
      <c r="S148" s="612"/>
      <c r="T148" s="612"/>
      <c r="U148" s="613"/>
      <c r="V148" s="612"/>
      <c r="W148" s="620"/>
      <c r="X148" s="742"/>
      <c r="Y148" s="742"/>
      <c r="Z148" s="742"/>
      <c r="AA148" s="742"/>
      <c r="AB148" s="742"/>
      <c r="AC148" s="742"/>
      <c r="AD148" s="742"/>
      <c r="AE148" s="742"/>
      <c r="AF148" s="742"/>
      <c r="AG148" s="742"/>
      <c r="AH148" s="742"/>
      <c r="AI148" s="742"/>
      <c r="AJ148" s="742"/>
      <c r="AK148" s="742"/>
      <c r="AL148" s="742"/>
      <c r="AM148" s="742"/>
    </row>
    <row r="149" ht="13.5" customHeight="1">
      <c r="A149" s="604" t="b">
        <v>0</v>
      </c>
      <c r="B149" s="492"/>
      <c r="C149" s="492"/>
      <c r="D149" s="492"/>
      <c r="E149" s="492"/>
      <c r="F149" s="632"/>
      <c r="G149" s="617"/>
      <c r="H149" s="492"/>
      <c r="I149" s="492"/>
      <c r="J149" s="618"/>
      <c r="K149" s="618"/>
      <c r="L149" s="622"/>
      <c r="M149" s="613"/>
      <c r="N149" s="613"/>
      <c r="O149" s="610"/>
      <c r="P149" s="610"/>
      <c r="Q149" s="612"/>
      <c r="R149" s="613"/>
      <c r="S149" s="612"/>
      <c r="T149" s="612"/>
      <c r="U149" s="613"/>
      <c r="V149" s="612"/>
      <c r="W149" s="616"/>
      <c r="X149" s="895"/>
      <c r="Y149" s="895"/>
      <c r="Z149" s="895"/>
      <c r="AA149" s="895"/>
      <c r="AB149" s="895"/>
      <c r="AC149" s="895"/>
      <c r="AD149" s="895"/>
      <c r="AE149" s="895"/>
      <c r="AF149" s="895"/>
      <c r="AG149" s="895"/>
      <c r="AH149" s="895"/>
      <c r="AI149" s="895"/>
      <c r="AJ149" s="895"/>
      <c r="AK149" s="895"/>
      <c r="AL149" s="895"/>
      <c r="AM149" s="895"/>
    </row>
    <row r="150" ht="13.5" customHeight="1">
      <c r="A150" s="604" t="b">
        <v>0</v>
      </c>
      <c r="B150" s="492"/>
      <c r="C150" s="492"/>
      <c r="D150" s="671"/>
      <c r="E150" s="671"/>
      <c r="F150" s="632"/>
      <c r="G150" s="617"/>
      <c r="H150" s="492"/>
      <c r="I150" s="492"/>
      <c r="J150" s="618"/>
      <c r="K150" s="618"/>
      <c r="L150" s="622"/>
      <c r="M150" s="674"/>
      <c r="N150" s="674"/>
      <c r="O150" s="610"/>
      <c r="P150" s="610"/>
      <c r="Q150" s="612"/>
      <c r="R150" s="613"/>
      <c r="S150" s="612"/>
      <c r="T150" s="612"/>
      <c r="U150" s="613"/>
      <c r="V150" s="612"/>
      <c r="W150" s="616"/>
      <c r="X150" s="895"/>
      <c r="Y150" s="895"/>
      <c r="Z150" s="895"/>
      <c r="AA150" s="895"/>
      <c r="AB150" s="895"/>
      <c r="AC150" s="895"/>
      <c r="AD150" s="895"/>
      <c r="AE150" s="895"/>
      <c r="AF150" s="895"/>
      <c r="AG150" s="895"/>
      <c r="AH150" s="895"/>
      <c r="AI150" s="895"/>
      <c r="AJ150" s="895"/>
      <c r="AK150" s="895"/>
      <c r="AL150" s="895"/>
      <c r="AM150" s="895"/>
    </row>
    <row r="151" ht="13.5" customHeight="1">
      <c r="A151" s="604" t="b">
        <v>0</v>
      </c>
      <c r="B151" s="492"/>
      <c r="C151" s="492"/>
      <c r="D151" s="671"/>
      <c r="E151" s="671"/>
      <c r="F151" s="632"/>
      <c r="G151" s="617"/>
      <c r="H151" s="492"/>
      <c r="I151" s="492"/>
      <c r="J151" s="618"/>
      <c r="K151" s="618"/>
      <c r="L151" s="622"/>
      <c r="M151" s="613"/>
      <c r="N151" s="492"/>
      <c r="O151" s="678"/>
      <c r="P151" s="678"/>
      <c r="Q151" s="612"/>
      <c r="R151" s="613"/>
      <c r="S151" s="612"/>
      <c r="T151" s="612"/>
      <c r="U151" s="613"/>
      <c r="V151" s="612"/>
      <c r="W151" s="616"/>
      <c r="X151" s="895"/>
      <c r="Y151" s="895"/>
      <c r="Z151" s="895"/>
      <c r="AA151" s="895"/>
      <c r="AB151" s="895"/>
      <c r="AC151" s="895"/>
      <c r="AD151" s="895"/>
      <c r="AE151" s="895"/>
      <c r="AF151" s="895"/>
      <c r="AG151" s="895"/>
      <c r="AH151" s="895"/>
      <c r="AI151" s="895"/>
      <c r="AJ151" s="895"/>
      <c r="AK151" s="895"/>
      <c r="AL151" s="895"/>
      <c r="AM151" s="895"/>
    </row>
    <row r="152" ht="13.5" customHeight="1">
      <c r="A152" s="604" t="b">
        <v>0</v>
      </c>
      <c r="B152" s="492"/>
      <c r="C152" s="492"/>
      <c r="D152" s="492"/>
      <c r="E152" s="492"/>
      <c r="F152" s="606"/>
      <c r="G152" s="617"/>
      <c r="H152" s="492"/>
      <c r="I152" s="492"/>
      <c r="J152" s="618"/>
      <c r="K152" s="618"/>
      <c r="L152" s="622"/>
      <c r="M152" s="613"/>
      <c r="N152" s="613"/>
      <c r="O152" s="610"/>
      <c r="P152" s="610"/>
      <c r="Q152" s="612"/>
      <c r="R152" s="613"/>
      <c r="S152" s="612"/>
      <c r="T152" s="612"/>
      <c r="U152" s="613"/>
      <c r="V152" s="612"/>
      <c r="W152" s="616"/>
      <c r="X152" s="895"/>
      <c r="Y152" s="895"/>
      <c r="Z152" s="895"/>
      <c r="AA152" s="895"/>
      <c r="AB152" s="895"/>
      <c r="AC152" s="895"/>
      <c r="AD152" s="895"/>
      <c r="AE152" s="895"/>
      <c r="AF152" s="895"/>
      <c r="AG152" s="895"/>
      <c r="AH152" s="895"/>
      <c r="AI152" s="895"/>
      <c r="AJ152" s="895"/>
      <c r="AK152" s="895"/>
      <c r="AL152" s="895"/>
      <c r="AM152" s="895"/>
    </row>
    <row r="153" ht="13.5" customHeight="1">
      <c r="A153" s="604" t="b">
        <v>0</v>
      </c>
      <c r="B153" s="492"/>
      <c r="C153" s="492"/>
      <c r="D153" s="492"/>
      <c r="E153" s="492"/>
      <c r="F153" s="632"/>
      <c r="G153" s="607"/>
      <c r="H153" s="492"/>
      <c r="I153" s="492"/>
      <c r="J153" s="618"/>
      <c r="K153" s="618"/>
      <c r="L153" s="622"/>
      <c r="M153" s="610"/>
      <c r="N153" s="492"/>
      <c r="O153" s="610"/>
      <c r="P153" s="610"/>
      <c r="Q153" s="612"/>
      <c r="R153" s="613"/>
      <c r="S153" s="612"/>
      <c r="T153" s="612"/>
      <c r="U153" s="613"/>
      <c r="V153" s="612"/>
      <c r="W153" s="620"/>
      <c r="X153" s="742"/>
      <c r="Y153" s="742"/>
      <c r="Z153" s="742"/>
      <c r="AA153" s="742"/>
      <c r="AB153" s="742"/>
      <c r="AC153" s="742"/>
      <c r="AD153" s="742"/>
      <c r="AE153" s="742"/>
      <c r="AF153" s="742"/>
      <c r="AG153" s="742"/>
      <c r="AH153" s="742"/>
      <c r="AI153" s="742"/>
      <c r="AJ153" s="742"/>
      <c r="AK153" s="742"/>
      <c r="AL153" s="742"/>
      <c r="AM153" s="742"/>
    </row>
    <row r="154" ht="13.5" customHeight="1">
      <c r="A154" s="604" t="b">
        <v>0</v>
      </c>
      <c r="B154" s="475"/>
      <c r="C154" s="475"/>
      <c r="D154" s="492"/>
      <c r="E154" s="492"/>
      <c r="F154" s="492"/>
      <c r="G154" s="705"/>
      <c r="H154" s="492"/>
      <c r="I154" s="492"/>
      <c r="J154" s="618"/>
      <c r="K154" s="618"/>
      <c r="L154" s="622"/>
      <c r="M154" s="610"/>
      <c r="N154" s="492"/>
      <c r="O154" s="610"/>
      <c r="P154" s="610"/>
      <c r="Q154" s="612"/>
      <c r="R154" s="610"/>
      <c r="S154" s="612"/>
      <c r="T154" s="612"/>
      <c r="U154" s="610"/>
      <c r="V154" s="612"/>
      <c r="W154" s="492"/>
      <c r="X154" s="715"/>
      <c r="Y154" s="715"/>
      <c r="Z154" s="715"/>
      <c r="AA154" s="715"/>
      <c r="AB154" s="715"/>
      <c r="AC154" s="715"/>
      <c r="AD154" s="715"/>
      <c r="AE154" s="715"/>
      <c r="AF154" s="715"/>
      <c r="AG154" s="715"/>
      <c r="AH154" s="715"/>
      <c r="AI154" s="715"/>
      <c r="AJ154" s="715"/>
      <c r="AK154" s="715"/>
      <c r="AL154" s="715"/>
      <c r="AM154" s="715"/>
    </row>
    <row r="155" ht="13.5" customHeight="1">
      <c r="A155" s="604" t="b">
        <v>0</v>
      </c>
      <c r="B155" s="492"/>
      <c r="C155" s="492"/>
      <c r="D155" s="492"/>
      <c r="E155" s="671"/>
      <c r="F155" s="492"/>
      <c r="G155" s="672"/>
      <c r="H155" s="671"/>
      <c r="I155" s="492"/>
      <c r="J155" s="687"/>
      <c r="K155" s="687"/>
      <c r="L155" s="688"/>
      <c r="M155" s="610"/>
      <c r="N155" s="492"/>
      <c r="O155" s="610"/>
      <c r="P155" s="610"/>
      <c r="Q155" s="612"/>
      <c r="R155" s="613"/>
      <c r="S155" s="612"/>
      <c r="T155" s="612"/>
      <c r="U155" s="613"/>
      <c r="V155" s="612"/>
      <c r="W155" s="620"/>
      <c r="X155" s="742"/>
      <c r="Y155" s="742"/>
      <c r="Z155" s="742"/>
      <c r="AA155" s="742"/>
      <c r="AB155" s="742"/>
      <c r="AC155" s="742"/>
      <c r="AD155" s="742"/>
      <c r="AE155" s="742"/>
      <c r="AF155" s="742"/>
      <c r="AG155" s="742"/>
      <c r="AH155" s="742"/>
      <c r="AI155" s="742"/>
      <c r="AJ155" s="742"/>
      <c r="AK155" s="742"/>
      <c r="AL155" s="742"/>
      <c r="AM155" s="742"/>
    </row>
    <row r="156" ht="13.5" customHeight="1">
      <c r="A156" s="604" t="b">
        <v>0</v>
      </c>
      <c r="B156" s="475"/>
      <c r="C156" s="475"/>
      <c r="D156" s="605"/>
      <c r="E156" s="690"/>
      <c r="F156" s="492"/>
      <c r="G156" s="617"/>
      <c r="H156" s="492"/>
      <c r="I156" s="492"/>
      <c r="J156" s="618"/>
      <c r="K156" s="618"/>
      <c r="L156" s="622"/>
      <c r="M156" s="610"/>
      <c r="N156" s="492"/>
      <c r="O156" s="610"/>
      <c r="P156" s="610"/>
      <c r="Q156" s="612"/>
      <c r="R156" s="613"/>
      <c r="S156" s="612"/>
      <c r="T156" s="612"/>
      <c r="U156" s="613"/>
      <c r="V156" s="612"/>
      <c r="W156" s="616"/>
      <c r="X156" s="895"/>
      <c r="Y156" s="895"/>
      <c r="Z156" s="895"/>
      <c r="AA156" s="895"/>
      <c r="AB156" s="895"/>
      <c r="AC156" s="895"/>
      <c r="AD156" s="895"/>
      <c r="AE156" s="895"/>
      <c r="AF156" s="895"/>
      <c r="AG156" s="895"/>
      <c r="AH156" s="895"/>
      <c r="AI156" s="895"/>
      <c r="AJ156" s="895"/>
      <c r="AK156" s="895"/>
      <c r="AL156" s="895"/>
      <c r="AM156" s="895"/>
    </row>
    <row r="157" ht="13.5" customHeight="1">
      <c r="A157" s="604" t="b">
        <v>0</v>
      </c>
      <c r="B157" s="492"/>
      <c r="C157" s="492"/>
      <c r="D157" s="492"/>
      <c r="E157" s="492"/>
      <c r="F157" s="492"/>
      <c r="G157" s="617"/>
      <c r="H157" s="492"/>
      <c r="I157" s="492"/>
      <c r="J157" s="618"/>
      <c r="K157" s="618"/>
      <c r="L157" s="622"/>
      <c r="M157" s="610"/>
      <c r="N157" s="492"/>
      <c r="O157" s="610"/>
      <c r="P157" s="610"/>
      <c r="Q157" s="612"/>
      <c r="R157" s="613"/>
      <c r="S157" s="612"/>
      <c r="T157" s="612"/>
      <c r="U157" s="613"/>
      <c r="V157" s="612"/>
      <c r="W157" s="620"/>
      <c r="X157" s="742"/>
      <c r="Y157" s="742"/>
      <c r="Z157" s="742"/>
      <c r="AA157" s="742"/>
      <c r="AB157" s="742"/>
      <c r="AC157" s="742"/>
      <c r="AD157" s="742"/>
      <c r="AE157" s="742"/>
      <c r="AF157" s="742"/>
      <c r="AG157" s="742"/>
      <c r="AH157" s="742"/>
      <c r="AI157" s="742"/>
      <c r="AJ157" s="742"/>
      <c r="AK157" s="742"/>
      <c r="AL157" s="742"/>
      <c r="AM157" s="742"/>
    </row>
    <row r="158" ht="13.5" customHeight="1">
      <c r="A158" s="604" t="b">
        <v>0</v>
      </c>
      <c r="B158" s="492"/>
      <c r="C158" s="492"/>
      <c r="D158" s="492"/>
      <c r="E158" s="492"/>
      <c r="F158" s="492"/>
      <c r="G158" s="617"/>
      <c r="H158" s="492"/>
      <c r="I158" s="492"/>
      <c r="J158" s="618"/>
      <c r="K158" s="618"/>
      <c r="L158" s="622"/>
      <c r="M158" s="610"/>
      <c r="N158" s="492"/>
      <c r="O158" s="610"/>
      <c r="P158" s="610"/>
      <c r="Q158" s="612"/>
      <c r="R158" s="613"/>
      <c r="S158" s="612"/>
      <c r="T158" s="612"/>
      <c r="U158" s="613"/>
      <c r="V158" s="612"/>
      <c r="W158" s="616"/>
      <c r="X158" s="895"/>
      <c r="Y158" s="895"/>
      <c r="Z158" s="895"/>
      <c r="AA158" s="895"/>
      <c r="AB158" s="895"/>
      <c r="AC158" s="895"/>
      <c r="AD158" s="895"/>
      <c r="AE158" s="895"/>
      <c r="AF158" s="895"/>
      <c r="AG158" s="895"/>
      <c r="AH158" s="895"/>
      <c r="AI158" s="895"/>
      <c r="AJ158" s="895"/>
      <c r="AK158" s="895"/>
      <c r="AL158" s="895"/>
      <c r="AM158" s="895"/>
    </row>
    <row r="159" ht="13.5" customHeight="1">
      <c r="A159" s="604" t="b">
        <v>0</v>
      </c>
      <c r="B159" s="492"/>
      <c r="C159" s="492"/>
      <c r="D159" s="492"/>
      <c r="E159" s="671"/>
      <c r="F159" s="492"/>
      <c r="G159" s="689"/>
      <c r="H159" s="671"/>
      <c r="I159" s="492"/>
      <c r="J159" s="618"/>
      <c r="K159" s="618"/>
      <c r="L159" s="622"/>
      <c r="M159" s="610"/>
      <c r="N159" s="492"/>
      <c r="O159" s="610"/>
      <c r="P159" s="610"/>
      <c r="Q159" s="612"/>
      <c r="R159" s="613"/>
      <c r="S159" s="612"/>
      <c r="T159" s="612"/>
      <c r="U159" s="613"/>
      <c r="V159" s="612"/>
      <c r="W159" s="620"/>
      <c r="X159" s="742"/>
      <c r="Y159" s="742"/>
      <c r="Z159" s="742"/>
      <c r="AA159" s="742"/>
      <c r="AB159" s="742"/>
      <c r="AC159" s="742"/>
      <c r="AD159" s="742"/>
      <c r="AE159" s="742"/>
      <c r="AF159" s="742"/>
      <c r="AG159" s="742"/>
      <c r="AH159" s="742"/>
      <c r="AI159" s="742"/>
      <c r="AJ159" s="742"/>
      <c r="AK159" s="742"/>
      <c r="AL159" s="742"/>
      <c r="AM159" s="742"/>
    </row>
    <row r="160" ht="13.5" customHeight="1">
      <c r="A160" s="604" t="b">
        <v>0</v>
      </c>
      <c r="B160" s="492"/>
      <c r="C160" s="492"/>
      <c r="D160" s="492"/>
      <c r="E160" s="492"/>
      <c r="F160" s="632"/>
      <c r="G160" s="617"/>
      <c r="H160" s="492"/>
      <c r="I160" s="492"/>
      <c r="J160" s="618"/>
      <c r="K160" s="618"/>
      <c r="L160" s="622"/>
      <c r="M160" s="610"/>
      <c r="N160" s="492"/>
      <c r="O160" s="610"/>
      <c r="P160" s="610"/>
      <c r="Q160" s="612"/>
      <c r="R160" s="613"/>
      <c r="S160" s="612"/>
      <c r="T160" s="612"/>
      <c r="U160" s="613"/>
      <c r="V160" s="612"/>
      <c r="W160" s="616"/>
      <c r="X160" s="895"/>
      <c r="Y160" s="895"/>
      <c r="Z160" s="895"/>
      <c r="AA160" s="895"/>
      <c r="AB160" s="895"/>
      <c r="AC160" s="895"/>
      <c r="AD160" s="895"/>
      <c r="AE160" s="895"/>
      <c r="AF160" s="895"/>
      <c r="AG160" s="895"/>
      <c r="AH160" s="895"/>
      <c r="AI160" s="895"/>
      <c r="AJ160" s="895"/>
      <c r="AK160" s="895"/>
      <c r="AL160" s="895"/>
      <c r="AM160" s="895"/>
    </row>
    <row r="161" ht="13.5" customHeight="1">
      <c r="A161" s="604" t="b">
        <v>0</v>
      </c>
      <c r="B161" s="492"/>
      <c r="C161" s="492"/>
      <c r="D161" s="492"/>
      <c r="E161" s="492"/>
      <c r="F161" s="632"/>
      <c r="G161" s="617"/>
      <c r="H161" s="704"/>
      <c r="I161" s="492"/>
      <c r="J161" s="618"/>
      <c r="K161" s="618"/>
      <c r="L161" s="622"/>
      <c r="M161" s="610"/>
      <c r="N161" s="492"/>
      <c r="O161" s="610"/>
      <c r="P161" s="610"/>
      <c r="Q161" s="612"/>
      <c r="R161" s="613"/>
      <c r="S161" s="612"/>
      <c r="T161" s="612"/>
      <c r="U161" s="613"/>
      <c r="V161" s="612"/>
      <c r="W161" s="616"/>
      <c r="X161" s="895"/>
      <c r="Y161" s="895"/>
      <c r="Z161" s="895"/>
      <c r="AA161" s="895"/>
      <c r="AB161" s="895"/>
      <c r="AC161" s="895"/>
      <c r="AD161" s="895"/>
      <c r="AE161" s="895"/>
      <c r="AF161" s="895"/>
      <c r="AG161" s="895"/>
      <c r="AH161" s="895"/>
      <c r="AI161" s="895"/>
      <c r="AJ161" s="895"/>
      <c r="AK161" s="895"/>
      <c r="AL161" s="895"/>
      <c r="AM161" s="895"/>
    </row>
    <row r="162" ht="13.5" customHeight="1">
      <c r="A162" s="604" t="b">
        <v>0</v>
      </c>
      <c r="B162" s="492"/>
      <c r="C162" s="492"/>
      <c r="D162" s="671"/>
      <c r="E162" s="671"/>
      <c r="F162" s="632"/>
      <c r="G162" s="617"/>
      <c r="H162" s="492"/>
      <c r="I162" s="492"/>
      <c r="J162" s="618"/>
      <c r="K162" s="618"/>
      <c r="L162" s="622"/>
      <c r="M162" s="610"/>
      <c r="N162" s="492"/>
      <c r="O162" s="610"/>
      <c r="P162" s="610"/>
      <c r="Q162" s="612"/>
      <c r="R162" s="613"/>
      <c r="S162" s="612"/>
      <c r="T162" s="612"/>
      <c r="U162" s="613"/>
      <c r="V162" s="612"/>
      <c r="W162" s="706"/>
      <c r="X162" s="955"/>
      <c r="Y162" s="955"/>
      <c r="Z162" s="955"/>
      <c r="AA162" s="955"/>
      <c r="AB162" s="955"/>
      <c r="AC162" s="955"/>
      <c r="AD162" s="955"/>
      <c r="AE162" s="955"/>
      <c r="AF162" s="955"/>
      <c r="AG162" s="955"/>
      <c r="AH162" s="955"/>
      <c r="AI162" s="955"/>
      <c r="AJ162" s="955"/>
      <c r="AK162" s="955"/>
      <c r="AL162" s="955"/>
      <c r="AM162" s="955"/>
    </row>
    <row r="163" ht="13.5" customHeight="1">
      <c r="A163" s="604" t="b">
        <v>0</v>
      </c>
      <c r="B163" s="492"/>
      <c r="C163" s="492"/>
      <c r="D163" s="492"/>
      <c r="E163" s="492"/>
      <c r="F163" s="632"/>
      <c r="G163" s="682"/>
      <c r="H163" s="492"/>
      <c r="I163" s="492"/>
      <c r="J163" s="608"/>
      <c r="K163" s="608"/>
      <c r="L163" s="609"/>
      <c r="M163" s="610"/>
      <c r="N163" s="492"/>
      <c r="O163" s="610"/>
      <c r="P163" s="610"/>
      <c r="Q163" s="612"/>
      <c r="R163" s="610"/>
      <c r="S163" s="612"/>
      <c r="T163" s="612"/>
      <c r="U163" s="610"/>
      <c r="V163" s="612"/>
      <c r="W163" s="620"/>
      <c r="X163" s="742"/>
      <c r="Y163" s="742"/>
      <c r="Z163" s="742"/>
      <c r="AA163" s="742"/>
      <c r="AB163" s="742"/>
      <c r="AC163" s="742"/>
      <c r="AD163" s="742"/>
      <c r="AE163" s="742"/>
      <c r="AF163" s="742"/>
      <c r="AG163" s="742"/>
      <c r="AH163" s="742"/>
      <c r="AI163" s="742"/>
      <c r="AJ163" s="742"/>
      <c r="AK163" s="742"/>
      <c r="AL163" s="742"/>
      <c r="AM163" s="742"/>
    </row>
    <row r="164" ht="13.5" customHeight="1">
      <c r="A164" s="604" t="b">
        <v>0</v>
      </c>
      <c r="B164" s="475"/>
      <c r="C164" s="475"/>
      <c r="D164" s="492"/>
      <c r="E164" s="492"/>
      <c r="F164" s="492"/>
      <c r="G164" s="492"/>
      <c r="H164" s="492"/>
      <c r="I164" s="492"/>
      <c r="J164" s="618"/>
      <c r="K164" s="618"/>
      <c r="L164" s="622"/>
      <c r="M164" s="613"/>
      <c r="N164" s="475"/>
      <c r="O164" s="610"/>
      <c r="P164" s="610"/>
      <c r="Q164" s="612"/>
      <c r="R164" s="610"/>
      <c r="S164" s="612"/>
      <c r="T164" s="612"/>
      <c r="U164" s="610"/>
      <c r="V164" s="612"/>
      <c r="W164" s="475"/>
      <c r="X164" s="463"/>
      <c r="Y164" s="463"/>
      <c r="Z164" s="463"/>
      <c r="AA164" s="463"/>
      <c r="AB164" s="463"/>
      <c r="AC164" s="463"/>
      <c r="AD164" s="463"/>
      <c r="AE164" s="463"/>
      <c r="AF164" s="463"/>
      <c r="AG164" s="463"/>
      <c r="AH164" s="463"/>
      <c r="AI164" s="463"/>
      <c r="AJ164" s="463"/>
      <c r="AK164" s="463"/>
      <c r="AL164" s="463"/>
      <c r="AM164" s="463"/>
    </row>
    <row r="165" ht="13.5" customHeight="1">
      <c r="A165" s="604" t="b">
        <v>0</v>
      </c>
      <c r="B165" s="475"/>
      <c r="C165" s="475"/>
      <c r="D165" s="671"/>
      <c r="E165" s="671"/>
      <c r="F165" s="628"/>
      <c r="G165" s="672"/>
      <c r="H165" s="671"/>
      <c r="I165" s="671"/>
      <c r="J165" s="618"/>
      <c r="K165" s="618"/>
      <c r="L165" s="622"/>
      <c r="M165" s="610"/>
      <c r="N165" s="492"/>
      <c r="O165" s="610"/>
      <c r="P165" s="610"/>
      <c r="Q165" s="612"/>
      <c r="R165" s="613"/>
      <c r="S165" s="612"/>
      <c r="T165" s="612"/>
      <c r="U165" s="613"/>
      <c r="V165" s="612"/>
      <c r="W165" s="620"/>
      <c r="X165" s="742"/>
      <c r="Y165" s="742"/>
      <c r="Z165" s="742"/>
      <c r="AA165" s="742"/>
      <c r="AB165" s="742"/>
      <c r="AC165" s="742"/>
      <c r="AD165" s="742"/>
      <c r="AE165" s="742"/>
      <c r="AF165" s="742"/>
      <c r="AG165" s="742"/>
      <c r="AH165" s="742"/>
      <c r="AI165" s="742"/>
      <c r="AJ165" s="742"/>
      <c r="AK165" s="742"/>
      <c r="AL165" s="742"/>
      <c r="AM165" s="742"/>
    </row>
    <row r="166" ht="13.5" customHeight="1">
      <c r="A166" s="604" t="b">
        <v>0</v>
      </c>
      <c r="B166" s="475"/>
      <c r="C166" s="475"/>
      <c r="D166" s="605"/>
      <c r="E166" s="690"/>
      <c r="F166" s="492"/>
      <c r="G166" s="1644"/>
      <c r="H166" s="690"/>
      <c r="I166" s="690"/>
      <c r="J166" s="691"/>
      <c r="K166" s="691"/>
      <c r="L166" s="692"/>
      <c r="M166" s="610"/>
      <c r="N166" s="492"/>
      <c r="O166" s="716"/>
      <c r="P166" s="673"/>
      <c r="Q166" s="612"/>
      <c r="R166" s="613"/>
      <c r="S166" s="612"/>
      <c r="T166" s="612"/>
      <c r="U166" s="610"/>
      <c r="V166" s="612"/>
      <c r="W166" s="492"/>
      <c r="X166" s="715"/>
      <c r="Y166" s="715"/>
      <c r="Z166" s="715"/>
      <c r="AA166" s="715"/>
      <c r="AB166" s="715"/>
      <c r="AC166" s="715"/>
      <c r="AD166" s="715"/>
      <c r="AE166" s="715"/>
      <c r="AF166" s="715"/>
      <c r="AG166" s="715"/>
      <c r="AH166" s="715"/>
      <c r="AI166" s="715"/>
      <c r="AJ166" s="715"/>
      <c r="AK166" s="715"/>
      <c r="AL166" s="715"/>
      <c r="AM166" s="715"/>
    </row>
    <row r="167" ht="13.5" customHeight="1">
      <c r="A167" s="604" t="b">
        <v>0</v>
      </c>
      <c r="B167" s="475"/>
      <c r="C167" s="475"/>
      <c r="D167" s="492"/>
      <c r="E167" s="492"/>
      <c r="F167" s="492"/>
      <c r="G167" s="617"/>
      <c r="H167" s="492"/>
      <c r="I167" s="492"/>
      <c r="J167" s="618"/>
      <c r="K167" s="618"/>
      <c r="L167" s="622"/>
      <c r="M167" s="610"/>
      <c r="N167" s="492"/>
      <c r="O167" s="610"/>
      <c r="P167" s="708"/>
      <c r="Q167" s="612"/>
      <c r="R167" s="613"/>
      <c r="S167" s="612"/>
      <c r="T167" s="612"/>
      <c r="U167" s="709"/>
      <c r="V167" s="612"/>
      <c r="W167" s="616"/>
      <c r="X167" s="895"/>
      <c r="Y167" s="895"/>
      <c r="Z167" s="895"/>
      <c r="AA167" s="895"/>
      <c r="AB167" s="895"/>
      <c r="AC167" s="895"/>
      <c r="AD167" s="895"/>
      <c r="AE167" s="895"/>
      <c r="AF167" s="895"/>
      <c r="AG167" s="895"/>
      <c r="AH167" s="895"/>
      <c r="AI167" s="895"/>
      <c r="AJ167" s="895"/>
      <c r="AK167" s="895"/>
      <c r="AL167" s="895"/>
      <c r="AM167" s="895"/>
    </row>
    <row r="168" ht="13.5" customHeight="1">
      <c r="A168" s="604" t="b">
        <v>0</v>
      </c>
      <c r="B168" s="475"/>
      <c r="C168" s="475"/>
      <c r="D168" s="605"/>
      <c r="E168" s="690"/>
      <c r="F168" s="492"/>
      <c r="G168" s="617"/>
      <c r="H168" s="492"/>
      <c r="I168" s="690"/>
      <c r="J168" s="691"/>
      <c r="K168" s="691"/>
      <c r="L168" s="692"/>
      <c r="M168" s="610"/>
      <c r="N168" s="492"/>
      <c r="O168" s="610"/>
      <c r="P168" s="610"/>
      <c r="Q168" s="612"/>
      <c r="R168" s="613"/>
      <c r="S168" s="612"/>
      <c r="T168" s="612"/>
      <c r="U168" s="613"/>
      <c r="V168" s="612"/>
      <c r="W168" s="475"/>
      <c r="X168" s="463"/>
      <c r="Y168" s="463"/>
      <c r="Z168" s="463"/>
      <c r="AA168" s="463"/>
      <c r="AB168" s="463"/>
      <c r="AC168" s="463"/>
      <c r="AD168" s="463"/>
      <c r="AE168" s="463"/>
      <c r="AF168" s="463"/>
      <c r="AG168" s="463"/>
      <c r="AH168" s="463"/>
      <c r="AI168" s="463"/>
      <c r="AJ168" s="463"/>
      <c r="AK168" s="463"/>
      <c r="AL168" s="463"/>
      <c r="AM168" s="463"/>
    </row>
    <row r="169" ht="13.5" customHeight="1">
      <c r="A169" s="604" t="b">
        <v>0</v>
      </c>
      <c r="B169" s="475"/>
      <c r="C169" s="475"/>
      <c r="D169" s="492"/>
      <c r="E169" s="492"/>
      <c r="F169" s="492"/>
      <c r="G169" s="492"/>
      <c r="H169" s="492"/>
      <c r="I169" s="492"/>
      <c r="J169" s="618"/>
      <c r="K169" s="618"/>
      <c r="L169" s="622"/>
      <c r="M169" s="613"/>
      <c r="N169" s="613"/>
      <c r="O169" s="610"/>
      <c r="P169" s="610"/>
      <c r="Q169" s="612"/>
      <c r="R169" s="610"/>
      <c r="S169" s="612"/>
      <c r="T169" s="612"/>
      <c r="U169" s="610"/>
      <c r="V169" s="612"/>
      <c r="W169" s="475"/>
      <c r="X169" s="463"/>
      <c r="Y169" s="463"/>
      <c r="Z169" s="463"/>
      <c r="AA169" s="463"/>
      <c r="AB169" s="463"/>
      <c r="AC169" s="463"/>
      <c r="AD169" s="463"/>
      <c r="AE169" s="463"/>
      <c r="AF169" s="463"/>
      <c r="AG169" s="463"/>
      <c r="AH169" s="463"/>
      <c r="AI169" s="463"/>
      <c r="AJ169" s="463"/>
      <c r="AK169" s="463"/>
      <c r="AL169" s="463"/>
      <c r="AM169" s="463"/>
    </row>
    <row r="170" ht="13.5" customHeight="1">
      <c r="A170" s="604" t="b">
        <v>0</v>
      </c>
      <c r="B170" s="475"/>
      <c r="C170" s="475"/>
      <c r="D170" s="605"/>
      <c r="E170" s="690"/>
      <c r="F170" s="492"/>
      <c r="G170" s="492"/>
      <c r="H170" s="492"/>
      <c r="I170" s="492"/>
      <c r="J170" s="618"/>
      <c r="K170" s="618"/>
      <c r="L170" s="622"/>
      <c r="M170" s="610"/>
      <c r="N170" s="475"/>
      <c r="O170" s="610"/>
      <c r="P170" s="610"/>
      <c r="Q170" s="612"/>
      <c r="R170" s="613"/>
      <c r="S170" s="612"/>
      <c r="T170" s="612"/>
      <c r="U170" s="613"/>
      <c r="V170" s="612"/>
      <c r="W170" s="620"/>
      <c r="X170" s="742"/>
      <c r="Y170" s="742"/>
      <c r="Z170" s="742"/>
      <c r="AA170" s="742"/>
      <c r="AB170" s="742"/>
      <c r="AC170" s="742"/>
      <c r="AD170" s="742"/>
      <c r="AE170" s="742"/>
      <c r="AF170" s="742"/>
      <c r="AG170" s="742"/>
      <c r="AH170" s="742"/>
      <c r="AI170" s="742"/>
      <c r="AJ170" s="742"/>
      <c r="AK170" s="742"/>
      <c r="AL170" s="742"/>
      <c r="AM170" s="742"/>
    </row>
    <row r="171" ht="13.5" customHeight="1">
      <c r="A171" s="604" t="b">
        <v>0</v>
      </c>
      <c r="B171" s="475"/>
      <c r="C171" s="475"/>
      <c r="D171" s="492"/>
      <c r="E171" s="492"/>
      <c r="F171" s="492"/>
      <c r="G171" s="617"/>
      <c r="H171" s="492"/>
      <c r="I171" s="492"/>
      <c r="J171" s="618"/>
      <c r="K171" s="618"/>
      <c r="L171" s="622"/>
      <c r="M171" s="610"/>
      <c r="N171" s="475"/>
      <c r="O171" s="610"/>
      <c r="P171" s="610"/>
      <c r="Q171" s="612"/>
      <c r="R171" s="613"/>
      <c r="S171" s="612"/>
      <c r="T171" s="612"/>
      <c r="U171" s="613"/>
      <c r="V171" s="612"/>
      <c r="W171" s="620"/>
      <c r="X171" s="742"/>
      <c r="Y171" s="742"/>
      <c r="Z171" s="742"/>
      <c r="AA171" s="742"/>
      <c r="AB171" s="742"/>
      <c r="AC171" s="742"/>
      <c r="AD171" s="742"/>
      <c r="AE171" s="742"/>
      <c r="AF171" s="742"/>
      <c r="AG171" s="742"/>
      <c r="AH171" s="742"/>
      <c r="AI171" s="742"/>
      <c r="AJ171" s="742"/>
      <c r="AK171" s="742"/>
      <c r="AL171" s="742"/>
      <c r="AM171" s="742"/>
    </row>
    <row r="172" ht="13.5" customHeight="1">
      <c r="A172" s="604" t="b">
        <v>0</v>
      </c>
      <c r="B172" s="492"/>
      <c r="C172" s="492"/>
      <c r="D172" s="492"/>
      <c r="E172" s="492"/>
      <c r="F172" s="632"/>
      <c r="G172" s="682"/>
      <c r="H172" s="492"/>
      <c r="I172" s="492"/>
      <c r="J172" s="608"/>
      <c r="K172" s="608"/>
      <c r="L172" s="609"/>
      <c r="M172" s="610"/>
      <c r="N172" s="492"/>
      <c r="O172" s="610"/>
      <c r="P172" s="610"/>
      <c r="Q172" s="612"/>
      <c r="R172" s="610"/>
      <c r="S172" s="612"/>
      <c r="T172" s="612"/>
      <c r="U172" s="610"/>
      <c r="V172" s="612"/>
      <c r="W172" s="620"/>
      <c r="X172" s="742"/>
      <c r="Y172" s="742"/>
      <c r="Z172" s="742"/>
      <c r="AA172" s="742"/>
      <c r="AB172" s="742"/>
      <c r="AC172" s="742"/>
      <c r="AD172" s="742"/>
      <c r="AE172" s="742"/>
      <c r="AF172" s="742"/>
      <c r="AG172" s="742"/>
      <c r="AH172" s="742"/>
      <c r="AI172" s="742"/>
      <c r="AJ172" s="742"/>
      <c r="AK172" s="742"/>
      <c r="AL172" s="742"/>
      <c r="AM172" s="742"/>
    </row>
    <row r="173" ht="13.5" customHeight="1">
      <c r="A173" s="604" t="b">
        <v>0</v>
      </c>
      <c r="B173" s="492"/>
      <c r="C173" s="492"/>
      <c r="D173" s="492"/>
      <c r="E173" s="492"/>
      <c r="F173" s="632"/>
      <c r="G173" s="710"/>
      <c r="H173" s="492"/>
      <c r="I173" s="492"/>
      <c r="J173" s="618"/>
      <c r="K173" s="618"/>
      <c r="L173" s="622"/>
      <c r="M173" s="610"/>
      <c r="N173" s="492"/>
      <c r="O173" s="610"/>
      <c r="P173" s="610"/>
      <c r="Q173" s="612"/>
      <c r="R173" s="610"/>
      <c r="S173" s="612"/>
      <c r="T173" s="612"/>
      <c r="U173" s="615"/>
      <c r="V173" s="612"/>
      <c r="W173" s="616"/>
      <c r="X173" s="895"/>
      <c r="Y173" s="895"/>
      <c r="Z173" s="895"/>
      <c r="AA173" s="895"/>
      <c r="AB173" s="895"/>
      <c r="AC173" s="895"/>
      <c r="AD173" s="895"/>
      <c r="AE173" s="895"/>
      <c r="AF173" s="895"/>
      <c r="AG173" s="895"/>
      <c r="AH173" s="895"/>
      <c r="AI173" s="895"/>
      <c r="AJ173" s="895"/>
      <c r="AK173" s="895"/>
      <c r="AL173" s="895"/>
      <c r="AM173" s="895"/>
    </row>
    <row r="174" ht="13.5" customHeight="1">
      <c r="A174" s="604" t="b">
        <v>0</v>
      </c>
      <c r="B174" s="492"/>
      <c r="C174" s="492"/>
      <c r="D174" s="671"/>
      <c r="E174" s="492"/>
      <c r="F174" s="632"/>
      <c r="G174" s="617"/>
      <c r="H174" s="492"/>
      <c r="I174" s="492"/>
      <c r="J174" s="618"/>
      <c r="K174" s="618"/>
      <c r="L174" s="622"/>
      <c r="M174" s="674"/>
      <c r="N174" s="674"/>
      <c r="O174" s="678"/>
      <c r="P174" s="678"/>
      <c r="Q174" s="612"/>
      <c r="R174" s="613"/>
      <c r="S174" s="612"/>
      <c r="T174" s="612"/>
      <c r="U174" s="613"/>
      <c r="V174" s="612"/>
      <c r="W174" s="616"/>
      <c r="X174" s="895"/>
      <c r="Y174" s="895"/>
      <c r="Z174" s="895"/>
      <c r="AA174" s="895"/>
      <c r="AB174" s="895"/>
      <c r="AC174" s="895"/>
      <c r="AD174" s="895"/>
      <c r="AE174" s="895"/>
      <c r="AF174" s="895"/>
      <c r="AG174" s="895"/>
      <c r="AH174" s="895"/>
      <c r="AI174" s="895"/>
      <c r="AJ174" s="895"/>
      <c r="AK174" s="895"/>
      <c r="AL174" s="895"/>
      <c r="AM174" s="895"/>
    </row>
    <row r="175" ht="13.5" customHeight="1">
      <c r="A175" s="604" t="b">
        <v>0</v>
      </c>
      <c r="B175" s="492"/>
      <c r="C175" s="492"/>
      <c r="D175" s="492"/>
      <c r="E175" s="671"/>
      <c r="F175" s="632"/>
      <c r="G175" s="617"/>
      <c r="H175" s="492"/>
      <c r="I175" s="492"/>
      <c r="J175" s="691"/>
      <c r="K175" s="691"/>
      <c r="L175" s="692"/>
      <c r="M175" s="711"/>
      <c r="N175" s="712"/>
      <c r="O175" s="678"/>
      <c r="P175" s="678"/>
      <c r="Q175" s="612"/>
      <c r="R175" s="613"/>
      <c r="S175" s="612"/>
      <c r="T175" s="612"/>
      <c r="U175" s="613"/>
      <c r="V175" s="612"/>
      <c r="W175" s="616"/>
      <c r="X175" s="895"/>
      <c r="Y175" s="895"/>
      <c r="Z175" s="895"/>
      <c r="AA175" s="895"/>
      <c r="AB175" s="895"/>
      <c r="AC175" s="895"/>
      <c r="AD175" s="895"/>
      <c r="AE175" s="895"/>
      <c r="AF175" s="895"/>
      <c r="AG175" s="895"/>
      <c r="AH175" s="895"/>
      <c r="AI175" s="895"/>
      <c r="AJ175" s="895"/>
      <c r="AK175" s="895"/>
      <c r="AL175" s="895"/>
      <c r="AM175" s="895"/>
    </row>
    <row r="176" ht="13.5" customHeight="1">
      <c r="A176" s="604" t="b">
        <v>0</v>
      </c>
      <c r="B176" s="492"/>
      <c r="C176" s="492"/>
      <c r="D176" s="492"/>
      <c r="E176" s="492"/>
      <c r="F176" s="632"/>
      <c r="G176" s="617"/>
      <c r="H176" s="492"/>
      <c r="I176" s="492"/>
      <c r="J176" s="618"/>
      <c r="K176" s="618"/>
      <c r="L176" s="622"/>
      <c r="M176" s="674"/>
      <c r="N176" s="674"/>
      <c r="O176" s="610"/>
      <c r="P176" s="610"/>
      <c r="Q176" s="612"/>
      <c r="R176" s="613"/>
      <c r="S176" s="612"/>
      <c r="T176" s="612"/>
      <c r="U176" s="613"/>
      <c r="V176" s="612"/>
      <c r="W176" s="616"/>
      <c r="X176" s="895"/>
      <c r="Y176" s="895"/>
      <c r="Z176" s="895"/>
      <c r="AA176" s="895"/>
      <c r="AB176" s="895"/>
      <c r="AC176" s="895"/>
      <c r="AD176" s="895"/>
      <c r="AE176" s="895"/>
      <c r="AF176" s="895"/>
      <c r="AG176" s="895"/>
      <c r="AH176" s="895"/>
      <c r="AI176" s="895"/>
      <c r="AJ176" s="895"/>
      <c r="AK176" s="895"/>
      <c r="AL176" s="895"/>
      <c r="AM176" s="895"/>
    </row>
    <row r="177" ht="13.5" customHeight="1">
      <c r="A177" s="604" t="b">
        <v>0</v>
      </c>
      <c r="B177" s="492"/>
      <c r="C177" s="492"/>
      <c r="D177" s="492"/>
      <c r="E177" s="492"/>
      <c r="F177" s="632"/>
      <c r="G177" s="617"/>
      <c r="H177" s="492"/>
      <c r="I177" s="492"/>
      <c r="J177" s="618"/>
      <c r="K177" s="618"/>
      <c r="L177" s="622"/>
      <c r="M177" s="613"/>
      <c r="N177" s="613"/>
      <c r="O177" s="610"/>
      <c r="P177" s="610"/>
      <c r="Q177" s="612"/>
      <c r="R177" s="613"/>
      <c r="S177" s="612"/>
      <c r="T177" s="612"/>
      <c r="U177" s="613"/>
      <c r="V177" s="612"/>
      <c r="W177" s="616"/>
      <c r="X177" s="895"/>
      <c r="Y177" s="895"/>
      <c r="Z177" s="895"/>
      <c r="AA177" s="895"/>
      <c r="AB177" s="895"/>
      <c r="AC177" s="895"/>
      <c r="AD177" s="895"/>
      <c r="AE177" s="895"/>
      <c r="AF177" s="895"/>
      <c r="AG177" s="895"/>
      <c r="AH177" s="895"/>
      <c r="AI177" s="895"/>
      <c r="AJ177" s="895"/>
      <c r="AK177" s="895"/>
      <c r="AL177" s="895"/>
      <c r="AM177" s="895"/>
    </row>
    <row r="178" ht="13.5" customHeight="1">
      <c r="A178" s="604" t="b">
        <v>0</v>
      </c>
      <c r="B178" s="492"/>
      <c r="C178" s="492"/>
      <c r="D178" s="671"/>
      <c r="E178" s="671"/>
      <c r="F178" s="632"/>
      <c r="G178" s="617"/>
      <c r="H178" s="492"/>
      <c r="I178" s="492"/>
      <c r="J178" s="618"/>
      <c r="K178" s="618"/>
      <c r="L178" s="622"/>
      <c r="M178" s="674"/>
      <c r="N178" s="675"/>
      <c r="O178" s="610"/>
      <c r="P178" s="610"/>
      <c r="Q178" s="612"/>
      <c r="R178" s="613"/>
      <c r="S178" s="612"/>
      <c r="T178" s="612"/>
      <c r="U178" s="613"/>
      <c r="V178" s="612"/>
      <c r="W178" s="616"/>
      <c r="X178" s="895"/>
      <c r="Y178" s="895"/>
      <c r="Z178" s="895"/>
      <c r="AA178" s="895"/>
      <c r="AB178" s="895"/>
      <c r="AC178" s="895"/>
      <c r="AD178" s="895"/>
      <c r="AE178" s="895"/>
      <c r="AF178" s="895"/>
      <c r="AG178" s="895"/>
      <c r="AH178" s="895"/>
      <c r="AI178" s="895"/>
      <c r="AJ178" s="895"/>
      <c r="AK178" s="895"/>
      <c r="AL178" s="895"/>
      <c r="AM178" s="895"/>
    </row>
    <row r="179" ht="13.5" customHeight="1">
      <c r="A179" s="604" t="b">
        <v>0</v>
      </c>
      <c r="B179" s="492"/>
      <c r="C179" s="492"/>
      <c r="D179" s="492"/>
      <c r="E179" s="492"/>
      <c r="F179" s="632"/>
      <c r="G179" s="607"/>
      <c r="H179" s="492"/>
      <c r="I179" s="492"/>
      <c r="J179" s="618"/>
      <c r="K179" s="618"/>
      <c r="L179" s="622"/>
      <c r="M179" s="613"/>
      <c r="N179" s="492"/>
      <c r="O179" s="610"/>
      <c r="P179" s="610"/>
      <c r="Q179" s="612"/>
      <c r="R179" s="613"/>
      <c r="S179" s="612"/>
      <c r="T179" s="612"/>
      <c r="U179" s="613"/>
      <c r="V179" s="612"/>
      <c r="W179" s="616"/>
      <c r="X179" s="895"/>
      <c r="Y179" s="895"/>
      <c r="Z179" s="895"/>
      <c r="AA179" s="895"/>
      <c r="AB179" s="895"/>
      <c r="AC179" s="895"/>
      <c r="AD179" s="895"/>
      <c r="AE179" s="895"/>
      <c r="AF179" s="895"/>
      <c r="AG179" s="895"/>
      <c r="AH179" s="895"/>
      <c r="AI179" s="895"/>
      <c r="AJ179" s="895"/>
      <c r="AK179" s="895"/>
      <c r="AL179" s="895"/>
      <c r="AM179" s="895"/>
    </row>
    <row r="180" ht="13.5" customHeight="1">
      <c r="A180" s="604" t="b">
        <v>0</v>
      </c>
      <c r="B180" s="492"/>
      <c r="C180" s="492"/>
      <c r="D180" s="492"/>
      <c r="E180" s="671"/>
      <c r="F180" s="632"/>
      <c r="G180" s="1305"/>
      <c r="H180" s="629"/>
      <c r="I180" s="671"/>
      <c r="J180" s="618"/>
      <c r="K180" s="618"/>
      <c r="L180" s="622"/>
      <c r="M180" s="674"/>
      <c r="N180" s="674"/>
      <c r="O180" s="610"/>
      <c r="P180" s="610"/>
      <c r="Q180" s="612"/>
      <c r="R180" s="613"/>
      <c r="S180" s="612"/>
      <c r="T180" s="612"/>
      <c r="U180" s="613"/>
      <c r="V180" s="612"/>
      <c r="W180" s="616"/>
      <c r="X180" s="895"/>
      <c r="Y180" s="895"/>
      <c r="Z180" s="895"/>
      <c r="AA180" s="895"/>
      <c r="AB180" s="895"/>
      <c r="AC180" s="895"/>
      <c r="AD180" s="895"/>
      <c r="AE180" s="895"/>
      <c r="AF180" s="895"/>
      <c r="AG180" s="895"/>
      <c r="AH180" s="895"/>
      <c r="AI180" s="895"/>
      <c r="AJ180" s="895"/>
      <c r="AK180" s="895"/>
      <c r="AL180" s="895"/>
      <c r="AM180" s="895"/>
    </row>
    <row r="181" ht="13.5" customHeight="1">
      <c r="A181" s="604" t="b">
        <v>0</v>
      </c>
      <c r="B181" s="492"/>
      <c r="C181" s="492"/>
      <c r="D181" s="492"/>
      <c r="E181" s="671"/>
      <c r="F181" s="632"/>
      <c r="G181" s="617"/>
      <c r="H181" s="492"/>
      <c r="I181" s="492"/>
      <c r="J181" s="618"/>
      <c r="K181" s="618"/>
      <c r="L181" s="622"/>
      <c r="M181" s="610"/>
      <c r="N181" s="492"/>
      <c r="O181" s="678"/>
      <c r="P181" s="678"/>
      <c r="Q181" s="612"/>
      <c r="R181" s="613"/>
      <c r="S181" s="612"/>
      <c r="T181" s="612"/>
      <c r="U181" s="613"/>
      <c r="V181" s="612"/>
      <c r="W181" s="620"/>
      <c r="X181" s="742"/>
      <c r="Y181" s="742"/>
      <c r="Z181" s="742"/>
      <c r="AA181" s="742"/>
      <c r="AB181" s="742"/>
      <c r="AC181" s="742"/>
      <c r="AD181" s="742"/>
      <c r="AE181" s="742"/>
      <c r="AF181" s="742"/>
      <c r="AG181" s="742"/>
      <c r="AH181" s="742"/>
      <c r="AI181" s="742"/>
      <c r="AJ181" s="742"/>
      <c r="AK181" s="742"/>
      <c r="AL181" s="742"/>
      <c r="AM181" s="742"/>
    </row>
    <row r="182" ht="13.5" customHeight="1">
      <c r="A182" s="604" t="b">
        <v>0</v>
      </c>
      <c r="B182" s="492"/>
      <c r="C182" s="492"/>
      <c r="D182" s="671"/>
      <c r="E182" s="492"/>
      <c r="F182" s="492"/>
      <c r="G182" s="617"/>
      <c r="H182" s="492"/>
      <c r="I182" s="492"/>
      <c r="J182" s="618"/>
      <c r="K182" s="618"/>
      <c r="L182" s="622"/>
      <c r="M182" s="610"/>
      <c r="N182" s="492"/>
      <c r="O182" s="610"/>
      <c r="P182" s="610"/>
      <c r="Q182" s="612"/>
      <c r="R182" s="613"/>
      <c r="S182" s="612"/>
      <c r="T182" s="612"/>
      <c r="U182" s="615"/>
      <c r="V182" s="612"/>
      <c r="W182" s="620"/>
      <c r="X182" s="742"/>
      <c r="Y182" s="742"/>
      <c r="Z182" s="742"/>
      <c r="AA182" s="742"/>
      <c r="AB182" s="742"/>
      <c r="AC182" s="742"/>
      <c r="AD182" s="742"/>
      <c r="AE182" s="742"/>
      <c r="AF182" s="742"/>
      <c r="AG182" s="742"/>
      <c r="AH182" s="742"/>
      <c r="AI182" s="742"/>
      <c r="AJ182" s="742"/>
      <c r="AK182" s="742"/>
      <c r="AL182" s="742"/>
      <c r="AM182" s="742"/>
    </row>
    <row r="183" ht="13.5" customHeight="1">
      <c r="A183" s="604" t="b">
        <v>0</v>
      </c>
      <c r="B183" s="492"/>
      <c r="C183" s="492"/>
      <c r="D183" s="492"/>
      <c r="E183" s="492"/>
      <c r="F183" s="632"/>
      <c r="G183" s="617"/>
      <c r="H183" s="492"/>
      <c r="I183" s="492"/>
      <c r="J183" s="618"/>
      <c r="K183" s="618"/>
      <c r="L183" s="622"/>
      <c r="M183" s="613"/>
      <c r="N183" s="613"/>
      <c r="O183" s="610"/>
      <c r="P183" s="610"/>
      <c r="Q183" s="612"/>
      <c r="R183" s="613"/>
      <c r="S183" s="612"/>
      <c r="T183" s="612"/>
      <c r="U183" s="613"/>
      <c r="V183" s="612"/>
      <c r="W183" s="616"/>
      <c r="X183" s="895"/>
      <c r="Y183" s="895"/>
      <c r="Z183" s="895"/>
      <c r="AA183" s="895"/>
      <c r="AB183" s="895"/>
      <c r="AC183" s="895"/>
      <c r="AD183" s="895"/>
      <c r="AE183" s="895"/>
      <c r="AF183" s="895"/>
      <c r="AG183" s="895"/>
      <c r="AH183" s="895"/>
      <c r="AI183" s="895"/>
      <c r="AJ183" s="895"/>
      <c r="AK183" s="895"/>
      <c r="AL183" s="895"/>
      <c r="AM183" s="895"/>
    </row>
    <row r="184" ht="13.5" customHeight="1">
      <c r="A184" s="604" t="b">
        <v>0</v>
      </c>
      <c r="B184" s="492"/>
      <c r="C184" s="492"/>
      <c r="D184" s="492"/>
      <c r="E184" s="492"/>
      <c r="F184" s="632"/>
      <c r="G184" s="617"/>
      <c r="H184" s="492"/>
      <c r="I184" s="492"/>
      <c r="J184" s="618"/>
      <c r="K184" s="618"/>
      <c r="L184" s="622"/>
      <c r="M184" s="674"/>
      <c r="N184" s="675"/>
      <c r="O184" s="610"/>
      <c r="P184" s="610"/>
      <c r="Q184" s="612"/>
      <c r="R184" s="613"/>
      <c r="S184" s="612"/>
      <c r="T184" s="612"/>
      <c r="U184" s="613"/>
      <c r="V184" s="612"/>
      <c r="W184" s="616"/>
      <c r="X184" s="895"/>
      <c r="Y184" s="895"/>
      <c r="Z184" s="895"/>
      <c r="AA184" s="895"/>
      <c r="AB184" s="895"/>
      <c r="AC184" s="895"/>
      <c r="AD184" s="895"/>
      <c r="AE184" s="895"/>
      <c r="AF184" s="895"/>
      <c r="AG184" s="895"/>
      <c r="AH184" s="895"/>
      <c r="AI184" s="895"/>
      <c r="AJ184" s="895"/>
      <c r="AK184" s="895"/>
      <c r="AL184" s="895"/>
      <c r="AM184" s="895"/>
    </row>
    <row r="185" ht="13.5" customHeight="1">
      <c r="A185" s="604" t="b">
        <v>0</v>
      </c>
      <c r="B185" s="492"/>
      <c r="C185" s="492"/>
      <c r="D185" s="492"/>
      <c r="E185" s="492"/>
      <c r="F185" s="632"/>
      <c r="G185" s="617"/>
      <c r="H185" s="492"/>
      <c r="I185" s="492"/>
      <c r="J185" s="618"/>
      <c r="K185" s="618"/>
      <c r="L185" s="622"/>
      <c r="M185" s="674"/>
      <c r="N185" s="675"/>
      <c r="O185" s="610"/>
      <c r="P185" s="610"/>
      <c r="Q185" s="612"/>
      <c r="R185" s="613"/>
      <c r="S185" s="612"/>
      <c r="T185" s="612"/>
      <c r="U185" s="613"/>
      <c r="V185" s="612"/>
      <c r="W185" s="616"/>
      <c r="X185" s="895"/>
      <c r="Y185" s="895"/>
      <c r="Z185" s="895"/>
      <c r="AA185" s="895"/>
      <c r="AB185" s="895"/>
      <c r="AC185" s="895"/>
      <c r="AD185" s="895"/>
      <c r="AE185" s="895"/>
      <c r="AF185" s="895"/>
      <c r="AG185" s="895"/>
      <c r="AH185" s="895"/>
      <c r="AI185" s="895"/>
      <c r="AJ185" s="895"/>
      <c r="AK185" s="895"/>
      <c r="AL185" s="895"/>
      <c r="AM185" s="895"/>
    </row>
    <row r="186" ht="13.5" customHeight="1">
      <c r="A186" s="604" t="b">
        <v>0</v>
      </c>
      <c r="B186" s="492"/>
      <c r="C186" s="492"/>
      <c r="D186" s="492"/>
      <c r="E186" s="671"/>
      <c r="F186" s="632"/>
      <c r="G186" s="634"/>
      <c r="H186" s="629"/>
      <c r="I186" s="671"/>
      <c r="J186" s="618"/>
      <c r="K186" s="618"/>
      <c r="L186" s="622"/>
      <c r="M186" s="674"/>
      <c r="N186" s="675"/>
      <c r="O186" s="610"/>
      <c r="P186" s="610"/>
      <c r="Q186" s="612"/>
      <c r="R186" s="613"/>
      <c r="S186" s="612"/>
      <c r="T186" s="612"/>
      <c r="U186" s="613"/>
      <c r="V186" s="612"/>
      <c r="W186" s="616"/>
      <c r="X186" s="895"/>
      <c r="Y186" s="895"/>
      <c r="Z186" s="895"/>
      <c r="AA186" s="895"/>
      <c r="AB186" s="895"/>
      <c r="AC186" s="895"/>
      <c r="AD186" s="895"/>
      <c r="AE186" s="895"/>
      <c r="AF186" s="895"/>
      <c r="AG186" s="895"/>
      <c r="AH186" s="895"/>
      <c r="AI186" s="895"/>
      <c r="AJ186" s="895"/>
      <c r="AK186" s="895"/>
      <c r="AL186" s="895"/>
      <c r="AM186" s="895"/>
    </row>
    <row r="187" ht="13.5" customHeight="1">
      <c r="A187" s="604" t="b">
        <v>0</v>
      </c>
      <c r="B187" s="492"/>
      <c r="C187" s="492"/>
      <c r="D187" s="492"/>
      <c r="E187" s="492"/>
      <c r="F187" s="632"/>
      <c r="G187" s="617"/>
      <c r="H187" s="492"/>
      <c r="I187" s="492"/>
      <c r="J187" s="618"/>
      <c r="K187" s="618"/>
      <c r="L187" s="622"/>
      <c r="M187" s="610"/>
      <c r="N187" s="675"/>
      <c r="O187" s="610"/>
      <c r="P187" s="610"/>
      <c r="Q187" s="612"/>
      <c r="R187" s="613"/>
      <c r="S187" s="612"/>
      <c r="T187" s="612"/>
      <c r="U187" s="613"/>
      <c r="V187" s="612"/>
      <c r="W187" s="616"/>
      <c r="X187" s="895"/>
      <c r="Y187" s="895"/>
      <c r="Z187" s="895"/>
      <c r="AA187" s="895"/>
      <c r="AB187" s="895"/>
      <c r="AC187" s="895"/>
      <c r="AD187" s="895"/>
      <c r="AE187" s="895"/>
      <c r="AF187" s="895"/>
      <c r="AG187" s="895"/>
      <c r="AH187" s="895"/>
      <c r="AI187" s="895"/>
      <c r="AJ187" s="895"/>
      <c r="AK187" s="895"/>
      <c r="AL187" s="895"/>
      <c r="AM187" s="895"/>
    </row>
    <row r="188" ht="13.5" customHeight="1">
      <c r="A188" s="604" t="b">
        <v>0</v>
      </c>
      <c r="B188" s="492"/>
      <c r="C188" s="492"/>
      <c r="D188" s="671"/>
      <c r="E188" s="492"/>
      <c r="F188" s="632"/>
      <c r="G188" s="617"/>
      <c r="H188" s="492"/>
      <c r="I188" s="492"/>
      <c r="J188" s="618"/>
      <c r="K188" s="618"/>
      <c r="L188" s="622"/>
      <c r="M188" s="674"/>
      <c r="N188" s="675"/>
      <c r="O188" s="610"/>
      <c r="P188" s="610"/>
      <c r="Q188" s="612"/>
      <c r="R188" s="613"/>
      <c r="S188" s="612"/>
      <c r="T188" s="612"/>
      <c r="U188" s="613"/>
      <c r="V188" s="612"/>
      <c r="W188" s="616"/>
      <c r="X188" s="895"/>
      <c r="Y188" s="895"/>
      <c r="Z188" s="895"/>
      <c r="AA188" s="895"/>
      <c r="AB188" s="895"/>
      <c r="AC188" s="895"/>
      <c r="AD188" s="895"/>
      <c r="AE188" s="895"/>
      <c r="AF188" s="895"/>
      <c r="AG188" s="895"/>
      <c r="AH188" s="895"/>
      <c r="AI188" s="895"/>
      <c r="AJ188" s="895"/>
      <c r="AK188" s="895"/>
      <c r="AL188" s="895"/>
      <c r="AM188" s="895"/>
    </row>
    <row r="189" ht="13.5" customHeight="1">
      <c r="A189" s="604" t="b">
        <v>0</v>
      </c>
      <c r="B189" s="492"/>
      <c r="C189" s="492"/>
      <c r="D189" s="492"/>
      <c r="E189" s="492"/>
      <c r="F189" s="606"/>
      <c r="G189" s="617"/>
      <c r="H189" s="617"/>
      <c r="I189" s="617"/>
      <c r="J189" s="618"/>
      <c r="K189" s="618"/>
      <c r="L189" s="622"/>
      <c r="M189" s="610"/>
      <c r="N189" s="492"/>
      <c r="O189" s="610"/>
      <c r="P189" s="610"/>
      <c r="Q189" s="612"/>
      <c r="R189" s="613"/>
      <c r="S189" s="612"/>
      <c r="T189" s="612"/>
      <c r="U189" s="613"/>
      <c r="V189" s="612"/>
      <c r="W189" s="616"/>
      <c r="X189" s="895"/>
      <c r="Y189" s="895"/>
      <c r="Z189" s="895"/>
      <c r="AA189" s="895"/>
      <c r="AB189" s="895"/>
      <c r="AC189" s="895"/>
      <c r="AD189" s="895"/>
      <c r="AE189" s="895"/>
      <c r="AF189" s="895"/>
      <c r="AG189" s="895"/>
      <c r="AH189" s="895"/>
      <c r="AI189" s="895"/>
      <c r="AJ189" s="895"/>
      <c r="AK189" s="895"/>
      <c r="AL189" s="895"/>
      <c r="AM189" s="895"/>
    </row>
    <row r="190" ht="13.5" customHeight="1">
      <c r="A190" s="604" t="b">
        <v>0</v>
      </c>
      <c r="B190" s="492"/>
      <c r="C190" s="492"/>
      <c r="D190" s="492"/>
      <c r="E190" s="492"/>
      <c r="F190" s="632"/>
      <c r="G190" s="617"/>
      <c r="H190" s="492"/>
      <c r="I190" s="492"/>
      <c r="J190" s="618"/>
      <c r="K190" s="618"/>
      <c r="L190" s="622"/>
      <c r="M190" s="613"/>
      <c r="N190" s="613"/>
      <c r="O190" s="610"/>
      <c r="P190" s="610"/>
      <c r="Q190" s="612"/>
      <c r="R190" s="613"/>
      <c r="S190" s="612"/>
      <c r="T190" s="612"/>
      <c r="U190" s="613"/>
      <c r="V190" s="612"/>
      <c r="W190" s="616"/>
      <c r="X190" s="895"/>
      <c r="Y190" s="895"/>
      <c r="Z190" s="895"/>
      <c r="AA190" s="895"/>
      <c r="AB190" s="895"/>
      <c r="AC190" s="895"/>
      <c r="AD190" s="895"/>
      <c r="AE190" s="895"/>
      <c r="AF190" s="895"/>
      <c r="AG190" s="895"/>
      <c r="AH190" s="895"/>
      <c r="AI190" s="895"/>
      <c r="AJ190" s="895"/>
      <c r="AK190" s="895"/>
      <c r="AL190" s="895"/>
      <c r="AM190" s="895"/>
    </row>
    <row r="191" ht="13.5" customHeight="1">
      <c r="A191" s="604" t="b">
        <v>0</v>
      </c>
      <c r="B191" s="492"/>
      <c r="C191" s="492"/>
      <c r="D191" s="492"/>
      <c r="E191" s="492"/>
      <c r="F191" s="632"/>
      <c r="G191" s="617"/>
      <c r="H191" s="492"/>
      <c r="I191" s="492"/>
      <c r="J191" s="618"/>
      <c r="K191" s="618"/>
      <c r="L191" s="622"/>
      <c r="M191" s="613"/>
      <c r="N191" s="492"/>
      <c r="O191" s="610"/>
      <c r="P191" s="610"/>
      <c r="Q191" s="612"/>
      <c r="R191" s="613"/>
      <c r="S191" s="612"/>
      <c r="T191" s="612"/>
      <c r="U191" s="613"/>
      <c r="V191" s="612"/>
      <c r="W191" s="620"/>
      <c r="X191" s="742"/>
      <c r="Y191" s="742"/>
      <c r="Z191" s="742"/>
      <c r="AA191" s="742"/>
      <c r="AB191" s="742"/>
      <c r="AC191" s="742"/>
      <c r="AD191" s="742"/>
      <c r="AE191" s="742"/>
      <c r="AF191" s="742"/>
      <c r="AG191" s="742"/>
      <c r="AH191" s="742"/>
      <c r="AI191" s="742"/>
      <c r="AJ191" s="742"/>
      <c r="AK191" s="742"/>
      <c r="AL191" s="742"/>
      <c r="AM191" s="742"/>
    </row>
    <row r="192" ht="13.5" customHeight="1">
      <c r="A192" s="604" t="b">
        <v>0</v>
      </c>
      <c r="B192" s="492"/>
      <c r="C192" s="492"/>
      <c r="D192" s="671"/>
      <c r="E192" s="492"/>
      <c r="F192" s="606"/>
      <c r="G192" s="617"/>
      <c r="H192" s="492"/>
      <c r="I192" s="492"/>
      <c r="J192" s="618"/>
      <c r="K192" s="618"/>
      <c r="L192" s="622"/>
      <c r="M192" s="610"/>
      <c r="N192" s="492"/>
      <c r="O192" s="610"/>
      <c r="P192" s="610"/>
      <c r="Q192" s="612"/>
      <c r="R192" s="613"/>
      <c r="S192" s="612"/>
      <c r="T192" s="612"/>
      <c r="U192" s="613"/>
      <c r="V192" s="612"/>
      <c r="W192" s="616"/>
      <c r="X192" s="895"/>
      <c r="Y192" s="895"/>
      <c r="Z192" s="895"/>
      <c r="AA192" s="895"/>
      <c r="AB192" s="895"/>
      <c r="AC192" s="895"/>
      <c r="AD192" s="895"/>
      <c r="AE192" s="895"/>
      <c r="AF192" s="895"/>
      <c r="AG192" s="895"/>
      <c r="AH192" s="895"/>
      <c r="AI192" s="895"/>
      <c r="AJ192" s="895"/>
      <c r="AK192" s="895"/>
      <c r="AL192" s="895"/>
      <c r="AM192" s="895"/>
    </row>
    <row r="193" ht="13.5" customHeight="1">
      <c r="A193" s="604" t="b">
        <v>0</v>
      </c>
      <c r="B193" s="492"/>
      <c r="C193" s="492"/>
      <c r="D193" s="671"/>
      <c r="E193" s="671"/>
      <c r="F193" s="632"/>
      <c r="G193" s="617"/>
      <c r="H193" s="492"/>
      <c r="I193" s="492"/>
      <c r="J193" s="618"/>
      <c r="K193" s="618"/>
      <c r="L193" s="622"/>
      <c r="M193" s="610"/>
      <c r="N193" s="492"/>
      <c r="O193" s="610"/>
      <c r="P193" s="610"/>
      <c r="Q193" s="612"/>
      <c r="R193" s="613"/>
      <c r="S193" s="612"/>
      <c r="T193" s="612"/>
      <c r="U193" s="613"/>
      <c r="V193" s="612"/>
      <c r="W193" s="620"/>
      <c r="X193" s="742"/>
      <c r="Y193" s="742"/>
      <c r="Z193" s="742"/>
      <c r="AA193" s="742"/>
      <c r="AB193" s="742"/>
      <c r="AC193" s="742"/>
      <c r="AD193" s="742"/>
      <c r="AE193" s="742"/>
      <c r="AF193" s="742"/>
      <c r="AG193" s="742"/>
      <c r="AH193" s="742"/>
      <c r="AI193" s="742"/>
      <c r="AJ193" s="742"/>
      <c r="AK193" s="742"/>
      <c r="AL193" s="742"/>
      <c r="AM193" s="742"/>
    </row>
    <row r="194" ht="13.5" customHeight="1">
      <c r="A194" s="604" t="b">
        <v>0</v>
      </c>
      <c r="B194" s="492"/>
      <c r="C194" s="492"/>
      <c r="D194" s="671"/>
      <c r="E194" s="671"/>
      <c r="F194" s="632"/>
      <c r="G194" s="617"/>
      <c r="H194" s="492"/>
      <c r="I194" s="492"/>
      <c r="J194" s="618"/>
      <c r="K194" s="618"/>
      <c r="L194" s="622"/>
      <c r="M194" s="610"/>
      <c r="N194" s="613"/>
      <c r="O194" s="610"/>
      <c r="P194" s="610"/>
      <c r="Q194" s="612"/>
      <c r="R194" s="613"/>
      <c r="S194" s="612"/>
      <c r="T194" s="612"/>
      <c r="U194" s="613"/>
      <c r="V194" s="612"/>
      <c r="W194" s="620"/>
      <c r="X194" s="742"/>
      <c r="Y194" s="742"/>
      <c r="Z194" s="742"/>
      <c r="AA194" s="742"/>
      <c r="AB194" s="742"/>
      <c r="AC194" s="742"/>
      <c r="AD194" s="742"/>
      <c r="AE194" s="742"/>
      <c r="AF194" s="742"/>
      <c r="AG194" s="742"/>
      <c r="AH194" s="742"/>
      <c r="AI194" s="742"/>
      <c r="AJ194" s="742"/>
      <c r="AK194" s="742"/>
      <c r="AL194" s="742"/>
      <c r="AM194" s="742"/>
    </row>
    <row r="195" ht="13.5" customHeight="1">
      <c r="A195" s="604" t="b">
        <v>0</v>
      </c>
      <c r="B195" s="492"/>
      <c r="C195" s="492"/>
      <c r="D195" s="492"/>
      <c r="E195" s="492"/>
      <c r="F195" s="632"/>
      <c r="G195" s="617"/>
      <c r="H195" s="492"/>
      <c r="I195" s="492"/>
      <c r="J195" s="618"/>
      <c r="K195" s="618"/>
      <c r="L195" s="622"/>
      <c r="M195" s="613"/>
      <c r="N195" s="613"/>
      <c r="O195" s="610"/>
      <c r="P195" s="610"/>
      <c r="Q195" s="612"/>
      <c r="R195" s="613"/>
      <c r="S195" s="612"/>
      <c r="T195" s="612"/>
      <c r="U195" s="613"/>
      <c r="V195" s="612"/>
      <c r="W195" s="620"/>
      <c r="X195" s="742"/>
      <c r="Y195" s="742"/>
      <c r="Z195" s="742"/>
      <c r="AA195" s="742"/>
      <c r="AB195" s="742"/>
      <c r="AC195" s="742"/>
      <c r="AD195" s="742"/>
      <c r="AE195" s="742"/>
      <c r="AF195" s="742"/>
      <c r="AG195" s="742"/>
      <c r="AH195" s="742"/>
      <c r="AI195" s="742"/>
      <c r="AJ195" s="742"/>
      <c r="AK195" s="742"/>
      <c r="AL195" s="742"/>
      <c r="AM195" s="742"/>
    </row>
    <row r="196" ht="13.5" customHeight="1">
      <c r="A196" s="604" t="b">
        <v>0</v>
      </c>
      <c r="B196" s="492"/>
      <c r="C196" s="492"/>
      <c r="D196" s="671"/>
      <c r="E196" s="492"/>
      <c r="F196" s="606"/>
      <c r="G196" s="617"/>
      <c r="H196" s="492"/>
      <c r="I196" s="492"/>
      <c r="J196" s="618"/>
      <c r="K196" s="618"/>
      <c r="L196" s="622"/>
      <c r="M196" s="610"/>
      <c r="N196" s="492"/>
      <c r="O196" s="610"/>
      <c r="P196" s="610"/>
      <c r="Q196" s="612"/>
      <c r="R196" s="613"/>
      <c r="S196" s="612"/>
      <c r="T196" s="612"/>
      <c r="U196" s="613"/>
      <c r="V196" s="612"/>
      <c r="W196" s="616"/>
      <c r="X196" s="895"/>
      <c r="Y196" s="895"/>
      <c r="Z196" s="895"/>
      <c r="AA196" s="895"/>
      <c r="AB196" s="895"/>
      <c r="AC196" s="895"/>
      <c r="AD196" s="895"/>
      <c r="AE196" s="895"/>
      <c r="AF196" s="895"/>
      <c r="AG196" s="895"/>
      <c r="AH196" s="895"/>
      <c r="AI196" s="895"/>
      <c r="AJ196" s="895"/>
      <c r="AK196" s="895"/>
      <c r="AL196" s="895"/>
      <c r="AM196" s="895"/>
    </row>
    <row r="197" ht="13.5" customHeight="1">
      <c r="A197" s="604" t="b">
        <v>0</v>
      </c>
      <c r="B197" s="492"/>
      <c r="C197" s="492"/>
      <c r="D197" s="492"/>
      <c r="E197" s="492"/>
      <c r="F197" s="606"/>
      <c r="G197" s="617"/>
      <c r="H197" s="492"/>
      <c r="I197" s="492"/>
      <c r="J197" s="618"/>
      <c r="K197" s="618"/>
      <c r="L197" s="622"/>
      <c r="M197" s="610"/>
      <c r="N197" s="492"/>
      <c r="O197" s="610"/>
      <c r="P197" s="610"/>
      <c r="Q197" s="612"/>
      <c r="R197" s="613"/>
      <c r="S197" s="612"/>
      <c r="T197" s="612"/>
      <c r="U197" s="613"/>
      <c r="V197" s="612"/>
      <c r="W197" s="616"/>
      <c r="X197" s="895"/>
      <c r="Y197" s="895"/>
      <c r="Z197" s="895"/>
      <c r="AA197" s="895"/>
      <c r="AB197" s="895"/>
      <c r="AC197" s="895"/>
      <c r="AD197" s="895"/>
      <c r="AE197" s="895"/>
      <c r="AF197" s="895"/>
      <c r="AG197" s="895"/>
      <c r="AH197" s="895"/>
      <c r="AI197" s="895"/>
      <c r="AJ197" s="895"/>
      <c r="AK197" s="895"/>
      <c r="AL197" s="895"/>
      <c r="AM197" s="895"/>
    </row>
    <row r="198" ht="13.5" customHeight="1">
      <c r="A198" s="604" t="b">
        <v>0</v>
      </c>
      <c r="B198" s="492"/>
      <c r="C198" s="492"/>
      <c r="D198" s="492"/>
      <c r="E198" s="492"/>
      <c r="F198" s="606"/>
      <c r="G198" s="672"/>
      <c r="H198" s="672"/>
      <c r="I198" s="672"/>
      <c r="J198" s="618"/>
      <c r="K198" s="618"/>
      <c r="L198" s="622"/>
      <c r="M198" s="610"/>
      <c r="N198" s="492"/>
      <c r="O198" s="610"/>
      <c r="P198" s="610"/>
      <c r="Q198" s="612"/>
      <c r="R198" s="613"/>
      <c r="S198" s="612"/>
      <c r="T198" s="612"/>
      <c r="U198" s="613"/>
      <c r="V198" s="612"/>
      <c r="W198" s="616"/>
      <c r="X198" s="895"/>
      <c r="Y198" s="895"/>
      <c r="Z198" s="895"/>
      <c r="AA198" s="895"/>
      <c r="AB198" s="895"/>
      <c r="AC198" s="895"/>
      <c r="AD198" s="895"/>
      <c r="AE198" s="895"/>
      <c r="AF198" s="895"/>
      <c r="AG198" s="895"/>
      <c r="AH198" s="895"/>
      <c r="AI198" s="895"/>
      <c r="AJ198" s="895"/>
      <c r="AK198" s="895"/>
      <c r="AL198" s="895"/>
      <c r="AM198" s="895"/>
    </row>
    <row r="199" ht="13.5" customHeight="1">
      <c r="A199" s="604" t="b">
        <v>0</v>
      </c>
      <c r="B199" s="492"/>
      <c r="C199" s="492"/>
      <c r="D199" s="492"/>
      <c r="E199" s="492"/>
      <c r="F199" s="632"/>
      <c r="G199" s="672"/>
      <c r="H199" s="671"/>
      <c r="I199" s="492"/>
      <c r="J199" s="618"/>
      <c r="K199" s="618"/>
      <c r="L199" s="622"/>
      <c r="M199" s="610"/>
      <c r="N199" s="492"/>
      <c r="O199" s="610"/>
      <c r="P199" s="610"/>
      <c r="Q199" s="612"/>
      <c r="R199" s="613"/>
      <c r="S199" s="612"/>
      <c r="T199" s="612"/>
      <c r="U199" s="613"/>
      <c r="V199" s="612"/>
      <c r="W199" s="620"/>
      <c r="X199" s="742"/>
      <c r="Y199" s="742"/>
      <c r="Z199" s="742"/>
      <c r="AA199" s="742"/>
      <c r="AB199" s="742"/>
      <c r="AC199" s="742"/>
      <c r="AD199" s="742"/>
      <c r="AE199" s="742"/>
      <c r="AF199" s="742"/>
      <c r="AG199" s="742"/>
      <c r="AH199" s="742"/>
      <c r="AI199" s="742"/>
      <c r="AJ199" s="742"/>
      <c r="AK199" s="742"/>
      <c r="AL199" s="742"/>
      <c r="AM199" s="742"/>
    </row>
    <row r="200" ht="13.5" customHeight="1">
      <c r="A200" s="604" t="b">
        <v>0</v>
      </c>
      <c r="B200" s="492"/>
      <c r="C200" s="492"/>
      <c r="D200" s="492"/>
      <c r="E200" s="492"/>
      <c r="F200" s="633"/>
      <c r="G200" s="617"/>
      <c r="H200" s="492"/>
      <c r="I200" s="492"/>
      <c r="J200" s="618"/>
      <c r="K200" s="618"/>
      <c r="L200" s="622"/>
      <c r="M200" s="610"/>
      <c r="N200" s="492"/>
      <c r="O200" s="610"/>
      <c r="P200" s="610"/>
      <c r="Q200" s="612"/>
      <c r="R200" s="613"/>
      <c r="S200" s="612"/>
      <c r="T200" s="612"/>
      <c r="U200" s="613"/>
      <c r="V200" s="612"/>
      <c r="W200" s="616"/>
      <c r="X200" s="895"/>
      <c r="Y200" s="895"/>
      <c r="Z200" s="895"/>
      <c r="AA200" s="895"/>
      <c r="AB200" s="895"/>
      <c r="AC200" s="895"/>
      <c r="AD200" s="895"/>
      <c r="AE200" s="895"/>
      <c r="AF200" s="895"/>
      <c r="AG200" s="895"/>
      <c r="AH200" s="895"/>
      <c r="AI200" s="895"/>
      <c r="AJ200" s="895"/>
      <c r="AK200" s="895"/>
      <c r="AL200" s="895"/>
      <c r="AM200" s="895"/>
    </row>
    <row r="201" ht="13.5" customHeight="1">
      <c r="A201" s="604" t="b">
        <v>0</v>
      </c>
      <c r="B201" s="492"/>
      <c r="C201" s="492"/>
      <c r="D201" s="492"/>
      <c r="E201" s="492"/>
      <c r="F201" s="606"/>
      <c r="G201" s="617"/>
      <c r="H201" s="492"/>
      <c r="I201" s="492"/>
      <c r="J201" s="618"/>
      <c r="K201" s="618"/>
      <c r="L201" s="622"/>
      <c r="M201" s="610"/>
      <c r="N201" s="492"/>
      <c r="O201" s="610"/>
      <c r="P201" s="610"/>
      <c r="Q201" s="612"/>
      <c r="R201" s="613"/>
      <c r="S201" s="612"/>
      <c r="T201" s="612"/>
      <c r="U201" s="613"/>
      <c r="V201" s="612"/>
      <c r="W201" s="616"/>
      <c r="X201" s="895"/>
      <c r="Y201" s="895"/>
      <c r="Z201" s="895"/>
      <c r="AA201" s="895"/>
      <c r="AB201" s="895"/>
      <c r="AC201" s="895"/>
      <c r="AD201" s="895"/>
      <c r="AE201" s="895"/>
      <c r="AF201" s="895"/>
      <c r="AG201" s="895"/>
      <c r="AH201" s="895"/>
      <c r="AI201" s="895"/>
      <c r="AJ201" s="895"/>
      <c r="AK201" s="895"/>
      <c r="AL201" s="895"/>
      <c r="AM201" s="895"/>
    </row>
    <row r="202" ht="13.5" customHeight="1">
      <c r="A202" s="604" t="b">
        <v>0</v>
      </c>
      <c r="B202" s="492"/>
      <c r="C202" s="492"/>
      <c r="D202" s="492"/>
      <c r="E202" s="492"/>
      <c r="F202" s="606"/>
      <c r="G202" s="617"/>
      <c r="H202" s="492"/>
      <c r="I202" s="492"/>
      <c r="J202" s="618"/>
      <c r="K202" s="618"/>
      <c r="L202" s="622"/>
      <c r="M202" s="610"/>
      <c r="N202" s="492"/>
      <c r="O202" s="610"/>
      <c r="P202" s="610"/>
      <c r="Q202" s="612"/>
      <c r="R202" s="613"/>
      <c r="S202" s="612"/>
      <c r="T202" s="612"/>
      <c r="U202" s="613"/>
      <c r="V202" s="612"/>
      <c r="W202" s="616"/>
      <c r="X202" s="895"/>
      <c r="Y202" s="895"/>
      <c r="Z202" s="895"/>
      <c r="AA202" s="895"/>
      <c r="AB202" s="895"/>
      <c r="AC202" s="895"/>
      <c r="AD202" s="895"/>
      <c r="AE202" s="895"/>
      <c r="AF202" s="895"/>
      <c r="AG202" s="895"/>
      <c r="AH202" s="895"/>
      <c r="AI202" s="895"/>
      <c r="AJ202" s="895"/>
      <c r="AK202" s="895"/>
      <c r="AL202" s="895"/>
      <c r="AM202" s="895"/>
    </row>
    <row r="203" ht="13.5" customHeight="1">
      <c r="A203" s="604" t="b">
        <v>0</v>
      </c>
      <c r="B203" s="492"/>
      <c r="C203" s="492"/>
      <c r="D203" s="492"/>
      <c r="E203" s="492"/>
      <c r="F203" s="606"/>
      <c r="G203" s="617"/>
      <c r="H203" s="492"/>
      <c r="I203" s="492"/>
      <c r="J203" s="618"/>
      <c r="K203" s="618"/>
      <c r="L203" s="622"/>
      <c r="M203" s="674"/>
      <c r="N203" s="492"/>
      <c r="O203" s="610"/>
      <c r="P203" s="610"/>
      <c r="Q203" s="612"/>
      <c r="R203" s="613"/>
      <c r="S203" s="612"/>
      <c r="T203" s="612"/>
      <c r="U203" s="613"/>
      <c r="V203" s="612"/>
      <c r="W203" s="616"/>
      <c r="X203" s="895"/>
      <c r="Y203" s="895"/>
      <c r="Z203" s="895"/>
      <c r="AA203" s="895"/>
      <c r="AB203" s="895"/>
      <c r="AC203" s="895"/>
      <c r="AD203" s="895"/>
      <c r="AE203" s="895"/>
      <c r="AF203" s="895"/>
      <c r="AG203" s="895"/>
      <c r="AH203" s="895"/>
      <c r="AI203" s="895"/>
      <c r="AJ203" s="895"/>
      <c r="AK203" s="895"/>
      <c r="AL203" s="895"/>
      <c r="AM203" s="895"/>
    </row>
    <row r="204" ht="13.5" customHeight="1">
      <c r="A204" s="604" t="b">
        <v>0</v>
      </c>
      <c r="B204" s="492"/>
      <c r="C204" s="492"/>
      <c r="D204" s="492"/>
      <c r="E204" s="492"/>
      <c r="F204" s="606"/>
      <c r="G204" s="672"/>
      <c r="H204" s="671"/>
      <c r="I204" s="492"/>
      <c r="J204" s="618"/>
      <c r="K204" s="618"/>
      <c r="L204" s="622"/>
      <c r="M204" s="610"/>
      <c r="N204" s="675"/>
      <c r="O204" s="610"/>
      <c r="P204" s="610"/>
      <c r="Q204" s="612"/>
      <c r="R204" s="613"/>
      <c r="S204" s="612"/>
      <c r="T204" s="612"/>
      <c r="U204" s="613"/>
      <c r="V204" s="612"/>
      <c r="W204" s="616"/>
      <c r="X204" s="895"/>
      <c r="Y204" s="895"/>
      <c r="Z204" s="895"/>
      <c r="AA204" s="895"/>
      <c r="AB204" s="895"/>
      <c r="AC204" s="895"/>
      <c r="AD204" s="895"/>
      <c r="AE204" s="895"/>
      <c r="AF204" s="895"/>
      <c r="AG204" s="895"/>
      <c r="AH204" s="895"/>
      <c r="AI204" s="895"/>
      <c r="AJ204" s="895"/>
      <c r="AK204" s="895"/>
      <c r="AL204" s="895"/>
      <c r="AM204" s="895"/>
    </row>
    <row r="205" ht="13.5" customHeight="1">
      <c r="A205" s="604" t="b">
        <v>0</v>
      </c>
      <c r="B205" s="492"/>
      <c r="C205" s="492"/>
      <c r="D205" s="492"/>
      <c r="E205" s="492"/>
      <c r="F205" s="632"/>
      <c r="G205" s="617"/>
      <c r="H205" s="492"/>
      <c r="I205" s="492"/>
      <c r="J205" s="618"/>
      <c r="K205" s="618"/>
      <c r="L205" s="622"/>
      <c r="M205" s="674"/>
      <c r="N205" s="613"/>
      <c r="O205" s="610"/>
      <c r="P205" s="610"/>
      <c r="Q205" s="612"/>
      <c r="R205" s="613"/>
      <c r="S205" s="612"/>
      <c r="T205" s="612"/>
      <c r="U205" s="613"/>
      <c r="V205" s="612"/>
      <c r="W205" s="620"/>
      <c r="X205" s="742"/>
      <c r="Y205" s="742"/>
      <c r="Z205" s="742"/>
      <c r="AA205" s="742"/>
      <c r="AB205" s="742"/>
      <c r="AC205" s="742"/>
      <c r="AD205" s="742"/>
      <c r="AE205" s="742"/>
      <c r="AF205" s="742"/>
      <c r="AG205" s="742"/>
      <c r="AH205" s="742"/>
      <c r="AI205" s="742"/>
      <c r="AJ205" s="742"/>
      <c r="AK205" s="742"/>
      <c r="AL205" s="742"/>
      <c r="AM205" s="742"/>
    </row>
    <row r="206" ht="13.5" customHeight="1">
      <c r="A206" s="604" t="b">
        <v>0</v>
      </c>
      <c r="B206" s="492"/>
      <c r="C206" s="492"/>
      <c r="D206" s="492"/>
      <c r="E206" s="492"/>
      <c r="F206" s="633"/>
      <c r="G206" s="617"/>
      <c r="H206" s="492"/>
      <c r="I206" s="492"/>
      <c r="J206" s="618"/>
      <c r="K206" s="618"/>
      <c r="L206" s="622"/>
      <c r="M206" s="610"/>
      <c r="N206" s="492"/>
      <c r="O206" s="610"/>
      <c r="P206" s="610"/>
      <c r="Q206" s="612"/>
      <c r="R206" s="613"/>
      <c r="S206" s="612"/>
      <c r="T206" s="612"/>
      <c r="U206" s="613"/>
      <c r="V206" s="612"/>
      <c r="W206" s="620"/>
      <c r="X206" s="742"/>
      <c r="Y206" s="742"/>
      <c r="Z206" s="742"/>
      <c r="AA206" s="742"/>
      <c r="AB206" s="742"/>
      <c r="AC206" s="742"/>
      <c r="AD206" s="742"/>
      <c r="AE206" s="742"/>
      <c r="AF206" s="742"/>
      <c r="AG206" s="742"/>
      <c r="AH206" s="742"/>
      <c r="AI206" s="742"/>
      <c r="AJ206" s="742"/>
      <c r="AK206" s="742"/>
      <c r="AL206" s="742"/>
      <c r="AM206" s="742"/>
    </row>
    <row r="207" ht="13.5" customHeight="1">
      <c r="A207" s="604" t="b">
        <v>0</v>
      </c>
      <c r="B207" s="492"/>
      <c r="C207" s="492"/>
      <c r="D207" s="492"/>
      <c r="E207" s="492"/>
      <c r="F207" s="632"/>
      <c r="G207" s="617"/>
      <c r="H207" s="492"/>
      <c r="I207" s="492"/>
      <c r="J207" s="618"/>
      <c r="K207" s="618"/>
      <c r="L207" s="622"/>
      <c r="M207" s="674"/>
      <c r="N207" s="613"/>
      <c r="O207" s="610"/>
      <c r="P207" s="610"/>
      <c r="Q207" s="612"/>
      <c r="R207" s="613"/>
      <c r="S207" s="612"/>
      <c r="T207" s="612"/>
      <c r="U207" s="613"/>
      <c r="V207" s="612"/>
      <c r="W207" s="616"/>
      <c r="X207" s="895"/>
      <c r="Y207" s="895"/>
      <c r="Z207" s="895"/>
      <c r="AA207" s="895"/>
      <c r="AB207" s="895"/>
      <c r="AC207" s="895"/>
      <c r="AD207" s="895"/>
      <c r="AE207" s="895"/>
      <c r="AF207" s="895"/>
      <c r="AG207" s="895"/>
      <c r="AH207" s="895"/>
      <c r="AI207" s="895"/>
      <c r="AJ207" s="895"/>
      <c r="AK207" s="895"/>
      <c r="AL207" s="895"/>
      <c r="AM207" s="895"/>
    </row>
    <row r="208" ht="13.5" customHeight="1">
      <c r="A208" s="604" t="b">
        <v>0</v>
      </c>
      <c r="B208" s="492"/>
      <c r="C208" s="492"/>
      <c r="D208" s="492"/>
      <c r="E208" s="492"/>
      <c r="F208" s="633"/>
      <c r="G208" s="607"/>
      <c r="H208" s="492"/>
      <c r="I208" s="492"/>
      <c r="J208" s="618"/>
      <c r="K208" s="618"/>
      <c r="L208" s="622"/>
      <c r="M208" s="610"/>
      <c r="N208" s="492"/>
      <c r="O208" s="610"/>
      <c r="P208" s="610"/>
      <c r="Q208" s="612"/>
      <c r="R208" s="613"/>
      <c r="S208" s="612"/>
      <c r="T208" s="612"/>
      <c r="U208" s="613"/>
      <c r="V208" s="612"/>
      <c r="W208" s="616"/>
      <c r="X208" s="895"/>
      <c r="Y208" s="895"/>
      <c r="Z208" s="895"/>
      <c r="AA208" s="895"/>
      <c r="AB208" s="895"/>
      <c r="AC208" s="895"/>
      <c r="AD208" s="895"/>
      <c r="AE208" s="895"/>
      <c r="AF208" s="895"/>
      <c r="AG208" s="895"/>
      <c r="AH208" s="895"/>
      <c r="AI208" s="895"/>
      <c r="AJ208" s="895"/>
      <c r="AK208" s="895"/>
      <c r="AL208" s="895"/>
      <c r="AM208" s="895"/>
    </row>
    <row r="209" ht="13.5" customHeight="1">
      <c r="A209" s="604" t="b">
        <v>0</v>
      </c>
      <c r="B209" s="492"/>
      <c r="C209" s="492"/>
      <c r="D209" s="492"/>
      <c r="E209" s="492"/>
      <c r="F209" s="606"/>
      <c r="G209" s="672"/>
      <c r="H209" s="671"/>
      <c r="I209" s="492"/>
      <c r="J209" s="618"/>
      <c r="K209" s="618"/>
      <c r="L209" s="622"/>
      <c r="M209" s="610"/>
      <c r="N209" s="492"/>
      <c r="O209" s="610"/>
      <c r="P209" s="610"/>
      <c r="Q209" s="612"/>
      <c r="R209" s="613"/>
      <c r="S209" s="612"/>
      <c r="T209" s="612"/>
      <c r="U209" s="613"/>
      <c r="V209" s="612"/>
      <c r="W209" s="616"/>
      <c r="X209" s="895"/>
      <c r="Y209" s="895"/>
      <c r="Z209" s="895"/>
      <c r="AA209" s="895"/>
      <c r="AB209" s="895"/>
      <c r="AC209" s="895"/>
      <c r="AD209" s="895"/>
      <c r="AE209" s="895"/>
      <c r="AF209" s="895"/>
      <c r="AG209" s="895"/>
      <c r="AH209" s="895"/>
      <c r="AI209" s="895"/>
      <c r="AJ209" s="895"/>
      <c r="AK209" s="895"/>
      <c r="AL209" s="895"/>
      <c r="AM209" s="895"/>
    </row>
    <row r="210" ht="13.5" customHeight="1">
      <c r="A210" s="604" t="b">
        <v>0</v>
      </c>
      <c r="B210" s="492"/>
      <c r="C210" s="492"/>
      <c r="D210" s="492"/>
      <c r="E210" s="492"/>
      <c r="F210" s="606"/>
      <c r="G210" s="672"/>
      <c r="H210" s="672"/>
      <c r="I210" s="672"/>
      <c r="J210" s="618"/>
      <c r="K210" s="618"/>
      <c r="L210" s="622"/>
      <c r="M210" s="610"/>
      <c r="N210" s="492"/>
      <c r="O210" s="610"/>
      <c r="P210" s="610"/>
      <c r="Q210" s="612"/>
      <c r="R210" s="613"/>
      <c r="S210" s="612"/>
      <c r="T210" s="612"/>
      <c r="U210" s="613"/>
      <c r="V210" s="612"/>
      <c r="W210" s="616"/>
      <c r="X210" s="895"/>
      <c r="Y210" s="895"/>
      <c r="Z210" s="895"/>
      <c r="AA210" s="895"/>
      <c r="AB210" s="895"/>
      <c r="AC210" s="895"/>
      <c r="AD210" s="895"/>
      <c r="AE210" s="895"/>
      <c r="AF210" s="895"/>
      <c r="AG210" s="895"/>
      <c r="AH210" s="895"/>
      <c r="AI210" s="895"/>
      <c r="AJ210" s="895"/>
      <c r="AK210" s="895"/>
      <c r="AL210" s="895"/>
      <c r="AM210" s="895"/>
    </row>
    <row r="211" ht="13.5" customHeight="1">
      <c r="A211" s="604" t="b">
        <v>0</v>
      </c>
      <c r="B211" s="492"/>
      <c r="C211" s="492"/>
      <c r="D211" s="492"/>
      <c r="E211" s="492"/>
      <c r="F211" s="606"/>
      <c r="G211" s="617"/>
      <c r="H211" s="492"/>
      <c r="I211" s="492"/>
      <c r="J211" s="618"/>
      <c r="K211" s="618"/>
      <c r="L211" s="622"/>
      <c r="M211" s="610"/>
      <c r="N211" s="492"/>
      <c r="O211" s="610"/>
      <c r="P211" s="610"/>
      <c r="Q211" s="612"/>
      <c r="R211" s="613"/>
      <c r="S211" s="612"/>
      <c r="T211" s="612"/>
      <c r="U211" s="613"/>
      <c r="V211" s="612"/>
      <c r="W211" s="616"/>
      <c r="X211" s="895"/>
      <c r="Y211" s="895"/>
      <c r="Z211" s="895"/>
      <c r="AA211" s="895"/>
      <c r="AB211" s="895"/>
      <c r="AC211" s="895"/>
      <c r="AD211" s="895"/>
      <c r="AE211" s="895"/>
      <c r="AF211" s="895"/>
      <c r="AG211" s="895"/>
      <c r="AH211" s="895"/>
      <c r="AI211" s="895"/>
      <c r="AJ211" s="895"/>
      <c r="AK211" s="895"/>
      <c r="AL211" s="895"/>
      <c r="AM211" s="895"/>
    </row>
    <row r="212" ht="13.5" customHeight="1">
      <c r="A212" s="604" t="b">
        <v>0</v>
      </c>
      <c r="B212" s="492"/>
      <c r="C212" s="492"/>
      <c r="D212" s="492"/>
      <c r="E212" s="492"/>
      <c r="F212" s="633"/>
      <c r="G212" s="617"/>
      <c r="H212" s="492"/>
      <c r="I212" s="492"/>
      <c r="J212" s="618"/>
      <c r="K212" s="618"/>
      <c r="L212" s="622"/>
      <c r="M212" s="610"/>
      <c r="N212" s="492"/>
      <c r="O212" s="610"/>
      <c r="P212" s="610"/>
      <c r="Q212" s="612"/>
      <c r="R212" s="613"/>
      <c r="S212" s="612"/>
      <c r="T212" s="612"/>
      <c r="U212" s="613"/>
      <c r="V212" s="612"/>
      <c r="W212" s="616"/>
      <c r="X212" s="895"/>
      <c r="Y212" s="895"/>
      <c r="Z212" s="895"/>
      <c r="AA212" s="895"/>
      <c r="AB212" s="895"/>
      <c r="AC212" s="895"/>
      <c r="AD212" s="895"/>
      <c r="AE212" s="895"/>
      <c r="AF212" s="895"/>
      <c r="AG212" s="895"/>
      <c r="AH212" s="895"/>
      <c r="AI212" s="895"/>
      <c r="AJ212" s="895"/>
      <c r="AK212" s="895"/>
      <c r="AL212" s="895"/>
      <c r="AM212" s="895"/>
    </row>
    <row r="213" ht="13.5" customHeight="1">
      <c r="A213" s="604" t="b">
        <v>0</v>
      </c>
      <c r="B213" s="492"/>
      <c r="C213" s="492"/>
      <c r="D213" s="671"/>
      <c r="E213" s="492"/>
      <c r="F213" s="632"/>
      <c r="G213" s="617"/>
      <c r="H213" s="492"/>
      <c r="I213" s="492"/>
      <c r="J213" s="618"/>
      <c r="K213" s="618"/>
      <c r="L213" s="622"/>
      <c r="M213" s="610"/>
      <c r="N213" s="492"/>
      <c r="O213" s="610"/>
      <c r="P213" s="610"/>
      <c r="Q213" s="612"/>
      <c r="R213" s="613"/>
      <c r="S213" s="612"/>
      <c r="T213" s="612"/>
      <c r="U213" s="613"/>
      <c r="V213" s="612"/>
      <c r="W213" s="620"/>
      <c r="X213" s="742"/>
      <c r="Y213" s="742"/>
      <c r="Z213" s="742"/>
      <c r="AA213" s="742"/>
      <c r="AB213" s="742"/>
      <c r="AC213" s="742"/>
      <c r="AD213" s="742"/>
      <c r="AE213" s="742"/>
      <c r="AF213" s="742"/>
      <c r="AG213" s="742"/>
      <c r="AH213" s="742"/>
      <c r="AI213" s="742"/>
      <c r="AJ213" s="742"/>
      <c r="AK213" s="742"/>
      <c r="AL213" s="742"/>
      <c r="AM213" s="742"/>
    </row>
    <row r="214" ht="13.5" customHeight="1">
      <c r="A214" s="604" t="b">
        <v>0</v>
      </c>
      <c r="B214" s="492"/>
      <c r="C214" s="492"/>
      <c r="D214" s="492"/>
      <c r="E214" s="492"/>
      <c r="F214" s="606"/>
      <c r="G214" s="607"/>
      <c r="H214" s="492"/>
      <c r="I214" s="492"/>
      <c r="J214" s="618"/>
      <c r="K214" s="618"/>
      <c r="L214" s="622"/>
      <c r="M214" s="610"/>
      <c r="N214" s="492"/>
      <c r="O214" s="610"/>
      <c r="P214" s="610"/>
      <c r="Q214" s="612"/>
      <c r="R214" s="613"/>
      <c r="S214" s="612"/>
      <c r="T214" s="612"/>
      <c r="U214" s="613"/>
      <c r="V214" s="612"/>
      <c r="W214" s="620"/>
      <c r="X214" s="742"/>
      <c r="Y214" s="742"/>
      <c r="Z214" s="742"/>
      <c r="AA214" s="742"/>
      <c r="AB214" s="742"/>
      <c r="AC214" s="742"/>
      <c r="AD214" s="742"/>
      <c r="AE214" s="742"/>
      <c r="AF214" s="742"/>
      <c r="AG214" s="742"/>
      <c r="AH214" s="742"/>
      <c r="AI214" s="742"/>
      <c r="AJ214" s="742"/>
      <c r="AK214" s="742"/>
      <c r="AL214" s="742"/>
      <c r="AM214" s="742"/>
    </row>
    <row r="215" ht="13.5" customHeight="1">
      <c r="A215" s="604" t="b">
        <v>0</v>
      </c>
      <c r="B215" s="492"/>
      <c r="C215" s="492"/>
      <c r="D215" s="629"/>
      <c r="E215" s="492"/>
      <c r="F215" s="606"/>
      <c r="G215" s="617"/>
      <c r="H215" s="492"/>
      <c r="I215" s="492"/>
      <c r="J215" s="623"/>
      <c r="K215" s="623"/>
      <c r="L215" s="623"/>
      <c r="M215" s="610"/>
      <c r="N215" s="492"/>
      <c r="O215" s="610"/>
      <c r="P215" s="610"/>
      <c r="Q215" s="612"/>
      <c r="R215" s="613"/>
      <c r="S215" s="612"/>
      <c r="T215" s="612"/>
      <c r="U215" s="613"/>
      <c r="V215" s="612"/>
      <c r="W215" s="620"/>
      <c r="X215" s="742"/>
      <c r="Y215" s="742"/>
      <c r="Z215" s="742"/>
      <c r="AA215" s="742"/>
      <c r="AB215" s="742"/>
      <c r="AC215" s="742"/>
      <c r="AD215" s="742"/>
      <c r="AE215" s="742"/>
      <c r="AF215" s="742"/>
      <c r="AG215" s="742"/>
      <c r="AH215" s="742"/>
      <c r="AI215" s="742"/>
      <c r="AJ215" s="742"/>
      <c r="AK215" s="742"/>
      <c r="AL215" s="742"/>
      <c r="AM215" s="742"/>
    </row>
    <row r="216" ht="13.5" customHeight="1">
      <c r="A216" s="604" t="b">
        <v>0</v>
      </c>
      <c r="B216" s="492"/>
      <c r="C216" s="492"/>
      <c r="D216" s="492"/>
      <c r="E216" s="492"/>
      <c r="F216" s="632"/>
      <c r="G216" s="672"/>
      <c r="H216" s="672"/>
      <c r="I216" s="672"/>
      <c r="J216" s="618"/>
      <c r="K216" s="618"/>
      <c r="L216" s="622"/>
      <c r="M216" s="610"/>
      <c r="N216" s="492"/>
      <c r="O216" s="610"/>
      <c r="P216" s="610"/>
      <c r="Q216" s="612"/>
      <c r="R216" s="613"/>
      <c r="S216" s="612"/>
      <c r="T216" s="612"/>
      <c r="U216" s="613"/>
      <c r="V216" s="612"/>
      <c r="W216" s="620"/>
      <c r="X216" s="742"/>
      <c r="Y216" s="742"/>
      <c r="Z216" s="742"/>
      <c r="AA216" s="742"/>
      <c r="AB216" s="742"/>
      <c r="AC216" s="742"/>
      <c r="AD216" s="742"/>
      <c r="AE216" s="742"/>
      <c r="AF216" s="742"/>
      <c r="AG216" s="742"/>
      <c r="AH216" s="742"/>
      <c r="AI216" s="742"/>
      <c r="AJ216" s="742"/>
      <c r="AK216" s="742"/>
      <c r="AL216" s="742"/>
      <c r="AM216" s="742"/>
    </row>
    <row r="217" ht="13.5" customHeight="1">
      <c r="A217" s="604" t="b">
        <v>0</v>
      </c>
      <c r="B217" s="475"/>
      <c r="C217" s="475"/>
      <c r="D217" s="492"/>
      <c r="E217" s="492"/>
      <c r="F217" s="632"/>
      <c r="G217" s="617"/>
      <c r="H217" s="492"/>
      <c r="I217" s="492"/>
      <c r="J217" s="657"/>
      <c r="K217" s="618"/>
      <c r="L217" s="622"/>
      <c r="M217" s="613"/>
      <c r="N217" s="613"/>
      <c r="O217" s="610"/>
      <c r="P217" s="610"/>
      <c r="Q217" s="612"/>
      <c r="R217" s="613"/>
      <c r="S217" s="612"/>
      <c r="T217" s="612"/>
      <c r="U217" s="613"/>
      <c r="V217" s="612"/>
      <c r="W217" s="620"/>
      <c r="X217" s="742"/>
      <c r="Y217" s="742"/>
      <c r="Z217" s="742"/>
      <c r="AA217" s="742"/>
      <c r="AB217" s="742"/>
      <c r="AC217" s="742"/>
      <c r="AD217" s="742"/>
      <c r="AE217" s="742"/>
      <c r="AF217" s="742"/>
      <c r="AG217" s="742"/>
      <c r="AH217" s="742"/>
      <c r="AI217" s="742"/>
      <c r="AJ217" s="742"/>
      <c r="AK217" s="742"/>
      <c r="AL217" s="742"/>
      <c r="AM217" s="742"/>
    </row>
    <row r="218" ht="13.5" customHeight="1">
      <c r="A218" s="604" t="b">
        <v>0</v>
      </c>
      <c r="B218" s="475"/>
      <c r="C218" s="475"/>
      <c r="D218" s="492"/>
      <c r="E218" s="492"/>
      <c r="F218" s="632"/>
      <c r="G218" s="617"/>
      <c r="H218" s="492"/>
      <c r="I218" s="492"/>
      <c r="J218" s="657"/>
      <c r="K218" s="618"/>
      <c r="L218" s="622"/>
      <c r="M218" s="613"/>
      <c r="N218" s="613"/>
      <c r="O218" s="610"/>
      <c r="P218" s="610"/>
      <c r="Q218" s="612">
        <f t="shared" ref="Q218:Q809" si="1">P218-O218</f>
        <v>0</v>
      </c>
      <c r="R218" s="613"/>
      <c r="S218" s="612">
        <f t="shared" ref="S218:S809" si="2">R218-O218</f>
        <v>0</v>
      </c>
      <c r="T218" s="612">
        <f t="shared" ref="T218:T809" si="3">R218-P218</f>
        <v>0</v>
      </c>
      <c r="U218" s="613"/>
      <c r="V218" s="612">
        <f t="shared" ref="V218:V809" si="4">U218-O218</f>
        <v>0</v>
      </c>
      <c r="W218" s="620"/>
      <c r="X218" s="742"/>
      <c r="Y218" s="742"/>
      <c r="Z218" s="742"/>
      <c r="AA218" s="742"/>
      <c r="AB218" s="742"/>
      <c r="AC218" s="742"/>
      <c r="AD218" s="742"/>
      <c r="AE218" s="742"/>
      <c r="AF218" s="742"/>
      <c r="AG218" s="742"/>
      <c r="AH218" s="742"/>
      <c r="AI218" s="742"/>
      <c r="AJ218" s="742"/>
      <c r="AK218" s="742"/>
      <c r="AL218" s="742"/>
      <c r="AM218" s="742"/>
    </row>
    <row r="219" ht="13.5" customHeight="1">
      <c r="A219" s="604" t="b">
        <v>0</v>
      </c>
      <c r="B219" s="475"/>
      <c r="C219" s="475"/>
      <c r="D219" s="492"/>
      <c r="E219" s="492"/>
      <c r="F219" s="632"/>
      <c r="G219" s="617"/>
      <c r="H219" s="492"/>
      <c r="I219" s="492"/>
      <c r="J219" s="657"/>
      <c r="K219" s="618"/>
      <c r="L219" s="622"/>
      <c r="M219" s="613"/>
      <c r="N219" s="613"/>
      <c r="O219" s="610"/>
      <c r="P219" s="610"/>
      <c r="Q219" s="612">
        <f t="shared" si="1"/>
        <v>0</v>
      </c>
      <c r="R219" s="613"/>
      <c r="S219" s="612">
        <f t="shared" si="2"/>
        <v>0</v>
      </c>
      <c r="T219" s="612">
        <f t="shared" si="3"/>
        <v>0</v>
      </c>
      <c r="U219" s="613"/>
      <c r="V219" s="612">
        <f t="shared" si="4"/>
        <v>0</v>
      </c>
      <c r="W219" s="620"/>
      <c r="X219" s="742"/>
      <c r="Y219" s="742"/>
      <c r="Z219" s="742"/>
      <c r="AA219" s="742"/>
      <c r="AB219" s="742"/>
      <c r="AC219" s="742"/>
      <c r="AD219" s="742"/>
      <c r="AE219" s="742"/>
      <c r="AF219" s="742"/>
      <c r="AG219" s="742"/>
      <c r="AH219" s="742"/>
      <c r="AI219" s="742"/>
      <c r="AJ219" s="742"/>
      <c r="AK219" s="742"/>
      <c r="AL219" s="742"/>
      <c r="AM219" s="742"/>
    </row>
    <row r="220" ht="13.5" customHeight="1">
      <c r="A220" s="604" t="b">
        <v>0</v>
      </c>
      <c r="B220" s="475"/>
      <c r="C220" s="475"/>
      <c r="D220" s="492"/>
      <c r="E220" s="492"/>
      <c r="F220" s="632"/>
      <c r="G220" s="617"/>
      <c r="H220" s="492"/>
      <c r="I220" s="492"/>
      <c r="J220" s="657"/>
      <c r="K220" s="618"/>
      <c r="L220" s="622"/>
      <c r="M220" s="613"/>
      <c r="N220" s="613"/>
      <c r="O220" s="610"/>
      <c r="P220" s="610"/>
      <c r="Q220" s="612">
        <f t="shared" si="1"/>
        <v>0</v>
      </c>
      <c r="R220" s="613"/>
      <c r="S220" s="612">
        <f t="shared" si="2"/>
        <v>0</v>
      </c>
      <c r="T220" s="612">
        <f t="shared" si="3"/>
        <v>0</v>
      </c>
      <c r="U220" s="613"/>
      <c r="V220" s="612">
        <f t="shared" si="4"/>
        <v>0</v>
      </c>
      <c r="W220" s="620"/>
      <c r="X220" s="742"/>
      <c r="Y220" s="742"/>
      <c r="Z220" s="742"/>
      <c r="AA220" s="742"/>
      <c r="AB220" s="742"/>
      <c r="AC220" s="742"/>
      <c r="AD220" s="742"/>
      <c r="AE220" s="742"/>
      <c r="AF220" s="742"/>
      <c r="AG220" s="742"/>
      <c r="AH220" s="742"/>
      <c r="AI220" s="742"/>
      <c r="AJ220" s="742"/>
      <c r="AK220" s="742"/>
      <c r="AL220" s="742"/>
      <c r="AM220" s="742"/>
    </row>
    <row r="221" ht="13.5" customHeight="1">
      <c r="A221" s="604" t="b">
        <v>0</v>
      </c>
      <c r="B221" s="475"/>
      <c r="C221" s="475"/>
      <c r="D221" s="492"/>
      <c r="E221" s="492"/>
      <c r="F221" s="632"/>
      <c r="G221" s="617"/>
      <c r="H221" s="492"/>
      <c r="I221" s="492"/>
      <c r="J221" s="657"/>
      <c r="K221" s="618"/>
      <c r="L221" s="622"/>
      <c r="M221" s="613"/>
      <c r="N221" s="613"/>
      <c r="O221" s="610"/>
      <c r="P221" s="610"/>
      <c r="Q221" s="612">
        <f t="shared" si="1"/>
        <v>0</v>
      </c>
      <c r="R221" s="613"/>
      <c r="S221" s="612">
        <f t="shared" si="2"/>
        <v>0</v>
      </c>
      <c r="T221" s="612">
        <f t="shared" si="3"/>
        <v>0</v>
      </c>
      <c r="U221" s="613"/>
      <c r="V221" s="612">
        <f t="shared" si="4"/>
        <v>0</v>
      </c>
      <c r="W221" s="620"/>
      <c r="X221" s="742"/>
      <c r="Y221" s="742"/>
      <c r="Z221" s="742"/>
      <c r="AA221" s="742"/>
      <c r="AB221" s="742"/>
      <c r="AC221" s="742"/>
      <c r="AD221" s="742"/>
      <c r="AE221" s="742"/>
      <c r="AF221" s="742"/>
      <c r="AG221" s="742"/>
      <c r="AH221" s="742"/>
      <c r="AI221" s="742"/>
      <c r="AJ221" s="742"/>
      <c r="AK221" s="742"/>
      <c r="AL221" s="742"/>
      <c r="AM221" s="742"/>
    </row>
    <row r="222" ht="13.5" customHeight="1">
      <c r="A222" s="604" t="b">
        <v>0</v>
      </c>
      <c r="B222" s="475"/>
      <c r="C222" s="475"/>
      <c r="D222" s="492"/>
      <c r="E222" s="492"/>
      <c r="F222" s="632"/>
      <c r="G222" s="617"/>
      <c r="H222" s="492"/>
      <c r="I222" s="492"/>
      <c r="J222" s="657"/>
      <c r="K222" s="618"/>
      <c r="L222" s="622"/>
      <c r="M222" s="613"/>
      <c r="N222" s="613"/>
      <c r="O222" s="610"/>
      <c r="P222" s="610"/>
      <c r="Q222" s="612">
        <f t="shared" si="1"/>
        <v>0</v>
      </c>
      <c r="R222" s="613"/>
      <c r="S222" s="612">
        <f t="shared" si="2"/>
        <v>0</v>
      </c>
      <c r="T222" s="612">
        <f t="shared" si="3"/>
        <v>0</v>
      </c>
      <c r="U222" s="613"/>
      <c r="V222" s="612">
        <f t="shared" si="4"/>
        <v>0</v>
      </c>
      <c r="W222" s="620"/>
      <c r="X222" s="742"/>
      <c r="Y222" s="742"/>
      <c r="Z222" s="742"/>
      <c r="AA222" s="742"/>
      <c r="AB222" s="742"/>
      <c r="AC222" s="742"/>
      <c r="AD222" s="742"/>
      <c r="AE222" s="742"/>
      <c r="AF222" s="742"/>
      <c r="AG222" s="742"/>
      <c r="AH222" s="742"/>
      <c r="AI222" s="742"/>
      <c r="AJ222" s="742"/>
      <c r="AK222" s="742"/>
      <c r="AL222" s="742"/>
      <c r="AM222" s="742"/>
    </row>
    <row r="223" ht="13.5" customHeight="1">
      <c r="A223" s="604" t="b">
        <v>0</v>
      </c>
      <c r="B223" s="475"/>
      <c r="C223" s="475"/>
      <c r="D223" s="492"/>
      <c r="E223" s="492"/>
      <c r="F223" s="632"/>
      <c r="G223" s="617"/>
      <c r="H223" s="492"/>
      <c r="I223" s="492"/>
      <c r="J223" s="657"/>
      <c r="K223" s="618"/>
      <c r="L223" s="622"/>
      <c r="M223" s="613"/>
      <c r="N223" s="613"/>
      <c r="O223" s="610"/>
      <c r="P223" s="610"/>
      <c r="Q223" s="612">
        <f t="shared" si="1"/>
        <v>0</v>
      </c>
      <c r="R223" s="613"/>
      <c r="S223" s="612">
        <f t="shared" si="2"/>
        <v>0</v>
      </c>
      <c r="T223" s="612">
        <f t="shared" si="3"/>
        <v>0</v>
      </c>
      <c r="U223" s="613"/>
      <c r="V223" s="612">
        <f t="shared" si="4"/>
        <v>0</v>
      </c>
      <c r="W223" s="620"/>
      <c r="X223" s="742"/>
      <c r="Y223" s="742"/>
      <c r="Z223" s="742"/>
      <c r="AA223" s="742"/>
      <c r="AB223" s="742"/>
      <c r="AC223" s="742"/>
      <c r="AD223" s="742"/>
      <c r="AE223" s="742"/>
      <c r="AF223" s="742"/>
      <c r="AG223" s="742"/>
      <c r="AH223" s="742"/>
      <c r="AI223" s="742"/>
      <c r="AJ223" s="742"/>
      <c r="AK223" s="742"/>
      <c r="AL223" s="742"/>
      <c r="AM223" s="742"/>
    </row>
    <row r="224" ht="13.5" customHeight="1">
      <c r="A224" s="604" t="b">
        <v>0</v>
      </c>
      <c r="B224" s="475"/>
      <c r="C224" s="475"/>
      <c r="D224" s="492"/>
      <c r="E224" s="492"/>
      <c r="F224" s="632"/>
      <c r="G224" s="617"/>
      <c r="H224" s="492"/>
      <c r="I224" s="492"/>
      <c r="J224" s="657"/>
      <c r="K224" s="618"/>
      <c r="L224" s="622"/>
      <c r="M224" s="613"/>
      <c r="N224" s="613"/>
      <c r="O224" s="610"/>
      <c r="P224" s="610"/>
      <c r="Q224" s="612">
        <f t="shared" si="1"/>
        <v>0</v>
      </c>
      <c r="R224" s="613"/>
      <c r="S224" s="612">
        <f t="shared" si="2"/>
        <v>0</v>
      </c>
      <c r="T224" s="612">
        <f t="shared" si="3"/>
        <v>0</v>
      </c>
      <c r="U224" s="613"/>
      <c r="V224" s="612">
        <f t="shared" si="4"/>
        <v>0</v>
      </c>
      <c r="W224" s="620"/>
      <c r="X224" s="742"/>
      <c r="Y224" s="742"/>
      <c r="Z224" s="742"/>
      <c r="AA224" s="742"/>
      <c r="AB224" s="742"/>
      <c r="AC224" s="742"/>
      <c r="AD224" s="742"/>
      <c r="AE224" s="742"/>
      <c r="AF224" s="742"/>
      <c r="AG224" s="742"/>
      <c r="AH224" s="742"/>
      <c r="AI224" s="742"/>
      <c r="AJ224" s="742"/>
      <c r="AK224" s="742"/>
      <c r="AL224" s="742"/>
      <c r="AM224" s="742"/>
    </row>
    <row r="225" ht="13.5" customHeight="1">
      <c r="A225" s="604" t="b">
        <v>0</v>
      </c>
      <c r="B225" s="475"/>
      <c r="C225" s="475"/>
      <c r="D225" s="492"/>
      <c r="E225" s="492"/>
      <c r="F225" s="632"/>
      <c r="G225" s="617"/>
      <c r="H225" s="492"/>
      <c r="I225" s="492"/>
      <c r="J225" s="657"/>
      <c r="K225" s="618"/>
      <c r="L225" s="622"/>
      <c r="M225" s="613"/>
      <c r="N225" s="613"/>
      <c r="O225" s="610"/>
      <c r="P225" s="610"/>
      <c r="Q225" s="612">
        <f t="shared" si="1"/>
        <v>0</v>
      </c>
      <c r="R225" s="613"/>
      <c r="S225" s="612">
        <f t="shared" si="2"/>
        <v>0</v>
      </c>
      <c r="T225" s="612">
        <f t="shared" si="3"/>
        <v>0</v>
      </c>
      <c r="U225" s="613"/>
      <c r="V225" s="612">
        <f t="shared" si="4"/>
        <v>0</v>
      </c>
      <c r="W225" s="620"/>
      <c r="X225" s="742"/>
      <c r="Y225" s="742"/>
      <c r="Z225" s="742"/>
      <c r="AA225" s="742"/>
      <c r="AB225" s="742"/>
      <c r="AC225" s="742"/>
      <c r="AD225" s="742"/>
      <c r="AE225" s="742"/>
      <c r="AF225" s="742"/>
      <c r="AG225" s="742"/>
      <c r="AH225" s="742"/>
      <c r="AI225" s="742"/>
      <c r="AJ225" s="742"/>
      <c r="AK225" s="742"/>
      <c r="AL225" s="742"/>
      <c r="AM225" s="742"/>
    </row>
    <row r="226" ht="13.5" customHeight="1">
      <c r="A226" s="604" t="b">
        <v>0</v>
      </c>
      <c r="B226" s="475"/>
      <c r="C226" s="475"/>
      <c r="D226" s="492"/>
      <c r="E226" s="492"/>
      <c r="F226" s="632"/>
      <c r="G226" s="617"/>
      <c r="H226" s="492"/>
      <c r="I226" s="492"/>
      <c r="J226" s="657"/>
      <c r="K226" s="618"/>
      <c r="L226" s="622"/>
      <c r="M226" s="613"/>
      <c r="N226" s="613"/>
      <c r="O226" s="610"/>
      <c r="P226" s="610"/>
      <c r="Q226" s="612">
        <f t="shared" si="1"/>
        <v>0</v>
      </c>
      <c r="R226" s="613"/>
      <c r="S226" s="612">
        <f t="shared" si="2"/>
        <v>0</v>
      </c>
      <c r="T226" s="612">
        <f t="shared" si="3"/>
        <v>0</v>
      </c>
      <c r="U226" s="613"/>
      <c r="V226" s="612">
        <f t="shared" si="4"/>
        <v>0</v>
      </c>
      <c r="W226" s="620"/>
      <c r="X226" s="742"/>
      <c r="Y226" s="742"/>
      <c r="Z226" s="742"/>
      <c r="AA226" s="742"/>
      <c r="AB226" s="742"/>
      <c r="AC226" s="742"/>
      <c r="AD226" s="742"/>
      <c r="AE226" s="742"/>
      <c r="AF226" s="742"/>
      <c r="AG226" s="742"/>
      <c r="AH226" s="742"/>
      <c r="AI226" s="742"/>
      <c r="AJ226" s="742"/>
      <c r="AK226" s="742"/>
      <c r="AL226" s="742"/>
      <c r="AM226" s="742"/>
    </row>
    <row r="227" ht="13.5" customHeight="1">
      <c r="A227" s="604" t="b">
        <v>0</v>
      </c>
      <c r="B227" s="475"/>
      <c r="C227" s="475"/>
      <c r="D227" s="492"/>
      <c r="E227" s="492"/>
      <c r="F227" s="632"/>
      <c r="G227" s="617"/>
      <c r="H227" s="492"/>
      <c r="I227" s="492"/>
      <c r="J227" s="657"/>
      <c r="K227" s="618"/>
      <c r="L227" s="622"/>
      <c r="M227" s="613"/>
      <c r="N227" s="613"/>
      <c r="O227" s="610"/>
      <c r="P227" s="610"/>
      <c r="Q227" s="612">
        <f t="shared" si="1"/>
        <v>0</v>
      </c>
      <c r="R227" s="613"/>
      <c r="S227" s="612">
        <f t="shared" si="2"/>
        <v>0</v>
      </c>
      <c r="T227" s="612">
        <f t="shared" si="3"/>
        <v>0</v>
      </c>
      <c r="U227" s="613"/>
      <c r="V227" s="612">
        <f t="shared" si="4"/>
        <v>0</v>
      </c>
      <c r="W227" s="620"/>
      <c r="X227" s="742"/>
      <c r="Y227" s="742"/>
      <c r="Z227" s="742"/>
      <c r="AA227" s="742"/>
      <c r="AB227" s="742"/>
      <c r="AC227" s="742"/>
      <c r="AD227" s="742"/>
      <c r="AE227" s="742"/>
      <c r="AF227" s="742"/>
      <c r="AG227" s="742"/>
      <c r="AH227" s="742"/>
      <c r="AI227" s="742"/>
      <c r="AJ227" s="742"/>
      <c r="AK227" s="742"/>
      <c r="AL227" s="742"/>
      <c r="AM227" s="742"/>
    </row>
    <row r="228" ht="13.5" customHeight="1">
      <c r="A228" s="604" t="b">
        <v>0</v>
      </c>
      <c r="B228" s="475"/>
      <c r="C228" s="475"/>
      <c r="D228" s="492"/>
      <c r="E228" s="492"/>
      <c r="F228" s="632"/>
      <c r="G228" s="617"/>
      <c r="H228" s="492"/>
      <c r="I228" s="492"/>
      <c r="J228" s="657"/>
      <c r="K228" s="618"/>
      <c r="L228" s="622"/>
      <c r="M228" s="613"/>
      <c r="N228" s="613"/>
      <c r="O228" s="610"/>
      <c r="P228" s="610"/>
      <c r="Q228" s="612">
        <f t="shared" si="1"/>
        <v>0</v>
      </c>
      <c r="R228" s="613"/>
      <c r="S228" s="612">
        <f t="shared" si="2"/>
        <v>0</v>
      </c>
      <c r="T228" s="612">
        <f t="shared" si="3"/>
        <v>0</v>
      </c>
      <c r="U228" s="613"/>
      <c r="V228" s="612">
        <f t="shared" si="4"/>
        <v>0</v>
      </c>
      <c r="W228" s="620"/>
      <c r="X228" s="742"/>
      <c r="Y228" s="742"/>
      <c r="Z228" s="742"/>
      <c r="AA228" s="742"/>
      <c r="AB228" s="742"/>
      <c r="AC228" s="742"/>
      <c r="AD228" s="742"/>
      <c r="AE228" s="742"/>
      <c r="AF228" s="742"/>
      <c r="AG228" s="742"/>
      <c r="AH228" s="742"/>
      <c r="AI228" s="742"/>
      <c r="AJ228" s="742"/>
      <c r="AK228" s="742"/>
      <c r="AL228" s="742"/>
      <c r="AM228" s="742"/>
    </row>
    <row r="229" ht="13.5" customHeight="1">
      <c r="A229" s="604" t="b">
        <v>0</v>
      </c>
      <c r="B229" s="475"/>
      <c r="C229" s="475"/>
      <c r="D229" s="492"/>
      <c r="E229" s="492"/>
      <c r="F229" s="632"/>
      <c r="G229" s="617"/>
      <c r="H229" s="492"/>
      <c r="I229" s="492"/>
      <c r="J229" s="657"/>
      <c r="K229" s="618"/>
      <c r="L229" s="622"/>
      <c r="M229" s="613"/>
      <c r="N229" s="613"/>
      <c r="O229" s="610"/>
      <c r="P229" s="610"/>
      <c r="Q229" s="612">
        <f t="shared" si="1"/>
        <v>0</v>
      </c>
      <c r="R229" s="613"/>
      <c r="S229" s="612">
        <f t="shared" si="2"/>
        <v>0</v>
      </c>
      <c r="T229" s="612">
        <f t="shared" si="3"/>
        <v>0</v>
      </c>
      <c r="U229" s="613"/>
      <c r="V229" s="612">
        <f t="shared" si="4"/>
        <v>0</v>
      </c>
      <c r="W229" s="620"/>
      <c r="X229" s="742"/>
      <c r="Y229" s="742"/>
      <c r="Z229" s="742"/>
      <c r="AA229" s="742"/>
      <c r="AB229" s="742"/>
      <c r="AC229" s="742"/>
      <c r="AD229" s="742"/>
      <c r="AE229" s="742"/>
      <c r="AF229" s="742"/>
      <c r="AG229" s="742"/>
      <c r="AH229" s="742"/>
      <c r="AI229" s="742"/>
      <c r="AJ229" s="742"/>
      <c r="AK229" s="742"/>
      <c r="AL229" s="742"/>
      <c r="AM229" s="742"/>
    </row>
    <row r="230" ht="13.5" customHeight="1">
      <c r="A230" s="604" t="b">
        <v>0</v>
      </c>
      <c r="B230" s="475"/>
      <c r="C230" s="475"/>
      <c r="D230" s="492"/>
      <c r="E230" s="492"/>
      <c r="F230" s="632"/>
      <c r="G230" s="617"/>
      <c r="H230" s="492"/>
      <c r="I230" s="492"/>
      <c r="J230" s="657"/>
      <c r="K230" s="618"/>
      <c r="L230" s="622"/>
      <c r="M230" s="613"/>
      <c r="N230" s="613"/>
      <c r="O230" s="610"/>
      <c r="P230" s="610"/>
      <c r="Q230" s="612">
        <f t="shared" si="1"/>
        <v>0</v>
      </c>
      <c r="R230" s="613"/>
      <c r="S230" s="612">
        <f t="shared" si="2"/>
        <v>0</v>
      </c>
      <c r="T230" s="612">
        <f t="shared" si="3"/>
        <v>0</v>
      </c>
      <c r="U230" s="613"/>
      <c r="V230" s="612">
        <f t="shared" si="4"/>
        <v>0</v>
      </c>
      <c r="W230" s="620"/>
      <c r="X230" s="742"/>
      <c r="Y230" s="742"/>
      <c r="Z230" s="742"/>
      <c r="AA230" s="742"/>
      <c r="AB230" s="742"/>
      <c r="AC230" s="742"/>
      <c r="AD230" s="742"/>
      <c r="AE230" s="742"/>
      <c r="AF230" s="742"/>
      <c r="AG230" s="742"/>
      <c r="AH230" s="742"/>
      <c r="AI230" s="742"/>
      <c r="AJ230" s="742"/>
      <c r="AK230" s="742"/>
      <c r="AL230" s="742"/>
      <c r="AM230" s="742"/>
    </row>
    <row r="231" ht="13.5" customHeight="1">
      <c r="A231" s="604" t="b">
        <v>0</v>
      </c>
      <c r="B231" s="475"/>
      <c r="C231" s="475"/>
      <c r="D231" s="492"/>
      <c r="E231" s="492"/>
      <c r="F231" s="632"/>
      <c r="G231" s="617"/>
      <c r="H231" s="492"/>
      <c r="I231" s="492"/>
      <c r="J231" s="657"/>
      <c r="K231" s="618"/>
      <c r="L231" s="622"/>
      <c r="M231" s="613"/>
      <c r="N231" s="613"/>
      <c r="O231" s="610"/>
      <c r="P231" s="610"/>
      <c r="Q231" s="612">
        <f t="shared" si="1"/>
        <v>0</v>
      </c>
      <c r="R231" s="613"/>
      <c r="S231" s="612">
        <f t="shared" si="2"/>
        <v>0</v>
      </c>
      <c r="T231" s="612">
        <f t="shared" si="3"/>
        <v>0</v>
      </c>
      <c r="U231" s="613"/>
      <c r="V231" s="612">
        <f t="shared" si="4"/>
        <v>0</v>
      </c>
      <c r="W231" s="620"/>
      <c r="X231" s="742"/>
      <c r="Y231" s="742"/>
      <c r="Z231" s="742"/>
      <c r="AA231" s="742"/>
      <c r="AB231" s="742"/>
      <c r="AC231" s="742"/>
      <c r="AD231" s="742"/>
      <c r="AE231" s="742"/>
      <c r="AF231" s="742"/>
      <c r="AG231" s="742"/>
      <c r="AH231" s="742"/>
      <c r="AI231" s="742"/>
      <c r="AJ231" s="742"/>
      <c r="AK231" s="742"/>
      <c r="AL231" s="742"/>
      <c r="AM231" s="742"/>
    </row>
    <row r="232" ht="13.5" customHeight="1">
      <c r="A232" s="604" t="b">
        <v>0</v>
      </c>
      <c r="B232" s="475"/>
      <c r="C232" s="475"/>
      <c r="D232" s="492"/>
      <c r="E232" s="492"/>
      <c r="F232" s="632"/>
      <c r="G232" s="617"/>
      <c r="H232" s="492"/>
      <c r="I232" s="492"/>
      <c r="J232" s="657"/>
      <c r="K232" s="618"/>
      <c r="L232" s="622"/>
      <c r="M232" s="613"/>
      <c r="N232" s="613"/>
      <c r="O232" s="610"/>
      <c r="P232" s="610"/>
      <c r="Q232" s="612">
        <f t="shared" si="1"/>
        <v>0</v>
      </c>
      <c r="R232" s="613"/>
      <c r="S232" s="612">
        <f t="shared" si="2"/>
        <v>0</v>
      </c>
      <c r="T232" s="612">
        <f t="shared" si="3"/>
        <v>0</v>
      </c>
      <c r="U232" s="613"/>
      <c r="V232" s="612">
        <f t="shared" si="4"/>
        <v>0</v>
      </c>
      <c r="W232" s="620"/>
      <c r="X232" s="742"/>
      <c r="Y232" s="742"/>
      <c r="Z232" s="742"/>
      <c r="AA232" s="742"/>
      <c r="AB232" s="742"/>
      <c r="AC232" s="742"/>
      <c r="AD232" s="742"/>
      <c r="AE232" s="742"/>
      <c r="AF232" s="742"/>
      <c r="AG232" s="742"/>
      <c r="AH232" s="742"/>
      <c r="AI232" s="742"/>
      <c r="AJ232" s="742"/>
      <c r="AK232" s="742"/>
      <c r="AL232" s="742"/>
      <c r="AM232" s="742"/>
    </row>
    <row r="233" ht="13.5" customHeight="1">
      <c r="A233" s="604" t="b">
        <v>0</v>
      </c>
      <c r="B233" s="475"/>
      <c r="C233" s="475"/>
      <c r="D233" s="492"/>
      <c r="E233" s="492"/>
      <c r="F233" s="632"/>
      <c r="G233" s="617"/>
      <c r="H233" s="492"/>
      <c r="I233" s="492"/>
      <c r="J233" s="657"/>
      <c r="K233" s="618"/>
      <c r="L233" s="622"/>
      <c r="M233" s="613"/>
      <c r="N233" s="613"/>
      <c r="O233" s="610"/>
      <c r="P233" s="610"/>
      <c r="Q233" s="612">
        <f t="shared" si="1"/>
        <v>0</v>
      </c>
      <c r="R233" s="613"/>
      <c r="S233" s="612">
        <f t="shared" si="2"/>
        <v>0</v>
      </c>
      <c r="T233" s="612">
        <f t="shared" si="3"/>
        <v>0</v>
      </c>
      <c r="U233" s="613"/>
      <c r="V233" s="612">
        <f t="shared" si="4"/>
        <v>0</v>
      </c>
      <c r="W233" s="620"/>
      <c r="X233" s="742"/>
      <c r="Y233" s="742"/>
      <c r="Z233" s="742"/>
      <c r="AA233" s="742"/>
      <c r="AB233" s="742"/>
      <c r="AC233" s="742"/>
      <c r="AD233" s="742"/>
      <c r="AE233" s="742"/>
      <c r="AF233" s="742"/>
      <c r="AG233" s="742"/>
      <c r="AH233" s="742"/>
      <c r="AI233" s="742"/>
      <c r="AJ233" s="742"/>
      <c r="AK233" s="742"/>
      <c r="AL233" s="742"/>
      <c r="AM233" s="742"/>
    </row>
    <row r="234" ht="13.5" customHeight="1">
      <c r="A234" s="604" t="b">
        <v>0</v>
      </c>
      <c r="B234" s="475"/>
      <c r="C234" s="475"/>
      <c r="D234" s="492"/>
      <c r="E234" s="492"/>
      <c r="F234" s="632"/>
      <c r="G234" s="617"/>
      <c r="H234" s="492"/>
      <c r="I234" s="492"/>
      <c r="J234" s="657"/>
      <c r="K234" s="618"/>
      <c r="L234" s="622"/>
      <c r="M234" s="613"/>
      <c r="N234" s="613"/>
      <c r="O234" s="610"/>
      <c r="P234" s="610"/>
      <c r="Q234" s="612">
        <f t="shared" si="1"/>
        <v>0</v>
      </c>
      <c r="R234" s="613"/>
      <c r="S234" s="612">
        <f t="shared" si="2"/>
        <v>0</v>
      </c>
      <c r="T234" s="612">
        <f t="shared" si="3"/>
        <v>0</v>
      </c>
      <c r="U234" s="613"/>
      <c r="V234" s="612">
        <f t="shared" si="4"/>
        <v>0</v>
      </c>
      <c r="W234" s="620"/>
      <c r="X234" s="742"/>
      <c r="Y234" s="742"/>
      <c r="Z234" s="742"/>
      <c r="AA234" s="742"/>
      <c r="AB234" s="742"/>
      <c r="AC234" s="742"/>
      <c r="AD234" s="742"/>
      <c r="AE234" s="742"/>
      <c r="AF234" s="742"/>
      <c r="AG234" s="742"/>
      <c r="AH234" s="742"/>
      <c r="AI234" s="742"/>
      <c r="AJ234" s="742"/>
      <c r="AK234" s="742"/>
      <c r="AL234" s="742"/>
      <c r="AM234" s="742"/>
    </row>
    <row r="235" ht="13.5" customHeight="1">
      <c r="A235" s="604" t="b">
        <v>0</v>
      </c>
      <c r="B235" s="475"/>
      <c r="C235" s="475"/>
      <c r="D235" s="492"/>
      <c r="E235" s="492"/>
      <c r="F235" s="632"/>
      <c r="G235" s="617"/>
      <c r="H235" s="492"/>
      <c r="I235" s="492"/>
      <c r="J235" s="657"/>
      <c r="K235" s="618"/>
      <c r="L235" s="622"/>
      <c r="M235" s="613"/>
      <c r="N235" s="613"/>
      <c r="O235" s="610"/>
      <c r="P235" s="610"/>
      <c r="Q235" s="612">
        <f t="shared" si="1"/>
        <v>0</v>
      </c>
      <c r="R235" s="613"/>
      <c r="S235" s="612">
        <f t="shared" si="2"/>
        <v>0</v>
      </c>
      <c r="T235" s="612">
        <f t="shared" si="3"/>
        <v>0</v>
      </c>
      <c r="U235" s="613"/>
      <c r="V235" s="612">
        <f t="shared" si="4"/>
        <v>0</v>
      </c>
      <c r="W235" s="620"/>
      <c r="X235" s="742"/>
      <c r="Y235" s="742"/>
      <c r="Z235" s="742"/>
      <c r="AA235" s="742"/>
      <c r="AB235" s="742"/>
      <c r="AC235" s="742"/>
      <c r="AD235" s="742"/>
      <c r="AE235" s="742"/>
      <c r="AF235" s="742"/>
      <c r="AG235" s="742"/>
      <c r="AH235" s="742"/>
      <c r="AI235" s="742"/>
      <c r="AJ235" s="742"/>
      <c r="AK235" s="742"/>
      <c r="AL235" s="742"/>
      <c r="AM235" s="742"/>
    </row>
    <row r="236" ht="13.5" customHeight="1">
      <c r="A236" s="604" t="b">
        <v>0</v>
      </c>
      <c r="B236" s="475"/>
      <c r="C236" s="475"/>
      <c r="D236" s="492"/>
      <c r="E236" s="492"/>
      <c r="F236" s="632"/>
      <c r="G236" s="617"/>
      <c r="H236" s="492"/>
      <c r="I236" s="492"/>
      <c r="J236" s="657"/>
      <c r="K236" s="618"/>
      <c r="L236" s="622"/>
      <c r="M236" s="613"/>
      <c r="N236" s="613"/>
      <c r="O236" s="610"/>
      <c r="P236" s="610"/>
      <c r="Q236" s="612">
        <f t="shared" si="1"/>
        <v>0</v>
      </c>
      <c r="R236" s="613"/>
      <c r="S236" s="612">
        <f t="shared" si="2"/>
        <v>0</v>
      </c>
      <c r="T236" s="612">
        <f t="shared" si="3"/>
        <v>0</v>
      </c>
      <c r="U236" s="613"/>
      <c r="V236" s="612">
        <f t="shared" si="4"/>
        <v>0</v>
      </c>
      <c r="W236" s="620"/>
      <c r="X236" s="742"/>
      <c r="Y236" s="742"/>
      <c r="Z236" s="742"/>
      <c r="AA236" s="742"/>
      <c r="AB236" s="742"/>
      <c r="AC236" s="742"/>
      <c r="AD236" s="742"/>
      <c r="AE236" s="742"/>
      <c r="AF236" s="742"/>
      <c r="AG236" s="742"/>
      <c r="AH236" s="742"/>
      <c r="AI236" s="742"/>
      <c r="AJ236" s="742"/>
      <c r="AK236" s="742"/>
      <c r="AL236" s="742"/>
      <c r="AM236" s="742"/>
    </row>
    <row r="237" ht="13.5" customHeight="1">
      <c r="A237" s="604" t="b">
        <v>0</v>
      </c>
      <c r="B237" s="475"/>
      <c r="C237" s="475"/>
      <c r="D237" s="492"/>
      <c r="E237" s="492"/>
      <c r="F237" s="632"/>
      <c r="G237" s="617"/>
      <c r="H237" s="492"/>
      <c r="I237" s="492"/>
      <c r="J237" s="657"/>
      <c r="K237" s="618"/>
      <c r="L237" s="622"/>
      <c r="M237" s="613"/>
      <c r="N237" s="613"/>
      <c r="O237" s="610"/>
      <c r="P237" s="610"/>
      <c r="Q237" s="612">
        <f t="shared" si="1"/>
        <v>0</v>
      </c>
      <c r="R237" s="613"/>
      <c r="S237" s="612">
        <f t="shared" si="2"/>
        <v>0</v>
      </c>
      <c r="T237" s="612">
        <f t="shared" si="3"/>
        <v>0</v>
      </c>
      <c r="U237" s="613"/>
      <c r="V237" s="612">
        <f t="shared" si="4"/>
        <v>0</v>
      </c>
      <c r="W237" s="620"/>
      <c r="X237" s="742"/>
      <c r="Y237" s="742"/>
      <c r="Z237" s="742"/>
      <c r="AA237" s="742"/>
      <c r="AB237" s="742"/>
      <c r="AC237" s="742"/>
      <c r="AD237" s="742"/>
      <c r="AE237" s="742"/>
      <c r="AF237" s="742"/>
      <c r="AG237" s="742"/>
      <c r="AH237" s="742"/>
      <c r="AI237" s="742"/>
      <c r="AJ237" s="742"/>
      <c r="AK237" s="742"/>
      <c r="AL237" s="742"/>
      <c r="AM237" s="742"/>
    </row>
    <row r="238" ht="13.5" customHeight="1">
      <c r="A238" s="604" t="b">
        <v>0</v>
      </c>
      <c r="B238" s="475"/>
      <c r="C238" s="475"/>
      <c r="D238" s="492"/>
      <c r="E238" s="492"/>
      <c r="F238" s="632"/>
      <c r="G238" s="617"/>
      <c r="H238" s="492"/>
      <c r="I238" s="492"/>
      <c r="J238" s="657"/>
      <c r="K238" s="618"/>
      <c r="L238" s="622"/>
      <c r="M238" s="613"/>
      <c r="N238" s="613"/>
      <c r="O238" s="610"/>
      <c r="P238" s="610"/>
      <c r="Q238" s="612">
        <f t="shared" si="1"/>
        <v>0</v>
      </c>
      <c r="R238" s="613"/>
      <c r="S238" s="612">
        <f t="shared" si="2"/>
        <v>0</v>
      </c>
      <c r="T238" s="612">
        <f t="shared" si="3"/>
        <v>0</v>
      </c>
      <c r="U238" s="613"/>
      <c r="V238" s="612">
        <f t="shared" si="4"/>
        <v>0</v>
      </c>
      <c r="W238" s="620"/>
      <c r="X238" s="742"/>
      <c r="Y238" s="742"/>
      <c r="Z238" s="742"/>
      <c r="AA238" s="742"/>
      <c r="AB238" s="742"/>
      <c r="AC238" s="742"/>
      <c r="AD238" s="742"/>
      <c r="AE238" s="742"/>
      <c r="AF238" s="742"/>
      <c r="AG238" s="742"/>
      <c r="AH238" s="742"/>
      <c r="AI238" s="742"/>
      <c r="AJ238" s="742"/>
      <c r="AK238" s="742"/>
      <c r="AL238" s="742"/>
      <c r="AM238" s="742"/>
    </row>
    <row r="239" ht="13.5" customHeight="1">
      <c r="A239" s="604" t="b">
        <v>0</v>
      </c>
      <c r="B239" s="475"/>
      <c r="C239" s="475"/>
      <c r="D239" s="492"/>
      <c r="E239" s="492"/>
      <c r="F239" s="632"/>
      <c r="G239" s="617"/>
      <c r="H239" s="492"/>
      <c r="I239" s="492"/>
      <c r="J239" s="657"/>
      <c r="K239" s="618"/>
      <c r="L239" s="622"/>
      <c r="M239" s="613"/>
      <c r="N239" s="613"/>
      <c r="O239" s="610"/>
      <c r="P239" s="610"/>
      <c r="Q239" s="612">
        <f t="shared" si="1"/>
        <v>0</v>
      </c>
      <c r="R239" s="613"/>
      <c r="S239" s="612">
        <f t="shared" si="2"/>
        <v>0</v>
      </c>
      <c r="T239" s="612">
        <f t="shared" si="3"/>
        <v>0</v>
      </c>
      <c r="U239" s="613"/>
      <c r="V239" s="612">
        <f t="shared" si="4"/>
        <v>0</v>
      </c>
      <c r="W239" s="620"/>
      <c r="X239" s="742"/>
      <c r="Y239" s="742"/>
      <c r="Z239" s="742"/>
      <c r="AA239" s="742"/>
      <c r="AB239" s="742"/>
      <c r="AC239" s="742"/>
      <c r="AD239" s="742"/>
      <c r="AE239" s="742"/>
      <c r="AF239" s="742"/>
      <c r="AG239" s="742"/>
      <c r="AH239" s="742"/>
      <c r="AI239" s="742"/>
      <c r="AJ239" s="742"/>
      <c r="AK239" s="742"/>
      <c r="AL239" s="742"/>
      <c r="AM239" s="742"/>
    </row>
    <row r="240" ht="13.5" customHeight="1">
      <c r="A240" s="604" t="b">
        <v>0</v>
      </c>
      <c r="B240" s="475"/>
      <c r="C240" s="475"/>
      <c r="D240" s="492"/>
      <c r="E240" s="492"/>
      <c r="F240" s="632"/>
      <c r="G240" s="617"/>
      <c r="H240" s="492"/>
      <c r="I240" s="492"/>
      <c r="J240" s="657"/>
      <c r="K240" s="618"/>
      <c r="L240" s="622"/>
      <c r="M240" s="613"/>
      <c r="N240" s="613"/>
      <c r="O240" s="610"/>
      <c r="P240" s="610"/>
      <c r="Q240" s="612">
        <f t="shared" si="1"/>
        <v>0</v>
      </c>
      <c r="R240" s="613"/>
      <c r="S240" s="612">
        <f t="shared" si="2"/>
        <v>0</v>
      </c>
      <c r="T240" s="612">
        <f t="shared" si="3"/>
        <v>0</v>
      </c>
      <c r="U240" s="613"/>
      <c r="V240" s="612">
        <f t="shared" si="4"/>
        <v>0</v>
      </c>
      <c r="W240" s="620"/>
      <c r="X240" s="742"/>
      <c r="Y240" s="742"/>
      <c r="Z240" s="742"/>
      <c r="AA240" s="742"/>
      <c r="AB240" s="742"/>
      <c r="AC240" s="742"/>
      <c r="AD240" s="742"/>
      <c r="AE240" s="742"/>
      <c r="AF240" s="742"/>
      <c r="AG240" s="742"/>
      <c r="AH240" s="742"/>
      <c r="AI240" s="742"/>
      <c r="AJ240" s="742"/>
      <c r="AK240" s="742"/>
      <c r="AL240" s="742"/>
      <c r="AM240" s="742"/>
    </row>
    <row r="241" ht="13.5" customHeight="1">
      <c r="A241" s="604" t="b">
        <v>0</v>
      </c>
      <c r="B241" s="475"/>
      <c r="C241" s="475"/>
      <c r="D241" s="492"/>
      <c r="E241" s="492"/>
      <c r="F241" s="632"/>
      <c r="G241" s="617"/>
      <c r="H241" s="492"/>
      <c r="I241" s="492"/>
      <c r="J241" s="657"/>
      <c r="K241" s="618"/>
      <c r="L241" s="622"/>
      <c r="M241" s="613"/>
      <c r="N241" s="613"/>
      <c r="O241" s="610"/>
      <c r="P241" s="610"/>
      <c r="Q241" s="612">
        <f t="shared" si="1"/>
        <v>0</v>
      </c>
      <c r="R241" s="613"/>
      <c r="S241" s="612">
        <f t="shared" si="2"/>
        <v>0</v>
      </c>
      <c r="T241" s="612">
        <f t="shared" si="3"/>
        <v>0</v>
      </c>
      <c r="U241" s="613"/>
      <c r="V241" s="612">
        <f t="shared" si="4"/>
        <v>0</v>
      </c>
      <c r="W241" s="620"/>
      <c r="X241" s="742"/>
      <c r="Y241" s="742"/>
      <c r="Z241" s="742"/>
      <c r="AA241" s="742"/>
      <c r="AB241" s="742"/>
      <c r="AC241" s="742"/>
      <c r="AD241" s="742"/>
      <c r="AE241" s="742"/>
      <c r="AF241" s="742"/>
      <c r="AG241" s="742"/>
      <c r="AH241" s="742"/>
      <c r="AI241" s="742"/>
      <c r="AJ241" s="742"/>
      <c r="AK241" s="742"/>
      <c r="AL241" s="742"/>
      <c r="AM241" s="742"/>
    </row>
    <row r="242" ht="13.5" customHeight="1">
      <c r="A242" s="604" t="b">
        <v>0</v>
      </c>
      <c r="B242" s="475"/>
      <c r="C242" s="475"/>
      <c r="D242" s="492"/>
      <c r="E242" s="492"/>
      <c r="F242" s="632"/>
      <c r="G242" s="617"/>
      <c r="H242" s="492"/>
      <c r="I242" s="492"/>
      <c r="J242" s="657"/>
      <c r="K242" s="618"/>
      <c r="L242" s="622"/>
      <c r="M242" s="613"/>
      <c r="N242" s="613"/>
      <c r="O242" s="610"/>
      <c r="P242" s="610"/>
      <c r="Q242" s="612">
        <f t="shared" si="1"/>
        <v>0</v>
      </c>
      <c r="R242" s="613"/>
      <c r="S242" s="612">
        <f t="shared" si="2"/>
        <v>0</v>
      </c>
      <c r="T242" s="612">
        <f t="shared" si="3"/>
        <v>0</v>
      </c>
      <c r="U242" s="613"/>
      <c r="V242" s="612">
        <f t="shared" si="4"/>
        <v>0</v>
      </c>
      <c r="W242" s="620"/>
      <c r="X242" s="742"/>
      <c r="Y242" s="742"/>
      <c r="Z242" s="742"/>
      <c r="AA242" s="742"/>
      <c r="AB242" s="742"/>
      <c r="AC242" s="742"/>
      <c r="AD242" s="742"/>
      <c r="AE242" s="742"/>
      <c r="AF242" s="742"/>
      <c r="AG242" s="742"/>
      <c r="AH242" s="742"/>
      <c r="AI242" s="742"/>
      <c r="AJ242" s="742"/>
      <c r="AK242" s="742"/>
      <c r="AL242" s="742"/>
      <c r="AM242" s="742"/>
    </row>
    <row r="243" ht="13.5" customHeight="1">
      <c r="A243" s="604" t="b">
        <v>0</v>
      </c>
      <c r="B243" s="475"/>
      <c r="C243" s="475"/>
      <c r="D243" s="492"/>
      <c r="E243" s="492"/>
      <c r="F243" s="632"/>
      <c r="G243" s="617"/>
      <c r="H243" s="492"/>
      <c r="I243" s="492"/>
      <c r="J243" s="657"/>
      <c r="K243" s="618"/>
      <c r="L243" s="622"/>
      <c r="M243" s="613"/>
      <c r="N243" s="613"/>
      <c r="O243" s="610"/>
      <c r="P243" s="610"/>
      <c r="Q243" s="612">
        <f t="shared" si="1"/>
        <v>0</v>
      </c>
      <c r="R243" s="613"/>
      <c r="S243" s="612">
        <f t="shared" si="2"/>
        <v>0</v>
      </c>
      <c r="T243" s="612">
        <f t="shared" si="3"/>
        <v>0</v>
      </c>
      <c r="U243" s="613"/>
      <c r="V243" s="612">
        <f t="shared" si="4"/>
        <v>0</v>
      </c>
      <c r="W243" s="620"/>
      <c r="X243" s="742"/>
      <c r="Y243" s="742"/>
      <c r="Z243" s="742"/>
      <c r="AA243" s="742"/>
      <c r="AB243" s="742"/>
      <c r="AC243" s="742"/>
      <c r="AD243" s="742"/>
      <c r="AE243" s="742"/>
      <c r="AF243" s="742"/>
      <c r="AG243" s="742"/>
      <c r="AH243" s="742"/>
      <c r="AI243" s="742"/>
      <c r="AJ243" s="742"/>
      <c r="AK243" s="742"/>
      <c r="AL243" s="742"/>
      <c r="AM243" s="742"/>
    </row>
    <row r="244" ht="13.5" customHeight="1">
      <c r="A244" s="604" t="b">
        <v>0</v>
      </c>
      <c r="B244" s="475"/>
      <c r="C244" s="475"/>
      <c r="D244" s="492"/>
      <c r="E244" s="492"/>
      <c r="F244" s="632"/>
      <c r="G244" s="617"/>
      <c r="H244" s="492"/>
      <c r="I244" s="492"/>
      <c r="J244" s="657"/>
      <c r="K244" s="618"/>
      <c r="L244" s="622"/>
      <c r="M244" s="613"/>
      <c r="N244" s="613"/>
      <c r="O244" s="610"/>
      <c r="P244" s="610"/>
      <c r="Q244" s="612">
        <f t="shared" si="1"/>
        <v>0</v>
      </c>
      <c r="R244" s="613"/>
      <c r="S244" s="612">
        <f t="shared" si="2"/>
        <v>0</v>
      </c>
      <c r="T244" s="612">
        <f t="shared" si="3"/>
        <v>0</v>
      </c>
      <c r="U244" s="613"/>
      <c r="V244" s="612">
        <f t="shared" si="4"/>
        <v>0</v>
      </c>
      <c r="W244" s="620"/>
      <c r="X244" s="742"/>
      <c r="Y244" s="742"/>
      <c r="Z244" s="742"/>
      <c r="AA244" s="742"/>
      <c r="AB244" s="742"/>
      <c r="AC244" s="742"/>
      <c r="AD244" s="742"/>
      <c r="AE244" s="742"/>
      <c r="AF244" s="742"/>
      <c r="AG244" s="742"/>
      <c r="AH244" s="742"/>
      <c r="AI244" s="742"/>
      <c r="AJ244" s="742"/>
      <c r="AK244" s="742"/>
      <c r="AL244" s="742"/>
      <c r="AM244" s="742"/>
    </row>
    <row r="245" ht="13.5" customHeight="1">
      <c r="A245" s="604" t="b">
        <v>0</v>
      </c>
      <c r="B245" s="475"/>
      <c r="C245" s="475"/>
      <c r="D245" s="492"/>
      <c r="E245" s="492"/>
      <c r="F245" s="632"/>
      <c r="G245" s="617"/>
      <c r="H245" s="492"/>
      <c r="I245" s="492"/>
      <c r="J245" s="657"/>
      <c r="K245" s="618"/>
      <c r="L245" s="622"/>
      <c r="M245" s="613"/>
      <c r="N245" s="613"/>
      <c r="O245" s="610"/>
      <c r="P245" s="610"/>
      <c r="Q245" s="612">
        <f t="shared" si="1"/>
        <v>0</v>
      </c>
      <c r="R245" s="613"/>
      <c r="S245" s="612">
        <f t="shared" si="2"/>
        <v>0</v>
      </c>
      <c r="T245" s="612">
        <f t="shared" si="3"/>
        <v>0</v>
      </c>
      <c r="U245" s="613"/>
      <c r="V245" s="612">
        <f t="shared" si="4"/>
        <v>0</v>
      </c>
      <c r="W245" s="620"/>
      <c r="X245" s="742"/>
      <c r="Y245" s="742"/>
      <c r="Z245" s="742"/>
      <c r="AA245" s="742"/>
      <c r="AB245" s="742"/>
      <c r="AC245" s="742"/>
      <c r="AD245" s="742"/>
      <c r="AE245" s="742"/>
      <c r="AF245" s="742"/>
      <c r="AG245" s="742"/>
      <c r="AH245" s="742"/>
      <c r="AI245" s="742"/>
      <c r="AJ245" s="742"/>
      <c r="AK245" s="742"/>
      <c r="AL245" s="742"/>
      <c r="AM245" s="742"/>
    </row>
    <row r="246" ht="13.5" customHeight="1">
      <c r="A246" s="604" t="b">
        <v>0</v>
      </c>
      <c r="B246" s="475"/>
      <c r="C246" s="475"/>
      <c r="D246" s="492"/>
      <c r="E246" s="492"/>
      <c r="F246" s="632"/>
      <c r="G246" s="617"/>
      <c r="H246" s="492"/>
      <c r="I246" s="492"/>
      <c r="J246" s="657"/>
      <c r="K246" s="618"/>
      <c r="L246" s="622"/>
      <c r="M246" s="613"/>
      <c r="N246" s="613"/>
      <c r="O246" s="610"/>
      <c r="P246" s="610"/>
      <c r="Q246" s="612">
        <f t="shared" si="1"/>
        <v>0</v>
      </c>
      <c r="R246" s="613"/>
      <c r="S246" s="612">
        <f t="shared" si="2"/>
        <v>0</v>
      </c>
      <c r="T246" s="612">
        <f t="shared" si="3"/>
        <v>0</v>
      </c>
      <c r="U246" s="613"/>
      <c r="V246" s="612">
        <f t="shared" si="4"/>
        <v>0</v>
      </c>
      <c r="W246" s="620"/>
      <c r="X246" s="742"/>
      <c r="Y246" s="742"/>
      <c r="Z246" s="742"/>
      <c r="AA246" s="742"/>
      <c r="AB246" s="742"/>
      <c r="AC246" s="742"/>
      <c r="AD246" s="742"/>
      <c r="AE246" s="742"/>
      <c r="AF246" s="742"/>
      <c r="AG246" s="742"/>
      <c r="AH246" s="742"/>
      <c r="AI246" s="742"/>
      <c r="AJ246" s="742"/>
      <c r="AK246" s="742"/>
      <c r="AL246" s="742"/>
      <c r="AM246" s="742"/>
    </row>
    <row r="247" ht="13.5" customHeight="1">
      <c r="A247" s="604" t="b">
        <v>0</v>
      </c>
      <c r="B247" s="475"/>
      <c r="C247" s="475"/>
      <c r="D247" s="492"/>
      <c r="E247" s="492"/>
      <c r="F247" s="632"/>
      <c r="G247" s="617"/>
      <c r="H247" s="492"/>
      <c r="I247" s="492"/>
      <c r="J247" s="657"/>
      <c r="K247" s="618"/>
      <c r="L247" s="622"/>
      <c r="M247" s="613"/>
      <c r="N247" s="613"/>
      <c r="O247" s="610"/>
      <c r="P247" s="610"/>
      <c r="Q247" s="612">
        <f t="shared" si="1"/>
        <v>0</v>
      </c>
      <c r="R247" s="613"/>
      <c r="S247" s="612">
        <f t="shared" si="2"/>
        <v>0</v>
      </c>
      <c r="T247" s="612">
        <f t="shared" si="3"/>
        <v>0</v>
      </c>
      <c r="U247" s="613"/>
      <c r="V247" s="612">
        <f t="shared" si="4"/>
        <v>0</v>
      </c>
      <c r="W247" s="620"/>
      <c r="X247" s="742"/>
      <c r="Y247" s="742"/>
      <c r="Z247" s="742"/>
      <c r="AA247" s="742"/>
      <c r="AB247" s="742"/>
      <c r="AC247" s="742"/>
      <c r="AD247" s="742"/>
      <c r="AE247" s="742"/>
      <c r="AF247" s="742"/>
      <c r="AG247" s="742"/>
      <c r="AH247" s="742"/>
      <c r="AI247" s="742"/>
      <c r="AJ247" s="742"/>
      <c r="AK247" s="742"/>
      <c r="AL247" s="742"/>
      <c r="AM247" s="742"/>
    </row>
    <row r="248" ht="13.5" customHeight="1">
      <c r="A248" s="604" t="b">
        <v>0</v>
      </c>
      <c r="B248" s="475"/>
      <c r="C248" s="475"/>
      <c r="D248" s="492"/>
      <c r="E248" s="492"/>
      <c r="F248" s="632"/>
      <c r="G248" s="617"/>
      <c r="H248" s="492"/>
      <c r="I248" s="492"/>
      <c r="J248" s="657"/>
      <c r="K248" s="618"/>
      <c r="L248" s="622"/>
      <c r="M248" s="613"/>
      <c r="N248" s="613"/>
      <c r="O248" s="610"/>
      <c r="P248" s="610"/>
      <c r="Q248" s="612">
        <f t="shared" si="1"/>
        <v>0</v>
      </c>
      <c r="R248" s="613"/>
      <c r="S248" s="612">
        <f t="shared" si="2"/>
        <v>0</v>
      </c>
      <c r="T248" s="612">
        <f t="shared" si="3"/>
        <v>0</v>
      </c>
      <c r="U248" s="613"/>
      <c r="V248" s="612">
        <f t="shared" si="4"/>
        <v>0</v>
      </c>
      <c r="W248" s="620"/>
      <c r="X248" s="742"/>
      <c r="Y248" s="742"/>
      <c r="Z248" s="742"/>
      <c r="AA248" s="742"/>
      <c r="AB248" s="742"/>
      <c r="AC248" s="742"/>
      <c r="AD248" s="742"/>
      <c r="AE248" s="742"/>
      <c r="AF248" s="742"/>
      <c r="AG248" s="742"/>
      <c r="AH248" s="742"/>
      <c r="AI248" s="742"/>
      <c r="AJ248" s="742"/>
      <c r="AK248" s="742"/>
      <c r="AL248" s="742"/>
      <c r="AM248" s="742"/>
    </row>
    <row r="249" ht="13.5" customHeight="1">
      <c r="A249" s="604" t="b">
        <v>0</v>
      </c>
      <c r="B249" s="475"/>
      <c r="C249" s="475"/>
      <c r="D249" s="492"/>
      <c r="E249" s="492"/>
      <c r="F249" s="632"/>
      <c r="G249" s="617"/>
      <c r="H249" s="492"/>
      <c r="I249" s="492"/>
      <c r="J249" s="657"/>
      <c r="K249" s="618"/>
      <c r="L249" s="622"/>
      <c r="M249" s="613"/>
      <c r="N249" s="613"/>
      <c r="O249" s="610"/>
      <c r="P249" s="610"/>
      <c r="Q249" s="612">
        <f t="shared" si="1"/>
        <v>0</v>
      </c>
      <c r="R249" s="613"/>
      <c r="S249" s="612">
        <f t="shared" si="2"/>
        <v>0</v>
      </c>
      <c r="T249" s="612">
        <f t="shared" si="3"/>
        <v>0</v>
      </c>
      <c r="U249" s="613"/>
      <c r="V249" s="612">
        <f t="shared" si="4"/>
        <v>0</v>
      </c>
      <c r="W249" s="620"/>
      <c r="X249" s="742"/>
      <c r="Y249" s="742"/>
      <c r="Z249" s="742"/>
      <c r="AA249" s="742"/>
      <c r="AB249" s="742"/>
      <c r="AC249" s="742"/>
      <c r="AD249" s="742"/>
      <c r="AE249" s="742"/>
      <c r="AF249" s="742"/>
      <c r="AG249" s="742"/>
      <c r="AH249" s="742"/>
      <c r="AI249" s="742"/>
      <c r="AJ249" s="742"/>
      <c r="AK249" s="742"/>
      <c r="AL249" s="742"/>
      <c r="AM249" s="742"/>
    </row>
    <row r="250" ht="13.5" customHeight="1">
      <c r="A250" s="604" t="b">
        <v>0</v>
      </c>
      <c r="B250" s="475"/>
      <c r="C250" s="475"/>
      <c r="D250" s="492"/>
      <c r="E250" s="492"/>
      <c r="F250" s="632"/>
      <c r="G250" s="617"/>
      <c r="H250" s="492"/>
      <c r="I250" s="492"/>
      <c r="J250" s="657"/>
      <c r="K250" s="618"/>
      <c r="L250" s="622"/>
      <c r="M250" s="613"/>
      <c r="N250" s="613"/>
      <c r="O250" s="610"/>
      <c r="P250" s="610"/>
      <c r="Q250" s="612">
        <f t="shared" si="1"/>
        <v>0</v>
      </c>
      <c r="R250" s="613"/>
      <c r="S250" s="612">
        <f t="shared" si="2"/>
        <v>0</v>
      </c>
      <c r="T250" s="612">
        <f t="shared" si="3"/>
        <v>0</v>
      </c>
      <c r="U250" s="613"/>
      <c r="V250" s="612">
        <f t="shared" si="4"/>
        <v>0</v>
      </c>
      <c r="W250" s="620"/>
      <c r="X250" s="742"/>
      <c r="Y250" s="742"/>
      <c r="Z250" s="742"/>
      <c r="AA250" s="742"/>
      <c r="AB250" s="742"/>
      <c r="AC250" s="742"/>
      <c r="AD250" s="742"/>
      <c r="AE250" s="742"/>
      <c r="AF250" s="742"/>
      <c r="AG250" s="742"/>
      <c r="AH250" s="742"/>
      <c r="AI250" s="742"/>
      <c r="AJ250" s="742"/>
      <c r="AK250" s="742"/>
      <c r="AL250" s="742"/>
      <c r="AM250" s="742"/>
    </row>
    <row r="251" ht="13.5" customHeight="1">
      <c r="A251" s="604" t="b">
        <v>0</v>
      </c>
      <c r="B251" s="475"/>
      <c r="C251" s="475"/>
      <c r="D251" s="492"/>
      <c r="E251" s="492"/>
      <c r="F251" s="632"/>
      <c r="G251" s="617"/>
      <c r="H251" s="492"/>
      <c r="I251" s="492"/>
      <c r="J251" s="657"/>
      <c r="K251" s="618"/>
      <c r="L251" s="622"/>
      <c r="M251" s="613"/>
      <c r="N251" s="613"/>
      <c r="O251" s="610"/>
      <c r="P251" s="610"/>
      <c r="Q251" s="612">
        <f t="shared" si="1"/>
        <v>0</v>
      </c>
      <c r="R251" s="613"/>
      <c r="S251" s="612">
        <f t="shared" si="2"/>
        <v>0</v>
      </c>
      <c r="T251" s="612">
        <f t="shared" si="3"/>
        <v>0</v>
      </c>
      <c r="U251" s="613"/>
      <c r="V251" s="612">
        <f t="shared" si="4"/>
        <v>0</v>
      </c>
      <c r="W251" s="620"/>
      <c r="X251" s="742"/>
      <c r="Y251" s="742"/>
      <c r="Z251" s="742"/>
      <c r="AA251" s="742"/>
      <c r="AB251" s="742"/>
      <c r="AC251" s="742"/>
      <c r="AD251" s="742"/>
      <c r="AE251" s="742"/>
      <c r="AF251" s="742"/>
      <c r="AG251" s="742"/>
      <c r="AH251" s="742"/>
      <c r="AI251" s="742"/>
      <c r="AJ251" s="742"/>
      <c r="AK251" s="742"/>
      <c r="AL251" s="742"/>
      <c r="AM251" s="742"/>
    </row>
    <row r="252" ht="13.5" customHeight="1">
      <c r="A252" s="604" t="b">
        <v>0</v>
      </c>
      <c r="B252" s="475"/>
      <c r="C252" s="475"/>
      <c r="D252" s="492"/>
      <c r="E252" s="492"/>
      <c r="F252" s="632"/>
      <c r="G252" s="617"/>
      <c r="H252" s="492"/>
      <c r="I252" s="492"/>
      <c r="J252" s="657"/>
      <c r="K252" s="618"/>
      <c r="L252" s="622"/>
      <c r="M252" s="613"/>
      <c r="N252" s="613"/>
      <c r="O252" s="610"/>
      <c r="P252" s="610"/>
      <c r="Q252" s="612">
        <f t="shared" si="1"/>
        <v>0</v>
      </c>
      <c r="R252" s="613"/>
      <c r="S252" s="612">
        <f t="shared" si="2"/>
        <v>0</v>
      </c>
      <c r="T252" s="612">
        <f t="shared" si="3"/>
        <v>0</v>
      </c>
      <c r="U252" s="613"/>
      <c r="V252" s="612">
        <f t="shared" si="4"/>
        <v>0</v>
      </c>
      <c r="W252" s="620"/>
      <c r="X252" s="742"/>
      <c r="Y252" s="742"/>
      <c r="Z252" s="742"/>
      <c r="AA252" s="742"/>
      <c r="AB252" s="742"/>
      <c r="AC252" s="742"/>
      <c r="AD252" s="742"/>
      <c r="AE252" s="742"/>
      <c r="AF252" s="742"/>
      <c r="AG252" s="742"/>
      <c r="AH252" s="742"/>
      <c r="AI252" s="742"/>
      <c r="AJ252" s="742"/>
      <c r="AK252" s="742"/>
      <c r="AL252" s="742"/>
      <c r="AM252" s="742"/>
    </row>
    <row r="253" ht="13.5" customHeight="1">
      <c r="A253" s="604" t="b">
        <v>0</v>
      </c>
      <c r="B253" s="475"/>
      <c r="C253" s="475"/>
      <c r="D253" s="492"/>
      <c r="E253" s="492"/>
      <c r="F253" s="632"/>
      <c r="G253" s="617"/>
      <c r="H253" s="492"/>
      <c r="I253" s="492"/>
      <c r="J253" s="657"/>
      <c r="K253" s="618"/>
      <c r="L253" s="622"/>
      <c r="M253" s="613"/>
      <c r="N253" s="613"/>
      <c r="O253" s="610"/>
      <c r="P253" s="610"/>
      <c r="Q253" s="612">
        <f t="shared" si="1"/>
        <v>0</v>
      </c>
      <c r="R253" s="613"/>
      <c r="S253" s="612">
        <f t="shared" si="2"/>
        <v>0</v>
      </c>
      <c r="T253" s="612">
        <f t="shared" si="3"/>
        <v>0</v>
      </c>
      <c r="U253" s="613"/>
      <c r="V253" s="612">
        <f t="shared" si="4"/>
        <v>0</v>
      </c>
      <c r="W253" s="620"/>
      <c r="X253" s="742"/>
      <c r="Y253" s="742"/>
      <c r="Z253" s="742"/>
      <c r="AA253" s="742"/>
      <c r="AB253" s="742"/>
      <c r="AC253" s="742"/>
      <c r="AD253" s="742"/>
      <c r="AE253" s="742"/>
      <c r="AF253" s="742"/>
      <c r="AG253" s="742"/>
      <c r="AH253" s="742"/>
      <c r="AI253" s="742"/>
      <c r="AJ253" s="742"/>
      <c r="AK253" s="742"/>
      <c r="AL253" s="742"/>
      <c r="AM253" s="742"/>
    </row>
    <row r="254" ht="13.5" customHeight="1">
      <c r="A254" s="604" t="b">
        <v>0</v>
      </c>
      <c r="B254" s="475"/>
      <c r="C254" s="475"/>
      <c r="D254" s="492"/>
      <c r="E254" s="492"/>
      <c r="F254" s="632"/>
      <c r="G254" s="617"/>
      <c r="H254" s="492"/>
      <c r="I254" s="492"/>
      <c r="J254" s="657"/>
      <c r="K254" s="618"/>
      <c r="L254" s="622"/>
      <c r="M254" s="613"/>
      <c r="N254" s="613"/>
      <c r="O254" s="610"/>
      <c r="P254" s="610"/>
      <c r="Q254" s="612">
        <f t="shared" si="1"/>
        <v>0</v>
      </c>
      <c r="R254" s="613"/>
      <c r="S254" s="612">
        <f t="shared" si="2"/>
        <v>0</v>
      </c>
      <c r="T254" s="612">
        <f t="shared" si="3"/>
        <v>0</v>
      </c>
      <c r="U254" s="613"/>
      <c r="V254" s="612">
        <f t="shared" si="4"/>
        <v>0</v>
      </c>
      <c r="W254" s="620"/>
      <c r="X254" s="742"/>
      <c r="Y254" s="742"/>
      <c r="Z254" s="742"/>
      <c r="AA254" s="742"/>
      <c r="AB254" s="742"/>
      <c r="AC254" s="742"/>
      <c r="AD254" s="742"/>
      <c r="AE254" s="742"/>
      <c r="AF254" s="742"/>
      <c r="AG254" s="742"/>
      <c r="AH254" s="742"/>
      <c r="AI254" s="742"/>
      <c r="AJ254" s="742"/>
      <c r="AK254" s="742"/>
      <c r="AL254" s="742"/>
      <c r="AM254" s="742"/>
    </row>
    <row r="255" ht="13.5" customHeight="1">
      <c r="A255" s="604" t="b">
        <v>0</v>
      </c>
      <c r="B255" s="475"/>
      <c r="C255" s="475"/>
      <c r="D255" s="492"/>
      <c r="E255" s="492"/>
      <c r="F255" s="632"/>
      <c r="G255" s="617"/>
      <c r="H255" s="492"/>
      <c r="I255" s="492"/>
      <c r="J255" s="657"/>
      <c r="K255" s="618"/>
      <c r="L255" s="622"/>
      <c r="M255" s="613"/>
      <c r="N255" s="613"/>
      <c r="O255" s="610"/>
      <c r="P255" s="610"/>
      <c r="Q255" s="612">
        <f t="shared" si="1"/>
        <v>0</v>
      </c>
      <c r="R255" s="613"/>
      <c r="S255" s="612">
        <f t="shared" si="2"/>
        <v>0</v>
      </c>
      <c r="T255" s="612">
        <f t="shared" si="3"/>
        <v>0</v>
      </c>
      <c r="U255" s="613"/>
      <c r="V255" s="612">
        <f t="shared" si="4"/>
        <v>0</v>
      </c>
      <c r="W255" s="620"/>
      <c r="X255" s="742"/>
      <c r="Y255" s="742"/>
      <c r="Z255" s="742"/>
      <c r="AA255" s="742"/>
      <c r="AB255" s="742"/>
      <c r="AC255" s="742"/>
      <c r="AD255" s="742"/>
      <c r="AE255" s="742"/>
      <c r="AF255" s="742"/>
      <c r="AG255" s="742"/>
      <c r="AH255" s="742"/>
      <c r="AI255" s="742"/>
      <c r="AJ255" s="742"/>
      <c r="AK255" s="742"/>
      <c r="AL255" s="742"/>
      <c r="AM255" s="742"/>
    </row>
    <row r="256" ht="13.5" customHeight="1">
      <c r="A256" s="604" t="b">
        <v>0</v>
      </c>
      <c r="B256" s="475"/>
      <c r="C256" s="475"/>
      <c r="D256" s="492"/>
      <c r="E256" s="492"/>
      <c r="F256" s="632"/>
      <c r="G256" s="617"/>
      <c r="H256" s="492"/>
      <c r="I256" s="492"/>
      <c r="J256" s="657"/>
      <c r="K256" s="618"/>
      <c r="L256" s="622"/>
      <c r="M256" s="613"/>
      <c r="N256" s="613"/>
      <c r="O256" s="610"/>
      <c r="P256" s="610"/>
      <c r="Q256" s="612">
        <f t="shared" si="1"/>
        <v>0</v>
      </c>
      <c r="R256" s="613"/>
      <c r="S256" s="612">
        <f t="shared" si="2"/>
        <v>0</v>
      </c>
      <c r="T256" s="612">
        <f t="shared" si="3"/>
        <v>0</v>
      </c>
      <c r="U256" s="613"/>
      <c r="V256" s="612">
        <f t="shared" si="4"/>
        <v>0</v>
      </c>
      <c r="W256" s="620"/>
      <c r="X256" s="742"/>
      <c r="Y256" s="742"/>
      <c r="Z256" s="742"/>
      <c r="AA256" s="742"/>
      <c r="AB256" s="742"/>
      <c r="AC256" s="742"/>
      <c r="AD256" s="742"/>
      <c r="AE256" s="742"/>
      <c r="AF256" s="742"/>
      <c r="AG256" s="742"/>
      <c r="AH256" s="742"/>
      <c r="AI256" s="742"/>
      <c r="AJ256" s="742"/>
      <c r="AK256" s="742"/>
      <c r="AL256" s="742"/>
      <c r="AM256" s="742"/>
    </row>
    <row r="257" ht="13.5" customHeight="1">
      <c r="A257" s="604" t="b">
        <v>0</v>
      </c>
      <c r="B257" s="475"/>
      <c r="C257" s="475"/>
      <c r="D257" s="492"/>
      <c r="E257" s="492"/>
      <c r="F257" s="632"/>
      <c r="G257" s="617"/>
      <c r="H257" s="492"/>
      <c r="I257" s="492"/>
      <c r="J257" s="657"/>
      <c r="K257" s="618"/>
      <c r="L257" s="622"/>
      <c r="M257" s="613"/>
      <c r="N257" s="613"/>
      <c r="O257" s="610"/>
      <c r="P257" s="610"/>
      <c r="Q257" s="612">
        <f t="shared" si="1"/>
        <v>0</v>
      </c>
      <c r="R257" s="613"/>
      <c r="S257" s="612">
        <f t="shared" si="2"/>
        <v>0</v>
      </c>
      <c r="T257" s="612">
        <f t="shared" si="3"/>
        <v>0</v>
      </c>
      <c r="U257" s="613"/>
      <c r="V257" s="612">
        <f t="shared" si="4"/>
        <v>0</v>
      </c>
      <c r="W257" s="620"/>
      <c r="X257" s="742"/>
      <c r="Y257" s="742"/>
      <c r="Z257" s="742"/>
      <c r="AA257" s="742"/>
      <c r="AB257" s="742"/>
      <c r="AC257" s="742"/>
      <c r="AD257" s="742"/>
      <c r="AE257" s="742"/>
      <c r="AF257" s="742"/>
      <c r="AG257" s="742"/>
      <c r="AH257" s="742"/>
      <c r="AI257" s="742"/>
      <c r="AJ257" s="742"/>
      <c r="AK257" s="742"/>
      <c r="AL257" s="742"/>
      <c r="AM257" s="742"/>
    </row>
    <row r="258" ht="13.5" customHeight="1">
      <c r="A258" s="604" t="b">
        <v>0</v>
      </c>
      <c r="B258" s="475"/>
      <c r="C258" s="475"/>
      <c r="D258" s="492"/>
      <c r="E258" s="492"/>
      <c r="F258" s="632"/>
      <c r="G258" s="617"/>
      <c r="H258" s="492"/>
      <c r="I258" s="492"/>
      <c r="J258" s="657"/>
      <c r="K258" s="618"/>
      <c r="L258" s="622"/>
      <c r="M258" s="613"/>
      <c r="N258" s="613"/>
      <c r="O258" s="610"/>
      <c r="P258" s="610"/>
      <c r="Q258" s="612">
        <f t="shared" si="1"/>
        <v>0</v>
      </c>
      <c r="R258" s="613"/>
      <c r="S258" s="612">
        <f t="shared" si="2"/>
        <v>0</v>
      </c>
      <c r="T258" s="612">
        <f t="shared" si="3"/>
        <v>0</v>
      </c>
      <c r="U258" s="613"/>
      <c r="V258" s="612">
        <f t="shared" si="4"/>
        <v>0</v>
      </c>
      <c r="W258" s="620"/>
      <c r="X258" s="742"/>
      <c r="Y258" s="742"/>
      <c r="Z258" s="742"/>
      <c r="AA258" s="742"/>
      <c r="AB258" s="742"/>
      <c r="AC258" s="742"/>
      <c r="AD258" s="742"/>
      <c r="AE258" s="742"/>
      <c r="AF258" s="742"/>
      <c r="AG258" s="742"/>
      <c r="AH258" s="742"/>
      <c r="AI258" s="742"/>
      <c r="AJ258" s="742"/>
      <c r="AK258" s="742"/>
      <c r="AL258" s="742"/>
      <c r="AM258" s="742"/>
    </row>
    <row r="259" ht="13.5" customHeight="1">
      <c r="A259" s="604" t="b">
        <v>0</v>
      </c>
      <c r="B259" s="475"/>
      <c r="C259" s="475"/>
      <c r="D259" s="492"/>
      <c r="E259" s="492"/>
      <c r="F259" s="632"/>
      <c r="G259" s="617"/>
      <c r="H259" s="492"/>
      <c r="I259" s="492"/>
      <c r="J259" s="657"/>
      <c r="K259" s="618"/>
      <c r="L259" s="622"/>
      <c r="M259" s="613"/>
      <c r="N259" s="613"/>
      <c r="O259" s="610"/>
      <c r="P259" s="610"/>
      <c r="Q259" s="612">
        <f t="shared" si="1"/>
        <v>0</v>
      </c>
      <c r="R259" s="613"/>
      <c r="S259" s="612">
        <f t="shared" si="2"/>
        <v>0</v>
      </c>
      <c r="T259" s="612">
        <f t="shared" si="3"/>
        <v>0</v>
      </c>
      <c r="U259" s="613"/>
      <c r="V259" s="612">
        <f t="shared" si="4"/>
        <v>0</v>
      </c>
      <c r="W259" s="620"/>
      <c r="X259" s="742"/>
      <c r="Y259" s="742"/>
      <c r="Z259" s="742"/>
      <c r="AA259" s="742"/>
      <c r="AB259" s="742"/>
      <c r="AC259" s="742"/>
      <c r="AD259" s="742"/>
      <c r="AE259" s="742"/>
      <c r="AF259" s="742"/>
      <c r="AG259" s="742"/>
      <c r="AH259" s="742"/>
      <c r="AI259" s="742"/>
      <c r="AJ259" s="742"/>
      <c r="AK259" s="742"/>
      <c r="AL259" s="742"/>
      <c r="AM259" s="742"/>
    </row>
    <row r="260" ht="13.5" customHeight="1">
      <c r="A260" s="604" t="b">
        <v>0</v>
      </c>
      <c r="B260" s="475"/>
      <c r="C260" s="475"/>
      <c r="D260" s="492"/>
      <c r="E260" s="492"/>
      <c r="F260" s="632"/>
      <c r="G260" s="617"/>
      <c r="H260" s="492"/>
      <c r="I260" s="492"/>
      <c r="J260" s="657"/>
      <c r="K260" s="618"/>
      <c r="L260" s="622"/>
      <c r="M260" s="613"/>
      <c r="N260" s="613"/>
      <c r="O260" s="610"/>
      <c r="P260" s="610"/>
      <c r="Q260" s="612">
        <f t="shared" si="1"/>
        <v>0</v>
      </c>
      <c r="R260" s="613"/>
      <c r="S260" s="612">
        <f t="shared" si="2"/>
        <v>0</v>
      </c>
      <c r="T260" s="612">
        <f t="shared" si="3"/>
        <v>0</v>
      </c>
      <c r="U260" s="613"/>
      <c r="V260" s="612">
        <f t="shared" si="4"/>
        <v>0</v>
      </c>
      <c r="W260" s="620"/>
      <c r="X260" s="742"/>
      <c r="Y260" s="742"/>
      <c r="Z260" s="742"/>
      <c r="AA260" s="742"/>
      <c r="AB260" s="742"/>
      <c r="AC260" s="742"/>
      <c r="AD260" s="742"/>
      <c r="AE260" s="742"/>
      <c r="AF260" s="742"/>
      <c r="AG260" s="742"/>
      <c r="AH260" s="742"/>
      <c r="AI260" s="742"/>
      <c r="AJ260" s="742"/>
      <c r="AK260" s="742"/>
      <c r="AL260" s="742"/>
      <c r="AM260" s="742"/>
    </row>
    <row r="261" ht="13.5" customHeight="1">
      <c r="A261" s="604" t="b">
        <v>0</v>
      </c>
      <c r="B261" s="475"/>
      <c r="C261" s="475"/>
      <c r="D261" s="492"/>
      <c r="E261" s="492"/>
      <c r="F261" s="632"/>
      <c r="G261" s="617"/>
      <c r="H261" s="492"/>
      <c r="I261" s="492"/>
      <c r="J261" s="657"/>
      <c r="K261" s="618"/>
      <c r="L261" s="622"/>
      <c r="M261" s="613"/>
      <c r="N261" s="613"/>
      <c r="O261" s="610"/>
      <c r="P261" s="610"/>
      <c r="Q261" s="612">
        <f t="shared" si="1"/>
        <v>0</v>
      </c>
      <c r="R261" s="613"/>
      <c r="S261" s="612">
        <f t="shared" si="2"/>
        <v>0</v>
      </c>
      <c r="T261" s="612">
        <f t="shared" si="3"/>
        <v>0</v>
      </c>
      <c r="U261" s="613"/>
      <c r="V261" s="612">
        <f t="shared" si="4"/>
        <v>0</v>
      </c>
      <c r="W261" s="620"/>
      <c r="X261" s="742"/>
      <c r="Y261" s="742"/>
      <c r="Z261" s="742"/>
      <c r="AA261" s="742"/>
      <c r="AB261" s="742"/>
      <c r="AC261" s="742"/>
      <c r="AD261" s="742"/>
      <c r="AE261" s="742"/>
      <c r="AF261" s="742"/>
      <c r="AG261" s="742"/>
      <c r="AH261" s="742"/>
      <c r="AI261" s="742"/>
      <c r="AJ261" s="742"/>
      <c r="AK261" s="742"/>
      <c r="AL261" s="742"/>
      <c r="AM261" s="742"/>
    </row>
    <row r="262" ht="13.5" customHeight="1">
      <c r="A262" s="604" t="b">
        <v>0</v>
      </c>
      <c r="B262" s="475"/>
      <c r="C262" s="475"/>
      <c r="D262" s="492"/>
      <c r="E262" s="492"/>
      <c r="F262" s="632"/>
      <c r="G262" s="617"/>
      <c r="H262" s="492"/>
      <c r="I262" s="492"/>
      <c r="J262" s="657"/>
      <c r="K262" s="618"/>
      <c r="L262" s="622"/>
      <c r="M262" s="613"/>
      <c r="N262" s="613"/>
      <c r="O262" s="610"/>
      <c r="P262" s="610"/>
      <c r="Q262" s="612">
        <f t="shared" si="1"/>
        <v>0</v>
      </c>
      <c r="R262" s="613"/>
      <c r="S262" s="612">
        <f t="shared" si="2"/>
        <v>0</v>
      </c>
      <c r="T262" s="612">
        <f t="shared" si="3"/>
        <v>0</v>
      </c>
      <c r="U262" s="613"/>
      <c r="V262" s="612">
        <f t="shared" si="4"/>
        <v>0</v>
      </c>
      <c r="W262" s="620"/>
      <c r="X262" s="742"/>
      <c r="Y262" s="742"/>
      <c r="Z262" s="742"/>
      <c r="AA262" s="742"/>
      <c r="AB262" s="742"/>
      <c r="AC262" s="742"/>
      <c r="AD262" s="742"/>
      <c r="AE262" s="742"/>
      <c r="AF262" s="742"/>
      <c r="AG262" s="742"/>
      <c r="AH262" s="742"/>
      <c r="AI262" s="742"/>
      <c r="AJ262" s="742"/>
      <c r="AK262" s="742"/>
      <c r="AL262" s="742"/>
      <c r="AM262" s="742"/>
    </row>
    <row r="263" ht="13.5" customHeight="1">
      <c r="A263" s="604" t="b">
        <v>0</v>
      </c>
      <c r="B263" s="475"/>
      <c r="C263" s="475"/>
      <c r="D263" s="492"/>
      <c r="E263" s="492"/>
      <c r="F263" s="632"/>
      <c r="G263" s="617"/>
      <c r="H263" s="492"/>
      <c r="I263" s="492"/>
      <c r="J263" s="657"/>
      <c r="K263" s="618"/>
      <c r="L263" s="622"/>
      <c r="M263" s="613"/>
      <c r="N263" s="613"/>
      <c r="O263" s="610"/>
      <c r="P263" s="610"/>
      <c r="Q263" s="612">
        <f t="shared" si="1"/>
        <v>0</v>
      </c>
      <c r="R263" s="613"/>
      <c r="S263" s="612">
        <f t="shared" si="2"/>
        <v>0</v>
      </c>
      <c r="T263" s="612">
        <f t="shared" si="3"/>
        <v>0</v>
      </c>
      <c r="U263" s="613"/>
      <c r="V263" s="612">
        <f t="shared" si="4"/>
        <v>0</v>
      </c>
      <c r="W263" s="620"/>
      <c r="X263" s="742"/>
      <c r="Y263" s="742"/>
      <c r="Z263" s="742"/>
      <c r="AA263" s="742"/>
      <c r="AB263" s="742"/>
      <c r="AC263" s="742"/>
      <c r="AD263" s="742"/>
      <c r="AE263" s="742"/>
      <c r="AF263" s="742"/>
      <c r="AG263" s="742"/>
      <c r="AH263" s="742"/>
      <c r="AI263" s="742"/>
      <c r="AJ263" s="742"/>
      <c r="AK263" s="742"/>
      <c r="AL263" s="742"/>
      <c r="AM263" s="742"/>
    </row>
    <row r="264" ht="13.5" customHeight="1">
      <c r="A264" s="604" t="b">
        <v>0</v>
      </c>
      <c r="B264" s="475"/>
      <c r="C264" s="475"/>
      <c r="D264" s="492"/>
      <c r="E264" s="492"/>
      <c r="F264" s="632"/>
      <c r="G264" s="617"/>
      <c r="H264" s="492"/>
      <c r="I264" s="492"/>
      <c r="J264" s="657"/>
      <c r="K264" s="618"/>
      <c r="L264" s="622"/>
      <c r="M264" s="613"/>
      <c r="N264" s="613"/>
      <c r="O264" s="610"/>
      <c r="P264" s="610"/>
      <c r="Q264" s="612">
        <f t="shared" si="1"/>
        <v>0</v>
      </c>
      <c r="R264" s="613"/>
      <c r="S264" s="612">
        <f t="shared" si="2"/>
        <v>0</v>
      </c>
      <c r="T264" s="612">
        <f t="shared" si="3"/>
        <v>0</v>
      </c>
      <c r="U264" s="613"/>
      <c r="V264" s="612">
        <f t="shared" si="4"/>
        <v>0</v>
      </c>
      <c r="W264" s="620"/>
      <c r="X264" s="742"/>
      <c r="Y264" s="742"/>
      <c r="Z264" s="742"/>
      <c r="AA264" s="742"/>
      <c r="AB264" s="742"/>
      <c r="AC264" s="742"/>
      <c r="AD264" s="742"/>
      <c r="AE264" s="742"/>
      <c r="AF264" s="742"/>
      <c r="AG264" s="742"/>
      <c r="AH264" s="742"/>
      <c r="AI264" s="742"/>
      <c r="AJ264" s="742"/>
      <c r="AK264" s="742"/>
      <c r="AL264" s="742"/>
      <c r="AM264" s="742"/>
    </row>
    <row r="265" ht="13.5" customHeight="1">
      <c r="A265" s="604" t="b">
        <v>0</v>
      </c>
      <c r="B265" s="475"/>
      <c r="C265" s="475"/>
      <c r="D265" s="492"/>
      <c r="E265" s="492"/>
      <c r="F265" s="632"/>
      <c r="G265" s="617"/>
      <c r="H265" s="492"/>
      <c r="I265" s="492"/>
      <c r="J265" s="657"/>
      <c r="K265" s="618"/>
      <c r="L265" s="622"/>
      <c r="M265" s="613"/>
      <c r="N265" s="613"/>
      <c r="O265" s="610"/>
      <c r="P265" s="610"/>
      <c r="Q265" s="612">
        <f t="shared" si="1"/>
        <v>0</v>
      </c>
      <c r="R265" s="613"/>
      <c r="S265" s="612">
        <f t="shared" si="2"/>
        <v>0</v>
      </c>
      <c r="T265" s="612">
        <f t="shared" si="3"/>
        <v>0</v>
      </c>
      <c r="U265" s="613"/>
      <c r="V265" s="612">
        <f t="shared" si="4"/>
        <v>0</v>
      </c>
      <c r="W265" s="620"/>
      <c r="X265" s="742"/>
      <c r="Y265" s="742"/>
      <c r="Z265" s="742"/>
      <c r="AA265" s="742"/>
      <c r="AB265" s="742"/>
      <c r="AC265" s="742"/>
      <c r="AD265" s="742"/>
      <c r="AE265" s="742"/>
      <c r="AF265" s="742"/>
      <c r="AG265" s="742"/>
      <c r="AH265" s="742"/>
      <c r="AI265" s="742"/>
      <c r="AJ265" s="742"/>
      <c r="AK265" s="742"/>
      <c r="AL265" s="742"/>
      <c r="AM265" s="742"/>
    </row>
    <row r="266" ht="13.5" customHeight="1">
      <c r="A266" s="604" t="b">
        <v>0</v>
      </c>
      <c r="B266" s="475"/>
      <c r="C266" s="475"/>
      <c r="D266" s="492"/>
      <c r="E266" s="492"/>
      <c r="F266" s="632"/>
      <c r="G266" s="617"/>
      <c r="H266" s="492"/>
      <c r="I266" s="492"/>
      <c r="J266" s="657"/>
      <c r="K266" s="618"/>
      <c r="L266" s="622"/>
      <c r="M266" s="613"/>
      <c r="N266" s="613"/>
      <c r="O266" s="610"/>
      <c r="P266" s="610"/>
      <c r="Q266" s="612">
        <f t="shared" si="1"/>
        <v>0</v>
      </c>
      <c r="R266" s="613"/>
      <c r="S266" s="612">
        <f t="shared" si="2"/>
        <v>0</v>
      </c>
      <c r="T266" s="612">
        <f t="shared" si="3"/>
        <v>0</v>
      </c>
      <c r="U266" s="613"/>
      <c r="V266" s="612">
        <f t="shared" si="4"/>
        <v>0</v>
      </c>
      <c r="W266" s="620"/>
      <c r="X266" s="742"/>
      <c r="Y266" s="742"/>
      <c r="Z266" s="742"/>
      <c r="AA266" s="742"/>
      <c r="AB266" s="742"/>
      <c r="AC266" s="742"/>
      <c r="AD266" s="742"/>
      <c r="AE266" s="742"/>
      <c r="AF266" s="742"/>
      <c r="AG266" s="742"/>
      <c r="AH266" s="742"/>
      <c r="AI266" s="742"/>
      <c r="AJ266" s="742"/>
      <c r="AK266" s="742"/>
      <c r="AL266" s="742"/>
      <c r="AM266" s="742"/>
    </row>
    <row r="267" ht="13.5" customHeight="1">
      <c r="A267" s="604" t="b">
        <v>0</v>
      </c>
      <c r="B267" s="475"/>
      <c r="C267" s="475"/>
      <c r="D267" s="492"/>
      <c r="E267" s="492"/>
      <c r="F267" s="632"/>
      <c r="G267" s="617"/>
      <c r="H267" s="492"/>
      <c r="I267" s="492"/>
      <c r="J267" s="657"/>
      <c r="K267" s="618"/>
      <c r="L267" s="622"/>
      <c r="M267" s="613"/>
      <c r="N267" s="613"/>
      <c r="O267" s="610"/>
      <c r="P267" s="610"/>
      <c r="Q267" s="612">
        <f t="shared" si="1"/>
        <v>0</v>
      </c>
      <c r="R267" s="613"/>
      <c r="S267" s="612">
        <f t="shared" si="2"/>
        <v>0</v>
      </c>
      <c r="T267" s="612">
        <f t="shared" si="3"/>
        <v>0</v>
      </c>
      <c r="U267" s="613"/>
      <c r="V267" s="612">
        <f t="shared" si="4"/>
        <v>0</v>
      </c>
      <c r="W267" s="620"/>
      <c r="X267" s="742"/>
      <c r="Y267" s="742"/>
      <c r="Z267" s="742"/>
      <c r="AA267" s="742"/>
      <c r="AB267" s="742"/>
      <c r="AC267" s="742"/>
      <c r="AD267" s="742"/>
      <c r="AE267" s="742"/>
      <c r="AF267" s="742"/>
      <c r="AG267" s="742"/>
      <c r="AH267" s="742"/>
      <c r="AI267" s="742"/>
      <c r="AJ267" s="742"/>
      <c r="AK267" s="742"/>
      <c r="AL267" s="742"/>
      <c r="AM267" s="742"/>
    </row>
    <row r="268" ht="13.5" customHeight="1">
      <c r="A268" s="604" t="b">
        <v>0</v>
      </c>
      <c r="B268" s="475"/>
      <c r="C268" s="475"/>
      <c r="D268" s="492"/>
      <c r="E268" s="492"/>
      <c r="F268" s="632"/>
      <c r="G268" s="617"/>
      <c r="H268" s="492"/>
      <c r="I268" s="492"/>
      <c r="J268" s="657"/>
      <c r="K268" s="618"/>
      <c r="L268" s="622"/>
      <c r="M268" s="613"/>
      <c r="N268" s="613"/>
      <c r="O268" s="610"/>
      <c r="P268" s="610"/>
      <c r="Q268" s="612">
        <f t="shared" si="1"/>
        <v>0</v>
      </c>
      <c r="R268" s="613"/>
      <c r="S268" s="612">
        <f t="shared" si="2"/>
        <v>0</v>
      </c>
      <c r="T268" s="612">
        <f t="shared" si="3"/>
        <v>0</v>
      </c>
      <c r="U268" s="613"/>
      <c r="V268" s="612">
        <f t="shared" si="4"/>
        <v>0</v>
      </c>
      <c r="W268" s="620"/>
      <c r="X268" s="742"/>
      <c r="Y268" s="742"/>
      <c r="Z268" s="742"/>
      <c r="AA268" s="742"/>
      <c r="AB268" s="742"/>
      <c r="AC268" s="742"/>
      <c r="AD268" s="742"/>
      <c r="AE268" s="742"/>
      <c r="AF268" s="742"/>
      <c r="AG268" s="742"/>
      <c r="AH268" s="742"/>
      <c r="AI268" s="742"/>
      <c r="AJ268" s="742"/>
      <c r="AK268" s="742"/>
      <c r="AL268" s="742"/>
      <c r="AM268" s="742"/>
    </row>
    <row r="269" ht="13.5" customHeight="1">
      <c r="A269" s="604" t="b">
        <v>0</v>
      </c>
      <c r="B269" s="475"/>
      <c r="C269" s="475"/>
      <c r="D269" s="492"/>
      <c r="E269" s="492"/>
      <c r="F269" s="632"/>
      <c r="G269" s="617"/>
      <c r="H269" s="492"/>
      <c r="I269" s="492"/>
      <c r="J269" s="657"/>
      <c r="K269" s="618"/>
      <c r="L269" s="622"/>
      <c r="M269" s="613"/>
      <c r="N269" s="613"/>
      <c r="O269" s="610"/>
      <c r="P269" s="610"/>
      <c r="Q269" s="612">
        <f t="shared" si="1"/>
        <v>0</v>
      </c>
      <c r="R269" s="613"/>
      <c r="S269" s="612">
        <f t="shared" si="2"/>
        <v>0</v>
      </c>
      <c r="T269" s="612">
        <f t="shared" si="3"/>
        <v>0</v>
      </c>
      <c r="U269" s="613"/>
      <c r="V269" s="612">
        <f t="shared" si="4"/>
        <v>0</v>
      </c>
      <c r="W269" s="620"/>
      <c r="X269" s="742"/>
      <c r="Y269" s="742"/>
      <c r="Z269" s="742"/>
      <c r="AA269" s="742"/>
      <c r="AB269" s="742"/>
      <c r="AC269" s="742"/>
      <c r="AD269" s="742"/>
      <c r="AE269" s="742"/>
      <c r="AF269" s="742"/>
      <c r="AG269" s="742"/>
      <c r="AH269" s="742"/>
      <c r="AI269" s="742"/>
      <c r="AJ269" s="742"/>
      <c r="AK269" s="742"/>
      <c r="AL269" s="742"/>
      <c r="AM269" s="742"/>
    </row>
    <row r="270" ht="13.5" customHeight="1">
      <c r="A270" s="604" t="b">
        <v>0</v>
      </c>
      <c r="B270" s="475"/>
      <c r="C270" s="475"/>
      <c r="D270" s="492"/>
      <c r="E270" s="492"/>
      <c r="F270" s="632"/>
      <c r="G270" s="617"/>
      <c r="H270" s="492"/>
      <c r="I270" s="492"/>
      <c r="J270" s="657"/>
      <c r="K270" s="618"/>
      <c r="L270" s="622"/>
      <c r="M270" s="613"/>
      <c r="N270" s="613"/>
      <c r="O270" s="610"/>
      <c r="P270" s="610"/>
      <c r="Q270" s="612">
        <f t="shared" si="1"/>
        <v>0</v>
      </c>
      <c r="R270" s="613"/>
      <c r="S270" s="612">
        <f t="shared" si="2"/>
        <v>0</v>
      </c>
      <c r="T270" s="612">
        <f t="shared" si="3"/>
        <v>0</v>
      </c>
      <c r="U270" s="613"/>
      <c r="V270" s="612">
        <f t="shared" si="4"/>
        <v>0</v>
      </c>
      <c r="W270" s="620"/>
      <c r="X270" s="742"/>
      <c r="Y270" s="742"/>
      <c r="Z270" s="742"/>
      <c r="AA270" s="742"/>
      <c r="AB270" s="742"/>
      <c r="AC270" s="742"/>
      <c r="AD270" s="742"/>
      <c r="AE270" s="742"/>
      <c r="AF270" s="742"/>
      <c r="AG270" s="742"/>
      <c r="AH270" s="742"/>
      <c r="AI270" s="742"/>
      <c r="AJ270" s="742"/>
      <c r="AK270" s="742"/>
      <c r="AL270" s="742"/>
      <c r="AM270" s="742"/>
    </row>
    <row r="271" ht="13.5" customHeight="1">
      <c r="A271" s="604" t="b">
        <v>0</v>
      </c>
      <c r="B271" s="475"/>
      <c r="C271" s="475"/>
      <c r="D271" s="492"/>
      <c r="E271" s="492"/>
      <c r="F271" s="632"/>
      <c r="G271" s="617"/>
      <c r="H271" s="492"/>
      <c r="I271" s="492"/>
      <c r="J271" s="657"/>
      <c r="K271" s="618"/>
      <c r="L271" s="622"/>
      <c r="M271" s="613"/>
      <c r="N271" s="613"/>
      <c r="O271" s="610"/>
      <c r="P271" s="610"/>
      <c r="Q271" s="612">
        <f t="shared" si="1"/>
        <v>0</v>
      </c>
      <c r="R271" s="613"/>
      <c r="S271" s="612">
        <f t="shared" si="2"/>
        <v>0</v>
      </c>
      <c r="T271" s="612">
        <f t="shared" si="3"/>
        <v>0</v>
      </c>
      <c r="U271" s="613"/>
      <c r="V271" s="612">
        <f t="shared" si="4"/>
        <v>0</v>
      </c>
      <c r="W271" s="620"/>
      <c r="X271" s="742"/>
      <c r="Y271" s="742"/>
      <c r="Z271" s="742"/>
      <c r="AA271" s="742"/>
      <c r="AB271" s="742"/>
      <c r="AC271" s="742"/>
      <c r="AD271" s="742"/>
      <c r="AE271" s="742"/>
      <c r="AF271" s="742"/>
      <c r="AG271" s="742"/>
      <c r="AH271" s="742"/>
      <c r="AI271" s="742"/>
      <c r="AJ271" s="742"/>
      <c r="AK271" s="742"/>
      <c r="AL271" s="742"/>
      <c r="AM271" s="742"/>
    </row>
    <row r="272" ht="13.5" customHeight="1">
      <c r="A272" s="604" t="b">
        <v>0</v>
      </c>
      <c r="B272" s="475"/>
      <c r="C272" s="475"/>
      <c r="D272" s="492"/>
      <c r="E272" s="492"/>
      <c r="F272" s="632"/>
      <c r="G272" s="617"/>
      <c r="H272" s="492"/>
      <c r="I272" s="492"/>
      <c r="J272" s="657"/>
      <c r="K272" s="618"/>
      <c r="L272" s="622"/>
      <c r="M272" s="613"/>
      <c r="N272" s="613"/>
      <c r="O272" s="610"/>
      <c r="P272" s="610"/>
      <c r="Q272" s="612">
        <f t="shared" si="1"/>
        <v>0</v>
      </c>
      <c r="R272" s="613"/>
      <c r="S272" s="612">
        <f t="shared" si="2"/>
        <v>0</v>
      </c>
      <c r="T272" s="612">
        <f t="shared" si="3"/>
        <v>0</v>
      </c>
      <c r="U272" s="613"/>
      <c r="V272" s="612">
        <f t="shared" si="4"/>
        <v>0</v>
      </c>
      <c r="W272" s="620"/>
      <c r="X272" s="742"/>
      <c r="Y272" s="742"/>
      <c r="Z272" s="742"/>
      <c r="AA272" s="742"/>
      <c r="AB272" s="742"/>
      <c r="AC272" s="742"/>
      <c r="AD272" s="742"/>
      <c r="AE272" s="742"/>
      <c r="AF272" s="742"/>
      <c r="AG272" s="742"/>
      <c r="AH272" s="742"/>
      <c r="AI272" s="742"/>
      <c r="AJ272" s="742"/>
      <c r="AK272" s="742"/>
      <c r="AL272" s="742"/>
      <c r="AM272" s="742"/>
    </row>
    <row r="273" ht="13.5" customHeight="1">
      <c r="A273" s="604" t="b">
        <v>0</v>
      </c>
      <c r="B273" s="475"/>
      <c r="C273" s="475"/>
      <c r="D273" s="492"/>
      <c r="E273" s="492"/>
      <c r="F273" s="632"/>
      <c r="G273" s="617"/>
      <c r="H273" s="492"/>
      <c r="I273" s="492"/>
      <c r="J273" s="657"/>
      <c r="K273" s="618"/>
      <c r="L273" s="622"/>
      <c r="M273" s="613"/>
      <c r="N273" s="613"/>
      <c r="O273" s="610"/>
      <c r="P273" s="610"/>
      <c r="Q273" s="612">
        <f t="shared" si="1"/>
        <v>0</v>
      </c>
      <c r="R273" s="613"/>
      <c r="S273" s="612">
        <f t="shared" si="2"/>
        <v>0</v>
      </c>
      <c r="T273" s="612">
        <f t="shared" si="3"/>
        <v>0</v>
      </c>
      <c r="U273" s="613"/>
      <c r="V273" s="612">
        <f t="shared" si="4"/>
        <v>0</v>
      </c>
      <c r="W273" s="620"/>
      <c r="X273" s="742"/>
      <c r="Y273" s="742"/>
      <c r="Z273" s="742"/>
      <c r="AA273" s="742"/>
      <c r="AB273" s="742"/>
      <c r="AC273" s="742"/>
      <c r="AD273" s="742"/>
      <c r="AE273" s="742"/>
      <c r="AF273" s="742"/>
      <c r="AG273" s="742"/>
      <c r="AH273" s="742"/>
      <c r="AI273" s="742"/>
      <c r="AJ273" s="742"/>
      <c r="AK273" s="742"/>
      <c r="AL273" s="742"/>
      <c r="AM273" s="742"/>
    </row>
    <row r="274" ht="13.5" customHeight="1">
      <c r="A274" s="604" t="b">
        <v>0</v>
      </c>
      <c r="B274" s="475"/>
      <c r="C274" s="475"/>
      <c r="D274" s="492"/>
      <c r="E274" s="492"/>
      <c r="F274" s="632"/>
      <c r="G274" s="617"/>
      <c r="H274" s="492"/>
      <c r="I274" s="492"/>
      <c r="J274" s="657"/>
      <c r="K274" s="618"/>
      <c r="L274" s="622"/>
      <c r="M274" s="613"/>
      <c r="N274" s="613"/>
      <c r="O274" s="610"/>
      <c r="P274" s="610"/>
      <c r="Q274" s="612">
        <f t="shared" si="1"/>
        <v>0</v>
      </c>
      <c r="R274" s="613"/>
      <c r="S274" s="612">
        <f t="shared" si="2"/>
        <v>0</v>
      </c>
      <c r="T274" s="612">
        <f t="shared" si="3"/>
        <v>0</v>
      </c>
      <c r="U274" s="613"/>
      <c r="V274" s="612">
        <f t="shared" si="4"/>
        <v>0</v>
      </c>
      <c r="W274" s="620"/>
      <c r="X274" s="742"/>
      <c r="Y274" s="742"/>
      <c r="Z274" s="742"/>
      <c r="AA274" s="742"/>
      <c r="AB274" s="742"/>
      <c r="AC274" s="742"/>
      <c r="AD274" s="742"/>
      <c r="AE274" s="742"/>
      <c r="AF274" s="742"/>
      <c r="AG274" s="742"/>
      <c r="AH274" s="742"/>
      <c r="AI274" s="742"/>
      <c r="AJ274" s="742"/>
      <c r="AK274" s="742"/>
      <c r="AL274" s="742"/>
      <c r="AM274" s="742"/>
    </row>
    <row r="275" ht="13.5" customHeight="1">
      <c r="A275" s="604" t="b">
        <v>0</v>
      </c>
      <c r="B275" s="475"/>
      <c r="C275" s="475"/>
      <c r="D275" s="492"/>
      <c r="E275" s="492"/>
      <c r="F275" s="632"/>
      <c r="G275" s="617"/>
      <c r="H275" s="492"/>
      <c r="I275" s="492"/>
      <c r="J275" s="657"/>
      <c r="K275" s="618"/>
      <c r="L275" s="622"/>
      <c r="M275" s="613"/>
      <c r="N275" s="613"/>
      <c r="O275" s="610"/>
      <c r="P275" s="610"/>
      <c r="Q275" s="612">
        <f t="shared" si="1"/>
        <v>0</v>
      </c>
      <c r="R275" s="613"/>
      <c r="S275" s="612">
        <f t="shared" si="2"/>
        <v>0</v>
      </c>
      <c r="T275" s="612">
        <f t="shared" si="3"/>
        <v>0</v>
      </c>
      <c r="U275" s="613"/>
      <c r="V275" s="612">
        <f t="shared" si="4"/>
        <v>0</v>
      </c>
      <c r="W275" s="620"/>
      <c r="X275" s="742"/>
      <c r="Y275" s="742"/>
      <c r="Z275" s="742"/>
      <c r="AA275" s="742"/>
      <c r="AB275" s="742"/>
      <c r="AC275" s="742"/>
      <c r="AD275" s="742"/>
      <c r="AE275" s="742"/>
      <c r="AF275" s="742"/>
      <c r="AG275" s="742"/>
      <c r="AH275" s="742"/>
      <c r="AI275" s="742"/>
      <c r="AJ275" s="742"/>
      <c r="AK275" s="742"/>
      <c r="AL275" s="742"/>
      <c r="AM275" s="742"/>
    </row>
    <row r="276" ht="13.5" customHeight="1">
      <c r="A276" s="604" t="b">
        <v>0</v>
      </c>
      <c r="B276" s="475"/>
      <c r="C276" s="475"/>
      <c r="D276" s="492"/>
      <c r="E276" s="492"/>
      <c r="F276" s="632"/>
      <c r="G276" s="617"/>
      <c r="H276" s="492"/>
      <c r="I276" s="492"/>
      <c r="J276" s="657"/>
      <c r="K276" s="618"/>
      <c r="L276" s="622"/>
      <c r="M276" s="613"/>
      <c r="N276" s="613"/>
      <c r="O276" s="610"/>
      <c r="P276" s="610"/>
      <c r="Q276" s="612">
        <f t="shared" si="1"/>
        <v>0</v>
      </c>
      <c r="R276" s="613"/>
      <c r="S276" s="612">
        <f t="shared" si="2"/>
        <v>0</v>
      </c>
      <c r="T276" s="612">
        <f t="shared" si="3"/>
        <v>0</v>
      </c>
      <c r="U276" s="613"/>
      <c r="V276" s="612">
        <f t="shared" si="4"/>
        <v>0</v>
      </c>
      <c r="W276" s="620"/>
      <c r="X276" s="742"/>
      <c r="Y276" s="742"/>
      <c r="Z276" s="742"/>
      <c r="AA276" s="742"/>
      <c r="AB276" s="742"/>
      <c r="AC276" s="742"/>
      <c r="AD276" s="742"/>
      <c r="AE276" s="742"/>
      <c r="AF276" s="742"/>
      <c r="AG276" s="742"/>
      <c r="AH276" s="742"/>
      <c r="AI276" s="742"/>
      <c r="AJ276" s="742"/>
      <c r="AK276" s="742"/>
      <c r="AL276" s="742"/>
      <c r="AM276" s="742"/>
    </row>
    <row r="277" ht="13.5" customHeight="1">
      <c r="A277" s="604" t="b">
        <v>0</v>
      </c>
      <c r="B277" s="475"/>
      <c r="C277" s="475"/>
      <c r="D277" s="492"/>
      <c r="E277" s="492"/>
      <c r="F277" s="632"/>
      <c r="G277" s="617"/>
      <c r="H277" s="492"/>
      <c r="I277" s="492"/>
      <c r="J277" s="657"/>
      <c r="K277" s="618"/>
      <c r="L277" s="622"/>
      <c r="M277" s="613"/>
      <c r="N277" s="613"/>
      <c r="O277" s="610"/>
      <c r="P277" s="610"/>
      <c r="Q277" s="612">
        <f t="shared" si="1"/>
        <v>0</v>
      </c>
      <c r="R277" s="613"/>
      <c r="S277" s="612">
        <f t="shared" si="2"/>
        <v>0</v>
      </c>
      <c r="T277" s="612">
        <f t="shared" si="3"/>
        <v>0</v>
      </c>
      <c r="U277" s="613"/>
      <c r="V277" s="612">
        <f t="shared" si="4"/>
        <v>0</v>
      </c>
      <c r="W277" s="620"/>
      <c r="X277" s="742"/>
      <c r="Y277" s="742"/>
      <c r="Z277" s="742"/>
      <c r="AA277" s="742"/>
      <c r="AB277" s="742"/>
      <c r="AC277" s="742"/>
      <c r="AD277" s="742"/>
      <c r="AE277" s="742"/>
      <c r="AF277" s="742"/>
      <c r="AG277" s="742"/>
      <c r="AH277" s="742"/>
      <c r="AI277" s="742"/>
      <c r="AJ277" s="742"/>
      <c r="AK277" s="742"/>
      <c r="AL277" s="742"/>
      <c r="AM277" s="742"/>
    </row>
    <row r="278" ht="13.5" customHeight="1">
      <c r="A278" s="604" t="b">
        <v>0</v>
      </c>
      <c r="B278" s="475"/>
      <c r="C278" s="475"/>
      <c r="D278" s="492"/>
      <c r="E278" s="492"/>
      <c r="F278" s="632"/>
      <c r="G278" s="617"/>
      <c r="H278" s="492"/>
      <c r="I278" s="492"/>
      <c r="J278" s="657"/>
      <c r="K278" s="618"/>
      <c r="L278" s="622"/>
      <c r="M278" s="613"/>
      <c r="N278" s="613"/>
      <c r="O278" s="610"/>
      <c r="P278" s="610"/>
      <c r="Q278" s="612">
        <f t="shared" si="1"/>
        <v>0</v>
      </c>
      <c r="R278" s="613"/>
      <c r="S278" s="612">
        <f t="shared" si="2"/>
        <v>0</v>
      </c>
      <c r="T278" s="612">
        <f t="shared" si="3"/>
        <v>0</v>
      </c>
      <c r="U278" s="613"/>
      <c r="V278" s="612">
        <f t="shared" si="4"/>
        <v>0</v>
      </c>
      <c r="W278" s="620"/>
      <c r="X278" s="742"/>
      <c r="Y278" s="742"/>
      <c r="Z278" s="742"/>
      <c r="AA278" s="742"/>
      <c r="AB278" s="742"/>
      <c r="AC278" s="742"/>
      <c r="AD278" s="742"/>
      <c r="AE278" s="742"/>
      <c r="AF278" s="742"/>
      <c r="AG278" s="742"/>
      <c r="AH278" s="742"/>
      <c r="AI278" s="742"/>
      <c r="AJ278" s="742"/>
      <c r="AK278" s="742"/>
      <c r="AL278" s="742"/>
      <c r="AM278" s="742"/>
    </row>
    <row r="279" ht="13.5" customHeight="1">
      <c r="A279" s="604" t="b">
        <v>0</v>
      </c>
      <c r="B279" s="475"/>
      <c r="C279" s="475"/>
      <c r="D279" s="492"/>
      <c r="E279" s="492"/>
      <c r="F279" s="632"/>
      <c r="G279" s="617"/>
      <c r="H279" s="492"/>
      <c r="I279" s="492"/>
      <c r="J279" s="657"/>
      <c r="K279" s="618"/>
      <c r="L279" s="622"/>
      <c r="M279" s="613"/>
      <c r="N279" s="613"/>
      <c r="O279" s="610"/>
      <c r="P279" s="610"/>
      <c r="Q279" s="612">
        <f t="shared" si="1"/>
        <v>0</v>
      </c>
      <c r="R279" s="613"/>
      <c r="S279" s="612">
        <f t="shared" si="2"/>
        <v>0</v>
      </c>
      <c r="T279" s="612">
        <f t="shared" si="3"/>
        <v>0</v>
      </c>
      <c r="U279" s="613"/>
      <c r="V279" s="612">
        <f t="shared" si="4"/>
        <v>0</v>
      </c>
      <c r="W279" s="620"/>
      <c r="X279" s="742"/>
      <c r="Y279" s="742"/>
      <c r="Z279" s="742"/>
      <c r="AA279" s="742"/>
      <c r="AB279" s="742"/>
      <c r="AC279" s="742"/>
      <c r="AD279" s="742"/>
      <c r="AE279" s="742"/>
      <c r="AF279" s="742"/>
      <c r="AG279" s="742"/>
      <c r="AH279" s="742"/>
      <c r="AI279" s="742"/>
      <c r="AJ279" s="742"/>
      <c r="AK279" s="742"/>
      <c r="AL279" s="742"/>
      <c r="AM279" s="742"/>
    </row>
    <row r="280" ht="13.5" customHeight="1">
      <c r="A280" s="604" t="b">
        <v>0</v>
      </c>
      <c r="B280" s="475"/>
      <c r="C280" s="475"/>
      <c r="D280" s="492"/>
      <c r="E280" s="492"/>
      <c r="F280" s="632"/>
      <c r="G280" s="617"/>
      <c r="H280" s="492"/>
      <c r="I280" s="492"/>
      <c r="J280" s="657"/>
      <c r="K280" s="618"/>
      <c r="L280" s="622"/>
      <c r="M280" s="613"/>
      <c r="N280" s="613"/>
      <c r="O280" s="610"/>
      <c r="P280" s="610"/>
      <c r="Q280" s="612">
        <f t="shared" si="1"/>
        <v>0</v>
      </c>
      <c r="R280" s="613"/>
      <c r="S280" s="612">
        <f t="shared" si="2"/>
        <v>0</v>
      </c>
      <c r="T280" s="612">
        <f t="shared" si="3"/>
        <v>0</v>
      </c>
      <c r="U280" s="613"/>
      <c r="V280" s="612">
        <f t="shared" si="4"/>
        <v>0</v>
      </c>
      <c r="W280" s="620"/>
      <c r="X280" s="742"/>
      <c r="Y280" s="742"/>
      <c r="Z280" s="742"/>
      <c r="AA280" s="742"/>
      <c r="AB280" s="742"/>
      <c r="AC280" s="742"/>
      <c r="AD280" s="742"/>
      <c r="AE280" s="742"/>
      <c r="AF280" s="742"/>
      <c r="AG280" s="742"/>
      <c r="AH280" s="742"/>
      <c r="AI280" s="742"/>
      <c r="AJ280" s="742"/>
      <c r="AK280" s="742"/>
      <c r="AL280" s="742"/>
      <c r="AM280" s="742"/>
    </row>
    <row r="281" ht="13.5" customHeight="1">
      <c r="A281" s="604" t="b">
        <v>0</v>
      </c>
      <c r="B281" s="475"/>
      <c r="C281" s="475"/>
      <c r="D281" s="492"/>
      <c r="E281" s="492"/>
      <c r="F281" s="632"/>
      <c r="G281" s="617"/>
      <c r="H281" s="492"/>
      <c r="I281" s="492"/>
      <c r="J281" s="657"/>
      <c r="K281" s="618"/>
      <c r="L281" s="622"/>
      <c r="M281" s="613"/>
      <c r="N281" s="613"/>
      <c r="O281" s="610"/>
      <c r="P281" s="610"/>
      <c r="Q281" s="612">
        <f t="shared" si="1"/>
        <v>0</v>
      </c>
      <c r="R281" s="613"/>
      <c r="S281" s="612">
        <f t="shared" si="2"/>
        <v>0</v>
      </c>
      <c r="T281" s="612">
        <f t="shared" si="3"/>
        <v>0</v>
      </c>
      <c r="U281" s="613"/>
      <c r="V281" s="612">
        <f t="shared" si="4"/>
        <v>0</v>
      </c>
      <c r="W281" s="620"/>
      <c r="X281" s="742"/>
      <c r="Y281" s="742"/>
      <c r="Z281" s="742"/>
      <c r="AA281" s="742"/>
      <c r="AB281" s="742"/>
      <c r="AC281" s="742"/>
      <c r="AD281" s="742"/>
      <c r="AE281" s="742"/>
      <c r="AF281" s="742"/>
      <c r="AG281" s="742"/>
      <c r="AH281" s="742"/>
      <c r="AI281" s="742"/>
      <c r="AJ281" s="742"/>
      <c r="AK281" s="742"/>
      <c r="AL281" s="742"/>
      <c r="AM281" s="742"/>
    </row>
    <row r="282" ht="13.5" customHeight="1">
      <c r="A282" s="604" t="b">
        <v>0</v>
      </c>
      <c r="B282" s="475"/>
      <c r="C282" s="475"/>
      <c r="D282" s="492"/>
      <c r="E282" s="492"/>
      <c r="F282" s="632"/>
      <c r="G282" s="617"/>
      <c r="H282" s="492"/>
      <c r="I282" s="492"/>
      <c r="J282" s="657"/>
      <c r="K282" s="618"/>
      <c r="L282" s="622"/>
      <c r="M282" s="613"/>
      <c r="N282" s="613"/>
      <c r="O282" s="610"/>
      <c r="P282" s="610"/>
      <c r="Q282" s="612">
        <f t="shared" si="1"/>
        <v>0</v>
      </c>
      <c r="R282" s="613"/>
      <c r="S282" s="612">
        <f t="shared" si="2"/>
        <v>0</v>
      </c>
      <c r="T282" s="612">
        <f t="shared" si="3"/>
        <v>0</v>
      </c>
      <c r="U282" s="613"/>
      <c r="V282" s="612">
        <f t="shared" si="4"/>
        <v>0</v>
      </c>
      <c r="W282" s="620"/>
      <c r="X282" s="742"/>
      <c r="Y282" s="742"/>
      <c r="Z282" s="742"/>
      <c r="AA282" s="742"/>
      <c r="AB282" s="742"/>
      <c r="AC282" s="742"/>
      <c r="AD282" s="742"/>
      <c r="AE282" s="742"/>
      <c r="AF282" s="742"/>
      <c r="AG282" s="742"/>
      <c r="AH282" s="742"/>
      <c r="AI282" s="742"/>
      <c r="AJ282" s="742"/>
      <c r="AK282" s="742"/>
      <c r="AL282" s="742"/>
      <c r="AM282" s="742"/>
    </row>
    <row r="283" ht="13.5" customHeight="1">
      <c r="A283" s="604" t="b">
        <v>0</v>
      </c>
      <c r="B283" s="475"/>
      <c r="C283" s="475"/>
      <c r="D283" s="492"/>
      <c r="E283" s="492"/>
      <c r="F283" s="632"/>
      <c r="G283" s="617"/>
      <c r="H283" s="492"/>
      <c r="I283" s="492"/>
      <c r="J283" s="657"/>
      <c r="K283" s="618"/>
      <c r="L283" s="622"/>
      <c r="M283" s="613"/>
      <c r="N283" s="613"/>
      <c r="O283" s="610"/>
      <c r="P283" s="610"/>
      <c r="Q283" s="612">
        <f t="shared" si="1"/>
        <v>0</v>
      </c>
      <c r="R283" s="613"/>
      <c r="S283" s="612">
        <f t="shared" si="2"/>
        <v>0</v>
      </c>
      <c r="T283" s="612">
        <f t="shared" si="3"/>
        <v>0</v>
      </c>
      <c r="U283" s="613"/>
      <c r="V283" s="612">
        <f t="shared" si="4"/>
        <v>0</v>
      </c>
      <c r="W283" s="620"/>
      <c r="X283" s="742"/>
      <c r="Y283" s="742"/>
      <c r="Z283" s="742"/>
      <c r="AA283" s="742"/>
      <c r="AB283" s="742"/>
      <c r="AC283" s="742"/>
      <c r="AD283" s="742"/>
      <c r="AE283" s="742"/>
      <c r="AF283" s="742"/>
      <c r="AG283" s="742"/>
      <c r="AH283" s="742"/>
      <c r="AI283" s="742"/>
      <c r="AJ283" s="742"/>
      <c r="AK283" s="742"/>
      <c r="AL283" s="742"/>
      <c r="AM283" s="742"/>
    </row>
    <row r="284" ht="13.5" customHeight="1">
      <c r="A284" s="604" t="b">
        <v>0</v>
      </c>
      <c r="B284" s="475"/>
      <c r="C284" s="475"/>
      <c r="D284" s="492"/>
      <c r="E284" s="492"/>
      <c r="F284" s="632"/>
      <c r="G284" s="617"/>
      <c r="H284" s="492"/>
      <c r="I284" s="492"/>
      <c r="J284" s="657"/>
      <c r="K284" s="618"/>
      <c r="L284" s="622"/>
      <c r="M284" s="613"/>
      <c r="N284" s="613"/>
      <c r="O284" s="610"/>
      <c r="P284" s="610"/>
      <c r="Q284" s="612">
        <f t="shared" si="1"/>
        <v>0</v>
      </c>
      <c r="R284" s="613"/>
      <c r="S284" s="612">
        <f t="shared" si="2"/>
        <v>0</v>
      </c>
      <c r="T284" s="612">
        <f t="shared" si="3"/>
        <v>0</v>
      </c>
      <c r="U284" s="613"/>
      <c r="V284" s="612">
        <f t="shared" si="4"/>
        <v>0</v>
      </c>
      <c r="W284" s="620"/>
      <c r="X284" s="742"/>
      <c r="Y284" s="742"/>
      <c r="Z284" s="742"/>
      <c r="AA284" s="742"/>
      <c r="AB284" s="742"/>
      <c r="AC284" s="742"/>
      <c r="AD284" s="742"/>
      <c r="AE284" s="742"/>
      <c r="AF284" s="742"/>
      <c r="AG284" s="742"/>
      <c r="AH284" s="742"/>
      <c r="AI284" s="742"/>
      <c r="AJ284" s="742"/>
      <c r="AK284" s="742"/>
      <c r="AL284" s="742"/>
      <c r="AM284" s="742"/>
    </row>
    <row r="285" ht="13.5" customHeight="1">
      <c r="A285" s="604" t="b">
        <v>0</v>
      </c>
      <c r="B285" s="475"/>
      <c r="C285" s="475"/>
      <c r="D285" s="492"/>
      <c r="E285" s="492"/>
      <c r="F285" s="632"/>
      <c r="G285" s="617"/>
      <c r="H285" s="492"/>
      <c r="I285" s="492"/>
      <c r="J285" s="657"/>
      <c r="K285" s="618"/>
      <c r="L285" s="622"/>
      <c r="M285" s="613"/>
      <c r="N285" s="613"/>
      <c r="O285" s="610"/>
      <c r="P285" s="610"/>
      <c r="Q285" s="612">
        <f t="shared" si="1"/>
        <v>0</v>
      </c>
      <c r="R285" s="613"/>
      <c r="S285" s="612">
        <f t="shared" si="2"/>
        <v>0</v>
      </c>
      <c r="T285" s="612">
        <f t="shared" si="3"/>
        <v>0</v>
      </c>
      <c r="U285" s="613"/>
      <c r="V285" s="612">
        <f t="shared" si="4"/>
        <v>0</v>
      </c>
      <c r="W285" s="620"/>
      <c r="X285" s="742"/>
      <c r="Y285" s="742"/>
      <c r="Z285" s="742"/>
      <c r="AA285" s="742"/>
      <c r="AB285" s="742"/>
      <c r="AC285" s="742"/>
      <c r="AD285" s="742"/>
      <c r="AE285" s="742"/>
      <c r="AF285" s="742"/>
      <c r="AG285" s="742"/>
      <c r="AH285" s="742"/>
      <c r="AI285" s="742"/>
      <c r="AJ285" s="742"/>
      <c r="AK285" s="742"/>
      <c r="AL285" s="742"/>
      <c r="AM285" s="742"/>
    </row>
    <row r="286" ht="13.5" customHeight="1">
      <c r="A286" s="604" t="b">
        <v>0</v>
      </c>
      <c r="B286" s="475"/>
      <c r="C286" s="475"/>
      <c r="D286" s="492"/>
      <c r="E286" s="492"/>
      <c r="F286" s="632"/>
      <c r="G286" s="617"/>
      <c r="H286" s="492"/>
      <c r="I286" s="492"/>
      <c r="J286" s="657"/>
      <c r="K286" s="618"/>
      <c r="L286" s="622"/>
      <c r="M286" s="613"/>
      <c r="N286" s="613"/>
      <c r="O286" s="610"/>
      <c r="P286" s="610"/>
      <c r="Q286" s="612">
        <f t="shared" si="1"/>
        <v>0</v>
      </c>
      <c r="R286" s="613"/>
      <c r="S286" s="612">
        <f t="shared" si="2"/>
        <v>0</v>
      </c>
      <c r="T286" s="612">
        <f t="shared" si="3"/>
        <v>0</v>
      </c>
      <c r="U286" s="613"/>
      <c r="V286" s="612">
        <f t="shared" si="4"/>
        <v>0</v>
      </c>
      <c r="W286" s="620"/>
      <c r="X286" s="742"/>
      <c r="Y286" s="742"/>
      <c r="Z286" s="742"/>
      <c r="AA286" s="742"/>
      <c r="AB286" s="742"/>
      <c r="AC286" s="742"/>
      <c r="AD286" s="742"/>
      <c r="AE286" s="742"/>
      <c r="AF286" s="742"/>
      <c r="AG286" s="742"/>
      <c r="AH286" s="742"/>
      <c r="AI286" s="742"/>
      <c r="AJ286" s="742"/>
      <c r="AK286" s="742"/>
      <c r="AL286" s="742"/>
      <c r="AM286" s="742"/>
    </row>
    <row r="287" ht="13.5" customHeight="1">
      <c r="A287" s="604" t="b">
        <v>0</v>
      </c>
      <c r="B287" s="475"/>
      <c r="C287" s="475"/>
      <c r="D287" s="492"/>
      <c r="E287" s="492"/>
      <c r="F287" s="632"/>
      <c r="G287" s="617"/>
      <c r="H287" s="492"/>
      <c r="I287" s="492"/>
      <c r="J287" s="657"/>
      <c r="K287" s="618"/>
      <c r="L287" s="622"/>
      <c r="M287" s="613"/>
      <c r="N287" s="613"/>
      <c r="O287" s="610"/>
      <c r="P287" s="610"/>
      <c r="Q287" s="612">
        <f t="shared" si="1"/>
        <v>0</v>
      </c>
      <c r="R287" s="613"/>
      <c r="S287" s="612">
        <f t="shared" si="2"/>
        <v>0</v>
      </c>
      <c r="T287" s="612">
        <f t="shared" si="3"/>
        <v>0</v>
      </c>
      <c r="U287" s="613"/>
      <c r="V287" s="612">
        <f t="shared" si="4"/>
        <v>0</v>
      </c>
      <c r="W287" s="620"/>
      <c r="X287" s="742"/>
      <c r="Y287" s="742"/>
      <c r="Z287" s="742"/>
      <c r="AA287" s="742"/>
      <c r="AB287" s="742"/>
      <c r="AC287" s="742"/>
      <c r="AD287" s="742"/>
      <c r="AE287" s="742"/>
      <c r="AF287" s="742"/>
      <c r="AG287" s="742"/>
      <c r="AH287" s="742"/>
      <c r="AI287" s="742"/>
      <c r="AJ287" s="742"/>
      <c r="AK287" s="742"/>
      <c r="AL287" s="742"/>
      <c r="AM287" s="742"/>
    </row>
    <row r="288" ht="13.5" customHeight="1">
      <c r="A288" s="604" t="b">
        <v>0</v>
      </c>
      <c r="B288" s="475"/>
      <c r="C288" s="475"/>
      <c r="D288" s="492"/>
      <c r="E288" s="492"/>
      <c r="F288" s="632"/>
      <c r="G288" s="617"/>
      <c r="H288" s="492"/>
      <c r="I288" s="492"/>
      <c r="J288" s="657"/>
      <c r="K288" s="618"/>
      <c r="L288" s="622"/>
      <c r="M288" s="613"/>
      <c r="N288" s="613"/>
      <c r="O288" s="610"/>
      <c r="P288" s="610"/>
      <c r="Q288" s="612">
        <f t="shared" si="1"/>
        <v>0</v>
      </c>
      <c r="R288" s="613"/>
      <c r="S288" s="612">
        <f t="shared" si="2"/>
        <v>0</v>
      </c>
      <c r="T288" s="612">
        <f t="shared" si="3"/>
        <v>0</v>
      </c>
      <c r="U288" s="613"/>
      <c r="V288" s="612">
        <f t="shared" si="4"/>
        <v>0</v>
      </c>
      <c r="W288" s="620"/>
      <c r="X288" s="742"/>
      <c r="Y288" s="742"/>
      <c r="Z288" s="742"/>
      <c r="AA288" s="742"/>
      <c r="AB288" s="742"/>
      <c r="AC288" s="742"/>
      <c r="AD288" s="742"/>
      <c r="AE288" s="742"/>
      <c r="AF288" s="742"/>
      <c r="AG288" s="742"/>
      <c r="AH288" s="742"/>
      <c r="AI288" s="742"/>
      <c r="AJ288" s="742"/>
      <c r="AK288" s="742"/>
      <c r="AL288" s="742"/>
      <c r="AM288" s="742"/>
    </row>
    <row r="289" ht="13.5" customHeight="1">
      <c r="A289" s="604" t="b">
        <v>0</v>
      </c>
      <c r="B289" s="475"/>
      <c r="C289" s="475"/>
      <c r="D289" s="492"/>
      <c r="E289" s="492"/>
      <c r="F289" s="632"/>
      <c r="G289" s="617"/>
      <c r="H289" s="492"/>
      <c r="I289" s="492"/>
      <c r="J289" s="657"/>
      <c r="K289" s="618"/>
      <c r="L289" s="622"/>
      <c r="M289" s="613"/>
      <c r="N289" s="613"/>
      <c r="O289" s="610"/>
      <c r="P289" s="610"/>
      <c r="Q289" s="612">
        <f t="shared" si="1"/>
        <v>0</v>
      </c>
      <c r="R289" s="613"/>
      <c r="S289" s="612">
        <f t="shared" si="2"/>
        <v>0</v>
      </c>
      <c r="T289" s="612">
        <f t="shared" si="3"/>
        <v>0</v>
      </c>
      <c r="U289" s="613"/>
      <c r="V289" s="612">
        <f t="shared" si="4"/>
        <v>0</v>
      </c>
      <c r="W289" s="620"/>
      <c r="X289" s="742"/>
      <c r="Y289" s="742"/>
      <c r="Z289" s="742"/>
      <c r="AA289" s="742"/>
      <c r="AB289" s="742"/>
      <c r="AC289" s="742"/>
      <c r="AD289" s="742"/>
      <c r="AE289" s="742"/>
      <c r="AF289" s="742"/>
      <c r="AG289" s="742"/>
      <c r="AH289" s="742"/>
      <c r="AI289" s="742"/>
      <c r="AJ289" s="742"/>
      <c r="AK289" s="742"/>
      <c r="AL289" s="742"/>
      <c r="AM289" s="742"/>
    </row>
    <row r="290" ht="13.5" customHeight="1">
      <c r="A290" s="604" t="b">
        <v>0</v>
      </c>
      <c r="B290" s="475"/>
      <c r="C290" s="475"/>
      <c r="D290" s="492"/>
      <c r="E290" s="492"/>
      <c r="F290" s="632"/>
      <c r="G290" s="617"/>
      <c r="H290" s="492"/>
      <c r="I290" s="492"/>
      <c r="J290" s="657"/>
      <c r="K290" s="618"/>
      <c r="L290" s="622"/>
      <c r="M290" s="613"/>
      <c r="N290" s="613"/>
      <c r="O290" s="610"/>
      <c r="P290" s="610"/>
      <c r="Q290" s="612">
        <f t="shared" si="1"/>
        <v>0</v>
      </c>
      <c r="R290" s="613"/>
      <c r="S290" s="612">
        <f t="shared" si="2"/>
        <v>0</v>
      </c>
      <c r="T290" s="612">
        <f t="shared" si="3"/>
        <v>0</v>
      </c>
      <c r="U290" s="613"/>
      <c r="V290" s="612">
        <f t="shared" si="4"/>
        <v>0</v>
      </c>
      <c r="W290" s="620"/>
      <c r="X290" s="742"/>
      <c r="Y290" s="742"/>
      <c r="Z290" s="742"/>
      <c r="AA290" s="742"/>
      <c r="AB290" s="742"/>
      <c r="AC290" s="742"/>
      <c r="AD290" s="742"/>
      <c r="AE290" s="742"/>
      <c r="AF290" s="742"/>
      <c r="AG290" s="742"/>
      <c r="AH290" s="742"/>
      <c r="AI290" s="742"/>
      <c r="AJ290" s="742"/>
      <c r="AK290" s="742"/>
      <c r="AL290" s="742"/>
      <c r="AM290" s="742"/>
    </row>
    <row r="291" ht="13.5" customHeight="1">
      <c r="A291" s="604" t="b">
        <v>0</v>
      </c>
      <c r="B291" s="475"/>
      <c r="C291" s="475"/>
      <c r="D291" s="492"/>
      <c r="E291" s="492"/>
      <c r="F291" s="632"/>
      <c r="G291" s="617"/>
      <c r="H291" s="492"/>
      <c r="I291" s="492"/>
      <c r="J291" s="657"/>
      <c r="K291" s="618"/>
      <c r="L291" s="622"/>
      <c r="M291" s="613"/>
      <c r="N291" s="613"/>
      <c r="O291" s="610"/>
      <c r="P291" s="610"/>
      <c r="Q291" s="612">
        <f t="shared" si="1"/>
        <v>0</v>
      </c>
      <c r="R291" s="613"/>
      <c r="S291" s="612">
        <f t="shared" si="2"/>
        <v>0</v>
      </c>
      <c r="T291" s="612">
        <f t="shared" si="3"/>
        <v>0</v>
      </c>
      <c r="U291" s="613"/>
      <c r="V291" s="612">
        <f t="shared" si="4"/>
        <v>0</v>
      </c>
      <c r="W291" s="620"/>
      <c r="X291" s="742"/>
      <c r="Y291" s="742"/>
      <c r="Z291" s="742"/>
      <c r="AA291" s="742"/>
      <c r="AB291" s="742"/>
      <c r="AC291" s="742"/>
      <c r="AD291" s="742"/>
      <c r="AE291" s="742"/>
      <c r="AF291" s="742"/>
      <c r="AG291" s="742"/>
      <c r="AH291" s="742"/>
      <c r="AI291" s="742"/>
      <c r="AJ291" s="742"/>
      <c r="AK291" s="742"/>
      <c r="AL291" s="742"/>
      <c r="AM291" s="742"/>
    </row>
    <row r="292" ht="13.5" customHeight="1">
      <c r="A292" s="604" t="b">
        <v>0</v>
      </c>
      <c r="B292" s="475"/>
      <c r="C292" s="475"/>
      <c r="D292" s="492"/>
      <c r="E292" s="492"/>
      <c r="F292" s="632"/>
      <c r="G292" s="617"/>
      <c r="H292" s="492"/>
      <c r="I292" s="492"/>
      <c r="J292" s="657"/>
      <c r="K292" s="618"/>
      <c r="L292" s="622"/>
      <c r="M292" s="613"/>
      <c r="N292" s="613"/>
      <c r="O292" s="610"/>
      <c r="P292" s="610"/>
      <c r="Q292" s="612">
        <f t="shared" si="1"/>
        <v>0</v>
      </c>
      <c r="R292" s="613"/>
      <c r="S292" s="612">
        <f t="shared" si="2"/>
        <v>0</v>
      </c>
      <c r="T292" s="612">
        <f t="shared" si="3"/>
        <v>0</v>
      </c>
      <c r="U292" s="613"/>
      <c r="V292" s="612">
        <f t="shared" si="4"/>
        <v>0</v>
      </c>
      <c r="W292" s="620"/>
      <c r="X292" s="742"/>
      <c r="Y292" s="742"/>
      <c r="Z292" s="742"/>
      <c r="AA292" s="742"/>
      <c r="AB292" s="742"/>
      <c r="AC292" s="742"/>
      <c r="AD292" s="742"/>
      <c r="AE292" s="742"/>
      <c r="AF292" s="742"/>
      <c r="AG292" s="742"/>
      <c r="AH292" s="742"/>
      <c r="AI292" s="742"/>
      <c r="AJ292" s="742"/>
      <c r="AK292" s="742"/>
      <c r="AL292" s="742"/>
      <c r="AM292" s="742"/>
    </row>
    <row r="293" ht="13.5" customHeight="1">
      <c r="A293" s="604" t="b">
        <v>0</v>
      </c>
      <c r="B293" s="475"/>
      <c r="C293" s="475"/>
      <c r="D293" s="492"/>
      <c r="E293" s="492"/>
      <c r="F293" s="632"/>
      <c r="G293" s="617"/>
      <c r="H293" s="492"/>
      <c r="I293" s="492"/>
      <c r="J293" s="657"/>
      <c r="K293" s="618"/>
      <c r="L293" s="622"/>
      <c r="M293" s="613"/>
      <c r="N293" s="613"/>
      <c r="O293" s="610"/>
      <c r="P293" s="610"/>
      <c r="Q293" s="612">
        <f t="shared" si="1"/>
        <v>0</v>
      </c>
      <c r="R293" s="613"/>
      <c r="S293" s="612">
        <f t="shared" si="2"/>
        <v>0</v>
      </c>
      <c r="T293" s="612">
        <f t="shared" si="3"/>
        <v>0</v>
      </c>
      <c r="U293" s="613"/>
      <c r="V293" s="612">
        <f t="shared" si="4"/>
        <v>0</v>
      </c>
      <c r="W293" s="620"/>
      <c r="X293" s="742"/>
      <c r="Y293" s="742"/>
      <c r="Z293" s="742"/>
      <c r="AA293" s="742"/>
      <c r="AB293" s="742"/>
      <c r="AC293" s="742"/>
      <c r="AD293" s="742"/>
      <c r="AE293" s="742"/>
      <c r="AF293" s="742"/>
      <c r="AG293" s="742"/>
      <c r="AH293" s="742"/>
      <c r="AI293" s="742"/>
      <c r="AJ293" s="742"/>
      <c r="AK293" s="742"/>
      <c r="AL293" s="742"/>
      <c r="AM293" s="742"/>
    </row>
    <row r="294" ht="13.5" customHeight="1">
      <c r="A294" s="604" t="b">
        <v>0</v>
      </c>
      <c r="B294" s="475"/>
      <c r="C294" s="475"/>
      <c r="D294" s="492"/>
      <c r="E294" s="492"/>
      <c r="F294" s="632"/>
      <c r="G294" s="617"/>
      <c r="H294" s="492"/>
      <c r="I294" s="492"/>
      <c r="J294" s="657"/>
      <c r="K294" s="618"/>
      <c r="L294" s="622"/>
      <c r="M294" s="613"/>
      <c r="N294" s="613"/>
      <c r="O294" s="610"/>
      <c r="P294" s="610"/>
      <c r="Q294" s="612">
        <f t="shared" si="1"/>
        <v>0</v>
      </c>
      <c r="R294" s="613"/>
      <c r="S294" s="612">
        <f t="shared" si="2"/>
        <v>0</v>
      </c>
      <c r="T294" s="612">
        <f t="shared" si="3"/>
        <v>0</v>
      </c>
      <c r="U294" s="613"/>
      <c r="V294" s="612">
        <f t="shared" si="4"/>
        <v>0</v>
      </c>
      <c r="W294" s="620"/>
      <c r="X294" s="742"/>
      <c r="Y294" s="742"/>
      <c r="Z294" s="742"/>
      <c r="AA294" s="742"/>
      <c r="AB294" s="742"/>
      <c r="AC294" s="742"/>
      <c r="AD294" s="742"/>
      <c r="AE294" s="742"/>
      <c r="AF294" s="742"/>
      <c r="AG294" s="742"/>
      <c r="AH294" s="742"/>
      <c r="AI294" s="742"/>
      <c r="AJ294" s="742"/>
      <c r="AK294" s="742"/>
      <c r="AL294" s="742"/>
      <c r="AM294" s="742"/>
    </row>
    <row r="295" ht="13.5" customHeight="1">
      <c r="A295" s="604" t="b">
        <v>0</v>
      </c>
      <c r="B295" s="475"/>
      <c r="C295" s="475"/>
      <c r="D295" s="492"/>
      <c r="E295" s="492"/>
      <c r="F295" s="632"/>
      <c r="G295" s="617"/>
      <c r="H295" s="492"/>
      <c r="I295" s="492"/>
      <c r="J295" s="657"/>
      <c r="K295" s="618"/>
      <c r="L295" s="622"/>
      <c r="M295" s="613"/>
      <c r="N295" s="613"/>
      <c r="O295" s="610"/>
      <c r="P295" s="610"/>
      <c r="Q295" s="612">
        <f t="shared" si="1"/>
        <v>0</v>
      </c>
      <c r="R295" s="613"/>
      <c r="S295" s="612">
        <f t="shared" si="2"/>
        <v>0</v>
      </c>
      <c r="T295" s="612">
        <f t="shared" si="3"/>
        <v>0</v>
      </c>
      <c r="U295" s="613"/>
      <c r="V295" s="612">
        <f t="shared" si="4"/>
        <v>0</v>
      </c>
      <c r="W295" s="620"/>
      <c r="X295" s="742"/>
      <c r="Y295" s="742"/>
      <c r="Z295" s="742"/>
      <c r="AA295" s="742"/>
      <c r="AB295" s="742"/>
      <c r="AC295" s="742"/>
      <c r="AD295" s="742"/>
      <c r="AE295" s="742"/>
      <c r="AF295" s="742"/>
      <c r="AG295" s="742"/>
      <c r="AH295" s="742"/>
      <c r="AI295" s="742"/>
      <c r="AJ295" s="742"/>
      <c r="AK295" s="742"/>
      <c r="AL295" s="742"/>
      <c r="AM295" s="742"/>
    </row>
    <row r="296" ht="13.5" customHeight="1">
      <c r="A296" s="604" t="b">
        <v>0</v>
      </c>
      <c r="B296" s="475"/>
      <c r="C296" s="475"/>
      <c r="D296" s="492"/>
      <c r="E296" s="492"/>
      <c r="F296" s="632"/>
      <c r="G296" s="617"/>
      <c r="H296" s="492"/>
      <c r="I296" s="492"/>
      <c r="J296" s="657"/>
      <c r="K296" s="618"/>
      <c r="L296" s="622"/>
      <c r="M296" s="613"/>
      <c r="N296" s="613"/>
      <c r="O296" s="610"/>
      <c r="P296" s="610"/>
      <c r="Q296" s="612">
        <f t="shared" si="1"/>
        <v>0</v>
      </c>
      <c r="R296" s="613"/>
      <c r="S296" s="612">
        <f t="shared" si="2"/>
        <v>0</v>
      </c>
      <c r="T296" s="612">
        <f t="shared" si="3"/>
        <v>0</v>
      </c>
      <c r="U296" s="613"/>
      <c r="V296" s="612">
        <f t="shared" si="4"/>
        <v>0</v>
      </c>
      <c r="W296" s="620"/>
      <c r="X296" s="742"/>
      <c r="Y296" s="742"/>
      <c r="Z296" s="742"/>
      <c r="AA296" s="742"/>
      <c r="AB296" s="742"/>
      <c r="AC296" s="742"/>
      <c r="AD296" s="742"/>
      <c r="AE296" s="742"/>
      <c r="AF296" s="742"/>
      <c r="AG296" s="742"/>
      <c r="AH296" s="742"/>
      <c r="AI296" s="742"/>
      <c r="AJ296" s="742"/>
      <c r="AK296" s="742"/>
      <c r="AL296" s="742"/>
      <c r="AM296" s="742"/>
    </row>
    <row r="297" ht="13.5" customHeight="1">
      <c r="A297" s="604" t="b">
        <v>0</v>
      </c>
      <c r="B297" s="475"/>
      <c r="C297" s="475"/>
      <c r="D297" s="492"/>
      <c r="E297" s="492"/>
      <c r="F297" s="632"/>
      <c r="G297" s="617"/>
      <c r="H297" s="492"/>
      <c r="I297" s="492"/>
      <c r="J297" s="657"/>
      <c r="K297" s="618"/>
      <c r="L297" s="622"/>
      <c r="M297" s="613"/>
      <c r="N297" s="613"/>
      <c r="O297" s="610"/>
      <c r="P297" s="610"/>
      <c r="Q297" s="612">
        <f t="shared" si="1"/>
        <v>0</v>
      </c>
      <c r="R297" s="613"/>
      <c r="S297" s="612">
        <f t="shared" si="2"/>
        <v>0</v>
      </c>
      <c r="T297" s="612">
        <f t="shared" si="3"/>
        <v>0</v>
      </c>
      <c r="U297" s="613"/>
      <c r="V297" s="612">
        <f t="shared" si="4"/>
        <v>0</v>
      </c>
      <c r="W297" s="620"/>
      <c r="X297" s="742"/>
      <c r="Y297" s="742"/>
      <c r="Z297" s="742"/>
      <c r="AA297" s="742"/>
      <c r="AB297" s="742"/>
      <c r="AC297" s="742"/>
      <c r="AD297" s="742"/>
      <c r="AE297" s="742"/>
      <c r="AF297" s="742"/>
      <c r="AG297" s="742"/>
      <c r="AH297" s="742"/>
      <c r="AI297" s="742"/>
      <c r="AJ297" s="742"/>
      <c r="AK297" s="742"/>
      <c r="AL297" s="742"/>
      <c r="AM297" s="742"/>
    </row>
    <row r="298" ht="13.5" customHeight="1">
      <c r="A298" s="604" t="b">
        <v>0</v>
      </c>
      <c r="B298" s="475"/>
      <c r="C298" s="475"/>
      <c r="D298" s="492"/>
      <c r="E298" s="492"/>
      <c r="F298" s="632"/>
      <c r="G298" s="617"/>
      <c r="H298" s="492"/>
      <c r="I298" s="492"/>
      <c r="J298" s="657"/>
      <c r="K298" s="618"/>
      <c r="L298" s="622"/>
      <c r="M298" s="613"/>
      <c r="N298" s="613"/>
      <c r="O298" s="610"/>
      <c r="P298" s="610"/>
      <c r="Q298" s="612">
        <f t="shared" si="1"/>
        <v>0</v>
      </c>
      <c r="R298" s="613"/>
      <c r="S298" s="612">
        <f t="shared" si="2"/>
        <v>0</v>
      </c>
      <c r="T298" s="612">
        <f t="shared" si="3"/>
        <v>0</v>
      </c>
      <c r="U298" s="613"/>
      <c r="V298" s="612">
        <f t="shared" si="4"/>
        <v>0</v>
      </c>
      <c r="W298" s="620"/>
      <c r="X298" s="742"/>
      <c r="Y298" s="742"/>
      <c r="Z298" s="742"/>
      <c r="AA298" s="742"/>
      <c r="AB298" s="742"/>
      <c r="AC298" s="742"/>
      <c r="AD298" s="742"/>
      <c r="AE298" s="742"/>
      <c r="AF298" s="742"/>
      <c r="AG298" s="742"/>
      <c r="AH298" s="742"/>
      <c r="AI298" s="742"/>
      <c r="AJ298" s="742"/>
      <c r="AK298" s="742"/>
      <c r="AL298" s="742"/>
      <c r="AM298" s="742"/>
    </row>
    <row r="299" ht="13.5" customHeight="1">
      <c r="A299" s="604" t="b">
        <v>0</v>
      </c>
      <c r="B299" s="475"/>
      <c r="C299" s="475"/>
      <c r="D299" s="492"/>
      <c r="E299" s="492"/>
      <c r="F299" s="632"/>
      <c r="G299" s="617"/>
      <c r="H299" s="492"/>
      <c r="I299" s="492"/>
      <c r="J299" s="657"/>
      <c r="K299" s="618"/>
      <c r="L299" s="622"/>
      <c r="M299" s="613"/>
      <c r="N299" s="613"/>
      <c r="O299" s="610"/>
      <c r="P299" s="610"/>
      <c r="Q299" s="612">
        <f t="shared" si="1"/>
        <v>0</v>
      </c>
      <c r="R299" s="613"/>
      <c r="S299" s="612">
        <f t="shared" si="2"/>
        <v>0</v>
      </c>
      <c r="T299" s="612">
        <f t="shared" si="3"/>
        <v>0</v>
      </c>
      <c r="U299" s="613"/>
      <c r="V299" s="612">
        <f t="shared" si="4"/>
        <v>0</v>
      </c>
      <c r="W299" s="620"/>
      <c r="X299" s="742"/>
      <c r="Y299" s="742"/>
      <c r="Z299" s="742"/>
      <c r="AA299" s="742"/>
      <c r="AB299" s="742"/>
      <c r="AC299" s="742"/>
      <c r="AD299" s="742"/>
      <c r="AE299" s="742"/>
      <c r="AF299" s="742"/>
      <c r="AG299" s="742"/>
      <c r="AH299" s="742"/>
      <c r="AI299" s="742"/>
      <c r="AJ299" s="742"/>
      <c r="AK299" s="742"/>
      <c r="AL299" s="742"/>
      <c r="AM299" s="742"/>
    </row>
    <row r="300" ht="13.5" customHeight="1">
      <c r="A300" s="604" t="b">
        <v>0</v>
      </c>
      <c r="B300" s="475"/>
      <c r="C300" s="475"/>
      <c r="D300" s="492"/>
      <c r="E300" s="492"/>
      <c r="F300" s="632"/>
      <c r="G300" s="617"/>
      <c r="H300" s="492"/>
      <c r="I300" s="492"/>
      <c r="J300" s="657"/>
      <c r="K300" s="618"/>
      <c r="L300" s="622"/>
      <c r="M300" s="613"/>
      <c r="N300" s="613"/>
      <c r="O300" s="610"/>
      <c r="P300" s="610"/>
      <c r="Q300" s="612">
        <f t="shared" si="1"/>
        <v>0</v>
      </c>
      <c r="R300" s="613"/>
      <c r="S300" s="612">
        <f t="shared" si="2"/>
        <v>0</v>
      </c>
      <c r="T300" s="612">
        <f t="shared" si="3"/>
        <v>0</v>
      </c>
      <c r="U300" s="613"/>
      <c r="V300" s="612">
        <f t="shared" si="4"/>
        <v>0</v>
      </c>
      <c r="W300" s="620"/>
      <c r="X300" s="742"/>
      <c r="Y300" s="742"/>
      <c r="Z300" s="742"/>
      <c r="AA300" s="742"/>
      <c r="AB300" s="742"/>
      <c r="AC300" s="742"/>
      <c r="AD300" s="742"/>
      <c r="AE300" s="742"/>
      <c r="AF300" s="742"/>
      <c r="AG300" s="742"/>
      <c r="AH300" s="742"/>
      <c r="AI300" s="742"/>
      <c r="AJ300" s="742"/>
      <c r="AK300" s="742"/>
      <c r="AL300" s="742"/>
      <c r="AM300" s="742"/>
    </row>
    <row r="301" ht="13.5" customHeight="1">
      <c r="A301" s="604" t="b">
        <v>0</v>
      </c>
      <c r="B301" s="475"/>
      <c r="C301" s="475"/>
      <c r="D301" s="492"/>
      <c r="E301" s="492"/>
      <c r="F301" s="632"/>
      <c r="G301" s="617"/>
      <c r="H301" s="492"/>
      <c r="I301" s="492"/>
      <c r="J301" s="657"/>
      <c r="K301" s="618"/>
      <c r="L301" s="622"/>
      <c r="M301" s="613"/>
      <c r="N301" s="613"/>
      <c r="O301" s="610"/>
      <c r="P301" s="610"/>
      <c r="Q301" s="612">
        <f t="shared" si="1"/>
        <v>0</v>
      </c>
      <c r="R301" s="613"/>
      <c r="S301" s="612">
        <f t="shared" si="2"/>
        <v>0</v>
      </c>
      <c r="T301" s="612">
        <f t="shared" si="3"/>
        <v>0</v>
      </c>
      <c r="U301" s="613"/>
      <c r="V301" s="612">
        <f t="shared" si="4"/>
        <v>0</v>
      </c>
      <c r="W301" s="620"/>
      <c r="X301" s="742"/>
      <c r="Y301" s="742"/>
      <c r="Z301" s="742"/>
      <c r="AA301" s="742"/>
      <c r="AB301" s="742"/>
      <c r="AC301" s="742"/>
      <c r="AD301" s="742"/>
      <c r="AE301" s="742"/>
      <c r="AF301" s="742"/>
      <c r="AG301" s="742"/>
      <c r="AH301" s="742"/>
      <c r="AI301" s="742"/>
      <c r="AJ301" s="742"/>
      <c r="AK301" s="742"/>
      <c r="AL301" s="742"/>
      <c r="AM301" s="742"/>
    </row>
    <row r="302" ht="13.5" customHeight="1">
      <c r="A302" s="604" t="b">
        <v>0</v>
      </c>
      <c r="B302" s="475"/>
      <c r="C302" s="475"/>
      <c r="D302" s="492"/>
      <c r="E302" s="492"/>
      <c r="F302" s="632"/>
      <c r="G302" s="617"/>
      <c r="H302" s="492"/>
      <c r="I302" s="492"/>
      <c r="J302" s="657"/>
      <c r="K302" s="618"/>
      <c r="L302" s="622"/>
      <c r="M302" s="613"/>
      <c r="N302" s="613"/>
      <c r="O302" s="610"/>
      <c r="P302" s="610"/>
      <c r="Q302" s="612">
        <f t="shared" si="1"/>
        <v>0</v>
      </c>
      <c r="R302" s="613"/>
      <c r="S302" s="612">
        <f t="shared" si="2"/>
        <v>0</v>
      </c>
      <c r="T302" s="612">
        <f t="shared" si="3"/>
        <v>0</v>
      </c>
      <c r="U302" s="613"/>
      <c r="V302" s="612">
        <f t="shared" si="4"/>
        <v>0</v>
      </c>
      <c r="W302" s="620"/>
      <c r="X302" s="742"/>
      <c r="Y302" s="742"/>
      <c r="Z302" s="742"/>
      <c r="AA302" s="742"/>
      <c r="AB302" s="742"/>
      <c r="AC302" s="742"/>
      <c r="AD302" s="742"/>
      <c r="AE302" s="742"/>
      <c r="AF302" s="742"/>
      <c r="AG302" s="742"/>
      <c r="AH302" s="742"/>
      <c r="AI302" s="742"/>
      <c r="AJ302" s="742"/>
      <c r="AK302" s="742"/>
      <c r="AL302" s="742"/>
      <c r="AM302" s="742"/>
    </row>
    <row r="303" ht="13.5" customHeight="1">
      <c r="A303" s="604" t="b">
        <v>0</v>
      </c>
      <c r="B303" s="475"/>
      <c r="C303" s="475"/>
      <c r="D303" s="492"/>
      <c r="E303" s="492"/>
      <c r="F303" s="632"/>
      <c r="G303" s="617"/>
      <c r="H303" s="492"/>
      <c r="I303" s="492"/>
      <c r="J303" s="657"/>
      <c r="K303" s="618"/>
      <c r="L303" s="622"/>
      <c r="M303" s="613"/>
      <c r="N303" s="613"/>
      <c r="O303" s="610"/>
      <c r="P303" s="610"/>
      <c r="Q303" s="612">
        <f t="shared" si="1"/>
        <v>0</v>
      </c>
      <c r="R303" s="613"/>
      <c r="S303" s="612">
        <f t="shared" si="2"/>
        <v>0</v>
      </c>
      <c r="T303" s="612">
        <f t="shared" si="3"/>
        <v>0</v>
      </c>
      <c r="U303" s="613"/>
      <c r="V303" s="612">
        <f t="shared" si="4"/>
        <v>0</v>
      </c>
      <c r="W303" s="620"/>
      <c r="X303" s="742"/>
      <c r="Y303" s="742"/>
      <c r="Z303" s="742"/>
      <c r="AA303" s="742"/>
      <c r="AB303" s="742"/>
      <c r="AC303" s="742"/>
      <c r="AD303" s="742"/>
      <c r="AE303" s="742"/>
      <c r="AF303" s="742"/>
      <c r="AG303" s="742"/>
      <c r="AH303" s="742"/>
      <c r="AI303" s="742"/>
      <c r="AJ303" s="742"/>
      <c r="AK303" s="742"/>
      <c r="AL303" s="742"/>
      <c r="AM303" s="742"/>
    </row>
    <row r="304" ht="13.5" customHeight="1">
      <c r="A304" s="604" t="b">
        <v>0</v>
      </c>
      <c r="B304" s="475"/>
      <c r="C304" s="475"/>
      <c r="D304" s="492"/>
      <c r="E304" s="492"/>
      <c r="F304" s="632"/>
      <c r="G304" s="617"/>
      <c r="H304" s="492"/>
      <c r="I304" s="492"/>
      <c r="J304" s="657"/>
      <c r="K304" s="618"/>
      <c r="L304" s="622"/>
      <c r="M304" s="613"/>
      <c r="N304" s="613"/>
      <c r="O304" s="610"/>
      <c r="P304" s="610"/>
      <c r="Q304" s="612">
        <f t="shared" si="1"/>
        <v>0</v>
      </c>
      <c r="R304" s="613"/>
      <c r="S304" s="612">
        <f t="shared" si="2"/>
        <v>0</v>
      </c>
      <c r="T304" s="612">
        <f t="shared" si="3"/>
        <v>0</v>
      </c>
      <c r="U304" s="613"/>
      <c r="V304" s="612">
        <f t="shared" si="4"/>
        <v>0</v>
      </c>
      <c r="W304" s="620"/>
      <c r="X304" s="742"/>
      <c r="Y304" s="742"/>
      <c r="Z304" s="742"/>
      <c r="AA304" s="742"/>
      <c r="AB304" s="742"/>
      <c r="AC304" s="742"/>
      <c r="AD304" s="742"/>
      <c r="AE304" s="742"/>
      <c r="AF304" s="742"/>
      <c r="AG304" s="742"/>
      <c r="AH304" s="742"/>
      <c r="AI304" s="742"/>
      <c r="AJ304" s="742"/>
      <c r="AK304" s="742"/>
      <c r="AL304" s="742"/>
      <c r="AM304" s="742"/>
    </row>
    <row r="305" ht="13.5" customHeight="1">
      <c r="A305" s="604" t="b">
        <v>0</v>
      </c>
      <c r="B305" s="475"/>
      <c r="C305" s="475"/>
      <c r="D305" s="492"/>
      <c r="E305" s="492"/>
      <c r="F305" s="632"/>
      <c r="G305" s="617"/>
      <c r="H305" s="492"/>
      <c r="I305" s="492"/>
      <c r="J305" s="657"/>
      <c r="K305" s="618"/>
      <c r="L305" s="622"/>
      <c r="M305" s="613"/>
      <c r="N305" s="613"/>
      <c r="O305" s="610"/>
      <c r="P305" s="610"/>
      <c r="Q305" s="612">
        <f t="shared" si="1"/>
        <v>0</v>
      </c>
      <c r="R305" s="613"/>
      <c r="S305" s="612">
        <f t="shared" si="2"/>
        <v>0</v>
      </c>
      <c r="T305" s="612">
        <f t="shared" si="3"/>
        <v>0</v>
      </c>
      <c r="U305" s="613"/>
      <c r="V305" s="612">
        <f t="shared" si="4"/>
        <v>0</v>
      </c>
      <c r="W305" s="620"/>
      <c r="X305" s="742"/>
      <c r="Y305" s="742"/>
      <c r="Z305" s="742"/>
      <c r="AA305" s="742"/>
      <c r="AB305" s="742"/>
      <c r="AC305" s="742"/>
      <c r="AD305" s="742"/>
      <c r="AE305" s="742"/>
      <c r="AF305" s="742"/>
      <c r="AG305" s="742"/>
      <c r="AH305" s="742"/>
      <c r="AI305" s="742"/>
      <c r="AJ305" s="742"/>
      <c r="AK305" s="742"/>
      <c r="AL305" s="742"/>
      <c r="AM305" s="742"/>
    </row>
    <row r="306" ht="13.5" customHeight="1">
      <c r="A306" s="604" t="b">
        <v>0</v>
      </c>
      <c r="B306" s="475"/>
      <c r="C306" s="475"/>
      <c r="D306" s="492"/>
      <c r="E306" s="492"/>
      <c r="F306" s="632"/>
      <c r="G306" s="617"/>
      <c r="H306" s="492"/>
      <c r="I306" s="492"/>
      <c r="J306" s="657"/>
      <c r="K306" s="618"/>
      <c r="L306" s="622"/>
      <c r="M306" s="613"/>
      <c r="N306" s="613"/>
      <c r="O306" s="610"/>
      <c r="P306" s="610"/>
      <c r="Q306" s="612">
        <f t="shared" si="1"/>
        <v>0</v>
      </c>
      <c r="R306" s="613"/>
      <c r="S306" s="612">
        <f t="shared" si="2"/>
        <v>0</v>
      </c>
      <c r="T306" s="612">
        <f t="shared" si="3"/>
        <v>0</v>
      </c>
      <c r="U306" s="613"/>
      <c r="V306" s="612">
        <f t="shared" si="4"/>
        <v>0</v>
      </c>
      <c r="W306" s="620"/>
      <c r="X306" s="742"/>
      <c r="Y306" s="742"/>
      <c r="Z306" s="742"/>
      <c r="AA306" s="742"/>
      <c r="AB306" s="742"/>
      <c r="AC306" s="742"/>
      <c r="AD306" s="742"/>
      <c r="AE306" s="742"/>
      <c r="AF306" s="742"/>
      <c r="AG306" s="742"/>
      <c r="AH306" s="742"/>
      <c r="AI306" s="742"/>
      <c r="AJ306" s="742"/>
      <c r="AK306" s="742"/>
      <c r="AL306" s="742"/>
      <c r="AM306" s="742"/>
    </row>
    <row r="307" ht="13.5" customHeight="1">
      <c r="A307" s="604" t="b">
        <v>0</v>
      </c>
      <c r="B307" s="475"/>
      <c r="C307" s="475"/>
      <c r="D307" s="492"/>
      <c r="E307" s="492"/>
      <c r="F307" s="632"/>
      <c r="G307" s="617"/>
      <c r="H307" s="492"/>
      <c r="I307" s="492"/>
      <c r="J307" s="657"/>
      <c r="K307" s="618"/>
      <c r="L307" s="622"/>
      <c r="M307" s="613"/>
      <c r="N307" s="613"/>
      <c r="O307" s="610"/>
      <c r="P307" s="610"/>
      <c r="Q307" s="612">
        <f t="shared" si="1"/>
        <v>0</v>
      </c>
      <c r="R307" s="613"/>
      <c r="S307" s="612">
        <f t="shared" si="2"/>
        <v>0</v>
      </c>
      <c r="T307" s="612">
        <f t="shared" si="3"/>
        <v>0</v>
      </c>
      <c r="U307" s="613"/>
      <c r="V307" s="612">
        <f t="shared" si="4"/>
        <v>0</v>
      </c>
      <c r="W307" s="620"/>
      <c r="X307" s="742"/>
      <c r="Y307" s="742"/>
      <c r="Z307" s="742"/>
      <c r="AA307" s="742"/>
      <c r="AB307" s="742"/>
      <c r="AC307" s="742"/>
      <c r="AD307" s="742"/>
      <c r="AE307" s="742"/>
      <c r="AF307" s="742"/>
      <c r="AG307" s="742"/>
      <c r="AH307" s="742"/>
      <c r="AI307" s="742"/>
      <c r="AJ307" s="742"/>
      <c r="AK307" s="742"/>
      <c r="AL307" s="742"/>
      <c r="AM307" s="742"/>
    </row>
    <row r="308" ht="13.5" customHeight="1">
      <c r="A308" s="604" t="b">
        <v>0</v>
      </c>
      <c r="B308" s="475"/>
      <c r="C308" s="475"/>
      <c r="D308" s="492"/>
      <c r="E308" s="492"/>
      <c r="F308" s="632"/>
      <c r="G308" s="617"/>
      <c r="H308" s="492"/>
      <c r="I308" s="492"/>
      <c r="J308" s="657"/>
      <c r="K308" s="618"/>
      <c r="L308" s="622"/>
      <c r="M308" s="613"/>
      <c r="N308" s="613"/>
      <c r="O308" s="610"/>
      <c r="P308" s="610"/>
      <c r="Q308" s="612">
        <f t="shared" si="1"/>
        <v>0</v>
      </c>
      <c r="R308" s="613"/>
      <c r="S308" s="612">
        <f t="shared" si="2"/>
        <v>0</v>
      </c>
      <c r="T308" s="612">
        <f t="shared" si="3"/>
        <v>0</v>
      </c>
      <c r="U308" s="613"/>
      <c r="V308" s="612">
        <f t="shared" si="4"/>
        <v>0</v>
      </c>
      <c r="W308" s="620"/>
      <c r="X308" s="742"/>
      <c r="Y308" s="742"/>
      <c r="Z308" s="742"/>
      <c r="AA308" s="742"/>
      <c r="AB308" s="742"/>
      <c r="AC308" s="742"/>
      <c r="AD308" s="742"/>
      <c r="AE308" s="742"/>
      <c r="AF308" s="742"/>
      <c r="AG308" s="742"/>
      <c r="AH308" s="742"/>
      <c r="AI308" s="742"/>
      <c r="AJ308" s="742"/>
      <c r="AK308" s="742"/>
      <c r="AL308" s="742"/>
      <c r="AM308" s="742"/>
    </row>
    <row r="309" ht="13.5" customHeight="1">
      <c r="A309" s="604" t="b">
        <v>0</v>
      </c>
      <c r="B309" s="475"/>
      <c r="C309" s="475"/>
      <c r="D309" s="492"/>
      <c r="E309" s="492"/>
      <c r="F309" s="632"/>
      <c r="G309" s="617"/>
      <c r="H309" s="492"/>
      <c r="I309" s="492"/>
      <c r="J309" s="657"/>
      <c r="K309" s="618"/>
      <c r="L309" s="622"/>
      <c r="M309" s="613"/>
      <c r="N309" s="613"/>
      <c r="O309" s="610"/>
      <c r="P309" s="610"/>
      <c r="Q309" s="612">
        <f t="shared" si="1"/>
        <v>0</v>
      </c>
      <c r="R309" s="613"/>
      <c r="S309" s="612">
        <f t="shared" si="2"/>
        <v>0</v>
      </c>
      <c r="T309" s="612">
        <f t="shared" si="3"/>
        <v>0</v>
      </c>
      <c r="U309" s="613"/>
      <c r="V309" s="612">
        <f t="shared" si="4"/>
        <v>0</v>
      </c>
      <c r="W309" s="620"/>
      <c r="X309" s="742"/>
      <c r="Y309" s="742"/>
      <c r="Z309" s="742"/>
      <c r="AA309" s="742"/>
      <c r="AB309" s="742"/>
      <c r="AC309" s="742"/>
      <c r="AD309" s="742"/>
      <c r="AE309" s="742"/>
      <c r="AF309" s="742"/>
      <c r="AG309" s="742"/>
      <c r="AH309" s="742"/>
      <c r="AI309" s="742"/>
      <c r="AJ309" s="742"/>
      <c r="AK309" s="742"/>
      <c r="AL309" s="742"/>
      <c r="AM309" s="742"/>
    </row>
    <row r="310" ht="13.5" customHeight="1">
      <c r="A310" s="604" t="b">
        <v>0</v>
      </c>
      <c r="B310" s="475"/>
      <c r="C310" s="475"/>
      <c r="D310" s="492"/>
      <c r="E310" s="492"/>
      <c r="F310" s="632"/>
      <c r="G310" s="617"/>
      <c r="H310" s="492"/>
      <c r="I310" s="492"/>
      <c r="J310" s="657"/>
      <c r="K310" s="618"/>
      <c r="L310" s="622"/>
      <c r="M310" s="613"/>
      <c r="N310" s="613"/>
      <c r="O310" s="610"/>
      <c r="P310" s="610"/>
      <c r="Q310" s="612">
        <f t="shared" si="1"/>
        <v>0</v>
      </c>
      <c r="R310" s="613"/>
      <c r="S310" s="612">
        <f t="shared" si="2"/>
        <v>0</v>
      </c>
      <c r="T310" s="612">
        <f t="shared" si="3"/>
        <v>0</v>
      </c>
      <c r="U310" s="613"/>
      <c r="V310" s="612">
        <f t="shared" si="4"/>
        <v>0</v>
      </c>
      <c r="W310" s="620"/>
      <c r="X310" s="742"/>
      <c r="Y310" s="742"/>
      <c r="Z310" s="742"/>
      <c r="AA310" s="742"/>
      <c r="AB310" s="742"/>
      <c r="AC310" s="742"/>
      <c r="AD310" s="742"/>
      <c r="AE310" s="742"/>
      <c r="AF310" s="742"/>
      <c r="AG310" s="742"/>
      <c r="AH310" s="742"/>
      <c r="AI310" s="742"/>
      <c r="AJ310" s="742"/>
      <c r="AK310" s="742"/>
      <c r="AL310" s="742"/>
      <c r="AM310" s="742"/>
    </row>
    <row r="311" ht="13.5" customHeight="1">
      <c r="A311" s="604" t="b">
        <v>0</v>
      </c>
      <c r="B311" s="475"/>
      <c r="C311" s="475"/>
      <c r="D311" s="492"/>
      <c r="E311" s="492"/>
      <c r="F311" s="632"/>
      <c r="G311" s="617"/>
      <c r="H311" s="492"/>
      <c r="I311" s="492"/>
      <c r="J311" s="657"/>
      <c r="K311" s="618"/>
      <c r="L311" s="622"/>
      <c r="M311" s="613"/>
      <c r="N311" s="613"/>
      <c r="O311" s="610"/>
      <c r="P311" s="610"/>
      <c r="Q311" s="612">
        <f t="shared" si="1"/>
        <v>0</v>
      </c>
      <c r="R311" s="613"/>
      <c r="S311" s="612">
        <f t="shared" si="2"/>
        <v>0</v>
      </c>
      <c r="T311" s="612">
        <f t="shared" si="3"/>
        <v>0</v>
      </c>
      <c r="U311" s="613"/>
      <c r="V311" s="612">
        <f t="shared" si="4"/>
        <v>0</v>
      </c>
      <c r="W311" s="620"/>
      <c r="X311" s="742"/>
      <c r="Y311" s="742"/>
      <c r="Z311" s="742"/>
      <c r="AA311" s="742"/>
      <c r="AB311" s="742"/>
      <c r="AC311" s="742"/>
      <c r="AD311" s="742"/>
      <c r="AE311" s="742"/>
      <c r="AF311" s="742"/>
      <c r="AG311" s="742"/>
      <c r="AH311" s="742"/>
      <c r="AI311" s="742"/>
      <c r="AJ311" s="742"/>
      <c r="AK311" s="742"/>
      <c r="AL311" s="742"/>
      <c r="AM311" s="742"/>
    </row>
    <row r="312" ht="13.5" customHeight="1">
      <c r="A312" s="604" t="b">
        <v>0</v>
      </c>
      <c r="B312" s="475"/>
      <c r="C312" s="475"/>
      <c r="D312" s="492"/>
      <c r="E312" s="492"/>
      <c r="F312" s="632"/>
      <c r="G312" s="617"/>
      <c r="H312" s="492"/>
      <c r="I312" s="492"/>
      <c r="J312" s="657"/>
      <c r="K312" s="618"/>
      <c r="L312" s="622"/>
      <c r="M312" s="613"/>
      <c r="N312" s="613"/>
      <c r="O312" s="610"/>
      <c r="P312" s="610"/>
      <c r="Q312" s="612">
        <f t="shared" si="1"/>
        <v>0</v>
      </c>
      <c r="R312" s="613"/>
      <c r="S312" s="612">
        <f t="shared" si="2"/>
        <v>0</v>
      </c>
      <c r="T312" s="612">
        <f t="shared" si="3"/>
        <v>0</v>
      </c>
      <c r="U312" s="613"/>
      <c r="V312" s="612">
        <f t="shared" si="4"/>
        <v>0</v>
      </c>
      <c r="W312" s="620"/>
      <c r="X312" s="742"/>
      <c r="Y312" s="742"/>
      <c r="Z312" s="742"/>
      <c r="AA312" s="742"/>
      <c r="AB312" s="742"/>
      <c r="AC312" s="742"/>
      <c r="AD312" s="742"/>
      <c r="AE312" s="742"/>
      <c r="AF312" s="742"/>
      <c r="AG312" s="742"/>
      <c r="AH312" s="742"/>
      <c r="AI312" s="742"/>
      <c r="AJ312" s="742"/>
      <c r="AK312" s="742"/>
      <c r="AL312" s="742"/>
      <c r="AM312" s="742"/>
    </row>
    <row r="313" ht="13.5" customHeight="1">
      <c r="A313" s="604" t="b">
        <v>0</v>
      </c>
      <c r="B313" s="475"/>
      <c r="C313" s="475"/>
      <c r="D313" s="492"/>
      <c r="E313" s="492"/>
      <c r="F313" s="632"/>
      <c r="G313" s="617"/>
      <c r="H313" s="492"/>
      <c r="I313" s="492"/>
      <c r="J313" s="657"/>
      <c r="K313" s="618"/>
      <c r="L313" s="622"/>
      <c r="M313" s="613"/>
      <c r="N313" s="613"/>
      <c r="O313" s="610"/>
      <c r="P313" s="610"/>
      <c r="Q313" s="612">
        <f t="shared" si="1"/>
        <v>0</v>
      </c>
      <c r="R313" s="613"/>
      <c r="S313" s="612">
        <f t="shared" si="2"/>
        <v>0</v>
      </c>
      <c r="T313" s="612">
        <f t="shared" si="3"/>
        <v>0</v>
      </c>
      <c r="U313" s="613"/>
      <c r="V313" s="612">
        <f t="shared" si="4"/>
        <v>0</v>
      </c>
      <c r="W313" s="620"/>
      <c r="X313" s="742"/>
      <c r="Y313" s="742"/>
      <c r="Z313" s="742"/>
      <c r="AA313" s="742"/>
      <c r="AB313" s="742"/>
      <c r="AC313" s="742"/>
      <c r="AD313" s="742"/>
      <c r="AE313" s="742"/>
      <c r="AF313" s="742"/>
      <c r="AG313" s="742"/>
      <c r="AH313" s="742"/>
      <c r="AI313" s="742"/>
      <c r="AJ313" s="742"/>
      <c r="AK313" s="742"/>
      <c r="AL313" s="742"/>
      <c r="AM313" s="742"/>
    </row>
    <row r="314" ht="13.5" customHeight="1">
      <c r="A314" s="604" t="b">
        <v>0</v>
      </c>
      <c r="B314" s="475"/>
      <c r="C314" s="475"/>
      <c r="D314" s="492"/>
      <c r="E314" s="492"/>
      <c r="F314" s="632"/>
      <c r="G314" s="617"/>
      <c r="H314" s="492"/>
      <c r="I314" s="492"/>
      <c r="J314" s="657"/>
      <c r="K314" s="618"/>
      <c r="L314" s="622"/>
      <c r="M314" s="613"/>
      <c r="N314" s="613"/>
      <c r="O314" s="610"/>
      <c r="P314" s="610"/>
      <c r="Q314" s="612">
        <f t="shared" si="1"/>
        <v>0</v>
      </c>
      <c r="R314" s="613"/>
      <c r="S314" s="612">
        <f t="shared" si="2"/>
        <v>0</v>
      </c>
      <c r="T314" s="612">
        <f t="shared" si="3"/>
        <v>0</v>
      </c>
      <c r="U314" s="613"/>
      <c r="V314" s="612">
        <f t="shared" si="4"/>
        <v>0</v>
      </c>
      <c r="W314" s="620"/>
      <c r="X314" s="742"/>
      <c r="Y314" s="742"/>
      <c r="Z314" s="742"/>
      <c r="AA314" s="742"/>
      <c r="AB314" s="742"/>
      <c r="AC314" s="742"/>
      <c r="AD314" s="742"/>
      <c r="AE314" s="742"/>
      <c r="AF314" s="742"/>
      <c r="AG314" s="742"/>
      <c r="AH314" s="742"/>
      <c r="AI314" s="742"/>
      <c r="AJ314" s="742"/>
      <c r="AK314" s="742"/>
      <c r="AL314" s="742"/>
      <c r="AM314" s="742"/>
    </row>
    <row r="315" ht="13.5" customHeight="1">
      <c r="A315" s="604" t="b">
        <v>0</v>
      </c>
      <c r="B315" s="475"/>
      <c r="C315" s="475"/>
      <c r="D315" s="492"/>
      <c r="E315" s="492"/>
      <c r="F315" s="632"/>
      <c r="G315" s="617"/>
      <c r="H315" s="492"/>
      <c r="I315" s="492"/>
      <c r="J315" s="657"/>
      <c r="K315" s="618"/>
      <c r="L315" s="622"/>
      <c r="M315" s="613"/>
      <c r="N315" s="613"/>
      <c r="O315" s="610"/>
      <c r="P315" s="610"/>
      <c r="Q315" s="612">
        <f t="shared" si="1"/>
        <v>0</v>
      </c>
      <c r="R315" s="613"/>
      <c r="S315" s="612">
        <f t="shared" si="2"/>
        <v>0</v>
      </c>
      <c r="T315" s="612">
        <f t="shared" si="3"/>
        <v>0</v>
      </c>
      <c r="U315" s="613"/>
      <c r="V315" s="612">
        <f t="shared" si="4"/>
        <v>0</v>
      </c>
      <c r="W315" s="620"/>
      <c r="X315" s="742"/>
      <c r="Y315" s="742"/>
      <c r="Z315" s="742"/>
      <c r="AA315" s="742"/>
      <c r="AB315" s="742"/>
      <c r="AC315" s="742"/>
      <c r="AD315" s="742"/>
      <c r="AE315" s="742"/>
      <c r="AF315" s="742"/>
      <c r="AG315" s="742"/>
      <c r="AH315" s="742"/>
      <c r="AI315" s="742"/>
      <c r="AJ315" s="742"/>
      <c r="AK315" s="742"/>
      <c r="AL315" s="742"/>
      <c r="AM315" s="742"/>
    </row>
    <row r="316" ht="13.5" customHeight="1">
      <c r="A316" s="604" t="b">
        <v>0</v>
      </c>
      <c r="B316" s="475"/>
      <c r="C316" s="475"/>
      <c r="D316" s="492"/>
      <c r="E316" s="492"/>
      <c r="F316" s="632"/>
      <c r="G316" s="617"/>
      <c r="H316" s="492"/>
      <c r="I316" s="492"/>
      <c r="J316" s="657"/>
      <c r="K316" s="618"/>
      <c r="L316" s="622"/>
      <c r="M316" s="613"/>
      <c r="N316" s="613"/>
      <c r="O316" s="610"/>
      <c r="P316" s="610"/>
      <c r="Q316" s="612">
        <f t="shared" si="1"/>
        <v>0</v>
      </c>
      <c r="R316" s="613"/>
      <c r="S316" s="612">
        <f t="shared" si="2"/>
        <v>0</v>
      </c>
      <c r="T316" s="612">
        <f t="shared" si="3"/>
        <v>0</v>
      </c>
      <c r="U316" s="613"/>
      <c r="V316" s="612">
        <f t="shared" si="4"/>
        <v>0</v>
      </c>
      <c r="W316" s="620"/>
      <c r="X316" s="742"/>
      <c r="Y316" s="742"/>
      <c r="Z316" s="742"/>
      <c r="AA316" s="742"/>
      <c r="AB316" s="742"/>
      <c r="AC316" s="742"/>
      <c r="AD316" s="742"/>
      <c r="AE316" s="742"/>
      <c r="AF316" s="742"/>
      <c r="AG316" s="742"/>
      <c r="AH316" s="742"/>
      <c r="AI316" s="742"/>
      <c r="AJ316" s="742"/>
      <c r="AK316" s="742"/>
      <c r="AL316" s="742"/>
      <c r="AM316" s="742"/>
    </row>
    <row r="317" ht="13.5" customHeight="1">
      <c r="A317" s="604" t="b">
        <v>0</v>
      </c>
      <c r="B317" s="475"/>
      <c r="C317" s="475"/>
      <c r="D317" s="492"/>
      <c r="E317" s="492"/>
      <c r="F317" s="632"/>
      <c r="G317" s="617"/>
      <c r="H317" s="492"/>
      <c r="I317" s="492"/>
      <c r="J317" s="657"/>
      <c r="K317" s="618"/>
      <c r="L317" s="622"/>
      <c r="M317" s="613"/>
      <c r="N317" s="613"/>
      <c r="O317" s="610"/>
      <c r="P317" s="610"/>
      <c r="Q317" s="612">
        <f t="shared" si="1"/>
        <v>0</v>
      </c>
      <c r="R317" s="613"/>
      <c r="S317" s="612">
        <f t="shared" si="2"/>
        <v>0</v>
      </c>
      <c r="T317" s="612">
        <f t="shared" si="3"/>
        <v>0</v>
      </c>
      <c r="U317" s="613"/>
      <c r="V317" s="612">
        <f t="shared" si="4"/>
        <v>0</v>
      </c>
      <c r="W317" s="620"/>
      <c r="X317" s="742"/>
      <c r="Y317" s="742"/>
      <c r="Z317" s="742"/>
      <c r="AA317" s="742"/>
      <c r="AB317" s="742"/>
      <c r="AC317" s="742"/>
      <c r="AD317" s="742"/>
      <c r="AE317" s="742"/>
      <c r="AF317" s="742"/>
      <c r="AG317" s="742"/>
      <c r="AH317" s="742"/>
      <c r="AI317" s="742"/>
      <c r="AJ317" s="742"/>
      <c r="AK317" s="742"/>
      <c r="AL317" s="742"/>
      <c r="AM317" s="742"/>
    </row>
    <row r="318" ht="13.5" customHeight="1">
      <c r="A318" s="604" t="b">
        <v>0</v>
      </c>
      <c r="B318" s="475"/>
      <c r="C318" s="475"/>
      <c r="D318" s="492"/>
      <c r="E318" s="492"/>
      <c r="F318" s="632"/>
      <c r="G318" s="617"/>
      <c r="H318" s="492"/>
      <c r="I318" s="492"/>
      <c r="J318" s="657"/>
      <c r="K318" s="618"/>
      <c r="L318" s="622"/>
      <c r="M318" s="613"/>
      <c r="N318" s="613"/>
      <c r="O318" s="610"/>
      <c r="P318" s="610"/>
      <c r="Q318" s="612">
        <f t="shared" si="1"/>
        <v>0</v>
      </c>
      <c r="R318" s="613"/>
      <c r="S318" s="612">
        <f t="shared" si="2"/>
        <v>0</v>
      </c>
      <c r="T318" s="612">
        <f t="shared" si="3"/>
        <v>0</v>
      </c>
      <c r="U318" s="613"/>
      <c r="V318" s="612">
        <f t="shared" si="4"/>
        <v>0</v>
      </c>
      <c r="W318" s="620"/>
      <c r="X318" s="742"/>
      <c r="Y318" s="742"/>
      <c r="Z318" s="742"/>
      <c r="AA318" s="742"/>
      <c r="AB318" s="742"/>
      <c r="AC318" s="742"/>
      <c r="AD318" s="742"/>
      <c r="AE318" s="742"/>
      <c r="AF318" s="742"/>
      <c r="AG318" s="742"/>
      <c r="AH318" s="742"/>
      <c r="AI318" s="742"/>
      <c r="AJ318" s="742"/>
      <c r="AK318" s="742"/>
      <c r="AL318" s="742"/>
      <c r="AM318" s="742"/>
    </row>
    <row r="319" ht="13.5" customHeight="1">
      <c r="A319" s="604" t="b">
        <v>0</v>
      </c>
      <c r="B319" s="475"/>
      <c r="C319" s="475"/>
      <c r="D319" s="492"/>
      <c r="E319" s="492"/>
      <c r="F319" s="632"/>
      <c r="G319" s="617"/>
      <c r="H319" s="492"/>
      <c r="I319" s="492"/>
      <c r="J319" s="657"/>
      <c r="K319" s="618"/>
      <c r="L319" s="622"/>
      <c r="M319" s="613"/>
      <c r="N319" s="613"/>
      <c r="O319" s="610"/>
      <c r="P319" s="610"/>
      <c r="Q319" s="612">
        <f t="shared" si="1"/>
        <v>0</v>
      </c>
      <c r="R319" s="613"/>
      <c r="S319" s="612">
        <f t="shared" si="2"/>
        <v>0</v>
      </c>
      <c r="T319" s="612">
        <f t="shared" si="3"/>
        <v>0</v>
      </c>
      <c r="U319" s="613"/>
      <c r="V319" s="612">
        <f t="shared" si="4"/>
        <v>0</v>
      </c>
      <c r="W319" s="620"/>
      <c r="X319" s="742"/>
      <c r="Y319" s="742"/>
      <c r="Z319" s="742"/>
      <c r="AA319" s="742"/>
      <c r="AB319" s="742"/>
      <c r="AC319" s="742"/>
      <c r="AD319" s="742"/>
      <c r="AE319" s="742"/>
      <c r="AF319" s="742"/>
      <c r="AG319" s="742"/>
      <c r="AH319" s="742"/>
      <c r="AI319" s="742"/>
      <c r="AJ319" s="742"/>
      <c r="AK319" s="742"/>
      <c r="AL319" s="742"/>
      <c r="AM319" s="742"/>
    </row>
    <row r="320" ht="13.5" customHeight="1">
      <c r="A320" s="604" t="b">
        <v>0</v>
      </c>
      <c r="B320" s="475"/>
      <c r="C320" s="475"/>
      <c r="D320" s="492"/>
      <c r="E320" s="492"/>
      <c r="F320" s="632"/>
      <c r="G320" s="617"/>
      <c r="H320" s="492"/>
      <c r="I320" s="492"/>
      <c r="J320" s="657"/>
      <c r="K320" s="618"/>
      <c r="L320" s="622"/>
      <c r="M320" s="613"/>
      <c r="N320" s="613"/>
      <c r="O320" s="610"/>
      <c r="P320" s="610"/>
      <c r="Q320" s="612">
        <f t="shared" si="1"/>
        <v>0</v>
      </c>
      <c r="R320" s="613"/>
      <c r="S320" s="612">
        <f t="shared" si="2"/>
        <v>0</v>
      </c>
      <c r="T320" s="612">
        <f t="shared" si="3"/>
        <v>0</v>
      </c>
      <c r="U320" s="613"/>
      <c r="V320" s="612">
        <f t="shared" si="4"/>
        <v>0</v>
      </c>
      <c r="W320" s="620"/>
      <c r="X320" s="742"/>
      <c r="Y320" s="742"/>
      <c r="Z320" s="742"/>
      <c r="AA320" s="742"/>
      <c r="AB320" s="742"/>
      <c r="AC320" s="742"/>
      <c r="AD320" s="742"/>
      <c r="AE320" s="742"/>
      <c r="AF320" s="742"/>
      <c r="AG320" s="742"/>
      <c r="AH320" s="742"/>
      <c r="AI320" s="742"/>
      <c r="AJ320" s="742"/>
      <c r="AK320" s="742"/>
      <c r="AL320" s="742"/>
      <c r="AM320" s="742"/>
    </row>
    <row r="321" ht="13.5" customHeight="1">
      <c r="A321" s="604" t="b">
        <v>0</v>
      </c>
      <c r="B321" s="475"/>
      <c r="C321" s="475"/>
      <c r="D321" s="492"/>
      <c r="E321" s="492"/>
      <c r="F321" s="632"/>
      <c r="G321" s="617"/>
      <c r="H321" s="492"/>
      <c r="I321" s="492"/>
      <c r="J321" s="657"/>
      <c r="K321" s="618"/>
      <c r="L321" s="622"/>
      <c r="M321" s="613"/>
      <c r="N321" s="613"/>
      <c r="O321" s="610"/>
      <c r="P321" s="610"/>
      <c r="Q321" s="612">
        <f t="shared" si="1"/>
        <v>0</v>
      </c>
      <c r="R321" s="613"/>
      <c r="S321" s="612">
        <f t="shared" si="2"/>
        <v>0</v>
      </c>
      <c r="T321" s="612">
        <f t="shared" si="3"/>
        <v>0</v>
      </c>
      <c r="U321" s="613"/>
      <c r="V321" s="612">
        <f t="shared" si="4"/>
        <v>0</v>
      </c>
      <c r="W321" s="620"/>
      <c r="X321" s="742"/>
      <c r="Y321" s="742"/>
      <c r="Z321" s="742"/>
      <c r="AA321" s="742"/>
      <c r="AB321" s="742"/>
      <c r="AC321" s="742"/>
      <c r="AD321" s="742"/>
      <c r="AE321" s="742"/>
      <c r="AF321" s="742"/>
      <c r="AG321" s="742"/>
      <c r="AH321" s="742"/>
      <c r="AI321" s="742"/>
      <c r="AJ321" s="742"/>
      <c r="AK321" s="742"/>
      <c r="AL321" s="742"/>
      <c r="AM321" s="742"/>
    </row>
    <row r="322" ht="13.5" customHeight="1">
      <c r="A322" s="604" t="b">
        <v>0</v>
      </c>
      <c r="B322" s="475"/>
      <c r="C322" s="475"/>
      <c r="D322" s="492"/>
      <c r="E322" s="492"/>
      <c r="F322" s="632"/>
      <c r="G322" s="617"/>
      <c r="H322" s="492"/>
      <c r="I322" s="492"/>
      <c r="J322" s="657"/>
      <c r="K322" s="618"/>
      <c r="L322" s="622"/>
      <c r="M322" s="613"/>
      <c r="N322" s="613"/>
      <c r="O322" s="610"/>
      <c r="P322" s="610"/>
      <c r="Q322" s="612">
        <f t="shared" si="1"/>
        <v>0</v>
      </c>
      <c r="R322" s="613"/>
      <c r="S322" s="612">
        <f t="shared" si="2"/>
        <v>0</v>
      </c>
      <c r="T322" s="612">
        <f t="shared" si="3"/>
        <v>0</v>
      </c>
      <c r="U322" s="613"/>
      <c r="V322" s="612">
        <f t="shared" si="4"/>
        <v>0</v>
      </c>
      <c r="W322" s="620"/>
      <c r="X322" s="742"/>
      <c r="Y322" s="742"/>
      <c r="Z322" s="742"/>
      <c r="AA322" s="742"/>
      <c r="AB322" s="742"/>
      <c r="AC322" s="742"/>
      <c r="AD322" s="742"/>
      <c r="AE322" s="742"/>
      <c r="AF322" s="742"/>
      <c r="AG322" s="742"/>
      <c r="AH322" s="742"/>
      <c r="AI322" s="742"/>
      <c r="AJ322" s="742"/>
      <c r="AK322" s="742"/>
      <c r="AL322" s="742"/>
      <c r="AM322" s="742"/>
    </row>
    <row r="323" ht="13.5" customHeight="1">
      <c r="A323" s="604" t="b">
        <v>0</v>
      </c>
      <c r="B323" s="475"/>
      <c r="C323" s="475"/>
      <c r="D323" s="492"/>
      <c r="E323" s="492"/>
      <c r="F323" s="632"/>
      <c r="G323" s="617"/>
      <c r="H323" s="492"/>
      <c r="I323" s="492"/>
      <c r="J323" s="657"/>
      <c r="K323" s="618"/>
      <c r="L323" s="622"/>
      <c r="M323" s="613"/>
      <c r="N323" s="613"/>
      <c r="O323" s="610"/>
      <c r="P323" s="610"/>
      <c r="Q323" s="612">
        <f t="shared" si="1"/>
        <v>0</v>
      </c>
      <c r="R323" s="613"/>
      <c r="S323" s="612">
        <f t="shared" si="2"/>
        <v>0</v>
      </c>
      <c r="T323" s="612">
        <f t="shared" si="3"/>
        <v>0</v>
      </c>
      <c r="U323" s="613"/>
      <c r="V323" s="612">
        <f t="shared" si="4"/>
        <v>0</v>
      </c>
      <c r="W323" s="620"/>
      <c r="X323" s="742"/>
      <c r="Y323" s="742"/>
      <c r="Z323" s="742"/>
      <c r="AA323" s="742"/>
      <c r="AB323" s="742"/>
      <c r="AC323" s="742"/>
      <c r="AD323" s="742"/>
      <c r="AE323" s="742"/>
      <c r="AF323" s="742"/>
      <c r="AG323" s="742"/>
      <c r="AH323" s="742"/>
      <c r="AI323" s="742"/>
      <c r="AJ323" s="742"/>
      <c r="AK323" s="742"/>
      <c r="AL323" s="742"/>
      <c r="AM323" s="742"/>
    </row>
    <row r="324" ht="13.5" customHeight="1">
      <c r="A324" s="604" t="b">
        <v>0</v>
      </c>
      <c r="B324" s="475"/>
      <c r="C324" s="475"/>
      <c r="D324" s="492"/>
      <c r="E324" s="492"/>
      <c r="F324" s="632"/>
      <c r="G324" s="617"/>
      <c r="H324" s="492"/>
      <c r="I324" s="492"/>
      <c r="J324" s="657"/>
      <c r="K324" s="618"/>
      <c r="L324" s="622"/>
      <c r="M324" s="613"/>
      <c r="N324" s="613"/>
      <c r="O324" s="610"/>
      <c r="P324" s="610"/>
      <c r="Q324" s="612">
        <f t="shared" si="1"/>
        <v>0</v>
      </c>
      <c r="R324" s="613"/>
      <c r="S324" s="612">
        <f t="shared" si="2"/>
        <v>0</v>
      </c>
      <c r="T324" s="612">
        <f t="shared" si="3"/>
        <v>0</v>
      </c>
      <c r="U324" s="613"/>
      <c r="V324" s="612">
        <f t="shared" si="4"/>
        <v>0</v>
      </c>
      <c r="W324" s="620"/>
      <c r="X324" s="742"/>
      <c r="Y324" s="742"/>
      <c r="Z324" s="742"/>
      <c r="AA324" s="742"/>
      <c r="AB324" s="742"/>
      <c r="AC324" s="742"/>
      <c r="AD324" s="742"/>
      <c r="AE324" s="742"/>
      <c r="AF324" s="742"/>
      <c r="AG324" s="742"/>
      <c r="AH324" s="742"/>
      <c r="AI324" s="742"/>
      <c r="AJ324" s="742"/>
      <c r="AK324" s="742"/>
      <c r="AL324" s="742"/>
      <c r="AM324" s="742"/>
    </row>
    <row r="325" ht="13.5" customHeight="1">
      <c r="A325" s="604" t="b">
        <v>0</v>
      </c>
      <c r="B325" s="475"/>
      <c r="C325" s="475"/>
      <c r="D325" s="492"/>
      <c r="E325" s="492"/>
      <c r="F325" s="632"/>
      <c r="G325" s="617"/>
      <c r="H325" s="492"/>
      <c r="I325" s="492"/>
      <c r="J325" s="657"/>
      <c r="K325" s="618"/>
      <c r="L325" s="622"/>
      <c r="M325" s="613"/>
      <c r="N325" s="613"/>
      <c r="O325" s="610"/>
      <c r="P325" s="610"/>
      <c r="Q325" s="612">
        <f t="shared" si="1"/>
        <v>0</v>
      </c>
      <c r="R325" s="613"/>
      <c r="S325" s="612">
        <f t="shared" si="2"/>
        <v>0</v>
      </c>
      <c r="T325" s="612">
        <f t="shared" si="3"/>
        <v>0</v>
      </c>
      <c r="U325" s="613"/>
      <c r="V325" s="612">
        <f t="shared" si="4"/>
        <v>0</v>
      </c>
      <c r="W325" s="620"/>
      <c r="X325" s="742"/>
      <c r="Y325" s="742"/>
      <c r="Z325" s="742"/>
      <c r="AA325" s="742"/>
      <c r="AB325" s="742"/>
      <c r="AC325" s="742"/>
      <c r="AD325" s="742"/>
      <c r="AE325" s="742"/>
      <c r="AF325" s="742"/>
      <c r="AG325" s="742"/>
      <c r="AH325" s="742"/>
      <c r="AI325" s="742"/>
      <c r="AJ325" s="742"/>
      <c r="AK325" s="742"/>
      <c r="AL325" s="742"/>
      <c r="AM325" s="742"/>
    </row>
    <row r="326" ht="13.5" customHeight="1">
      <c r="A326" s="604" t="b">
        <v>0</v>
      </c>
      <c r="B326" s="475"/>
      <c r="C326" s="475"/>
      <c r="D326" s="492"/>
      <c r="E326" s="492"/>
      <c r="F326" s="632"/>
      <c r="G326" s="617"/>
      <c r="H326" s="492"/>
      <c r="I326" s="492"/>
      <c r="J326" s="657"/>
      <c r="K326" s="618"/>
      <c r="L326" s="622"/>
      <c r="M326" s="613"/>
      <c r="N326" s="613"/>
      <c r="O326" s="610"/>
      <c r="P326" s="610"/>
      <c r="Q326" s="612">
        <f t="shared" si="1"/>
        <v>0</v>
      </c>
      <c r="R326" s="613"/>
      <c r="S326" s="612">
        <f t="shared" si="2"/>
        <v>0</v>
      </c>
      <c r="T326" s="612">
        <f t="shared" si="3"/>
        <v>0</v>
      </c>
      <c r="U326" s="613"/>
      <c r="V326" s="612">
        <f t="shared" si="4"/>
        <v>0</v>
      </c>
      <c r="W326" s="620"/>
      <c r="X326" s="742"/>
      <c r="Y326" s="742"/>
      <c r="Z326" s="742"/>
      <c r="AA326" s="742"/>
      <c r="AB326" s="742"/>
      <c r="AC326" s="742"/>
      <c r="AD326" s="742"/>
      <c r="AE326" s="742"/>
      <c r="AF326" s="742"/>
      <c r="AG326" s="742"/>
      <c r="AH326" s="742"/>
      <c r="AI326" s="742"/>
      <c r="AJ326" s="742"/>
      <c r="AK326" s="742"/>
      <c r="AL326" s="742"/>
      <c r="AM326" s="742"/>
    </row>
    <row r="327" ht="13.5" customHeight="1">
      <c r="A327" s="604" t="b">
        <v>0</v>
      </c>
      <c r="B327" s="475"/>
      <c r="C327" s="475"/>
      <c r="D327" s="492"/>
      <c r="E327" s="492"/>
      <c r="F327" s="632"/>
      <c r="G327" s="617"/>
      <c r="H327" s="492"/>
      <c r="I327" s="492"/>
      <c r="J327" s="657"/>
      <c r="K327" s="618"/>
      <c r="L327" s="622"/>
      <c r="M327" s="613"/>
      <c r="N327" s="613"/>
      <c r="O327" s="610"/>
      <c r="P327" s="610"/>
      <c r="Q327" s="612">
        <f t="shared" si="1"/>
        <v>0</v>
      </c>
      <c r="R327" s="613"/>
      <c r="S327" s="612">
        <f t="shared" si="2"/>
        <v>0</v>
      </c>
      <c r="T327" s="612">
        <f t="shared" si="3"/>
        <v>0</v>
      </c>
      <c r="U327" s="613"/>
      <c r="V327" s="612">
        <f t="shared" si="4"/>
        <v>0</v>
      </c>
      <c r="W327" s="620"/>
      <c r="X327" s="742"/>
      <c r="Y327" s="742"/>
      <c r="Z327" s="742"/>
      <c r="AA327" s="742"/>
      <c r="AB327" s="742"/>
      <c r="AC327" s="742"/>
      <c r="AD327" s="742"/>
      <c r="AE327" s="742"/>
      <c r="AF327" s="742"/>
      <c r="AG327" s="742"/>
      <c r="AH327" s="742"/>
      <c r="AI327" s="742"/>
      <c r="AJ327" s="742"/>
      <c r="AK327" s="742"/>
      <c r="AL327" s="742"/>
      <c r="AM327" s="742"/>
    </row>
    <row r="328" ht="13.5" customHeight="1">
      <c r="A328" s="604" t="b">
        <v>0</v>
      </c>
      <c r="B328" s="475"/>
      <c r="C328" s="475"/>
      <c r="D328" s="492"/>
      <c r="E328" s="492"/>
      <c r="F328" s="632"/>
      <c r="G328" s="617"/>
      <c r="H328" s="492"/>
      <c r="I328" s="492"/>
      <c r="J328" s="657"/>
      <c r="K328" s="618"/>
      <c r="L328" s="622"/>
      <c r="M328" s="613"/>
      <c r="N328" s="613"/>
      <c r="O328" s="610"/>
      <c r="P328" s="610"/>
      <c r="Q328" s="612">
        <f t="shared" si="1"/>
        <v>0</v>
      </c>
      <c r="R328" s="613"/>
      <c r="S328" s="612">
        <f t="shared" si="2"/>
        <v>0</v>
      </c>
      <c r="T328" s="612">
        <f t="shared" si="3"/>
        <v>0</v>
      </c>
      <c r="U328" s="613"/>
      <c r="V328" s="612">
        <f t="shared" si="4"/>
        <v>0</v>
      </c>
      <c r="W328" s="620"/>
      <c r="X328" s="742"/>
      <c r="Y328" s="742"/>
      <c r="Z328" s="742"/>
      <c r="AA328" s="742"/>
      <c r="AB328" s="742"/>
      <c r="AC328" s="742"/>
      <c r="AD328" s="742"/>
      <c r="AE328" s="742"/>
      <c r="AF328" s="742"/>
      <c r="AG328" s="742"/>
      <c r="AH328" s="742"/>
      <c r="AI328" s="742"/>
      <c r="AJ328" s="742"/>
      <c r="AK328" s="742"/>
      <c r="AL328" s="742"/>
      <c r="AM328" s="742"/>
    </row>
    <row r="329" ht="13.5" customHeight="1">
      <c r="A329" s="604" t="b">
        <v>0</v>
      </c>
      <c r="B329" s="475"/>
      <c r="C329" s="475"/>
      <c r="D329" s="492"/>
      <c r="E329" s="492"/>
      <c r="F329" s="632"/>
      <c r="G329" s="617"/>
      <c r="H329" s="492"/>
      <c r="I329" s="492"/>
      <c r="J329" s="657"/>
      <c r="K329" s="618"/>
      <c r="L329" s="622"/>
      <c r="M329" s="613"/>
      <c r="N329" s="613"/>
      <c r="O329" s="610"/>
      <c r="P329" s="610"/>
      <c r="Q329" s="612">
        <f t="shared" si="1"/>
        <v>0</v>
      </c>
      <c r="R329" s="613"/>
      <c r="S329" s="612">
        <f t="shared" si="2"/>
        <v>0</v>
      </c>
      <c r="T329" s="612">
        <f t="shared" si="3"/>
        <v>0</v>
      </c>
      <c r="U329" s="613"/>
      <c r="V329" s="612">
        <f t="shared" si="4"/>
        <v>0</v>
      </c>
      <c r="W329" s="620"/>
      <c r="X329" s="742"/>
      <c r="Y329" s="742"/>
      <c r="Z329" s="742"/>
      <c r="AA329" s="742"/>
      <c r="AB329" s="742"/>
      <c r="AC329" s="742"/>
      <c r="AD329" s="742"/>
      <c r="AE329" s="742"/>
      <c r="AF329" s="742"/>
      <c r="AG329" s="742"/>
      <c r="AH329" s="742"/>
      <c r="AI329" s="742"/>
      <c r="AJ329" s="742"/>
      <c r="AK329" s="742"/>
      <c r="AL329" s="742"/>
      <c r="AM329" s="742"/>
    </row>
    <row r="330" ht="13.5" customHeight="1">
      <c r="A330" s="604" t="b">
        <v>0</v>
      </c>
      <c r="B330" s="475"/>
      <c r="C330" s="475"/>
      <c r="D330" s="492"/>
      <c r="E330" s="492"/>
      <c r="F330" s="632"/>
      <c r="G330" s="617"/>
      <c r="H330" s="492"/>
      <c r="I330" s="492"/>
      <c r="J330" s="657"/>
      <c r="K330" s="618"/>
      <c r="L330" s="622"/>
      <c r="M330" s="613"/>
      <c r="N330" s="613"/>
      <c r="O330" s="610"/>
      <c r="P330" s="610"/>
      <c r="Q330" s="612">
        <f t="shared" si="1"/>
        <v>0</v>
      </c>
      <c r="R330" s="613"/>
      <c r="S330" s="612">
        <f t="shared" si="2"/>
        <v>0</v>
      </c>
      <c r="T330" s="612">
        <f t="shared" si="3"/>
        <v>0</v>
      </c>
      <c r="U330" s="613"/>
      <c r="V330" s="612">
        <f t="shared" si="4"/>
        <v>0</v>
      </c>
      <c r="W330" s="620"/>
      <c r="X330" s="742"/>
      <c r="Y330" s="742"/>
      <c r="Z330" s="742"/>
      <c r="AA330" s="742"/>
      <c r="AB330" s="742"/>
      <c r="AC330" s="742"/>
      <c r="AD330" s="742"/>
      <c r="AE330" s="742"/>
      <c r="AF330" s="742"/>
      <c r="AG330" s="742"/>
      <c r="AH330" s="742"/>
      <c r="AI330" s="742"/>
      <c r="AJ330" s="742"/>
      <c r="AK330" s="742"/>
      <c r="AL330" s="742"/>
      <c r="AM330" s="742"/>
    </row>
    <row r="331" ht="13.5" customHeight="1">
      <c r="A331" s="604" t="b">
        <v>0</v>
      </c>
      <c r="B331" s="475"/>
      <c r="C331" s="475"/>
      <c r="D331" s="492"/>
      <c r="E331" s="492"/>
      <c r="F331" s="632"/>
      <c r="G331" s="617"/>
      <c r="H331" s="492"/>
      <c r="I331" s="492"/>
      <c r="J331" s="657"/>
      <c r="K331" s="618"/>
      <c r="L331" s="622"/>
      <c r="M331" s="613"/>
      <c r="N331" s="613"/>
      <c r="O331" s="610"/>
      <c r="P331" s="610"/>
      <c r="Q331" s="612">
        <f t="shared" si="1"/>
        <v>0</v>
      </c>
      <c r="R331" s="613"/>
      <c r="S331" s="612">
        <f t="shared" si="2"/>
        <v>0</v>
      </c>
      <c r="T331" s="612">
        <f t="shared" si="3"/>
        <v>0</v>
      </c>
      <c r="U331" s="613"/>
      <c r="V331" s="612">
        <f t="shared" si="4"/>
        <v>0</v>
      </c>
      <c r="W331" s="620"/>
      <c r="X331" s="742"/>
      <c r="Y331" s="742"/>
      <c r="Z331" s="742"/>
      <c r="AA331" s="742"/>
      <c r="AB331" s="742"/>
      <c r="AC331" s="742"/>
      <c r="AD331" s="742"/>
      <c r="AE331" s="742"/>
      <c r="AF331" s="742"/>
      <c r="AG331" s="742"/>
      <c r="AH331" s="742"/>
      <c r="AI331" s="742"/>
      <c r="AJ331" s="742"/>
      <c r="AK331" s="742"/>
      <c r="AL331" s="742"/>
      <c r="AM331" s="742"/>
    </row>
    <row r="332" ht="13.5" customHeight="1">
      <c r="A332" s="604" t="b">
        <v>0</v>
      </c>
      <c r="B332" s="475"/>
      <c r="C332" s="475"/>
      <c r="D332" s="492"/>
      <c r="E332" s="492"/>
      <c r="F332" s="632"/>
      <c r="G332" s="617"/>
      <c r="H332" s="492"/>
      <c r="I332" s="492"/>
      <c r="J332" s="657"/>
      <c r="K332" s="618"/>
      <c r="L332" s="622"/>
      <c r="M332" s="613"/>
      <c r="N332" s="613"/>
      <c r="O332" s="610"/>
      <c r="P332" s="610"/>
      <c r="Q332" s="612">
        <f t="shared" si="1"/>
        <v>0</v>
      </c>
      <c r="R332" s="613"/>
      <c r="S332" s="612">
        <f t="shared" si="2"/>
        <v>0</v>
      </c>
      <c r="T332" s="612">
        <f t="shared" si="3"/>
        <v>0</v>
      </c>
      <c r="U332" s="613"/>
      <c r="V332" s="612">
        <f t="shared" si="4"/>
        <v>0</v>
      </c>
      <c r="W332" s="620"/>
      <c r="X332" s="742"/>
      <c r="Y332" s="742"/>
      <c r="Z332" s="742"/>
      <c r="AA332" s="742"/>
      <c r="AB332" s="742"/>
      <c r="AC332" s="742"/>
      <c r="AD332" s="742"/>
      <c r="AE332" s="742"/>
      <c r="AF332" s="742"/>
      <c r="AG332" s="742"/>
      <c r="AH332" s="742"/>
      <c r="AI332" s="742"/>
      <c r="AJ332" s="742"/>
      <c r="AK332" s="742"/>
      <c r="AL332" s="742"/>
      <c r="AM332" s="742"/>
    </row>
    <row r="333" ht="13.5" customHeight="1">
      <c r="A333" s="604" t="b">
        <v>0</v>
      </c>
      <c r="B333" s="475"/>
      <c r="C333" s="475"/>
      <c r="D333" s="492"/>
      <c r="E333" s="492"/>
      <c r="F333" s="606"/>
      <c r="G333" s="617"/>
      <c r="H333" s="492"/>
      <c r="I333" s="492"/>
      <c r="J333" s="657"/>
      <c r="K333" s="618"/>
      <c r="L333" s="622"/>
      <c r="M333" s="613"/>
      <c r="N333" s="613"/>
      <c r="O333" s="610"/>
      <c r="P333" s="610"/>
      <c r="Q333" s="612">
        <f t="shared" si="1"/>
        <v>0</v>
      </c>
      <c r="R333" s="613"/>
      <c r="S333" s="612">
        <f t="shared" si="2"/>
        <v>0</v>
      </c>
      <c r="T333" s="612">
        <f t="shared" si="3"/>
        <v>0</v>
      </c>
      <c r="U333" s="613"/>
      <c r="V333" s="612">
        <f t="shared" si="4"/>
        <v>0</v>
      </c>
      <c r="W333" s="620"/>
      <c r="X333" s="742"/>
      <c r="Y333" s="742"/>
      <c r="Z333" s="742"/>
      <c r="AA333" s="742"/>
      <c r="AB333" s="742"/>
      <c r="AC333" s="742"/>
      <c r="AD333" s="742"/>
      <c r="AE333" s="742"/>
      <c r="AF333" s="742"/>
      <c r="AG333" s="742"/>
      <c r="AH333" s="742"/>
      <c r="AI333" s="742"/>
      <c r="AJ333" s="742"/>
      <c r="AK333" s="742"/>
      <c r="AL333" s="742"/>
      <c r="AM333" s="742"/>
    </row>
    <row r="334" ht="13.5" customHeight="1">
      <c r="A334" s="604" t="b">
        <v>0</v>
      </c>
      <c r="B334" s="475"/>
      <c r="C334" s="475"/>
      <c r="D334" s="492"/>
      <c r="E334" s="492"/>
      <c r="F334" s="606"/>
      <c r="G334" s="617"/>
      <c r="H334" s="492"/>
      <c r="I334" s="492"/>
      <c r="J334" s="657"/>
      <c r="K334" s="618"/>
      <c r="L334" s="622"/>
      <c r="M334" s="613"/>
      <c r="N334" s="613"/>
      <c r="O334" s="610"/>
      <c r="P334" s="610"/>
      <c r="Q334" s="612">
        <f t="shared" si="1"/>
        <v>0</v>
      </c>
      <c r="R334" s="613"/>
      <c r="S334" s="612">
        <f t="shared" si="2"/>
        <v>0</v>
      </c>
      <c r="T334" s="612">
        <f t="shared" si="3"/>
        <v>0</v>
      </c>
      <c r="U334" s="613"/>
      <c r="V334" s="612">
        <f t="shared" si="4"/>
        <v>0</v>
      </c>
      <c r="W334" s="620"/>
      <c r="X334" s="742"/>
      <c r="Y334" s="742"/>
      <c r="Z334" s="742"/>
      <c r="AA334" s="742"/>
      <c r="AB334" s="742"/>
      <c r="AC334" s="742"/>
      <c r="AD334" s="742"/>
      <c r="AE334" s="742"/>
      <c r="AF334" s="742"/>
      <c r="AG334" s="742"/>
      <c r="AH334" s="742"/>
      <c r="AI334" s="742"/>
      <c r="AJ334" s="742"/>
      <c r="AK334" s="742"/>
      <c r="AL334" s="742"/>
      <c r="AM334" s="742"/>
    </row>
    <row r="335" ht="13.5" customHeight="1">
      <c r="A335" s="604" t="b">
        <v>0</v>
      </c>
      <c r="B335" s="475"/>
      <c r="C335" s="475"/>
      <c r="D335" s="492"/>
      <c r="E335" s="492"/>
      <c r="F335" s="606"/>
      <c r="G335" s="617"/>
      <c r="H335" s="492"/>
      <c r="I335" s="492"/>
      <c r="J335" s="657"/>
      <c r="K335" s="618"/>
      <c r="L335" s="622"/>
      <c r="M335" s="613"/>
      <c r="N335" s="613"/>
      <c r="O335" s="610"/>
      <c r="P335" s="610"/>
      <c r="Q335" s="612">
        <f t="shared" si="1"/>
        <v>0</v>
      </c>
      <c r="R335" s="613"/>
      <c r="S335" s="612">
        <f t="shared" si="2"/>
        <v>0</v>
      </c>
      <c r="T335" s="612">
        <f t="shared" si="3"/>
        <v>0</v>
      </c>
      <c r="U335" s="613"/>
      <c r="V335" s="612">
        <f t="shared" si="4"/>
        <v>0</v>
      </c>
      <c r="W335" s="620"/>
      <c r="X335" s="742"/>
      <c r="Y335" s="742"/>
      <c r="Z335" s="742"/>
      <c r="AA335" s="742"/>
      <c r="AB335" s="742"/>
      <c r="AC335" s="742"/>
      <c r="AD335" s="742"/>
      <c r="AE335" s="742"/>
      <c r="AF335" s="742"/>
      <c r="AG335" s="742"/>
      <c r="AH335" s="742"/>
      <c r="AI335" s="742"/>
      <c r="AJ335" s="742"/>
      <c r="AK335" s="742"/>
      <c r="AL335" s="742"/>
      <c r="AM335" s="742"/>
    </row>
    <row r="336" ht="13.5" customHeight="1">
      <c r="A336" s="604" t="b">
        <v>0</v>
      </c>
      <c r="B336" s="475"/>
      <c r="C336" s="475"/>
      <c r="D336" s="492"/>
      <c r="E336" s="492"/>
      <c r="F336" s="606"/>
      <c r="G336" s="617"/>
      <c r="H336" s="492"/>
      <c r="I336" s="492"/>
      <c r="J336" s="657"/>
      <c r="K336" s="618"/>
      <c r="L336" s="622"/>
      <c r="M336" s="613"/>
      <c r="N336" s="613"/>
      <c r="O336" s="610"/>
      <c r="P336" s="610"/>
      <c r="Q336" s="612">
        <f t="shared" si="1"/>
        <v>0</v>
      </c>
      <c r="R336" s="613"/>
      <c r="S336" s="612">
        <f t="shared" si="2"/>
        <v>0</v>
      </c>
      <c r="T336" s="612">
        <f t="shared" si="3"/>
        <v>0</v>
      </c>
      <c r="U336" s="613"/>
      <c r="V336" s="612">
        <f t="shared" si="4"/>
        <v>0</v>
      </c>
      <c r="W336" s="620"/>
      <c r="X336" s="742"/>
      <c r="Y336" s="742"/>
      <c r="Z336" s="742"/>
      <c r="AA336" s="742"/>
      <c r="AB336" s="742"/>
      <c r="AC336" s="742"/>
      <c r="AD336" s="742"/>
      <c r="AE336" s="742"/>
      <c r="AF336" s="742"/>
      <c r="AG336" s="742"/>
      <c r="AH336" s="742"/>
      <c r="AI336" s="742"/>
      <c r="AJ336" s="742"/>
      <c r="AK336" s="742"/>
      <c r="AL336" s="742"/>
      <c r="AM336" s="742"/>
    </row>
    <row r="337" ht="13.5" customHeight="1">
      <c r="A337" s="604" t="b">
        <v>0</v>
      </c>
      <c r="B337" s="475"/>
      <c r="C337" s="475"/>
      <c r="D337" s="492"/>
      <c r="E337" s="492"/>
      <c r="F337" s="606"/>
      <c r="G337" s="617"/>
      <c r="H337" s="492"/>
      <c r="I337" s="492"/>
      <c r="J337" s="657"/>
      <c r="K337" s="618"/>
      <c r="L337" s="622"/>
      <c r="M337" s="613"/>
      <c r="N337" s="613"/>
      <c r="O337" s="610"/>
      <c r="P337" s="610"/>
      <c r="Q337" s="612">
        <f t="shared" si="1"/>
        <v>0</v>
      </c>
      <c r="R337" s="613"/>
      <c r="S337" s="612">
        <f t="shared" si="2"/>
        <v>0</v>
      </c>
      <c r="T337" s="612">
        <f t="shared" si="3"/>
        <v>0</v>
      </c>
      <c r="U337" s="613"/>
      <c r="V337" s="612">
        <f t="shared" si="4"/>
        <v>0</v>
      </c>
      <c r="W337" s="620"/>
      <c r="X337" s="742"/>
      <c r="Y337" s="742"/>
      <c r="Z337" s="742"/>
      <c r="AA337" s="742"/>
      <c r="AB337" s="742"/>
      <c r="AC337" s="742"/>
      <c r="AD337" s="742"/>
      <c r="AE337" s="742"/>
      <c r="AF337" s="742"/>
      <c r="AG337" s="742"/>
      <c r="AH337" s="742"/>
      <c r="AI337" s="742"/>
      <c r="AJ337" s="742"/>
      <c r="AK337" s="742"/>
      <c r="AL337" s="742"/>
      <c r="AM337" s="742"/>
    </row>
    <row r="338" ht="13.5" customHeight="1">
      <c r="A338" s="604" t="b">
        <v>0</v>
      </c>
      <c r="B338" s="475"/>
      <c r="C338" s="475"/>
      <c r="D338" s="492"/>
      <c r="E338" s="492"/>
      <c r="F338" s="606"/>
      <c r="G338" s="617"/>
      <c r="H338" s="492"/>
      <c r="I338" s="492"/>
      <c r="J338" s="657"/>
      <c r="K338" s="618"/>
      <c r="L338" s="622"/>
      <c r="M338" s="613"/>
      <c r="N338" s="613"/>
      <c r="O338" s="610"/>
      <c r="P338" s="610"/>
      <c r="Q338" s="612">
        <f t="shared" si="1"/>
        <v>0</v>
      </c>
      <c r="R338" s="613"/>
      <c r="S338" s="612">
        <f t="shared" si="2"/>
        <v>0</v>
      </c>
      <c r="T338" s="612">
        <f t="shared" si="3"/>
        <v>0</v>
      </c>
      <c r="U338" s="613"/>
      <c r="V338" s="612">
        <f t="shared" si="4"/>
        <v>0</v>
      </c>
      <c r="W338" s="620"/>
      <c r="X338" s="742"/>
      <c r="Y338" s="742"/>
      <c r="Z338" s="742"/>
      <c r="AA338" s="742"/>
      <c r="AB338" s="742"/>
      <c r="AC338" s="742"/>
      <c r="AD338" s="742"/>
      <c r="AE338" s="742"/>
      <c r="AF338" s="742"/>
      <c r="AG338" s="742"/>
      <c r="AH338" s="742"/>
      <c r="AI338" s="742"/>
      <c r="AJ338" s="742"/>
      <c r="AK338" s="742"/>
      <c r="AL338" s="742"/>
      <c r="AM338" s="742"/>
    </row>
    <row r="339" ht="13.5" customHeight="1">
      <c r="A339" s="604" t="b">
        <v>0</v>
      </c>
      <c r="B339" s="475"/>
      <c r="C339" s="475"/>
      <c r="D339" s="492"/>
      <c r="E339" s="492"/>
      <c r="F339" s="606"/>
      <c r="G339" s="617"/>
      <c r="H339" s="492"/>
      <c r="I339" s="492"/>
      <c r="J339" s="657"/>
      <c r="K339" s="618"/>
      <c r="L339" s="622"/>
      <c r="M339" s="613"/>
      <c r="N339" s="613"/>
      <c r="O339" s="610"/>
      <c r="P339" s="610"/>
      <c r="Q339" s="612">
        <f t="shared" si="1"/>
        <v>0</v>
      </c>
      <c r="R339" s="613"/>
      <c r="S339" s="612">
        <f t="shared" si="2"/>
        <v>0</v>
      </c>
      <c r="T339" s="612">
        <f t="shared" si="3"/>
        <v>0</v>
      </c>
      <c r="U339" s="613"/>
      <c r="V339" s="612">
        <f t="shared" si="4"/>
        <v>0</v>
      </c>
      <c r="W339" s="620"/>
      <c r="X339" s="742"/>
      <c r="Y339" s="742"/>
      <c r="Z339" s="742"/>
      <c r="AA339" s="742"/>
      <c r="AB339" s="742"/>
      <c r="AC339" s="742"/>
      <c r="AD339" s="742"/>
      <c r="AE339" s="742"/>
      <c r="AF339" s="742"/>
      <c r="AG339" s="742"/>
      <c r="AH339" s="742"/>
      <c r="AI339" s="742"/>
      <c r="AJ339" s="742"/>
      <c r="AK339" s="742"/>
      <c r="AL339" s="742"/>
      <c r="AM339" s="742"/>
    </row>
    <row r="340" ht="13.5" customHeight="1">
      <c r="A340" s="604" t="b">
        <v>0</v>
      </c>
      <c r="B340" s="475"/>
      <c r="C340" s="475"/>
      <c r="D340" s="492"/>
      <c r="E340" s="492"/>
      <c r="F340" s="606"/>
      <c r="G340" s="617"/>
      <c r="H340" s="492"/>
      <c r="I340" s="492"/>
      <c r="J340" s="657"/>
      <c r="K340" s="618"/>
      <c r="L340" s="622"/>
      <c r="M340" s="613"/>
      <c r="N340" s="613"/>
      <c r="O340" s="610"/>
      <c r="P340" s="610"/>
      <c r="Q340" s="612">
        <f t="shared" si="1"/>
        <v>0</v>
      </c>
      <c r="R340" s="613"/>
      <c r="S340" s="612">
        <f t="shared" si="2"/>
        <v>0</v>
      </c>
      <c r="T340" s="612">
        <f t="shared" si="3"/>
        <v>0</v>
      </c>
      <c r="U340" s="613"/>
      <c r="V340" s="612">
        <f t="shared" si="4"/>
        <v>0</v>
      </c>
      <c r="W340" s="620"/>
      <c r="X340" s="742"/>
      <c r="Y340" s="742"/>
      <c r="Z340" s="742"/>
      <c r="AA340" s="742"/>
      <c r="AB340" s="742"/>
      <c r="AC340" s="742"/>
      <c r="AD340" s="742"/>
      <c r="AE340" s="742"/>
      <c r="AF340" s="742"/>
      <c r="AG340" s="742"/>
      <c r="AH340" s="742"/>
      <c r="AI340" s="742"/>
      <c r="AJ340" s="742"/>
      <c r="AK340" s="742"/>
      <c r="AL340" s="742"/>
      <c r="AM340" s="742"/>
    </row>
    <row r="341" ht="13.5" customHeight="1">
      <c r="A341" s="604" t="b">
        <v>0</v>
      </c>
      <c r="B341" s="475"/>
      <c r="C341" s="475"/>
      <c r="D341" s="492"/>
      <c r="E341" s="492"/>
      <c r="F341" s="606"/>
      <c r="G341" s="617"/>
      <c r="H341" s="492"/>
      <c r="I341" s="492"/>
      <c r="J341" s="657"/>
      <c r="K341" s="618"/>
      <c r="L341" s="622"/>
      <c r="M341" s="613"/>
      <c r="N341" s="613"/>
      <c r="O341" s="610"/>
      <c r="P341" s="610"/>
      <c r="Q341" s="612">
        <f t="shared" si="1"/>
        <v>0</v>
      </c>
      <c r="R341" s="613"/>
      <c r="S341" s="612">
        <f t="shared" si="2"/>
        <v>0</v>
      </c>
      <c r="T341" s="612">
        <f t="shared" si="3"/>
        <v>0</v>
      </c>
      <c r="U341" s="613"/>
      <c r="V341" s="612">
        <f t="shared" si="4"/>
        <v>0</v>
      </c>
      <c r="W341" s="620"/>
      <c r="X341" s="742"/>
      <c r="Y341" s="742"/>
      <c r="Z341" s="742"/>
      <c r="AA341" s="742"/>
      <c r="AB341" s="742"/>
      <c r="AC341" s="742"/>
      <c r="AD341" s="742"/>
      <c r="AE341" s="742"/>
      <c r="AF341" s="742"/>
      <c r="AG341" s="742"/>
      <c r="AH341" s="742"/>
      <c r="AI341" s="742"/>
      <c r="AJ341" s="742"/>
      <c r="AK341" s="742"/>
      <c r="AL341" s="742"/>
      <c r="AM341" s="742"/>
    </row>
    <row r="342" ht="13.5" customHeight="1">
      <c r="A342" s="604" t="b">
        <v>0</v>
      </c>
      <c r="B342" s="475"/>
      <c r="C342" s="475"/>
      <c r="D342" s="492"/>
      <c r="E342" s="492"/>
      <c r="F342" s="606"/>
      <c r="G342" s="617"/>
      <c r="H342" s="492"/>
      <c r="I342" s="492"/>
      <c r="J342" s="657"/>
      <c r="K342" s="618"/>
      <c r="L342" s="622"/>
      <c r="M342" s="613"/>
      <c r="N342" s="613"/>
      <c r="O342" s="610"/>
      <c r="P342" s="610"/>
      <c r="Q342" s="612">
        <f t="shared" si="1"/>
        <v>0</v>
      </c>
      <c r="R342" s="613"/>
      <c r="S342" s="612">
        <f t="shared" si="2"/>
        <v>0</v>
      </c>
      <c r="T342" s="612">
        <f t="shared" si="3"/>
        <v>0</v>
      </c>
      <c r="U342" s="613"/>
      <c r="V342" s="612">
        <f t="shared" si="4"/>
        <v>0</v>
      </c>
      <c r="W342" s="620"/>
      <c r="X342" s="742"/>
      <c r="Y342" s="742"/>
      <c r="Z342" s="742"/>
      <c r="AA342" s="742"/>
      <c r="AB342" s="742"/>
      <c r="AC342" s="742"/>
      <c r="AD342" s="742"/>
      <c r="AE342" s="742"/>
      <c r="AF342" s="742"/>
      <c r="AG342" s="742"/>
      <c r="AH342" s="742"/>
      <c r="AI342" s="742"/>
      <c r="AJ342" s="742"/>
      <c r="AK342" s="742"/>
      <c r="AL342" s="742"/>
      <c r="AM342" s="742"/>
    </row>
    <row r="343" ht="13.5" customHeight="1">
      <c r="A343" s="604" t="b">
        <v>0</v>
      </c>
      <c r="B343" s="475"/>
      <c r="C343" s="475"/>
      <c r="D343" s="492"/>
      <c r="E343" s="492"/>
      <c r="F343" s="606"/>
      <c r="G343" s="617"/>
      <c r="H343" s="492"/>
      <c r="I343" s="492"/>
      <c r="J343" s="657"/>
      <c r="K343" s="618"/>
      <c r="L343" s="622"/>
      <c r="M343" s="613"/>
      <c r="N343" s="613"/>
      <c r="O343" s="610"/>
      <c r="P343" s="610"/>
      <c r="Q343" s="612">
        <f t="shared" si="1"/>
        <v>0</v>
      </c>
      <c r="R343" s="613"/>
      <c r="S343" s="612">
        <f t="shared" si="2"/>
        <v>0</v>
      </c>
      <c r="T343" s="612">
        <f t="shared" si="3"/>
        <v>0</v>
      </c>
      <c r="U343" s="613"/>
      <c r="V343" s="612">
        <f t="shared" si="4"/>
        <v>0</v>
      </c>
      <c r="W343" s="620"/>
      <c r="X343" s="742"/>
      <c r="Y343" s="742"/>
      <c r="Z343" s="742"/>
      <c r="AA343" s="742"/>
      <c r="AB343" s="742"/>
      <c r="AC343" s="742"/>
      <c r="AD343" s="742"/>
      <c r="AE343" s="742"/>
      <c r="AF343" s="742"/>
      <c r="AG343" s="742"/>
      <c r="AH343" s="742"/>
      <c r="AI343" s="742"/>
      <c r="AJ343" s="742"/>
      <c r="AK343" s="742"/>
      <c r="AL343" s="742"/>
      <c r="AM343" s="742"/>
    </row>
    <row r="344" ht="13.5" customHeight="1">
      <c r="A344" s="604" t="b">
        <v>0</v>
      </c>
      <c r="B344" s="475"/>
      <c r="C344" s="475"/>
      <c r="D344" s="492"/>
      <c r="E344" s="492"/>
      <c r="F344" s="606"/>
      <c r="G344" s="617"/>
      <c r="H344" s="492"/>
      <c r="I344" s="492"/>
      <c r="J344" s="657"/>
      <c r="K344" s="618"/>
      <c r="L344" s="622"/>
      <c r="M344" s="613"/>
      <c r="N344" s="613"/>
      <c r="O344" s="610"/>
      <c r="P344" s="610"/>
      <c r="Q344" s="612">
        <f t="shared" si="1"/>
        <v>0</v>
      </c>
      <c r="R344" s="613"/>
      <c r="S344" s="612">
        <f t="shared" si="2"/>
        <v>0</v>
      </c>
      <c r="T344" s="612">
        <f t="shared" si="3"/>
        <v>0</v>
      </c>
      <c r="U344" s="613"/>
      <c r="V344" s="612">
        <f t="shared" si="4"/>
        <v>0</v>
      </c>
      <c r="W344" s="620"/>
      <c r="X344" s="742"/>
      <c r="Y344" s="742"/>
      <c r="Z344" s="742"/>
      <c r="AA344" s="742"/>
      <c r="AB344" s="742"/>
      <c r="AC344" s="742"/>
      <c r="AD344" s="742"/>
      <c r="AE344" s="742"/>
      <c r="AF344" s="742"/>
      <c r="AG344" s="742"/>
      <c r="AH344" s="742"/>
      <c r="AI344" s="742"/>
      <c r="AJ344" s="742"/>
      <c r="AK344" s="742"/>
      <c r="AL344" s="742"/>
      <c r="AM344" s="742"/>
    </row>
    <row r="345" ht="13.5" customHeight="1">
      <c r="A345" s="604" t="b">
        <v>0</v>
      </c>
      <c r="B345" s="475"/>
      <c r="C345" s="475"/>
      <c r="D345" s="492"/>
      <c r="E345" s="492"/>
      <c r="F345" s="606"/>
      <c r="G345" s="617"/>
      <c r="H345" s="492"/>
      <c r="I345" s="492"/>
      <c r="J345" s="657"/>
      <c r="K345" s="618"/>
      <c r="L345" s="622"/>
      <c r="M345" s="613"/>
      <c r="N345" s="613"/>
      <c r="O345" s="610"/>
      <c r="P345" s="610"/>
      <c r="Q345" s="612">
        <f t="shared" si="1"/>
        <v>0</v>
      </c>
      <c r="R345" s="613"/>
      <c r="S345" s="612">
        <f t="shared" si="2"/>
        <v>0</v>
      </c>
      <c r="T345" s="612">
        <f t="shared" si="3"/>
        <v>0</v>
      </c>
      <c r="U345" s="613"/>
      <c r="V345" s="612">
        <f t="shared" si="4"/>
        <v>0</v>
      </c>
      <c r="W345" s="620"/>
      <c r="X345" s="742"/>
      <c r="Y345" s="742"/>
      <c r="Z345" s="742"/>
      <c r="AA345" s="742"/>
      <c r="AB345" s="742"/>
      <c r="AC345" s="742"/>
      <c r="AD345" s="742"/>
      <c r="AE345" s="742"/>
      <c r="AF345" s="742"/>
      <c r="AG345" s="742"/>
      <c r="AH345" s="742"/>
      <c r="AI345" s="742"/>
      <c r="AJ345" s="742"/>
      <c r="AK345" s="742"/>
      <c r="AL345" s="742"/>
      <c r="AM345" s="742"/>
    </row>
    <row r="346" ht="13.5" customHeight="1">
      <c r="A346" s="604" t="b">
        <v>0</v>
      </c>
      <c r="B346" s="475"/>
      <c r="C346" s="475"/>
      <c r="D346" s="492"/>
      <c r="E346" s="492"/>
      <c r="F346" s="606"/>
      <c r="G346" s="617"/>
      <c r="H346" s="492"/>
      <c r="I346" s="492"/>
      <c r="J346" s="657"/>
      <c r="K346" s="618"/>
      <c r="L346" s="622"/>
      <c r="M346" s="613"/>
      <c r="N346" s="613"/>
      <c r="O346" s="610"/>
      <c r="P346" s="610"/>
      <c r="Q346" s="612">
        <f t="shared" si="1"/>
        <v>0</v>
      </c>
      <c r="R346" s="613"/>
      <c r="S346" s="612">
        <f t="shared" si="2"/>
        <v>0</v>
      </c>
      <c r="T346" s="612">
        <f t="shared" si="3"/>
        <v>0</v>
      </c>
      <c r="U346" s="613"/>
      <c r="V346" s="612">
        <f t="shared" si="4"/>
        <v>0</v>
      </c>
      <c r="W346" s="620"/>
      <c r="X346" s="742"/>
      <c r="Y346" s="742"/>
      <c r="Z346" s="742"/>
      <c r="AA346" s="742"/>
      <c r="AB346" s="742"/>
      <c r="AC346" s="742"/>
      <c r="AD346" s="742"/>
      <c r="AE346" s="742"/>
      <c r="AF346" s="742"/>
      <c r="AG346" s="742"/>
      <c r="AH346" s="742"/>
      <c r="AI346" s="742"/>
      <c r="AJ346" s="742"/>
      <c r="AK346" s="742"/>
      <c r="AL346" s="742"/>
      <c r="AM346" s="742"/>
    </row>
    <row r="347" ht="13.5" customHeight="1">
      <c r="A347" s="604" t="b">
        <v>0</v>
      </c>
      <c r="B347" s="475"/>
      <c r="C347" s="475"/>
      <c r="D347" s="492"/>
      <c r="E347" s="492"/>
      <c r="F347" s="606"/>
      <c r="G347" s="617"/>
      <c r="H347" s="492"/>
      <c r="I347" s="492"/>
      <c r="J347" s="657"/>
      <c r="K347" s="618"/>
      <c r="L347" s="622"/>
      <c r="M347" s="613"/>
      <c r="N347" s="613"/>
      <c r="O347" s="610"/>
      <c r="P347" s="610"/>
      <c r="Q347" s="612">
        <f t="shared" si="1"/>
        <v>0</v>
      </c>
      <c r="R347" s="613"/>
      <c r="S347" s="612">
        <f t="shared" si="2"/>
        <v>0</v>
      </c>
      <c r="T347" s="612">
        <f t="shared" si="3"/>
        <v>0</v>
      </c>
      <c r="U347" s="613"/>
      <c r="V347" s="612">
        <f t="shared" si="4"/>
        <v>0</v>
      </c>
      <c r="W347" s="620"/>
      <c r="X347" s="742"/>
      <c r="Y347" s="742"/>
      <c r="Z347" s="742"/>
      <c r="AA347" s="742"/>
      <c r="AB347" s="742"/>
      <c r="AC347" s="742"/>
      <c r="AD347" s="742"/>
      <c r="AE347" s="742"/>
      <c r="AF347" s="742"/>
      <c r="AG347" s="742"/>
      <c r="AH347" s="742"/>
      <c r="AI347" s="742"/>
      <c r="AJ347" s="742"/>
      <c r="AK347" s="742"/>
      <c r="AL347" s="742"/>
      <c r="AM347" s="742"/>
    </row>
    <row r="348" ht="13.5" customHeight="1">
      <c r="A348" s="604" t="b">
        <v>0</v>
      </c>
      <c r="B348" s="475"/>
      <c r="C348" s="475"/>
      <c r="D348" s="492"/>
      <c r="E348" s="492"/>
      <c r="F348" s="606"/>
      <c r="G348" s="617"/>
      <c r="H348" s="492"/>
      <c r="I348" s="492"/>
      <c r="J348" s="657"/>
      <c r="K348" s="618"/>
      <c r="L348" s="622"/>
      <c r="M348" s="613"/>
      <c r="N348" s="613"/>
      <c r="O348" s="610"/>
      <c r="P348" s="610"/>
      <c r="Q348" s="612">
        <f t="shared" si="1"/>
        <v>0</v>
      </c>
      <c r="R348" s="613"/>
      <c r="S348" s="612">
        <f t="shared" si="2"/>
        <v>0</v>
      </c>
      <c r="T348" s="612">
        <f t="shared" si="3"/>
        <v>0</v>
      </c>
      <c r="U348" s="613"/>
      <c r="V348" s="612">
        <f t="shared" si="4"/>
        <v>0</v>
      </c>
      <c r="W348" s="620"/>
      <c r="X348" s="742"/>
      <c r="Y348" s="742"/>
      <c r="Z348" s="742"/>
      <c r="AA348" s="742"/>
      <c r="AB348" s="742"/>
      <c r="AC348" s="742"/>
      <c r="AD348" s="742"/>
      <c r="AE348" s="742"/>
      <c r="AF348" s="742"/>
      <c r="AG348" s="742"/>
      <c r="AH348" s="742"/>
      <c r="AI348" s="742"/>
      <c r="AJ348" s="742"/>
      <c r="AK348" s="742"/>
      <c r="AL348" s="742"/>
      <c r="AM348" s="742"/>
    </row>
    <row r="349" ht="13.5" customHeight="1">
      <c r="A349" s="604" t="b">
        <v>0</v>
      </c>
      <c r="B349" s="475"/>
      <c r="C349" s="475"/>
      <c r="D349" s="492"/>
      <c r="E349" s="492"/>
      <c r="F349" s="606"/>
      <c r="G349" s="617"/>
      <c r="H349" s="492"/>
      <c r="I349" s="492"/>
      <c r="J349" s="657"/>
      <c r="K349" s="618"/>
      <c r="L349" s="622"/>
      <c r="M349" s="613"/>
      <c r="N349" s="613"/>
      <c r="O349" s="610"/>
      <c r="P349" s="610"/>
      <c r="Q349" s="612">
        <f t="shared" si="1"/>
        <v>0</v>
      </c>
      <c r="R349" s="613"/>
      <c r="S349" s="612">
        <f t="shared" si="2"/>
        <v>0</v>
      </c>
      <c r="T349" s="612">
        <f t="shared" si="3"/>
        <v>0</v>
      </c>
      <c r="U349" s="613"/>
      <c r="V349" s="612">
        <f t="shared" si="4"/>
        <v>0</v>
      </c>
      <c r="W349" s="620"/>
      <c r="X349" s="742"/>
      <c r="Y349" s="742"/>
      <c r="Z349" s="742"/>
      <c r="AA349" s="742"/>
      <c r="AB349" s="742"/>
      <c r="AC349" s="742"/>
      <c r="AD349" s="742"/>
      <c r="AE349" s="742"/>
      <c r="AF349" s="742"/>
      <c r="AG349" s="742"/>
      <c r="AH349" s="742"/>
      <c r="AI349" s="742"/>
      <c r="AJ349" s="742"/>
      <c r="AK349" s="742"/>
      <c r="AL349" s="742"/>
      <c r="AM349" s="742"/>
    </row>
    <row r="350" ht="13.5" customHeight="1">
      <c r="A350" s="604" t="b">
        <v>0</v>
      </c>
      <c r="B350" s="475"/>
      <c r="C350" s="475"/>
      <c r="D350" s="492"/>
      <c r="E350" s="492"/>
      <c r="F350" s="606"/>
      <c r="G350" s="617"/>
      <c r="H350" s="492"/>
      <c r="I350" s="492"/>
      <c r="J350" s="657"/>
      <c r="K350" s="618"/>
      <c r="L350" s="622"/>
      <c r="M350" s="613"/>
      <c r="N350" s="613"/>
      <c r="O350" s="610"/>
      <c r="P350" s="610"/>
      <c r="Q350" s="612">
        <f t="shared" si="1"/>
        <v>0</v>
      </c>
      <c r="R350" s="613"/>
      <c r="S350" s="612">
        <f t="shared" si="2"/>
        <v>0</v>
      </c>
      <c r="T350" s="612">
        <f t="shared" si="3"/>
        <v>0</v>
      </c>
      <c r="U350" s="613"/>
      <c r="V350" s="612">
        <f t="shared" si="4"/>
        <v>0</v>
      </c>
      <c r="W350" s="620"/>
      <c r="X350" s="742"/>
      <c r="Y350" s="742"/>
      <c r="Z350" s="742"/>
      <c r="AA350" s="742"/>
      <c r="AB350" s="742"/>
      <c r="AC350" s="742"/>
      <c r="AD350" s="742"/>
      <c r="AE350" s="742"/>
      <c r="AF350" s="742"/>
      <c r="AG350" s="742"/>
      <c r="AH350" s="742"/>
      <c r="AI350" s="742"/>
      <c r="AJ350" s="742"/>
      <c r="AK350" s="742"/>
      <c r="AL350" s="742"/>
      <c r="AM350" s="742"/>
    </row>
    <row r="351" ht="13.5" customHeight="1">
      <c r="A351" s="604" t="b">
        <v>0</v>
      </c>
      <c r="B351" s="475"/>
      <c r="C351" s="475"/>
      <c r="D351" s="492"/>
      <c r="E351" s="492"/>
      <c r="F351" s="606"/>
      <c r="G351" s="617"/>
      <c r="H351" s="492"/>
      <c r="I351" s="492"/>
      <c r="J351" s="657"/>
      <c r="K351" s="618"/>
      <c r="L351" s="622"/>
      <c r="M351" s="613"/>
      <c r="N351" s="613"/>
      <c r="O351" s="610"/>
      <c r="P351" s="610"/>
      <c r="Q351" s="612">
        <f t="shared" si="1"/>
        <v>0</v>
      </c>
      <c r="R351" s="613"/>
      <c r="S351" s="612">
        <f t="shared" si="2"/>
        <v>0</v>
      </c>
      <c r="T351" s="612">
        <f t="shared" si="3"/>
        <v>0</v>
      </c>
      <c r="U351" s="613"/>
      <c r="V351" s="612">
        <f t="shared" si="4"/>
        <v>0</v>
      </c>
      <c r="W351" s="620"/>
      <c r="X351" s="742"/>
      <c r="Y351" s="742"/>
      <c r="Z351" s="742"/>
      <c r="AA351" s="742"/>
      <c r="AB351" s="742"/>
      <c r="AC351" s="742"/>
      <c r="AD351" s="742"/>
      <c r="AE351" s="742"/>
      <c r="AF351" s="742"/>
      <c r="AG351" s="742"/>
      <c r="AH351" s="742"/>
      <c r="AI351" s="742"/>
      <c r="AJ351" s="742"/>
      <c r="AK351" s="742"/>
      <c r="AL351" s="742"/>
      <c r="AM351" s="742"/>
    </row>
    <row r="352" ht="13.5" customHeight="1">
      <c r="A352" s="604" t="b">
        <v>0</v>
      </c>
      <c r="B352" s="475"/>
      <c r="C352" s="475"/>
      <c r="D352" s="492"/>
      <c r="E352" s="492"/>
      <c r="F352" s="606"/>
      <c r="G352" s="617"/>
      <c r="H352" s="492"/>
      <c r="I352" s="492"/>
      <c r="J352" s="657"/>
      <c r="K352" s="618"/>
      <c r="L352" s="622"/>
      <c r="M352" s="613"/>
      <c r="N352" s="613"/>
      <c r="O352" s="610"/>
      <c r="P352" s="610"/>
      <c r="Q352" s="612">
        <f t="shared" si="1"/>
        <v>0</v>
      </c>
      <c r="R352" s="613"/>
      <c r="S352" s="612">
        <f t="shared" si="2"/>
        <v>0</v>
      </c>
      <c r="T352" s="612">
        <f t="shared" si="3"/>
        <v>0</v>
      </c>
      <c r="U352" s="613"/>
      <c r="V352" s="612">
        <f t="shared" si="4"/>
        <v>0</v>
      </c>
      <c r="W352" s="620"/>
      <c r="X352" s="742"/>
      <c r="Y352" s="742"/>
      <c r="Z352" s="742"/>
      <c r="AA352" s="742"/>
      <c r="AB352" s="742"/>
      <c r="AC352" s="742"/>
      <c r="AD352" s="742"/>
      <c r="AE352" s="742"/>
      <c r="AF352" s="742"/>
      <c r="AG352" s="742"/>
      <c r="AH352" s="742"/>
      <c r="AI352" s="742"/>
      <c r="AJ352" s="742"/>
      <c r="AK352" s="742"/>
      <c r="AL352" s="742"/>
      <c r="AM352" s="742"/>
    </row>
    <row r="353" ht="13.5" customHeight="1">
      <c r="A353" s="604" t="b">
        <v>0</v>
      </c>
      <c r="B353" s="475"/>
      <c r="C353" s="475"/>
      <c r="D353" s="492"/>
      <c r="E353" s="492"/>
      <c r="F353" s="606"/>
      <c r="G353" s="617"/>
      <c r="H353" s="492"/>
      <c r="I353" s="492"/>
      <c r="J353" s="657"/>
      <c r="K353" s="618"/>
      <c r="L353" s="622"/>
      <c r="M353" s="613"/>
      <c r="N353" s="613"/>
      <c r="O353" s="610"/>
      <c r="P353" s="610"/>
      <c r="Q353" s="612">
        <f t="shared" si="1"/>
        <v>0</v>
      </c>
      <c r="R353" s="613"/>
      <c r="S353" s="612">
        <f t="shared" si="2"/>
        <v>0</v>
      </c>
      <c r="T353" s="612">
        <f t="shared" si="3"/>
        <v>0</v>
      </c>
      <c r="U353" s="613"/>
      <c r="V353" s="612">
        <f t="shared" si="4"/>
        <v>0</v>
      </c>
      <c r="W353" s="620"/>
      <c r="X353" s="742"/>
      <c r="Y353" s="742"/>
      <c r="Z353" s="742"/>
      <c r="AA353" s="742"/>
      <c r="AB353" s="742"/>
      <c r="AC353" s="742"/>
      <c r="AD353" s="742"/>
      <c r="AE353" s="742"/>
      <c r="AF353" s="742"/>
      <c r="AG353" s="742"/>
      <c r="AH353" s="742"/>
      <c r="AI353" s="742"/>
      <c r="AJ353" s="742"/>
      <c r="AK353" s="742"/>
      <c r="AL353" s="742"/>
      <c r="AM353" s="742"/>
    </row>
    <row r="354" ht="13.5" customHeight="1">
      <c r="A354" s="604" t="b">
        <v>0</v>
      </c>
      <c r="B354" s="475"/>
      <c r="C354" s="475"/>
      <c r="D354" s="492"/>
      <c r="E354" s="492"/>
      <c r="F354" s="606"/>
      <c r="G354" s="617"/>
      <c r="H354" s="492"/>
      <c r="I354" s="492"/>
      <c r="J354" s="657"/>
      <c r="K354" s="618"/>
      <c r="L354" s="622"/>
      <c r="M354" s="613"/>
      <c r="N354" s="613"/>
      <c r="O354" s="610"/>
      <c r="P354" s="610"/>
      <c r="Q354" s="612">
        <f t="shared" si="1"/>
        <v>0</v>
      </c>
      <c r="R354" s="613"/>
      <c r="S354" s="612">
        <f t="shared" si="2"/>
        <v>0</v>
      </c>
      <c r="T354" s="612">
        <f t="shared" si="3"/>
        <v>0</v>
      </c>
      <c r="U354" s="613"/>
      <c r="V354" s="612">
        <f t="shared" si="4"/>
        <v>0</v>
      </c>
      <c r="W354" s="620"/>
      <c r="X354" s="742"/>
      <c r="Y354" s="742"/>
      <c r="Z354" s="742"/>
      <c r="AA354" s="742"/>
      <c r="AB354" s="742"/>
      <c r="AC354" s="742"/>
      <c r="AD354" s="742"/>
      <c r="AE354" s="742"/>
      <c r="AF354" s="742"/>
      <c r="AG354" s="742"/>
      <c r="AH354" s="742"/>
      <c r="AI354" s="742"/>
      <c r="AJ354" s="742"/>
      <c r="AK354" s="742"/>
      <c r="AL354" s="742"/>
      <c r="AM354" s="742"/>
    </row>
    <row r="355" ht="13.5" customHeight="1">
      <c r="A355" s="604" t="b">
        <v>0</v>
      </c>
      <c r="B355" s="475"/>
      <c r="C355" s="475"/>
      <c r="D355" s="492"/>
      <c r="E355" s="492"/>
      <c r="F355" s="606"/>
      <c r="G355" s="617"/>
      <c r="H355" s="492"/>
      <c r="I355" s="492"/>
      <c r="J355" s="657"/>
      <c r="K355" s="618"/>
      <c r="L355" s="622"/>
      <c r="M355" s="613"/>
      <c r="N355" s="613"/>
      <c r="O355" s="610"/>
      <c r="P355" s="610"/>
      <c r="Q355" s="612">
        <f t="shared" si="1"/>
        <v>0</v>
      </c>
      <c r="R355" s="613"/>
      <c r="S355" s="612">
        <f t="shared" si="2"/>
        <v>0</v>
      </c>
      <c r="T355" s="612">
        <f t="shared" si="3"/>
        <v>0</v>
      </c>
      <c r="U355" s="613"/>
      <c r="V355" s="612">
        <f t="shared" si="4"/>
        <v>0</v>
      </c>
      <c r="W355" s="620"/>
      <c r="X355" s="742"/>
      <c r="Y355" s="742"/>
      <c r="Z355" s="742"/>
      <c r="AA355" s="742"/>
      <c r="AB355" s="742"/>
      <c r="AC355" s="742"/>
      <c r="AD355" s="742"/>
      <c r="AE355" s="742"/>
      <c r="AF355" s="742"/>
      <c r="AG355" s="742"/>
      <c r="AH355" s="742"/>
      <c r="AI355" s="742"/>
      <c r="AJ355" s="742"/>
      <c r="AK355" s="742"/>
      <c r="AL355" s="742"/>
      <c r="AM355" s="742"/>
    </row>
    <row r="356" ht="13.5" customHeight="1">
      <c r="A356" s="604" t="b">
        <v>0</v>
      </c>
      <c r="B356" s="475"/>
      <c r="C356" s="475"/>
      <c r="D356" s="492"/>
      <c r="E356" s="492"/>
      <c r="F356" s="606"/>
      <c r="G356" s="617"/>
      <c r="H356" s="492"/>
      <c r="I356" s="492"/>
      <c r="J356" s="657"/>
      <c r="K356" s="618"/>
      <c r="L356" s="622"/>
      <c r="M356" s="613"/>
      <c r="N356" s="613"/>
      <c r="O356" s="610"/>
      <c r="P356" s="610"/>
      <c r="Q356" s="612">
        <f t="shared" si="1"/>
        <v>0</v>
      </c>
      <c r="R356" s="613"/>
      <c r="S356" s="612">
        <f t="shared" si="2"/>
        <v>0</v>
      </c>
      <c r="T356" s="612">
        <f t="shared" si="3"/>
        <v>0</v>
      </c>
      <c r="U356" s="613"/>
      <c r="V356" s="612">
        <f t="shared" si="4"/>
        <v>0</v>
      </c>
      <c r="W356" s="620"/>
      <c r="X356" s="742"/>
      <c r="Y356" s="742"/>
      <c r="Z356" s="742"/>
      <c r="AA356" s="742"/>
      <c r="AB356" s="742"/>
      <c r="AC356" s="742"/>
      <c r="AD356" s="742"/>
      <c r="AE356" s="742"/>
      <c r="AF356" s="742"/>
      <c r="AG356" s="742"/>
      <c r="AH356" s="742"/>
      <c r="AI356" s="742"/>
      <c r="AJ356" s="742"/>
      <c r="AK356" s="742"/>
      <c r="AL356" s="742"/>
      <c r="AM356" s="742"/>
    </row>
    <row r="357" ht="13.5" customHeight="1">
      <c r="A357" s="604" t="b">
        <v>0</v>
      </c>
      <c r="B357" s="475"/>
      <c r="C357" s="475"/>
      <c r="D357" s="492"/>
      <c r="E357" s="492"/>
      <c r="F357" s="606"/>
      <c r="G357" s="617"/>
      <c r="H357" s="492"/>
      <c r="I357" s="492"/>
      <c r="J357" s="657"/>
      <c r="K357" s="618"/>
      <c r="L357" s="622"/>
      <c r="M357" s="613"/>
      <c r="N357" s="613"/>
      <c r="O357" s="610"/>
      <c r="P357" s="610"/>
      <c r="Q357" s="612">
        <f t="shared" si="1"/>
        <v>0</v>
      </c>
      <c r="R357" s="613"/>
      <c r="S357" s="612">
        <f t="shared" si="2"/>
        <v>0</v>
      </c>
      <c r="T357" s="612">
        <f t="shared" si="3"/>
        <v>0</v>
      </c>
      <c r="U357" s="613"/>
      <c r="V357" s="612">
        <f t="shared" si="4"/>
        <v>0</v>
      </c>
      <c r="W357" s="620"/>
      <c r="X357" s="742"/>
      <c r="Y357" s="742"/>
      <c r="Z357" s="742"/>
      <c r="AA357" s="742"/>
      <c r="AB357" s="742"/>
      <c r="AC357" s="742"/>
      <c r="AD357" s="742"/>
      <c r="AE357" s="742"/>
      <c r="AF357" s="742"/>
      <c r="AG357" s="742"/>
      <c r="AH357" s="742"/>
      <c r="AI357" s="742"/>
      <c r="AJ357" s="742"/>
      <c r="AK357" s="742"/>
      <c r="AL357" s="742"/>
      <c r="AM357" s="742"/>
    </row>
    <row r="358" ht="13.5" customHeight="1">
      <c r="A358" s="604" t="b">
        <v>0</v>
      </c>
      <c r="B358" s="475"/>
      <c r="C358" s="475"/>
      <c r="D358" s="492"/>
      <c r="E358" s="492"/>
      <c r="F358" s="606"/>
      <c r="G358" s="617"/>
      <c r="H358" s="492"/>
      <c r="I358" s="492"/>
      <c r="J358" s="657"/>
      <c r="K358" s="618"/>
      <c r="L358" s="622"/>
      <c r="M358" s="613"/>
      <c r="N358" s="613"/>
      <c r="O358" s="610"/>
      <c r="P358" s="610"/>
      <c r="Q358" s="612">
        <f t="shared" si="1"/>
        <v>0</v>
      </c>
      <c r="R358" s="613"/>
      <c r="S358" s="612">
        <f t="shared" si="2"/>
        <v>0</v>
      </c>
      <c r="T358" s="612">
        <f t="shared" si="3"/>
        <v>0</v>
      </c>
      <c r="U358" s="613"/>
      <c r="V358" s="612">
        <f t="shared" si="4"/>
        <v>0</v>
      </c>
      <c r="W358" s="620"/>
      <c r="X358" s="742"/>
      <c r="Y358" s="742"/>
      <c r="Z358" s="742"/>
      <c r="AA358" s="742"/>
      <c r="AB358" s="742"/>
      <c r="AC358" s="742"/>
      <c r="AD358" s="742"/>
      <c r="AE358" s="742"/>
      <c r="AF358" s="742"/>
      <c r="AG358" s="742"/>
      <c r="AH358" s="742"/>
      <c r="AI358" s="742"/>
      <c r="AJ358" s="742"/>
      <c r="AK358" s="742"/>
      <c r="AL358" s="742"/>
      <c r="AM358" s="742"/>
    </row>
    <row r="359" ht="13.5" customHeight="1">
      <c r="A359" s="604" t="b">
        <v>0</v>
      </c>
      <c r="B359" s="475"/>
      <c r="C359" s="475"/>
      <c r="D359" s="492"/>
      <c r="E359" s="492"/>
      <c r="F359" s="606"/>
      <c r="G359" s="617"/>
      <c r="H359" s="492"/>
      <c r="I359" s="492"/>
      <c r="J359" s="657"/>
      <c r="K359" s="618"/>
      <c r="L359" s="622"/>
      <c r="M359" s="613"/>
      <c r="N359" s="613"/>
      <c r="O359" s="610"/>
      <c r="P359" s="610"/>
      <c r="Q359" s="612">
        <f t="shared" si="1"/>
        <v>0</v>
      </c>
      <c r="R359" s="613"/>
      <c r="S359" s="612">
        <f t="shared" si="2"/>
        <v>0</v>
      </c>
      <c r="T359" s="612">
        <f t="shared" si="3"/>
        <v>0</v>
      </c>
      <c r="U359" s="613"/>
      <c r="V359" s="612">
        <f t="shared" si="4"/>
        <v>0</v>
      </c>
      <c r="W359" s="620"/>
      <c r="X359" s="742"/>
      <c r="Y359" s="742"/>
      <c r="Z359" s="742"/>
      <c r="AA359" s="742"/>
      <c r="AB359" s="742"/>
      <c r="AC359" s="742"/>
      <c r="AD359" s="742"/>
      <c r="AE359" s="742"/>
      <c r="AF359" s="742"/>
      <c r="AG359" s="742"/>
      <c r="AH359" s="742"/>
      <c r="AI359" s="742"/>
      <c r="AJ359" s="742"/>
      <c r="AK359" s="742"/>
      <c r="AL359" s="742"/>
      <c r="AM359" s="742"/>
    </row>
    <row r="360" ht="13.5" customHeight="1">
      <c r="A360" s="604" t="b">
        <v>0</v>
      </c>
      <c r="B360" s="475"/>
      <c r="C360" s="475"/>
      <c r="D360" s="492"/>
      <c r="E360" s="492"/>
      <c r="F360" s="606"/>
      <c r="G360" s="617"/>
      <c r="H360" s="492"/>
      <c r="I360" s="492"/>
      <c r="J360" s="657"/>
      <c r="K360" s="618"/>
      <c r="L360" s="622"/>
      <c r="M360" s="613"/>
      <c r="N360" s="613"/>
      <c r="O360" s="610"/>
      <c r="P360" s="610"/>
      <c r="Q360" s="612">
        <f t="shared" si="1"/>
        <v>0</v>
      </c>
      <c r="R360" s="613"/>
      <c r="S360" s="612">
        <f t="shared" si="2"/>
        <v>0</v>
      </c>
      <c r="T360" s="612">
        <f t="shared" si="3"/>
        <v>0</v>
      </c>
      <c r="U360" s="613"/>
      <c r="V360" s="612">
        <f t="shared" si="4"/>
        <v>0</v>
      </c>
      <c r="W360" s="620"/>
      <c r="X360" s="742"/>
      <c r="Y360" s="742"/>
      <c r="Z360" s="742"/>
      <c r="AA360" s="742"/>
      <c r="AB360" s="742"/>
      <c r="AC360" s="742"/>
      <c r="AD360" s="742"/>
      <c r="AE360" s="742"/>
      <c r="AF360" s="742"/>
      <c r="AG360" s="742"/>
      <c r="AH360" s="742"/>
      <c r="AI360" s="742"/>
      <c r="AJ360" s="742"/>
      <c r="AK360" s="742"/>
      <c r="AL360" s="742"/>
      <c r="AM360" s="742"/>
    </row>
    <row r="361" ht="13.5" customHeight="1">
      <c r="A361" s="604" t="b">
        <v>0</v>
      </c>
      <c r="B361" s="475"/>
      <c r="C361" s="475"/>
      <c r="D361" s="492"/>
      <c r="E361" s="492"/>
      <c r="F361" s="606"/>
      <c r="G361" s="617"/>
      <c r="H361" s="492"/>
      <c r="I361" s="492"/>
      <c r="J361" s="657"/>
      <c r="K361" s="618"/>
      <c r="L361" s="622"/>
      <c r="M361" s="613"/>
      <c r="N361" s="613"/>
      <c r="O361" s="610"/>
      <c r="P361" s="610"/>
      <c r="Q361" s="612">
        <f t="shared" si="1"/>
        <v>0</v>
      </c>
      <c r="R361" s="613"/>
      <c r="S361" s="612">
        <f t="shared" si="2"/>
        <v>0</v>
      </c>
      <c r="T361" s="612">
        <f t="shared" si="3"/>
        <v>0</v>
      </c>
      <c r="U361" s="613"/>
      <c r="V361" s="612">
        <f t="shared" si="4"/>
        <v>0</v>
      </c>
      <c r="W361" s="620"/>
      <c r="X361" s="742"/>
      <c r="Y361" s="742"/>
      <c r="Z361" s="742"/>
      <c r="AA361" s="742"/>
      <c r="AB361" s="742"/>
      <c r="AC361" s="742"/>
      <c r="AD361" s="742"/>
      <c r="AE361" s="742"/>
      <c r="AF361" s="742"/>
      <c r="AG361" s="742"/>
      <c r="AH361" s="742"/>
      <c r="AI361" s="742"/>
      <c r="AJ361" s="742"/>
      <c r="AK361" s="742"/>
      <c r="AL361" s="742"/>
      <c r="AM361" s="742"/>
    </row>
    <row r="362" ht="13.5" customHeight="1">
      <c r="A362" s="604" t="b">
        <v>0</v>
      </c>
      <c r="B362" s="475"/>
      <c r="C362" s="475"/>
      <c r="D362" s="492"/>
      <c r="E362" s="492"/>
      <c r="F362" s="606"/>
      <c r="G362" s="617"/>
      <c r="H362" s="492"/>
      <c r="I362" s="492"/>
      <c r="J362" s="657"/>
      <c r="K362" s="618"/>
      <c r="L362" s="622"/>
      <c r="M362" s="613"/>
      <c r="N362" s="613"/>
      <c r="O362" s="610"/>
      <c r="P362" s="610"/>
      <c r="Q362" s="612">
        <f t="shared" si="1"/>
        <v>0</v>
      </c>
      <c r="R362" s="613"/>
      <c r="S362" s="612">
        <f t="shared" si="2"/>
        <v>0</v>
      </c>
      <c r="T362" s="612">
        <f t="shared" si="3"/>
        <v>0</v>
      </c>
      <c r="U362" s="613"/>
      <c r="V362" s="612">
        <f t="shared" si="4"/>
        <v>0</v>
      </c>
      <c r="W362" s="620"/>
      <c r="X362" s="742"/>
      <c r="Y362" s="742"/>
      <c r="Z362" s="742"/>
      <c r="AA362" s="742"/>
      <c r="AB362" s="742"/>
      <c r="AC362" s="742"/>
      <c r="AD362" s="742"/>
      <c r="AE362" s="742"/>
      <c r="AF362" s="742"/>
      <c r="AG362" s="742"/>
      <c r="AH362" s="742"/>
      <c r="AI362" s="742"/>
      <c r="AJ362" s="742"/>
      <c r="AK362" s="742"/>
      <c r="AL362" s="742"/>
      <c r="AM362" s="742"/>
    </row>
    <row r="363" ht="13.5" customHeight="1">
      <c r="A363" s="604" t="b">
        <v>0</v>
      </c>
      <c r="B363" s="475"/>
      <c r="C363" s="475"/>
      <c r="D363" s="492"/>
      <c r="E363" s="492"/>
      <c r="F363" s="606"/>
      <c r="G363" s="617"/>
      <c r="H363" s="492"/>
      <c r="I363" s="492"/>
      <c r="J363" s="657"/>
      <c r="K363" s="618"/>
      <c r="L363" s="622"/>
      <c r="M363" s="613"/>
      <c r="N363" s="613"/>
      <c r="O363" s="610"/>
      <c r="P363" s="610"/>
      <c r="Q363" s="612">
        <f t="shared" si="1"/>
        <v>0</v>
      </c>
      <c r="R363" s="613"/>
      <c r="S363" s="612">
        <f t="shared" si="2"/>
        <v>0</v>
      </c>
      <c r="T363" s="612">
        <f t="shared" si="3"/>
        <v>0</v>
      </c>
      <c r="U363" s="613"/>
      <c r="V363" s="612">
        <f t="shared" si="4"/>
        <v>0</v>
      </c>
      <c r="W363" s="620"/>
      <c r="X363" s="742"/>
      <c r="Y363" s="742"/>
      <c r="Z363" s="742"/>
      <c r="AA363" s="742"/>
      <c r="AB363" s="742"/>
      <c r="AC363" s="742"/>
      <c r="AD363" s="742"/>
      <c r="AE363" s="742"/>
      <c r="AF363" s="742"/>
      <c r="AG363" s="742"/>
      <c r="AH363" s="742"/>
      <c r="AI363" s="742"/>
      <c r="AJ363" s="742"/>
      <c r="AK363" s="742"/>
      <c r="AL363" s="742"/>
      <c r="AM363" s="742"/>
    </row>
    <row r="364" ht="13.5" customHeight="1">
      <c r="A364" s="604" t="b">
        <v>0</v>
      </c>
      <c r="B364" s="475"/>
      <c r="C364" s="475"/>
      <c r="D364" s="492"/>
      <c r="E364" s="492"/>
      <c r="F364" s="606"/>
      <c r="G364" s="617"/>
      <c r="H364" s="492"/>
      <c r="I364" s="492"/>
      <c r="J364" s="657"/>
      <c r="K364" s="618"/>
      <c r="L364" s="622"/>
      <c r="M364" s="613"/>
      <c r="N364" s="613"/>
      <c r="O364" s="610"/>
      <c r="P364" s="610"/>
      <c r="Q364" s="612">
        <f t="shared" si="1"/>
        <v>0</v>
      </c>
      <c r="R364" s="613"/>
      <c r="S364" s="612">
        <f t="shared" si="2"/>
        <v>0</v>
      </c>
      <c r="T364" s="612">
        <f t="shared" si="3"/>
        <v>0</v>
      </c>
      <c r="U364" s="613"/>
      <c r="V364" s="612">
        <f t="shared" si="4"/>
        <v>0</v>
      </c>
      <c r="W364" s="620"/>
      <c r="X364" s="742"/>
      <c r="Y364" s="742"/>
      <c r="Z364" s="742"/>
      <c r="AA364" s="742"/>
      <c r="AB364" s="742"/>
      <c r="AC364" s="742"/>
      <c r="AD364" s="742"/>
      <c r="AE364" s="742"/>
      <c r="AF364" s="742"/>
      <c r="AG364" s="742"/>
      <c r="AH364" s="742"/>
      <c r="AI364" s="742"/>
      <c r="AJ364" s="742"/>
      <c r="AK364" s="742"/>
      <c r="AL364" s="742"/>
      <c r="AM364" s="742"/>
    </row>
    <row r="365" ht="13.5" customHeight="1">
      <c r="A365" s="604" t="b">
        <v>0</v>
      </c>
      <c r="B365" s="475"/>
      <c r="C365" s="475"/>
      <c r="D365" s="492"/>
      <c r="E365" s="492"/>
      <c r="F365" s="606"/>
      <c r="G365" s="617"/>
      <c r="H365" s="492"/>
      <c r="I365" s="492"/>
      <c r="J365" s="657"/>
      <c r="K365" s="618"/>
      <c r="L365" s="622"/>
      <c r="M365" s="613"/>
      <c r="N365" s="613"/>
      <c r="O365" s="610"/>
      <c r="P365" s="610"/>
      <c r="Q365" s="612">
        <f t="shared" si="1"/>
        <v>0</v>
      </c>
      <c r="R365" s="613"/>
      <c r="S365" s="612">
        <f t="shared" si="2"/>
        <v>0</v>
      </c>
      <c r="T365" s="612">
        <f t="shared" si="3"/>
        <v>0</v>
      </c>
      <c r="U365" s="613"/>
      <c r="V365" s="612">
        <f t="shared" si="4"/>
        <v>0</v>
      </c>
      <c r="W365" s="620"/>
      <c r="X365" s="742"/>
      <c r="Y365" s="742"/>
      <c r="Z365" s="742"/>
      <c r="AA365" s="742"/>
      <c r="AB365" s="742"/>
      <c r="AC365" s="742"/>
      <c r="AD365" s="742"/>
      <c r="AE365" s="742"/>
      <c r="AF365" s="742"/>
      <c r="AG365" s="742"/>
      <c r="AH365" s="742"/>
      <c r="AI365" s="742"/>
      <c r="AJ365" s="742"/>
      <c r="AK365" s="742"/>
      <c r="AL365" s="742"/>
      <c r="AM365" s="742"/>
    </row>
    <row r="366" ht="13.5" customHeight="1">
      <c r="A366" s="604" t="b">
        <v>0</v>
      </c>
      <c r="B366" s="475"/>
      <c r="C366" s="475"/>
      <c r="D366" s="492"/>
      <c r="E366" s="492"/>
      <c r="F366" s="606"/>
      <c r="G366" s="617"/>
      <c r="H366" s="492"/>
      <c r="I366" s="492"/>
      <c r="J366" s="657"/>
      <c r="K366" s="618"/>
      <c r="L366" s="622"/>
      <c r="M366" s="613"/>
      <c r="N366" s="613"/>
      <c r="O366" s="610"/>
      <c r="P366" s="610"/>
      <c r="Q366" s="612">
        <f t="shared" si="1"/>
        <v>0</v>
      </c>
      <c r="R366" s="613"/>
      <c r="S366" s="612">
        <f t="shared" si="2"/>
        <v>0</v>
      </c>
      <c r="T366" s="612">
        <f t="shared" si="3"/>
        <v>0</v>
      </c>
      <c r="U366" s="613"/>
      <c r="V366" s="612">
        <f t="shared" si="4"/>
        <v>0</v>
      </c>
      <c r="W366" s="620"/>
      <c r="X366" s="742"/>
      <c r="Y366" s="742"/>
      <c r="Z366" s="742"/>
      <c r="AA366" s="742"/>
      <c r="AB366" s="742"/>
      <c r="AC366" s="742"/>
      <c r="AD366" s="742"/>
      <c r="AE366" s="742"/>
      <c r="AF366" s="742"/>
      <c r="AG366" s="742"/>
      <c r="AH366" s="742"/>
      <c r="AI366" s="742"/>
      <c r="AJ366" s="742"/>
      <c r="AK366" s="742"/>
      <c r="AL366" s="742"/>
      <c r="AM366" s="742"/>
    </row>
    <row r="367" ht="13.5" customHeight="1">
      <c r="A367" s="604" t="b">
        <v>0</v>
      </c>
      <c r="B367" s="475"/>
      <c r="C367" s="475"/>
      <c r="D367" s="492"/>
      <c r="E367" s="492"/>
      <c r="F367" s="606"/>
      <c r="G367" s="617"/>
      <c r="H367" s="492"/>
      <c r="I367" s="492"/>
      <c r="J367" s="657"/>
      <c r="K367" s="618"/>
      <c r="L367" s="622"/>
      <c r="M367" s="613"/>
      <c r="N367" s="613"/>
      <c r="O367" s="610"/>
      <c r="P367" s="610"/>
      <c r="Q367" s="612">
        <f t="shared" si="1"/>
        <v>0</v>
      </c>
      <c r="R367" s="613"/>
      <c r="S367" s="612">
        <f t="shared" si="2"/>
        <v>0</v>
      </c>
      <c r="T367" s="612">
        <f t="shared" si="3"/>
        <v>0</v>
      </c>
      <c r="U367" s="613"/>
      <c r="V367" s="612">
        <f t="shared" si="4"/>
        <v>0</v>
      </c>
      <c r="W367" s="620"/>
      <c r="X367" s="742"/>
      <c r="Y367" s="742"/>
      <c r="Z367" s="742"/>
      <c r="AA367" s="742"/>
      <c r="AB367" s="742"/>
      <c r="AC367" s="742"/>
      <c r="AD367" s="742"/>
      <c r="AE367" s="742"/>
      <c r="AF367" s="742"/>
      <c r="AG367" s="742"/>
      <c r="AH367" s="742"/>
      <c r="AI367" s="742"/>
      <c r="AJ367" s="742"/>
      <c r="AK367" s="742"/>
      <c r="AL367" s="742"/>
      <c r="AM367" s="742"/>
    </row>
    <row r="368" ht="13.5" customHeight="1">
      <c r="A368" s="604" t="b">
        <v>0</v>
      </c>
      <c r="B368" s="475"/>
      <c r="C368" s="475"/>
      <c r="D368" s="492"/>
      <c r="E368" s="492"/>
      <c r="F368" s="606"/>
      <c r="G368" s="617"/>
      <c r="H368" s="492"/>
      <c r="I368" s="492"/>
      <c r="J368" s="657"/>
      <c r="K368" s="618"/>
      <c r="L368" s="622"/>
      <c r="M368" s="613"/>
      <c r="N368" s="613"/>
      <c r="O368" s="610"/>
      <c r="P368" s="610"/>
      <c r="Q368" s="612">
        <f t="shared" si="1"/>
        <v>0</v>
      </c>
      <c r="R368" s="613"/>
      <c r="S368" s="612">
        <f t="shared" si="2"/>
        <v>0</v>
      </c>
      <c r="T368" s="612">
        <f t="shared" si="3"/>
        <v>0</v>
      </c>
      <c r="U368" s="613"/>
      <c r="V368" s="612">
        <f t="shared" si="4"/>
        <v>0</v>
      </c>
      <c r="W368" s="620"/>
      <c r="X368" s="742"/>
      <c r="Y368" s="742"/>
      <c r="Z368" s="742"/>
      <c r="AA368" s="742"/>
      <c r="AB368" s="742"/>
      <c r="AC368" s="742"/>
      <c r="AD368" s="742"/>
      <c r="AE368" s="742"/>
      <c r="AF368" s="742"/>
      <c r="AG368" s="742"/>
      <c r="AH368" s="742"/>
      <c r="AI368" s="742"/>
      <c r="AJ368" s="742"/>
      <c r="AK368" s="742"/>
      <c r="AL368" s="742"/>
      <c r="AM368" s="742"/>
    </row>
    <row r="369" ht="13.5" customHeight="1">
      <c r="A369" s="604" t="b">
        <v>0</v>
      </c>
      <c r="B369" s="475"/>
      <c r="C369" s="475"/>
      <c r="D369" s="492"/>
      <c r="E369" s="492"/>
      <c r="F369" s="606"/>
      <c r="G369" s="617"/>
      <c r="H369" s="492"/>
      <c r="I369" s="492"/>
      <c r="J369" s="657"/>
      <c r="K369" s="618"/>
      <c r="L369" s="622"/>
      <c r="M369" s="613"/>
      <c r="N369" s="613"/>
      <c r="O369" s="610"/>
      <c r="P369" s="610"/>
      <c r="Q369" s="612">
        <f t="shared" si="1"/>
        <v>0</v>
      </c>
      <c r="R369" s="613"/>
      <c r="S369" s="612">
        <f t="shared" si="2"/>
        <v>0</v>
      </c>
      <c r="T369" s="612">
        <f t="shared" si="3"/>
        <v>0</v>
      </c>
      <c r="U369" s="613"/>
      <c r="V369" s="612">
        <f t="shared" si="4"/>
        <v>0</v>
      </c>
      <c r="W369" s="620"/>
      <c r="X369" s="742"/>
      <c r="Y369" s="742"/>
      <c r="Z369" s="742"/>
      <c r="AA369" s="742"/>
      <c r="AB369" s="742"/>
      <c r="AC369" s="742"/>
      <c r="AD369" s="742"/>
      <c r="AE369" s="742"/>
      <c r="AF369" s="742"/>
      <c r="AG369" s="742"/>
      <c r="AH369" s="742"/>
      <c r="AI369" s="742"/>
      <c r="AJ369" s="742"/>
      <c r="AK369" s="742"/>
      <c r="AL369" s="742"/>
      <c r="AM369" s="742"/>
    </row>
    <row r="370" ht="13.5" customHeight="1">
      <c r="A370" s="604" t="b">
        <v>0</v>
      </c>
      <c r="B370" s="475"/>
      <c r="C370" s="475"/>
      <c r="D370" s="492"/>
      <c r="E370" s="492"/>
      <c r="F370" s="606"/>
      <c r="G370" s="617"/>
      <c r="H370" s="492"/>
      <c r="I370" s="492"/>
      <c r="J370" s="657"/>
      <c r="K370" s="618"/>
      <c r="L370" s="622"/>
      <c r="M370" s="613"/>
      <c r="N370" s="613"/>
      <c r="O370" s="610"/>
      <c r="P370" s="610"/>
      <c r="Q370" s="612">
        <f t="shared" si="1"/>
        <v>0</v>
      </c>
      <c r="R370" s="613"/>
      <c r="S370" s="612">
        <f t="shared" si="2"/>
        <v>0</v>
      </c>
      <c r="T370" s="612">
        <f t="shared" si="3"/>
        <v>0</v>
      </c>
      <c r="U370" s="613"/>
      <c r="V370" s="612">
        <f t="shared" si="4"/>
        <v>0</v>
      </c>
      <c r="W370" s="620"/>
      <c r="X370" s="742"/>
      <c r="Y370" s="742"/>
      <c r="Z370" s="742"/>
      <c r="AA370" s="742"/>
      <c r="AB370" s="742"/>
      <c r="AC370" s="742"/>
      <c r="AD370" s="742"/>
      <c r="AE370" s="742"/>
      <c r="AF370" s="742"/>
      <c r="AG370" s="742"/>
      <c r="AH370" s="742"/>
      <c r="AI370" s="742"/>
      <c r="AJ370" s="742"/>
      <c r="AK370" s="742"/>
      <c r="AL370" s="742"/>
      <c r="AM370" s="742"/>
    </row>
    <row r="371" ht="13.5" customHeight="1">
      <c r="A371" s="604" t="b">
        <v>0</v>
      </c>
      <c r="B371" s="475"/>
      <c r="C371" s="475"/>
      <c r="D371" s="492"/>
      <c r="E371" s="492"/>
      <c r="F371" s="606"/>
      <c r="G371" s="617"/>
      <c r="H371" s="492"/>
      <c r="I371" s="492"/>
      <c r="J371" s="657"/>
      <c r="K371" s="618"/>
      <c r="L371" s="622"/>
      <c r="M371" s="613"/>
      <c r="N371" s="613"/>
      <c r="O371" s="610"/>
      <c r="P371" s="610"/>
      <c r="Q371" s="612">
        <f t="shared" si="1"/>
        <v>0</v>
      </c>
      <c r="R371" s="613"/>
      <c r="S371" s="612">
        <f t="shared" si="2"/>
        <v>0</v>
      </c>
      <c r="T371" s="612">
        <f t="shared" si="3"/>
        <v>0</v>
      </c>
      <c r="U371" s="613"/>
      <c r="V371" s="612">
        <f t="shared" si="4"/>
        <v>0</v>
      </c>
      <c r="W371" s="620"/>
      <c r="X371" s="742"/>
      <c r="Y371" s="742"/>
      <c r="Z371" s="742"/>
      <c r="AA371" s="742"/>
      <c r="AB371" s="742"/>
      <c r="AC371" s="742"/>
      <c r="AD371" s="742"/>
      <c r="AE371" s="742"/>
      <c r="AF371" s="742"/>
      <c r="AG371" s="742"/>
      <c r="AH371" s="742"/>
      <c r="AI371" s="742"/>
      <c r="AJ371" s="742"/>
      <c r="AK371" s="742"/>
      <c r="AL371" s="742"/>
      <c r="AM371" s="742"/>
    </row>
    <row r="372" ht="13.5" customHeight="1">
      <c r="A372" s="604" t="b">
        <v>0</v>
      </c>
      <c r="B372" s="475"/>
      <c r="C372" s="475"/>
      <c r="D372" s="492"/>
      <c r="E372" s="492"/>
      <c r="F372" s="606"/>
      <c r="G372" s="617"/>
      <c r="H372" s="492"/>
      <c r="I372" s="492"/>
      <c r="J372" s="657"/>
      <c r="K372" s="618"/>
      <c r="L372" s="622"/>
      <c r="M372" s="613"/>
      <c r="N372" s="613"/>
      <c r="O372" s="610"/>
      <c r="P372" s="610"/>
      <c r="Q372" s="612">
        <f t="shared" si="1"/>
        <v>0</v>
      </c>
      <c r="R372" s="613"/>
      <c r="S372" s="612">
        <f t="shared" si="2"/>
        <v>0</v>
      </c>
      <c r="T372" s="612">
        <f t="shared" si="3"/>
        <v>0</v>
      </c>
      <c r="U372" s="613"/>
      <c r="V372" s="612">
        <f t="shared" si="4"/>
        <v>0</v>
      </c>
      <c r="W372" s="620"/>
      <c r="X372" s="742"/>
      <c r="Y372" s="742"/>
      <c r="Z372" s="742"/>
      <c r="AA372" s="742"/>
      <c r="AB372" s="742"/>
      <c r="AC372" s="742"/>
      <c r="AD372" s="742"/>
      <c r="AE372" s="742"/>
      <c r="AF372" s="742"/>
      <c r="AG372" s="742"/>
      <c r="AH372" s="742"/>
      <c r="AI372" s="742"/>
      <c r="AJ372" s="742"/>
      <c r="AK372" s="742"/>
      <c r="AL372" s="742"/>
      <c r="AM372" s="742"/>
    </row>
    <row r="373" ht="13.5" customHeight="1">
      <c r="A373" s="604" t="b">
        <v>0</v>
      </c>
      <c r="B373" s="475"/>
      <c r="C373" s="475"/>
      <c r="D373" s="492"/>
      <c r="E373" s="492"/>
      <c r="F373" s="606"/>
      <c r="G373" s="617"/>
      <c r="H373" s="492"/>
      <c r="I373" s="492"/>
      <c r="J373" s="657"/>
      <c r="K373" s="618"/>
      <c r="L373" s="622"/>
      <c r="M373" s="613"/>
      <c r="N373" s="613"/>
      <c r="O373" s="610"/>
      <c r="P373" s="610"/>
      <c r="Q373" s="612">
        <f t="shared" si="1"/>
        <v>0</v>
      </c>
      <c r="R373" s="613"/>
      <c r="S373" s="612">
        <f t="shared" si="2"/>
        <v>0</v>
      </c>
      <c r="T373" s="612">
        <f t="shared" si="3"/>
        <v>0</v>
      </c>
      <c r="U373" s="613"/>
      <c r="V373" s="612">
        <f t="shared" si="4"/>
        <v>0</v>
      </c>
      <c r="W373" s="620"/>
      <c r="X373" s="742"/>
      <c r="Y373" s="742"/>
      <c r="Z373" s="742"/>
      <c r="AA373" s="742"/>
      <c r="AB373" s="742"/>
      <c r="AC373" s="742"/>
      <c r="AD373" s="742"/>
      <c r="AE373" s="742"/>
      <c r="AF373" s="742"/>
      <c r="AG373" s="742"/>
      <c r="AH373" s="742"/>
      <c r="AI373" s="742"/>
      <c r="AJ373" s="742"/>
      <c r="AK373" s="742"/>
      <c r="AL373" s="742"/>
      <c r="AM373" s="742"/>
    </row>
    <row r="374" ht="13.5" customHeight="1">
      <c r="A374" s="604" t="b">
        <v>0</v>
      </c>
      <c r="B374" s="475"/>
      <c r="C374" s="475"/>
      <c r="D374" s="492"/>
      <c r="E374" s="492"/>
      <c r="F374" s="606"/>
      <c r="G374" s="617"/>
      <c r="H374" s="492"/>
      <c r="I374" s="492"/>
      <c r="J374" s="657"/>
      <c r="K374" s="618"/>
      <c r="L374" s="622"/>
      <c r="M374" s="613"/>
      <c r="N374" s="613"/>
      <c r="O374" s="610"/>
      <c r="P374" s="610"/>
      <c r="Q374" s="612">
        <f t="shared" si="1"/>
        <v>0</v>
      </c>
      <c r="R374" s="613"/>
      <c r="S374" s="612">
        <f t="shared" si="2"/>
        <v>0</v>
      </c>
      <c r="T374" s="612">
        <f t="shared" si="3"/>
        <v>0</v>
      </c>
      <c r="U374" s="613"/>
      <c r="V374" s="612">
        <f t="shared" si="4"/>
        <v>0</v>
      </c>
      <c r="W374" s="620"/>
      <c r="X374" s="742"/>
      <c r="Y374" s="742"/>
      <c r="Z374" s="742"/>
      <c r="AA374" s="742"/>
      <c r="AB374" s="742"/>
      <c r="AC374" s="742"/>
      <c r="AD374" s="742"/>
      <c r="AE374" s="742"/>
      <c r="AF374" s="742"/>
      <c r="AG374" s="742"/>
      <c r="AH374" s="742"/>
      <c r="AI374" s="742"/>
      <c r="AJ374" s="742"/>
      <c r="AK374" s="742"/>
      <c r="AL374" s="742"/>
      <c r="AM374" s="742"/>
    </row>
    <row r="375" ht="13.5" customHeight="1">
      <c r="A375" s="604" t="b">
        <v>0</v>
      </c>
      <c r="B375" s="475"/>
      <c r="C375" s="475"/>
      <c r="D375" s="492"/>
      <c r="E375" s="492"/>
      <c r="F375" s="606"/>
      <c r="G375" s="617"/>
      <c r="H375" s="492"/>
      <c r="I375" s="492"/>
      <c r="J375" s="657"/>
      <c r="K375" s="618"/>
      <c r="L375" s="622"/>
      <c r="M375" s="613"/>
      <c r="N375" s="613"/>
      <c r="O375" s="610"/>
      <c r="P375" s="610"/>
      <c r="Q375" s="612">
        <f t="shared" si="1"/>
        <v>0</v>
      </c>
      <c r="R375" s="613"/>
      <c r="S375" s="612">
        <f t="shared" si="2"/>
        <v>0</v>
      </c>
      <c r="T375" s="612">
        <f t="shared" si="3"/>
        <v>0</v>
      </c>
      <c r="U375" s="613"/>
      <c r="V375" s="612">
        <f t="shared" si="4"/>
        <v>0</v>
      </c>
      <c r="W375" s="620"/>
      <c r="X375" s="742"/>
      <c r="Y375" s="742"/>
      <c r="Z375" s="742"/>
      <c r="AA375" s="742"/>
      <c r="AB375" s="742"/>
      <c r="AC375" s="742"/>
      <c r="AD375" s="742"/>
      <c r="AE375" s="742"/>
      <c r="AF375" s="742"/>
      <c r="AG375" s="742"/>
      <c r="AH375" s="742"/>
      <c r="AI375" s="742"/>
      <c r="AJ375" s="742"/>
      <c r="AK375" s="742"/>
      <c r="AL375" s="742"/>
      <c r="AM375" s="742"/>
    </row>
    <row r="376" ht="13.5" customHeight="1">
      <c r="A376" s="604" t="b">
        <v>0</v>
      </c>
      <c r="B376" s="475"/>
      <c r="C376" s="475"/>
      <c r="D376" s="492"/>
      <c r="E376" s="492"/>
      <c r="F376" s="606"/>
      <c r="G376" s="617"/>
      <c r="H376" s="492"/>
      <c r="I376" s="492"/>
      <c r="J376" s="657"/>
      <c r="K376" s="618"/>
      <c r="L376" s="622"/>
      <c r="M376" s="613"/>
      <c r="N376" s="613"/>
      <c r="O376" s="610"/>
      <c r="P376" s="610"/>
      <c r="Q376" s="612">
        <f t="shared" si="1"/>
        <v>0</v>
      </c>
      <c r="R376" s="613"/>
      <c r="S376" s="612">
        <f t="shared" si="2"/>
        <v>0</v>
      </c>
      <c r="T376" s="612">
        <f t="shared" si="3"/>
        <v>0</v>
      </c>
      <c r="U376" s="613"/>
      <c r="V376" s="612">
        <f t="shared" si="4"/>
        <v>0</v>
      </c>
      <c r="W376" s="620"/>
      <c r="X376" s="742"/>
      <c r="Y376" s="742"/>
      <c r="Z376" s="742"/>
      <c r="AA376" s="742"/>
      <c r="AB376" s="742"/>
      <c r="AC376" s="742"/>
      <c r="AD376" s="742"/>
      <c r="AE376" s="742"/>
      <c r="AF376" s="742"/>
      <c r="AG376" s="742"/>
      <c r="AH376" s="742"/>
      <c r="AI376" s="742"/>
      <c r="AJ376" s="742"/>
      <c r="AK376" s="742"/>
      <c r="AL376" s="742"/>
      <c r="AM376" s="742"/>
    </row>
    <row r="377" ht="13.5" customHeight="1">
      <c r="A377" s="604" t="b">
        <v>0</v>
      </c>
      <c r="B377" s="475"/>
      <c r="C377" s="475"/>
      <c r="D377" s="492"/>
      <c r="E377" s="492"/>
      <c r="F377" s="606"/>
      <c r="G377" s="617"/>
      <c r="H377" s="492"/>
      <c r="I377" s="492"/>
      <c r="J377" s="657"/>
      <c r="K377" s="618"/>
      <c r="L377" s="622"/>
      <c r="M377" s="613"/>
      <c r="N377" s="613"/>
      <c r="O377" s="610"/>
      <c r="P377" s="610"/>
      <c r="Q377" s="612">
        <f t="shared" si="1"/>
        <v>0</v>
      </c>
      <c r="R377" s="613"/>
      <c r="S377" s="612">
        <f t="shared" si="2"/>
        <v>0</v>
      </c>
      <c r="T377" s="612">
        <f t="shared" si="3"/>
        <v>0</v>
      </c>
      <c r="U377" s="613"/>
      <c r="V377" s="612">
        <f t="shared" si="4"/>
        <v>0</v>
      </c>
      <c r="W377" s="620"/>
      <c r="X377" s="742"/>
      <c r="Y377" s="742"/>
      <c r="Z377" s="742"/>
      <c r="AA377" s="742"/>
      <c r="AB377" s="742"/>
      <c r="AC377" s="742"/>
      <c r="AD377" s="742"/>
      <c r="AE377" s="742"/>
      <c r="AF377" s="742"/>
      <c r="AG377" s="742"/>
      <c r="AH377" s="742"/>
      <c r="AI377" s="742"/>
      <c r="AJ377" s="742"/>
      <c r="AK377" s="742"/>
      <c r="AL377" s="742"/>
      <c r="AM377" s="742"/>
    </row>
    <row r="378" ht="13.5" customHeight="1">
      <c r="A378" s="604" t="b">
        <v>0</v>
      </c>
      <c r="B378" s="475"/>
      <c r="C378" s="475"/>
      <c r="D378" s="492"/>
      <c r="E378" s="492"/>
      <c r="F378" s="606"/>
      <c r="G378" s="617"/>
      <c r="H378" s="492"/>
      <c r="I378" s="492"/>
      <c r="J378" s="657"/>
      <c r="K378" s="618"/>
      <c r="L378" s="622"/>
      <c r="M378" s="613"/>
      <c r="N378" s="613"/>
      <c r="O378" s="610"/>
      <c r="P378" s="610"/>
      <c r="Q378" s="612">
        <f t="shared" si="1"/>
        <v>0</v>
      </c>
      <c r="R378" s="613"/>
      <c r="S378" s="612">
        <f t="shared" si="2"/>
        <v>0</v>
      </c>
      <c r="T378" s="612">
        <f t="shared" si="3"/>
        <v>0</v>
      </c>
      <c r="U378" s="613"/>
      <c r="V378" s="612">
        <f t="shared" si="4"/>
        <v>0</v>
      </c>
      <c r="W378" s="620"/>
      <c r="X378" s="742"/>
      <c r="Y378" s="742"/>
      <c r="Z378" s="742"/>
      <c r="AA378" s="742"/>
      <c r="AB378" s="742"/>
      <c r="AC378" s="742"/>
      <c r="AD378" s="742"/>
      <c r="AE378" s="742"/>
      <c r="AF378" s="742"/>
      <c r="AG378" s="742"/>
      <c r="AH378" s="742"/>
      <c r="AI378" s="742"/>
      <c r="AJ378" s="742"/>
      <c r="AK378" s="742"/>
      <c r="AL378" s="742"/>
      <c r="AM378" s="742"/>
    </row>
    <row r="379" ht="13.5" customHeight="1">
      <c r="A379" s="604" t="b">
        <v>0</v>
      </c>
      <c r="B379" s="475"/>
      <c r="C379" s="475"/>
      <c r="D379" s="492"/>
      <c r="E379" s="492"/>
      <c r="F379" s="606"/>
      <c r="G379" s="617"/>
      <c r="H379" s="492"/>
      <c r="I379" s="492"/>
      <c r="J379" s="657"/>
      <c r="K379" s="618"/>
      <c r="L379" s="622"/>
      <c r="M379" s="613"/>
      <c r="N379" s="613"/>
      <c r="O379" s="610"/>
      <c r="P379" s="610"/>
      <c r="Q379" s="612">
        <f t="shared" si="1"/>
        <v>0</v>
      </c>
      <c r="R379" s="613"/>
      <c r="S379" s="612">
        <f t="shared" si="2"/>
        <v>0</v>
      </c>
      <c r="T379" s="612">
        <f t="shared" si="3"/>
        <v>0</v>
      </c>
      <c r="U379" s="613"/>
      <c r="V379" s="612">
        <f t="shared" si="4"/>
        <v>0</v>
      </c>
      <c r="W379" s="620"/>
      <c r="X379" s="742"/>
      <c r="Y379" s="742"/>
      <c r="Z379" s="742"/>
      <c r="AA379" s="742"/>
      <c r="AB379" s="742"/>
      <c r="AC379" s="742"/>
      <c r="AD379" s="742"/>
      <c r="AE379" s="742"/>
      <c r="AF379" s="742"/>
      <c r="AG379" s="742"/>
      <c r="AH379" s="742"/>
      <c r="AI379" s="742"/>
      <c r="AJ379" s="742"/>
      <c r="AK379" s="742"/>
      <c r="AL379" s="742"/>
      <c r="AM379" s="742"/>
    </row>
    <row r="380" ht="13.5" customHeight="1">
      <c r="A380" s="604" t="b">
        <v>0</v>
      </c>
      <c r="B380" s="475"/>
      <c r="C380" s="475"/>
      <c r="D380" s="492"/>
      <c r="E380" s="492"/>
      <c r="F380" s="606"/>
      <c r="G380" s="617"/>
      <c r="H380" s="492"/>
      <c r="I380" s="492"/>
      <c r="J380" s="657"/>
      <c r="K380" s="618"/>
      <c r="L380" s="622"/>
      <c r="M380" s="613"/>
      <c r="N380" s="613"/>
      <c r="O380" s="610"/>
      <c r="P380" s="610"/>
      <c r="Q380" s="612">
        <f t="shared" si="1"/>
        <v>0</v>
      </c>
      <c r="R380" s="613"/>
      <c r="S380" s="612">
        <f t="shared" si="2"/>
        <v>0</v>
      </c>
      <c r="T380" s="612">
        <f t="shared" si="3"/>
        <v>0</v>
      </c>
      <c r="U380" s="613"/>
      <c r="V380" s="612">
        <f t="shared" si="4"/>
        <v>0</v>
      </c>
      <c r="W380" s="620"/>
      <c r="X380" s="742"/>
      <c r="Y380" s="742"/>
      <c r="Z380" s="742"/>
      <c r="AA380" s="742"/>
      <c r="AB380" s="742"/>
      <c r="AC380" s="742"/>
      <c r="AD380" s="742"/>
      <c r="AE380" s="742"/>
      <c r="AF380" s="742"/>
      <c r="AG380" s="742"/>
      <c r="AH380" s="742"/>
      <c r="AI380" s="742"/>
      <c r="AJ380" s="742"/>
      <c r="AK380" s="742"/>
      <c r="AL380" s="742"/>
      <c r="AM380" s="742"/>
    </row>
    <row r="381" ht="13.5" customHeight="1">
      <c r="A381" s="604" t="b">
        <v>0</v>
      </c>
      <c r="B381" s="475"/>
      <c r="C381" s="475"/>
      <c r="D381" s="492"/>
      <c r="E381" s="492"/>
      <c r="F381" s="606"/>
      <c r="G381" s="617"/>
      <c r="H381" s="492"/>
      <c r="I381" s="492"/>
      <c r="J381" s="657"/>
      <c r="K381" s="618"/>
      <c r="L381" s="622"/>
      <c r="M381" s="613"/>
      <c r="N381" s="613"/>
      <c r="O381" s="610"/>
      <c r="P381" s="610"/>
      <c r="Q381" s="612">
        <f t="shared" si="1"/>
        <v>0</v>
      </c>
      <c r="R381" s="613"/>
      <c r="S381" s="612">
        <f t="shared" si="2"/>
        <v>0</v>
      </c>
      <c r="T381" s="612">
        <f t="shared" si="3"/>
        <v>0</v>
      </c>
      <c r="U381" s="613"/>
      <c r="V381" s="612">
        <f t="shared" si="4"/>
        <v>0</v>
      </c>
      <c r="W381" s="620"/>
      <c r="X381" s="742"/>
      <c r="Y381" s="742"/>
      <c r="Z381" s="742"/>
      <c r="AA381" s="742"/>
      <c r="AB381" s="742"/>
      <c r="AC381" s="742"/>
      <c r="AD381" s="742"/>
      <c r="AE381" s="742"/>
      <c r="AF381" s="742"/>
      <c r="AG381" s="742"/>
      <c r="AH381" s="742"/>
      <c r="AI381" s="742"/>
      <c r="AJ381" s="742"/>
      <c r="AK381" s="742"/>
      <c r="AL381" s="742"/>
      <c r="AM381" s="742"/>
    </row>
    <row r="382" ht="13.5" customHeight="1">
      <c r="A382" s="604" t="b">
        <v>0</v>
      </c>
      <c r="B382" s="475"/>
      <c r="C382" s="475"/>
      <c r="D382" s="492"/>
      <c r="E382" s="492"/>
      <c r="F382" s="606"/>
      <c r="G382" s="617"/>
      <c r="H382" s="492"/>
      <c r="I382" s="492"/>
      <c r="J382" s="657"/>
      <c r="K382" s="618"/>
      <c r="L382" s="622"/>
      <c r="M382" s="613"/>
      <c r="N382" s="613"/>
      <c r="O382" s="610"/>
      <c r="P382" s="610"/>
      <c r="Q382" s="612">
        <f t="shared" si="1"/>
        <v>0</v>
      </c>
      <c r="R382" s="613"/>
      <c r="S382" s="612">
        <f t="shared" si="2"/>
        <v>0</v>
      </c>
      <c r="T382" s="612">
        <f t="shared" si="3"/>
        <v>0</v>
      </c>
      <c r="U382" s="613"/>
      <c r="V382" s="612">
        <f t="shared" si="4"/>
        <v>0</v>
      </c>
      <c r="W382" s="620"/>
      <c r="X382" s="742"/>
      <c r="Y382" s="742"/>
      <c r="Z382" s="742"/>
      <c r="AA382" s="742"/>
      <c r="AB382" s="742"/>
      <c r="AC382" s="742"/>
      <c r="AD382" s="742"/>
      <c r="AE382" s="742"/>
      <c r="AF382" s="742"/>
      <c r="AG382" s="742"/>
      <c r="AH382" s="742"/>
      <c r="AI382" s="742"/>
      <c r="AJ382" s="742"/>
      <c r="AK382" s="742"/>
      <c r="AL382" s="742"/>
      <c r="AM382" s="742"/>
    </row>
    <row r="383" ht="13.5" customHeight="1">
      <c r="A383" s="604" t="b">
        <v>0</v>
      </c>
      <c r="B383" s="475"/>
      <c r="C383" s="475"/>
      <c r="D383" s="492"/>
      <c r="E383" s="492"/>
      <c r="F383" s="606"/>
      <c r="G383" s="617"/>
      <c r="H383" s="492"/>
      <c r="I383" s="492"/>
      <c r="J383" s="657"/>
      <c r="K383" s="618"/>
      <c r="L383" s="622"/>
      <c r="M383" s="613"/>
      <c r="N383" s="613"/>
      <c r="O383" s="610"/>
      <c r="P383" s="610"/>
      <c r="Q383" s="612">
        <f t="shared" si="1"/>
        <v>0</v>
      </c>
      <c r="R383" s="613"/>
      <c r="S383" s="612">
        <f t="shared" si="2"/>
        <v>0</v>
      </c>
      <c r="T383" s="612">
        <f t="shared" si="3"/>
        <v>0</v>
      </c>
      <c r="U383" s="613"/>
      <c r="V383" s="612">
        <f t="shared" si="4"/>
        <v>0</v>
      </c>
      <c r="W383" s="620"/>
      <c r="X383" s="742"/>
      <c r="Y383" s="742"/>
      <c r="Z383" s="742"/>
      <c r="AA383" s="742"/>
      <c r="AB383" s="742"/>
      <c r="AC383" s="742"/>
      <c r="AD383" s="742"/>
      <c r="AE383" s="742"/>
      <c r="AF383" s="742"/>
      <c r="AG383" s="742"/>
      <c r="AH383" s="742"/>
      <c r="AI383" s="742"/>
      <c r="AJ383" s="742"/>
      <c r="AK383" s="742"/>
      <c r="AL383" s="742"/>
      <c r="AM383" s="742"/>
    </row>
    <row r="384" ht="13.5" customHeight="1">
      <c r="A384" s="604" t="b">
        <v>0</v>
      </c>
      <c r="B384" s="475"/>
      <c r="C384" s="475"/>
      <c r="D384" s="492"/>
      <c r="E384" s="492"/>
      <c r="F384" s="606"/>
      <c r="G384" s="617"/>
      <c r="H384" s="492"/>
      <c r="I384" s="492"/>
      <c r="J384" s="657"/>
      <c r="K384" s="618"/>
      <c r="L384" s="622"/>
      <c r="M384" s="613"/>
      <c r="N384" s="613"/>
      <c r="O384" s="610"/>
      <c r="P384" s="610"/>
      <c r="Q384" s="612">
        <f t="shared" si="1"/>
        <v>0</v>
      </c>
      <c r="R384" s="613"/>
      <c r="S384" s="612">
        <f t="shared" si="2"/>
        <v>0</v>
      </c>
      <c r="T384" s="612">
        <f t="shared" si="3"/>
        <v>0</v>
      </c>
      <c r="U384" s="613"/>
      <c r="V384" s="612">
        <f t="shared" si="4"/>
        <v>0</v>
      </c>
      <c r="W384" s="620"/>
      <c r="X384" s="742"/>
      <c r="Y384" s="742"/>
      <c r="Z384" s="742"/>
      <c r="AA384" s="742"/>
      <c r="AB384" s="742"/>
      <c r="AC384" s="742"/>
      <c r="AD384" s="742"/>
      <c r="AE384" s="742"/>
      <c r="AF384" s="742"/>
      <c r="AG384" s="742"/>
      <c r="AH384" s="742"/>
      <c r="AI384" s="742"/>
      <c r="AJ384" s="742"/>
      <c r="AK384" s="742"/>
      <c r="AL384" s="742"/>
      <c r="AM384" s="742"/>
    </row>
    <row r="385" ht="13.5" customHeight="1">
      <c r="A385" s="604" t="b">
        <v>0</v>
      </c>
      <c r="B385" s="475"/>
      <c r="C385" s="475"/>
      <c r="D385" s="492"/>
      <c r="E385" s="492"/>
      <c r="F385" s="606"/>
      <c r="G385" s="617"/>
      <c r="H385" s="492"/>
      <c r="I385" s="492"/>
      <c r="J385" s="657"/>
      <c r="K385" s="618"/>
      <c r="L385" s="622"/>
      <c r="M385" s="613"/>
      <c r="N385" s="613"/>
      <c r="O385" s="610"/>
      <c r="P385" s="610"/>
      <c r="Q385" s="612">
        <f t="shared" si="1"/>
        <v>0</v>
      </c>
      <c r="R385" s="613"/>
      <c r="S385" s="612">
        <f t="shared" si="2"/>
        <v>0</v>
      </c>
      <c r="T385" s="612">
        <f t="shared" si="3"/>
        <v>0</v>
      </c>
      <c r="U385" s="613"/>
      <c r="V385" s="612">
        <f t="shared" si="4"/>
        <v>0</v>
      </c>
      <c r="W385" s="620"/>
      <c r="X385" s="742"/>
      <c r="Y385" s="742"/>
      <c r="Z385" s="742"/>
      <c r="AA385" s="742"/>
      <c r="AB385" s="742"/>
      <c r="AC385" s="742"/>
      <c r="AD385" s="742"/>
      <c r="AE385" s="742"/>
      <c r="AF385" s="742"/>
      <c r="AG385" s="742"/>
      <c r="AH385" s="742"/>
      <c r="AI385" s="742"/>
      <c r="AJ385" s="742"/>
      <c r="AK385" s="742"/>
      <c r="AL385" s="742"/>
      <c r="AM385" s="742"/>
    </row>
    <row r="386" ht="13.5" customHeight="1">
      <c r="A386" s="604" t="b">
        <v>0</v>
      </c>
      <c r="B386" s="475"/>
      <c r="C386" s="475"/>
      <c r="D386" s="492"/>
      <c r="E386" s="492"/>
      <c r="F386" s="606"/>
      <c r="G386" s="617"/>
      <c r="H386" s="492"/>
      <c r="I386" s="492"/>
      <c r="J386" s="657"/>
      <c r="K386" s="618"/>
      <c r="L386" s="622"/>
      <c r="M386" s="613"/>
      <c r="N386" s="613"/>
      <c r="O386" s="610"/>
      <c r="P386" s="610"/>
      <c r="Q386" s="612">
        <f t="shared" si="1"/>
        <v>0</v>
      </c>
      <c r="R386" s="613"/>
      <c r="S386" s="612">
        <f t="shared" si="2"/>
        <v>0</v>
      </c>
      <c r="T386" s="612">
        <f t="shared" si="3"/>
        <v>0</v>
      </c>
      <c r="U386" s="613"/>
      <c r="V386" s="612">
        <f t="shared" si="4"/>
        <v>0</v>
      </c>
      <c r="W386" s="620"/>
      <c r="X386" s="742"/>
      <c r="Y386" s="742"/>
      <c r="Z386" s="742"/>
      <c r="AA386" s="742"/>
      <c r="AB386" s="742"/>
      <c r="AC386" s="742"/>
      <c r="AD386" s="742"/>
      <c r="AE386" s="742"/>
      <c r="AF386" s="742"/>
      <c r="AG386" s="742"/>
      <c r="AH386" s="742"/>
      <c r="AI386" s="742"/>
      <c r="AJ386" s="742"/>
      <c r="AK386" s="742"/>
      <c r="AL386" s="742"/>
      <c r="AM386" s="742"/>
    </row>
    <row r="387" ht="13.5" customHeight="1">
      <c r="A387" s="604" t="b">
        <v>0</v>
      </c>
      <c r="B387" s="475"/>
      <c r="C387" s="475"/>
      <c r="D387" s="492"/>
      <c r="E387" s="492"/>
      <c r="F387" s="606"/>
      <c r="G387" s="617"/>
      <c r="H387" s="492"/>
      <c r="I387" s="492"/>
      <c r="J387" s="657"/>
      <c r="K387" s="618"/>
      <c r="L387" s="622"/>
      <c r="M387" s="613"/>
      <c r="N387" s="613"/>
      <c r="O387" s="610"/>
      <c r="P387" s="610"/>
      <c r="Q387" s="612">
        <f t="shared" si="1"/>
        <v>0</v>
      </c>
      <c r="R387" s="613"/>
      <c r="S387" s="612">
        <f t="shared" si="2"/>
        <v>0</v>
      </c>
      <c r="T387" s="612">
        <f t="shared" si="3"/>
        <v>0</v>
      </c>
      <c r="U387" s="613"/>
      <c r="V387" s="612">
        <f t="shared" si="4"/>
        <v>0</v>
      </c>
      <c r="W387" s="620"/>
      <c r="X387" s="742"/>
      <c r="Y387" s="742"/>
      <c r="Z387" s="742"/>
      <c r="AA387" s="742"/>
      <c r="AB387" s="742"/>
      <c r="AC387" s="742"/>
      <c r="AD387" s="742"/>
      <c r="AE387" s="742"/>
      <c r="AF387" s="742"/>
      <c r="AG387" s="742"/>
      <c r="AH387" s="742"/>
      <c r="AI387" s="742"/>
      <c r="AJ387" s="742"/>
      <c r="AK387" s="742"/>
      <c r="AL387" s="742"/>
      <c r="AM387" s="742"/>
    </row>
    <row r="388" ht="13.5" customHeight="1">
      <c r="A388" s="604" t="b">
        <v>0</v>
      </c>
      <c r="B388" s="475"/>
      <c r="C388" s="475"/>
      <c r="D388" s="492"/>
      <c r="E388" s="492"/>
      <c r="F388" s="606"/>
      <c r="G388" s="617"/>
      <c r="H388" s="492"/>
      <c r="I388" s="492"/>
      <c r="J388" s="657"/>
      <c r="K388" s="618"/>
      <c r="L388" s="622"/>
      <c r="M388" s="613"/>
      <c r="N388" s="613"/>
      <c r="O388" s="610"/>
      <c r="P388" s="610"/>
      <c r="Q388" s="612">
        <f t="shared" si="1"/>
        <v>0</v>
      </c>
      <c r="R388" s="613"/>
      <c r="S388" s="612">
        <f t="shared" si="2"/>
        <v>0</v>
      </c>
      <c r="T388" s="612">
        <f t="shared" si="3"/>
        <v>0</v>
      </c>
      <c r="U388" s="613"/>
      <c r="V388" s="612">
        <f t="shared" si="4"/>
        <v>0</v>
      </c>
      <c r="W388" s="620"/>
      <c r="X388" s="742"/>
      <c r="Y388" s="742"/>
      <c r="Z388" s="742"/>
      <c r="AA388" s="742"/>
      <c r="AB388" s="742"/>
      <c r="AC388" s="742"/>
      <c r="AD388" s="742"/>
      <c r="AE388" s="742"/>
      <c r="AF388" s="742"/>
      <c r="AG388" s="742"/>
      <c r="AH388" s="742"/>
      <c r="AI388" s="742"/>
      <c r="AJ388" s="742"/>
      <c r="AK388" s="742"/>
      <c r="AL388" s="742"/>
      <c r="AM388" s="742"/>
    </row>
    <row r="389" ht="13.5" customHeight="1">
      <c r="A389" s="604" t="b">
        <v>0</v>
      </c>
      <c r="B389" s="475"/>
      <c r="C389" s="475"/>
      <c r="D389" s="492"/>
      <c r="E389" s="492"/>
      <c r="F389" s="606"/>
      <c r="G389" s="617"/>
      <c r="H389" s="492"/>
      <c r="I389" s="492"/>
      <c r="J389" s="657"/>
      <c r="K389" s="618"/>
      <c r="L389" s="622"/>
      <c r="M389" s="613"/>
      <c r="N389" s="613"/>
      <c r="O389" s="610"/>
      <c r="P389" s="610"/>
      <c r="Q389" s="612">
        <f t="shared" si="1"/>
        <v>0</v>
      </c>
      <c r="R389" s="613"/>
      <c r="S389" s="612">
        <f t="shared" si="2"/>
        <v>0</v>
      </c>
      <c r="T389" s="612">
        <f t="shared" si="3"/>
        <v>0</v>
      </c>
      <c r="U389" s="613"/>
      <c r="V389" s="612">
        <f t="shared" si="4"/>
        <v>0</v>
      </c>
      <c r="W389" s="620"/>
      <c r="X389" s="742"/>
      <c r="Y389" s="742"/>
      <c r="Z389" s="742"/>
      <c r="AA389" s="742"/>
      <c r="AB389" s="742"/>
      <c r="AC389" s="742"/>
      <c r="AD389" s="742"/>
      <c r="AE389" s="742"/>
      <c r="AF389" s="742"/>
      <c r="AG389" s="742"/>
      <c r="AH389" s="742"/>
      <c r="AI389" s="742"/>
      <c r="AJ389" s="742"/>
      <c r="AK389" s="742"/>
      <c r="AL389" s="742"/>
      <c r="AM389" s="742"/>
    </row>
    <row r="390" ht="13.5" customHeight="1">
      <c r="A390" s="604" t="b">
        <v>0</v>
      </c>
      <c r="B390" s="475"/>
      <c r="C390" s="475"/>
      <c r="D390" s="492"/>
      <c r="E390" s="492"/>
      <c r="F390" s="606"/>
      <c r="G390" s="617"/>
      <c r="H390" s="492"/>
      <c r="I390" s="492"/>
      <c r="J390" s="657"/>
      <c r="K390" s="618"/>
      <c r="L390" s="622"/>
      <c r="M390" s="613"/>
      <c r="N390" s="613"/>
      <c r="O390" s="610"/>
      <c r="P390" s="610"/>
      <c r="Q390" s="612">
        <f t="shared" si="1"/>
        <v>0</v>
      </c>
      <c r="R390" s="613"/>
      <c r="S390" s="612">
        <f t="shared" si="2"/>
        <v>0</v>
      </c>
      <c r="T390" s="612">
        <f t="shared" si="3"/>
        <v>0</v>
      </c>
      <c r="U390" s="613"/>
      <c r="V390" s="612">
        <f t="shared" si="4"/>
        <v>0</v>
      </c>
      <c r="W390" s="620"/>
      <c r="X390" s="742"/>
      <c r="Y390" s="742"/>
      <c r="Z390" s="742"/>
      <c r="AA390" s="742"/>
      <c r="AB390" s="742"/>
      <c r="AC390" s="742"/>
      <c r="AD390" s="742"/>
      <c r="AE390" s="742"/>
      <c r="AF390" s="742"/>
      <c r="AG390" s="742"/>
      <c r="AH390" s="742"/>
      <c r="AI390" s="742"/>
      <c r="AJ390" s="742"/>
      <c r="AK390" s="742"/>
      <c r="AL390" s="742"/>
      <c r="AM390" s="742"/>
    </row>
    <row r="391" ht="13.5" customHeight="1">
      <c r="A391" s="604" t="b">
        <v>0</v>
      </c>
      <c r="B391" s="475"/>
      <c r="C391" s="475"/>
      <c r="D391" s="492"/>
      <c r="E391" s="492"/>
      <c r="F391" s="606"/>
      <c r="G391" s="617"/>
      <c r="H391" s="492"/>
      <c r="I391" s="492"/>
      <c r="J391" s="657"/>
      <c r="K391" s="618"/>
      <c r="L391" s="622"/>
      <c r="M391" s="613"/>
      <c r="N391" s="613"/>
      <c r="O391" s="610"/>
      <c r="P391" s="610"/>
      <c r="Q391" s="612">
        <f t="shared" si="1"/>
        <v>0</v>
      </c>
      <c r="R391" s="613"/>
      <c r="S391" s="612">
        <f t="shared" si="2"/>
        <v>0</v>
      </c>
      <c r="T391" s="612">
        <f t="shared" si="3"/>
        <v>0</v>
      </c>
      <c r="U391" s="613"/>
      <c r="V391" s="612">
        <f t="shared" si="4"/>
        <v>0</v>
      </c>
      <c r="W391" s="620"/>
      <c r="X391" s="742"/>
      <c r="Y391" s="742"/>
      <c r="Z391" s="742"/>
      <c r="AA391" s="742"/>
      <c r="AB391" s="742"/>
      <c r="AC391" s="742"/>
      <c r="AD391" s="742"/>
      <c r="AE391" s="742"/>
      <c r="AF391" s="742"/>
      <c r="AG391" s="742"/>
      <c r="AH391" s="742"/>
      <c r="AI391" s="742"/>
      <c r="AJ391" s="742"/>
      <c r="AK391" s="742"/>
      <c r="AL391" s="742"/>
      <c r="AM391" s="742"/>
    </row>
    <row r="392" ht="13.5" customHeight="1">
      <c r="A392" s="604" t="b">
        <v>0</v>
      </c>
      <c r="B392" s="475"/>
      <c r="C392" s="475"/>
      <c r="D392" s="492"/>
      <c r="E392" s="492"/>
      <c r="F392" s="606"/>
      <c r="G392" s="617"/>
      <c r="H392" s="492"/>
      <c r="I392" s="492"/>
      <c r="J392" s="657"/>
      <c r="K392" s="618"/>
      <c r="L392" s="622"/>
      <c r="M392" s="613"/>
      <c r="N392" s="613"/>
      <c r="O392" s="610"/>
      <c r="P392" s="610"/>
      <c r="Q392" s="612">
        <f t="shared" si="1"/>
        <v>0</v>
      </c>
      <c r="R392" s="613"/>
      <c r="S392" s="612">
        <f t="shared" si="2"/>
        <v>0</v>
      </c>
      <c r="T392" s="612">
        <f t="shared" si="3"/>
        <v>0</v>
      </c>
      <c r="U392" s="613"/>
      <c r="V392" s="612">
        <f t="shared" si="4"/>
        <v>0</v>
      </c>
      <c r="W392" s="620"/>
      <c r="X392" s="742"/>
      <c r="Y392" s="742"/>
      <c r="Z392" s="742"/>
      <c r="AA392" s="742"/>
      <c r="AB392" s="742"/>
      <c r="AC392" s="742"/>
      <c r="AD392" s="742"/>
      <c r="AE392" s="742"/>
      <c r="AF392" s="742"/>
      <c r="AG392" s="742"/>
      <c r="AH392" s="742"/>
      <c r="AI392" s="742"/>
      <c r="AJ392" s="742"/>
      <c r="AK392" s="742"/>
      <c r="AL392" s="742"/>
      <c r="AM392" s="742"/>
    </row>
    <row r="393" ht="13.5" customHeight="1">
      <c r="A393" s="604" t="b">
        <v>0</v>
      </c>
      <c r="B393" s="475"/>
      <c r="C393" s="475"/>
      <c r="D393" s="492"/>
      <c r="E393" s="492"/>
      <c r="F393" s="606"/>
      <c r="G393" s="617"/>
      <c r="H393" s="492"/>
      <c r="I393" s="492"/>
      <c r="J393" s="657"/>
      <c r="K393" s="618"/>
      <c r="L393" s="622"/>
      <c r="M393" s="613"/>
      <c r="N393" s="613"/>
      <c r="O393" s="610"/>
      <c r="P393" s="610"/>
      <c r="Q393" s="612">
        <f t="shared" si="1"/>
        <v>0</v>
      </c>
      <c r="R393" s="613"/>
      <c r="S393" s="612">
        <f t="shared" si="2"/>
        <v>0</v>
      </c>
      <c r="T393" s="612">
        <f t="shared" si="3"/>
        <v>0</v>
      </c>
      <c r="U393" s="613"/>
      <c r="V393" s="612">
        <f t="shared" si="4"/>
        <v>0</v>
      </c>
      <c r="W393" s="620"/>
      <c r="X393" s="742"/>
      <c r="Y393" s="742"/>
      <c r="Z393" s="742"/>
      <c r="AA393" s="742"/>
      <c r="AB393" s="742"/>
      <c r="AC393" s="742"/>
      <c r="AD393" s="742"/>
      <c r="AE393" s="742"/>
      <c r="AF393" s="742"/>
      <c r="AG393" s="742"/>
      <c r="AH393" s="742"/>
      <c r="AI393" s="742"/>
      <c r="AJ393" s="742"/>
      <c r="AK393" s="742"/>
      <c r="AL393" s="742"/>
      <c r="AM393" s="742"/>
    </row>
    <row r="394" ht="13.5" customHeight="1">
      <c r="A394" s="604" t="b">
        <v>0</v>
      </c>
      <c r="B394" s="475"/>
      <c r="C394" s="475"/>
      <c r="D394" s="492"/>
      <c r="E394" s="492"/>
      <c r="F394" s="606"/>
      <c r="G394" s="617"/>
      <c r="H394" s="492"/>
      <c r="I394" s="492"/>
      <c r="J394" s="657"/>
      <c r="K394" s="618"/>
      <c r="L394" s="622"/>
      <c r="M394" s="613"/>
      <c r="N394" s="613"/>
      <c r="O394" s="610"/>
      <c r="P394" s="610"/>
      <c r="Q394" s="612">
        <f t="shared" si="1"/>
        <v>0</v>
      </c>
      <c r="R394" s="613"/>
      <c r="S394" s="612">
        <f t="shared" si="2"/>
        <v>0</v>
      </c>
      <c r="T394" s="612">
        <f t="shared" si="3"/>
        <v>0</v>
      </c>
      <c r="U394" s="613"/>
      <c r="V394" s="612">
        <f t="shared" si="4"/>
        <v>0</v>
      </c>
      <c r="W394" s="620"/>
      <c r="X394" s="742"/>
      <c r="Y394" s="742"/>
      <c r="Z394" s="742"/>
      <c r="AA394" s="742"/>
      <c r="AB394" s="742"/>
      <c r="AC394" s="742"/>
      <c r="AD394" s="742"/>
      <c r="AE394" s="742"/>
      <c r="AF394" s="742"/>
      <c r="AG394" s="742"/>
      <c r="AH394" s="742"/>
      <c r="AI394" s="742"/>
      <c r="AJ394" s="742"/>
      <c r="AK394" s="742"/>
      <c r="AL394" s="742"/>
      <c r="AM394" s="742"/>
    </row>
    <row r="395" ht="13.5" customHeight="1">
      <c r="A395" s="604" t="b">
        <v>0</v>
      </c>
      <c r="B395" s="475"/>
      <c r="C395" s="475"/>
      <c r="D395" s="492"/>
      <c r="E395" s="492"/>
      <c r="F395" s="606"/>
      <c r="G395" s="617"/>
      <c r="H395" s="492"/>
      <c r="I395" s="492"/>
      <c r="J395" s="657"/>
      <c r="K395" s="618"/>
      <c r="L395" s="622"/>
      <c r="M395" s="613"/>
      <c r="N395" s="613"/>
      <c r="O395" s="610"/>
      <c r="P395" s="610"/>
      <c r="Q395" s="612">
        <f t="shared" si="1"/>
        <v>0</v>
      </c>
      <c r="R395" s="613"/>
      <c r="S395" s="612">
        <f t="shared" si="2"/>
        <v>0</v>
      </c>
      <c r="T395" s="612">
        <f t="shared" si="3"/>
        <v>0</v>
      </c>
      <c r="U395" s="613"/>
      <c r="V395" s="612">
        <f t="shared" si="4"/>
        <v>0</v>
      </c>
      <c r="W395" s="620"/>
      <c r="X395" s="742"/>
      <c r="Y395" s="742"/>
      <c r="Z395" s="742"/>
      <c r="AA395" s="742"/>
      <c r="AB395" s="742"/>
      <c r="AC395" s="742"/>
      <c r="AD395" s="742"/>
      <c r="AE395" s="742"/>
      <c r="AF395" s="742"/>
      <c r="AG395" s="742"/>
      <c r="AH395" s="742"/>
      <c r="AI395" s="742"/>
      <c r="AJ395" s="742"/>
      <c r="AK395" s="742"/>
      <c r="AL395" s="742"/>
      <c r="AM395" s="742"/>
    </row>
    <row r="396" ht="13.5" customHeight="1">
      <c r="A396" s="604" t="b">
        <v>0</v>
      </c>
      <c r="B396" s="475"/>
      <c r="C396" s="475"/>
      <c r="D396" s="492"/>
      <c r="E396" s="492"/>
      <c r="F396" s="606"/>
      <c r="G396" s="617"/>
      <c r="H396" s="492"/>
      <c r="I396" s="492"/>
      <c r="J396" s="657"/>
      <c r="K396" s="618"/>
      <c r="L396" s="622"/>
      <c r="M396" s="613"/>
      <c r="N396" s="613"/>
      <c r="O396" s="610"/>
      <c r="P396" s="610"/>
      <c r="Q396" s="612">
        <f t="shared" si="1"/>
        <v>0</v>
      </c>
      <c r="R396" s="613"/>
      <c r="S396" s="612">
        <f t="shared" si="2"/>
        <v>0</v>
      </c>
      <c r="T396" s="612">
        <f t="shared" si="3"/>
        <v>0</v>
      </c>
      <c r="U396" s="613"/>
      <c r="V396" s="612">
        <f t="shared" si="4"/>
        <v>0</v>
      </c>
      <c r="W396" s="620"/>
      <c r="X396" s="742"/>
      <c r="Y396" s="742"/>
      <c r="Z396" s="742"/>
      <c r="AA396" s="742"/>
      <c r="AB396" s="742"/>
      <c r="AC396" s="742"/>
      <c r="AD396" s="742"/>
      <c r="AE396" s="742"/>
      <c r="AF396" s="742"/>
      <c r="AG396" s="742"/>
      <c r="AH396" s="742"/>
      <c r="AI396" s="742"/>
      <c r="AJ396" s="742"/>
      <c r="AK396" s="742"/>
      <c r="AL396" s="742"/>
      <c r="AM396" s="742"/>
    </row>
    <row r="397" ht="13.5" customHeight="1">
      <c r="A397" s="604" t="b">
        <v>0</v>
      </c>
      <c r="B397" s="475"/>
      <c r="C397" s="475"/>
      <c r="D397" s="492"/>
      <c r="E397" s="492"/>
      <c r="F397" s="606"/>
      <c r="G397" s="617"/>
      <c r="H397" s="492"/>
      <c r="I397" s="492"/>
      <c r="J397" s="657"/>
      <c r="K397" s="618"/>
      <c r="L397" s="622"/>
      <c r="M397" s="613"/>
      <c r="N397" s="613"/>
      <c r="O397" s="610"/>
      <c r="P397" s="610"/>
      <c r="Q397" s="612">
        <f t="shared" si="1"/>
        <v>0</v>
      </c>
      <c r="R397" s="613"/>
      <c r="S397" s="612">
        <f t="shared" si="2"/>
        <v>0</v>
      </c>
      <c r="T397" s="612">
        <f t="shared" si="3"/>
        <v>0</v>
      </c>
      <c r="U397" s="613"/>
      <c r="V397" s="612">
        <f t="shared" si="4"/>
        <v>0</v>
      </c>
      <c r="W397" s="620"/>
      <c r="X397" s="742"/>
      <c r="Y397" s="742"/>
      <c r="Z397" s="742"/>
      <c r="AA397" s="742"/>
      <c r="AB397" s="742"/>
      <c r="AC397" s="742"/>
      <c r="AD397" s="742"/>
      <c r="AE397" s="742"/>
      <c r="AF397" s="742"/>
      <c r="AG397" s="742"/>
      <c r="AH397" s="742"/>
      <c r="AI397" s="742"/>
      <c r="AJ397" s="742"/>
      <c r="AK397" s="742"/>
      <c r="AL397" s="742"/>
      <c r="AM397" s="742"/>
    </row>
    <row r="398" ht="13.5" customHeight="1">
      <c r="A398" s="604" t="b">
        <v>0</v>
      </c>
      <c r="B398" s="475"/>
      <c r="C398" s="475"/>
      <c r="D398" s="492"/>
      <c r="E398" s="492"/>
      <c r="F398" s="606"/>
      <c r="G398" s="617"/>
      <c r="H398" s="492"/>
      <c r="I398" s="492"/>
      <c r="J398" s="657"/>
      <c r="K398" s="618"/>
      <c r="L398" s="622"/>
      <c r="M398" s="613"/>
      <c r="N398" s="613"/>
      <c r="O398" s="610"/>
      <c r="P398" s="610"/>
      <c r="Q398" s="612">
        <f t="shared" si="1"/>
        <v>0</v>
      </c>
      <c r="R398" s="613"/>
      <c r="S398" s="612">
        <f t="shared" si="2"/>
        <v>0</v>
      </c>
      <c r="T398" s="612">
        <f t="shared" si="3"/>
        <v>0</v>
      </c>
      <c r="U398" s="613"/>
      <c r="V398" s="612">
        <f t="shared" si="4"/>
        <v>0</v>
      </c>
      <c r="W398" s="620"/>
      <c r="X398" s="742"/>
      <c r="Y398" s="742"/>
      <c r="Z398" s="742"/>
      <c r="AA398" s="742"/>
      <c r="AB398" s="742"/>
      <c r="AC398" s="742"/>
      <c r="AD398" s="742"/>
      <c r="AE398" s="742"/>
      <c r="AF398" s="742"/>
      <c r="AG398" s="742"/>
      <c r="AH398" s="742"/>
      <c r="AI398" s="742"/>
      <c r="AJ398" s="742"/>
      <c r="AK398" s="742"/>
      <c r="AL398" s="742"/>
      <c r="AM398" s="742"/>
    </row>
    <row r="399" ht="13.5" customHeight="1">
      <c r="A399" s="604" t="b">
        <v>0</v>
      </c>
      <c r="B399" s="475"/>
      <c r="C399" s="475"/>
      <c r="D399" s="492"/>
      <c r="E399" s="492"/>
      <c r="F399" s="606"/>
      <c r="G399" s="617"/>
      <c r="H399" s="492"/>
      <c r="I399" s="492"/>
      <c r="J399" s="657"/>
      <c r="K399" s="618"/>
      <c r="L399" s="622"/>
      <c r="M399" s="613"/>
      <c r="N399" s="613"/>
      <c r="O399" s="610"/>
      <c r="P399" s="610"/>
      <c r="Q399" s="612">
        <f t="shared" si="1"/>
        <v>0</v>
      </c>
      <c r="R399" s="613"/>
      <c r="S399" s="612">
        <f t="shared" si="2"/>
        <v>0</v>
      </c>
      <c r="T399" s="612">
        <f t="shared" si="3"/>
        <v>0</v>
      </c>
      <c r="U399" s="613"/>
      <c r="V399" s="612">
        <f t="shared" si="4"/>
        <v>0</v>
      </c>
      <c r="W399" s="620"/>
      <c r="X399" s="742"/>
      <c r="Y399" s="742"/>
      <c r="Z399" s="742"/>
      <c r="AA399" s="742"/>
      <c r="AB399" s="742"/>
      <c r="AC399" s="742"/>
      <c r="AD399" s="742"/>
      <c r="AE399" s="742"/>
      <c r="AF399" s="742"/>
      <c r="AG399" s="742"/>
      <c r="AH399" s="742"/>
      <c r="AI399" s="742"/>
      <c r="AJ399" s="742"/>
      <c r="AK399" s="742"/>
      <c r="AL399" s="742"/>
      <c r="AM399" s="742"/>
    </row>
    <row r="400" ht="13.5" customHeight="1">
      <c r="A400" s="604" t="b">
        <v>0</v>
      </c>
      <c r="B400" s="475"/>
      <c r="C400" s="475"/>
      <c r="D400" s="492"/>
      <c r="E400" s="492"/>
      <c r="F400" s="606"/>
      <c r="G400" s="617"/>
      <c r="H400" s="492"/>
      <c r="I400" s="492"/>
      <c r="J400" s="657"/>
      <c r="K400" s="618"/>
      <c r="L400" s="622"/>
      <c r="M400" s="613"/>
      <c r="N400" s="613"/>
      <c r="O400" s="610"/>
      <c r="P400" s="610"/>
      <c r="Q400" s="612">
        <f t="shared" si="1"/>
        <v>0</v>
      </c>
      <c r="R400" s="613"/>
      <c r="S400" s="612">
        <f t="shared" si="2"/>
        <v>0</v>
      </c>
      <c r="T400" s="612">
        <f t="shared" si="3"/>
        <v>0</v>
      </c>
      <c r="U400" s="613"/>
      <c r="V400" s="612">
        <f t="shared" si="4"/>
        <v>0</v>
      </c>
      <c r="W400" s="620"/>
      <c r="X400" s="742"/>
      <c r="Y400" s="742"/>
      <c r="Z400" s="742"/>
      <c r="AA400" s="742"/>
      <c r="AB400" s="742"/>
      <c r="AC400" s="742"/>
      <c r="AD400" s="742"/>
      <c r="AE400" s="742"/>
      <c r="AF400" s="742"/>
      <c r="AG400" s="742"/>
      <c r="AH400" s="742"/>
      <c r="AI400" s="742"/>
      <c r="AJ400" s="742"/>
      <c r="AK400" s="742"/>
      <c r="AL400" s="742"/>
      <c r="AM400" s="742"/>
    </row>
    <row r="401" ht="13.5" customHeight="1">
      <c r="A401" s="604" t="b">
        <v>0</v>
      </c>
      <c r="B401" s="475"/>
      <c r="C401" s="475"/>
      <c r="D401" s="492"/>
      <c r="E401" s="492"/>
      <c r="F401" s="606"/>
      <c r="G401" s="617"/>
      <c r="H401" s="492"/>
      <c r="I401" s="492"/>
      <c r="J401" s="657"/>
      <c r="K401" s="618"/>
      <c r="L401" s="622"/>
      <c r="M401" s="613"/>
      <c r="N401" s="613"/>
      <c r="O401" s="610"/>
      <c r="P401" s="610"/>
      <c r="Q401" s="612">
        <f t="shared" si="1"/>
        <v>0</v>
      </c>
      <c r="R401" s="613"/>
      <c r="S401" s="612">
        <f t="shared" si="2"/>
        <v>0</v>
      </c>
      <c r="T401" s="612">
        <f t="shared" si="3"/>
        <v>0</v>
      </c>
      <c r="U401" s="613"/>
      <c r="V401" s="612">
        <f t="shared" si="4"/>
        <v>0</v>
      </c>
      <c r="W401" s="620"/>
      <c r="X401" s="742"/>
      <c r="Y401" s="742"/>
      <c r="Z401" s="742"/>
      <c r="AA401" s="742"/>
      <c r="AB401" s="742"/>
      <c r="AC401" s="742"/>
      <c r="AD401" s="742"/>
      <c r="AE401" s="742"/>
      <c r="AF401" s="742"/>
      <c r="AG401" s="742"/>
      <c r="AH401" s="742"/>
      <c r="AI401" s="742"/>
      <c r="AJ401" s="742"/>
      <c r="AK401" s="742"/>
      <c r="AL401" s="742"/>
      <c r="AM401" s="742"/>
    </row>
    <row r="402" ht="13.5" customHeight="1">
      <c r="A402" s="604" t="b">
        <v>0</v>
      </c>
      <c r="B402" s="475"/>
      <c r="C402" s="475"/>
      <c r="D402" s="492"/>
      <c r="E402" s="492"/>
      <c r="F402" s="606"/>
      <c r="G402" s="617"/>
      <c r="H402" s="492"/>
      <c r="I402" s="492"/>
      <c r="J402" s="657"/>
      <c r="K402" s="618"/>
      <c r="L402" s="622"/>
      <c r="M402" s="613"/>
      <c r="N402" s="613"/>
      <c r="O402" s="610"/>
      <c r="P402" s="610"/>
      <c r="Q402" s="612">
        <f t="shared" si="1"/>
        <v>0</v>
      </c>
      <c r="R402" s="613"/>
      <c r="S402" s="612">
        <f t="shared" si="2"/>
        <v>0</v>
      </c>
      <c r="T402" s="612">
        <f t="shared" si="3"/>
        <v>0</v>
      </c>
      <c r="U402" s="613"/>
      <c r="V402" s="612">
        <f t="shared" si="4"/>
        <v>0</v>
      </c>
      <c r="W402" s="620"/>
      <c r="X402" s="742"/>
      <c r="Y402" s="742"/>
      <c r="Z402" s="742"/>
      <c r="AA402" s="742"/>
      <c r="AB402" s="742"/>
      <c r="AC402" s="742"/>
      <c r="AD402" s="742"/>
      <c r="AE402" s="742"/>
      <c r="AF402" s="742"/>
      <c r="AG402" s="742"/>
      <c r="AH402" s="742"/>
      <c r="AI402" s="742"/>
      <c r="AJ402" s="742"/>
      <c r="AK402" s="742"/>
      <c r="AL402" s="742"/>
      <c r="AM402" s="742"/>
    </row>
    <row r="403" ht="13.5" customHeight="1">
      <c r="A403" s="604" t="b">
        <v>0</v>
      </c>
      <c r="B403" s="475"/>
      <c r="C403" s="475"/>
      <c r="D403" s="492"/>
      <c r="E403" s="492"/>
      <c r="F403" s="606"/>
      <c r="G403" s="617"/>
      <c r="H403" s="492"/>
      <c r="I403" s="492"/>
      <c r="J403" s="657"/>
      <c r="K403" s="618"/>
      <c r="L403" s="622"/>
      <c r="M403" s="613"/>
      <c r="N403" s="613"/>
      <c r="O403" s="610"/>
      <c r="P403" s="610"/>
      <c r="Q403" s="612">
        <f t="shared" si="1"/>
        <v>0</v>
      </c>
      <c r="R403" s="613"/>
      <c r="S403" s="612">
        <f t="shared" si="2"/>
        <v>0</v>
      </c>
      <c r="T403" s="612">
        <f t="shared" si="3"/>
        <v>0</v>
      </c>
      <c r="U403" s="613"/>
      <c r="V403" s="612">
        <f t="shared" si="4"/>
        <v>0</v>
      </c>
      <c r="W403" s="620"/>
      <c r="X403" s="742"/>
      <c r="Y403" s="742"/>
      <c r="Z403" s="742"/>
      <c r="AA403" s="742"/>
      <c r="AB403" s="742"/>
      <c r="AC403" s="742"/>
      <c r="AD403" s="742"/>
      <c r="AE403" s="742"/>
      <c r="AF403" s="742"/>
      <c r="AG403" s="742"/>
      <c r="AH403" s="742"/>
      <c r="AI403" s="742"/>
      <c r="AJ403" s="742"/>
      <c r="AK403" s="742"/>
      <c r="AL403" s="742"/>
      <c r="AM403" s="742"/>
    </row>
    <row r="404" ht="13.5" customHeight="1">
      <c r="A404" s="604" t="b">
        <v>0</v>
      </c>
      <c r="B404" s="475"/>
      <c r="C404" s="475"/>
      <c r="D404" s="492"/>
      <c r="E404" s="492"/>
      <c r="F404" s="606"/>
      <c r="G404" s="617"/>
      <c r="H404" s="492"/>
      <c r="I404" s="492"/>
      <c r="J404" s="657"/>
      <c r="K404" s="618"/>
      <c r="L404" s="622"/>
      <c r="M404" s="613"/>
      <c r="N404" s="613"/>
      <c r="O404" s="610"/>
      <c r="P404" s="610"/>
      <c r="Q404" s="612">
        <f t="shared" si="1"/>
        <v>0</v>
      </c>
      <c r="R404" s="613"/>
      <c r="S404" s="612">
        <f t="shared" si="2"/>
        <v>0</v>
      </c>
      <c r="T404" s="612">
        <f t="shared" si="3"/>
        <v>0</v>
      </c>
      <c r="U404" s="613"/>
      <c r="V404" s="612">
        <f t="shared" si="4"/>
        <v>0</v>
      </c>
      <c r="W404" s="620"/>
      <c r="X404" s="742"/>
      <c r="Y404" s="742"/>
      <c r="Z404" s="742"/>
      <c r="AA404" s="742"/>
      <c r="AB404" s="742"/>
      <c r="AC404" s="742"/>
      <c r="AD404" s="742"/>
      <c r="AE404" s="742"/>
      <c r="AF404" s="742"/>
      <c r="AG404" s="742"/>
      <c r="AH404" s="742"/>
      <c r="AI404" s="742"/>
      <c r="AJ404" s="742"/>
      <c r="AK404" s="742"/>
      <c r="AL404" s="742"/>
      <c r="AM404" s="742"/>
    </row>
    <row r="405" ht="13.5" customHeight="1">
      <c r="A405" s="604" t="b">
        <v>0</v>
      </c>
      <c r="B405" s="475"/>
      <c r="C405" s="475"/>
      <c r="D405" s="492"/>
      <c r="E405" s="492"/>
      <c r="F405" s="606"/>
      <c r="G405" s="617"/>
      <c r="H405" s="492"/>
      <c r="I405" s="492"/>
      <c r="J405" s="657"/>
      <c r="K405" s="618"/>
      <c r="L405" s="622"/>
      <c r="M405" s="613"/>
      <c r="N405" s="613"/>
      <c r="O405" s="610"/>
      <c r="P405" s="610"/>
      <c r="Q405" s="612">
        <f t="shared" si="1"/>
        <v>0</v>
      </c>
      <c r="R405" s="613"/>
      <c r="S405" s="612">
        <f t="shared" si="2"/>
        <v>0</v>
      </c>
      <c r="T405" s="612">
        <f t="shared" si="3"/>
        <v>0</v>
      </c>
      <c r="U405" s="613"/>
      <c r="V405" s="612">
        <f t="shared" si="4"/>
        <v>0</v>
      </c>
      <c r="W405" s="620"/>
      <c r="X405" s="742"/>
      <c r="Y405" s="742"/>
      <c r="Z405" s="742"/>
      <c r="AA405" s="742"/>
      <c r="AB405" s="742"/>
      <c r="AC405" s="742"/>
      <c r="AD405" s="742"/>
      <c r="AE405" s="742"/>
      <c r="AF405" s="742"/>
      <c r="AG405" s="742"/>
      <c r="AH405" s="742"/>
      <c r="AI405" s="742"/>
      <c r="AJ405" s="742"/>
      <c r="AK405" s="742"/>
      <c r="AL405" s="742"/>
      <c r="AM405" s="742"/>
    </row>
    <row r="406" ht="13.5" customHeight="1">
      <c r="A406" s="604" t="b">
        <v>0</v>
      </c>
      <c r="B406" s="475"/>
      <c r="C406" s="475"/>
      <c r="D406" s="492"/>
      <c r="E406" s="492"/>
      <c r="F406" s="606"/>
      <c r="G406" s="617"/>
      <c r="H406" s="492"/>
      <c r="I406" s="492"/>
      <c r="J406" s="657"/>
      <c r="K406" s="618"/>
      <c r="L406" s="622"/>
      <c r="M406" s="613"/>
      <c r="N406" s="613"/>
      <c r="O406" s="610"/>
      <c r="P406" s="610"/>
      <c r="Q406" s="612">
        <f t="shared" si="1"/>
        <v>0</v>
      </c>
      <c r="R406" s="613"/>
      <c r="S406" s="612">
        <f t="shared" si="2"/>
        <v>0</v>
      </c>
      <c r="T406" s="612">
        <f t="shared" si="3"/>
        <v>0</v>
      </c>
      <c r="U406" s="613"/>
      <c r="V406" s="612">
        <f t="shared" si="4"/>
        <v>0</v>
      </c>
      <c r="W406" s="620"/>
      <c r="X406" s="742"/>
      <c r="Y406" s="742"/>
      <c r="Z406" s="742"/>
      <c r="AA406" s="742"/>
      <c r="AB406" s="742"/>
      <c r="AC406" s="742"/>
      <c r="AD406" s="742"/>
      <c r="AE406" s="742"/>
      <c r="AF406" s="742"/>
      <c r="AG406" s="742"/>
      <c r="AH406" s="742"/>
      <c r="AI406" s="742"/>
      <c r="AJ406" s="742"/>
      <c r="AK406" s="742"/>
      <c r="AL406" s="742"/>
      <c r="AM406" s="742"/>
    </row>
    <row r="407" ht="13.5" customHeight="1">
      <c r="A407" s="604" t="b">
        <v>0</v>
      </c>
      <c r="B407" s="475"/>
      <c r="C407" s="475"/>
      <c r="D407" s="492"/>
      <c r="E407" s="492"/>
      <c r="F407" s="606"/>
      <c r="G407" s="617"/>
      <c r="H407" s="492"/>
      <c r="I407" s="492"/>
      <c r="J407" s="657"/>
      <c r="K407" s="618"/>
      <c r="L407" s="622"/>
      <c r="M407" s="613"/>
      <c r="N407" s="613"/>
      <c r="O407" s="610"/>
      <c r="P407" s="610"/>
      <c r="Q407" s="612">
        <f t="shared" si="1"/>
        <v>0</v>
      </c>
      <c r="R407" s="613"/>
      <c r="S407" s="612">
        <f t="shared" si="2"/>
        <v>0</v>
      </c>
      <c r="T407" s="612">
        <f t="shared" si="3"/>
        <v>0</v>
      </c>
      <c r="U407" s="613"/>
      <c r="V407" s="612">
        <f t="shared" si="4"/>
        <v>0</v>
      </c>
      <c r="W407" s="620"/>
      <c r="X407" s="742"/>
      <c r="Y407" s="742"/>
      <c r="Z407" s="742"/>
      <c r="AA407" s="742"/>
      <c r="AB407" s="742"/>
      <c r="AC407" s="742"/>
      <c r="AD407" s="742"/>
      <c r="AE407" s="742"/>
      <c r="AF407" s="742"/>
      <c r="AG407" s="742"/>
      <c r="AH407" s="742"/>
      <c r="AI407" s="742"/>
      <c r="AJ407" s="742"/>
      <c r="AK407" s="742"/>
      <c r="AL407" s="742"/>
      <c r="AM407" s="742"/>
    </row>
    <row r="408" ht="13.5" customHeight="1">
      <c r="A408" s="604" t="b">
        <v>0</v>
      </c>
      <c r="B408" s="475"/>
      <c r="C408" s="475"/>
      <c r="D408" s="492"/>
      <c r="E408" s="492"/>
      <c r="F408" s="606"/>
      <c r="G408" s="617"/>
      <c r="H408" s="492"/>
      <c r="I408" s="492"/>
      <c r="J408" s="657"/>
      <c r="K408" s="618"/>
      <c r="L408" s="622"/>
      <c r="M408" s="613"/>
      <c r="N408" s="613"/>
      <c r="O408" s="610"/>
      <c r="P408" s="610"/>
      <c r="Q408" s="612">
        <f t="shared" si="1"/>
        <v>0</v>
      </c>
      <c r="R408" s="613"/>
      <c r="S408" s="612">
        <f t="shared" si="2"/>
        <v>0</v>
      </c>
      <c r="T408" s="612">
        <f t="shared" si="3"/>
        <v>0</v>
      </c>
      <c r="U408" s="613"/>
      <c r="V408" s="612">
        <f t="shared" si="4"/>
        <v>0</v>
      </c>
      <c r="W408" s="620"/>
      <c r="X408" s="742"/>
      <c r="Y408" s="742"/>
      <c r="Z408" s="742"/>
      <c r="AA408" s="742"/>
      <c r="AB408" s="742"/>
      <c r="AC408" s="742"/>
      <c r="AD408" s="742"/>
      <c r="AE408" s="742"/>
      <c r="AF408" s="742"/>
      <c r="AG408" s="742"/>
      <c r="AH408" s="742"/>
      <c r="AI408" s="742"/>
      <c r="AJ408" s="742"/>
      <c r="AK408" s="742"/>
      <c r="AL408" s="742"/>
      <c r="AM408" s="742"/>
    </row>
    <row r="409" ht="13.5" customHeight="1">
      <c r="A409" s="604" t="b">
        <v>0</v>
      </c>
      <c r="B409" s="475"/>
      <c r="C409" s="475"/>
      <c r="D409" s="492"/>
      <c r="E409" s="492"/>
      <c r="F409" s="606"/>
      <c r="G409" s="617"/>
      <c r="H409" s="492"/>
      <c r="I409" s="492"/>
      <c r="J409" s="657"/>
      <c r="K409" s="618"/>
      <c r="L409" s="622"/>
      <c r="M409" s="613"/>
      <c r="N409" s="613"/>
      <c r="O409" s="610"/>
      <c r="P409" s="610"/>
      <c r="Q409" s="612">
        <f t="shared" si="1"/>
        <v>0</v>
      </c>
      <c r="R409" s="613"/>
      <c r="S409" s="612">
        <f t="shared" si="2"/>
        <v>0</v>
      </c>
      <c r="T409" s="612">
        <f t="shared" si="3"/>
        <v>0</v>
      </c>
      <c r="U409" s="613"/>
      <c r="V409" s="612">
        <f t="shared" si="4"/>
        <v>0</v>
      </c>
      <c r="W409" s="620"/>
      <c r="X409" s="742"/>
      <c r="Y409" s="742"/>
      <c r="Z409" s="742"/>
      <c r="AA409" s="742"/>
      <c r="AB409" s="742"/>
      <c r="AC409" s="742"/>
      <c r="AD409" s="742"/>
      <c r="AE409" s="742"/>
      <c r="AF409" s="742"/>
      <c r="AG409" s="742"/>
      <c r="AH409" s="742"/>
      <c r="AI409" s="742"/>
      <c r="AJ409" s="742"/>
      <c r="AK409" s="742"/>
      <c r="AL409" s="742"/>
      <c r="AM409" s="742"/>
    </row>
    <row r="410" ht="13.5" customHeight="1">
      <c r="A410" s="604" t="b">
        <v>0</v>
      </c>
      <c r="B410" s="475"/>
      <c r="C410" s="475"/>
      <c r="D410" s="492"/>
      <c r="E410" s="492"/>
      <c r="F410" s="606"/>
      <c r="G410" s="617"/>
      <c r="H410" s="492"/>
      <c r="I410" s="492"/>
      <c r="J410" s="657"/>
      <c r="K410" s="618"/>
      <c r="L410" s="622"/>
      <c r="M410" s="613"/>
      <c r="N410" s="613"/>
      <c r="O410" s="610"/>
      <c r="P410" s="610"/>
      <c r="Q410" s="612">
        <f t="shared" si="1"/>
        <v>0</v>
      </c>
      <c r="R410" s="613"/>
      <c r="S410" s="612">
        <f t="shared" si="2"/>
        <v>0</v>
      </c>
      <c r="T410" s="612">
        <f t="shared" si="3"/>
        <v>0</v>
      </c>
      <c r="U410" s="613"/>
      <c r="V410" s="612">
        <f t="shared" si="4"/>
        <v>0</v>
      </c>
      <c r="W410" s="620"/>
      <c r="X410" s="742"/>
      <c r="Y410" s="742"/>
      <c r="Z410" s="742"/>
      <c r="AA410" s="742"/>
      <c r="AB410" s="742"/>
      <c r="AC410" s="742"/>
      <c r="AD410" s="742"/>
      <c r="AE410" s="742"/>
      <c r="AF410" s="742"/>
      <c r="AG410" s="742"/>
      <c r="AH410" s="742"/>
      <c r="AI410" s="742"/>
      <c r="AJ410" s="742"/>
      <c r="AK410" s="742"/>
      <c r="AL410" s="742"/>
      <c r="AM410" s="742"/>
    </row>
    <row r="411" ht="13.5" customHeight="1">
      <c r="A411" s="604" t="b">
        <v>0</v>
      </c>
      <c r="B411" s="475"/>
      <c r="C411" s="475"/>
      <c r="D411" s="492"/>
      <c r="E411" s="492"/>
      <c r="F411" s="606"/>
      <c r="G411" s="617"/>
      <c r="H411" s="492"/>
      <c r="I411" s="492"/>
      <c r="J411" s="657"/>
      <c r="K411" s="618"/>
      <c r="L411" s="622"/>
      <c r="M411" s="613"/>
      <c r="N411" s="613"/>
      <c r="O411" s="610"/>
      <c r="P411" s="610"/>
      <c r="Q411" s="612">
        <f t="shared" si="1"/>
        <v>0</v>
      </c>
      <c r="R411" s="613"/>
      <c r="S411" s="612">
        <f t="shared" si="2"/>
        <v>0</v>
      </c>
      <c r="T411" s="612">
        <f t="shared" si="3"/>
        <v>0</v>
      </c>
      <c r="U411" s="613"/>
      <c r="V411" s="612">
        <f t="shared" si="4"/>
        <v>0</v>
      </c>
      <c r="W411" s="620"/>
      <c r="X411" s="742"/>
      <c r="Y411" s="742"/>
      <c r="Z411" s="742"/>
      <c r="AA411" s="742"/>
      <c r="AB411" s="742"/>
      <c r="AC411" s="742"/>
      <c r="AD411" s="742"/>
      <c r="AE411" s="742"/>
      <c r="AF411" s="742"/>
      <c r="AG411" s="742"/>
      <c r="AH411" s="742"/>
      <c r="AI411" s="742"/>
      <c r="AJ411" s="742"/>
      <c r="AK411" s="742"/>
      <c r="AL411" s="742"/>
      <c r="AM411" s="742"/>
    </row>
    <row r="412" ht="13.5" customHeight="1">
      <c r="A412" s="604" t="b">
        <v>0</v>
      </c>
      <c r="B412" s="475"/>
      <c r="C412" s="475"/>
      <c r="D412" s="492"/>
      <c r="E412" s="492"/>
      <c r="F412" s="606"/>
      <c r="G412" s="617"/>
      <c r="H412" s="492"/>
      <c r="I412" s="492"/>
      <c r="J412" s="657"/>
      <c r="K412" s="618"/>
      <c r="L412" s="622"/>
      <c r="M412" s="613"/>
      <c r="N412" s="613"/>
      <c r="O412" s="610"/>
      <c r="P412" s="610"/>
      <c r="Q412" s="612">
        <f t="shared" si="1"/>
        <v>0</v>
      </c>
      <c r="R412" s="613"/>
      <c r="S412" s="612">
        <f t="shared" si="2"/>
        <v>0</v>
      </c>
      <c r="T412" s="612">
        <f t="shared" si="3"/>
        <v>0</v>
      </c>
      <c r="U412" s="613"/>
      <c r="V412" s="612">
        <f t="shared" si="4"/>
        <v>0</v>
      </c>
      <c r="W412" s="620"/>
      <c r="X412" s="742"/>
      <c r="Y412" s="742"/>
      <c r="Z412" s="742"/>
      <c r="AA412" s="742"/>
      <c r="AB412" s="742"/>
      <c r="AC412" s="742"/>
      <c r="AD412" s="742"/>
      <c r="AE412" s="742"/>
      <c r="AF412" s="742"/>
      <c r="AG412" s="742"/>
      <c r="AH412" s="742"/>
      <c r="AI412" s="742"/>
      <c r="AJ412" s="742"/>
      <c r="AK412" s="742"/>
      <c r="AL412" s="742"/>
      <c r="AM412" s="742"/>
    </row>
    <row r="413" ht="13.5" customHeight="1">
      <c r="A413" s="604" t="b">
        <v>0</v>
      </c>
      <c r="B413" s="475"/>
      <c r="C413" s="475"/>
      <c r="D413" s="492"/>
      <c r="E413" s="492"/>
      <c r="F413" s="606"/>
      <c r="G413" s="617"/>
      <c r="H413" s="492"/>
      <c r="I413" s="492"/>
      <c r="J413" s="657"/>
      <c r="K413" s="618"/>
      <c r="L413" s="622"/>
      <c r="M413" s="613"/>
      <c r="N413" s="613"/>
      <c r="O413" s="610"/>
      <c r="P413" s="610"/>
      <c r="Q413" s="612">
        <f t="shared" si="1"/>
        <v>0</v>
      </c>
      <c r="R413" s="613"/>
      <c r="S413" s="612">
        <f t="shared" si="2"/>
        <v>0</v>
      </c>
      <c r="T413" s="612">
        <f t="shared" si="3"/>
        <v>0</v>
      </c>
      <c r="U413" s="613"/>
      <c r="V413" s="612">
        <f t="shared" si="4"/>
        <v>0</v>
      </c>
      <c r="W413" s="620"/>
      <c r="X413" s="742"/>
      <c r="Y413" s="742"/>
      <c r="Z413" s="742"/>
      <c r="AA413" s="742"/>
      <c r="AB413" s="742"/>
      <c r="AC413" s="742"/>
      <c r="AD413" s="742"/>
      <c r="AE413" s="742"/>
      <c r="AF413" s="742"/>
      <c r="AG413" s="742"/>
      <c r="AH413" s="742"/>
      <c r="AI413" s="742"/>
      <c r="AJ413" s="742"/>
      <c r="AK413" s="742"/>
      <c r="AL413" s="742"/>
      <c r="AM413" s="742"/>
    </row>
    <row r="414" ht="13.5" customHeight="1">
      <c r="A414" s="604" t="b">
        <v>0</v>
      </c>
      <c r="B414" s="475"/>
      <c r="C414" s="475"/>
      <c r="D414" s="492"/>
      <c r="E414" s="492"/>
      <c r="F414" s="606"/>
      <c r="G414" s="617"/>
      <c r="H414" s="492"/>
      <c r="I414" s="492"/>
      <c r="J414" s="657"/>
      <c r="K414" s="618"/>
      <c r="L414" s="622"/>
      <c r="M414" s="613"/>
      <c r="N414" s="613"/>
      <c r="O414" s="610"/>
      <c r="P414" s="610"/>
      <c r="Q414" s="612">
        <f t="shared" si="1"/>
        <v>0</v>
      </c>
      <c r="R414" s="613"/>
      <c r="S414" s="612">
        <f t="shared" si="2"/>
        <v>0</v>
      </c>
      <c r="T414" s="612">
        <f t="shared" si="3"/>
        <v>0</v>
      </c>
      <c r="U414" s="613"/>
      <c r="V414" s="612">
        <f t="shared" si="4"/>
        <v>0</v>
      </c>
      <c r="W414" s="620"/>
      <c r="X414" s="742"/>
      <c r="Y414" s="742"/>
      <c r="Z414" s="742"/>
      <c r="AA414" s="742"/>
      <c r="AB414" s="742"/>
      <c r="AC414" s="742"/>
      <c r="AD414" s="742"/>
      <c r="AE414" s="742"/>
      <c r="AF414" s="742"/>
      <c r="AG414" s="742"/>
      <c r="AH414" s="742"/>
      <c r="AI414" s="742"/>
      <c r="AJ414" s="742"/>
      <c r="AK414" s="742"/>
      <c r="AL414" s="742"/>
      <c r="AM414" s="742"/>
    </row>
    <row r="415" ht="13.5" customHeight="1">
      <c r="A415" s="604" t="b">
        <v>0</v>
      </c>
      <c r="B415" s="475"/>
      <c r="C415" s="475"/>
      <c r="D415" s="492"/>
      <c r="E415" s="492"/>
      <c r="F415" s="606"/>
      <c r="G415" s="617"/>
      <c r="H415" s="492"/>
      <c r="I415" s="492"/>
      <c r="J415" s="657"/>
      <c r="K415" s="618"/>
      <c r="L415" s="622"/>
      <c r="M415" s="613"/>
      <c r="N415" s="613"/>
      <c r="O415" s="610"/>
      <c r="P415" s="610"/>
      <c r="Q415" s="612">
        <f t="shared" si="1"/>
        <v>0</v>
      </c>
      <c r="R415" s="613"/>
      <c r="S415" s="612">
        <f t="shared" si="2"/>
        <v>0</v>
      </c>
      <c r="T415" s="612">
        <f t="shared" si="3"/>
        <v>0</v>
      </c>
      <c r="U415" s="613"/>
      <c r="V415" s="612">
        <f t="shared" si="4"/>
        <v>0</v>
      </c>
      <c r="W415" s="620"/>
      <c r="X415" s="742"/>
      <c r="Y415" s="742"/>
      <c r="Z415" s="742"/>
      <c r="AA415" s="742"/>
      <c r="AB415" s="742"/>
      <c r="AC415" s="742"/>
      <c r="AD415" s="742"/>
      <c r="AE415" s="742"/>
      <c r="AF415" s="742"/>
      <c r="AG415" s="742"/>
      <c r="AH415" s="742"/>
      <c r="AI415" s="742"/>
      <c r="AJ415" s="742"/>
      <c r="AK415" s="742"/>
      <c r="AL415" s="742"/>
      <c r="AM415" s="742"/>
    </row>
    <row r="416" ht="13.5" customHeight="1">
      <c r="A416" s="604" t="b">
        <v>0</v>
      </c>
      <c r="B416" s="475"/>
      <c r="C416" s="475"/>
      <c r="D416" s="492"/>
      <c r="E416" s="492"/>
      <c r="F416" s="606"/>
      <c r="G416" s="617"/>
      <c r="H416" s="492"/>
      <c r="I416" s="492"/>
      <c r="J416" s="657"/>
      <c r="K416" s="618"/>
      <c r="L416" s="622"/>
      <c r="M416" s="613"/>
      <c r="N416" s="613"/>
      <c r="O416" s="610"/>
      <c r="P416" s="610"/>
      <c r="Q416" s="612">
        <f t="shared" si="1"/>
        <v>0</v>
      </c>
      <c r="R416" s="613"/>
      <c r="S416" s="612">
        <f t="shared" si="2"/>
        <v>0</v>
      </c>
      <c r="T416" s="612">
        <f t="shared" si="3"/>
        <v>0</v>
      </c>
      <c r="U416" s="613"/>
      <c r="V416" s="612">
        <f t="shared" si="4"/>
        <v>0</v>
      </c>
      <c r="W416" s="620"/>
      <c r="X416" s="742"/>
      <c r="Y416" s="742"/>
      <c r="Z416" s="742"/>
      <c r="AA416" s="742"/>
      <c r="AB416" s="742"/>
      <c r="AC416" s="742"/>
      <c r="AD416" s="742"/>
      <c r="AE416" s="742"/>
      <c r="AF416" s="742"/>
      <c r="AG416" s="742"/>
      <c r="AH416" s="742"/>
      <c r="AI416" s="742"/>
      <c r="AJ416" s="742"/>
      <c r="AK416" s="742"/>
      <c r="AL416" s="742"/>
      <c r="AM416" s="742"/>
    </row>
    <row r="417" ht="13.5" customHeight="1">
      <c r="A417" s="604" t="b">
        <v>0</v>
      </c>
      <c r="B417" s="475"/>
      <c r="C417" s="475"/>
      <c r="D417" s="492"/>
      <c r="E417" s="492"/>
      <c r="F417" s="606"/>
      <c r="G417" s="617"/>
      <c r="H417" s="492"/>
      <c r="I417" s="492"/>
      <c r="J417" s="657"/>
      <c r="K417" s="618"/>
      <c r="L417" s="622"/>
      <c r="M417" s="613"/>
      <c r="N417" s="613"/>
      <c r="O417" s="610"/>
      <c r="P417" s="610"/>
      <c r="Q417" s="612">
        <f t="shared" si="1"/>
        <v>0</v>
      </c>
      <c r="R417" s="613"/>
      <c r="S417" s="612">
        <f t="shared" si="2"/>
        <v>0</v>
      </c>
      <c r="T417" s="612">
        <f t="shared" si="3"/>
        <v>0</v>
      </c>
      <c r="U417" s="613"/>
      <c r="V417" s="612">
        <f t="shared" si="4"/>
        <v>0</v>
      </c>
      <c r="W417" s="620"/>
      <c r="X417" s="742"/>
      <c r="Y417" s="742"/>
      <c r="Z417" s="742"/>
      <c r="AA417" s="742"/>
      <c r="AB417" s="742"/>
      <c r="AC417" s="742"/>
      <c r="AD417" s="742"/>
      <c r="AE417" s="742"/>
      <c r="AF417" s="742"/>
      <c r="AG417" s="742"/>
      <c r="AH417" s="742"/>
      <c r="AI417" s="742"/>
      <c r="AJ417" s="742"/>
      <c r="AK417" s="742"/>
      <c r="AL417" s="742"/>
      <c r="AM417" s="742"/>
    </row>
    <row r="418" ht="13.5" customHeight="1">
      <c r="A418" s="604" t="b">
        <v>0</v>
      </c>
      <c r="B418" s="475"/>
      <c r="C418" s="475"/>
      <c r="D418" s="492"/>
      <c r="E418" s="492"/>
      <c r="F418" s="606"/>
      <c r="G418" s="617"/>
      <c r="H418" s="492"/>
      <c r="I418" s="492"/>
      <c r="J418" s="657"/>
      <c r="K418" s="618"/>
      <c r="L418" s="622"/>
      <c r="M418" s="613"/>
      <c r="N418" s="613"/>
      <c r="O418" s="610"/>
      <c r="P418" s="610"/>
      <c r="Q418" s="612">
        <f t="shared" si="1"/>
        <v>0</v>
      </c>
      <c r="R418" s="613"/>
      <c r="S418" s="612">
        <f t="shared" si="2"/>
        <v>0</v>
      </c>
      <c r="T418" s="612">
        <f t="shared" si="3"/>
        <v>0</v>
      </c>
      <c r="U418" s="613"/>
      <c r="V418" s="612">
        <f t="shared" si="4"/>
        <v>0</v>
      </c>
      <c r="W418" s="620"/>
      <c r="X418" s="742"/>
      <c r="Y418" s="742"/>
      <c r="Z418" s="742"/>
      <c r="AA418" s="742"/>
      <c r="AB418" s="742"/>
      <c r="AC418" s="742"/>
      <c r="AD418" s="742"/>
      <c r="AE418" s="742"/>
      <c r="AF418" s="742"/>
      <c r="AG418" s="742"/>
      <c r="AH418" s="742"/>
      <c r="AI418" s="742"/>
      <c r="AJ418" s="742"/>
      <c r="AK418" s="742"/>
      <c r="AL418" s="742"/>
      <c r="AM418" s="742"/>
    </row>
    <row r="419" ht="13.5" customHeight="1">
      <c r="A419" s="604" t="b">
        <v>0</v>
      </c>
      <c r="B419" s="475"/>
      <c r="C419" s="475"/>
      <c r="D419" s="492"/>
      <c r="E419" s="492"/>
      <c r="F419" s="606"/>
      <c r="G419" s="617"/>
      <c r="H419" s="492"/>
      <c r="I419" s="492"/>
      <c r="J419" s="657"/>
      <c r="K419" s="618"/>
      <c r="L419" s="622"/>
      <c r="M419" s="613"/>
      <c r="N419" s="613"/>
      <c r="O419" s="610"/>
      <c r="P419" s="610"/>
      <c r="Q419" s="612">
        <f t="shared" si="1"/>
        <v>0</v>
      </c>
      <c r="R419" s="613"/>
      <c r="S419" s="612">
        <f t="shared" si="2"/>
        <v>0</v>
      </c>
      <c r="T419" s="612">
        <f t="shared" si="3"/>
        <v>0</v>
      </c>
      <c r="U419" s="613"/>
      <c r="V419" s="612">
        <f t="shared" si="4"/>
        <v>0</v>
      </c>
      <c r="W419" s="620"/>
      <c r="X419" s="742"/>
      <c r="Y419" s="742"/>
      <c r="Z419" s="742"/>
      <c r="AA419" s="742"/>
      <c r="AB419" s="742"/>
      <c r="AC419" s="742"/>
      <c r="AD419" s="742"/>
      <c r="AE419" s="742"/>
      <c r="AF419" s="742"/>
      <c r="AG419" s="742"/>
      <c r="AH419" s="742"/>
      <c r="AI419" s="742"/>
      <c r="AJ419" s="742"/>
      <c r="AK419" s="742"/>
      <c r="AL419" s="742"/>
      <c r="AM419" s="742"/>
    </row>
    <row r="420" ht="13.5" customHeight="1">
      <c r="A420" s="604" t="b">
        <v>0</v>
      </c>
      <c r="B420" s="475"/>
      <c r="C420" s="475"/>
      <c r="D420" s="492"/>
      <c r="E420" s="492"/>
      <c r="F420" s="606"/>
      <c r="G420" s="617"/>
      <c r="H420" s="492"/>
      <c r="I420" s="492"/>
      <c r="J420" s="657"/>
      <c r="K420" s="618"/>
      <c r="L420" s="622"/>
      <c r="M420" s="613"/>
      <c r="N420" s="613"/>
      <c r="O420" s="610"/>
      <c r="P420" s="610"/>
      <c r="Q420" s="612">
        <f t="shared" si="1"/>
        <v>0</v>
      </c>
      <c r="R420" s="613"/>
      <c r="S420" s="612">
        <f t="shared" si="2"/>
        <v>0</v>
      </c>
      <c r="T420" s="612">
        <f t="shared" si="3"/>
        <v>0</v>
      </c>
      <c r="U420" s="613"/>
      <c r="V420" s="612">
        <f t="shared" si="4"/>
        <v>0</v>
      </c>
      <c r="W420" s="620"/>
      <c r="X420" s="742"/>
      <c r="Y420" s="742"/>
      <c r="Z420" s="742"/>
      <c r="AA420" s="742"/>
      <c r="AB420" s="742"/>
      <c r="AC420" s="742"/>
      <c r="AD420" s="742"/>
      <c r="AE420" s="742"/>
      <c r="AF420" s="742"/>
      <c r="AG420" s="742"/>
      <c r="AH420" s="742"/>
      <c r="AI420" s="742"/>
      <c r="AJ420" s="742"/>
      <c r="AK420" s="742"/>
      <c r="AL420" s="742"/>
      <c r="AM420" s="742"/>
    </row>
    <row r="421" ht="13.5" customHeight="1">
      <c r="A421" s="604" t="b">
        <v>0</v>
      </c>
      <c r="B421" s="475"/>
      <c r="C421" s="475"/>
      <c r="D421" s="492"/>
      <c r="E421" s="492"/>
      <c r="F421" s="606"/>
      <c r="G421" s="617"/>
      <c r="H421" s="492"/>
      <c r="I421" s="492"/>
      <c r="J421" s="657"/>
      <c r="K421" s="618"/>
      <c r="L421" s="622"/>
      <c r="M421" s="613"/>
      <c r="N421" s="613"/>
      <c r="O421" s="610"/>
      <c r="P421" s="610"/>
      <c r="Q421" s="612">
        <f t="shared" si="1"/>
        <v>0</v>
      </c>
      <c r="R421" s="613"/>
      <c r="S421" s="612">
        <f t="shared" si="2"/>
        <v>0</v>
      </c>
      <c r="T421" s="612">
        <f t="shared" si="3"/>
        <v>0</v>
      </c>
      <c r="U421" s="613"/>
      <c r="V421" s="612">
        <f t="shared" si="4"/>
        <v>0</v>
      </c>
      <c r="W421" s="620"/>
      <c r="X421" s="742"/>
      <c r="Y421" s="742"/>
      <c r="Z421" s="742"/>
      <c r="AA421" s="742"/>
      <c r="AB421" s="742"/>
      <c r="AC421" s="742"/>
      <c r="AD421" s="742"/>
      <c r="AE421" s="742"/>
      <c r="AF421" s="742"/>
      <c r="AG421" s="742"/>
      <c r="AH421" s="742"/>
      <c r="AI421" s="742"/>
      <c r="AJ421" s="742"/>
      <c r="AK421" s="742"/>
      <c r="AL421" s="742"/>
      <c r="AM421" s="742"/>
    </row>
    <row r="422" ht="13.5" customHeight="1">
      <c r="A422" s="604" t="b">
        <v>0</v>
      </c>
      <c r="B422" s="475"/>
      <c r="C422" s="475"/>
      <c r="D422" s="492"/>
      <c r="E422" s="492"/>
      <c r="F422" s="606"/>
      <c r="G422" s="617"/>
      <c r="H422" s="492"/>
      <c r="I422" s="492"/>
      <c r="J422" s="657"/>
      <c r="K422" s="618"/>
      <c r="L422" s="622"/>
      <c r="M422" s="613"/>
      <c r="N422" s="613"/>
      <c r="O422" s="610"/>
      <c r="P422" s="610"/>
      <c r="Q422" s="612">
        <f t="shared" si="1"/>
        <v>0</v>
      </c>
      <c r="R422" s="613"/>
      <c r="S422" s="612">
        <f t="shared" si="2"/>
        <v>0</v>
      </c>
      <c r="T422" s="612">
        <f t="shared" si="3"/>
        <v>0</v>
      </c>
      <c r="U422" s="613"/>
      <c r="V422" s="612">
        <f t="shared" si="4"/>
        <v>0</v>
      </c>
      <c r="W422" s="620"/>
      <c r="X422" s="742"/>
      <c r="Y422" s="742"/>
      <c r="Z422" s="742"/>
      <c r="AA422" s="742"/>
      <c r="AB422" s="742"/>
      <c r="AC422" s="742"/>
      <c r="AD422" s="742"/>
      <c r="AE422" s="742"/>
      <c r="AF422" s="742"/>
      <c r="AG422" s="742"/>
      <c r="AH422" s="742"/>
      <c r="AI422" s="742"/>
      <c r="AJ422" s="742"/>
      <c r="AK422" s="742"/>
      <c r="AL422" s="742"/>
      <c r="AM422" s="742"/>
    </row>
    <row r="423" ht="13.5" customHeight="1">
      <c r="A423" s="604" t="b">
        <v>0</v>
      </c>
      <c r="B423" s="475"/>
      <c r="C423" s="475"/>
      <c r="D423" s="492"/>
      <c r="E423" s="492"/>
      <c r="F423" s="606"/>
      <c r="G423" s="617"/>
      <c r="H423" s="492"/>
      <c r="I423" s="492"/>
      <c r="J423" s="657"/>
      <c r="K423" s="618"/>
      <c r="L423" s="622"/>
      <c r="M423" s="613"/>
      <c r="N423" s="613"/>
      <c r="O423" s="610"/>
      <c r="P423" s="610"/>
      <c r="Q423" s="612">
        <f t="shared" si="1"/>
        <v>0</v>
      </c>
      <c r="R423" s="613"/>
      <c r="S423" s="612">
        <f t="shared" si="2"/>
        <v>0</v>
      </c>
      <c r="T423" s="612">
        <f t="shared" si="3"/>
        <v>0</v>
      </c>
      <c r="U423" s="613"/>
      <c r="V423" s="612">
        <f t="shared" si="4"/>
        <v>0</v>
      </c>
      <c r="W423" s="620"/>
      <c r="X423" s="742"/>
      <c r="Y423" s="742"/>
      <c r="Z423" s="742"/>
      <c r="AA423" s="742"/>
      <c r="AB423" s="742"/>
      <c r="AC423" s="742"/>
      <c r="AD423" s="742"/>
      <c r="AE423" s="742"/>
      <c r="AF423" s="742"/>
      <c r="AG423" s="742"/>
      <c r="AH423" s="742"/>
      <c r="AI423" s="742"/>
      <c r="AJ423" s="742"/>
      <c r="AK423" s="742"/>
      <c r="AL423" s="742"/>
      <c r="AM423" s="742"/>
    </row>
    <row r="424" ht="13.5" customHeight="1">
      <c r="A424" s="604" t="b">
        <v>0</v>
      </c>
      <c r="B424" s="475"/>
      <c r="C424" s="475"/>
      <c r="D424" s="492"/>
      <c r="E424" s="492"/>
      <c r="F424" s="606"/>
      <c r="G424" s="617"/>
      <c r="H424" s="492"/>
      <c r="I424" s="492"/>
      <c r="J424" s="657"/>
      <c r="K424" s="618"/>
      <c r="L424" s="622"/>
      <c r="M424" s="613"/>
      <c r="N424" s="613"/>
      <c r="O424" s="610"/>
      <c r="P424" s="610"/>
      <c r="Q424" s="612">
        <f t="shared" si="1"/>
        <v>0</v>
      </c>
      <c r="R424" s="613"/>
      <c r="S424" s="612">
        <f t="shared" si="2"/>
        <v>0</v>
      </c>
      <c r="T424" s="612">
        <f t="shared" si="3"/>
        <v>0</v>
      </c>
      <c r="U424" s="613"/>
      <c r="V424" s="612">
        <f t="shared" si="4"/>
        <v>0</v>
      </c>
      <c r="W424" s="620"/>
      <c r="X424" s="742"/>
      <c r="Y424" s="742"/>
      <c r="Z424" s="742"/>
      <c r="AA424" s="742"/>
      <c r="AB424" s="742"/>
      <c r="AC424" s="742"/>
      <c r="AD424" s="742"/>
      <c r="AE424" s="742"/>
      <c r="AF424" s="742"/>
      <c r="AG424" s="742"/>
      <c r="AH424" s="742"/>
      <c r="AI424" s="742"/>
      <c r="AJ424" s="742"/>
      <c r="AK424" s="742"/>
      <c r="AL424" s="742"/>
      <c r="AM424" s="742"/>
    </row>
    <row r="425" ht="13.5" customHeight="1">
      <c r="A425" s="604" t="b">
        <v>0</v>
      </c>
      <c r="B425" s="475"/>
      <c r="C425" s="475"/>
      <c r="D425" s="492"/>
      <c r="E425" s="492"/>
      <c r="F425" s="606"/>
      <c r="G425" s="617"/>
      <c r="H425" s="492"/>
      <c r="I425" s="492"/>
      <c r="J425" s="657"/>
      <c r="K425" s="618"/>
      <c r="L425" s="622"/>
      <c r="M425" s="613"/>
      <c r="N425" s="613"/>
      <c r="O425" s="610"/>
      <c r="P425" s="610"/>
      <c r="Q425" s="612">
        <f t="shared" si="1"/>
        <v>0</v>
      </c>
      <c r="R425" s="613"/>
      <c r="S425" s="612">
        <f t="shared" si="2"/>
        <v>0</v>
      </c>
      <c r="T425" s="612">
        <f t="shared" si="3"/>
        <v>0</v>
      </c>
      <c r="U425" s="613"/>
      <c r="V425" s="612">
        <f t="shared" si="4"/>
        <v>0</v>
      </c>
      <c r="W425" s="620"/>
      <c r="X425" s="742"/>
      <c r="Y425" s="742"/>
      <c r="Z425" s="742"/>
      <c r="AA425" s="742"/>
      <c r="AB425" s="742"/>
      <c r="AC425" s="742"/>
      <c r="AD425" s="742"/>
      <c r="AE425" s="742"/>
      <c r="AF425" s="742"/>
      <c r="AG425" s="742"/>
      <c r="AH425" s="742"/>
      <c r="AI425" s="742"/>
      <c r="AJ425" s="742"/>
      <c r="AK425" s="742"/>
      <c r="AL425" s="742"/>
      <c r="AM425" s="742"/>
    </row>
    <row r="426" ht="13.5" customHeight="1">
      <c r="A426" s="604" t="b">
        <v>0</v>
      </c>
      <c r="B426" s="475"/>
      <c r="C426" s="475"/>
      <c r="D426" s="492"/>
      <c r="E426" s="492"/>
      <c r="F426" s="606"/>
      <c r="G426" s="617"/>
      <c r="H426" s="492"/>
      <c r="I426" s="492"/>
      <c r="J426" s="657"/>
      <c r="K426" s="618"/>
      <c r="L426" s="622"/>
      <c r="M426" s="613"/>
      <c r="N426" s="613"/>
      <c r="O426" s="610"/>
      <c r="P426" s="610"/>
      <c r="Q426" s="612">
        <f t="shared" si="1"/>
        <v>0</v>
      </c>
      <c r="R426" s="613"/>
      <c r="S426" s="612">
        <f t="shared" si="2"/>
        <v>0</v>
      </c>
      <c r="T426" s="612">
        <f t="shared" si="3"/>
        <v>0</v>
      </c>
      <c r="U426" s="613"/>
      <c r="V426" s="612">
        <f t="shared" si="4"/>
        <v>0</v>
      </c>
      <c r="W426" s="620"/>
      <c r="X426" s="742"/>
      <c r="Y426" s="742"/>
      <c r="Z426" s="742"/>
      <c r="AA426" s="742"/>
      <c r="AB426" s="742"/>
      <c r="AC426" s="742"/>
      <c r="AD426" s="742"/>
      <c r="AE426" s="742"/>
      <c r="AF426" s="742"/>
      <c r="AG426" s="742"/>
      <c r="AH426" s="742"/>
      <c r="AI426" s="742"/>
      <c r="AJ426" s="742"/>
      <c r="AK426" s="742"/>
      <c r="AL426" s="742"/>
      <c r="AM426" s="742"/>
    </row>
    <row r="427" ht="13.5" customHeight="1">
      <c r="A427" s="604" t="b">
        <v>0</v>
      </c>
      <c r="B427" s="475"/>
      <c r="C427" s="475"/>
      <c r="D427" s="492"/>
      <c r="E427" s="492"/>
      <c r="F427" s="606"/>
      <c r="G427" s="617"/>
      <c r="H427" s="492"/>
      <c r="I427" s="492"/>
      <c r="J427" s="657"/>
      <c r="K427" s="618"/>
      <c r="L427" s="622"/>
      <c r="M427" s="613"/>
      <c r="N427" s="613"/>
      <c r="O427" s="610"/>
      <c r="P427" s="610"/>
      <c r="Q427" s="612">
        <f t="shared" si="1"/>
        <v>0</v>
      </c>
      <c r="R427" s="613"/>
      <c r="S427" s="612">
        <f t="shared" si="2"/>
        <v>0</v>
      </c>
      <c r="T427" s="612">
        <f t="shared" si="3"/>
        <v>0</v>
      </c>
      <c r="U427" s="613"/>
      <c r="V427" s="612">
        <f t="shared" si="4"/>
        <v>0</v>
      </c>
      <c r="W427" s="620"/>
      <c r="X427" s="742"/>
      <c r="Y427" s="742"/>
      <c r="Z427" s="742"/>
      <c r="AA427" s="742"/>
      <c r="AB427" s="742"/>
      <c r="AC427" s="742"/>
      <c r="AD427" s="742"/>
      <c r="AE427" s="742"/>
      <c r="AF427" s="742"/>
      <c r="AG427" s="742"/>
      <c r="AH427" s="742"/>
      <c r="AI427" s="742"/>
      <c r="AJ427" s="742"/>
      <c r="AK427" s="742"/>
      <c r="AL427" s="742"/>
      <c r="AM427" s="742"/>
    </row>
    <row r="428" ht="13.5" customHeight="1">
      <c r="A428" s="604" t="b">
        <v>0</v>
      </c>
      <c r="B428" s="475"/>
      <c r="C428" s="475"/>
      <c r="D428" s="492"/>
      <c r="E428" s="492"/>
      <c r="F428" s="606"/>
      <c r="G428" s="617"/>
      <c r="H428" s="492"/>
      <c r="I428" s="492"/>
      <c r="J428" s="657"/>
      <c r="K428" s="618"/>
      <c r="L428" s="622"/>
      <c r="M428" s="613"/>
      <c r="N428" s="613"/>
      <c r="O428" s="610"/>
      <c r="P428" s="610"/>
      <c r="Q428" s="612">
        <f t="shared" si="1"/>
        <v>0</v>
      </c>
      <c r="R428" s="613"/>
      <c r="S428" s="612">
        <f t="shared" si="2"/>
        <v>0</v>
      </c>
      <c r="T428" s="612">
        <f t="shared" si="3"/>
        <v>0</v>
      </c>
      <c r="U428" s="613"/>
      <c r="V428" s="612">
        <f t="shared" si="4"/>
        <v>0</v>
      </c>
      <c r="W428" s="620"/>
      <c r="X428" s="742"/>
      <c r="Y428" s="742"/>
      <c r="Z428" s="742"/>
      <c r="AA428" s="742"/>
      <c r="AB428" s="742"/>
      <c r="AC428" s="742"/>
      <c r="AD428" s="742"/>
      <c r="AE428" s="742"/>
      <c r="AF428" s="742"/>
      <c r="AG428" s="742"/>
      <c r="AH428" s="742"/>
      <c r="AI428" s="742"/>
      <c r="AJ428" s="742"/>
      <c r="AK428" s="742"/>
      <c r="AL428" s="742"/>
      <c r="AM428" s="742"/>
    </row>
    <row r="429" ht="13.5" customHeight="1">
      <c r="A429" s="604" t="b">
        <v>0</v>
      </c>
      <c r="B429" s="475"/>
      <c r="C429" s="475"/>
      <c r="D429" s="492"/>
      <c r="E429" s="492"/>
      <c r="F429" s="606"/>
      <c r="G429" s="617"/>
      <c r="H429" s="492"/>
      <c r="I429" s="492"/>
      <c r="J429" s="657"/>
      <c r="K429" s="618"/>
      <c r="L429" s="622"/>
      <c r="M429" s="613"/>
      <c r="N429" s="613"/>
      <c r="O429" s="610"/>
      <c r="P429" s="610"/>
      <c r="Q429" s="612">
        <f t="shared" si="1"/>
        <v>0</v>
      </c>
      <c r="R429" s="613"/>
      <c r="S429" s="612">
        <f t="shared" si="2"/>
        <v>0</v>
      </c>
      <c r="T429" s="612">
        <f t="shared" si="3"/>
        <v>0</v>
      </c>
      <c r="U429" s="613"/>
      <c r="V429" s="612">
        <f t="shared" si="4"/>
        <v>0</v>
      </c>
      <c r="W429" s="620"/>
      <c r="X429" s="742"/>
      <c r="Y429" s="742"/>
      <c r="Z429" s="742"/>
      <c r="AA429" s="742"/>
      <c r="AB429" s="742"/>
      <c r="AC429" s="742"/>
      <c r="AD429" s="742"/>
      <c r="AE429" s="742"/>
      <c r="AF429" s="742"/>
      <c r="AG429" s="742"/>
      <c r="AH429" s="742"/>
      <c r="AI429" s="742"/>
      <c r="AJ429" s="742"/>
      <c r="AK429" s="742"/>
      <c r="AL429" s="742"/>
      <c r="AM429" s="742"/>
    </row>
    <row r="430" ht="13.5" customHeight="1">
      <c r="A430" s="604" t="b">
        <v>0</v>
      </c>
      <c r="B430" s="475"/>
      <c r="C430" s="475"/>
      <c r="D430" s="492"/>
      <c r="E430" s="492"/>
      <c r="F430" s="606"/>
      <c r="G430" s="617"/>
      <c r="H430" s="492"/>
      <c r="I430" s="492"/>
      <c r="J430" s="657"/>
      <c r="K430" s="618"/>
      <c r="L430" s="622"/>
      <c r="M430" s="613"/>
      <c r="N430" s="613"/>
      <c r="O430" s="610"/>
      <c r="P430" s="610"/>
      <c r="Q430" s="612">
        <f t="shared" si="1"/>
        <v>0</v>
      </c>
      <c r="R430" s="613"/>
      <c r="S430" s="612">
        <f t="shared" si="2"/>
        <v>0</v>
      </c>
      <c r="T430" s="612">
        <f t="shared" si="3"/>
        <v>0</v>
      </c>
      <c r="U430" s="613"/>
      <c r="V430" s="612">
        <f t="shared" si="4"/>
        <v>0</v>
      </c>
      <c r="W430" s="620"/>
      <c r="X430" s="742"/>
      <c r="Y430" s="742"/>
      <c r="Z430" s="742"/>
      <c r="AA430" s="742"/>
      <c r="AB430" s="742"/>
      <c r="AC430" s="742"/>
      <c r="AD430" s="742"/>
      <c r="AE430" s="742"/>
      <c r="AF430" s="742"/>
      <c r="AG430" s="742"/>
      <c r="AH430" s="742"/>
      <c r="AI430" s="742"/>
      <c r="AJ430" s="742"/>
      <c r="AK430" s="742"/>
      <c r="AL430" s="742"/>
      <c r="AM430" s="742"/>
    </row>
    <row r="431" ht="13.5" customHeight="1">
      <c r="A431" s="604" t="b">
        <v>0</v>
      </c>
      <c r="B431" s="475"/>
      <c r="C431" s="475"/>
      <c r="D431" s="492"/>
      <c r="E431" s="492"/>
      <c r="F431" s="606"/>
      <c r="G431" s="617"/>
      <c r="H431" s="492"/>
      <c r="I431" s="492"/>
      <c r="J431" s="657"/>
      <c r="K431" s="618"/>
      <c r="L431" s="622"/>
      <c r="M431" s="613"/>
      <c r="N431" s="613"/>
      <c r="O431" s="610"/>
      <c r="P431" s="610"/>
      <c r="Q431" s="612">
        <f t="shared" si="1"/>
        <v>0</v>
      </c>
      <c r="R431" s="613"/>
      <c r="S431" s="612">
        <f t="shared" si="2"/>
        <v>0</v>
      </c>
      <c r="T431" s="612">
        <f t="shared" si="3"/>
        <v>0</v>
      </c>
      <c r="U431" s="613"/>
      <c r="V431" s="612">
        <f t="shared" si="4"/>
        <v>0</v>
      </c>
      <c r="W431" s="620"/>
      <c r="X431" s="742"/>
      <c r="Y431" s="742"/>
      <c r="Z431" s="742"/>
      <c r="AA431" s="742"/>
      <c r="AB431" s="742"/>
      <c r="AC431" s="742"/>
      <c r="AD431" s="742"/>
      <c r="AE431" s="742"/>
      <c r="AF431" s="742"/>
      <c r="AG431" s="742"/>
      <c r="AH431" s="742"/>
      <c r="AI431" s="742"/>
      <c r="AJ431" s="742"/>
      <c r="AK431" s="742"/>
      <c r="AL431" s="742"/>
      <c r="AM431" s="742"/>
    </row>
    <row r="432" ht="13.5" customHeight="1">
      <c r="A432" s="604" t="b">
        <v>0</v>
      </c>
      <c r="B432" s="475"/>
      <c r="C432" s="475"/>
      <c r="D432" s="492"/>
      <c r="E432" s="492"/>
      <c r="F432" s="606"/>
      <c r="G432" s="617"/>
      <c r="H432" s="492"/>
      <c r="I432" s="492"/>
      <c r="J432" s="657"/>
      <c r="K432" s="618"/>
      <c r="L432" s="622"/>
      <c r="M432" s="613"/>
      <c r="N432" s="613"/>
      <c r="O432" s="610"/>
      <c r="P432" s="610"/>
      <c r="Q432" s="612">
        <f t="shared" si="1"/>
        <v>0</v>
      </c>
      <c r="R432" s="613"/>
      <c r="S432" s="612">
        <f t="shared" si="2"/>
        <v>0</v>
      </c>
      <c r="T432" s="612">
        <f t="shared" si="3"/>
        <v>0</v>
      </c>
      <c r="U432" s="613"/>
      <c r="V432" s="612">
        <f t="shared" si="4"/>
        <v>0</v>
      </c>
      <c r="W432" s="620"/>
      <c r="X432" s="742"/>
      <c r="Y432" s="742"/>
      <c r="Z432" s="742"/>
      <c r="AA432" s="742"/>
      <c r="AB432" s="742"/>
      <c r="AC432" s="742"/>
      <c r="AD432" s="742"/>
      <c r="AE432" s="742"/>
      <c r="AF432" s="742"/>
      <c r="AG432" s="742"/>
      <c r="AH432" s="742"/>
      <c r="AI432" s="742"/>
      <c r="AJ432" s="742"/>
      <c r="AK432" s="742"/>
      <c r="AL432" s="742"/>
      <c r="AM432" s="742"/>
    </row>
    <row r="433" ht="13.5" customHeight="1">
      <c r="A433" s="604" t="b">
        <v>0</v>
      </c>
      <c r="B433" s="475"/>
      <c r="C433" s="475"/>
      <c r="D433" s="492"/>
      <c r="E433" s="492"/>
      <c r="F433" s="606"/>
      <c r="G433" s="617"/>
      <c r="H433" s="492"/>
      <c r="I433" s="492"/>
      <c r="J433" s="657"/>
      <c r="K433" s="618"/>
      <c r="L433" s="622"/>
      <c r="M433" s="613"/>
      <c r="N433" s="613"/>
      <c r="O433" s="610"/>
      <c r="P433" s="610"/>
      <c r="Q433" s="612">
        <f t="shared" si="1"/>
        <v>0</v>
      </c>
      <c r="R433" s="613"/>
      <c r="S433" s="612">
        <f t="shared" si="2"/>
        <v>0</v>
      </c>
      <c r="T433" s="612">
        <f t="shared" si="3"/>
        <v>0</v>
      </c>
      <c r="U433" s="613"/>
      <c r="V433" s="612">
        <f t="shared" si="4"/>
        <v>0</v>
      </c>
      <c r="W433" s="620"/>
      <c r="X433" s="742"/>
      <c r="Y433" s="742"/>
      <c r="Z433" s="742"/>
      <c r="AA433" s="742"/>
      <c r="AB433" s="742"/>
      <c r="AC433" s="742"/>
      <c r="AD433" s="742"/>
      <c r="AE433" s="742"/>
      <c r="AF433" s="742"/>
      <c r="AG433" s="742"/>
      <c r="AH433" s="742"/>
      <c r="AI433" s="742"/>
      <c r="AJ433" s="742"/>
      <c r="AK433" s="742"/>
      <c r="AL433" s="742"/>
      <c r="AM433" s="742"/>
    </row>
    <row r="434" ht="13.5" customHeight="1">
      <c r="A434" s="604" t="b">
        <v>0</v>
      </c>
      <c r="B434" s="475"/>
      <c r="C434" s="475"/>
      <c r="D434" s="492"/>
      <c r="E434" s="492"/>
      <c r="F434" s="606"/>
      <c r="G434" s="617"/>
      <c r="H434" s="492"/>
      <c r="I434" s="492"/>
      <c r="J434" s="657"/>
      <c r="K434" s="618"/>
      <c r="L434" s="622"/>
      <c r="M434" s="613"/>
      <c r="N434" s="613"/>
      <c r="O434" s="610"/>
      <c r="P434" s="610"/>
      <c r="Q434" s="612">
        <f t="shared" si="1"/>
        <v>0</v>
      </c>
      <c r="R434" s="613"/>
      <c r="S434" s="612">
        <f t="shared" si="2"/>
        <v>0</v>
      </c>
      <c r="T434" s="612">
        <f t="shared" si="3"/>
        <v>0</v>
      </c>
      <c r="U434" s="613"/>
      <c r="V434" s="612">
        <f t="shared" si="4"/>
        <v>0</v>
      </c>
      <c r="W434" s="620"/>
      <c r="X434" s="742"/>
      <c r="Y434" s="742"/>
      <c r="Z434" s="742"/>
      <c r="AA434" s="742"/>
      <c r="AB434" s="742"/>
      <c r="AC434" s="742"/>
      <c r="AD434" s="742"/>
      <c r="AE434" s="742"/>
      <c r="AF434" s="742"/>
      <c r="AG434" s="742"/>
      <c r="AH434" s="742"/>
      <c r="AI434" s="742"/>
      <c r="AJ434" s="742"/>
      <c r="AK434" s="742"/>
      <c r="AL434" s="742"/>
      <c r="AM434" s="742"/>
    </row>
    <row r="435" ht="13.5" customHeight="1">
      <c r="A435" s="604" t="b">
        <v>0</v>
      </c>
      <c r="B435" s="475"/>
      <c r="C435" s="475"/>
      <c r="D435" s="492"/>
      <c r="E435" s="492"/>
      <c r="F435" s="606"/>
      <c r="G435" s="617"/>
      <c r="H435" s="492"/>
      <c r="I435" s="492"/>
      <c r="J435" s="657"/>
      <c r="K435" s="618"/>
      <c r="L435" s="622"/>
      <c r="M435" s="613"/>
      <c r="N435" s="613"/>
      <c r="O435" s="610"/>
      <c r="P435" s="610"/>
      <c r="Q435" s="612">
        <f t="shared" si="1"/>
        <v>0</v>
      </c>
      <c r="R435" s="613"/>
      <c r="S435" s="612">
        <f t="shared" si="2"/>
        <v>0</v>
      </c>
      <c r="T435" s="612">
        <f t="shared" si="3"/>
        <v>0</v>
      </c>
      <c r="U435" s="613"/>
      <c r="V435" s="612">
        <f t="shared" si="4"/>
        <v>0</v>
      </c>
      <c r="W435" s="620"/>
      <c r="X435" s="742"/>
      <c r="Y435" s="742"/>
      <c r="Z435" s="742"/>
      <c r="AA435" s="742"/>
      <c r="AB435" s="742"/>
      <c r="AC435" s="742"/>
      <c r="AD435" s="742"/>
      <c r="AE435" s="742"/>
      <c r="AF435" s="742"/>
      <c r="AG435" s="742"/>
      <c r="AH435" s="742"/>
      <c r="AI435" s="742"/>
      <c r="AJ435" s="742"/>
      <c r="AK435" s="742"/>
      <c r="AL435" s="742"/>
      <c r="AM435" s="742"/>
    </row>
    <row r="436" ht="13.5" customHeight="1">
      <c r="A436" s="604" t="b">
        <v>0</v>
      </c>
      <c r="B436" s="475"/>
      <c r="C436" s="475"/>
      <c r="D436" s="492"/>
      <c r="E436" s="492"/>
      <c r="F436" s="606"/>
      <c r="G436" s="617"/>
      <c r="H436" s="492"/>
      <c r="I436" s="492"/>
      <c r="J436" s="657"/>
      <c r="K436" s="618"/>
      <c r="L436" s="622"/>
      <c r="M436" s="613"/>
      <c r="N436" s="613"/>
      <c r="O436" s="610"/>
      <c r="P436" s="610"/>
      <c r="Q436" s="612">
        <f t="shared" si="1"/>
        <v>0</v>
      </c>
      <c r="R436" s="613"/>
      <c r="S436" s="612">
        <f t="shared" si="2"/>
        <v>0</v>
      </c>
      <c r="T436" s="612">
        <f t="shared" si="3"/>
        <v>0</v>
      </c>
      <c r="U436" s="613"/>
      <c r="V436" s="612">
        <f t="shared" si="4"/>
        <v>0</v>
      </c>
      <c r="W436" s="620"/>
      <c r="X436" s="742"/>
      <c r="Y436" s="742"/>
      <c r="Z436" s="742"/>
      <c r="AA436" s="742"/>
      <c r="AB436" s="742"/>
      <c r="AC436" s="742"/>
      <c r="AD436" s="742"/>
      <c r="AE436" s="742"/>
      <c r="AF436" s="742"/>
      <c r="AG436" s="742"/>
      <c r="AH436" s="742"/>
      <c r="AI436" s="742"/>
      <c r="AJ436" s="742"/>
      <c r="AK436" s="742"/>
      <c r="AL436" s="742"/>
      <c r="AM436" s="742"/>
    </row>
    <row r="437" ht="13.5" customHeight="1">
      <c r="A437" s="604" t="b">
        <v>0</v>
      </c>
      <c r="B437" s="475"/>
      <c r="C437" s="475"/>
      <c r="D437" s="492"/>
      <c r="E437" s="492"/>
      <c r="F437" s="606"/>
      <c r="G437" s="617"/>
      <c r="H437" s="492"/>
      <c r="I437" s="492"/>
      <c r="J437" s="657"/>
      <c r="K437" s="618"/>
      <c r="L437" s="622"/>
      <c r="M437" s="613"/>
      <c r="N437" s="613"/>
      <c r="O437" s="610"/>
      <c r="P437" s="610"/>
      <c r="Q437" s="612">
        <f t="shared" si="1"/>
        <v>0</v>
      </c>
      <c r="R437" s="613"/>
      <c r="S437" s="612">
        <f t="shared" si="2"/>
        <v>0</v>
      </c>
      <c r="T437" s="612">
        <f t="shared" si="3"/>
        <v>0</v>
      </c>
      <c r="U437" s="613"/>
      <c r="V437" s="612">
        <f t="shared" si="4"/>
        <v>0</v>
      </c>
      <c r="W437" s="620"/>
      <c r="X437" s="742"/>
      <c r="Y437" s="742"/>
      <c r="Z437" s="742"/>
      <c r="AA437" s="742"/>
      <c r="AB437" s="742"/>
      <c r="AC437" s="742"/>
      <c r="AD437" s="742"/>
      <c r="AE437" s="742"/>
      <c r="AF437" s="742"/>
      <c r="AG437" s="742"/>
      <c r="AH437" s="742"/>
      <c r="AI437" s="742"/>
      <c r="AJ437" s="742"/>
      <c r="AK437" s="742"/>
      <c r="AL437" s="742"/>
      <c r="AM437" s="742"/>
    </row>
    <row r="438" ht="13.5" customHeight="1">
      <c r="A438" s="604" t="b">
        <v>0</v>
      </c>
      <c r="B438" s="475"/>
      <c r="C438" s="475"/>
      <c r="D438" s="492"/>
      <c r="E438" s="492"/>
      <c r="F438" s="606"/>
      <c r="G438" s="617"/>
      <c r="H438" s="492"/>
      <c r="I438" s="492"/>
      <c r="J438" s="657"/>
      <c r="K438" s="618"/>
      <c r="L438" s="622"/>
      <c r="M438" s="613"/>
      <c r="N438" s="613"/>
      <c r="O438" s="610"/>
      <c r="P438" s="610"/>
      <c r="Q438" s="612">
        <f t="shared" si="1"/>
        <v>0</v>
      </c>
      <c r="R438" s="613"/>
      <c r="S438" s="612">
        <f t="shared" si="2"/>
        <v>0</v>
      </c>
      <c r="T438" s="612">
        <f t="shared" si="3"/>
        <v>0</v>
      </c>
      <c r="U438" s="613"/>
      <c r="V438" s="612">
        <f t="shared" si="4"/>
        <v>0</v>
      </c>
      <c r="W438" s="620"/>
      <c r="X438" s="742"/>
      <c r="Y438" s="742"/>
      <c r="Z438" s="742"/>
      <c r="AA438" s="742"/>
      <c r="AB438" s="742"/>
      <c r="AC438" s="742"/>
      <c r="AD438" s="742"/>
      <c r="AE438" s="742"/>
      <c r="AF438" s="742"/>
      <c r="AG438" s="742"/>
      <c r="AH438" s="742"/>
      <c r="AI438" s="742"/>
      <c r="AJ438" s="742"/>
      <c r="AK438" s="742"/>
      <c r="AL438" s="742"/>
      <c r="AM438" s="742"/>
    </row>
    <row r="439" ht="13.5" customHeight="1">
      <c r="A439" s="604" t="b">
        <v>0</v>
      </c>
      <c r="B439" s="475"/>
      <c r="C439" s="475"/>
      <c r="D439" s="492"/>
      <c r="E439" s="492"/>
      <c r="F439" s="606"/>
      <c r="G439" s="617"/>
      <c r="H439" s="492"/>
      <c r="I439" s="492"/>
      <c r="J439" s="657"/>
      <c r="K439" s="618"/>
      <c r="L439" s="622"/>
      <c r="M439" s="613"/>
      <c r="N439" s="613"/>
      <c r="O439" s="610"/>
      <c r="P439" s="610"/>
      <c r="Q439" s="612">
        <f t="shared" si="1"/>
        <v>0</v>
      </c>
      <c r="R439" s="613"/>
      <c r="S439" s="612">
        <f t="shared" si="2"/>
        <v>0</v>
      </c>
      <c r="T439" s="612">
        <f t="shared" si="3"/>
        <v>0</v>
      </c>
      <c r="U439" s="613"/>
      <c r="V439" s="612">
        <f t="shared" si="4"/>
        <v>0</v>
      </c>
      <c r="W439" s="620"/>
      <c r="X439" s="742"/>
      <c r="Y439" s="742"/>
      <c r="Z439" s="742"/>
      <c r="AA439" s="742"/>
      <c r="AB439" s="742"/>
      <c r="AC439" s="742"/>
      <c r="AD439" s="742"/>
      <c r="AE439" s="742"/>
      <c r="AF439" s="742"/>
      <c r="AG439" s="742"/>
      <c r="AH439" s="742"/>
      <c r="AI439" s="742"/>
      <c r="AJ439" s="742"/>
      <c r="AK439" s="742"/>
      <c r="AL439" s="742"/>
      <c r="AM439" s="742"/>
    </row>
    <row r="440" ht="13.5" customHeight="1">
      <c r="A440" s="604" t="b">
        <v>0</v>
      </c>
      <c r="B440" s="475"/>
      <c r="C440" s="475"/>
      <c r="D440" s="492"/>
      <c r="E440" s="492"/>
      <c r="F440" s="606"/>
      <c r="G440" s="617"/>
      <c r="H440" s="492"/>
      <c r="I440" s="492"/>
      <c r="J440" s="657"/>
      <c r="K440" s="618"/>
      <c r="L440" s="622"/>
      <c r="M440" s="613"/>
      <c r="N440" s="613"/>
      <c r="O440" s="610"/>
      <c r="P440" s="610"/>
      <c r="Q440" s="612">
        <f t="shared" si="1"/>
        <v>0</v>
      </c>
      <c r="R440" s="613"/>
      <c r="S440" s="612">
        <f t="shared" si="2"/>
        <v>0</v>
      </c>
      <c r="T440" s="612">
        <f t="shared" si="3"/>
        <v>0</v>
      </c>
      <c r="U440" s="613"/>
      <c r="V440" s="612">
        <f t="shared" si="4"/>
        <v>0</v>
      </c>
      <c r="W440" s="620"/>
      <c r="X440" s="742"/>
      <c r="Y440" s="742"/>
      <c r="Z440" s="742"/>
      <c r="AA440" s="742"/>
      <c r="AB440" s="742"/>
      <c r="AC440" s="742"/>
      <c r="AD440" s="742"/>
      <c r="AE440" s="742"/>
      <c r="AF440" s="742"/>
      <c r="AG440" s="742"/>
      <c r="AH440" s="742"/>
      <c r="AI440" s="742"/>
      <c r="AJ440" s="742"/>
      <c r="AK440" s="742"/>
      <c r="AL440" s="742"/>
      <c r="AM440" s="742"/>
    </row>
    <row r="441" ht="13.5" customHeight="1">
      <c r="A441" s="604" t="b">
        <v>0</v>
      </c>
      <c r="B441" s="475"/>
      <c r="C441" s="475"/>
      <c r="D441" s="492"/>
      <c r="E441" s="492"/>
      <c r="F441" s="606"/>
      <c r="G441" s="617"/>
      <c r="H441" s="492"/>
      <c r="I441" s="492"/>
      <c r="J441" s="657"/>
      <c r="K441" s="618"/>
      <c r="L441" s="622"/>
      <c r="M441" s="613"/>
      <c r="N441" s="613"/>
      <c r="O441" s="610"/>
      <c r="P441" s="610"/>
      <c r="Q441" s="612">
        <f t="shared" si="1"/>
        <v>0</v>
      </c>
      <c r="R441" s="613"/>
      <c r="S441" s="612">
        <f t="shared" si="2"/>
        <v>0</v>
      </c>
      <c r="T441" s="612">
        <f t="shared" si="3"/>
        <v>0</v>
      </c>
      <c r="U441" s="613"/>
      <c r="V441" s="612">
        <f t="shared" si="4"/>
        <v>0</v>
      </c>
      <c r="W441" s="620"/>
      <c r="X441" s="742"/>
      <c r="Y441" s="742"/>
      <c r="Z441" s="742"/>
      <c r="AA441" s="742"/>
      <c r="AB441" s="742"/>
      <c r="AC441" s="742"/>
      <c r="AD441" s="742"/>
      <c r="AE441" s="742"/>
      <c r="AF441" s="742"/>
      <c r="AG441" s="742"/>
      <c r="AH441" s="742"/>
      <c r="AI441" s="742"/>
      <c r="AJ441" s="742"/>
      <c r="AK441" s="742"/>
      <c r="AL441" s="742"/>
      <c r="AM441" s="742"/>
    </row>
    <row r="442" ht="13.5" customHeight="1">
      <c r="A442" s="604" t="b">
        <v>0</v>
      </c>
      <c r="B442" s="475"/>
      <c r="C442" s="475"/>
      <c r="D442" s="492"/>
      <c r="E442" s="492"/>
      <c r="F442" s="606"/>
      <c r="G442" s="617"/>
      <c r="H442" s="492"/>
      <c r="I442" s="492"/>
      <c r="J442" s="657"/>
      <c r="K442" s="618"/>
      <c r="L442" s="622"/>
      <c r="M442" s="613"/>
      <c r="N442" s="613"/>
      <c r="O442" s="610"/>
      <c r="P442" s="610"/>
      <c r="Q442" s="612">
        <f t="shared" si="1"/>
        <v>0</v>
      </c>
      <c r="R442" s="613"/>
      <c r="S442" s="612">
        <f t="shared" si="2"/>
        <v>0</v>
      </c>
      <c r="T442" s="612">
        <f t="shared" si="3"/>
        <v>0</v>
      </c>
      <c r="U442" s="613"/>
      <c r="V442" s="612">
        <f t="shared" si="4"/>
        <v>0</v>
      </c>
      <c r="W442" s="620"/>
      <c r="X442" s="742"/>
      <c r="Y442" s="742"/>
      <c r="Z442" s="742"/>
      <c r="AA442" s="742"/>
      <c r="AB442" s="742"/>
      <c r="AC442" s="742"/>
      <c r="AD442" s="742"/>
      <c r="AE442" s="742"/>
      <c r="AF442" s="742"/>
      <c r="AG442" s="742"/>
      <c r="AH442" s="742"/>
      <c r="AI442" s="742"/>
      <c r="AJ442" s="742"/>
      <c r="AK442" s="742"/>
      <c r="AL442" s="742"/>
      <c r="AM442" s="742"/>
    </row>
    <row r="443" ht="13.5" customHeight="1">
      <c r="A443" s="604" t="b">
        <v>0</v>
      </c>
      <c r="B443" s="475"/>
      <c r="C443" s="475"/>
      <c r="D443" s="492"/>
      <c r="E443" s="492"/>
      <c r="F443" s="606"/>
      <c r="G443" s="617"/>
      <c r="H443" s="492"/>
      <c r="I443" s="492"/>
      <c r="J443" s="657"/>
      <c r="K443" s="618"/>
      <c r="L443" s="622"/>
      <c r="M443" s="613"/>
      <c r="N443" s="613"/>
      <c r="O443" s="610"/>
      <c r="P443" s="610"/>
      <c r="Q443" s="612">
        <f t="shared" si="1"/>
        <v>0</v>
      </c>
      <c r="R443" s="613"/>
      <c r="S443" s="612">
        <f t="shared" si="2"/>
        <v>0</v>
      </c>
      <c r="T443" s="612">
        <f t="shared" si="3"/>
        <v>0</v>
      </c>
      <c r="U443" s="613"/>
      <c r="V443" s="612">
        <f t="shared" si="4"/>
        <v>0</v>
      </c>
      <c r="W443" s="620"/>
      <c r="X443" s="742"/>
      <c r="Y443" s="742"/>
      <c r="Z443" s="742"/>
      <c r="AA443" s="742"/>
      <c r="AB443" s="742"/>
      <c r="AC443" s="742"/>
      <c r="AD443" s="742"/>
      <c r="AE443" s="742"/>
      <c r="AF443" s="742"/>
      <c r="AG443" s="742"/>
      <c r="AH443" s="742"/>
      <c r="AI443" s="742"/>
      <c r="AJ443" s="742"/>
      <c r="AK443" s="742"/>
      <c r="AL443" s="742"/>
      <c r="AM443" s="742"/>
    </row>
    <row r="444" ht="13.5" customHeight="1">
      <c r="A444" s="604" t="b">
        <v>0</v>
      </c>
      <c r="B444" s="475"/>
      <c r="C444" s="475"/>
      <c r="D444" s="492"/>
      <c r="E444" s="492"/>
      <c r="F444" s="606"/>
      <c r="G444" s="617"/>
      <c r="H444" s="492"/>
      <c r="I444" s="492"/>
      <c r="J444" s="657"/>
      <c r="K444" s="618"/>
      <c r="L444" s="622"/>
      <c r="M444" s="613"/>
      <c r="N444" s="613"/>
      <c r="O444" s="610"/>
      <c r="P444" s="610"/>
      <c r="Q444" s="612">
        <f t="shared" si="1"/>
        <v>0</v>
      </c>
      <c r="R444" s="613"/>
      <c r="S444" s="612">
        <f t="shared" si="2"/>
        <v>0</v>
      </c>
      <c r="T444" s="612">
        <f t="shared" si="3"/>
        <v>0</v>
      </c>
      <c r="U444" s="613"/>
      <c r="V444" s="612">
        <f t="shared" si="4"/>
        <v>0</v>
      </c>
      <c r="W444" s="620"/>
      <c r="X444" s="742"/>
      <c r="Y444" s="742"/>
      <c r="Z444" s="742"/>
      <c r="AA444" s="742"/>
      <c r="AB444" s="742"/>
      <c r="AC444" s="742"/>
      <c r="AD444" s="742"/>
      <c r="AE444" s="742"/>
      <c r="AF444" s="742"/>
      <c r="AG444" s="742"/>
      <c r="AH444" s="742"/>
      <c r="AI444" s="742"/>
      <c r="AJ444" s="742"/>
      <c r="AK444" s="742"/>
      <c r="AL444" s="742"/>
      <c r="AM444" s="742"/>
    </row>
    <row r="445" ht="13.5" customHeight="1">
      <c r="A445" s="604" t="b">
        <v>0</v>
      </c>
      <c r="B445" s="475"/>
      <c r="C445" s="475"/>
      <c r="D445" s="492"/>
      <c r="E445" s="492"/>
      <c r="F445" s="606"/>
      <c r="G445" s="617"/>
      <c r="H445" s="492"/>
      <c r="I445" s="492"/>
      <c r="J445" s="657"/>
      <c r="K445" s="618"/>
      <c r="L445" s="622"/>
      <c r="M445" s="613"/>
      <c r="N445" s="613"/>
      <c r="O445" s="610"/>
      <c r="P445" s="610"/>
      <c r="Q445" s="612">
        <f t="shared" si="1"/>
        <v>0</v>
      </c>
      <c r="R445" s="613"/>
      <c r="S445" s="612">
        <f t="shared" si="2"/>
        <v>0</v>
      </c>
      <c r="T445" s="612">
        <f t="shared" si="3"/>
        <v>0</v>
      </c>
      <c r="U445" s="613"/>
      <c r="V445" s="612">
        <f t="shared" si="4"/>
        <v>0</v>
      </c>
      <c r="W445" s="620"/>
      <c r="X445" s="742"/>
      <c r="Y445" s="742"/>
      <c r="Z445" s="742"/>
      <c r="AA445" s="742"/>
      <c r="AB445" s="742"/>
      <c r="AC445" s="742"/>
      <c r="AD445" s="742"/>
      <c r="AE445" s="742"/>
      <c r="AF445" s="742"/>
      <c r="AG445" s="742"/>
      <c r="AH445" s="742"/>
      <c r="AI445" s="742"/>
      <c r="AJ445" s="742"/>
      <c r="AK445" s="742"/>
      <c r="AL445" s="742"/>
      <c r="AM445" s="742"/>
    </row>
    <row r="446" ht="13.5" customHeight="1">
      <c r="A446" s="604" t="b">
        <v>0</v>
      </c>
      <c r="B446" s="475"/>
      <c r="C446" s="475"/>
      <c r="D446" s="492"/>
      <c r="E446" s="492"/>
      <c r="F446" s="606"/>
      <c r="G446" s="617"/>
      <c r="H446" s="492"/>
      <c r="I446" s="492"/>
      <c r="J446" s="657"/>
      <c r="K446" s="618"/>
      <c r="L446" s="622"/>
      <c r="M446" s="613"/>
      <c r="N446" s="613"/>
      <c r="O446" s="610"/>
      <c r="P446" s="610"/>
      <c r="Q446" s="612">
        <f t="shared" si="1"/>
        <v>0</v>
      </c>
      <c r="R446" s="613"/>
      <c r="S446" s="612">
        <f t="shared" si="2"/>
        <v>0</v>
      </c>
      <c r="T446" s="612">
        <f t="shared" si="3"/>
        <v>0</v>
      </c>
      <c r="U446" s="613"/>
      <c r="V446" s="612">
        <f t="shared" si="4"/>
        <v>0</v>
      </c>
      <c r="W446" s="620"/>
      <c r="X446" s="742"/>
      <c r="Y446" s="742"/>
      <c r="Z446" s="742"/>
      <c r="AA446" s="742"/>
      <c r="AB446" s="742"/>
      <c r="AC446" s="742"/>
      <c r="AD446" s="742"/>
      <c r="AE446" s="742"/>
      <c r="AF446" s="742"/>
      <c r="AG446" s="742"/>
      <c r="AH446" s="742"/>
      <c r="AI446" s="742"/>
      <c r="AJ446" s="742"/>
      <c r="AK446" s="742"/>
      <c r="AL446" s="742"/>
      <c r="AM446" s="742"/>
    </row>
    <row r="447" ht="13.5" customHeight="1">
      <c r="A447" s="604" t="b">
        <v>0</v>
      </c>
      <c r="B447" s="475"/>
      <c r="C447" s="475"/>
      <c r="D447" s="492"/>
      <c r="E447" s="492"/>
      <c r="F447" s="606"/>
      <c r="G447" s="617"/>
      <c r="H447" s="492"/>
      <c r="I447" s="492"/>
      <c r="J447" s="657"/>
      <c r="K447" s="618"/>
      <c r="L447" s="622"/>
      <c r="M447" s="613"/>
      <c r="N447" s="613"/>
      <c r="O447" s="610"/>
      <c r="P447" s="610"/>
      <c r="Q447" s="612">
        <f t="shared" si="1"/>
        <v>0</v>
      </c>
      <c r="R447" s="613"/>
      <c r="S447" s="612">
        <f t="shared" si="2"/>
        <v>0</v>
      </c>
      <c r="T447" s="612">
        <f t="shared" si="3"/>
        <v>0</v>
      </c>
      <c r="U447" s="613"/>
      <c r="V447" s="612">
        <f t="shared" si="4"/>
        <v>0</v>
      </c>
      <c r="W447" s="620"/>
      <c r="X447" s="742"/>
      <c r="Y447" s="742"/>
      <c r="Z447" s="742"/>
      <c r="AA447" s="742"/>
      <c r="AB447" s="742"/>
      <c r="AC447" s="742"/>
      <c r="AD447" s="742"/>
      <c r="AE447" s="742"/>
      <c r="AF447" s="742"/>
      <c r="AG447" s="742"/>
      <c r="AH447" s="742"/>
      <c r="AI447" s="742"/>
      <c r="AJ447" s="742"/>
      <c r="AK447" s="742"/>
      <c r="AL447" s="742"/>
      <c r="AM447" s="742"/>
    </row>
    <row r="448" ht="13.5" customHeight="1">
      <c r="A448" s="604" t="b">
        <v>0</v>
      </c>
      <c r="B448" s="475"/>
      <c r="C448" s="475"/>
      <c r="D448" s="492"/>
      <c r="E448" s="492"/>
      <c r="F448" s="606"/>
      <c r="G448" s="617"/>
      <c r="H448" s="492"/>
      <c r="I448" s="492"/>
      <c r="J448" s="657"/>
      <c r="K448" s="618"/>
      <c r="L448" s="622"/>
      <c r="M448" s="613"/>
      <c r="N448" s="613"/>
      <c r="O448" s="610"/>
      <c r="P448" s="610"/>
      <c r="Q448" s="612">
        <f t="shared" si="1"/>
        <v>0</v>
      </c>
      <c r="R448" s="613"/>
      <c r="S448" s="612">
        <f t="shared" si="2"/>
        <v>0</v>
      </c>
      <c r="T448" s="612">
        <f t="shared" si="3"/>
        <v>0</v>
      </c>
      <c r="U448" s="613"/>
      <c r="V448" s="612">
        <f t="shared" si="4"/>
        <v>0</v>
      </c>
      <c r="W448" s="620"/>
      <c r="X448" s="742"/>
      <c r="Y448" s="742"/>
      <c r="Z448" s="742"/>
      <c r="AA448" s="742"/>
      <c r="AB448" s="742"/>
      <c r="AC448" s="742"/>
      <c r="AD448" s="742"/>
      <c r="AE448" s="742"/>
      <c r="AF448" s="742"/>
      <c r="AG448" s="742"/>
      <c r="AH448" s="742"/>
      <c r="AI448" s="742"/>
      <c r="AJ448" s="742"/>
      <c r="AK448" s="742"/>
      <c r="AL448" s="742"/>
      <c r="AM448" s="742"/>
    </row>
    <row r="449" ht="13.5" customHeight="1">
      <c r="A449" s="604" t="b">
        <v>0</v>
      </c>
      <c r="B449" s="475"/>
      <c r="C449" s="475"/>
      <c r="D449" s="492"/>
      <c r="E449" s="492"/>
      <c r="F449" s="606"/>
      <c r="G449" s="617"/>
      <c r="H449" s="492"/>
      <c r="I449" s="492"/>
      <c r="J449" s="657"/>
      <c r="K449" s="618"/>
      <c r="L449" s="622"/>
      <c r="M449" s="613"/>
      <c r="N449" s="613"/>
      <c r="O449" s="610"/>
      <c r="P449" s="610"/>
      <c r="Q449" s="612">
        <f t="shared" si="1"/>
        <v>0</v>
      </c>
      <c r="R449" s="613"/>
      <c r="S449" s="612">
        <f t="shared" si="2"/>
        <v>0</v>
      </c>
      <c r="T449" s="612">
        <f t="shared" si="3"/>
        <v>0</v>
      </c>
      <c r="U449" s="613"/>
      <c r="V449" s="612">
        <f t="shared" si="4"/>
        <v>0</v>
      </c>
      <c r="W449" s="620"/>
      <c r="X449" s="742"/>
      <c r="Y449" s="742"/>
      <c r="Z449" s="742"/>
      <c r="AA449" s="742"/>
      <c r="AB449" s="742"/>
      <c r="AC449" s="742"/>
      <c r="AD449" s="742"/>
      <c r="AE449" s="742"/>
      <c r="AF449" s="742"/>
      <c r="AG449" s="742"/>
      <c r="AH449" s="742"/>
      <c r="AI449" s="742"/>
      <c r="AJ449" s="742"/>
      <c r="AK449" s="742"/>
      <c r="AL449" s="742"/>
      <c r="AM449" s="742"/>
    </row>
    <row r="450" ht="13.5" customHeight="1">
      <c r="A450" s="604" t="b">
        <v>0</v>
      </c>
      <c r="B450" s="475"/>
      <c r="C450" s="475"/>
      <c r="D450" s="492"/>
      <c r="E450" s="492"/>
      <c r="F450" s="606"/>
      <c r="G450" s="617"/>
      <c r="H450" s="492"/>
      <c r="I450" s="492"/>
      <c r="J450" s="657"/>
      <c r="K450" s="618"/>
      <c r="L450" s="622"/>
      <c r="M450" s="613"/>
      <c r="N450" s="613"/>
      <c r="O450" s="610"/>
      <c r="P450" s="610"/>
      <c r="Q450" s="612">
        <f t="shared" si="1"/>
        <v>0</v>
      </c>
      <c r="R450" s="613"/>
      <c r="S450" s="612">
        <f t="shared" si="2"/>
        <v>0</v>
      </c>
      <c r="T450" s="612">
        <f t="shared" si="3"/>
        <v>0</v>
      </c>
      <c r="U450" s="613"/>
      <c r="V450" s="612">
        <f t="shared" si="4"/>
        <v>0</v>
      </c>
      <c r="W450" s="620"/>
      <c r="X450" s="742"/>
      <c r="Y450" s="742"/>
      <c r="Z450" s="742"/>
      <c r="AA450" s="742"/>
      <c r="AB450" s="742"/>
      <c r="AC450" s="742"/>
      <c r="AD450" s="742"/>
      <c r="AE450" s="742"/>
      <c r="AF450" s="742"/>
      <c r="AG450" s="742"/>
      <c r="AH450" s="742"/>
      <c r="AI450" s="742"/>
      <c r="AJ450" s="742"/>
      <c r="AK450" s="742"/>
      <c r="AL450" s="742"/>
      <c r="AM450" s="742"/>
    </row>
    <row r="451" ht="13.5" customHeight="1">
      <c r="A451" s="604" t="b">
        <v>0</v>
      </c>
      <c r="B451" s="475"/>
      <c r="C451" s="475"/>
      <c r="D451" s="492"/>
      <c r="E451" s="492"/>
      <c r="F451" s="606"/>
      <c r="G451" s="617"/>
      <c r="H451" s="492"/>
      <c r="I451" s="492"/>
      <c r="J451" s="657"/>
      <c r="K451" s="618"/>
      <c r="L451" s="622"/>
      <c r="M451" s="613"/>
      <c r="N451" s="613"/>
      <c r="O451" s="610"/>
      <c r="P451" s="610"/>
      <c r="Q451" s="612">
        <f t="shared" si="1"/>
        <v>0</v>
      </c>
      <c r="R451" s="613"/>
      <c r="S451" s="612">
        <f t="shared" si="2"/>
        <v>0</v>
      </c>
      <c r="T451" s="612">
        <f t="shared" si="3"/>
        <v>0</v>
      </c>
      <c r="U451" s="613"/>
      <c r="V451" s="612">
        <f t="shared" si="4"/>
        <v>0</v>
      </c>
      <c r="W451" s="620"/>
      <c r="X451" s="742"/>
      <c r="Y451" s="742"/>
      <c r="Z451" s="742"/>
      <c r="AA451" s="742"/>
      <c r="AB451" s="742"/>
      <c r="AC451" s="742"/>
      <c r="AD451" s="742"/>
      <c r="AE451" s="742"/>
      <c r="AF451" s="742"/>
      <c r="AG451" s="742"/>
      <c r="AH451" s="742"/>
      <c r="AI451" s="742"/>
      <c r="AJ451" s="742"/>
      <c r="AK451" s="742"/>
      <c r="AL451" s="742"/>
      <c r="AM451" s="742"/>
    </row>
    <row r="452" ht="13.5" customHeight="1">
      <c r="A452" s="604" t="b">
        <v>0</v>
      </c>
      <c r="B452" s="475"/>
      <c r="C452" s="475"/>
      <c r="D452" s="492"/>
      <c r="E452" s="492"/>
      <c r="F452" s="606"/>
      <c r="G452" s="617"/>
      <c r="H452" s="492"/>
      <c r="I452" s="492"/>
      <c r="J452" s="657"/>
      <c r="K452" s="618"/>
      <c r="L452" s="622"/>
      <c r="M452" s="613"/>
      <c r="N452" s="613"/>
      <c r="O452" s="610"/>
      <c r="P452" s="610"/>
      <c r="Q452" s="612">
        <f t="shared" si="1"/>
        <v>0</v>
      </c>
      <c r="R452" s="613"/>
      <c r="S452" s="612">
        <f t="shared" si="2"/>
        <v>0</v>
      </c>
      <c r="T452" s="612">
        <f t="shared" si="3"/>
        <v>0</v>
      </c>
      <c r="U452" s="613"/>
      <c r="V452" s="612">
        <f t="shared" si="4"/>
        <v>0</v>
      </c>
      <c r="W452" s="620"/>
      <c r="X452" s="742"/>
      <c r="Y452" s="742"/>
      <c r="Z452" s="742"/>
      <c r="AA452" s="742"/>
      <c r="AB452" s="742"/>
      <c r="AC452" s="742"/>
      <c r="AD452" s="742"/>
      <c r="AE452" s="742"/>
      <c r="AF452" s="742"/>
      <c r="AG452" s="742"/>
      <c r="AH452" s="742"/>
      <c r="AI452" s="742"/>
      <c r="AJ452" s="742"/>
      <c r="AK452" s="742"/>
      <c r="AL452" s="742"/>
      <c r="AM452" s="742"/>
    </row>
    <row r="453" ht="13.5" customHeight="1">
      <c r="A453" s="604" t="b">
        <v>0</v>
      </c>
      <c r="B453" s="475"/>
      <c r="C453" s="475"/>
      <c r="D453" s="492"/>
      <c r="E453" s="492"/>
      <c r="F453" s="606"/>
      <c r="G453" s="617"/>
      <c r="H453" s="492"/>
      <c r="I453" s="492"/>
      <c r="J453" s="657"/>
      <c r="K453" s="618"/>
      <c r="L453" s="622"/>
      <c r="M453" s="613"/>
      <c r="N453" s="613"/>
      <c r="O453" s="610"/>
      <c r="P453" s="610"/>
      <c r="Q453" s="612">
        <f t="shared" si="1"/>
        <v>0</v>
      </c>
      <c r="R453" s="613"/>
      <c r="S453" s="612">
        <f t="shared" si="2"/>
        <v>0</v>
      </c>
      <c r="T453" s="612">
        <f t="shared" si="3"/>
        <v>0</v>
      </c>
      <c r="U453" s="613"/>
      <c r="V453" s="612">
        <f t="shared" si="4"/>
        <v>0</v>
      </c>
      <c r="W453" s="620"/>
      <c r="X453" s="742"/>
      <c r="Y453" s="742"/>
      <c r="Z453" s="742"/>
      <c r="AA453" s="742"/>
      <c r="AB453" s="742"/>
      <c r="AC453" s="742"/>
      <c r="AD453" s="742"/>
      <c r="AE453" s="742"/>
      <c r="AF453" s="742"/>
      <c r="AG453" s="742"/>
      <c r="AH453" s="742"/>
      <c r="AI453" s="742"/>
      <c r="AJ453" s="742"/>
      <c r="AK453" s="742"/>
      <c r="AL453" s="742"/>
      <c r="AM453" s="742"/>
    </row>
    <row r="454" ht="13.5" customHeight="1">
      <c r="A454" s="604" t="b">
        <v>0</v>
      </c>
      <c r="B454" s="475"/>
      <c r="C454" s="475"/>
      <c r="D454" s="492"/>
      <c r="E454" s="492"/>
      <c r="F454" s="606"/>
      <c r="G454" s="617"/>
      <c r="H454" s="492"/>
      <c r="I454" s="492"/>
      <c r="J454" s="657"/>
      <c r="K454" s="618"/>
      <c r="L454" s="622"/>
      <c r="M454" s="613"/>
      <c r="N454" s="613"/>
      <c r="O454" s="610"/>
      <c r="P454" s="610"/>
      <c r="Q454" s="612">
        <f t="shared" si="1"/>
        <v>0</v>
      </c>
      <c r="R454" s="613"/>
      <c r="S454" s="612">
        <f t="shared" si="2"/>
        <v>0</v>
      </c>
      <c r="T454" s="612">
        <f t="shared" si="3"/>
        <v>0</v>
      </c>
      <c r="U454" s="613"/>
      <c r="V454" s="612">
        <f t="shared" si="4"/>
        <v>0</v>
      </c>
      <c r="W454" s="620"/>
      <c r="X454" s="742"/>
      <c r="Y454" s="742"/>
      <c r="Z454" s="742"/>
      <c r="AA454" s="742"/>
      <c r="AB454" s="742"/>
      <c r="AC454" s="742"/>
      <c r="AD454" s="742"/>
      <c r="AE454" s="742"/>
      <c r="AF454" s="742"/>
      <c r="AG454" s="742"/>
      <c r="AH454" s="742"/>
      <c r="AI454" s="742"/>
      <c r="AJ454" s="742"/>
      <c r="AK454" s="742"/>
      <c r="AL454" s="742"/>
      <c r="AM454" s="742"/>
    </row>
    <row r="455" ht="13.5" customHeight="1">
      <c r="A455" s="604" t="b">
        <v>0</v>
      </c>
      <c r="B455" s="475"/>
      <c r="C455" s="475"/>
      <c r="D455" s="492"/>
      <c r="E455" s="492"/>
      <c r="F455" s="606"/>
      <c r="G455" s="617"/>
      <c r="H455" s="492"/>
      <c r="I455" s="492"/>
      <c r="J455" s="657"/>
      <c r="K455" s="618"/>
      <c r="L455" s="622"/>
      <c r="M455" s="613"/>
      <c r="N455" s="613"/>
      <c r="O455" s="610"/>
      <c r="P455" s="610"/>
      <c r="Q455" s="612">
        <f t="shared" si="1"/>
        <v>0</v>
      </c>
      <c r="R455" s="613"/>
      <c r="S455" s="612">
        <f t="shared" si="2"/>
        <v>0</v>
      </c>
      <c r="T455" s="612">
        <f t="shared" si="3"/>
        <v>0</v>
      </c>
      <c r="U455" s="613"/>
      <c r="V455" s="612">
        <f t="shared" si="4"/>
        <v>0</v>
      </c>
      <c r="W455" s="620"/>
      <c r="X455" s="742"/>
      <c r="Y455" s="742"/>
      <c r="Z455" s="742"/>
      <c r="AA455" s="742"/>
      <c r="AB455" s="742"/>
      <c r="AC455" s="742"/>
      <c r="AD455" s="742"/>
      <c r="AE455" s="742"/>
      <c r="AF455" s="742"/>
      <c r="AG455" s="742"/>
      <c r="AH455" s="742"/>
      <c r="AI455" s="742"/>
      <c r="AJ455" s="742"/>
      <c r="AK455" s="742"/>
      <c r="AL455" s="742"/>
      <c r="AM455" s="742"/>
    </row>
    <row r="456" ht="13.5" customHeight="1">
      <c r="A456" s="604" t="b">
        <v>0</v>
      </c>
      <c r="B456" s="475"/>
      <c r="C456" s="475"/>
      <c r="D456" s="492"/>
      <c r="E456" s="492"/>
      <c r="F456" s="606"/>
      <c r="G456" s="617"/>
      <c r="H456" s="492"/>
      <c r="I456" s="492"/>
      <c r="J456" s="657"/>
      <c r="K456" s="618"/>
      <c r="L456" s="622"/>
      <c r="M456" s="613"/>
      <c r="N456" s="613"/>
      <c r="O456" s="610"/>
      <c r="P456" s="610"/>
      <c r="Q456" s="612">
        <f t="shared" si="1"/>
        <v>0</v>
      </c>
      <c r="R456" s="613"/>
      <c r="S456" s="612">
        <f t="shared" si="2"/>
        <v>0</v>
      </c>
      <c r="T456" s="612">
        <f t="shared" si="3"/>
        <v>0</v>
      </c>
      <c r="U456" s="613"/>
      <c r="V456" s="612">
        <f t="shared" si="4"/>
        <v>0</v>
      </c>
      <c r="W456" s="620"/>
      <c r="X456" s="742"/>
      <c r="Y456" s="742"/>
      <c r="Z456" s="742"/>
      <c r="AA456" s="742"/>
      <c r="AB456" s="742"/>
      <c r="AC456" s="742"/>
      <c r="AD456" s="742"/>
      <c r="AE456" s="742"/>
      <c r="AF456" s="742"/>
      <c r="AG456" s="742"/>
      <c r="AH456" s="742"/>
      <c r="AI456" s="742"/>
      <c r="AJ456" s="742"/>
      <c r="AK456" s="742"/>
      <c r="AL456" s="742"/>
      <c r="AM456" s="742"/>
    </row>
    <row r="457" ht="13.5" customHeight="1">
      <c r="A457" s="604" t="b">
        <v>0</v>
      </c>
      <c r="B457" s="475"/>
      <c r="C457" s="475"/>
      <c r="D457" s="492"/>
      <c r="E457" s="492"/>
      <c r="F457" s="606"/>
      <c r="G457" s="617"/>
      <c r="H457" s="492"/>
      <c r="I457" s="492"/>
      <c r="J457" s="657"/>
      <c r="K457" s="618"/>
      <c r="L457" s="622"/>
      <c r="M457" s="613"/>
      <c r="N457" s="613"/>
      <c r="O457" s="610"/>
      <c r="P457" s="610"/>
      <c r="Q457" s="612">
        <f t="shared" si="1"/>
        <v>0</v>
      </c>
      <c r="R457" s="613"/>
      <c r="S457" s="612">
        <f t="shared" si="2"/>
        <v>0</v>
      </c>
      <c r="T457" s="612">
        <f t="shared" si="3"/>
        <v>0</v>
      </c>
      <c r="U457" s="613"/>
      <c r="V457" s="612">
        <f t="shared" si="4"/>
        <v>0</v>
      </c>
      <c r="W457" s="620"/>
      <c r="X457" s="742"/>
      <c r="Y457" s="742"/>
      <c r="Z457" s="742"/>
      <c r="AA457" s="742"/>
      <c r="AB457" s="742"/>
      <c r="AC457" s="742"/>
      <c r="AD457" s="742"/>
      <c r="AE457" s="742"/>
      <c r="AF457" s="742"/>
      <c r="AG457" s="742"/>
      <c r="AH457" s="742"/>
      <c r="AI457" s="742"/>
      <c r="AJ457" s="742"/>
      <c r="AK457" s="742"/>
      <c r="AL457" s="742"/>
      <c r="AM457" s="742"/>
    </row>
    <row r="458" ht="13.5" customHeight="1">
      <c r="A458" s="604" t="b">
        <v>0</v>
      </c>
      <c r="B458" s="475"/>
      <c r="C458" s="475"/>
      <c r="D458" s="492"/>
      <c r="E458" s="492"/>
      <c r="F458" s="606"/>
      <c r="G458" s="617"/>
      <c r="H458" s="492"/>
      <c r="I458" s="492"/>
      <c r="J458" s="657"/>
      <c r="K458" s="618"/>
      <c r="L458" s="622"/>
      <c r="M458" s="613"/>
      <c r="N458" s="613"/>
      <c r="O458" s="610"/>
      <c r="P458" s="610"/>
      <c r="Q458" s="612">
        <f t="shared" si="1"/>
        <v>0</v>
      </c>
      <c r="R458" s="613"/>
      <c r="S458" s="612">
        <f t="shared" si="2"/>
        <v>0</v>
      </c>
      <c r="T458" s="612">
        <f t="shared" si="3"/>
        <v>0</v>
      </c>
      <c r="U458" s="613"/>
      <c r="V458" s="612">
        <f t="shared" si="4"/>
        <v>0</v>
      </c>
      <c r="W458" s="620"/>
      <c r="X458" s="742"/>
      <c r="Y458" s="742"/>
      <c r="Z458" s="742"/>
      <c r="AA458" s="742"/>
      <c r="AB458" s="742"/>
      <c r="AC458" s="742"/>
      <c r="AD458" s="742"/>
      <c r="AE458" s="742"/>
      <c r="AF458" s="742"/>
      <c r="AG458" s="742"/>
      <c r="AH458" s="742"/>
      <c r="AI458" s="742"/>
      <c r="AJ458" s="742"/>
      <c r="AK458" s="742"/>
      <c r="AL458" s="742"/>
      <c r="AM458" s="742"/>
    </row>
    <row r="459" ht="13.5" customHeight="1">
      <c r="A459" s="604" t="b">
        <v>0</v>
      </c>
      <c r="B459" s="475"/>
      <c r="C459" s="475"/>
      <c r="D459" s="492"/>
      <c r="E459" s="492"/>
      <c r="F459" s="606"/>
      <c r="G459" s="617"/>
      <c r="H459" s="492"/>
      <c r="I459" s="492"/>
      <c r="J459" s="657"/>
      <c r="K459" s="618"/>
      <c r="L459" s="622"/>
      <c r="M459" s="613"/>
      <c r="N459" s="613"/>
      <c r="O459" s="610"/>
      <c r="P459" s="610"/>
      <c r="Q459" s="612">
        <f t="shared" si="1"/>
        <v>0</v>
      </c>
      <c r="R459" s="613"/>
      <c r="S459" s="612">
        <f t="shared" si="2"/>
        <v>0</v>
      </c>
      <c r="T459" s="612">
        <f t="shared" si="3"/>
        <v>0</v>
      </c>
      <c r="U459" s="613"/>
      <c r="V459" s="612">
        <f t="shared" si="4"/>
        <v>0</v>
      </c>
      <c r="W459" s="620"/>
      <c r="X459" s="742"/>
      <c r="Y459" s="742"/>
      <c r="Z459" s="742"/>
      <c r="AA459" s="742"/>
      <c r="AB459" s="742"/>
      <c r="AC459" s="742"/>
      <c r="AD459" s="742"/>
      <c r="AE459" s="742"/>
      <c r="AF459" s="742"/>
      <c r="AG459" s="742"/>
      <c r="AH459" s="742"/>
      <c r="AI459" s="742"/>
      <c r="AJ459" s="742"/>
      <c r="AK459" s="742"/>
      <c r="AL459" s="742"/>
      <c r="AM459" s="742"/>
    </row>
    <row r="460" ht="13.5" customHeight="1">
      <c r="A460" s="604" t="b">
        <v>0</v>
      </c>
      <c r="B460" s="475"/>
      <c r="C460" s="475"/>
      <c r="D460" s="492"/>
      <c r="E460" s="492"/>
      <c r="F460" s="606"/>
      <c r="G460" s="617"/>
      <c r="H460" s="492"/>
      <c r="I460" s="492"/>
      <c r="J460" s="657"/>
      <c r="K460" s="618"/>
      <c r="L460" s="622"/>
      <c r="M460" s="613"/>
      <c r="N460" s="613"/>
      <c r="O460" s="610"/>
      <c r="P460" s="610"/>
      <c r="Q460" s="612">
        <f t="shared" si="1"/>
        <v>0</v>
      </c>
      <c r="R460" s="613"/>
      <c r="S460" s="612">
        <f t="shared" si="2"/>
        <v>0</v>
      </c>
      <c r="T460" s="612">
        <f t="shared" si="3"/>
        <v>0</v>
      </c>
      <c r="U460" s="613"/>
      <c r="V460" s="612">
        <f t="shared" si="4"/>
        <v>0</v>
      </c>
      <c r="W460" s="620"/>
      <c r="X460" s="742"/>
      <c r="Y460" s="742"/>
      <c r="Z460" s="742"/>
      <c r="AA460" s="742"/>
      <c r="AB460" s="742"/>
      <c r="AC460" s="742"/>
      <c r="AD460" s="742"/>
      <c r="AE460" s="742"/>
      <c r="AF460" s="742"/>
      <c r="AG460" s="742"/>
      <c r="AH460" s="742"/>
      <c r="AI460" s="742"/>
      <c r="AJ460" s="742"/>
      <c r="AK460" s="742"/>
      <c r="AL460" s="742"/>
      <c r="AM460" s="742"/>
    </row>
    <row r="461" ht="13.5" customHeight="1">
      <c r="A461" s="604" t="b">
        <v>0</v>
      </c>
      <c r="B461" s="475"/>
      <c r="C461" s="475"/>
      <c r="D461" s="492"/>
      <c r="E461" s="492"/>
      <c r="F461" s="606"/>
      <c r="G461" s="617"/>
      <c r="H461" s="492"/>
      <c r="I461" s="492"/>
      <c r="J461" s="657"/>
      <c r="K461" s="618"/>
      <c r="L461" s="622"/>
      <c r="M461" s="613"/>
      <c r="N461" s="613"/>
      <c r="O461" s="610"/>
      <c r="P461" s="610"/>
      <c r="Q461" s="612">
        <f t="shared" si="1"/>
        <v>0</v>
      </c>
      <c r="R461" s="613"/>
      <c r="S461" s="612">
        <f t="shared" si="2"/>
        <v>0</v>
      </c>
      <c r="T461" s="612">
        <f t="shared" si="3"/>
        <v>0</v>
      </c>
      <c r="U461" s="613"/>
      <c r="V461" s="612">
        <f t="shared" si="4"/>
        <v>0</v>
      </c>
      <c r="W461" s="620"/>
      <c r="X461" s="742"/>
      <c r="Y461" s="742"/>
      <c r="Z461" s="742"/>
      <c r="AA461" s="742"/>
      <c r="AB461" s="742"/>
      <c r="AC461" s="742"/>
      <c r="AD461" s="742"/>
      <c r="AE461" s="742"/>
      <c r="AF461" s="742"/>
      <c r="AG461" s="742"/>
      <c r="AH461" s="742"/>
      <c r="AI461" s="742"/>
      <c r="AJ461" s="742"/>
      <c r="AK461" s="742"/>
      <c r="AL461" s="742"/>
      <c r="AM461" s="742"/>
    </row>
    <row r="462" ht="13.5" customHeight="1">
      <c r="A462" s="604" t="b">
        <v>0</v>
      </c>
      <c r="B462" s="475"/>
      <c r="C462" s="475"/>
      <c r="D462" s="492"/>
      <c r="E462" s="492"/>
      <c r="F462" s="606"/>
      <c r="G462" s="617"/>
      <c r="H462" s="492"/>
      <c r="I462" s="492"/>
      <c r="J462" s="657"/>
      <c r="K462" s="618"/>
      <c r="L462" s="622"/>
      <c r="M462" s="613"/>
      <c r="N462" s="613"/>
      <c r="O462" s="610"/>
      <c r="P462" s="610"/>
      <c r="Q462" s="612">
        <f t="shared" si="1"/>
        <v>0</v>
      </c>
      <c r="R462" s="613"/>
      <c r="S462" s="612">
        <f t="shared" si="2"/>
        <v>0</v>
      </c>
      <c r="T462" s="612">
        <f t="shared" si="3"/>
        <v>0</v>
      </c>
      <c r="U462" s="613"/>
      <c r="V462" s="612">
        <f t="shared" si="4"/>
        <v>0</v>
      </c>
      <c r="W462" s="620"/>
      <c r="X462" s="742"/>
      <c r="Y462" s="742"/>
      <c r="Z462" s="742"/>
      <c r="AA462" s="742"/>
      <c r="AB462" s="742"/>
      <c r="AC462" s="742"/>
      <c r="AD462" s="742"/>
      <c r="AE462" s="742"/>
      <c r="AF462" s="742"/>
      <c r="AG462" s="742"/>
      <c r="AH462" s="742"/>
      <c r="AI462" s="742"/>
      <c r="AJ462" s="742"/>
      <c r="AK462" s="742"/>
      <c r="AL462" s="742"/>
      <c r="AM462" s="742"/>
    </row>
    <row r="463" ht="13.5" customHeight="1">
      <c r="A463" s="604" t="b">
        <v>0</v>
      </c>
      <c r="B463" s="475"/>
      <c r="C463" s="475"/>
      <c r="D463" s="492"/>
      <c r="E463" s="492"/>
      <c r="F463" s="606"/>
      <c r="G463" s="617"/>
      <c r="H463" s="492"/>
      <c r="I463" s="492"/>
      <c r="J463" s="657"/>
      <c r="K463" s="618"/>
      <c r="L463" s="622"/>
      <c r="M463" s="613"/>
      <c r="N463" s="613"/>
      <c r="O463" s="610"/>
      <c r="P463" s="610"/>
      <c r="Q463" s="612">
        <f t="shared" si="1"/>
        <v>0</v>
      </c>
      <c r="R463" s="613"/>
      <c r="S463" s="612">
        <f t="shared" si="2"/>
        <v>0</v>
      </c>
      <c r="T463" s="612">
        <f t="shared" si="3"/>
        <v>0</v>
      </c>
      <c r="U463" s="613"/>
      <c r="V463" s="612">
        <f t="shared" si="4"/>
        <v>0</v>
      </c>
      <c r="W463" s="620"/>
      <c r="X463" s="742"/>
      <c r="Y463" s="742"/>
      <c r="Z463" s="742"/>
      <c r="AA463" s="742"/>
      <c r="AB463" s="742"/>
      <c r="AC463" s="742"/>
      <c r="AD463" s="742"/>
      <c r="AE463" s="742"/>
      <c r="AF463" s="742"/>
      <c r="AG463" s="742"/>
      <c r="AH463" s="742"/>
      <c r="AI463" s="742"/>
      <c r="AJ463" s="742"/>
      <c r="AK463" s="742"/>
      <c r="AL463" s="742"/>
      <c r="AM463" s="742"/>
    </row>
    <row r="464" ht="13.5" customHeight="1">
      <c r="A464" s="604" t="b">
        <v>0</v>
      </c>
      <c r="B464" s="475"/>
      <c r="C464" s="475"/>
      <c r="D464" s="492"/>
      <c r="E464" s="492"/>
      <c r="F464" s="606"/>
      <c r="G464" s="617"/>
      <c r="H464" s="492"/>
      <c r="I464" s="492"/>
      <c r="J464" s="657"/>
      <c r="K464" s="618"/>
      <c r="L464" s="622"/>
      <c r="M464" s="613"/>
      <c r="N464" s="613"/>
      <c r="O464" s="610"/>
      <c r="P464" s="610"/>
      <c r="Q464" s="612">
        <f t="shared" si="1"/>
        <v>0</v>
      </c>
      <c r="R464" s="613"/>
      <c r="S464" s="612">
        <f t="shared" si="2"/>
        <v>0</v>
      </c>
      <c r="T464" s="612">
        <f t="shared" si="3"/>
        <v>0</v>
      </c>
      <c r="U464" s="613"/>
      <c r="V464" s="612">
        <f t="shared" si="4"/>
        <v>0</v>
      </c>
      <c r="W464" s="620"/>
      <c r="X464" s="742"/>
      <c r="Y464" s="742"/>
      <c r="Z464" s="742"/>
      <c r="AA464" s="742"/>
      <c r="AB464" s="742"/>
      <c r="AC464" s="742"/>
      <c r="AD464" s="742"/>
      <c r="AE464" s="742"/>
      <c r="AF464" s="742"/>
      <c r="AG464" s="742"/>
      <c r="AH464" s="742"/>
      <c r="AI464" s="742"/>
      <c r="AJ464" s="742"/>
      <c r="AK464" s="742"/>
      <c r="AL464" s="742"/>
      <c r="AM464" s="742"/>
    </row>
    <row r="465" ht="13.5" customHeight="1">
      <c r="A465" s="604" t="b">
        <v>0</v>
      </c>
      <c r="B465" s="475"/>
      <c r="C465" s="475"/>
      <c r="D465" s="492"/>
      <c r="E465" s="492"/>
      <c r="F465" s="606"/>
      <c r="G465" s="617"/>
      <c r="H465" s="492"/>
      <c r="I465" s="492"/>
      <c r="J465" s="657"/>
      <c r="K465" s="618"/>
      <c r="L465" s="622"/>
      <c r="M465" s="613"/>
      <c r="N465" s="613"/>
      <c r="O465" s="610"/>
      <c r="P465" s="610"/>
      <c r="Q465" s="612">
        <f t="shared" si="1"/>
        <v>0</v>
      </c>
      <c r="R465" s="613"/>
      <c r="S465" s="612">
        <f t="shared" si="2"/>
        <v>0</v>
      </c>
      <c r="T465" s="612">
        <f t="shared" si="3"/>
        <v>0</v>
      </c>
      <c r="U465" s="613"/>
      <c r="V465" s="612">
        <f t="shared" si="4"/>
        <v>0</v>
      </c>
      <c r="W465" s="620"/>
      <c r="X465" s="742"/>
      <c r="Y465" s="742"/>
      <c r="Z465" s="742"/>
      <c r="AA465" s="742"/>
      <c r="AB465" s="742"/>
      <c r="AC465" s="742"/>
      <c r="AD465" s="742"/>
      <c r="AE465" s="742"/>
      <c r="AF465" s="742"/>
      <c r="AG465" s="742"/>
      <c r="AH465" s="742"/>
      <c r="AI465" s="742"/>
      <c r="AJ465" s="742"/>
      <c r="AK465" s="742"/>
      <c r="AL465" s="742"/>
      <c r="AM465" s="742"/>
    </row>
    <row r="466" ht="13.5" customHeight="1">
      <c r="A466" s="604" t="b">
        <v>0</v>
      </c>
      <c r="B466" s="475"/>
      <c r="C466" s="475"/>
      <c r="D466" s="492"/>
      <c r="E466" s="492"/>
      <c r="F466" s="606"/>
      <c r="G466" s="617"/>
      <c r="H466" s="492"/>
      <c r="I466" s="492"/>
      <c r="J466" s="657"/>
      <c r="K466" s="618"/>
      <c r="L466" s="622"/>
      <c r="M466" s="613"/>
      <c r="N466" s="613"/>
      <c r="O466" s="610"/>
      <c r="P466" s="610"/>
      <c r="Q466" s="612">
        <f t="shared" si="1"/>
        <v>0</v>
      </c>
      <c r="R466" s="613"/>
      <c r="S466" s="612">
        <f t="shared" si="2"/>
        <v>0</v>
      </c>
      <c r="T466" s="612">
        <f t="shared" si="3"/>
        <v>0</v>
      </c>
      <c r="U466" s="613"/>
      <c r="V466" s="612">
        <f t="shared" si="4"/>
        <v>0</v>
      </c>
      <c r="W466" s="620"/>
      <c r="X466" s="742"/>
      <c r="Y466" s="742"/>
      <c r="Z466" s="742"/>
      <c r="AA466" s="742"/>
      <c r="AB466" s="742"/>
      <c r="AC466" s="742"/>
      <c r="AD466" s="742"/>
      <c r="AE466" s="742"/>
      <c r="AF466" s="742"/>
      <c r="AG466" s="742"/>
      <c r="AH466" s="742"/>
      <c r="AI466" s="742"/>
      <c r="AJ466" s="742"/>
      <c r="AK466" s="742"/>
      <c r="AL466" s="742"/>
      <c r="AM466" s="742"/>
    </row>
    <row r="467" ht="13.5" customHeight="1">
      <c r="A467" s="604" t="b">
        <v>0</v>
      </c>
      <c r="B467" s="475"/>
      <c r="C467" s="475"/>
      <c r="D467" s="492"/>
      <c r="E467" s="492"/>
      <c r="F467" s="606"/>
      <c r="G467" s="617"/>
      <c r="H467" s="492"/>
      <c r="I467" s="492"/>
      <c r="J467" s="657"/>
      <c r="K467" s="618"/>
      <c r="L467" s="622"/>
      <c r="M467" s="613"/>
      <c r="N467" s="613"/>
      <c r="O467" s="610"/>
      <c r="P467" s="610"/>
      <c r="Q467" s="612">
        <f t="shared" si="1"/>
        <v>0</v>
      </c>
      <c r="R467" s="613"/>
      <c r="S467" s="612">
        <f t="shared" si="2"/>
        <v>0</v>
      </c>
      <c r="T467" s="612">
        <f t="shared" si="3"/>
        <v>0</v>
      </c>
      <c r="U467" s="613"/>
      <c r="V467" s="612">
        <f t="shared" si="4"/>
        <v>0</v>
      </c>
      <c r="W467" s="620"/>
      <c r="X467" s="742"/>
      <c r="Y467" s="742"/>
      <c r="Z467" s="742"/>
      <c r="AA467" s="742"/>
      <c r="AB467" s="742"/>
      <c r="AC467" s="742"/>
      <c r="AD467" s="742"/>
      <c r="AE467" s="742"/>
      <c r="AF467" s="742"/>
      <c r="AG467" s="742"/>
      <c r="AH467" s="742"/>
      <c r="AI467" s="742"/>
      <c r="AJ467" s="742"/>
      <c r="AK467" s="742"/>
      <c r="AL467" s="742"/>
      <c r="AM467" s="742"/>
    </row>
    <row r="468" ht="13.5" customHeight="1">
      <c r="A468" s="604" t="b">
        <v>0</v>
      </c>
      <c r="B468" s="475"/>
      <c r="C468" s="475"/>
      <c r="D468" s="492"/>
      <c r="E468" s="492"/>
      <c r="F468" s="606"/>
      <c r="G468" s="617"/>
      <c r="H468" s="492"/>
      <c r="I468" s="492"/>
      <c r="J468" s="657"/>
      <c r="K468" s="618"/>
      <c r="L468" s="622"/>
      <c r="M468" s="613"/>
      <c r="N468" s="613"/>
      <c r="O468" s="610"/>
      <c r="P468" s="610"/>
      <c r="Q468" s="612">
        <f t="shared" si="1"/>
        <v>0</v>
      </c>
      <c r="R468" s="613"/>
      <c r="S468" s="612">
        <f t="shared" si="2"/>
        <v>0</v>
      </c>
      <c r="T468" s="612">
        <f t="shared" si="3"/>
        <v>0</v>
      </c>
      <c r="U468" s="613"/>
      <c r="V468" s="612">
        <f t="shared" si="4"/>
        <v>0</v>
      </c>
      <c r="W468" s="620"/>
      <c r="X468" s="742"/>
      <c r="Y468" s="742"/>
      <c r="Z468" s="742"/>
      <c r="AA468" s="742"/>
      <c r="AB468" s="742"/>
      <c r="AC468" s="742"/>
      <c r="AD468" s="742"/>
      <c r="AE468" s="742"/>
      <c r="AF468" s="742"/>
      <c r="AG468" s="742"/>
      <c r="AH468" s="742"/>
      <c r="AI468" s="742"/>
      <c r="AJ468" s="742"/>
      <c r="AK468" s="742"/>
      <c r="AL468" s="742"/>
      <c r="AM468" s="742"/>
    </row>
    <row r="469" ht="13.5" customHeight="1">
      <c r="A469" s="604" t="b">
        <v>0</v>
      </c>
      <c r="B469" s="475"/>
      <c r="C469" s="475"/>
      <c r="D469" s="492"/>
      <c r="E469" s="492"/>
      <c r="F469" s="606"/>
      <c r="G469" s="617"/>
      <c r="H469" s="492"/>
      <c r="I469" s="492"/>
      <c r="J469" s="657"/>
      <c r="K469" s="618"/>
      <c r="L469" s="622"/>
      <c r="M469" s="613"/>
      <c r="N469" s="613"/>
      <c r="O469" s="610"/>
      <c r="P469" s="610"/>
      <c r="Q469" s="612">
        <f t="shared" si="1"/>
        <v>0</v>
      </c>
      <c r="R469" s="613"/>
      <c r="S469" s="612">
        <f t="shared" si="2"/>
        <v>0</v>
      </c>
      <c r="T469" s="612">
        <f t="shared" si="3"/>
        <v>0</v>
      </c>
      <c r="U469" s="613"/>
      <c r="V469" s="612">
        <f t="shared" si="4"/>
        <v>0</v>
      </c>
      <c r="W469" s="620"/>
      <c r="X469" s="742"/>
      <c r="Y469" s="742"/>
      <c r="Z469" s="742"/>
      <c r="AA469" s="742"/>
      <c r="AB469" s="742"/>
      <c r="AC469" s="742"/>
      <c r="AD469" s="742"/>
      <c r="AE469" s="742"/>
      <c r="AF469" s="742"/>
      <c r="AG469" s="742"/>
      <c r="AH469" s="742"/>
      <c r="AI469" s="742"/>
      <c r="AJ469" s="742"/>
      <c r="AK469" s="742"/>
      <c r="AL469" s="742"/>
      <c r="AM469" s="742"/>
    </row>
    <row r="470" ht="13.5" customHeight="1">
      <c r="A470" s="604" t="b">
        <v>0</v>
      </c>
      <c r="B470" s="475"/>
      <c r="C470" s="475"/>
      <c r="D470" s="492"/>
      <c r="E470" s="492"/>
      <c r="F470" s="606"/>
      <c r="G470" s="617"/>
      <c r="H470" s="492"/>
      <c r="I470" s="492"/>
      <c r="J470" s="657"/>
      <c r="K470" s="618"/>
      <c r="L470" s="622"/>
      <c r="M470" s="613"/>
      <c r="N470" s="613"/>
      <c r="O470" s="610"/>
      <c r="P470" s="610"/>
      <c r="Q470" s="612">
        <f t="shared" si="1"/>
        <v>0</v>
      </c>
      <c r="R470" s="613"/>
      <c r="S470" s="612">
        <f t="shared" si="2"/>
        <v>0</v>
      </c>
      <c r="T470" s="612">
        <f t="shared" si="3"/>
        <v>0</v>
      </c>
      <c r="U470" s="613"/>
      <c r="V470" s="612">
        <f t="shared" si="4"/>
        <v>0</v>
      </c>
      <c r="W470" s="620"/>
      <c r="X470" s="742"/>
      <c r="Y470" s="742"/>
      <c r="Z470" s="742"/>
      <c r="AA470" s="742"/>
      <c r="AB470" s="742"/>
      <c r="AC470" s="742"/>
      <c r="AD470" s="742"/>
      <c r="AE470" s="742"/>
      <c r="AF470" s="742"/>
      <c r="AG470" s="742"/>
      <c r="AH470" s="742"/>
      <c r="AI470" s="742"/>
      <c r="AJ470" s="742"/>
      <c r="AK470" s="742"/>
      <c r="AL470" s="742"/>
      <c r="AM470" s="742"/>
    </row>
    <row r="471" ht="13.5" customHeight="1">
      <c r="A471" s="604" t="b">
        <v>0</v>
      </c>
      <c r="B471" s="475"/>
      <c r="C471" s="475"/>
      <c r="D471" s="492"/>
      <c r="E471" s="492"/>
      <c r="F471" s="606"/>
      <c r="G471" s="617"/>
      <c r="H471" s="492"/>
      <c r="I471" s="492"/>
      <c r="J471" s="657"/>
      <c r="K471" s="618"/>
      <c r="L471" s="622"/>
      <c r="M471" s="613"/>
      <c r="N471" s="613"/>
      <c r="O471" s="610"/>
      <c r="P471" s="610"/>
      <c r="Q471" s="612">
        <f t="shared" si="1"/>
        <v>0</v>
      </c>
      <c r="R471" s="613"/>
      <c r="S471" s="612">
        <f t="shared" si="2"/>
        <v>0</v>
      </c>
      <c r="T471" s="612">
        <f t="shared" si="3"/>
        <v>0</v>
      </c>
      <c r="U471" s="613"/>
      <c r="V471" s="612">
        <f t="shared" si="4"/>
        <v>0</v>
      </c>
      <c r="W471" s="620"/>
      <c r="X471" s="742"/>
      <c r="Y471" s="742"/>
      <c r="Z471" s="742"/>
      <c r="AA471" s="742"/>
      <c r="AB471" s="742"/>
      <c r="AC471" s="742"/>
      <c r="AD471" s="742"/>
      <c r="AE471" s="742"/>
      <c r="AF471" s="742"/>
      <c r="AG471" s="742"/>
      <c r="AH471" s="742"/>
      <c r="AI471" s="742"/>
      <c r="AJ471" s="742"/>
      <c r="AK471" s="742"/>
      <c r="AL471" s="742"/>
      <c r="AM471" s="742"/>
    </row>
    <row r="472" ht="13.5" customHeight="1">
      <c r="A472" s="604" t="b">
        <v>0</v>
      </c>
      <c r="B472" s="475"/>
      <c r="C472" s="475"/>
      <c r="D472" s="492"/>
      <c r="E472" s="492"/>
      <c r="F472" s="606"/>
      <c r="G472" s="617"/>
      <c r="H472" s="492"/>
      <c r="I472" s="492"/>
      <c r="J472" s="657"/>
      <c r="K472" s="618"/>
      <c r="L472" s="622"/>
      <c r="M472" s="613"/>
      <c r="N472" s="613"/>
      <c r="O472" s="610"/>
      <c r="P472" s="610"/>
      <c r="Q472" s="612">
        <f t="shared" si="1"/>
        <v>0</v>
      </c>
      <c r="R472" s="613"/>
      <c r="S472" s="612">
        <f t="shared" si="2"/>
        <v>0</v>
      </c>
      <c r="T472" s="612">
        <f t="shared" si="3"/>
        <v>0</v>
      </c>
      <c r="U472" s="613"/>
      <c r="V472" s="612">
        <f t="shared" si="4"/>
        <v>0</v>
      </c>
      <c r="W472" s="620"/>
      <c r="X472" s="742"/>
      <c r="Y472" s="742"/>
      <c r="Z472" s="742"/>
      <c r="AA472" s="742"/>
      <c r="AB472" s="742"/>
      <c r="AC472" s="742"/>
      <c r="AD472" s="742"/>
      <c r="AE472" s="742"/>
      <c r="AF472" s="742"/>
      <c r="AG472" s="742"/>
      <c r="AH472" s="742"/>
      <c r="AI472" s="742"/>
      <c r="AJ472" s="742"/>
      <c r="AK472" s="742"/>
      <c r="AL472" s="742"/>
      <c r="AM472" s="742"/>
    </row>
    <row r="473" ht="13.5" customHeight="1">
      <c r="A473" s="604" t="b">
        <v>0</v>
      </c>
      <c r="B473" s="475"/>
      <c r="C473" s="475"/>
      <c r="D473" s="492"/>
      <c r="E473" s="492"/>
      <c r="F473" s="606"/>
      <c r="G473" s="617"/>
      <c r="H473" s="492"/>
      <c r="I473" s="492"/>
      <c r="J473" s="657"/>
      <c r="K473" s="618"/>
      <c r="L473" s="622"/>
      <c r="M473" s="613"/>
      <c r="N473" s="613"/>
      <c r="O473" s="610"/>
      <c r="P473" s="610"/>
      <c r="Q473" s="612">
        <f t="shared" si="1"/>
        <v>0</v>
      </c>
      <c r="R473" s="613"/>
      <c r="S473" s="612">
        <f t="shared" si="2"/>
        <v>0</v>
      </c>
      <c r="T473" s="612">
        <f t="shared" si="3"/>
        <v>0</v>
      </c>
      <c r="U473" s="613"/>
      <c r="V473" s="612">
        <f t="shared" si="4"/>
        <v>0</v>
      </c>
      <c r="W473" s="620"/>
      <c r="X473" s="742"/>
      <c r="Y473" s="742"/>
      <c r="Z473" s="742"/>
      <c r="AA473" s="742"/>
      <c r="AB473" s="742"/>
      <c r="AC473" s="742"/>
      <c r="AD473" s="742"/>
      <c r="AE473" s="742"/>
      <c r="AF473" s="742"/>
      <c r="AG473" s="742"/>
      <c r="AH473" s="742"/>
      <c r="AI473" s="742"/>
      <c r="AJ473" s="742"/>
      <c r="AK473" s="742"/>
      <c r="AL473" s="742"/>
      <c r="AM473" s="742"/>
    </row>
    <row r="474" ht="13.5" customHeight="1">
      <c r="A474" s="604" t="b">
        <v>0</v>
      </c>
      <c r="B474" s="475"/>
      <c r="C474" s="475"/>
      <c r="D474" s="492"/>
      <c r="E474" s="492"/>
      <c r="F474" s="606"/>
      <c r="G474" s="617"/>
      <c r="H474" s="492"/>
      <c r="I474" s="492"/>
      <c r="J474" s="657"/>
      <c r="K474" s="618"/>
      <c r="L474" s="622"/>
      <c r="M474" s="613"/>
      <c r="N474" s="613"/>
      <c r="O474" s="610"/>
      <c r="P474" s="610"/>
      <c r="Q474" s="612">
        <f t="shared" si="1"/>
        <v>0</v>
      </c>
      <c r="R474" s="613"/>
      <c r="S474" s="612">
        <f t="shared" si="2"/>
        <v>0</v>
      </c>
      <c r="T474" s="612">
        <f t="shared" si="3"/>
        <v>0</v>
      </c>
      <c r="U474" s="613"/>
      <c r="V474" s="612">
        <f t="shared" si="4"/>
        <v>0</v>
      </c>
      <c r="W474" s="620"/>
      <c r="X474" s="742"/>
      <c r="Y474" s="742"/>
      <c r="Z474" s="742"/>
      <c r="AA474" s="742"/>
      <c r="AB474" s="742"/>
      <c r="AC474" s="742"/>
      <c r="AD474" s="742"/>
      <c r="AE474" s="742"/>
      <c r="AF474" s="742"/>
      <c r="AG474" s="742"/>
      <c r="AH474" s="742"/>
      <c r="AI474" s="742"/>
      <c r="AJ474" s="742"/>
      <c r="AK474" s="742"/>
      <c r="AL474" s="742"/>
      <c r="AM474" s="742"/>
    </row>
    <row r="475" ht="13.5" customHeight="1">
      <c r="A475" s="604" t="b">
        <v>0</v>
      </c>
      <c r="B475" s="475"/>
      <c r="C475" s="475"/>
      <c r="D475" s="492"/>
      <c r="E475" s="492"/>
      <c r="F475" s="606"/>
      <c r="G475" s="617"/>
      <c r="H475" s="492"/>
      <c r="I475" s="492"/>
      <c r="J475" s="657"/>
      <c r="K475" s="618"/>
      <c r="L475" s="622"/>
      <c r="M475" s="613"/>
      <c r="N475" s="613"/>
      <c r="O475" s="610"/>
      <c r="P475" s="610"/>
      <c r="Q475" s="612">
        <f t="shared" si="1"/>
        <v>0</v>
      </c>
      <c r="R475" s="613"/>
      <c r="S475" s="612">
        <f t="shared" si="2"/>
        <v>0</v>
      </c>
      <c r="T475" s="612">
        <f t="shared" si="3"/>
        <v>0</v>
      </c>
      <c r="U475" s="613"/>
      <c r="V475" s="612">
        <f t="shared" si="4"/>
        <v>0</v>
      </c>
      <c r="W475" s="620"/>
      <c r="X475" s="742"/>
      <c r="Y475" s="742"/>
      <c r="Z475" s="742"/>
      <c r="AA475" s="742"/>
      <c r="AB475" s="742"/>
      <c r="AC475" s="742"/>
      <c r="AD475" s="742"/>
      <c r="AE475" s="742"/>
      <c r="AF475" s="742"/>
      <c r="AG475" s="742"/>
      <c r="AH475" s="742"/>
      <c r="AI475" s="742"/>
      <c r="AJ475" s="742"/>
      <c r="AK475" s="742"/>
      <c r="AL475" s="742"/>
      <c r="AM475" s="742"/>
    </row>
    <row r="476" ht="13.5" customHeight="1">
      <c r="A476" s="604" t="b">
        <v>0</v>
      </c>
      <c r="B476" s="475"/>
      <c r="C476" s="475"/>
      <c r="D476" s="492"/>
      <c r="E476" s="492"/>
      <c r="F476" s="606"/>
      <c r="G476" s="617"/>
      <c r="H476" s="492"/>
      <c r="I476" s="492"/>
      <c r="J476" s="657"/>
      <c r="K476" s="618"/>
      <c r="L476" s="622"/>
      <c r="M476" s="613"/>
      <c r="N476" s="613"/>
      <c r="O476" s="610"/>
      <c r="P476" s="610"/>
      <c r="Q476" s="612">
        <f t="shared" si="1"/>
        <v>0</v>
      </c>
      <c r="R476" s="613"/>
      <c r="S476" s="612">
        <f t="shared" si="2"/>
        <v>0</v>
      </c>
      <c r="T476" s="612">
        <f t="shared" si="3"/>
        <v>0</v>
      </c>
      <c r="U476" s="613"/>
      <c r="V476" s="612">
        <f t="shared" si="4"/>
        <v>0</v>
      </c>
      <c r="W476" s="620"/>
      <c r="X476" s="742"/>
      <c r="Y476" s="742"/>
      <c r="Z476" s="742"/>
      <c r="AA476" s="742"/>
      <c r="AB476" s="742"/>
      <c r="AC476" s="742"/>
      <c r="AD476" s="742"/>
      <c r="AE476" s="742"/>
      <c r="AF476" s="742"/>
      <c r="AG476" s="742"/>
      <c r="AH476" s="742"/>
      <c r="AI476" s="742"/>
      <c r="AJ476" s="742"/>
      <c r="AK476" s="742"/>
      <c r="AL476" s="742"/>
      <c r="AM476" s="742"/>
    </row>
    <row r="477" ht="13.5" customHeight="1">
      <c r="A477" s="604" t="b">
        <v>0</v>
      </c>
      <c r="B477" s="475"/>
      <c r="C477" s="475"/>
      <c r="D477" s="492"/>
      <c r="E477" s="492"/>
      <c r="F477" s="606"/>
      <c r="G477" s="617"/>
      <c r="H477" s="492"/>
      <c r="I477" s="492"/>
      <c r="J477" s="657"/>
      <c r="K477" s="618"/>
      <c r="L477" s="622"/>
      <c r="M477" s="613"/>
      <c r="N477" s="613"/>
      <c r="O477" s="610"/>
      <c r="P477" s="610"/>
      <c r="Q477" s="612">
        <f t="shared" si="1"/>
        <v>0</v>
      </c>
      <c r="R477" s="613"/>
      <c r="S477" s="612">
        <f t="shared" si="2"/>
        <v>0</v>
      </c>
      <c r="T477" s="612">
        <f t="shared" si="3"/>
        <v>0</v>
      </c>
      <c r="U477" s="613"/>
      <c r="V477" s="612">
        <f t="shared" si="4"/>
        <v>0</v>
      </c>
      <c r="W477" s="620"/>
      <c r="X477" s="742"/>
      <c r="Y477" s="742"/>
      <c r="Z477" s="742"/>
      <c r="AA477" s="742"/>
      <c r="AB477" s="742"/>
      <c r="AC477" s="742"/>
      <c r="AD477" s="742"/>
      <c r="AE477" s="742"/>
      <c r="AF477" s="742"/>
      <c r="AG477" s="742"/>
      <c r="AH477" s="742"/>
      <c r="AI477" s="742"/>
      <c r="AJ477" s="742"/>
      <c r="AK477" s="742"/>
      <c r="AL477" s="742"/>
      <c r="AM477" s="742"/>
    </row>
    <row r="478" ht="13.5" customHeight="1">
      <c r="A478" s="604" t="b">
        <v>0</v>
      </c>
      <c r="B478" s="475"/>
      <c r="C478" s="475"/>
      <c r="D478" s="492"/>
      <c r="E478" s="492"/>
      <c r="F478" s="606"/>
      <c r="G478" s="617"/>
      <c r="H478" s="492"/>
      <c r="I478" s="492"/>
      <c r="J478" s="657"/>
      <c r="K478" s="618"/>
      <c r="L478" s="622"/>
      <c r="M478" s="613"/>
      <c r="N478" s="613"/>
      <c r="O478" s="610"/>
      <c r="P478" s="610"/>
      <c r="Q478" s="612">
        <f t="shared" si="1"/>
        <v>0</v>
      </c>
      <c r="R478" s="613"/>
      <c r="S478" s="612">
        <f t="shared" si="2"/>
        <v>0</v>
      </c>
      <c r="T478" s="612">
        <f t="shared" si="3"/>
        <v>0</v>
      </c>
      <c r="U478" s="613"/>
      <c r="V478" s="612">
        <f t="shared" si="4"/>
        <v>0</v>
      </c>
      <c r="W478" s="620"/>
      <c r="X478" s="742"/>
      <c r="Y478" s="742"/>
      <c r="Z478" s="742"/>
      <c r="AA478" s="742"/>
      <c r="AB478" s="742"/>
      <c r="AC478" s="742"/>
      <c r="AD478" s="742"/>
      <c r="AE478" s="742"/>
      <c r="AF478" s="742"/>
      <c r="AG478" s="742"/>
      <c r="AH478" s="742"/>
      <c r="AI478" s="742"/>
      <c r="AJ478" s="742"/>
      <c r="AK478" s="742"/>
      <c r="AL478" s="742"/>
      <c r="AM478" s="742"/>
    </row>
    <row r="479" ht="13.5" customHeight="1">
      <c r="A479" s="604" t="b">
        <v>0</v>
      </c>
      <c r="B479" s="475"/>
      <c r="C479" s="475"/>
      <c r="D479" s="492"/>
      <c r="E479" s="492"/>
      <c r="F479" s="606"/>
      <c r="G479" s="617"/>
      <c r="H479" s="492"/>
      <c r="I479" s="492"/>
      <c r="J479" s="657"/>
      <c r="K479" s="618"/>
      <c r="L479" s="622"/>
      <c r="M479" s="613"/>
      <c r="N479" s="613"/>
      <c r="O479" s="610"/>
      <c r="P479" s="610"/>
      <c r="Q479" s="612">
        <f t="shared" si="1"/>
        <v>0</v>
      </c>
      <c r="R479" s="613"/>
      <c r="S479" s="612">
        <f t="shared" si="2"/>
        <v>0</v>
      </c>
      <c r="T479" s="612">
        <f t="shared" si="3"/>
        <v>0</v>
      </c>
      <c r="U479" s="613"/>
      <c r="V479" s="612">
        <f t="shared" si="4"/>
        <v>0</v>
      </c>
      <c r="W479" s="620"/>
      <c r="X479" s="742"/>
      <c r="Y479" s="742"/>
      <c r="Z479" s="742"/>
      <c r="AA479" s="742"/>
      <c r="AB479" s="742"/>
      <c r="AC479" s="742"/>
      <c r="AD479" s="742"/>
      <c r="AE479" s="742"/>
      <c r="AF479" s="742"/>
      <c r="AG479" s="742"/>
      <c r="AH479" s="742"/>
      <c r="AI479" s="742"/>
      <c r="AJ479" s="742"/>
      <c r="AK479" s="742"/>
      <c r="AL479" s="742"/>
      <c r="AM479" s="742"/>
    </row>
    <row r="480" ht="13.5" customHeight="1">
      <c r="A480" s="604" t="b">
        <v>0</v>
      </c>
      <c r="B480" s="475"/>
      <c r="C480" s="475"/>
      <c r="D480" s="492"/>
      <c r="E480" s="492"/>
      <c r="F480" s="606"/>
      <c r="G480" s="617"/>
      <c r="H480" s="492"/>
      <c r="I480" s="492"/>
      <c r="J480" s="657"/>
      <c r="K480" s="618"/>
      <c r="L480" s="622"/>
      <c r="M480" s="613"/>
      <c r="N480" s="613"/>
      <c r="O480" s="610"/>
      <c r="P480" s="610"/>
      <c r="Q480" s="612">
        <f t="shared" si="1"/>
        <v>0</v>
      </c>
      <c r="R480" s="613"/>
      <c r="S480" s="612">
        <f t="shared" si="2"/>
        <v>0</v>
      </c>
      <c r="T480" s="612">
        <f t="shared" si="3"/>
        <v>0</v>
      </c>
      <c r="U480" s="613"/>
      <c r="V480" s="612">
        <f t="shared" si="4"/>
        <v>0</v>
      </c>
      <c r="W480" s="620"/>
      <c r="X480" s="742"/>
      <c r="Y480" s="742"/>
      <c r="Z480" s="742"/>
      <c r="AA480" s="742"/>
      <c r="AB480" s="742"/>
      <c r="AC480" s="742"/>
      <c r="AD480" s="742"/>
      <c r="AE480" s="742"/>
      <c r="AF480" s="742"/>
      <c r="AG480" s="742"/>
      <c r="AH480" s="742"/>
      <c r="AI480" s="742"/>
      <c r="AJ480" s="742"/>
      <c r="AK480" s="742"/>
      <c r="AL480" s="742"/>
      <c r="AM480" s="742"/>
    </row>
    <row r="481" ht="13.5" customHeight="1">
      <c r="A481" s="604" t="b">
        <v>0</v>
      </c>
      <c r="B481" s="475"/>
      <c r="C481" s="475"/>
      <c r="D481" s="492"/>
      <c r="E481" s="492"/>
      <c r="F481" s="606"/>
      <c r="G481" s="617"/>
      <c r="H481" s="492"/>
      <c r="I481" s="492"/>
      <c r="J481" s="657"/>
      <c r="K481" s="618"/>
      <c r="L481" s="622"/>
      <c r="M481" s="613"/>
      <c r="N481" s="613"/>
      <c r="O481" s="610"/>
      <c r="P481" s="610"/>
      <c r="Q481" s="612">
        <f t="shared" si="1"/>
        <v>0</v>
      </c>
      <c r="R481" s="613"/>
      <c r="S481" s="612">
        <f t="shared" si="2"/>
        <v>0</v>
      </c>
      <c r="T481" s="612">
        <f t="shared" si="3"/>
        <v>0</v>
      </c>
      <c r="U481" s="613"/>
      <c r="V481" s="612">
        <f t="shared" si="4"/>
        <v>0</v>
      </c>
      <c r="W481" s="620"/>
      <c r="X481" s="742"/>
      <c r="Y481" s="742"/>
      <c r="Z481" s="742"/>
      <c r="AA481" s="742"/>
      <c r="AB481" s="742"/>
      <c r="AC481" s="742"/>
      <c r="AD481" s="742"/>
      <c r="AE481" s="742"/>
      <c r="AF481" s="742"/>
      <c r="AG481" s="742"/>
      <c r="AH481" s="742"/>
      <c r="AI481" s="742"/>
      <c r="AJ481" s="742"/>
      <c r="AK481" s="742"/>
      <c r="AL481" s="742"/>
      <c r="AM481" s="742"/>
    </row>
    <row r="482" ht="13.5" customHeight="1">
      <c r="A482" s="604" t="b">
        <v>0</v>
      </c>
      <c r="B482" s="475"/>
      <c r="C482" s="475"/>
      <c r="D482" s="492"/>
      <c r="E482" s="492"/>
      <c r="F482" s="606"/>
      <c r="G482" s="617"/>
      <c r="H482" s="492"/>
      <c r="I482" s="492"/>
      <c r="J482" s="657"/>
      <c r="K482" s="618"/>
      <c r="L482" s="622"/>
      <c r="M482" s="613"/>
      <c r="N482" s="613"/>
      <c r="O482" s="610"/>
      <c r="P482" s="610"/>
      <c r="Q482" s="612">
        <f t="shared" si="1"/>
        <v>0</v>
      </c>
      <c r="R482" s="613"/>
      <c r="S482" s="612">
        <f t="shared" si="2"/>
        <v>0</v>
      </c>
      <c r="T482" s="612">
        <f t="shared" si="3"/>
        <v>0</v>
      </c>
      <c r="U482" s="613"/>
      <c r="V482" s="612">
        <f t="shared" si="4"/>
        <v>0</v>
      </c>
      <c r="W482" s="620"/>
      <c r="X482" s="742"/>
      <c r="Y482" s="742"/>
      <c r="Z482" s="742"/>
      <c r="AA482" s="742"/>
      <c r="AB482" s="742"/>
      <c r="AC482" s="742"/>
      <c r="AD482" s="742"/>
      <c r="AE482" s="742"/>
      <c r="AF482" s="742"/>
      <c r="AG482" s="742"/>
      <c r="AH482" s="742"/>
      <c r="AI482" s="742"/>
      <c r="AJ482" s="742"/>
      <c r="AK482" s="742"/>
      <c r="AL482" s="742"/>
      <c r="AM482" s="742"/>
    </row>
    <row r="483" ht="13.5" customHeight="1">
      <c r="A483" s="604" t="b">
        <v>0</v>
      </c>
      <c r="B483" s="475"/>
      <c r="C483" s="475"/>
      <c r="D483" s="492"/>
      <c r="E483" s="492"/>
      <c r="F483" s="606"/>
      <c r="G483" s="617"/>
      <c r="H483" s="492"/>
      <c r="I483" s="492"/>
      <c r="J483" s="657"/>
      <c r="K483" s="618"/>
      <c r="L483" s="622"/>
      <c r="M483" s="613"/>
      <c r="N483" s="613"/>
      <c r="O483" s="610"/>
      <c r="P483" s="610"/>
      <c r="Q483" s="612">
        <f t="shared" si="1"/>
        <v>0</v>
      </c>
      <c r="R483" s="613"/>
      <c r="S483" s="612">
        <f t="shared" si="2"/>
        <v>0</v>
      </c>
      <c r="T483" s="612">
        <f t="shared" si="3"/>
        <v>0</v>
      </c>
      <c r="U483" s="613"/>
      <c r="V483" s="612">
        <f t="shared" si="4"/>
        <v>0</v>
      </c>
      <c r="W483" s="620"/>
      <c r="X483" s="742"/>
      <c r="Y483" s="742"/>
      <c r="Z483" s="742"/>
      <c r="AA483" s="742"/>
      <c r="AB483" s="742"/>
      <c r="AC483" s="742"/>
      <c r="AD483" s="742"/>
      <c r="AE483" s="742"/>
      <c r="AF483" s="742"/>
      <c r="AG483" s="742"/>
      <c r="AH483" s="742"/>
      <c r="AI483" s="742"/>
      <c r="AJ483" s="742"/>
      <c r="AK483" s="742"/>
      <c r="AL483" s="742"/>
      <c r="AM483" s="742"/>
    </row>
    <row r="484" ht="13.5" customHeight="1">
      <c r="A484" s="604" t="b">
        <v>0</v>
      </c>
      <c r="B484" s="475"/>
      <c r="C484" s="475"/>
      <c r="D484" s="492"/>
      <c r="E484" s="492"/>
      <c r="F484" s="606"/>
      <c r="G484" s="617"/>
      <c r="H484" s="492"/>
      <c r="I484" s="492"/>
      <c r="J484" s="657"/>
      <c r="K484" s="618"/>
      <c r="L484" s="622"/>
      <c r="M484" s="613"/>
      <c r="N484" s="613"/>
      <c r="O484" s="610"/>
      <c r="P484" s="610"/>
      <c r="Q484" s="612">
        <f t="shared" si="1"/>
        <v>0</v>
      </c>
      <c r="R484" s="613"/>
      <c r="S484" s="612">
        <f t="shared" si="2"/>
        <v>0</v>
      </c>
      <c r="T484" s="612">
        <f t="shared" si="3"/>
        <v>0</v>
      </c>
      <c r="U484" s="613"/>
      <c r="V484" s="612">
        <f t="shared" si="4"/>
        <v>0</v>
      </c>
      <c r="W484" s="620"/>
      <c r="X484" s="742"/>
      <c r="Y484" s="742"/>
      <c r="Z484" s="742"/>
      <c r="AA484" s="742"/>
      <c r="AB484" s="742"/>
      <c r="AC484" s="742"/>
      <c r="AD484" s="742"/>
      <c r="AE484" s="742"/>
      <c r="AF484" s="742"/>
      <c r="AG484" s="742"/>
      <c r="AH484" s="742"/>
      <c r="AI484" s="742"/>
      <c r="AJ484" s="742"/>
      <c r="AK484" s="742"/>
      <c r="AL484" s="742"/>
      <c r="AM484" s="742"/>
    </row>
    <row r="485" ht="13.5" customHeight="1">
      <c r="A485" s="604" t="b">
        <v>0</v>
      </c>
      <c r="B485" s="475"/>
      <c r="C485" s="475"/>
      <c r="D485" s="492"/>
      <c r="E485" s="492"/>
      <c r="F485" s="606"/>
      <c r="G485" s="617"/>
      <c r="H485" s="492"/>
      <c r="I485" s="492"/>
      <c r="J485" s="657"/>
      <c r="K485" s="618"/>
      <c r="L485" s="622"/>
      <c r="M485" s="613"/>
      <c r="N485" s="613"/>
      <c r="O485" s="610"/>
      <c r="P485" s="610"/>
      <c r="Q485" s="612">
        <f t="shared" si="1"/>
        <v>0</v>
      </c>
      <c r="R485" s="613"/>
      <c r="S485" s="612">
        <f t="shared" si="2"/>
        <v>0</v>
      </c>
      <c r="T485" s="612">
        <f t="shared" si="3"/>
        <v>0</v>
      </c>
      <c r="U485" s="613"/>
      <c r="V485" s="612">
        <f t="shared" si="4"/>
        <v>0</v>
      </c>
      <c r="W485" s="620"/>
      <c r="X485" s="742"/>
      <c r="Y485" s="742"/>
      <c r="Z485" s="742"/>
      <c r="AA485" s="742"/>
      <c r="AB485" s="742"/>
      <c r="AC485" s="742"/>
      <c r="AD485" s="742"/>
      <c r="AE485" s="742"/>
      <c r="AF485" s="742"/>
      <c r="AG485" s="742"/>
      <c r="AH485" s="742"/>
      <c r="AI485" s="742"/>
      <c r="AJ485" s="742"/>
      <c r="AK485" s="742"/>
      <c r="AL485" s="742"/>
      <c r="AM485" s="742"/>
    </row>
    <row r="486" ht="13.5" customHeight="1">
      <c r="A486" s="604" t="b">
        <v>0</v>
      </c>
      <c r="B486" s="475"/>
      <c r="C486" s="475"/>
      <c r="D486" s="492"/>
      <c r="E486" s="492"/>
      <c r="F486" s="606"/>
      <c r="G486" s="617"/>
      <c r="H486" s="492"/>
      <c r="I486" s="492"/>
      <c r="J486" s="657"/>
      <c r="K486" s="618"/>
      <c r="L486" s="622"/>
      <c r="M486" s="613"/>
      <c r="N486" s="613"/>
      <c r="O486" s="610"/>
      <c r="P486" s="610"/>
      <c r="Q486" s="612">
        <f t="shared" si="1"/>
        <v>0</v>
      </c>
      <c r="R486" s="613"/>
      <c r="S486" s="612">
        <f t="shared" si="2"/>
        <v>0</v>
      </c>
      <c r="T486" s="612">
        <f t="shared" si="3"/>
        <v>0</v>
      </c>
      <c r="U486" s="613"/>
      <c r="V486" s="612">
        <f t="shared" si="4"/>
        <v>0</v>
      </c>
      <c r="W486" s="620"/>
      <c r="X486" s="742"/>
      <c r="Y486" s="742"/>
      <c r="Z486" s="742"/>
      <c r="AA486" s="742"/>
      <c r="AB486" s="742"/>
      <c r="AC486" s="742"/>
      <c r="AD486" s="742"/>
      <c r="AE486" s="742"/>
      <c r="AF486" s="742"/>
      <c r="AG486" s="742"/>
      <c r="AH486" s="742"/>
      <c r="AI486" s="742"/>
      <c r="AJ486" s="742"/>
      <c r="AK486" s="742"/>
      <c r="AL486" s="742"/>
      <c r="AM486" s="742"/>
    </row>
    <row r="487" ht="13.5" customHeight="1">
      <c r="A487" s="604" t="b">
        <v>0</v>
      </c>
      <c r="B487" s="475"/>
      <c r="C487" s="475"/>
      <c r="D487" s="492"/>
      <c r="E487" s="492"/>
      <c r="F487" s="606"/>
      <c r="G487" s="617"/>
      <c r="H487" s="492"/>
      <c r="I487" s="492"/>
      <c r="J487" s="657"/>
      <c r="K487" s="618"/>
      <c r="L487" s="622"/>
      <c r="M487" s="613"/>
      <c r="N487" s="613"/>
      <c r="O487" s="610"/>
      <c r="P487" s="610"/>
      <c r="Q487" s="612">
        <f t="shared" si="1"/>
        <v>0</v>
      </c>
      <c r="R487" s="613"/>
      <c r="S487" s="612">
        <f t="shared" si="2"/>
        <v>0</v>
      </c>
      <c r="T487" s="612">
        <f t="shared" si="3"/>
        <v>0</v>
      </c>
      <c r="U487" s="613"/>
      <c r="V487" s="612">
        <f t="shared" si="4"/>
        <v>0</v>
      </c>
      <c r="W487" s="620"/>
      <c r="X487" s="742"/>
      <c r="Y487" s="742"/>
      <c r="Z487" s="742"/>
      <c r="AA487" s="742"/>
      <c r="AB487" s="742"/>
      <c r="AC487" s="742"/>
      <c r="AD487" s="742"/>
      <c r="AE487" s="742"/>
      <c r="AF487" s="742"/>
      <c r="AG487" s="742"/>
      <c r="AH487" s="742"/>
      <c r="AI487" s="742"/>
      <c r="AJ487" s="742"/>
      <c r="AK487" s="742"/>
      <c r="AL487" s="742"/>
      <c r="AM487" s="742"/>
    </row>
    <row r="488" ht="13.5" customHeight="1">
      <c r="A488" s="604" t="b">
        <v>0</v>
      </c>
      <c r="B488" s="475"/>
      <c r="C488" s="475"/>
      <c r="D488" s="492"/>
      <c r="E488" s="492"/>
      <c r="F488" s="606"/>
      <c r="G488" s="617"/>
      <c r="H488" s="492"/>
      <c r="I488" s="492"/>
      <c r="J488" s="657"/>
      <c r="K488" s="618"/>
      <c r="L488" s="622"/>
      <c r="M488" s="613"/>
      <c r="N488" s="613"/>
      <c r="O488" s="610"/>
      <c r="P488" s="610"/>
      <c r="Q488" s="612">
        <f t="shared" si="1"/>
        <v>0</v>
      </c>
      <c r="R488" s="613"/>
      <c r="S488" s="612">
        <f t="shared" si="2"/>
        <v>0</v>
      </c>
      <c r="T488" s="612">
        <f t="shared" si="3"/>
        <v>0</v>
      </c>
      <c r="U488" s="613"/>
      <c r="V488" s="612">
        <f t="shared" si="4"/>
        <v>0</v>
      </c>
      <c r="W488" s="620"/>
      <c r="X488" s="742"/>
      <c r="Y488" s="742"/>
      <c r="Z488" s="742"/>
      <c r="AA488" s="742"/>
      <c r="AB488" s="742"/>
      <c r="AC488" s="742"/>
      <c r="AD488" s="742"/>
      <c r="AE488" s="742"/>
      <c r="AF488" s="742"/>
      <c r="AG488" s="742"/>
      <c r="AH488" s="742"/>
      <c r="AI488" s="742"/>
      <c r="AJ488" s="742"/>
      <c r="AK488" s="742"/>
      <c r="AL488" s="742"/>
      <c r="AM488" s="742"/>
    </row>
    <row r="489" ht="13.5" customHeight="1">
      <c r="A489" s="604" t="b">
        <v>0</v>
      </c>
      <c r="B489" s="475"/>
      <c r="C489" s="475"/>
      <c r="D489" s="492"/>
      <c r="E489" s="492"/>
      <c r="F489" s="606"/>
      <c r="G489" s="617"/>
      <c r="H489" s="492"/>
      <c r="I489" s="492"/>
      <c r="J489" s="657"/>
      <c r="K489" s="618"/>
      <c r="L489" s="622"/>
      <c r="M489" s="613"/>
      <c r="N489" s="613"/>
      <c r="O489" s="610"/>
      <c r="P489" s="610"/>
      <c r="Q489" s="612">
        <f t="shared" si="1"/>
        <v>0</v>
      </c>
      <c r="R489" s="613"/>
      <c r="S489" s="612">
        <f t="shared" si="2"/>
        <v>0</v>
      </c>
      <c r="T489" s="612">
        <f t="shared" si="3"/>
        <v>0</v>
      </c>
      <c r="U489" s="613"/>
      <c r="V489" s="612">
        <f t="shared" si="4"/>
        <v>0</v>
      </c>
      <c r="W489" s="620"/>
      <c r="X489" s="742"/>
      <c r="Y489" s="742"/>
      <c r="Z489" s="742"/>
      <c r="AA489" s="742"/>
      <c r="AB489" s="742"/>
      <c r="AC489" s="742"/>
      <c r="AD489" s="742"/>
      <c r="AE489" s="742"/>
      <c r="AF489" s="742"/>
      <c r="AG489" s="742"/>
      <c r="AH489" s="742"/>
      <c r="AI489" s="742"/>
      <c r="AJ489" s="742"/>
      <c r="AK489" s="742"/>
      <c r="AL489" s="742"/>
      <c r="AM489" s="742"/>
    </row>
    <row r="490" ht="13.5" customHeight="1">
      <c r="A490" s="604" t="b">
        <v>0</v>
      </c>
      <c r="B490" s="475"/>
      <c r="C490" s="475"/>
      <c r="D490" s="492"/>
      <c r="E490" s="492"/>
      <c r="F490" s="606"/>
      <c r="G490" s="617"/>
      <c r="H490" s="492"/>
      <c r="I490" s="492"/>
      <c r="J490" s="657"/>
      <c r="K490" s="618"/>
      <c r="L490" s="622"/>
      <c r="M490" s="613"/>
      <c r="N490" s="613"/>
      <c r="O490" s="610"/>
      <c r="P490" s="610"/>
      <c r="Q490" s="612">
        <f t="shared" si="1"/>
        <v>0</v>
      </c>
      <c r="R490" s="613"/>
      <c r="S490" s="612">
        <f t="shared" si="2"/>
        <v>0</v>
      </c>
      <c r="T490" s="612">
        <f t="shared" si="3"/>
        <v>0</v>
      </c>
      <c r="U490" s="613"/>
      <c r="V490" s="612">
        <f t="shared" si="4"/>
        <v>0</v>
      </c>
      <c r="W490" s="620"/>
      <c r="X490" s="742"/>
      <c r="Y490" s="742"/>
      <c r="Z490" s="742"/>
      <c r="AA490" s="742"/>
      <c r="AB490" s="742"/>
      <c r="AC490" s="742"/>
      <c r="AD490" s="742"/>
      <c r="AE490" s="742"/>
      <c r="AF490" s="742"/>
      <c r="AG490" s="742"/>
      <c r="AH490" s="742"/>
      <c r="AI490" s="742"/>
      <c r="AJ490" s="742"/>
      <c r="AK490" s="742"/>
      <c r="AL490" s="742"/>
      <c r="AM490" s="742"/>
    </row>
    <row r="491" ht="13.5" customHeight="1">
      <c r="A491" s="604" t="b">
        <v>0</v>
      </c>
      <c r="B491" s="475"/>
      <c r="C491" s="475"/>
      <c r="D491" s="492"/>
      <c r="E491" s="492"/>
      <c r="F491" s="606"/>
      <c r="G491" s="617"/>
      <c r="H491" s="492"/>
      <c r="I491" s="492"/>
      <c r="J491" s="657"/>
      <c r="K491" s="618"/>
      <c r="L491" s="622"/>
      <c r="M491" s="613"/>
      <c r="N491" s="613"/>
      <c r="O491" s="610"/>
      <c r="P491" s="610"/>
      <c r="Q491" s="612">
        <f t="shared" si="1"/>
        <v>0</v>
      </c>
      <c r="R491" s="613"/>
      <c r="S491" s="612">
        <f t="shared" si="2"/>
        <v>0</v>
      </c>
      <c r="T491" s="612">
        <f t="shared" si="3"/>
        <v>0</v>
      </c>
      <c r="U491" s="613"/>
      <c r="V491" s="612">
        <f t="shared" si="4"/>
        <v>0</v>
      </c>
      <c r="W491" s="620"/>
      <c r="X491" s="742"/>
      <c r="Y491" s="742"/>
      <c r="Z491" s="742"/>
      <c r="AA491" s="742"/>
      <c r="AB491" s="742"/>
      <c r="AC491" s="742"/>
      <c r="AD491" s="742"/>
      <c r="AE491" s="742"/>
      <c r="AF491" s="742"/>
      <c r="AG491" s="742"/>
      <c r="AH491" s="742"/>
      <c r="AI491" s="742"/>
      <c r="AJ491" s="742"/>
      <c r="AK491" s="742"/>
      <c r="AL491" s="742"/>
      <c r="AM491" s="742"/>
    </row>
    <row r="492" ht="13.5" customHeight="1">
      <c r="A492" s="604" t="b">
        <v>0</v>
      </c>
      <c r="B492" s="475"/>
      <c r="C492" s="475"/>
      <c r="D492" s="492"/>
      <c r="E492" s="492"/>
      <c r="F492" s="606"/>
      <c r="G492" s="617"/>
      <c r="H492" s="492"/>
      <c r="I492" s="492"/>
      <c r="J492" s="657"/>
      <c r="K492" s="618"/>
      <c r="L492" s="622"/>
      <c r="M492" s="613"/>
      <c r="N492" s="613"/>
      <c r="O492" s="610"/>
      <c r="P492" s="610"/>
      <c r="Q492" s="612">
        <f t="shared" si="1"/>
        <v>0</v>
      </c>
      <c r="R492" s="613"/>
      <c r="S492" s="612">
        <f t="shared" si="2"/>
        <v>0</v>
      </c>
      <c r="T492" s="612">
        <f t="shared" si="3"/>
        <v>0</v>
      </c>
      <c r="U492" s="613"/>
      <c r="V492" s="612">
        <f t="shared" si="4"/>
        <v>0</v>
      </c>
      <c r="W492" s="620"/>
      <c r="X492" s="742"/>
      <c r="Y492" s="742"/>
      <c r="Z492" s="742"/>
      <c r="AA492" s="742"/>
      <c r="AB492" s="742"/>
      <c r="AC492" s="742"/>
      <c r="AD492" s="742"/>
      <c r="AE492" s="742"/>
      <c r="AF492" s="742"/>
      <c r="AG492" s="742"/>
      <c r="AH492" s="742"/>
      <c r="AI492" s="742"/>
      <c r="AJ492" s="742"/>
      <c r="AK492" s="742"/>
      <c r="AL492" s="742"/>
      <c r="AM492" s="742"/>
    </row>
    <row r="493" ht="13.5" customHeight="1">
      <c r="A493" s="604" t="b">
        <v>0</v>
      </c>
      <c r="B493" s="475"/>
      <c r="C493" s="475"/>
      <c r="D493" s="492"/>
      <c r="E493" s="492"/>
      <c r="F493" s="606"/>
      <c r="G493" s="617"/>
      <c r="H493" s="492"/>
      <c r="I493" s="492"/>
      <c r="J493" s="657"/>
      <c r="K493" s="618"/>
      <c r="L493" s="622"/>
      <c r="M493" s="613"/>
      <c r="N493" s="613"/>
      <c r="O493" s="610"/>
      <c r="P493" s="610"/>
      <c r="Q493" s="612">
        <f t="shared" si="1"/>
        <v>0</v>
      </c>
      <c r="R493" s="613"/>
      <c r="S493" s="612">
        <f t="shared" si="2"/>
        <v>0</v>
      </c>
      <c r="T493" s="612">
        <f t="shared" si="3"/>
        <v>0</v>
      </c>
      <c r="U493" s="613"/>
      <c r="V493" s="612">
        <f t="shared" si="4"/>
        <v>0</v>
      </c>
      <c r="W493" s="620"/>
      <c r="X493" s="742"/>
      <c r="Y493" s="742"/>
      <c r="Z493" s="742"/>
      <c r="AA493" s="742"/>
      <c r="AB493" s="742"/>
      <c r="AC493" s="742"/>
      <c r="AD493" s="742"/>
      <c r="AE493" s="742"/>
      <c r="AF493" s="742"/>
      <c r="AG493" s="742"/>
      <c r="AH493" s="742"/>
      <c r="AI493" s="742"/>
      <c r="AJ493" s="742"/>
      <c r="AK493" s="742"/>
      <c r="AL493" s="742"/>
      <c r="AM493" s="742"/>
    </row>
    <row r="494" ht="13.5" customHeight="1">
      <c r="A494" s="604" t="b">
        <v>0</v>
      </c>
      <c r="B494" s="475"/>
      <c r="C494" s="475"/>
      <c r="D494" s="492"/>
      <c r="E494" s="492"/>
      <c r="F494" s="606"/>
      <c r="G494" s="617"/>
      <c r="H494" s="492"/>
      <c r="I494" s="492"/>
      <c r="J494" s="657"/>
      <c r="K494" s="618"/>
      <c r="L494" s="622"/>
      <c r="M494" s="613"/>
      <c r="N494" s="613"/>
      <c r="O494" s="610"/>
      <c r="P494" s="610"/>
      <c r="Q494" s="612">
        <f t="shared" si="1"/>
        <v>0</v>
      </c>
      <c r="R494" s="613"/>
      <c r="S494" s="612">
        <f t="shared" si="2"/>
        <v>0</v>
      </c>
      <c r="T494" s="612">
        <f t="shared" si="3"/>
        <v>0</v>
      </c>
      <c r="U494" s="613"/>
      <c r="V494" s="612">
        <f t="shared" si="4"/>
        <v>0</v>
      </c>
      <c r="W494" s="620"/>
      <c r="X494" s="742"/>
      <c r="Y494" s="742"/>
      <c r="Z494" s="742"/>
      <c r="AA494" s="742"/>
      <c r="AB494" s="742"/>
      <c r="AC494" s="742"/>
      <c r="AD494" s="742"/>
      <c r="AE494" s="742"/>
      <c r="AF494" s="742"/>
      <c r="AG494" s="742"/>
      <c r="AH494" s="742"/>
      <c r="AI494" s="742"/>
      <c r="AJ494" s="742"/>
      <c r="AK494" s="742"/>
      <c r="AL494" s="742"/>
      <c r="AM494" s="742"/>
    </row>
    <row r="495" ht="13.5" customHeight="1">
      <c r="A495" s="604" t="b">
        <v>0</v>
      </c>
      <c r="B495" s="475"/>
      <c r="C495" s="475"/>
      <c r="D495" s="492"/>
      <c r="E495" s="492"/>
      <c r="F495" s="606"/>
      <c r="G495" s="617"/>
      <c r="H495" s="492"/>
      <c r="I495" s="492"/>
      <c r="J495" s="657"/>
      <c r="K495" s="618"/>
      <c r="L495" s="622"/>
      <c r="M495" s="613"/>
      <c r="N495" s="613"/>
      <c r="O495" s="610"/>
      <c r="P495" s="610"/>
      <c r="Q495" s="612">
        <f t="shared" si="1"/>
        <v>0</v>
      </c>
      <c r="R495" s="613"/>
      <c r="S495" s="612">
        <f t="shared" si="2"/>
        <v>0</v>
      </c>
      <c r="T495" s="612">
        <f t="shared" si="3"/>
        <v>0</v>
      </c>
      <c r="U495" s="613"/>
      <c r="V495" s="612">
        <f t="shared" si="4"/>
        <v>0</v>
      </c>
      <c r="W495" s="620"/>
      <c r="X495" s="742"/>
      <c r="Y495" s="742"/>
      <c r="Z495" s="742"/>
      <c r="AA495" s="742"/>
      <c r="AB495" s="742"/>
      <c r="AC495" s="742"/>
      <c r="AD495" s="742"/>
      <c r="AE495" s="742"/>
      <c r="AF495" s="742"/>
      <c r="AG495" s="742"/>
      <c r="AH495" s="742"/>
      <c r="AI495" s="742"/>
      <c r="AJ495" s="742"/>
      <c r="AK495" s="742"/>
      <c r="AL495" s="742"/>
      <c r="AM495" s="742"/>
    </row>
    <row r="496" ht="13.5" customHeight="1">
      <c r="A496" s="604" t="b">
        <v>0</v>
      </c>
      <c r="B496" s="475"/>
      <c r="C496" s="475"/>
      <c r="D496" s="492"/>
      <c r="E496" s="492"/>
      <c r="F496" s="606"/>
      <c r="G496" s="617"/>
      <c r="H496" s="492"/>
      <c r="I496" s="492"/>
      <c r="J496" s="657"/>
      <c r="K496" s="618"/>
      <c r="L496" s="622"/>
      <c r="M496" s="613"/>
      <c r="N496" s="613"/>
      <c r="O496" s="610"/>
      <c r="P496" s="610"/>
      <c r="Q496" s="612">
        <f t="shared" si="1"/>
        <v>0</v>
      </c>
      <c r="R496" s="613"/>
      <c r="S496" s="612">
        <f t="shared" si="2"/>
        <v>0</v>
      </c>
      <c r="T496" s="612">
        <f t="shared" si="3"/>
        <v>0</v>
      </c>
      <c r="U496" s="613"/>
      <c r="V496" s="612">
        <f t="shared" si="4"/>
        <v>0</v>
      </c>
      <c r="W496" s="620"/>
      <c r="X496" s="742"/>
      <c r="Y496" s="742"/>
      <c r="Z496" s="742"/>
      <c r="AA496" s="742"/>
      <c r="AB496" s="742"/>
      <c r="AC496" s="742"/>
      <c r="AD496" s="742"/>
      <c r="AE496" s="742"/>
      <c r="AF496" s="742"/>
      <c r="AG496" s="742"/>
      <c r="AH496" s="742"/>
      <c r="AI496" s="742"/>
      <c r="AJ496" s="742"/>
      <c r="AK496" s="742"/>
      <c r="AL496" s="742"/>
      <c r="AM496" s="742"/>
    </row>
    <row r="497" ht="13.5" customHeight="1">
      <c r="A497" s="604" t="b">
        <v>0</v>
      </c>
      <c r="B497" s="475"/>
      <c r="C497" s="475"/>
      <c r="D497" s="492"/>
      <c r="E497" s="492"/>
      <c r="F497" s="606"/>
      <c r="G497" s="617"/>
      <c r="H497" s="492"/>
      <c r="I497" s="492"/>
      <c r="J497" s="657"/>
      <c r="K497" s="618"/>
      <c r="L497" s="622"/>
      <c r="M497" s="613"/>
      <c r="N497" s="613"/>
      <c r="O497" s="610"/>
      <c r="P497" s="610"/>
      <c r="Q497" s="612">
        <f t="shared" si="1"/>
        <v>0</v>
      </c>
      <c r="R497" s="613"/>
      <c r="S497" s="612">
        <f t="shared" si="2"/>
        <v>0</v>
      </c>
      <c r="T497" s="612">
        <f t="shared" si="3"/>
        <v>0</v>
      </c>
      <c r="U497" s="613"/>
      <c r="V497" s="612">
        <f t="shared" si="4"/>
        <v>0</v>
      </c>
      <c r="W497" s="620"/>
      <c r="X497" s="742"/>
      <c r="Y497" s="742"/>
      <c r="Z497" s="742"/>
      <c r="AA497" s="742"/>
      <c r="AB497" s="742"/>
      <c r="AC497" s="742"/>
      <c r="AD497" s="742"/>
      <c r="AE497" s="742"/>
      <c r="AF497" s="742"/>
      <c r="AG497" s="742"/>
      <c r="AH497" s="742"/>
      <c r="AI497" s="742"/>
      <c r="AJ497" s="742"/>
      <c r="AK497" s="742"/>
      <c r="AL497" s="742"/>
      <c r="AM497" s="742"/>
    </row>
    <row r="498" ht="13.5" customHeight="1">
      <c r="A498" s="604" t="b">
        <v>0</v>
      </c>
      <c r="B498" s="475"/>
      <c r="C498" s="475"/>
      <c r="D498" s="492"/>
      <c r="E498" s="492"/>
      <c r="F498" s="606"/>
      <c r="G498" s="617"/>
      <c r="H498" s="492"/>
      <c r="I498" s="492"/>
      <c r="J498" s="657"/>
      <c r="K498" s="618"/>
      <c r="L498" s="622"/>
      <c r="M498" s="613"/>
      <c r="N498" s="613"/>
      <c r="O498" s="610"/>
      <c r="P498" s="610"/>
      <c r="Q498" s="612">
        <f t="shared" si="1"/>
        <v>0</v>
      </c>
      <c r="R498" s="613"/>
      <c r="S498" s="612">
        <f t="shared" si="2"/>
        <v>0</v>
      </c>
      <c r="T498" s="612">
        <f t="shared" si="3"/>
        <v>0</v>
      </c>
      <c r="U498" s="613"/>
      <c r="V498" s="612">
        <f t="shared" si="4"/>
        <v>0</v>
      </c>
      <c r="W498" s="620"/>
      <c r="X498" s="742"/>
      <c r="Y498" s="742"/>
      <c r="Z498" s="742"/>
      <c r="AA498" s="742"/>
      <c r="AB498" s="742"/>
      <c r="AC498" s="742"/>
      <c r="AD498" s="742"/>
      <c r="AE498" s="742"/>
      <c r="AF498" s="742"/>
      <c r="AG498" s="742"/>
      <c r="AH498" s="742"/>
      <c r="AI498" s="742"/>
      <c r="AJ498" s="742"/>
      <c r="AK498" s="742"/>
      <c r="AL498" s="742"/>
      <c r="AM498" s="742"/>
    </row>
    <row r="499" ht="13.5" customHeight="1">
      <c r="A499" s="604" t="b">
        <v>0</v>
      </c>
      <c r="B499" s="475"/>
      <c r="C499" s="475"/>
      <c r="D499" s="492"/>
      <c r="E499" s="492"/>
      <c r="F499" s="606"/>
      <c r="G499" s="617"/>
      <c r="H499" s="492"/>
      <c r="I499" s="492"/>
      <c r="J499" s="657"/>
      <c r="K499" s="618"/>
      <c r="L499" s="622"/>
      <c r="M499" s="613"/>
      <c r="N499" s="613"/>
      <c r="O499" s="610"/>
      <c r="P499" s="610"/>
      <c r="Q499" s="612">
        <f t="shared" si="1"/>
        <v>0</v>
      </c>
      <c r="R499" s="613"/>
      <c r="S499" s="612">
        <f t="shared" si="2"/>
        <v>0</v>
      </c>
      <c r="T499" s="612">
        <f t="shared" si="3"/>
        <v>0</v>
      </c>
      <c r="U499" s="613"/>
      <c r="V499" s="612">
        <f t="shared" si="4"/>
        <v>0</v>
      </c>
      <c r="W499" s="620"/>
      <c r="X499" s="742"/>
      <c r="Y499" s="742"/>
      <c r="Z499" s="742"/>
      <c r="AA499" s="742"/>
      <c r="AB499" s="742"/>
      <c r="AC499" s="742"/>
      <c r="AD499" s="742"/>
      <c r="AE499" s="742"/>
      <c r="AF499" s="742"/>
      <c r="AG499" s="742"/>
      <c r="AH499" s="742"/>
      <c r="AI499" s="742"/>
      <c r="AJ499" s="742"/>
      <c r="AK499" s="742"/>
      <c r="AL499" s="742"/>
      <c r="AM499" s="742"/>
    </row>
    <row r="500" ht="13.5" customHeight="1">
      <c r="A500" s="604" t="b">
        <v>0</v>
      </c>
      <c r="B500" s="475"/>
      <c r="C500" s="475"/>
      <c r="D500" s="492"/>
      <c r="E500" s="492"/>
      <c r="F500" s="606"/>
      <c r="G500" s="617"/>
      <c r="H500" s="492"/>
      <c r="I500" s="492"/>
      <c r="J500" s="657"/>
      <c r="K500" s="618"/>
      <c r="L500" s="622"/>
      <c r="M500" s="613"/>
      <c r="N500" s="613"/>
      <c r="O500" s="610"/>
      <c r="P500" s="610"/>
      <c r="Q500" s="612">
        <f t="shared" si="1"/>
        <v>0</v>
      </c>
      <c r="R500" s="613"/>
      <c r="S500" s="612">
        <f t="shared" si="2"/>
        <v>0</v>
      </c>
      <c r="T500" s="612">
        <f t="shared" si="3"/>
        <v>0</v>
      </c>
      <c r="U500" s="613"/>
      <c r="V500" s="612">
        <f t="shared" si="4"/>
        <v>0</v>
      </c>
      <c r="W500" s="620"/>
      <c r="X500" s="742"/>
      <c r="Y500" s="742"/>
      <c r="Z500" s="742"/>
      <c r="AA500" s="742"/>
      <c r="AB500" s="742"/>
      <c r="AC500" s="742"/>
      <c r="AD500" s="742"/>
      <c r="AE500" s="742"/>
      <c r="AF500" s="742"/>
      <c r="AG500" s="742"/>
      <c r="AH500" s="742"/>
      <c r="AI500" s="742"/>
      <c r="AJ500" s="742"/>
      <c r="AK500" s="742"/>
      <c r="AL500" s="742"/>
      <c r="AM500" s="742"/>
    </row>
    <row r="501" ht="13.5" customHeight="1">
      <c r="A501" s="604" t="b">
        <v>0</v>
      </c>
      <c r="B501" s="475"/>
      <c r="C501" s="475"/>
      <c r="D501" s="492"/>
      <c r="E501" s="492"/>
      <c r="F501" s="606"/>
      <c r="G501" s="617"/>
      <c r="H501" s="492"/>
      <c r="I501" s="492"/>
      <c r="J501" s="657"/>
      <c r="K501" s="618"/>
      <c r="L501" s="622"/>
      <c r="M501" s="613"/>
      <c r="N501" s="613"/>
      <c r="O501" s="610"/>
      <c r="P501" s="610"/>
      <c r="Q501" s="612">
        <f t="shared" si="1"/>
        <v>0</v>
      </c>
      <c r="R501" s="613"/>
      <c r="S501" s="612">
        <f t="shared" si="2"/>
        <v>0</v>
      </c>
      <c r="T501" s="612">
        <f t="shared" si="3"/>
        <v>0</v>
      </c>
      <c r="U501" s="613"/>
      <c r="V501" s="612">
        <f t="shared" si="4"/>
        <v>0</v>
      </c>
      <c r="W501" s="620"/>
      <c r="X501" s="742"/>
      <c r="Y501" s="742"/>
      <c r="Z501" s="742"/>
      <c r="AA501" s="742"/>
      <c r="AB501" s="742"/>
      <c r="AC501" s="742"/>
      <c r="AD501" s="742"/>
      <c r="AE501" s="742"/>
      <c r="AF501" s="742"/>
      <c r="AG501" s="742"/>
      <c r="AH501" s="742"/>
      <c r="AI501" s="742"/>
      <c r="AJ501" s="742"/>
      <c r="AK501" s="742"/>
      <c r="AL501" s="742"/>
      <c r="AM501" s="742"/>
    </row>
    <row r="502" ht="13.5" customHeight="1">
      <c r="A502" s="604" t="b">
        <v>0</v>
      </c>
      <c r="B502" s="475"/>
      <c r="C502" s="475"/>
      <c r="D502" s="492"/>
      <c r="E502" s="492"/>
      <c r="F502" s="606"/>
      <c r="G502" s="617"/>
      <c r="H502" s="492"/>
      <c r="I502" s="492"/>
      <c r="J502" s="657"/>
      <c r="K502" s="618"/>
      <c r="L502" s="622"/>
      <c r="M502" s="613"/>
      <c r="N502" s="613"/>
      <c r="O502" s="610"/>
      <c r="P502" s="610"/>
      <c r="Q502" s="612">
        <f t="shared" si="1"/>
        <v>0</v>
      </c>
      <c r="R502" s="613"/>
      <c r="S502" s="612">
        <f t="shared" si="2"/>
        <v>0</v>
      </c>
      <c r="T502" s="612">
        <f t="shared" si="3"/>
        <v>0</v>
      </c>
      <c r="U502" s="613"/>
      <c r="V502" s="612">
        <f t="shared" si="4"/>
        <v>0</v>
      </c>
      <c r="W502" s="620"/>
      <c r="X502" s="742"/>
      <c r="Y502" s="742"/>
      <c r="Z502" s="742"/>
      <c r="AA502" s="742"/>
      <c r="AB502" s="742"/>
      <c r="AC502" s="742"/>
      <c r="AD502" s="742"/>
      <c r="AE502" s="742"/>
      <c r="AF502" s="742"/>
      <c r="AG502" s="742"/>
      <c r="AH502" s="742"/>
      <c r="AI502" s="742"/>
      <c r="AJ502" s="742"/>
      <c r="AK502" s="742"/>
      <c r="AL502" s="742"/>
      <c r="AM502" s="742"/>
    </row>
    <row r="503" ht="13.5" customHeight="1">
      <c r="A503" s="604" t="b">
        <v>0</v>
      </c>
      <c r="B503" s="475"/>
      <c r="C503" s="475"/>
      <c r="D503" s="492"/>
      <c r="E503" s="492"/>
      <c r="F503" s="606"/>
      <c r="G503" s="617"/>
      <c r="H503" s="492"/>
      <c r="I503" s="492"/>
      <c r="J503" s="657"/>
      <c r="K503" s="618"/>
      <c r="L503" s="622"/>
      <c r="M503" s="613"/>
      <c r="N503" s="613"/>
      <c r="O503" s="610"/>
      <c r="P503" s="610"/>
      <c r="Q503" s="612">
        <f t="shared" si="1"/>
        <v>0</v>
      </c>
      <c r="R503" s="613"/>
      <c r="S503" s="612">
        <f t="shared" si="2"/>
        <v>0</v>
      </c>
      <c r="T503" s="612">
        <f t="shared" si="3"/>
        <v>0</v>
      </c>
      <c r="U503" s="613"/>
      <c r="V503" s="612">
        <f t="shared" si="4"/>
        <v>0</v>
      </c>
      <c r="W503" s="620"/>
      <c r="X503" s="742"/>
      <c r="Y503" s="742"/>
      <c r="Z503" s="742"/>
      <c r="AA503" s="742"/>
      <c r="AB503" s="742"/>
      <c r="AC503" s="742"/>
      <c r="AD503" s="742"/>
      <c r="AE503" s="742"/>
      <c r="AF503" s="742"/>
      <c r="AG503" s="742"/>
      <c r="AH503" s="742"/>
      <c r="AI503" s="742"/>
      <c r="AJ503" s="742"/>
      <c r="AK503" s="742"/>
      <c r="AL503" s="742"/>
      <c r="AM503" s="742"/>
    </row>
    <row r="504" ht="13.5" customHeight="1">
      <c r="A504" s="604" t="b">
        <v>0</v>
      </c>
      <c r="B504" s="475"/>
      <c r="C504" s="475"/>
      <c r="D504" s="492"/>
      <c r="E504" s="492"/>
      <c r="F504" s="606"/>
      <c r="G504" s="617"/>
      <c r="H504" s="492"/>
      <c r="I504" s="492"/>
      <c r="J504" s="657"/>
      <c r="K504" s="618"/>
      <c r="L504" s="622"/>
      <c r="M504" s="613"/>
      <c r="N504" s="613"/>
      <c r="O504" s="610"/>
      <c r="P504" s="610"/>
      <c r="Q504" s="612">
        <f t="shared" si="1"/>
        <v>0</v>
      </c>
      <c r="R504" s="613"/>
      <c r="S504" s="612">
        <f t="shared" si="2"/>
        <v>0</v>
      </c>
      <c r="T504" s="612">
        <f t="shared" si="3"/>
        <v>0</v>
      </c>
      <c r="U504" s="613"/>
      <c r="V504" s="612">
        <f t="shared" si="4"/>
        <v>0</v>
      </c>
      <c r="W504" s="620"/>
      <c r="X504" s="742"/>
      <c r="Y504" s="742"/>
      <c r="Z504" s="742"/>
      <c r="AA504" s="742"/>
      <c r="AB504" s="742"/>
      <c r="AC504" s="742"/>
      <c r="AD504" s="742"/>
      <c r="AE504" s="742"/>
      <c r="AF504" s="742"/>
      <c r="AG504" s="742"/>
      <c r="AH504" s="742"/>
      <c r="AI504" s="742"/>
      <c r="AJ504" s="742"/>
      <c r="AK504" s="742"/>
      <c r="AL504" s="742"/>
      <c r="AM504" s="742"/>
    </row>
    <row r="505" ht="13.5" customHeight="1">
      <c r="A505" s="604" t="b">
        <v>0</v>
      </c>
      <c r="B505" s="475"/>
      <c r="C505" s="475"/>
      <c r="D505" s="492"/>
      <c r="E505" s="492"/>
      <c r="F505" s="606"/>
      <c r="G505" s="617"/>
      <c r="H505" s="492"/>
      <c r="I505" s="492"/>
      <c r="J505" s="657"/>
      <c r="K505" s="618"/>
      <c r="L505" s="622"/>
      <c r="M505" s="613"/>
      <c r="N505" s="613"/>
      <c r="O505" s="610"/>
      <c r="P505" s="610"/>
      <c r="Q505" s="612">
        <f t="shared" si="1"/>
        <v>0</v>
      </c>
      <c r="R505" s="613"/>
      <c r="S505" s="612">
        <f t="shared" si="2"/>
        <v>0</v>
      </c>
      <c r="T505" s="612">
        <f t="shared" si="3"/>
        <v>0</v>
      </c>
      <c r="U505" s="613"/>
      <c r="V505" s="612">
        <f t="shared" si="4"/>
        <v>0</v>
      </c>
      <c r="W505" s="620"/>
      <c r="X505" s="742"/>
      <c r="Y505" s="742"/>
      <c r="Z505" s="742"/>
      <c r="AA505" s="742"/>
      <c r="AB505" s="742"/>
      <c r="AC505" s="742"/>
      <c r="AD505" s="742"/>
      <c r="AE505" s="742"/>
      <c r="AF505" s="742"/>
      <c r="AG505" s="742"/>
      <c r="AH505" s="742"/>
      <c r="AI505" s="742"/>
      <c r="AJ505" s="742"/>
      <c r="AK505" s="742"/>
      <c r="AL505" s="742"/>
      <c r="AM505" s="742"/>
    </row>
    <row r="506" ht="13.5" customHeight="1">
      <c r="A506" s="604" t="b">
        <v>0</v>
      </c>
      <c r="B506" s="475"/>
      <c r="C506" s="475"/>
      <c r="D506" s="492"/>
      <c r="E506" s="492"/>
      <c r="F506" s="606"/>
      <c r="G506" s="617"/>
      <c r="H506" s="492"/>
      <c r="I506" s="492"/>
      <c r="J506" s="657"/>
      <c r="K506" s="618"/>
      <c r="L506" s="622"/>
      <c r="M506" s="613"/>
      <c r="N506" s="613"/>
      <c r="O506" s="610"/>
      <c r="P506" s="610"/>
      <c r="Q506" s="612">
        <f t="shared" si="1"/>
        <v>0</v>
      </c>
      <c r="R506" s="613"/>
      <c r="S506" s="612">
        <f t="shared" si="2"/>
        <v>0</v>
      </c>
      <c r="T506" s="612">
        <f t="shared" si="3"/>
        <v>0</v>
      </c>
      <c r="U506" s="613"/>
      <c r="V506" s="612">
        <f t="shared" si="4"/>
        <v>0</v>
      </c>
      <c r="W506" s="620"/>
      <c r="X506" s="742"/>
      <c r="Y506" s="742"/>
      <c r="Z506" s="742"/>
      <c r="AA506" s="742"/>
      <c r="AB506" s="742"/>
      <c r="AC506" s="742"/>
      <c r="AD506" s="742"/>
      <c r="AE506" s="742"/>
      <c r="AF506" s="742"/>
      <c r="AG506" s="742"/>
      <c r="AH506" s="742"/>
      <c r="AI506" s="742"/>
      <c r="AJ506" s="742"/>
      <c r="AK506" s="742"/>
      <c r="AL506" s="742"/>
      <c r="AM506" s="742"/>
    </row>
    <row r="507" ht="13.5" customHeight="1">
      <c r="A507" s="604" t="b">
        <v>0</v>
      </c>
      <c r="B507" s="475"/>
      <c r="C507" s="475"/>
      <c r="D507" s="492"/>
      <c r="E507" s="492"/>
      <c r="F507" s="606"/>
      <c r="G507" s="617"/>
      <c r="H507" s="492"/>
      <c r="I507" s="492"/>
      <c r="J507" s="657"/>
      <c r="K507" s="618"/>
      <c r="L507" s="622"/>
      <c r="M507" s="613"/>
      <c r="N507" s="613"/>
      <c r="O507" s="610"/>
      <c r="P507" s="610"/>
      <c r="Q507" s="612">
        <f t="shared" si="1"/>
        <v>0</v>
      </c>
      <c r="R507" s="613"/>
      <c r="S507" s="612">
        <f t="shared" si="2"/>
        <v>0</v>
      </c>
      <c r="T507" s="612">
        <f t="shared" si="3"/>
        <v>0</v>
      </c>
      <c r="U507" s="613"/>
      <c r="V507" s="612">
        <f t="shared" si="4"/>
        <v>0</v>
      </c>
      <c r="W507" s="620"/>
      <c r="X507" s="742"/>
      <c r="Y507" s="742"/>
      <c r="Z507" s="742"/>
      <c r="AA507" s="742"/>
      <c r="AB507" s="742"/>
      <c r="AC507" s="742"/>
      <c r="AD507" s="742"/>
      <c r="AE507" s="742"/>
      <c r="AF507" s="742"/>
      <c r="AG507" s="742"/>
      <c r="AH507" s="742"/>
      <c r="AI507" s="742"/>
      <c r="AJ507" s="742"/>
      <c r="AK507" s="742"/>
      <c r="AL507" s="742"/>
      <c r="AM507" s="742"/>
    </row>
    <row r="508" ht="13.5" customHeight="1">
      <c r="A508" s="604" t="b">
        <v>0</v>
      </c>
      <c r="B508" s="475"/>
      <c r="C508" s="475"/>
      <c r="D508" s="492"/>
      <c r="E508" s="492"/>
      <c r="F508" s="606"/>
      <c r="G508" s="617"/>
      <c r="H508" s="492"/>
      <c r="I508" s="492"/>
      <c r="J508" s="657"/>
      <c r="K508" s="618"/>
      <c r="L508" s="622"/>
      <c r="M508" s="613"/>
      <c r="N508" s="613"/>
      <c r="O508" s="610"/>
      <c r="P508" s="610"/>
      <c r="Q508" s="612">
        <f t="shared" si="1"/>
        <v>0</v>
      </c>
      <c r="R508" s="613"/>
      <c r="S508" s="612">
        <f t="shared" si="2"/>
        <v>0</v>
      </c>
      <c r="T508" s="612">
        <f t="shared" si="3"/>
        <v>0</v>
      </c>
      <c r="U508" s="613"/>
      <c r="V508" s="612">
        <f t="shared" si="4"/>
        <v>0</v>
      </c>
      <c r="W508" s="620"/>
      <c r="X508" s="742"/>
      <c r="Y508" s="742"/>
      <c r="Z508" s="742"/>
      <c r="AA508" s="742"/>
      <c r="AB508" s="742"/>
      <c r="AC508" s="742"/>
      <c r="AD508" s="742"/>
      <c r="AE508" s="742"/>
      <c r="AF508" s="742"/>
      <c r="AG508" s="742"/>
      <c r="AH508" s="742"/>
      <c r="AI508" s="742"/>
      <c r="AJ508" s="742"/>
      <c r="AK508" s="742"/>
      <c r="AL508" s="742"/>
      <c r="AM508" s="742"/>
    </row>
    <row r="509" ht="13.5" customHeight="1">
      <c r="A509" s="604" t="b">
        <v>0</v>
      </c>
      <c r="B509" s="475"/>
      <c r="C509" s="475"/>
      <c r="D509" s="492"/>
      <c r="E509" s="492"/>
      <c r="F509" s="606"/>
      <c r="G509" s="617"/>
      <c r="H509" s="492"/>
      <c r="I509" s="492"/>
      <c r="J509" s="657"/>
      <c r="K509" s="618"/>
      <c r="L509" s="622"/>
      <c r="M509" s="613"/>
      <c r="N509" s="613"/>
      <c r="O509" s="610"/>
      <c r="P509" s="610"/>
      <c r="Q509" s="612">
        <f t="shared" si="1"/>
        <v>0</v>
      </c>
      <c r="R509" s="613"/>
      <c r="S509" s="612">
        <f t="shared" si="2"/>
        <v>0</v>
      </c>
      <c r="T509" s="612">
        <f t="shared" si="3"/>
        <v>0</v>
      </c>
      <c r="U509" s="613"/>
      <c r="V509" s="612">
        <f t="shared" si="4"/>
        <v>0</v>
      </c>
      <c r="W509" s="620"/>
      <c r="X509" s="742"/>
      <c r="Y509" s="742"/>
      <c r="Z509" s="742"/>
      <c r="AA509" s="742"/>
      <c r="AB509" s="742"/>
      <c r="AC509" s="742"/>
      <c r="AD509" s="742"/>
      <c r="AE509" s="742"/>
      <c r="AF509" s="742"/>
      <c r="AG509" s="742"/>
      <c r="AH509" s="742"/>
      <c r="AI509" s="742"/>
      <c r="AJ509" s="742"/>
      <c r="AK509" s="742"/>
      <c r="AL509" s="742"/>
      <c r="AM509" s="742"/>
    </row>
    <row r="510" ht="13.5" customHeight="1">
      <c r="A510" s="604" t="b">
        <v>0</v>
      </c>
      <c r="B510" s="475"/>
      <c r="C510" s="475"/>
      <c r="D510" s="492"/>
      <c r="E510" s="492"/>
      <c r="F510" s="606"/>
      <c r="G510" s="617"/>
      <c r="H510" s="492"/>
      <c r="I510" s="492"/>
      <c r="J510" s="657"/>
      <c r="K510" s="618"/>
      <c r="L510" s="622"/>
      <c r="M510" s="613"/>
      <c r="N510" s="613"/>
      <c r="O510" s="610"/>
      <c r="P510" s="610"/>
      <c r="Q510" s="612">
        <f t="shared" si="1"/>
        <v>0</v>
      </c>
      <c r="R510" s="613"/>
      <c r="S510" s="612">
        <f t="shared" si="2"/>
        <v>0</v>
      </c>
      <c r="T510" s="612">
        <f t="shared" si="3"/>
        <v>0</v>
      </c>
      <c r="U510" s="613"/>
      <c r="V510" s="612">
        <f t="shared" si="4"/>
        <v>0</v>
      </c>
      <c r="W510" s="620"/>
      <c r="X510" s="742"/>
      <c r="Y510" s="742"/>
      <c r="Z510" s="742"/>
      <c r="AA510" s="742"/>
      <c r="AB510" s="742"/>
      <c r="AC510" s="742"/>
      <c r="AD510" s="742"/>
      <c r="AE510" s="742"/>
      <c r="AF510" s="742"/>
      <c r="AG510" s="742"/>
      <c r="AH510" s="742"/>
      <c r="AI510" s="742"/>
      <c r="AJ510" s="742"/>
      <c r="AK510" s="742"/>
      <c r="AL510" s="742"/>
      <c r="AM510" s="742"/>
    </row>
    <row r="511" ht="13.5" customHeight="1">
      <c r="A511" s="604" t="b">
        <v>0</v>
      </c>
      <c r="B511" s="475"/>
      <c r="C511" s="475"/>
      <c r="D511" s="492"/>
      <c r="E511" s="492"/>
      <c r="F511" s="606"/>
      <c r="G511" s="617"/>
      <c r="H511" s="492"/>
      <c r="I511" s="492"/>
      <c r="J511" s="657"/>
      <c r="K511" s="618"/>
      <c r="L511" s="622"/>
      <c r="M511" s="613"/>
      <c r="N511" s="613"/>
      <c r="O511" s="610"/>
      <c r="P511" s="610"/>
      <c r="Q511" s="612">
        <f t="shared" si="1"/>
        <v>0</v>
      </c>
      <c r="R511" s="613"/>
      <c r="S511" s="612">
        <f t="shared" si="2"/>
        <v>0</v>
      </c>
      <c r="T511" s="612">
        <f t="shared" si="3"/>
        <v>0</v>
      </c>
      <c r="U511" s="613"/>
      <c r="V511" s="612">
        <f t="shared" si="4"/>
        <v>0</v>
      </c>
      <c r="W511" s="620"/>
      <c r="X511" s="742"/>
      <c r="Y511" s="742"/>
      <c r="Z511" s="742"/>
      <c r="AA511" s="742"/>
      <c r="AB511" s="742"/>
      <c r="AC511" s="742"/>
      <c r="AD511" s="742"/>
      <c r="AE511" s="742"/>
      <c r="AF511" s="742"/>
      <c r="AG511" s="742"/>
      <c r="AH511" s="742"/>
      <c r="AI511" s="742"/>
      <c r="AJ511" s="742"/>
      <c r="AK511" s="742"/>
      <c r="AL511" s="742"/>
      <c r="AM511" s="742"/>
    </row>
    <row r="512" ht="13.5" customHeight="1">
      <c r="A512" s="604" t="b">
        <v>0</v>
      </c>
      <c r="B512" s="475"/>
      <c r="C512" s="475"/>
      <c r="D512" s="492"/>
      <c r="E512" s="492"/>
      <c r="F512" s="606"/>
      <c r="G512" s="617"/>
      <c r="H512" s="492"/>
      <c r="I512" s="492"/>
      <c r="J512" s="657"/>
      <c r="K512" s="618"/>
      <c r="L512" s="622"/>
      <c r="M512" s="613"/>
      <c r="N512" s="613"/>
      <c r="O512" s="610"/>
      <c r="P512" s="610"/>
      <c r="Q512" s="612">
        <f t="shared" si="1"/>
        <v>0</v>
      </c>
      <c r="R512" s="613"/>
      <c r="S512" s="612">
        <f t="shared" si="2"/>
        <v>0</v>
      </c>
      <c r="T512" s="612">
        <f t="shared" si="3"/>
        <v>0</v>
      </c>
      <c r="U512" s="613"/>
      <c r="V512" s="612">
        <f t="shared" si="4"/>
        <v>0</v>
      </c>
      <c r="W512" s="620"/>
      <c r="X512" s="742"/>
      <c r="Y512" s="742"/>
      <c r="Z512" s="742"/>
      <c r="AA512" s="742"/>
      <c r="AB512" s="742"/>
      <c r="AC512" s="742"/>
      <c r="AD512" s="742"/>
      <c r="AE512" s="742"/>
      <c r="AF512" s="742"/>
      <c r="AG512" s="742"/>
      <c r="AH512" s="742"/>
      <c r="AI512" s="742"/>
      <c r="AJ512" s="742"/>
      <c r="AK512" s="742"/>
      <c r="AL512" s="742"/>
      <c r="AM512" s="742"/>
    </row>
    <row r="513" ht="13.5" customHeight="1">
      <c r="A513" s="604" t="b">
        <v>0</v>
      </c>
      <c r="B513" s="475"/>
      <c r="C513" s="475"/>
      <c r="D513" s="492"/>
      <c r="E513" s="492"/>
      <c r="F513" s="606"/>
      <c r="G513" s="617"/>
      <c r="H513" s="492"/>
      <c r="I513" s="492"/>
      <c r="J513" s="657"/>
      <c r="K513" s="618"/>
      <c r="L513" s="622"/>
      <c r="M513" s="613"/>
      <c r="N513" s="613"/>
      <c r="O513" s="610"/>
      <c r="P513" s="610"/>
      <c r="Q513" s="612">
        <f t="shared" si="1"/>
        <v>0</v>
      </c>
      <c r="R513" s="613"/>
      <c r="S513" s="612">
        <f t="shared" si="2"/>
        <v>0</v>
      </c>
      <c r="T513" s="612">
        <f t="shared" si="3"/>
        <v>0</v>
      </c>
      <c r="U513" s="613"/>
      <c r="V513" s="612">
        <f t="shared" si="4"/>
        <v>0</v>
      </c>
      <c r="W513" s="620"/>
      <c r="X513" s="742"/>
      <c r="Y513" s="742"/>
      <c r="Z513" s="742"/>
      <c r="AA513" s="742"/>
      <c r="AB513" s="742"/>
      <c r="AC513" s="742"/>
      <c r="AD513" s="742"/>
      <c r="AE513" s="742"/>
      <c r="AF513" s="742"/>
      <c r="AG513" s="742"/>
      <c r="AH513" s="742"/>
      <c r="AI513" s="742"/>
      <c r="AJ513" s="742"/>
      <c r="AK513" s="742"/>
      <c r="AL513" s="742"/>
      <c r="AM513" s="742"/>
    </row>
    <row r="514" ht="13.5" customHeight="1">
      <c r="A514" s="604" t="b">
        <v>0</v>
      </c>
      <c r="B514" s="475"/>
      <c r="C514" s="475"/>
      <c r="D514" s="492"/>
      <c r="E514" s="492"/>
      <c r="F514" s="606"/>
      <c r="G514" s="617"/>
      <c r="H514" s="492"/>
      <c r="I514" s="492"/>
      <c r="J514" s="657"/>
      <c r="K514" s="618"/>
      <c r="L514" s="622"/>
      <c r="M514" s="613"/>
      <c r="N514" s="613"/>
      <c r="O514" s="610"/>
      <c r="P514" s="610"/>
      <c r="Q514" s="612">
        <f t="shared" si="1"/>
        <v>0</v>
      </c>
      <c r="R514" s="613"/>
      <c r="S514" s="612">
        <f t="shared" si="2"/>
        <v>0</v>
      </c>
      <c r="T514" s="612">
        <f t="shared" si="3"/>
        <v>0</v>
      </c>
      <c r="U514" s="613"/>
      <c r="V514" s="612">
        <f t="shared" si="4"/>
        <v>0</v>
      </c>
      <c r="W514" s="620"/>
      <c r="X514" s="742"/>
      <c r="Y514" s="742"/>
      <c r="Z514" s="742"/>
      <c r="AA514" s="742"/>
      <c r="AB514" s="742"/>
      <c r="AC514" s="742"/>
      <c r="AD514" s="742"/>
      <c r="AE514" s="742"/>
      <c r="AF514" s="742"/>
      <c r="AG514" s="742"/>
      <c r="AH514" s="742"/>
      <c r="AI514" s="742"/>
      <c r="AJ514" s="742"/>
      <c r="AK514" s="742"/>
      <c r="AL514" s="742"/>
      <c r="AM514" s="742"/>
    </row>
    <row r="515" ht="13.5" customHeight="1">
      <c r="A515" s="604" t="b">
        <v>0</v>
      </c>
      <c r="B515" s="475"/>
      <c r="C515" s="475"/>
      <c r="D515" s="492"/>
      <c r="E515" s="492"/>
      <c r="F515" s="606"/>
      <c r="G515" s="617"/>
      <c r="H515" s="492"/>
      <c r="I515" s="492"/>
      <c r="J515" s="657"/>
      <c r="K515" s="618"/>
      <c r="L515" s="622"/>
      <c r="M515" s="613"/>
      <c r="N515" s="613"/>
      <c r="O515" s="610"/>
      <c r="P515" s="610"/>
      <c r="Q515" s="612">
        <f t="shared" si="1"/>
        <v>0</v>
      </c>
      <c r="R515" s="613"/>
      <c r="S515" s="612">
        <f t="shared" si="2"/>
        <v>0</v>
      </c>
      <c r="T515" s="612">
        <f t="shared" si="3"/>
        <v>0</v>
      </c>
      <c r="U515" s="613"/>
      <c r="V515" s="612">
        <f t="shared" si="4"/>
        <v>0</v>
      </c>
      <c r="W515" s="620"/>
      <c r="X515" s="742"/>
      <c r="Y515" s="742"/>
      <c r="Z515" s="742"/>
      <c r="AA515" s="742"/>
      <c r="AB515" s="742"/>
      <c r="AC515" s="742"/>
      <c r="AD515" s="742"/>
      <c r="AE515" s="742"/>
      <c r="AF515" s="742"/>
      <c r="AG515" s="742"/>
      <c r="AH515" s="742"/>
      <c r="AI515" s="742"/>
      <c r="AJ515" s="742"/>
      <c r="AK515" s="742"/>
      <c r="AL515" s="742"/>
      <c r="AM515" s="742"/>
    </row>
    <row r="516" ht="13.5" customHeight="1">
      <c r="A516" s="604" t="b">
        <v>0</v>
      </c>
      <c r="B516" s="475"/>
      <c r="C516" s="475"/>
      <c r="D516" s="492"/>
      <c r="E516" s="492"/>
      <c r="F516" s="606"/>
      <c r="G516" s="617"/>
      <c r="H516" s="492"/>
      <c r="I516" s="492"/>
      <c r="J516" s="657"/>
      <c r="K516" s="618"/>
      <c r="L516" s="622"/>
      <c r="M516" s="613"/>
      <c r="N516" s="613"/>
      <c r="O516" s="610"/>
      <c r="P516" s="610"/>
      <c r="Q516" s="612">
        <f t="shared" si="1"/>
        <v>0</v>
      </c>
      <c r="R516" s="613"/>
      <c r="S516" s="612">
        <f t="shared" si="2"/>
        <v>0</v>
      </c>
      <c r="T516" s="612">
        <f t="shared" si="3"/>
        <v>0</v>
      </c>
      <c r="U516" s="613"/>
      <c r="V516" s="612">
        <f t="shared" si="4"/>
        <v>0</v>
      </c>
      <c r="W516" s="620"/>
      <c r="X516" s="742"/>
      <c r="Y516" s="742"/>
      <c r="Z516" s="742"/>
      <c r="AA516" s="742"/>
      <c r="AB516" s="742"/>
      <c r="AC516" s="742"/>
      <c r="AD516" s="742"/>
      <c r="AE516" s="742"/>
      <c r="AF516" s="742"/>
      <c r="AG516" s="742"/>
      <c r="AH516" s="742"/>
      <c r="AI516" s="742"/>
      <c r="AJ516" s="742"/>
      <c r="AK516" s="742"/>
      <c r="AL516" s="742"/>
      <c r="AM516" s="742"/>
    </row>
    <row r="517" ht="13.5" customHeight="1">
      <c r="A517" s="604" t="b">
        <v>0</v>
      </c>
      <c r="B517" s="475"/>
      <c r="C517" s="475"/>
      <c r="D517" s="492"/>
      <c r="E517" s="492"/>
      <c r="F517" s="606"/>
      <c r="G517" s="617"/>
      <c r="H517" s="492"/>
      <c r="I517" s="492"/>
      <c r="J517" s="657"/>
      <c r="K517" s="618"/>
      <c r="L517" s="622"/>
      <c r="M517" s="613"/>
      <c r="N517" s="613"/>
      <c r="O517" s="610"/>
      <c r="P517" s="610"/>
      <c r="Q517" s="612">
        <f t="shared" si="1"/>
        <v>0</v>
      </c>
      <c r="R517" s="613"/>
      <c r="S517" s="612">
        <f t="shared" si="2"/>
        <v>0</v>
      </c>
      <c r="T517" s="612">
        <f t="shared" si="3"/>
        <v>0</v>
      </c>
      <c r="U517" s="613"/>
      <c r="V517" s="612">
        <f t="shared" si="4"/>
        <v>0</v>
      </c>
      <c r="W517" s="620"/>
      <c r="X517" s="742"/>
      <c r="Y517" s="742"/>
      <c r="Z517" s="742"/>
      <c r="AA517" s="742"/>
      <c r="AB517" s="742"/>
      <c r="AC517" s="742"/>
      <c r="AD517" s="742"/>
      <c r="AE517" s="742"/>
      <c r="AF517" s="742"/>
      <c r="AG517" s="742"/>
      <c r="AH517" s="742"/>
      <c r="AI517" s="742"/>
      <c r="AJ517" s="742"/>
      <c r="AK517" s="742"/>
      <c r="AL517" s="742"/>
      <c r="AM517" s="742"/>
    </row>
    <row r="518" ht="13.5" customHeight="1">
      <c r="A518" s="604" t="b">
        <v>0</v>
      </c>
      <c r="B518" s="475"/>
      <c r="C518" s="475"/>
      <c r="D518" s="492"/>
      <c r="E518" s="492"/>
      <c r="F518" s="606"/>
      <c r="G518" s="617"/>
      <c r="H518" s="492"/>
      <c r="I518" s="492"/>
      <c r="J518" s="657"/>
      <c r="K518" s="618"/>
      <c r="L518" s="622"/>
      <c r="M518" s="613"/>
      <c r="N518" s="613"/>
      <c r="O518" s="610"/>
      <c r="P518" s="610"/>
      <c r="Q518" s="612">
        <f t="shared" si="1"/>
        <v>0</v>
      </c>
      <c r="R518" s="613"/>
      <c r="S518" s="612">
        <f t="shared" si="2"/>
        <v>0</v>
      </c>
      <c r="T518" s="612">
        <f t="shared" si="3"/>
        <v>0</v>
      </c>
      <c r="U518" s="613"/>
      <c r="V518" s="612">
        <f t="shared" si="4"/>
        <v>0</v>
      </c>
      <c r="W518" s="620"/>
      <c r="X518" s="742"/>
      <c r="Y518" s="742"/>
      <c r="Z518" s="742"/>
      <c r="AA518" s="742"/>
      <c r="AB518" s="742"/>
      <c r="AC518" s="742"/>
      <c r="AD518" s="742"/>
      <c r="AE518" s="742"/>
      <c r="AF518" s="742"/>
      <c r="AG518" s="742"/>
      <c r="AH518" s="742"/>
      <c r="AI518" s="742"/>
      <c r="AJ518" s="742"/>
      <c r="AK518" s="742"/>
      <c r="AL518" s="742"/>
      <c r="AM518" s="742"/>
    </row>
    <row r="519" ht="13.5" customHeight="1">
      <c r="A519" s="604" t="b">
        <v>0</v>
      </c>
      <c r="B519" s="475"/>
      <c r="C519" s="475"/>
      <c r="D519" s="492"/>
      <c r="E519" s="492"/>
      <c r="F519" s="606"/>
      <c r="G519" s="617"/>
      <c r="H519" s="492"/>
      <c r="I519" s="492"/>
      <c r="J519" s="657"/>
      <c r="K519" s="618"/>
      <c r="L519" s="622"/>
      <c r="M519" s="613"/>
      <c r="N519" s="613"/>
      <c r="O519" s="610"/>
      <c r="P519" s="610"/>
      <c r="Q519" s="612">
        <f t="shared" si="1"/>
        <v>0</v>
      </c>
      <c r="R519" s="613"/>
      <c r="S519" s="612">
        <f t="shared" si="2"/>
        <v>0</v>
      </c>
      <c r="T519" s="612">
        <f t="shared" si="3"/>
        <v>0</v>
      </c>
      <c r="U519" s="613"/>
      <c r="V519" s="612">
        <f t="shared" si="4"/>
        <v>0</v>
      </c>
      <c r="W519" s="620"/>
      <c r="X519" s="742"/>
      <c r="Y519" s="742"/>
      <c r="Z519" s="742"/>
      <c r="AA519" s="742"/>
      <c r="AB519" s="742"/>
      <c r="AC519" s="742"/>
      <c r="AD519" s="742"/>
      <c r="AE519" s="742"/>
      <c r="AF519" s="742"/>
      <c r="AG519" s="742"/>
      <c r="AH519" s="742"/>
      <c r="AI519" s="742"/>
      <c r="AJ519" s="742"/>
      <c r="AK519" s="742"/>
      <c r="AL519" s="742"/>
      <c r="AM519" s="742"/>
    </row>
    <row r="520" ht="13.5" customHeight="1">
      <c r="A520" s="604" t="b">
        <v>0</v>
      </c>
      <c r="B520" s="475"/>
      <c r="C520" s="475"/>
      <c r="D520" s="492"/>
      <c r="E520" s="492"/>
      <c r="F520" s="606"/>
      <c r="G520" s="617"/>
      <c r="H520" s="492"/>
      <c r="I520" s="492"/>
      <c r="J520" s="657"/>
      <c r="K520" s="618"/>
      <c r="L520" s="622"/>
      <c r="M520" s="613"/>
      <c r="N520" s="613"/>
      <c r="O520" s="610"/>
      <c r="P520" s="610"/>
      <c r="Q520" s="612">
        <f t="shared" si="1"/>
        <v>0</v>
      </c>
      <c r="R520" s="613"/>
      <c r="S520" s="612">
        <f t="shared" si="2"/>
        <v>0</v>
      </c>
      <c r="T520" s="612">
        <f t="shared" si="3"/>
        <v>0</v>
      </c>
      <c r="U520" s="613"/>
      <c r="V520" s="612">
        <f t="shared" si="4"/>
        <v>0</v>
      </c>
      <c r="W520" s="620"/>
      <c r="X520" s="742"/>
      <c r="Y520" s="742"/>
      <c r="Z520" s="742"/>
      <c r="AA520" s="742"/>
      <c r="AB520" s="742"/>
      <c r="AC520" s="742"/>
      <c r="AD520" s="742"/>
      <c r="AE520" s="742"/>
      <c r="AF520" s="742"/>
      <c r="AG520" s="742"/>
      <c r="AH520" s="742"/>
      <c r="AI520" s="742"/>
      <c r="AJ520" s="742"/>
      <c r="AK520" s="742"/>
      <c r="AL520" s="742"/>
      <c r="AM520" s="742"/>
    </row>
    <row r="521" ht="13.5" customHeight="1">
      <c r="A521" s="604" t="b">
        <v>0</v>
      </c>
      <c r="B521" s="475"/>
      <c r="C521" s="475"/>
      <c r="D521" s="492"/>
      <c r="E521" s="492"/>
      <c r="F521" s="606"/>
      <c r="G521" s="617"/>
      <c r="H521" s="492"/>
      <c r="I521" s="492"/>
      <c r="J521" s="657"/>
      <c r="K521" s="618"/>
      <c r="L521" s="622"/>
      <c r="M521" s="613"/>
      <c r="N521" s="613"/>
      <c r="O521" s="610"/>
      <c r="P521" s="610"/>
      <c r="Q521" s="612">
        <f t="shared" si="1"/>
        <v>0</v>
      </c>
      <c r="R521" s="613"/>
      <c r="S521" s="612">
        <f t="shared" si="2"/>
        <v>0</v>
      </c>
      <c r="T521" s="612">
        <f t="shared" si="3"/>
        <v>0</v>
      </c>
      <c r="U521" s="613"/>
      <c r="V521" s="612">
        <f t="shared" si="4"/>
        <v>0</v>
      </c>
      <c r="W521" s="620"/>
      <c r="X521" s="742"/>
      <c r="Y521" s="742"/>
      <c r="Z521" s="742"/>
      <c r="AA521" s="742"/>
      <c r="AB521" s="742"/>
      <c r="AC521" s="742"/>
      <c r="AD521" s="742"/>
      <c r="AE521" s="742"/>
      <c r="AF521" s="742"/>
      <c r="AG521" s="742"/>
      <c r="AH521" s="742"/>
      <c r="AI521" s="742"/>
      <c r="AJ521" s="742"/>
      <c r="AK521" s="742"/>
      <c r="AL521" s="742"/>
      <c r="AM521" s="742"/>
    </row>
    <row r="522" ht="13.5" customHeight="1">
      <c r="A522" s="604" t="b">
        <v>0</v>
      </c>
      <c r="B522" s="475"/>
      <c r="C522" s="475"/>
      <c r="D522" s="492"/>
      <c r="E522" s="492"/>
      <c r="F522" s="606"/>
      <c r="G522" s="617"/>
      <c r="H522" s="492"/>
      <c r="I522" s="492"/>
      <c r="J522" s="657"/>
      <c r="K522" s="618"/>
      <c r="L522" s="622"/>
      <c r="M522" s="613"/>
      <c r="N522" s="613"/>
      <c r="O522" s="610"/>
      <c r="P522" s="610"/>
      <c r="Q522" s="612">
        <f t="shared" si="1"/>
        <v>0</v>
      </c>
      <c r="R522" s="613"/>
      <c r="S522" s="612">
        <f t="shared" si="2"/>
        <v>0</v>
      </c>
      <c r="T522" s="612">
        <f t="shared" si="3"/>
        <v>0</v>
      </c>
      <c r="U522" s="613"/>
      <c r="V522" s="612">
        <f t="shared" si="4"/>
        <v>0</v>
      </c>
      <c r="W522" s="620"/>
      <c r="X522" s="742"/>
      <c r="Y522" s="742"/>
      <c r="Z522" s="742"/>
      <c r="AA522" s="742"/>
      <c r="AB522" s="742"/>
      <c r="AC522" s="742"/>
      <c r="AD522" s="742"/>
      <c r="AE522" s="742"/>
      <c r="AF522" s="742"/>
      <c r="AG522" s="742"/>
      <c r="AH522" s="742"/>
      <c r="AI522" s="742"/>
      <c r="AJ522" s="742"/>
      <c r="AK522" s="742"/>
      <c r="AL522" s="742"/>
      <c r="AM522" s="742"/>
    </row>
    <row r="523" ht="13.5" customHeight="1">
      <c r="A523" s="604" t="b">
        <v>0</v>
      </c>
      <c r="B523" s="475"/>
      <c r="C523" s="475"/>
      <c r="D523" s="492"/>
      <c r="E523" s="492"/>
      <c r="F523" s="606"/>
      <c r="G523" s="617"/>
      <c r="H523" s="492"/>
      <c r="I523" s="492"/>
      <c r="J523" s="657"/>
      <c r="K523" s="618"/>
      <c r="L523" s="622"/>
      <c r="M523" s="613"/>
      <c r="N523" s="613"/>
      <c r="O523" s="610"/>
      <c r="P523" s="610"/>
      <c r="Q523" s="612">
        <f t="shared" si="1"/>
        <v>0</v>
      </c>
      <c r="R523" s="613"/>
      <c r="S523" s="612">
        <f t="shared" si="2"/>
        <v>0</v>
      </c>
      <c r="T523" s="612">
        <f t="shared" si="3"/>
        <v>0</v>
      </c>
      <c r="U523" s="613"/>
      <c r="V523" s="612">
        <f t="shared" si="4"/>
        <v>0</v>
      </c>
      <c r="W523" s="620"/>
      <c r="X523" s="742"/>
      <c r="Y523" s="742"/>
      <c r="Z523" s="742"/>
      <c r="AA523" s="742"/>
      <c r="AB523" s="742"/>
      <c r="AC523" s="742"/>
      <c r="AD523" s="742"/>
      <c r="AE523" s="742"/>
      <c r="AF523" s="742"/>
      <c r="AG523" s="742"/>
      <c r="AH523" s="742"/>
      <c r="AI523" s="742"/>
      <c r="AJ523" s="742"/>
      <c r="AK523" s="742"/>
      <c r="AL523" s="742"/>
      <c r="AM523" s="742"/>
    </row>
    <row r="524" ht="13.5" customHeight="1">
      <c r="A524" s="604" t="b">
        <v>0</v>
      </c>
      <c r="B524" s="475"/>
      <c r="C524" s="475"/>
      <c r="D524" s="492"/>
      <c r="E524" s="492"/>
      <c r="F524" s="606"/>
      <c r="G524" s="617"/>
      <c r="H524" s="492"/>
      <c r="I524" s="492"/>
      <c r="J524" s="657"/>
      <c r="K524" s="618"/>
      <c r="L524" s="622"/>
      <c r="M524" s="613"/>
      <c r="N524" s="613"/>
      <c r="O524" s="610"/>
      <c r="P524" s="610"/>
      <c r="Q524" s="612">
        <f t="shared" si="1"/>
        <v>0</v>
      </c>
      <c r="R524" s="613"/>
      <c r="S524" s="612">
        <f t="shared" si="2"/>
        <v>0</v>
      </c>
      <c r="T524" s="612">
        <f t="shared" si="3"/>
        <v>0</v>
      </c>
      <c r="U524" s="613"/>
      <c r="V524" s="612">
        <f t="shared" si="4"/>
        <v>0</v>
      </c>
      <c r="W524" s="620"/>
      <c r="X524" s="742"/>
      <c r="Y524" s="742"/>
      <c r="Z524" s="742"/>
      <c r="AA524" s="742"/>
      <c r="AB524" s="742"/>
      <c r="AC524" s="742"/>
      <c r="AD524" s="742"/>
      <c r="AE524" s="742"/>
      <c r="AF524" s="742"/>
      <c r="AG524" s="742"/>
      <c r="AH524" s="742"/>
      <c r="AI524" s="742"/>
      <c r="AJ524" s="742"/>
      <c r="AK524" s="742"/>
      <c r="AL524" s="742"/>
      <c r="AM524" s="742"/>
    </row>
    <row r="525" ht="13.5" customHeight="1">
      <c r="A525" s="604" t="b">
        <v>0</v>
      </c>
      <c r="B525" s="475"/>
      <c r="C525" s="475"/>
      <c r="D525" s="492"/>
      <c r="E525" s="492"/>
      <c r="F525" s="606"/>
      <c r="G525" s="617"/>
      <c r="H525" s="492"/>
      <c r="I525" s="492"/>
      <c r="J525" s="657"/>
      <c r="K525" s="618"/>
      <c r="L525" s="622"/>
      <c r="M525" s="613"/>
      <c r="N525" s="613"/>
      <c r="O525" s="610"/>
      <c r="P525" s="610"/>
      <c r="Q525" s="612">
        <f t="shared" si="1"/>
        <v>0</v>
      </c>
      <c r="R525" s="613"/>
      <c r="S525" s="612">
        <f t="shared" si="2"/>
        <v>0</v>
      </c>
      <c r="T525" s="612">
        <f t="shared" si="3"/>
        <v>0</v>
      </c>
      <c r="U525" s="613"/>
      <c r="V525" s="612">
        <f t="shared" si="4"/>
        <v>0</v>
      </c>
      <c r="W525" s="620"/>
      <c r="X525" s="742"/>
      <c r="Y525" s="742"/>
      <c r="Z525" s="742"/>
      <c r="AA525" s="742"/>
      <c r="AB525" s="742"/>
      <c r="AC525" s="742"/>
      <c r="AD525" s="742"/>
      <c r="AE525" s="742"/>
      <c r="AF525" s="742"/>
      <c r="AG525" s="742"/>
      <c r="AH525" s="742"/>
      <c r="AI525" s="742"/>
      <c r="AJ525" s="742"/>
      <c r="AK525" s="742"/>
      <c r="AL525" s="742"/>
      <c r="AM525" s="742"/>
    </row>
    <row r="526" ht="13.5" customHeight="1">
      <c r="A526" s="604" t="b">
        <v>0</v>
      </c>
      <c r="B526" s="475"/>
      <c r="C526" s="475"/>
      <c r="D526" s="492"/>
      <c r="E526" s="492"/>
      <c r="F526" s="606"/>
      <c r="G526" s="617"/>
      <c r="H526" s="492"/>
      <c r="I526" s="492"/>
      <c r="J526" s="657"/>
      <c r="K526" s="618"/>
      <c r="L526" s="622"/>
      <c r="M526" s="613"/>
      <c r="N526" s="613"/>
      <c r="O526" s="610"/>
      <c r="P526" s="610"/>
      <c r="Q526" s="612">
        <f t="shared" si="1"/>
        <v>0</v>
      </c>
      <c r="R526" s="613"/>
      <c r="S526" s="612">
        <f t="shared" si="2"/>
        <v>0</v>
      </c>
      <c r="T526" s="612">
        <f t="shared" si="3"/>
        <v>0</v>
      </c>
      <c r="U526" s="613"/>
      <c r="V526" s="612">
        <f t="shared" si="4"/>
        <v>0</v>
      </c>
      <c r="W526" s="620"/>
      <c r="X526" s="742"/>
      <c r="Y526" s="742"/>
      <c r="Z526" s="742"/>
      <c r="AA526" s="742"/>
      <c r="AB526" s="742"/>
      <c r="AC526" s="742"/>
      <c r="AD526" s="742"/>
      <c r="AE526" s="742"/>
      <c r="AF526" s="742"/>
      <c r="AG526" s="742"/>
      <c r="AH526" s="742"/>
      <c r="AI526" s="742"/>
      <c r="AJ526" s="742"/>
      <c r="AK526" s="742"/>
      <c r="AL526" s="742"/>
      <c r="AM526" s="742"/>
    </row>
    <row r="527" ht="13.5" customHeight="1">
      <c r="A527" s="604" t="b">
        <v>0</v>
      </c>
      <c r="B527" s="475"/>
      <c r="C527" s="475"/>
      <c r="D527" s="492"/>
      <c r="E527" s="492"/>
      <c r="F527" s="606"/>
      <c r="G527" s="617"/>
      <c r="H527" s="492"/>
      <c r="I527" s="492"/>
      <c r="J527" s="657"/>
      <c r="K527" s="618"/>
      <c r="L527" s="622"/>
      <c r="M527" s="613"/>
      <c r="N527" s="613"/>
      <c r="O527" s="610"/>
      <c r="P527" s="610"/>
      <c r="Q527" s="612">
        <f t="shared" si="1"/>
        <v>0</v>
      </c>
      <c r="R527" s="613"/>
      <c r="S527" s="612">
        <f t="shared" si="2"/>
        <v>0</v>
      </c>
      <c r="T527" s="612">
        <f t="shared" si="3"/>
        <v>0</v>
      </c>
      <c r="U527" s="613"/>
      <c r="V527" s="612">
        <f t="shared" si="4"/>
        <v>0</v>
      </c>
      <c r="W527" s="620"/>
      <c r="X527" s="742"/>
      <c r="Y527" s="742"/>
      <c r="Z527" s="742"/>
      <c r="AA527" s="742"/>
      <c r="AB527" s="742"/>
      <c r="AC527" s="742"/>
      <c r="AD527" s="742"/>
      <c r="AE527" s="742"/>
      <c r="AF527" s="742"/>
      <c r="AG527" s="742"/>
      <c r="AH527" s="742"/>
      <c r="AI527" s="742"/>
      <c r="AJ527" s="742"/>
      <c r="AK527" s="742"/>
      <c r="AL527" s="742"/>
      <c r="AM527" s="742"/>
    </row>
    <row r="528" ht="13.5" customHeight="1">
      <c r="A528" s="604" t="b">
        <v>0</v>
      </c>
      <c r="B528" s="475"/>
      <c r="C528" s="475"/>
      <c r="D528" s="492"/>
      <c r="E528" s="492"/>
      <c r="F528" s="606"/>
      <c r="G528" s="617"/>
      <c r="H528" s="492"/>
      <c r="I528" s="492"/>
      <c r="J528" s="657"/>
      <c r="K528" s="618"/>
      <c r="L528" s="622"/>
      <c r="M528" s="613"/>
      <c r="N528" s="613"/>
      <c r="O528" s="610"/>
      <c r="P528" s="610"/>
      <c r="Q528" s="612">
        <f t="shared" si="1"/>
        <v>0</v>
      </c>
      <c r="R528" s="613"/>
      <c r="S528" s="612">
        <f t="shared" si="2"/>
        <v>0</v>
      </c>
      <c r="T528" s="612">
        <f t="shared" si="3"/>
        <v>0</v>
      </c>
      <c r="U528" s="613"/>
      <c r="V528" s="612">
        <f t="shared" si="4"/>
        <v>0</v>
      </c>
      <c r="W528" s="620"/>
      <c r="X528" s="742"/>
      <c r="Y528" s="742"/>
      <c r="Z528" s="742"/>
      <c r="AA528" s="742"/>
      <c r="AB528" s="742"/>
      <c r="AC528" s="742"/>
      <c r="AD528" s="742"/>
      <c r="AE528" s="742"/>
      <c r="AF528" s="742"/>
      <c r="AG528" s="742"/>
      <c r="AH528" s="742"/>
      <c r="AI528" s="742"/>
      <c r="AJ528" s="742"/>
      <c r="AK528" s="742"/>
      <c r="AL528" s="742"/>
      <c r="AM528" s="742"/>
    </row>
    <row r="529" ht="13.5" customHeight="1">
      <c r="A529" s="604" t="b">
        <v>0</v>
      </c>
      <c r="B529" s="475"/>
      <c r="C529" s="475"/>
      <c r="D529" s="492"/>
      <c r="E529" s="492"/>
      <c r="F529" s="606"/>
      <c r="G529" s="617"/>
      <c r="H529" s="492"/>
      <c r="I529" s="492"/>
      <c r="J529" s="657"/>
      <c r="K529" s="618"/>
      <c r="L529" s="622"/>
      <c r="M529" s="613"/>
      <c r="N529" s="613"/>
      <c r="O529" s="610"/>
      <c r="P529" s="610"/>
      <c r="Q529" s="612">
        <f t="shared" si="1"/>
        <v>0</v>
      </c>
      <c r="R529" s="613"/>
      <c r="S529" s="612">
        <f t="shared" si="2"/>
        <v>0</v>
      </c>
      <c r="T529" s="612">
        <f t="shared" si="3"/>
        <v>0</v>
      </c>
      <c r="U529" s="613"/>
      <c r="V529" s="612">
        <f t="shared" si="4"/>
        <v>0</v>
      </c>
      <c r="W529" s="620"/>
      <c r="X529" s="742"/>
      <c r="Y529" s="742"/>
      <c r="Z529" s="742"/>
      <c r="AA529" s="742"/>
      <c r="AB529" s="742"/>
      <c r="AC529" s="742"/>
      <c r="AD529" s="742"/>
      <c r="AE529" s="742"/>
      <c r="AF529" s="742"/>
      <c r="AG529" s="742"/>
      <c r="AH529" s="742"/>
      <c r="AI529" s="742"/>
      <c r="AJ529" s="742"/>
      <c r="AK529" s="742"/>
      <c r="AL529" s="742"/>
      <c r="AM529" s="742"/>
    </row>
    <row r="530" ht="13.5" customHeight="1">
      <c r="A530" s="604" t="b">
        <v>0</v>
      </c>
      <c r="B530" s="475"/>
      <c r="C530" s="475"/>
      <c r="D530" s="492"/>
      <c r="E530" s="492"/>
      <c r="F530" s="606"/>
      <c r="G530" s="617"/>
      <c r="H530" s="492"/>
      <c r="I530" s="492"/>
      <c r="J530" s="657"/>
      <c r="K530" s="618"/>
      <c r="L530" s="622"/>
      <c r="M530" s="613"/>
      <c r="N530" s="613"/>
      <c r="O530" s="610"/>
      <c r="P530" s="610"/>
      <c r="Q530" s="612">
        <f t="shared" si="1"/>
        <v>0</v>
      </c>
      <c r="R530" s="613"/>
      <c r="S530" s="612">
        <f t="shared" si="2"/>
        <v>0</v>
      </c>
      <c r="T530" s="612">
        <f t="shared" si="3"/>
        <v>0</v>
      </c>
      <c r="U530" s="613"/>
      <c r="V530" s="612">
        <f t="shared" si="4"/>
        <v>0</v>
      </c>
      <c r="W530" s="620"/>
      <c r="X530" s="742"/>
      <c r="Y530" s="742"/>
      <c r="Z530" s="742"/>
      <c r="AA530" s="742"/>
      <c r="AB530" s="742"/>
      <c r="AC530" s="742"/>
      <c r="AD530" s="742"/>
      <c r="AE530" s="742"/>
      <c r="AF530" s="742"/>
      <c r="AG530" s="742"/>
      <c r="AH530" s="742"/>
      <c r="AI530" s="742"/>
      <c r="AJ530" s="742"/>
      <c r="AK530" s="742"/>
      <c r="AL530" s="742"/>
      <c r="AM530" s="742"/>
    </row>
    <row r="531" ht="13.5" customHeight="1">
      <c r="A531" s="604" t="b">
        <v>0</v>
      </c>
      <c r="B531" s="475"/>
      <c r="C531" s="475"/>
      <c r="D531" s="492"/>
      <c r="E531" s="492"/>
      <c r="F531" s="606"/>
      <c r="G531" s="617"/>
      <c r="H531" s="492"/>
      <c r="I531" s="492"/>
      <c r="J531" s="657"/>
      <c r="K531" s="618"/>
      <c r="L531" s="622"/>
      <c r="M531" s="613"/>
      <c r="N531" s="613"/>
      <c r="O531" s="610"/>
      <c r="P531" s="610"/>
      <c r="Q531" s="612">
        <f t="shared" si="1"/>
        <v>0</v>
      </c>
      <c r="R531" s="613"/>
      <c r="S531" s="612">
        <f t="shared" si="2"/>
        <v>0</v>
      </c>
      <c r="T531" s="612">
        <f t="shared" si="3"/>
        <v>0</v>
      </c>
      <c r="U531" s="613"/>
      <c r="V531" s="612">
        <f t="shared" si="4"/>
        <v>0</v>
      </c>
      <c r="W531" s="620"/>
      <c r="X531" s="742"/>
      <c r="Y531" s="742"/>
      <c r="Z531" s="742"/>
      <c r="AA531" s="742"/>
      <c r="AB531" s="742"/>
      <c r="AC531" s="742"/>
      <c r="AD531" s="742"/>
      <c r="AE531" s="742"/>
      <c r="AF531" s="742"/>
      <c r="AG531" s="742"/>
      <c r="AH531" s="742"/>
      <c r="AI531" s="742"/>
      <c r="AJ531" s="742"/>
      <c r="AK531" s="742"/>
      <c r="AL531" s="742"/>
      <c r="AM531" s="742"/>
    </row>
    <row r="532" ht="13.5" customHeight="1">
      <c r="A532" s="604" t="b">
        <v>0</v>
      </c>
      <c r="B532" s="475"/>
      <c r="C532" s="475"/>
      <c r="D532" s="492"/>
      <c r="E532" s="492"/>
      <c r="F532" s="606"/>
      <c r="G532" s="617"/>
      <c r="H532" s="492"/>
      <c r="I532" s="492"/>
      <c r="J532" s="657"/>
      <c r="K532" s="618"/>
      <c r="L532" s="622"/>
      <c r="M532" s="613"/>
      <c r="N532" s="613"/>
      <c r="O532" s="610"/>
      <c r="P532" s="610"/>
      <c r="Q532" s="612">
        <f t="shared" si="1"/>
        <v>0</v>
      </c>
      <c r="R532" s="613"/>
      <c r="S532" s="612">
        <f t="shared" si="2"/>
        <v>0</v>
      </c>
      <c r="T532" s="612">
        <f t="shared" si="3"/>
        <v>0</v>
      </c>
      <c r="U532" s="613"/>
      <c r="V532" s="612">
        <f t="shared" si="4"/>
        <v>0</v>
      </c>
      <c r="W532" s="620"/>
      <c r="X532" s="742"/>
      <c r="Y532" s="742"/>
      <c r="Z532" s="742"/>
      <c r="AA532" s="742"/>
      <c r="AB532" s="742"/>
      <c r="AC532" s="742"/>
      <c r="AD532" s="742"/>
      <c r="AE532" s="742"/>
      <c r="AF532" s="742"/>
      <c r="AG532" s="742"/>
      <c r="AH532" s="742"/>
      <c r="AI532" s="742"/>
      <c r="AJ532" s="742"/>
      <c r="AK532" s="742"/>
      <c r="AL532" s="742"/>
      <c r="AM532" s="742"/>
    </row>
    <row r="533" ht="13.5" customHeight="1">
      <c r="A533" s="604" t="b">
        <v>0</v>
      </c>
      <c r="B533" s="475"/>
      <c r="C533" s="475"/>
      <c r="D533" s="492"/>
      <c r="E533" s="492"/>
      <c r="F533" s="606"/>
      <c r="G533" s="617"/>
      <c r="H533" s="492"/>
      <c r="I533" s="492"/>
      <c r="J533" s="657"/>
      <c r="K533" s="618"/>
      <c r="L533" s="622"/>
      <c r="M533" s="613"/>
      <c r="N533" s="613"/>
      <c r="O533" s="610"/>
      <c r="P533" s="610"/>
      <c r="Q533" s="612">
        <f t="shared" si="1"/>
        <v>0</v>
      </c>
      <c r="R533" s="613"/>
      <c r="S533" s="612">
        <f t="shared" si="2"/>
        <v>0</v>
      </c>
      <c r="T533" s="612">
        <f t="shared" si="3"/>
        <v>0</v>
      </c>
      <c r="U533" s="613"/>
      <c r="V533" s="612">
        <f t="shared" si="4"/>
        <v>0</v>
      </c>
      <c r="W533" s="620"/>
      <c r="X533" s="742"/>
      <c r="Y533" s="742"/>
      <c r="Z533" s="742"/>
      <c r="AA533" s="742"/>
      <c r="AB533" s="742"/>
      <c r="AC533" s="742"/>
      <c r="AD533" s="742"/>
      <c r="AE533" s="742"/>
      <c r="AF533" s="742"/>
      <c r="AG533" s="742"/>
      <c r="AH533" s="742"/>
      <c r="AI533" s="742"/>
      <c r="AJ533" s="742"/>
      <c r="AK533" s="742"/>
      <c r="AL533" s="742"/>
      <c r="AM533" s="742"/>
    </row>
    <row r="534" ht="13.5" customHeight="1">
      <c r="A534" s="604" t="b">
        <v>0</v>
      </c>
      <c r="B534" s="475"/>
      <c r="C534" s="475"/>
      <c r="D534" s="492"/>
      <c r="E534" s="492"/>
      <c r="F534" s="606"/>
      <c r="G534" s="617"/>
      <c r="H534" s="492"/>
      <c r="I534" s="492"/>
      <c r="J534" s="657"/>
      <c r="K534" s="618"/>
      <c r="L534" s="622"/>
      <c r="M534" s="613"/>
      <c r="N534" s="613"/>
      <c r="O534" s="610"/>
      <c r="P534" s="610"/>
      <c r="Q534" s="612">
        <f t="shared" si="1"/>
        <v>0</v>
      </c>
      <c r="R534" s="613"/>
      <c r="S534" s="612">
        <f t="shared" si="2"/>
        <v>0</v>
      </c>
      <c r="T534" s="612">
        <f t="shared" si="3"/>
        <v>0</v>
      </c>
      <c r="U534" s="613"/>
      <c r="V534" s="612">
        <f t="shared" si="4"/>
        <v>0</v>
      </c>
      <c r="W534" s="620"/>
      <c r="X534" s="742"/>
      <c r="Y534" s="742"/>
      <c r="Z534" s="742"/>
      <c r="AA534" s="742"/>
      <c r="AB534" s="742"/>
      <c r="AC534" s="742"/>
      <c r="AD534" s="742"/>
      <c r="AE534" s="742"/>
      <c r="AF534" s="742"/>
      <c r="AG534" s="742"/>
      <c r="AH534" s="742"/>
      <c r="AI534" s="742"/>
      <c r="AJ534" s="742"/>
      <c r="AK534" s="742"/>
      <c r="AL534" s="742"/>
      <c r="AM534" s="742"/>
    </row>
    <row r="535" ht="13.5" customHeight="1">
      <c r="A535" s="604" t="b">
        <v>0</v>
      </c>
      <c r="B535" s="475"/>
      <c r="C535" s="475"/>
      <c r="D535" s="492"/>
      <c r="E535" s="492"/>
      <c r="F535" s="606"/>
      <c r="G535" s="617"/>
      <c r="H535" s="492"/>
      <c r="I535" s="492"/>
      <c r="J535" s="657"/>
      <c r="K535" s="618"/>
      <c r="L535" s="622"/>
      <c r="M535" s="613"/>
      <c r="N535" s="613"/>
      <c r="O535" s="610"/>
      <c r="P535" s="610"/>
      <c r="Q535" s="612">
        <f t="shared" si="1"/>
        <v>0</v>
      </c>
      <c r="R535" s="613"/>
      <c r="S535" s="612">
        <f t="shared" si="2"/>
        <v>0</v>
      </c>
      <c r="T535" s="612">
        <f t="shared" si="3"/>
        <v>0</v>
      </c>
      <c r="U535" s="613"/>
      <c r="V535" s="612">
        <f t="shared" si="4"/>
        <v>0</v>
      </c>
      <c r="W535" s="620"/>
      <c r="X535" s="742"/>
      <c r="Y535" s="742"/>
      <c r="Z535" s="742"/>
      <c r="AA535" s="742"/>
      <c r="AB535" s="742"/>
      <c r="AC535" s="742"/>
      <c r="AD535" s="742"/>
      <c r="AE535" s="742"/>
      <c r="AF535" s="742"/>
      <c r="AG535" s="742"/>
      <c r="AH535" s="742"/>
      <c r="AI535" s="742"/>
      <c r="AJ535" s="742"/>
      <c r="AK535" s="742"/>
      <c r="AL535" s="742"/>
      <c r="AM535" s="742"/>
    </row>
    <row r="536" ht="13.5" customHeight="1">
      <c r="A536" s="604" t="b">
        <v>0</v>
      </c>
      <c r="B536" s="475"/>
      <c r="C536" s="475"/>
      <c r="D536" s="492"/>
      <c r="E536" s="492"/>
      <c r="F536" s="606"/>
      <c r="G536" s="617"/>
      <c r="H536" s="492"/>
      <c r="I536" s="492"/>
      <c r="J536" s="657"/>
      <c r="K536" s="618"/>
      <c r="L536" s="622"/>
      <c r="M536" s="613"/>
      <c r="N536" s="613"/>
      <c r="O536" s="610"/>
      <c r="P536" s="610"/>
      <c r="Q536" s="612">
        <f t="shared" si="1"/>
        <v>0</v>
      </c>
      <c r="R536" s="613"/>
      <c r="S536" s="612">
        <f t="shared" si="2"/>
        <v>0</v>
      </c>
      <c r="T536" s="612">
        <f t="shared" si="3"/>
        <v>0</v>
      </c>
      <c r="U536" s="613"/>
      <c r="V536" s="612">
        <f t="shared" si="4"/>
        <v>0</v>
      </c>
      <c r="W536" s="620"/>
      <c r="X536" s="742"/>
      <c r="Y536" s="742"/>
      <c r="Z536" s="742"/>
      <c r="AA536" s="742"/>
      <c r="AB536" s="742"/>
      <c r="AC536" s="742"/>
      <c r="AD536" s="742"/>
      <c r="AE536" s="742"/>
      <c r="AF536" s="742"/>
      <c r="AG536" s="742"/>
      <c r="AH536" s="742"/>
      <c r="AI536" s="742"/>
      <c r="AJ536" s="742"/>
      <c r="AK536" s="742"/>
      <c r="AL536" s="742"/>
      <c r="AM536" s="742"/>
    </row>
    <row r="537" ht="13.5" customHeight="1">
      <c r="A537" s="604" t="b">
        <v>0</v>
      </c>
      <c r="B537" s="475"/>
      <c r="C537" s="475"/>
      <c r="D537" s="492"/>
      <c r="E537" s="492"/>
      <c r="F537" s="606"/>
      <c r="G537" s="617"/>
      <c r="H537" s="492"/>
      <c r="I537" s="492"/>
      <c r="J537" s="657"/>
      <c r="K537" s="618"/>
      <c r="L537" s="622"/>
      <c r="M537" s="613"/>
      <c r="N537" s="613"/>
      <c r="O537" s="610"/>
      <c r="P537" s="610"/>
      <c r="Q537" s="612">
        <f t="shared" si="1"/>
        <v>0</v>
      </c>
      <c r="R537" s="613"/>
      <c r="S537" s="612">
        <f t="shared" si="2"/>
        <v>0</v>
      </c>
      <c r="T537" s="612">
        <f t="shared" si="3"/>
        <v>0</v>
      </c>
      <c r="U537" s="613"/>
      <c r="V537" s="612">
        <f t="shared" si="4"/>
        <v>0</v>
      </c>
      <c r="W537" s="620"/>
      <c r="X537" s="742"/>
      <c r="Y537" s="742"/>
      <c r="Z537" s="742"/>
      <c r="AA537" s="742"/>
      <c r="AB537" s="742"/>
      <c r="AC537" s="742"/>
      <c r="AD537" s="742"/>
      <c r="AE537" s="742"/>
      <c r="AF537" s="742"/>
      <c r="AG537" s="742"/>
      <c r="AH537" s="742"/>
      <c r="AI537" s="742"/>
      <c r="AJ537" s="742"/>
      <c r="AK537" s="742"/>
      <c r="AL537" s="742"/>
      <c r="AM537" s="742"/>
    </row>
    <row r="538" ht="13.5" customHeight="1">
      <c r="A538" s="604" t="b">
        <v>0</v>
      </c>
      <c r="B538" s="475"/>
      <c r="C538" s="475"/>
      <c r="D538" s="492"/>
      <c r="E538" s="492"/>
      <c r="F538" s="606"/>
      <c r="G538" s="617"/>
      <c r="H538" s="492"/>
      <c r="I538" s="492"/>
      <c r="J538" s="657"/>
      <c r="K538" s="618"/>
      <c r="L538" s="622"/>
      <c r="M538" s="613"/>
      <c r="N538" s="613"/>
      <c r="O538" s="610"/>
      <c r="P538" s="610"/>
      <c r="Q538" s="612">
        <f t="shared" si="1"/>
        <v>0</v>
      </c>
      <c r="R538" s="613"/>
      <c r="S538" s="612">
        <f t="shared" si="2"/>
        <v>0</v>
      </c>
      <c r="T538" s="612">
        <f t="shared" si="3"/>
        <v>0</v>
      </c>
      <c r="U538" s="613"/>
      <c r="V538" s="612">
        <f t="shared" si="4"/>
        <v>0</v>
      </c>
      <c r="W538" s="620"/>
      <c r="X538" s="742"/>
      <c r="Y538" s="742"/>
      <c r="Z538" s="742"/>
      <c r="AA538" s="742"/>
      <c r="AB538" s="742"/>
      <c r="AC538" s="742"/>
      <c r="AD538" s="742"/>
      <c r="AE538" s="742"/>
      <c r="AF538" s="742"/>
      <c r="AG538" s="742"/>
      <c r="AH538" s="742"/>
      <c r="AI538" s="742"/>
      <c r="AJ538" s="742"/>
      <c r="AK538" s="742"/>
      <c r="AL538" s="742"/>
      <c r="AM538" s="742"/>
    </row>
    <row r="539" ht="13.5" customHeight="1">
      <c r="A539" s="604" t="b">
        <v>0</v>
      </c>
      <c r="B539" s="475"/>
      <c r="C539" s="475"/>
      <c r="D539" s="492"/>
      <c r="E539" s="492"/>
      <c r="F539" s="606"/>
      <c r="G539" s="617"/>
      <c r="H539" s="492"/>
      <c r="I539" s="492"/>
      <c r="J539" s="657"/>
      <c r="K539" s="618"/>
      <c r="L539" s="622"/>
      <c r="M539" s="613"/>
      <c r="N539" s="613"/>
      <c r="O539" s="610"/>
      <c r="P539" s="610"/>
      <c r="Q539" s="612">
        <f t="shared" si="1"/>
        <v>0</v>
      </c>
      <c r="R539" s="613"/>
      <c r="S539" s="612">
        <f t="shared" si="2"/>
        <v>0</v>
      </c>
      <c r="T539" s="612">
        <f t="shared" si="3"/>
        <v>0</v>
      </c>
      <c r="U539" s="613"/>
      <c r="V539" s="612">
        <f t="shared" si="4"/>
        <v>0</v>
      </c>
      <c r="W539" s="620"/>
      <c r="X539" s="742"/>
      <c r="Y539" s="742"/>
      <c r="Z539" s="742"/>
      <c r="AA539" s="742"/>
      <c r="AB539" s="742"/>
      <c r="AC539" s="742"/>
      <c r="AD539" s="742"/>
      <c r="AE539" s="742"/>
      <c r="AF539" s="742"/>
      <c r="AG539" s="742"/>
      <c r="AH539" s="742"/>
      <c r="AI539" s="742"/>
      <c r="AJ539" s="742"/>
      <c r="AK539" s="742"/>
      <c r="AL539" s="742"/>
      <c r="AM539" s="742"/>
    </row>
    <row r="540" ht="13.5" customHeight="1">
      <c r="A540" s="604" t="b">
        <v>0</v>
      </c>
      <c r="B540" s="475"/>
      <c r="C540" s="475"/>
      <c r="D540" s="492"/>
      <c r="E540" s="492"/>
      <c r="F540" s="606"/>
      <c r="G540" s="617"/>
      <c r="H540" s="492"/>
      <c r="I540" s="492"/>
      <c r="J540" s="657"/>
      <c r="K540" s="618"/>
      <c r="L540" s="622"/>
      <c r="M540" s="613"/>
      <c r="N540" s="613"/>
      <c r="O540" s="610"/>
      <c r="P540" s="610"/>
      <c r="Q540" s="612">
        <f t="shared" si="1"/>
        <v>0</v>
      </c>
      <c r="R540" s="613"/>
      <c r="S540" s="612">
        <f t="shared" si="2"/>
        <v>0</v>
      </c>
      <c r="T540" s="612">
        <f t="shared" si="3"/>
        <v>0</v>
      </c>
      <c r="U540" s="613"/>
      <c r="V540" s="612">
        <f t="shared" si="4"/>
        <v>0</v>
      </c>
      <c r="W540" s="620"/>
      <c r="X540" s="742"/>
      <c r="Y540" s="742"/>
      <c r="Z540" s="742"/>
      <c r="AA540" s="742"/>
      <c r="AB540" s="742"/>
      <c r="AC540" s="742"/>
      <c r="AD540" s="742"/>
      <c r="AE540" s="742"/>
      <c r="AF540" s="742"/>
      <c r="AG540" s="742"/>
      <c r="AH540" s="742"/>
      <c r="AI540" s="742"/>
      <c r="AJ540" s="742"/>
      <c r="AK540" s="742"/>
      <c r="AL540" s="742"/>
      <c r="AM540" s="742"/>
    </row>
    <row r="541" ht="13.5" customHeight="1">
      <c r="A541" s="604" t="b">
        <v>0</v>
      </c>
      <c r="B541" s="475"/>
      <c r="C541" s="475"/>
      <c r="D541" s="492"/>
      <c r="E541" s="492"/>
      <c r="F541" s="606"/>
      <c r="G541" s="617"/>
      <c r="H541" s="492"/>
      <c r="I541" s="492"/>
      <c r="J541" s="657"/>
      <c r="K541" s="618"/>
      <c r="L541" s="622"/>
      <c r="M541" s="613"/>
      <c r="N541" s="613"/>
      <c r="O541" s="610"/>
      <c r="P541" s="610"/>
      <c r="Q541" s="612">
        <f t="shared" si="1"/>
        <v>0</v>
      </c>
      <c r="R541" s="613"/>
      <c r="S541" s="612">
        <f t="shared" si="2"/>
        <v>0</v>
      </c>
      <c r="T541" s="612">
        <f t="shared" si="3"/>
        <v>0</v>
      </c>
      <c r="U541" s="613"/>
      <c r="V541" s="612">
        <f t="shared" si="4"/>
        <v>0</v>
      </c>
      <c r="W541" s="620"/>
      <c r="X541" s="742"/>
      <c r="Y541" s="742"/>
      <c r="Z541" s="742"/>
      <c r="AA541" s="742"/>
      <c r="AB541" s="742"/>
      <c r="AC541" s="742"/>
      <c r="AD541" s="742"/>
      <c r="AE541" s="742"/>
      <c r="AF541" s="742"/>
      <c r="AG541" s="742"/>
      <c r="AH541" s="742"/>
      <c r="AI541" s="742"/>
      <c r="AJ541" s="742"/>
      <c r="AK541" s="742"/>
      <c r="AL541" s="742"/>
      <c r="AM541" s="742"/>
    </row>
    <row r="542" ht="13.5" customHeight="1">
      <c r="A542" s="604" t="b">
        <v>0</v>
      </c>
      <c r="B542" s="475"/>
      <c r="C542" s="475"/>
      <c r="D542" s="492"/>
      <c r="E542" s="492"/>
      <c r="F542" s="606"/>
      <c r="G542" s="617"/>
      <c r="H542" s="492"/>
      <c r="I542" s="492"/>
      <c r="J542" s="657"/>
      <c r="K542" s="618"/>
      <c r="L542" s="622"/>
      <c r="M542" s="613"/>
      <c r="N542" s="613"/>
      <c r="O542" s="610"/>
      <c r="P542" s="610"/>
      <c r="Q542" s="612">
        <f t="shared" si="1"/>
        <v>0</v>
      </c>
      <c r="R542" s="613"/>
      <c r="S542" s="612">
        <f t="shared" si="2"/>
        <v>0</v>
      </c>
      <c r="T542" s="612">
        <f t="shared" si="3"/>
        <v>0</v>
      </c>
      <c r="U542" s="613"/>
      <c r="V542" s="612">
        <f t="shared" si="4"/>
        <v>0</v>
      </c>
      <c r="W542" s="620"/>
      <c r="X542" s="742"/>
      <c r="Y542" s="742"/>
      <c r="Z542" s="742"/>
      <c r="AA542" s="742"/>
      <c r="AB542" s="742"/>
      <c r="AC542" s="742"/>
      <c r="AD542" s="742"/>
      <c r="AE542" s="742"/>
      <c r="AF542" s="742"/>
      <c r="AG542" s="742"/>
      <c r="AH542" s="742"/>
      <c r="AI542" s="742"/>
      <c r="AJ542" s="742"/>
      <c r="AK542" s="742"/>
      <c r="AL542" s="742"/>
      <c r="AM542" s="742"/>
    </row>
    <row r="543" ht="13.5" customHeight="1">
      <c r="A543" s="604" t="b">
        <v>0</v>
      </c>
      <c r="B543" s="475"/>
      <c r="C543" s="475"/>
      <c r="D543" s="492"/>
      <c r="E543" s="492"/>
      <c r="F543" s="606"/>
      <c r="G543" s="617"/>
      <c r="H543" s="492"/>
      <c r="I543" s="492"/>
      <c r="J543" s="657"/>
      <c r="K543" s="618"/>
      <c r="L543" s="622"/>
      <c r="M543" s="613"/>
      <c r="N543" s="613"/>
      <c r="O543" s="610"/>
      <c r="P543" s="610"/>
      <c r="Q543" s="612">
        <f t="shared" si="1"/>
        <v>0</v>
      </c>
      <c r="R543" s="613"/>
      <c r="S543" s="612">
        <f t="shared" si="2"/>
        <v>0</v>
      </c>
      <c r="T543" s="612">
        <f t="shared" si="3"/>
        <v>0</v>
      </c>
      <c r="U543" s="613"/>
      <c r="V543" s="612">
        <f t="shared" si="4"/>
        <v>0</v>
      </c>
      <c r="W543" s="620"/>
      <c r="X543" s="742"/>
      <c r="Y543" s="742"/>
      <c r="Z543" s="742"/>
      <c r="AA543" s="742"/>
      <c r="AB543" s="742"/>
      <c r="AC543" s="742"/>
      <c r="AD543" s="742"/>
      <c r="AE543" s="742"/>
      <c r="AF543" s="742"/>
      <c r="AG543" s="742"/>
      <c r="AH543" s="742"/>
      <c r="AI543" s="742"/>
      <c r="AJ543" s="742"/>
      <c r="AK543" s="742"/>
      <c r="AL543" s="742"/>
      <c r="AM543" s="742"/>
    </row>
    <row r="544" ht="13.5" customHeight="1">
      <c r="A544" s="604" t="b">
        <v>0</v>
      </c>
      <c r="B544" s="475"/>
      <c r="C544" s="475"/>
      <c r="D544" s="492"/>
      <c r="E544" s="492"/>
      <c r="F544" s="606"/>
      <c r="G544" s="617"/>
      <c r="H544" s="492"/>
      <c r="I544" s="492"/>
      <c r="J544" s="657"/>
      <c r="K544" s="618"/>
      <c r="L544" s="622"/>
      <c r="M544" s="613"/>
      <c r="N544" s="613"/>
      <c r="O544" s="610"/>
      <c r="P544" s="610"/>
      <c r="Q544" s="612">
        <f t="shared" si="1"/>
        <v>0</v>
      </c>
      <c r="R544" s="613"/>
      <c r="S544" s="612">
        <f t="shared" si="2"/>
        <v>0</v>
      </c>
      <c r="T544" s="612">
        <f t="shared" si="3"/>
        <v>0</v>
      </c>
      <c r="U544" s="613"/>
      <c r="V544" s="612">
        <f t="shared" si="4"/>
        <v>0</v>
      </c>
      <c r="W544" s="620"/>
      <c r="X544" s="742"/>
      <c r="Y544" s="742"/>
      <c r="Z544" s="742"/>
      <c r="AA544" s="742"/>
      <c r="AB544" s="742"/>
      <c r="AC544" s="742"/>
      <c r="AD544" s="742"/>
      <c r="AE544" s="742"/>
      <c r="AF544" s="742"/>
      <c r="AG544" s="742"/>
      <c r="AH544" s="742"/>
      <c r="AI544" s="742"/>
      <c r="AJ544" s="742"/>
      <c r="AK544" s="742"/>
      <c r="AL544" s="742"/>
      <c r="AM544" s="742"/>
    </row>
    <row r="545" ht="13.5" customHeight="1">
      <c r="A545" s="604" t="b">
        <v>0</v>
      </c>
      <c r="B545" s="475"/>
      <c r="C545" s="475"/>
      <c r="D545" s="492"/>
      <c r="E545" s="492"/>
      <c r="F545" s="606"/>
      <c r="G545" s="617"/>
      <c r="H545" s="492"/>
      <c r="I545" s="492"/>
      <c r="J545" s="657"/>
      <c r="K545" s="618"/>
      <c r="L545" s="622"/>
      <c r="M545" s="613"/>
      <c r="N545" s="613"/>
      <c r="O545" s="610"/>
      <c r="P545" s="610"/>
      <c r="Q545" s="612">
        <f t="shared" si="1"/>
        <v>0</v>
      </c>
      <c r="R545" s="613"/>
      <c r="S545" s="612">
        <f t="shared" si="2"/>
        <v>0</v>
      </c>
      <c r="T545" s="612">
        <f t="shared" si="3"/>
        <v>0</v>
      </c>
      <c r="U545" s="613"/>
      <c r="V545" s="612">
        <f t="shared" si="4"/>
        <v>0</v>
      </c>
      <c r="W545" s="620"/>
      <c r="X545" s="742"/>
      <c r="Y545" s="742"/>
      <c r="Z545" s="742"/>
      <c r="AA545" s="742"/>
      <c r="AB545" s="742"/>
      <c r="AC545" s="742"/>
      <c r="AD545" s="742"/>
      <c r="AE545" s="742"/>
      <c r="AF545" s="742"/>
      <c r="AG545" s="742"/>
      <c r="AH545" s="742"/>
      <c r="AI545" s="742"/>
      <c r="AJ545" s="742"/>
      <c r="AK545" s="742"/>
      <c r="AL545" s="742"/>
      <c r="AM545" s="742"/>
    </row>
    <row r="546" ht="13.5" customHeight="1">
      <c r="A546" s="604" t="b">
        <v>0</v>
      </c>
      <c r="B546" s="475"/>
      <c r="C546" s="475"/>
      <c r="D546" s="492"/>
      <c r="E546" s="492"/>
      <c r="F546" s="606"/>
      <c r="G546" s="617"/>
      <c r="H546" s="492"/>
      <c r="I546" s="492"/>
      <c r="J546" s="657"/>
      <c r="K546" s="618"/>
      <c r="L546" s="622"/>
      <c r="M546" s="613"/>
      <c r="N546" s="613"/>
      <c r="O546" s="610"/>
      <c r="P546" s="610"/>
      <c r="Q546" s="612">
        <f t="shared" si="1"/>
        <v>0</v>
      </c>
      <c r="R546" s="613"/>
      <c r="S546" s="612">
        <f t="shared" si="2"/>
        <v>0</v>
      </c>
      <c r="T546" s="612">
        <f t="shared" si="3"/>
        <v>0</v>
      </c>
      <c r="U546" s="613"/>
      <c r="V546" s="612">
        <f t="shared" si="4"/>
        <v>0</v>
      </c>
      <c r="W546" s="620"/>
      <c r="X546" s="742"/>
      <c r="Y546" s="742"/>
      <c r="Z546" s="742"/>
      <c r="AA546" s="742"/>
      <c r="AB546" s="742"/>
      <c r="AC546" s="742"/>
      <c r="AD546" s="742"/>
      <c r="AE546" s="742"/>
      <c r="AF546" s="742"/>
      <c r="AG546" s="742"/>
      <c r="AH546" s="742"/>
      <c r="AI546" s="742"/>
      <c r="AJ546" s="742"/>
      <c r="AK546" s="742"/>
      <c r="AL546" s="742"/>
      <c r="AM546" s="742"/>
    </row>
    <row r="547" ht="13.5" customHeight="1">
      <c r="A547" s="604" t="b">
        <v>0</v>
      </c>
      <c r="B547" s="475"/>
      <c r="C547" s="475"/>
      <c r="D547" s="492"/>
      <c r="E547" s="492"/>
      <c r="F547" s="606"/>
      <c r="G547" s="617"/>
      <c r="H547" s="492"/>
      <c r="I547" s="492"/>
      <c r="J547" s="657"/>
      <c r="K547" s="618"/>
      <c r="L547" s="622"/>
      <c r="M547" s="613"/>
      <c r="N547" s="613"/>
      <c r="O547" s="610"/>
      <c r="P547" s="610"/>
      <c r="Q547" s="612">
        <f t="shared" si="1"/>
        <v>0</v>
      </c>
      <c r="R547" s="613"/>
      <c r="S547" s="612">
        <f t="shared" si="2"/>
        <v>0</v>
      </c>
      <c r="T547" s="612">
        <f t="shared" si="3"/>
        <v>0</v>
      </c>
      <c r="U547" s="613"/>
      <c r="V547" s="612">
        <f t="shared" si="4"/>
        <v>0</v>
      </c>
      <c r="W547" s="620"/>
      <c r="X547" s="742"/>
      <c r="Y547" s="742"/>
      <c r="Z547" s="742"/>
      <c r="AA547" s="742"/>
      <c r="AB547" s="742"/>
      <c r="AC547" s="742"/>
      <c r="AD547" s="742"/>
      <c r="AE547" s="742"/>
      <c r="AF547" s="742"/>
      <c r="AG547" s="742"/>
      <c r="AH547" s="742"/>
      <c r="AI547" s="742"/>
      <c r="AJ547" s="742"/>
      <c r="AK547" s="742"/>
      <c r="AL547" s="742"/>
      <c r="AM547" s="742"/>
    </row>
    <row r="548" ht="13.5" customHeight="1">
      <c r="A548" s="604" t="b">
        <v>0</v>
      </c>
      <c r="B548" s="475"/>
      <c r="C548" s="475"/>
      <c r="D548" s="492"/>
      <c r="E548" s="492"/>
      <c r="F548" s="606"/>
      <c r="G548" s="617"/>
      <c r="H548" s="492"/>
      <c r="I548" s="492"/>
      <c r="J548" s="657"/>
      <c r="K548" s="618"/>
      <c r="L548" s="622"/>
      <c r="M548" s="613"/>
      <c r="N548" s="613"/>
      <c r="O548" s="610"/>
      <c r="P548" s="610"/>
      <c r="Q548" s="612">
        <f t="shared" si="1"/>
        <v>0</v>
      </c>
      <c r="R548" s="613"/>
      <c r="S548" s="612">
        <f t="shared" si="2"/>
        <v>0</v>
      </c>
      <c r="T548" s="612">
        <f t="shared" si="3"/>
        <v>0</v>
      </c>
      <c r="U548" s="613"/>
      <c r="V548" s="612">
        <f t="shared" si="4"/>
        <v>0</v>
      </c>
      <c r="W548" s="620"/>
      <c r="X548" s="742"/>
      <c r="Y548" s="742"/>
      <c r="Z548" s="742"/>
      <c r="AA548" s="742"/>
      <c r="AB548" s="742"/>
      <c r="AC548" s="742"/>
      <c r="AD548" s="742"/>
      <c r="AE548" s="742"/>
      <c r="AF548" s="742"/>
      <c r="AG548" s="742"/>
      <c r="AH548" s="742"/>
      <c r="AI548" s="742"/>
      <c r="AJ548" s="742"/>
      <c r="AK548" s="742"/>
      <c r="AL548" s="742"/>
      <c r="AM548" s="742"/>
    </row>
    <row r="549" ht="13.5" customHeight="1">
      <c r="A549" s="604" t="b">
        <v>0</v>
      </c>
      <c r="B549" s="475"/>
      <c r="C549" s="475"/>
      <c r="D549" s="492"/>
      <c r="E549" s="492"/>
      <c r="F549" s="606"/>
      <c r="G549" s="617"/>
      <c r="H549" s="492"/>
      <c r="I549" s="492"/>
      <c r="J549" s="657"/>
      <c r="K549" s="618"/>
      <c r="L549" s="622"/>
      <c r="M549" s="613"/>
      <c r="N549" s="613"/>
      <c r="O549" s="610"/>
      <c r="P549" s="610"/>
      <c r="Q549" s="612">
        <f t="shared" si="1"/>
        <v>0</v>
      </c>
      <c r="R549" s="613"/>
      <c r="S549" s="612">
        <f t="shared" si="2"/>
        <v>0</v>
      </c>
      <c r="T549" s="612">
        <f t="shared" si="3"/>
        <v>0</v>
      </c>
      <c r="U549" s="613"/>
      <c r="V549" s="612">
        <f t="shared" si="4"/>
        <v>0</v>
      </c>
      <c r="W549" s="620"/>
      <c r="X549" s="742"/>
      <c r="Y549" s="742"/>
      <c r="Z549" s="742"/>
      <c r="AA549" s="742"/>
      <c r="AB549" s="742"/>
      <c r="AC549" s="742"/>
      <c r="AD549" s="742"/>
      <c r="AE549" s="742"/>
      <c r="AF549" s="742"/>
      <c r="AG549" s="742"/>
      <c r="AH549" s="742"/>
      <c r="AI549" s="742"/>
      <c r="AJ549" s="742"/>
      <c r="AK549" s="742"/>
      <c r="AL549" s="742"/>
      <c r="AM549" s="742"/>
    </row>
    <row r="550" ht="13.5" customHeight="1">
      <c r="A550" s="604" t="b">
        <v>0</v>
      </c>
      <c r="B550" s="475"/>
      <c r="C550" s="475"/>
      <c r="D550" s="492"/>
      <c r="E550" s="492"/>
      <c r="F550" s="606"/>
      <c r="G550" s="617"/>
      <c r="H550" s="492"/>
      <c r="I550" s="492"/>
      <c r="J550" s="657"/>
      <c r="K550" s="618"/>
      <c r="L550" s="622"/>
      <c r="M550" s="613"/>
      <c r="N550" s="613"/>
      <c r="O550" s="610"/>
      <c r="P550" s="610"/>
      <c r="Q550" s="612">
        <f t="shared" si="1"/>
        <v>0</v>
      </c>
      <c r="R550" s="613"/>
      <c r="S550" s="612">
        <f t="shared" si="2"/>
        <v>0</v>
      </c>
      <c r="T550" s="612">
        <f t="shared" si="3"/>
        <v>0</v>
      </c>
      <c r="U550" s="613"/>
      <c r="V550" s="612">
        <f t="shared" si="4"/>
        <v>0</v>
      </c>
      <c r="W550" s="620"/>
      <c r="X550" s="742"/>
      <c r="Y550" s="742"/>
      <c r="Z550" s="742"/>
      <c r="AA550" s="742"/>
      <c r="AB550" s="742"/>
      <c r="AC550" s="742"/>
      <c r="AD550" s="742"/>
      <c r="AE550" s="742"/>
      <c r="AF550" s="742"/>
      <c r="AG550" s="742"/>
      <c r="AH550" s="742"/>
      <c r="AI550" s="742"/>
      <c r="AJ550" s="742"/>
      <c r="AK550" s="742"/>
      <c r="AL550" s="742"/>
      <c r="AM550" s="742"/>
    </row>
    <row r="551" ht="13.5" customHeight="1">
      <c r="A551" s="604" t="b">
        <v>0</v>
      </c>
      <c r="B551" s="475"/>
      <c r="C551" s="475"/>
      <c r="D551" s="492"/>
      <c r="E551" s="492"/>
      <c r="F551" s="606"/>
      <c r="G551" s="617"/>
      <c r="H551" s="492"/>
      <c r="I551" s="492"/>
      <c r="J551" s="657"/>
      <c r="K551" s="618"/>
      <c r="L551" s="622"/>
      <c r="M551" s="613"/>
      <c r="N551" s="613"/>
      <c r="O551" s="610"/>
      <c r="P551" s="610"/>
      <c r="Q551" s="612">
        <f t="shared" si="1"/>
        <v>0</v>
      </c>
      <c r="R551" s="613"/>
      <c r="S551" s="612">
        <f t="shared" si="2"/>
        <v>0</v>
      </c>
      <c r="T551" s="612">
        <f t="shared" si="3"/>
        <v>0</v>
      </c>
      <c r="U551" s="613"/>
      <c r="V551" s="612">
        <f t="shared" si="4"/>
        <v>0</v>
      </c>
      <c r="W551" s="620"/>
      <c r="X551" s="742"/>
      <c r="Y551" s="742"/>
      <c r="Z551" s="742"/>
      <c r="AA551" s="742"/>
      <c r="AB551" s="742"/>
      <c r="AC551" s="742"/>
      <c r="AD551" s="742"/>
      <c r="AE551" s="742"/>
      <c r="AF551" s="742"/>
      <c r="AG551" s="742"/>
      <c r="AH551" s="742"/>
      <c r="AI551" s="742"/>
      <c r="AJ551" s="742"/>
      <c r="AK551" s="742"/>
      <c r="AL551" s="742"/>
      <c r="AM551" s="742"/>
    </row>
    <row r="552" ht="13.5" customHeight="1">
      <c r="A552" s="604" t="b">
        <v>0</v>
      </c>
      <c r="B552" s="475"/>
      <c r="C552" s="475"/>
      <c r="D552" s="492"/>
      <c r="E552" s="492"/>
      <c r="F552" s="606"/>
      <c r="G552" s="617"/>
      <c r="H552" s="492"/>
      <c r="I552" s="492"/>
      <c r="J552" s="657"/>
      <c r="K552" s="618"/>
      <c r="L552" s="622"/>
      <c r="M552" s="613"/>
      <c r="N552" s="613"/>
      <c r="O552" s="610"/>
      <c r="P552" s="610"/>
      <c r="Q552" s="612">
        <f t="shared" si="1"/>
        <v>0</v>
      </c>
      <c r="R552" s="613"/>
      <c r="S552" s="612">
        <f t="shared" si="2"/>
        <v>0</v>
      </c>
      <c r="T552" s="612">
        <f t="shared" si="3"/>
        <v>0</v>
      </c>
      <c r="U552" s="613"/>
      <c r="V552" s="612">
        <f t="shared" si="4"/>
        <v>0</v>
      </c>
      <c r="W552" s="620"/>
      <c r="X552" s="742"/>
      <c r="Y552" s="742"/>
      <c r="Z552" s="742"/>
      <c r="AA552" s="742"/>
      <c r="AB552" s="742"/>
      <c r="AC552" s="742"/>
      <c r="AD552" s="742"/>
      <c r="AE552" s="742"/>
      <c r="AF552" s="742"/>
      <c r="AG552" s="742"/>
      <c r="AH552" s="742"/>
      <c r="AI552" s="742"/>
      <c r="AJ552" s="742"/>
      <c r="AK552" s="742"/>
      <c r="AL552" s="742"/>
      <c r="AM552" s="742"/>
    </row>
    <row r="553" ht="13.5" customHeight="1">
      <c r="A553" s="604" t="b">
        <v>0</v>
      </c>
      <c r="B553" s="475"/>
      <c r="C553" s="475"/>
      <c r="D553" s="492"/>
      <c r="E553" s="492"/>
      <c r="F553" s="606"/>
      <c r="G553" s="617"/>
      <c r="H553" s="492"/>
      <c r="I553" s="492"/>
      <c r="J553" s="657"/>
      <c r="K553" s="618"/>
      <c r="L553" s="622"/>
      <c r="M553" s="613"/>
      <c r="N553" s="613"/>
      <c r="O553" s="610"/>
      <c r="P553" s="610"/>
      <c r="Q553" s="612">
        <f t="shared" si="1"/>
        <v>0</v>
      </c>
      <c r="R553" s="613"/>
      <c r="S553" s="612">
        <f t="shared" si="2"/>
        <v>0</v>
      </c>
      <c r="T553" s="612">
        <f t="shared" si="3"/>
        <v>0</v>
      </c>
      <c r="U553" s="613"/>
      <c r="V553" s="612">
        <f t="shared" si="4"/>
        <v>0</v>
      </c>
      <c r="W553" s="620"/>
      <c r="X553" s="742"/>
      <c r="Y553" s="742"/>
      <c r="Z553" s="742"/>
      <c r="AA553" s="742"/>
      <c r="AB553" s="742"/>
      <c r="AC553" s="742"/>
      <c r="AD553" s="742"/>
      <c r="AE553" s="742"/>
      <c r="AF553" s="742"/>
      <c r="AG553" s="742"/>
      <c r="AH553" s="742"/>
      <c r="AI553" s="742"/>
      <c r="AJ553" s="742"/>
      <c r="AK553" s="742"/>
      <c r="AL553" s="742"/>
      <c r="AM553" s="742"/>
    </row>
    <row r="554" ht="13.5" customHeight="1">
      <c r="A554" s="604" t="b">
        <v>0</v>
      </c>
      <c r="B554" s="475"/>
      <c r="C554" s="475"/>
      <c r="D554" s="492"/>
      <c r="E554" s="492"/>
      <c r="F554" s="606"/>
      <c r="G554" s="617"/>
      <c r="H554" s="492"/>
      <c r="I554" s="492"/>
      <c r="J554" s="657"/>
      <c r="K554" s="618"/>
      <c r="L554" s="622"/>
      <c r="M554" s="613"/>
      <c r="N554" s="613"/>
      <c r="O554" s="610"/>
      <c r="P554" s="610"/>
      <c r="Q554" s="612">
        <f t="shared" si="1"/>
        <v>0</v>
      </c>
      <c r="R554" s="613"/>
      <c r="S554" s="612">
        <f t="shared" si="2"/>
        <v>0</v>
      </c>
      <c r="T554" s="612">
        <f t="shared" si="3"/>
        <v>0</v>
      </c>
      <c r="U554" s="613"/>
      <c r="V554" s="612">
        <f t="shared" si="4"/>
        <v>0</v>
      </c>
      <c r="W554" s="620"/>
      <c r="X554" s="742"/>
      <c r="Y554" s="742"/>
      <c r="Z554" s="742"/>
      <c r="AA554" s="742"/>
      <c r="AB554" s="742"/>
      <c r="AC554" s="742"/>
      <c r="AD554" s="742"/>
      <c r="AE554" s="742"/>
      <c r="AF554" s="742"/>
      <c r="AG554" s="742"/>
      <c r="AH554" s="742"/>
      <c r="AI554" s="742"/>
      <c r="AJ554" s="742"/>
      <c r="AK554" s="742"/>
      <c r="AL554" s="742"/>
      <c r="AM554" s="742"/>
    </row>
    <row r="555" ht="13.5" customHeight="1">
      <c r="A555" s="604" t="b">
        <v>0</v>
      </c>
      <c r="B555" s="475"/>
      <c r="C555" s="475"/>
      <c r="D555" s="492"/>
      <c r="E555" s="492"/>
      <c r="F555" s="606"/>
      <c r="G555" s="617"/>
      <c r="H555" s="492"/>
      <c r="I555" s="492"/>
      <c r="J555" s="657"/>
      <c r="K555" s="618"/>
      <c r="L555" s="622"/>
      <c r="M555" s="613"/>
      <c r="N555" s="613"/>
      <c r="O555" s="610"/>
      <c r="P555" s="610"/>
      <c r="Q555" s="612">
        <f t="shared" si="1"/>
        <v>0</v>
      </c>
      <c r="R555" s="613"/>
      <c r="S555" s="612">
        <f t="shared" si="2"/>
        <v>0</v>
      </c>
      <c r="T555" s="612">
        <f t="shared" si="3"/>
        <v>0</v>
      </c>
      <c r="U555" s="613"/>
      <c r="V555" s="612">
        <f t="shared" si="4"/>
        <v>0</v>
      </c>
      <c r="W555" s="620"/>
      <c r="X555" s="742"/>
      <c r="Y555" s="742"/>
      <c r="Z555" s="742"/>
      <c r="AA555" s="742"/>
      <c r="AB555" s="742"/>
      <c r="AC555" s="742"/>
      <c r="AD555" s="742"/>
      <c r="AE555" s="742"/>
      <c r="AF555" s="742"/>
      <c r="AG555" s="742"/>
      <c r="AH555" s="742"/>
      <c r="AI555" s="742"/>
      <c r="AJ555" s="742"/>
      <c r="AK555" s="742"/>
      <c r="AL555" s="742"/>
      <c r="AM555" s="742"/>
    </row>
    <row r="556" ht="13.5" customHeight="1">
      <c r="A556" s="604" t="b">
        <v>0</v>
      </c>
      <c r="B556" s="475"/>
      <c r="C556" s="475"/>
      <c r="D556" s="492"/>
      <c r="E556" s="492"/>
      <c r="F556" s="606"/>
      <c r="G556" s="617"/>
      <c r="H556" s="492"/>
      <c r="I556" s="492"/>
      <c r="J556" s="657"/>
      <c r="K556" s="618"/>
      <c r="L556" s="622"/>
      <c r="M556" s="613"/>
      <c r="N556" s="613"/>
      <c r="O556" s="610"/>
      <c r="P556" s="610"/>
      <c r="Q556" s="612">
        <f t="shared" si="1"/>
        <v>0</v>
      </c>
      <c r="R556" s="613"/>
      <c r="S556" s="612">
        <f t="shared" si="2"/>
        <v>0</v>
      </c>
      <c r="T556" s="612">
        <f t="shared" si="3"/>
        <v>0</v>
      </c>
      <c r="U556" s="613"/>
      <c r="V556" s="612">
        <f t="shared" si="4"/>
        <v>0</v>
      </c>
      <c r="W556" s="620"/>
      <c r="X556" s="742"/>
      <c r="Y556" s="742"/>
      <c r="Z556" s="742"/>
      <c r="AA556" s="742"/>
      <c r="AB556" s="742"/>
      <c r="AC556" s="742"/>
      <c r="AD556" s="742"/>
      <c r="AE556" s="742"/>
      <c r="AF556" s="742"/>
      <c r="AG556" s="742"/>
      <c r="AH556" s="742"/>
      <c r="AI556" s="742"/>
      <c r="AJ556" s="742"/>
      <c r="AK556" s="742"/>
      <c r="AL556" s="742"/>
      <c r="AM556" s="742"/>
    </row>
    <row r="557" ht="13.5" customHeight="1">
      <c r="A557" s="604" t="b">
        <v>0</v>
      </c>
      <c r="B557" s="475"/>
      <c r="C557" s="475"/>
      <c r="D557" s="492"/>
      <c r="E557" s="492"/>
      <c r="F557" s="606"/>
      <c r="G557" s="617"/>
      <c r="H557" s="492"/>
      <c r="I557" s="492"/>
      <c r="J557" s="657"/>
      <c r="K557" s="618"/>
      <c r="L557" s="622"/>
      <c r="M557" s="613"/>
      <c r="N557" s="613"/>
      <c r="O557" s="610"/>
      <c r="P557" s="610"/>
      <c r="Q557" s="612">
        <f t="shared" si="1"/>
        <v>0</v>
      </c>
      <c r="R557" s="613"/>
      <c r="S557" s="612">
        <f t="shared" si="2"/>
        <v>0</v>
      </c>
      <c r="T557" s="612">
        <f t="shared" si="3"/>
        <v>0</v>
      </c>
      <c r="U557" s="613"/>
      <c r="V557" s="612">
        <f t="shared" si="4"/>
        <v>0</v>
      </c>
      <c r="W557" s="620"/>
      <c r="X557" s="742"/>
      <c r="Y557" s="742"/>
      <c r="Z557" s="742"/>
      <c r="AA557" s="742"/>
      <c r="AB557" s="742"/>
      <c r="AC557" s="742"/>
      <c r="AD557" s="742"/>
      <c r="AE557" s="742"/>
      <c r="AF557" s="742"/>
      <c r="AG557" s="742"/>
      <c r="AH557" s="742"/>
      <c r="AI557" s="742"/>
      <c r="AJ557" s="742"/>
      <c r="AK557" s="742"/>
      <c r="AL557" s="742"/>
      <c r="AM557" s="742"/>
    </row>
    <row r="558" ht="13.5" customHeight="1">
      <c r="A558" s="604" t="b">
        <v>0</v>
      </c>
      <c r="B558" s="475"/>
      <c r="C558" s="475"/>
      <c r="D558" s="492"/>
      <c r="E558" s="492"/>
      <c r="F558" s="606"/>
      <c r="G558" s="617"/>
      <c r="H558" s="492"/>
      <c r="I558" s="492"/>
      <c r="J558" s="657"/>
      <c r="K558" s="618"/>
      <c r="L558" s="622"/>
      <c r="M558" s="613"/>
      <c r="N558" s="613"/>
      <c r="O558" s="610"/>
      <c r="P558" s="610"/>
      <c r="Q558" s="612">
        <f t="shared" si="1"/>
        <v>0</v>
      </c>
      <c r="R558" s="613"/>
      <c r="S558" s="612">
        <f t="shared" si="2"/>
        <v>0</v>
      </c>
      <c r="T558" s="612">
        <f t="shared" si="3"/>
        <v>0</v>
      </c>
      <c r="U558" s="613"/>
      <c r="V558" s="612">
        <f t="shared" si="4"/>
        <v>0</v>
      </c>
      <c r="W558" s="620"/>
      <c r="X558" s="742"/>
      <c r="Y558" s="742"/>
      <c r="Z558" s="742"/>
      <c r="AA558" s="742"/>
      <c r="AB558" s="742"/>
      <c r="AC558" s="742"/>
      <c r="AD558" s="742"/>
      <c r="AE558" s="742"/>
      <c r="AF558" s="742"/>
      <c r="AG558" s="742"/>
      <c r="AH558" s="742"/>
      <c r="AI558" s="742"/>
      <c r="AJ558" s="742"/>
      <c r="AK558" s="742"/>
      <c r="AL558" s="742"/>
      <c r="AM558" s="742"/>
    </row>
    <row r="559" ht="13.5" customHeight="1">
      <c r="A559" s="604" t="b">
        <v>0</v>
      </c>
      <c r="B559" s="475"/>
      <c r="C559" s="475"/>
      <c r="D559" s="492"/>
      <c r="E559" s="492"/>
      <c r="F559" s="606"/>
      <c r="G559" s="617"/>
      <c r="H559" s="492"/>
      <c r="I559" s="492"/>
      <c r="J559" s="657"/>
      <c r="K559" s="618"/>
      <c r="L559" s="622"/>
      <c r="M559" s="613"/>
      <c r="N559" s="613"/>
      <c r="O559" s="610"/>
      <c r="P559" s="610"/>
      <c r="Q559" s="612">
        <f t="shared" si="1"/>
        <v>0</v>
      </c>
      <c r="R559" s="613"/>
      <c r="S559" s="612">
        <f t="shared" si="2"/>
        <v>0</v>
      </c>
      <c r="T559" s="612">
        <f t="shared" si="3"/>
        <v>0</v>
      </c>
      <c r="U559" s="613"/>
      <c r="V559" s="612">
        <f t="shared" si="4"/>
        <v>0</v>
      </c>
      <c r="W559" s="620"/>
      <c r="X559" s="742"/>
      <c r="Y559" s="742"/>
      <c r="Z559" s="742"/>
      <c r="AA559" s="742"/>
      <c r="AB559" s="742"/>
      <c r="AC559" s="742"/>
      <c r="AD559" s="742"/>
      <c r="AE559" s="742"/>
      <c r="AF559" s="742"/>
      <c r="AG559" s="742"/>
      <c r="AH559" s="742"/>
      <c r="AI559" s="742"/>
      <c r="AJ559" s="742"/>
      <c r="AK559" s="742"/>
      <c r="AL559" s="742"/>
      <c r="AM559" s="742"/>
    </row>
    <row r="560" ht="13.5" customHeight="1">
      <c r="A560" s="604" t="b">
        <v>0</v>
      </c>
      <c r="B560" s="475"/>
      <c r="C560" s="475"/>
      <c r="D560" s="492"/>
      <c r="E560" s="492"/>
      <c r="F560" s="606"/>
      <c r="G560" s="617"/>
      <c r="H560" s="492"/>
      <c r="I560" s="492"/>
      <c r="J560" s="657"/>
      <c r="K560" s="618"/>
      <c r="L560" s="622"/>
      <c r="M560" s="613"/>
      <c r="N560" s="613"/>
      <c r="O560" s="610"/>
      <c r="P560" s="610"/>
      <c r="Q560" s="612">
        <f t="shared" si="1"/>
        <v>0</v>
      </c>
      <c r="R560" s="613"/>
      <c r="S560" s="612">
        <f t="shared" si="2"/>
        <v>0</v>
      </c>
      <c r="T560" s="612">
        <f t="shared" si="3"/>
        <v>0</v>
      </c>
      <c r="U560" s="613"/>
      <c r="V560" s="612">
        <f t="shared" si="4"/>
        <v>0</v>
      </c>
      <c r="W560" s="620"/>
      <c r="X560" s="742"/>
      <c r="Y560" s="742"/>
      <c r="Z560" s="742"/>
      <c r="AA560" s="742"/>
      <c r="AB560" s="742"/>
      <c r="AC560" s="742"/>
      <c r="AD560" s="742"/>
      <c r="AE560" s="742"/>
      <c r="AF560" s="742"/>
      <c r="AG560" s="742"/>
      <c r="AH560" s="742"/>
      <c r="AI560" s="742"/>
      <c r="AJ560" s="742"/>
      <c r="AK560" s="742"/>
      <c r="AL560" s="742"/>
      <c r="AM560" s="742"/>
    </row>
    <row r="561" ht="13.5" customHeight="1">
      <c r="A561" s="604" t="b">
        <v>0</v>
      </c>
      <c r="B561" s="475"/>
      <c r="C561" s="475"/>
      <c r="D561" s="492"/>
      <c r="E561" s="492"/>
      <c r="F561" s="606"/>
      <c r="G561" s="617"/>
      <c r="H561" s="492"/>
      <c r="I561" s="492"/>
      <c r="J561" s="657"/>
      <c r="K561" s="618"/>
      <c r="L561" s="622"/>
      <c r="M561" s="613"/>
      <c r="N561" s="613"/>
      <c r="O561" s="610"/>
      <c r="P561" s="610"/>
      <c r="Q561" s="612">
        <f t="shared" si="1"/>
        <v>0</v>
      </c>
      <c r="R561" s="613"/>
      <c r="S561" s="612">
        <f t="shared" si="2"/>
        <v>0</v>
      </c>
      <c r="T561" s="612">
        <f t="shared" si="3"/>
        <v>0</v>
      </c>
      <c r="U561" s="613"/>
      <c r="V561" s="612">
        <f t="shared" si="4"/>
        <v>0</v>
      </c>
      <c r="W561" s="620"/>
      <c r="X561" s="742"/>
      <c r="Y561" s="742"/>
      <c r="Z561" s="742"/>
      <c r="AA561" s="742"/>
      <c r="AB561" s="742"/>
      <c r="AC561" s="742"/>
      <c r="AD561" s="742"/>
      <c r="AE561" s="742"/>
      <c r="AF561" s="742"/>
      <c r="AG561" s="742"/>
      <c r="AH561" s="742"/>
      <c r="AI561" s="742"/>
      <c r="AJ561" s="742"/>
      <c r="AK561" s="742"/>
      <c r="AL561" s="742"/>
      <c r="AM561" s="742"/>
    </row>
    <row r="562" ht="13.5" customHeight="1">
      <c r="A562" s="604" t="b">
        <v>0</v>
      </c>
      <c r="B562" s="475"/>
      <c r="C562" s="475"/>
      <c r="D562" s="492"/>
      <c r="E562" s="492"/>
      <c r="F562" s="606"/>
      <c r="G562" s="617"/>
      <c r="H562" s="492"/>
      <c r="I562" s="492"/>
      <c r="J562" s="657"/>
      <c r="K562" s="618"/>
      <c r="L562" s="622"/>
      <c r="M562" s="613"/>
      <c r="N562" s="613"/>
      <c r="O562" s="610"/>
      <c r="P562" s="610"/>
      <c r="Q562" s="612">
        <f t="shared" si="1"/>
        <v>0</v>
      </c>
      <c r="R562" s="613"/>
      <c r="S562" s="612">
        <f t="shared" si="2"/>
        <v>0</v>
      </c>
      <c r="T562" s="612">
        <f t="shared" si="3"/>
        <v>0</v>
      </c>
      <c r="U562" s="613"/>
      <c r="V562" s="612">
        <f t="shared" si="4"/>
        <v>0</v>
      </c>
      <c r="W562" s="620"/>
      <c r="X562" s="742"/>
      <c r="Y562" s="742"/>
      <c r="Z562" s="742"/>
      <c r="AA562" s="742"/>
      <c r="AB562" s="742"/>
      <c r="AC562" s="742"/>
      <c r="AD562" s="742"/>
      <c r="AE562" s="742"/>
      <c r="AF562" s="742"/>
      <c r="AG562" s="742"/>
      <c r="AH562" s="742"/>
      <c r="AI562" s="742"/>
      <c r="AJ562" s="742"/>
      <c r="AK562" s="742"/>
      <c r="AL562" s="742"/>
      <c r="AM562" s="742"/>
    </row>
    <row r="563" ht="13.5" customHeight="1">
      <c r="A563" s="604" t="b">
        <v>0</v>
      </c>
      <c r="B563" s="475"/>
      <c r="C563" s="475"/>
      <c r="D563" s="492"/>
      <c r="E563" s="492"/>
      <c r="F563" s="606"/>
      <c r="G563" s="617"/>
      <c r="H563" s="492"/>
      <c r="I563" s="492"/>
      <c r="J563" s="657"/>
      <c r="K563" s="618"/>
      <c r="L563" s="622"/>
      <c r="M563" s="613"/>
      <c r="N563" s="613"/>
      <c r="O563" s="610"/>
      <c r="P563" s="610"/>
      <c r="Q563" s="612">
        <f t="shared" si="1"/>
        <v>0</v>
      </c>
      <c r="R563" s="613"/>
      <c r="S563" s="612">
        <f t="shared" si="2"/>
        <v>0</v>
      </c>
      <c r="T563" s="612">
        <f t="shared" si="3"/>
        <v>0</v>
      </c>
      <c r="U563" s="613"/>
      <c r="V563" s="612">
        <f t="shared" si="4"/>
        <v>0</v>
      </c>
      <c r="W563" s="620"/>
      <c r="X563" s="742"/>
      <c r="Y563" s="742"/>
      <c r="Z563" s="742"/>
      <c r="AA563" s="742"/>
      <c r="AB563" s="742"/>
      <c r="AC563" s="742"/>
      <c r="AD563" s="742"/>
      <c r="AE563" s="742"/>
      <c r="AF563" s="742"/>
      <c r="AG563" s="742"/>
      <c r="AH563" s="742"/>
      <c r="AI563" s="742"/>
      <c r="AJ563" s="742"/>
      <c r="AK563" s="742"/>
      <c r="AL563" s="742"/>
      <c r="AM563" s="742"/>
    </row>
    <row r="564" ht="13.5" customHeight="1">
      <c r="A564" s="604" t="b">
        <v>0</v>
      </c>
      <c r="B564" s="475"/>
      <c r="C564" s="475"/>
      <c r="D564" s="492"/>
      <c r="E564" s="492"/>
      <c r="F564" s="606"/>
      <c r="G564" s="617"/>
      <c r="H564" s="492"/>
      <c r="I564" s="492"/>
      <c r="J564" s="657"/>
      <c r="K564" s="618"/>
      <c r="L564" s="622"/>
      <c r="M564" s="613"/>
      <c r="N564" s="613"/>
      <c r="O564" s="610"/>
      <c r="P564" s="610"/>
      <c r="Q564" s="612">
        <f t="shared" si="1"/>
        <v>0</v>
      </c>
      <c r="R564" s="613"/>
      <c r="S564" s="612">
        <f t="shared" si="2"/>
        <v>0</v>
      </c>
      <c r="T564" s="612">
        <f t="shared" si="3"/>
        <v>0</v>
      </c>
      <c r="U564" s="613"/>
      <c r="V564" s="612">
        <f t="shared" si="4"/>
        <v>0</v>
      </c>
      <c r="W564" s="620"/>
      <c r="X564" s="742"/>
      <c r="Y564" s="742"/>
      <c r="Z564" s="742"/>
      <c r="AA564" s="742"/>
      <c r="AB564" s="742"/>
      <c r="AC564" s="742"/>
      <c r="AD564" s="742"/>
      <c r="AE564" s="742"/>
      <c r="AF564" s="742"/>
      <c r="AG564" s="742"/>
      <c r="AH564" s="742"/>
      <c r="AI564" s="742"/>
      <c r="AJ564" s="742"/>
      <c r="AK564" s="742"/>
      <c r="AL564" s="742"/>
      <c r="AM564" s="742"/>
    </row>
    <row r="565" ht="13.5" customHeight="1">
      <c r="A565" s="604" t="b">
        <v>0</v>
      </c>
      <c r="B565" s="475"/>
      <c r="C565" s="475"/>
      <c r="D565" s="492"/>
      <c r="E565" s="492"/>
      <c r="F565" s="606"/>
      <c r="G565" s="617"/>
      <c r="H565" s="492"/>
      <c r="I565" s="492"/>
      <c r="J565" s="657"/>
      <c r="K565" s="618"/>
      <c r="L565" s="622"/>
      <c r="M565" s="613"/>
      <c r="N565" s="613"/>
      <c r="O565" s="610"/>
      <c r="P565" s="610"/>
      <c r="Q565" s="612">
        <f t="shared" si="1"/>
        <v>0</v>
      </c>
      <c r="R565" s="613"/>
      <c r="S565" s="612">
        <f t="shared" si="2"/>
        <v>0</v>
      </c>
      <c r="T565" s="612">
        <f t="shared" si="3"/>
        <v>0</v>
      </c>
      <c r="U565" s="613"/>
      <c r="V565" s="612">
        <f t="shared" si="4"/>
        <v>0</v>
      </c>
      <c r="W565" s="620"/>
      <c r="X565" s="742"/>
      <c r="Y565" s="742"/>
      <c r="Z565" s="742"/>
      <c r="AA565" s="742"/>
      <c r="AB565" s="742"/>
      <c r="AC565" s="742"/>
      <c r="AD565" s="742"/>
      <c r="AE565" s="742"/>
      <c r="AF565" s="742"/>
      <c r="AG565" s="742"/>
      <c r="AH565" s="742"/>
      <c r="AI565" s="742"/>
      <c r="AJ565" s="742"/>
      <c r="AK565" s="742"/>
      <c r="AL565" s="742"/>
      <c r="AM565" s="742"/>
    </row>
    <row r="566" ht="13.5" customHeight="1">
      <c r="A566" s="604" t="b">
        <v>0</v>
      </c>
      <c r="B566" s="475"/>
      <c r="C566" s="475"/>
      <c r="D566" s="492"/>
      <c r="E566" s="492"/>
      <c r="F566" s="606"/>
      <c r="G566" s="617"/>
      <c r="H566" s="492"/>
      <c r="I566" s="492"/>
      <c r="J566" s="657"/>
      <c r="K566" s="618"/>
      <c r="L566" s="622"/>
      <c r="M566" s="613"/>
      <c r="N566" s="613"/>
      <c r="O566" s="610"/>
      <c r="P566" s="610"/>
      <c r="Q566" s="612">
        <f t="shared" si="1"/>
        <v>0</v>
      </c>
      <c r="R566" s="613"/>
      <c r="S566" s="612">
        <f t="shared" si="2"/>
        <v>0</v>
      </c>
      <c r="T566" s="612">
        <f t="shared" si="3"/>
        <v>0</v>
      </c>
      <c r="U566" s="613"/>
      <c r="V566" s="612">
        <f t="shared" si="4"/>
        <v>0</v>
      </c>
      <c r="W566" s="620"/>
      <c r="X566" s="742"/>
      <c r="Y566" s="742"/>
      <c r="Z566" s="742"/>
      <c r="AA566" s="742"/>
      <c r="AB566" s="742"/>
      <c r="AC566" s="742"/>
      <c r="AD566" s="742"/>
      <c r="AE566" s="742"/>
      <c r="AF566" s="742"/>
      <c r="AG566" s="742"/>
      <c r="AH566" s="742"/>
      <c r="AI566" s="742"/>
      <c r="AJ566" s="742"/>
      <c r="AK566" s="742"/>
      <c r="AL566" s="742"/>
      <c r="AM566" s="742"/>
    </row>
    <row r="567" ht="13.5" customHeight="1">
      <c r="A567" s="604" t="b">
        <v>0</v>
      </c>
      <c r="B567" s="475"/>
      <c r="C567" s="475"/>
      <c r="D567" s="492"/>
      <c r="E567" s="492"/>
      <c r="F567" s="606"/>
      <c r="G567" s="617"/>
      <c r="H567" s="492"/>
      <c r="I567" s="492"/>
      <c r="J567" s="657"/>
      <c r="K567" s="618"/>
      <c r="L567" s="622"/>
      <c r="M567" s="613"/>
      <c r="N567" s="613"/>
      <c r="O567" s="610"/>
      <c r="P567" s="610"/>
      <c r="Q567" s="612">
        <f t="shared" si="1"/>
        <v>0</v>
      </c>
      <c r="R567" s="613"/>
      <c r="S567" s="612">
        <f t="shared" si="2"/>
        <v>0</v>
      </c>
      <c r="T567" s="612">
        <f t="shared" si="3"/>
        <v>0</v>
      </c>
      <c r="U567" s="613"/>
      <c r="V567" s="612">
        <f t="shared" si="4"/>
        <v>0</v>
      </c>
      <c r="W567" s="620"/>
      <c r="X567" s="742"/>
      <c r="Y567" s="742"/>
      <c r="Z567" s="742"/>
      <c r="AA567" s="742"/>
      <c r="AB567" s="742"/>
      <c r="AC567" s="742"/>
      <c r="AD567" s="742"/>
      <c r="AE567" s="742"/>
      <c r="AF567" s="742"/>
      <c r="AG567" s="742"/>
      <c r="AH567" s="742"/>
      <c r="AI567" s="742"/>
      <c r="AJ567" s="742"/>
      <c r="AK567" s="742"/>
      <c r="AL567" s="742"/>
      <c r="AM567" s="742"/>
    </row>
    <row r="568" ht="13.5" customHeight="1">
      <c r="A568" s="604" t="b">
        <v>0</v>
      </c>
      <c r="B568" s="475"/>
      <c r="C568" s="475"/>
      <c r="D568" s="492"/>
      <c r="E568" s="492"/>
      <c r="F568" s="606"/>
      <c r="G568" s="617"/>
      <c r="H568" s="492"/>
      <c r="I568" s="492"/>
      <c r="J568" s="657"/>
      <c r="K568" s="618"/>
      <c r="L568" s="622"/>
      <c r="M568" s="613"/>
      <c r="N568" s="613"/>
      <c r="O568" s="610"/>
      <c r="P568" s="610"/>
      <c r="Q568" s="612">
        <f t="shared" si="1"/>
        <v>0</v>
      </c>
      <c r="R568" s="613"/>
      <c r="S568" s="612">
        <f t="shared" si="2"/>
        <v>0</v>
      </c>
      <c r="T568" s="612">
        <f t="shared" si="3"/>
        <v>0</v>
      </c>
      <c r="U568" s="613"/>
      <c r="V568" s="612">
        <f t="shared" si="4"/>
        <v>0</v>
      </c>
      <c r="W568" s="620"/>
      <c r="X568" s="742"/>
      <c r="Y568" s="742"/>
      <c r="Z568" s="742"/>
      <c r="AA568" s="742"/>
      <c r="AB568" s="742"/>
      <c r="AC568" s="742"/>
      <c r="AD568" s="742"/>
      <c r="AE568" s="742"/>
      <c r="AF568" s="742"/>
      <c r="AG568" s="742"/>
      <c r="AH568" s="742"/>
      <c r="AI568" s="742"/>
      <c r="AJ568" s="742"/>
      <c r="AK568" s="742"/>
      <c r="AL568" s="742"/>
      <c r="AM568" s="742"/>
    </row>
    <row r="569" ht="13.5" customHeight="1">
      <c r="A569" s="604" t="b">
        <v>0</v>
      </c>
      <c r="B569" s="475"/>
      <c r="C569" s="475"/>
      <c r="D569" s="492"/>
      <c r="E569" s="492"/>
      <c r="F569" s="606"/>
      <c r="G569" s="617"/>
      <c r="H569" s="492"/>
      <c r="I569" s="492"/>
      <c r="J569" s="657"/>
      <c r="K569" s="618"/>
      <c r="L569" s="622"/>
      <c r="M569" s="613"/>
      <c r="N569" s="613"/>
      <c r="O569" s="610"/>
      <c r="P569" s="610"/>
      <c r="Q569" s="612">
        <f t="shared" si="1"/>
        <v>0</v>
      </c>
      <c r="R569" s="613"/>
      <c r="S569" s="612">
        <f t="shared" si="2"/>
        <v>0</v>
      </c>
      <c r="T569" s="612">
        <f t="shared" si="3"/>
        <v>0</v>
      </c>
      <c r="U569" s="613"/>
      <c r="V569" s="612">
        <f t="shared" si="4"/>
        <v>0</v>
      </c>
      <c r="W569" s="620"/>
      <c r="X569" s="742"/>
      <c r="Y569" s="742"/>
      <c r="Z569" s="742"/>
      <c r="AA569" s="742"/>
      <c r="AB569" s="742"/>
      <c r="AC569" s="742"/>
      <c r="AD569" s="742"/>
      <c r="AE569" s="742"/>
      <c r="AF569" s="742"/>
      <c r="AG569" s="742"/>
      <c r="AH569" s="742"/>
      <c r="AI569" s="742"/>
      <c r="AJ569" s="742"/>
      <c r="AK569" s="742"/>
      <c r="AL569" s="742"/>
      <c r="AM569" s="742"/>
    </row>
    <row r="570" ht="13.5" customHeight="1">
      <c r="A570" s="604" t="b">
        <v>0</v>
      </c>
      <c r="B570" s="475"/>
      <c r="C570" s="475"/>
      <c r="D570" s="492"/>
      <c r="E570" s="492"/>
      <c r="F570" s="606"/>
      <c r="G570" s="617"/>
      <c r="H570" s="492"/>
      <c r="I570" s="492"/>
      <c r="J570" s="657"/>
      <c r="K570" s="618"/>
      <c r="L570" s="622"/>
      <c r="M570" s="613"/>
      <c r="N570" s="613"/>
      <c r="O570" s="610"/>
      <c r="P570" s="610"/>
      <c r="Q570" s="612">
        <f t="shared" si="1"/>
        <v>0</v>
      </c>
      <c r="R570" s="613"/>
      <c r="S570" s="612">
        <f t="shared" si="2"/>
        <v>0</v>
      </c>
      <c r="T570" s="612">
        <f t="shared" si="3"/>
        <v>0</v>
      </c>
      <c r="U570" s="613"/>
      <c r="V570" s="612">
        <f t="shared" si="4"/>
        <v>0</v>
      </c>
      <c r="W570" s="620"/>
      <c r="X570" s="742"/>
      <c r="Y570" s="742"/>
      <c r="Z570" s="742"/>
      <c r="AA570" s="742"/>
      <c r="AB570" s="742"/>
      <c r="AC570" s="742"/>
      <c r="AD570" s="742"/>
      <c r="AE570" s="742"/>
      <c r="AF570" s="742"/>
      <c r="AG570" s="742"/>
      <c r="AH570" s="742"/>
      <c r="AI570" s="742"/>
      <c r="AJ570" s="742"/>
      <c r="AK570" s="742"/>
      <c r="AL570" s="742"/>
      <c r="AM570" s="742"/>
    </row>
    <row r="571" ht="13.5" customHeight="1">
      <c r="A571" s="604" t="b">
        <v>0</v>
      </c>
      <c r="B571" s="475"/>
      <c r="C571" s="475"/>
      <c r="D571" s="492"/>
      <c r="E571" s="492"/>
      <c r="F571" s="606"/>
      <c r="G571" s="617"/>
      <c r="H571" s="492"/>
      <c r="I571" s="492"/>
      <c r="J571" s="657"/>
      <c r="K571" s="618"/>
      <c r="L571" s="622"/>
      <c r="M571" s="613"/>
      <c r="N571" s="613"/>
      <c r="O571" s="610"/>
      <c r="P571" s="610"/>
      <c r="Q571" s="612">
        <f t="shared" si="1"/>
        <v>0</v>
      </c>
      <c r="R571" s="613"/>
      <c r="S571" s="612">
        <f t="shared" si="2"/>
        <v>0</v>
      </c>
      <c r="T571" s="612">
        <f t="shared" si="3"/>
        <v>0</v>
      </c>
      <c r="U571" s="613"/>
      <c r="V571" s="612">
        <f t="shared" si="4"/>
        <v>0</v>
      </c>
      <c r="W571" s="620"/>
      <c r="X571" s="742"/>
      <c r="Y571" s="742"/>
      <c r="Z571" s="742"/>
      <c r="AA571" s="742"/>
      <c r="AB571" s="742"/>
      <c r="AC571" s="742"/>
      <c r="AD571" s="742"/>
      <c r="AE571" s="742"/>
      <c r="AF571" s="742"/>
      <c r="AG571" s="742"/>
      <c r="AH571" s="742"/>
      <c r="AI571" s="742"/>
      <c r="AJ571" s="742"/>
      <c r="AK571" s="742"/>
      <c r="AL571" s="742"/>
      <c r="AM571" s="742"/>
    </row>
    <row r="572" ht="13.5" customHeight="1">
      <c r="A572" s="604" t="b">
        <v>0</v>
      </c>
      <c r="B572" s="475"/>
      <c r="C572" s="475"/>
      <c r="D572" s="492"/>
      <c r="E572" s="492"/>
      <c r="F572" s="606"/>
      <c r="G572" s="617"/>
      <c r="H572" s="492"/>
      <c r="I572" s="492"/>
      <c r="J572" s="657"/>
      <c r="K572" s="618"/>
      <c r="L572" s="622"/>
      <c r="M572" s="613"/>
      <c r="N572" s="613"/>
      <c r="O572" s="610"/>
      <c r="P572" s="610"/>
      <c r="Q572" s="612">
        <f t="shared" si="1"/>
        <v>0</v>
      </c>
      <c r="R572" s="613"/>
      <c r="S572" s="612">
        <f t="shared" si="2"/>
        <v>0</v>
      </c>
      <c r="T572" s="612">
        <f t="shared" si="3"/>
        <v>0</v>
      </c>
      <c r="U572" s="613"/>
      <c r="V572" s="612">
        <f t="shared" si="4"/>
        <v>0</v>
      </c>
      <c r="W572" s="620"/>
      <c r="X572" s="742"/>
      <c r="Y572" s="742"/>
      <c r="Z572" s="742"/>
      <c r="AA572" s="742"/>
      <c r="AB572" s="742"/>
      <c r="AC572" s="742"/>
      <c r="AD572" s="742"/>
      <c r="AE572" s="742"/>
      <c r="AF572" s="742"/>
      <c r="AG572" s="742"/>
      <c r="AH572" s="742"/>
      <c r="AI572" s="742"/>
      <c r="AJ572" s="742"/>
      <c r="AK572" s="742"/>
      <c r="AL572" s="742"/>
      <c r="AM572" s="742"/>
    </row>
    <row r="573" ht="13.5" customHeight="1">
      <c r="A573" s="604" t="b">
        <v>0</v>
      </c>
      <c r="B573" s="475"/>
      <c r="C573" s="475"/>
      <c r="D573" s="492"/>
      <c r="E573" s="492"/>
      <c r="F573" s="606"/>
      <c r="G573" s="617"/>
      <c r="H573" s="492"/>
      <c r="I573" s="492"/>
      <c r="J573" s="657"/>
      <c r="K573" s="618"/>
      <c r="L573" s="622"/>
      <c r="M573" s="613"/>
      <c r="N573" s="613"/>
      <c r="O573" s="610"/>
      <c r="P573" s="610"/>
      <c r="Q573" s="612">
        <f t="shared" si="1"/>
        <v>0</v>
      </c>
      <c r="R573" s="613"/>
      <c r="S573" s="612">
        <f t="shared" si="2"/>
        <v>0</v>
      </c>
      <c r="T573" s="612">
        <f t="shared" si="3"/>
        <v>0</v>
      </c>
      <c r="U573" s="613"/>
      <c r="V573" s="612">
        <f t="shared" si="4"/>
        <v>0</v>
      </c>
      <c r="W573" s="620"/>
      <c r="X573" s="742"/>
      <c r="Y573" s="742"/>
      <c r="Z573" s="742"/>
      <c r="AA573" s="742"/>
      <c r="AB573" s="742"/>
      <c r="AC573" s="742"/>
      <c r="AD573" s="742"/>
      <c r="AE573" s="742"/>
      <c r="AF573" s="742"/>
      <c r="AG573" s="742"/>
      <c r="AH573" s="742"/>
      <c r="AI573" s="742"/>
      <c r="AJ573" s="742"/>
      <c r="AK573" s="742"/>
      <c r="AL573" s="742"/>
      <c r="AM573" s="742"/>
    </row>
    <row r="574" ht="13.5" customHeight="1">
      <c r="A574" s="604" t="b">
        <v>0</v>
      </c>
      <c r="B574" s="475"/>
      <c r="C574" s="475"/>
      <c r="D574" s="492"/>
      <c r="E574" s="492"/>
      <c r="F574" s="606"/>
      <c r="G574" s="617"/>
      <c r="H574" s="492"/>
      <c r="I574" s="492"/>
      <c r="J574" s="657"/>
      <c r="K574" s="618"/>
      <c r="L574" s="622"/>
      <c r="M574" s="613"/>
      <c r="N574" s="613"/>
      <c r="O574" s="610"/>
      <c r="P574" s="610"/>
      <c r="Q574" s="612">
        <f t="shared" si="1"/>
        <v>0</v>
      </c>
      <c r="R574" s="613"/>
      <c r="S574" s="612">
        <f t="shared" si="2"/>
        <v>0</v>
      </c>
      <c r="T574" s="612">
        <f t="shared" si="3"/>
        <v>0</v>
      </c>
      <c r="U574" s="613"/>
      <c r="V574" s="612">
        <f t="shared" si="4"/>
        <v>0</v>
      </c>
      <c r="W574" s="620"/>
      <c r="X574" s="742"/>
      <c r="Y574" s="742"/>
      <c r="Z574" s="742"/>
      <c r="AA574" s="742"/>
      <c r="AB574" s="742"/>
      <c r="AC574" s="742"/>
      <c r="AD574" s="742"/>
      <c r="AE574" s="742"/>
      <c r="AF574" s="742"/>
      <c r="AG574" s="742"/>
      <c r="AH574" s="742"/>
      <c r="AI574" s="742"/>
      <c r="AJ574" s="742"/>
      <c r="AK574" s="742"/>
      <c r="AL574" s="742"/>
      <c r="AM574" s="742"/>
    </row>
    <row r="575" ht="13.5" customHeight="1">
      <c r="A575" s="604" t="b">
        <v>0</v>
      </c>
      <c r="B575" s="475"/>
      <c r="C575" s="475"/>
      <c r="D575" s="492"/>
      <c r="E575" s="492"/>
      <c r="F575" s="606"/>
      <c r="G575" s="617"/>
      <c r="H575" s="492"/>
      <c r="I575" s="492"/>
      <c r="J575" s="657"/>
      <c r="K575" s="618"/>
      <c r="L575" s="622"/>
      <c r="M575" s="613"/>
      <c r="N575" s="613"/>
      <c r="O575" s="610"/>
      <c r="P575" s="610"/>
      <c r="Q575" s="612">
        <f t="shared" si="1"/>
        <v>0</v>
      </c>
      <c r="R575" s="613"/>
      <c r="S575" s="612">
        <f t="shared" si="2"/>
        <v>0</v>
      </c>
      <c r="T575" s="612">
        <f t="shared" si="3"/>
        <v>0</v>
      </c>
      <c r="U575" s="613"/>
      <c r="V575" s="612">
        <f t="shared" si="4"/>
        <v>0</v>
      </c>
      <c r="W575" s="620"/>
      <c r="X575" s="742"/>
      <c r="Y575" s="742"/>
      <c r="Z575" s="742"/>
      <c r="AA575" s="742"/>
      <c r="AB575" s="742"/>
      <c r="AC575" s="742"/>
      <c r="AD575" s="742"/>
      <c r="AE575" s="742"/>
      <c r="AF575" s="742"/>
      <c r="AG575" s="742"/>
      <c r="AH575" s="742"/>
      <c r="AI575" s="742"/>
      <c r="AJ575" s="742"/>
      <c r="AK575" s="742"/>
      <c r="AL575" s="742"/>
      <c r="AM575" s="742"/>
    </row>
    <row r="576" ht="13.5" customHeight="1">
      <c r="A576" s="604" t="b">
        <v>0</v>
      </c>
      <c r="B576" s="475"/>
      <c r="C576" s="475"/>
      <c r="D576" s="492"/>
      <c r="E576" s="492"/>
      <c r="F576" s="606"/>
      <c r="G576" s="617"/>
      <c r="H576" s="492"/>
      <c r="I576" s="492"/>
      <c r="J576" s="657"/>
      <c r="K576" s="618"/>
      <c r="L576" s="622"/>
      <c r="M576" s="613"/>
      <c r="N576" s="613"/>
      <c r="O576" s="610"/>
      <c r="P576" s="610"/>
      <c r="Q576" s="612">
        <f t="shared" si="1"/>
        <v>0</v>
      </c>
      <c r="R576" s="613"/>
      <c r="S576" s="612">
        <f t="shared" si="2"/>
        <v>0</v>
      </c>
      <c r="T576" s="612">
        <f t="shared" si="3"/>
        <v>0</v>
      </c>
      <c r="U576" s="613"/>
      <c r="V576" s="612">
        <f t="shared" si="4"/>
        <v>0</v>
      </c>
      <c r="W576" s="620"/>
      <c r="X576" s="742"/>
      <c r="Y576" s="742"/>
      <c r="Z576" s="742"/>
      <c r="AA576" s="742"/>
      <c r="AB576" s="742"/>
      <c r="AC576" s="742"/>
      <c r="AD576" s="742"/>
      <c r="AE576" s="742"/>
      <c r="AF576" s="742"/>
      <c r="AG576" s="742"/>
      <c r="AH576" s="742"/>
      <c r="AI576" s="742"/>
      <c r="AJ576" s="742"/>
      <c r="AK576" s="742"/>
      <c r="AL576" s="742"/>
      <c r="AM576" s="742"/>
    </row>
    <row r="577" ht="13.5" customHeight="1">
      <c r="A577" s="604" t="b">
        <v>0</v>
      </c>
      <c r="B577" s="475"/>
      <c r="C577" s="475"/>
      <c r="D577" s="492"/>
      <c r="E577" s="492"/>
      <c r="F577" s="606"/>
      <c r="G577" s="617"/>
      <c r="H577" s="492"/>
      <c r="I577" s="492"/>
      <c r="J577" s="657"/>
      <c r="K577" s="618"/>
      <c r="L577" s="622"/>
      <c r="M577" s="613"/>
      <c r="N577" s="613"/>
      <c r="O577" s="610"/>
      <c r="P577" s="610"/>
      <c r="Q577" s="612">
        <f t="shared" si="1"/>
        <v>0</v>
      </c>
      <c r="R577" s="613"/>
      <c r="S577" s="612">
        <f t="shared" si="2"/>
        <v>0</v>
      </c>
      <c r="T577" s="612">
        <f t="shared" si="3"/>
        <v>0</v>
      </c>
      <c r="U577" s="613"/>
      <c r="V577" s="612">
        <f t="shared" si="4"/>
        <v>0</v>
      </c>
      <c r="W577" s="620"/>
      <c r="X577" s="742"/>
      <c r="Y577" s="742"/>
      <c r="Z577" s="742"/>
      <c r="AA577" s="742"/>
      <c r="AB577" s="742"/>
      <c r="AC577" s="742"/>
      <c r="AD577" s="742"/>
      <c r="AE577" s="742"/>
      <c r="AF577" s="742"/>
      <c r="AG577" s="742"/>
      <c r="AH577" s="742"/>
      <c r="AI577" s="742"/>
      <c r="AJ577" s="742"/>
      <c r="AK577" s="742"/>
      <c r="AL577" s="742"/>
      <c r="AM577" s="742"/>
    </row>
    <row r="578" ht="13.5" customHeight="1">
      <c r="A578" s="604" t="b">
        <v>0</v>
      </c>
      <c r="B578" s="475"/>
      <c r="C578" s="475"/>
      <c r="D578" s="492"/>
      <c r="E578" s="492"/>
      <c r="F578" s="606"/>
      <c r="G578" s="617"/>
      <c r="H578" s="492"/>
      <c r="I578" s="492"/>
      <c r="J578" s="657"/>
      <c r="K578" s="618"/>
      <c r="L578" s="622"/>
      <c r="M578" s="613"/>
      <c r="N578" s="613"/>
      <c r="O578" s="610"/>
      <c r="P578" s="610"/>
      <c r="Q578" s="612">
        <f t="shared" si="1"/>
        <v>0</v>
      </c>
      <c r="R578" s="613"/>
      <c r="S578" s="612">
        <f t="shared" si="2"/>
        <v>0</v>
      </c>
      <c r="T578" s="612">
        <f t="shared" si="3"/>
        <v>0</v>
      </c>
      <c r="U578" s="613"/>
      <c r="V578" s="612">
        <f t="shared" si="4"/>
        <v>0</v>
      </c>
      <c r="W578" s="620"/>
      <c r="X578" s="742"/>
      <c r="Y578" s="742"/>
      <c r="Z578" s="742"/>
      <c r="AA578" s="742"/>
      <c r="AB578" s="742"/>
      <c r="AC578" s="742"/>
      <c r="AD578" s="742"/>
      <c r="AE578" s="742"/>
      <c r="AF578" s="742"/>
      <c r="AG578" s="742"/>
      <c r="AH578" s="742"/>
      <c r="AI578" s="742"/>
      <c r="AJ578" s="742"/>
      <c r="AK578" s="742"/>
      <c r="AL578" s="742"/>
      <c r="AM578" s="742"/>
    </row>
    <row r="579" ht="13.5" customHeight="1">
      <c r="A579" s="604" t="b">
        <v>0</v>
      </c>
      <c r="B579" s="475"/>
      <c r="C579" s="475"/>
      <c r="D579" s="492"/>
      <c r="E579" s="492"/>
      <c r="F579" s="606"/>
      <c r="G579" s="617"/>
      <c r="H579" s="492"/>
      <c r="I579" s="492"/>
      <c r="J579" s="657"/>
      <c r="K579" s="618"/>
      <c r="L579" s="622"/>
      <c r="M579" s="613"/>
      <c r="N579" s="613"/>
      <c r="O579" s="610"/>
      <c r="P579" s="610"/>
      <c r="Q579" s="612">
        <f t="shared" si="1"/>
        <v>0</v>
      </c>
      <c r="R579" s="613"/>
      <c r="S579" s="612">
        <f t="shared" si="2"/>
        <v>0</v>
      </c>
      <c r="T579" s="612">
        <f t="shared" si="3"/>
        <v>0</v>
      </c>
      <c r="U579" s="613"/>
      <c r="V579" s="612">
        <f t="shared" si="4"/>
        <v>0</v>
      </c>
      <c r="W579" s="620"/>
      <c r="X579" s="742"/>
      <c r="Y579" s="742"/>
      <c r="Z579" s="742"/>
      <c r="AA579" s="742"/>
      <c r="AB579" s="742"/>
      <c r="AC579" s="742"/>
      <c r="AD579" s="742"/>
      <c r="AE579" s="742"/>
      <c r="AF579" s="742"/>
      <c r="AG579" s="742"/>
      <c r="AH579" s="742"/>
      <c r="AI579" s="742"/>
      <c r="AJ579" s="742"/>
      <c r="AK579" s="742"/>
      <c r="AL579" s="742"/>
      <c r="AM579" s="742"/>
    </row>
    <row r="580" ht="13.5" customHeight="1">
      <c r="A580" s="604" t="b">
        <v>0</v>
      </c>
      <c r="B580" s="475"/>
      <c r="C580" s="475"/>
      <c r="D580" s="492"/>
      <c r="E580" s="492"/>
      <c r="F580" s="606"/>
      <c r="G580" s="617"/>
      <c r="H580" s="492"/>
      <c r="I580" s="492"/>
      <c r="J580" s="657"/>
      <c r="K580" s="618"/>
      <c r="L580" s="622"/>
      <c r="M580" s="613"/>
      <c r="N580" s="613"/>
      <c r="O580" s="610"/>
      <c r="P580" s="610"/>
      <c r="Q580" s="612">
        <f t="shared" si="1"/>
        <v>0</v>
      </c>
      <c r="R580" s="613"/>
      <c r="S580" s="612">
        <f t="shared" si="2"/>
        <v>0</v>
      </c>
      <c r="T580" s="612">
        <f t="shared" si="3"/>
        <v>0</v>
      </c>
      <c r="U580" s="613"/>
      <c r="V580" s="612">
        <f t="shared" si="4"/>
        <v>0</v>
      </c>
      <c r="W580" s="620"/>
      <c r="X580" s="742"/>
      <c r="Y580" s="742"/>
      <c r="Z580" s="742"/>
      <c r="AA580" s="742"/>
      <c r="AB580" s="742"/>
      <c r="AC580" s="742"/>
      <c r="AD580" s="742"/>
      <c r="AE580" s="742"/>
      <c r="AF580" s="742"/>
      <c r="AG580" s="742"/>
      <c r="AH580" s="742"/>
      <c r="AI580" s="742"/>
      <c r="AJ580" s="742"/>
      <c r="AK580" s="742"/>
      <c r="AL580" s="742"/>
      <c r="AM580" s="742"/>
    </row>
    <row r="581" ht="13.5" customHeight="1">
      <c r="A581" s="604" t="b">
        <v>0</v>
      </c>
      <c r="B581" s="475"/>
      <c r="C581" s="475"/>
      <c r="D581" s="492"/>
      <c r="E581" s="492"/>
      <c r="F581" s="606"/>
      <c r="G581" s="617"/>
      <c r="H581" s="492"/>
      <c r="I581" s="492"/>
      <c r="J581" s="657"/>
      <c r="K581" s="618"/>
      <c r="L581" s="622"/>
      <c r="M581" s="613"/>
      <c r="N581" s="613"/>
      <c r="O581" s="610"/>
      <c r="P581" s="610"/>
      <c r="Q581" s="612">
        <f t="shared" si="1"/>
        <v>0</v>
      </c>
      <c r="R581" s="613"/>
      <c r="S581" s="612">
        <f t="shared" si="2"/>
        <v>0</v>
      </c>
      <c r="T581" s="612">
        <f t="shared" si="3"/>
        <v>0</v>
      </c>
      <c r="U581" s="613"/>
      <c r="V581" s="612">
        <f t="shared" si="4"/>
        <v>0</v>
      </c>
      <c r="W581" s="620"/>
      <c r="X581" s="742"/>
      <c r="Y581" s="742"/>
      <c r="Z581" s="742"/>
      <c r="AA581" s="742"/>
      <c r="AB581" s="742"/>
      <c r="AC581" s="742"/>
      <c r="AD581" s="742"/>
      <c r="AE581" s="742"/>
      <c r="AF581" s="742"/>
      <c r="AG581" s="742"/>
      <c r="AH581" s="742"/>
      <c r="AI581" s="742"/>
      <c r="AJ581" s="742"/>
      <c r="AK581" s="742"/>
      <c r="AL581" s="742"/>
      <c r="AM581" s="742"/>
    </row>
    <row r="582" ht="13.5" customHeight="1">
      <c r="A582" s="604" t="b">
        <v>0</v>
      </c>
      <c r="B582" s="475"/>
      <c r="C582" s="475"/>
      <c r="D582" s="492"/>
      <c r="E582" s="492"/>
      <c r="F582" s="606"/>
      <c r="G582" s="617"/>
      <c r="H582" s="492"/>
      <c r="I582" s="492"/>
      <c r="J582" s="657"/>
      <c r="K582" s="618"/>
      <c r="L582" s="622"/>
      <c r="M582" s="613"/>
      <c r="N582" s="613"/>
      <c r="O582" s="610"/>
      <c r="P582" s="610"/>
      <c r="Q582" s="612">
        <f t="shared" si="1"/>
        <v>0</v>
      </c>
      <c r="R582" s="613"/>
      <c r="S582" s="612">
        <f t="shared" si="2"/>
        <v>0</v>
      </c>
      <c r="T582" s="612">
        <f t="shared" si="3"/>
        <v>0</v>
      </c>
      <c r="U582" s="613"/>
      <c r="V582" s="612">
        <f t="shared" si="4"/>
        <v>0</v>
      </c>
      <c r="W582" s="620"/>
      <c r="X582" s="742"/>
      <c r="Y582" s="742"/>
      <c r="Z582" s="742"/>
      <c r="AA582" s="742"/>
      <c r="AB582" s="742"/>
      <c r="AC582" s="742"/>
      <c r="AD582" s="742"/>
      <c r="AE582" s="742"/>
      <c r="AF582" s="742"/>
      <c r="AG582" s="742"/>
      <c r="AH582" s="742"/>
      <c r="AI582" s="742"/>
      <c r="AJ582" s="742"/>
      <c r="AK582" s="742"/>
      <c r="AL582" s="742"/>
      <c r="AM582" s="742"/>
    </row>
    <row r="583" ht="13.5" customHeight="1">
      <c r="A583" s="604" t="b">
        <v>0</v>
      </c>
      <c r="B583" s="475"/>
      <c r="C583" s="475"/>
      <c r="D583" s="492"/>
      <c r="E583" s="492"/>
      <c r="F583" s="606"/>
      <c r="G583" s="617"/>
      <c r="H583" s="492"/>
      <c r="I583" s="492"/>
      <c r="J583" s="657"/>
      <c r="K583" s="618"/>
      <c r="L583" s="622"/>
      <c r="M583" s="613"/>
      <c r="N583" s="613"/>
      <c r="O583" s="610"/>
      <c r="P583" s="610"/>
      <c r="Q583" s="612">
        <f t="shared" si="1"/>
        <v>0</v>
      </c>
      <c r="R583" s="613"/>
      <c r="S583" s="612">
        <f t="shared" si="2"/>
        <v>0</v>
      </c>
      <c r="T583" s="612">
        <f t="shared" si="3"/>
        <v>0</v>
      </c>
      <c r="U583" s="613"/>
      <c r="V583" s="612">
        <f t="shared" si="4"/>
        <v>0</v>
      </c>
      <c r="W583" s="620"/>
      <c r="X583" s="742"/>
      <c r="Y583" s="742"/>
      <c r="Z583" s="742"/>
      <c r="AA583" s="742"/>
      <c r="AB583" s="742"/>
      <c r="AC583" s="742"/>
      <c r="AD583" s="742"/>
      <c r="AE583" s="742"/>
      <c r="AF583" s="742"/>
      <c r="AG583" s="742"/>
      <c r="AH583" s="742"/>
      <c r="AI583" s="742"/>
      <c r="AJ583" s="742"/>
      <c r="AK583" s="742"/>
      <c r="AL583" s="742"/>
      <c r="AM583" s="742"/>
    </row>
    <row r="584" ht="13.5" customHeight="1">
      <c r="A584" s="604" t="b">
        <v>0</v>
      </c>
      <c r="B584" s="475"/>
      <c r="C584" s="475"/>
      <c r="D584" s="492"/>
      <c r="E584" s="492"/>
      <c r="F584" s="606"/>
      <c r="G584" s="617"/>
      <c r="H584" s="492"/>
      <c r="I584" s="492"/>
      <c r="J584" s="657"/>
      <c r="K584" s="618"/>
      <c r="L584" s="622"/>
      <c r="M584" s="613"/>
      <c r="N584" s="613"/>
      <c r="O584" s="610"/>
      <c r="P584" s="610"/>
      <c r="Q584" s="612">
        <f t="shared" si="1"/>
        <v>0</v>
      </c>
      <c r="R584" s="613"/>
      <c r="S584" s="612">
        <f t="shared" si="2"/>
        <v>0</v>
      </c>
      <c r="T584" s="612">
        <f t="shared" si="3"/>
        <v>0</v>
      </c>
      <c r="U584" s="613"/>
      <c r="V584" s="612">
        <f t="shared" si="4"/>
        <v>0</v>
      </c>
      <c r="W584" s="620"/>
      <c r="X584" s="742"/>
      <c r="Y584" s="742"/>
      <c r="Z584" s="742"/>
      <c r="AA584" s="742"/>
      <c r="AB584" s="742"/>
      <c r="AC584" s="742"/>
      <c r="AD584" s="742"/>
      <c r="AE584" s="742"/>
      <c r="AF584" s="742"/>
      <c r="AG584" s="742"/>
      <c r="AH584" s="742"/>
      <c r="AI584" s="742"/>
      <c r="AJ584" s="742"/>
      <c r="AK584" s="742"/>
      <c r="AL584" s="742"/>
      <c r="AM584" s="742"/>
    </row>
    <row r="585" ht="13.5" customHeight="1">
      <c r="A585" s="604" t="b">
        <v>0</v>
      </c>
      <c r="B585" s="475"/>
      <c r="C585" s="475"/>
      <c r="D585" s="492"/>
      <c r="E585" s="492"/>
      <c r="F585" s="606"/>
      <c r="G585" s="617"/>
      <c r="H585" s="492"/>
      <c r="I585" s="492"/>
      <c r="J585" s="657"/>
      <c r="K585" s="618"/>
      <c r="L585" s="622"/>
      <c r="M585" s="613"/>
      <c r="N585" s="613"/>
      <c r="O585" s="610"/>
      <c r="P585" s="610"/>
      <c r="Q585" s="612">
        <f t="shared" si="1"/>
        <v>0</v>
      </c>
      <c r="R585" s="613"/>
      <c r="S585" s="612">
        <f t="shared" si="2"/>
        <v>0</v>
      </c>
      <c r="T585" s="612">
        <f t="shared" si="3"/>
        <v>0</v>
      </c>
      <c r="U585" s="613"/>
      <c r="V585" s="612">
        <f t="shared" si="4"/>
        <v>0</v>
      </c>
      <c r="W585" s="620"/>
      <c r="X585" s="742"/>
      <c r="Y585" s="742"/>
      <c r="Z585" s="742"/>
      <c r="AA585" s="742"/>
      <c r="AB585" s="742"/>
      <c r="AC585" s="742"/>
      <c r="AD585" s="742"/>
      <c r="AE585" s="742"/>
      <c r="AF585" s="742"/>
      <c r="AG585" s="742"/>
      <c r="AH585" s="742"/>
      <c r="AI585" s="742"/>
      <c r="AJ585" s="742"/>
      <c r="AK585" s="742"/>
      <c r="AL585" s="742"/>
      <c r="AM585" s="742"/>
    </row>
    <row r="586" ht="13.5" customHeight="1">
      <c r="A586" s="604" t="b">
        <v>0</v>
      </c>
      <c r="B586" s="475"/>
      <c r="C586" s="475"/>
      <c r="D586" s="492"/>
      <c r="E586" s="492"/>
      <c r="F586" s="606"/>
      <c r="G586" s="617"/>
      <c r="H586" s="492"/>
      <c r="I586" s="492"/>
      <c r="J586" s="657"/>
      <c r="K586" s="618"/>
      <c r="L586" s="622"/>
      <c r="M586" s="613"/>
      <c r="N586" s="613"/>
      <c r="O586" s="610"/>
      <c r="P586" s="610"/>
      <c r="Q586" s="612">
        <f t="shared" si="1"/>
        <v>0</v>
      </c>
      <c r="R586" s="613"/>
      <c r="S586" s="612">
        <f t="shared" si="2"/>
        <v>0</v>
      </c>
      <c r="T586" s="612">
        <f t="shared" si="3"/>
        <v>0</v>
      </c>
      <c r="U586" s="613"/>
      <c r="V586" s="612">
        <f t="shared" si="4"/>
        <v>0</v>
      </c>
      <c r="W586" s="620"/>
      <c r="X586" s="742"/>
      <c r="Y586" s="742"/>
      <c r="Z586" s="742"/>
      <c r="AA586" s="742"/>
      <c r="AB586" s="742"/>
      <c r="AC586" s="742"/>
      <c r="AD586" s="742"/>
      <c r="AE586" s="742"/>
      <c r="AF586" s="742"/>
      <c r="AG586" s="742"/>
      <c r="AH586" s="742"/>
      <c r="AI586" s="742"/>
      <c r="AJ586" s="742"/>
      <c r="AK586" s="742"/>
      <c r="AL586" s="742"/>
      <c r="AM586" s="742"/>
    </row>
    <row r="587" ht="13.5" customHeight="1">
      <c r="A587" s="604" t="b">
        <v>0</v>
      </c>
      <c r="B587" s="475"/>
      <c r="C587" s="475"/>
      <c r="D587" s="492"/>
      <c r="E587" s="492"/>
      <c r="F587" s="606"/>
      <c r="G587" s="617"/>
      <c r="H587" s="492"/>
      <c r="I587" s="492"/>
      <c r="J587" s="657"/>
      <c r="K587" s="618"/>
      <c r="L587" s="622"/>
      <c r="M587" s="613"/>
      <c r="N587" s="613"/>
      <c r="O587" s="610"/>
      <c r="P587" s="610"/>
      <c r="Q587" s="612">
        <f t="shared" si="1"/>
        <v>0</v>
      </c>
      <c r="R587" s="613"/>
      <c r="S587" s="612">
        <f t="shared" si="2"/>
        <v>0</v>
      </c>
      <c r="T587" s="612">
        <f t="shared" si="3"/>
        <v>0</v>
      </c>
      <c r="U587" s="613"/>
      <c r="V587" s="612">
        <f t="shared" si="4"/>
        <v>0</v>
      </c>
      <c r="W587" s="620"/>
      <c r="X587" s="742"/>
      <c r="Y587" s="742"/>
      <c r="Z587" s="742"/>
      <c r="AA587" s="742"/>
      <c r="AB587" s="742"/>
      <c r="AC587" s="742"/>
      <c r="AD587" s="742"/>
      <c r="AE587" s="742"/>
      <c r="AF587" s="742"/>
      <c r="AG587" s="742"/>
      <c r="AH587" s="742"/>
      <c r="AI587" s="742"/>
      <c r="AJ587" s="742"/>
      <c r="AK587" s="742"/>
      <c r="AL587" s="742"/>
      <c r="AM587" s="742"/>
    </row>
    <row r="588" ht="13.5" customHeight="1">
      <c r="A588" s="604" t="b">
        <v>0</v>
      </c>
      <c r="B588" s="475"/>
      <c r="C588" s="475"/>
      <c r="D588" s="492"/>
      <c r="E588" s="492"/>
      <c r="F588" s="606"/>
      <c r="G588" s="617"/>
      <c r="H588" s="492"/>
      <c r="I588" s="492"/>
      <c r="J588" s="657"/>
      <c r="K588" s="618"/>
      <c r="L588" s="622"/>
      <c r="M588" s="613"/>
      <c r="N588" s="613"/>
      <c r="O588" s="610"/>
      <c r="P588" s="610"/>
      <c r="Q588" s="612">
        <f t="shared" si="1"/>
        <v>0</v>
      </c>
      <c r="R588" s="613"/>
      <c r="S588" s="612">
        <f t="shared" si="2"/>
        <v>0</v>
      </c>
      <c r="T588" s="612">
        <f t="shared" si="3"/>
        <v>0</v>
      </c>
      <c r="U588" s="613"/>
      <c r="V588" s="612">
        <f t="shared" si="4"/>
        <v>0</v>
      </c>
      <c r="W588" s="620"/>
      <c r="X588" s="742"/>
      <c r="Y588" s="742"/>
      <c r="Z588" s="742"/>
      <c r="AA588" s="742"/>
      <c r="AB588" s="742"/>
      <c r="AC588" s="742"/>
      <c r="AD588" s="742"/>
      <c r="AE588" s="742"/>
      <c r="AF588" s="742"/>
      <c r="AG588" s="742"/>
      <c r="AH588" s="742"/>
      <c r="AI588" s="742"/>
      <c r="AJ588" s="742"/>
      <c r="AK588" s="742"/>
      <c r="AL588" s="742"/>
      <c r="AM588" s="742"/>
    </row>
    <row r="589" ht="13.5" customHeight="1">
      <c r="A589" s="604" t="b">
        <v>0</v>
      </c>
      <c r="B589" s="475"/>
      <c r="C589" s="475"/>
      <c r="D589" s="492"/>
      <c r="E589" s="492"/>
      <c r="F589" s="606"/>
      <c r="G589" s="617"/>
      <c r="H589" s="492"/>
      <c r="I589" s="492"/>
      <c r="J589" s="657"/>
      <c r="K589" s="618"/>
      <c r="L589" s="622"/>
      <c r="M589" s="613"/>
      <c r="N589" s="613"/>
      <c r="O589" s="610"/>
      <c r="P589" s="610"/>
      <c r="Q589" s="612">
        <f t="shared" si="1"/>
        <v>0</v>
      </c>
      <c r="R589" s="613"/>
      <c r="S589" s="612">
        <f t="shared" si="2"/>
        <v>0</v>
      </c>
      <c r="T589" s="612">
        <f t="shared" si="3"/>
        <v>0</v>
      </c>
      <c r="U589" s="613"/>
      <c r="V589" s="612">
        <f t="shared" si="4"/>
        <v>0</v>
      </c>
      <c r="W589" s="620"/>
      <c r="X589" s="742"/>
      <c r="Y589" s="742"/>
      <c r="Z589" s="742"/>
      <c r="AA589" s="742"/>
      <c r="AB589" s="742"/>
      <c r="AC589" s="742"/>
      <c r="AD589" s="742"/>
      <c r="AE589" s="742"/>
      <c r="AF589" s="742"/>
      <c r="AG589" s="742"/>
      <c r="AH589" s="742"/>
      <c r="AI589" s="742"/>
      <c r="AJ589" s="742"/>
      <c r="AK589" s="742"/>
      <c r="AL589" s="742"/>
      <c r="AM589" s="742"/>
    </row>
    <row r="590" ht="13.5" customHeight="1">
      <c r="A590" s="604" t="b">
        <v>0</v>
      </c>
      <c r="B590" s="475"/>
      <c r="C590" s="475"/>
      <c r="D590" s="492"/>
      <c r="E590" s="492"/>
      <c r="F590" s="606"/>
      <c r="G590" s="617"/>
      <c r="H590" s="492"/>
      <c r="I590" s="492"/>
      <c r="J590" s="657"/>
      <c r="K590" s="618"/>
      <c r="L590" s="622"/>
      <c r="M590" s="613"/>
      <c r="N590" s="613"/>
      <c r="O590" s="610"/>
      <c r="P590" s="610"/>
      <c r="Q590" s="612">
        <f t="shared" si="1"/>
        <v>0</v>
      </c>
      <c r="R590" s="613"/>
      <c r="S590" s="612">
        <f t="shared" si="2"/>
        <v>0</v>
      </c>
      <c r="T590" s="612">
        <f t="shared" si="3"/>
        <v>0</v>
      </c>
      <c r="U590" s="613"/>
      <c r="V590" s="612">
        <f t="shared" si="4"/>
        <v>0</v>
      </c>
      <c r="W590" s="620"/>
      <c r="X590" s="742"/>
      <c r="Y590" s="742"/>
      <c r="Z590" s="742"/>
      <c r="AA590" s="742"/>
      <c r="AB590" s="742"/>
      <c r="AC590" s="742"/>
      <c r="AD590" s="742"/>
      <c r="AE590" s="742"/>
      <c r="AF590" s="742"/>
      <c r="AG590" s="742"/>
      <c r="AH590" s="742"/>
      <c r="AI590" s="742"/>
      <c r="AJ590" s="742"/>
      <c r="AK590" s="742"/>
      <c r="AL590" s="742"/>
      <c r="AM590" s="742"/>
    </row>
    <row r="591" ht="13.5" customHeight="1">
      <c r="A591" s="604" t="b">
        <v>0</v>
      </c>
      <c r="B591" s="475"/>
      <c r="C591" s="475"/>
      <c r="D591" s="492"/>
      <c r="E591" s="492"/>
      <c r="F591" s="606"/>
      <c r="G591" s="617"/>
      <c r="H591" s="492"/>
      <c r="I591" s="492"/>
      <c r="J591" s="657"/>
      <c r="K591" s="618"/>
      <c r="L591" s="622"/>
      <c r="M591" s="613"/>
      <c r="N591" s="613"/>
      <c r="O591" s="610"/>
      <c r="P591" s="610"/>
      <c r="Q591" s="612">
        <f t="shared" si="1"/>
        <v>0</v>
      </c>
      <c r="R591" s="613"/>
      <c r="S591" s="612">
        <f t="shared" si="2"/>
        <v>0</v>
      </c>
      <c r="T591" s="612">
        <f t="shared" si="3"/>
        <v>0</v>
      </c>
      <c r="U591" s="613"/>
      <c r="V591" s="612">
        <f t="shared" si="4"/>
        <v>0</v>
      </c>
      <c r="W591" s="620"/>
      <c r="X591" s="742"/>
      <c r="Y591" s="742"/>
      <c r="Z591" s="742"/>
      <c r="AA591" s="742"/>
      <c r="AB591" s="742"/>
      <c r="AC591" s="742"/>
      <c r="AD591" s="742"/>
      <c r="AE591" s="742"/>
      <c r="AF591" s="742"/>
      <c r="AG591" s="742"/>
      <c r="AH591" s="742"/>
      <c r="AI591" s="742"/>
      <c r="AJ591" s="742"/>
      <c r="AK591" s="742"/>
      <c r="AL591" s="742"/>
      <c r="AM591" s="742"/>
    </row>
    <row r="592" ht="13.5" customHeight="1">
      <c r="A592" s="604" t="b">
        <v>0</v>
      </c>
      <c r="B592" s="475"/>
      <c r="C592" s="475"/>
      <c r="D592" s="492"/>
      <c r="E592" s="492"/>
      <c r="F592" s="606"/>
      <c r="G592" s="617"/>
      <c r="H592" s="492"/>
      <c r="I592" s="492"/>
      <c r="J592" s="657"/>
      <c r="K592" s="618"/>
      <c r="L592" s="622"/>
      <c r="M592" s="613"/>
      <c r="N592" s="613"/>
      <c r="O592" s="610"/>
      <c r="P592" s="610"/>
      <c r="Q592" s="612">
        <f t="shared" si="1"/>
        <v>0</v>
      </c>
      <c r="R592" s="613"/>
      <c r="S592" s="612">
        <f t="shared" si="2"/>
        <v>0</v>
      </c>
      <c r="T592" s="612">
        <f t="shared" si="3"/>
        <v>0</v>
      </c>
      <c r="U592" s="613"/>
      <c r="V592" s="612">
        <f t="shared" si="4"/>
        <v>0</v>
      </c>
      <c r="W592" s="620"/>
      <c r="X592" s="742"/>
      <c r="Y592" s="742"/>
      <c r="Z592" s="742"/>
      <c r="AA592" s="742"/>
      <c r="AB592" s="742"/>
      <c r="AC592" s="742"/>
      <c r="AD592" s="742"/>
      <c r="AE592" s="742"/>
      <c r="AF592" s="742"/>
      <c r="AG592" s="742"/>
      <c r="AH592" s="742"/>
      <c r="AI592" s="742"/>
      <c r="AJ592" s="742"/>
      <c r="AK592" s="742"/>
      <c r="AL592" s="742"/>
      <c r="AM592" s="742"/>
    </row>
    <row r="593" ht="13.5" customHeight="1">
      <c r="A593" s="604" t="b">
        <v>0</v>
      </c>
      <c r="B593" s="475"/>
      <c r="C593" s="475"/>
      <c r="D593" s="492"/>
      <c r="E593" s="492"/>
      <c r="F593" s="606"/>
      <c r="G593" s="617"/>
      <c r="H593" s="492"/>
      <c r="I593" s="492"/>
      <c r="J593" s="657"/>
      <c r="K593" s="618"/>
      <c r="L593" s="622"/>
      <c r="M593" s="613"/>
      <c r="N593" s="613"/>
      <c r="O593" s="610"/>
      <c r="P593" s="610"/>
      <c r="Q593" s="612">
        <f t="shared" si="1"/>
        <v>0</v>
      </c>
      <c r="R593" s="613"/>
      <c r="S593" s="612">
        <f t="shared" si="2"/>
        <v>0</v>
      </c>
      <c r="T593" s="612">
        <f t="shared" si="3"/>
        <v>0</v>
      </c>
      <c r="U593" s="613"/>
      <c r="V593" s="612">
        <f t="shared" si="4"/>
        <v>0</v>
      </c>
      <c r="W593" s="620"/>
      <c r="X593" s="742"/>
      <c r="Y593" s="742"/>
      <c r="Z593" s="742"/>
      <c r="AA593" s="742"/>
      <c r="AB593" s="742"/>
      <c r="AC593" s="742"/>
      <c r="AD593" s="742"/>
      <c r="AE593" s="742"/>
      <c r="AF593" s="742"/>
      <c r="AG593" s="742"/>
      <c r="AH593" s="742"/>
      <c r="AI593" s="742"/>
      <c r="AJ593" s="742"/>
      <c r="AK593" s="742"/>
      <c r="AL593" s="742"/>
      <c r="AM593" s="742"/>
    </row>
    <row r="594" ht="13.5" customHeight="1">
      <c r="A594" s="604" t="b">
        <v>0</v>
      </c>
      <c r="B594" s="475"/>
      <c r="C594" s="475"/>
      <c r="D594" s="492"/>
      <c r="E594" s="492"/>
      <c r="F594" s="606"/>
      <c r="G594" s="617"/>
      <c r="H594" s="492"/>
      <c r="I594" s="492"/>
      <c r="J594" s="657"/>
      <c r="K594" s="618"/>
      <c r="L594" s="622"/>
      <c r="M594" s="613"/>
      <c r="N594" s="613"/>
      <c r="O594" s="610"/>
      <c r="P594" s="610"/>
      <c r="Q594" s="612">
        <f t="shared" si="1"/>
        <v>0</v>
      </c>
      <c r="R594" s="613"/>
      <c r="S594" s="612">
        <f t="shared" si="2"/>
        <v>0</v>
      </c>
      <c r="T594" s="612">
        <f t="shared" si="3"/>
        <v>0</v>
      </c>
      <c r="U594" s="613"/>
      <c r="V594" s="612">
        <f t="shared" si="4"/>
        <v>0</v>
      </c>
      <c r="W594" s="620"/>
      <c r="X594" s="742"/>
      <c r="Y594" s="742"/>
      <c r="Z594" s="742"/>
      <c r="AA594" s="742"/>
      <c r="AB594" s="742"/>
      <c r="AC594" s="742"/>
      <c r="AD594" s="742"/>
      <c r="AE594" s="742"/>
      <c r="AF594" s="742"/>
      <c r="AG594" s="742"/>
      <c r="AH594" s="742"/>
      <c r="AI594" s="742"/>
      <c r="AJ594" s="742"/>
      <c r="AK594" s="742"/>
      <c r="AL594" s="742"/>
      <c r="AM594" s="742"/>
    </row>
    <row r="595" ht="13.5" customHeight="1">
      <c r="A595" s="604" t="b">
        <v>0</v>
      </c>
      <c r="B595" s="475"/>
      <c r="C595" s="475"/>
      <c r="D595" s="492"/>
      <c r="E595" s="492"/>
      <c r="F595" s="606"/>
      <c r="G595" s="617"/>
      <c r="H595" s="492"/>
      <c r="I595" s="492"/>
      <c r="J595" s="657"/>
      <c r="K595" s="618"/>
      <c r="L595" s="622"/>
      <c r="M595" s="613"/>
      <c r="N595" s="613"/>
      <c r="O595" s="610"/>
      <c r="P595" s="610"/>
      <c r="Q595" s="612">
        <f t="shared" si="1"/>
        <v>0</v>
      </c>
      <c r="R595" s="613"/>
      <c r="S595" s="612">
        <f t="shared" si="2"/>
        <v>0</v>
      </c>
      <c r="T595" s="612">
        <f t="shared" si="3"/>
        <v>0</v>
      </c>
      <c r="U595" s="613"/>
      <c r="V595" s="612">
        <f t="shared" si="4"/>
        <v>0</v>
      </c>
      <c r="W595" s="620"/>
      <c r="X595" s="742"/>
      <c r="Y595" s="742"/>
      <c r="Z595" s="742"/>
      <c r="AA595" s="742"/>
      <c r="AB595" s="742"/>
      <c r="AC595" s="742"/>
      <c r="AD595" s="742"/>
      <c r="AE595" s="742"/>
      <c r="AF595" s="742"/>
      <c r="AG595" s="742"/>
      <c r="AH595" s="742"/>
      <c r="AI595" s="742"/>
      <c r="AJ595" s="742"/>
      <c r="AK595" s="742"/>
      <c r="AL595" s="742"/>
      <c r="AM595" s="742"/>
    </row>
    <row r="596" ht="13.5" customHeight="1">
      <c r="A596" s="604" t="b">
        <v>0</v>
      </c>
      <c r="B596" s="475"/>
      <c r="C596" s="475"/>
      <c r="D596" s="492"/>
      <c r="E596" s="492"/>
      <c r="F596" s="606"/>
      <c r="G596" s="617"/>
      <c r="H596" s="492"/>
      <c r="I596" s="492"/>
      <c r="J596" s="657"/>
      <c r="K596" s="618"/>
      <c r="L596" s="622"/>
      <c r="M596" s="613"/>
      <c r="N596" s="613"/>
      <c r="O596" s="610"/>
      <c r="P596" s="610"/>
      <c r="Q596" s="612">
        <f t="shared" si="1"/>
        <v>0</v>
      </c>
      <c r="R596" s="613"/>
      <c r="S596" s="612">
        <f t="shared" si="2"/>
        <v>0</v>
      </c>
      <c r="T596" s="612">
        <f t="shared" si="3"/>
        <v>0</v>
      </c>
      <c r="U596" s="613"/>
      <c r="V596" s="612">
        <f t="shared" si="4"/>
        <v>0</v>
      </c>
      <c r="W596" s="620"/>
      <c r="X596" s="742"/>
      <c r="Y596" s="742"/>
      <c r="Z596" s="742"/>
      <c r="AA596" s="742"/>
      <c r="AB596" s="742"/>
      <c r="AC596" s="742"/>
      <c r="AD596" s="742"/>
      <c r="AE596" s="742"/>
      <c r="AF596" s="742"/>
      <c r="AG596" s="742"/>
      <c r="AH596" s="742"/>
      <c r="AI596" s="742"/>
      <c r="AJ596" s="742"/>
      <c r="AK596" s="742"/>
      <c r="AL596" s="742"/>
      <c r="AM596" s="742"/>
    </row>
    <row r="597" ht="13.5" customHeight="1">
      <c r="A597" s="604" t="b">
        <v>0</v>
      </c>
      <c r="B597" s="475"/>
      <c r="C597" s="475"/>
      <c r="D597" s="492"/>
      <c r="E597" s="492"/>
      <c r="F597" s="606"/>
      <c r="G597" s="617"/>
      <c r="H597" s="492"/>
      <c r="I597" s="492"/>
      <c r="J597" s="657"/>
      <c r="K597" s="618"/>
      <c r="L597" s="622"/>
      <c r="M597" s="613"/>
      <c r="N597" s="613"/>
      <c r="O597" s="610"/>
      <c r="P597" s="610"/>
      <c r="Q597" s="612">
        <f t="shared" si="1"/>
        <v>0</v>
      </c>
      <c r="R597" s="613"/>
      <c r="S597" s="612">
        <f t="shared" si="2"/>
        <v>0</v>
      </c>
      <c r="T597" s="612">
        <f t="shared" si="3"/>
        <v>0</v>
      </c>
      <c r="U597" s="613"/>
      <c r="V597" s="612">
        <f t="shared" si="4"/>
        <v>0</v>
      </c>
      <c r="W597" s="620"/>
      <c r="X597" s="742"/>
      <c r="Y597" s="742"/>
      <c r="Z597" s="742"/>
      <c r="AA597" s="742"/>
      <c r="AB597" s="742"/>
      <c r="AC597" s="742"/>
      <c r="AD597" s="742"/>
      <c r="AE597" s="742"/>
      <c r="AF597" s="742"/>
      <c r="AG597" s="742"/>
      <c r="AH597" s="742"/>
      <c r="AI597" s="742"/>
      <c r="AJ597" s="742"/>
      <c r="AK597" s="742"/>
      <c r="AL597" s="742"/>
      <c r="AM597" s="742"/>
    </row>
    <row r="598" ht="13.5" customHeight="1">
      <c r="A598" s="604" t="b">
        <v>0</v>
      </c>
      <c r="B598" s="475"/>
      <c r="C598" s="475"/>
      <c r="D598" s="492"/>
      <c r="E598" s="492"/>
      <c r="F598" s="606"/>
      <c r="G598" s="617"/>
      <c r="H598" s="492"/>
      <c r="I598" s="492"/>
      <c r="J598" s="657"/>
      <c r="K598" s="618"/>
      <c r="L598" s="622"/>
      <c r="M598" s="613"/>
      <c r="N598" s="613"/>
      <c r="O598" s="610"/>
      <c r="P598" s="610"/>
      <c r="Q598" s="612">
        <f t="shared" si="1"/>
        <v>0</v>
      </c>
      <c r="R598" s="613"/>
      <c r="S598" s="612">
        <f t="shared" si="2"/>
        <v>0</v>
      </c>
      <c r="T598" s="612">
        <f t="shared" si="3"/>
        <v>0</v>
      </c>
      <c r="U598" s="613"/>
      <c r="V598" s="612">
        <f t="shared" si="4"/>
        <v>0</v>
      </c>
      <c r="W598" s="620"/>
      <c r="X598" s="742"/>
      <c r="Y598" s="742"/>
      <c r="Z598" s="742"/>
      <c r="AA598" s="742"/>
      <c r="AB598" s="742"/>
      <c r="AC598" s="742"/>
      <c r="AD598" s="742"/>
      <c r="AE598" s="742"/>
      <c r="AF598" s="742"/>
      <c r="AG598" s="742"/>
      <c r="AH598" s="742"/>
      <c r="AI598" s="742"/>
      <c r="AJ598" s="742"/>
      <c r="AK598" s="742"/>
      <c r="AL598" s="742"/>
      <c r="AM598" s="742"/>
    </row>
    <row r="599" ht="13.5" customHeight="1">
      <c r="A599" s="604" t="b">
        <v>0</v>
      </c>
      <c r="B599" s="475"/>
      <c r="C599" s="475"/>
      <c r="D599" s="492"/>
      <c r="E599" s="492"/>
      <c r="F599" s="606"/>
      <c r="G599" s="617"/>
      <c r="H599" s="492"/>
      <c r="I599" s="492"/>
      <c r="J599" s="657"/>
      <c r="K599" s="618"/>
      <c r="L599" s="622"/>
      <c r="M599" s="613"/>
      <c r="N599" s="613"/>
      <c r="O599" s="610"/>
      <c r="P599" s="610"/>
      <c r="Q599" s="612">
        <f t="shared" si="1"/>
        <v>0</v>
      </c>
      <c r="R599" s="613"/>
      <c r="S599" s="612">
        <f t="shared" si="2"/>
        <v>0</v>
      </c>
      <c r="T599" s="612">
        <f t="shared" si="3"/>
        <v>0</v>
      </c>
      <c r="U599" s="613"/>
      <c r="V599" s="612">
        <f t="shared" si="4"/>
        <v>0</v>
      </c>
      <c r="W599" s="620"/>
      <c r="X599" s="742"/>
      <c r="Y599" s="742"/>
      <c r="Z599" s="742"/>
      <c r="AA599" s="742"/>
      <c r="AB599" s="742"/>
      <c r="AC599" s="742"/>
      <c r="AD599" s="742"/>
      <c r="AE599" s="742"/>
      <c r="AF599" s="742"/>
      <c r="AG599" s="742"/>
      <c r="AH599" s="742"/>
      <c r="AI599" s="742"/>
      <c r="AJ599" s="742"/>
      <c r="AK599" s="742"/>
      <c r="AL599" s="742"/>
      <c r="AM599" s="742"/>
    </row>
    <row r="600" ht="13.5" customHeight="1">
      <c r="A600" s="604" t="b">
        <v>0</v>
      </c>
      <c r="B600" s="475"/>
      <c r="C600" s="475"/>
      <c r="D600" s="492"/>
      <c r="E600" s="492"/>
      <c r="F600" s="606"/>
      <c r="G600" s="617"/>
      <c r="H600" s="492"/>
      <c r="I600" s="492"/>
      <c r="J600" s="657"/>
      <c r="K600" s="618"/>
      <c r="L600" s="622"/>
      <c r="M600" s="613"/>
      <c r="N600" s="613"/>
      <c r="O600" s="610"/>
      <c r="P600" s="610"/>
      <c r="Q600" s="612">
        <f t="shared" si="1"/>
        <v>0</v>
      </c>
      <c r="R600" s="613"/>
      <c r="S600" s="612">
        <f t="shared" si="2"/>
        <v>0</v>
      </c>
      <c r="T600" s="612">
        <f t="shared" si="3"/>
        <v>0</v>
      </c>
      <c r="U600" s="613"/>
      <c r="V600" s="612">
        <f t="shared" si="4"/>
        <v>0</v>
      </c>
      <c r="W600" s="620"/>
      <c r="X600" s="742"/>
      <c r="Y600" s="742"/>
      <c r="Z600" s="742"/>
      <c r="AA600" s="742"/>
      <c r="AB600" s="742"/>
      <c r="AC600" s="742"/>
      <c r="AD600" s="742"/>
      <c r="AE600" s="742"/>
      <c r="AF600" s="742"/>
      <c r="AG600" s="742"/>
      <c r="AH600" s="742"/>
      <c r="AI600" s="742"/>
      <c r="AJ600" s="742"/>
      <c r="AK600" s="742"/>
      <c r="AL600" s="742"/>
      <c r="AM600" s="742"/>
    </row>
    <row r="601" ht="13.5" customHeight="1">
      <c r="A601" s="604" t="b">
        <v>0</v>
      </c>
      <c r="B601" s="475"/>
      <c r="C601" s="475"/>
      <c r="D601" s="492"/>
      <c r="E601" s="492"/>
      <c r="F601" s="606"/>
      <c r="G601" s="617"/>
      <c r="H601" s="492"/>
      <c r="I601" s="492"/>
      <c r="J601" s="657"/>
      <c r="K601" s="618"/>
      <c r="L601" s="622"/>
      <c r="M601" s="613"/>
      <c r="N601" s="613"/>
      <c r="O601" s="610"/>
      <c r="P601" s="610"/>
      <c r="Q601" s="612">
        <f t="shared" si="1"/>
        <v>0</v>
      </c>
      <c r="R601" s="613"/>
      <c r="S601" s="612">
        <f t="shared" si="2"/>
        <v>0</v>
      </c>
      <c r="T601" s="612">
        <f t="shared" si="3"/>
        <v>0</v>
      </c>
      <c r="U601" s="613"/>
      <c r="V601" s="612">
        <f t="shared" si="4"/>
        <v>0</v>
      </c>
      <c r="W601" s="620"/>
      <c r="X601" s="742"/>
      <c r="Y601" s="742"/>
      <c r="Z601" s="742"/>
      <c r="AA601" s="742"/>
      <c r="AB601" s="742"/>
      <c r="AC601" s="742"/>
      <c r="AD601" s="742"/>
      <c r="AE601" s="742"/>
      <c r="AF601" s="742"/>
      <c r="AG601" s="742"/>
      <c r="AH601" s="742"/>
      <c r="AI601" s="742"/>
      <c r="AJ601" s="742"/>
      <c r="AK601" s="742"/>
      <c r="AL601" s="742"/>
      <c r="AM601" s="742"/>
    </row>
    <row r="602" ht="13.5" customHeight="1">
      <c r="A602" s="604" t="b">
        <v>0</v>
      </c>
      <c r="B602" s="475"/>
      <c r="C602" s="475"/>
      <c r="D602" s="492"/>
      <c r="E602" s="492"/>
      <c r="F602" s="606"/>
      <c r="G602" s="617"/>
      <c r="H602" s="492"/>
      <c r="I602" s="492"/>
      <c r="J602" s="657"/>
      <c r="K602" s="618"/>
      <c r="L602" s="622"/>
      <c r="M602" s="613"/>
      <c r="N602" s="613"/>
      <c r="O602" s="610"/>
      <c r="P602" s="610"/>
      <c r="Q602" s="612">
        <f t="shared" si="1"/>
        <v>0</v>
      </c>
      <c r="R602" s="613"/>
      <c r="S602" s="612">
        <f t="shared" si="2"/>
        <v>0</v>
      </c>
      <c r="T602" s="612">
        <f t="shared" si="3"/>
        <v>0</v>
      </c>
      <c r="U602" s="613"/>
      <c r="V602" s="612">
        <f t="shared" si="4"/>
        <v>0</v>
      </c>
      <c r="W602" s="620"/>
      <c r="X602" s="742"/>
      <c r="Y602" s="742"/>
      <c r="Z602" s="742"/>
      <c r="AA602" s="742"/>
      <c r="AB602" s="742"/>
      <c r="AC602" s="742"/>
      <c r="AD602" s="742"/>
      <c r="AE602" s="742"/>
      <c r="AF602" s="742"/>
      <c r="AG602" s="742"/>
      <c r="AH602" s="742"/>
      <c r="AI602" s="742"/>
      <c r="AJ602" s="742"/>
      <c r="AK602" s="742"/>
      <c r="AL602" s="742"/>
      <c r="AM602" s="742"/>
    </row>
    <row r="603" ht="13.5" customHeight="1">
      <c r="A603" s="604" t="b">
        <v>0</v>
      </c>
      <c r="B603" s="475"/>
      <c r="C603" s="475"/>
      <c r="D603" s="492"/>
      <c r="E603" s="492"/>
      <c r="F603" s="606"/>
      <c r="G603" s="617"/>
      <c r="H603" s="492"/>
      <c r="I603" s="492"/>
      <c r="J603" s="657"/>
      <c r="K603" s="618"/>
      <c r="L603" s="622"/>
      <c r="M603" s="613"/>
      <c r="N603" s="613"/>
      <c r="O603" s="610"/>
      <c r="P603" s="610"/>
      <c r="Q603" s="612">
        <f t="shared" si="1"/>
        <v>0</v>
      </c>
      <c r="R603" s="613"/>
      <c r="S603" s="612">
        <f t="shared" si="2"/>
        <v>0</v>
      </c>
      <c r="T603" s="612">
        <f t="shared" si="3"/>
        <v>0</v>
      </c>
      <c r="U603" s="613"/>
      <c r="V603" s="612">
        <f t="shared" si="4"/>
        <v>0</v>
      </c>
      <c r="W603" s="620"/>
      <c r="X603" s="742"/>
      <c r="Y603" s="742"/>
      <c r="Z603" s="742"/>
      <c r="AA603" s="742"/>
      <c r="AB603" s="742"/>
      <c r="AC603" s="742"/>
      <c r="AD603" s="742"/>
      <c r="AE603" s="742"/>
      <c r="AF603" s="742"/>
      <c r="AG603" s="742"/>
      <c r="AH603" s="742"/>
      <c r="AI603" s="742"/>
      <c r="AJ603" s="742"/>
      <c r="AK603" s="742"/>
      <c r="AL603" s="742"/>
      <c r="AM603" s="742"/>
    </row>
    <row r="604" ht="13.5" customHeight="1">
      <c r="A604" s="604" t="b">
        <v>0</v>
      </c>
      <c r="B604" s="475"/>
      <c r="C604" s="475"/>
      <c r="D604" s="492"/>
      <c r="E604" s="492"/>
      <c r="F604" s="606"/>
      <c r="G604" s="617"/>
      <c r="H604" s="492"/>
      <c r="I604" s="492"/>
      <c r="J604" s="657"/>
      <c r="K604" s="618"/>
      <c r="L604" s="622"/>
      <c r="M604" s="613"/>
      <c r="N604" s="613"/>
      <c r="O604" s="610"/>
      <c r="P604" s="610"/>
      <c r="Q604" s="612">
        <f t="shared" si="1"/>
        <v>0</v>
      </c>
      <c r="R604" s="613"/>
      <c r="S604" s="612">
        <f t="shared" si="2"/>
        <v>0</v>
      </c>
      <c r="T604" s="612">
        <f t="shared" si="3"/>
        <v>0</v>
      </c>
      <c r="U604" s="613"/>
      <c r="V604" s="612">
        <f t="shared" si="4"/>
        <v>0</v>
      </c>
      <c r="W604" s="620"/>
      <c r="X604" s="742"/>
      <c r="Y604" s="742"/>
      <c r="Z604" s="742"/>
      <c r="AA604" s="742"/>
      <c r="AB604" s="742"/>
      <c r="AC604" s="742"/>
      <c r="AD604" s="742"/>
      <c r="AE604" s="742"/>
      <c r="AF604" s="742"/>
      <c r="AG604" s="742"/>
      <c r="AH604" s="742"/>
      <c r="AI604" s="742"/>
      <c r="AJ604" s="742"/>
      <c r="AK604" s="742"/>
      <c r="AL604" s="742"/>
      <c r="AM604" s="742"/>
    </row>
    <row r="605" ht="13.5" customHeight="1">
      <c r="A605" s="604" t="b">
        <v>0</v>
      </c>
      <c r="B605" s="475"/>
      <c r="C605" s="475"/>
      <c r="D605" s="492"/>
      <c r="E605" s="492"/>
      <c r="F605" s="606"/>
      <c r="G605" s="617"/>
      <c r="H605" s="492"/>
      <c r="I605" s="492"/>
      <c r="J605" s="657"/>
      <c r="K605" s="618"/>
      <c r="L605" s="622"/>
      <c r="M605" s="613"/>
      <c r="N605" s="613"/>
      <c r="O605" s="610"/>
      <c r="P605" s="610"/>
      <c r="Q605" s="612">
        <f t="shared" si="1"/>
        <v>0</v>
      </c>
      <c r="R605" s="613"/>
      <c r="S605" s="612">
        <f t="shared" si="2"/>
        <v>0</v>
      </c>
      <c r="T605" s="612">
        <f t="shared" si="3"/>
        <v>0</v>
      </c>
      <c r="U605" s="613"/>
      <c r="V605" s="612">
        <f t="shared" si="4"/>
        <v>0</v>
      </c>
      <c r="W605" s="620"/>
      <c r="X605" s="742"/>
      <c r="Y605" s="742"/>
      <c r="Z605" s="742"/>
      <c r="AA605" s="742"/>
      <c r="AB605" s="742"/>
      <c r="AC605" s="742"/>
      <c r="AD605" s="742"/>
      <c r="AE605" s="742"/>
      <c r="AF605" s="742"/>
      <c r="AG605" s="742"/>
      <c r="AH605" s="742"/>
      <c r="AI605" s="742"/>
      <c r="AJ605" s="742"/>
      <c r="AK605" s="742"/>
      <c r="AL605" s="742"/>
      <c r="AM605" s="742"/>
    </row>
    <row r="606" ht="13.5" customHeight="1">
      <c r="A606" s="604" t="b">
        <v>0</v>
      </c>
      <c r="B606" s="475"/>
      <c r="C606" s="475"/>
      <c r="D606" s="492"/>
      <c r="E606" s="492"/>
      <c r="F606" s="606"/>
      <c r="G606" s="617"/>
      <c r="H606" s="492"/>
      <c r="I606" s="492"/>
      <c r="J606" s="657"/>
      <c r="K606" s="618"/>
      <c r="L606" s="622"/>
      <c r="M606" s="613"/>
      <c r="N606" s="613"/>
      <c r="O606" s="610"/>
      <c r="P606" s="610"/>
      <c r="Q606" s="612">
        <f t="shared" si="1"/>
        <v>0</v>
      </c>
      <c r="R606" s="613"/>
      <c r="S606" s="612">
        <f t="shared" si="2"/>
        <v>0</v>
      </c>
      <c r="T606" s="612">
        <f t="shared" si="3"/>
        <v>0</v>
      </c>
      <c r="U606" s="613"/>
      <c r="V606" s="612">
        <f t="shared" si="4"/>
        <v>0</v>
      </c>
      <c r="W606" s="620"/>
      <c r="X606" s="742"/>
      <c r="Y606" s="742"/>
      <c r="Z606" s="742"/>
      <c r="AA606" s="742"/>
      <c r="AB606" s="742"/>
      <c r="AC606" s="742"/>
      <c r="AD606" s="742"/>
      <c r="AE606" s="742"/>
      <c r="AF606" s="742"/>
      <c r="AG606" s="742"/>
      <c r="AH606" s="742"/>
      <c r="AI606" s="742"/>
      <c r="AJ606" s="742"/>
      <c r="AK606" s="742"/>
      <c r="AL606" s="742"/>
      <c r="AM606" s="742"/>
    </row>
    <row r="607" ht="13.5" customHeight="1">
      <c r="A607" s="604" t="b">
        <v>0</v>
      </c>
      <c r="B607" s="475"/>
      <c r="C607" s="475"/>
      <c r="D607" s="492"/>
      <c r="E607" s="492"/>
      <c r="F607" s="606"/>
      <c r="G607" s="617"/>
      <c r="H607" s="492"/>
      <c r="I607" s="492"/>
      <c r="J607" s="657"/>
      <c r="K607" s="618"/>
      <c r="L607" s="622"/>
      <c r="M607" s="613"/>
      <c r="N607" s="613"/>
      <c r="O607" s="610"/>
      <c r="P607" s="610"/>
      <c r="Q607" s="612">
        <f t="shared" si="1"/>
        <v>0</v>
      </c>
      <c r="R607" s="613"/>
      <c r="S607" s="612">
        <f t="shared" si="2"/>
        <v>0</v>
      </c>
      <c r="T607" s="612">
        <f t="shared" si="3"/>
        <v>0</v>
      </c>
      <c r="U607" s="613"/>
      <c r="V607" s="612">
        <f t="shared" si="4"/>
        <v>0</v>
      </c>
      <c r="W607" s="620"/>
      <c r="X607" s="742"/>
      <c r="Y607" s="742"/>
      <c r="Z607" s="742"/>
      <c r="AA607" s="742"/>
      <c r="AB607" s="742"/>
      <c r="AC607" s="742"/>
      <c r="AD607" s="742"/>
      <c r="AE607" s="742"/>
      <c r="AF607" s="742"/>
      <c r="AG607" s="742"/>
      <c r="AH607" s="742"/>
      <c r="AI607" s="742"/>
      <c r="AJ607" s="742"/>
      <c r="AK607" s="742"/>
      <c r="AL607" s="742"/>
      <c r="AM607" s="742"/>
    </row>
    <row r="608" ht="13.5" customHeight="1">
      <c r="A608" s="604" t="b">
        <v>0</v>
      </c>
      <c r="B608" s="475"/>
      <c r="C608" s="475"/>
      <c r="D608" s="492"/>
      <c r="E608" s="492"/>
      <c r="F608" s="606"/>
      <c r="G608" s="617"/>
      <c r="H608" s="492"/>
      <c r="I608" s="492"/>
      <c r="J608" s="657"/>
      <c r="K608" s="618"/>
      <c r="L608" s="622"/>
      <c r="M608" s="613"/>
      <c r="N608" s="613"/>
      <c r="O608" s="610"/>
      <c r="P608" s="610"/>
      <c r="Q608" s="612">
        <f t="shared" si="1"/>
        <v>0</v>
      </c>
      <c r="R608" s="613"/>
      <c r="S608" s="612">
        <f t="shared" si="2"/>
        <v>0</v>
      </c>
      <c r="T608" s="612">
        <f t="shared" si="3"/>
        <v>0</v>
      </c>
      <c r="U608" s="613"/>
      <c r="V608" s="612">
        <f t="shared" si="4"/>
        <v>0</v>
      </c>
      <c r="W608" s="620"/>
      <c r="X608" s="742"/>
      <c r="Y608" s="742"/>
      <c r="Z608" s="742"/>
      <c r="AA608" s="742"/>
      <c r="AB608" s="742"/>
      <c r="AC608" s="742"/>
      <c r="AD608" s="742"/>
      <c r="AE608" s="742"/>
      <c r="AF608" s="742"/>
      <c r="AG608" s="742"/>
      <c r="AH608" s="742"/>
      <c r="AI608" s="742"/>
      <c r="AJ608" s="742"/>
      <c r="AK608" s="742"/>
      <c r="AL608" s="742"/>
      <c r="AM608" s="742"/>
    </row>
    <row r="609" ht="13.5" customHeight="1">
      <c r="A609" s="604" t="b">
        <v>0</v>
      </c>
      <c r="B609" s="475"/>
      <c r="C609" s="475"/>
      <c r="D609" s="492"/>
      <c r="E609" s="492"/>
      <c r="F609" s="606"/>
      <c r="G609" s="617"/>
      <c r="H609" s="492"/>
      <c r="I609" s="492"/>
      <c r="J609" s="657"/>
      <c r="K609" s="618"/>
      <c r="L609" s="622"/>
      <c r="M609" s="613"/>
      <c r="N609" s="613"/>
      <c r="O609" s="610"/>
      <c r="P609" s="610"/>
      <c r="Q609" s="612">
        <f t="shared" si="1"/>
        <v>0</v>
      </c>
      <c r="R609" s="613"/>
      <c r="S609" s="612">
        <f t="shared" si="2"/>
        <v>0</v>
      </c>
      <c r="T609" s="612">
        <f t="shared" si="3"/>
        <v>0</v>
      </c>
      <c r="U609" s="613"/>
      <c r="V609" s="612">
        <f t="shared" si="4"/>
        <v>0</v>
      </c>
      <c r="W609" s="620"/>
      <c r="X609" s="742"/>
      <c r="Y609" s="742"/>
      <c r="Z609" s="742"/>
      <c r="AA609" s="742"/>
      <c r="AB609" s="742"/>
      <c r="AC609" s="742"/>
      <c r="AD609" s="742"/>
      <c r="AE609" s="742"/>
      <c r="AF609" s="742"/>
      <c r="AG609" s="742"/>
      <c r="AH609" s="742"/>
      <c r="AI609" s="742"/>
      <c r="AJ609" s="742"/>
      <c r="AK609" s="742"/>
      <c r="AL609" s="742"/>
      <c r="AM609" s="742"/>
    </row>
    <row r="610" ht="13.5" customHeight="1">
      <c r="A610" s="604" t="b">
        <v>0</v>
      </c>
      <c r="B610" s="475"/>
      <c r="C610" s="475"/>
      <c r="D610" s="492"/>
      <c r="E610" s="492"/>
      <c r="F610" s="606"/>
      <c r="G610" s="617"/>
      <c r="H610" s="492"/>
      <c r="I610" s="492"/>
      <c r="J610" s="657"/>
      <c r="K610" s="618"/>
      <c r="L610" s="622"/>
      <c r="M610" s="613"/>
      <c r="N610" s="613"/>
      <c r="O610" s="610"/>
      <c r="P610" s="610"/>
      <c r="Q610" s="612">
        <f t="shared" si="1"/>
        <v>0</v>
      </c>
      <c r="R610" s="613"/>
      <c r="S610" s="612">
        <f t="shared" si="2"/>
        <v>0</v>
      </c>
      <c r="T610" s="612">
        <f t="shared" si="3"/>
        <v>0</v>
      </c>
      <c r="U610" s="613"/>
      <c r="V610" s="612">
        <f t="shared" si="4"/>
        <v>0</v>
      </c>
      <c r="W610" s="620"/>
      <c r="X610" s="742"/>
      <c r="Y610" s="742"/>
      <c r="Z610" s="742"/>
      <c r="AA610" s="742"/>
      <c r="AB610" s="742"/>
      <c r="AC610" s="742"/>
      <c r="AD610" s="742"/>
      <c r="AE610" s="742"/>
      <c r="AF610" s="742"/>
      <c r="AG610" s="742"/>
      <c r="AH610" s="742"/>
      <c r="AI610" s="742"/>
      <c r="AJ610" s="742"/>
      <c r="AK610" s="742"/>
      <c r="AL610" s="742"/>
      <c r="AM610" s="742"/>
    </row>
    <row r="611" ht="13.5" customHeight="1">
      <c r="A611" s="604" t="b">
        <v>0</v>
      </c>
      <c r="B611" s="475"/>
      <c r="C611" s="475"/>
      <c r="D611" s="492"/>
      <c r="E611" s="492"/>
      <c r="F611" s="606"/>
      <c r="G611" s="617"/>
      <c r="H611" s="492"/>
      <c r="I611" s="492"/>
      <c r="J611" s="657"/>
      <c r="K611" s="618"/>
      <c r="L611" s="622"/>
      <c r="M611" s="613"/>
      <c r="N611" s="613"/>
      <c r="O611" s="610"/>
      <c r="P611" s="610"/>
      <c r="Q611" s="612">
        <f t="shared" si="1"/>
        <v>0</v>
      </c>
      <c r="R611" s="613"/>
      <c r="S611" s="612">
        <f t="shared" si="2"/>
        <v>0</v>
      </c>
      <c r="T611" s="612">
        <f t="shared" si="3"/>
        <v>0</v>
      </c>
      <c r="U611" s="613"/>
      <c r="V611" s="612">
        <f t="shared" si="4"/>
        <v>0</v>
      </c>
      <c r="W611" s="620"/>
      <c r="X611" s="742"/>
      <c r="Y611" s="742"/>
      <c r="Z611" s="742"/>
      <c r="AA611" s="742"/>
      <c r="AB611" s="742"/>
      <c r="AC611" s="742"/>
      <c r="AD611" s="742"/>
      <c r="AE611" s="742"/>
      <c r="AF611" s="742"/>
      <c r="AG611" s="742"/>
      <c r="AH611" s="742"/>
      <c r="AI611" s="742"/>
      <c r="AJ611" s="742"/>
      <c r="AK611" s="742"/>
      <c r="AL611" s="742"/>
      <c r="AM611" s="742"/>
    </row>
    <row r="612" ht="13.5" customHeight="1">
      <c r="A612" s="604" t="b">
        <v>0</v>
      </c>
      <c r="B612" s="475"/>
      <c r="C612" s="475"/>
      <c r="D612" s="492"/>
      <c r="E612" s="492"/>
      <c r="F612" s="606"/>
      <c r="G612" s="617"/>
      <c r="H612" s="492"/>
      <c r="I612" s="492"/>
      <c r="J612" s="657"/>
      <c r="K612" s="618"/>
      <c r="L612" s="622"/>
      <c r="M612" s="613"/>
      <c r="N612" s="613"/>
      <c r="O612" s="610"/>
      <c r="P612" s="610"/>
      <c r="Q612" s="612">
        <f t="shared" si="1"/>
        <v>0</v>
      </c>
      <c r="R612" s="613"/>
      <c r="S612" s="612">
        <f t="shared" si="2"/>
        <v>0</v>
      </c>
      <c r="T612" s="612">
        <f t="shared" si="3"/>
        <v>0</v>
      </c>
      <c r="U612" s="613"/>
      <c r="V612" s="612">
        <f t="shared" si="4"/>
        <v>0</v>
      </c>
      <c r="W612" s="620"/>
      <c r="X612" s="742"/>
      <c r="Y612" s="742"/>
      <c r="Z612" s="742"/>
      <c r="AA612" s="742"/>
      <c r="AB612" s="742"/>
      <c r="AC612" s="742"/>
      <c r="AD612" s="742"/>
      <c r="AE612" s="742"/>
      <c r="AF612" s="742"/>
      <c r="AG612" s="742"/>
      <c r="AH612" s="742"/>
      <c r="AI612" s="742"/>
      <c r="AJ612" s="742"/>
      <c r="AK612" s="742"/>
      <c r="AL612" s="742"/>
      <c r="AM612" s="742"/>
    </row>
    <row r="613" ht="13.5" customHeight="1">
      <c r="A613" s="604" t="b">
        <v>0</v>
      </c>
      <c r="B613" s="475"/>
      <c r="C613" s="475"/>
      <c r="D613" s="492"/>
      <c r="E613" s="492"/>
      <c r="F613" s="606"/>
      <c r="G613" s="617"/>
      <c r="H613" s="492"/>
      <c r="I613" s="492"/>
      <c r="J613" s="657"/>
      <c r="K613" s="618"/>
      <c r="L613" s="622"/>
      <c r="M613" s="613"/>
      <c r="N613" s="613"/>
      <c r="O613" s="610"/>
      <c r="P613" s="610"/>
      <c r="Q613" s="612">
        <f t="shared" si="1"/>
        <v>0</v>
      </c>
      <c r="R613" s="613"/>
      <c r="S613" s="612">
        <f t="shared" si="2"/>
        <v>0</v>
      </c>
      <c r="T613" s="612">
        <f t="shared" si="3"/>
        <v>0</v>
      </c>
      <c r="U613" s="613"/>
      <c r="V613" s="612">
        <f t="shared" si="4"/>
        <v>0</v>
      </c>
      <c r="W613" s="620"/>
      <c r="X613" s="742"/>
      <c r="Y613" s="742"/>
      <c r="Z613" s="742"/>
      <c r="AA613" s="742"/>
      <c r="AB613" s="742"/>
      <c r="AC613" s="742"/>
      <c r="AD613" s="742"/>
      <c r="AE613" s="742"/>
      <c r="AF613" s="742"/>
      <c r="AG613" s="742"/>
      <c r="AH613" s="742"/>
      <c r="AI613" s="742"/>
      <c r="AJ613" s="742"/>
      <c r="AK613" s="742"/>
      <c r="AL613" s="742"/>
      <c r="AM613" s="742"/>
    </row>
    <row r="614" ht="13.5" customHeight="1">
      <c r="A614" s="604" t="b">
        <v>0</v>
      </c>
      <c r="B614" s="475"/>
      <c r="C614" s="475"/>
      <c r="D614" s="492"/>
      <c r="E614" s="492"/>
      <c r="F614" s="606"/>
      <c r="G614" s="617"/>
      <c r="H614" s="492"/>
      <c r="I614" s="492"/>
      <c r="J614" s="657"/>
      <c r="K614" s="618"/>
      <c r="L614" s="622"/>
      <c r="M614" s="613"/>
      <c r="N614" s="613"/>
      <c r="O614" s="610"/>
      <c r="P614" s="610"/>
      <c r="Q614" s="612">
        <f t="shared" si="1"/>
        <v>0</v>
      </c>
      <c r="R614" s="613"/>
      <c r="S614" s="612">
        <f t="shared" si="2"/>
        <v>0</v>
      </c>
      <c r="T614" s="612">
        <f t="shared" si="3"/>
        <v>0</v>
      </c>
      <c r="U614" s="613"/>
      <c r="V614" s="612">
        <f t="shared" si="4"/>
        <v>0</v>
      </c>
      <c r="W614" s="620"/>
      <c r="X614" s="742"/>
      <c r="Y614" s="742"/>
      <c r="Z614" s="742"/>
      <c r="AA614" s="742"/>
      <c r="AB614" s="742"/>
      <c r="AC614" s="742"/>
      <c r="AD614" s="742"/>
      <c r="AE614" s="742"/>
      <c r="AF614" s="742"/>
      <c r="AG614" s="742"/>
      <c r="AH614" s="742"/>
      <c r="AI614" s="742"/>
      <c r="AJ614" s="742"/>
      <c r="AK614" s="742"/>
      <c r="AL614" s="742"/>
      <c r="AM614" s="742"/>
    </row>
    <row r="615" ht="13.5" customHeight="1">
      <c r="A615" s="604" t="b">
        <v>0</v>
      </c>
      <c r="B615" s="475"/>
      <c r="C615" s="475"/>
      <c r="D615" s="492"/>
      <c r="E615" s="492"/>
      <c r="F615" s="606"/>
      <c r="G615" s="617"/>
      <c r="H615" s="492"/>
      <c r="I615" s="492"/>
      <c r="J615" s="657"/>
      <c r="K615" s="618"/>
      <c r="L615" s="622"/>
      <c r="M615" s="613"/>
      <c r="N615" s="613"/>
      <c r="O615" s="610"/>
      <c r="P615" s="610"/>
      <c r="Q615" s="612">
        <f t="shared" si="1"/>
        <v>0</v>
      </c>
      <c r="R615" s="613"/>
      <c r="S615" s="612">
        <f t="shared" si="2"/>
        <v>0</v>
      </c>
      <c r="T615" s="612">
        <f t="shared" si="3"/>
        <v>0</v>
      </c>
      <c r="U615" s="613"/>
      <c r="V615" s="612">
        <f t="shared" si="4"/>
        <v>0</v>
      </c>
      <c r="W615" s="620"/>
      <c r="X615" s="742"/>
      <c r="Y615" s="742"/>
      <c r="Z615" s="742"/>
      <c r="AA615" s="742"/>
      <c r="AB615" s="742"/>
      <c r="AC615" s="742"/>
      <c r="AD615" s="742"/>
      <c r="AE615" s="742"/>
      <c r="AF615" s="742"/>
      <c r="AG615" s="742"/>
      <c r="AH615" s="742"/>
      <c r="AI615" s="742"/>
      <c r="AJ615" s="742"/>
      <c r="AK615" s="742"/>
      <c r="AL615" s="742"/>
      <c r="AM615" s="742"/>
    </row>
    <row r="616" ht="13.5" customHeight="1">
      <c r="A616" s="604" t="b">
        <v>0</v>
      </c>
      <c r="B616" s="475"/>
      <c r="C616" s="475"/>
      <c r="D616" s="492"/>
      <c r="E616" s="492"/>
      <c r="F616" s="606"/>
      <c r="G616" s="617"/>
      <c r="H616" s="492"/>
      <c r="I616" s="492"/>
      <c r="J616" s="657"/>
      <c r="K616" s="618"/>
      <c r="L616" s="622"/>
      <c r="M616" s="613"/>
      <c r="N616" s="613"/>
      <c r="O616" s="610"/>
      <c r="P616" s="610"/>
      <c r="Q616" s="612">
        <f t="shared" si="1"/>
        <v>0</v>
      </c>
      <c r="R616" s="613"/>
      <c r="S616" s="612">
        <f t="shared" si="2"/>
        <v>0</v>
      </c>
      <c r="T616" s="612">
        <f t="shared" si="3"/>
        <v>0</v>
      </c>
      <c r="U616" s="613"/>
      <c r="V616" s="612">
        <f t="shared" si="4"/>
        <v>0</v>
      </c>
      <c r="W616" s="620"/>
      <c r="X616" s="742"/>
      <c r="Y616" s="742"/>
      <c r="Z616" s="742"/>
      <c r="AA616" s="742"/>
      <c r="AB616" s="742"/>
      <c r="AC616" s="742"/>
      <c r="AD616" s="742"/>
      <c r="AE616" s="742"/>
      <c r="AF616" s="742"/>
      <c r="AG616" s="742"/>
      <c r="AH616" s="742"/>
      <c r="AI616" s="742"/>
      <c r="AJ616" s="742"/>
      <c r="AK616" s="742"/>
      <c r="AL616" s="742"/>
      <c r="AM616" s="742"/>
    </row>
    <row r="617" ht="13.5" customHeight="1">
      <c r="A617" s="604" t="b">
        <v>0</v>
      </c>
      <c r="B617" s="475"/>
      <c r="C617" s="475"/>
      <c r="D617" s="492"/>
      <c r="E617" s="492"/>
      <c r="F617" s="606"/>
      <c r="G617" s="617"/>
      <c r="H617" s="492"/>
      <c r="I617" s="492"/>
      <c r="J617" s="657"/>
      <c r="K617" s="618"/>
      <c r="L617" s="622"/>
      <c r="M617" s="613"/>
      <c r="N617" s="613"/>
      <c r="O617" s="610"/>
      <c r="P617" s="610"/>
      <c r="Q617" s="612">
        <f t="shared" si="1"/>
        <v>0</v>
      </c>
      <c r="R617" s="613"/>
      <c r="S617" s="612">
        <f t="shared" si="2"/>
        <v>0</v>
      </c>
      <c r="T617" s="612">
        <f t="shared" si="3"/>
        <v>0</v>
      </c>
      <c r="U617" s="613"/>
      <c r="V617" s="612">
        <f t="shared" si="4"/>
        <v>0</v>
      </c>
      <c r="W617" s="620"/>
      <c r="X617" s="742"/>
      <c r="Y617" s="742"/>
      <c r="Z617" s="742"/>
      <c r="AA617" s="742"/>
      <c r="AB617" s="742"/>
      <c r="AC617" s="742"/>
      <c r="AD617" s="742"/>
      <c r="AE617" s="742"/>
      <c r="AF617" s="742"/>
      <c r="AG617" s="742"/>
      <c r="AH617" s="742"/>
      <c r="AI617" s="742"/>
      <c r="AJ617" s="742"/>
      <c r="AK617" s="742"/>
      <c r="AL617" s="742"/>
      <c r="AM617" s="742"/>
    </row>
    <row r="618" ht="13.5" customHeight="1">
      <c r="A618" s="604" t="b">
        <v>0</v>
      </c>
      <c r="B618" s="475"/>
      <c r="C618" s="475"/>
      <c r="D618" s="492"/>
      <c r="E618" s="492"/>
      <c r="F618" s="606"/>
      <c r="G618" s="617"/>
      <c r="H618" s="492"/>
      <c r="I618" s="492"/>
      <c r="J618" s="657"/>
      <c r="K618" s="618"/>
      <c r="L618" s="622"/>
      <c r="M618" s="613"/>
      <c r="N618" s="613"/>
      <c r="O618" s="610"/>
      <c r="P618" s="610"/>
      <c r="Q618" s="612">
        <f t="shared" si="1"/>
        <v>0</v>
      </c>
      <c r="R618" s="613"/>
      <c r="S618" s="612">
        <f t="shared" si="2"/>
        <v>0</v>
      </c>
      <c r="T618" s="612">
        <f t="shared" si="3"/>
        <v>0</v>
      </c>
      <c r="U618" s="613"/>
      <c r="V618" s="612">
        <f t="shared" si="4"/>
        <v>0</v>
      </c>
      <c r="W618" s="620"/>
      <c r="X618" s="742"/>
      <c r="Y618" s="742"/>
      <c r="Z618" s="742"/>
      <c r="AA618" s="742"/>
      <c r="AB618" s="742"/>
      <c r="AC618" s="742"/>
      <c r="AD618" s="742"/>
      <c r="AE618" s="742"/>
      <c r="AF618" s="742"/>
      <c r="AG618" s="742"/>
      <c r="AH618" s="742"/>
      <c r="AI618" s="742"/>
      <c r="AJ618" s="742"/>
      <c r="AK618" s="742"/>
      <c r="AL618" s="742"/>
      <c r="AM618" s="742"/>
    </row>
    <row r="619" ht="13.5" customHeight="1">
      <c r="A619" s="604" t="b">
        <v>0</v>
      </c>
      <c r="B619" s="475"/>
      <c r="C619" s="475"/>
      <c r="D619" s="492"/>
      <c r="E619" s="492"/>
      <c r="F619" s="606"/>
      <c r="G619" s="617"/>
      <c r="H619" s="492"/>
      <c r="I619" s="492"/>
      <c r="J619" s="657"/>
      <c r="K619" s="618"/>
      <c r="L619" s="622"/>
      <c r="M619" s="613"/>
      <c r="N619" s="613"/>
      <c r="O619" s="610"/>
      <c r="P619" s="610"/>
      <c r="Q619" s="612">
        <f t="shared" si="1"/>
        <v>0</v>
      </c>
      <c r="R619" s="613"/>
      <c r="S619" s="612">
        <f t="shared" si="2"/>
        <v>0</v>
      </c>
      <c r="T619" s="612">
        <f t="shared" si="3"/>
        <v>0</v>
      </c>
      <c r="U619" s="613"/>
      <c r="V619" s="612">
        <f t="shared" si="4"/>
        <v>0</v>
      </c>
      <c r="W619" s="620"/>
      <c r="X619" s="742"/>
      <c r="Y619" s="742"/>
      <c r="Z619" s="742"/>
      <c r="AA619" s="742"/>
      <c r="AB619" s="742"/>
      <c r="AC619" s="742"/>
      <c r="AD619" s="742"/>
      <c r="AE619" s="742"/>
      <c r="AF619" s="742"/>
      <c r="AG619" s="742"/>
      <c r="AH619" s="742"/>
      <c r="AI619" s="742"/>
      <c r="AJ619" s="742"/>
      <c r="AK619" s="742"/>
      <c r="AL619" s="742"/>
      <c r="AM619" s="742"/>
    </row>
    <row r="620" ht="13.5" customHeight="1">
      <c r="A620" s="604" t="b">
        <v>0</v>
      </c>
      <c r="B620" s="475"/>
      <c r="C620" s="475"/>
      <c r="D620" s="492"/>
      <c r="E620" s="492"/>
      <c r="F620" s="606"/>
      <c r="G620" s="617"/>
      <c r="H620" s="492"/>
      <c r="I620" s="492"/>
      <c r="J620" s="657"/>
      <c r="K620" s="618"/>
      <c r="L620" s="622"/>
      <c r="M620" s="613"/>
      <c r="N620" s="613"/>
      <c r="O620" s="610"/>
      <c r="P620" s="610"/>
      <c r="Q620" s="612">
        <f t="shared" si="1"/>
        <v>0</v>
      </c>
      <c r="R620" s="613"/>
      <c r="S620" s="612">
        <f t="shared" si="2"/>
        <v>0</v>
      </c>
      <c r="T620" s="612">
        <f t="shared" si="3"/>
        <v>0</v>
      </c>
      <c r="U620" s="613"/>
      <c r="V620" s="612">
        <f t="shared" si="4"/>
        <v>0</v>
      </c>
      <c r="W620" s="620"/>
      <c r="X620" s="742"/>
      <c r="Y620" s="742"/>
      <c r="Z620" s="742"/>
      <c r="AA620" s="742"/>
      <c r="AB620" s="742"/>
      <c r="AC620" s="742"/>
      <c r="AD620" s="742"/>
      <c r="AE620" s="742"/>
      <c r="AF620" s="742"/>
      <c r="AG620" s="742"/>
      <c r="AH620" s="742"/>
      <c r="AI620" s="742"/>
      <c r="AJ620" s="742"/>
      <c r="AK620" s="742"/>
      <c r="AL620" s="742"/>
      <c r="AM620" s="742"/>
    </row>
    <row r="621" ht="13.5" customHeight="1">
      <c r="A621" s="604" t="b">
        <v>0</v>
      </c>
      <c r="B621" s="475"/>
      <c r="C621" s="475"/>
      <c r="D621" s="492"/>
      <c r="E621" s="492"/>
      <c r="F621" s="606"/>
      <c r="G621" s="617"/>
      <c r="H621" s="492"/>
      <c r="I621" s="492"/>
      <c r="J621" s="657"/>
      <c r="K621" s="618"/>
      <c r="L621" s="622"/>
      <c r="M621" s="613"/>
      <c r="N621" s="613"/>
      <c r="O621" s="610"/>
      <c r="P621" s="610"/>
      <c r="Q621" s="612">
        <f t="shared" si="1"/>
        <v>0</v>
      </c>
      <c r="R621" s="613"/>
      <c r="S621" s="612">
        <f t="shared" si="2"/>
        <v>0</v>
      </c>
      <c r="T621" s="612">
        <f t="shared" si="3"/>
        <v>0</v>
      </c>
      <c r="U621" s="613"/>
      <c r="V621" s="612">
        <f t="shared" si="4"/>
        <v>0</v>
      </c>
      <c r="W621" s="620"/>
      <c r="X621" s="742"/>
      <c r="Y621" s="742"/>
      <c r="Z621" s="742"/>
      <c r="AA621" s="742"/>
      <c r="AB621" s="742"/>
      <c r="AC621" s="742"/>
      <c r="AD621" s="742"/>
      <c r="AE621" s="742"/>
      <c r="AF621" s="742"/>
      <c r="AG621" s="742"/>
      <c r="AH621" s="742"/>
      <c r="AI621" s="742"/>
      <c r="AJ621" s="742"/>
      <c r="AK621" s="742"/>
      <c r="AL621" s="742"/>
      <c r="AM621" s="742"/>
    </row>
    <row r="622" ht="13.5" customHeight="1">
      <c r="A622" s="604" t="b">
        <v>0</v>
      </c>
      <c r="B622" s="475"/>
      <c r="C622" s="475"/>
      <c r="D622" s="492"/>
      <c r="E622" s="492"/>
      <c r="F622" s="606"/>
      <c r="G622" s="617"/>
      <c r="H622" s="492"/>
      <c r="I622" s="492"/>
      <c r="J622" s="657"/>
      <c r="K622" s="618"/>
      <c r="L622" s="622"/>
      <c r="M622" s="613"/>
      <c r="N622" s="613"/>
      <c r="O622" s="610"/>
      <c r="P622" s="610"/>
      <c r="Q622" s="612">
        <f t="shared" si="1"/>
        <v>0</v>
      </c>
      <c r="R622" s="613"/>
      <c r="S622" s="612">
        <f t="shared" si="2"/>
        <v>0</v>
      </c>
      <c r="T622" s="612">
        <f t="shared" si="3"/>
        <v>0</v>
      </c>
      <c r="U622" s="613"/>
      <c r="V622" s="612">
        <f t="shared" si="4"/>
        <v>0</v>
      </c>
      <c r="W622" s="620"/>
      <c r="X622" s="742"/>
      <c r="Y622" s="742"/>
      <c r="Z622" s="742"/>
      <c r="AA622" s="742"/>
      <c r="AB622" s="742"/>
      <c r="AC622" s="742"/>
      <c r="AD622" s="742"/>
      <c r="AE622" s="742"/>
      <c r="AF622" s="742"/>
      <c r="AG622" s="742"/>
      <c r="AH622" s="742"/>
      <c r="AI622" s="742"/>
      <c r="AJ622" s="742"/>
      <c r="AK622" s="742"/>
      <c r="AL622" s="742"/>
      <c r="AM622" s="742"/>
    </row>
    <row r="623" ht="13.5" customHeight="1">
      <c r="A623" s="604" t="b">
        <v>0</v>
      </c>
      <c r="B623" s="475"/>
      <c r="C623" s="475"/>
      <c r="D623" s="492"/>
      <c r="E623" s="492"/>
      <c r="F623" s="606"/>
      <c r="G623" s="617"/>
      <c r="H623" s="492"/>
      <c r="I623" s="492"/>
      <c r="J623" s="657"/>
      <c r="K623" s="618"/>
      <c r="L623" s="622"/>
      <c r="M623" s="613"/>
      <c r="N623" s="613"/>
      <c r="O623" s="610"/>
      <c r="P623" s="610"/>
      <c r="Q623" s="612">
        <f t="shared" si="1"/>
        <v>0</v>
      </c>
      <c r="R623" s="613"/>
      <c r="S623" s="612">
        <f t="shared" si="2"/>
        <v>0</v>
      </c>
      <c r="T623" s="612">
        <f t="shared" si="3"/>
        <v>0</v>
      </c>
      <c r="U623" s="613"/>
      <c r="V623" s="612">
        <f t="shared" si="4"/>
        <v>0</v>
      </c>
      <c r="W623" s="620"/>
      <c r="X623" s="742"/>
      <c r="Y623" s="742"/>
      <c r="Z623" s="742"/>
      <c r="AA623" s="742"/>
      <c r="AB623" s="742"/>
      <c r="AC623" s="742"/>
      <c r="AD623" s="742"/>
      <c r="AE623" s="742"/>
      <c r="AF623" s="742"/>
      <c r="AG623" s="742"/>
      <c r="AH623" s="742"/>
      <c r="AI623" s="742"/>
      <c r="AJ623" s="742"/>
      <c r="AK623" s="742"/>
      <c r="AL623" s="742"/>
      <c r="AM623" s="742"/>
    </row>
    <row r="624" ht="13.5" customHeight="1">
      <c r="A624" s="604" t="b">
        <v>0</v>
      </c>
      <c r="B624" s="475"/>
      <c r="C624" s="475"/>
      <c r="D624" s="492"/>
      <c r="E624" s="492"/>
      <c r="F624" s="606"/>
      <c r="G624" s="617"/>
      <c r="H624" s="492"/>
      <c r="I624" s="492"/>
      <c r="J624" s="657"/>
      <c r="K624" s="618"/>
      <c r="L624" s="622"/>
      <c r="M624" s="613"/>
      <c r="N624" s="613"/>
      <c r="O624" s="610"/>
      <c r="P624" s="610"/>
      <c r="Q624" s="612">
        <f t="shared" si="1"/>
        <v>0</v>
      </c>
      <c r="R624" s="613"/>
      <c r="S624" s="612">
        <f t="shared" si="2"/>
        <v>0</v>
      </c>
      <c r="T624" s="612">
        <f t="shared" si="3"/>
        <v>0</v>
      </c>
      <c r="U624" s="613"/>
      <c r="V624" s="612">
        <f t="shared" si="4"/>
        <v>0</v>
      </c>
      <c r="W624" s="620"/>
      <c r="X624" s="742"/>
      <c r="Y624" s="742"/>
      <c r="Z624" s="742"/>
      <c r="AA624" s="742"/>
      <c r="AB624" s="742"/>
      <c r="AC624" s="742"/>
      <c r="AD624" s="742"/>
      <c r="AE624" s="742"/>
      <c r="AF624" s="742"/>
      <c r="AG624" s="742"/>
      <c r="AH624" s="742"/>
      <c r="AI624" s="742"/>
      <c r="AJ624" s="742"/>
      <c r="AK624" s="742"/>
      <c r="AL624" s="742"/>
      <c r="AM624" s="742"/>
    </row>
    <row r="625" ht="13.5" customHeight="1">
      <c r="A625" s="604" t="b">
        <v>0</v>
      </c>
      <c r="B625" s="475"/>
      <c r="C625" s="475"/>
      <c r="D625" s="492"/>
      <c r="E625" s="492"/>
      <c r="F625" s="606"/>
      <c r="G625" s="617"/>
      <c r="H625" s="492"/>
      <c r="I625" s="492"/>
      <c r="J625" s="657"/>
      <c r="K625" s="618"/>
      <c r="L625" s="622"/>
      <c r="M625" s="613"/>
      <c r="N625" s="613"/>
      <c r="O625" s="610"/>
      <c r="P625" s="610"/>
      <c r="Q625" s="612">
        <f t="shared" si="1"/>
        <v>0</v>
      </c>
      <c r="R625" s="613"/>
      <c r="S625" s="612">
        <f t="shared" si="2"/>
        <v>0</v>
      </c>
      <c r="T625" s="612">
        <f t="shared" si="3"/>
        <v>0</v>
      </c>
      <c r="U625" s="613"/>
      <c r="V625" s="612">
        <f t="shared" si="4"/>
        <v>0</v>
      </c>
      <c r="W625" s="620"/>
      <c r="X625" s="742"/>
      <c r="Y625" s="742"/>
      <c r="Z625" s="742"/>
      <c r="AA625" s="742"/>
      <c r="AB625" s="742"/>
      <c r="AC625" s="742"/>
      <c r="AD625" s="742"/>
      <c r="AE625" s="742"/>
      <c r="AF625" s="742"/>
      <c r="AG625" s="742"/>
      <c r="AH625" s="742"/>
      <c r="AI625" s="742"/>
      <c r="AJ625" s="742"/>
      <c r="AK625" s="742"/>
      <c r="AL625" s="742"/>
      <c r="AM625" s="742"/>
    </row>
    <row r="626" ht="13.5" customHeight="1">
      <c r="A626" s="604" t="b">
        <v>0</v>
      </c>
      <c r="B626" s="475"/>
      <c r="C626" s="475"/>
      <c r="D626" s="492"/>
      <c r="E626" s="492"/>
      <c r="F626" s="606"/>
      <c r="G626" s="617"/>
      <c r="H626" s="492"/>
      <c r="I626" s="492"/>
      <c r="J626" s="657"/>
      <c r="K626" s="618"/>
      <c r="L626" s="622"/>
      <c r="M626" s="613"/>
      <c r="N626" s="613"/>
      <c r="O626" s="610"/>
      <c r="P626" s="610"/>
      <c r="Q626" s="612">
        <f t="shared" si="1"/>
        <v>0</v>
      </c>
      <c r="R626" s="613"/>
      <c r="S626" s="612">
        <f t="shared" si="2"/>
        <v>0</v>
      </c>
      <c r="T626" s="612">
        <f t="shared" si="3"/>
        <v>0</v>
      </c>
      <c r="U626" s="613"/>
      <c r="V626" s="612">
        <f t="shared" si="4"/>
        <v>0</v>
      </c>
      <c r="W626" s="620"/>
      <c r="X626" s="742"/>
      <c r="Y626" s="742"/>
      <c r="Z626" s="742"/>
      <c r="AA626" s="742"/>
      <c r="AB626" s="742"/>
      <c r="AC626" s="742"/>
      <c r="AD626" s="742"/>
      <c r="AE626" s="742"/>
      <c r="AF626" s="742"/>
      <c r="AG626" s="742"/>
      <c r="AH626" s="742"/>
      <c r="AI626" s="742"/>
      <c r="AJ626" s="742"/>
      <c r="AK626" s="742"/>
      <c r="AL626" s="742"/>
      <c r="AM626" s="742"/>
    </row>
    <row r="627" ht="13.5" customHeight="1">
      <c r="A627" s="604" t="b">
        <v>0</v>
      </c>
      <c r="B627" s="475"/>
      <c r="C627" s="475"/>
      <c r="D627" s="492"/>
      <c r="E627" s="492"/>
      <c r="F627" s="606"/>
      <c r="G627" s="617"/>
      <c r="H627" s="492"/>
      <c r="I627" s="492"/>
      <c r="J627" s="657"/>
      <c r="K627" s="618"/>
      <c r="L627" s="622"/>
      <c r="M627" s="613"/>
      <c r="N627" s="613"/>
      <c r="O627" s="610"/>
      <c r="P627" s="610"/>
      <c r="Q627" s="612">
        <f t="shared" si="1"/>
        <v>0</v>
      </c>
      <c r="R627" s="613"/>
      <c r="S627" s="612">
        <f t="shared" si="2"/>
        <v>0</v>
      </c>
      <c r="T627" s="612">
        <f t="shared" si="3"/>
        <v>0</v>
      </c>
      <c r="U627" s="613"/>
      <c r="V627" s="612">
        <f t="shared" si="4"/>
        <v>0</v>
      </c>
      <c r="W627" s="620"/>
      <c r="X627" s="742"/>
      <c r="Y627" s="742"/>
      <c r="Z627" s="742"/>
      <c r="AA627" s="742"/>
      <c r="AB627" s="742"/>
      <c r="AC627" s="742"/>
      <c r="AD627" s="742"/>
      <c r="AE627" s="742"/>
      <c r="AF627" s="742"/>
      <c r="AG627" s="742"/>
      <c r="AH627" s="742"/>
      <c r="AI627" s="742"/>
      <c r="AJ627" s="742"/>
      <c r="AK627" s="742"/>
      <c r="AL627" s="742"/>
      <c r="AM627" s="742"/>
    </row>
    <row r="628" ht="13.5" customHeight="1">
      <c r="A628" s="604" t="b">
        <v>0</v>
      </c>
      <c r="B628" s="475"/>
      <c r="C628" s="475"/>
      <c r="D628" s="492"/>
      <c r="E628" s="492"/>
      <c r="F628" s="606"/>
      <c r="G628" s="617"/>
      <c r="H628" s="492"/>
      <c r="I628" s="492"/>
      <c r="J628" s="657"/>
      <c r="K628" s="618"/>
      <c r="L628" s="622"/>
      <c r="M628" s="613"/>
      <c r="N628" s="613"/>
      <c r="O628" s="610"/>
      <c r="P628" s="610"/>
      <c r="Q628" s="612">
        <f t="shared" si="1"/>
        <v>0</v>
      </c>
      <c r="R628" s="613"/>
      <c r="S628" s="612">
        <f t="shared" si="2"/>
        <v>0</v>
      </c>
      <c r="T628" s="612">
        <f t="shared" si="3"/>
        <v>0</v>
      </c>
      <c r="U628" s="613"/>
      <c r="V628" s="612">
        <f t="shared" si="4"/>
        <v>0</v>
      </c>
      <c r="W628" s="620"/>
      <c r="X628" s="742"/>
      <c r="Y628" s="742"/>
      <c r="Z628" s="742"/>
      <c r="AA628" s="742"/>
      <c r="AB628" s="742"/>
      <c r="AC628" s="742"/>
      <c r="AD628" s="742"/>
      <c r="AE628" s="742"/>
      <c r="AF628" s="742"/>
      <c r="AG628" s="742"/>
      <c r="AH628" s="742"/>
      <c r="AI628" s="742"/>
      <c r="AJ628" s="742"/>
      <c r="AK628" s="742"/>
      <c r="AL628" s="742"/>
      <c r="AM628" s="742"/>
    </row>
    <row r="629" ht="13.5" customHeight="1">
      <c r="A629" s="604" t="b">
        <v>0</v>
      </c>
      <c r="B629" s="475"/>
      <c r="C629" s="475"/>
      <c r="D629" s="492"/>
      <c r="E629" s="492"/>
      <c r="F629" s="606"/>
      <c r="G629" s="617"/>
      <c r="H629" s="492"/>
      <c r="I629" s="492"/>
      <c r="J629" s="657"/>
      <c r="K629" s="618"/>
      <c r="L629" s="622"/>
      <c r="M629" s="613"/>
      <c r="N629" s="613"/>
      <c r="O629" s="610"/>
      <c r="P629" s="610"/>
      <c r="Q629" s="612">
        <f t="shared" si="1"/>
        <v>0</v>
      </c>
      <c r="R629" s="613"/>
      <c r="S629" s="612">
        <f t="shared" si="2"/>
        <v>0</v>
      </c>
      <c r="T629" s="612">
        <f t="shared" si="3"/>
        <v>0</v>
      </c>
      <c r="U629" s="613"/>
      <c r="V629" s="612">
        <f t="shared" si="4"/>
        <v>0</v>
      </c>
      <c r="W629" s="620"/>
      <c r="X629" s="742"/>
      <c r="Y629" s="742"/>
      <c r="Z629" s="742"/>
      <c r="AA629" s="742"/>
      <c r="AB629" s="742"/>
      <c r="AC629" s="742"/>
      <c r="AD629" s="742"/>
      <c r="AE629" s="742"/>
      <c r="AF629" s="742"/>
      <c r="AG629" s="742"/>
      <c r="AH629" s="742"/>
      <c r="AI629" s="742"/>
      <c r="AJ629" s="742"/>
      <c r="AK629" s="742"/>
      <c r="AL629" s="742"/>
      <c r="AM629" s="742"/>
    </row>
    <row r="630" ht="13.5" customHeight="1">
      <c r="A630" s="604" t="b">
        <v>0</v>
      </c>
      <c r="B630" s="475"/>
      <c r="C630" s="475"/>
      <c r="D630" s="492"/>
      <c r="E630" s="492"/>
      <c r="F630" s="606"/>
      <c r="G630" s="617"/>
      <c r="H630" s="492"/>
      <c r="I630" s="492"/>
      <c r="J630" s="657"/>
      <c r="K630" s="618"/>
      <c r="L630" s="622"/>
      <c r="M630" s="613"/>
      <c r="N630" s="613"/>
      <c r="O630" s="610"/>
      <c r="P630" s="610"/>
      <c r="Q630" s="612">
        <f t="shared" si="1"/>
        <v>0</v>
      </c>
      <c r="R630" s="613"/>
      <c r="S630" s="612">
        <f t="shared" si="2"/>
        <v>0</v>
      </c>
      <c r="T630" s="612">
        <f t="shared" si="3"/>
        <v>0</v>
      </c>
      <c r="U630" s="613"/>
      <c r="V630" s="612">
        <f t="shared" si="4"/>
        <v>0</v>
      </c>
      <c r="W630" s="620"/>
      <c r="X630" s="742"/>
      <c r="Y630" s="742"/>
      <c r="Z630" s="742"/>
      <c r="AA630" s="742"/>
      <c r="AB630" s="742"/>
      <c r="AC630" s="742"/>
      <c r="AD630" s="742"/>
      <c r="AE630" s="742"/>
      <c r="AF630" s="742"/>
      <c r="AG630" s="742"/>
      <c r="AH630" s="742"/>
      <c r="AI630" s="742"/>
      <c r="AJ630" s="742"/>
      <c r="AK630" s="742"/>
      <c r="AL630" s="742"/>
      <c r="AM630" s="742"/>
    </row>
    <row r="631" ht="13.5" customHeight="1">
      <c r="A631" s="604" t="b">
        <v>0</v>
      </c>
      <c r="B631" s="475"/>
      <c r="C631" s="475"/>
      <c r="D631" s="492"/>
      <c r="E631" s="492"/>
      <c r="F631" s="606"/>
      <c r="G631" s="617"/>
      <c r="H631" s="492"/>
      <c r="I631" s="492"/>
      <c r="J631" s="657"/>
      <c r="K631" s="618"/>
      <c r="L631" s="622"/>
      <c r="M631" s="613"/>
      <c r="N631" s="613"/>
      <c r="O631" s="610"/>
      <c r="P631" s="610"/>
      <c r="Q631" s="612">
        <f t="shared" si="1"/>
        <v>0</v>
      </c>
      <c r="R631" s="613"/>
      <c r="S631" s="612">
        <f t="shared" si="2"/>
        <v>0</v>
      </c>
      <c r="T631" s="612">
        <f t="shared" si="3"/>
        <v>0</v>
      </c>
      <c r="U631" s="613"/>
      <c r="V631" s="612">
        <f t="shared" si="4"/>
        <v>0</v>
      </c>
      <c r="W631" s="620"/>
      <c r="X631" s="742"/>
      <c r="Y631" s="742"/>
      <c r="Z631" s="742"/>
      <c r="AA631" s="742"/>
      <c r="AB631" s="742"/>
      <c r="AC631" s="742"/>
      <c r="AD631" s="742"/>
      <c r="AE631" s="742"/>
      <c r="AF631" s="742"/>
      <c r="AG631" s="742"/>
      <c r="AH631" s="742"/>
      <c r="AI631" s="742"/>
      <c r="AJ631" s="742"/>
      <c r="AK631" s="742"/>
      <c r="AL631" s="742"/>
      <c r="AM631" s="742"/>
    </row>
    <row r="632" ht="13.5" customHeight="1">
      <c r="A632" s="604" t="b">
        <v>0</v>
      </c>
      <c r="B632" s="475"/>
      <c r="C632" s="475"/>
      <c r="D632" s="492"/>
      <c r="E632" s="492"/>
      <c r="F632" s="606"/>
      <c r="G632" s="617"/>
      <c r="H632" s="492"/>
      <c r="I632" s="492"/>
      <c r="J632" s="657"/>
      <c r="K632" s="618"/>
      <c r="L632" s="622"/>
      <c r="M632" s="613"/>
      <c r="N632" s="613"/>
      <c r="O632" s="610"/>
      <c r="P632" s="610"/>
      <c r="Q632" s="612">
        <f t="shared" si="1"/>
        <v>0</v>
      </c>
      <c r="R632" s="613"/>
      <c r="S632" s="612">
        <f t="shared" si="2"/>
        <v>0</v>
      </c>
      <c r="T632" s="612">
        <f t="shared" si="3"/>
        <v>0</v>
      </c>
      <c r="U632" s="613"/>
      <c r="V632" s="612">
        <f t="shared" si="4"/>
        <v>0</v>
      </c>
      <c r="W632" s="620"/>
      <c r="X632" s="742"/>
      <c r="Y632" s="742"/>
      <c r="Z632" s="742"/>
      <c r="AA632" s="742"/>
      <c r="AB632" s="742"/>
      <c r="AC632" s="742"/>
      <c r="AD632" s="742"/>
      <c r="AE632" s="742"/>
      <c r="AF632" s="742"/>
      <c r="AG632" s="742"/>
      <c r="AH632" s="742"/>
      <c r="AI632" s="742"/>
      <c r="AJ632" s="742"/>
      <c r="AK632" s="742"/>
      <c r="AL632" s="742"/>
      <c r="AM632" s="742"/>
    </row>
    <row r="633" ht="13.5" customHeight="1">
      <c r="A633" s="604" t="b">
        <v>0</v>
      </c>
      <c r="B633" s="475"/>
      <c r="C633" s="475"/>
      <c r="D633" s="492"/>
      <c r="E633" s="492"/>
      <c r="F633" s="606"/>
      <c r="G633" s="617"/>
      <c r="H633" s="492"/>
      <c r="I633" s="492"/>
      <c r="J633" s="657"/>
      <c r="K633" s="618"/>
      <c r="L633" s="622"/>
      <c r="M633" s="613"/>
      <c r="N633" s="613"/>
      <c r="O633" s="610"/>
      <c r="P633" s="610"/>
      <c r="Q633" s="612">
        <f t="shared" si="1"/>
        <v>0</v>
      </c>
      <c r="R633" s="613"/>
      <c r="S633" s="612">
        <f t="shared" si="2"/>
        <v>0</v>
      </c>
      <c r="T633" s="612">
        <f t="shared" si="3"/>
        <v>0</v>
      </c>
      <c r="U633" s="613"/>
      <c r="V633" s="612">
        <f t="shared" si="4"/>
        <v>0</v>
      </c>
      <c r="W633" s="620"/>
      <c r="X633" s="742"/>
      <c r="Y633" s="742"/>
      <c r="Z633" s="742"/>
      <c r="AA633" s="742"/>
      <c r="AB633" s="742"/>
      <c r="AC633" s="742"/>
      <c r="AD633" s="742"/>
      <c r="AE633" s="742"/>
      <c r="AF633" s="742"/>
      <c r="AG633" s="742"/>
      <c r="AH633" s="742"/>
      <c r="AI633" s="742"/>
      <c r="AJ633" s="742"/>
      <c r="AK633" s="742"/>
      <c r="AL633" s="742"/>
      <c r="AM633" s="742"/>
    </row>
    <row r="634" ht="13.5" customHeight="1">
      <c r="A634" s="604" t="b">
        <v>0</v>
      </c>
      <c r="B634" s="475"/>
      <c r="C634" s="475"/>
      <c r="D634" s="492"/>
      <c r="E634" s="492"/>
      <c r="F634" s="606"/>
      <c r="G634" s="617"/>
      <c r="H634" s="492"/>
      <c r="I634" s="492"/>
      <c r="J634" s="657"/>
      <c r="K634" s="618"/>
      <c r="L634" s="622"/>
      <c r="M634" s="613"/>
      <c r="N634" s="613"/>
      <c r="O634" s="610"/>
      <c r="P634" s="610"/>
      <c r="Q634" s="612">
        <f t="shared" si="1"/>
        <v>0</v>
      </c>
      <c r="R634" s="613"/>
      <c r="S634" s="612">
        <f t="shared" si="2"/>
        <v>0</v>
      </c>
      <c r="T634" s="612">
        <f t="shared" si="3"/>
        <v>0</v>
      </c>
      <c r="U634" s="613"/>
      <c r="V634" s="612">
        <f t="shared" si="4"/>
        <v>0</v>
      </c>
      <c r="W634" s="620"/>
      <c r="X634" s="742"/>
      <c r="Y634" s="742"/>
      <c r="Z634" s="742"/>
      <c r="AA634" s="742"/>
      <c r="AB634" s="742"/>
      <c r="AC634" s="742"/>
      <c r="AD634" s="742"/>
      <c r="AE634" s="742"/>
      <c r="AF634" s="742"/>
      <c r="AG634" s="742"/>
      <c r="AH634" s="742"/>
      <c r="AI634" s="742"/>
      <c r="AJ634" s="742"/>
      <c r="AK634" s="742"/>
      <c r="AL634" s="742"/>
      <c r="AM634" s="742"/>
    </row>
    <row r="635" ht="13.5" customHeight="1">
      <c r="A635" s="604" t="b">
        <v>0</v>
      </c>
      <c r="B635" s="475"/>
      <c r="C635" s="475"/>
      <c r="D635" s="492"/>
      <c r="E635" s="492"/>
      <c r="F635" s="606"/>
      <c r="G635" s="617"/>
      <c r="H635" s="492"/>
      <c r="I635" s="492"/>
      <c r="J635" s="657"/>
      <c r="K635" s="618"/>
      <c r="L635" s="622"/>
      <c r="M635" s="613"/>
      <c r="N635" s="613"/>
      <c r="O635" s="610"/>
      <c r="P635" s="610"/>
      <c r="Q635" s="612">
        <f t="shared" si="1"/>
        <v>0</v>
      </c>
      <c r="R635" s="613"/>
      <c r="S635" s="612">
        <f t="shared" si="2"/>
        <v>0</v>
      </c>
      <c r="T635" s="612">
        <f t="shared" si="3"/>
        <v>0</v>
      </c>
      <c r="U635" s="613"/>
      <c r="V635" s="612">
        <f t="shared" si="4"/>
        <v>0</v>
      </c>
      <c r="W635" s="620"/>
      <c r="X635" s="742"/>
      <c r="Y635" s="742"/>
      <c r="Z635" s="742"/>
      <c r="AA635" s="742"/>
      <c r="AB635" s="742"/>
      <c r="AC635" s="742"/>
      <c r="AD635" s="742"/>
      <c r="AE635" s="742"/>
      <c r="AF635" s="742"/>
      <c r="AG635" s="742"/>
      <c r="AH635" s="742"/>
      <c r="AI635" s="742"/>
      <c r="AJ635" s="742"/>
      <c r="AK635" s="742"/>
      <c r="AL635" s="742"/>
      <c r="AM635" s="742"/>
    </row>
    <row r="636" ht="13.5" customHeight="1">
      <c r="A636" s="604" t="b">
        <v>0</v>
      </c>
      <c r="B636" s="475"/>
      <c r="C636" s="475"/>
      <c r="D636" s="492"/>
      <c r="E636" s="492"/>
      <c r="F636" s="606"/>
      <c r="G636" s="617"/>
      <c r="H636" s="492"/>
      <c r="I636" s="492"/>
      <c r="J636" s="657"/>
      <c r="K636" s="618"/>
      <c r="L636" s="622"/>
      <c r="M636" s="613"/>
      <c r="N636" s="613"/>
      <c r="O636" s="610"/>
      <c r="P636" s="610"/>
      <c r="Q636" s="612">
        <f t="shared" si="1"/>
        <v>0</v>
      </c>
      <c r="R636" s="613"/>
      <c r="S636" s="612">
        <f t="shared" si="2"/>
        <v>0</v>
      </c>
      <c r="T636" s="612">
        <f t="shared" si="3"/>
        <v>0</v>
      </c>
      <c r="U636" s="613"/>
      <c r="V636" s="612">
        <f t="shared" si="4"/>
        <v>0</v>
      </c>
      <c r="W636" s="620"/>
      <c r="X636" s="742"/>
      <c r="Y636" s="742"/>
      <c r="Z636" s="742"/>
      <c r="AA636" s="742"/>
      <c r="AB636" s="742"/>
      <c r="AC636" s="742"/>
      <c r="AD636" s="742"/>
      <c r="AE636" s="742"/>
      <c r="AF636" s="742"/>
      <c r="AG636" s="742"/>
      <c r="AH636" s="742"/>
      <c r="AI636" s="742"/>
      <c r="AJ636" s="742"/>
      <c r="AK636" s="742"/>
      <c r="AL636" s="742"/>
      <c r="AM636" s="742"/>
    </row>
    <row r="637" ht="13.5" customHeight="1">
      <c r="A637" s="604" t="b">
        <v>0</v>
      </c>
      <c r="B637" s="475"/>
      <c r="C637" s="475"/>
      <c r="D637" s="492"/>
      <c r="E637" s="492"/>
      <c r="F637" s="606"/>
      <c r="G637" s="617"/>
      <c r="H637" s="492"/>
      <c r="I637" s="492"/>
      <c r="J637" s="657"/>
      <c r="K637" s="618"/>
      <c r="L637" s="622"/>
      <c r="M637" s="613"/>
      <c r="N637" s="613"/>
      <c r="O637" s="610"/>
      <c r="P637" s="610"/>
      <c r="Q637" s="612">
        <f t="shared" si="1"/>
        <v>0</v>
      </c>
      <c r="R637" s="613"/>
      <c r="S637" s="612">
        <f t="shared" si="2"/>
        <v>0</v>
      </c>
      <c r="T637" s="612">
        <f t="shared" si="3"/>
        <v>0</v>
      </c>
      <c r="U637" s="613"/>
      <c r="V637" s="612">
        <f t="shared" si="4"/>
        <v>0</v>
      </c>
      <c r="W637" s="620"/>
      <c r="X637" s="742"/>
      <c r="Y637" s="742"/>
      <c r="Z637" s="742"/>
      <c r="AA637" s="742"/>
      <c r="AB637" s="742"/>
      <c r="AC637" s="742"/>
      <c r="AD637" s="742"/>
      <c r="AE637" s="742"/>
      <c r="AF637" s="742"/>
      <c r="AG637" s="742"/>
      <c r="AH637" s="742"/>
      <c r="AI637" s="742"/>
      <c r="AJ637" s="742"/>
      <c r="AK637" s="742"/>
      <c r="AL637" s="742"/>
      <c r="AM637" s="742"/>
    </row>
    <row r="638" ht="13.5" customHeight="1">
      <c r="A638" s="604" t="b">
        <v>0</v>
      </c>
      <c r="B638" s="475"/>
      <c r="C638" s="475"/>
      <c r="D638" s="492"/>
      <c r="E638" s="492"/>
      <c r="F638" s="606"/>
      <c r="G638" s="617"/>
      <c r="H638" s="492"/>
      <c r="I638" s="492"/>
      <c r="J638" s="657"/>
      <c r="K638" s="618"/>
      <c r="L638" s="622"/>
      <c r="M638" s="613"/>
      <c r="N638" s="613"/>
      <c r="O638" s="610"/>
      <c r="P638" s="610"/>
      <c r="Q638" s="612">
        <f t="shared" si="1"/>
        <v>0</v>
      </c>
      <c r="R638" s="613"/>
      <c r="S638" s="612">
        <f t="shared" si="2"/>
        <v>0</v>
      </c>
      <c r="T638" s="612">
        <f t="shared" si="3"/>
        <v>0</v>
      </c>
      <c r="U638" s="613"/>
      <c r="V638" s="612">
        <f t="shared" si="4"/>
        <v>0</v>
      </c>
      <c r="W638" s="620"/>
      <c r="X638" s="742"/>
      <c r="Y638" s="742"/>
      <c r="Z638" s="742"/>
      <c r="AA638" s="742"/>
      <c r="AB638" s="742"/>
      <c r="AC638" s="742"/>
      <c r="AD638" s="742"/>
      <c r="AE638" s="742"/>
      <c r="AF638" s="742"/>
      <c r="AG638" s="742"/>
      <c r="AH638" s="742"/>
      <c r="AI638" s="742"/>
      <c r="AJ638" s="742"/>
      <c r="AK638" s="742"/>
      <c r="AL638" s="742"/>
      <c r="AM638" s="742"/>
    </row>
    <row r="639" ht="13.5" customHeight="1">
      <c r="A639" s="604" t="b">
        <v>0</v>
      </c>
      <c r="B639" s="475"/>
      <c r="C639" s="475"/>
      <c r="D639" s="492"/>
      <c r="E639" s="492"/>
      <c r="F639" s="606"/>
      <c r="G639" s="617"/>
      <c r="H639" s="492"/>
      <c r="I639" s="492"/>
      <c r="J639" s="657"/>
      <c r="K639" s="618"/>
      <c r="L639" s="622"/>
      <c r="M639" s="613"/>
      <c r="N639" s="613"/>
      <c r="O639" s="610"/>
      <c r="P639" s="610"/>
      <c r="Q639" s="612">
        <f t="shared" si="1"/>
        <v>0</v>
      </c>
      <c r="R639" s="613"/>
      <c r="S639" s="612">
        <f t="shared" si="2"/>
        <v>0</v>
      </c>
      <c r="T639" s="612">
        <f t="shared" si="3"/>
        <v>0</v>
      </c>
      <c r="U639" s="613"/>
      <c r="V639" s="612">
        <f t="shared" si="4"/>
        <v>0</v>
      </c>
      <c r="W639" s="620"/>
      <c r="X639" s="742"/>
      <c r="Y639" s="742"/>
      <c r="Z639" s="742"/>
      <c r="AA639" s="742"/>
      <c r="AB639" s="742"/>
      <c r="AC639" s="742"/>
      <c r="AD639" s="742"/>
      <c r="AE639" s="742"/>
      <c r="AF639" s="742"/>
      <c r="AG639" s="742"/>
      <c r="AH639" s="742"/>
      <c r="AI639" s="742"/>
      <c r="AJ639" s="742"/>
      <c r="AK639" s="742"/>
      <c r="AL639" s="742"/>
      <c r="AM639" s="742"/>
    </row>
    <row r="640" ht="13.5" customHeight="1">
      <c r="A640" s="604" t="b">
        <v>0</v>
      </c>
      <c r="B640" s="475"/>
      <c r="C640" s="475"/>
      <c r="D640" s="492"/>
      <c r="E640" s="492"/>
      <c r="F640" s="606"/>
      <c r="G640" s="617"/>
      <c r="H640" s="492"/>
      <c r="I640" s="492"/>
      <c r="J640" s="657"/>
      <c r="K640" s="618"/>
      <c r="L640" s="622"/>
      <c r="M640" s="613"/>
      <c r="N640" s="613"/>
      <c r="O640" s="610"/>
      <c r="P640" s="610"/>
      <c r="Q640" s="612">
        <f t="shared" si="1"/>
        <v>0</v>
      </c>
      <c r="R640" s="613"/>
      <c r="S640" s="612">
        <f t="shared" si="2"/>
        <v>0</v>
      </c>
      <c r="T640" s="612">
        <f t="shared" si="3"/>
        <v>0</v>
      </c>
      <c r="U640" s="613"/>
      <c r="V640" s="612">
        <f t="shared" si="4"/>
        <v>0</v>
      </c>
      <c r="W640" s="620"/>
      <c r="X640" s="742"/>
      <c r="Y640" s="742"/>
      <c r="Z640" s="742"/>
      <c r="AA640" s="742"/>
      <c r="AB640" s="742"/>
      <c r="AC640" s="742"/>
      <c r="AD640" s="742"/>
      <c r="AE640" s="742"/>
      <c r="AF640" s="742"/>
      <c r="AG640" s="742"/>
      <c r="AH640" s="742"/>
      <c r="AI640" s="742"/>
      <c r="AJ640" s="742"/>
      <c r="AK640" s="742"/>
      <c r="AL640" s="742"/>
      <c r="AM640" s="742"/>
    </row>
    <row r="641" ht="13.5" customHeight="1">
      <c r="A641" s="604" t="b">
        <v>0</v>
      </c>
      <c r="B641" s="475"/>
      <c r="C641" s="475"/>
      <c r="D641" s="492"/>
      <c r="E641" s="492"/>
      <c r="F641" s="606"/>
      <c r="G641" s="617"/>
      <c r="H641" s="492"/>
      <c r="I641" s="492"/>
      <c r="J641" s="657"/>
      <c r="K641" s="618"/>
      <c r="L641" s="622"/>
      <c r="M641" s="613"/>
      <c r="N641" s="613"/>
      <c r="O641" s="610"/>
      <c r="P641" s="610"/>
      <c r="Q641" s="612">
        <f t="shared" si="1"/>
        <v>0</v>
      </c>
      <c r="R641" s="613"/>
      <c r="S641" s="612">
        <f t="shared" si="2"/>
        <v>0</v>
      </c>
      <c r="T641" s="612">
        <f t="shared" si="3"/>
        <v>0</v>
      </c>
      <c r="U641" s="613"/>
      <c r="V641" s="612">
        <f t="shared" si="4"/>
        <v>0</v>
      </c>
      <c r="W641" s="620"/>
      <c r="X641" s="742"/>
      <c r="Y641" s="742"/>
      <c r="Z641" s="742"/>
      <c r="AA641" s="742"/>
      <c r="AB641" s="742"/>
      <c r="AC641" s="742"/>
      <c r="AD641" s="742"/>
      <c r="AE641" s="742"/>
      <c r="AF641" s="742"/>
      <c r="AG641" s="742"/>
      <c r="AH641" s="742"/>
      <c r="AI641" s="742"/>
      <c r="AJ641" s="742"/>
      <c r="AK641" s="742"/>
      <c r="AL641" s="742"/>
      <c r="AM641" s="742"/>
    </row>
    <row r="642" ht="13.5" customHeight="1">
      <c r="A642" s="604" t="b">
        <v>0</v>
      </c>
      <c r="B642" s="475"/>
      <c r="C642" s="475"/>
      <c r="D642" s="492"/>
      <c r="E642" s="492"/>
      <c r="F642" s="606"/>
      <c r="G642" s="617"/>
      <c r="H642" s="492"/>
      <c r="I642" s="492"/>
      <c r="J642" s="657"/>
      <c r="K642" s="618"/>
      <c r="L642" s="622"/>
      <c r="M642" s="613"/>
      <c r="N642" s="613"/>
      <c r="O642" s="610"/>
      <c r="P642" s="610"/>
      <c r="Q642" s="612">
        <f t="shared" si="1"/>
        <v>0</v>
      </c>
      <c r="R642" s="613"/>
      <c r="S642" s="612">
        <f t="shared" si="2"/>
        <v>0</v>
      </c>
      <c r="T642" s="612">
        <f t="shared" si="3"/>
        <v>0</v>
      </c>
      <c r="U642" s="613"/>
      <c r="V642" s="612">
        <f t="shared" si="4"/>
        <v>0</v>
      </c>
      <c r="W642" s="620"/>
      <c r="X642" s="742"/>
      <c r="Y642" s="742"/>
      <c r="Z642" s="742"/>
      <c r="AA642" s="742"/>
      <c r="AB642" s="742"/>
      <c r="AC642" s="742"/>
      <c r="AD642" s="742"/>
      <c r="AE642" s="742"/>
      <c r="AF642" s="742"/>
      <c r="AG642" s="742"/>
      <c r="AH642" s="742"/>
      <c r="AI642" s="742"/>
      <c r="AJ642" s="742"/>
      <c r="AK642" s="742"/>
      <c r="AL642" s="742"/>
      <c r="AM642" s="742"/>
    </row>
    <row r="643" ht="13.5" customHeight="1">
      <c r="A643" s="604" t="b">
        <v>0</v>
      </c>
      <c r="B643" s="475"/>
      <c r="C643" s="475"/>
      <c r="D643" s="492"/>
      <c r="E643" s="492"/>
      <c r="F643" s="606"/>
      <c r="G643" s="617"/>
      <c r="H643" s="492"/>
      <c r="I643" s="492"/>
      <c r="J643" s="657"/>
      <c r="K643" s="618"/>
      <c r="L643" s="622"/>
      <c r="M643" s="613"/>
      <c r="N643" s="613"/>
      <c r="O643" s="610"/>
      <c r="P643" s="610"/>
      <c r="Q643" s="612">
        <f t="shared" si="1"/>
        <v>0</v>
      </c>
      <c r="R643" s="613"/>
      <c r="S643" s="612">
        <f t="shared" si="2"/>
        <v>0</v>
      </c>
      <c r="T643" s="612">
        <f t="shared" si="3"/>
        <v>0</v>
      </c>
      <c r="U643" s="613"/>
      <c r="V643" s="612">
        <f t="shared" si="4"/>
        <v>0</v>
      </c>
      <c r="W643" s="620"/>
      <c r="X643" s="742"/>
      <c r="Y643" s="742"/>
      <c r="Z643" s="742"/>
      <c r="AA643" s="742"/>
      <c r="AB643" s="742"/>
      <c r="AC643" s="742"/>
      <c r="AD643" s="742"/>
      <c r="AE643" s="742"/>
      <c r="AF643" s="742"/>
      <c r="AG643" s="742"/>
      <c r="AH643" s="742"/>
      <c r="AI643" s="742"/>
      <c r="AJ643" s="742"/>
      <c r="AK643" s="742"/>
      <c r="AL643" s="742"/>
      <c r="AM643" s="742"/>
    </row>
    <row r="644" ht="13.5" customHeight="1">
      <c r="A644" s="604" t="b">
        <v>0</v>
      </c>
      <c r="B644" s="475"/>
      <c r="C644" s="475"/>
      <c r="D644" s="492"/>
      <c r="E644" s="492"/>
      <c r="F644" s="606"/>
      <c r="G644" s="617"/>
      <c r="H644" s="492"/>
      <c r="I644" s="492"/>
      <c r="J644" s="657"/>
      <c r="K644" s="618"/>
      <c r="L644" s="622"/>
      <c r="M644" s="613"/>
      <c r="N644" s="613"/>
      <c r="O644" s="610"/>
      <c r="P644" s="610"/>
      <c r="Q644" s="612">
        <f t="shared" si="1"/>
        <v>0</v>
      </c>
      <c r="R644" s="613"/>
      <c r="S644" s="612">
        <f t="shared" si="2"/>
        <v>0</v>
      </c>
      <c r="T644" s="612">
        <f t="shared" si="3"/>
        <v>0</v>
      </c>
      <c r="U644" s="613"/>
      <c r="V644" s="612">
        <f t="shared" si="4"/>
        <v>0</v>
      </c>
      <c r="W644" s="620"/>
      <c r="X644" s="742"/>
      <c r="Y644" s="742"/>
      <c r="Z644" s="742"/>
      <c r="AA644" s="742"/>
      <c r="AB644" s="742"/>
      <c r="AC644" s="742"/>
      <c r="AD644" s="742"/>
      <c r="AE644" s="742"/>
      <c r="AF644" s="742"/>
      <c r="AG644" s="742"/>
      <c r="AH644" s="742"/>
      <c r="AI644" s="742"/>
      <c r="AJ644" s="742"/>
      <c r="AK644" s="742"/>
      <c r="AL644" s="742"/>
      <c r="AM644" s="742"/>
    </row>
    <row r="645" ht="13.5" customHeight="1">
      <c r="A645" s="604" t="b">
        <v>0</v>
      </c>
      <c r="B645" s="475"/>
      <c r="C645" s="475"/>
      <c r="D645" s="492"/>
      <c r="E645" s="492"/>
      <c r="F645" s="606"/>
      <c r="G645" s="617"/>
      <c r="H645" s="492"/>
      <c r="I645" s="492"/>
      <c r="J645" s="657"/>
      <c r="K645" s="618"/>
      <c r="L645" s="622"/>
      <c r="M645" s="613"/>
      <c r="N645" s="613"/>
      <c r="O645" s="610"/>
      <c r="P645" s="610"/>
      <c r="Q645" s="612">
        <f t="shared" si="1"/>
        <v>0</v>
      </c>
      <c r="R645" s="613"/>
      <c r="S645" s="612">
        <f t="shared" si="2"/>
        <v>0</v>
      </c>
      <c r="T645" s="612">
        <f t="shared" si="3"/>
        <v>0</v>
      </c>
      <c r="U645" s="613"/>
      <c r="V645" s="612">
        <f t="shared" si="4"/>
        <v>0</v>
      </c>
      <c r="W645" s="620"/>
      <c r="X645" s="742"/>
      <c r="Y645" s="742"/>
      <c r="Z645" s="742"/>
      <c r="AA645" s="742"/>
      <c r="AB645" s="742"/>
      <c r="AC645" s="742"/>
      <c r="AD645" s="742"/>
      <c r="AE645" s="742"/>
      <c r="AF645" s="742"/>
      <c r="AG645" s="742"/>
      <c r="AH645" s="742"/>
      <c r="AI645" s="742"/>
      <c r="AJ645" s="742"/>
      <c r="AK645" s="742"/>
      <c r="AL645" s="742"/>
      <c r="AM645" s="742"/>
    </row>
    <row r="646" ht="13.5" customHeight="1">
      <c r="A646" s="604" t="b">
        <v>0</v>
      </c>
      <c r="B646" s="475"/>
      <c r="C646" s="475"/>
      <c r="D646" s="492"/>
      <c r="E646" s="492"/>
      <c r="F646" s="606"/>
      <c r="G646" s="617"/>
      <c r="H646" s="492"/>
      <c r="I646" s="492"/>
      <c r="J646" s="657"/>
      <c r="K646" s="618"/>
      <c r="L646" s="622"/>
      <c r="M646" s="613"/>
      <c r="N646" s="613"/>
      <c r="O646" s="610"/>
      <c r="P646" s="610"/>
      <c r="Q646" s="612">
        <f t="shared" si="1"/>
        <v>0</v>
      </c>
      <c r="R646" s="613"/>
      <c r="S646" s="612">
        <f t="shared" si="2"/>
        <v>0</v>
      </c>
      <c r="T646" s="612">
        <f t="shared" si="3"/>
        <v>0</v>
      </c>
      <c r="U646" s="613"/>
      <c r="V646" s="612">
        <f t="shared" si="4"/>
        <v>0</v>
      </c>
      <c r="W646" s="620"/>
      <c r="X646" s="742"/>
      <c r="Y646" s="742"/>
      <c r="Z646" s="742"/>
      <c r="AA646" s="742"/>
      <c r="AB646" s="742"/>
      <c r="AC646" s="742"/>
      <c r="AD646" s="742"/>
      <c r="AE646" s="742"/>
      <c r="AF646" s="742"/>
      <c r="AG646" s="742"/>
      <c r="AH646" s="742"/>
      <c r="AI646" s="742"/>
      <c r="AJ646" s="742"/>
      <c r="AK646" s="742"/>
      <c r="AL646" s="742"/>
      <c r="AM646" s="742"/>
    </row>
    <row r="647" ht="13.5" customHeight="1">
      <c r="A647" s="604" t="b">
        <v>0</v>
      </c>
      <c r="B647" s="475"/>
      <c r="C647" s="475"/>
      <c r="D647" s="492"/>
      <c r="E647" s="492"/>
      <c r="F647" s="606"/>
      <c r="G647" s="617"/>
      <c r="H647" s="492"/>
      <c r="I647" s="492"/>
      <c r="J647" s="657"/>
      <c r="K647" s="618"/>
      <c r="L647" s="622"/>
      <c r="M647" s="613"/>
      <c r="N647" s="613"/>
      <c r="O647" s="610"/>
      <c r="P647" s="610"/>
      <c r="Q647" s="612">
        <f t="shared" si="1"/>
        <v>0</v>
      </c>
      <c r="R647" s="613"/>
      <c r="S647" s="612">
        <f t="shared" si="2"/>
        <v>0</v>
      </c>
      <c r="T647" s="612">
        <f t="shared" si="3"/>
        <v>0</v>
      </c>
      <c r="U647" s="613"/>
      <c r="V647" s="612">
        <f t="shared" si="4"/>
        <v>0</v>
      </c>
      <c r="W647" s="620"/>
      <c r="X647" s="742"/>
      <c r="Y647" s="742"/>
      <c r="Z647" s="742"/>
      <c r="AA647" s="742"/>
      <c r="AB647" s="742"/>
      <c r="AC647" s="742"/>
      <c r="AD647" s="742"/>
      <c r="AE647" s="742"/>
      <c r="AF647" s="742"/>
      <c r="AG647" s="742"/>
      <c r="AH647" s="742"/>
      <c r="AI647" s="742"/>
      <c r="AJ647" s="742"/>
      <c r="AK647" s="742"/>
      <c r="AL647" s="742"/>
      <c r="AM647" s="742"/>
    </row>
    <row r="648" ht="13.5" customHeight="1">
      <c r="A648" s="604" t="b">
        <v>0</v>
      </c>
      <c r="B648" s="475"/>
      <c r="C648" s="475"/>
      <c r="D648" s="492"/>
      <c r="E648" s="492"/>
      <c r="F648" s="606"/>
      <c r="G648" s="617"/>
      <c r="H648" s="492"/>
      <c r="I648" s="492"/>
      <c r="J648" s="657"/>
      <c r="K648" s="618"/>
      <c r="L648" s="622"/>
      <c r="M648" s="613"/>
      <c r="N648" s="613"/>
      <c r="O648" s="610"/>
      <c r="P648" s="610"/>
      <c r="Q648" s="612">
        <f t="shared" si="1"/>
        <v>0</v>
      </c>
      <c r="R648" s="613"/>
      <c r="S648" s="612">
        <f t="shared" si="2"/>
        <v>0</v>
      </c>
      <c r="T648" s="612">
        <f t="shared" si="3"/>
        <v>0</v>
      </c>
      <c r="U648" s="613"/>
      <c r="V648" s="612">
        <f t="shared" si="4"/>
        <v>0</v>
      </c>
      <c r="W648" s="620"/>
      <c r="X648" s="742"/>
      <c r="Y648" s="742"/>
      <c r="Z648" s="742"/>
      <c r="AA648" s="742"/>
      <c r="AB648" s="742"/>
      <c r="AC648" s="742"/>
      <c r="AD648" s="742"/>
      <c r="AE648" s="742"/>
      <c r="AF648" s="742"/>
      <c r="AG648" s="742"/>
      <c r="AH648" s="742"/>
      <c r="AI648" s="742"/>
      <c r="AJ648" s="742"/>
      <c r="AK648" s="742"/>
      <c r="AL648" s="742"/>
      <c r="AM648" s="742"/>
    </row>
    <row r="649" ht="13.5" customHeight="1">
      <c r="A649" s="604" t="b">
        <v>0</v>
      </c>
      <c r="B649" s="475"/>
      <c r="C649" s="475"/>
      <c r="D649" s="492"/>
      <c r="E649" s="492"/>
      <c r="F649" s="606"/>
      <c r="G649" s="617"/>
      <c r="H649" s="492"/>
      <c r="I649" s="492"/>
      <c r="J649" s="657"/>
      <c r="K649" s="618"/>
      <c r="L649" s="622"/>
      <c r="M649" s="613"/>
      <c r="N649" s="613"/>
      <c r="O649" s="610"/>
      <c r="P649" s="610"/>
      <c r="Q649" s="612">
        <f t="shared" si="1"/>
        <v>0</v>
      </c>
      <c r="R649" s="613"/>
      <c r="S649" s="612">
        <f t="shared" si="2"/>
        <v>0</v>
      </c>
      <c r="T649" s="612">
        <f t="shared" si="3"/>
        <v>0</v>
      </c>
      <c r="U649" s="613"/>
      <c r="V649" s="612">
        <f t="shared" si="4"/>
        <v>0</v>
      </c>
      <c r="W649" s="620"/>
      <c r="X649" s="742"/>
      <c r="Y649" s="742"/>
      <c r="Z649" s="742"/>
      <c r="AA649" s="742"/>
      <c r="AB649" s="742"/>
      <c r="AC649" s="742"/>
      <c r="AD649" s="742"/>
      <c r="AE649" s="742"/>
      <c r="AF649" s="742"/>
      <c r="AG649" s="742"/>
      <c r="AH649" s="742"/>
      <c r="AI649" s="742"/>
      <c r="AJ649" s="742"/>
      <c r="AK649" s="742"/>
      <c r="AL649" s="742"/>
      <c r="AM649" s="742"/>
    </row>
    <row r="650" ht="13.5" customHeight="1">
      <c r="A650" s="604" t="b">
        <v>0</v>
      </c>
      <c r="B650" s="475"/>
      <c r="C650" s="475"/>
      <c r="D650" s="492"/>
      <c r="E650" s="492"/>
      <c r="F650" s="606"/>
      <c r="G650" s="617"/>
      <c r="H650" s="492"/>
      <c r="I650" s="492"/>
      <c r="J650" s="657"/>
      <c r="K650" s="618"/>
      <c r="L650" s="622"/>
      <c r="M650" s="613"/>
      <c r="N650" s="613"/>
      <c r="O650" s="610"/>
      <c r="P650" s="610"/>
      <c r="Q650" s="612">
        <f t="shared" si="1"/>
        <v>0</v>
      </c>
      <c r="R650" s="613"/>
      <c r="S650" s="612">
        <f t="shared" si="2"/>
        <v>0</v>
      </c>
      <c r="T650" s="612">
        <f t="shared" si="3"/>
        <v>0</v>
      </c>
      <c r="U650" s="613"/>
      <c r="V650" s="612">
        <f t="shared" si="4"/>
        <v>0</v>
      </c>
      <c r="W650" s="620"/>
      <c r="X650" s="742"/>
      <c r="Y650" s="742"/>
      <c r="Z650" s="742"/>
      <c r="AA650" s="742"/>
      <c r="AB650" s="742"/>
      <c r="AC650" s="742"/>
      <c r="AD650" s="742"/>
      <c r="AE650" s="742"/>
      <c r="AF650" s="742"/>
      <c r="AG650" s="742"/>
      <c r="AH650" s="742"/>
      <c r="AI650" s="742"/>
      <c r="AJ650" s="742"/>
      <c r="AK650" s="742"/>
      <c r="AL650" s="742"/>
      <c r="AM650" s="742"/>
    </row>
    <row r="651" ht="13.5" customHeight="1">
      <c r="A651" s="604" t="b">
        <v>0</v>
      </c>
      <c r="B651" s="475"/>
      <c r="C651" s="475"/>
      <c r="D651" s="492"/>
      <c r="E651" s="492"/>
      <c r="F651" s="606"/>
      <c r="G651" s="617"/>
      <c r="H651" s="492"/>
      <c r="I651" s="492"/>
      <c r="J651" s="657"/>
      <c r="K651" s="618"/>
      <c r="L651" s="622"/>
      <c r="M651" s="613"/>
      <c r="N651" s="613"/>
      <c r="O651" s="610"/>
      <c r="P651" s="610"/>
      <c r="Q651" s="612">
        <f t="shared" si="1"/>
        <v>0</v>
      </c>
      <c r="R651" s="613"/>
      <c r="S651" s="612">
        <f t="shared" si="2"/>
        <v>0</v>
      </c>
      <c r="T651" s="612">
        <f t="shared" si="3"/>
        <v>0</v>
      </c>
      <c r="U651" s="613"/>
      <c r="V651" s="612">
        <f t="shared" si="4"/>
        <v>0</v>
      </c>
      <c r="W651" s="620"/>
      <c r="X651" s="742"/>
      <c r="Y651" s="742"/>
      <c r="Z651" s="742"/>
      <c r="AA651" s="742"/>
      <c r="AB651" s="742"/>
      <c r="AC651" s="742"/>
      <c r="AD651" s="742"/>
      <c r="AE651" s="742"/>
      <c r="AF651" s="742"/>
      <c r="AG651" s="742"/>
      <c r="AH651" s="742"/>
      <c r="AI651" s="742"/>
      <c r="AJ651" s="742"/>
      <c r="AK651" s="742"/>
      <c r="AL651" s="742"/>
      <c r="AM651" s="742"/>
    </row>
    <row r="652" ht="13.5" customHeight="1">
      <c r="A652" s="604" t="b">
        <v>0</v>
      </c>
      <c r="B652" s="475"/>
      <c r="C652" s="475"/>
      <c r="D652" s="492"/>
      <c r="E652" s="492"/>
      <c r="F652" s="606"/>
      <c r="G652" s="617"/>
      <c r="H652" s="492"/>
      <c r="I652" s="492"/>
      <c r="J652" s="657"/>
      <c r="K652" s="618"/>
      <c r="L652" s="622"/>
      <c r="M652" s="613"/>
      <c r="N652" s="613"/>
      <c r="O652" s="610"/>
      <c r="P652" s="610"/>
      <c r="Q652" s="612">
        <f t="shared" si="1"/>
        <v>0</v>
      </c>
      <c r="R652" s="613"/>
      <c r="S652" s="612">
        <f t="shared" si="2"/>
        <v>0</v>
      </c>
      <c r="T652" s="612">
        <f t="shared" si="3"/>
        <v>0</v>
      </c>
      <c r="U652" s="613"/>
      <c r="V652" s="612">
        <f t="shared" si="4"/>
        <v>0</v>
      </c>
      <c r="W652" s="620"/>
      <c r="X652" s="742"/>
      <c r="Y652" s="742"/>
      <c r="Z652" s="742"/>
      <c r="AA652" s="742"/>
      <c r="AB652" s="742"/>
      <c r="AC652" s="742"/>
      <c r="AD652" s="742"/>
      <c r="AE652" s="742"/>
      <c r="AF652" s="742"/>
      <c r="AG652" s="742"/>
      <c r="AH652" s="742"/>
      <c r="AI652" s="742"/>
      <c r="AJ652" s="742"/>
      <c r="AK652" s="742"/>
      <c r="AL652" s="742"/>
      <c r="AM652" s="742"/>
    </row>
    <row r="653" ht="13.5" customHeight="1">
      <c r="A653" s="604" t="b">
        <v>0</v>
      </c>
      <c r="B653" s="475"/>
      <c r="C653" s="475"/>
      <c r="D653" s="492"/>
      <c r="E653" s="492"/>
      <c r="F653" s="606"/>
      <c r="G653" s="617"/>
      <c r="H653" s="492"/>
      <c r="I653" s="492"/>
      <c r="J653" s="657"/>
      <c r="K653" s="618"/>
      <c r="L653" s="622"/>
      <c r="M653" s="613"/>
      <c r="N653" s="613"/>
      <c r="O653" s="610"/>
      <c r="P653" s="610"/>
      <c r="Q653" s="612">
        <f t="shared" si="1"/>
        <v>0</v>
      </c>
      <c r="R653" s="613"/>
      <c r="S653" s="612">
        <f t="shared" si="2"/>
        <v>0</v>
      </c>
      <c r="T653" s="612">
        <f t="shared" si="3"/>
        <v>0</v>
      </c>
      <c r="U653" s="613"/>
      <c r="V653" s="612">
        <f t="shared" si="4"/>
        <v>0</v>
      </c>
      <c r="W653" s="620"/>
      <c r="X653" s="742"/>
      <c r="Y653" s="742"/>
      <c r="Z653" s="742"/>
      <c r="AA653" s="742"/>
      <c r="AB653" s="742"/>
      <c r="AC653" s="742"/>
      <c r="AD653" s="742"/>
      <c r="AE653" s="742"/>
      <c r="AF653" s="742"/>
      <c r="AG653" s="742"/>
      <c r="AH653" s="742"/>
      <c r="AI653" s="742"/>
      <c r="AJ653" s="742"/>
      <c r="AK653" s="742"/>
      <c r="AL653" s="742"/>
      <c r="AM653" s="742"/>
    </row>
    <row r="654" ht="13.5" customHeight="1">
      <c r="A654" s="604" t="b">
        <v>0</v>
      </c>
      <c r="B654" s="475"/>
      <c r="C654" s="475"/>
      <c r="D654" s="492"/>
      <c r="E654" s="492"/>
      <c r="F654" s="606"/>
      <c r="G654" s="617"/>
      <c r="H654" s="492"/>
      <c r="I654" s="492"/>
      <c r="J654" s="657"/>
      <c r="K654" s="618"/>
      <c r="L654" s="622"/>
      <c r="M654" s="613"/>
      <c r="N654" s="613"/>
      <c r="O654" s="610"/>
      <c r="P654" s="610"/>
      <c r="Q654" s="612">
        <f t="shared" si="1"/>
        <v>0</v>
      </c>
      <c r="R654" s="613"/>
      <c r="S654" s="612">
        <f t="shared" si="2"/>
        <v>0</v>
      </c>
      <c r="T654" s="612">
        <f t="shared" si="3"/>
        <v>0</v>
      </c>
      <c r="U654" s="613"/>
      <c r="V654" s="612">
        <f t="shared" si="4"/>
        <v>0</v>
      </c>
      <c r="W654" s="620"/>
      <c r="X654" s="742"/>
      <c r="Y654" s="742"/>
      <c r="Z654" s="742"/>
      <c r="AA654" s="742"/>
      <c r="AB654" s="742"/>
      <c r="AC654" s="742"/>
      <c r="AD654" s="742"/>
      <c r="AE654" s="742"/>
      <c r="AF654" s="742"/>
      <c r="AG654" s="742"/>
      <c r="AH654" s="742"/>
      <c r="AI654" s="742"/>
      <c r="AJ654" s="742"/>
      <c r="AK654" s="742"/>
      <c r="AL654" s="742"/>
      <c r="AM654" s="742"/>
    </row>
    <row r="655" ht="13.5" customHeight="1">
      <c r="A655" s="604" t="b">
        <v>0</v>
      </c>
      <c r="B655" s="475"/>
      <c r="C655" s="475"/>
      <c r="D655" s="492"/>
      <c r="E655" s="492"/>
      <c r="F655" s="606"/>
      <c r="G655" s="617"/>
      <c r="H655" s="492"/>
      <c r="I655" s="492"/>
      <c r="J655" s="657"/>
      <c r="K655" s="618"/>
      <c r="L655" s="622"/>
      <c r="M655" s="613"/>
      <c r="N655" s="613"/>
      <c r="O655" s="610"/>
      <c r="P655" s="610"/>
      <c r="Q655" s="612">
        <f t="shared" si="1"/>
        <v>0</v>
      </c>
      <c r="R655" s="613"/>
      <c r="S655" s="612">
        <f t="shared" si="2"/>
        <v>0</v>
      </c>
      <c r="T655" s="612">
        <f t="shared" si="3"/>
        <v>0</v>
      </c>
      <c r="U655" s="613"/>
      <c r="V655" s="612">
        <f t="shared" si="4"/>
        <v>0</v>
      </c>
      <c r="W655" s="620"/>
      <c r="X655" s="742"/>
      <c r="Y655" s="742"/>
      <c r="Z655" s="742"/>
      <c r="AA655" s="742"/>
      <c r="AB655" s="742"/>
      <c r="AC655" s="742"/>
      <c r="AD655" s="742"/>
      <c r="AE655" s="742"/>
      <c r="AF655" s="742"/>
      <c r="AG655" s="742"/>
      <c r="AH655" s="742"/>
      <c r="AI655" s="742"/>
      <c r="AJ655" s="742"/>
      <c r="AK655" s="742"/>
      <c r="AL655" s="742"/>
      <c r="AM655" s="742"/>
    </row>
    <row r="656" ht="13.5" customHeight="1">
      <c r="A656" s="604" t="b">
        <v>0</v>
      </c>
      <c r="B656" s="475"/>
      <c r="C656" s="475"/>
      <c r="D656" s="492"/>
      <c r="E656" s="492"/>
      <c r="F656" s="606"/>
      <c r="G656" s="617"/>
      <c r="H656" s="492"/>
      <c r="I656" s="492"/>
      <c r="J656" s="657"/>
      <c r="K656" s="618"/>
      <c r="L656" s="622"/>
      <c r="M656" s="613"/>
      <c r="N656" s="613"/>
      <c r="O656" s="610"/>
      <c r="P656" s="610"/>
      <c r="Q656" s="612">
        <f t="shared" si="1"/>
        <v>0</v>
      </c>
      <c r="R656" s="613"/>
      <c r="S656" s="612">
        <f t="shared" si="2"/>
        <v>0</v>
      </c>
      <c r="T656" s="612">
        <f t="shared" si="3"/>
        <v>0</v>
      </c>
      <c r="U656" s="613"/>
      <c r="V656" s="612">
        <f t="shared" si="4"/>
        <v>0</v>
      </c>
      <c r="W656" s="620"/>
      <c r="X656" s="742"/>
      <c r="Y656" s="742"/>
      <c r="Z656" s="742"/>
      <c r="AA656" s="742"/>
      <c r="AB656" s="742"/>
      <c r="AC656" s="742"/>
      <c r="AD656" s="742"/>
      <c r="AE656" s="742"/>
      <c r="AF656" s="742"/>
      <c r="AG656" s="742"/>
      <c r="AH656" s="742"/>
      <c r="AI656" s="742"/>
      <c r="AJ656" s="742"/>
      <c r="AK656" s="742"/>
      <c r="AL656" s="742"/>
      <c r="AM656" s="742"/>
    </row>
    <row r="657" ht="13.5" customHeight="1">
      <c r="A657" s="604" t="b">
        <v>0</v>
      </c>
      <c r="B657" s="475"/>
      <c r="C657" s="475"/>
      <c r="D657" s="492"/>
      <c r="E657" s="492"/>
      <c r="F657" s="606"/>
      <c r="G657" s="617"/>
      <c r="H657" s="492"/>
      <c r="I657" s="492"/>
      <c r="J657" s="657"/>
      <c r="K657" s="618"/>
      <c r="L657" s="622"/>
      <c r="M657" s="613"/>
      <c r="N657" s="613"/>
      <c r="O657" s="610"/>
      <c r="P657" s="610"/>
      <c r="Q657" s="612">
        <f t="shared" si="1"/>
        <v>0</v>
      </c>
      <c r="R657" s="613"/>
      <c r="S657" s="612">
        <f t="shared" si="2"/>
        <v>0</v>
      </c>
      <c r="T657" s="612">
        <f t="shared" si="3"/>
        <v>0</v>
      </c>
      <c r="U657" s="613"/>
      <c r="V657" s="612">
        <f t="shared" si="4"/>
        <v>0</v>
      </c>
      <c r="W657" s="620"/>
      <c r="X657" s="742"/>
      <c r="Y657" s="742"/>
      <c r="Z657" s="742"/>
      <c r="AA657" s="742"/>
      <c r="AB657" s="742"/>
      <c r="AC657" s="742"/>
      <c r="AD657" s="742"/>
      <c r="AE657" s="742"/>
      <c r="AF657" s="742"/>
      <c r="AG657" s="742"/>
      <c r="AH657" s="742"/>
      <c r="AI657" s="742"/>
      <c r="AJ657" s="742"/>
      <c r="AK657" s="742"/>
      <c r="AL657" s="742"/>
      <c r="AM657" s="742"/>
    </row>
    <row r="658" ht="13.5" customHeight="1">
      <c r="A658" s="604" t="b">
        <v>0</v>
      </c>
      <c r="B658" s="475"/>
      <c r="C658" s="475"/>
      <c r="D658" s="492"/>
      <c r="E658" s="492"/>
      <c r="F658" s="606"/>
      <c r="G658" s="617"/>
      <c r="H658" s="492"/>
      <c r="I658" s="492"/>
      <c r="J658" s="657"/>
      <c r="K658" s="618"/>
      <c r="L658" s="622"/>
      <c r="M658" s="613"/>
      <c r="N658" s="613"/>
      <c r="O658" s="610"/>
      <c r="P658" s="610"/>
      <c r="Q658" s="612">
        <f t="shared" si="1"/>
        <v>0</v>
      </c>
      <c r="R658" s="613"/>
      <c r="S658" s="612">
        <f t="shared" si="2"/>
        <v>0</v>
      </c>
      <c r="T658" s="612">
        <f t="shared" si="3"/>
        <v>0</v>
      </c>
      <c r="U658" s="613"/>
      <c r="V658" s="612">
        <f t="shared" si="4"/>
        <v>0</v>
      </c>
      <c r="W658" s="620"/>
      <c r="X658" s="742"/>
      <c r="Y658" s="742"/>
      <c r="Z658" s="742"/>
      <c r="AA658" s="742"/>
      <c r="AB658" s="742"/>
      <c r="AC658" s="742"/>
      <c r="AD658" s="742"/>
      <c r="AE658" s="742"/>
      <c r="AF658" s="742"/>
      <c r="AG658" s="742"/>
      <c r="AH658" s="742"/>
      <c r="AI658" s="742"/>
      <c r="AJ658" s="742"/>
      <c r="AK658" s="742"/>
      <c r="AL658" s="742"/>
      <c r="AM658" s="742"/>
    </row>
    <row r="659" ht="13.5" customHeight="1">
      <c r="A659" s="604" t="b">
        <v>0</v>
      </c>
      <c r="B659" s="475"/>
      <c r="C659" s="475"/>
      <c r="D659" s="492"/>
      <c r="E659" s="492"/>
      <c r="F659" s="606"/>
      <c r="G659" s="617"/>
      <c r="H659" s="492"/>
      <c r="I659" s="492"/>
      <c r="J659" s="657"/>
      <c r="K659" s="618"/>
      <c r="L659" s="622"/>
      <c r="M659" s="613"/>
      <c r="N659" s="613"/>
      <c r="O659" s="610"/>
      <c r="P659" s="610"/>
      <c r="Q659" s="612">
        <f t="shared" si="1"/>
        <v>0</v>
      </c>
      <c r="R659" s="613"/>
      <c r="S659" s="612">
        <f t="shared" si="2"/>
        <v>0</v>
      </c>
      <c r="T659" s="612">
        <f t="shared" si="3"/>
        <v>0</v>
      </c>
      <c r="U659" s="613"/>
      <c r="V659" s="612">
        <f t="shared" si="4"/>
        <v>0</v>
      </c>
      <c r="W659" s="620"/>
      <c r="X659" s="742"/>
      <c r="Y659" s="742"/>
      <c r="Z659" s="742"/>
      <c r="AA659" s="742"/>
      <c r="AB659" s="742"/>
      <c r="AC659" s="742"/>
      <c r="AD659" s="742"/>
      <c r="AE659" s="742"/>
      <c r="AF659" s="742"/>
      <c r="AG659" s="742"/>
      <c r="AH659" s="742"/>
      <c r="AI659" s="742"/>
      <c r="AJ659" s="742"/>
      <c r="AK659" s="742"/>
      <c r="AL659" s="742"/>
      <c r="AM659" s="742"/>
    </row>
    <row r="660" ht="13.5" customHeight="1">
      <c r="A660" s="604" t="b">
        <v>0</v>
      </c>
      <c r="B660" s="475"/>
      <c r="C660" s="475"/>
      <c r="D660" s="492"/>
      <c r="E660" s="492"/>
      <c r="F660" s="606"/>
      <c r="G660" s="617"/>
      <c r="H660" s="492"/>
      <c r="I660" s="492"/>
      <c r="J660" s="657"/>
      <c r="K660" s="618"/>
      <c r="L660" s="622"/>
      <c r="M660" s="613"/>
      <c r="N660" s="613"/>
      <c r="O660" s="610"/>
      <c r="P660" s="610"/>
      <c r="Q660" s="612">
        <f t="shared" si="1"/>
        <v>0</v>
      </c>
      <c r="R660" s="613"/>
      <c r="S660" s="612">
        <f t="shared" si="2"/>
        <v>0</v>
      </c>
      <c r="T660" s="612">
        <f t="shared" si="3"/>
        <v>0</v>
      </c>
      <c r="U660" s="613"/>
      <c r="V660" s="612">
        <f t="shared" si="4"/>
        <v>0</v>
      </c>
      <c r="W660" s="620"/>
      <c r="X660" s="742"/>
      <c r="Y660" s="742"/>
      <c r="Z660" s="742"/>
      <c r="AA660" s="742"/>
      <c r="AB660" s="742"/>
      <c r="AC660" s="742"/>
      <c r="AD660" s="742"/>
      <c r="AE660" s="742"/>
      <c r="AF660" s="742"/>
      <c r="AG660" s="742"/>
      <c r="AH660" s="742"/>
      <c r="AI660" s="742"/>
      <c r="AJ660" s="742"/>
      <c r="AK660" s="742"/>
      <c r="AL660" s="742"/>
      <c r="AM660" s="742"/>
    </row>
    <row r="661" ht="13.5" customHeight="1">
      <c r="A661" s="604" t="b">
        <v>0</v>
      </c>
      <c r="B661" s="475"/>
      <c r="C661" s="475"/>
      <c r="D661" s="492"/>
      <c r="E661" s="492"/>
      <c r="F661" s="606"/>
      <c r="G661" s="617"/>
      <c r="H661" s="492"/>
      <c r="I661" s="492"/>
      <c r="J661" s="657"/>
      <c r="K661" s="618"/>
      <c r="L661" s="622"/>
      <c r="M661" s="613"/>
      <c r="N661" s="613"/>
      <c r="O661" s="610"/>
      <c r="P661" s="610"/>
      <c r="Q661" s="612">
        <f t="shared" si="1"/>
        <v>0</v>
      </c>
      <c r="R661" s="613"/>
      <c r="S661" s="612">
        <f t="shared" si="2"/>
        <v>0</v>
      </c>
      <c r="T661" s="612">
        <f t="shared" si="3"/>
        <v>0</v>
      </c>
      <c r="U661" s="613"/>
      <c r="V661" s="612">
        <f t="shared" si="4"/>
        <v>0</v>
      </c>
      <c r="W661" s="620"/>
      <c r="X661" s="742"/>
      <c r="Y661" s="742"/>
      <c r="Z661" s="742"/>
      <c r="AA661" s="742"/>
      <c r="AB661" s="742"/>
      <c r="AC661" s="742"/>
      <c r="AD661" s="742"/>
      <c r="AE661" s="742"/>
      <c r="AF661" s="742"/>
      <c r="AG661" s="742"/>
      <c r="AH661" s="742"/>
      <c r="AI661" s="742"/>
      <c r="AJ661" s="742"/>
      <c r="AK661" s="742"/>
      <c r="AL661" s="742"/>
      <c r="AM661" s="742"/>
    </row>
    <row r="662" ht="13.5" customHeight="1">
      <c r="A662" s="604" t="b">
        <v>0</v>
      </c>
      <c r="B662" s="475"/>
      <c r="C662" s="475"/>
      <c r="D662" s="492"/>
      <c r="E662" s="492"/>
      <c r="F662" s="606"/>
      <c r="G662" s="617"/>
      <c r="H662" s="492"/>
      <c r="I662" s="492"/>
      <c r="J662" s="657"/>
      <c r="K662" s="618"/>
      <c r="L662" s="622"/>
      <c r="M662" s="613"/>
      <c r="N662" s="613"/>
      <c r="O662" s="610"/>
      <c r="P662" s="610"/>
      <c r="Q662" s="612">
        <f t="shared" si="1"/>
        <v>0</v>
      </c>
      <c r="R662" s="613"/>
      <c r="S662" s="612">
        <f t="shared" si="2"/>
        <v>0</v>
      </c>
      <c r="T662" s="612">
        <f t="shared" si="3"/>
        <v>0</v>
      </c>
      <c r="U662" s="613"/>
      <c r="V662" s="612">
        <f t="shared" si="4"/>
        <v>0</v>
      </c>
      <c r="W662" s="620"/>
      <c r="X662" s="742"/>
      <c r="Y662" s="742"/>
      <c r="Z662" s="742"/>
      <c r="AA662" s="742"/>
      <c r="AB662" s="742"/>
      <c r="AC662" s="742"/>
      <c r="AD662" s="742"/>
      <c r="AE662" s="742"/>
      <c r="AF662" s="742"/>
      <c r="AG662" s="742"/>
      <c r="AH662" s="742"/>
      <c r="AI662" s="742"/>
      <c r="AJ662" s="742"/>
      <c r="AK662" s="742"/>
      <c r="AL662" s="742"/>
      <c r="AM662" s="742"/>
    </row>
    <row r="663" ht="13.5" customHeight="1">
      <c r="A663" s="604" t="b">
        <v>0</v>
      </c>
      <c r="B663" s="475"/>
      <c r="C663" s="475"/>
      <c r="D663" s="492"/>
      <c r="E663" s="492"/>
      <c r="F663" s="606"/>
      <c r="G663" s="617"/>
      <c r="H663" s="492"/>
      <c r="I663" s="492"/>
      <c r="J663" s="657"/>
      <c r="K663" s="618"/>
      <c r="L663" s="622"/>
      <c r="M663" s="613"/>
      <c r="N663" s="613"/>
      <c r="O663" s="610"/>
      <c r="P663" s="610"/>
      <c r="Q663" s="612">
        <f t="shared" si="1"/>
        <v>0</v>
      </c>
      <c r="R663" s="613"/>
      <c r="S663" s="612">
        <f t="shared" si="2"/>
        <v>0</v>
      </c>
      <c r="T663" s="612">
        <f t="shared" si="3"/>
        <v>0</v>
      </c>
      <c r="U663" s="613"/>
      <c r="V663" s="612">
        <f t="shared" si="4"/>
        <v>0</v>
      </c>
      <c r="W663" s="620"/>
      <c r="X663" s="742"/>
      <c r="Y663" s="742"/>
      <c r="Z663" s="742"/>
      <c r="AA663" s="742"/>
      <c r="AB663" s="742"/>
      <c r="AC663" s="742"/>
      <c r="AD663" s="742"/>
      <c r="AE663" s="742"/>
      <c r="AF663" s="742"/>
      <c r="AG663" s="742"/>
      <c r="AH663" s="742"/>
      <c r="AI663" s="742"/>
      <c r="AJ663" s="742"/>
      <c r="AK663" s="742"/>
      <c r="AL663" s="742"/>
      <c r="AM663" s="742"/>
    </row>
    <row r="664" ht="13.5" customHeight="1">
      <c r="A664" s="604" t="b">
        <v>0</v>
      </c>
      <c r="B664" s="475"/>
      <c r="C664" s="475"/>
      <c r="D664" s="492"/>
      <c r="E664" s="492"/>
      <c r="F664" s="606"/>
      <c r="G664" s="617"/>
      <c r="H664" s="492"/>
      <c r="I664" s="492"/>
      <c r="J664" s="657"/>
      <c r="K664" s="618"/>
      <c r="L664" s="622"/>
      <c r="M664" s="613"/>
      <c r="N664" s="613"/>
      <c r="O664" s="610"/>
      <c r="P664" s="610"/>
      <c r="Q664" s="612">
        <f t="shared" si="1"/>
        <v>0</v>
      </c>
      <c r="R664" s="613"/>
      <c r="S664" s="612">
        <f t="shared" si="2"/>
        <v>0</v>
      </c>
      <c r="T664" s="612">
        <f t="shared" si="3"/>
        <v>0</v>
      </c>
      <c r="U664" s="613"/>
      <c r="V664" s="612">
        <f t="shared" si="4"/>
        <v>0</v>
      </c>
      <c r="W664" s="620"/>
      <c r="X664" s="742"/>
      <c r="Y664" s="742"/>
      <c r="Z664" s="742"/>
      <c r="AA664" s="742"/>
      <c r="AB664" s="742"/>
      <c r="AC664" s="742"/>
      <c r="AD664" s="742"/>
      <c r="AE664" s="742"/>
      <c r="AF664" s="742"/>
      <c r="AG664" s="742"/>
      <c r="AH664" s="742"/>
      <c r="AI664" s="742"/>
      <c r="AJ664" s="742"/>
      <c r="AK664" s="742"/>
      <c r="AL664" s="742"/>
      <c r="AM664" s="742"/>
    </row>
    <row r="665" ht="13.5" customHeight="1">
      <c r="A665" s="604" t="b">
        <v>0</v>
      </c>
      <c r="B665" s="475"/>
      <c r="C665" s="475"/>
      <c r="D665" s="492"/>
      <c r="E665" s="492"/>
      <c r="F665" s="606"/>
      <c r="G665" s="617"/>
      <c r="H665" s="492"/>
      <c r="I665" s="492"/>
      <c r="J665" s="657"/>
      <c r="K665" s="618"/>
      <c r="L665" s="622"/>
      <c r="M665" s="613"/>
      <c r="N665" s="613"/>
      <c r="O665" s="610"/>
      <c r="P665" s="610"/>
      <c r="Q665" s="612">
        <f t="shared" si="1"/>
        <v>0</v>
      </c>
      <c r="R665" s="613"/>
      <c r="S665" s="612">
        <f t="shared" si="2"/>
        <v>0</v>
      </c>
      <c r="T665" s="612">
        <f t="shared" si="3"/>
        <v>0</v>
      </c>
      <c r="U665" s="613"/>
      <c r="V665" s="612">
        <f t="shared" si="4"/>
        <v>0</v>
      </c>
      <c r="W665" s="620"/>
      <c r="X665" s="742"/>
      <c r="Y665" s="742"/>
      <c r="Z665" s="742"/>
      <c r="AA665" s="742"/>
      <c r="AB665" s="742"/>
      <c r="AC665" s="742"/>
      <c r="AD665" s="742"/>
      <c r="AE665" s="742"/>
      <c r="AF665" s="742"/>
      <c r="AG665" s="742"/>
      <c r="AH665" s="742"/>
      <c r="AI665" s="742"/>
      <c r="AJ665" s="742"/>
      <c r="AK665" s="742"/>
      <c r="AL665" s="742"/>
      <c r="AM665" s="742"/>
    </row>
    <row r="666" ht="13.5" customHeight="1">
      <c r="A666" s="604" t="b">
        <v>0</v>
      </c>
      <c r="B666" s="475"/>
      <c r="C666" s="475"/>
      <c r="D666" s="492"/>
      <c r="E666" s="492"/>
      <c r="F666" s="606"/>
      <c r="G666" s="617"/>
      <c r="H666" s="492"/>
      <c r="I666" s="492"/>
      <c r="J666" s="657"/>
      <c r="K666" s="618"/>
      <c r="L666" s="622"/>
      <c r="M666" s="613"/>
      <c r="N666" s="613"/>
      <c r="O666" s="610"/>
      <c r="P666" s="610"/>
      <c r="Q666" s="612">
        <f t="shared" si="1"/>
        <v>0</v>
      </c>
      <c r="R666" s="613"/>
      <c r="S666" s="612">
        <f t="shared" si="2"/>
        <v>0</v>
      </c>
      <c r="T666" s="612">
        <f t="shared" si="3"/>
        <v>0</v>
      </c>
      <c r="U666" s="613"/>
      <c r="V666" s="612">
        <f t="shared" si="4"/>
        <v>0</v>
      </c>
      <c r="W666" s="620"/>
      <c r="X666" s="742"/>
      <c r="Y666" s="742"/>
      <c r="Z666" s="742"/>
      <c r="AA666" s="742"/>
      <c r="AB666" s="742"/>
      <c r="AC666" s="742"/>
      <c r="AD666" s="742"/>
      <c r="AE666" s="742"/>
      <c r="AF666" s="742"/>
      <c r="AG666" s="742"/>
      <c r="AH666" s="742"/>
      <c r="AI666" s="742"/>
      <c r="AJ666" s="742"/>
      <c r="AK666" s="742"/>
      <c r="AL666" s="742"/>
      <c r="AM666" s="742"/>
    </row>
    <row r="667" ht="13.5" customHeight="1">
      <c r="A667" s="604" t="b">
        <v>0</v>
      </c>
      <c r="B667" s="475"/>
      <c r="C667" s="475"/>
      <c r="D667" s="492"/>
      <c r="E667" s="492"/>
      <c r="F667" s="606"/>
      <c r="G667" s="617"/>
      <c r="H667" s="492"/>
      <c r="I667" s="492"/>
      <c r="J667" s="657"/>
      <c r="K667" s="618"/>
      <c r="L667" s="622"/>
      <c r="M667" s="613"/>
      <c r="N667" s="613"/>
      <c r="O667" s="610"/>
      <c r="P667" s="610"/>
      <c r="Q667" s="612">
        <f t="shared" si="1"/>
        <v>0</v>
      </c>
      <c r="R667" s="613"/>
      <c r="S667" s="612">
        <f t="shared" si="2"/>
        <v>0</v>
      </c>
      <c r="T667" s="612">
        <f t="shared" si="3"/>
        <v>0</v>
      </c>
      <c r="U667" s="613"/>
      <c r="V667" s="612">
        <f t="shared" si="4"/>
        <v>0</v>
      </c>
      <c r="W667" s="620"/>
      <c r="X667" s="742"/>
      <c r="Y667" s="742"/>
      <c r="Z667" s="742"/>
      <c r="AA667" s="742"/>
      <c r="AB667" s="742"/>
      <c r="AC667" s="742"/>
      <c r="AD667" s="742"/>
      <c r="AE667" s="742"/>
      <c r="AF667" s="742"/>
      <c r="AG667" s="742"/>
      <c r="AH667" s="742"/>
      <c r="AI667" s="742"/>
      <c r="AJ667" s="742"/>
      <c r="AK667" s="742"/>
      <c r="AL667" s="742"/>
      <c r="AM667" s="742"/>
    </row>
    <row r="668" ht="13.5" customHeight="1">
      <c r="A668" s="604" t="b">
        <v>0</v>
      </c>
      <c r="B668" s="475"/>
      <c r="C668" s="475"/>
      <c r="D668" s="492"/>
      <c r="E668" s="492"/>
      <c r="F668" s="606"/>
      <c r="G668" s="617"/>
      <c r="H668" s="492"/>
      <c r="I668" s="492"/>
      <c r="J668" s="657"/>
      <c r="K668" s="618"/>
      <c r="L668" s="622"/>
      <c r="M668" s="613"/>
      <c r="N668" s="613"/>
      <c r="O668" s="610"/>
      <c r="P668" s="610"/>
      <c r="Q668" s="612">
        <f t="shared" si="1"/>
        <v>0</v>
      </c>
      <c r="R668" s="613"/>
      <c r="S668" s="612">
        <f t="shared" si="2"/>
        <v>0</v>
      </c>
      <c r="T668" s="612">
        <f t="shared" si="3"/>
        <v>0</v>
      </c>
      <c r="U668" s="613"/>
      <c r="V668" s="612">
        <f t="shared" si="4"/>
        <v>0</v>
      </c>
      <c r="W668" s="620"/>
      <c r="X668" s="742"/>
      <c r="Y668" s="742"/>
      <c r="Z668" s="742"/>
      <c r="AA668" s="742"/>
      <c r="AB668" s="742"/>
      <c r="AC668" s="742"/>
      <c r="AD668" s="742"/>
      <c r="AE668" s="742"/>
      <c r="AF668" s="742"/>
      <c r="AG668" s="742"/>
      <c r="AH668" s="742"/>
      <c r="AI668" s="742"/>
      <c r="AJ668" s="742"/>
      <c r="AK668" s="742"/>
      <c r="AL668" s="742"/>
      <c r="AM668" s="742"/>
    </row>
    <row r="669" ht="13.5" customHeight="1">
      <c r="A669" s="604" t="b">
        <v>0</v>
      </c>
      <c r="B669" s="475"/>
      <c r="C669" s="475"/>
      <c r="D669" s="492"/>
      <c r="E669" s="492"/>
      <c r="F669" s="606"/>
      <c r="G669" s="617"/>
      <c r="H669" s="492"/>
      <c r="I669" s="492"/>
      <c r="J669" s="657"/>
      <c r="K669" s="618"/>
      <c r="L669" s="622"/>
      <c r="M669" s="613"/>
      <c r="N669" s="613"/>
      <c r="O669" s="610"/>
      <c r="P669" s="610"/>
      <c r="Q669" s="612">
        <f t="shared" si="1"/>
        <v>0</v>
      </c>
      <c r="R669" s="613"/>
      <c r="S669" s="612">
        <f t="shared" si="2"/>
        <v>0</v>
      </c>
      <c r="T669" s="612">
        <f t="shared" si="3"/>
        <v>0</v>
      </c>
      <c r="U669" s="613"/>
      <c r="V669" s="612">
        <f t="shared" si="4"/>
        <v>0</v>
      </c>
      <c r="W669" s="620"/>
      <c r="X669" s="742"/>
      <c r="Y669" s="742"/>
      <c r="Z669" s="742"/>
      <c r="AA669" s="742"/>
      <c r="AB669" s="742"/>
      <c r="AC669" s="742"/>
      <c r="AD669" s="742"/>
      <c r="AE669" s="742"/>
      <c r="AF669" s="742"/>
      <c r="AG669" s="742"/>
      <c r="AH669" s="742"/>
      <c r="AI669" s="742"/>
      <c r="AJ669" s="742"/>
      <c r="AK669" s="742"/>
      <c r="AL669" s="742"/>
      <c r="AM669" s="742"/>
    </row>
    <row r="670" ht="13.5" customHeight="1">
      <c r="A670" s="604" t="b">
        <v>0</v>
      </c>
      <c r="B670" s="475"/>
      <c r="C670" s="475"/>
      <c r="D670" s="492"/>
      <c r="E670" s="492"/>
      <c r="F670" s="606"/>
      <c r="G670" s="617"/>
      <c r="H670" s="492"/>
      <c r="I670" s="492"/>
      <c r="J670" s="657"/>
      <c r="K670" s="618"/>
      <c r="L670" s="622"/>
      <c r="M670" s="613"/>
      <c r="N670" s="613"/>
      <c r="O670" s="610"/>
      <c r="P670" s="610"/>
      <c r="Q670" s="612">
        <f t="shared" si="1"/>
        <v>0</v>
      </c>
      <c r="R670" s="613"/>
      <c r="S670" s="612">
        <f t="shared" si="2"/>
        <v>0</v>
      </c>
      <c r="T670" s="612">
        <f t="shared" si="3"/>
        <v>0</v>
      </c>
      <c r="U670" s="613"/>
      <c r="V670" s="612">
        <f t="shared" si="4"/>
        <v>0</v>
      </c>
      <c r="W670" s="620"/>
      <c r="X670" s="742"/>
      <c r="Y670" s="742"/>
      <c r="Z670" s="742"/>
      <c r="AA670" s="742"/>
      <c r="AB670" s="742"/>
      <c r="AC670" s="742"/>
      <c r="AD670" s="742"/>
      <c r="AE670" s="742"/>
      <c r="AF670" s="742"/>
      <c r="AG670" s="742"/>
      <c r="AH670" s="742"/>
      <c r="AI670" s="742"/>
      <c r="AJ670" s="742"/>
      <c r="AK670" s="742"/>
      <c r="AL670" s="742"/>
      <c r="AM670" s="742"/>
    </row>
    <row r="671" ht="13.5" customHeight="1">
      <c r="A671" s="604" t="b">
        <v>0</v>
      </c>
      <c r="B671" s="475"/>
      <c r="C671" s="475"/>
      <c r="D671" s="492"/>
      <c r="E671" s="492"/>
      <c r="F671" s="606"/>
      <c r="G671" s="617"/>
      <c r="H671" s="492"/>
      <c r="I671" s="492"/>
      <c r="J671" s="657"/>
      <c r="K671" s="618"/>
      <c r="L671" s="622"/>
      <c r="M671" s="613"/>
      <c r="N671" s="613"/>
      <c r="O671" s="610"/>
      <c r="P671" s="610"/>
      <c r="Q671" s="612">
        <f t="shared" si="1"/>
        <v>0</v>
      </c>
      <c r="R671" s="613"/>
      <c r="S671" s="612">
        <f t="shared" si="2"/>
        <v>0</v>
      </c>
      <c r="T671" s="612">
        <f t="shared" si="3"/>
        <v>0</v>
      </c>
      <c r="U671" s="613"/>
      <c r="V671" s="612">
        <f t="shared" si="4"/>
        <v>0</v>
      </c>
      <c r="W671" s="620"/>
      <c r="X671" s="742"/>
      <c r="Y671" s="742"/>
      <c r="Z671" s="742"/>
      <c r="AA671" s="742"/>
      <c r="AB671" s="742"/>
      <c r="AC671" s="742"/>
      <c r="AD671" s="742"/>
      <c r="AE671" s="742"/>
      <c r="AF671" s="742"/>
      <c r="AG671" s="742"/>
      <c r="AH671" s="742"/>
      <c r="AI671" s="742"/>
      <c r="AJ671" s="742"/>
      <c r="AK671" s="742"/>
      <c r="AL671" s="742"/>
      <c r="AM671" s="742"/>
    </row>
    <row r="672" ht="13.5" customHeight="1">
      <c r="A672" s="604" t="b">
        <v>0</v>
      </c>
      <c r="B672" s="475"/>
      <c r="C672" s="475"/>
      <c r="D672" s="492"/>
      <c r="E672" s="492"/>
      <c r="F672" s="606"/>
      <c r="G672" s="617"/>
      <c r="H672" s="492"/>
      <c r="I672" s="492"/>
      <c r="J672" s="657"/>
      <c r="K672" s="618"/>
      <c r="L672" s="622"/>
      <c r="M672" s="613"/>
      <c r="N672" s="613"/>
      <c r="O672" s="610"/>
      <c r="P672" s="610"/>
      <c r="Q672" s="612">
        <f t="shared" si="1"/>
        <v>0</v>
      </c>
      <c r="R672" s="613"/>
      <c r="S672" s="612">
        <f t="shared" si="2"/>
        <v>0</v>
      </c>
      <c r="T672" s="612">
        <f t="shared" si="3"/>
        <v>0</v>
      </c>
      <c r="U672" s="613"/>
      <c r="V672" s="612">
        <f t="shared" si="4"/>
        <v>0</v>
      </c>
      <c r="W672" s="620"/>
      <c r="X672" s="742"/>
      <c r="Y672" s="742"/>
      <c r="Z672" s="742"/>
      <c r="AA672" s="742"/>
      <c r="AB672" s="742"/>
      <c r="AC672" s="742"/>
      <c r="AD672" s="742"/>
      <c r="AE672" s="742"/>
      <c r="AF672" s="742"/>
      <c r="AG672" s="742"/>
      <c r="AH672" s="742"/>
      <c r="AI672" s="742"/>
      <c r="AJ672" s="742"/>
      <c r="AK672" s="742"/>
      <c r="AL672" s="742"/>
      <c r="AM672" s="742"/>
    </row>
    <row r="673" ht="13.5" customHeight="1">
      <c r="A673" s="604" t="b">
        <v>0</v>
      </c>
      <c r="B673" s="475"/>
      <c r="C673" s="475"/>
      <c r="D673" s="492"/>
      <c r="E673" s="492"/>
      <c r="F673" s="606"/>
      <c r="G673" s="617"/>
      <c r="H673" s="492"/>
      <c r="I673" s="492"/>
      <c r="J673" s="657"/>
      <c r="K673" s="618"/>
      <c r="L673" s="622"/>
      <c r="M673" s="613"/>
      <c r="N673" s="613"/>
      <c r="O673" s="610"/>
      <c r="P673" s="610"/>
      <c r="Q673" s="612">
        <f t="shared" si="1"/>
        <v>0</v>
      </c>
      <c r="R673" s="613"/>
      <c r="S673" s="612">
        <f t="shared" si="2"/>
        <v>0</v>
      </c>
      <c r="T673" s="612">
        <f t="shared" si="3"/>
        <v>0</v>
      </c>
      <c r="U673" s="613"/>
      <c r="V673" s="612">
        <f t="shared" si="4"/>
        <v>0</v>
      </c>
      <c r="W673" s="620"/>
      <c r="X673" s="742"/>
      <c r="Y673" s="742"/>
      <c r="Z673" s="742"/>
      <c r="AA673" s="742"/>
      <c r="AB673" s="742"/>
      <c r="AC673" s="742"/>
      <c r="AD673" s="742"/>
      <c r="AE673" s="742"/>
      <c r="AF673" s="742"/>
      <c r="AG673" s="742"/>
      <c r="AH673" s="742"/>
      <c r="AI673" s="742"/>
      <c r="AJ673" s="742"/>
      <c r="AK673" s="742"/>
      <c r="AL673" s="742"/>
      <c r="AM673" s="742"/>
    </row>
    <row r="674" ht="13.5" customHeight="1">
      <c r="A674" s="604" t="b">
        <v>0</v>
      </c>
      <c r="B674" s="475"/>
      <c r="C674" s="475"/>
      <c r="D674" s="492"/>
      <c r="E674" s="492"/>
      <c r="F674" s="606"/>
      <c r="G674" s="617"/>
      <c r="H674" s="492"/>
      <c r="I674" s="492"/>
      <c r="J674" s="657"/>
      <c r="K674" s="618"/>
      <c r="L674" s="622"/>
      <c r="M674" s="613"/>
      <c r="N674" s="613"/>
      <c r="O674" s="610"/>
      <c r="P674" s="610"/>
      <c r="Q674" s="612">
        <f t="shared" si="1"/>
        <v>0</v>
      </c>
      <c r="R674" s="613"/>
      <c r="S674" s="612">
        <f t="shared" si="2"/>
        <v>0</v>
      </c>
      <c r="T674" s="612">
        <f t="shared" si="3"/>
        <v>0</v>
      </c>
      <c r="U674" s="613"/>
      <c r="V674" s="612">
        <f t="shared" si="4"/>
        <v>0</v>
      </c>
      <c r="W674" s="620"/>
      <c r="X674" s="742"/>
      <c r="Y674" s="742"/>
      <c r="Z674" s="742"/>
      <c r="AA674" s="742"/>
      <c r="AB674" s="742"/>
      <c r="AC674" s="742"/>
      <c r="AD674" s="742"/>
      <c r="AE674" s="742"/>
      <c r="AF674" s="742"/>
      <c r="AG674" s="742"/>
      <c r="AH674" s="742"/>
      <c r="AI674" s="742"/>
      <c r="AJ674" s="742"/>
      <c r="AK674" s="742"/>
      <c r="AL674" s="742"/>
      <c r="AM674" s="742"/>
    </row>
    <row r="675" ht="13.5" customHeight="1">
      <c r="A675" s="604" t="b">
        <v>0</v>
      </c>
      <c r="B675" s="475"/>
      <c r="C675" s="475"/>
      <c r="D675" s="492"/>
      <c r="E675" s="492"/>
      <c r="F675" s="606"/>
      <c r="G675" s="617"/>
      <c r="H675" s="492"/>
      <c r="I675" s="492"/>
      <c r="J675" s="657"/>
      <c r="K675" s="618"/>
      <c r="L675" s="622"/>
      <c r="M675" s="613"/>
      <c r="N675" s="613"/>
      <c r="O675" s="610"/>
      <c r="P675" s="610"/>
      <c r="Q675" s="612">
        <f t="shared" si="1"/>
        <v>0</v>
      </c>
      <c r="R675" s="613"/>
      <c r="S675" s="612">
        <f t="shared" si="2"/>
        <v>0</v>
      </c>
      <c r="T675" s="612">
        <f t="shared" si="3"/>
        <v>0</v>
      </c>
      <c r="U675" s="613"/>
      <c r="V675" s="612">
        <f t="shared" si="4"/>
        <v>0</v>
      </c>
      <c r="W675" s="620"/>
      <c r="X675" s="742"/>
      <c r="Y675" s="742"/>
      <c r="Z675" s="742"/>
      <c r="AA675" s="742"/>
      <c r="AB675" s="742"/>
      <c r="AC675" s="742"/>
      <c r="AD675" s="742"/>
      <c r="AE675" s="742"/>
      <c r="AF675" s="742"/>
      <c r="AG675" s="742"/>
      <c r="AH675" s="742"/>
      <c r="AI675" s="742"/>
      <c r="AJ675" s="742"/>
      <c r="AK675" s="742"/>
      <c r="AL675" s="742"/>
      <c r="AM675" s="742"/>
    </row>
    <row r="676" ht="13.5" customHeight="1">
      <c r="A676" s="604" t="b">
        <v>0</v>
      </c>
      <c r="B676" s="475"/>
      <c r="C676" s="475"/>
      <c r="D676" s="492"/>
      <c r="E676" s="492"/>
      <c r="F676" s="606"/>
      <c r="G676" s="617"/>
      <c r="H676" s="492"/>
      <c r="I676" s="492"/>
      <c r="J676" s="657"/>
      <c r="K676" s="618"/>
      <c r="L676" s="622"/>
      <c r="M676" s="613"/>
      <c r="N676" s="613"/>
      <c r="O676" s="610"/>
      <c r="P676" s="610"/>
      <c r="Q676" s="612">
        <f t="shared" si="1"/>
        <v>0</v>
      </c>
      <c r="R676" s="613"/>
      <c r="S676" s="612">
        <f t="shared" si="2"/>
        <v>0</v>
      </c>
      <c r="T676" s="612">
        <f t="shared" si="3"/>
        <v>0</v>
      </c>
      <c r="U676" s="613"/>
      <c r="V676" s="612">
        <f t="shared" si="4"/>
        <v>0</v>
      </c>
      <c r="W676" s="620"/>
      <c r="X676" s="742"/>
      <c r="Y676" s="742"/>
      <c r="Z676" s="742"/>
      <c r="AA676" s="742"/>
      <c r="AB676" s="742"/>
      <c r="AC676" s="742"/>
      <c r="AD676" s="742"/>
      <c r="AE676" s="742"/>
      <c r="AF676" s="742"/>
      <c r="AG676" s="742"/>
      <c r="AH676" s="742"/>
      <c r="AI676" s="742"/>
      <c r="AJ676" s="742"/>
      <c r="AK676" s="742"/>
      <c r="AL676" s="742"/>
      <c r="AM676" s="742"/>
    </row>
    <row r="677" ht="13.5" customHeight="1">
      <c r="A677" s="604" t="b">
        <v>0</v>
      </c>
      <c r="B677" s="475"/>
      <c r="C677" s="475"/>
      <c r="D677" s="492"/>
      <c r="E677" s="492"/>
      <c r="F677" s="606"/>
      <c r="G677" s="617"/>
      <c r="H677" s="492"/>
      <c r="I677" s="492"/>
      <c r="J677" s="657"/>
      <c r="K677" s="618"/>
      <c r="L677" s="622"/>
      <c r="M677" s="613"/>
      <c r="N677" s="613"/>
      <c r="O677" s="610"/>
      <c r="P677" s="610"/>
      <c r="Q677" s="612">
        <f t="shared" si="1"/>
        <v>0</v>
      </c>
      <c r="R677" s="613"/>
      <c r="S677" s="612">
        <f t="shared" si="2"/>
        <v>0</v>
      </c>
      <c r="T677" s="612">
        <f t="shared" si="3"/>
        <v>0</v>
      </c>
      <c r="U677" s="613"/>
      <c r="V677" s="612">
        <f t="shared" si="4"/>
        <v>0</v>
      </c>
      <c r="W677" s="620"/>
      <c r="X677" s="742"/>
      <c r="Y677" s="742"/>
      <c r="Z677" s="742"/>
      <c r="AA677" s="742"/>
      <c r="AB677" s="742"/>
      <c r="AC677" s="742"/>
      <c r="AD677" s="742"/>
      <c r="AE677" s="742"/>
      <c r="AF677" s="742"/>
      <c r="AG677" s="742"/>
      <c r="AH677" s="742"/>
      <c r="AI677" s="742"/>
      <c r="AJ677" s="742"/>
      <c r="AK677" s="742"/>
      <c r="AL677" s="742"/>
      <c r="AM677" s="742"/>
    </row>
    <row r="678" ht="13.5" customHeight="1">
      <c r="A678" s="604" t="b">
        <v>0</v>
      </c>
      <c r="B678" s="475"/>
      <c r="C678" s="475"/>
      <c r="D678" s="492"/>
      <c r="E678" s="492"/>
      <c r="F678" s="606"/>
      <c r="G678" s="617"/>
      <c r="H678" s="492"/>
      <c r="I678" s="492"/>
      <c r="J678" s="657"/>
      <c r="K678" s="618"/>
      <c r="L678" s="622"/>
      <c r="M678" s="613"/>
      <c r="N678" s="613"/>
      <c r="O678" s="610"/>
      <c r="P678" s="610"/>
      <c r="Q678" s="612">
        <f t="shared" si="1"/>
        <v>0</v>
      </c>
      <c r="R678" s="613"/>
      <c r="S678" s="612">
        <f t="shared" si="2"/>
        <v>0</v>
      </c>
      <c r="T678" s="612">
        <f t="shared" si="3"/>
        <v>0</v>
      </c>
      <c r="U678" s="613"/>
      <c r="V678" s="612">
        <f t="shared" si="4"/>
        <v>0</v>
      </c>
      <c r="W678" s="620"/>
      <c r="X678" s="742"/>
      <c r="Y678" s="742"/>
      <c r="Z678" s="742"/>
      <c r="AA678" s="742"/>
      <c r="AB678" s="742"/>
      <c r="AC678" s="742"/>
      <c r="AD678" s="742"/>
      <c r="AE678" s="742"/>
      <c r="AF678" s="742"/>
      <c r="AG678" s="742"/>
      <c r="AH678" s="742"/>
      <c r="AI678" s="742"/>
      <c r="AJ678" s="742"/>
      <c r="AK678" s="742"/>
      <c r="AL678" s="742"/>
      <c r="AM678" s="742"/>
    </row>
    <row r="679" ht="13.5" customHeight="1">
      <c r="A679" s="604" t="b">
        <v>0</v>
      </c>
      <c r="B679" s="475"/>
      <c r="C679" s="475"/>
      <c r="D679" s="492"/>
      <c r="E679" s="492"/>
      <c r="F679" s="606"/>
      <c r="G679" s="617"/>
      <c r="H679" s="492"/>
      <c r="I679" s="492"/>
      <c r="J679" s="657"/>
      <c r="K679" s="618"/>
      <c r="L679" s="622"/>
      <c r="M679" s="613"/>
      <c r="N679" s="613"/>
      <c r="O679" s="610"/>
      <c r="P679" s="610"/>
      <c r="Q679" s="612">
        <f t="shared" si="1"/>
        <v>0</v>
      </c>
      <c r="R679" s="613"/>
      <c r="S679" s="612">
        <f t="shared" si="2"/>
        <v>0</v>
      </c>
      <c r="T679" s="612">
        <f t="shared" si="3"/>
        <v>0</v>
      </c>
      <c r="U679" s="613"/>
      <c r="V679" s="612">
        <f t="shared" si="4"/>
        <v>0</v>
      </c>
      <c r="W679" s="620"/>
      <c r="X679" s="742"/>
      <c r="Y679" s="742"/>
      <c r="Z679" s="742"/>
      <c r="AA679" s="742"/>
      <c r="AB679" s="742"/>
      <c r="AC679" s="742"/>
      <c r="AD679" s="742"/>
      <c r="AE679" s="742"/>
      <c r="AF679" s="742"/>
      <c r="AG679" s="742"/>
      <c r="AH679" s="742"/>
      <c r="AI679" s="742"/>
      <c r="AJ679" s="742"/>
      <c r="AK679" s="742"/>
      <c r="AL679" s="742"/>
      <c r="AM679" s="742"/>
    </row>
    <row r="680" ht="13.5" customHeight="1">
      <c r="A680" s="604" t="b">
        <v>0</v>
      </c>
      <c r="B680" s="475"/>
      <c r="C680" s="475"/>
      <c r="D680" s="492"/>
      <c r="E680" s="492"/>
      <c r="F680" s="606"/>
      <c r="G680" s="617"/>
      <c r="H680" s="492"/>
      <c r="I680" s="492"/>
      <c r="J680" s="657"/>
      <c r="K680" s="618"/>
      <c r="L680" s="622"/>
      <c r="M680" s="613"/>
      <c r="N680" s="613"/>
      <c r="O680" s="610"/>
      <c r="P680" s="610"/>
      <c r="Q680" s="612">
        <f t="shared" si="1"/>
        <v>0</v>
      </c>
      <c r="R680" s="613"/>
      <c r="S680" s="612">
        <f t="shared" si="2"/>
        <v>0</v>
      </c>
      <c r="T680" s="612">
        <f t="shared" si="3"/>
        <v>0</v>
      </c>
      <c r="U680" s="613"/>
      <c r="V680" s="612">
        <f t="shared" si="4"/>
        <v>0</v>
      </c>
      <c r="W680" s="620"/>
      <c r="X680" s="742"/>
      <c r="Y680" s="742"/>
      <c r="Z680" s="742"/>
      <c r="AA680" s="742"/>
      <c r="AB680" s="742"/>
      <c r="AC680" s="742"/>
      <c r="AD680" s="742"/>
      <c r="AE680" s="742"/>
      <c r="AF680" s="742"/>
      <c r="AG680" s="742"/>
      <c r="AH680" s="742"/>
      <c r="AI680" s="742"/>
      <c r="AJ680" s="742"/>
      <c r="AK680" s="742"/>
      <c r="AL680" s="742"/>
      <c r="AM680" s="742"/>
    </row>
    <row r="681" ht="13.5" customHeight="1">
      <c r="A681" s="604" t="b">
        <v>0</v>
      </c>
      <c r="B681" s="475"/>
      <c r="C681" s="475"/>
      <c r="D681" s="492"/>
      <c r="E681" s="492"/>
      <c r="F681" s="606"/>
      <c r="G681" s="617"/>
      <c r="H681" s="492"/>
      <c r="I681" s="492"/>
      <c r="J681" s="657"/>
      <c r="K681" s="618"/>
      <c r="L681" s="622"/>
      <c r="M681" s="613"/>
      <c r="N681" s="613"/>
      <c r="O681" s="610"/>
      <c r="P681" s="610"/>
      <c r="Q681" s="612">
        <f t="shared" si="1"/>
        <v>0</v>
      </c>
      <c r="R681" s="613"/>
      <c r="S681" s="612">
        <f t="shared" si="2"/>
        <v>0</v>
      </c>
      <c r="T681" s="612">
        <f t="shared" si="3"/>
        <v>0</v>
      </c>
      <c r="U681" s="613"/>
      <c r="V681" s="612">
        <f t="shared" si="4"/>
        <v>0</v>
      </c>
      <c r="W681" s="620"/>
      <c r="X681" s="742"/>
      <c r="Y681" s="742"/>
      <c r="Z681" s="742"/>
      <c r="AA681" s="742"/>
      <c r="AB681" s="742"/>
      <c r="AC681" s="742"/>
      <c r="AD681" s="742"/>
      <c r="AE681" s="742"/>
      <c r="AF681" s="742"/>
      <c r="AG681" s="742"/>
      <c r="AH681" s="742"/>
      <c r="AI681" s="742"/>
      <c r="AJ681" s="742"/>
      <c r="AK681" s="742"/>
      <c r="AL681" s="742"/>
      <c r="AM681" s="742"/>
    </row>
    <row r="682" ht="13.5" customHeight="1">
      <c r="A682" s="604" t="b">
        <v>0</v>
      </c>
      <c r="B682" s="475"/>
      <c r="C682" s="475"/>
      <c r="D682" s="492"/>
      <c r="E682" s="492"/>
      <c r="F682" s="606"/>
      <c r="G682" s="617"/>
      <c r="H682" s="492"/>
      <c r="I682" s="492"/>
      <c r="J682" s="657"/>
      <c r="K682" s="618"/>
      <c r="L682" s="622"/>
      <c r="M682" s="613"/>
      <c r="N682" s="613"/>
      <c r="O682" s="610"/>
      <c r="P682" s="610"/>
      <c r="Q682" s="612">
        <f t="shared" si="1"/>
        <v>0</v>
      </c>
      <c r="R682" s="613"/>
      <c r="S682" s="612">
        <f t="shared" si="2"/>
        <v>0</v>
      </c>
      <c r="T682" s="612">
        <f t="shared" si="3"/>
        <v>0</v>
      </c>
      <c r="U682" s="613"/>
      <c r="V682" s="612">
        <f t="shared" si="4"/>
        <v>0</v>
      </c>
      <c r="W682" s="620"/>
      <c r="X682" s="742"/>
      <c r="Y682" s="742"/>
      <c r="Z682" s="742"/>
      <c r="AA682" s="742"/>
      <c r="AB682" s="742"/>
      <c r="AC682" s="742"/>
      <c r="AD682" s="742"/>
      <c r="AE682" s="742"/>
      <c r="AF682" s="742"/>
      <c r="AG682" s="742"/>
      <c r="AH682" s="742"/>
      <c r="AI682" s="742"/>
      <c r="AJ682" s="742"/>
      <c r="AK682" s="742"/>
      <c r="AL682" s="742"/>
      <c r="AM682" s="742"/>
    </row>
    <row r="683" ht="13.5" customHeight="1">
      <c r="A683" s="604" t="b">
        <v>0</v>
      </c>
      <c r="B683" s="475"/>
      <c r="C683" s="475"/>
      <c r="D683" s="492"/>
      <c r="E683" s="492"/>
      <c r="F683" s="606"/>
      <c r="G683" s="617"/>
      <c r="H683" s="492"/>
      <c r="I683" s="492"/>
      <c r="J683" s="657"/>
      <c r="K683" s="618"/>
      <c r="L683" s="622"/>
      <c r="M683" s="613"/>
      <c r="N683" s="613"/>
      <c r="O683" s="610"/>
      <c r="P683" s="610"/>
      <c r="Q683" s="612">
        <f t="shared" si="1"/>
        <v>0</v>
      </c>
      <c r="R683" s="613"/>
      <c r="S683" s="612">
        <f t="shared" si="2"/>
        <v>0</v>
      </c>
      <c r="T683" s="612">
        <f t="shared" si="3"/>
        <v>0</v>
      </c>
      <c r="U683" s="613"/>
      <c r="V683" s="612">
        <f t="shared" si="4"/>
        <v>0</v>
      </c>
      <c r="W683" s="620"/>
      <c r="X683" s="742"/>
      <c r="Y683" s="742"/>
      <c r="Z683" s="742"/>
      <c r="AA683" s="742"/>
      <c r="AB683" s="742"/>
      <c r="AC683" s="742"/>
      <c r="AD683" s="742"/>
      <c r="AE683" s="742"/>
      <c r="AF683" s="742"/>
      <c r="AG683" s="742"/>
      <c r="AH683" s="742"/>
      <c r="AI683" s="742"/>
      <c r="AJ683" s="742"/>
      <c r="AK683" s="742"/>
      <c r="AL683" s="742"/>
      <c r="AM683" s="742"/>
    </row>
    <row r="684" ht="13.5" customHeight="1">
      <c r="A684" s="604" t="b">
        <v>0</v>
      </c>
      <c r="B684" s="475"/>
      <c r="C684" s="475"/>
      <c r="D684" s="492"/>
      <c r="E684" s="492"/>
      <c r="F684" s="606"/>
      <c r="G684" s="617"/>
      <c r="H684" s="492"/>
      <c r="I684" s="492"/>
      <c r="J684" s="657"/>
      <c r="K684" s="618"/>
      <c r="L684" s="622"/>
      <c r="M684" s="613"/>
      <c r="N684" s="613"/>
      <c r="O684" s="610"/>
      <c r="P684" s="610"/>
      <c r="Q684" s="612">
        <f t="shared" si="1"/>
        <v>0</v>
      </c>
      <c r="R684" s="613"/>
      <c r="S684" s="612">
        <f t="shared" si="2"/>
        <v>0</v>
      </c>
      <c r="T684" s="612">
        <f t="shared" si="3"/>
        <v>0</v>
      </c>
      <c r="U684" s="613"/>
      <c r="V684" s="612">
        <f t="shared" si="4"/>
        <v>0</v>
      </c>
      <c r="W684" s="620"/>
      <c r="X684" s="742"/>
      <c r="Y684" s="742"/>
      <c r="Z684" s="742"/>
      <c r="AA684" s="742"/>
      <c r="AB684" s="742"/>
      <c r="AC684" s="742"/>
      <c r="AD684" s="742"/>
      <c r="AE684" s="742"/>
      <c r="AF684" s="742"/>
      <c r="AG684" s="742"/>
      <c r="AH684" s="742"/>
      <c r="AI684" s="742"/>
      <c r="AJ684" s="742"/>
      <c r="AK684" s="742"/>
      <c r="AL684" s="742"/>
      <c r="AM684" s="742"/>
    </row>
    <row r="685" ht="13.5" customHeight="1">
      <c r="A685" s="604" t="b">
        <v>0</v>
      </c>
      <c r="B685" s="475"/>
      <c r="C685" s="475"/>
      <c r="D685" s="492"/>
      <c r="E685" s="492"/>
      <c r="F685" s="606"/>
      <c r="G685" s="617"/>
      <c r="H685" s="492"/>
      <c r="I685" s="492"/>
      <c r="J685" s="657"/>
      <c r="K685" s="618"/>
      <c r="L685" s="622"/>
      <c r="M685" s="613"/>
      <c r="N685" s="613"/>
      <c r="O685" s="610"/>
      <c r="P685" s="610"/>
      <c r="Q685" s="612">
        <f t="shared" si="1"/>
        <v>0</v>
      </c>
      <c r="R685" s="613"/>
      <c r="S685" s="612">
        <f t="shared" si="2"/>
        <v>0</v>
      </c>
      <c r="T685" s="612">
        <f t="shared" si="3"/>
        <v>0</v>
      </c>
      <c r="U685" s="613"/>
      <c r="V685" s="612">
        <f t="shared" si="4"/>
        <v>0</v>
      </c>
      <c r="W685" s="620"/>
      <c r="X685" s="742"/>
      <c r="Y685" s="742"/>
      <c r="Z685" s="742"/>
      <c r="AA685" s="742"/>
      <c r="AB685" s="742"/>
      <c r="AC685" s="742"/>
      <c r="AD685" s="742"/>
      <c r="AE685" s="742"/>
      <c r="AF685" s="742"/>
      <c r="AG685" s="742"/>
      <c r="AH685" s="742"/>
      <c r="AI685" s="742"/>
      <c r="AJ685" s="742"/>
      <c r="AK685" s="742"/>
      <c r="AL685" s="742"/>
      <c r="AM685" s="742"/>
    </row>
    <row r="686" ht="13.5" customHeight="1">
      <c r="A686" s="604" t="b">
        <v>0</v>
      </c>
      <c r="B686" s="475"/>
      <c r="C686" s="475"/>
      <c r="D686" s="492"/>
      <c r="E686" s="492"/>
      <c r="F686" s="606"/>
      <c r="G686" s="617"/>
      <c r="H686" s="492"/>
      <c r="I686" s="492"/>
      <c r="J686" s="657"/>
      <c r="K686" s="618"/>
      <c r="L686" s="622"/>
      <c r="M686" s="613"/>
      <c r="N686" s="613"/>
      <c r="O686" s="610"/>
      <c r="P686" s="610"/>
      <c r="Q686" s="612">
        <f t="shared" si="1"/>
        <v>0</v>
      </c>
      <c r="R686" s="613"/>
      <c r="S686" s="612">
        <f t="shared" si="2"/>
        <v>0</v>
      </c>
      <c r="T686" s="612">
        <f t="shared" si="3"/>
        <v>0</v>
      </c>
      <c r="U686" s="613"/>
      <c r="V686" s="612">
        <f t="shared" si="4"/>
        <v>0</v>
      </c>
      <c r="W686" s="620"/>
      <c r="X686" s="742"/>
      <c r="Y686" s="742"/>
      <c r="Z686" s="742"/>
      <c r="AA686" s="742"/>
      <c r="AB686" s="742"/>
      <c r="AC686" s="742"/>
      <c r="AD686" s="742"/>
      <c r="AE686" s="742"/>
      <c r="AF686" s="742"/>
      <c r="AG686" s="742"/>
      <c r="AH686" s="742"/>
      <c r="AI686" s="742"/>
      <c r="AJ686" s="742"/>
      <c r="AK686" s="742"/>
      <c r="AL686" s="742"/>
      <c r="AM686" s="742"/>
    </row>
    <row r="687" ht="13.5" customHeight="1">
      <c r="A687" s="604" t="b">
        <v>0</v>
      </c>
      <c r="B687" s="475"/>
      <c r="C687" s="475"/>
      <c r="D687" s="492"/>
      <c r="E687" s="492"/>
      <c r="F687" s="606"/>
      <c r="G687" s="617"/>
      <c r="H687" s="492"/>
      <c r="I687" s="492"/>
      <c r="J687" s="657"/>
      <c r="K687" s="618"/>
      <c r="L687" s="622"/>
      <c r="M687" s="613"/>
      <c r="N687" s="613"/>
      <c r="O687" s="610"/>
      <c r="P687" s="610"/>
      <c r="Q687" s="612">
        <f t="shared" si="1"/>
        <v>0</v>
      </c>
      <c r="R687" s="613"/>
      <c r="S687" s="612">
        <f t="shared" si="2"/>
        <v>0</v>
      </c>
      <c r="T687" s="612">
        <f t="shared" si="3"/>
        <v>0</v>
      </c>
      <c r="U687" s="613"/>
      <c r="V687" s="612">
        <f t="shared" si="4"/>
        <v>0</v>
      </c>
      <c r="W687" s="620"/>
      <c r="X687" s="742"/>
      <c r="Y687" s="742"/>
      <c r="Z687" s="742"/>
      <c r="AA687" s="742"/>
      <c r="AB687" s="742"/>
      <c r="AC687" s="742"/>
      <c r="AD687" s="742"/>
      <c r="AE687" s="742"/>
      <c r="AF687" s="742"/>
      <c r="AG687" s="742"/>
      <c r="AH687" s="742"/>
      <c r="AI687" s="742"/>
      <c r="AJ687" s="742"/>
      <c r="AK687" s="742"/>
      <c r="AL687" s="742"/>
      <c r="AM687" s="742"/>
    </row>
    <row r="688" ht="13.5" customHeight="1">
      <c r="A688" s="604" t="b">
        <v>0</v>
      </c>
      <c r="B688" s="475"/>
      <c r="C688" s="475"/>
      <c r="D688" s="492"/>
      <c r="E688" s="492"/>
      <c r="F688" s="606"/>
      <c r="G688" s="617"/>
      <c r="H688" s="492"/>
      <c r="I688" s="492"/>
      <c r="J688" s="657"/>
      <c r="K688" s="618"/>
      <c r="L688" s="622"/>
      <c r="M688" s="613"/>
      <c r="N688" s="613"/>
      <c r="O688" s="610"/>
      <c r="P688" s="610"/>
      <c r="Q688" s="612">
        <f t="shared" si="1"/>
        <v>0</v>
      </c>
      <c r="R688" s="613"/>
      <c r="S688" s="612">
        <f t="shared" si="2"/>
        <v>0</v>
      </c>
      <c r="T688" s="612">
        <f t="shared" si="3"/>
        <v>0</v>
      </c>
      <c r="U688" s="613"/>
      <c r="V688" s="612">
        <f t="shared" si="4"/>
        <v>0</v>
      </c>
      <c r="W688" s="620"/>
      <c r="X688" s="742"/>
      <c r="Y688" s="742"/>
      <c r="Z688" s="742"/>
      <c r="AA688" s="742"/>
      <c r="AB688" s="742"/>
      <c r="AC688" s="742"/>
      <c r="AD688" s="742"/>
      <c r="AE688" s="742"/>
      <c r="AF688" s="742"/>
      <c r="AG688" s="742"/>
      <c r="AH688" s="742"/>
      <c r="AI688" s="742"/>
      <c r="AJ688" s="742"/>
      <c r="AK688" s="742"/>
      <c r="AL688" s="742"/>
      <c r="AM688" s="742"/>
    </row>
    <row r="689" ht="13.5" customHeight="1">
      <c r="A689" s="604" t="b">
        <v>0</v>
      </c>
      <c r="B689" s="475"/>
      <c r="C689" s="475"/>
      <c r="D689" s="492"/>
      <c r="E689" s="492"/>
      <c r="F689" s="606"/>
      <c r="G689" s="617"/>
      <c r="H689" s="492"/>
      <c r="I689" s="492"/>
      <c r="J689" s="657"/>
      <c r="K689" s="618"/>
      <c r="L689" s="622"/>
      <c r="M689" s="613"/>
      <c r="N689" s="613"/>
      <c r="O689" s="610"/>
      <c r="P689" s="610"/>
      <c r="Q689" s="612">
        <f t="shared" si="1"/>
        <v>0</v>
      </c>
      <c r="R689" s="613"/>
      <c r="S689" s="612">
        <f t="shared" si="2"/>
        <v>0</v>
      </c>
      <c r="T689" s="612">
        <f t="shared" si="3"/>
        <v>0</v>
      </c>
      <c r="U689" s="613"/>
      <c r="V689" s="612">
        <f t="shared" si="4"/>
        <v>0</v>
      </c>
      <c r="W689" s="620"/>
      <c r="X689" s="742"/>
      <c r="Y689" s="742"/>
      <c r="Z689" s="742"/>
      <c r="AA689" s="742"/>
      <c r="AB689" s="742"/>
      <c r="AC689" s="742"/>
      <c r="AD689" s="742"/>
      <c r="AE689" s="742"/>
      <c r="AF689" s="742"/>
      <c r="AG689" s="742"/>
      <c r="AH689" s="742"/>
      <c r="AI689" s="742"/>
      <c r="AJ689" s="742"/>
      <c r="AK689" s="742"/>
      <c r="AL689" s="742"/>
      <c r="AM689" s="742"/>
    </row>
    <row r="690" ht="13.5" customHeight="1">
      <c r="A690" s="604" t="b">
        <v>0</v>
      </c>
      <c r="B690" s="475"/>
      <c r="C690" s="475"/>
      <c r="D690" s="492"/>
      <c r="E690" s="492"/>
      <c r="F690" s="606"/>
      <c r="G690" s="617"/>
      <c r="H690" s="492"/>
      <c r="I690" s="492"/>
      <c r="J690" s="657"/>
      <c r="K690" s="618"/>
      <c r="L690" s="622"/>
      <c r="M690" s="613"/>
      <c r="N690" s="613"/>
      <c r="O690" s="610"/>
      <c r="P690" s="610"/>
      <c r="Q690" s="612">
        <f t="shared" si="1"/>
        <v>0</v>
      </c>
      <c r="R690" s="613"/>
      <c r="S690" s="612">
        <f t="shared" si="2"/>
        <v>0</v>
      </c>
      <c r="T690" s="612">
        <f t="shared" si="3"/>
        <v>0</v>
      </c>
      <c r="U690" s="613"/>
      <c r="V690" s="612">
        <f t="shared" si="4"/>
        <v>0</v>
      </c>
      <c r="W690" s="620"/>
      <c r="X690" s="742"/>
      <c r="Y690" s="742"/>
      <c r="Z690" s="742"/>
      <c r="AA690" s="742"/>
      <c r="AB690" s="742"/>
      <c r="AC690" s="742"/>
      <c r="AD690" s="742"/>
      <c r="AE690" s="742"/>
      <c r="AF690" s="742"/>
      <c r="AG690" s="742"/>
      <c r="AH690" s="742"/>
      <c r="AI690" s="742"/>
      <c r="AJ690" s="742"/>
      <c r="AK690" s="742"/>
      <c r="AL690" s="742"/>
      <c r="AM690" s="742"/>
    </row>
    <row r="691" ht="13.5" customHeight="1">
      <c r="A691" s="604" t="b">
        <v>0</v>
      </c>
      <c r="B691" s="475"/>
      <c r="C691" s="475"/>
      <c r="D691" s="492"/>
      <c r="E691" s="492"/>
      <c r="F691" s="606"/>
      <c r="G691" s="617"/>
      <c r="H691" s="492"/>
      <c r="I691" s="492"/>
      <c r="J691" s="657"/>
      <c r="K691" s="618"/>
      <c r="L691" s="622"/>
      <c r="M691" s="613"/>
      <c r="N691" s="613"/>
      <c r="O691" s="610"/>
      <c r="P691" s="610"/>
      <c r="Q691" s="612">
        <f t="shared" si="1"/>
        <v>0</v>
      </c>
      <c r="R691" s="613"/>
      <c r="S691" s="612">
        <f t="shared" si="2"/>
        <v>0</v>
      </c>
      <c r="T691" s="612">
        <f t="shared" si="3"/>
        <v>0</v>
      </c>
      <c r="U691" s="613"/>
      <c r="V691" s="612">
        <f t="shared" si="4"/>
        <v>0</v>
      </c>
      <c r="W691" s="620"/>
      <c r="X691" s="742"/>
      <c r="Y691" s="742"/>
      <c r="Z691" s="742"/>
      <c r="AA691" s="742"/>
      <c r="AB691" s="742"/>
      <c r="AC691" s="742"/>
      <c r="AD691" s="742"/>
      <c r="AE691" s="742"/>
      <c r="AF691" s="742"/>
      <c r="AG691" s="742"/>
      <c r="AH691" s="742"/>
      <c r="AI691" s="742"/>
      <c r="AJ691" s="742"/>
      <c r="AK691" s="742"/>
      <c r="AL691" s="742"/>
      <c r="AM691" s="742"/>
    </row>
    <row r="692" ht="13.5" customHeight="1">
      <c r="A692" s="604" t="b">
        <v>0</v>
      </c>
      <c r="B692" s="475"/>
      <c r="C692" s="475"/>
      <c r="D692" s="492"/>
      <c r="E692" s="492"/>
      <c r="F692" s="606"/>
      <c r="G692" s="617"/>
      <c r="H692" s="492"/>
      <c r="I692" s="492"/>
      <c r="J692" s="657"/>
      <c r="K692" s="618"/>
      <c r="L692" s="622"/>
      <c r="M692" s="613"/>
      <c r="N692" s="613"/>
      <c r="O692" s="610"/>
      <c r="P692" s="610"/>
      <c r="Q692" s="612">
        <f t="shared" si="1"/>
        <v>0</v>
      </c>
      <c r="R692" s="613"/>
      <c r="S692" s="612">
        <f t="shared" si="2"/>
        <v>0</v>
      </c>
      <c r="T692" s="612">
        <f t="shared" si="3"/>
        <v>0</v>
      </c>
      <c r="U692" s="613"/>
      <c r="V692" s="612">
        <f t="shared" si="4"/>
        <v>0</v>
      </c>
      <c r="W692" s="620"/>
      <c r="X692" s="742"/>
      <c r="Y692" s="742"/>
      <c r="Z692" s="742"/>
      <c r="AA692" s="742"/>
      <c r="AB692" s="742"/>
      <c r="AC692" s="742"/>
      <c r="AD692" s="742"/>
      <c r="AE692" s="742"/>
      <c r="AF692" s="742"/>
      <c r="AG692" s="742"/>
      <c r="AH692" s="742"/>
      <c r="AI692" s="742"/>
      <c r="AJ692" s="742"/>
      <c r="AK692" s="742"/>
      <c r="AL692" s="742"/>
      <c r="AM692" s="742"/>
    </row>
    <row r="693" ht="13.5" customHeight="1">
      <c r="A693" s="604" t="b">
        <v>0</v>
      </c>
      <c r="B693" s="475"/>
      <c r="C693" s="475"/>
      <c r="D693" s="492"/>
      <c r="E693" s="492"/>
      <c r="F693" s="606"/>
      <c r="G693" s="617"/>
      <c r="H693" s="492"/>
      <c r="I693" s="492"/>
      <c r="J693" s="657"/>
      <c r="K693" s="618"/>
      <c r="L693" s="622"/>
      <c r="M693" s="613"/>
      <c r="N693" s="613"/>
      <c r="O693" s="610"/>
      <c r="P693" s="610"/>
      <c r="Q693" s="612">
        <f t="shared" si="1"/>
        <v>0</v>
      </c>
      <c r="R693" s="613"/>
      <c r="S693" s="612">
        <f t="shared" si="2"/>
        <v>0</v>
      </c>
      <c r="T693" s="612">
        <f t="shared" si="3"/>
        <v>0</v>
      </c>
      <c r="U693" s="613"/>
      <c r="V693" s="612">
        <f t="shared" si="4"/>
        <v>0</v>
      </c>
      <c r="W693" s="620"/>
      <c r="X693" s="742"/>
      <c r="Y693" s="742"/>
      <c r="Z693" s="742"/>
      <c r="AA693" s="742"/>
      <c r="AB693" s="742"/>
      <c r="AC693" s="742"/>
      <c r="AD693" s="742"/>
      <c r="AE693" s="742"/>
      <c r="AF693" s="742"/>
      <c r="AG693" s="742"/>
      <c r="AH693" s="742"/>
      <c r="AI693" s="742"/>
      <c r="AJ693" s="742"/>
      <c r="AK693" s="742"/>
      <c r="AL693" s="742"/>
      <c r="AM693" s="742"/>
    </row>
    <row r="694" ht="13.5" customHeight="1">
      <c r="A694" s="604" t="b">
        <v>0</v>
      </c>
      <c r="B694" s="475"/>
      <c r="C694" s="475"/>
      <c r="D694" s="492"/>
      <c r="E694" s="492"/>
      <c r="F694" s="606"/>
      <c r="G694" s="617"/>
      <c r="H694" s="492"/>
      <c r="I694" s="492"/>
      <c r="J694" s="657"/>
      <c r="K694" s="618"/>
      <c r="L694" s="622"/>
      <c r="M694" s="613"/>
      <c r="N694" s="613"/>
      <c r="O694" s="610"/>
      <c r="P694" s="610"/>
      <c r="Q694" s="612">
        <f t="shared" si="1"/>
        <v>0</v>
      </c>
      <c r="R694" s="613"/>
      <c r="S694" s="612">
        <f t="shared" si="2"/>
        <v>0</v>
      </c>
      <c r="T694" s="612">
        <f t="shared" si="3"/>
        <v>0</v>
      </c>
      <c r="U694" s="613"/>
      <c r="V694" s="612">
        <f t="shared" si="4"/>
        <v>0</v>
      </c>
      <c r="W694" s="620"/>
      <c r="X694" s="742"/>
      <c r="Y694" s="742"/>
      <c r="Z694" s="742"/>
      <c r="AA694" s="742"/>
      <c r="AB694" s="742"/>
      <c r="AC694" s="742"/>
      <c r="AD694" s="742"/>
      <c r="AE694" s="742"/>
      <c r="AF694" s="742"/>
      <c r="AG694" s="742"/>
      <c r="AH694" s="742"/>
      <c r="AI694" s="742"/>
      <c r="AJ694" s="742"/>
      <c r="AK694" s="742"/>
      <c r="AL694" s="742"/>
      <c r="AM694" s="742"/>
    </row>
    <row r="695" ht="13.5" customHeight="1">
      <c r="A695" s="604" t="b">
        <v>0</v>
      </c>
      <c r="B695" s="475"/>
      <c r="C695" s="475"/>
      <c r="D695" s="492"/>
      <c r="E695" s="492"/>
      <c r="F695" s="606"/>
      <c r="G695" s="617"/>
      <c r="H695" s="492"/>
      <c r="I695" s="492"/>
      <c r="J695" s="657"/>
      <c r="K695" s="618"/>
      <c r="L695" s="622"/>
      <c r="M695" s="613"/>
      <c r="N695" s="613"/>
      <c r="O695" s="610"/>
      <c r="P695" s="610"/>
      <c r="Q695" s="612">
        <f t="shared" si="1"/>
        <v>0</v>
      </c>
      <c r="R695" s="613"/>
      <c r="S695" s="612">
        <f t="shared" si="2"/>
        <v>0</v>
      </c>
      <c r="T695" s="612">
        <f t="shared" si="3"/>
        <v>0</v>
      </c>
      <c r="U695" s="613"/>
      <c r="V695" s="612">
        <f t="shared" si="4"/>
        <v>0</v>
      </c>
      <c r="W695" s="620"/>
      <c r="X695" s="742"/>
      <c r="Y695" s="742"/>
      <c r="Z695" s="742"/>
      <c r="AA695" s="742"/>
      <c r="AB695" s="742"/>
      <c r="AC695" s="742"/>
      <c r="AD695" s="742"/>
      <c r="AE695" s="742"/>
      <c r="AF695" s="742"/>
      <c r="AG695" s="742"/>
      <c r="AH695" s="742"/>
      <c r="AI695" s="742"/>
      <c r="AJ695" s="742"/>
      <c r="AK695" s="742"/>
      <c r="AL695" s="742"/>
      <c r="AM695" s="742"/>
    </row>
    <row r="696" ht="13.5" customHeight="1">
      <c r="A696" s="604" t="b">
        <v>0</v>
      </c>
      <c r="B696" s="475"/>
      <c r="C696" s="475"/>
      <c r="D696" s="492"/>
      <c r="E696" s="492"/>
      <c r="F696" s="606"/>
      <c r="G696" s="617"/>
      <c r="H696" s="492"/>
      <c r="I696" s="492"/>
      <c r="J696" s="657"/>
      <c r="K696" s="618"/>
      <c r="L696" s="622"/>
      <c r="M696" s="613"/>
      <c r="N696" s="613"/>
      <c r="O696" s="610"/>
      <c r="P696" s="610"/>
      <c r="Q696" s="612">
        <f t="shared" si="1"/>
        <v>0</v>
      </c>
      <c r="R696" s="613"/>
      <c r="S696" s="612">
        <f t="shared" si="2"/>
        <v>0</v>
      </c>
      <c r="T696" s="612">
        <f t="shared" si="3"/>
        <v>0</v>
      </c>
      <c r="U696" s="613"/>
      <c r="V696" s="612">
        <f t="shared" si="4"/>
        <v>0</v>
      </c>
      <c r="W696" s="620"/>
      <c r="X696" s="742"/>
      <c r="Y696" s="742"/>
      <c r="Z696" s="742"/>
      <c r="AA696" s="742"/>
      <c r="AB696" s="742"/>
      <c r="AC696" s="742"/>
      <c r="AD696" s="742"/>
      <c r="AE696" s="742"/>
      <c r="AF696" s="742"/>
      <c r="AG696" s="742"/>
      <c r="AH696" s="742"/>
      <c r="AI696" s="742"/>
      <c r="AJ696" s="742"/>
      <c r="AK696" s="742"/>
      <c r="AL696" s="742"/>
      <c r="AM696" s="742"/>
    </row>
    <row r="697" ht="13.5" customHeight="1">
      <c r="A697" s="604" t="b">
        <v>0</v>
      </c>
      <c r="B697" s="475"/>
      <c r="C697" s="475"/>
      <c r="D697" s="492"/>
      <c r="E697" s="492"/>
      <c r="F697" s="606"/>
      <c r="G697" s="617"/>
      <c r="H697" s="492"/>
      <c r="I697" s="492"/>
      <c r="J697" s="657"/>
      <c r="K697" s="618"/>
      <c r="L697" s="622"/>
      <c r="M697" s="613"/>
      <c r="N697" s="613"/>
      <c r="O697" s="610"/>
      <c r="P697" s="610"/>
      <c r="Q697" s="612">
        <f t="shared" si="1"/>
        <v>0</v>
      </c>
      <c r="R697" s="613"/>
      <c r="S697" s="612">
        <f t="shared" si="2"/>
        <v>0</v>
      </c>
      <c r="T697" s="612">
        <f t="shared" si="3"/>
        <v>0</v>
      </c>
      <c r="U697" s="613"/>
      <c r="V697" s="612">
        <f t="shared" si="4"/>
        <v>0</v>
      </c>
      <c r="W697" s="620"/>
      <c r="X697" s="742"/>
      <c r="Y697" s="742"/>
      <c r="Z697" s="742"/>
      <c r="AA697" s="742"/>
      <c r="AB697" s="742"/>
      <c r="AC697" s="742"/>
      <c r="AD697" s="742"/>
      <c r="AE697" s="742"/>
      <c r="AF697" s="742"/>
      <c r="AG697" s="742"/>
      <c r="AH697" s="742"/>
      <c r="AI697" s="742"/>
      <c r="AJ697" s="742"/>
      <c r="AK697" s="742"/>
      <c r="AL697" s="742"/>
      <c r="AM697" s="742"/>
    </row>
    <row r="698" ht="13.5" customHeight="1">
      <c r="A698" s="604" t="b">
        <v>0</v>
      </c>
      <c r="B698" s="475"/>
      <c r="C698" s="475"/>
      <c r="D698" s="492"/>
      <c r="E698" s="492"/>
      <c r="F698" s="606"/>
      <c r="G698" s="617"/>
      <c r="H698" s="492"/>
      <c r="I698" s="492"/>
      <c r="J698" s="657"/>
      <c r="K698" s="618"/>
      <c r="L698" s="622"/>
      <c r="M698" s="613"/>
      <c r="N698" s="613"/>
      <c r="O698" s="610"/>
      <c r="P698" s="610"/>
      <c r="Q698" s="612">
        <f t="shared" si="1"/>
        <v>0</v>
      </c>
      <c r="R698" s="613"/>
      <c r="S698" s="612">
        <f t="shared" si="2"/>
        <v>0</v>
      </c>
      <c r="T698" s="612">
        <f t="shared" si="3"/>
        <v>0</v>
      </c>
      <c r="U698" s="613"/>
      <c r="V698" s="612">
        <f t="shared" si="4"/>
        <v>0</v>
      </c>
      <c r="W698" s="620"/>
      <c r="X698" s="742"/>
      <c r="Y698" s="742"/>
      <c r="Z698" s="742"/>
      <c r="AA698" s="742"/>
      <c r="AB698" s="742"/>
      <c r="AC698" s="742"/>
      <c r="AD698" s="742"/>
      <c r="AE698" s="742"/>
      <c r="AF698" s="742"/>
      <c r="AG698" s="742"/>
      <c r="AH698" s="742"/>
      <c r="AI698" s="742"/>
      <c r="AJ698" s="742"/>
      <c r="AK698" s="742"/>
      <c r="AL698" s="742"/>
      <c r="AM698" s="742"/>
    </row>
    <row r="699" ht="13.5" customHeight="1">
      <c r="A699" s="604" t="b">
        <v>0</v>
      </c>
      <c r="B699" s="475"/>
      <c r="C699" s="475"/>
      <c r="D699" s="492"/>
      <c r="E699" s="492"/>
      <c r="F699" s="606"/>
      <c r="G699" s="617"/>
      <c r="H699" s="492"/>
      <c r="I699" s="492"/>
      <c r="J699" s="657"/>
      <c r="K699" s="618"/>
      <c r="L699" s="622"/>
      <c r="M699" s="613"/>
      <c r="N699" s="613"/>
      <c r="O699" s="610"/>
      <c r="P699" s="610"/>
      <c r="Q699" s="612">
        <f t="shared" si="1"/>
        <v>0</v>
      </c>
      <c r="R699" s="613"/>
      <c r="S699" s="612">
        <f t="shared" si="2"/>
        <v>0</v>
      </c>
      <c r="T699" s="612">
        <f t="shared" si="3"/>
        <v>0</v>
      </c>
      <c r="U699" s="613"/>
      <c r="V699" s="612">
        <f t="shared" si="4"/>
        <v>0</v>
      </c>
      <c r="W699" s="620"/>
      <c r="X699" s="742"/>
      <c r="Y699" s="742"/>
      <c r="Z699" s="742"/>
      <c r="AA699" s="742"/>
      <c r="AB699" s="742"/>
      <c r="AC699" s="742"/>
      <c r="AD699" s="742"/>
      <c r="AE699" s="742"/>
      <c r="AF699" s="742"/>
      <c r="AG699" s="742"/>
      <c r="AH699" s="742"/>
      <c r="AI699" s="742"/>
      <c r="AJ699" s="742"/>
      <c r="AK699" s="742"/>
      <c r="AL699" s="742"/>
      <c r="AM699" s="742"/>
    </row>
    <row r="700" ht="13.5" customHeight="1">
      <c r="A700" s="604" t="b">
        <v>0</v>
      </c>
      <c r="B700" s="475"/>
      <c r="C700" s="475"/>
      <c r="D700" s="492"/>
      <c r="E700" s="492"/>
      <c r="F700" s="606"/>
      <c r="G700" s="617"/>
      <c r="H700" s="492"/>
      <c r="I700" s="492"/>
      <c r="J700" s="657"/>
      <c r="K700" s="618"/>
      <c r="L700" s="622"/>
      <c r="M700" s="613"/>
      <c r="N700" s="613"/>
      <c r="O700" s="610"/>
      <c r="P700" s="610"/>
      <c r="Q700" s="612">
        <f t="shared" si="1"/>
        <v>0</v>
      </c>
      <c r="R700" s="613"/>
      <c r="S700" s="612">
        <f t="shared" si="2"/>
        <v>0</v>
      </c>
      <c r="T700" s="612">
        <f t="shared" si="3"/>
        <v>0</v>
      </c>
      <c r="U700" s="613"/>
      <c r="V700" s="612">
        <f t="shared" si="4"/>
        <v>0</v>
      </c>
      <c r="W700" s="620"/>
      <c r="X700" s="742"/>
      <c r="Y700" s="742"/>
      <c r="Z700" s="742"/>
      <c r="AA700" s="742"/>
      <c r="AB700" s="742"/>
      <c r="AC700" s="742"/>
      <c r="AD700" s="742"/>
      <c r="AE700" s="742"/>
      <c r="AF700" s="742"/>
      <c r="AG700" s="742"/>
      <c r="AH700" s="742"/>
      <c r="AI700" s="742"/>
      <c r="AJ700" s="742"/>
      <c r="AK700" s="742"/>
      <c r="AL700" s="742"/>
      <c r="AM700" s="742"/>
    </row>
    <row r="701" ht="13.5" customHeight="1">
      <c r="A701" s="604" t="b">
        <v>0</v>
      </c>
      <c r="B701" s="475"/>
      <c r="C701" s="475"/>
      <c r="D701" s="492"/>
      <c r="E701" s="492"/>
      <c r="F701" s="606"/>
      <c r="G701" s="617"/>
      <c r="H701" s="492"/>
      <c r="I701" s="492"/>
      <c r="J701" s="657"/>
      <c r="K701" s="618"/>
      <c r="L701" s="622"/>
      <c r="M701" s="613"/>
      <c r="N701" s="613"/>
      <c r="O701" s="610"/>
      <c r="P701" s="610"/>
      <c r="Q701" s="612">
        <f t="shared" si="1"/>
        <v>0</v>
      </c>
      <c r="R701" s="613"/>
      <c r="S701" s="612">
        <f t="shared" si="2"/>
        <v>0</v>
      </c>
      <c r="T701" s="612">
        <f t="shared" si="3"/>
        <v>0</v>
      </c>
      <c r="U701" s="613"/>
      <c r="V701" s="612">
        <f t="shared" si="4"/>
        <v>0</v>
      </c>
      <c r="W701" s="620"/>
      <c r="X701" s="742"/>
      <c r="Y701" s="742"/>
      <c r="Z701" s="742"/>
      <c r="AA701" s="742"/>
      <c r="AB701" s="742"/>
      <c r="AC701" s="742"/>
      <c r="AD701" s="742"/>
      <c r="AE701" s="742"/>
      <c r="AF701" s="742"/>
      <c r="AG701" s="742"/>
      <c r="AH701" s="742"/>
      <c r="AI701" s="742"/>
      <c r="AJ701" s="742"/>
      <c r="AK701" s="742"/>
      <c r="AL701" s="742"/>
      <c r="AM701" s="742"/>
    </row>
    <row r="702" ht="13.5" customHeight="1">
      <c r="A702" s="604" t="b">
        <v>0</v>
      </c>
      <c r="B702" s="475"/>
      <c r="C702" s="475"/>
      <c r="D702" s="492"/>
      <c r="E702" s="492"/>
      <c r="F702" s="606"/>
      <c r="G702" s="617"/>
      <c r="H702" s="492"/>
      <c r="I702" s="492"/>
      <c r="J702" s="657"/>
      <c r="K702" s="618"/>
      <c r="L702" s="622"/>
      <c r="M702" s="613"/>
      <c r="N702" s="613"/>
      <c r="O702" s="610"/>
      <c r="P702" s="610"/>
      <c r="Q702" s="612">
        <f t="shared" si="1"/>
        <v>0</v>
      </c>
      <c r="R702" s="613"/>
      <c r="S702" s="612">
        <f t="shared" si="2"/>
        <v>0</v>
      </c>
      <c r="T702" s="612">
        <f t="shared" si="3"/>
        <v>0</v>
      </c>
      <c r="U702" s="613"/>
      <c r="V702" s="612">
        <f t="shared" si="4"/>
        <v>0</v>
      </c>
      <c r="W702" s="620"/>
      <c r="X702" s="742"/>
      <c r="Y702" s="742"/>
      <c r="Z702" s="742"/>
      <c r="AA702" s="742"/>
      <c r="AB702" s="742"/>
      <c r="AC702" s="742"/>
      <c r="AD702" s="742"/>
      <c r="AE702" s="742"/>
      <c r="AF702" s="742"/>
      <c r="AG702" s="742"/>
      <c r="AH702" s="742"/>
      <c r="AI702" s="742"/>
      <c r="AJ702" s="742"/>
      <c r="AK702" s="742"/>
      <c r="AL702" s="742"/>
      <c r="AM702" s="742"/>
    </row>
    <row r="703" ht="13.5" customHeight="1">
      <c r="A703" s="604" t="b">
        <v>0</v>
      </c>
      <c r="B703" s="475"/>
      <c r="C703" s="475"/>
      <c r="D703" s="492"/>
      <c r="E703" s="492"/>
      <c r="F703" s="606"/>
      <c r="G703" s="617"/>
      <c r="H703" s="492"/>
      <c r="I703" s="492"/>
      <c r="J703" s="657"/>
      <c r="K703" s="618"/>
      <c r="L703" s="622"/>
      <c r="M703" s="613"/>
      <c r="N703" s="613"/>
      <c r="O703" s="610"/>
      <c r="P703" s="610"/>
      <c r="Q703" s="612">
        <f t="shared" si="1"/>
        <v>0</v>
      </c>
      <c r="R703" s="613"/>
      <c r="S703" s="612">
        <f t="shared" si="2"/>
        <v>0</v>
      </c>
      <c r="T703" s="612">
        <f t="shared" si="3"/>
        <v>0</v>
      </c>
      <c r="U703" s="613"/>
      <c r="V703" s="612">
        <f t="shared" si="4"/>
        <v>0</v>
      </c>
      <c r="W703" s="620"/>
      <c r="X703" s="742"/>
      <c r="Y703" s="742"/>
      <c r="Z703" s="742"/>
      <c r="AA703" s="742"/>
      <c r="AB703" s="742"/>
      <c r="AC703" s="742"/>
      <c r="AD703" s="742"/>
      <c r="AE703" s="742"/>
      <c r="AF703" s="742"/>
      <c r="AG703" s="742"/>
      <c r="AH703" s="742"/>
      <c r="AI703" s="742"/>
      <c r="AJ703" s="742"/>
      <c r="AK703" s="742"/>
      <c r="AL703" s="742"/>
      <c r="AM703" s="742"/>
    </row>
    <row r="704" ht="13.5" customHeight="1">
      <c r="A704" s="604" t="b">
        <v>0</v>
      </c>
      <c r="B704" s="475"/>
      <c r="C704" s="475"/>
      <c r="D704" s="492"/>
      <c r="E704" s="492"/>
      <c r="F704" s="606"/>
      <c r="G704" s="617"/>
      <c r="H704" s="492"/>
      <c r="I704" s="492"/>
      <c r="J704" s="657"/>
      <c r="K704" s="618"/>
      <c r="L704" s="622"/>
      <c r="M704" s="613"/>
      <c r="N704" s="613"/>
      <c r="O704" s="610"/>
      <c r="P704" s="610"/>
      <c r="Q704" s="612">
        <f t="shared" si="1"/>
        <v>0</v>
      </c>
      <c r="R704" s="613"/>
      <c r="S704" s="612">
        <f t="shared" si="2"/>
        <v>0</v>
      </c>
      <c r="T704" s="612">
        <f t="shared" si="3"/>
        <v>0</v>
      </c>
      <c r="U704" s="613"/>
      <c r="V704" s="612">
        <f t="shared" si="4"/>
        <v>0</v>
      </c>
      <c r="W704" s="620"/>
      <c r="X704" s="742"/>
      <c r="Y704" s="742"/>
      <c r="Z704" s="742"/>
      <c r="AA704" s="742"/>
      <c r="AB704" s="742"/>
      <c r="AC704" s="742"/>
      <c r="AD704" s="742"/>
      <c r="AE704" s="742"/>
      <c r="AF704" s="742"/>
      <c r="AG704" s="742"/>
      <c r="AH704" s="742"/>
      <c r="AI704" s="742"/>
      <c r="AJ704" s="742"/>
      <c r="AK704" s="742"/>
      <c r="AL704" s="742"/>
      <c r="AM704" s="742"/>
    </row>
    <row r="705" ht="13.5" customHeight="1">
      <c r="A705" s="604" t="b">
        <v>0</v>
      </c>
      <c r="B705" s="475"/>
      <c r="C705" s="475"/>
      <c r="D705" s="492"/>
      <c r="E705" s="492"/>
      <c r="F705" s="606"/>
      <c r="G705" s="617"/>
      <c r="H705" s="492"/>
      <c r="I705" s="492"/>
      <c r="J705" s="657"/>
      <c r="K705" s="618"/>
      <c r="L705" s="622"/>
      <c r="M705" s="613"/>
      <c r="N705" s="613"/>
      <c r="O705" s="610"/>
      <c r="P705" s="610"/>
      <c r="Q705" s="612">
        <f t="shared" si="1"/>
        <v>0</v>
      </c>
      <c r="R705" s="613"/>
      <c r="S705" s="612">
        <f t="shared" si="2"/>
        <v>0</v>
      </c>
      <c r="T705" s="612">
        <f t="shared" si="3"/>
        <v>0</v>
      </c>
      <c r="U705" s="613"/>
      <c r="V705" s="612">
        <f t="shared" si="4"/>
        <v>0</v>
      </c>
      <c r="W705" s="620"/>
      <c r="X705" s="742"/>
      <c r="Y705" s="742"/>
      <c r="Z705" s="742"/>
      <c r="AA705" s="742"/>
      <c r="AB705" s="742"/>
      <c r="AC705" s="742"/>
      <c r="AD705" s="742"/>
      <c r="AE705" s="742"/>
      <c r="AF705" s="742"/>
      <c r="AG705" s="742"/>
      <c r="AH705" s="742"/>
      <c r="AI705" s="742"/>
      <c r="AJ705" s="742"/>
      <c r="AK705" s="742"/>
      <c r="AL705" s="742"/>
      <c r="AM705" s="742"/>
    </row>
    <row r="706" ht="13.5" customHeight="1">
      <c r="A706" s="604" t="b">
        <v>0</v>
      </c>
      <c r="B706" s="475"/>
      <c r="C706" s="475"/>
      <c r="D706" s="492"/>
      <c r="E706" s="492"/>
      <c r="F706" s="606"/>
      <c r="G706" s="617"/>
      <c r="H706" s="492"/>
      <c r="I706" s="492"/>
      <c r="J706" s="657"/>
      <c r="K706" s="618"/>
      <c r="L706" s="622"/>
      <c r="M706" s="613"/>
      <c r="N706" s="613"/>
      <c r="O706" s="610"/>
      <c r="P706" s="610"/>
      <c r="Q706" s="612">
        <f t="shared" si="1"/>
        <v>0</v>
      </c>
      <c r="R706" s="613"/>
      <c r="S706" s="612">
        <f t="shared" si="2"/>
        <v>0</v>
      </c>
      <c r="T706" s="612">
        <f t="shared" si="3"/>
        <v>0</v>
      </c>
      <c r="U706" s="613"/>
      <c r="V706" s="612">
        <f t="shared" si="4"/>
        <v>0</v>
      </c>
      <c r="W706" s="620"/>
      <c r="X706" s="742"/>
      <c r="Y706" s="742"/>
      <c r="Z706" s="742"/>
      <c r="AA706" s="742"/>
      <c r="AB706" s="742"/>
      <c r="AC706" s="742"/>
      <c r="AD706" s="742"/>
      <c r="AE706" s="742"/>
      <c r="AF706" s="742"/>
      <c r="AG706" s="742"/>
      <c r="AH706" s="742"/>
      <c r="AI706" s="742"/>
      <c r="AJ706" s="742"/>
      <c r="AK706" s="742"/>
      <c r="AL706" s="742"/>
      <c r="AM706" s="742"/>
    </row>
    <row r="707" ht="13.5" customHeight="1">
      <c r="A707" s="604" t="b">
        <v>0</v>
      </c>
      <c r="B707" s="475"/>
      <c r="C707" s="475"/>
      <c r="D707" s="492"/>
      <c r="E707" s="492"/>
      <c r="F707" s="606"/>
      <c r="G707" s="617"/>
      <c r="H707" s="492"/>
      <c r="I707" s="492"/>
      <c r="J707" s="657"/>
      <c r="K707" s="618"/>
      <c r="L707" s="622"/>
      <c r="M707" s="613"/>
      <c r="N707" s="613"/>
      <c r="O707" s="610"/>
      <c r="P707" s="610"/>
      <c r="Q707" s="612">
        <f t="shared" si="1"/>
        <v>0</v>
      </c>
      <c r="R707" s="613"/>
      <c r="S707" s="612">
        <f t="shared" si="2"/>
        <v>0</v>
      </c>
      <c r="T707" s="612">
        <f t="shared" si="3"/>
        <v>0</v>
      </c>
      <c r="U707" s="613"/>
      <c r="V707" s="612">
        <f t="shared" si="4"/>
        <v>0</v>
      </c>
      <c r="W707" s="620"/>
      <c r="X707" s="742"/>
      <c r="Y707" s="742"/>
      <c r="Z707" s="742"/>
      <c r="AA707" s="742"/>
      <c r="AB707" s="742"/>
      <c r="AC707" s="742"/>
      <c r="AD707" s="742"/>
      <c r="AE707" s="742"/>
      <c r="AF707" s="742"/>
      <c r="AG707" s="742"/>
      <c r="AH707" s="742"/>
      <c r="AI707" s="742"/>
      <c r="AJ707" s="742"/>
      <c r="AK707" s="742"/>
      <c r="AL707" s="742"/>
      <c r="AM707" s="742"/>
    </row>
    <row r="708" ht="13.5" customHeight="1">
      <c r="A708" s="604" t="b">
        <v>0</v>
      </c>
      <c r="B708" s="475"/>
      <c r="C708" s="475"/>
      <c r="D708" s="492"/>
      <c r="E708" s="492"/>
      <c r="F708" s="606"/>
      <c r="G708" s="617"/>
      <c r="H708" s="492"/>
      <c r="I708" s="492"/>
      <c r="J708" s="657"/>
      <c r="K708" s="618"/>
      <c r="L708" s="622"/>
      <c r="M708" s="613"/>
      <c r="N708" s="613"/>
      <c r="O708" s="610"/>
      <c r="P708" s="610"/>
      <c r="Q708" s="612">
        <f t="shared" si="1"/>
        <v>0</v>
      </c>
      <c r="R708" s="613"/>
      <c r="S708" s="612">
        <f t="shared" si="2"/>
        <v>0</v>
      </c>
      <c r="T708" s="612">
        <f t="shared" si="3"/>
        <v>0</v>
      </c>
      <c r="U708" s="613"/>
      <c r="V708" s="612">
        <f t="shared" si="4"/>
        <v>0</v>
      </c>
      <c r="W708" s="620"/>
      <c r="X708" s="742"/>
      <c r="Y708" s="742"/>
      <c r="Z708" s="742"/>
      <c r="AA708" s="742"/>
      <c r="AB708" s="742"/>
      <c r="AC708" s="742"/>
      <c r="AD708" s="742"/>
      <c r="AE708" s="742"/>
      <c r="AF708" s="742"/>
      <c r="AG708" s="742"/>
      <c r="AH708" s="742"/>
      <c r="AI708" s="742"/>
      <c r="AJ708" s="742"/>
      <c r="AK708" s="742"/>
      <c r="AL708" s="742"/>
      <c r="AM708" s="742"/>
    </row>
    <row r="709" ht="13.5" customHeight="1">
      <c r="A709" s="604" t="b">
        <v>0</v>
      </c>
      <c r="B709" s="475"/>
      <c r="C709" s="475"/>
      <c r="D709" s="492"/>
      <c r="E709" s="492"/>
      <c r="F709" s="606"/>
      <c r="G709" s="617"/>
      <c r="H709" s="492"/>
      <c r="I709" s="492"/>
      <c r="J709" s="657"/>
      <c r="K709" s="618"/>
      <c r="L709" s="622"/>
      <c r="M709" s="613"/>
      <c r="N709" s="613"/>
      <c r="O709" s="610"/>
      <c r="P709" s="610"/>
      <c r="Q709" s="612">
        <f t="shared" si="1"/>
        <v>0</v>
      </c>
      <c r="R709" s="613"/>
      <c r="S709" s="612">
        <f t="shared" si="2"/>
        <v>0</v>
      </c>
      <c r="T709" s="612">
        <f t="shared" si="3"/>
        <v>0</v>
      </c>
      <c r="U709" s="613"/>
      <c r="V709" s="612">
        <f t="shared" si="4"/>
        <v>0</v>
      </c>
      <c r="W709" s="620"/>
      <c r="X709" s="742"/>
      <c r="Y709" s="742"/>
      <c r="Z709" s="742"/>
      <c r="AA709" s="742"/>
      <c r="AB709" s="742"/>
      <c r="AC709" s="742"/>
      <c r="AD709" s="742"/>
      <c r="AE709" s="742"/>
      <c r="AF709" s="742"/>
      <c r="AG709" s="742"/>
      <c r="AH709" s="742"/>
      <c r="AI709" s="742"/>
      <c r="AJ709" s="742"/>
      <c r="AK709" s="742"/>
      <c r="AL709" s="742"/>
      <c r="AM709" s="742"/>
    </row>
    <row r="710" ht="13.5" customHeight="1">
      <c r="A710" s="604" t="b">
        <v>0</v>
      </c>
      <c r="B710" s="475"/>
      <c r="C710" s="475"/>
      <c r="D710" s="492"/>
      <c r="E710" s="492"/>
      <c r="F710" s="606"/>
      <c r="G710" s="617"/>
      <c r="H710" s="492"/>
      <c r="I710" s="492"/>
      <c r="J710" s="657"/>
      <c r="K710" s="618"/>
      <c r="L710" s="622"/>
      <c r="M710" s="613"/>
      <c r="N710" s="613"/>
      <c r="O710" s="610"/>
      <c r="P710" s="610"/>
      <c r="Q710" s="612">
        <f t="shared" si="1"/>
        <v>0</v>
      </c>
      <c r="R710" s="613"/>
      <c r="S710" s="612">
        <f t="shared" si="2"/>
        <v>0</v>
      </c>
      <c r="T710" s="612">
        <f t="shared" si="3"/>
        <v>0</v>
      </c>
      <c r="U710" s="613"/>
      <c r="V710" s="612">
        <f t="shared" si="4"/>
        <v>0</v>
      </c>
      <c r="W710" s="620"/>
      <c r="X710" s="742"/>
      <c r="Y710" s="742"/>
      <c r="Z710" s="742"/>
      <c r="AA710" s="742"/>
      <c r="AB710" s="742"/>
      <c r="AC710" s="742"/>
      <c r="AD710" s="742"/>
      <c r="AE710" s="742"/>
      <c r="AF710" s="742"/>
      <c r="AG710" s="742"/>
      <c r="AH710" s="742"/>
      <c r="AI710" s="742"/>
      <c r="AJ710" s="742"/>
      <c r="AK710" s="742"/>
      <c r="AL710" s="742"/>
      <c r="AM710" s="742"/>
    </row>
    <row r="711" ht="13.5" customHeight="1">
      <c r="A711" s="604" t="b">
        <v>0</v>
      </c>
      <c r="B711" s="475"/>
      <c r="C711" s="475"/>
      <c r="D711" s="492"/>
      <c r="E711" s="492"/>
      <c r="F711" s="606"/>
      <c r="G711" s="617"/>
      <c r="H711" s="492"/>
      <c r="I711" s="492"/>
      <c r="J711" s="657"/>
      <c r="K711" s="618"/>
      <c r="L711" s="622"/>
      <c r="M711" s="613"/>
      <c r="N711" s="613"/>
      <c r="O711" s="610"/>
      <c r="P711" s="610"/>
      <c r="Q711" s="612">
        <f t="shared" si="1"/>
        <v>0</v>
      </c>
      <c r="R711" s="613"/>
      <c r="S711" s="612">
        <f t="shared" si="2"/>
        <v>0</v>
      </c>
      <c r="T711" s="612">
        <f t="shared" si="3"/>
        <v>0</v>
      </c>
      <c r="U711" s="613"/>
      <c r="V711" s="612">
        <f t="shared" si="4"/>
        <v>0</v>
      </c>
      <c r="W711" s="620"/>
      <c r="X711" s="742"/>
      <c r="Y711" s="742"/>
      <c r="Z711" s="742"/>
      <c r="AA711" s="742"/>
      <c r="AB711" s="742"/>
      <c r="AC711" s="742"/>
      <c r="AD711" s="742"/>
      <c r="AE711" s="742"/>
      <c r="AF711" s="742"/>
      <c r="AG711" s="742"/>
      <c r="AH711" s="742"/>
      <c r="AI711" s="742"/>
      <c r="AJ711" s="742"/>
      <c r="AK711" s="742"/>
      <c r="AL711" s="742"/>
      <c r="AM711" s="742"/>
    </row>
    <row r="712" ht="13.5" customHeight="1">
      <c r="A712" s="604" t="b">
        <v>0</v>
      </c>
      <c r="B712" s="475"/>
      <c r="C712" s="475"/>
      <c r="D712" s="492"/>
      <c r="E712" s="492"/>
      <c r="F712" s="606"/>
      <c r="G712" s="617"/>
      <c r="H712" s="492"/>
      <c r="I712" s="492"/>
      <c r="J712" s="657"/>
      <c r="K712" s="618"/>
      <c r="L712" s="622"/>
      <c r="M712" s="613"/>
      <c r="N712" s="613"/>
      <c r="O712" s="610"/>
      <c r="P712" s="610"/>
      <c r="Q712" s="612">
        <f t="shared" si="1"/>
        <v>0</v>
      </c>
      <c r="R712" s="613"/>
      <c r="S712" s="612">
        <f t="shared" si="2"/>
        <v>0</v>
      </c>
      <c r="T712" s="612">
        <f t="shared" si="3"/>
        <v>0</v>
      </c>
      <c r="U712" s="613"/>
      <c r="V712" s="612">
        <f t="shared" si="4"/>
        <v>0</v>
      </c>
      <c r="W712" s="620"/>
      <c r="X712" s="742"/>
      <c r="Y712" s="742"/>
      <c r="Z712" s="742"/>
      <c r="AA712" s="742"/>
      <c r="AB712" s="742"/>
      <c r="AC712" s="742"/>
      <c r="AD712" s="742"/>
      <c r="AE712" s="742"/>
      <c r="AF712" s="742"/>
      <c r="AG712" s="742"/>
      <c r="AH712" s="742"/>
      <c r="AI712" s="742"/>
      <c r="AJ712" s="742"/>
      <c r="AK712" s="742"/>
      <c r="AL712" s="742"/>
      <c r="AM712" s="742"/>
    </row>
    <row r="713" ht="13.5" customHeight="1">
      <c r="A713" s="604" t="b">
        <v>0</v>
      </c>
      <c r="B713" s="475"/>
      <c r="C713" s="475"/>
      <c r="D713" s="492"/>
      <c r="E713" s="492"/>
      <c r="F713" s="606"/>
      <c r="G713" s="617"/>
      <c r="H713" s="492"/>
      <c r="I713" s="492"/>
      <c r="J713" s="657"/>
      <c r="K713" s="618"/>
      <c r="L713" s="622"/>
      <c r="M713" s="613"/>
      <c r="N713" s="613"/>
      <c r="O713" s="610"/>
      <c r="P713" s="610"/>
      <c r="Q713" s="612">
        <f t="shared" si="1"/>
        <v>0</v>
      </c>
      <c r="R713" s="613"/>
      <c r="S713" s="612">
        <f t="shared" si="2"/>
        <v>0</v>
      </c>
      <c r="T713" s="612">
        <f t="shared" si="3"/>
        <v>0</v>
      </c>
      <c r="U713" s="613"/>
      <c r="V713" s="612">
        <f t="shared" si="4"/>
        <v>0</v>
      </c>
      <c r="W713" s="620"/>
      <c r="X713" s="742"/>
      <c r="Y713" s="742"/>
      <c r="Z713" s="742"/>
      <c r="AA713" s="742"/>
      <c r="AB713" s="742"/>
      <c r="AC713" s="742"/>
      <c r="AD713" s="742"/>
      <c r="AE713" s="742"/>
      <c r="AF713" s="742"/>
      <c r="AG713" s="742"/>
      <c r="AH713" s="742"/>
      <c r="AI713" s="742"/>
      <c r="AJ713" s="742"/>
      <c r="AK713" s="742"/>
      <c r="AL713" s="742"/>
      <c r="AM713" s="742"/>
    </row>
    <row r="714" ht="13.5" customHeight="1">
      <c r="A714" s="604" t="b">
        <v>0</v>
      </c>
      <c r="B714" s="475"/>
      <c r="C714" s="475"/>
      <c r="D714" s="492"/>
      <c r="E714" s="492"/>
      <c r="F714" s="606"/>
      <c r="G714" s="617"/>
      <c r="H714" s="492"/>
      <c r="I714" s="492"/>
      <c r="J714" s="657"/>
      <c r="K714" s="618"/>
      <c r="L714" s="622"/>
      <c r="M714" s="613"/>
      <c r="N714" s="613"/>
      <c r="O714" s="610"/>
      <c r="P714" s="610"/>
      <c r="Q714" s="612">
        <f t="shared" si="1"/>
        <v>0</v>
      </c>
      <c r="R714" s="613"/>
      <c r="S714" s="612">
        <f t="shared" si="2"/>
        <v>0</v>
      </c>
      <c r="T714" s="612">
        <f t="shared" si="3"/>
        <v>0</v>
      </c>
      <c r="U714" s="613"/>
      <c r="V714" s="612">
        <f t="shared" si="4"/>
        <v>0</v>
      </c>
      <c r="W714" s="620"/>
      <c r="X714" s="742"/>
      <c r="Y714" s="742"/>
      <c r="Z714" s="742"/>
      <c r="AA714" s="742"/>
      <c r="AB714" s="742"/>
      <c r="AC714" s="742"/>
      <c r="AD714" s="742"/>
      <c r="AE714" s="742"/>
      <c r="AF714" s="742"/>
      <c r="AG714" s="742"/>
      <c r="AH714" s="742"/>
      <c r="AI714" s="742"/>
      <c r="AJ714" s="742"/>
      <c r="AK714" s="742"/>
      <c r="AL714" s="742"/>
      <c r="AM714" s="742"/>
    </row>
    <row r="715" ht="13.5" customHeight="1">
      <c r="A715" s="604" t="b">
        <v>0</v>
      </c>
      <c r="B715" s="475"/>
      <c r="C715" s="475"/>
      <c r="D715" s="492"/>
      <c r="E715" s="492"/>
      <c r="F715" s="606"/>
      <c r="G715" s="617"/>
      <c r="H715" s="492"/>
      <c r="I715" s="492"/>
      <c r="J715" s="657"/>
      <c r="K715" s="618"/>
      <c r="L715" s="622"/>
      <c r="M715" s="613"/>
      <c r="N715" s="613"/>
      <c r="O715" s="610"/>
      <c r="P715" s="610"/>
      <c r="Q715" s="612">
        <f t="shared" si="1"/>
        <v>0</v>
      </c>
      <c r="R715" s="613"/>
      <c r="S715" s="612">
        <f t="shared" si="2"/>
        <v>0</v>
      </c>
      <c r="T715" s="612">
        <f t="shared" si="3"/>
        <v>0</v>
      </c>
      <c r="U715" s="613"/>
      <c r="V715" s="612">
        <f t="shared" si="4"/>
        <v>0</v>
      </c>
      <c r="W715" s="620"/>
      <c r="X715" s="742"/>
      <c r="Y715" s="742"/>
      <c r="Z715" s="742"/>
      <c r="AA715" s="742"/>
      <c r="AB715" s="742"/>
      <c r="AC715" s="742"/>
      <c r="AD715" s="742"/>
      <c r="AE715" s="742"/>
      <c r="AF715" s="742"/>
      <c r="AG715" s="742"/>
      <c r="AH715" s="742"/>
      <c r="AI715" s="742"/>
      <c r="AJ715" s="742"/>
      <c r="AK715" s="742"/>
      <c r="AL715" s="742"/>
      <c r="AM715" s="742"/>
    </row>
    <row r="716" ht="13.5" customHeight="1">
      <c r="A716" s="604" t="b">
        <v>0</v>
      </c>
      <c r="B716" s="475"/>
      <c r="C716" s="475"/>
      <c r="D716" s="492"/>
      <c r="E716" s="492"/>
      <c r="F716" s="606"/>
      <c r="G716" s="617"/>
      <c r="H716" s="492"/>
      <c r="I716" s="492"/>
      <c r="J716" s="657"/>
      <c r="K716" s="618"/>
      <c r="L716" s="622"/>
      <c r="M716" s="613"/>
      <c r="N716" s="613"/>
      <c r="O716" s="610"/>
      <c r="P716" s="610"/>
      <c r="Q716" s="612">
        <f t="shared" si="1"/>
        <v>0</v>
      </c>
      <c r="R716" s="613"/>
      <c r="S716" s="612">
        <f t="shared" si="2"/>
        <v>0</v>
      </c>
      <c r="T716" s="612">
        <f t="shared" si="3"/>
        <v>0</v>
      </c>
      <c r="U716" s="613"/>
      <c r="V716" s="612">
        <f t="shared" si="4"/>
        <v>0</v>
      </c>
      <c r="W716" s="620"/>
      <c r="X716" s="742"/>
      <c r="Y716" s="742"/>
      <c r="Z716" s="742"/>
      <c r="AA716" s="742"/>
      <c r="AB716" s="742"/>
      <c r="AC716" s="742"/>
      <c r="AD716" s="742"/>
      <c r="AE716" s="742"/>
      <c r="AF716" s="742"/>
      <c r="AG716" s="742"/>
      <c r="AH716" s="742"/>
      <c r="AI716" s="742"/>
      <c r="AJ716" s="742"/>
      <c r="AK716" s="742"/>
      <c r="AL716" s="742"/>
      <c r="AM716" s="742"/>
    </row>
    <row r="717" ht="13.5" customHeight="1">
      <c r="A717" s="604" t="b">
        <v>0</v>
      </c>
      <c r="B717" s="475"/>
      <c r="C717" s="475"/>
      <c r="D717" s="492"/>
      <c r="E717" s="492"/>
      <c r="F717" s="606"/>
      <c r="G717" s="617"/>
      <c r="H717" s="492"/>
      <c r="I717" s="492"/>
      <c r="J717" s="657"/>
      <c r="K717" s="618"/>
      <c r="L717" s="622"/>
      <c r="M717" s="613"/>
      <c r="N717" s="613"/>
      <c r="O717" s="610"/>
      <c r="P717" s="610"/>
      <c r="Q717" s="612">
        <f t="shared" si="1"/>
        <v>0</v>
      </c>
      <c r="R717" s="613"/>
      <c r="S717" s="612">
        <f t="shared" si="2"/>
        <v>0</v>
      </c>
      <c r="T717" s="612">
        <f t="shared" si="3"/>
        <v>0</v>
      </c>
      <c r="U717" s="613"/>
      <c r="V717" s="612">
        <f t="shared" si="4"/>
        <v>0</v>
      </c>
      <c r="W717" s="620"/>
      <c r="X717" s="742"/>
      <c r="Y717" s="742"/>
      <c r="Z717" s="742"/>
      <c r="AA717" s="742"/>
      <c r="AB717" s="742"/>
      <c r="AC717" s="742"/>
      <c r="AD717" s="742"/>
      <c r="AE717" s="742"/>
      <c r="AF717" s="742"/>
      <c r="AG717" s="742"/>
      <c r="AH717" s="742"/>
      <c r="AI717" s="742"/>
      <c r="AJ717" s="742"/>
      <c r="AK717" s="742"/>
      <c r="AL717" s="742"/>
      <c r="AM717" s="742"/>
    </row>
    <row r="718" ht="13.5" customHeight="1">
      <c r="A718" s="604" t="b">
        <v>0</v>
      </c>
      <c r="B718" s="475"/>
      <c r="C718" s="475"/>
      <c r="D718" s="492"/>
      <c r="E718" s="492"/>
      <c r="F718" s="606"/>
      <c r="G718" s="617"/>
      <c r="H718" s="492"/>
      <c r="I718" s="492"/>
      <c r="J718" s="657"/>
      <c r="K718" s="618"/>
      <c r="L718" s="622"/>
      <c r="M718" s="613"/>
      <c r="N718" s="613"/>
      <c r="O718" s="610"/>
      <c r="P718" s="610"/>
      <c r="Q718" s="612">
        <f t="shared" si="1"/>
        <v>0</v>
      </c>
      <c r="R718" s="613"/>
      <c r="S718" s="612">
        <f t="shared" si="2"/>
        <v>0</v>
      </c>
      <c r="T718" s="612">
        <f t="shared" si="3"/>
        <v>0</v>
      </c>
      <c r="U718" s="613"/>
      <c r="V718" s="612">
        <f t="shared" si="4"/>
        <v>0</v>
      </c>
      <c r="W718" s="620"/>
      <c r="X718" s="742"/>
      <c r="Y718" s="742"/>
      <c r="Z718" s="742"/>
      <c r="AA718" s="742"/>
      <c r="AB718" s="742"/>
      <c r="AC718" s="742"/>
      <c r="AD718" s="742"/>
      <c r="AE718" s="742"/>
      <c r="AF718" s="742"/>
      <c r="AG718" s="742"/>
      <c r="AH718" s="742"/>
      <c r="AI718" s="742"/>
      <c r="AJ718" s="742"/>
      <c r="AK718" s="742"/>
      <c r="AL718" s="742"/>
      <c r="AM718" s="742"/>
    </row>
    <row r="719" ht="13.5" customHeight="1">
      <c r="A719" s="604" t="b">
        <v>0</v>
      </c>
      <c r="B719" s="475"/>
      <c r="C719" s="475"/>
      <c r="D719" s="492"/>
      <c r="E719" s="492"/>
      <c r="F719" s="606"/>
      <c r="G719" s="617"/>
      <c r="H719" s="492"/>
      <c r="I719" s="492"/>
      <c r="J719" s="657"/>
      <c r="K719" s="618"/>
      <c r="L719" s="622"/>
      <c r="M719" s="613"/>
      <c r="N719" s="613"/>
      <c r="O719" s="610"/>
      <c r="P719" s="610"/>
      <c r="Q719" s="612">
        <f t="shared" si="1"/>
        <v>0</v>
      </c>
      <c r="R719" s="613"/>
      <c r="S719" s="612">
        <f t="shared" si="2"/>
        <v>0</v>
      </c>
      <c r="T719" s="612">
        <f t="shared" si="3"/>
        <v>0</v>
      </c>
      <c r="U719" s="613"/>
      <c r="V719" s="612">
        <f t="shared" si="4"/>
        <v>0</v>
      </c>
      <c r="W719" s="620"/>
      <c r="X719" s="742"/>
      <c r="Y719" s="742"/>
      <c r="Z719" s="742"/>
      <c r="AA719" s="742"/>
      <c r="AB719" s="742"/>
      <c r="AC719" s="742"/>
      <c r="AD719" s="742"/>
      <c r="AE719" s="742"/>
      <c r="AF719" s="742"/>
      <c r="AG719" s="742"/>
      <c r="AH719" s="742"/>
      <c r="AI719" s="742"/>
      <c r="AJ719" s="742"/>
      <c r="AK719" s="742"/>
      <c r="AL719" s="742"/>
      <c r="AM719" s="742"/>
    </row>
    <row r="720" ht="13.5" customHeight="1">
      <c r="A720" s="604" t="b">
        <v>0</v>
      </c>
      <c r="B720" s="475"/>
      <c r="C720" s="475"/>
      <c r="D720" s="492"/>
      <c r="E720" s="492"/>
      <c r="F720" s="606"/>
      <c r="G720" s="617"/>
      <c r="H720" s="492"/>
      <c r="I720" s="492"/>
      <c r="J720" s="657"/>
      <c r="K720" s="618"/>
      <c r="L720" s="622"/>
      <c r="M720" s="613"/>
      <c r="N720" s="613"/>
      <c r="O720" s="610"/>
      <c r="P720" s="610"/>
      <c r="Q720" s="612">
        <f t="shared" si="1"/>
        <v>0</v>
      </c>
      <c r="R720" s="613"/>
      <c r="S720" s="612">
        <f t="shared" si="2"/>
        <v>0</v>
      </c>
      <c r="T720" s="612">
        <f t="shared" si="3"/>
        <v>0</v>
      </c>
      <c r="U720" s="613"/>
      <c r="V720" s="612">
        <f t="shared" si="4"/>
        <v>0</v>
      </c>
      <c r="W720" s="620"/>
      <c r="X720" s="742"/>
      <c r="Y720" s="742"/>
      <c r="Z720" s="742"/>
      <c r="AA720" s="742"/>
      <c r="AB720" s="742"/>
      <c r="AC720" s="742"/>
      <c r="AD720" s="742"/>
      <c r="AE720" s="742"/>
      <c r="AF720" s="742"/>
      <c r="AG720" s="742"/>
      <c r="AH720" s="742"/>
      <c r="AI720" s="742"/>
      <c r="AJ720" s="742"/>
      <c r="AK720" s="742"/>
      <c r="AL720" s="742"/>
      <c r="AM720" s="742"/>
    </row>
    <row r="721" ht="13.5" customHeight="1">
      <c r="A721" s="604" t="b">
        <v>0</v>
      </c>
      <c r="B721" s="475"/>
      <c r="C721" s="475"/>
      <c r="D721" s="492"/>
      <c r="E721" s="492"/>
      <c r="F721" s="606"/>
      <c r="G721" s="617"/>
      <c r="H721" s="492"/>
      <c r="I721" s="492"/>
      <c r="J721" s="657"/>
      <c r="K721" s="618"/>
      <c r="L721" s="622"/>
      <c r="M721" s="613"/>
      <c r="N721" s="613"/>
      <c r="O721" s="610"/>
      <c r="P721" s="610"/>
      <c r="Q721" s="612">
        <f t="shared" si="1"/>
        <v>0</v>
      </c>
      <c r="R721" s="613"/>
      <c r="S721" s="612">
        <f t="shared" si="2"/>
        <v>0</v>
      </c>
      <c r="T721" s="612">
        <f t="shared" si="3"/>
        <v>0</v>
      </c>
      <c r="U721" s="613"/>
      <c r="V721" s="612">
        <f t="shared" si="4"/>
        <v>0</v>
      </c>
      <c r="W721" s="620"/>
      <c r="X721" s="742"/>
      <c r="Y721" s="742"/>
      <c r="Z721" s="742"/>
      <c r="AA721" s="742"/>
      <c r="AB721" s="742"/>
      <c r="AC721" s="742"/>
      <c r="AD721" s="742"/>
      <c r="AE721" s="742"/>
      <c r="AF721" s="742"/>
      <c r="AG721" s="742"/>
      <c r="AH721" s="742"/>
      <c r="AI721" s="742"/>
      <c r="AJ721" s="742"/>
      <c r="AK721" s="742"/>
      <c r="AL721" s="742"/>
      <c r="AM721" s="742"/>
    </row>
    <row r="722" ht="13.5" customHeight="1">
      <c r="A722" s="604" t="b">
        <v>0</v>
      </c>
      <c r="B722" s="475"/>
      <c r="C722" s="475"/>
      <c r="D722" s="492"/>
      <c r="E722" s="492"/>
      <c r="F722" s="606"/>
      <c r="G722" s="617"/>
      <c r="H722" s="492"/>
      <c r="I722" s="492"/>
      <c r="J722" s="657"/>
      <c r="K722" s="618"/>
      <c r="L722" s="622"/>
      <c r="M722" s="613"/>
      <c r="N722" s="613"/>
      <c r="O722" s="610"/>
      <c r="P722" s="610"/>
      <c r="Q722" s="612">
        <f t="shared" si="1"/>
        <v>0</v>
      </c>
      <c r="R722" s="613"/>
      <c r="S722" s="612">
        <f t="shared" si="2"/>
        <v>0</v>
      </c>
      <c r="T722" s="612">
        <f t="shared" si="3"/>
        <v>0</v>
      </c>
      <c r="U722" s="613"/>
      <c r="V722" s="612">
        <f t="shared" si="4"/>
        <v>0</v>
      </c>
      <c r="W722" s="620"/>
      <c r="X722" s="742"/>
      <c r="Y722" s="742"/>
      <c r="Z722" s="742"/>
      <c r="AA722" s="742"/>
      <c r="AB722" s="742"/>
      <c r="AC722" s="742"/>
      <c r="AD722" s="742"/>
      <c r="AE722" s="742"/>
      <c r="AF722" s="742"/>
      <c r="AG722" s="742"/>
      <c r="AH722" s="742"/>
      <c r="AI722" s="742"/>
      <c r="AJ722" s="742"/>
      <c r="AK722" s="742"/>
      <c r="AL722" s="742"/>
      <c r="AM722" s="742"/>
    </row>
    <row r="723" ht="13.5" customHeight="1">
      <c r="A723" s="604" t="b">
        <v>0</v>
      </c>
      <c r="B723" s="475"/>
      <c r="C723" s="475"/>
      <c r="D723" s="492"/>
      <c r="E723" s="492"/>
      <c r="F723" s="606"/>
      <c r="G723" s="617"/>
      <c r="H723" s="492"/>
      <c r="I723" s="492"/>
      <c r="J723" s="657"/>
      <c r="K723" s="618"/>
      <c r="L723" s="622"/>
      <c r="M723" s="613"/>
      <c r="N723" s="613"/>
      <c r="O723" s="610"/>
      <c r="P723" s="610"/>
      <c r="Q723" s="612">
        <f t="shared" si="1"/>
        <v>0</v>
      </c>
      <c r="R723" s="613"/>
      <c r="S723" s="612">
        <f t="shared" si="2"/>
        <v>0</v>
      </c>
      <c r="T723" s="612">
        <f t="shared" si="3"/>
        <v>0</v>
      </c>
      <c r="U723" s="613"/>
      <c r="V723" s="612">
        <f t="shared" si="4"/>
        <v>0</v>
      </c>
      <c r="W723" s="620"/>
      <c r="X723" s="742"/>
      <c r="Y723" s="742"/>
      <c r="Z723" s="742"/>
      <c r="AA723" s="742"/>
      <c r="AB723" s="742"/>
      <c r="AC723" s="742"/>
      <c r="AD723" s="742"/>
      <c r="AE723" s="742"/>
      <c r="AF723" s="742"/>
      <c r="AG723" s="742"/>
      <c r="AH723" s="742"/>
      <c r="AI723" s="742"/>
      <c r="AJ723" s="742"/>
      <c r="AK723" s="742"/>
      <c r="AL723" s="742"/>
      <c r="AM723" s="742"/>
    </row>
    <row r="724" ht="13.5" customHeight="1">
      <c r="A724" s="604" t="b">
        <v>0</v>
      </c>
      <c r="B724" s="475"/>
      <c r="C724" s="475"/>
      <c r="D724" s="492"/>
      <c r="E724" s="492"/>
      <c r="F724" s="606"/>
      <c r="G724" s="617"/>
      <c r="H724" s="492"/>
      <c r="I724" s="492"/>
      <c r="J724" s="657"/>
      <c r="K724" s="618"/>
      <c r="L724" s="622"/>
      <c r="M724" s="613"/>
      <c r="N724" s="613"/>
      <c r="O724" s="610"/>
      <c r="P724" s="610"/>
      <c r="Q724" s="612">
        <f t="shared" si="1"/>
        <v>0</v>
      </c>
      <c r="R724" s="613"/>
      <c r="S724" s="612">
        <f t="shared" si="2"/>
        <v>0</v>
      </c>
      <c r="T724" s="612">
        <f t="shared" si="3"/>
        <v>0</v>
      </c>
      <c r="U724" s="613"/>
      <c r="V724" s="612">
        <f t="shared" si="4"/>
        <v>0</v>
      </c>
      <c r="W724" s="620"/>
      <c r="X724" s="742"/>
      <c r="Y724" s="742"/>
      <c r="Z724" s="742"/>
      <c r="AA724" s="742"/>
      <c r="AB724" s="742"/>
      <c r="AC724" s="742"/>
      <c r="AD724" s="742"/>
      <c r="AE724" s="742"/>
      <c r="AF724" s="742"/>
      <c r="AG724" s="742"/>
      <c r="AH724" s="742"/>
      <c r="AI724" s="742"/>
      <c r="AJ724" s="742"/>
      <c r="AK724" s="742"/>
      <c r="AL724" s="742"/>
      <c r="AM724" s="742"/>
    </row>
    <row r="725" ht="13.5" customHeight="1">
      <c r="A725" s="604" t="b">
        <v>0</v>
      </c>
      <c r="B725" s="475"/>
      <c r="C725" s="475"/>
      <c r="D725" s="492"/>
      <c r="E725" s="492"/>
      <c r="F725" s="606"/>
      <c r="G725" s="617"/>
      <c r="H725" s="492"/>
      <c r="I725" s="492"/>
      <c r="J725" s="657"/>
      <c r="K725" s="618"/>
      <c r="L725" s="622"/>
      <c r="M725" s="613"/>
      <c r="N725" s="613"/>
      <c r="O725" s="610"/>
      <c r="P725" s="610"/>
      <c r="Q725" s="612">
        <f t="shared" si="1"/>
        <v>0</v>
      </c>
      <c r="R725" s="613"/>
      <c r="S725" s="612">
        <f t="shared" si="2"/>
        <v>0</v>
      </c>
      <c r="T725" s="612">
        <f t="shared" si="3"/>
        <v>0</v>
      </c>
      <c r="U725" s="613"/>
      <c r="V725" s="612">
        <f t="shared" si="4"/>
        <v>0</v>
      </c>
      <c r="W725" s="620"/>
      <c r="X725" s="742"/>
      <c r="Y725" s="742"/>
      <c r="Z725" s="742"/>
      <c r="AA725" s="742"/>
      <c r="AB725" s="742"/>
      <c r="AC725" s="742"/>
      <c r="AD725" s="742"/>
      <c r="AE725" s="742"/>
      <c r="AF725" s="742"/>
      <c r="AG725" s="742"/>
      <c r="AH725" s="742"/>
      <c r="AI725" s="742"/>
      <c r="AJ725" s="742"/>
      <c r="AK725" s="742"/>
      <c r="AL725" s="742"/>
      <c r="AM725" s="742"/>
    </row>
    <row r="726" ht="13.5" customHeight="1">
      <c r="A726" s="604" t="b">
        <v>0</v>
      </c>
      <c r="B726" s="475"/>
      <c r="C726" s="475"/>
      <c r="D726" s="492"/>
      <c r="E726" s="492"/>
      <c r="F726" s="606"/>
      <c r="G726" s="617"/>
      <c r="H726" s="492"/>
      <c r="I726" s="492"/>
      <c r="J726" s="657"/>
      <c r="K726" s="618"/>
      <c r="L726" s="622"/>
      <c r="M726" s="613"/>
      <c r="N726" s="613"/>
      <c r="O726" s="610"/>
      <c r="P726" s="610"/>
      <c r="Q726" s="612">
        <f t="shared" si="1"/>
        <v>0</v>
      </c>
      <c r="R726" s="613"/>
      <c r="S726" s="612">
        <f t="shared" si="2"/>
        <v>0</v>
      </c>
      <c r="T726" s="612">
        <f t="shared" si="3"/>
        <v>0</v>
      </c>
      <c r="U726" s="613"/>
      <c r="V726" s="612">
        <f t="shared" si="4"/>
        <v>0</v>
      </c>
      <c r="W726" s="620"/>
      <c r="X726" s="742"/>
      <c r="Y726" s="742"/>
      <c r="Z726" s="742"/>
      <c r="AA726" s="742"/>
      <c r="AB726" s="742"/>
      <c r="AC726" s="742"/>
      <c r="AD726" s="742"/>
      <c r="AE726" s="742"/>
      <c r="AF726" s="742"/>
      <c r="AG726" s="742"/>
      <c r="AH726" s="742"/>
      <c r="AI726" s="742"/>
      <c r="AJ726" s="742"/>
      <c r="AK726" s="742"/>
      <c r="AL726" s="742"/>
      <c r="AM726" s="742"/>
    </row>
    <row r="727" ht="13.5" customHeight="1">
      <c r="A727" s="604" t="b">
        <v>0</v>
      </c>
      <c r="B727" s="475"/>
      <c r="C727" s="475"/>
      <c r="D727" s="492"/>
      <c r="E727" s="492"/>
      <c r="F727" s="606"/>
      <c r="G727" s="617"/>
      <c r="H727" s="492"/>
      <c r="I727" s="492"/>
      <c r="J727" s="657"/>
      <c r="K727" s="618"/>
      <c r="L727" s="622"/>
      <c r="M727" s="613"/>
      <c r="N727" s="613"/>
      <c r="O727" s="610"/>
      <c r="P727" s="610"/>
      <c r="Q727" s="612">
        <f t="shared" si="1"/>
        <v>0</v>
      </c>
      <c r="R727" s="613"/>
      <c r="S727" s="612">
        <f t="shared" si="2"/>
        <v>0</v>
      </c>
      <c r="T727" s="612">
        <f t="shared" si="3"/>
        <v>0</v>
      </c>
      <c r="U727" s="613"/>
      <c r="V727" s="612">
        <f t="shared" si="4"/>
        <v>0</v>
      </c>
      <c r="W727" s="620"/>
      <c r="X727" s="742"/>
      <c r="Y727" s="742"/>
      <c r="Z727" s="742"/>
      <c r="AA727" s="742"/>
      <c r="AB727" s="742"/>
      <c r="AC727" s="742"/>
      <c r="AD727" s="742"/>
      <c r="AE727" s="742"/>
      <c r="AF727" s="742"/>
      <c r="AG727" s="742"/>
      <c r="AH727" s="742"/>
      <c r="AI727" s="742"/>
      <c r="AJ727" s="742"/>
      <c r="AK727" s="742"/>
      <c r="AL727" s="742"/>
      <c r="AM727" s="742"/>
    </row>
    <row r="728" ht="13.5" customHeight="1">
      <c r="A728" s="604" t="b">
        <v>0</v>
      </c>
      <c r="B728" s="475"/>
      <c r="C728" s="475"/>
      <c r="D728" s="492"/>
      <c r="E728" s="492"/>
      <c r="F728" s="606"/>
      <c r="G728" s="617"/>
      <c r="H728" s="492"/>
      <c r="I728" s="492"/>
      <c r="J728" s="657"/>
      <c r="K728" s="618"/>
      <c r="L728" s="622"/>
      <c r="M728" s="613"/>
      <c r="N728" s="613"/>
      <c r="O728" s="610"/>
      <c r="P728" s="610"/>
      <c r="Q728" s="612">
        <f t="shared" si="1"/>
        <v>0</v>
      </c>
      <c r="R728" s="613"/>
      <c r="S728" s="612">
        <f t="shared" si="2"/>
        <v>0</v>
      </c>
      <c r="T728" s="612">
        <f t="shared" si="3"/>
        <v>0</v>
      </c>
      <c r="U728" s="613"/>
      <c r="V728" s="612">
        <f t="shared" si="4"/>
        <v>0</v>
      </c>
      <c r="W728" s="620"/>
      <c r="X728" s="742"/>
      <c r="Y728" s="742"/>
      <c r="Z728" s="742"/>
      <c r="AA728" s="742"/>
      <c r="AB728" s="742"/>
      <c r="AC728" s="742"/>
      <c r="AD728" s="742"/>
      <c r="AE728" s="742"/>
      <c r="AF728" s="742"/>
      <c r="AG728" s="742"/>
      <c r="AH728" s="742"/>
      <c r="AI728" s="742"/>
      <c r="AJ728" s="742"/>
      <c r="AK728" s="742"/>
      <c r="AL728" s="742"/>
      <c r="AM728" s="742"/>
    </row>
    <row r="729" ht="13.5" customHeight="1">
      <c r="A729" s="604" t="b">
        <v>0</v>
      </c>
      <c r="B729" s="475"/>
      <c r="C729" s="475"/>
      <c r="D729" s="492"/>
      <c r="E729" s="492"/>
      <c r="F729" s="606"/>
      <c r="G729" s="617"/>
      <c r="H729" s="492"/>
      <c r="I729" s="492"/>
      <c r="J729" s="657"/>
      <c r="K729" s="618"/>
      <c r="L729" s="622"/>
      <c r="M729" s="613"/>
      <c r="N729" s="613"/>
      <c r="O729" s="610"/>
      <c r="P729" s="610"/>
      <c r="Q729" s="612">
        <f t="shared" si="1"/>
        <v>0</v>
      </c>
      <c r="R729" s="613"/>
      <c r="S729" s="612">
        <f t="shared" si="2"/>
        <v>0</v>
      </c>
      <c r="T729" s="612">
        <f t="shared" si="3"/>
        <v>0</v>
      </c>
      <c r="U729" s="613"/>
      <c r="V729" s="612">
        <f t="shared" si="4"/>
        <v>0</v>
      </c>
      <c r="W729" s="620"/>
      <c r="X729" s="742"/>
      <c r="Y729" s="742"/>
      <c r="Z729" s="742"/>
      <c r="AA729" s="742"/>
      <c r="AB729" s="742"/>
      <c r="AC729" s="742"/>
      <c r="AD729" s="742"/>
      <c r="AE729" s="742"/>
      <c r="AF729" s="742"/>
      <c r="AG729" s="742"/>
      <c r="AH729" s="742"/>
      <c r="AI729" s="742"/>
      <c r="AJ729" s="742"/>
      <c r="AK729" s="742"/>
      <c r="AL729" s="742"/>
      <c r="AM729" s="742"/>
    </row>
    <row r="730" ht="13.5" customHeight="1">
      <c r="A730" s="604" t="b">
        <v>0</v>
      </c>
      <c r="B730" s="475"/>
      <c r="C730" s="475"/>
      <c r="D730" s="492"/>
      <c r="E730" s="492"/>
      <c r="F730" s="606"/>
      <c r="G730" s="617"/>
      <c r="H730" s="492"/>
      <c r="I730" s="492"/>
      <c r="J730" s="657"/>
      <c r="K730" s="618"/>
      <c r="L730" s="622"/>
      <c r="M730" s="613"/>
      <c r="N730" s="613"/>
      <c r="O730" s="610"/>
      <c r="P730" s="610"/>
      <c r="Q730" s="612">
        <f t="shared" si="1"/>
        <v>0</v>
      </c>
      <c r="R730" s="613"/>
      <c r="S730" s="612">
        <f t="shared" si="2"/>
        <v>0</v>
      </c>
      <c r="T730" s="612">
        <f t="shared" si="3"/>
        <v>0</v>
      </c>
      <c r="U730" s="613"/>
      <c r="V730" s="612">
        <f t="shared" si="4"/>
        <v>0</v>
      </c>
      <c r="W730" s="620"/>
      <c r="X730" s="742"/>
      <c r="Y730" s="742"/>
      <c r="Z730" s="742"/>
      <c r="AA730" s="742"/>
      <c r="AB730" s="742"/>
      <c r="AC730" s="742"/>
      <c r="AD730" s="742"/>
      <c r="AE730" s="742"/>
      <c r="AF730" s="742"/>
      <c r="AG730" s="742"/>
      <c r="AH730" s="742"/>
      <c r="AI730" s="742"/>
      <c r="AJ730" s="742"/>
      <c r="AK730" s="742"/>
      <c r="AL730" s="742"/>
      <c r="AM730" s="742"/>
    </row>
    <row r="731" ht="13.5" customHeight="1">
      <c r="A731" s="604" t="b">
        <v>0</v>
      </c>
      <c r="B731" s="475"/>
      <c r="C731" s="475"/>
      <c r="D731" s="492"/>
      <c r="E731" s="492"/>
      <c r="F731" s="606"/>
      <c r="G731" s="617"/>
      <c r="H731" s="492"/>
      <c r="I731" s="492"/>
      <c r="J731" s="657"/>
      <c r="K731" s="618"/>
      <c r="L731" s="622"/>
      <c r="M731" s="613"/>
      <c r="N731" s="613"/>
      <c r="O731" s="610"/>
      <c r="P731" s="610"/>
      <c r="Q731" s="612">
        <f t="shared" si="1"/>
        <v>0</v>
      </c>
      <c r="R731" s="613"/>
      <c r="S731" s="612">
        <f t="shared" si="2"/>
        <v>0</v>
      </c>
      <c r="T731" s="612">
        <f t="shared" si="3"/>
        <v>0</v>
      </c>
      <c r="U731" s="613"/>
      <c r="V731" s="612">
        <f t="shared" si="4"/>
        <v>0</v>
      </c>
      <c r="W731" s="620"/>
      <c r="X731" s="742"/>
      <c r="Y731" s="742"/>
      <c r="Z731" s="742"/>
      <c r="AA731" s="742"/>
      <c r="AB731" s="742"/>
      <c r="AC731" s="742"/>
      <c r="AD731" s="742"/>
      <c r="AE731" s="742"/>
      <c r="AF731" s="742"/>
      <c r="AG731" s="742"/>
      <c r="AH731" s="742"/>
      <c r="AI731" s="742"/>
      <c r="AJ731" s="742"/>
      <c r="AK731" s="742"/>
      <c r="AL731" s="742"/>
      <c r="AM731" s="742"/>
    </row>
    <row r="732" ht="13.5" customHeight="1">
      <c r="A732" s="604" t="b">
        <v>0</v>
      </c>
      <c r="B732" s="475"/>
      <c r="C732" s="475"/>
      <c r="D732" s="492"/>
      <c r="E732" s="492"/>
      <c r="F732" s="606"/>
      <c r="G732" s="617"/>
      <c r="H732" s="492"/>
      <c r="I732" s="492"/>
      <c r="J732" s="657"/>
      <c r="K732" s="618"/>
      <c r="L732" s="622"/>
      <c r="M732" s="613"/>
      <c r="N732" s="613"/>
      <c r="O732" s="610"/>
      <c r="P732" s="610"/>
      <c r="Q732" s="612">
        <f t="shared" si="1"/>
        <v>0</v>
      </c>
      <c r="R732" s="613"/>
      <c r="S732" s="612">
        <f t="shared" si="2"/>
        <v>0</v>
      </c>
      <c r="T732" s="612">
        <f t="shared" si="3"/>
        <v>0</v>
      </c>
      <c r="U732" s="613"/>
      <c r="V732" s="612">
        <f t="shared" si="4"/>
        <v>0</v>
      </c>
      <c r="W732" s="620"/>
      <c r="X732" s="742"/>
      <c r="Y732" s="742"/>
      <c r="Z732" s="742"/>
      <c r="AA732" s="742"/>
      <c r="AB732" s="742"/>
      <c r="AC732" s="742"/>
      <c r="AD732" s="742"/>
      <c r="AE732" s="742"/>
      <c r="AF732" s="742"/>
      <c r="AG732" s="742"/>
      <c r="AH732" s="742"/>
      <c r="AI732" s="742"/>
      <c r="AJ732" s="742"/>
      <c r="AK732" s="742"/>
      <c r="AL732" s="742"/>
      <c r="AM732" s="742"/>
    </row>
    <row r="733" ht="13.5" customHeight="1">
      <c r="A733" s="604" t="b">
        <v>0</v>
      </c>
      <c r="B733" s="475"/>
      <c r="C733" s="475"/>
      <c r="D733" s="492"/>
      <c r="E733" s="492"/>
      <c r="F733" s="606"/>
      <c r="G733" s="617"/>
      <c r="H733" s="492"/>
      <c r="I733" s="492"/>
      <c r="J733" s="657"/>
      <c r="K733" s="618"/>
      <c r="L733" s="622"/>
      <c r="M733" s="613"/>
      <c r="N733" s="613"/>
      <c r="O733" s="610"/>
      <c r="P733" s="610"/>
      <c r="Q733" s="612">
        <f t="shared" si="1"/>
        <v>0</v>
      </c>
      <c r="R733" s="613"/>
      <c r="S733" s="612">
        <f t="shared" si="2"/>
        <v>0</v>
      </c>
      <c r="T733" s="612">
        <f t="shared" si="3"/>
        <v>0</v>
      </c>
      <c r="U733" s="613"/>
      <c r="V733" s="612">
        <f t="shared" si="4"/>
        <v>0</v>
      </c>
      <c r="W733" s="620"/>
      <c r="X733" s="742"/>
      <c r="Y733" s="742"/>
      <c r="Z733" s="742"/>
      <c r="AA733" s="742"/>
      <c r="AB733" s="742"/>
      <c r="AC733" s="742"/>
      <c r="AD733" s="742"/>
      <c r="AE733" s="742"/>
      <c r="AF733" s="742"/>
      <c r="AG733" s="742"/>
      <c r="AH733" s="742"/>
      <c r="AI733" s="742"/>
      <c r="AJ733" s="742"/>
      <c r="AK733" s="742"/>
      <c r="AL733" s="742"/>
      <c r="AM733" s="742"/>
    </row>
    <row r="734" ht="13.5" customHeight="1">
      <c r="A734" s="604" t="b">
        <v>0</v>
      </c>
      <c r="B734" s="475"/>
      <c r="C734" s="475"/>
      <c r="D734" s="492"/>
      <c r="E734" s="492"/>
      <c r="F734" s="606"/>
      <c r="G734" s="617"/>
      <c r="H734" s="492"/>
      <c r="I734" s="492"/>
      <c r="J734" s="657"/>
      <c r="K734" s="618"/>
      <c r="L734" s="622"/>
      <c r="M734" s="613"/>
      <c r="N734" s="613"/>
      <c r="O734" s="610"/>
      <c r="P734" s="610"/>
      <c r="Q734" s="612">
        <f t="shared" si="1"/>
        <v>0</v>
      </c>
      <c r="R734" s="613"/>
      <c r="S734" s="612">
        <f t="shared" si="2"/>
        <v>0</v>
      </c>
      <c r="T734" s="612">
        <f t="shared" si="3"/>
        <v>0</v>
      </c>
      <c r="U734" s="613"/>
      <c r="V734" s="612">
        <f t="shared" si="4"/>
        <v>0</v>
      </c>
      <c r="W734" s="620"/>
      <c r="X734" s="742"/>
      <c r="Y734" s="742"/>
      <c r="Z734" s="742"/>
      <c r="AA734" s="742"/>
      <c r="AB734" s="742"/>
      <c r="AC734" s="742"/>
      <c r="AD734" s="742"/>
      <c r="AE734" s="742"/>
      <c r="AF734" s="742"/>
      <c r="AG734" s="742"/>
      <c r="AH734" s="742"/>
      <c r="AI734" s="742"/>
      <c r="AJ734" s="742"/>
      <c r="AK734" s="742"/>
      <c r="AL734" s="742"/>
      <c r="AM734" s="742"/>
    </row>
    <row r="735" ht="13.5" customHeight="1">
      <c r="A735" s="604" t="b">
        <v>0</v>
      </c>
      <c r="B735" s="475"/>
      <c r="C735" s="475"/>
      <c r="D735" s="492"/>
      <c r="E735" s="492"/>
      <c r="F735" s="606"/>
      <c r="G735" s="617"/>
      <c r="H735" s="492"/>
      <c r="I735" s="492"/>
      <c r="J735" s="657"/>
      <c r="K735" s="618"/>
      <c r="L735" s="622"/>
      <c r="M735" s="613"/>
      <c r="N735" s="613"/>
      <c r="O735" s="610"/>
      <c r="P735" s="610"/>
      <c r="Q735" s="612">
        <f t="shared" si="1"/>
        <v>0</v>
      </c>
      <c r="R735" s="613"/>
      <c r="S735" s="612">
        <f t="shared" si="2"/>
        <v>0</v>
      </c>
      <c r="T735" s="612">
        <f t="shared" si="3"/>
        <v>0</v>
      </c>
      <c r="U735" s="613"/>
      <c r="V735" s="612">
        <f t="shared" si="4"/>
        <v>0</v>
      </c>
      <c r="W735" s="620"/>
      <c r="X735" s="742"/>
      <c r="Y735" s="742"/>
      <c r="Z735" s="742"/>
      <c r="AA735" s="742"/>
      <c r="AB735" s="742"/>
      <c r="AC735" s="742"/>
      <c r="AD735" s="742"/>
      <c r="AE735" s="742"/>
      <c r="AF735" s="742"/>
      <c r="AG735" s="742"/>
      <c r="AH735" s="742"/>
      <c r="AI735" s="742"/>
      <c r="AJ735" s="742"/>
      <c r="AK735" s="742"/>
      <c r="AL735" s="742"/>
      <c r="AM735" s="742"/>
    </row>
    <row r="736" ht="13.5" customHeight="1">
      <c r="A736" s="604" t="b">
        <v>0</v>
      </c>
      <c r="B736" s="475"/>
      <c r="C736" s="475"/>
      <c r="D736" s="492"/>
      <c r="E736" s="492"/>
      <c r="F736" s="606"/>
      <c r="G736" s="617"/>
      <c r="H736" s="492"/>
      <c r="I736" s="492"/>
      <c r="J736" s="657"/>
      <c r="K736" s="618"/>
      <c r="L736" s="622"/>
      <c r="M736" s="613"/>
      <c r="N736" s="613"/>
      <c r="O736" s="610"/>
      <c r="P736" s="610"/>
      <c r="Q736" s="612">
        <f t="shared" si="1"/>
        <v>0</v>
      </c>
      <c r="R736" s="613"/>
      <c r="S736" s="612">
        <f t="shared" si="2"/>
        <v>0</v>
      </c>
      <c r="T736" s="612">
        <f t="shared" si="3"/>
        <v>0</v>
      </c>
      <c r="U736" s="613"/>
      <c r="V736" s="612">
        <f t="shared" si="4"/>
        <v>0</v>
      </c>
      <c r="W736" s="620"/>
      <c r="X736" s="742"/>
      <c r="Y736" s="742"/>
      <c r="Z736" s="742"/>
      <c r="AA736" s="742"/>
      <c r="AB736" s="742"/>
      <c r="AC736" s="742"/>
      <c r="AD736" s="742"/>
      <c r="AE736" s="742"/>
      <c r="AF736" s="742"/>
      <c r="AG736" s="742"/>
      <c r="AH736" s="742"/>
      <c r="AI736" s="742"/>
      <c r="AJ736" s="742"/>
      <c r="AK736" s="742"/>
      <c r="AL736" s="742"/>
      <c r="AM736" s="742"/>
    </row>
    <row r="737" ht="13.5" customHeight="1">
      <c r="A737" s="604" t="b">
        <v>0</v>
      </c>
      <c r="B737" s="475"/>
      <c r="C737" s="475"/>
      <c r="D737" s="492"/>
      <c r="E737" s="492"/>
      <c r="F737" s="606"/>
      <c r="G737" s="617"/>
      <c r="H737" s="492"/>
      <c r="I737" s="492"/>
      <c r="J737" s="657"/>
      <c r="K737" s="618"/>
      <c r="L737" s="622"/>
      <c r="M737" s="613"/>
      <c r="N737" s="613"/>
      <c r="O737" s="610"/>
      <c r="P737" s="610"/>
      <c r="Q737" s="612">
        <f t="shared" si="1"/>
        <v>0</v>
      </c>
      <c r="R737" s="613"/>
      <c r="S737" s="612">
        <f t="shared" si="2"/>
        <v>0</v>
      </c>
      <c r="T737" s="612">
        <f t="shared" si="3"/>
        <v>0</v>
      </c>
      <c r="U737" s="613"/>
      <c r="V737" s="612">
        <f t="shared" si="4"/>
        <v>0</v>
      </c>
      <c r="W737" s="620"/>
      <c r="X737" s="742"/>
      <c r="Y737" s="742"/>
      <c r="Z737" s="742"/>
      <c r="AA737" s="742"/>
      <c r="AB737" s="742"/>
      <c r="AC737" s="742"/>
      <c r="AD737" s="742"/>
      <c r="AE737" s="742"/>
      <c r="AF737" s="742"/>
      <c r="AG737" s="742"/>
      <c r="AH737" s="742"/>
      <c r="AI737" s="742"/>
      <c r="AJ737" s="742"/>
      <c r="AK737" s="742"/>
      <c r="AL737" s="742"/>
      <c r="AM737" s="742"/>
    </row>
    <row r="738" ht="13.5" customHeight="1">
      <c r="A738" s="604" t="b">
        <v>0</v>
      </c>
      <c r="B738" s="475"/>
      <c r="C738" s="475"/>
      <c r="D738" s="492"/>
      <c r="E738" s="492"/>
      <c r="F738" s="606"/>
      <c r="G738" s="617"/>
      <c r="H738" s="492"/>
      <c r="I738" s="492"/>
      <c r="J738" s="657"/>
      <c r="K738" s="618"/>
      <c r="L738" s="622"/>
      <c r="M738" s="613"/>
      <c r="N738" s="613"/>
      <c r="O738" s="610"/>
      <c r="P738" s="610"/>
      <c r="Q738" s="612">
        <f t="shared" si="1"/>
        <v>0</v>
      </c>
      <c r="R738" s="613"/>
      <c r="S738" s="612">
        <f t="shared" si="2"/>
        <v>0</v>
      </c>
      <c r="T738" s="612">
        <f t="shared" si="3"/>
        <v>0</v>
      </c>
      <c r="U738" s="613"/>
      <c r="V738" s="612">
        <f t="shared" si="4"/>
        <v>0</v>
      </c>
      <c r="W738" s="620"/>
      <c r="X738" s="742"/>
      <c r="Y738" s="742"/>
      <c r="Z738" s="742"/>
      <c r="AA738" s="742"/>
      <c r="AB738" s="742"/>
      <c r="AC738" s="742"/>
      <c r="AD738" s="742"/>
      <c r="AE738" s="742"/>
      <c r="AF738" s="742"/>
      <c r="AG738" s="742"/>
      <c r="AH738" s="742"/>
      <c r="AI738" s="742"/>
      <c r="AJ738" s="742"/>
      <c r="AK738" s="742"/>
      <c r="AL738" s="742"/>
      <c r="AM738" s="742"/>
    </row>
    <row r="739" ht="13.5" customHeight="1">
      <c r="A739" s="604" t="b">
        <v>0</v>
      </c>
      <c r="B739" s="475"/>
      <c r="C739" s="475"/>
      <c r="D739" s="492"/>
      <c r="E739" s="492"/>
      <c r="F739" s="606"/>
      <c r="G739" s="617"/>
      <c r="H739" s="492"/>
      <c r="I739" s="492"/>
      <c r="J739" s="657"/>
      <c r="K739" s="618"/>
      <c r="L739" s="622"/>
      <c r="M739" s="613"/>
      <c r="N739" s="613"/>
      <c r="O739" s="610"/>
      <c r="P739" s="610"/>
      <c r="Q739" s="612">
        <f t="shared" si="1"/>
        <v>0</v>
      </c>
      <c r="R739" s="613"/>
      <c r="S739" s="612">
        <f t="shared" si="2"/>
        <v>0</v>
      </c>
      <c r="T739" s="612">
        <f t="shared" si="3"/>
        <v>0</v>
      </c>
      <c r="U739" s="613"/>
      <c r="V739" s="612">
        <f t="shared" si="4"/>
        <v>0</v>
      </c>
      <c r="W739" s="620"/>
      <c r="X739" s="742"/>
      <c r="Y739" s="742"/>
      <c r="Z739" s="742"/>
      <c r="AA739" s="742"/>
      <c r="AB739" s="742"/>
      <c r="AC739" s="742"/>
      <c r="AD739" s="742"/>
      <c r="AE739" s="742"/>
      <c r="AF739" s="742"/>
      <c r="AG739" s="742"/>
      <c r="AH739" s="742"/>
      <c r="AI739" s="742"/>
      <c r="AJ739" s="742"/>
      <c r="AK739" s="742"/>
      <c r="AL739" s="742"/>
      <c r="AM739" s="742"/>
    </row>
    <row r="740" ht="13.5" customHeight="1">
      <c r="A740" s="604" t="b">
        <v>0</v>
      </c>
      <c r="B740" s="475"/>
      <c r="C740" s="475"/>
      <c r="D740" s="492"/>
      <c r="E740" s="492"/>
      <c r="F740" s="606"/>
      <c r="G740" s="617"/>
      <c r="H740" s="492"/>
      <c r="I740" s="492"/>
      <c r="J740" s="657"/>
      <c r="K740" s="618"/>
      <c r="L740" s="622"/>
      <c r="M740" s="613"/>
      <c r="N740" s="613"/>
      <c r="O740" s="610"/>
      <c r="P740" s="610"/>
      <c r="Q740" s="612">
        <f t="shared" si="1"/>
        <v>0</v>
      </c>
      <c r="R740" s="613"/>
      <c r="S740" s="612">
        <f t="shared" si="2"/>
        <v>0</v>
      </c>
      <c r="T740" s="612">
        <f t="shared" si="3"/>
        <v>0</v>
      </c>
      <c r="U740" s="613"/>
      <c r="V740" s="612">
        <f t="shared" si="4"/>
        <v>0</v>
      </c>
      <c r="W740" s="620"/>
      <c r="X740" s="742"/>
      <c r="Y740" s="742"/>
      <c r="Z740" s="742"/>
      <c r="AA740" s="742"/>
      <c r="AB740" s="742"/>
      <c r="AC740" s="742"/>
      <c r="AD740" s="742"/>
      <c r="AE740" s="742"/>
      <c r="AF740" s="742"/>
      <c r="AG740" s="742"/>
      <c r="AH740" s="742"/>
      <c r="AI740" s="742"/>
      <c r="AJ740" s="742"/>
      <c r="AK740" s="742"/>
      <c r="AL740" s="742"/>
      <c r="AM740" s="742"/>
    </row>
    <row r="741" ht="13.5" customHeight="1">
      <c r="A741" s="604" t="b">
        <v>0</v>
      </c>
      <c r="B741" s="475"/>
      <c r="C741" s="475"/>
      <c r="D741" s="492"/>
      <c r="E741" s="492"/>
      <c r="F741" s="606"/>
      <c r="G741" s="617"/>
      <c r="H741" s="492"/>
      <c r="I741" s="492"/>
      <c r="J741" s="657"/>
      <c r="K741" s="618"/>
      <c r="L741" s="622"/>
      <c r="M741" s="613"/>
      <c r="N741" s="613"/>
      <c r="O741" s="610"/>
      <c r="P741" s="610"/>
      <c r="Q741" s="612">
        <f t="shared" si="1"/>
        <v>0</v>
      </c>
      <c r="R741" s="613"/>
      <c r="S741" s="612">
        <f t="shared" si="2"/>
        <v>0</v>
      </c>
      <c r="T741" s="612">
        <f t="shared" si="3"/>
        <v>0</v>
      </c>
      <c r="U741" s="613"/>
      <c r="V741" s="612">
        <f t="shared" si="4"/>
        <v>0</v>
      </c>
      <c r="W741" s="620"/>
      <c r="X741" s="742"/>
      <c r="Y741" s="742"/>
      <c r="Z741" s="742"/>
      <c r="AA741" s="742"/>
      <c r="AB741" s="742"/>
      <c r="AC741" s="742"/>
      <c r="AD741" s="742"/>
      <c r="AE741" s="742"/>
      <c r="AF741" s="742"/>
      <c r="AG741" s="742"/>
      <c r="AH741" s="742"/>
      <c r="AI741" s="742"/>
      <c r="AJ741" s="742"/>
      <c r="AK741" s="742"/>
      <c r="AL741" s="742"/>
      <c r="AM741" s="742"/>
    </row>
    <row r="742" ht="13.5" customHeight="1">
      <c r="A742" s="604" t="b">
        <v>0</v>
      </c>
      <c r="B742" s="475"/>
      <c r="C742" s="475"/>
      <c r="D742" s="492"/>
      <c r="E742" s="492"/>
      <c r="F742" s="606"/>
      <c r="G742" s="617"/>
      <c r="H742" s="492"/>
      <c r="I742" s="492"/>
      <c r="J742" s="657"/>
      <c r="K742" s="618"/>
      <c r="L742" s="622"/>
      <c r="M742" s="613"/>
      <c r="N742" s="613"/>
      <c r="O742" s="610"/>
      <c r="P742" s="610"/>
      <c r="Q742" s="612">
        <f t="shared" si="1"/>
        <v>0</v>
      </c>
      <c r="R742" s="613"/>
      <c r="S742" s="612">
        <f t="shared" si="2"/>
        <v>0</v>
      </c>
      <c r="T742" s="612">
        <f t="shared" si="3"/>
        <v>0</v>
      </c>
      <c r="U742" s="613"/>
      <c r="V742" s="612">
        <f t="shared" si="4"/>
        <v>0</v>
      </c>
      <c r="W742" s="620"/>
      <c r="X742" s="742"/>
      <c r="Y742" s="742"/>
      <c r="Z742" s="742"/>
      <c r="AA742" s="742"/>
      <c r="AB742" s="742"/>
      <c r="AC742" s="742"/>
      <c r="AD742" s="742"/>
      <c r="AE742" s="742"/>
      <c r="AF742" s="742"/>
      <c r="AG742" s="742"/>
      <c r="AH742" s="742"/>
      <c r="AI742" s="742"/>
      <c r="AJ742" s="742"/>
      <c r="AK742" s="742"/>
      <c r="AL742" s="742"/>
      <c r="AM742" s="742"/>
    </row>
    <row r="743" ht="13.5" customHeight="1">
      <c r="A743" s="604" t="b">
        <v>0</v>
      </c>
      <c r="B743" s="475"/>
      <c r="C743" s="475"/>
      <c r="D743" s="492"/>
      <c r="E743" s="492"/>
      <c r="F743" s="606"/>
      <c r="G743" s="617"/>
      <c r="H743" s="492"/>
      <c r="I743" s="492"/>
      <c r="J743" s="657"/>
      <c r="K743" s="618"/>
      <c r="L743" s="622"/>
      <c r="M743" s="613"/>
      <c r="N743" s="613"/>
      <c r="O743" s="610"/>
      <c r="P743" s="610"/>
      <c r="Q743" s="612">
        <f t="shared" si="1"/>
        <v>0</v>
      </c>
      <c r="R743" s="613"/>
      <c r="S743" s="612">
        <f t="shared" si="2"/>
        <v>0</v>
      </c>
      <c r="T743" s="612">
        <f t="shared" si="3"/>
        <v>0</v>
      </c>
      <c r="U743" s="613"/>
      <c r="V743" s="612">
        <f t="shared" si="4"/>
        <v>0</v>
      </c>
      <c r="W743" s="620"/>
      <c r="X743" s="742"/>
      <c r="Y743" s="742"/>
      <c r="Z743" s="742"/>
      <c r="AA743" s="742"/>
      <c r="AB743" s="742"/>
      <c r="AC743" s="742"/>
      <c r="AD743" s="742"/>
      <c r="AE743" s="742"/>
      <c r="AF743" s="742"/>
      <c r="AG743" s="742"/>
      <c r="AH743" s="742"/>
      <c r="AI743" s="742"/>
      <c r="AJ743" s="742"/>
      <c r="AK743" s="742"/>
      <c r="AL743" s="742"/>
      <c r="AM743" s="742"/>
    </row>
    <row r="744" ht="13.5" customHeight="1">
      <c r="A744" s="604" t="b">
        <v>0</v>
      </c>
      <c r="B744" s="475"/>
      <c r="C744" s="475"/>
      <c r="D744" s="492"/>
      <c r="E744" s="492"/>
      <c r="F744" s="606"/>
      <c r="G744" s="617"/>
      <c r="H744" s="492"/>
      <c r="I744" s="492"/>
      <c r="J744" s="657"/>
      <c r="K744" s="618"/>
      <c r="L744" s="622"/>
      <c r="M744" s="613"/>
      <c r="N744" s="613"/>
      <c r="O744" s="610"/>
      <c r="P744" s="610"/>
      <c r="Q744" s="612">
        <f t="shared" si="1"/>
        <v>0</v>
      </c>
      <c r="R744" s="613"/>
      <c r="S744" s="612">
        <f t="shared" si="2"/>
        <v>0</v>
      </c>
      <c r="T744" s="612">
        <f t="shared" si="3"/>
        <v>0</v>
      </c>
      <c r="U744" s="613"/>
      <c r="V744" s="612">
        <f t="shared" si="4"/>
        <v>0</v>
      </c>
      <c r="W744" s="620"/>
      <c r="X744" s="742"/>
      <c r="Y744" s="742"/>
      <c r="Z744" s="742"/>
      <c r="AA744" s="742"/>
      <c r="AB744" s="742"/>
      <c r="AC744" s="742"/>
      <c r="AD744" s="742"/>
      <c r="AE744" s="742"/>
      <c r="AF744" s="742"/>
      <c r="AG744" s="742"/>
      <c r="AH744" s="742"/>
      <c r="AI744" s="742"/>
      <c r="AJ744" s="742"/>
      <c r="AK744" s="742"/>
      <c r="AL744" s="742"/>
      <c r="AM744" s="742"/>
    </row>
    <row r="745" ht="13.5" customHeight="1">
      <c r="A745" s="604" t="b">
        <v>0</v>
      </c>
      <c r="B745" s="475"/>
      <c r="C745" s="475"/>
      <c r="D745" s="492"/>
      <c r="E745" s="492"/>
      <c r="F745" s="606"/>
      <c r="G745" s="617"/>
      <c r="H745" s="492"/>
      <c r="I745" s="492"/>
      <c r="J745" s="657"/>
      <c r="K745" s="618"/>
      <c r="L745" s="622"/>
      <c r="M745" s="613"/>
      <c r="N745" s="613"/>
      <c r="O745" s="610"/>
      <c r="P745" s="610"/>
      <c r="Q745" s="612">
        <f t="shared" si="1"/>
        <v>0</v>
      </c>
      <c r="R745" s="613"/>
      <c r="S745" s="612">
        <f t="shared" si="2"/>
        <v>0</v>
      </c>
      <c r="T745" s="612">
        <f t="shared" si="3"/>
        <v>0</v>
      </c>
      <c r="U745" s="613"/>
      <c r="V745" s="612">
        <f t="shared" si="4"/>
        <v>0</v>
      </c>
      <c r="W745" s="620"/>
      <c r="X745" s="742"/>
      <c r="Y745" s="742"/>
      <c r="Z745" s="742"/>
      <c r="AA745" s="742"/>
      <c r="AB745" s="742"/>
      <c r="AC745" s="742"/>
      <c r="AD745" s="742"/>
      <c r="AE745" s="742"/>
      <c r="AF745" s="742"/>
      <c r="AG745" s="742"/>
      <c r="AH745" s="742"/>
      <c r="AI745" s="742"/>
      <c r="AJ745" s="742"/>
      <c r="AK745" s="742"/>
      <c r="AL745" s="742"/>
      <c r="AM745" s="742"/>
    </row>
    <row r="746" ht="13.5" customHeight="1">
      <c r="A746" s="604" t="b">
        <v>0</v>
      </c>
      <c r="B746" s="475"/>
      <c r="C746" s="475"/>
      <c r="D746" s="492"/>
      <c r="E746" s="492"/>
      <c r="F746" s="606"/>
      <c r="G746" s="617"/>
      <c r="H746" s="492"/>
      <c r="I746" s="492"/>
      <c r="J746" s="657"/>
      <c r="K746" s="618"/>
      <c r="L746" s="622"/>
      <c r="M746" s="613"/>
      <c r="N746" s="613"/>
      <c r="O746" s="610"/>
      <c r="P746" s="610"/>
      <c r="Q746" s="612">
        <f t="shared" si="1"/>
        <v>0</v>
      </c>
      <c r="R746" s="613"/>
      <c r="S746" s="612">
        <f t="shared" si="2"/>
        <v>0</v>
      </c>
      <c r="T746" s="612">
        <f t="shared" si="3"/>
        <v>0</v>
      </c>
      <c r="U746" s="613"/>
      <c r="V746" s="612">
        <f t="shared" si="4"/>
        <v>0</v>
      </c>
      <c r="W746" s="620"/>
      <c r="X746" s="742"/>
      <c r="Y746" s="742"/>
      <c r="Z746" s="742"/>
      <c r="AA746" s="742"/>
      <c r="AB746" s="742"/>
      <c r="AC746" s="742"/>
      <c r="AD746" s="742"/>
      <c r="AE746" s="742"/>
      <c r="AF746" s="742"/>
      <c r="AG746" s="742"/>
      <c r="AH746" s="742"/>
      <c r="AI746" s="742"/>
      <c r="AJ746" s="742"/>
      <c r="AK746" s="742"/>
      <c r="AL746" s="742"/>
      <c r="AM746" s="742"/>
    </row>
    <row r="747" ht="13.5" customHeight="1">
      <c r="A747" s="604" t="b">
        <v>0</v>
      </c>
      <c r="B747" s="475"/>
      <c r="C747" s="475"/>
      <c r="D747" s="492"/>
      <c r="E747" s="492"/>
      <c r="F747" s="606"/>
      <c r="G747" s="617"/>
      <c r="H747" s="492"/>
      <c r="I747" s="492"/>
      <c r="J747" s="657"/>
      <c r="K747" s="618"/>
      <c r="L747" s="622"/>
      <c r="M747" s="613"/>
      <c r="N747" s="613"/>
      <c r="O747" s="610"/>
      <c r="P747" s="610"/>
      <c r="Q747" s="612">
        <f t="shared" si="1"/>
        <v>0</v>
      </c>
      <c r="R747" s="613"/>
      <c r="S747" s="612">
        <f t="shared" si="2"/>
        <v>0</v>
      </c>
      <c r="T747" s="612">
        <f t="shared" si="3"/>
        <v>0</v>
      </c>
      <c r="U747" s="613"/>
      <c r="V747" s="612">
        <f t="shared" si="4"/>
        <v>0</v>
      </c>
      <c r="W747" s="620"/>
      <c r="X747" s="742"/>
      <c r="Y747" s="742"/>
      <c r="Z747" s="742"/>
      <c r="AA747" s="742"/>
      <c r="AB747" s="742"/>
      <c r="AC747" s="742"/>
      <c r="AD747" s="742"/>
      <c r="AE747" s="742"/>
      <c r="AF747" s="742"/>
      <c r="AG747" s="742"/>
      <c r="AH747" s="742"/>
      <c r="AI747" s="742"/>
      <c r="AJ747" s="742"/>
      <c r="AK747" s="742"/>
      <c r="AL747" s="742"/>
      <c r="AM747" s="742"/>
    </row>
    <row r="748" ht="13.5" customHeight="1">
      <c r="A748" s="604" t="b">
        <v>0</v>
      </c>
      <c r="B748" s="475"/>
      <c r="C748" s="475"/>
      <c r="D748" s="492"/>
      <c r="E748" s="492"/>
      <c r="F748" s="606"/>
      <c r="G748" s="617"/>
      <c r="H748" s="492"/>
      <c r="I748" s="492"/>
      <c r="J748" s="657"/>
      <c r="K748" s="618"/>
      <c r="L748" s="622"/>
      <c r="M748" s="613"/>
      <c r="N748" s="613"/>
      <c r="O748" s="610"/>
      <c r="P748" s="610"/>
      <c r="Q748" s="612">
        <f t="shared" si="1"/>
        <v>0</v>
      </c>
      <c r="R748" s="613"/>
      <c r="S748" s="612">
        <f t="shared" si="2"/>
        <v>0</v>
      </c>
      <c r="T748" s="612">
        <f t="shared" si="3"/>
        <v>0</v>
      </c>
      <c r="U748" s="613"/>
      <c r="V748" s="612">
        <f t="shared" si="4"/>
        <v>0</v>
      </c>
      <c r="W748" s="620"/>
      <c r="X748" s="742"/>
      <c r="Y748" s="742"/>
      <c r="Z748" s="742"/>
      <c r="AA748" s="742"/>
      <c r="AB748" s="742"/>
      <c r="AC748" s="742"/>
      <c r="AD748" s="742"/>
      <c r="AE748" s="742"/>
      <c r="AF748" s="742"/>
      <c r="AG748" s="742"/>
      <c r="AH748" s="742"/>
      <c r="AI748" s="742"/>
      <c r="AJ748" s="742"/>
      <c r="AK748" s="742"/>
      <c r="AL748" s="742"/>
      <c r="AM748" s="742"/>
    </row>
    <row r="749" ht="13.5" customHeight="1">
      <c r="A749" s="604" t="b">
        <v>0</v>
      </c>
      <c r="B749" s="475"/>
      <c r="C749" s="475"/>
      <c r="D749" s="492"/>
      <c r="E749" s="492"/>
      <c r="F749" s="606"/>
      <c r="G749" s="617"/>
      <c r="H749" s="492"/>
      <c r="I749" s="492"/>
      <c r="J749" s="657"/>
      <c r="K749" s="618"/>
      <c r="L749" s="622"/>
      <c r="M749" s="613"/>
      <c r="N749" s="613"/>
      <c r="O749" s="610"/>
      <c r="P749" s="610"/>
      <c r="Q749" s="612">
        <f t="shared" si="1"/>
        <v>0</v>
      </c>
      <c r="R749" s="613"/>
      <c r="S749" s="612">
        <f t="shared" si="2"/>
        <v>0</v>
      </c>
      <c r="T749" s="612">
        <f t="shared" si="3"/>
        <v>0</v>
      </c>
      <c r="U749" s="613"/>
      <c r="V749" s="612">
        <f t="shared" si="4"/>
        <v>0</v>
      </c>
      <c r="W749" s="620"/>
      <c r="X749" s="742"/>
      <c r="Y749" s="742"/>
      <c r="Z749" s="742"/>
      <c r="AA749" s="742"/>
      <c r="AB749" s="742"/>
      <c r="AC749" s="742"/>
      <c r="AD749" s="742"/>
      <c r="AE749" s="742"/>
      <c r="AF749" s="742"/>
      <c r="AG749" s="742"/>
      <c r="AH749" s="742"/>
      <c r="AI749" s="742"/>
      <c r="AJ749" s="742"/>
      <c r="AK749" s="742"/>
      <c r="AL749" s="742"/>
      <c r="AM749" s="742"/>
    </row>
    <row r="750" ht="13.5" customHeight="1">
      <c r="A750" s="604" t="b">
        <v>0</v>
      </c>
      <c r="B750" s="475"/>
      <c r="C750" s="475"/>
      <c r="D750" s="492"/>
      <c r="E750" s="492"/>
      <c r="F750" s="606"/>
      <c r="G750" s="617"/>
      <c r="H750" s="492"/>
      <c r="I750" s="492"/>
      <c r="J750" s="657"/>
      <c r="K750" s="618"/>
      <c r="L750" s="622"/>
      <c r="M750" s="613"/>
      <c r="N750" s="613"/>
      <c r="O750" s="610"/>
      <c r="P750" s="610"/>
      <c r="Q750" s="612">
        <f t="shared" si="1"/>
        <v>0</v>
      </c>
      <c r="R750" s="613"/>
      <c r="S750" s="612">
        <f t="shared" si="2"/>
        <v>0</v>
      </c>
      <c r="T750" s="612">
        <f t="shared" si="3"/>
        <v>0</v>
      </c>
      <c r="U750" s="613"/>
      <c r="V750" s="612">
        <f t="shared" si="4"/>
        <v>0</v>
      </c>
      <c r="W750" s="620"/>
      <c r="X750" s="742"/>
      <c r="Y750" s="742"/>
      <c r="Z750" s="742"/>
      <c r="AA750" s="742"/>
      <c r="AB750" s="742"/>
      <c r="AC750" s="742"/>
      <c r="AD750" s="742"/>
      <c r="AE750" s="742"/>
      <c r="AF750" s="742"/>
      <c r="AG750" s="742"/>
      <c r="AH750" s="742"/>
      <c r="AI750" s="742"/>
      <c r="AJ750" s="742"/>
      <c r="AK750" s="742"/>
      <c r="AL750" s="742"/>
      <c r="AM750" s="742"/>
    </row>
    <row r="751" ht="13.5" customHeight="1">
      <c r="A751" s="604" t="b">
        <v>0</v>
      </c>
      <c r="B751" s="475"/>
      <c r="C751" s="475"/>
      <c r="D751" s="492"/>
      <c r="E751" s="492"/>
      <c r="F751" s="606"/>
      <c r="G751" s="617"/>
      <c r="H751" s="492"/>
      <c r="I751" s="492"/>
      <c r="J751" s="657"/>
      <c r="K751" s="618"/>
      <c r="L751" s="622"/>
      <c r="M751" s="613"/>
      <c r="N751" s="613"/>
      <c r="O751" s="610"/>
      <c r="P751" s="610"/>
      <c r="Q751" s="612">
        <f t="shared" si="1"/>
        <v>0</v>
      </c>
      <c r="R751" s="613"/>
      <c r="S751" s="612">
        <f t="shared" si="2"/>
        <v>0</v>
      </c>
      <c r="T751" s="612">
        <f t="shared" si="3"/>
        <v>0</v>
      </c>
      <c r="U751" s="613"/>
      <c r="V751" s="612">
        <f t="shared" si="4"/>
        <v>0</v>
      </c>
      <c r="W751" s="620"/>
      <c r="X751" s="742"/>
      <c r="Y751" s="742"/>
      <c r="Z751" s="742"/>
      <c r="AA751" s="742"/>
      <c r="AB751" s="742"/>
      <c r="AC751" s="742"/>
      <c r="AD751" s="742"/>
      <c r="AE751" s="742"/>
      <c r="AF751" s="742"/>
      <c r="AG751" s="742"/>
      <c r="AH751" s="742"/>
      <c r="AI751" s="742"/>
      <c r="AJ751" s="742"/>
      <c r="AK751" s="742"/>
      <c r="AL751" s="742"/>
      <c r="AM751" s="742"/>
    </row>
    <row r="752" ht="13.5" customHeight="1">
      <c r="A752" s="604" t="b">
        <v>0</v>
      </c>
      <c r="B752" s="475"/>
      <c r="C752" s="475"/>
      <c r="D752" s="492"/>
      <c r="E752" s="492"/>
      <c r="F752" s="606"/>
      <c r="G752" s="617"/>
      <c r="H752" s="492"/>
      <c r="I752" s="492"/>
      <c r="J752" s="657"/>
      <c r="K752" s="618"/>
      <c r="L752" s="622"/>
      <c r="M752" s="613"/>
      <c r="N752" s="613"/>
      <c r="O752" s="610"/>
      <c r="P752" s="610"/>
      <c r="Q752" s="612">
        <f t="shared" si="1"/>
        <v>0</v>
      </c>
      <c r="R752" s="613"/>
      <c r="S752" s="612">
        <f t="shared" si="2"/>
        <v>0</v>
      </c>
      <c r="T752" s="612">
        <f t="shared" si="3"/>
        <v>0</v>
      </c>
      <c r="U752" s="613"/>
      <c r="V752" s="612">
        <f t="shared" si="4"/>
        <v>0</v>
      </c>
      <c r="W752" s="620"/>
      <c r="X752" s="742"/>
      <c r="Y752" s="742"/>
      <c r="Z752" s="742"/>
      <c r="AA752" s="742"/>
      <c r="AB752" s="742"/>
      <c r="AC752" s="742"/>
      <c r="AD752" s="742"/>
      <c r="AE752" s="742"/>
      <c r="AF752" s="742"/>
      <c r="AG752" s="742"/>
      <c r="AH752" s="742"/>
      <c r="AI752" s="742"/>
      <c r="AJ752" s="742"/>
      <c r="AK752" s="742"/>
      <c r="AL752" s="742"/>
      <c r="AM752" s="742"/>
    </row>
    <row r="753" ht="13.5" customHeight="1">
      <c r="A753" s="604" t="b">
        <v>0</v>
      </c>
      <c r="B753" s="475"/>
      <c r="C753" s="475"/>
      <c r="D753" s="492"/>
      <c r="E753" s="492"/>
      <c r="F753" s="606"/>
      <c r="G753" s="617"/>
      <c r="H753" s="492"/>
      <c r="I753" s="492"/>
      <c r="J753" s="657"/>
      <c r="K753" s="618"/>
      <c r="L753" s="622"/>
      <c r="M753" s="613"/>
      <c r="N753" s="613"/>
      <c r="O753" s="610"/>
      <c r="P753" s="610"/>
      <c r="Q753" s="612">
        <f t="shared" si="1"/>
        <v>0</v>
      </c>
      <c r="R753" s="613"/>
      <c r="S753" s="612">
        <f t="shared" si="2"/>
        <v>0</v>
      </c>
      <c r="T753" s="612">
        <f t="shared" si="3"/>
        <v>0</v>
      </c>
      <c r="U753" s="613"/>
      <c r="V753" s="612">
        <f t="shared" si="4"/>
        <v>0</v>
      </c>
      <c r="W753" s="620"/>
      <c r="X753" s="742"/>
      <c r="Y753" s="742"/>
      <c r="Z753" s="742"/>
      <c r="AA753" s="742"/>
      <c r="AB753" s="742"/>
      <c r="AC753" s="742"/>
      <c r="AD753" s="742"/>
      <c r="AE753" s="742"/>
      <c r="AF753" s="742"/>
      <c r="AG753" s="742"/>
      <c r="AH753" s="742"/>
      <c r="AI753" s="742"/>
      <c r="AJ753" s="742"/>
      <c r="AK753" s="742"/>
      <c r="AL753" s="742"/>
      <c r="AM753" s="742"/>
    </row>
    <row r="754" ht="13.5" customHeight="1">
      <c r="A754" s="604" t="b">
        <v>0</v>
      </c>
      <c r="B754" s="475"/>
      <c r="C754" s="475"/>
      <c r="D754" s="492"/>
      <c r="E754" s="492"/>
      <c r="F754" s="606"/>
      <c r="G754" s="617"/>
      <c r="H754" s="492"/>
      <c r="I754" s="492"/>
      <c r="J754" s="657"/>
      <c r="K754" s="618"/>
      <c r="L754" s="622"/>
      <c r="M754" s="613"/>
      <c r="N754" s="613"/>
      <c r="O754" s="610"/>
      <c r="P754" s="610"/>
      <c r="Q754" s="612">
        <f t="shared" si="1"/>
        <v>0</v>
      </c>
      <c r="R754" s="613"/>
      <c r="S754" s="612">
        <f t="shared" si="2"/>
        <v>0</v>
      </c>
      <c r="T754" s="612">
        <f t="shared" si="3"/>
        <v>0</v>
      </c>
      <c r="U754" s="613"/>
      <c r="V754" s="612">
        <f t="shared" si="4"/>
        <v>0</v>
      </c>
      <c r="W754" s="620"/>
      <c r="X754" s="742"/>
      <c r="Y754" s="742"/>
      <c r="Z754" s="742"/>
      <c r="AA754" s="742"/>
      <c r="AB754" s="742"/>
      <c r="AC754" s="742"/>
      <c r="AD754" s="742"/>
      <c r="AE754" s="742"/>
      <c r="AF754" s="742"/>
      <c r="AG754" s="742"/>
      <c r="AH754" s="742"/>
      <c r="AI754" s="742"/>
      <c r="AJ754" s="742"/>
      <c r="AK754" s="742"/>
      <c r="AL754" s="742"/>
      <c r="AM754" s="742"/>
    </row>
    <row r="755" ht="13.5" customHeight="1">
      <c r="A755" s="604" t="b">
        <v>0</v>
      </c>
      <c r="B755" s="475"/>
      <c r="C755" s="475"/>
      <c r="D755" s="492"/>
      <c r="E755" s="492"/>
      <c r="F755" s="606"/>
      <c r="G755" s="617"/>
      <c r="H755" s="492"/>
      <c r="I755" s="492"/>
      <c r="J755" s="657"/>
      <c r="K755" s="618"/>
      <c r="L755" s="622"/>
      <c r="M755" s="613"/>
      <c r="N755" s="613"/>
      <c r="O755" s="610"/>
      <c r="P755" s="610"/>
      <c r="Q755" s="612">
        <f t="shared" si="1"/>
        <v>0</v>
      </c>
      <c r="R755" s="613"/>
      <c r="S755" s="612">
        <f t="shared" si="2"/>
        <v>0</v>
      </c>
      <c r="T755" s="612">
        <f t="shared" si="3"/>
        <v>0</v>
      </c>
      <c r="U755" s="613"/>
      <c r="V755" s="612">
        <f t="shared" si="4"/>
        <v>0</v>
      </c>
      <c r="W755" s="620"/>
      <c r="X755" s="742"/>
      <c r="Y755" s="742"/>
      <c r="Z755" s="742"/>
      <c r="AA755" s="742"/>
      <c r="AB755" s="742"/>
      <c r="AC755" s="742"/>
      <c r="AD755" s="742"/>
      <c r="AE755" s="742"/>
      <c r="AF755" s="742"/>
      <c r="AG755" s="742"/>
      <c r="AH755" s="742"/>
      <c r="AI755" s="742"/>
      <c r="AJ755" s="742"/>
      <c r="AK755" s="742"/>
      <c r="AL755" s="742"/>
      <c r="AM755" s="742"/>
    </row>
    <row r="756" ht="13.5" customHeight="1">
      <c r="A756" s="604" t="b">
        <v>0</v>
      </c>
      <c r="B756" s="475"/>
      <c r="C756" s="475"/>
      <c r="D756" s="492"/>
      <c r="E756" s="492"/>
      <c r="F756" s="606"/>
      <c r="G756" s="617"/>
      <c r="H756" s="492"/>
      <c r="I756" s="492"/>
      <c r="J756" s="657"/>
      <c r="K756" s="618"/>
      <c r="L756" s="622"/>
      <c r="M756" s="613"/>
      <c r="N756" s="613"/>
      <c r="O756" s="610"/>
      <c r="P756" s="610"/>
      <c r="Q756" s="612">
        <f t="shared" si="1"/>
        <v>0</v>
      </c>
      <c r="R756" s="613"/>
      <c r="S756" s="612">
        <f t="shared" si="2"/>
        <v>0</v>
      </c>
      <c r="T756" s="612">
        <f t="shared" si="3"/>
        <v>0</v>
      </c>
      <c r="U756" s="613"/>
      <c r="V756" s="612">
        <f t="shared" si="4"/>
        <v>0</v>
      </c>
      <c r="W756" s="620"/>
      <c r="X756" s="742"/>
      <c r="Y756" s="742"/>
      <c r="Z756" s="742"/>
      <c r="AA756" s="742"/>
      <c r="AB756" s="742"/>
      <c r="AC756" s="742"/>
      <c r="AD756" s="742"/>
      <c r="AE756" s="742"/>
      <c r="AF756" s="742"/>
      <c r="AG756" s="742"/>
      <c r="AH756" s="742"/>
      <c r="AI756" s="742"/>
      <c r="AJ756" s="742"/>
      <c r="AK756" s="742"/>
      <c r="AL756" s="742"/>
      <c r="AM756" s="742"/>
    </row>
    <row r="757" ht="13.5" customHeight="1">
      <c r="A757" s="604" t="b">
        <v>0</v>
      </c>
      <c r="B757" s="475"/>
      <c r="C757" s="475"/>
      <c r="D757" s="492"/>
      <c r="E757" s="492"/>
      <c r="F757" s="606"/>
      <c r="G757" s="617"/>
      <c r="H757" s="492"/>
      <c r="I757" s="492"/>
      <c r="J757" s="657"/>
      <c r="K757" s="618"/>
      <c r="L757" s="622"/>
      <c r="M757" s="613"/>
      <c r="N757" s="613"/>
      <c r="O757" s="610"/>
      <c r="P757" s="610"/>
      <c r="Q757" s="612">
        <f t="shared" si="1"/>
        <v>0</v>
      </c>
      <c r="R757" s="613"/>
      <c r="S757" s="612">
        <f t="shared" si="2"/>
        <v>0</v>
      </c>
      <c r="T757" s="612">
        <f t="shared" si="3"/>
        <v>0</v>
      </c>
      <c r="U757" s="613"/>
      <c r="V757" s="612">
        <f t="shared" si="4"/>
        <v>0</v>
      </c>
      <c r="W757" s="620"/>
      <c r="X757" s="742"/>
      <c r="Y757" s="742"/>
      <c r="Z757" s="742"/>
      <c r="AA757" s="742"/>
      <c r="AB757" s="742"/>
      <c r="AC757" s="742"/>
      <c r="AD757" s="742"/>
      <c r="AE757" s="742"/>
      <c r="AF757" s="742"/>
      <c r="AG757" s="742"/>
      <c r="AH757" s="742"/>
      <c r="AI757" s="742"/>
      <c r="AJ757" s="742"/>
      <c r="AK757" s="742"/>
      <c r="AL757" s="742"/>
      <c r="AM757" s="742"/>
    </row>
    <row r="758" ht="13.5" customHeight="1">
      <c r="A758" s="604" t="b">
        <v>0</v>
      </c>
      <c r="B758" s="475"/>
      <c r="C758" s="475"/>
      <c r="D758" s="492"/>
      <c r="E758" s="492"/>
      <c r="F758" s="606"/>
      <c r="G758" s="617"/>
      <c r="H758" s="492"/>
      <c r="I758" s="492"/>
      <c r="J758" s="657"/>
      <c r="K758" s="618"/>
      <c r="L758" s="622"/>
      <c r="M758" s="613"/>
      <c r="N758" s="613"/>
      <c r="O758" s="610"/>
      <c r="P758" s="610"/>
      <c r="Q758" s="612">
        <f t="shared" si="1"/>
        <v>0</v>
      </c>
      <c r="R758" s="613"/>
      <c r="S758" s="612">
        <f t="shared" si="2"/>
        <v>0</v>
      </c>
      <c r="T758" s="612">
        <f t="shared" si="3"/>
        <v>0</v>
      </c>
      <c r="U758" s="613"/>
      <c r="V758" s="612">
        <f t="shared" si="4"/>
        <v>0</v>
      </c>
      <c r="W758" s="620"/>
      <c r="X758" s="742"/>
      <c r="Y758" s="742"/>
      <c r="Z758" s="742"/>
      <c r="AA758" s="742"/>
      <c r="AB758" s="742"/>
      <c r="AC758" s="742"/>
      <c r="AD758" s="742"/>
      <c r="AE758" s="742"/>
      <c r="AF758" s="742"/>
      <c r="AG758" s="742"/>
      <c r="AH758" s="742"/>
      <c r="AI758" s="742"/>
      <c r="AJ758" s="742"/>
      <c r="AK758" s="742"/>
      <c r="AL758" s="742"/>
      <c r="AM758" s="742"/>
    </row>
    <row r="759" ht="13.5" customHeight="1">
      <c r="A759" s="604" t="b">
        <v>0</v>
      </c>
      <c r="B759" s="475"/>
      <c r="C759" s="475"/>
      <c r="D759" s="492"/>
      <c r="E759" s="492"/>
      <c r="F759" s="606"/>
      <c r="G759" s="617"/>
      <c r="H759" s="492"/>
      <c r="I759" s="492"/>
      <c r="J759" s="657"/>
      <c r="K759" s="618"/>
      <c r="L759" s="622"/>
      <c r="M759" s="613"/>
      <c r="N759" s="613"/>
      <c r="O759" s="610"/>
      <c r="P759" s="610"/>
      <c r="Q759" s="612">
        <f t="shared" si="1"/>
        <v>0</v>
      </c>
      <c r="R759" s="613"/>
      <c r="S759" s="612">
        <f t="shared" si="2"/>
        <v>0</v>
      </c>
      <c r="T759" s="612">
        <f t="shared" si="3"/>
        <v>0</v>
      </c>
      <c r="U759" s="613"/>
      <c r="V759" s="612">
        <f t="shared" si="4"/>
        <v>0</v>
      </c>
      <c r="W759" s="620"/>
      <c r="X759" s="742"/>
      <c r="Y759" s="742"/>
      <c r="Z759" s="742"/>
      <c r="AA759" s="742"/>
      <c r="AB759" s="742"/>
      <c r="AC759" s="742"/>
      <c r="AD759" s="742"/>
      <c r="AE759" s="742"/>
      <c r="AF759" s="742"/>
      <c r="AG759" s="742"/>
      <c r="AH759" s="742"/>
      <c r="AI759" s="742"/>
      <c r="AJ759" s="742"/>
      <c r="AK759" s="742"/>
      <c r="AL759" s="742"/>
      <c r="AM759" s="742"/>
    </row>
    <row r="760" ht="13.5" customHeight="1">
      <c r="A760" s="604" t="b">
        <v>0</v>
      </c>
      <c r="B760" s="475"/>
      <c r="C760" s="475"/>
      <c r="D760" s="492"/>
      <c r="E760" s="492"/>
      <c r="F760" s="606"/>
      <c r="G760" s="617"/>
      <c r="H760" s="492"/>
      <c r="I760" s="492"/>
      <c r="J760" s="657"/>
      <c r="K760" s="618"/>
      <c r="L760" s="622"/>
      <c r="M760" s="613"/>
      <c r="N760" s="613"/>
      <c r="O760" s="610"/>
      <c r="P760" s="610"/>
      <c r="Q760" s="612">
        <f t="shared" si="1"/>
        <v>0</v>
      </c>
      <c r="R760" s="613"/>
      <c r="S760" s="612">
        <f t="shared" si="2"/>
        <v>0</v>
      </c>
      <c r="T760" s="612">
        <f t="shared" si="3"/>
        <v>0</v>
      </c>
      <c r="U760" s="613"/>
      <c r="V760" s="612">
        <f t="shared" si="4"/>
        <v>0</v>
      </c>
      <c r="W760" s="620"/>
      <c r="X760" s="742"/>
      <c r="Y760" s="742"/>
      <c r="Z760" s="742"/>
      <c r="AA760" s="742"/>
      <c r="AB760" s="742"/>
      <c r="AC760" s="742"/>
      <c r="AD760" s="742"/>
      <c r="AE760" s="742"/>
      <c r="AF760" s="742"/>
      <c r="AG760" s="742"/>
      <c r="AH760" s="742"/>
      <c r="AI760" s="742"/>
      <c r="AJ760" s="742"/>
      <c r="AK760" s="742"/>
      <c r="AL760" s="742"/>
      <c r="AM760" s="742"/>
    </row>
    <row r="761" ht="13.5" customHeight="1">
      <c r="A761" s="604" t="b">
        <v>0</v>
      </c>
      <c r="B761" s="475"/>
      <c r="C761" s="475"/>
      <c r="D761" s="492"/>
      <c r="E761" s="492"/>
      <c r="F761" s="606"/>
      <c r="G761" s="617"/>
      <c r="H761" s="492"/>
      <c r="I761" s="492"/>
      <c r="J761" s="657"/>
      <c r="K761" s="618"/>
      <c r="L761" s="622"/>
      <c r="M761" s="613"/>
      <c r="N761" s="613"/>
      <c r="O761" s="610"/>
      <c r="P761" s="610"/>
      <c r="Q761" s="612">
        <f t="shared" si="1"/>
        <v>0</v>
      </c>
      <c r="R761" s="613"/>
      <c r="S761" s="612">
        <f t="shared" si="2"/>
        <v>0</v>
      </c>
      <c r="T761" s="612">
        <f t="shared" si="3"/>
        <v>0</v>
      </c>
      <c r="U761" s="613"/>
      <c r="V761" s="612">
        <f t="shared" si="4"/>
        <v>0</v>
      </c>
      <c r="W761" s="620"/>
      <c r="X761" s="742"/>
      <c r="Y761" s="742"/>
      <c r="Z761" s="742"/>
      <c r="AA761" s="742"/>
      <c r="AB761" s="742"/>
      <c r="AC761" s="742"/>
      <c r="AD761" s="742"/>
      <c r="AE761" s="742"/>
      <c r="AF761" s="742"/>
      <c r="AG761" s="742"/>
      <c r="AH761" s="742"/>
      <c r="AI761" s="742"/>
      <c r="AJ761" s="742"/>
      <c r="AK761" s="742"/>
      <c r="AL761" s="742"/>
      <c r="AM761" s="742"/>
    </row>
    <row r="762" ht="13.5" customHeight="1">
      <c r="A762" s="604" t="b">
        <v>0</v>
      </c>
      <c r="B762" s="475"/>
      <c r="C762" s="475"/>
      <c r="D762" s="492"/>
      <c r="E762" s="492"/>
      <c r="F762" s="606"/>
      <c r="G762" s="617"/>
      <c r="H762" s="492"/>
      <c r="I762" s="492"/>
      <c r="J762" s="657"/>
      <c r="K762" s="618"/>
      <c r="L762" s="622"/>
      <c r="M762" s="613"/>
      <c r="N762" s="613"/>
      <c r="O762" s="610"/>
      <c r="P762" s="610"/>
      <c r="Q762" s="612">
        <f t="shared" si="1"/>
        <v>0</v>
      </c>
      <c r="R762" s="613"/>
      <c r="S762" s="612">
        <f t="shared" si="2"/>
        <v>0</v>
      </c>
      <c r="T762" s="612">
        <f t="shared" si="3"/>
        <v>0</v>
      </c>
      <c r="U762" s="613"/>
      <c r="V762" s="612">
        <f t="shared" si="4"/>
        <v>0</v>
      </c>
      <c r="W762" s="620"/>
      <c r="X762" s="742"/>
      <c r="Y762" s="742"/>
      <c r="Z762" s="742"/>
      <c r="AA762" s="742"/>
      <c r="AB762" s="742"/>
      <c r="AC762" s="742"/>
      <c r="AD762" s="742"/>
      <c r="AE762" s="742"/>
      <c r="AF762" s="742"/>
      <c r="AG762" s="742"/>
      <c r="AH762" s="742"/>
      <c r="AI762" s="742"/>
      <c r="AJ762" s="742"/>
      <c r="AK762" s="742"/>
      <c r="AL762" s="742"/>
      <c r="AM762" s="742"/>
    </row>
    <row r="763" ht="13.5" customHeight="1">
      <c r="A763" s="604" t="b">
        <v>0</v>
      </c>
      <c r="B763" s="475"/>
      <c r="C763" s="475"/>
      <c r="D763" s="492"/>
      <c r="E763" s="492"/>
      <c r="F763" s="606"/>
      <c r="G763" s="617"/>
      <c r="H763" s="492"/>
      <c r="I763" s="492"/>
      <c r="J763" s="657"/>
      <c r="K763" s="618"/>
      <c r="L763" s="622"/>
      <c r="M763" s="613"/>
      <c r="N763" s="613"/>
      <c r="O763" s="610"/>
      <c r="P763" s="610"/>
      <c r="Q763" s="612">
        <f t="shared" si="1"/>
        <v>0</v>
      </c>
      <c r="R763" s="613"/>
      <c r="S763" s="612">
        <f t="shared" si="2"/>
        <v>0</v>
      </c>
      <c r="T763" s="612">
        <f t="shared" si="3"/>
        <v>0</v>
      </c>
      <c r="U763" s="613"/>
      <c r="V763" s="612">
        <f t="shared" si="4"/>
        <v>0</v>
      </c>
      <c r="W763" s="620"/>
      <c r="X763" s="742"/>
      <c r="Y763" s="742"/>
      <c r="Z763" s="742"/>
      <c r="AA763" s="742"/>
      <c r="AB763" s="742"/>
      <c r="AC763" s="742"/>
      <c r="AD763" s="742"/>
      <c r="AE763" s="742"/>
      <c r="AF763" s="742"/>
      <c r="AG763" s="742"/>
      <c r="AH763" s="742"/>
      <c r="AI763" s="742"/>
      <c r="AJ763" s="742"/>
      <c r="AK763" s="742"/>
      <c r="AL763" s="742"/>
      <c r="AM763" s="742"/>
    </row>
    <row r="764" ht="13.5" customHeight="1">
      <c r="A764" s="604" t="b">
        <v>0</v>
      </c>
      <c r="B764" s="475"/>
      <c r="C764" s="475"/>
      <c r="D764" s="492"/>
      <c r="E764" s="492"/>
      <c r="F764" s="606"/>
      <c r="G764" s="617"/>
      <c r="H764" s="492"/>
      <c r="I764" s="492"/>
      <c r="J764" s="657"/>
      <c r="K764" s="618"/>
      <c r="L764" s="622"/>
      <c r="M764" s="613"/>
      <c r="N764" s="613"/>
      <c r="O764" s="610"/>
      <c r="P764" s="610"/>
      <c r="Q764" s="612">
        <f t="shared" si="1"/>
        <v>0</v>
      </c>
      <c r="R764" s="613"/>
      <c r="S764" s="612">
        <f t="shared" si="2"/>
        <v>0</v>
      </c>
      <c r="T764" s="612">
        <f t="shared" si="3"/>
        <v>0</v>
      </c>
      <c r="U764" s="613"/>
      <c r="V764" s="612">
        <f t="shared" si="4"/>
        <v>0</v>
      </c>
      <c r="W764" s="620"/>
      <c r="X764" s="742"/>
      <c r="Y764" s="742"/>
      <c r="Z764" s="742"/>
      <c r="AA764" s="742"/>
      <c r="AB764" s="742"/>
      <c r="AC764" s="742"/>
      <c r="AD764" s="742"/>
      <c r="AE764" s="742"/>
      <c r="AF764" s="742"/>
      <c r="AG764" s="742"/>
      <c r="AH764" s="742"/>
      <c r="AI764" s="742"/>
      <c r="AJ764" s="742"/>
      <c r="AK764" s="742"/>
      <c r="AL764" s="742"/>
      <c r="AM764" s="742"/>
    </row>
    <row r="765" ht="13.5" customHeight="1">
      <c r="A765" s="604" t="b">
        <v>0</v>
      </c>
      <c r="B765" s="475"/>
      <c r="C765" s="475"/>
      <c r="D765" s="492"/>
      <c r="E765" s="492"/>
      <c r="F765" s="606"/>
      <c r="G765" s="617"/>
      <c r="H765" s="492"/>
      <c r="I765" s="492"/>
      <c r="J765" s="657"/>
      <c r="K765" s="618"/>
      <c r="L765" s="622"/>
      <c r="M765" s="613"/>
      <c r="N765" s="613"/>
      <c r="O765" s="610"/>
      <c r="P765" s="610"/>
      <c r="Q765" s="612">
        <f t="shared" si="1"/>
        <v>0</v>
      </c>
      <c r="R765" s="613"/>
      <c r="S765" s="612">
        <f t="shared" si="2"/>
        <v>0</v>
      </c>
      <c r="T765" s="612">
        <f t="shared" si="3"/>
        <v>0</v>
      </c>
      <c r="U765" s="613"/>
      <c r="V765" s="612">
        <f t="shared" si="4"/>
        <v>0</v>
      </c>
      <c r="W765" s="620"/>
      <c r="X765" s="742"/>
      <c r="Y765" s="742"/>
      <c r="Z765" s="742"/>
      <c r="AA765" s="742"/>
      <c r="AB765" s="742"/>
      <c r="AC765" s="742"/>
      <c r="AD765" s="742"/>
      <c r="AE765" s="742"/>
      <c r="AF765" s="742"/>
      <c r="AG765" s="742"/>
      <c r="AH765" s="742"/>
      <c r="AI765" s="742"/>
      <c r="AJ765" s="742"/>
      <c r="AK765" s="742"/>
      <c r="AL765" s="742"/>
      <c r="AM765" s="742"/>
    </row>
    <row r="766" ht="13.5" customHeight="1">
      <c r="A766" s="604" t="b">
        <v>0</v>
      </c>
      <c r="B766" s="475"/>
      <c r="C766" s="475"/>
      <c r="D766" s="492"/>
      <c r="E766" s="492"/>
      <c r="F766" s="606"/>
      <c r="G766" s="617"/>
      <c r="H766" s="492"/>
      <c r="I766" s="492"/>
      <c r="J766" s="657"/>
      <c r="K766" s="618"/>
      <c r="L766" s="622"/>
      <c r="M766" s="613"/>
      <c r="N766" s="613"/>
      <c r="O766" s="610"/>
      <c r="P766" s="610"/>
      <c r="Q766" s="612">
        <f t="shared" si="1"/>
        <v>0</v>
      </c>
      <c r="R766" s="613"/>
      <c r="S766" s="612">
        <f t="shared" si="2"/>
        <v>0</v>
      </c>
      <c r="T766" s="612">
        <f t="shared" si="3"/>
        <v>0</v>
      </c>
      <c r="U766" s="613"/>
      <c r="V766" s="612">
        <f t="shared" si="4"/>
        <v>0</v>
      </c>
      <c r="W766" s="620"/>
      <c r="X766" s="742"/>
      <c r="Y766" s="742"/>
      <c r="Z766" s="742"/>
      <c r="AA766" s="742"/>
      <c r="AB766" s="742"/>
      <c r="AC766" s="742"/>
      <c r="AD766" s="742"/>
      <c r="AE766" s="742"/>
      <c r="AF766" s="742"/>
      <c r="AG766" s="742"/>
      <c r="AH766" s="742"/>
      <c r="AI766" s="742"/>
      <c r="AJ766" s="742"/>
      <c r="AK766" s="742"/>
      <c r="AL766" s="742"/>
      <c r="AM766" s="742"/>
    </row>
    <row r="767" ht="13.5" customHeight="1">
      <c r="A767" s="604" t="b">
        <v>0</v>
      </c>
      <c r="B767" s="475"/>
      <c r="C767" s="475"/>
      <c r="D767" s="492"/>
      <c r="E767" s="492"/>
      <c r="F767" s="606"/>
      <c r="G767" s="617"/>
      <c r="H767" s="492"/>
      <c r="I767" s="492"/>
      <c r="J767" s="657"/>
      <c r="K767" s="618"/>
      <c r="L767" s="622"/>
      <c r="M767" s="613"/>
      <c r="N767" s="613"/>
      <c r="O767" s="610"/>
      <c r="P767" s="610"/>
      <c r="Q767" s="612">
        <f t="shared" si="1"/>
        <v>0</v>
      </c>
      <c r="R767" s="613"/>
      <c r="S767" s="612">
        <f t="shared" si="2"/>
        <v>0</v>
      </c>
      <c r="T767" s="612">
        <f t="shared" si="3"/>
        <v>0</v>
      </c>
      <c r="U767" s="613"/>
      <c r="V767" s="612">
        <f t="shared" si="4"/>
        <v>0</v>
      </c>
      <c r="W767" s="620"/>
      <c r="X767" s="742"/>
      <c r="Y767" s="742"/>
      <c r="Z767" s="742"/>
      <c r="AA767" s="742"/>
      <c r="AB767" s="742"/>
      <c r="AC767" s="742"/>
      <c r="AD767" s="742"/>
      <c r="AE767" s="742"/>
      <c r="AF767" s="742"/>
      <c r="AG767" s="742"/>
      <c r="AH767" s="742"/>
      <c r="AI767" s="742"/>
      <c r="AJ767" s="742"/>
      <c r="AK767" s="742"/>
      <c r="AL767" s="742"/>
      <c r="AM767" s="742"/>
    </row>
    <row r="768" ht="13.5" customHeight="1">
      <c r="A768" s="604" t="b">
        <v>0</v>
      </c>
      <c r="B768" s="475"/>
      <c r="C768" s="475"/>
      <c r="D768" s="492"/>
      <c r="E768" s="492"/>
      <c r="F768" s="606"/>
      <c r="G768" s="617"/>
      <c r="H768" s="492"/>
      <c r="I768" s="492"/>
      <c r="J768" s="657"/>
      <c r="K768" s="618"/>
      <c r="L768" s="622"/>
      <c r="M768" s="613"/>
      <c r="N768" s="613"/>
      <c r="O768" s="610"/>
      <c r="P768" s="610"/>
      <c r="Q768" s="612">
        <f t="shared" si="1"/>
        <v>0</v>
      </c>
      <c r="R768" s="613"/>
      <c r="S768" s="612">
        <f t="shared" si="2"/>
        <v>0</v>
      </c>
      <c r="T768" s="612">
        <f t="shared" si="3"/>
        <v>0</v>
      </c>
      <c r="U768" s="613"/>
      <c r="V768" s="612">
        <f t="shared" si="4"/>
        <v>0</v>
      </c>
      <c r="W768" s="620"/>
      <c r="X768" s="742"/>
      <c r="Y768" s="742"/>
      <c r="Z768" s="742"/>
      <c r="AA768" s="742"/>
      <c r="AB768" s="742"/>
      <c r="AC768" s="742"/>
      <c r="AD768" s="742"/>
      <c r="AE768" s="742"/>
      <c r="AF768" s="742"/>
      <c r="AG768" s="742"/>
      <c r="AH768" s="742"/>
      <c r="AI768" s="742"/>
      <c r="AJ768" s="742"/>
      <c r="AK768" s="742"/>
      <c r="AL768" s="742"/>
      <c r="AM768" s="742"/>
    </row>
    <row r="769" ht="13.5" customHeight="1">
      <c r="A769" s="604" t="b">
        <v>0</v>
      </c>
      <c r="B769" s="475"/>
      <c r="C769" s="475"/>
      <c r="D769" s="492"/>
      <c r="E769" s="492"/>
      <c r="F769" s="606"/>
      <c r="G769" s="617"/>
      <c r="H769" s="492"/>
      <c r="I769" s="492"/>
      <c r="J769" s="657"/>
      <c r="K769" s="618"/>
      <c r="L769" s="622"/>
      <c r="M769" s="613"/>
      <c r="N769" s="613"/>
      <c r="O769" s="610"/>
      <c r="P769" s="610"/>
      <c r="Q769" s="612">
        <f t="shared" si="1"/>
        <v>0</v>
      </c>
      <c r="R769" s="613"/>
      <c r="S769" s="612">
        <f t="shared" si="2"/>
        <v>0</v>
      </c>
      <c r="T769" s="612">
        <f t="shared" si="3"/>
        <v>0</v>
      </c>
      <c r="U769" s="613"/>
      <c r="V769" s="612">
        <f t="shared" si="4"/>
        <v>0</v>
      </c>
      <c r="W769" s="620"/>
      <c r="X769" s="742"/>
      <c r="Y769" s="742"/>
      <c r="Z769" s="742"/>
      <c r="AA769" s="742"/>
      <c r="AB769" s="742"/>
      <c r="AC769" s="742"/>
      <c r="AD769" s="742"/>
      <c r="AE769" s="742"/>
      <c r="AF769" s="742"/>
      <c r="AG769" s="742"/>
      <c r="AH769" s="742"/>
      <c r="AI769" s="742"/>
      <c r="AJ769" s="742"/>
      <c r="AK769" s="742"/>
      <c r="AL769" s="742"/>
      <c r="AM769" s="742"/>
    </row>
    <row r="770" ht="13.5" customHeight="1">
      <c r="A770" s="604" t="b">
        <v>0</v>
      </c>
      <c r="B770" s="475"/>
      <c r="C770" s="475"/>
      <c r="D770" s="492"/>
      <c r="E770" s="492"/>
      <c r="F770" s="606"/>
      <c r="G770" s="617"/>
      <c r="H770" s="492"/>
      <c r="I770" s="492"/>
      <c r="J770" s="657"/>
      <c r="K770" s="618"/>
      <c r="L770" s="622"/>
      <c r="M770" s="613"/>
      <c r="N770" s="613"/>
      <c r="O770" s="610"/>
      <c r="P770" s="610"/>
      <c r="Q770" s="612">
        <f t="shared" si="1"/>
        <v>0</v>
      </c>
      <c r="R770" s="613"/>
      <c r="S770" s="612">
        <f t="shared" si="2"/>
        <v>0</v>
      </c>
      <c r="T770" s="612">
        <f t="shared" si="3"/>
        <v>0</v>
      </c>
      <c r="U770" s="613"/>
      <c r="V770" s="612">
        <f t="shared" si="4"/>
        <v>0</v>
      </c>
      <c r="W770" s="620"/>
      <c r="X770" s="742"/>
      <c r="Y770" s="742"/>
      <c r="Z770" s="742"/>
      <c r="AA770" s="742"/>
      <c r="AB770" s="742"/>
      <c r="AC770" s="742"/>
      <c r="AD770" s="742"/>
      <c r="AE770" s="742"/>
      <c r="AF770" s="742"/>
      <c r="AG770" s="742"/>
      <c r="AH770" s="742"/>
      <c r="AI770" s="742"/>
      <c r="AJ770" s="742"/>
      <c r="AK770" s="742"/>
      <c r="AL770" s="742"/>
      <c r="AM770" s="742"/>
    </row>
    <row r="771" ht="13.5" customHeight="1">
      <c r="A771" s="604" t="b">
        <v>0</v>
      </c>
      <c r="B771" s="475"/>
      <c r="C771" s="475"/>
      <c r="D771" s="492"/>
      <c r="E771" s="492"/>
      <c r="F771" s="606"/>
      <c r="G771" s="617"/>
      <c r="H771" s="492"/>
      <c r="I771" s="492"/>
      <c r="J771" s="657"/>
      <c r="K771" s="618"/>
      <c r="L771" s="622"/>
      <c r="M771" s="613"/>
      <c r="N771" s="613"/>
      <c r="O771" s="610"/>
      <c r="P771" s="610"/>
      <c r="Q771" s="612">
        <f t="shared" si="1"/>
        <v>0</v>
      </c>
      <c r="R771" s="613"/>
      <c r="S771" s="612">
        <f t="shared" si="2"/>
        <v>0</v>
      </c>
      <c r="T771" s="612">
        <f t="shared" si="3"/>
        <v>0</v>
      </c>
      <c r="U771" s="613"/>
      <c r="V771" s="612">
        <f t="shared" si="4"/>
        <v>0</v>
      </c>
      <c r="W771" s="620"/>
      <c r="X771" s="742"/>
      <c r="Y771" s="742"/>
      <c r="Z771" s="742"/>
      <c r="AA771" s="742"/>
      <c r="AB771" s="742"/>
      <c r="AC771" s="742"/>
      <c r="AD771" s="742"/>
      <c r="AE771" s="742"/>
      <c r="AF771" s="742"/>
      <c r="AG771" s="742"/>
      <c r="AH771" s="742"/>
      <c r="AI771" s="742"/>
      <c r="AJ771" s="742"/>
      <c r="AK771" s="742"/>
      <c r="AL771" s="742"/>
      <c r="AM771" s="742"/>
    </row>
    <row r="772" ht="13.5" customHeight="1">
      <c r="A772" s="604" t="b">
        <v>0</v>
      </c>
      <c r="B772" s="475"/>
      <c r="C772" s="475"/>
      <c r="D772" s="492"/>
      <c r="E772" s="492"/>
      <c r="F772" s="606"/>
      <c r="G772" s="617"/>
      <c r="H772" s="492"/>
      <c r="I772" s="492"/>
      <c r="J772" s="657"/>
      <c r="K772" s="618"/>
      <c r="L772" s="622"/>
      <c r="M772" s="613"/>
      <c r="N772" s="613"/>
      <c r="O772" s="610"/>
      <c r="P772" s="610"/>
      <c r="Q772" s="612">
        <f t="shared" si="1"/>
        <v>0</v>
      </c>
      <c r="R772" s="613"/>
      <c r="S772" s="612">
        <f t="shared" si="2"/>
        <v>0</v>
      </c>
      <c r="T772" s="612">
        <f t="shared" si="3"/>
        <v>0</v>
      </c>
      <c r="U772" s="613"/>
      <c r="V772" s="612">
        <f t="shared" si="4"/>
        <v>0</v>
      </c>
      <c r="W772" s="620"/>
      <c r="X772" s="742"/>
      <c r="Y772" s="742"/>
      <c r="Z772" s="742"/>
      <c r="AA772" s="742"/>
      <c r="AB772" s="742"/>
      <c r="AC772" s="742"/>
      <c r="AD772" s="742"/>
      <c r="AE772" s="742"/>
      <c r="AF772" s="742"/>
      <c r="AG772" s="742"/>
      <c r="AH772" s="742"/>
      <c r="AI772" s="742"/>
      <c r="AJ772" s="742"/>
      <c r="AK772" s="742"/>
      <c r="AL772" s="742"/>
      <c r="AM772" s="742"/>
    </row>
    <row r="773" ht="13.5" customHeight="1">
      <c r="A773" s="604" t="b">
        <v>0</v>
      </c>
      <c r="B773" s="475"/>
      <c r="C773" s="475"/>
      <c r="D773" s="492"/>
      <c r="E773" s="492"/>
      <c r="F773" s="606"/>
      <c r="G773" s="617"/>
      <c r="H773" s="492"/>
      <c r="I773" s="492"/>
      <c r="J773" s="657"/>
      <c r="K773" s="618"/>
      <c r="L773" s="622"/>
      <c r="M773" s="613"/>
      <c r="N773" s="613"/>
      <c r="O773" s="610"/>
      <c r="P773" s="610"/>
      <c r="Q773" s="612">
        <f t="shared" si="1"/>
        <v>0</v>
      </c>
      <c r="R773" s="613"/>
      <c r="S773" s="612">
        <f t="shared" si="2"/>
        <v>0</v>
      </c>
      <c r="T773" s="612">
        <f t="shared" si="3"/>
        <v>0</v>
      </c>
      <c r="U773" s="613"/>
      <c r="V773" s="612">
        <f t="shared" si="4"/>
        <v>0</v>
      </c>
      <c r="W773" s="620"/>
      <c r="X773" s="742"/>
      <c r="Y773" s="742"/>
      <c r="Z773" s="742"/>
      <c r="AA773" s="742"/>
      <c r="AB773" s="742"/>
      <c r="AC773" s="742"/>
      <c r="AD773" s="742"/>
      <c r="AE773" s="742"/>
      <c r="AF773" s="742"/>
      <c r="AG773" s="742"/>
      <c r="AH773" s="742"/>
      <c r="AI773" s="742"/>
      <c r="AJ773" s="742"/>
      <c r="AK773" s="742"/>
      <c r="AL773" s="742"/>
      <c r="AM773" s="742"/>
    </row>
    <row r="774" ht="13.5" customHeight="1">
      <c r="A774" s="604" t="b">
        <v>0</v>
      </c>
      <c r="B774" s="475"/>
      <c r="C774" s="475"/>
      <c r="D774" s="492"/>
      <c r="E774" s="492"/>
      <c r="F774" s="606"/>
      <c r="G774" s="617"/>
      <c r="H774" s="492"/>
      <c r="I774" s="492"/>
      <c r="J774" s="657"/>
      <c r="K774" s="618"/>
      <c r="L774" s="622"/>
      <c r="M774" s="613"/>
      <c r="N774" s="613"/>
      <c r="O774" s="610"/>
      <c r="P774" s="610"/>
      <c r="Q774" s="612">
        <f t="shared" si="1"/>
        <v>0</v>
      </c>
      <c r="R774" s="613"/>
      <c r="S774" s="612">
        <f t="shared" si="2"/>
        <v>0</v>
      </c>
      <c r="T774" s="612">
        <f t="shared" si="3"/>
        <v>0</v>
      </c>
      <c r="U774" s="613"/>
      <c r="V774" s="612">
        <f t="shared" si="4"/>
        <v>0</v>
      </c>
      <c r="W774" s="620"/>
      <c r="X774" s="742"/>
      <c r="Y774" s="742"/>
      <c r="Z774" s="742"/>
      <c r="AA774" s="742"/>
      <c r="AB774" s="742"/>
      <c r="AC774" s="742"/>
      <c r="AD774" s="742"/>
      <c r="AE774" s="742"/>
      <c r="AF774" s="742"/>
      <c r="AG774" s="742"/>
      <c r="AH774" s="742"/>
      <c r="AI774" s="742"/>
      <c r="AJ774" s="742"/>
      <c r="AK774" s="742"/>
      <c r="AL774" s="742"/>
      <c r="AM774" s="742"/>
    </row>
    <row r="775" ht="13.5" customHeight="1">
      <c r="A775" s="604" t="b">
        <v>0</v>
      </c>
      <c r="B775" s="475"/>
      <c r="C775" s="475"/>
      <c r="D775" s="492"/>
      <c r="E775" s="492"/>
      <c r="F775" s="606"/>
      <c r="G775" s="617"/>
      <c r="H775" s="492"/>
      <c r="I775" s="492"/>
      <c r="J775" s="657"/>
      <c r="K775" s="618"/>
      <c r="L775" s="622"/>
      <c r="M775" s="613"/>
      <c r="N775" s="613"/>
      <c r="O775" s="610"/>
      <c r="P775" s="610"/>
      <c r="Q775" s="612">
        <f t="shared" si="1"/>
        <v>0</v>
      </c>
      <c r="R775" s="613"/>
      <c r="S775" s="612">
        <f t="shared" si="2"/>
        <v>0</v>
      </c>
      <c r="T775" s="612">
        <f t="shared" si="3"/>
        <v>0</v>
      </c>
      <c r="U775" s="613"/>
      <c r="V775" s="612">
        <f t="shared" si="4"/>
        <v>0</v>
      </c>
      <c r="W775" s="620"/>
      <c r="X775" s="742"/>
      <c r="Y775" s="742"/>
      <c r="Z775" s="742"/>
      <c r="AA775" s="742"/>
      <c r="AB775" s="742"/>
      <c r="AC775" s="742"/>
      <c r="AD775" s="742"/>
      <c r="AE775" s="742"/>
      <c r="AF775" s="742"/>
      <c r="AG775" s="742"/>
      <c r="AH775" s="742"/>
      <c r="AI775" s="742"/>
      <c r="AJ775" s="742"/>
      <c r="AK775" s="742"/>
      <c r="AL775" s="742"/>
      <c r="AM775" s="742"/>
    </row>
    <row r="776" ht="13.5" customHeight="1">
      <c r="A776" s="604" t="b">
        <v>0</v>
      </c>
      <c r="B776" s="475"/>
      <c r="C776" s="475"/>
      <c r="D776" s="492"/>
      <c r="E776" s="492"/>
      <c r="F776" s="606"/>
      <c r="G776" s="617"/>
      <c r="H776" s="492"/>
      <c r="I776" s="492"/>
      <c r="J776" s="657"/>
      <c r="K776" s="618"/>
      <c r="L776" s="622"/>
      <c r="M776" s="613"/>
      <c r="N776" s="613"/>
      <c r="O776" s="610"/>
      <c r="P776" s="610"/>
      <c r="Q776" s="612">
        <f t="shared" si="1"/>
        <v>0</v>
      </c>
      <c r="R776" s="613"/>
      <c r="S776" s="612">
        <f t="shared" si="2"/>
        <v>0</v>
      </c>
      <c r="T776" s="612">
        <f t="shared" si="3"/>
        <v>0</v>
      </c>
      <c r="U776" s="613"/>
      <c r="V776" s="612">
        <f t="shared" si="4"/>
        <v>0</v>
      </c>
      <c r="W776" s="620"/>
      <c r="X776" s="742"/>
      <c r="Y776" s="742"/>
      <c r="Z776" s="742"/>
      <c r="AA776" s="742"/>
      <c r="AB776" s="742"/>
      <c r="AC776" s="742"/>
      <c r="AD776" s="742"/>
      <c r="AE776" s="742"/>
      <c r="AF776" s="742"/>
      <c r="AG776" s="742"/>
      <c r="AH776" s="742"/>
      <c r="AI776" s="742"/>
      <c r="AJ776" s="742"/>
      <c r="AK776" s="742"/>
      <c r="AL776" s="742"/>
      <c r="AM776" s="742"/>
    </row>
    <row r="777" ht="13.5" customHeight="1">
      <c r="A777" s="604" t="b">
        <v>0</v>
      </c>
      <c r="B777" s="475"/>
      <c r="C777" s="475"/>
      <c r="D777" s="492"/>
      <c r="E777" s="492"/>
      <c r="F777" s="606"/>
      <c r="G777" s="617"/>
      <c r="H777" s="492"/>
      <c r="I777" s="492"/>
      <c r="J777" s="657"/>
      <c r="K777" s="618"/>
      <c r="L777" s="622"/>
      <c r="M777" s="613"/>
      <c r="N777" s="613"/>
      <c r="O777" s="610"/>
      <c r="P777" s="610"/>
      <c r="Q777" s="612">
        <f t="shared" si="1"/>
        <v>0</v>
      </c>
      <c r="R777" s="613"/>
      <c r="S777" s="612">
        <f t="shared" si="2"/>
        <v>0</v>
      </c>
      <c r="T777" s="612">
        <f t="shared" si="3"/>
        <v>0</v>
      </c>
      <c r="U777" s="613"/>
      <c r="V777" s="612">
        <f t="shared" si="4"/>
        <v>0</v>
      </c>
      <c r="W777" s="620"/>
      <c r="X777" s="742"/>
      <c r="Y777" s="742"/>
      <c r="Z777" s="742"/>
      <c r="AA777" s="742"/>
      <c r="AB777" s="742"/>
      <c r="AC777" s="742"/>
      <c r="AD777" s="742"/>
      <c r="AE777" s="742"/>
      <c r="AF777" s="742"/>
      <c r="AG777" s="742"/>
      <c r="AH777" s="742"/>
      <c r="AI777" s="742"/>
      <c r="AJ777" s="742"/>
      <c r="AK777" s="742"/>
      <c r="AL777" s="742"/>
      <c r="AM777" s="742"/>
    </row>
    <row r="778" ht="13.5" customHeight="1">
      <c r="A778" s="604" t="b">
        <v>0</v>
      </c>
      <c r="B778" s="475"/>
      <c r="C778" s="475"/>
      <c r="D778" s="492"/>
      <c r="E778" s="492"/>
      <c r="F778" s="606"/>
      <c r="G778" s="617"/>
      <c r="H778" s="492"/>
      <c r="I778" s="492"/>
      <c r="J778" s="657"/>
      <c r="K778" s="618"/>
      <c r="L778" s="622"/>
      <c r="M778" s="613"/>
      <c r="N778" s="613"/>
      <c r="O778" s="610"/>
      <c r="P778" s="610"/>
      <c r="Q778" s="612">
        <f t="shared" si="1"/>
        <v>0</v>
      </c>
      <c r="R778" s="613"/>
      <c r="S778" s="612">
        <f t="shared" si="2"/>
        <v>0</v>
      </c>
      <c r="T778" s="612">
        <f t="shared" si="3"/>
        <v>0</v>
      </c>
      <c r="U778" s="613"/>
      <c r="V778" s="612">
        <f t="shared" si="4"/>
        <v>0</v>
      </c>
      <c r="W778" s="620"/>
      <c r="X778" s="742"/>
      <c r="Y778" s="742"/>
      <c r="Z778" s="742"/>
      <c r="AA778" s="742"/>
      <c r="AB778" s="742"/>
      <c r="AC778" s="742"/>
      <c r="AD778" s="742"/>
      <c r="AE778" s="742"/>
      <c r="AF778" s="742"/>
      <c r="AG778" s="742"/>
      <c r="AH778" s="742"/>
      <c r="AI778" s="742"/>
      <c r="AJ778" s="742"/>
      <c r="AK778" s="742"/>
      <c r="AL778" s="742"/>
      <c r="AM778" s="742"/>
    </row>
    <row r="779" ht="13.5" customHeight="1">
      <c r="A779" s="604" t="b">
        <v>0</v>
      </c>
      <c r="B779" s="475"/>
      <c r="C779" s="475"/>
      <c r="D779" s="492"/>
      <c r="E779" s="492"/>
      <c r="F779" s="606"/>
      <c r="G779" s="617"/>
      <c r="H779" s="492"/>
      <c r="I779" s="492"/>
      <c r="J779" s="657"/>
      <c r="K779" s="618"/>
      <c r="L779" s="622"/>
      <c r="M779" s="613"/>
      <c r="N779" s="613"/>
      <c r="O779" s="610"/>
      <c r="P779" s="610"/>
      <c r="Q779" s="612">
        <f t="shared" si="1"/>
        <v>0</v>
      </c>
      <c r="R779" s="613"/>
      <c r="S779" s="612">
        <f t="shared" si="2"/>
        <v>0</v>
      </c>
      <c r="T779" s="612">
        <f t="shared" si="3"/>
        <v>0</v>
      </c>
      <c r="U779" s="613"/>
      <c r="V779" s="612">
        <f t="shared" si="4"/>
        <v>0</v>
      </c>
      <c r="W779" s="620"/>
      <c r="X779" s="742"/>
      <c r="Y779" s="742"/>
      <c r="Z779" s="742"/>
      <c r="AA779" s="742"/>
      <c r="AB779" s="742"/>
      <c r="AC779" s="742"/>
      <c r="AD779" s="742"/>
      <c r="AE779" s="742"/>
      <c r="AF779" s="742"/>
      <c r="AG779" s="742"/>
      <c r="AH779" s="742"/>
      <c r="AI779" s="742"/>
      <c r="AJ779" s="742"/>
      <c r="AK779" s="742"/>
      <c r="AL779" s="742"/>
      <c r="AM779" s="742"/>
    </row>
    <row r="780" ht="13.5" customHeight="1">
      <c r="A780" s="604" t="b">
        <v>0</v>
      </c>
      <c r="B780" s="475"/>
      <c r="C780" s="475"/>
      <c r="D780" s="492"/>
      <c r="E780" s="492"/>
      <c r="F780" s="606"/>
      <c r="G780" s="617"/>
      <c r="H780" s="492"/>
      <c r="I780" s="492"/>
      <c r="J780" s="657"/>
      <c r="K780" s="618"/>
      <c r="L780" s="622"/>
      <c r="M780" s="613"/>
      <c r="N780" s="613"/>
      <c r="O780" s="610"/>
      <c r="P780" s="610"/>
      <c r="Q780" s="612">
        <f t="shared" si="1"/>
        <v>0</v>
      </c>
      <c r="R780" s="613"/>
      <c r="S780" s="612">
        <f t="shared" si="2"/>
        <v>0</v>
      </c>
      <c r="T780" s="612">
        <f t="shared" si="3"/>
        <v>0</v>
      </c>
      <c r="U780" s="613"/>
      <c r="V780" s="612">
        <f t="shared" si="4"/>
        <v>0</v>
      </c>
      <c r="W780" s="620"/>
      <c r="X780" s="742"/>
      <c r="Y780" s="742"/>
      <c r="Z780" s="742"/>
      <c r="AA780" s="742"/>
      <c r="AB780" s="742"/>
      <c r="AC780" s="742"/>
      <c r="AD780" s="742"/>
      <c r="AE780" s="742"/>
      <c r="AF780" s="742"/>
      <c r="AG780" s="742"/>
      <c r="AH780" s="742"/>
      <c r="AI780" s="742"/>
      <c r="AJ780" s="742"/>
      <c r="AK780" s="742"/>
      <c r="AL780" s="742"/>
      <c r="AM780" s="742"/>
    </row>
    <row r="781" ht="13.5" customHeight="1">
      <c r="A781" s="604" t="b">
        <v>0</v>
      </c>
      <c r="B781" s="475"/>
      <c r="C781" s="475"/>
      <c r="D781" s="492"/>
      <c r="E781" s="492"/>
      <c r="F781" s="606"/>
      <c r="G781" s="617"/>
      <c r="H781" s="492"/>
      <c r="I781" s="492"/>
      <c r="J781" s="657"/>
      <c r="K781" s="618"/>
      <c r="L781" s="622"/>
      <c r="M781" s="613"/>
      <c r="N781" s="613"/>
      <c r="O781" s="610"/>
      <c r="P781" s="610"/>
      <c r="Q781" s="612">
        <f t="shared" si="1"/>
        <v>0</v>
      </c>
      <c r="R781" s="613"/>
      <c r="S781" s="612">
        <f t="shared" si="2"/>
        <v>0</v>
      </c>
      <c r="T781" s="612">
        <f t="shared" si="3"/>
        <v>0</v>
      </c>
      <c r="U781" s="613"/>
      <c r="V781" s="612">
        <f t="shared" si="4"/>
        <v>0</v>
      </c>
      <c r="W781" s="620"/>
      <c r="X781" s="742"/>
      <c r="Y781" s="742"/>
      <c r="Z781" s="742"/>
      <c r="AA781" s="742"/>
      <c r="AB781" s="742"/>
      <c r="AC781" s="742"/>
      <c r="AD781" s="742"/>
      <c r="AE781" s="742"/>
      <c r="AF781" s="742"/>
      <c r="AG781" s="742"/>
      <c r="AH781" s="742"/>
      <c r="AI781" s="742"/>
      <c r="AJ781" s="742"/>
      <c r="AK781" s="742"/>
      <c r="AL781" s="742"/>
      <c r="AM781" s="742"/>
    </row>
    <row r="782" ht="13.5" customHeight="1">
      <c r="A782" s="604" t="b">
        <v>0</v>
      </c>
      <c r="B782" s="475"/>
      <c r="C782" s="475"/>
      <c r="D782" s="492"/>
      <c r="E782" s="492"/>
      <c r="F782" s="606"/>
      <c r="G782" s="617"/>
      <c r="H782" s="492"/>
      <c r="I782" s="492"/>
      <c r="J782" s="657"/>
      <c r="K782" s="618"/>
      <c r="L782" s="622"/>
      <c r="M782" s="613"/>
      <c r="N782" s="613"/>
      <c r="O782" s="610"/>
      <c r="P782" s="610"/>
      <c r="Q782" s="612">
        <f t="shared" si="1"/>
        <v>0</v>
      </c>
      <c r="R782" s="613"/>
      <c r="S782" s="612">
        <f t="shared" si="2"/>
        <v>0</v>
      </c>
      <c r="T782" s="612">
        <f t="shared" si="3"/>
        <v>0</v>
      </c>
      <c r="U782" s="613"/>
      <c r="V782" s="612">
        <f t="shared" si="4"/>
        <v>0</v>
      </c>
      <c r="W782" s="620"/>
      <c r="X782" s="742"/>
      <c r="Y782" s="742"/>
      <c r="Z782" s="742"/>
      <c r="AA782" s="742"/>
      <c r="AB782" s="742"/>
      <c r="AC782" s="742"/>
      <c r="AD782" s="742"/>
      <c r="AE782" s="742"/>
      <c r="AF782" s="742"/>
      <c r="AG782" s="742"/>
      <c r="AH782" s="742"/>
      <c r="AI782" s="742"/>
      <c r="AJ782" s="742"/>
      <c r="AK782" s="742"/>
      <c r="AL782" s="742"/>
      <c r="AM782" s="742"/>
    </row>
    <row r="783" ht="13.5" customHeight="1">
      <c r="A783" s="604" t="b">
        <v>0</v>
      </c>
      <c r="B783" s="475"/>
      <c r="C783" s="475"/>
      <c r="D783" s="492"/>
      <c r="E783" s="492"/>
      <c r="F783" s="606"/>
      <c r="G783" s="617"/>
      <c r="H783" s="492"/>
      <c r="I783" s="492"/>
      <c r="J783" s="657"/>
      <c r="K783" s="618"/>
      <c r="L783" s="622"/>
      <c r="M783" s="613"/>
      <c r="N783" s="613"/>
      <c r="O783" s="610"/>
      <c r="P783" s="610"/>
      <c r="Q783" s="612">
        <f t="shared" si="1"/>
        <v>0</v>
      </c>
      <c r="R783" s="613"/>
      <c r="S783" s="612">
        <f t="shared" si="2"/>
        <v>0</v>
      </c>
      <c r="T783" s="612">
        <f t="shared" si="3"/>
        <v>0</v>
      </c>
      <c r="U783" s="613"/>
      <c r="V783" s="612">
        <f t="shared" si="4"/>
        <v>0</v>
      </c>
      <c r="W783" s="620"/>
      <c r="X783" s="742"/>
      <c r="Y783" s="742"/>
      <c r="Z783" s="742"/>
      <c r="AA783" s="742"/>
      <c r="AB783" s="742"/>
      <c r="AC783" s="742"/>
      <c r="AD783" s="742"/>
      <c r="AE783" s="742"/>
      <c r="AF783" s="742"/>
      <c r="AG783" s="742"/>
      <c r="AH783" s="742"/>
      <c r="AI783" s="742"/>
      <c r="AJ783" s="742"/>
      <c r="AK783" s="742"/>
      <c r="AL783" s="742"/>
      <c r="AM783" s="742"/>
    </row>
    <row r="784" ht="13.5" customHeight="1">
      <c r="A784" s="604" t="b">
        <v>0</v>
      </c>
      <c r="B784" s="475"/>
      <c r="C784" s="475"/>
      <c r="D784" s="492"/>
      <c r="E784" s="492"/>
      <c r="F784" s="606"/>
      <c r="G784" s="617"/>
      <c r="H784" s="492"/>
      <c r="I784" s="492"/>
      <c r="J784" s="657"/>
      <c r="K784" s="618"/>
      <c r="L784" s="622"/>
      <c r="M784" s="613"/>
      <c r="N784" s="613"/>
      <c r="O784" s="610"/>
      <c r="P784" s="610"/>
      <c r="Q784" s="612">
        <f t="shared" si="1"/>
        <v>0</v>
      </c>
      <c r="R784" s="613"/>
      <c r="S784" s="612">
        <f t="shared" si="2"/>
        <v>0</v>
      </c>
      <c r="T784" s="612">
        <f t="shared" si="3"/>
        <v>0</v>
      </c>
      <c r="U784" s="613"/>
      <c r="V784" s="612">
        <f t="shared" si="4"/>
        <v>0</v>
      </c>
      <c r="W784" s="620"/>
      <c r="X784" s="742"/>
      <c r="Y784" s="742"/>
      <c r="Z784" s="742"/>
      <c r="AA784" s="742"/>
      <c r="AB784" s="742"/>
      <c r="AC784" s="742"/>
      <c r="AD784" s="742"/>
      <c r="AE784" s="742"/>
      <c r="AF784" s="742"/>
      <c r="AG784" s="742"/>
      <c r="AH784" s="742"/>
      <c r="AI784" s="742"/>
      <c r="AJ784" s="742"/>
      <c r="AK784" s="742"/>
      <c r="AL784" s="742"/>
      <c r="AM784" s="742"/>
    </row>
    <row r="785" ht="13.5" customHeight="1">
      <c r="A785" s="604" t="b">
        <v>0</v>
      </c>
      <c r="B785" s="475"/>
      <c r="C785" s="475"/>
      <c r="D785" s="492"/>
      <c r="E785" s="492"/>
      <c r="F785" s="606"/>
      <c r="G785" s="617"/>
      <c r="H785" s="492"/>
      <c r="I785" s="492"/>
      <c r="J785" s="657"/>
      <c r="K785" s="618"/>
      <c r="L785" s="622"/>
      <c r="M785" s="613"/>
      <c r="N785" s="613"/>
      <c r="O785" s="610"/>
      <c r="P785" s="610"/>
      <c r="Q785" s="612">
        <f t="shared" si="1"/>
        <v>0</v>
      </c>
      <c r="R785" s="613"/>
      <c r="S785" s="612">
        <f t="shared" si="2"/>
        <v>0</v>
      </c>
      <c r="T785" s="612">
        <f t="shared" si="3"/>
        <v>0</v>
      </c>
      <c r="U785" s="613"/>
      <c r="V785" s="612">
        <f t="shared" si="4"/>
        <v>0</v>
      </c>
      <c r="W785" s="620"/>
      <c r="X785" s="742"/>
      <c r="Y785" s="742"/>
      <c r="Z785" s="742"/>
      <c r="AA785" s="742"/>
      <c r="AB785" s="742"/>
      <c r="AC785" s="742"/>
      <c r="AD785" s="742"/>
      <c r="AE785" s="742"/>
      <c r="AF785" s="742"/>
      <c r="AG785" s="742"/>
      <c r="AH785" s="742"/>
      <c r="AI785" s="742"/>
      <c r="AJ785" s="742"/>
      <c r="AK785" s="742"/>
      <c r="AL785" s="742"/>
      <c r="AM785" s="742"/>
    </row>
    <row r="786" ht="13.5" customHeight="1">
      <c r="A786" s="604" t="b">
        <v>0</v>
      </c>
      <c r="B786" s="475"/>
      <c r="C786" s="475"/>
      <c r="D786" s="492"/>
      <c r="E786" s="492"/>
      <c r="F786" s="606"/>
      <c r="G786" s="617"/>
      <c r="H786" s="492"/>
      <c r="I786" s="492"/>
      <c r="J786" s="657"/>
      <c r="K786" s="618"/>
      <c r="L786" s="622"/>
      <c r="M786" s="613"/>
      <c r="N786" s="613"/>
      <c r="O786" s="610"/>
      <c r="P786" s="610"/>
      <c r="Q786" s="612">
        <f t="shared" si="1"/>
        <v>0</v>
      </c>
      <c r="R786" s="613"/>
      <c r="S786" s="612">
        <f t="shared" si="2"/>
        <v>0</v>
      </c>
      <c r="T786" s="612">
        <f t="shared" si="3"/>
        <v>0</v>
      </c>
      <c r="U786" s="613"/>
      <c r="V786" s="612">
        <f t="shared" si="4"/>
        <v>0</v>
      </c>
      <c r="W786" s="620"/>
      <c r="X786" s="742"/>
      <c r="Y786" s="742"/>
      <c r="Z786" s="742"/>
      <c r="AA786" s="742"/>
      <c r="AB786" s="742"/>
      <c r="AC786" s="742"/>
      <c r="AD786" s="742"/>
      <c r="AE786" s="742"/>
      <c r="AF786" s="742"/>
      <c r="AG786" s="742"/>
      <c r="AH786" s="742"/>
      <c r="AI786" s="742"/>
      <c r="AJ786" s="742"/>
      <c r="AK786" s="742"/>
      <c r="AL786" s="742"/>
      <c r="AM786" s="742"/>
    </row>
    <row r="787" ht="13.5" customHeight="1">
      <c r="A787" s="604" t="b">
        <v>0</v>
      </c>
      <c r="B787" s="475"/>
      <c r="C787" s="475"/>
      <c r="D787" s="492"/>
      <c r="E787" s="492"/>
      <c r="F787" s="606"/>
      <c r="G787" s="617"/>
      <c r="H787" s="492"/>
      <c r="I787" s="492"/>
      <c r="J787" s="657"/>
      <c r="K787" s="618"/>
      <c r="L787" s="622"/>
      <c r="M787" s="613"/>
      <c r="N787" s="613"/>
      <c r="O787" s="610"/>
      <c r="P787" s="610"/>
      <c r="Q787" s="612">
        <f t="shared" si="1"/>
        <v>0</v>
      </c>
      <c r="R787" s="613"/>
      <c r="S787" s="612">
        <f t="shared" si="2"/>
        <v>0</v>
      </c>
      <c r="T787" s="612">
        <f t="shared" si="3"/>
        <v>0</v>
      </c>
      <c r="U787" s="613"/>
      <c r="V787" s="612">
        <f t="shared" si="4"/>
        <v>0</v>
      </c>
      <c r="W787" s="620"/>
      <c r="X787" s="742"/>
      <c r="Y787" s="742"/>
      <c r="Z787" s="742"/>
      <c r="AA787" s="742"/>
      <c r="AB787" s="742"/>
      <c r="AC787" s="742"/>
      <c r="AD787" s="742"/>
      <c r="AE787" s="742"/>
      <c r="AF787" s="742"/>
      <c r="AG787" s="742"/>
      <c r="AH787" s="742"/>
      <c r="AI787" s="742"/>
      <c r="AJ787" s="742"/>
      <c r="AK787" s="742"/>
      <c r="AL787" s="742"/>
      <c r="AM787" s="742"/>
    </row>
    <row r="788" ht="13.5" customHeight="1">
      <c r="A788" s="604" t="b">
        <v>0</v>
      </c>
      <c r="B788" s="475"/>
      <c r="C788" s="475"/>
      <c r="D788" s="492"/>
      <c r="E788" s="492"/>
      <c r="F788" s="606"/>
      <c r="G788" s="617"/>
      <c r="H788" s="492"/>
      <c r="I788" s="492"/>
      <c r="J788" s="657"/>
      <c r="K788" s="618"/>
      <c r="L788" s="622"/>
      <c r="M788" s="613"/>
      <c r="N788" s="613"/>
      <c r="O788" s="610"/>
      <c r="P788" s="610"/>
      <c r="Q788" s="612">
        <f t="shared" si="1"/>
        <v>0</v>
      </c>
      <c r="R788" s="613"/>
      <c r="S788" s="612">
        <f t="shared" si="2"/>
        <v>0</v>
      </c>
      <c r="T788" s="612">
        <f t="shared" si="3"/>
        <v>0</v>
      </c>
      <c r="U788" s="613"/>
      <c r="V788" s="612">
        <f t="shared" si="4"/>
        <v>0</v>
      </c>
      <c r="W788" s="620"/>
      <c r="X788" s="742"/>
      <c r="Y788" s="742"/>
      <c r="Z788" s="742"/>
      <c r="AA788" s="742"/>
      <c r="AB788" s="742"/>
      <c r="AC788" s="742"/>
      <c r="AD788" s="742"/>
      <c r="AE788" s="742"/>
      <c r="AF788" s="742"/>
      <c r="AG788" s="742"/>
      <c r="AH788" s="742"/>
      <c r="AI788" s="742"/>
      <c r="AJ788" s="742"/>
      <c r="AK788" s="742"/>
      <c r="AL788" s="742"/>
      <c r="AM788" s="742"/>
    </row>
    <row r="789" ht="13.5" customHeight="1">
      <c r="A789" s="604" t="b">
        <v>0</v>
      </c>
      <c r="B789" s="475"/>
      <c r="C789" s="475"/>
      <c r="D789" s="492"/>
      <c r="E789" s="492"/>
      <c r="F789" s="606"/>
      <c r="G789" s="617"/>
      <c r="H789" s="492"/>
      <c r="I789" s="492"/>
      <c r="J789" s="657"/>
      <c r="K789" s="618"/>
      <c r="L789" s="622"/>
      <c r="M789" s="613"/>
      <c r="N789" s="613"/>
      <c r="O789" s="610"/>
      <c r="P789" s="610"/>
      <c r="Q789" s="612">
        <f t="shared" si="1"/>
        <v>0</v>
      </c>
      <c r="R789" s="613"/>
      <c r="S789" s="612">
        <f t="shared" si="2"/>
        <v>0</v>
      </c>
      <c r="T789" s="612">
        <f t="shared" si="3"/>
        <v>0</v>
      </c>
      <c r="U789" s="613"/>
      <c r="V789" s="612">
        <f t="shared" si="4"/>
        <v>0</v>
      </c>
      <c r="W789" s="620"/>
      <c r="X789" s="742"/>
      <c r="Y789" s="742"/>
      <c r="Z789" s="742"/>
      <c r="AA789" s="742"/>
      <c r="AB789" s="742"/>
      <c r="AC789" s="742"/>
      <c r="AD789" s="742"/>
      <c r="AE789" s="742"/>
      <c r="AF789" s="742"/>
      <c r="AG789" s="742"/>
      <c r="AH789" s="742"/>
      <c r="AI789" s="742"/>
      <c r="AJ789" s="742"/>
      <c r="AK789" s="742"/>
      <c r="AL789" s="742"/>
      <c r="AM789" s="742"/>
    </row>
    <row r="790" ht="13.5" customHeight="1">
      <c r="A790" s="604" t="b">
        <v>0</v>
      </c>
      <c r="B790" s="475"/>
      <c r="C790" s="475"/>
      <c r="D790" s="492"/>
      <c r="E790" s="492"/>
      <c r="F790" s="606"/>
      <c r="G790" s="617"/>
      <c r="H790" s="492"/>
      <c r="I790" s="492"/>
      <c r="J790" s="657"/>
      <c r="K790" s="618"/>
      <c r="L790" s="622"/>
      <c r="M790" s="613"/>
      <c r="N790" s="613"/>
      <c r="O790" s="610"/>
      <c r="P790" s="610"/>
      <c r="Q790" s="612">
        <f t="shared" si="1"/>
        <v>0</v>
      </c>
      <c r="R790" s="613"/>
      <c r="S790" s="612">
        <f t="shared" si="2"/>
        <v>0</v>
      </c>
      <c r="T790" s="612">
        <f t="shared" si="3"/>
        <v>0</v>
      </c>
      <c r="U790" s="613"/>
      <c r="V790" s="612">
        <f t="shared" si="4"/>
        <v>0</v>
      </c>
      <c r="W790" s="620"/>
      <c r="X790" s="742"/>
      <c r="Y790" s="742"/>
      <c r="Z790" s="742"/>
      <c r="AA790" s="742"/>
      <c r="AB790" s="742"/>
      <c r="AC790" s="742"/>
      <c r="AD790" s="742"/>
      <c r="AE790" s="742"/>
      <c r="AF790" s="742"/>
      <c r="AG790" s="742"/>
      <c r="AH790" s="742"/>
      <c r="AI790" s="742"/>
      <c r="AJ790" s="742"/>
      <c r="AK790" s="742"/>
      <c r="AL790" s="742"/>
      <c r="AM790" s="742"/>
    </row>
    <row r="791" ht="13.5" customHeight="1">
      <c r="A791" s="604" t="b">
        <v>0</v>
      </c>
      <c r="B791" s="475"/>
      <c r="C791" s="475"/>
      <c r="D791" s="492"/>
      <c r="E791" s="492"/>
      <c r="F791" s="606"/>
      <c r="G791" s="617"/>
      <c r="H791" s="492"/>
      <c r="I791" s="492"/>
      <c r="J791" s="657"/>
      <c r="K791" s="618"/>
      <c r="L791" s="622"/>
      <c r="M791" s="613"/>
      <c r="N791" s="613"/>
      <c r="O791" s="610"/>
      <c r="P791" s="610"/>
      <c r="Q791" s="612">
        <f t="shared" si="1"/>
        <v>0</v>
      </c>
      <c r="R791" s="613"/>
      <c r="S791" s="612">
        <f t="shared" si="2"/>
        <v>0</v>
      </c>
      <c r="T791" s="612">
        <f t="shared" si="3"/>
        <v>0</v>
      </c>
      <c r="U791" s="613"/>
      <c r="V791" s="612">
        <f t="shared" si="4"/>
        <v>0</v>
      </c>
      <c r="W791" s="620"/>
      <c r="X791" s="742"/>
      <c r="Y791" s="742"/>
      <c r="Z791" s="742"/>
      <c r="AA791" s="742"/>
      <c r="AB791" s="742"/>
      <c r="AC791" s="742"/>
      <c r="AD791" s="742"/>
      <c r="AE791" s="742"/>
      <c r="AF791" s="742"/>
      <c r="AG791" s="742"/>
      <c r="AH791" s="742"/>
      <c r="AI791" s="742"/>
      <c r="AJ791" s="742"/>
      <c r="AK791" s="742"/>
      <c r="AL791" s="742"/>
      <c r="AM791" s="742"/>
    </row>
    <row r="792" ht="13.5" customHeight="1">
      <c r="A792" s="604" t="b">
        <v>0</v>
      </c>
      <c r="B792" s="475"/>
      <c r="C792" s="475"/>
      <c r="D792" s="492"/>
      <c r="E792" s="492"/>
      <c r="F792" s="606"/>
      <c r="G792" s="617"/>
      <c r="H792" s="492"/>
      <c r="I792" s="492"/>
      <c r="J792" s="657"/>
      <c r="K792" s="618"/>
      <c r="L792" s="622"/>
      <c r="M792" s="613"/>
      <c r="N792" s="613"/>
      <c r="O792" s="610"/>
      <c r="P792" s="610"/>
      <c r="Q792" s="612">
        <f t="shared" si="1"/>
        <v>0</v>
      </c>
      <c r="R792" s="613"/>
      <c r="S792" s="612">
        <f t="shared" si="2"/>
        <v>0</v>
      </c>
      <c r="T792" s="612">
        <f t="shared" si="3"/>
        <v>0</v>
      </c>
      <c r="U792" s="613"/>
      <c r="V792" s="612">
        <f t="shared" si="4"/>
        <v>0</v>
      </c>
      <c r="W792" s="620"/>
      <c r="X792" s="742"/>
      <c r="Y792" s="742"/>
      <c r="Z792" s="742"/>
      <c r="AA792" s="742"/>
      <c r="AB792" s="742"/>
      <c r="AC792" s="742"/>
      <c r="AD792" s="742"/>
      <c r="AE792" s="742"/>
      <c r="AF792" s="742"/>
      <c r="AG792" s="742"/>
      <c r="AH792" s="742"/>
      <c r="AI792" s="742"/>
      <c r="AJ792" s="742"/>
      <c r="AK792" s="742"/>
      <c r="AL792" s="742"/>
      <c r="AM792" s="742"/>
    </row>
    <row r="793" ht="13.5" customHeight="1">
      <c r="A793" s="604" t="b">
        <v>0</v>
      </c>
      <c r="B793" s="475"/>
      <c r="C793" s="475"/>
      <c r="D793" s="492"/>
      <c r="E793" s="492"/>
      <c r="F793" s="606"/>
      <c r="G793" s="617"/>
      <c r="H793" s="492"/>
      <c r="I793" s="492"/>
      <c r="J793" s="657"/>
      <c r="K793" s="618"/>
      <c r="L793" s="622"/>
      <c r="M793" s="613"/>
      <c r="N793" s="613"/>
      <c r="O793" s="610"/>
      <c r="P793" s="610"/>
      <c r="Q793" s="612">
        <f t="shared" si="1"/>
        <v>0</v>
      </c>
      <c r="R793" s="613"/>
      <c r="S793" s="612">
        <f t="shared" si="2"/>
        <v>0</v>
      </c>
      <c r="T793" s="612">
        <f t="shared" si="3"/>
        <v>0</v>
      </c>
      <c r="U793" s="613"/>
      <c r="V793" s="612">
        <f t="shared" si="4"/>
        <v>0</v>
      </c>
      <c r="W793" s="620"/>
      <c r="X793" s="742"/>
      <c r="Y793" s="742"/>
      <c r="Z793" s="742"/>
      <c r="AA793" s="742"/>
      <c r="AB793" s="742"/>
      <c r="AC793" s="742"/>
      <c r="AD793" s="742"/>
      <c r="AE793" s="742"/>
      <c r="AF793" s="742"/>
      <c r="AG793" s="742"/>
      <c r="AH793" s="742"/>
      <c r="AI793" s="742"/>
      <c r="AJ793" s="742"/>
      <c r="AK793" s="742"/>
      <c r="AL793" s="742"/>
      <c r="AM793" s="742"/>
    </row>
    <row r="794" ht="13.5" customHeight="1">
      <c r="A794" s="604" t="b">
        <v>0</v>
      </c>
      <c r="B794" s="475"/>
      <c r="C794" s="475"/>
      <c r="D794" s="492"/>
      <c r="E794" s="492"/>
      <c r="F794" s="606"/>
      <c r="G794" s="617"/>
      <c r="H794" s="492"/>
      <c r="I794" s="492"/>
      <c r="J794" s="657"/>
      <c r="K794" s="618"/>
      <c r="L794" s="622"/>
      <c r="M794" s="613"/>
      <c r="N794" s="613"/>
      <c r="O794" s="610"/>
      <c r="P794" s="610"/>
      <c r="Q794" s="612">
        <f t="shared" si="1"/>
        <v>0</v>
      </c>
      <c r="R794" s="613"/>
      <c r="S794" s="612">
        <f t="shared" si="2"/>
        <v>0</v>
      </c>
      <c r="T794" s="612">
        <f t="shared" si="3"/>
        <v>0</v>
      </c>
      <c r="U794" s="613"/>
      <c r="V794" s="612">
        <f t="shared" si="4"/>
        <v>0</v>
      </c>
      <c r="W794" s="620"/>
      <c r="X794" s="742"/>
      <c r="Y794" s="742"/>
      <c r="Z794" s="742"/>
      <c r="AA794" s="742"/>
      <c r="AB794" s="742"/>
      <c r="AC794" s="742"/>
      <c r="AD794" s="742"/>
      <c r="AE794" s="742"/>
      <c r="AF794" s="742"/>
      <c r="AG794" s="742"/>
      <c r="AH794" s="742"/>
      <c r="AI794" s="742"/>
      <c r="AJ794" s="742"/>
      <c r="AK794" s="742"/>
      <c r="AL794" s="742"/>
      <c r="AM794" s="742"/>
    </row>
    <row r="795" ht="13.5" customHeight="1">
      <c r="A795" s="604" t="b">
        <v>0</v>
      </c>
      <c r="B795" s="475"/>
      <c r="C795" s="475"/>
      <c r="D795" s="492"/>
      <c r="E795" s="492"/>
      <c r="F795" s="606"/>
      <c r="G795" s="617"/>
      <c r="H795" s="492"/>
      <c r="I795" s="492"/>
      <c r="J795" s="657"/>
      <c r="K795" s="618"/>
      <c r="L795" s="622"/>
      <c r="M795" s="613"/>
      <c r="N795" s="613"/>
      <c r="O795" s="610"/>
      <c r="P795" s="610"/>
      <c r="Q795" s="612">
        <f t="shared" si="1"/>
        <v>0</v>
      </c>
      <c r="R795" s="613"/>
      <c r="S795" s="612">
        <f t="shared" si="2"/>
        <v>0</v>
      </c>
      <c r="T795" s="612">
        <f t="shared" si="3"/>
        <v>0</v>
      </c>
      <c r="U795" s="613"/>
      <c r="V795" s="612">
        <f t="shared" si="4"/>
        <v>0</v>
      </c>
      <c r="W795" s="620"/>
      <c r="X795" s="742"/>
      <c r="Y795" s="742"/>
      <c r="Z795" s="742"/>
      <c r="AA795" s="742"/>
      <c r="AB795" s="742"/>
      <c r="AC795" s="742"/>
      <c r="AD795" s="742"/>
      <c r="AE795" s="742"/>
      <c r="AF795" s="742"/>
      <c r="AG795" s="742"/>
      <c r="AH795" s="742"/>
      <c r="AI795" s="742"/>
      <c r="AJ795" s="742"/>
      <c r="AK795" s="742"/>
      <c r="AL795" s="742"/>
      <c r="AM795" s="742"/>
    </row>
    <row r="796" ht="13.5" customHeight="1">
      <c r="A796" s="604" t="b">
        <v>0</v>
      </c>
      <c r="B796" s="475"/>
      <c r="C796" s="475"/>
      <c r="D796" s="492"/>
      <c r="E796" s="492"/>
      <c r="F796" s="606"/>
      <c r="G796" s="617"/>
      <c r="H796" s="492"/>
      <c r="I796" s="492"/>
      <c r="J796" s="657"/>
      <c r="K796" s="618"/>
      <c r="L796" s="622"/>
      <c r="M796" s="613"/>
      <c r="N796" s="613"/>
      <c r="O796" s="610"/>
      <c r="P796" s="610"/>
      <c r="Q796" s="612">
        <f t="shared" si="1"/>
        <v>0</v>
      </c>
      <c r="R796" s="613"/>
      <c r="S796" s="612">
        <f t="shared" si="2"/>
        <v>0</v>
      </c>
      <c r="T796" s="612">
        <f t="shared" si="3"/>
        <v>0</v>
      </c>
      <c r="U796" s="613"/>
      <c r="V796" s="612">
        <f t="shared" si="4"/>
        <v>0</v>
      </c>
      <c r="W796" s="620"/>
      <c r="X796" s="742"/>
      <c r="Y796" s="742"/>
      <c r="Z796" s="742"/>
      <c r="AA796" s="742"/>
      <c r="AB796" s="742"/>
      <c r="AC796" s="742"/>
      <c r="AD796" s="742"/>
      <c r="AE796" s="742"/>
      <c r="AF796" s="742"/>
      <c r="AG796" s="742"/>
      <c r="AH796" s="742"/>
      <c r="AI796" s="742"/>
      <c r="AJ796" s="742"/>
      <c r="AK796" s="742"/>
      <c r="AL796" s="742"/>
      <c r="AM796" s="742"/>
    </row>
    <row r="797" ht="13.5" customHeight="1">
      <c r="A797" s="604" t="b">
        <v>0</v>
      </c>
      <c r="B797" s="475"/>
      <c r="C797" s="475"/>
      <c r="D797" s="492"/>
      <c r="E797" s="492"/>
      <c r="F797" s="606"/>
      <c r="G797" s="617"/>
      <c r="H797" s="492"/>
      <c r="I797" s="492"/>
      <c r="J797" s="657"/>
      <c r="K797" s="618"/>
      <c r="L797" s="622"/>
      <c r="M797" s="613"/>
      <c r="N797" s="613"/>
      <c r="O797" s="610"/>
      <c r="P797" s="610"/>
      <c r="Q797" s="612">
        <f t="shared" si="1"/>
        <v>0</v>
      </c>
      <c r="R797" s="613"/>
      <c r="S797" s="612">
        <f t="shared" si="2"/>
        <v>0</v>
      </c>
      <c r="T797" s="612">
        <f t="shared" si="3"/>
        <v>0</v>
      </c>
      <c r="U797" s="613"/>
      <c r="V797" s="612">
        <f t="shared" si="4"/>
        <v>0</v>
      </c>
      <c r="W797" s="620"/>
      <c r="X797" s="742"/>
      <c r="Y797" s="742"/>
      <c r="Z797" s="742"/>
      <c r="AA797" s="742"/>
      <c r="AB797" s="742"/>
      <c r="AC797" s="742"/>
      <c r="AD797" s="742"/>
      <c r="AE797" s="742"/>
      <c r="AF797" s="742"/>
      <c r="AG797" s="742"/>
      <c r="AH797" s="742"/>
      <c r="AI797" s="742"/>
      <c r="AJ797" s="742"/>
      <c r="AK797" s="742"/>
      <c r="AL797" s="742"/>
      <c r="AM797" s="742"/>
    </row>
    <row r="798" ht="13.5" customHeight="1">
      <c r="A798" s="604" t="b">
        <v>0</v>
      </c>
      <c r="B798" s="475"/>
      <c r="C798" s="475"/>
      <c r="D798" s="492"/>
      <c r="E798" s="492"/>
      <c r="F798" s="606"/>
      <c r="G798" s="617"/>
      <c r="H798" s="492"/>
      <c r="I798" s="492"/>
      <c r="J798" s="657"/>
      <c r="K798" s="618"/>
      <c r="L798" s="622"/>
      <c r="M798" s="613"/>
      <c r="N798" s="613"/>
      <c r="O798" s="610"/>
      <c r="P798" s="610"/>
      <c r="Q798" s="612">
        <f t="shared" si="1"/>
        <v>0</v>
      </c>
      <c r="R798" s="613"/>
      <c r="S798" s="612">
        <f t="shared" si="2"/>
        <v>0</v>
      </c>
      <c r="T798" s="612">
        <f t="shared" si="3"/>
        <v>0</v>
      </c>
      <c r="U798" s="613"/>
      <c r="V798" s="612">
        <f t="shared" si="4"/>
        <v>0</v>
      </c>
      <c r="W798" s="620"/>
      <c r="X798" s="742"/>
      <c r="Y798" s="742"/>
      <c r="Z798" s="742"/>
      <c r="AA798" s="742"/>
      <c r="AB798" s="742"/>
      <c r="AC798" s="742"/>
      <c r="AD798" s="742"/>
      <c r="AE798" s="742"/>
      <c r="AF798" s="742"/>
      <c r="AG798" s="742"/>
      <c r="AH798" s="742"/>
      <c r="AI798" s="742"/>
      <c r="AJ798" s="742"/>
      <c r="AK798" s="742"/>
      <c r="AL798" s="742"/>
      <c r="AM798" s="742"/>
    </row>
    <row r="799" ht="13.5" customHeight="1">
      <c r="A799" s="604" t="b">
        <v>0</v>
      </c>
      <c r="B799" s="475"/>
      <c r="C799" s="475"/>
      <c r="D799" s="492"/>
      <c r="E799" s="492"/>
      <c r="F799" s="606"/>
      <c r="G799" s="617"/>
      <c r="H799" s="492"/>
      <c r="I799" s="492"/>
      <c r="J799" s="657"/>
      <c r="K799" s="618"/>
      <c r="L799" s="622"/>
      <c r="M799" s="613"/>
      <c r="N799" s="613"/>
      <c r="O799" s="610"/>
      <c r="P799" s="610"/>
      <c r="Q799" s="612">
        <f t="shared" si="1"/>
        <v>0</v>
      </c>
      <c r="R799" s="613"/>
      <c r="S799" s="612">
        <f t="shared" si="2"/>
        <v>0</v>
      </c>
      <c r="T799" s="612">
        <f t="shared" si="3"/>
        <v>0</v>
      </c>
      <c r="U799" s="613"/>
      <c r="V799" s="612">
        <f t="shared" si="4"/>
        <v>0</v>
      </c>
      <c r="W799" s="620"/>
      <c r="X799" s="742"/>
      <c r="Y799" s="742"/>
      <c r="Z799" s="742"/>
      <c r="AA799" s="742"/>
      <c r="AB799" s="742"/>
      <c r="AC799" s="742"/>
      <c r="AD799" s="742"/>
      <c r="AE799" s="742"/>
      <c r="AF799" s="742"/>
      <c r="AG799" s="742"/>
      <c r="AH799" s="742"/>
      <c r="AI799" s="742"/>
      <c r="AJ799" s="742"/>
      <c r="AK799" s="742"/>
      <c r="AL799" s="742"/>
      <c r="AM799" s="742"/>
    </row>
    <row r="800" ht="13.5" customHeight="1">
      <c r="A800" s="604" t="b">
        <v>0</v>
      </c>
      <c r="B800" s="475"/>
      <c r="C800" s="475"/>
      <c r="D800" s="492"/>
      <c r="E800" s="492"/>
      <c r="F800" s="606"/>
      <c r="G800" s="617"/>
      <c r="H800" s="492"/>
      <c r="I800" s="492"/>
      <c r="J800" s="657"/>
      <c r="K800" s="618"/>
      <c r="L800" s="622"/>
      <c r="M800" s="613"/>
      <c r="N800" s="613"/>
      <c r="O800" s="610"/>
      <c r="P800" s="610"/>
      <c r="Q800" s="612">
        <f t="shared" si="1"/>
        <v>0</v>
      </c>
      <c r="R800" s="613"/>
      <c r="S800" s="612">
        <f t="shared" si="2"/>
        <v>0</v>
      </c>
      <c r="T800" s="612">
        <f t="shared" si="3"/>
        <v>0</v>
      </c>
      <c r="U800" s="613"/>
      <c r="V800" s="612">
        <f t="shared" si="4"/>
        <v>0</v>
      </c>
      <c r="W800" s="620"/>
      <c r="X800" s="742"/>
      <c r="Y800" s="742"/>
      <c r="Z800" s="742"/>
      <c r="AA800" s="742"/>
      <c r="AB800" s="742"/>
      <c r="AC800" s="742"/>
      <c r="AD800" s="742"/>
      <c r="AE800" s="742"/>
      <c r="AF800" s="742"/>
      <c r="AG800" s="742"/>
      <c r="AH800" s="742"/>
      <c r="AI800" s="742"/>
      <c r="AJ800" s="742"/>
      <c r="AK800" s="742"/>
      <c r="AL800" s="742"/>
      <c r="AM800" s="742"/>
    </row>
    <row r="801" ht="13.5" customHeight="1">
      <c r="A801" s="604" t="b">
        <v>0</v>
      </c>
      <c r="B801" s="475"/>
      <c r="C801" s="475"/>
      <c r="D801" s="492"/>
      <c r="E801" s="492"/>
      <c r="F801" s="606"/>
      <c r="G801" s="617"/>
      <c r="H801" s="492"/>
      <c r="I801" s="492"/>
      <c r="J801" s="657"/>
      <c r="K801" s="618"/>
      <c r="L801" s="622"/>
      <c r="M801" s="613"/>
      <c r="N801" s="613"/>
      <c r="O801" s="610"/>
      <c r="P801" s="610"/>
      <c r="Q801" s="612">
        <f t="shared" si="1"/>
        <v>0</v>
      </c>
      <c r="R801" s="613"/>
      <c r="S801" s="612">
        <f t="shared" si="2"/>
        <v>0</v>
      </c>
      <c r="T801" s="612">
        <f t="shared" si="3"/>
        <v>0</v>
      </c>
      <c r="U801" s="613"/>
      <c r="V801" s="612">
        <f t="shared" si="4"/>
        <v>0</v>
      </c>
      <c r="W801" s="620"/>
      <c r="X801" s="742"/>
      <c r="Y801" s="742"/>
      <c r="Z801" s="742"/>
      <c r="AA801" s="742"/>
      <c r="AB801" s="742"/>
      <c r="AC801" s="742"/>
      <c r="AD801" s="742"/>
      <c r="AE801" s="742"/>
      <c r="AF801" s="742"/>
      <c r="AG801" s="742"/>
      <c r="AH801" s="742"/>
      <c r="AI801" s="742"/>
      <c r="AJ801" s="742"/>
      <c r="AK801" s="742"/>
      <c r="AL801" s="742"/>
      <c r="AM801" s="742"/>
    </row>
    <row r="802" ht="13.5" customHeight="1">
      <c r="A802" s="604" t="b">
        <v>0</v>
      </c>
      <c r="B802" s="475"/>
      <c r="C802" s="475"/>
      <c r="D802" s="492"/>
      <c r="E802" s="492"/>
      <c r="F802" s="606"/>
      <c r="G802" s="617"/>
      <c r="H802" s="492"/>
      <c r="I802" s="492"/>
      <c r="J802" s="657"/>
      <c r="K802" s="618"/>
      <c r="L802" s="622"/>
      <c r="M802" s="613"/>
      <c r="N802" s="613"/>
      <c r="O802" s="610"/>
      <c r="P802" s="610"/>
      <c r="Q802" s="612">
        <f t="shared" si="1"/>
        <v>0</v>
      </c>
      <c r="R802" s="613"/>
      <c r="S802" s="612">
        <f t="shared" si="2"/>
        <v>0</v>
      </c>
      <c r="T802" s="612">
        <f t="shared" si="3"/>
        <v>0</v>
      </c>
      <c r="U802" s="613"/>
      <c r="V802" s="612">
        <f t="shared" si="4"/>
        <v>0</v>
      </c>
      <c r="W802" s="620"/>
      <c r="X802" s="742"/>
      <c r="Y802" s="742"/>
      <c r="Z802" s="742"/>
      <c r="AA802" s="742"/>
      <c r="AB802" s="742"/>
      <c r="AC802" s="742"/>
      <c r="AD802" s="742"/>
      <c r="AE802" s="742"/>
      <c r="AF802" s="742"/>
      <c r="AG802" s="742"/>
      <c r="AH802" s="742"/>
      <c r="AI802" s="742"/>
      <c r="AJ802" s="742"/>
      <c r="AK802" s="742"/>
      <c r="AL802" s="742"/>
      <c r="AM802" s="742"/>
    </row>
    <row r="803" ht="13.5" customHeight="1">
      <c r="A803" s="604" t="b">
        <v>0</v>
      </c>
      <c r="B803" s="475"/>
      <c r="C803" s="475"/>
      <c r="D803" s="492"/>
      <c r="E803" s="492"/>
      <c r="F803" s="606"/>
      <c r="G803" s="617"/>
      <c r="H803" s="492"/>
      <c r="I803" s="492"/>
      <c r="J803" s="657"/>
      <c r="K803" s="618"/>
      <c r="L803" s="622"/>
      <c r="M803" s="613"/>
      <c r="N803" s="613"/>
      <c r="O803" s="610"/>
      <c r="P803" s="610"/>
      <c r="Q803" s="612">
        <f t="shared" si="1"/>
        <v>0</v>
      </c>
      <c r="R803" s="613"/>
      <c r="S803" s="612">
        <f t="shared" si="2"/>
        <v>0</v>
      </c>
      <c r="T803" s="612">
        <f t="shared" si="3"/>
        <v>0</v>
      </c>
      <c r="U803" s="613"/>
      <c r="V803" s="612">
        <f t="shared" si="4"/>
        <v>0</v>
      </c>
      <c r="W803" s="620"/>
      <c r="X803" s="742"/>
      <c r="Y803" s="742"/>
      <c r="Z803" s="742"/>
      <c r="AA803" s="742"/>
      <c r="AB803" s="742"/>
      <c r="AC803" s="742"/>
      <c r="AD803" s="742"/>
      <c r="AE803" s="742"/>
      <c r="AF803" s="742"/>
      <c r="AG803" s="742"/>
      <c r="AH803" s="742"/>
      <c r="AI803" s="742"/>
      <c r="AJ803" s="742"/>
      <c r="AK803" s="742"/>
      <c r="AL803" s="742"/>
      <c r="AM803" s="742"/>
    </row>
    <row r="804" ht="13.5" customHeight="1">
      <c r="A804" s="604" t="b">
        <v>0</v>
      </c>
      <c r="B804" s="475"/>
      <c r="C804" s="475"/>
      <c r="D804" s="492"/>
      <c r="E804" s="492"/>
      <c r="F804" s="606"/>
      <c r="G804" s="617"/>
      <c r="H804" s="492"/>
      <c r="I804" s="492"/>
      <c r="J804" s="657"/>
      <c r="K804" s="618"/>
      <c r="L804" s="622"/>
      <c r="M804" s="613"/>
      <c r="N804" s="613"/>
      <c r="O804" s="610"/>
      <c r="P804" s="610"/>
      <c r="Q804" s="612">
        <f t="shared" si="1"/>
        <v>0</v>
      </c>
      <c r="R804" s="613"/>
      <c r="S804" s="612">
        <f t="shared" si="2"/>
        <v>0</v>
      </c>
      <c r="T804" s="612">
        <f t="shared" si="3"/>
        <v>0</v>
      </c>
      <c r="U804" s="613"/>
      <c r="V804" s="612">
        <f t="shared" si="4"/>
        <v>0</v>
      </c>
      <c r="W804" s="620"/>
      <c r="X804" s="742"/>
      <c r="Y804" s="742"/>
      <c r="Z804" s="742"/>
      <c r="AA804" s="742"/>
      <c r="AB804" s="742"/>
      <c r="AC804" s="742"/>
      <c r="AD804" s="742"/>
      <c r="AE804" s="742"/>
      <c r="AF804" s="742"/>
      <c r="AG804" s="742"/>
      <c r="AH804" s="742"/>
      <c r="AI804" s="742"/>
      <c r="AJ804" s="742"/>
      <c r="AK804" s="742"/>
      <c r="AL804" s="742"/>
      <c r="AM804" s="742"/>
    </row>
    <row r="805" ht="13.5" customHeight="1">
      <c r="A805" s="604" t="b">
        <v>0</v>
      </c>
      <c r="B805" s="475"/>
      <c r="C805" s="475"/>
      <c r="D805" s="492"/>
      <c r="E805" s="492"/>
      <c r="F805" s="606"/>
      <c r="G805" s="617"/>
      <c r="H805" s="492"/>
      <c r="I805" s="492"/>
      <c r="J805" s="657"/>
      <c r="K805" s="618"/>
      <c r="L805" s="622"/>
      <c r="M805" s="613"/>
      <c r="N805" s="613"/>
      <c r="O805" s="610"/>
      <c r="P805" s="610"/>
      <c r="Q805" s="612">
        <f t="shared" si="1"/>
        <v>0</v>
      </c>
      <c r="R805" s="613"/>
      <c r="S805" s="612">
        <f t="shared" si="2"/>
        <v>0</v>
      </c>
      <c r="T805" s="612">
        <f t="shared" si="3"/>
        <v>0</v>
      </c>
      <c r="U805" s="613"/>
      <c r="V805" s="612">
        <f t="shared" si="4"/>
        <v>0</v>
      </c>
      <c r="W805" s="620"/>
      <c r="X805" s="742"/>
      <c r="Y805" s="742"/>
      <c r="Z805" s="742"/>
      <c r="AA805" s="742"/>
      <c r="AB805" s="742"/>
      <c r="AC805" s="742"/>
      <c r="AD805" s="742"/>
      <c r="AE805" s="742"/>
      <c r="AF805" s="742"/>
      <c r="AG805" s="742"/>
      <c r="AH805" s="742"/>
      <c r="AI805" s="742"/>
      <c r="AJ805" s="742"/>
      <c r="AK805" s="742"/>
      <c r="AL805" s="742"/>
      <c r="AM805" s="742"/>
    </row>
    <row r="806" ht="13.5" customHeight="1">
      <c r="A806" s="604" t="b">
        <v>0</v>
      </c>
      <c r="B806" s="475"/>
      <c r="C806" s="475"/>
      <c r="D806" s="492"/>
      <c r="E806" s="492"/>
      <c r="F806" s="606"/>
      <c r="G806" s="617"/>
      <c r="H806" s="492"/>
      <c r="I806" s="492"/>
      <c r="J806" s="657"/>
      <c r="K806" s="618"/>
      <c r="L806" s="622"/>
      <c r="M806" s="613"/>
      <c r="N806" s="613"/>
      <c r="O806" s="610"/>
      <c r="P806" s="610"/>
      <c r="Q806" s="612">
        <f t="shared" si="1"/>
        <v>0</v>
      </c>
      <c r="R806" s="613"/>
      <c r="S806" s="612">
        <f t="shared" si="2"/>
        <v>0</v>
      </c>
      <c r="T806" s="612">
        <f t="shared" si="3"/>
        <v>0</v>
      </c>
      <c r="U806" s="613"/>
      <c r="V806" s="612">
        <f t="shared" si="4"/>
        <v>0</v>
      </c>
      <c r="W806" s="620"/>
      <c r="X806" s="742"/>
      <c r="Y806" s="742"/>
      <c r="Z806" s="742"/>
      <c r="AA806" s="742"/>
      <c r="AB806" s="742"/>
      <c r="AC806" s="742"/>
      <c r="AD806" s="742"/>
      <c r="AE806" s="742"/>
      <c r="AF806" s="742"/>
      <c r="AG806" s="742"/>
      <c r="AH806" s="742"/>
      <c r="AI806" s="742"/>
      <c r="AJ806" s="742"/>
      <c r="AK806" s="742"/>
      <c r="AL806" s="742"/>
      <c r="AM806" s="742"/>
    </row>
    <row r="807" ht="13.5" customHeight="1">
      <c r="A807" s="604" t="b">
        <v>0</v>
      </c>
      <c r="B807" s="475"/>
      <c r="C807" s="475"/>
      <c r="D807" s="492"/>
      <c r="E807" s="492"/>
      <c r="F807" s="606"/>
      <c r="G807" s="617"/>
      <c r="H807" s="492"/>
      <c r="I807" s="492"/>
      <c r="J807" s="657"/>
      <c r="K807" s="618"/>
      <c r="L807" s="622"/>
      <c r="M807" s="613"/>
      <c r="N807" s="613"/>
      <c r="O807" s="610"/>
      <c r="P807" s="610"/>
      <c r="Q807" s="612">
        <f t="shared" si="1"/>
        <v>0</v>
      </c>
      <c r="R807" s="613"/>
      <c r="S807" s="612">
        <f t="shared" si="2"/>
        <v>0</v>
      </c>
      <c r="T807" s="612">
        <f t="shared" si="3"/>
        <v>0</v>
      </c>
      <c r="U807" s="613"/>
      <c r="V807" s="612">
        <f t="shared" si="4"/>
        <v>0</v>
      </c>
      <c r="W807" s="620"/>
      <c r="X807" s="742"/>
      <c r="Y807" s="742"/>
      <c r="Z807" s="742"/>
      <c r="AA807" s="742"/>
      <c r="AB807" s="742"/>
      <c r="AC807" s="742"/>
      <c r="AD807" s="742"/>
      <c r="AE807" s="742"/>
      <c r="AF807" s="742"/>
      <c r="AG807" s="742"/>
      <c r="AH807" s="742"/>
      <c r="AI807" s="742"/>
      <c r="AJ807" s="742"/>
      <c r="AK807" s="742"/>
      <c r="AL807" s="742"/>
      <c r="AM807" s="742"/>
    </row>
    <row r="808" ht="13.5" customHeight="1">
      <c r="A808" s="604" t="b">
        <v>0</v>
      </c>
      <c r="B808" s="475"/>
      <c r="C808" s="475"/>
      <c r="D808" s="492"/>
      <c r="E808" s="492"/>
      <c r="F808" s="606"/>
      <c r="G808" s="617"/>
      <c r="H808" s="492"/>
      <c r="I808" s="492"/>
      <c r="J808" s="657"/>
      <c r="K808" s="618"/>
      <c r="L808" s="622"/>
      <c r="M808" s="613"/>
      <c r="N808" s="613"/>
      <c r="O808" s="610"/>
      <c r="P808" s="610"/>
      <c r="Q808" s="612">
        <f t="shared" si="1"/>
        <v>0</v>
      </c>
      <c r="R808" s="613"/>
      <c r="S808" s="612">
        <f t="shared" si="2"/>
        <v>0</v>
      </c>
      <c r="T808" s="612">
        <f t="shared" si="3"/>
        <v>0</v>
      </c>
      <c r="U808" s="613"/>
      <c r="V808" s="612">
        <f t="shared" si="4"/>
        <v>0</v>
      </c>
      <c r="W808" s="620"/>
      <c r="X808" s="742"/>
      <c r="Y808" s="742"/>
      <c r="Z808" s="742"/>
      <c r="AA808" s="742"/>
      <c r="AB808" s="742"/>
      <c r="AC808" s="742"/>
      <c r="AD808" s="742"/>
      <c r="AE808" s="742"/>
      <c r="AF808" s="742"/>
      <c r="AG808" s="742"/>
      <c r="AH808" s="742"/>
      <c r="AI808" s="742"/>
      <c r="AJ808" s="742"/>
      <c r="AK808" s="742"/>
      <c r="AL808" s="742"/>
      <c r="AM808" s="742"/>
    </row>
    <row r="809" ht="13.5" customHeight="1">
      <c r="A809" s="604" t="b">
        <v>0</v>
      </c>
      <c r="B809" s="475"/>
      <c r="C809" s="475"/>
      <c r="D809" s="492"/>
      <c r="E809" s="492"/>
      <c r="F809" s="606"/>
      <c r="G809" s="617"/>
      <c r="H809" s="492"/>
      <c r="I809" s="492"/>
      <c r="J809" s="657"/>
      <c r="K809" s="618"/>
      <c r="L809" s="622"/>
      <c r="M809" s="613"/>
      <c r="N809" s="613"/>
      <c r="O809" s="610"/>
      <c r="P809" s="610"/>
      <c r="Q809" s="612">
        <f t="shared" si="1"/>
        <v>0</v>
      </c>
      <c r="R809" s="613"/>
      <c r="S809" s="612">
        <f t="shared" si="2"/>
        <v>0</v>
      </c>
      <c r="T809" s="612">
        <f t="shared" si="3"/>
        <v>0</v>
      </c>
      <c r="U809" s="613"/>
      <c r="V809" s="612">
        <f t="shared" si="4"/>
        <v>0</v>
      </c>
      <c r="W809" s="620"/>
      <c r="X809" s="742"/>
      <c r="Y809" s="742"/>
      <c r="Z809" s="742"/>
      <c r="AA809" s="742"/>
      <c r="AB809" s="742"/>
      <c r="AC809" s="742"/>
      <c r="AD809" s="742"/>
      <c r="AE809" s="742"/>
      <c r="AF809" s="742"/>
      <c r="AG809" s="742"/>
      <c r="AH809" s="742"/>
      <c r="AI809" s="742"/>
      <c r="AJ809" s="742"/>
      <c r="AK809" s="742"/>
      <c r="AL809" s="742"/>
      <c r="AM809" s="742"/>
    </row>
    <row r="810" ht="13.5" customHeight="1">
      <c r="A810" s="604" t="b">
        <v>0</v>
      </c>
      <c r="B810" s="492"/>
      <c r="C810" s="492"/>
      <c r="D810" s="492"/>
      <c r="E810" s="492"/>
      <c r="F810" s="632"/>
      <c r="G810" s="682"/>
      <c r="H810" s="492"/>
      <c r="I810" s="492"/>
      <c r="J810" s="618"/>
      <c r="K810" s="618"/>
      <c r="L810" s="622"/>
      <c r="M810" s="610"/>
      <c r="N810" s="492"/>
      <c r="O810" s="610"/>
      <c r="P810" s="610"/>
      <c r="Q810" s="612"/>
      <c r="R810" s="610"/>
      <c r="S810" s="612"/>
      <c r="T810" s="612"/>
      <c r="U810" s="615"/>
      <c r="V810" s="612"/>
      <c r="W810" s="620"/>
      <c r="X810" s="742"/>
      <c r="Y810" s="742"/>
      <c r="Z810" s="742"/>
      <c r="AA810" s="742"/>
      <c r="AB810" s="742"/>
      <c r="AC810" s="742"/>
      <c r="AD810" s="742"/>
      <c r="AE810" s="742"/>
      <c r="AF810" s="742"/>
      <c r="AG810" s="742"/>
      <c r="AH810" s="742"/>
      <c r="AI810" s="742"/>
      <c r="AJ810" s="742"/>
      <c r="AK810" s="742"/>
      <c r="AL810" s="742"/>
      <c r="AM810" s="742"/>
    </row>
    <row r="811" ht="13.5" customHeight="1">
      <c r="A811" s="604" t="b">
        <v>0</v>
      </c>
      <c r="B811" s="492"/>
      <c r="C811" s="492"/>
      <c r="D811" s="492"/>
      <c r="E811" s="492"/>
      <c r="F811" s="632"/>
      <c r="G811" s="682"/>
      <c r="H811" s="492"/>
      <c r="I811" s="492"/>
      <c r="J811" s="618"/>
      <c r="K811" s="618"/>
      <c r="L811" s="622"/>
      <c r="M811" s="610"/>
      <c r="N811" s="492"/>
      <c r="O811" s="610"/>
      <c r="P811" s="610"/>
      <c r="Q811" s="612"/>
      <c r="R811" s="610"/>
      <c r="S811" s="612"/>
      <c r="T811" s="612"/>
      <c r="U811" s="615"/>
      <c r="V811" s="612"/>
      <c r="W811" s="620"/>
      <c r="X811" s="742"/>
      <c r="Y811" s="742"/>
      <c r="Z811" s="742"/>
      <c r="AA811" s="742"/>
      <c r="AB811" s="742"/>
      <c r="AC811" s="742"/>
      <c r="AD811" s="742"/>
      <c r="AE811" s="742"/>
      <c r="AF811" s="742"/>
      <c r="AG811" s="742"/>
      <c r="AH811" s="742"/>
      <c r="AI811" s="742"/>
      <c r="AJ811" s="742"/>
      <c r="AK811" s="742"/>
      <c r="AL811" s="742"/>
      <c r="AM811" s="742"/>
    </row>
    <row r="812">
      <c r="A812" s="1309"/>
      <c r="B812" s="1310"/>
      <c r="C812" s="1310"/>
      <c r="D812" s="1309"/>
      <c r="E812" s="1309"/>
      <c r="F812" s="1311"/>
      <c r="G812" s="1121"/>
      <c r="H812" s="1309"/>
      <c r="I812" s="1309"/>
      <c r="J812" s="1309"/>
      <c r="K812" s="1309"/>
      <c r="L812" s="1311"/>
      <c r="M812" s="1310"/>
      <c r="N812" s="1310"/>
      <c r="O812" s="1309"/>
      <c r="P812" s="1311"/>
      <c r="Q812" s="1311"/>
      <c r="R812" s="1311"/>
      <c r="S812" s="1313"/>
      <c r="T812" s="1314"/>
      <c r="U812" s="1309"/>
      <c r="V812" s="1309"/>
      <c r="W812" s="1309"/>
      <c r="X812" s="1309"/>
      <c r="Y812" s="1309"/>
      <c r="Z812" s="1309"/>
      <c r="AA812" s="1309"/>
      <c r="AB812" s="1309"/>
      <c r="AC812" s="1309"/>
      <c r="AD812" s="1309"/>
      <c r="AE812" s="1309"/>
      <c r="AF812" s="1309"/>
      <c r="AG812" s="1309"/>
      <c r="AH812" s="1309"/>
      <c r="AI812" s="1309"/>
      <c r="AJ812" s="1309"/>
      <c r="AK812" s="1309"/>
      <c r="AL812" s="1309"/>
      <c r="AM812" s="1309"/>
    </row>
    <row r="813">
      <c r="A813" s="50"/>
      <c r="B813" s="109"/>
      <c r="C813" s="109"/>
      <c r="D813" s="50"/>
      <c r="E813" s="50"/>
      <c r="F813" s="1626"/>
      <c r="G813" s="50"/>
      <c r="H813" s="50"/>
      <c r="I813" s="50"/>
      <c r="J813" s="50"/>
      <c r="K813" s="50"/>
      <c r="L813" s="1626"/>
      <c r="M813" s="109"/>
      <c r="N813" s="109"/>
      <c r="O813" s="50"/>
      <c r="P813" s="1627"/>
      <c r="Q813" s="1627"/>
      <c r="R813" s="1627"/>
      <c r="S813" s="1628"/>
      <c r="T813" s="1629"/>
      <c r="U813" s="50"/>
      <c r="V813" s="50"/>
      <c r="W813" s="50"/>
      <c r="X813" s="50"/>
      <c r="Y813" s="50"/>
      <c r="Z813" s="50"/>
      <c r="AA813" s="50"/>
      <c r="AB813" s="50"/>
      <c r="AC813" s="50"/>
      <c r="AD813" s="50"/>
      <c r="AE813" s="50"/>
      <c r="AF813" s="50"/>
      <c r="AG813" s="50"/>
      <c r="AH813" s="50"/>
      <c r="AI813" s="50"/>
      <c r="AJ813" s="50"/>
      <c r="AK813" s="50"/>
      <c r="AL813" s="50"/>
      <c r="AM813" s="50"/>
    </row>
  </sheetData>
  <autoFilter ref="$A$14:$W$812">
    <sortState ref="A14:W812">
      <sortCondition ref="D14:D812"/>
      <sortCondition ref="M14:M812"/>
      <sortCondition ref="F14:F812"/>
      <sortCondition ref="P14:P812"/>
      <sortCondition ref="N14:N812"/>
    </sortState>
  </autoFilter>
  <mergeCells count="24">
    <mergeCell ref="G2:H3"/>
    <mergeCell ref="G4:H5"/>
    <mergeCell ref="G6:H7"/>
    <mergeCell ref="I6:J7"/>
    <mergeCell ref="G8:H9"/>
    <mergeCell ref="I8:J9"/>
    <mergeCell ref="G11:H12"/>
    <mergeCell ref="I11:J12"/>
    <mergeCell ref="C1:D1"/>
    <mergeCell ref="G1:H1"/>
    <mergeCell ref="I1:J1"/>
    <mergeCell ref="C2:D2"/>
    <mergeCell ref="I2:J3"/>
    <mergeCell ref="C3:D3"/>
    <mergeCell ref="I4:J5"/>
    <mergeCell ref="C11:D11"/>
    <mergeCell ref="C12:D12"/>
    <mergeCell ref="C4:D4"/>
    <mergeCell ref="C5:D5"/>
    <mergeCell ref="C6:D6"/>
    <mergeCell ref="C7:D7"/>
    <mergeCell ref="C8:D8"/>
    <mergeCell ref="C9:D9"/>
    <mergeCell ref="C10:D10"/>
  </mergeCells>
  <conditionalFormatting sqref="N2">
    <cfRule type="expression" dxfId="1" priority="1">
      <formula>$D25="AA課金"</formula>
    </cfRule>
  </conditionalFormatting>
  <conditionalFormatting sqref="N2">
    <cfRule type="expression" dxfId="2" priority="2">
      <formula>$D25="A受注"</formula>
    </cfRule>
  </conditionalFormatting>
  <conditionalFormatting sqref="N2">
    <cfRule type="expression" dxfId="3" priority="3">
      <formula>$D25="B商談済み回答待ち"</formula>
    </cfRule>
  </conditionalFormatting>
  <conditionalFormatting sqref="N2">
    <cfRule type="expression" dxfId="4" priority="4">
      <formula>$D25="C商談済み回答待ち"</formula>
    </cfRule>
  </conditionalFormatting>
  <conditionalFormatting sqref="N2">
    <cfRule type="expression" dxfId="5" priority="5">
      <formula>$D25="D商談済み回答待ち"</formula>
    </cfRule>
  </conditionalFormatting>
  <conditionalFormatting sqref="N2">
    <cfRule type="expression" dxfId="6" priority="6">
      <formula>$D25="E商談"</formula>
    </cfRule>
  </conditionalFormatting>
  <conditionalFormatting sqref="N2">
    <cfRule type="expression" dxfId="7" priority="7">
      <formula>$D25="F日程変更中"</formula>
    </cfRule>
  </conditionalFormatting>
  <conditionalFormatting sqref="Y5:AD13 L12:M13 O12:X13">
    <cfRule type="expression" dxfId="1" priority="8">
      <formula>$D24="AA課金"</formula>
    </cfRule>
  </conditionalFormatting>
  <conditionalFormatting sqref="Y5:AD13 L12:M13 O12:X13">
    <cfRule type="expression" dxfId="2" priority="9">
      <formula>$D24="A受注"</formula>
    </cfRule>
  </conditionalFormatting>
  <conditionalFormatting sqref="Y5:AD13 L12:M13 O12:X13">
    <cfRule type="expression" dxfId="3" priority="10">
      <formula>$D24="B商談済み回答待ち"</formula>
    </cfRule>
  </conditionalFormatting>
  <conditionalFormatting sqref="Y5:AD13 L12:M13 O12:X13">
    <cfRule type="expression" dxfId="4" priority="11">
      <formula>$D24="C商談済み回答待ち"</formula>
    </cfRule>
  </conditionalFormatting>
  <conditionalFormatting sqref="Y5:AD13 L12:M13 O12:X13">
    <cfRule type="expression" dxfId="5" priority="12">
      <formula>$D24="D商談済み回答待ち"</formula>
    </cfRule>
  </conditionalFormatting>
  <conditionalFormatting sqref="Y5:AD13 L12:M13 O12:X13">
    <cfRule type="expression" dxfId="6" priority="13">
      <formula>$D24="E商談"</formula>
    </cfRule>
  </conditionalFormatting>
  <conditionalFormatting sqref="Y5:AD13 L12:M13 O12:X13">
    <cfRule type="expression" dxfId="7" priority="14">
      <formula>$D24="F日程変更中"</formula>
    </cfRule>
  </conditionalFormatting>
  <conditionalFormatting sqref="A1:K811 Z1:AD4 AE1:AM811 L14:AD811">
    <cfRule type="expression" dxfId="1" priority="15">
      <formula>$D1="AA課金"</formula>
    </cfRule>
  </conditionalFormatting>
  <conditionalFormatting sqref="A1:K811 Z1:AD4 AE1:AM811 L14:AD811">
    <cfRule type="expression" dxfId="2" priority="16">
      <formula>$D1="A受注"</formula>
    </cfRule>
  </conditionalFormatting>
  <conditionalFormatting sqref="A1:K811 Z1:AD4 AE1:AM811 L14:AD811">
    <cfRule type="expression" dxfId="3" priority="17">
      <formula>$D1="B商談済み回答待ち"</formula>
    </cfRule>
  </conditionalFormatting>
  <conditionalFormatting sqref="A1:K811 Z1:AD4 AE1:AM811 L14:AD811">
    <cfRule type="expression" dxfId="4" priority="18">
      <formula>$D1="C商談済み回答待ち"</formula>
    </cfRule>
  </conditionalFormatting>
  <conditionalFormatting sqref="A1:K811 Z1:AD4 AE1:AM811 L14:AD811">
    <cfRule type="expression" dxfId="5" priority="19">
      <formula>$D1="D商談済み回答待ち"</formula>
    </cfRule>
  </conditionalFormatting>
  <conditionalFormatting sqref="A1:K811 Z1:AD4 AE1:AM811 L14:AD811">
    <cfRule type="expression" dxfId="6" priority="20">
      <formula>$D1="E商談"</formula>
    </cfRule>
  </conditionalFormatting>
  <conditionalFormatting sqref="A1:K811 Z1:AD4 AE1:AM811 L14:AD811">
    <cfRule type="expression" dxfId="7" priority="21">
      <formula>$D1="F日程変更中"</formula>
    </cfRule>
  </conditionalFormatting>
  <conditionalFormatting sqref="A1:AM813">
    <cfRule type="expression" dxfId="8" priority="22">
      <formula>$D1="XAA受注キャンセル"</formula>
    </cfRule>
  </conditionalFormatting>
  <conditionalFormatting sqref="A1:AM813">
    <cfRule type="expression" dxfId="8" priority="23">
      <formula>$D1="XAプレゼン失注(決裁者)"</formula>
    </cfRule>
  </conditionalFormatting>
  <conditionalFormatting sqref="A1:AM813">
    <cfRule type="expression" dxfId="8" priority="24">
      <formula>$D1="XBプレゼン失注(非決裁者)"</formula>
    </cfRule>
  </conditionalFormatting>
  <conditionalFormatting sqref="A1:AM813">
    <cfRule type="expression" dxfId="8" priority="25">
      <formula>$D1="XCアポ失注"</formula>
    </cfRule>
  </conditionalFormatting>
  <conditionalFormatting sqref="A1:AM813">
    <cfRule type="expression" dxfId="9" priority="26">
      <formula>$D1="長期追客リスト"</formula>
    </cfRule>
  </conditionalFormatting>
  <dataValidations>
    <dataValidation type="list" allowBlank="1" showErrorMessage="1" sqref="E15:E19 E21:E35 E37:E60 E62:E75 E77:E98 E100:E181 E183:E187 E189:E811">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宿泊"</formula1>
    </dataValidation>
    <dataValidation type="list" allowBlank="1" sqref="I15:I811">
      <formula1>"決済者,非決済者"</formula1>
    </dataValidation>
    <dataValidation type="list" allowBlank="1" showErrorMessage="1" sqref="E36 E61 E76 E99 E182 E188">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formula1>
    </dataValidation>
    <dataValidation type="list" allowBlank="1" showErrorMessage="1" sqref="E20">
      <formula1>"買取専門店,フォトスタジオ,ハウスクリーニング,アパレル,サロン,フィットネス,中古車買取,不動産賃貸,リペア,学習塾"</formula1>
    </dataValidation>
    <dataValidation type="list" allowBlank="1" showErrorMessage="1" sqref="F20 F97 F99 F106 F133">
      <formula1>"2025年1月,2025年2月,2025年3月,2025年4月,2025年5月,2025年6月,2025年7月,2025年8月,2025年9月"</formula1>
    </dataValidation>
    <dataValidation type="list" allowBlank="1" showErrorMessage="1" sqref="G1 F15:F19 F21:F96 F98 F100:F105 F107:F132 F134:F811">
      <formula1>"2025年1月,2025年2月,2025年3月,2025年4月,2025年5月,2025年6月,2025年7月,2025年8月,2025年9月,2025年10月,2025年11月,2025年12月,2026年1月,2026年2月,2026年3月,長期追客"</formula1>
    </dataValidation>
    <dataValidation type="custom" allowBlank="1" showDropDown="1" sqref="M20">
      <formula1>OR(NOT(ISERROR(DATEVALUE(M20))), AND(ISNUMBER(M20), LEFT(CELL("format", M20))="D"))</formula1>
    </dataValidation>
    <dataValidation type="list" allowBlank="1" showErrorMessage="1" sqref="B15:C811">
      <formula1>"縞谷,前川,高原,魚井,長島,西田"</formula1>
    </dataValidation>
    <dataValidation type="list" allowBlank="1" sqref="D15:D811">
      <formula1>"AA課金,A受注,B商談済み回答待ち,C商談済み回答待ち,D商談済み回答待ち,E商談,F日程変更中,XAA受注キャンセル,XAプレゼン失注(決裁者),XBプレゼン失注(非決裁者),XCアポ失注,長期追客リスト"</formula1>
    </dataValidation>
    <dataValidation type="custom" allowBlank="1" showDropDown="1" showErrorMessage="1" sqref="M15:M19 R15:R19 U15:U19 M21:M94 R21:R94 M96:M811 O15:P811 R96:R811 U21:U811">
      <formula1>OR(NOT(ISERROR(DATEVALUE(M15))), AND(ISNUMBER(M15), LEFT(CELL("format", M15))="D"))</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3" width="8.38"/>
    <col customWidth="1" min="4" max="4" width="23.5"/>
    <col customWidth="1" min="5" max="5" width="15.38"/>
    <col customWidth="1" min="6" max="6" width="13.0"/>
    <col customWidth="1" min="7" max="7" width="24.63"/>
    <col customWidth="1" min="8" max="9" width="10.75"/>
    <col customWidth="1" min="10" max="12" width="10.13"/>
    <col customWidth="1" min="13" max="13" width="13.25"/>
    <col customWidth="1" min="14" max="14" width="46.0"/>
    <col customWidth="1" min="15" max="22" width="11.88"/>
    <col customWidth="1" min="23" max="39" width="62.63"/>
  </cols>
  <sheetData>
    <row r="1" ht="12.75" customHeight="1">
      <c r="A1" s="795" t="s">
        <v>67</v>
      </c>
      <c r="B1" s="460">
        <f>TODAY()
</f>
        <v>46192</v>
      </c>
      <c r="C1" s="461" t="s">
        <v>68</v>
      </c>
      <c r="D1" s="122"/>
      <c r="E1" s="462">
        <f>_xlfn.NETWORKDAYS.INTL(B3, B4, "0000011", B7:B10)
</f>
        <v>20</v>
      </c>
      <c r="F1" s="463"/>
      <c r="G1" s="1602">
        <v>45962.0</v>
      </c>
      <c r="H1" s="59"/>
      <c r="I1" s="797">
        <f>COUNTIFS(F14:F813, G1, D14:D813, "AA課金") + COUNTIFS(F14:F813, G1, D14:D813, "A受注")</f>
        <v>0</v>
      </c>
      <c r="J1" s="59"/>
      <c r="K1" s="477"/>
      <c r="L1" s="477"/>
      <c r="M1" s="477"/>
      <c r="N1" s="477"/>
      <c r="O1" s="477"/>
      <c r="P1" s="477"/>
      <c r="Q1" s="477"/>
      <c r="R1" s="477"/>
      <c r="S1" s="477"/>
      <c r="T1" s="477"/>
      <c r="U1" s="477"/>
      <c r="V1" s="477"/>
      <c r="W1" s="477"/>
      <c r="X1" s="477"/>
      <c r="Y1" s="477"/>
      <c r="Z1" s="592"/>
      <c r="AA1" s="592"/>
      <c r="AB1" s="592"/>
      <c r="AC1" s="592"/>
      <c r="AD1" s="592"/>
      <c r="AE1" s="592"/>
      <c r="AF1" s="592"/>
      <c r="AG1" s="592"/>
      <c r="AH1" s="592"/>
      <c r="AI1" s="592"/>
      <c r="AJ1" s="592"/>
      <c r="AK1" s="592"/>
      <c r="AL1" s="592"/>
      <c r="AM1" s="592"/>
    </row>
    <row r="2" ht="12.75" customHeight="1">
      <c r="A2" s="539"/>
      <c r="B2" s="479"/>
      <c r="C2" s="461" t="s">
        <v>75</v>
      </c>
      <c r="D2" s="122"/>
      <c r="E2" s="462">
        <f>_xlfn.NETWORKDAYS.INTL(B3, B1, "0000011", B7:B12)
</f>
        <v>165</v>
      </c>
      <c r="F2" s="463"/>
      <c r="G2" s="1604" t="s">
        <v>102</v>
      </c>
      <c r="H2" s="170"/>
      <c r="I2" s="806">
        <f>'【10月】月間進捗管理シート'!B3</f>
        <v>1600000</v>
      </c>
      <c r="J2" s="170"/>
      <c r="K2" s="477"/>
      <c r="L2" s="477"/>
      <c r="N2" s="1630"/>
      <c r="O2" s="477"/>
      <c r="P2" s="477"/>
      <c r="Q2" s="477"/>
      <c r="R2" s="477"/>
      <c r="S2" s="477"/>
      <c r="T2" s="477"/>
      <c r="U2" s="477"/>
      <c r="V2" s="477"/>
      <c r="W2" s="477"/>
      <c r="X2" s="477"/>
      <c r="Y2" s="477"/>
      <c r="Z2" s="592"/>
      <c r="AA2" s="592"/>
      <c r="AB2" s="592"/>
      <c r="AC2" s="592"/>
      <c r="AD2" s="592"/>
      <c r="AE2" s="592"/>
      <c r="AF2" s="592"/>
      <c r="AG2" s="592"/>
      <c r="AH2" s="592"/>
      <c r="AI2" s="592"/>
      <c r="AJ2" s="592"/>
      <c r="AK2" s="592"/>
      <c r="AL2" s="592"/>
      <c r="AM2" s="592"/>
    </row>
    <row r="3" ht="12.75" customHeight="1">
      <c r="A3" s="815" t="s">
        <v>77</v>
      </c>
      <c r="B3" s="496">
        <v>45962.0</v>
      </c>
      <c r="C3" s="461" t="s">
        <v>78</v>
      </c>
      <c r="D3" s="122"/>
      <c r="E3" s="462">
        <f>E1-E2+1</f>
        <v>-144</v>
      </c>
      <c r="F3" s="463"/>
      <c r="G3" s="172"/>
      <c r="H3" s="7"/>
      <c r="I3" s="172"/>
      <c r="J3" s="7"/>
      <c r="K3" s="477"/>
      <c r="L3" s="477"/>
      <c r="M3" s="477"/>
      <c r="N3" s="1630"/>
      <c r="O3" s="477"/>
      <c r="P3" s="477"/>
      <c r="Q3" s="477"/>
      <c r="R3" s="477"/>
      <c r="S3" s="477"/>
      <c r="T3" s="477"/>
      <c r="U3" s="477"/>
      <c r="V3" s="477"/>
      <c r="W3" s="477"/>
      <c r="X3" s="477"/>
      <c r="Y3" s="477"/>
      <c r="Z3" s="592"/>
      <c r="AA3" s="592"/>
      <c r="AB3" s="592"/>
      <c r="AC3" s="592"/>
      <c r="AD3" s="592"/>
      <c r="AE3" s="592"/>
      <c r="AF3" s="592"/>
      <c r="AG3" s="592"/>
      <c r="AH3" s="592"/>
      <c r="AI3" s="592"/>
      <c r="AJ3" s="592"/>
      <c r="AK3" s="592"/>
      <c r="AL3" s="592"/>
      <c r="AM3" s="592"/>
    </row>
    <row r="4" ht="12.75" customHeight="1">
      <c r="A4" s="815" t="s">
        <v>80</v>
      </c>
      <c r="B4" s="496">
        <v>45991.0</v>
      </c>
      <c r="C4" s="461" t="s">
        <v>81</v>
      </c>
      <c r="D4" s="122"/>
      <c r="E4" s="462">
        <f>_xlfn.NETWORKDAYS.INTL(B3, B5, "0000011", B7:B12)
</f>
        <v>16</v>
      </c>
      <c r="F4" s="463"/>
      <c r="G4" s="1604" t="s">
        <v>105</v>
      </c>
      <c r="H4" s="170"/>
      <c r="I4" s="816" t="str">
        <f>IFERROR(__xludf.DUMMYFUNCTION("SUM(FILTER(L14:L813, (D14:D813=""AA課金"")+(D14:D813=""A受注""), F14:F813=G1))"),"#N/A")</f>
        <v>#N/A</v>
      </c>
      <c r="J4" s="170"/>
      <c r="K4" s="477"/>
      <c r="L4" s="477"/>
      <c r="M4" s="477"/>
      <c r="N4" s="1630"/>
      <c r="O4" s="477"/>
      <c r="P4" s="477"/>
      <c r="Q4" s="477"/>
      <c r="R4" s="477"/>
      <c r="S4" s="477"/>
      <c r="T4" s="477"/>
      <c r="U4" s="477"/>
      <c r="V4" s="477"/>
      <c r="W4" s="477"/>
      <c r="X4" s="477"/>
      <c r="Y4" s="477"/>
      <c r="Z4" s="592"/>
      <c r="AA4" s="592"/>
      <c r="AB4" s="592"/>
      <c r="AC4" s="592"/>
      <c r="AD4" s="592"/>
      <c r="AE4" s="592"/>
      <c r="AF4" s="592"/>
      <c r="AG4" s="592"/>
      <c r="AH4" s="592"/>
      <c r="AI4" s="592"/>
      <c r="AJ4" s="592"/>
      <c r="AK4" s="592"/>
      <c r="AL4" s="592"/>
      <c r="AM4" s="592"/>
    </row>
    <row r="5" ht="12.75" customHeight="1">
      <c r="A5" s="829" t="s">
        <v>83</v>
      </c>
      <c r="B5" s="830">
        <v>45985.0</v>
      </c>
      <c r="C5" s="461" t="s">
        <v>84</v>
      </c>
      <c r="D5" s="122"/>
      <c r="E5" s="503">
        <f>E4-E2+1</f>
        <v>-148</v>
      </c>
      <c r="F5" s="463"/>
      <c r="G5" s="172"/>
      <c r="H5" s="7"/>
      <c r="I5" s="172"/>
      <c r="J5" s="7"/>
      <c r="K5" s="477"/>
      <c r="AE5" s="592"/>
      <c r="AF5" s="592"/>
      <c r="AG5" s="592"/>
      <c r="AH5" s="592"/>
      <c r="AI5" s="592"/>
      <c r="AJ5" s="592"/>
      <c r="AK5" s="592"/>
      <c r="AL5" s="592"/>
      <c r="AM5" s="592"/>
    </row>
    <row r="6" ht="12.75" customHeight="1">
      <c r="A6" s="836" t="s">
        <v>85</v>
      </c>
      <c r="B6" s="496">
        <v>45988.0</v>
      </c>
      <c r="C6" s="515" t="s">
        <v>86</v>
      </c>
      <c r="D6" s="122"/>
      <c r="E6" s="516">
        <f>_xlfn.NETWORKDAYS.INTL(B3, B6, "0000011", B7:B12)
</f>
        <v>19</v>
      </c>
      <c r="F6" s="463"/>
      <c r="G6" s="1604" t="s">
        <v>106</v>
      </c>
      <c r="H6" s="170"/>
      <c r="I6" s="816" t="str">
        <f>IFERROR(__xludf.DUMMYFUNCTION("SUM(FILTER(L15:L822, ((D15:D822=""B商談済み回答待ち"")+(D15:D822=""AA課金"")+(D15:D822=""A受注"")), F15:F822=G1))"),"#N/A")</f>
        <v>#N/A</v>
      </c>
      <c r="J6" s="170"/>
      <c r="K6" s="477"/>
      <c r="AE6" s="592"/>
      <c r="AF6" s="592"/>
      <c r="AG6" s="592"/>
      <c r="AH6" s="592"/>
      <c r="AI6" s="592"/>
      <c r="AJ6" s="592"/>
      <c r="AK6" s="592"/>
      <c r="AL6" s="592"/>
      <c r="AM6" s="592"/>
    </row>
    <row r="7" ht="12.75" customHeight="1">
      <c r="A7" s="840" t="s">
        <v>88</v>
      </c>
      <c r="B7" s="841"/>
      <c r="C7" s="842" t="s">
        <v>89</v>
      </c>
      <c r="D7" s="122"/>
      <c r="E7" s="871">
        <f>E6-E2+1</f>
        <v>-145</v>
      </c>
      <c r="F7" s="463"/>
      <c r="G7" s="172"/>
      <c r="H7" s="7"/>
      <c r="I7" s="172"/>
      <c r="J7" s="7"/>
      <c r="K7" s="477"/>
      <c r="AE7" s="592"/>
      <c r="AF7" s="592"/>
      <c r="AG7" s="592"/>
      <c r="AH7" s="592"/>
      <c r="AI7" s="592"/>
      <c r="AJ7" s="592"/>
      <c r="AK7" s="592"/>
      <c r="AL7" s="592"/>
      <c r="AM7" s="592"/>
    </row>
    <row r="8" ht="12.75" customHeight="1">
      <c r="A8" s="539"/>
      <c r="B8" s="496"/>
      <c r="C8" s="531" t="s">
        <v>90</v>
      </c>
      <c r="D8" s="122"/>
      <c r="E8" s="535">
        <f>E9+E10+E11</f>
        <v>2</v>
      </c>
      <c r="F8" s="463"/>
      <c r="G8" s="1604" t="s">
        <v>107</v>
      </c>
      <c r="H8" s="170"/>
      <c r="I8" s="816" t="str">
        <f>I4/E9</f>
        <v>#N/A</v>
      </c>
      <c r="J8" s="170"/>
      <c r="K8" s="477"/>
      <c r="AE8" s="592"/>
      <c r="AF8" s="592"/>
      <c r="AG8" s="592"/>
      <c r="AH8" s="592"/>
      <c r="AI8" s="592"/>
      <c r="AJ8" s="592"/>
      <c r="AK8" s="592"/>
      <c r="AL8" s="592"/>
      <c r="AM8" s="592"/>
    </row>
    <row r="9" ht="12.75" customHeight="1">
      <c r="A9" s="539"/>
      <c r="B9" s="496"/>
      <c r="C9" s="1631" t="s">
        <v>92</v>
      </c>
      <c r="D9" s="122"/>
      <c r="E9" s="1632">
        <f>COUNTIFS(F14:F813, G1, D14:D813, "AA課金")+COUNTIFS(F14:F813, G1, D14:D813, "A受注") </f>
        <v>0</v>
      </c>
      <c r="F9" s="463"/>
      <c r="G9" s="172"/>
      <c r="H9" s="7"/>
      <c r="I9" s="172"/>
      <c r="J9" s="7"/>
      <c r="K9" s="477"/>
      <c r="AE9" s="592"/>
      <c r="AF9" s="592"/>
      <c r="AG9" s="592"/>
      <c r="AH9" s="592"/>
      <c r="AI9" s="592"/>
      <c r="AJ9" s="592"/>
      <c r="AK9" s="592"/>
      <c r="AL9" s="592"/>
      <c r="AM9" s="592"/>
    </row>
    <row r="10" ht="12.75" customHeight="1">
      <c r="A10" s="539"/>
      <c r="B10" s="496"/>
      <c r="C10" s="1633" t="s">
        <v>93</v>
      </c>
      <c r="D10" s="122"/>
      <c r="E10" s="560">
        <f>COUNTIFS(D14:D813, "B商談済み回答待ち", F14:F813, G1)
</f>
        <v>0</v>
      </c>
      <c r="F10" s="463"/>
      <c r="G10" s="1634"/>
      <c r="H10" s="1634"/>
      <c r="I10" s="1634"/>
      <c r="J10" s="1634"/>
      <c r="K10" s="477"/>
      <c r="AE10" s="592"/>
      <c r="AF10" s="592"/>
      <c r="AG10" s="592"/>
      <c r="AH10" s="592"/>
      <c r="AI10" s="592"/>
      <c r="AJ10" s="592"/>
      <c r="AK10" s="592"/>
      <c r="AL10" s="592"/>
      <c r="AM10" s="592"/>
    </row>
    <row r="11" ht="12.75" customHeight="1">
      <c r="A11" s="555"/>
      <c r="B11" s="496"/>
      <c r="C11" s="1635" t="s">
        <v>98</v>
      </c>
      <c r="D11" s="122"/>
      <c r="E11" s="1636">
        <v>2.0</v>
      </c>
      <c r="F11" s="463"/>
      <c r="G11" s="1637" t="s">
        <v>3386</v>
      </c>
      <c r="H11" s="170"/>
      <c r="I11" s="1638" t="str">
        <f>I4/2</f>
        <v>#N/A</v>
      </c>
      <c r="J11" s="170"/>
      <c r="K11" s="477"/>
      <c r="AE11" s="592"/>
      <c r="AF11" s="592"/>
      <c r="AG11" s="592"/>
      <c r="AH11" s="592"/>
      <c r="AI11" s="592"/>
      <c r="AJ11" s="592"/>
      <c r="AK11" s="592"/>
      <c r="AL11" s="592"/>
      <c r="AM11" s="592"/>
    </row>
    <row r="12" ht="12.75" customHeight="1">
      <c r="A12" s="555"/>
      <c r="B12" s="871"/>
      <c r="C12" s="872" t="s">
        <v>99</v>
      </c>
      <c r="D12" s="122"/>
      <c r="E12" s="578">
        <f>COUNTIFS(D14:D813, "E商談", F14:F813, G1)
</f>
        <v>0</v>
      </c>
      <c r="F12" s="463"/>
      <c r="G12" s="172"/>
      <c r="H12" s="7"/>
      <c r="I12" s="172"/>
      <c r="J12" s="7"/>
      <c r="K12" s="477"/>
      <c r="L12" s="573"/>
      <c r="M12" s="573"/>
      <c r="N12" s="573"/>
      <c r="O12" s="573"/>
      <c r="P12" s="579"/>
      <c r="U12" s="564"/>
      <c r="V12" s="565"/>
      <c r="W12" s="565"/>
      <c r="AE12" s="592"/>
      <c r="AF12" s="592"/>
      <c r="AG12" s="592"/>
      <c r="AH12" s="592"/>
      <c r="AI12" s="592"/>
      <c r="AJ12" s="592"/>
      <c r="AK12" s="592"/>
      <c r="AL12" s="592"/>
      <c r="AM12" s="592"/>
    </row>
    <row r="13">
      <c r="B13" s="107"/>
      <c r="C13" s="107"/>
      <c r="F13" s="173"/>
      <c r="L13" s="573"/>
      <c r="M13" s="573"/>
      <c r="N13" s="573"/>
      <c r="O13" s="573"/>
      <c r="P13" s="579"/>
      <c r="U13" s="564"/>
      <c r="V13" s="565"/>
      <c r="W13" s="565"/>
      <c r="X13" s="565"/>
      <c r="Y13" s="565"/>
    </row>
    <row r="14" ht="12.75" customHeight="1">
      <c r="A14" s="596" t="s">
        <v>196</v>
      </c>
      <c r="B14" s="597" t="s">
        <v>197</v>
      </c>
      <c r="C14" s="597" t="s">
        <v>198</v>
      </c>
      <c r="D14" s="1639" t="s">
        <v>3391</v>
      </c>
      <c r="E14" s="596" t="s">
        <v>200</v>
      </c>
      <c r="F14" s="596" t="s">
        <v>201</v>
      </c>
      <c r="G14" s="597" t="s">
        <v>203</v>
      </c>
      <c r="H14" s="597" t="s">
        <v>204</v>
      </c>
      <c r="I14" s="596" t="s">
        <v>205</v>
      </c>
      <c r="J14" s="596" t="s">
        <v>206</v>
      </c>
      <c r="K14" s="596" t="s">
        <v>207</v>
      </c>
      <c r="L14" s="596" t="s">
        <v>208</v>
      </c>
      <c r="M14" s="597" t="s">
        <v>209</v>
      </c>
      <c r="N14" s="596" t="s">
        <v>210</v>
      </c>
      <c r="O14" s="601" t="s">
        <v>212</v>
      </c>
      <c r="P14" s="601" t="s">
        <v>1315</v>
      </c>
      <c r="Q14" s="597" t="s">
        <v>1316</v>
      </c>
      <c r="R14" s="596" t="s">
        <v>219</v>
      </c>
      <c r="S14" s="603" t="s">
        <v>1318</v>
      </c>
      <c r="T14" s="603" t="s">
        <v>3388</v>
      </c>
      <c r="U14" s="1640" t="s">
        <v>3389</v>
      </c>
      <c r="V14" s="602" t="s">
        <v>3390</v>
      </c>
      <c r="W14" s="597" t="s">
        <v>221</v>
      </c>
      <c r="X14" s="886"/>
      <c r="Y14" s="886"/>
      <c r="Z14" s="886"/>
      <c r="AA14" s="886"/>
      <c r="AB14" s="886"/>
      <c r="AC14" s="886"/>
      <c r="AD14" s="886"/>
      <c r="AE14" s="886"/>
      <c r="AF14" s="886"/>
      <c r="AG14" s="886"/>
      <c r="AH14" s="886"/>
      <c r="AI14" s="886"/>
      <c r="AJ14" s="886"/>
      <c r="AK14" s="886"/>
      <c r="AL14" s="886"/>
      <c r="AM14" s="886"/>
    </row>
    <row r="15" ht="13.5" customHeight="1">
      <c r="A15" s="604" t="b">
        <v>0</v>
      </c>
      <c r="B15" s="475"/>
      <c r="C15" s="475"/>
      <c r="D15" s="605"/>
      <c r="E15" s="492"/>
      <c r="F15" s="606"/>
      <c r="G15" s="492"/>
      <c r="H15" s="492"/>
      <c r="I15" s="492"/>
      <c r="J15" s="608"/>
      <c r="K15" s="608"/>
      <c r="L15" s="609"/>
      <c r="M15" s="613"/>
      <c r="N15" s="475"/>
      <c r="O15" s="611"/>
      <c r="P15" s="611"/>
      <c r="Q15" s="612"/>
      <c r="R15" s="610"/>
      <c r="S15" s="612"/>
      <c r="T15" s="612"/>
      <c r="U15" s="611"/>
      <c r="V15" s="612"/>
      <c r="W15" s="620"/>
      <c r="X15" s="742"/>
      <c r="Y15" s="742"/>
      <c r="Z15" s="742"/>
      <c r="AA15" s="742"/>
      <c r="AB15" s="742"/>
      <c r="AC15" s="742"/>
      <c r="AD15" s="742"/>
      <c r="AE15" s="742"/>
      <c r="AF15" s="742"/>
      <c r="AG15" s="742"/>
      <c r="AH15" s="742"/>
      <c r="AI15" s="742"/>
      <c r="AJ15" s="742"/>
      <c r="AK15" s="742"/>
      <c r="AL15" s="742"/>
      <c r="AM15" s="742"/>
    </row>
    <row r="16" ht="13.5" customHeight="1">
      <c r="A16" s="604" t="b">
        <v>0</v>
      </c>
      <c r="B16" s="475"/>
      <c r="C16" s="475"/>
      <c r="D16" s="890"/>
      <c r="E16" s="1641"/>
      <c r="F16" s="606"/>
      <c r="G16" s="607"/>
      <c r="H16" s="492"/>
      <c r="I16" s="492"/>
      <c r="J16" s="1623"/>
      <c r="K16" s="1623"/>
      <c r="L16" s="619"/>
      <c r="M16" s="610"/>
      <c r="N16" s="492"/>
      <c r="O16" s="611"/>
      <c r="P16" s="611"/>
      <c r="Q16" s="612"/>
      <c r="R16" s="613"/>
      <c r="S16" s="612"/>
      <c r="T16" s="612"/>
      <c r="U16" s="615"/>
      <c r="V16" s="612"/>
      <c r="W16" s="616"/>
      <c r="X16" s="895"/>
      <c r="Y16" s="895"/>
      <c r="Z16" s="895"/>
      <c r="AA16" s="895"/>
      <c r="AB16" s="895"/>
      <c r="AC16" s="895"/>
      <c r="AD16" s="895"/>
      <c r="AE16" s="895"/>
      <c r="AF16" s="895"/>
      <c r="AG16" s="895"/>
      <c r="AH16" s="895"/>
      <c r="AI16" s="895"/>
      <c r="AJ16" s="895"/>
      <c r="AK16" s="895"/>
      <c r="AL16" s="895"/>
      <c r="AM16" s="895"/>
    </row>
    <row r="17" ht="13.5" customHeight="1">
      <c r="A17" s="604" t="b">
        <v>0</v>
      </c>
      <c r="B17" s="475"/>
      <c r="C17" s="475"/>
      <c r="D17" s="492"/>
      <c r="E17" s="492"/>
      <c r="F17" s="606"/>
      <c r="G17" s="617"/>
      <c r="H17" s="492"/>
      <c r="I17" s="492"/>
      <c r="J17" s="618"/>
      <c r="K17" s="618"/>
      <c r="L17" s="622"/>
      <c r="M17" s="613"/>
      <c r="N17" s="475"/>
      <c r="O17" s="610"/>
      <c r="P17" s="610"/>
      <c r="Q17" s="612"/>
      <c r="R17" s="613"/>
      <c r="S17" s="612"/>
      <c r="T17" s="612"/>
      <c r="U17" s="615"/>
      <c r="V17" s="612"/>
      <c r="W17" s="620"/>
      <c r="X17" s="742"/>
      <c r="Y17" s="742"/>
      <c r="Z17" s="742"/>
      <c r="AA17" s="742"/>
      <c r="AB17" s="742"/>
      <c r="AC17" s="742"/>
      <c r="AD17" s="742"/>
      <c r="AE17" s="742"/>
      <c r="AF17" s="742"/>
      <c r="AG17" s="742"/>
      <c r="AH17" s="742"/>
      <c r="AI17" s="742"/>
      <c r="AJ17" s="742"/>
      <c r="AK17" s="742"/>
      <c r="AL17" s="742"/>
      <c r="AM17" s="742"/>
    </row>
    <row r="18" ht="13.5" customHeight="1">
      <c r="A18" s="604" t="b">
        <v>0</v>
      </c>
      <c r="B18" s="475"/>
      <c r="C18" s="475"/>
      <c r="D18" s="492"/>
      <c r="E18" s="492"/>
      <c r="F18" s="606"/>
      <c r="G18" s="617"/>
      <c r="H18" s="621"/>
      <c r="I18" s="492"/>
      <c r="J18" s="623"/>
      <c r="K18" s="623"/>
      <c r="L18" s="624"/>
      <c r="M18" s="613"/>
      <c r="N18" s="613"/>
      <c r="O18" s="610"/>
      <c r="P18" s="610"/>
      <c r="Q18" s="612"/>
      <c r="R18" s="610"/>
      <c r="S18" s="612"/>
      <c r="T18" s="612"/>
      <c r="U18" s="610"/>
      <c r="V18" s="612"/>
      <c r="W18" s="620"/>
      <c r="X18" s="742"/>
      <c r="Y18" s="742"/>
      <c r="Z18" s="742"/>
      <c r="AA18" s="742"/>
      <c r="AB18" s="742"/>
      <c r="AC18" s="742"/>
      <c r="AD18" s="742"/>
      <c r="AE18" s="742"/>
      <c r="AF18" s="742"/>
      <c r="AG18" s="742"/>
      <c r="AH18" s="742"/>
      <c r="AI18" s="742"/>
      <c r="AJ18" s="742"/>
      <c r="AK18" s="742"/>
      <c r="AL18" s="742"/>
      <c r="AM18" s="742"/>
    </row>
    <row r="19" ht="13.5" customHeight="1">
      <c r="A19" s="604" t="b">
        <v>0</v>
      </c>
      <c r="B19" s="475"/>
      <c r="C19" s="475"/>
      <c r="D19" s="492"/>
      <c r="E19" s="492"/>
      <c r="F19" s="606"/>
      <c r="G19" s="607"/>
      <c r="H19" s="492"/>
      <c r="I19" s="492"/>
      <c r="J19" s="618"/>
      <c r="K19" s="618"/>
      <c r="L19" s="622"/>
      <c r="M19" s="610"/>
      <c r="N19" s="492"/>
      <c r="O19" s="610"/>
      <c r="P19" s="610"/>
      <c r="Q19" s="612"/>
      <c r="R19" s="610"/>
      <c r="S19" s="612"/>
      <c r="T19" s="612"/>
      <c r="U19" s="610"/>
      <c r="V19" s="612"/>
      <c r="W19" s="620"/>
      <c r="X19" s="742"/>
      <c r="Y19" s="742"/>
      <c r="Z19" s="742"/>
      <c r="AA19" s="742"/>
      <c r="AB19" s="742"/>
      <c r="AC19" s="742"/>
      <c r="AD19" s="742"/>
      <c r="AE19" s="742"/>
      <c r="AF19" s="742"/>
      <c r="AG19" s="742"/>
      <c r="AH19" s="742"/>
      <c r="AI19" s="742"/>
      <c r="AJ19" s="742"/>
      <c r="AK19" s="742"/>
      <c r="AL19" s="742"/>
      <c r="AM19" s="742"/>
    </row>
    <row r="20" ht="13.5" customHeight="1">
      <c r="A20" s="604" t="b">
        <v>0</v>
      </c>
      <c r="B20" s="475"/>
      <c r="C20" s="475"/>
      <c r="D20" s="492"/>
      <c r="E20" s="492"/>
      <c r="F20" s="606"/>
      <c r="G20" s="607"/>
      <c r="H20" s="492"/>
      <c r="I20" s="492"/>
      <c r="J20" s="618"/>
      <c r="K20" s="618"/>
      <c r="L20" s="622"/>
      <c r="M20" s="610"/>
      <c r="N20" s="492"/>
      <c r="O20" s="611"/>
      <c r="P20" s="611"/>
      <c r="Q20" s="612"/>
      <c r="R20" s="610"/>
      <c r="S20" s="612"/>
      <c r="T20" s="612"/>
      <c r="U20" s="610"/>
      <c r="V20" s="612"/>
      <c r="W20" s="620"/>
      <c r="X20" s="742"/>
      <c r="Y20" s="742"/>
      <c r="Z20" s="742"/>
      <c r="AA20" s="742"/>
      <c r="AB20" s="742"/>
      <c r="AC20" s="742"/>
      <c r="AD20" s="742"/>
      <c r="AE20" s="742"/>
      <c r="AF20" s="742"/>
      <c r="AG20" s="742"/>
      <c r="AH20" s="742"/>
      <c r="AI20" s="742"/>
      <c r="AJ20" s="742"/>
      <c r="AK20" s="742"/>
      <c r="AL20" s="742"/>
      <c r="AM20" s="742"/>
    </row>
    <row r="21" ht="13.5" customHeight="1">
      <c r="A21" s="604" t="b">
        <v>0</v>
      </c>
      <c r="B21" s="475"/>
      <c r="C21" s="475"/>
      <c r="D21" s="492"/>
      <c r="E21" s="492"/>
      <c r="F21" s="606"/>
      <c r="G21" s="607"/>
      <c r="H21" s="492"/>
      <c r="I21" s="492"/>
      <c r="J21" s="618"/>
      <c r="K21" s="618"/>
      <c r="L21" s="622"/>
      <c r="M21" s="610"/>
      <c r="N21" s="492"/>
      <c r="O21" s="610"/>
      <c r="P21" s="610"/>
      <c r="Q21" s="612"/>
      <c r="R21" s="610"/>
      <c r="S21" s="612"/>
      <c r="T21" s="612"/>
      <c r="U21" s="610"/>
      <c r="V21" s="612"/>
      <c r="W21" s="620"/>
      <c r="X21" s="742"/>
      <c r="Y21" s="742"/>
      <c r="Z21" s="742"/>
      <c r="AA21" s="742"/>
      <c r="AB21" s="742"/>
      <c r="AC21" s="742"/>
      <c r="AD21" s="742"/>
      <c r="AE21" s="742"/>
      <c r="AF21" s="742"/>
      <c r="AG21" s="742"/>
      <c r="AH21" s="742"/>
      <c r="AI21" s="742"/>
      <c r="AJ21" s="742"/>
      <c r="AK21" s="742"/>
      <c r="AL21" s="742"/>
      <c r="AM21" s="742"/>
    </row>
    <row r="22" ht="13.5" customHeight="1">
      <c r="A22" s="604" t="b">
        <v>0</v>
      </c>
      <c r="B22" s="475"/>
      <c r="C22" s="475"/>
      <c r="D22" s="492"/>
      <c r="E22" s="492"/>
      <c r="F22" s="606"/>
      <c r="G22" s="617"/>
      <c r="H22" s="492"/>
      <c r="I22" s="492"/>
      <c r="J22" s="623"/>
      <c r="K22" s="623"/>
      <c r="L22" s="624"/>
      <c r="M22" s="610"/>
      <c r="N22" s="492"/>
      <c r="O22" s="610"/>
      <c r="P22" s="610"/>
      <c r="Q22" s="612"/>
      <c r="R22" s="610"/>
      <c r="S22" s="612"/>
      <c r="T22" s="612"/>
      <c r="U22" s="610"/>
      <c r="V22" s="612"/>
      <c r="W22" s="620"/>
      <c r="X22" s="742"/>
      <c r="Y22" s="742"/>
      <c r="Z22" s="742"/>
      <c r="AA22" s="742"/>
      <c r="AB22" s="742"/>
      <c r="AC22" s="742"/>
      <c r="AD22" s="742"/>
      <c r="AE22" s="742"/>
      <c r="AF22" s="742"/>
      <c r="AG22" s="742"/>
      <c r="AH22" s="742"/>
      <c r="AI22" s="742"/>
      <c r="AJ22" s="742"/>
      <c r="AK22" s="742"/>
      <c r="AL22" s="742"/>
      <c r="AM22" s="742"/>
    </row>
    <row r="23" ht="13.5" customHeight="1">
      <c r="A23" s="604" t="b">
        <v>0</v>
      </c>
      <c r="B23" s="475"/>
      <c r="C23" s="475"/>
      <c r="D23" s="492"/>
      <c r="E23" s="492"/>
      <c r="F23" s="606"/>
      <c r="G23" s="607"/>
      <c r="H23" s="492"/>
      <c r="I23" s="492"/>
      <c r="J23" s="618"/>
      <c r="K23" s="618"/>
      <c r="L23" s="622"/>
      <c r="M23" s="610"/>
      <c r="N23" s="492"/>
      <c r="O23" s="611"/>
      <c r="P23" s="611"/>
      <c r="Q23" s="612"/>
      <c r="R23" s="610"/>
      <c r="S23" s="612"/>
      <c r="T23" s="612"/>
      <c r="U23" s="610"/>
      <c r="V23" s="612"/>
      <c r="W23" s="620"/>
      <c r="X23" s="742"/>
      <c r="Y23" s="742"/>
      <c r="Z23" s="742"/>
      <c r="AA23" s="742"/>
      <c r="AB23" s="742"/>
      <c r="AC23" s="742"/>
      <c r="AD23" s="742"/>
      <c r="AE23" s="742"/>
      <c r="AF23" s="742"/>
      <c r="AG23" s="742"/>
      <c r="AH23" s="742"/>
      <c r="AI23" s="742"/>
      <c r="AJ23" s="742"/>
      <c r="AK23" s="742"/>
      <c r="AL23" s="742"/>
      <c r="AM23" s="742"/>
    </row>
    <row r="24" ht="13.5" customHeight="1">
      <c r="A24" s="604" t="b">
        <v>0</v>
      </c>
      <c r="B24" s="475"/>
      <c r="C24" s="475"/>
      <c r="D24" s="492"/>
      <c r="E24" s="629"/>
      <c r="F24" s="628"/>
      <c r="G24" s="607"/>
      <c r="H24" s="492"/>
      <c r="I24" s="492"/>
      <c r="J24" s="618"/>
      <c r="K24" s="618"/>
      <c r="L24" s="622"/>
      <c r="M24" s="1624"/>
      <c r="N24" s="669"/>
      <c r="O24" s="610"/>
      <c r="P24" s="610"/>
      <c r="Q24" s="612"/>
      <c r="R24" s="610"/>
      <c r="S24" s="612"/>
      <c r="T24" s="612"/>
      <c r="U24" s="610"/>
      <c r="V24" s="612"/>
      <c r="W24" s="616"/>
      <c r="X24" s="895"/>
      <c r="Y24" s="895"/>
      <c r="Z24" s="895"/>
      <c r="AA24" s="895"/>
      <c r="AB24" s="895"/>
      <c r="AC24" s="895"/>
      <c r="AD24" s="895"/>
      <c r="AE24" s="895"/>
      <c r="AF24" s="895"/>
      <c r="AG24" s="895"/>
      <c r="AH24" s="895"/>
      <c r="AI24" s="895"/>
      <c r="AJ24" s="895"/>
      <c r="AK24" s="895"/>
      <c r="AL24" s="895"/>
      <c r="AM24" s="895"/>
    </row>
    <row r="25" ht="13.5" customHeight="1">
      <c r="A25" s="604" t="b">
        <v>0</v>
      </c>
      <c r="B25" s="492"/>
      <c r="C25" s="492"/>
      <c r="D25" s="492"/>
      <c r="E25" s="492"/>
      <c r="F25" s="606"/>
      <c r="G25" s="617"/>
      <c r="H25" s="492"/>
      <c r="I25" s="492"/>
      <c r="J25" s="618"/>
      <c r="K25" s="618"/>
      <c r="L25" s="622"/>
      <c r="M25" s="610"/>
      <c r="N25" s="492"/>
      <c r="O25" s="610"/>
      <c r="P25" s="610"/>
      <c r="Q25" s="612"/>
      <c r="R25" s="610"/>
      <c r="S25" s="612"/>
      <c r="T25" s="612"/>
      <c r="U25" s="610"/>
      <c r="V25" s="612"/>
      <c r="W25" s="620"/>
      <c r="X25" s="742"/>
      <c r="Y25" s="742"/>
      <c r="Z25" s="742"/>
      <c r="AA25" s="742"/>
      <c r="AB25" s="742"/>
      <c r="AC25" s="742"/>
      <c r="AD25" s="742"/>
      <c r="AE25" s="742"/>
      <c r="AF25" s="742"/>
      <c r="AG25" s="742"/>
      <c r="AH25" s="742"/>
      <c r="AI25" s="742"/>
      <c r="AJ25" s="742"/>
      <c r="AK25" s="742"/>
      <c r="AL25" s="742"/>
      <c r="AM25" s="742"/>
    </row>
    <row r="26" ht="13.5" customHeight="1">
      <c r="A26" s="604" t="b">
        <v>0</v>
      </c>
      <c r="B26" s="492"/>
      <c r="C26" s="492"/>
      <c r="D26" s="629"/>
      <c r="E26" s="629"/>
      <c r="F26" s="606"/>
      <c r="G26" s="617"/>
      <c r="H26" s="492"/>
      <c r="I26" s="492"/>
      <c r="J26" s="618"/>
      <c r="K26" s="618"/>
      <c r="L26" s="622"/>
      <c r="M26" s="610"/>
      <c r="N26" s="492"/>
      <c r="O26" s="610"/>
      <c r="P26" s="610"/>
      <c r="Q26" s="612"/>
      <c r="R26" s="610"/>
      <c r="S26" s="612"/>
      <c r="T26" s="612"/>
      <c r="U26" s="610"/>
      <c r="V26" s="612"/>
      <c r="W26" s="620"/>
      <c r="X26" s="742"/>
      <c r="Y26" s="742"/>
      <c r="Z26" s="742"/>
      <c r="AA26" s="742"/>
      <c r="AB26" s="742"/>
      <c r="AC26" s="742"/>
      <c r="AD26" s="742"/>
      <c r="AE26" s="742"/>
      <c r="AF26" s="742"/>
      <c r="AG26" s="742"/>
      <c r="AH26" s="742"/>
      <c r="AI26" s="742"/>
      <c r="AJ26" s="742"/>
      <c r="AK26" s="742"/>
      <c r="AL26" s="742"/>
      <c r="AM26" s="742"/>
    </row>
    <row r="27" ht="13.5" customHeight="1">
      <c r="A27" s="604" t="b">
        <v>0</v>
      </c>
      <c r="B27" s="492"/>
      <c r="C27" s="492"/>
      <c r="D27" s="492"/>
      <c r="E27" s="492"/>
      <c r="F27" s="606"/>
      <c r="G27" s="607"/>
      <c r="H27" s="492"/>
      <c r="I27" s="492"/>
      <c r="J27" s="618"/>
      <c r="K27" s="618"/>
      <c r="L27" s="622"/>
      <c r="M27" s="610"/>
      <c r="N27" s="492"/>
      <c r="O27" s="610"/>
      <c r="P27" s="610"/>
      <c r="Q27" s="612"/>
      <c r="R27" s="610"/>
      <c r="S27" s="612"/>
      <c r="T27" s="612"/>
      <c r="U27" s="610"/>
      <c r="V27" s="612"/>
      <c r="W27" s="620"/>
      <c r="X27" s="742"/>
      <c r="Y27" s="742"/>
      <c r="Z27" s="742"/>
      <c r="AA27" s="742"/>
      <c r="AB27" s="742"/>
      <c r="AC27" s="742"/>
      <c r="AD27" s="742"/>
      <c r="AE27" s="742"/>
      <c r="AF27" s="742"/>
      <c r="AG27" s="742"/>
      <c r="AH27" s="742"/>
      <c r="AI27" s="742"/>
      <c r="AJ27" s="742"/>
      <c r="AK27" s="742"/>
      <c r="AL27" s="742"/>
      <c r="AM27" s="742"/>
    </row>
    <row r="28" ht="13.5" customHeight="1">
      <c r="A28" s="604" t="b">
        <v>0</v>
      </c>
      <c r="B28" s="492"/>
      <c r="C28" s="492"/>
      <c r="D28" s="629"/>
      <c r="E28" s="629"/>
      <c r="F28" s="628"/>
      <c r="G28" s="634"/>
      <c r="H28" s="629"/>
      <c r="I28" s="492"/>
      <c r="J28" s="623"/>
      <c r="K28" s="623"/>
      <c r="L28" s="624"/>
      <c r="M28" s="610"/>
      <c r="N28" s="492"/>
      <c r="O28" s="610"/>
      <c r="P28" s="610"/>
      <c r="Q28" s="612"/>
      <c r="R28" s="610"/>
      <c r="S28" s="612"/>
      <c r="T28" s="612"/>
      <c r="U28" s="610"/>
      <c r="V28" s="612"/>
      <c r="W28" s="620"/>
      <c r="X28" s="742"/>
      <c r="Y28" s="742"/>
      <c r="Z28" s="742"/>
      <c r="AA28" s="742"/>
      <c r="AB28" s="742"/>
      <c r="AC28" s="742"/>
      <c r="AD28" s="742"/>
      <c r="AE28" s="742"/>
      <c r="AF28" s="742"/>
      <c r="AG28" s="742"/>
      <c r="AH28" s="742"/>
      <c r="AI28" s="742"/>
      <c r="AJ28" s="742"/>
      <c r="AK28" s="742"/>
      <c r="AL28" s="742"/>
      <c r="AM28" s="742"/>
    </row>
    <row r="29" ht="13.5" customHeight="1">
      <c r="A29" s="604" t="b">
        <v>0</v>
      </c>
      <c r="B29" s="492"/>
      <c r="C29" s="492"/>
      <c r="D29" s="492"/>
      <c r="E29" s="492"/>
      <c r="F29" s="606"/>
      <c r="G29" s="607"/>
      <c r="H29" s="492"/>
      <c r="I29" s="492"/>
      <c r="J29" s="618"/>
      <c r="K29" s="618"/>
      <c r="L29" s="622"/>
      <c r="M29" s="610"/>
      <c r="N29" s="492"/>
      <c r="O29" s="610"/>
      <c r="P29" s="610"/>
      <c r="Q29" s="612"/>
      <c r="R29" s="610"/>
      <c r="S29" s="612"/>
      <c r="T29" s="612"/>
      <c r="U29" s="610"/>
      <c r="V29" s="612"/>
      <c r="W29" s="620"/>
      <c r="X29" s="742"/>
      <c r="Y29" s="742"/>
      <c r="Z29" s="742"/>
      <c r="AA29" s="742"/>
      <c r="AB29" s="742"/>
      <c r="AC29" s="742"/>
      <c r="AD29" s="742"/>
      <c r="AE29" s="742"/>
      <c r="AF29" s="742"/>
      <c r="AG29" s="742"/>
      <c r="AH29" s="742"/>
      <c r="AI29" s="742"/>
      <c r="AJ29" s="742"/>
      <c r="AK29" s="742"/>
      <c r="AL29" s="742"/>
      <c r="AM29" s="742"/>
    </row>
    <row r="30" ht="13.5" customHeight="1">
      <c r="A30" s="604" t="b">
        <v>0</v>
      </c>
      <c r="B30" s="492"/>
      <c r="C30" s="492"/>
      <c r="D30" s="492"/>
      <c r="E30" s="492"/>
      <c r="F30" s="606"/>
      <c r="G30" s="617"/>
      <c r="H30" s="492"/>
      <c r="I30" s="492"/>
      <c r="J30" s="623"/>
      <c r="K30" s="623"/>
      <c r="L30" s="624"/>
      <c r="M30" s="613"/>
      <c r="N30" s="613"/>
      <c r="O30" s="610"/>
      <c r="P30" s="610"/>
      <c r="Q30" s="612"/>
      <c r="R30" s="610"/>
      <c r="S30" s="612"/>
      <c r="T30" s="612"/>
      <c r="U30" s="610"/>
      <c r="V30" s="612"/>
      <c r="W30" s="620"/>
      <c r="X30" s="742"/>
      <c r="Y30" s="742"/>
      <c r="Z30" s="742"/>
      <c r="AA30" s="742"/>
      <c r="AB30" s="742"/>
      <c r="AC30" s="742"/>
      <c r="AD30" s="742"/>
      <c r="AE30" s="742"/>
      <c r="AF30" s="742"/>
      <c r="AG30" s="742"/>
      <c r="AH30" s="742"/>
      <c r="AI30" s="742"/>
      <c r="AJ30" s="742"/>
      <c r="AK30" s="742"/>
      <c r="AL30" s="742"/>
      <c r="AM30" s="742"/>
    </row>
    <row r="31" ht="13.5" customHeight="1">
      <c r="A31" s="604" t="b">
        <v>0</v>
      </c>
      <c r="B31" s="492"/>
      <c r="C31" s="492"/>
      <c r="D31" s="492"/>
      <c r="E31" s="492"/>
      <c r="F31" s="606"/>
      <c r="G31" s="607"/>
      <c r="H31" s="492"/>
      <c r="I31" s="492"/>
      <c r="J31" s="618"/>
      <c r="K31" s="618"/>
      <c r="L31" s="618"/>
      <c r="M31" s="610"/>
      <c r="N31" s="492"/>
      <c r="O31" s="610"/>
      <c r="P31" s="610"/>
      <c r="Q31" s="612"/>
      <c r="R31" s="610"/>
      <c r="S31" s="612"/>
      <c r="T31" s="612"/>
      <c r="U31" s="610"/>
      <c r="V31" s="612"/>
      <c r="W31" s="620"/>
      <c r="X31" s="742"/>
      <c r="Y31" s="742"/>
      <c r="Z31" s="742"/>
      <c r="AA31" s="742"/>
      <c r="AB31" s="742"/>
      <c r="AC31" s="742"/>
      <c r="AD31" s="742"/>
      <c r="AE31" s="742"/>
      <c r="AF31" s="742"/>
      <c r="AG31" s="742"/>
      <c r="AH31" s="742"/>
      <c r="AI31" s="742"/>
      <c r="AJ31" s="742"/>
      <c r="AK31" s="742"/>
      <c r="AL31" s="742"/>
      <c r="AM31" s="742"/>
    </row>
    <row r="32" ht="13.5" customHeight="1">
      <c r="A32" s="604" t="b">
        <v>0</v>
      </c>
      <c r="B32" s="492"/>
      <c r="C32" s="492"/>
      <c r="D32" s="492"/>
      <c r="E32" s="492"/>
      <c r="F32" s="628"/>
      <c r="G32" s="1625"/>
      <c r="H32" s="492"/>
      <c r="I32" s="492"/>
      <c r="J32" s="618"/>
      <c r="K32" s="618"/>
      <c r="L32" s="622"/>
      <c r="M32" s="610"/>
      <c r="N32" s="492"/>
      <c r="O32" s="610"/>
      <c r="P32" s="610"/>
      <c r="Q32" s="612"/>
      <c r="R32" s="610"/>
      <c r="S32" s="612"/>
      <c r="T32" s="612"/>
      <c r="U32" s="610"/>
      <c r="V32" s="612"/>
      <c r="W32" s="616"/>
      <c r="X32" s="895"/>
      <c r="Y32" s="895"/>
      <c r="Z32" s="895"/>
      <c r="AA32" s="895"/>
      <c r="AB32" s="895"/>
      <c r="AC32" s="895"/>
      <c r="AD32" s="895"/>
      <c r="AE32" s="895"/>
      <c r="AF32" s="895"/>
      <c r="AG32" s="895"/>
      <c r="AH32" s="895"/>
      <c r="AI32" s="895"/>
      <c r="AJ32" s="895"/>
      <c r="AK32" s="895"/>
      <c r="AL32" s="895"/>
      <c r="AM32" s="895"/>
    </row>
    <row r="33" ht="13.5" customHeight="1">
      <c r="A33" s="604" t="b">
        <v>0</v>
      </c>
      <c r="B33" s="492"/>
      <c r="C33" s="492"/>
      <c r="D33" s="492"/>
      <c r="E33" s="492"/>
      <c r="F33" s="606"/>
      <c r="G33" s="607"/>
      <c r="H33" s="492"/>
      <c r="I33" s="492"/>
      <c r="J33" s="618"/>
      <c r="K33" s="618"/>
      <c r="L33" s="622"/>
      <c r="M33" s="613"/>
      <c r="N33" s="613"/>
      <c r="O33" s="610"/>
      <c r="P33" s="610"/>
      <c r="Q33" s="612"/>
      <c r="R33" s="613"/>
      <c r="S33" s="612"/>
      <c r="T33" s="612"/>
      <c r="U33" s="613"/>
      <c r="V33" s="612"/>
      <c r="W33" s="620"/>
      <c r="X33" s="742"/>
      <c r="Y33" s="742"/>
      <c r="Z33" s="742"/>
      <c r="AA33" s="742"/>
      <c r="AB33" s="742"/>
      <c r="AC33" s="742"/>
      <c r="AD33" s="742"/>
      <c r="AE33" s="742"/>
      <c r="AF33" s="742"/>
      <c r="AG33" s="742"/>
      <c r="AH33" s="742"/>
      <c r="AI33" s="742"/>
      <c r="AJ33" s="742"/>
      <c r="AK33" s="742"/>
      <c r="AL33" s="742"/>
      <c r="AM33" s="742"/>
    </row>
    <row r="34" ht="13.5" customHeight="1">
      <c r="A34" s="604" t="b">
        <v>0</v>
      </c>
      <c r="B34" s="492"/>
      <c r="C34" s="492"/>
      <c r="D34" s="629"/>
      <c r="E34" s="492"/>
      <c r="F34" s="606"/>
      <c r="G34" s="617"/>
      <c r="H34" s="492"/>
      <c r="I34" s="492"/>
      <c r="J34" s="618"/>
      <c r="K34" s="618"/>
      <c r="L34" s="622"/>
      <c r="M34" s="610"/>
      <c r="N34" s="492"/>
      <c r="O34" s="610"/>
      <c r="P34" s="610"/>
      <c r="Q34" s="612"/>
      <c r="R34" s="610"/>
      <c r="S34" s="612"/>
      <c r="T34" s="612"/>
      <c r="U34" s="610"/>
      <c r="V34" s="612"/>
      <c r="W34" s="616"/>
      <c r="X34" s="895"/>
      <c r="Y34" s="895"/>
      <c r="Z34" s="895"/>
      <c r="AA34" s="895"/>
      <c r="AB34" s="895"/>
      <c r="AC34" s="895"/>
      <c r="AD34" s="895"/>
      <c r="AE34" s="895"/>
      <c r="AF34" s="895"/>
      <c r="AG34" s="895"/>
      <c r="AH34" s="895"/>
      <c r="AI34" s="895"/>
      <c r="AJ34" s="895"/>
      <c r="AK34" s="895"/>
      <c r="AL34" s="895"/>
      <c r="AM34" s="895"/>
    </row>
    <row r="35" ht="13.5" customHeight="1">
      <c r="A35" s="604" t="b">
        <v>0</v>
      </c>
      <c r="B35" s="492"/>
      <c r="C35" s="492"/>
      <c r="D35" s="492"/>
      <c r="E35" s="492"/>
      <c r="F35" s="606"/>
      <c r="G35" s="617"/>
      <c r="H35" s="492"/>
      <c r="I35" s="492"/>
      <c r="J35" s="618"/>
      <c r="K35" s="618"/>
      <c r="L35" s="622"/>
      <c r="M35" s="610"/>
      <c r="N35" s="492"/>
      <c r="O35" s="610"/>
      <c r="P35" s="610"/>
      <c r="Q35" s="612"/>
      <c r="R35" s="610"/>
      <c r="S35" s="612"/>
      <c r="T35" s="612"/>
      <c r="U35" s="610"/>
      <c r="V35" s="612"/>
      <c r="W35" s="620"/>
      <c r="X35" s="742"/>
      <c r="Y35" s="742"/>
      <c r="Z35" s="742"/>
      <c r="AA35" s="742"/>
      <c r="AB35" s="742"/>
      <c r="AC35" s="742"/>
      <c r="AD35" s="742"/>
      <c r="AE35" s="742"/>
      <c r="AF35" s="742"/>
      <c r="AG35" s="742"/>
      <c r="AH35" s="742"/>
      <c r="AI35" s="742"/>
      <c r="AJ35" s="742"/>
      <c r="AK35" s="742"/>
      <c r="AL35" s="742"/>
      <c r="AM35" s="742"/>
    </row>
    <row r="36" ht="13.5" customHeight="1">
      <c r="A36" s="604" t="b">
        <v>0</v>
      </c>
      <c r="B36" s="492"/>
      <c r="C36" s="492"/>
      <c r="D36" s="629"/>
      <c r="E36" s="492"/>
      <c r="F36" s="492"/>
      <c r="G36" s="607"/>
      <c r="H36" s="492"/>
      <c r="I36" s="492"/>
      <c r="J36" s="618"/>
      <c r="K36" s="618"/>
      <c r="L36" s="622"/>
      <c r="M36" s="610"/>
      <c r="N36" s="492"/>
      <c r="O36" s="610"/>
      <c r="P36" s="610"/>
      <c r="Q36" s="612"/>
      <c r="R36" s="610"/>
      <c r="S36" s="612"/>
      <c r="T36" s="612"/>
      <c r="U36" s="610"/>
      <c r="V36" s="612"/>
      <c r="W36" s="620"/>
      <c r="X36" s="742"/>
      <c r="Y36" s="742"/>
      <c r="Z36" s="742"/>
      <c r="AA36" s="742"/>
      <c r="AB36" s="742"/>
      <c r="AC36" s="742"/>
      <c r="AD36" s="742"/>
      <c r="AE36" s="742"/>
      <c r="AF36" s="742"/>
      <c r="AG36" s="742"/>
      <c r="AH36" s="742"/>
      <c r="AI36" s="742"/>
      <c r="AJ36" s="742"/>
      <c r="AK36" s="742"/>
      <c r="AL36" s="742"/>
      <c r="AM36" s="742"/>
    </row>
    <row r="37" ht="13.5" customHeight="1">
      <c r="A37" s="604" t="b">
        <v>0</v>
      </c>
      <c r="B37" s="492"/>
      <c r="C37" s="492"/>
      <c r="D37" s="492"/>
      <c r="E37" s="492"/>
      <c r="F37" s="606"/>
      <c r="G37" s="607"/>
      <c r="H37" s="492"/>
      <c r="I37" s="492"/>
      <c r="J37" s="618"/>
      <c r="K37" s="618"/>
      <c r="L37" s="622"/>
      <c r="M37" s="610"/>
      <c r="N37" s="492"/>
      <c r="O37" s="610"/>
      <c r="P37" s="610"/>
      <c r="Q37" s="612"/>
      <c r="R37" s="610"/>
      <c r="S37" s="612"/>
      <c r="T37" s="612"/>
      <c r="U37" s="610"/>
      <c r="V37" s="612"/>
      <c r="W37" s="620"/>
      <c r="X37" s="742"/>
      <c r="Y37" s="742"/>
      <c r="Z37" s="742"/>
      <c r="AA37" s="742"/>
      <c r="AB37" s="742"/>
      <c r="AC37" s="742"/>
      <c r="AD37" s="742"/>
      <c r="AE37" s="742"/>
      <c r="AF37" s="742"/>
      <c r="AG37" s="742"/>
      <c r="AH37" s="742"/>
      <c r="AI37" s="742"/>
      <c r="AJ37" s="742"/>
      <c r="AK37" s="742"/>
      <c r="AL37" s="742"/>
      <c r="AM37" s="742"/>
    </row>
    <row r="38" ht="13.5" customHeight="1">
      <c r="A38" s="604" t="b">
        <v>0</v>
      </c>
      <c r="B38" s="475"/>
      <c r="C38" s="475"/>
      <c r="D38" s="629"/>
      <c r="E38" s="645"/>
      <c r="F38" s="606"/>
      <c r="G38" s="607"/>
      <c r="H38" s="492"/>
      <c r="I38" s="492"/>
      <c r="J38" s="618"/>
      <c r="K38" s="618"/>
      <c r="L38" s="622"/>
      <c r="M38" s="610"/>
      <c r="N38" s="492"/>
      <c r="O38" s="615"/>
      <c r="P38" s="615"/>
      <c r="Q38" s="612"/>
      <c r="R38" s="613"/>
      <c r="S38" s="612"/>
      <c r="T38" s="612"/>
      <c r="U38" s="615"/>
      <c r="V38" s="612"/>
      <c r="W38" s="620"/>
      <c r="X38" s="742"/>
      <c r="Y38" s="742"/>
      <c r="Z38" s="742"/>
      <c r="AA38" s="742"/>
      <c r="AB38" s="742"/>
      <c r="AC38" s="742"/>
      <c r="AD38" s="742"/>
      <c r="AE38" s="742"/>
      <c r="AF38" s="742"/>
      <c r="AG38" s="742"/>
      <c r="AH38" s="742"/>
      <c r="AI38" s="742"/>
      <c r="AJ38" s="742"/>
      <c r="AK38" s="742"/>
      <c r="AL38" s="742"/>
      <c r="AM38" s="742"/>
    </row>
    <row r="39" ht="13.5" customHeight="1">
      <c r="A39" s="604" t="b">
        <v>0</v>
      </c>
      <c r="B39" s="475"/>
      <c r="C39" s="475"/>
      <c r="D39" s="492"/>
      <c r="E39" s="492"/>
      <c r="F39" s="606"/>
      <c r="G39" s="607"/>
      <c r="H39" s="492"/>
      <c r="I39" s="492"/>
      <c r="J39" s="618"/>
      <c r="K39" s="618"/>
      <c r="L39" s="622"/>
      <c r="M39" s="610"/>
      <c r="N39" s="492"/>
      <c r="O39" s="610"/>
      <c r="P39" s="610"/>
      <c r="Q39" s="612"/>
      <c r="R39" s="613"/>
      <c r="S39" s="612"/>
      <c r="T39" s="612"/>
      <c r="U39" s="613"/>
      <c r="V39" s="612"/>
      <c r="W39" s="620"/>
      <c r="X39" s="742"/>
      <c r="Y39" s="742"/>
      <c r="Z39" s="742"/>
      <c r="AA39" s="742"/>
      <c r="AB39" s="742"/>
      <c r="AC39" s="742"/>
      <c r="AD39" s="742"/>
      <c r="AE39" s="742"/>
      <c r="AF39" s="742"/>
      <c r="AG39" s="742"/>
      <c r="AH39" s="742"/>
      <c r="AI39" s="742"/>
      <c r="AJ39" s="742"/>
      <c r="AK39" s="742"/>
      <c r="AL39" s="742"/>
      <c r="AM39" s="742"/>
    </row>
    <row r="40" ht="13.5" customHeight="1">
      <c r="A40" s="604" t="b">
        <v>0</v>
      </c>
      <c r="B40" s="475"/>
      <c r="C40" s="475"/>
      <c r="D40" s="492"/>
      <c r="E40" s="492"/>
      <c r="F40" s="492"/>
      <c r="G40" s="617"/>
      <c r="H40" s="492"/>
      <c r="I40" s="492"/>
      <c r="J40" s="618"/>
      <c r="K40" s="618"/>
      <c r="L40" s="622"/>
      <c r="M40" s="610"/>
      <c r="N40" s="492"/>
      <c r="O40" s="611"/>
      <c r="P40" s="611"/>
      <c r="Q40" s="612"/>
      <c r="R40" s="613"/>
      <c r="S40" s="612"/>
      <c r="T40" s="612"/>
      <c r="U40" s="615"/>
      <c r="V40" s="612"/>
      <c r="W40" s="616"/>
      <c r="X40" s="895"/>
      <c r="Y40" s="895"/>
      <c r="Z40" s="895"/>
      <c r="AA40" s="895"/>
      <c r="AB40" s="895"/>
      <c r="AC40" s="895"/>
      <c r="AD40" s="895"/>
      <c r="AE40" s="895"/>
      <c r="AF40" s="895"/>
      <c r="AG40" s="895"/>
      <c r="AH40" s="895"/>
      <c r="AI40" s="895"/>
      <c r="AJ40" s="895"/>
      <c r="AK40" s="895"/>
      <c r="AL40" s="895"/>
      <c r="AM40" s="895"/>
    </row>
    <row r="41" ht="13.5" customHeight="1">
      <c r="A41" s="604" t="b">
        <v>0</v>
      </c>
      <c r="B41" s="492"/>
      <c r="C41" s="492"/>
      <c r="D41" s="492"/>
      <c r="E41" s="492"/>
      <c r="F41" s="632"/>
      <c r="G41" s="617"/>
      <c r="H41" s="492"/>
      <c r="I41" s="492"/>
      <c r="J41" s="618"/>
      <c r="K41" s="618"/>
      <c r="L41" s="622"/>
      <c r="M41" s="610"/>
      <c r="N41" s="492"/>
      <c r="O41" s="610"/>
      <c r="P41" s="610"/>
      <c r="Q41" s="612"/>
      <c r="R41" s="613"/>
      <c r="S41" s="612"/>
      <c r="T41" s="612"/>
      <c r="U41" s="613"/>
      <c r="V41" s="612"/>
      <c r="W41" s="620"/>
      <c r="X41" s="742"/>
      <c r="Y41" s="742"/>
      <c r="Z41" s="742"/>
      <c r="AA41" s="742"/>
      <c r="AB41" s="742"/>
      <c r="AC41" s="742"/>
      <c r="AD41" s="742"/>
      <c r="AE41" s="742"/>
      <c r="AF41" s="742"/>
      <c r="AG41" s="742"/>
      <c r="AH41" s="742"/>
      <c r="AI41" s="742"/>
      <c r="AJ41" s="742"/>
      <c r="AK41" s="742"/>
      <c r="AL41" s="742"/>
      <c r="AM41" s="742"/>
    </row>
    <row r="42" ht="13.5" customHeight="1">
      <c r="A42" s="604" t="b">
        <v>0</v>
      </c>
      <c r="B42" s="475"/>
      <c r="C42" s="475"/>
      <c r="D42" s="629"/>
      <c r="E42" s="629"/>
      <c r="F42" s="628"/>
      <c r="G42" s="607"/>
      <c r="H42" s="492"/>
      <c r="I42" s="492"/>
      <c r="J42" s="618"/>
      <c r="K42" s="618"/>
      <c r="L42" s="622"/>
      <c r="M42" s="610"/>
      <c r="N42" s="492"/>
      <c r="O42" s="610"/>
      <c r="P42" s="610"/>
      <c r="Q42" s="612"/>
      <c r="R42" s="613"/>
      <c r="S42" s="612"/>
      <c r="T42" s="612"/>
      <c r="U42" s="613"/>
      <c r="V42" s="612"/>
      <c r="W42" s="620"/>
      <c r="X42" s="742"/>
      <c r="Y42" s="742"/>
      <c r="Z42" s="742"/>
      <c r="AA42" s="742"/>
      <c r="AB42" s="742"/>
      <c r="AC42" s="742"/>
      <c r="AD42" s="742"/>
      <c r="AE42" s="742"/>
      <c r="AF42" s="742"/>
      <c r="AG42" s="742"/>
      <c r="AH42" s="742"/>
      <c r="AI42" s="742"/>
      <c r="AJ42" s="742"/>
      <c r="AK42" s="742"/>
      <c r="AL42" s="742"/>
      <c r="AM42" s="742"/>
    </row>
    <row r="43" ht="13.5" customHeight="1">
      <c r="A43" s="604" t="b">
        <v>0</v>
      </c>
      <c r="B43" s="492"/>
      <c r="C43" s="492"/>
      <c r="D43" s="492"/>
      <c r="E43" s="492"/>
      <c r="F43" s="632"/>
      <c r="G43" s="617"/>
      <c r="H43" s="492"/>
      <c r="I43" s="492"/>
      <c r="J43" s="618"/>
      <c r="K43" s="618"/>
      <c r="L43" s="622"/>
      <c r="M43" s="610"/>
      <c r="N43" s="492"/>
      <c r="O43" s="610"/>
      <c r="P43" s="610"/>
      <c r="Q43" s="612"/>
      <c r="R43" s="610"/>
      <c r="S43" s="612"/>
      <c r="T43" s="612"/>
      <c r="U43" s="613"/>
      <c r="V43" s="612"/>
      <c r="W43" s="620"/>
      <c r="X43" s="742"/>
      <c r="Y43" s="742"/>
      <c r="Z43" s="742"/>
      <c r="AA43" s="742"/>
      <c r="AB43" s="742"/>
      <c r="AC43" s="742"/>
      <c r="AD43" s="742"/>
      <c r="AE43" s="742"/>
      <c r="AF43" s="742"/>
      <c r="AG43" s="742"/>
      <c r="AH43" s="742"/>
      <c r="AI43" s="742"/>
      <c r="AJ43" s="742"/>
      <c r="AK43" s="742"/>
      <c r="AL43" s="742"/>
      <c r="AM43" s="742"/>
    </row>
    <row r="44" ht="13.5" customHeight="1">
      <c r="A44" s="604" t="b">
        <v>0</v>
      </c>
      <c r="B44" s="492"/>
      <c r="C44" s="492"/>
      <c r="D44" s="492"/>
      <c r="E44" s="492"/>
      <c r="F44" s="633"/>
      <c r="G44" s="607"/>
      <c r="H44" s="492"/>
      <c r="I44" s="492"/>
      <c r="J44" s="618"/>
      <c r="K44" s="618"/>
      <c r="L44" s="622"/>
      <c r="M44" s="610"/>
      <c r="N44" s="492"/>
      <c r="O44" s="610"/>
      <c r="P44" s="610"/>
      <c r="Q44" s="612"/>
      <c r="R44" s="613"/>
      <c r="S44" s="612"/>
      <c r="T44" s="612"/>
      <c r="U44" s="613"/>
      <c r="V44" s="612"/>
      <c r="W44" s="616"/>
      <c r="X44" s="895"/>
      <c r="Y44" s="895"/>
      <c r="Z44" s="895"/>
      <c r="AA44" s="895"/>
      <c r="AB44" s="895"/>
      <c r="AC44" s="895"/>
      <c r="AD44" s="895"/>
      <c r="AE44" s="895"/>
      <c r="AF44" s="895"/>
      <c r="AG44" s="895"/>
      <c r="AH44" s="895"/>
      <c r="AI44" s="895"/>
      <c r="AJ44" s="895"/>
      <c r="AK44" s="895"/>
      <c r="AL44" s="895"/>
      <c r="AM44" s="895"/>
    </row>
    <row r="45" ht="13.5" customHeight="1">
      <c r="A45" s="604" t="b">
        <v>0</v>
      </c>
      <c r="B45" s="492"/>
      <c r="C45" s="492"/>
      <c r="D45" s="492"/>
      <c r="E45" s="492"/>
      <c r="F45" s="632"/>
      <c r="G45" s="607"/>
      <c r="H45" s="492"/>
      <c r="I45" s="492"/>
      <c r="J45" s="618"/>
      <c r="K45" s="618"/>
      <c r="L45" s="622"/>
      <c r="M45" s="610"/>
      <c r="N45" s="492"/>
      <c r="O45" s="610"/>
      <c r="P45" s="610"/>
      <c r="Q45" s="612"/>
      <c r="R45" s="613"/>
      <c r="S45" s="612"/>
      <c r="T45" s="612"/>
      <c r="U45" s="613"/>
      <c r="V45" s="612"/>
      <c r="W45" s="616"/>
      <c r="X45" s="895"/>
      <c r="Y45" s="895"/>
      <c r="Z45" s="895"/>
      <c r="AA45" s="895"/>
      <c r="AB45" s="895"/>
      <c r="AC45" s="895"/>
      <c r="AD45" s="895"/>
      <c r="AE45" s="895"/>
      <c r="AF45" s="895"/>
      <c r="AG45" s="895"/>
      <c r="AH45" s="895"/>
      <c r="AI45" s="895"/>
      <c r="AJ45" s="895"/>
      <c r="AK45" s="895"/>
      <c r="AL45" s="895"/>
      <c r="AM45" s="895"/>
    </row>
    <row r="46" ht="13.5" customHeight="1">
      <c r="A46" s="604" t="b">
        <v>0</v>
      </c>
      <c r="B46" s="492"/>
      <c r="C46" s="492"/>
      <c r="D46" s="492"/>
      <c r="E46" s="492"/>
      <c r="F46" s="606"/>
      <c r="G46" s="630"/>
      <c r="H46" s="634"/>
      <c r="I46" s="634"/>
      <c r="J46" s="618"/>
      <c r="K46" s="618"/>
      <c r="L46" s="622"/>
      <c r="M46" s="610"/>
      <c r="N46" s="669"/>
      <c r="O46" s="610"/>
      <c r="P46" s="610"/>
      <c r="Q46" s="612"/>
      <c r="R46" s="613"/>
      <c r="S46" s="612"/>
      <c r="T46" s="612"/>
      <c r="U46" s="613"/>
      <c r="V46" s="612"/>
      <c r="W46" s="616"/>
      <c r="X46" s="895"/>
      <c r="Y46" s="895"/>
      <c r="Z46" s="895"/>
      <c r="AA46" s="895"/>
      <c r="AB46" s="895"/>
      <c r="AC46" s="895"/>
      <c r="AD46" s="895"/>
      <c r="AE46" s="895"/>
      <c r="AF46" s="895"/>
      <c r="AG46" s="895"/>
      <c r="AH46" s="895"/>
      <c r="AI46" s="895"/>
      <c r="AJ46" s="895"/>
      <c r="AK46" s="895"/>
      <c r="AL46" s="895"/>
      <c r="AM46" s="895"/>
    </row>
    <row r="47" ht="13.5" customHeight="1">
      <c r="A47" s="604" t="b">
        <v>0</v>
      </c>
      <c r="B47" s="492"/>
      <c r="C47" s="492"/>
      <c r="D47" s="492"/>
      <c r="E47" s="492"/>
      <c r="F47" s="632"/>
      <c r="G47" s="617"/>
      <c r="H47" s="492"/>
      <c r="I47" s="492"/>
      <c r="J47" s="618"/>
      <c r="K47" s="618"/>
      <c r="L47" s="622"/>
      <c r="M47" s="613"/>
      <c r="N47" s="613"/>
      <c r="O47" s="610"/>
      <c r="P47" s="610"/>
      <c r="Q47" s="612"/>
      <c r="R47" s="613"/>
      <c r="S47" s="612"/>
      <c r="T47" s="612"/>
      <c r="U47" s="613"/>
      <c r="V47" s="612"/>
      <c r="W47" s="620"/>
      <c r="X47" s="742"/>
      <c r="Y47" s="742"/>
      <c r="Z47" s="742"/>
      <c r="AA47" s="742"/>
      <c r="AB47" s="742"/>
      <c r="AC47" s="742"/>
      <c r="AD47" s="742"/>
      <c r="AE47" s="742"/>
      <c r="AF47" s="742"/>
      <c r="AG47" s="742"/>
      <c r="AH47" s="742"/>
      <c r="AI47" s="742"/>
      <c r="AJ47" s="742"/>
      <c r="AK47" s="742"/>
      <c r="AL47" s="742"/>
      <c r="AM47" s="742"/>
    </row>
    <row r="48" ht="13.5" customHeight="1">
      <c r="A48" s="604" t="b">
        <v>0</v>
      </c>
      <c r="B48" s="492"/>
      <c r="C48" s="492"/>
      <c r="D48" s="629"/>
      <c r="E48" s="492"/>
      <c r="F48" s="606"/>
      <c r="G48" s="634"/>
      <c r="H48" s="634"/>
      <c r="I48" s="492"/>
      <c r="J48" s="618"/>
      <c r="K48" s="618"/>
      <c r="L48" s="622"/>
      <c r="M48" s="610"/>
      <c r="N48" s="492"/>
      <c r="O48" s="610"/>
      <c r="P48" s="610"/>
      <c r="Q48" s="612"/>
      <c r="R48" s="613"/>
      <c r="S48" s="612"/>
      <c r="T48" s="612"/>
      <c r="U48" s="613"/>
      <c r="V48" s="612"/>
      <c r="W48" s="620"/>
      <c r="X48" s="742"/>
      <c r="Y48" s="742"/>
      <c r="Z48" s="742"/>
      <c r="AA48" s="742"/>
      <c r="AB48" s="742"/>
      <c r="AC48" s="742"/>
      <c r="AD48" s="742"/>
      <c r="AE48" s="742"/>
      <c r="AF48" s="742"/>
      <c r="AG48" s="742"/>
      <c r="AH48" s="742"/>
      <c r="AI48" s="742"/>
      <c r="AJ48" s="742"/>
      <c r="AK48" s="742"/>
      <c r="AL48" s="742"/>
      <c r="AM48" s="742"/>
    </row>
    <row r="49" ht="13.5" customHeight="1">
      <c r="A49" s="604" t="b">
        <v>0</v>
      </c>
      <c r="B49" s="492"/>
      <c r="C49" s="492"/>
      <c r="D49" s="492"/>
      <c r="E49" s="492"/>
      <c r="F49" s="632"/>
      <c r="G49" s="617"/>
      <c r="H49" s="492"/>
      <c r="I49" s="492"/>
      <c r="J49" s="618"/>
      <c r="K49" s="618"/>
      <c r="L49" s="622"/>
      <c r="M49" s="613"/>
      <c r="N49" s="613"/>
      <c r="O49" s="610"/>
      <c r="P49" s="610"/>
      <c r="Q49" s="612"/>
      <c r="R49" s="613"/>
      <c r="S49" s="612"/>
      <c r="T49" s="612"/>
      <c r="U49" s="613"/>
      <c r="V49" s="612"/>
      <c r="W49" s="620"/>
      <c r="X49" s="742"/>
      <c r="Y49" s="742"/>
      <c r="Z49" s="742"/>
      <c r="AA49" s="742"/>
      <c r="AB49" s="742"/>
      <c r="AC49" s="742"/>
      <c r="AD49" s="742"/>
      <c r="AE49" s="742"/>
      <c r="AF49" s="742"/>
      <c r="AG49" s="742"/>
      <c r="AH49" s="742"/>
      <c r="AI49" s="742"/>
      <c r="AJ49" s="742"/>
      <c r="AK49" s="742"/>
      <c r="AL49" s="742"/>
      <c r="AM49" s="742"/>
    </row>
    <row r="50" ht="13.5" customHeight="1">
      <c r="A50" s="604" t="b">
        <v>0</v>
      </c>
      <c r="B50" s="492"/>
      <c r="C50" s="492"/>
      <c r="D50" s="629"/>
      <c r="E50" s="492"/>
      <c r="F50" s="606"/>
      <c r="G50" s="617"/>
      <c r="H50" s="492"/>
      <c r="I50" s="492"/>
      <c r="J50" s="623"/>
      <c r="K50" s="623"/>
      <c r="L50" s="624"/>
      <c r="M50" s="610"/>
      <c r="N50" s="492"/>
      <c r="O50" s="610"/>
      <c r="P50" s="610"/>
      <c r="Q50" s="612"/>
      <c r="R50" s="610"/>
      <c r="S50" s="612"/>
      <c r="T50" s="612"/>
      <c r="U50" s="610"/>
      <c r="V50" s="612"/>
      <c r="W50" s="616"/>
      <c r="X50" s="895"/>
      <c r="Y50" s="895"/>
      <c r="Z50" s="895"/>
      <c r="AA50" s="895"/>
      <c r="AB50" s="895"/>
      <c r="AC50" s="895"/>
      <c r="AD50" s="895"/>
      <c r="AE50" s="895"/>
      <c r="AF50" s="895"/>
      <c r="AG50" s="895"/>
      <c r="AH50" s="895"/>
      <c r="AI50" s="895"/>
      <c r="AJ50" s="895"/>
      <c r="AK50" s="895"/>
      <c r="AL50" s="895"/>
      <c r="AM50" s="895"/>
    </row>
    <row r="51" ht="13.5" customHeight="1">
      <c r="A51" s="604" t="b">
        <v>0</v>
      </c>
      <c r="B51" s="492"/>
      <c r="C51" s="492"/>
      <c r="D51" s="492"/>
      <c r="E51" s="492"/>
      <c r="F51" s="492"/>
      <c r="G51" s="617"/>
      <c r="H51" s="492"/>
      <c r="I51" s="492"/>
      <c r="J51" s="618"/>
      <c r="K51" s="618"/>
      <c r="L51" s="622"/>
      <c r="M51" s="613"/>
      <c r="N51" s="613"/>
      <c r="O51" s="610"/>
      <c r="P51" s="610"/>
      <c r="Q51" s="612"/>
      <c r="R51" s="613"/>
      <c r="S51" s="612"/>
      <c r="T51" s="612"/>
      <c r="U51" s="613"/>
      <c r="V51" s="612"/>
      <c r="W51" s="620"/>
      <c r="X51" s="742"/>
      <c r="Y51" s="742"/>
      <c r="Z51" s="742"/>
      <c r="AA51" s="742"/>
      <c r="AB51" s="742"/>
      <c r="AC51" s="742"/>
      <c r="AD51" s="742"/>
      <c r="AE51" s="742"/>
      <c r="AF51" s="742"/>
      <c r="AG51" s="742"/>
      <c r="AH51" s="742"/>
      <c r="AI51" s="742"/>
      <c r="AJ51" s="742"/>
      <c r="AK51" s="742"/>
      <c r="AL51" s="742"/>
      <c r="AM51" s="742"/>
    </row>
    <row r="52" ht="13.5" customHeight="1">
      <c r="A52" s="604" t="b">
        <v>0</v>
      </c>
      <c r="B52" s="492"/>
      <c r="C52" s="492"/>
      <c r="D52" s="492"/>
      <c r="E52" s="492"/>
      <c r="F52" s="606"/>
      <c r="G52" s="617"/>
      <c r="H52" s="492"/>
      <c r="I52" s="492"/>
      <c r="J52" s="618"/>
      <c r="K52" s="618"/>
      <c r="L52" s="622"/>
      <c r="M52" s="613"/>
      <c r="N52" s="613"/>
      <c r="O52" s="610"/>
      <c r="P52" s="610"/>
      <c r="Q52" s="612"/>
      <c r="R52" s="613"/>
      <c r="S52" s="612"/>
      <c r="T52" s="612"/>
      <c r="U52" s="613"/>
      <c r="V52" s="612"/>
      <c r="W52" s="620"/>
      <c r="X52" s="742"/>
      <c r="Y52" s="742"/>
      <c r="Z52" s="742"/>
      <c r="AA52" s="742"/>
      <c r="AB52" s="742"/>
      <c r="AC52" s="742"/>
      <c r="AD52" s="742"/>
      <c r="AE52" s="742"/>
      <c r="AF52" s="742"/>
      <c r="AG52" s="742"/>
      <c r="AH52" s="742"/>
      <c r="AI52" s="742"/>
      <c r="AJ52" s="742"/>
      <c r="AK52" s="742"/>
      <c r="AL52" s="742"/>
      <c r="AM52" s="742"/>
    </row>
    <row r="53" ht="13.5" customHeight="1">
      <c r="A53" s="604" t="b">
        <v>0</v>
      </c>
      <c r="B53" s="492"/>
      <c r="C53" s="492"/>
      <c r="D53" s="492"/>
      <c r="E53" s="492"/>
      <c r="F53" s="632"/>
      <c r="G53" s="617"/>
      <c r="H53" s="617"/>
      <c r="I53" s="617"/>
      <c r="J53" s="618"/>
      <c r="K53" s="618"/>
      <c r="L53" s="622"/>
      <c r="M53" s="610"/>
      <c r="N53" s="492"/>
      <c r="O53" s="610"/>
      <c r="P53" s="610"/>
      <c r="Q53" s="612"/>
      <c r="R53" s="613"/>
      <c r="S53" s="612"/>
      <c r="T53" s="612"/>
      <c r="U53" s="613"/>
      <c r="V53" s="612"/>
      <c r="W53" s="620"/>
      <c r="X53" s="742"/>
      <c r="Y53" s="742"/>
      <c r="Z53" s="742"/>
      <c r="AA53" s="742"/>
      <c r="AB53" s="742"/>
      <c r="AC53" s="742"/>
      <c r="AD53" s="742"/>
      <c r="AE53" s="742"/>
      <c r="AF53" s="742"/>
      <c r="AG53" s="742"/>
      <c r="AH53" s="742"/>
      <c r="AI53" s="742"/>
      <c r="AJ53" s="742"/>
      <c r="AK53" s="742"/>
      <c r="AL53" s="742"/>
      <c r="AM53" s="742"/>
    </row>
    <row r="54" ht="13.5" customHeight="1">
      <c r="A54" s="604" t="b">
        <v>0</v>
      </c>
      <c r="B54" s="492"/>
      <c r="C54" s="492"/>
      <c r="D54" s="492"/>
      <c r="E54" s="492"/>
      <c r="F54" s="606"/>
      <c r="G54" s="617"/>
      <c r="H54" s="492"/>
      <c r="I54" s="492"/>
      <c r="J54" s="618"/>
      <c r="K54" s="618"/>
      <c r="L54" s="622"/>
      <c r="M54" s="610"/>
      <c r="N54" s="669"/>
      <c r="O54" s="610"/>
      <c r="P54" s="610"/>
      <c r="Q54" s="612"/>
      <c r="R54" s="613"/>
      <c r="S54" s="612"/>
      <c r="T54" s="612"/>
      <c r="U54" s="613"/>
      <c r="V54" s="612"/>
      <c r="W54" s="616"/>
      <c r="X54" s="895"/>
      <c r="Y54" s="895"/>
      <c r="Z54" s="895"/>
      <c r="AA54" s="895"/>
      <c r="AB54" s="895"/>
      <c r="AC54" s="895"/>
      <c r="AD54" s="895"/>
      <c r="AE54" s="895"/>
      <c r="AF54" s="895"/>
      <c r="AG54" s="895"/>
      <c r="AH54" s="895"/>
      <c r="AI54" s="895"/>
      <c r="AJ54" s="895"/>
      <c r="AK54" s="895"/>
      <c r="AL54" s="895"/>
      <c r="AM54" s="895"/>
    </row>
    <row r="55" ht="13.5" customHeight="1">
      <c r="A55" s="604" t="b">
        <v>0</v>
      </c>
      <c r="B55" s="492"/>
      <c r="C55" s="492"/>
      <c r="D55" s="492"/>
      <c r="E55" s="492"/>
      <c r="F55" s="632"/>
      <c r="G55" s="617"/>
      <c r="H55" s="492"/>
      <c r="I55" s="492"/>
      <c r="J55" s="618"/>
      <c r="K55" s="618"/>
      <c r="L55" s="622"/>
      <c r="M55" s="613"/>
      <c r="N55" s="475"/>
      <c r="O55" s="610"/>
      <c r="P55" s="610"/>
      <c r="Q55" s="612"/>
      <c r="R55" s="613"/>
      <c r="S55" s="612"/>
      <c r="T55" s="612"/>
      <c r="U55" s="613"/>
      <c r="V55" s="612"/>
      <c r="W55" s="616"/>
      <c r="X55" s="895"/>
      <c r="Y55" s="895"/>
      <c r="Z55" s="895"/>
      <c r="AA55" s="895"/>
      <c r="AB55" s="895"/>
      <c r="AC55" s="895"/>
      <c r="AD55" s="895"/>
      <c r="AE55" s="895"/>
      <c r="AF55" s="895"/>
      <c r="AG55" s="895"/>
      <c r="AH55" s="895"/>
      <c r="AI55" s="895"/>
      <c r="AJ55" s="895"/>
      <c r="AK55" s="895"/>
      <c r="AL55" s="895"/>
      <c r="AM55" s="895"/>
    </row>
    <row r="56" ht="13.5" customHeight="1">
      <c r="A56" s="604" t="b">
        <v>0</v>
      </c>
      <c r="B56" s="492"/>
      <c r="C56" s="492"/>
      <c r="D56" s="492"/>
      <c r="E56" s="492"/>
      <c r="F56" s="632"/>
      <c r="G56" s="617"/>
      <c r="H56" s="492"/>
      <c r="I56" s="492"/>
      <c r="J56" s="618"/>
      <c r="K56" s="618"/>
      <c r="L56" s="622"/>
      <c r="M56" s="610"/>
      <c r="N56" s="492"/>
      <c r="O56" s="610"/>
      <c r="P56" s="610"/>
      <c r="Q56" s="612"/>
      <c r="R56" s="613"/>
      <c r="S56" s="612"/>
      <c r="T56" s="612"/>
      <c r="U56" s="613"/>
      <c r="V56" s="612"/>
      <c r="W56" s="616"/>
      <c r="X56" s="895"/>
      <c r="Y56" s="895"/>
      <c r="Z56" s="895"/>
      <c r="AA56" s="895"/>
      <c r="AB56" s="895"/>
      <c r="AC56" s="895"/>
      <c r="AD56" s="895"/>
      <c r="AE56" s="895"/>
      <c r="AF56" s="895"/>
      <c r="AG56" s="895"/>
      <c r="AH56" s="895"/>
      <c r="AI56" s="895"/>
      <c r="AJ56" s="895"/>
      <c r="AK56" s="895"/>
      <c r="AL56" s="895"/>
      <c r="AM56" s="895"/>
    </row>
    <row r="57" ht="13.5" customHeight="1">
      <c r="A57" s="604" t="b">
        <v>0</v>
      </c>
      <c r="B57" s="492"/>
      <c r="C57" s="492"/>
      <c r="D57" s="492"/>
      <c r="E57" s="492"/>
      <c r="F57" s="492"/>
      <c r="G57" s="617"/>
      <c r="H57" s="617"/>
      <c r="I57" s="617"/>
      <c r="J57" s="618"/>
      <c r="K57" s="618"/>
      <c r="L57" s="622"/>
      <c r="M57" s="610"/>
      <c r="N57" s="492"/>
      <c r="O57" s="610"/>
      <c r="P57" s="610"/>
      <c r="Q57" s="612"/>
      <c r="R57" s="613"/>
      <c r="S57" s="612"/>
      <c r="T57" s="612"/>
      <c r="U57" s="613"/>
      <c r="V57" s="612"/>
      <c r="W57" s="620"/>
      <c r="X57" s="742"/>
      <c r="Y57" s="742"/>
      <c r="Z57" s="742"/>
      <c r="AA57" s="742"/>
      <c r="AB57" s="742"/>
      <c r="AC57" s="742"/>
      <c r="AD57" s="742"/>
      <c r="AE57" s="742"/>
      <c r="AF57" s="742"/>
      <c r="AG57" s="742"/>
      <c r="AH57" s="742"/>
      <c r="AI57" s="742"/>
      <c r="AJ57" s="742"/>
      <c r="AK57" s="742"/>
      <c r="AL57" s="742"/>
      <c r="AM57" s="742"/>
    </row>
    <row r="58" ht="13.5" customHeight="1">
      <c r="A58" s="604" t="b">
        <v>0</v>
      </c>
      <c r="B58" s="492"/>
      <c r="C58" s="492"/>
      <c r="D58" s="492"/>
      <c r="E58" s="492"/>
      <c r="F58" s="492"/>
      <c r="G58" s="634"/>
      <c r="H58" s="634"/>
      <c r="I58" s="634"/>
      <c r="J58" s="618"/>
      <c r="K58" s="618"/>
      <c r="L58" s="622"/>
      <c r="M58" s="610"/>
      <c r="N58" s="492"/>
      <c r="O58" s="610"/>
      <c r="P58" s="610"/>
      <c r="Q58" s="612"/>
      <c r="R58" s="613"/>
      <c r="S58" s="612"/>
      <c r="T58" s="612"/>
      <c r="U58" s="613"/>
      <c r="V58" s="612"/>
      <c r="W58" s="620"/>
      <c r="X58" s="742"/>
      <c r="Y58" s="742"/>
      <c r="Z58" s="742"/>
      <c r="AA58" s="742"/>
      <c r="AB58" s="742"/>
      <c r="AC58" s="742"/>
      <c r="AD58" s="742"/>
      <c r="AE58" s="742"/>
      <c r="AF58" s="742"/>
      <c r="AG58" s="742"/>
      <c r="AH58" s="742"/>
      <c r="AI58" s="742"/>
      <c r="AJ58" s="742"/>
      <c r="AK58" s="742"/>
      <c r="AL58" s="742"/>
      <c r="AM58" s="742"/>
    </row>
    <row r="59" ht="13.5" customHeight="1">
      <c r="A59" s="604" t="b">
        <v>0</v>
      </c>
      <c r="B59" s="492"/>
      <c r="C59" s="492"/>
      <c r="D59" s="492"/>
      <c r="E59" s="492"/>
      <c r="F59" s="606"/>
      <c r="G59" s="617"/>
      <c r="H59" s="617"/>
      <c r="I59" s="617"/>
      <c r="J59" s="618"/>
      <c r="K59" s="618"/>
      <c r="L59" s="622"/>
      <c r="M59" s="610"/>
      <c r="N59" s="492"/>
      <c r="O59" s="610"/>
      <c r="P59" s="610"/>
      <c r="Q59" s="612"/>
      <c r="R59" s="613"/>
      <c r="S59" s="612"/>
      <c r="T59" s="612"/>
      <c r="U59" s="613"/>
      <c r="V59" s="612"/>
      <c r="W59" s="616"/>
      <c r="X59" s="895"/>
      <c r="Y59" s="895"/>
      <c r="Z59" s="895"/>
      <c r="AA59" s="895"/>
      <c r="AB59" s="895"/>
      <c r="AC59" s="895"/>
      <c r="AD59" s="895"/>
      <c r="AE59" s="895"/>
      <c r="AF59" s="895"/>
      <c r="AG59" s="895"/>
      <c r="AH59" s="895"/>
      <c r="AI59" s="895"/>
      <c r="AJ59" s="895"/>
      <c r="AK59" s="895"/>
      <c r="AL59" s="895"/>
      <c r="AM59" s="895"/>
    </row>
    <row r="60" ht="13.5" customHeight="1">
      <c r="A60" s="604" t="b">
        <v>0</v>
      </c>
      <c r="B60" s="492"/>
      <c r="C60" s="492"/>
      <c r="D60" s="492"/>
      <c r="E60" s="492"/>
      <c r="F60" s="633"/>
      <c r="G60" s="607"/>
      <c r="H60" s="492"/>
      <c r="I60" s="492"/>
      <c r="J60" s="618"/>
      <c r="K60" s="618"/>
      <c r="L60" s="622"/>
      <c r="M60" s="610"/>
      <c r="N60" s="492"/>
      <c r="O60" s="610"/>
      <c r="P60" s="610"/>
      <c r="Q60" s="612"/>
      <c r="R60" s="613"/>
      <c r="S60" s="612"/>
      <c r="T60" s="612"/>
      <c r="U60" s="613"/>
      <c r="V60" s="612"/>
      <c r="W60" s="620"/>
      <c r="X60" s="742"/>
      <c r="Y60" s="742"/>
      <c r="Z60" s="742"/>
      <c r="AA60" s="742"/>
      <c r="AB60" s="742"/>
      <c r="AC60" s="742"/>
      <c r="AD60" s="742"/>
      <c r="AE60" s="742"/>
      <c r="AF60" s="742"/>
      <c r="AG60" s="742"/>
      <c r="AH60" s="742"/>
      <c r="AI60" s="742"/>
      <c r="AJ60" s="742"/>
      <c r="AK60" s="742"/>
      <c r="AL60" s="742"/>
      <c r="AM60" s="742"/>
    </row>
    <row r="61" ht="13.5" customHeight="1">
      <c r="A61" s="604" t="b">
        <v>0</v>
      </c>
      <c r="B61" s="492"/>
      <c r="C61" s="492"/>
      <c r="D61" s="492"/>
      <c r="E61" s="492"/>
      <c r="F61" s="606"/>
      <c r="G61" s="607"/>
      <c r="H61" s="492"/>
      <c r="I61" s="492"/>
      <c r="J61" s="618"/>
      <c r="K61" s="618"/>
      <c r="L61" s="622"/>
      <c r="M61" s="610"/>
      <c r="N61" s="492"/>
      <c r="O61" s="610"/>
      <c r="P61" s="610"/>
      <c r="Q61" s="612"/>
      <c r="R61" s="610"/>
      <c r="S61" s="612"/>
      <c r="T61" s="612"/>
      <c r="U61" s="610"/>
      <c r="V61" s="612"/>
      <c r="W61" s="620"/>
      <c r="X61" s="742"/>
      <c r="Y61" s="742"/>
      <c r="Z61" s="742"/>
      <c r="AA61" s="742"/>
      <c r="AB61" s="742"/>
      <c r="AC61" s="742"/>
      <c r="AD61" s="742"/>
      <c r="AE61" s="742"/>
      <c r="AF61" s="742"/>
      <c r="AG61" s="742"/>
      <c r="AH61" s="742"/>
      <c r="AI61" s="742"/>
      <c r="AJ61" s="742"/>
      <c r="AK61" s="742"/>
      <c r="AL61" s="742"/>
      <c r="AM61" s="742"/>
    </row>
    <row r="62" ht="13.5" customHeight="1">
      <c r="A62" s="604" t="b">
        <v>0</v>
      </c>
      <c r="B62" s="492"/>
      <c r="C62" s="492"/>
      <c r="D62" s="492"/>
      <c r="E62" s="492"/>
      <c r="F62" s="606"/>
      <c r="G62" s="634"/>
      <c r="H62" s="629"/>
      <c r="I62" s="492"/>
      <c r="J62" s="618"/>
      <c r="K62" s="618"/>
      <c r="L62" s="622"/>
      <c r="M62" s="610"/>
      <c r="N62" s="669"/>
      <c r="O62" s="610"/>
      <c r="P62" s="610"/>
      <c r="Q62" s="612"/>
      <c r="R62" s="613"/>
      <c r="S62" s="612"/>
      <c r="T62" s="612"/>
      <c r="U62" s="613"/>
      <c r="V62" s="612"/>
      <c r="W62" s="616"/>
      <c r="X62" s="895"/>
      <c r="Y62" s="895"/>
      <c r="Z62" s="895"/>
      <c r="AA62" s="895"/>
      <c r="AB62" s="895"/>
      <c r="AC62" s="895"/>
      <c r="AD62" s="895"/>
      <c r="AE62" s="895"/>
      <c r="AF62" s="895"/>
      <c r="AG62" s="895"/>
      <c r="AH62" s="895"/>
      <c r="AI62" s="895"/>
      <c r="AJ62" s="895"/>
      <c r="AK62" s="895"/>
      <c r="AL62" s="895"/>
      <c r="AM62" s="895"/>
    </row>
    <row r="63" ht="13.5" customHeight="1">
      <c r="A63" s="604" t="b">
        <v>0</v>
      </c>
      <c r="B63" s="492"/>
      <c r="C63" s="492"/>
      <c r="D63" s="492"/>
      <c r="E63" s="492"/>
      <c r="F63" s="632"/>
      <c r="G63" s="617"/>
      <c r="H63" s="492"/>
      <c r="I63" s="492"/>
      <c r="J63" s="618"/>
      <c r="K63" s="618"/>
      <c r="L63" s="622"/>
      <c r="M63" s="610"/>
      <c r="N63" s="626"/>
      <c r="O63" s="610"/>
      <c r="P63" s="610"/>
      <c r="Q63" s="612"/>
      <c r="R63" s="613"/>
      <c r="S63" s="612"/>
      <c r="T63" s="612"/>
      <c r="U63" s="613"/>
      <c r="V63" s="612"/>
      <c r="W63" s="616"/>
      <c r="X63" s="895"/>
      <c r="Y63" s="895"/>
      <c r="Z63" s="895"/>
      <c r="AA63" s="895"/>
      <c r="AB63" s="895"/>
      <c r="AC63" s="895"/>
      <c r="AD63" s="895"/>
      <c r="AE63" s="895"/>
      <c r="AF63" s="895"/>
      <c r="AG63" s="895"/>
      <c r="AH63" s="895"/>
      <c r="AI63" s="895"/>
      <c r="AJ63" s="895"/>
      <c r="AK63" s="895"/>
      <c r="AL63" s="895"/>
      <c r="AM63" s="895"/>
    </row>
    <row r="64" ht="13.5" customHeight="1">
      <c r="A64" s="604" t="b">
        <v>0</v>
      </c>
      <c r="B64" s="492"/>
      <c r="C64" s="492"/>
      <c r="D64" s="492"/>
      <c r="E64" s="492"/>
      <c r="F64" s="633"/>
      <c r="G64" s="634"/>
      <c r="H64" s="629"/>
      <c r="I64" s="492"/>
      <c r="J64" s="618"/>
      <c r="K64" s="618"/>
      <c r="L64" s="622"/>
      <c r="M64" s="610"/>
      <c r="N64" s="669"/>
      <c r="O64" s="610"/>
      <c r="P64" s="610"/>
      <c r="Q64" s="612"/>
      <c r="R64" s="613"/>
      <c r="S64" s="612"/>
      <c r="T64" s="612"/>
      <c r="U64" s="613"/>
      <c r="V64" s="612"/>
      <c r="W64" s="616"/>
      <c r="X64" s="895"/>
      <c r="Y64" s="895"/>
      <c r="Z64" s="895"/>
      <c r="AA64" s="895"/>
      <c r="AB64" s="895"/>
      <c r="AC64" s="895"/>
      <c r="AD64" s="895"/>
      <c r="AE64" s="895"/>
      <c r="AF64" s="895"/>
      <c r="AG64" s="895"/>
      <c r="AH64" s="895"/>
      <c r="AI64" s="895"/>
      <c r="AJ64" s="895"/>
      <c r="AK64" s="895"/>
      <c r="AL64" s="895"/>
      <c r="AM64" s="895"/>
    </row>
    <row r="65" ht="13.5" customHeight="1">
      <c r="A65" s="604" t="b">
        <v>0</v>
      </c>
      <c r="B65" s="492"/>
      <c r="C65" s="492"/>
      <c r="D65" s="492"/>
      <c r="E65" s="492"/>
      <c r="F65" s="632"/>
      <c r="G65" s="617"/>
      <c r="H65" s="492"/>
      <c r="I65" s="492"/>
      <c r="J65" s="618"/>
      <c r="K65" s="618"/>
      <c r="L65" s="622"/>
      <c r="M65" s="610"/>
      <c r="N65" s="626"/>
      <c r="O65" s="610"/>
      <c r="P65" s="610"/>
      <c r="Q65" s="612"/>
      <c r="R65" s="613"/>
      <c r="S65" s="612"/>
      <c r="T65" s="612"/>
      <c r="U65" s="613"/>
      <c r="V65" s="612"/>
      <c r="W65" s="616"/>
      <c r="X65" s="895"/>
      <c r="Y65" s="895"/>
      <c r="Z65" s="895"/>
      <c r="AA65" s="895"/>
      <c r="AB65" s="895"/>
      <c r="AC65" s="895"/>
      <c r="AD65" s="895"/>
      <c r="AE65" s="895"/>
      <c r="AF65" s="895"/>
      <c r="AG65" s="895"/>
      <c r="AH65" s="895"/>
      <c r="AI65" s="895"/>
      <c r="AJ65" s="895"/>
      <c r="AK65" s="895"/>
      <c r="AL65" s="895"/>
      <c r="AM65" s="895"/>
    </row>
    <row r="66" ht="13.5" customHeight="1">
      <c r="A66" s="604" t="b">
        <v>0</v>
      </c>
      <c r="B66" s="492"/>
      <c r="C66" s="492"/>
      <c r="D66" s="492"/>
      <c r="E66" s="492"/>
      <c r="F66" s="628"/>
      <c r="G66" s="617"/>
      <c r="H66" s="492"/>
      <c r="I66" s="492"/>
      <c r="J66" s="618"/>
      <c r="K66" s="618"/>
      <c r="L66" s="622"/>
      <c r="M66" s="1624"/>
      <c r="N66" s="669"/>
      <c r="O66" s="610"/>
      <c r="P66" s="610"/>
      <c r="Q66" s="612"/>
      <c r="R66" s="613"/>
      <c r="S66" s="612"/>
      <c r="T66" s="612"/>
      <c r="U66" s="615"/>
      <c r="V66" s="612"/>
      <c r="W66" s="492"/>
      <c r="X66" s="715"/>
      <c r="Y66" s="715"/>
      <c r="Z66" s="715"/>
      <c r="AA66" s="715"/>
      <c r="AB66" s="715"/>
      <c r="AC66" s="715"/>
      <c r="AD66" s="715"/>
      <c r="AE66" s="715"/>
      <c r="AF66" s="715"/>
      <c r="AG66" s="715"/>
      <c r="AH66" s="715"/>
      <c r="AI66" s="715"/>
      <c r="AJ66" s="715"/>
      <c r="AK66" s="715"/>
      <c r="AL66" s="715"/>
      <c r="AM66" s="715"/>
    </row>
    <row r="67" ht="13.5" customHeight="1">
      <c r="A67" s="604" t="b">
        <v>0</v>
      </c>
      <c r="B67" s="492"/>
      <c r="C67" s="492"/>
      <c r="D67" s="492"/>
      <c r="E67" s="492"/>
      <c r="F67" s="606"/>
      <c r="G67" s="617"/>
      <c r="H67" s="492"/>
      <c r="I67" s="492"/>
      <c r="J67" s="618"/>
      <c r="K67" s="618"/>
      <c r="L67" s="622"/>
      <c r="M67" s="610"/>
      <c r="N67" s="492"/>
      <c r="O67" s="610"/>
      <c r="P67" s="610"/>
      <c r="Q67" s="612"/>
      <c r="R67" s="610"/>
      <c r="S67" s="612"/>
      <c r="T67" s="612"/>
      <c r="U67" s="610"/>
      <c r="V67" s="612"/>
      <c r="W67" s="620"/>
      <c r="X67" s="742"/>
      <c r="Y67" s="742"/>
      <c r="Z67" s="742"/>
      <c r="AA67" s="742"/>
      <c r="AB67" s="742"/>
      <c r="AC67" s="742"/>
      <c r="AD67" s="742"/>
      <c r="AE67" s="742"/>
      <c r="AF67" s="742"/>
      <c r="AG67" s="742"/>
      <c r="AH67" s="742"/>
      <c r="AI67" s="742"/>
      <c r="AJ67" s="742"/>
      <c r="AK67" s="742"/>
      <c r="AL67" s="742"/>
      <c r="AM67" s="742"/>
    </row>
    <row r="68" ht="13.5" customHeight="1">
      <c r="A68" s="604" t="b">
        <v>0</v>
      </c>
      <c r="B68" s="492"/>
      <c r="C68" s="492"/>
      <c r="D68" s="492"/>
      <c r="E68" s="492"/>
      <c r="F68" s="606"/>
      <c r="G68" s="607"/>
      <c r="H68" s="492"/>
      <c r="I68" s="492"/>
      <c r="J68" s="618"/>
      <c r="K68" s="618"/>
      <c r="L68" s="622"/>
      <c r="M68" s="610"/>
      <c r="N68" s="492"/>
      <c r="O68" s="610"/>
      <c r="P68" s="610"/>
      <c r="Q68" s="612"/>
      <c r="R68" s="613"/>
      <c r="S68" s="612"/>
      <c r="T68" s="612"/>
      <c r="U68" s="613"/>
      <c r="V68" s="612"/>
      <c r="W68" s="620"/>
      <c r="X68" s="742"/>
      <c r="Y68" s="742"/>
      <c r="Z68" s="742"/>
      <c r="AA68" s="742"/>
      <c r="AB68" s="742"/>
      <c r="AC68" s="742"/>
      <c r="AD68" s="742"/>
      <c r="AE68" s="742"/>
      <c r="AF68" s="742"/>
      <c r="AG68" s="742"/>
      <c r="AH68" s="742"/>
      <c r="AI68" s="742"/>
      <c r="AJ68" s="742"/>
      <c r="AK68" s="742"/>
      <c r="AL68" s="742"/>
      <c r="AM68" s="742"/>
    </row>
    <row r="69" ht="13.5" customHeight="1">
      <c r="A69" s="604" t="b">
        <v>0</v>
      </c>
      <c r="B69" s="492"/>
      <c r="C69" s="492"/>
      <c r="D69" s="492"/>
      <c r="E69" s="492"/>
      <c r="F69" s="606"/>
      <c r="G69" s="617"/>
      <c r="H69" s="492"/>
      <c r="I69" s="492"/>
      <c r="J69" s="618"/>
      <c r="K69" s="618"/>
      <c r="L69" s="622"/>
      <c r="M69" s="613"/>
      <c r="N69" s="613"/>
      <c r="O69" s="610"/>
      <c r="P69" s="610"/>
      <c r="Q69" s="612"/>
      <c r="R69" s="613"/>
      <c r="S69" s="612"/>
      <c r="T69" s="612"/>
      <c r="U69" s="613"/>
      <c r="V69" s="612"/>
      <c r="W69" s="620"/>
      <c r="X69" s="742"/>
      <c r="Y69" s="742"/>
      <c r="Z69" s="742"/>
      <c r="AA69" s="742"/>
      <c r="AB69" s="742"/>
      <c r="AC69" s="742"/>
      <c r="AD69" s="742"/>
      <c r="AE69" s="742"/>
      <c r="AF69" s="742"/>
      <c r="AG69" s="742"/>
      <c r="AH69" s="742"/>
      <c r="AI69" s="742"/>
      <c r="AJ69" s="742"/>
      <c r="AK69" s="742"/>
      <c r="AL69" s="742"/>
      <c r="AM69" s="742"/>
    </row>
    <row r="70" ht="13.5" customHeight="1">
      <c r="A70" s="604" t="b">
        <v>0</v>
      </c>
      <c r="B70" s="475"/>
      <c r="C70" s="475"/>
      <c r="D70" s="492"/>
      <c r="E70" s="492"/>
      <c r="F70" s="606"/>
      <c r="G70" s="655"/>
      <c r="H70" s="492"/>
      <c r="I70" s="492"/>
      <c r="J70" s="618"/>
      <c r="K70" s="618"/>
      <c r="L70" s="622"/>
      <c r="M70" s="610"/>
      <c r="N70" s="492"/>
      <c r="O70" s="610"/>
      <c r="P70" s="610"/>
      <c r="Q70" s="612"/>
      <c r="R70" s="613"/>
      <c r="S70" s="612"/>
      <c r="T70" s="612"/>
      <c r="U70" s="613"/>
      <c r="V70" s="612"/>
      <c r="W70" s="620"/>
      <c r="X70" s="742"/>
      <c r="Y70" s="742"/>
      <c r="Z70" s="742"/>
      <c r="AA70" s="742"/>
      <c r="AB70" s="742"/>
      <c r="AC70" s="742"/>
      <c r="AD70" s="742"/>
      <c r="AE70" s="742"/>
      <c r="AF70" s="742"/>
      <c r="AG70" s="742"/>
      <c r="AH70" s="742"/>
      <c r="AI70" s="742"/>
      <c r="AJ70" s="742"/>
      <c r="AK70" s="742"/>
      <c r="AL70" s="742"/>
      <c r="AM70" s="742"/>
    </row>
    <row r="71" ht="13.5" customHeight="1">
      <c r="A71" s="604" t="b">
        <v>0</v>
      </c>
      <c r="B71" s="475"/>
      <c r="C71" s="475"/>
      <c r="D71" s="492"/>
      <c r="E71" s="649"/>
      <c r="F71" s="606"/>
      <c r="G71" s="617"/>
      <c r="H71" s="492"/>
      <c r="I71" s="492"/>
      <c r="J71" s="618"/>
      <c r="K71" s="618"/>
      <c r="L71" s="622"/>
      <c r="M71" s="610"/>
      <c r="N71" s="492"/>
      <c r="O71" s="610"/>
      <c r="P71" s="610"/>
      <c r="Q71" s="612"/>
      <c r="R71" s="610"/>
      <c r="S71" s="612"/>
      <c r="T71" s="612"/>
      <c r="U71" s="613"/>
      <c r="V71" s="612"/>
      <c r="W71" s="620"/>
      <c r="X71" s="742"/>
      <c r="Y71" s="742"/>
      <c r="Z71" s="742"/>
      <c r="AA71" s="742"/>
      <c r="AB71" s="742"/>
      <c r="AC71" s="742"/>
      <c r="AD71" s="742"/>
      <c r="AE71" s="742"/>
      <c r="AF71" s="742"/>
      <c r="AG71" s="742"/>
      <c r="AH71" s="742"/>
      <c r="AI71" s="742"/>
      <c r="AJ71" s="742"/>
      <c r="AK71" s="742"/>
      <c r="AL71" s="742"/>
      <c r="AM71" s="742"/>
    </row>
    <row r="72" ht="13.5" customHeight="1">
      <c r="A72" s="604" t="b">
        <v>0</v>
      </c>
      <c r="B72" s="475"/>
      <c r="C72" s="475"/>
      <c r="D72" s="492"/>
      <c r="E72" s="492"/>
      <c r="F72" s="606"/>
      <c r="G72" s="617"/>
      <c r="H72" s="492"/>
      <c r="I72" s="492"/>
      <c r="J72" s="623"/>
      <c r="K72" s="623"/>
      <c r="L72" s="624"/>
      <c r="M72" s="610"/>
      <c r="N72" s="475"/>
      <c r="O72" s="611"/>
      <c r="P72" s="610"/>
      <c r="Q72" s="612"/>
      <c r="R72" s="613"/>
      <c r="S72" s="612"/>
      <c r="T72" s="612"/>
      <c r="U72" s="613"/>
      <c r="V72" s="612"/>
      <c r="W72" s="620"/>
      <c r="X72" s="742"/>
      <c r="Y72" s="742"/>
      <c r="Z72" s="742"/>
      <c r="AA72" s="742"/>
      <c r="AB72" s="742"/>
      <c r="AC72" s="742"/>
      <c r="AD72" s="742"/>
      <c r="AE72" s="742"/>
      <c r="AF72" s="742"/>
      <c r="AG72" s="742"/>
      <c r="AH72" s="742"/>
      <c r="AI72" s="742"/>
      <c r="AJ72" s="742"/>
      <c r="AK72" s="742"/>
      <c r="AL72" s="742"/>
      <c r="AM72" s="742"/>
    </row>
    <row r="73" ht="13.5" customHeight="1">
      <c r="A73" s="604" t="b">
        <v>0</v>
      </c>
      <c r="B73" s="475"/>
      <c r="C73" s="475"/>
      <c r="D73" s="492"/>
      <c r="E73" s="492"/>
      <c r="F73" s="606"/>
      <c r="G73" s="695"/>
      <c r="H73" s="492"/>
      <c r="I73" s="492"/>
      <c r="J73" s="618"/>
      <c r="K73" s="618"/>
      <c r="L73" s="622"/>
      <c r="M73" s="610"/>
      <c r="N73" s="492"/>
      <c r="O73" s="610"/>
      <c r="P73" s="610"/>
      <c r="Q73" s="612"/>
      <c r="R73" s="610"/>
      <c r="S73" s="612"/>
      <c r="T73" s="612"/>
      <c r="U73" s="613"/>
      <c r="V73" s="612"/>
      <c r="W73" s="616"/>
      <c r="X73" s="895"/>
      <c r="Y73" s="895"/>
      <c r="Z73" s="895"/>
      <c r="AA73" s="895"/>
      <c r="AB73" s="895"/>
      <c r="AC73" s="895"/>
      <c r="AD73" s="895"/>
      <c r="AE73" s="895"/>
      <c r="AF73" s="895"/>
      <c r="AG73" s="895"/>
      <c r="AH73" s="895"/>
      <c r="AI73" s="895"/>
      <c r="AJ73" s="895"/>
      <c r="AK73" s="895"/>
      <c r="AL73" s="895"/>
      <c r="AM73" s="895"/>
    </row>
    <row r="74" ht="13.5" customHeight="1">
      <c r="A74" s="604" t="b">
        <v>0</v>
      </c>
      <c r="B74" s="475"/>
      <c r="C74" s="475"/>
      <c r="D74" s="492"/>
      <c r="E74" s="492"/>
      <c r="F74" s="606"/>
      <c r="G74" s="617"/>
      <c r="H74" s="492"/>
      <c r="I74" s="492"/>
      <c r="J74" s="618"/>
      <c r="K74" s="618"/>
      <c r="L74" s="622"/>
      <c r="M74" s="610"/>
      <c r="N74" s="492"/>
      <c r="O74" s="610"/>
      <c r="P74" s="610"/>
      <c r="Q74" s="612"/>
      <c r="R74" s="613"/>
      <c r="S74" s="612"/>
      <c r="T74" s="612"/>
      <c r="U74" s="613"/>
      <c r="V74" s="612"/>
      <c r="W74" s="620"/>
      <c r="X74" s="742"/>
      <c r="Y74" s="742"/>
      <c r="Z74" s="742"/>
      <c r="AA74" s="742"/>
      <c r="AB74" s="742"/>
      <c r="AC74" s="742"/>
      <c r="AD74" s="742"/>
      <c r="AE74" s="742"/>
      <c r="AF74" s="742"/>
      <c r="AG74" s="742"/>
      <c r="AH74" s="742"/>
      <c r="AI74" s="742"/>
      <c r="AJ74" s="742"/>
      <c r="AK74" s="742"/>
      <c r="AL74" s="742"/>
      <c r="AM74" s="742"/>
    </row>
    <row r="75" ht="13.5" customHeight="1">
      <c r="A75" s="604" t="b">
        <v>0</v>
      </c>
      <c r="B75" s="475"/>
      <c r="C75" s="475"/>
      <c r="D75" s="492"/>
      <c r="E75" s="492"/>
      <c r="F75" s="606"/>
      <c r="G75" s="617"/>
      <c r="H75" s="492"/>
      <c r="I75" s="492"/>
      <c r="J75" s="618"/>
      <c r="K75" s="618"/>
      <c r="L75" s="622"/>
      <c r="M75" s="613"/>
      <c r="N75" s="613"/>
      <c r="O75" s="610"/>
      <c r="P75" s="610"/>
      <c r="Q75" s="612"/>
      <c r="R75" s="613"/>
      <c r="S75" s="612"/>
      <c r="T75" s="612"/>
      <c r="U75" s="613"/>
      <c r="V75" s="612"/>
      <c r="W75" s="616"/>
      <c r="X75" s="895"/>
      <c r="Y75" s="895"/>
      <c r="Z75" s="895"/>
      <c r="AA75" s="895"/>
      <c r="AB75" s="895"/>
      <c r="AC75" s="895"/>
      <c r="AD75" s="895"/>
      <c r="AE75" s="895"/>
      <c r="AF75" s="895"/>
      <c r="AG75" s="895"/>
      <c r="AH75" s="895"/>
      <c r="AI75" s="895"/>
      <c r="AJ75" s="895"/>
      <c r="AK75" s="895"/>
      <c r="AL75" s="895"/>
      <c r="AM75" s="895"/>
    </row>
    <row r="76" ht="13.5" customHeight="1">
      <c r="A76" s="604" t="b">
        <v>0</v>
      </c>
      <c r="B76" s="475"/>
      <c r="C76" s="475"/>
      <c r="D76" s="492"/>
      <c r="E76" s="492"/>
      <c r="F76" s="606"/>
      <c r="G76" s="617"/>
      <c r="H76" s="492"/>
      <c r="I76" s="492"/>
      <c r="J76" s="618"/>
      <c r="K76" s="618"/>
      <c r="L76" s="622"/>
      <c r="M76" s="610"/>
      <c r="N76" s="492"/>
      <c r="O76" s="611"/>
      <c r="P76" s="611"/>
      <c r="Q76" s="612"/>
      <c r="R76" s="613"/>
      <c r="S76" s="612"/>
      <c r="T76" s="612"/>
      <c r="U76" s="615"/>
      <c r="V76" s="612"/>
      <c r="W76" s="620"/>
      <c r="X76" s="742"/>
      <c r="Y76" s="742"/>
      <c r="Z76" s="742"/>
      <c r="AA76" s="742"/>
      <c r="AB76" s="742"/>
      <c r="AC76" s="742"/>
      <c r="AD76" s="742"/>
      <c r="AE76" s="742"/>
      <c r="AF76" s="742"/>
      <c r="AG76" s="742"/>
      <c r="AH76" s="742"/>
      <c r="AI76" s="742"/>
      <c r="AJ76" s="742"/>
      <c r="AK76" s="742"/>
      <c r="AL76" s="742"/>
      <c r="AM76" s="742"/>
    </row>
    <row r="77" ht="13.5" customHeight="1">
      <c r="A77" s="604" t="b">
        <v>0</v>
      </c>
      <c r="B77" s="475"/>
      <c r="C77" s="475"/>
      <c r="D77" s="492"/>
      <c r="E77" s="492"/>
      <c r="F77" s="606"/>
      <c r="G77" s="617"/>
      <c r="H77" s="492"/>
      <c r="I77" s="492"/>
      <c r="J77" s="618"/>
      <c r="K77" s="618"/>
      <c r="L77" s="622"/>
      <c r="M77" s="610"/>
      <c r="N77" s="492"/>
      <c r="O77" s="610"/>
      <c r="P77" s="610"/>
      <c r="Q77" s="612"/>
      <c r="R77" s="613"/>
      <c r="S77" s="612"/>
      <c r="T77" s="612"/>
      <c r="U77" s="613"/>
      <c r="V77" s="612"/>
      <c r="W77" s="620"/>
      <c r="X77" s="742"/>
      <c r="Y77" s="742"/>
      <c r="Z77" s="742"/>
      <c r="AA77" s="742"/>
      <c r="AB77" s="742"/>
      <c r="AC77" s="742"/>
      <c r="AD77" s="742"/>
      <c r="AE77" s="742"/>
      <c r="AF77" s="742"/>
      <c r="AG77" s="742"/>
      <c r="AH77" s="742"/>
      <c r="AI77" s="742"/>
      <c r="AJ77" s="742"/>
      <c r="AK77" s="742"/>
      <c r="AL77" s="742"/>
      <c r="AM77" s="742"/>
    </row>
    <row r="78" ht="13.5" customHeight="1">
      <c r="A78" s="604" t="b">
        <v>0</v>
      </c>
      <c r="B78" s="475"/>
      <c r="C78" s="475"/>
      <c r="D78" s="492"/>
      <c r="E78" s="492"/>
      <c r="F78" s="606"/>
      <c r="G78" s="617"/>
      <c r="H78" s="492"/>
      <c r="I78" s="492"/>
      <c r="J78" s="623"/>
      <c r="K78" s="623"/>
      <c r="L78" s="624"/>
      <c r="M78" s="610"/>
      <c r="N78" s="492"/>
      <c r="O78" s="610"/>
      <c r="P78" s="610"/>
      <c r="Q78" s="612"/>
      <c r="R78" s="610"/>
      <c r="S78" s="612"/>
      <c r="T78" s="612"/>
      <c r="U78" s="610"/>
      <c r="V78" s="612"/>
      <c r="W78" s="620"/>
      <c r="X78" s="742"/>
      <c r="Y78" s="742"/>
      <c r="Z78" s="742"/>
      <c r="AA78" s="742"/>
      <c r="AB78" s="742"/>
      <c r="AC78" s="742"/>
      <c r="AD78" s="742"/>
      <c r="AE78" s="742"/>
      <c r="AF78" s="742"/>
      <c r="AG78" s="742"/>
      <c r="AH78" s="742"/>
      <c r="AI78" s="742"/>
      <c r="AJ78" s="742"/>
      <c r="AK78" s="742"/>
      <c r="AL78" s="742"/>
      <c r="AM78" s="742"/>
    </row>
    <row r="79" ht="13.5" customHeight="1">
      <c r="A79" s="604" t="b">
        <v>0</v>
      </c>
      <c r="B79" s="475"/>
      <c r="C79" s="475"/>
      <c r="D79" s="492"/>
      <c r="E79" s="492"/>
      <c r="F79" s="606"/>
      <c r="G79" s="617"/>
      <c r="H79" s="492"/>
      <c r="I79" s="492"/>
      <c r="J79" s="618"/>
      <c r="K79" s="618"/>
      <c r="L79" s="622"/>
      <c r="M79" s="625"/>
      <c r="N79" s="626"/>
      <c r="O79" s="610"/>
      <c r="P79" s="610"/>
      <c r="Q79" s="612"/>
      <c r="R79" s="613"/>
      <c r="S79" s="612"/>
      <c r="T79" s="612"/>
      <c r="U79" s="613"/>
      <c r="V79" s="612"/>
      <c r="W79" s="620"/>
      <c r="X79" s="742"/>
      <c r="Y79" s="742"/>
      <c r="Z79" s="742"/>
      <c r="AA79" s="742"/>
      <c r="AB79" s="742"/>
      <c r="AC79" s="742"/>
      <c r="AD79" s="742"/>
      <c r="AE79" s="742"/>
      <c r="AF79" s="742"/>
      <c r="AG79" s="742"/>
      <c r="AH79" s="742"/>
      <c r="AI79" s="742"/>
      <c r="AJ79" s="742"/>
      <c r="AK79" s="742"/>
      <c r="AL79" s="742"/>
      <c r="AM79" s="742"/>
    </row>
    <row r="80" ht="13.5" customHeight="1">
      <c r="A80" s="604" t="b">
        <v>0</v>
      </c>
      <c r="B80" s="475"/>
      <c r="C80" s="475"/>
      <c r="D80" s="492"/>
      <c r="E80" s="492"/>
      <c r="F80" s="606"/>
      <c r="G80" s="617"/>
      <c r="H80" s="492"/>
      <c r="I80" s="492"/>
      <c r="J80" s="618"/>
      <c r="K80" s="618"/>
      <c r="L80" s="622"/>
      <c r="M80" s="610"/>
      <c r="N80" s="492"/>
      <c r="O80" s="611"/>
      <c r="P80" s="611"/>
      <c r="Q80" s="612"/>
      <c r="R80" s="613"/>
      <c r="S80" s="612"/>
      <c r="T80" s="612"/>
      <c r="U80" s="615"/>
      <c r="V80" s="612"/>
      <c r="W80" s="620"/>
      <c r="X80" s="742"/>
      <c r="Y80" s="742"/>
      <c r="Z80" s="742"/>
      <c r="AA80" s="742"/>
      <c r="AB80" s="742"/>
      <c r="AC80" s="742"/>
      <c r="AD80" s="742"/>
      <c r="AE80" s="742"/>
      <c r="AF80" s="742"/>
      <c r="AG80" s="742"/>
      <c r="AH80" s="742"/>
      <c r="AI80" s="742"/>
      <c r="AJ80" s="742"/>
      <c r="AK80" s="742"/>
      <c r="AL80" s="742"/>
      <c r="AM80" s="742"/>
    </row>
    <row r="81" ht="13.5" customHeight="1">
      <c r="A81" s="604" t="b">
        <v>0</v>
      </c>
      <c r="B81" s="475"/>
      <c r="C81" s="475"/>
      <c r="D81" s="492"/>
      <c r="E81" s="492"/>
      <c r="F81" s="606"/>
      <c r="G81" s="617"/>
      <c r="H81" s="492"/>
      <c r="I81" s="492"/>
      <c r="J81" s="618"/>
      <c r="K81" s="618"/>
      <c r="L81" s="622"/>
      <c r="M81" s="613"/>
      <c r="N81" s="475"/>
      <c r="O81" s="610"/>
      <c r="P81" s="610"/>
      <c r="Q81" s="612"/>
      <c r="R81" s="613"/>
      <c r="S81" s="612"/>
      <c r="T81" s="612"/>
      <c r="U81" s="613"/>
      <c r="V81" s="612"/>
      <c r="W81" s="620"/>
      <c r="X81" s="742"/>
      <c r="Y81" s="742"/>
      <c r="Z81" s="742"/>
      <c r="AA81" s="742"/>
      <c r="AB81" s="742"/>
      <c r="AC81" s="742"/>
      <c r="AD81" s="742"/>
      <c r="AE81" s="742"/>
      <c r="AF81" s="742"/>
      <c r="AG81" s="742"/>
      <c r="AH81" s="742"/>
      <c r="AI81" s="742"/>
      <c r="AJ81" s="742"/>
      <c r="AK81" s="742"/>
      <c r="AL81" s="742"/>
      <c r="AM81" s="742"/>
    </row>
    <row r="82" ht="13.5" customHeight="1">
      <c r="A82" s="604" t="b">
        <v>0</v>
      </c>
      <c r="B82" s="475"/>
      <c r="C82" s="475"/>
      <c r="D82" s="492"/>
      <c r="E82" s="492"/>
      <c r="F82" s="606"/>
      <c r="G82" s="617"/>
      <c r="H82" s="492"/>
      <c r="I82" s="492"/>
      <c r="J82" s="618"/>
      <c r="K82" s="618"/>
      <c r="L82" s="622"/>
      <c r="M82" s="613"/>
      <c r="N82" s="613"/>
      <c r="O82" s="610"/>
      <c r="P82" s="610"/>
      <c r="Q82" s="612"/>
      <c r="R82" s="613"/>
      <c r="S82" s="612"/>
      <c r="T82" s="612"/>
      <c r="U82" s="613"/>
      <c r="V82" s="612"/>
      <c r="W82" s="620"/>
      <c r="X82" s="742"/>
      <c r="Y82" s="742"/>
      <c r="Z82" s="742"/>
      <c r="AA82" s="742"/>
      <c r="AB82" s="742"/>
      <c r="AC82" s="742"/>
      <c r="AD82" s="742"/>
      <c r="AE82" s="742"/>
      <c r="AF82" s="742"/>
      <c r="AG82" s="742"/>
      <c r="AH82" s="742"/>
      <c r="AI82" s="742"/>
      <c r="AJ82" s="742"/>
      <c r="AK82" s="742"/>
      <c r="AL82" s="742"/>
      <c r="AM82" s="742"/>
    </row>
    <row r="83" ht="13.5" customHeight="1">
      <c r="A83" s="604" t="b">
        <v>0</v>
      </c>
      <c r="B83" s="475"/>
      <c r="C83" s="475"/>
      <c r="D83" s="629"/>
      <c r="E83" s="645"/>
      <c r="F83" s="606"/>
      <c r="G83" s="617"/>
      <c r="H83" s="492"/>
      <c r="I83" s="492"/>
      <c r="J83" s="623"/>
      <c r="K83" s="623"/>
      <c r="L83" s="624"/>
      <c r="M83" s="610"/>
      <c r="N83" s="492"/>
      <c r="O83" s="610"/>
      <c r="P83" s="610"/>
      <c r="Q83" s="612"/>
      <c r="R83" s="610"/>
      <c r="S83" s="612"/>
      <c r="T83" s="612"/>
      <c r="U83" s="610"/>
      <c r="V83" s="612"/>
      <c r="W83" s="475"/>
      <c r="X83" s="463"/>
      <c r="Y83" s="463"/>
      <c r="Z83" s="463"/>
      <c r="AA83" s="463"/>
      <c r="AB83" s="463"/>
      <c r="AC83" s="463"/>
      <c r="AD83" s="463"/>
      <c r="AE83" s="463"/>
      <c r="AF83" s="463"/>
      <c r="AG83" s="463"/>
      <c r="AH83" s="463"/>
      <c r="AI83" s="463"/>
      <c r="AJ83" s="463"/>
      <c r="AK83" s="463"/>
      <c r="AL83" s="463"/>
      <c r="AM83" s="463"/>
    </row>
    <row r="84" ht="13.5" customHeight="1">
      <c r="A84" s="604" t="b">
        <v>0</v>
      </c>
      <c r="B84" s="492"/>
      <c r="C84" s="492"/>
      <c r="D84" s="492"/>
      <c r="E84" s="492"/>
      <c r="F84" s="606"/>
      <c r="G84" s="617"/>
      <c r="H84" s="492"/>
      <c r="I84" s="492"/>
      <c r="J84" s="618"/>
      <c r="K84" s="618"/>
      <c r="L84" s="622"/>
      <c r="M84" s="613"/>
      <c r="N84" s="613"/>
      <c r="O84" s="610"/>
      <c r="P84" s="610"/>
      <c r="Q84" s="612"/>
      <c r="R84" s="613"/>
      <c r="S84" s="612"/>
      <c r="T84" s="612"/>
      <c r="U84" s="613"/>
      <c r="V84" s="612"/>
      <c r="W84" s="616"/>
      <c r="X84" s="895"/>
      <c r="Y84" s="895"/>
      <c r="Z84" s="895"/>
      <c r="AA84" s="895"/>
      <c r="AB84" s="895"/>
      <c r="AC84" s="895"/>
      <c r="AD84" s="895"/>
      <c r="AE84" s="895"/>
      <c r="AF84" s="895"/>
      <c r="AG84" s="895"/>
      <c r="AH84" s="895"/>
      <c r="AI84" s="895"/>
      <c r="AJ84" s="895"/>
      <c r="AK84" s="895"/>
      <c r="AL84" s="895"/>
      <c r="AM84" s="895"/>
    </row>
    <row r="85" ht="13.5" customHeight="1">
      <c r="A85" s="604" t="b">
        <v>0</v>
      </c>
      <c r="B85" s="475"/>
      <c r="C85" s="475"/>
      <c r="D85" s="629"/>
      <c r="E85" s="492"/>
      <c r="F85" s="606"/>
      <c r="G85" s="617"/>
      <c r="H85" s="492"/>
      <c r="I85" s="492"/>
      <c r="J85" s="608"/>
      <c r="K85" s="608"/>
      <c r="L85" s="609"/>
      <c r="M85" s="610"/>
      <c r="N85" s="492"/>
      <c r="O85" s="610"/>
      <c r="P85" s="610"/>
      <c r="Q85" s="612"/>
      <c r="R85" s="613"/>
      <c r="S85" s="612"/>
      <c r="T85" s="612"/>
      <c r="U85" s="615"/>
      <c r="V85" s="612"/>
      <c r="W85" s="620"/>
      <c r="X85" s="742"/>
      <c r="Y85" s="742"/>
      <c r="Z85" s="742"/>
      <c r="AA85" s="742"/>
      <c r="AB85" s="742"/>
      <c r="AC85" s="742"/>
      <c r="AD85" s="742"/>
      <c r="AE85" s="742"/>
      <c r="AF85" s="742"/>
      <c r="AG85" s="742"/>
      <c r="AH85" s="742"/>
      <c r="AI85" s="742"/>
      <c r="AJ85" s="742"/>
      <c r="AK85" s="742"/>
      <c r="AL85" s="742"/>
      <c r="AM85" s="742"/>
    </row>
    <row r="86" ht="13.5" customHeight="1">
      <c r="A86" s="604" t="b">
        <v>0</v>
      </c>
      <c r="B86" s="475"/>
      <c r="C86" s="475"/>
      <c r="D86" s="492"/>
      <c r="E86" s="492"/>
      <c r="F86" s="606"/>
      <c r="G86" s="672"/>
      <c r="H86" s="671"/>
      <c r="I86" s="671"/>
      <c r="J86" s="618"/>
      <c r="K86" s="618"/>
      <c r="L86" s="622"/>
      <c r="M86" s="613"/>
      <c r="N86" s="613"/>
      <c r="O86" s="610"/>
      <c r="P86" s="610"/>
      <c r="Q86" s="612"/>
      <c r="R86" s="613"/>
      <c r="S86" s="612"/>
      <c r="T86" s="612"/>
      <c r="U86" s="613"/>
      <c r="V86" s="612"/>
      <c r="W86" s="620"/>
      <c r="X86" s="742"/>
      <c r="Y86" s="742"/>
      <c r="Z86" s="742"/>
      <c r="AA86" s="742"/>
      <c r="AB86" s="742"/>
      <c r="AC86" s="742"/>
      <c r="AD86" s="742"/>
      <c r="AE86" s="742"/>
      <c r="AF86" s="742"/>
      <c r="AG86" s="742"/>
      <c r="AH86" s="742"/>
      <c r="AI86" s="742"/>
      <c r="AJ86" s="742"/>
      <c r="AK86" s="742"/>
      <c r="AL86" s="742"/>
      <c r="AM86" s="742"/>
    </row>
    <row r="87" ht="13.5" customHeight="1">
      <c r="A87" s="604" t="b">
        <v>0</v>
      </c>
      <c r="B87" s="475"/>
      <c r="C87" s="475"/>
      <c r="D87" s="629"/>
      <c r="E87" s="629"/>
      <c r="F87" s="628"/>
      <c r="G87" s="672"/>
      <c r="H87" s="671"/>
      <c r="I87" s="492"/>
      <c r="J87" s="618"/>
      <c r="K87" s="618"/>
      <c r="L87" s="622"/>
      <c r="M87" s="610"/>
      <c r="N87" s="492"/>
      <c r="O87" s="610"/>
      <c r="P87" s="610"/>
      <c r="Q87" s="612"/>
      <c r="R87" s="613"/>
      <c r="S87" s="612"/>
      <c r="T87" s="612"/>
      <c r="U87" s="613"/>
      <c r="V87" s="612"/>
      <c r="W87" s="620"/>
      <c r="X87" s="742"/>
      <c r="Y87" s="742"/>
      <c r="Z87" s="742"/>
      <c r="AA87" s="742"/>
      <c r="AB87" s="742"/>
      <c r="AC87" s="742"/>
      <c r="AD87" s="742"/>
      <c r="AE87" s="742"/>
      <c r="AF87" s="742"/>
      <c r="AG87" s="742"/>
      <c r="AH87" s="742"/>
      <c r="AI87" s="742"/>
      <c r="AJ87" s="742"/>
      <c r="AK87" s="742"/>
      <c r="AL87" s="742"/>
      <c r="AM87" s="742"/>
    </row>
    <row r="88" ht="13.5" customHeight="1">
      <c r="A88" s="604" t="b">
        <v>0</v>
      </c>
      <c r="B88" s="475"/>
      <c r="C88" s="475"/>
      <c r="D88" s="492"/>
      <c r="E88" s="492"/>
      <c r="F88" s="606"/>
      <c r="G88" s="672"/>
      <c r="H88" s="671"/>
      <c r="I88" s="671"/>
      <c r="J88" s="618"/>
      <c r="K88" s="618"/>
      <c r="L88" s="622"/>
      <c r="M88" s="613"/>
      <c r="N88" s="613"/>
      <c r="O88" s="610"/>
      <c r="P88" s="610"/>
      <c r="Q88" s="612"/>
      <c r="R88" s="613"/>
      <c r="S88" s="612"/>
      <c r="T88" s="612"/>
      <c r="U88" s="613"/>
      <c r="V88" s="612"/>
      <c r="W88" s="620"/>
      <c r="X88" s="742"/>
      <c r="Y88" s="742"/>
      <c r="Z88" s="742"/>
      <c r="AA88" s="742"/>
      <c r="AB88" s="742"/>
      <c r="AC88" s="742"/>
      <c r="AD88" s="742"/>
      <c r="AE88" s="742"/>
      <c r="AF88" s="742"/>
      <c r="AG88" s="742"/>
      <c r="AH88" s="742"/>
      <c r="AI88" s="742"/>
      <c r="AJ88" s="742"/>
      <c r="AK88" s="742"/>
      <c r="AL88" s="742"/>
      <c r="AM88" s="742"/>
    </row>
    <row r="89" ht="13.5" customHeight="1">
      <c r="A89" s="604" t="b">
        <v>0</v>
      </c>
      <c r="B89" s="475"/>
      <c r="C89" s="475"/>
      <c r="D89" s="492"/>
      <c r="E89" s="492"/>
      <c r="F89" s="606"/>
      <c r="G89" s="617"/>
      <c r="H89" s="492"/>
      <c r="I89" s="492"/>
      <c r="J89" s="618"/>
      <c r="K89" s="618"/>
      <c r="L89" s="622"/>
      <c r="M89" s="610"/>
      <c r="N89" s="492"/>
      <c r="O89" s="610"/>
      <c r="P89" s="610"/>
      <c r="Q89" s="612"/>
      <c r="R89" s="610"/>
      <c r="S89" s="612"/>
      <c r="T89" s="612"/>
      <c r="U89" s="610"/>
      <c r="V89" s="612"/>
      <c r="W89" s="475"/>
      <c r="X89" s="463"/>
      <c r="Y89" s="463"/>
      <c r="Z89" s="463"/>
      <c r="AA89" s="463"/>
      <c r="AB89" s="463"/>
      <c r="AC89" s="463"/>
      <c r="AD89" s="463"/>
      <c r="AE89" s="463"/>
      <c r="AF89" s="463"/>
      <c r="AG89" s="463"/>
      <c r="AH89" s="463"/>
      <c r="AI89" s="463"/>
      <c r="AJ89" s="463"/>
      <c r="AK89" s="463"/>
      <c r="AL89" s="463"/>
      <c r="AM89" s="463"/>
    </row>
    <row r="90" ht="13.5" customHeight="1">
      <c r="A90" s="604" t="b">
        <v>0</v>
      </c>
      <c r="B90" s="475"/>
      <c r="C90" s="475"/>
      <c r="D90" s="492"/>
      <c r="E90" s="492"/>
      <c r="F90" s="606"/>
      <c r="G90" s="672"/>
      <c r="H90" s="679"/>
      <c r="I90" s="671"/>
      <c r="J90" s="618"/>
      <c r="K90" s="618"/>
      <c r="L90" s="622"/>
      <c r="M90" s="613"/>
      <c r="N90" s="613"/>
      <c r="O90" s="610"/>
      <c r="P90" s="610"/>
      <c r="Q90" s="612"/>
      <c r="R90" s="613"/>
      <c r="S90" s="612"/>
      <c r="T90" s="612"/>
      <c r="U90" s="613"/>
      <c r="V90" s="612"/>
      <c r="W90" s="620"/>
      <c r="X90" s="742"/>
      <c r="Y90" s="742"/>
      <c r="Z90" s="742"/>
      <c r="AA90" s="742"/>
      <c r="AB90" s="742"/>
      <c r="AC90" s="742"/>
      <c r="AD90" s="742"/>
      <c r="AE90" s="742"/>
      <c r="AF90" s="742"/>
      <c r="AG90" s="742"/>
      <c r="AH90" s="742"/>
      <c r="AI90" s="742"/>
      <c r="AJ90" s="742"/>
      <c r="AK90" s="742"/>
      <c r="AL90" s="742"/>
      <c r="AM90" s="742"/>
    </row>
    <row r="91" ht="13.5" customHeight="1">
      <c r="A91" s="604" t="b">
        <v>0</v>
      </c>
      <c r="B91" s="475"/>
      <c r="C91" s="475"/>
      <c r="D91" s="492"/>
      <c r="E91" s="492"/>
      <c r="F91" s="606"/>
      <c r="G91" s="617"/>
      <c r="H91" s="492"/>
      <c r="I91" s="492"/>
      <c r="J91" s="618"/>
      <c r="K91" s="618"/>
      <c r="L91" s="622"/>
      <c r="M91" s="610"/>
      <c r="N91" s="492"/>
      <c r="O91" s="610"/>
      <c r="P91" s="610"/>
      <c r="Q91" s="612"/>
      <c r="R91" s="613"/>
      <c r="S91" s="612"/>
      <c r="T91" s="612"/>
      <c r="U91" s="613"/>
      <c r="V91" s="612"/>
      <c r="W91" s="620"/>
      <c r="X91" s="742"/>
      <c r="Y91" s="742"/>
      <c r="Z91" s="742"/>
      <c r="AA91" s="742"/>
      <c r="AB91" s="742"/>
      <c r="AC91" s="742"/>
      <c r="AD91" s="742"/>
      <c r="AE91" s="742"/>
      <c r="AF91" s="742"/>
      <c r="AG91" s="742"/>
      <c r="AH91" s="742"/>
      <c r="AI91" s="742"/>
      <c r="AJ91" s="742"/>
      <c r="AK91" s="742"/>
      <c r="AL91" s="742"/>
      <c r="AM91" s="742"/>
    </row>
    <row r="92" ht="13.5" customHeight="1">
      <c r="A92" s="604" t="b">
        <v>0</v>
      </c>
      <c r="B92" s="475"/>
      <c r="C92" s="492"/>
      <c r="D92" s="492"/>
      <c r="E92" s="492"/>
      <c r="F92" s="606"/>
      <c r="G92" s="680"/>
      <c r="H92" s="671"/>
      <c r="I92" s="671"/>
      <c r="J92" s="618"/>
      <c r="K92" s="618"/>
      <c r="L92" s="622"/>
      <c r="M92" s="613"/>
      <c r="N92" s="613"/>
      <c r="O92" s="610"/>
      <c r="P92" s="610"/>
      <c r="Q92" s="612"/>
      <c r="R92" s="613"/>
      <c r="S92" s="612"/>
      <c r="T92" s="612"/>
      <c r="U92" s="613"/>
      <c r="V92" s="612"/>
      <c r="W92" s="620"/>
      <c r="X92" s="742"/>
      <c r="Y92" s="742"/>
      <c r="Z92" s="742"/>
      <c r="AA92" s="742"/>
      <c r="AB92" s="742"/>
      <c r="AC92" s="742"/>
      <c r="AD92" s="742"/>
      <c r="AE92" s="742"/>
      <c r="AF92" s="742"/>
      <c r="AG92" s="742"/>
      <c r="AH92" s="742"/>
      <c r="AI92" s="742"/>
      <c r="AJ92" s="742"/>
      <c r="AK92" s="742"/>
      <c r="AL92" s="742"/>
      <c r="AM92" s="742"/>
    </row>
    <row r="93" ht="13.5" customHeight="1">
      <c r="A93" s="604" t="b">
        <v>0</v>
      </c>
      <c r="B93" s="475"/>
      <c r="C93" s="475"/>
      <c r="D93" s="492"/>
      <c r="E93" s="492"/>
      <c r="F93" s="606"/>
      <c r="G93" s="607"/>
      <c r="H93" s="492"/>
      <c r="I93" s="492"/>
      <c r="J93" s="618"/>
      <c r="K93" s="618"/>
      <c r="L93" s="622"/>
      <c r="M93" s="610"/>
      <c r="N93" s="492"/>
      <c r="O93" s="610"/>
      <c r="P93" s="610"/>
      <c r="Q93" s="612"/>
      <c r="R93" s="610"/>
      <c r="S93" s="612"/>
      <c r="T93" s="612"/>
      <c r="U93" s="610"/>
      <c r="V93" s="612"/>
      <c r="W93" s="620"/>
      <c r="X93" s="742"/>
      <c r="Y93" s="742"/>
      <c r="Z93" s="742"/>
      <c r="AA93" s="742"/>
      <c r="AB93" s="742"/>
      <c r="AC93" s="742"/>
      <c r="AD93" s="742"/>
      <c r="AE93" s="742"/>
      <c r="AF93" s="742"/>
      <c r="AG93" s="742"/>
      <c r="AH93" s="742"/>
      <c r="AI93" s="742"/>
      <c r="AJ93" s="742"/>
      <c r="AK93" s="742"/>
      <c r="AL93" s="742"/>
      <c r="AM93" s="742"/>
    </row>
    <row r="94" ht="13.5" customHeight="1">
      <c r="A94" s="604" t="b">
        <v>0</v>
      </c>
      <c r="B94" s="492"/>
      <c r="C94" s="492"/>
      <c r="D94" s="492"/>
      <c r="E94" s="492"/>
      <c r="F94" s="606"/>
      <c r="G94" s="617"/>
      <c r="H94" s="492"/>
      <c r="I94" s="492"/>
      <c r="J94" s="618"/>
      <c r="K94" s="618"/>
      <c r="L94" s="622"/>
      <c r="M94" s="613"/>
      <c r="N94" s="613"/>
      <c r="O94" s="610"/>
      <c r="P94" s="610"/>
      <c r="Q94" s="612"/>
      <c r="R94" s="613"/>
      <c r="S94" s="612"/>
      <c r="T94" s="612"/>
      <c r="U94" s="613"/>
      <c r="V94" s="612"/>
      <c r="W94" s="620"/>
      <c r="X94" s="742"/>
      <c r="Y94" s="742"/>
      <c r="Z94" s="742"/>
      <c r="AA94" s="742"/>
      <c r="AB94" s="742"/>
      <c r="AC94" s="742"/>
      <c r="AD94" s="742"/>
      <c r="AE94" s="742"/>
      <c r="AF94" s="742"/>
      <c r="AG94" s="742"/>
      <c r="AH94" s="742"/>
      <c r="AI94" s="742"/>
      <c r="AJ94" s="742"/>
      <c r="AK94" s="742"/>
      <c r="AL94" s="742"/>
      <c r="AM94" s="742"/>
    </row>
    <row r="95" ht="13.5" customHeight="1">
      <c r="A95" s="604" t="b">
        <v>0</v>
      </c>
      <c r="B95" s="475"/>
      <c r="C95" s="475"/>
      <c r="D95" s="492"/>
      <c r="E95" s="492"/>
      <c r="F95" s="628"/>
      <c r="G95" s="617"/>
      <c r="H95" s="492"/>
      <c r="I95" s="492"/>
      <c r="J95" s="618"/>
      <c r="K95" s="618"/>
      <c r="L95" s="622"/>
      <c r="M95" s="618"/>
      <c r="N95" s="475"/>
      <c r="O95" s="610"/>
      <c r="P95" s="610"/>
      <c r="Q95" s="612"/>
      <c r="R95" s="681"/>
      <c r="S95" s="612"/>
      <c r="T95" s="612"/>
      <c r="U95" s="611"/>
      <c r="V95" s="612"/>
      <c r="W95" s="620"/>
      <c r="X95" s="742"/>
      <c r="Y95" s="742"/>
      <c r="Z95" s="742"/>
      <c r="AA95" s="742"/>
      <c r="AB95" s="742"/>
      <c r="AC95" s="742"/>
      <c r="AD95" s="742"/>
      <c r="AE95" s="742"/>
      <c r="AF95" s="742"/>
      <c r="AG95" s="742"/>
      <c r="AH95" s="742"/>
      <c r="AI95" s="742"/>
      <c r="AJ95" s="742"/>
      <c r="AK95" s="742"/>
      <c r="AL95" s="742"/>
      <c r="AM95" s="742"/>
    </row>
    <row r="96" ht="13.5" customHeight="1">
      <c r="A96" s="604" t="b">
        <v>0</v>
      </c>
      <c r="B96" s="475"/>
      <c r="C96" s="475"/>
      <c r="D96" s="492"/>
      <c r="E96" s="492"/>
      <c r="F96" s="606"/>
      <c r="G96" s="617"/>
      <c r="H96" s="492"/>
      <c r="I96" s="492"/>
      <c r="J96" s="608"/>
      <c r="K96" s="608"/>
      <c r="L96" s="609"/>
      <c r="M96" s="610"/>
      <c r="N96" s="492"/>
      <c r="O96" s="627"/>
      <c r="P96" s="627"/>
      <c r="Q96" s="612"/>
      <c r="R96" s="613"/>
      <c r="S96" s="612"/>
      <c r="T96" s="612"/>
      <c r="U96" s="613"/>
      <c r="V96" s="612"/>
      <c r="W96" s="620"/>
      <c r="X96" s="742"/>
      <c r="Y96" s="742"/>
      <c r="Z96" s="742"/>
      <c r="AA96" s="742"/>
      <c r="AB96" s="742"/>
      <c r="AC96" s="742"/>
      <c r="AD96" s="742"/>
      <c r="AE96" s="742"/>
      <c r="AF96" s="742"/>
      <c r="AG96" s="742"/>
      <c r="AH96" s="742"/>
      <c r="AI96" s="742"/>
      <c r="AJ96" s="742"/>
      <c r="AK96" s="742"/>
      <c r="AL96" s="742"/>
      <c r="AM96" s="742"/>
    </row>
    <row r="97" ht="13.5" customHeight="1">
      <c r="A97" s="604" t="b">
        <v>0</v>
      </c>
      <c r="B97" s="475"/>
      <c r="C97" s="475"/>
      <c r="D97" s="629"/>
      <c r="E97" s="629"/>
      <c r="F97" s="606"/>
      <c r="G97" s="617"/>
      <c r="H97" s="492"/>
      <c r="I97" s="492"/>
      <c r="J97" s="618"/>
      <c r="K97" s="618"/>
      <c r="L97" s="622"/>
      <c r="M97" s="610"/>
      <c r="N97" s="492"/>
      <c r="O97" s="610"/>
      <c r="P97" s="610"/>
      <c r="Q97" s="612"/>
      <c r="R97" s="613"/>
      <c r="S97" s="612"/>
      <c r="T97" s="612"/>
      <c r="U97" s="613"/>
      <c r="V97" s="612"/>
      <c r="W97" s="620"/>
      <c r="X97" s="742"/>
      <c r="Y97" s="742"/>
      <c r="Z97" s="742"/>
      <c r="AA97" s="742"/>
      <c r="AB97" s="742"/>
      <c r="AC97" s="742"/>
      <c r="AD97" s="742"/>
      <c r="AE97" s="742"/>
      <c r="AF97" s="742"/>
      <c r="AG97" s="742"/>
      <c r="AH97" s="742"/>
      <c r="AI97" s="742"/>
      <c r="AJ97" s="742"/>
      <c r="AK97" s="742"/>
      <c r="AL97" s="742"/>
      <c r="AM97" s="742"/>
    </row>
    <row r="98" ht="13.5" customHeight="1">
      <c r="A98" s="604" t="b">
        <v>0</v>
      </c>
      <c r="B98" s="492"/>
      <c r="C98" s="492"/>
      <c r="D98" s="492"/>
      <c r="E98" s="492"/>
      <c r="F98" s="606"/>
      <c r="G98" s="672"/>
      <c r="H98" s="671"/>
      <c r="I98" s="492"/>
      <c r="J98" s="618"/>
      <c r="K98" s="618"/>
      <c r="L98" s="622"/>
      <c r="M98" s="613"/>
      <c r="N98" s="492"/>
      <c r="O98" s="610"/>
      <c r="P98" s="610"/>
      <c r="Q98" s="612"/>
      <c r="R98" s="613"/>
      <c r="S98" s="612"/>
      <c r="T98" s="612"/>
      <c r="U98" s="613"/>
      <c r="V98" s="612"/>
      <c r="W98" s="616"/>
      <c r="X98" s="895"/>
      <c r="Y98" s="895"/>
      <c r="Z98" s="895"/>
      <c r="AA98" s="895"/>
      <c r="AB98" s="895"/>
      <c r="AC98" s="895"/>
      <c r="AD98" s="895"/>
      <c r="AE98" s="895"/>
      <c r="AF98" s="895"/>
      <c r="AG98" s="895"/>
      <c r="AH98" s="895"/>
      <c r="AI98" s="895"/>
      <c r="AJ98" s="895"/>
      <c r="AK98" s="895"/>
      <c r="AL98" s="895"/>
      <c r="AM98" s="895"/>
    </row>
    <row r="99" ht="13.5" customHeight="1">
      <c r="A99" s="604" t="b">
        <v>0</v>
      </c>
      <c r="B99" s="492"/>
      <c r="C99" s="492"/>
      <c r="D99" s="629"/>
      <c r="E99" s="492"/>
      <c r="F99" s="606"/>
      <c r="G99" s="617"/>
      <c r="H99" s="492"/>
      <c r="I99" s="492"/>
      <c r="J99" s="618"/>
      <c r="K99" s="618"/>
      <c r="L99" s="622"/>
      <c r="M99" s="610"/>
      <c r="N99" s="492"/>
      <c r="O99" s="610"/>
      <c r="P99" s="610"/>
      <c r="Q99" s="612"/>
      <c r="R99" s="613"/>
      <c r="S99" s="612"/>
      <c r="T99" s="612"/>
      <c r="U99" s="615"/>
      <c r="V99" s="612"/>
      <c r="W99" s="620"/>
      <c r="X99" s="742"/>
      <c r="Y99" s="742"/>
      <c r="Z99" s="742"/>
      <c r="AA99" s="742"/>
      <c r="AB99" s="742"/>
      <c r="AC99" s="742"/>
      <c r="AD99" s="742"/>
      <c r="AE99" s="742"/>
      <c r="AF99" s="742"/>
      <c r="AG99" s="742"/>
      <c r="AH99" s="742"/>
      <c r="AI99" s="742"/>
      <c r="AJ99" s="742"/>
      <c r="AK99" s="742"/>
      <c r="AL99" s="742"/>
      <c r="AM99" s="742"/>
    </row>
    <row r="100" ht="13.5" customHeight="1">
      <c r="A100" s="604" t="b">
        <v>0</v>
      </c>
      <c r="B100" s="492"/>
      <c r="C100" s="492"/>
      <c r="D100" s="492"/>
      <c r="E100" s="492"/>
      <c r="F100" s="632"/>
      <c r="G100" s="682"/>
      <c r="H100" s="492"/>
      <c r="I100" s="492"/>
      <c r="J100" s="618"/>
      <c r="K100" s="618"/>
      <c r="L100" s="622"/>
      <c r="M100" s="610"/>
      <c r="N100" s="492"/>
      <c r="O100" s="610"/>
      <c r="P100" s="610"/>
      <c r="Q100" s="612"/>
      <c r="R100" s="613"/>
      <c r="S100" s="612"/>
      <c r="T100" s="612"/>
      <c r="U100" s="613"/>
      <c r="V100" s="612"/>
      <c r="W100" s="616"/>
      <c r="X100" s="895"/>
      <c r="Y100" s="895"/>
      <c r="Z100" s="895"/>
      <c r="AA100" s="895"/>
      <c r="AB100" s="895"/>
      <c r="AC100" s="895"/>
      <c r="AD100" s="895"/>
      <c r="AE100" s="895"/>
      <c r="AF100" s="895"/>
      <c r="AG100" s="895"/>
      <c r="AH100" s="895"/>
      <c r="AI100" s="895"/>
      <c r="AJ100" s="895"/>
      <c r="AK100" s="895"/>
      <c r="AL100" s="895"/>
      <c r="AM100" s="895"/>
    </row>
    <row r="101" ht="13.5" customHeight="1">
      <c r="A101" s="604" t="b">
        <v>0</v>
      </c>
      <c r="B101" s="475"/>
      <c r="C101" s="475"/>
      <c r="D101" s="629"/>
      <c r="E101" s="645"/>
      <c r="F101" s="628"/>
      <c r="G101" s="617"/>
      <c r="H101" s="626"/>
      <c r="I101" s="690"/>
      <c r="J101" s="691"/>
      <c r="K101" s="691"/>
      <c r="L101" s="692"/>
      <c r="M101" s="610"/>
      <c r="N101" s="492"/>
      <c r="O101" s="610"/>
      <c r="P101" s="610"/>
      <c r="Q101" s="612"/>
      <c r="R101" s="683"/>
      <c r="S101" s="612"/>
      <c r="T101" s="612"/>
      <c r="U101" s="613"/>
      <c r="V101" s="612"/>
      <c r="W101" s="684"/>
      <c r="X101" s="1642"/>
      <c r="Y101" s="1642"/>
      <c r="Z101" s="1642"/>
      <c r="AA101" s="1642"/>
      <c r="AB101" s="1642"/>
      <c r="AC101" s="1642"/>
      <c r="AD101" s="1642"/>
      <c r="AE101" s="1642"/>
      <c r="AF101" s="1642"/>
      <c r="AG101" s="1642"/>
      <c r="AH101" s="1642"/>
      <c r="AI101" s="1642"/>
      <c r="AJ101" s="1642"/>
      <c r="AK101" s="1642"/>
      <c r="AL101" s="1642"/>
      <c r="AM101" s="1642"/>
    </row>
    <row r="102" ht="13.5" customHeight="1">
      <c r="A102" s="604" t="b">
        <v>0</v>
      </c>
      <c r="B102" s="475"/>
      <c r="C102" s="475"/>
      <c r="D102" s="605"/>
      <c r="E102" s="690"/>
      <c r="F102" s="685"/>
      <c r="G102" s="492"/>
      <c r="H102" s="492"/>
      <c r="I102" s="492"/>
      <c r="J102" s="618"/>
      <c r="K102" s="618"/>
      <c r="L102" s="622"/>
      <c r="M102" s="610"/>
      <c r="N102" s="492"/>
      <c r="O102" s="610"/>
      <c r="P102" s="610"/>
      <c r="Q102" s="612"/>
      <c r="R102" s="613"/>
      <c r="S102" s="612"/>
      <c r="T102" s="612"/>
      <c r="U102" s="613"/>
      <c r="V102" s="612"/>
      <c r="W102" s="620"/>
      <c r="X102" s="742"/>
      <c r="Y102" s="742"/>
      <c r="Z102" s="742"/>
      <c r="AA102" s="742"/>
      <c r="AB102" s="742"/>
      <c r="AC102" s="742"/>
      <c r="AD102" s="742"/>
      <c r="AE102" s="742"/>
      <c r="AF102" s="742"/>
      <c r="AG102" s="742"/>
      <c r="AH102" s="742"/>
      <c r="AI102" s="742"/>
      <c r="AJ102" s="742"/>
      <c r="AK102" s="742"/>
      <c r="AL102" s="742"/>
      <c r="AM102" s="742"/>
    </row>
    <row r="103" ht="13.5" customHeight="1">
      <c r="A103" s="604" t="b">
        <v>0</v>
      </c>
      <c r="B103" s="475"/>
      <c r="C103" s="475"/>
      <c r="D103" s="492"/>
      <c r="E103" s="649"/>
      <c r="F103" s="606"/>
      <c r="G103" s="607"/>
      <c r="H103" s="492"/>
      <c r="I103" s="492"/>
      <c r="J103" s="618"/>
      <c r="K103" s="618"/>
      <c r="L103" s="622"/>
      <c r="M103" s="610"/>
      <c r="N103" s="492"/>
      <c r="O103" s="610"/>
      <c r="P103" s="610"/>
      <c r="Q103" s="612"/>
      <c r="R103" s="613"/>
      <c r="S103" s="612"/>
      <c r="T103" s="612"/>
      <c r="U103" s="613"/>
      <c r="V103" s="612"/>
      <c r="W103" s="616"/>
      <c r="X103" s="895"/>
      <c r="Y103" s="895"/>
      <c r="Z103" s="895"/>
      <c r="AA103" s="895"/>
      <c r="AB103" s="895"/>
      <c r="AC103" s="895"/>
      <c r="AD103" s="895"/>
      <c r="AE103" s="895"/>
      <c r="AF103" s="895"/>
      <c r="AG103" s="895"/>
      <c r="AH103" s="895"/>
      <c r="AI103" s="895"/>
      <c r="AJ103" s="895"/>
      <c r="AK103" s="895"/>
      <c r="AL103" s="895"/>
      <c r="AM103" s="895"/>
    </row>
    <row r="104" ht="13.5" customHeight="1">
      <c r="A104" s="604" t="b">
        <v>0</v>
      </c>
      <c r="B104" s="475"/>
      <c r="C104" s="475"/>
      <c r="D104" s="605"/>
      <c r="E104" s="690"/>
      <c r="F104" s="606"/>
      <c r="G104" s="492"/>
      <c r="H104" s="492"/>
      <c r="I104" s="492"/>
      <c r="J104" s="618"/>
      <c r="K104" s="618"/>
      <c r="L104" s="622"/>
      <c r="M104" s="613"/>
      <c r="N104" s="684"/>
      <c r="O104" s="625"/>
      <c r="P104" s="625"/>
      <c r="Q104" s="612"/>
      <c r="R104" s="683"/>
      <c r="S104" s="612"/>
      <c r="T104" s="612"/>
      <c r="U104" s="683"/>
      <c r="V104" s="612"/>
      <c r="W104" s="684"/>
      <c r="X104" s="1642"/>
      <c r="Y104" s="1642"/>
      <c r="Z104" s="1642"/>
      <c r="AA104" s="1642"/>
      <c r="AB104" s="1642"/>
      <c r="AC104" s="1642"/>
      <c r="AD104" s="1642"/>
      <c r="AE104" s="1642"/>
      <c r="AF104" s="1642"/>
      <c r="AG104" s="1642"/>
      <c r="AH104" s="1642"/>
      <c r="AI104" s="1642"/>
      <c r="AJ104" s="1642"/>
      <c r="AK104" s="1642"/>
      <c r="AL104" s="1642"/>
      <c r="AM104" s="1642"/>
    </row>
    <row r="105" ht="13.5" customHeight="1">
      <c r="A105" s="604" t="b">
        <v>0</v>
      </c>
      <c r="B105" s="475"/>
      <c r="C105" s="475"/>
      <c r="D105" s="605"/>
      <c r="E105" s="690"/>
      <c r="F105" s="606"/>
      <c r="G105" s="617"/>
      <c r="H105" s="492"/>
      <c r="I105" s="492"/>
      <c r="J105" s="618"/>
      <c r="K105" s="618"/>
      <c r="L105" s="622"/>
      <c r="M105" s="610"/>
      <c r="N105" s="492"/>
      <c r="O105" s="610"/>
      <c r="P105" s="610"/>
      <c r="Q105" s="612"/>
      <c r="R105" s="613"/>
      <c r="S105" s="612"/>
      <c r="T105" s="612"/>
      <c r="U105" s="613"/>
      <c r="V105" s="612"/>
      <c r="W105" s="492"/>
      <c r="X105" s="715"/>
      <c r="Y105" s="715"/>
      <c r="Z105" s="715"/>
      <c r="AA105" s="715"/>
      <c r="AB105" s="715"/>
      <c r="AC105" s="715"/>
      <c r="AD105" s="715"/>
      <c r="AE105" s="715"/>
      <c r="AF105" s="715"/>
      <c r="AG105" s="715"/>
      <c r="AH105" s="715"/>
      <c r="AI105" s="715"/>
      <c r="AJ105" s="715"/>
      <c r="AK105" s="715"/>
      <c r="AL105" s="715"/>
      <c r="AM105" s="715"/>
    </row>
    <row r="106" ht="13.5" customHeight="1">
      <c r="A106" s="604" t="b">
        <v>0</v>
      </c>
      <c r="B106" s="475"/>
      <c r="C106" s="475"/>
      <c r="D106" s="492"/>
      <c r="E106" s="492"/>
      <c r="F106" s="606"/>
      <c r="G106" s="617"/>
      <c r="H106" s="492"/>
      <c r="I106" s="492"/>
      <c r="J106" s="618"/>
      <c r="K106" s="618"/>
      <c r="L106" s="622"/>
      <c r="M106" s="610"/>
      <c r="N106" s="492"/>
      <c r="O106" s="610"/>
      <c r="P106" s="610"/>
      <c r="Q106" s="612"/>
      <c r="R106" s="610"/>
      <c r="S106" s="612"/>
      <c r="T106" s="612"/>
      <c r="U106" s="615"/>
      <c r="V106" s="612"/>
      <c r="W106" s="620"/>
      <c r="X106" s="742"/>
      <c r="Y106" s="742"/>
      <c r="Z106" s="742"/>
      <c r="AA106" s="742"/>
      <c r="AB106" s="742"/>
      <c r="AC106" s="742"/>
      <c r="AD106" s="742"/>
      <c r="AE106" s="742"/>
      <c r="AF106" s="742"/>
      <c r="AG106" s="742"/>
      <c r="AH106" s="742"/>
      <c r="AI106" s="742"/>
      <c r="AJ106" s="742"/>
      <c r="AK106" s="742"/>
      <c r="AL106" s="742"/>
      <c r="AM106" s="742"/>
    </row>
    <row r="107" ht="13.5" customHeight="1">
      <c r="A107" s="604" t="b">
        <v>0</v>
      </c>
      <c r="B107" s="475"/>
      <c r="C107" s="475"/>
      <c r="D107" s="492"/>
      <c r="E107" s="492"/>
      <c r="F107" s="606"/>
      <c r="G107" s="492"/>
      <c r="H107" s="492"/>
      <c r="I107" s="492"/>
      <c r="J107" s="618"/>
      <c r="K107" s="618"/>
      <c r="L107" s="622"/>
      <c r="M107" s="610"/>
      <c r="N107" s="492"/>
      <c r="O107" s="610"/>
      <c r="P107" s="610"/>
      <c r="Q107" s="612"/>
      <c r="R107" s="613"/>
      <c r="S107" s="612"/>
      <c r="T107" s="612"/>
      <c r="U107" s="613"/>
      <c r="V107" s="612"/>
      <c r="W107" s="475"/>
      <c r="X107" s="463"/>
      <c r="Y107" s="463"/>
      <c r="Z107" s="463"/>
      <c r="AA107" s="463"/>
      <c r="AB107" s="463"/>
      <c r="AC107" s="463"/>
      <c r="AD107" s="463"/>
      <c r="AE107" s="463"/>
      <c r="AF107" s="463"/>
      <c r="AG107" s="463"/>
      <c r="AH107" s="463"/>
      <c r="AI107" s="463"/>
      <c r="AJ107" s="463"/>
      <c r="AK107" s="463"/>
      <c r="AL107" s="463"/>
      <c r="AM107" s="463"/>
    </row>
    <row r="108" ht="13.5" customHeight="1">
      <c r="A108" s="604" t="b">
        <v>0</v>
      </c>
      <c r="B108" s="492"/>
      <c r="C108" s="492"/>
      <c r="D108" s="492"/>
      <c r="E108" s="492"/>
      <c r="F108" s="670"/>
      <c r="G108" s="617"/>
      <c r="H108" s="492"/>
      <c r="I108" s="492"/>
      <c r="J108" s="618"/>
      <c r="K108" s="618"/>
      <c r="L108" s="622"/>
      <c r="M108" s="613"/>
      <c r="N108" s="492"/>
      <c r="O108" s="610"/>
      <c r="P108" s="610"/>
      <c r="Q108" s="612"/>
      <c r="R108" s="613"/>
      <c r="S108" s="612"/>
      <c r="T108" s="612"/>
      <c r="U108" s="613"/>
      <c r="V108" s="612"/>
      <c r="W108" s="616"/>
      <c r="X108" s="895"/>
      <c r="Y108" s="895"/>
      <c r="Z108" s="895"/>
      <c r="AA108" s="895"/>
      <c r="AB108" s="895"/>
      <c r="AC108" s="895"/>
      <c r="AD108" s="895"/>
      <c r="AE108" s="895"/>
      <c r="AF108" s="895"/>
      <c r="AG108" s="895"/>
      <c r="AH108" s="895"/>
      <c r="AI108" s="895"/>
      <c r="AJ108" s="895"/>
      <c r="AK108" s="895"/>
      <c r="AL108" s="895"/>
      <c r="AM108" s="895"/>
    </row>
    <row r="109" ht="13.5" customHeight="1">
      <c r="A109" s="604" t="b">
        <v>0</v>
      </c>
      <c r="B109" s="475"/>
      <c r="C109" s="475"/>
      <c r="D109" s="629"/>
      <c r="E109" s="492"/>
      <c r="F109" s="606"/>
      <c r="G109" s="607"/>
      <c r="H109" s="492"/>
      <c r="I109" s="492"/>
      <c r="J109" s="618"/>
      <c r="K109" s="618"/>
      <c r="L109" s="622"/>
      <c r="M109" s="610"/>
      <c r="N109" s="492"/>
      <c r="O109" s="610"/>
      <c r="P109" s="610"/>
      <c r="Q109" s="612"/>
      <c r="R109" s="613"/>
      <c r="S109" s="612"/>
      <c r="T109" s="612"/>
      <c r="U109" s="613"/>
      <c r="V109" s="612"/>
      <c r="W109" s="492"/>
      <c r="X109" s="715"/>
      <c r="Y109" s="715"/>
      <c r="Z109" s="715"/>
      <c r="AA109" s="715"/>
      <c r="AB109" s="715"/>
      <c r="AC109" s="715"/>
      <c r="AD109" s="715"/>
      <c r="AE109" s="715"/>
      <c r="AF109" s="715"/>
      <c r="AG109" s="715"/>
      <c r="AH109" s="715"/>
      <c r="AI109" s="715"/>
      <c r="AJ109" s="715"/>
      <c r="AK109" s="715"/>
      <c r="AL109" s="715"/>
      <c r="AM109" s="715"/>
    </row>
    <row r="110" ht="13.5" customHeight="1">
      <c r="A110" s="604" t="b">
        <v>0</v>
      </c>
      <c r="B110" s="475"/>
      <c r="C110" s="475"/>
      <c r="D110" s="492"/>
      <c r="E110" s="649"/>
      <c r="F110" s="606"/>
      <c r="G110" s="617"/>
      <c r="H110" s="492"/>
      <c r="I110" s="492"/>
      <c r="J110" s="618"/>
      <c r="K110" s="618"/>
      <c r="L110" s="622"/>
      <c r="M110" s="610"/>
      <c r="N110" s="492"/>
      <c r="O110" s="610"/>
      <c r="P110" s="610"/>
      <c r="Q110" s="612"/>
      <c r="R110" s="610"/>
      <c r="S110" s="612"/>
      <c r="T110" s="612"/>
      <c r="U110" s="610"/>
      <c r="V110" s="612"/>
      <c r="W110" s="616"/>
      <c r="X110" s="895"/>
      <c r="Y110" s="895"/>
      <c r="Z110" s="895"/>
      <c r="AA110" s="895"/>
      <c r="AB110" s="895"/>
      <c r="AC110" s="895"/>
      <c r="AD110" s="895"/>
      <c r="AE110" s="895"/>
      <c r="AF110" s="895"/>
      <c r="AG110" s="895"/>
      <c r="AH110" s="895"/>
      <c r="AI110" s="895"/>
      <c r="AJ110" s="895"/>
      <c r="AK110" s="895"/>
      <c r="AL110" s="895"/>
      <c r="AM110" s="895"/>
    </row>
    <row r="111" ht="13.5" customHeight="1">
      <c r="A111" s="604" t="b">
        <v>0</v>
      </c>
      <c r="B111" s="475"/>
      <c r="C111" s="475"/>
      <c r="D111" s="492"/>
      <c r="E111" s="492"/>
      <c r="F111" s="606"/>
      <c r="G111" s="607"/>
      <c r="H111" s="492"/>
      <c r="I111" s="492"/>
      <c r="J111" s="618"/>
      <c r="K111" s="618"/>
      <c r="L111" s="622"/>
      <c r="M111" s="610"/>
      <c r="N111" s="492"/>
      <c r="O111" s="610"/>
      <c r="P111" s="610"/>
      <c r="Q111" s="612"/>
      <c r="R111" s="613"/>
      <c r="S111" s="612"/>
      <c r="T111" s="612"/>
      <c r="U111" s="613"/>
      <c r="V111" s="612"/>
      <c r="W111" s="616"/>
      <c r="X111" s="895"/>
      <c r="Y111" s="895"/>
      <c r="Z111" s="895"/>
      <c r="AA111" s="895"/>
      <c r="AB111" s="895"/>
      <c r="AC111" s="895"/>
      <c r="AD111" s="895"/>
      <c r="AE111" s="895"/>
      <c r="AF111" s="895"/>
      <c r="AG111" s="895"/>
      <c r="AH111" s="895"/>
      <c r="AI111" s="895"/>
      <c r="AJ111" s="895"/>
      <c r="AK111" s="895"/>
      <c r="AL111" s="895"/>
      <c r="AM111" s="895"/>
    </row>
    <row r="112" ht="13.5" customHeight="1">
      <c r="A112" s="604" t="b">
        <v>0</v>
      </c>
      <c r="B112" s="492"/>
      <c r="C112" s="492"/>
      <c r="D112" s="492"/>
      <c r="E112" s="492"/>
      <c r="F112" s="606"/>
      <c r="G112" s="617"/>
      <c r="H112" s="492"/>
      <c r="I112" s="492"/>
      <c r="J112" s="618"/>
      <c r="K112" s="618"/>
      <c r="L112" s="622"/>
      <c r="M112" s="610"/>
      <c r="N112" s="492"/>
      <c r="O112" s="610"/>
      <c r="P112" s="610"/>
      <c r="Q112" s="612"/>
      <c r="R112" s="613"/>
      <c r="S112" s="612"/>
      <c r="T112" s="612"/>
      <c r="U112" s="613"/>
      <c r="V112" s="612"/>
      <c r="W112" s="620"/>
      <c r="X112" s="742"/>
      <c r="Y112" s="742"/>
      <c r="Z112" s="742"/>
      <c r="AA112" s="742"/>
      <c r="AB112" s="742"/>
      <c r="AC112" s="742"/>
      <c r="AD112" s="742"/>
      <c r="AE112" s="742"/>
      <c r="AF112" s="742"/>
      <c r="AG112" s="742"/>
      <c r="AH112" s="742"/>
      <c r="AI112" s="742"/>
      <c r="AJ112" s="742"/>
      <c r="AK112" s="742"/>
      <c r="AL112" s="742"/>
      <c r="AM112" s="742"/>
    </row>
    <row r="113" ht="13.5" customHeight="1">
      <c r="A113" s="604" t="b">
        <v>0</v>
      </c>
      <c r="B113" s="475"/>
      <c r="C113" s="475"/>
      <c r="D113" s="492"/>
      <c r="E113" s="492"/>
      <c r="F113" s="606"/>
      <c r="G113" s="617"/>
      <c r="H113" s="492"/>
      <c r="I113" s="492"/>
      <c r="J113" s="618"/>
      <c r="K113" s="618"/>
      <c r="L113" s="622"/>
      <c r="M113" s="610"/>
      <c r="N113" s="492"/>
      <c r="O113" s="610"/>
      <c r="P113" s="610"/>
      <c r="Q113" s="612"/>
      <c r="R113" s="610"/>
      <c r="S113" s="612"/>
      <c r="T113" s="612"/>
      <c r="U113" s="613"/>
      <c r="V113" s="612"/>
      <c r="W113" s="620"/>
      <c r="X113" s="742"/>
      <c r="Y113" s="742"/>
      <c r="Z113" s="742"/>
      <c r="AA113" s="742"/>
      <c r="AB113" s="742"/>
      <c r="AC113" s="742"/>
      <c r="AD113" s="742"/>
      <c r="AE113" s="742"/>
      <c r="AF113" s="742"/>
      <c r="AG113" s="742"/>
      <c r="AH113" s="742"/>
      <c r="AI113" s="742"/>
      <c r="AJ113" s="742"/>
      <c r="AK113" s="742"/>
      <c r="AL113" s="742"/>
      <c r="AM113" s="742"/>
    </row>
    <row r="114" ht="13.5" customHeight="1">
      <c r="A114" s="604" t="b">
        <v>0</v>
      </c>
      <c r="B114" s="475"/>
      <c r="C114" s="475"/>
      <c r="D114" s="492"/>
      <c r="E114" s="649"/>
      <c r="F114" s="606"/>
      <c r="G114" s="492"/>
      <c r="H114" s="492"/>
      <c r="I114" s="492"/>
      <c r="J114" s="618"/>
      <c r="K114" s="618"/>
      <c r="L114" s="622"/>
      <c r="M114" s="613"/>
      <c r="N114" s="475"/>
      <c r="O114" s="610"/>
      <c r="P114" s="610"/>
      <c r="Q114" s="612"/>
      <c r="R114" s="613"/>
      <c r="S114" s="612"/>
      <c r="T114" s="612"/>
      <c r="U114" s="613"/>
      <c r="V114" s="612"/>
      <c r="W114" s="475"/>
      <c r="X114" s="463"/>
      <c r="Y114" s="463"/>
      <c r="Z114" s="463"/>
      <c r="AA114" s="463"/>
      <c r="AB114" s="463"/>
      <c r="AC114" s="463"/>
      <c r="AD114" s="463"/>
      <c r="AE114" s="463"/>
      <c r="AF114" s="463"/>
      <c r="AG114" s="463"/>
      <c r="AH114" s="463"/>
      <c r="AI114" s="463"/>
      <c r="AJ114" s="463"/>
      <c r="AK114" s="463"/>
      <c r="AL114" s="463"/>
      <c r="AM114" s="463"/>
    </row>
    <row r="115" ht="13.5" customHeight="1">
      <c r="A115" s="604" t="b">
        <v>0</v>
      </c>
      <c r="B115" s="475"/>
      <c r="C115" s="475"/>
      <c r="D115" s="629"/>
      <c r="E115" s="645"/>
      <c r="F115" s="628"/>
      <c r="G115" s="492"/>
      <c r="H115" s="492"/>
      <c r="I115" s="492"/>
      <c r="J115" s="618"/>
      <c r="K115" s="618"/>
      <c r="L115" s="622"/>
      <c r="M115" s="613"/>
      <c r="N115" s="475"/>
      <c r="O115" s="610"/>
      <c r="P115" s="610"/>
      <c r="Q115" s="612"/>
      <c r="R115" s="613"/>
      <c r="S115" s="612"/>
      <c r="T115" s="612"/>
      <c r="U115" s="613"/>
      <c r="V115" s="612"/>
      <c r="W115" s="620"/>
      <c r="X115" s="742"/>
      <c r="Y115" s="742"/>
      <c r="Z115" s="742"/>
      <c r="AA115" s="742"/>
      <c r="AB115" s="742"/>
      <c r="AC115" s="742"/>
      <c r="AD115" s="742"/>
      <c r="AE115" s="742"/>
      <c r="AF115" s="742"/>
      <c r="AG115" s="742"/>
      <c r="AH115" s="742"/>
      <c r="AI115" s="742"/>
      <c r="AJ115" s="742"/>
      <c r="AK115" s="742"/>
      <c r="AL115" s="742"/>
      <c r="AM115" s="742"/>
    </row>
    <row r="116" ht="13.5" customHeight="1">
      <c r="A116" s="604" t="b">
        <v>0</v>
      </c>
      <c r="B116" s="475"/>
      <c r="C116" s="475"/>
      <c r="D116" s="492"/>
      <c r="E116" s="649"/>
      <c r="F116" s="606"/>
      <c r="G116" s="492"/>
      <c r="H116" s="492"/>
      <c r="I116" s="492"/>
      <c r="J116" s="618"/>
      <c r="K116" s="618"/>
      <c r="L116" s="622"/>
      <c r="M116" s="610"/>
      <c r="N116" s="492"/>
      <c r="O116" s="610"/>
      <c r="P116" s="610"/>
      <c r="Q116" s="612"/>
      <c r="R116" s="613"/>
      <c r="S116" s="612"/>
      <c r="T116" s="612"/>
      <c r="U116" s="613"/>
      <c r="V116" s="612"/>
      <c r="W116" s="475"/>
      <c r="X116" s="463"/>
      <c r="Y116" s="463"/>
      <c r="Z116" s="463"/>
      <c r="AA116" s="463"/>
      <c r="AB116" s="463"/>
      <c r="AC116" s="463"/>
      <c r="AD116" s="463"/>
      <c r="AE116" s="463"/>
      <c r="AF116" s="463"/>
      <c r="AG116" s="463"/>
      <c r="AH116" s="463"/>
      <c r="AI116" s="463"/>
      <c r="AJ116" s="463"/>
      <c r="AK116" s="463"/>
      <c r="AL116" s="463"/>
      <c r="AM116" s="463"/>
    </row>
    <row r="117" ht="13.5" customHeight="1">
      <c r="A117" s="604" t="b">
        <v>0</v>
      </c>
      <c r="B117" s="475"/>
      <c r="C117" s="475"/>
      <c r="D117" s="629"/>
      <c r="E117" s="645"/>
      <c r="F117" s="628"/>
      <c r="G117" s="492"/>
      <c r="H117" s="492"/>
      <c r="I117" s="492"/>
      <c r="J117" s="618"/>
      <c r="K117" s="618"/>
      <c r="L117" s="622"/>
      <c r="M117" s="613"/>
      <c r="N117" s="613"/>
      <c r="O117" s="610"/>
      <c r="P117" s="610"/>
      <c r="Q117" s="612"/>
      <c r="R117" s="613"/>
      <c r="S117" s="612"/>
      <c r="T117" s="612"/>
      <c r="U117" s="613"/>
      <c r="V117" s="612"/>
      <c r="W117" s="475"/>
      <c r="X117" s="463"/>
      <c r="Y117" s="463"/>
      <c r="Z117" s="463"/>
      <c r="AA117" s="463"/>
      <c r="AB117" s="463"/>
      <c r="AC117" s="463"/>
      <c r="AD117" s="463"/>
      <c r="AE117" s="463"/>
      <c r="AF117" s="463"/>
      <c r="AG117" s="463"/>
      <c r="AH117" s="463"/>
      <c r="AI117" s="463"/>
      <c r="AJ117" s="463"/>
      <c r="AK117" s="463"/>
      <c r="AL117" s="463"/>
      <c r="AM117" s="463"/>
    </row>
    <row r="118" ht="13.5" customHeight="1">
      <c r="A118" s="604" t="b">
        <v>0</v>
      </c>
      <c r="B118" s="475"/>
      <c r="C118" s="475"/>
      <c r="D118" s="492"/>
      <c r="E118" s="649"/>
      <c r="F118" s="606"/>
      <c r="G118" s="492"/>
      <c r="H118" s="492"/>
      <c r="I118" s="492"/>
      <c r="J118" s="618"/>
      <c r="K118" s="618"/>
      <c r="L118" s="622"/>
      <c r="M118" s="610"/>
      <c r="N118" s="492"/>
      <c r="O118" s="610"/>
      <c r="P118" s="611"/>
      <c r="Q118" s="612"/>
      <c r="R118" s="613"/>
      <c r="S118" s="612"/>
      <c r="T118" s="612"/>
      <c r="U118" s="615"/>
      <c r="V118" s="612"/>
      <c r="W118" s="616"/>
      <c r="X118" s="895"/>
      <c r="Y118" s="895"/>
      <c r="Z118" s="895"/>
      <c r="AA118" s="895"/>
      <c r="AB118" s="895"/>
      <c r="AC118" s="895"/>
      <c r="AD118" s="895"/>
      <c r="AE118" s="895"/>
      <c r="AF118" s="895"/>
      <c r="AG118" s="895"/>
      <c r="AH118" s="895"/>
      <c r="AI118" s="895"/>
      <c r="AJ118" s="895"/>
      <c r="AK118" s="895"/>
      <c r="AL118" s="895"/>
      <c r="AM118" s="895"/>
    </row>
    <row r="119" ht="13.5" customHeight="1">
      <c r="A119" s="604" t="b">
        <v>0</v>
      </c>
      <c r="B119" s="475"/>
      <c r="C119" s="475"/>
      <c r="D119" s="629"/>
      <c r="E119" s="645"/>
      <c r="F119" s="633"/>
      <c r="G119" s="617"/>
      <c r="H119" s="492"/>
      <c r="I119" s="492"/>
      <c r="J119" s="618"/>
      <c r="K119" s="618"/>
      <c r="L119" s="622"/>
      <c r="M119" s="610"/>
      <c r="N119" s="492"/>
      <c r="O119" s="610"/>
      <c r="P119" s="610"/>
      <c r="Q119" s="612"/>
      <c r="R119" s="610"/>
      <c r="S119" s="612"/>
      <c r="T119" s="612"/>
      <c r="U119" s="615"/>
      <c r="V119" s="612"/>
      <c r="W119" s="616"/>
      <c r="X119" s="895"/>
      <c r="Y119" s="895"/>
      <c r="Z119" s="895"/>
      <c r="AA119" s="895"/>
      <c r="AB119" s="895"/>
      <c r="AC119" s="895"/>
      <c r="AD119" s="895"/>
      <c r="AE119" s="895"/>
      <c r="AF119" s="895"/>
      <c r="AG119" s="895"/>
      <c r="AH119" s="895"/>
      <c r="AI119" s="895"/>
      <c r="AJ119" s="895"/>
      <c r="AK119" s="895"/>
      <c r="AL119" s="895"/>
      <c r="AM119" s="895"/>
    </row>
    <row r="120" ht="13.5" customHeight="1">
      <c r="A120" s="604" t="b">
        <v>0</v>
      </c>
      <c r="B120" s="475"/>
      <c r="C120" s="475"/>
      <c r="D120" s="492"/>
      <c r="E120" s="492"/>
      <c r="F120" s="606"/>
      <c r="G120" s="617"/>
      <c r="H120" s="492"/>
      <c r="I120" s="492"/>
      <c r="J120" s="618"/>
      <c r="K120" s="618"/>
      <c r="L120" s="622"/>
      <c r="M120" s="613"/>
      <c r="N120" s="475"/>
      <c r="O120" s="611"/>
      <c r="P120" s="611"/>
      <c r="Q120" s="612"/>
      <c r="R120" s="613"/>
      <c r="S120" s="612"/>
      <c r="T120" s="612"/>
      <c r="U120" s="615"/>
      <c r="V120" s="612"/>
      <c r="W120" s="620"/>
      <c r="X120" s="742"/>
      <c r="Y120" s="742"/>
      <c r="Z120" s="742"/>
      <c r="AA120" s="742"/>
      <c r="AB120" s="742"/>
      <c r="AC120" s="742"/>
      <c r="AD120" s="742"/>
      <c r="AE120" s="742"/>
      <c r="AF120" s="742"/>
      <c r="AG120" s="742"/>
      <c r="AH120" s="742"/>
      <c r="AI120" s="742"/>
      <c r="AJ120" s="742"/>
      <c r="AK120" s="742"/>
      <c r="AL120" s="742"/>
      <c r="AM120" s="742"/>
    </row>
    <row r="121" ht="13.5" customHeight="1">
      <c r="A121" s="604" t="b">
        <v>0</v>
      </c>
      <c r="B121" s="475"/>
      <c r="C121" s="475"/>
      <c r="D121" s="492"/>
      <c r="E121" s="492"/>
      <c r="F121" s="606"/>
      <c r="G121" s="617"/>
      <c r="H121" s="492"/>
      <c r="I121" s="626"/>
      <c r="J121" s="618"/>
      <c r="K121" s="618"/>
      <c r="L121" s="622"/>
      <c r="M121" s="613"/>
      <c r="N121" s="613"/>
      <c r="O121" s="611"/>
      <c r="P121" s="611"/>
      <c r="Q121" s="612"/>
      <c r="R121" s="613"/>
      <c r="S121" s="612"/>
      <c r="T121" s="612"/>
      <c r="U121" s="615"/>
      <c r="V121" s="612"/>
      <c r="W121" s="620"/>
      <c r="X121" s="742"/>
      <c r="Y121" s="742"/>
      <c r="Z121" s="742"/>
      <c r="AA121" s="742"/>
      <c r="AB121" s="742"/>
      <c r="AC121" s="742"/>
      <c r="AD121" s="742"/>
      <c r="AE121" s="742"/>
      <c r="AF121" s="742"/>
      <c r="AG121" s="742"/>
      <c r="AH121" s="742"/>
      <c r="AI121" s="742"/>
      <c r="AJ121" s="742"/>
      <c r="AK121" s="742"/>
      <c r="AL121" s="742"/>
      <c r="AM121" s="742"/>
    </row>
    <row r="122" ht="13.5" customHeight="1">
      <c r="A122" s="604" t="b">
        <v>0</v>
      </c>
      <c r="B122" s="475"/>
      <c r="C122" s="475"/>
      <c r="D122" s="492"/>
      <c r="E122" s="492"/>
      <c r="F122" s="606"/>
      <c r="G122" s="617"/>
      <c r="H122" s="492"/>
      <c r="I122" s="492"/>
      <c r="J122" s="618"/>
      <c r="K122" s="618"/>
      <c r="L122" s="622"/>
      <c r="M122" s="613"/>
      <c r="N122" s="475"/>
      <c r="O122" s="610"/>
      <c r="P122" s="610"/>
      <c r="Q122" s="612"/>
      <c r="R122" s="613"/>
      <c r="S122" s="612"/>
      <c r="T122" s="612"/>
      <c r="U122" s="615"/>
      <c r="V122" s="612"/>
      <c r="W122" s="616"/>
      <c r="X122" s="895"/>
      <c r="Y122" s="895"/>
      <c r="Z122" s="895"/>
      <c r="AA122" s="895"/>
      <c r="AB122" s="895"/>
      <c r="AC122" s="895"/>
      <c r="AD122" s="895"/>
      <c r="AE122" s="895"/>
      <c r="AF122" s="895"/>
      <c r="AG122" s="895"/>
      <c r="AH122" s="895"/>
      <c r="AI122" s="895"/>
      <c r="AJ122" s="895"/>
      <c r="AK122" s="895"/>
      <c r="AL122" s="895"/>
      <c r="AM122" s="895"/>
    </row>
    <row r="123" ht="13.5" customHeight="1">
      <c r="A123" s="604" t="b">
        <v>0</v>
      </c>
      <c r="B123" s="475"/>
      <c r="C123" s="475"/>
      <c r="D123" s="492"/>
      <c r="E123" s="492"/>
      <c r="F123" s="606"/>
      <c r="G123" s="617"/>
      <c r="H123" s="492"/>
      <c r="I123" s="492"/>
      <c r="J123" s="618"/>
      <c r="K123" s="618"/>
      <c r="L123" s="622"/>
      <c r="M123" s="613"/>
      <c r="N123" s="475"/>
      <c r="O123" s="610"/>
      <c r="P123" s="610"/>
      <c r="Q123" s="612"/>
      <c r="R123" s="613"/>
      <c r="S123" s="612"/>
      <c r="T123" s="612"/>
      <c r="U123" s="613"/>
      <c r="V123" s="612"/>
      <c r="W123" s="620"/>
      <c r="X123" s="742"/>
      <c r="Y123" s="742"/>
      <c r="Z123" s="742"/>
      <c r="AA123" s="742"/>
      <c r="AB123" s="742"/>
      <c r="AC123" s="742"/>
      <c r="AD123" s="742"/>
      <c r="AE123" s="742"/>
      <c r="AF123" s="742"/>
      <c r="AG123" s="742"/>
      <c r="AH123" s="742"/>
      <c r="AI123" s="742"/>
      <c r="AJ123" s="742"/>
      <c r="AK123" s="742"/>
      <c r="AL123" s="742"/>
      <c r="AM123" s="742"/>
    </row>
    <row r="124" ht="13.5" customHeight="1">
      <c r="A124" s="604" t="b">
        <v>0</v>
      </c>
      <c r="B124" s="475"/>
      <c r="C124" s="475"/>
      <c r="D124" s="492"/>
      <c r="E124" s="690"/>
      <c r="F124" s="606"/>
      <c r="G124" s="492"/>
      <c r="H124" s="492"/>
      <c r="I124" s="492"/>
      <c r="J124" s="618"/>
      <c r="K124" s="618"/>
      <c r="L124" s="622"/>
      <c r="M124" s="610"/>
      <c r="N124" s="492"/>
      <c r="O124" s="610"/>
      <c r="P124" s="610"/>
      <c r="Q124" s="612"/>
      <c r="R124" s="613"/>
      <c r="S124" s="612"/>
      <c r="T124" s="612"/>
      <c r="U124" s="613"/>
      <c r="V124" s="612"/>
      <c r="W124" s="616"/>
      <c r="X124" s="895"/>
      <c r="Y124" s="895"/>
      <c r="Z124" s="895"/>
      <c r="AA124" s="895"/>
      <c r="AB124" s="895"/>
      <c r="AC124" s="895"/>
      <c r="AD124" s="895"/>
      <c r="AE124" s="895"/>
      <c r="AF124" s="895"/>
      <c r="AG124" s="895"/>
      <c r="AH124" s="895"/>
      <c r="AI124" s="895"/>
      <c r="AJ124" s="895"/>
      <c r="AK124" s="895"/>
      <c r="AL124" s="895"/>
      <c r="AM124" s="895"/>
    </row>
    <row r="125" ht="13.5" customHeight="1">
      <c r="A125" s="604" t="b">
        <v>0</v>
      </c>
      <c r="B125" s="475"/>
      <c r="C125" s="475"/>
      <c r="D125" s="492"/>
      <c r="E125" s="492"/>
      <c r="F125" s="606"/>
      <c r="G125" s="617"/>
      <c r="H125" s="492"/>
      <c r="I125" s="492"/>
      <c r="J125" s="618"/>
      <c r="K125" s="618"/>
      <c r="L125" s="622"/>
      <c r="M125" s="613"/>
      <c r="N125" s="475"/>
      <c r="O125" s="611"/>
      <c r="P125" s="611"/>
      <c r="Q125" s="612"/>
      <c r="R125" s="613"/>
      <c r="S125" s="612"/>
      <c r="T125" s="612"/>
      <c r="U125" s="615"/>
      <c r="V125" s="612"/>
      <c r="W125" s="702"/>
      <c r="X125" s="1643"/>
      <c r="Y125" s="1643"/>
      <c r="Z125" s="1643"/>
      <c r="AA125" s="1643"/>
      <c r="AB125" s="1643"/>
      <c r="AC125" s="1643"/>
      <c r="AD125" s="1643"/>
      <c r="AE125" s="1643"/>
      <c r="AF125" s="1643"/>
      <c r="AG125" s="1643"/>
      <c r="AH125" s="1643"/>
      <c r="AI125" s="1643"/>
      <c r="AJ125" s="1643"/>
      <c r="AK125" s="1643"/>
      <c r="AL125" s="1643"/>
      <c r="AM125" s="1643"/>
    </row>
    <row r="126" ht="13.5" customHeight="1">
      <c r="A126" s="604" t="b">
        <v>0</v>
      </c>
      <c r="B126" s="475"/>
      <c r="C126" s="475"/>
      <c r="D126" s="492"/>
      <c r="E126" s="492"/>
      <c r="F126" s="606"/>
      <c r="G126" s="617"/>
      <c r="H126" s="492"/>
      <c r="I126" s="492"/>
      <c r="J126" s="618"/>
      <c r="K126" s="618"/>
      <c r="L126" s="622"/>
      <c r="M126" s="613"/>
      <c r="N126" s="475"/>
      <c r="O126" s="611"/>
      <c r="P126" s="611"/>
      <c r="Q126" s="612"/>
      <c r="R126" s="613"/>
      <c r="S126" s="612"/>
      <c r="T126" s="612"/>
      <c r="U126" s="615"/>
      <c r="V126" s="612"/>
      <c r="W126" s="702"/>
      <c r="X126" s="1643"/>
      <c r="Y126" s="1643"/>
      <c r="Z126" s="1643"/>
      <c r="AA126" s="1643"/>
      <c r="AB126" s="1643"/>
      <c r="AC126" s="1643"/>
      <c r="AD126" s="1643"/>
      <c r="AE126" s="1643"/>
      <c r="AF126" s="1643"/>
      <c r="AG126" s="1643"/>
      <c r="AH126" s="1643"/>
      <c r="AI126" s="1643"/>
      <c r="AJ126" s="1643"/>
      <c r="AK126" s="1643"/>
      <c r="AL126" s="1643"/>
      <c r="AM126" s="1643"/>
    </row>
    <row r="127" ht="13.5" customHeight="1">
      <c r="A127" s="604" t="b">
        <v>0</v>
      </c>
      <c r="B127" s="475"/>
      <c r="C127" s="475"/>
      <c r="D127" s="492"/>
      <c r="E127" s="492"/>
      <c r="F127" s="606"/>
      <c r="G127" s="617"/>
      <c r="H127" s="492"/>
      <c r="I127" s="492"/>
      <c r="J127" s="618"/>
      <c r="K127" s="618"/>
      <c r="L127" s="622"/>
      <c r="M127" s="610"/>
      <c r="N127" s="492"/>
      <c r="O127" s="613"/>
      <c r="P127" s="613"/>
      <c r="Q127" s="612"/>
      <c r="R127" s="613"/>
      <c r="S127" s="612"/>
      <c r="T127" s="612"/>
      <c r="U127" s="613"/>
      <c r="V127" s="612"/>
      <c r="W127" s="620"/>
      <c r="X127" s="742"/>
      <c r="Y127" s="742"/>
      <c r="Z127" s="742"/>
      <c r="AA127" s="742"/>
      <c r="AB127" s="742"/>
      <c r="AC127" s="742"/>
      <c r="AD127" s="742"/>
      <c r="AE127" s="742"/>
      <c r="AF127" s="742"/>
      <c r="AG127" s="742"/>
      <c r="AH127" s="742"/>
      <c r="AI127" s="742"/>
      <c r="AJ127" s="742"/>
      <c r="AK127" s="742"/>
      <c r="AL127" s="742"/>
      <c r="AM127" s="742"/>
    </row>
    <row r="128" ht="13.5" customHeight="1">
      <c r="A128" s="604" t="b">
        <v>0</v>
      </c>
      <c r="B128" s="475"/>
      <c r="C128" s="475"/>
      <c r="D128" s="492"/>
      <c r="E128" s="492"/>
      <c r="F128" s="606"/>
      <c r="G128" s="617"/>
      <c r="H128" s="492"/>
      <c r="I128" s="492"/>
      <c r="J128" s="618"/>
      <c r="K128" s="618"/>
      <c r="L128" s="622"/>
      <c r="M128" s="610"/>
      <c r="N128" s="492"/>
      <c r="O128" s="611"/>
      <c r="P128" s="611"/>
      <c r="Q128" s="612"/>
      <c r="R128" s="613"/>
      <c r="S128" s="612"/>
      <c r="T128" s="612"/>
      <c r="U128" s="615"/>
      <c r="V128" s="612"/>
      <c r="W128" s="620"/>
      <c r="X128" s="742"/>
      <c r="Y128" s="742"/>
      <c r="Z128" s="742"/>
      <c r="AA128" s="742"/>
      <c r="AB128" s="742"/>
      <c r="AC128" s="742"/>
      <c r="AD128" s="742"/>
      <c r="AE128" s="742"/>
      <c r="AF128" s="742"/>
      <c r="AG128" s="742"/>
      <c r="AH128" s="742"/>
      <c r="AI128" s="742"/>
      <c r="AJ128" s="742"/>
      <c r="AK128" s="742"/>
      <c r="AL128" s="742"/>
      <c r="AM128" s="742"/>
    </row>
    <row r="129" ht="13.5" customHeight="1">
      <c r="A129" s="604" t="b">
        <v>0</v>
      </c>
      <c r="B129" s="475"/>
      <c r="C129" s="475"/>
      <c r="D129" s="492"/>
      <c r="E129" s="492"/>
      <c r="F129" s="606"/>
      <c r="G129" s="617"/>
      <c r="H129" s="492"/>
      <c r="I129" s="492"/>
      <c r="J129" s="618"/>
      <c r="K129" s="618"/>
      <c r="L129" s="622"/>
      <c r="M129" s="613"/>
      <c r="N129" s="475"/>
      <c r="O129" s="610"/>
      <c r="P129" s="610"/>
      <c r="Q129" s="612"/>
      <c r="R129" s="613"/>
      <c r="S129" s="612"/>
      <c r="T129" s="612"/>
      <c r="U129" s="613"/>
      <c r="V129" s="612"/>
      <c r="W129" s="616"/>
      <c r="X129" s="895"/>
      <c r="Y129" s="895"/>
      <c r="Z129" s="895"/>
      <c r="AA129" s="895"/>
      <c r="AB129" s="895"/>
      <c r="AC129" s="895"/>
      <c r="AD129" s="895"/>
      <c r="AE129" s="895"/>
      <c r="AF129" s="895"/>
      <c r="AG129" s="895"/>
      <c r="AH129" s="895"/>
      <c r="AI129" s="895"/>
      <c r="AJ129" s="895"/>
      <c r="AK129" s="895"/>
      <c r="AL129" s="895"/>
      <c r="AM129" s="895"/>
    </row>
    <row r="130" ht="13.5" customHeight="1">
      <c r="A130" s="604" t="b">
        <v>0</v>
      </c>
      <c r="B130" s="475"/>
      <c r="C130" s="492"/>
      <c r="D130" s="492"/>
      <c r="E130" s="671"/>
      <c r="F130" s="677"/>
      <c r="G130" s="704"/>
      <c r="H130" s="671"/>
      <c r="I130" s="671"/>
      <c r="J130" s="618"/>
      <c r="K130" s="618"/>
      <c r="L130" s="622"/>
      <c r="M130" s="613"/>
      <c r="N130" s="613"/>
      <c r="O130" s="610"/>
      <c r="P130" s="610"/>
      <c r="Q130" s="612"/>
      <c r="R130" s="613"/>
      <c r="S130" s="612"/>
      <c r="T130" s="612"/>
      <c r="U130" s="613"/>
      <c r="V130" s="612"/>
      <c r="W130" s="616"/>
      <c r="X130" s="895"/>
      <c r="Y130" s="895"/>
      <c r="Z130" s="895"/>
      <c r="AA130" s="895"/>
      <c r="AB130" s="895"/>
      <c r="AC130" s="895"/>
      <c r="AD130" s="895"/>
      <c r="AE130" s="895"/>
      <c r="AF130" s="895"/>
      <c r="AG130" s="895"/>
      <c r="AH130" s="895"/>
      <c r="AI130" s="895"/>
      <c r="AJ130" s="895"/>
      <c r="AK130" s="895"/>
      <c r="AL130" s="895"/>
      <c r="AM130" s="895"/>
    </row>
    <row r="131" ht="13.5" customHeight="1">
      <c r="A131" s="604" t="b">
        <v>0</v>
      </c>
      <c r="B131" s="492"/>
      <c r="C131" s="492"/>
      <c r="D131" s="492"/>
      <c r="E131" s="671"/>
      <c r="F131" s="677"/>
      <c r="G131" s="672"/>
      <c r="H131" s="671"/>
      <c r="I131" s="671"/>
      <c r="J131" s="618"/>
      <c r="K131" s="618"/>
      <c r="L131" s="622"/>
      <c r="M131" s="613"/>
      <c r="N131" s="613"/>
      <c r="O131" s="610"/>
      <c r="P131" s="610"/>
      <c r="Q131" s="612"/>
      <c r="R131" s="613"/>
      <c r="S131" s="612"/>
      <c r="T131" s="612"/>
      <c r="U131" s="613"/>
      <c r="V131" s="612"/>
      <c r="W131" s="616"/>
      <c r="X131" s="895"/>
      <c r="Y131" s="895"/>
      <c r="Z131" s="895"/>
      <c r="AA131" s="895"/>
      <c r="AB131" s="895"/>
      <c r="AC131" s="895"/>
      <c r="AD131" s="895"/>
      <c r="AE131" s="895"/>
      <c r="AF131" s="895"/>
      <c r="AG131" s="895"/>
      <c r="AH131" s="895"/>
      <c r="AI131" s="895"/>
      <c r="AJ131" s="895"/>
      <c r="AK131" s="895"/>
      <c r="AL131" s="895"/>
      <c r="AM131" s="895"/>
    </row>
    <row r="132" ht="13.5" customHeight="1">
      <c r="A132" s="604" t="b">
        <v>0</v>
      </c>
      <c r="B132" s="475"/>
      <c r="C132" s="475"/>
      <c r="D132" s="671"/>
      <c r="E132" s="492"/>
      <c r="F132" s="606"/>
      <c r="G132" s="617"/>
      <c r="H132" s="492"/>
      <c r="I132" s="492"/>
      <c r="J132" s="618"/>
      <c r="K132" s="618"/>
      <c r="L132" s="622"/>
      <c r="M132" s="613"/>
      <c r="N132" s="613"/>
      <c r="O132" s="678"/>
      <c r="P132" s="678"/>
      <c r="Q132" s="612"/>
      <c r="R132" s="613"/>
      <c r="S132" s="612"/>
      <c r="T132" s="612"/>
      <c r="U132" s="613"/>
      <c r="V132" s="612"/>
      <c r="W132" s="616"/>
      <c r="X132" s="895"/>
      <c r="Y132" s="895"/>
      <c r="Z132" s="895"/>
      <c r="AA132" s="895"/>
      <c r="AB132" s="895"/>
      <c r="AC132" s="895"/>
      <c r="AD132" s="895"/>
      <c r="AE132" s="895"/>
      <c r="AF132" s="895"/>
      <c r="AG132" s="895"/>
      <c r="AH132" s="895"/>
      <c r="AI132" s="895"/>
      <c r="AJ132" s="895"/>
      <c r="AK132" s="895"/>
      <c r="AL132" s="895"/>
      <c r="AM132" s="895"/>
    </row>
    <row r="133" ht="13.5" customHeight="1">
      <c r="A133" s="604" t="b">
        <v>0</v>
      </c>
      <c r="B133" s="492"/>
      <c r="C133" s="492"/>
      <c r="D133" s="492"/>
      <c r="E133" s="629"/>
      <c r="F133" s="606"/>
      <c r="G133" s="634"/>
      <c r="H133" s="629"/>
      <c r="I133" s="492"/>
      <c r="J133" s="623"/>
      <c r="K133" s="623"/>
      <c r="L133" s="624"/>
      <c r="M133" s="613"/>
      <c r="N133" s="613"/>
      <c r="O133" s="610"/>
      <c r="P133" s="610"/>
      <c r="Q133" s="612"/>
      <c r="R133" s="613"/>
      <c r="S133" s="612"/>
      <c r="T133" s="612"/>
      <c r="U133" s="613"/>
      <c r="V133" s="612"/>
      <c r="W133" s="616"/>
      <c r="X133" s="895"/>
      <c r="Y133" s="895"/>
      <c r="Z133" s="895"/>
      <c r="AA133" s="895"/>
      <c r="AB133" s="895"/>
      <c r="AC133" s="895"/>
      <c r="AD133" s="895"/>
      <c r="AE133" s="895"/>
      <c r="AF133" s="895"/>
      <c r="AG133" s="895"/>
      <c r="AH133" s="895"/>
      <c r="AI133" s="895"/>
      <c r="AJ133" s="895"/>
      <c r="AK133" s="895"/>
      <c r="AL133" s="895"/>
      <c r="AM133" s="895"/>
    </row>
    <row r="134" ht="13.5" customHeight="1">
      <c r="A134" s="604" t="b">
        <v>0</v>
      </c>
      <c r="B134" s="492"/>
      <c r="C134" s="492"/>
      <c r="D134" s="492"/>
      <c r="E134" s="492"/>
      <c r="F134" s="606"/>
      <c r="G134" s="704"/>
      <c r="H134" s="492"/>
      <c r="I134" s="492"/>
      <c r="J134" s="618"/>
      <c r="K134" s="618"/>
      <c r="L134" s="622"/>
      <c r="M134" s="613"/>
      <c r="N134" s="613"/>
      <c r="O134" s="610"/>
      <c r="P134" s="610"/>
      <c r="Q134" s="612"/>
      <c r="R134" s="613"/>
      <c r="S134" s="612"/>
      <c r="T134" s="612"/>
      <c r="U134" s="613"/>
      <c r="V134" s="612"/>
      <c r="W134" s="616"/>
      <c r="X134" s="895"/>
      <c r="Y134" s="895"/>
      <c r="Z134" s="895"/>
      <c r="AA134" s="895"/>
      <c r="AB134" s="895"/>
      <c r="AC134" s="895"/>
      <c r="AD134" s="895"/>
      <c r="AE134" s="895"/>
      <c r="AF134" s="895"/>
      <c r="AG134" s="895"/>
      <c r="AH134" s="895"/>
      <c r="AI134" s="895"/>
      <c r="AJ134" s="895"/>
      <c r="AK134" s="895"/>
      <c r="AL134" s="895"/>
      <c r="AM134" s="895"/>
    </row>
    <row r="135" ht="13.5" customHeight="1">
      <c r="A135" s="604" t="b">
        <v>0</v>
      </c>
      <c r="B135" s="492"/>
      <c r="C135" s="492"/>
      <c r="D135" s="492"/>
      <c r="E135" s="492"/>
      <c r="F135" s="628"/>
      <c r="G135" s="617"/>
      <c r="H135" s="492"/>
      <c r="I135" s="492"/>
      <c r="J135" s="618"/>
      <c r="K135" s="618"/>
      <c r="L135" s="622"/>
      <c r="M135" s="613"/>
      <c r="N135" s="613"/>
      <c r="O135" s="610"/>
      <c r="P135" s="610"/>
      <c r="Q135" s="612"/>
      <c r="R135" s="613"/>
      <c r="S135" s="612"/>
      <c r="T135" s="612"/>
      <c r="U135" s="613"/>
      <c r="V135" s="612"/>
      <c r="W135" s="616"/>
      <c r="X135" s="895"/>
      <c r="Y135" s="895"/>
      <c r="Z135" s="895"/>
      <c r="AA135" s="895"/>
      <c r="AB135" s="895"/>
      <c r="AC135" s="895"/>
      <c r="AD135" s="895"/>
      <c r="AE135" s="895"/>
      <c r="AF135" s="895"/>
      <c r="AG135" s="895"/>
      <c r="AH135" s="895"/>
      <c r="AI135" s="895"/>
      <c r="AJ135" s="895"/>
      <c r="AK135" s="895"/>
      <c r="AL135" s="895"/>
      <c r="AM135" s="895"/>
    </row>
    <row r="136" ht="13.5" customHeight="1">
      <c r="A136" s="604" t="b">
        <v>0</v>
      </c>
      <c r="B136" s="492"/>
      <c r="C136" s="492"/>
      <c r="D136" s="492"/>
      <c r="E136" s="492"/>
      <c r="F136" s="606"/>
      <c r="G136" s="617"/>
      <c r="H136" s="492"/>
      <c r="I136" s="492"/>
      <c r="J136" s="618"/>
      <c r="K136" s="618"/>
      <c r="L136" s="622"/>
      <c r="M136" s="625"/>
      <c r="N136" s="625"/>
      <c r="O136" s="610"/>
      <c r="P136" s="610"/>
      <c r="Q136" s="612"/>
      <c r="R136" s="613"/>
      <c r="S136" s="612"/>
      <c r="T136" s="612"/>
      <c r="U136" s="613"/>
      <c r="V136" s="612"/>
      <c r="W136" s="616"/>
      <c r="X136" s="895"/>
      <c r="Y136" s="895"/>
      <c r="Z136" s="895"/>
      <c r="AA136" s="895"/>
      <c r="AB136" s="895"/>
      <c r="AC136" s="895"/>
      <c r="AD136" s="895"/>
      <c r="AE136" s="895"/>
      <c r="AF136" s="895"/>
      <c r="AG136" s="895"/>
      <c r="AH136" s="895"/>
      <c r="AI136" s="895"/>
      <c r="AJ136" s="895"/>
      <c r="AK136" s="895"/>
      <c r="AL136" s="895"/>
      <c r="AM136" s="895"/>
    </row>
    <row r="137" ht="13.5" customHeight="1">
      <c r="A137" s="604" t="b">
        <v>0</v>
      </c>
      <c r="B137" s="492"/>
      <c r="C137" s="492"/>
      <c r="D137" s="492"/>
      <c r="E137" s="492"/>
      <c r="F137" s="606"/>
      <c r="G137" s="617"/>
      <c r="H137" s="492"/>
      <c r="I137" s="492"/>
      <c r="J137" s="618"/>
      <c r="K137" s="618"/>
      <c r="L137" s="622"/>
      <c r="M137" s="1624"/>
      <c r="N137" s="1624"/>
      <c r="O137" s="610"/>
      <c r="P137" s="610"/>
      <c r="Q137" s="612"/>
      <c r="R137" s="613"/>
      <c r="S137" s="612"/>
      <c r="T137" s="612"/>
      <c r="U137" s="613"/>
      <c r="V137" s="612"/>
      <c r="W137" s="616"/>
      <c r="X137" s="895"/>
      <c r="Y137" s="895"/>
      <c r="Z137" s="895"/>
      <c r="AA137" s="895"/>
      <c r="AB137" s="895"/>
      <c r="AC137" s="895"/>
      <c r="AD137" s="895"/>
      <c r="AE137" s="895"/>
      <c r="AF137" s="895"/>
      <c r="AG137" s="895"/>
      <c r="AH137" s="895"/>
      <c r="AI137" s="895"/>
      <c r="AJ137" s="895"/>
      <c r="AK137" s="895"/>
      <c r="AL137" s="895"/>
      <c r="AM137" s="895"/>
    </row>
    <row r="138" ht="13.5" customHeight="1">
      <c r="A138" s="604" t="b">
        <v>0</v>
      </c>
      <c r="B138" s="492"/>
      <c r="C138" s="492"/>
      <c r="D138" s="671"/>
      <c r="E138" s="492"/>
      <c r="F138" s="606"/>
      <c r="G138" s="617"/>
      <c r="H138" s="492"/>
      <c r="I138" s="492"/>
      <c r="J138" s="618"/>
      <c r="K138" s="618"/>
      <c r="L138" s="622"/>
      <c r="M138" s="613"/>
      <c r="N138" s="613"/>
      <c r="O138" s="610"/>
      <c r="P138" s="610"/>
      <c r="Q138" s="612"/>
      <c r="R138" s="613"/>
      <c r="S138" s="612"/>
      <c r="T138" s="612"/>
      <c r="U138" s="613"/>
      <c r="V138" s="612"/>
      <c r="W138" s="620"/>
      <c r="X138" s="742"/>
      <c r="Y138" s="742"/>
      <c r="Z138" s="742"/>
      <c r="AA138" s="742"/>
      <c r="AB138" s="742"/>
      <c r="AC138" s="742"/>
      <c r="AD138" s="742"/>
      <c r="AE138" s="742"/>
      <c r="AF138" s="742"/>
      <c r="AG138" s="742"/>
      <c r="AH138" s="742"/>
      <c r="AI138" s="742"/>
      <c r="AJ138" s="742"/>
      <c r="AK138" s="742"/>
      <c r="AL138" s="742"/>
      <c r="AM138" s="742"/>
    </row>
    <row r="139" ht="13.5" customHeight="1">
      <c r="A139" s="604" t="b">
        <v>0</v>
      </c>
      <c r="B139" s="492"/>
      <c r="C139" s="492"/>
      <c r="D139" s="492"/>
      <c r="E139" s="492"/>
      <c r="F139" s="632"/>
      <c r="G139" s="617"/>
      <c r="H139" s="492"/>
      <c r="I139" s="492"/>
      <c r="J139" s="618"/>
      <c r="K139" s="618"/>
      <c r="L139" s="622"/>
      <c r="M139" s="613"/>
      <c r="N139" s="613"/>
      <c r="O139" s="610"/>
      <c r="P139" s="610"/>
      <c r="Q139" s="612"/>
      <c r="R139" s="613"/>
      <c r="S139" s="612"/>
      <c r="T139" s="612"/>
      <c r="U139" s="613"/>
      <c r="V139" s="612"/>
      <c r="W139" s="620"/>
      <c r="X139" s="742"/>
      <c r="Y139" s="742"/>
      <c r="Z139" s="742"/>
      <c r="AA139" s="742"/>
      <c r="AB139" s="742"/>
      <c r="AC139" s="742"/>
      <c r="AD139" s="742"/>
      <c r="AE139" s="742"/>
      <c r="AF139" s="742"/>
      <c r="AG139" s="742"/>
      <c r="AH139" s="742"/>
      <c r="AI139" s="742"/>
      <c r="AJ139" s="742"/>
      <c r="AK139" s="742"/>
      <c r="AL139" s="742"/>
      <c r="AM139" s="742"/>
    </row>
    <row r="140" ht="13.5" customHeight="1">
      <c r="A140" s="604" t="b">
        <v>0</v>
      </c>
      <c r="B140" s="492"/>
      <c r="C140" s="492"/>
      <c r="D140" s="671"/>
      <c r="E140" s="492"/>
      <c r="F140" s="606"/>
      <c r="G140" s="617"/>
      <c r="H140" s="492"/>
      <c r="I140" s="492"/>
      <c r="J140" s="618"/>
      <c r="K140" s="618"/>
      <c r="L140" s="622"/>
      <c r="M140" s="613"/>
      <c r="N140" s="492"/>
      <c r="O140" s="678"/>
      <c r="P140" s="678"/>
      <c r="Q140" s="612"/>
      <c r="R140" s="613"/>
      <c r="S140" s="612"/>
      <c r="T140" s="612"/>
      <c r="U140" s="613"/>
      <c r="V140" s="612"/>
      <c r="W140" s="492"/>
      <c r="X140" s="715"/>
      <c r="Y140" s="715"/>
      <c r="Z140" s="715"/>
      <c r="AA140" s="715"/>
      <c r="AB140" s="715"/>
      <c r="AC140" s="715"/>
      <c r="AD140" s="715"/>
      <c r="AE140" s="715"/>
      <c r="AF140" s="715"/>
      <c r="AG140" s="715"/>
      <c r="AH140" s="715"/>
      <c r="AI140" s="715"/>
      <c r="AJ140" s="715"/>
      <c r="AK140" s="715"/>
      <c r="AL140" s="715"/>
      <c r="AM140" s="715"/>
    </row>
    <row r="141" ht="13.5" customHeight="1">
      <c r="A141" s="604" t="b">
        <v>0</v>
      </c>
      <c r="B141" s="492"/>
      <c r="C141" s="492"/>
      <c r="D141" s="492"/>
      <c r="E141" s="492"/>
      <c r="F141" s="606"/>
      <c r="G141" s="617"/>
      <c r="H141" s="492"/>
      <c r="I141" s="492"/>
      <c r="J141" s="618"/>
      <c r="K141" s="618"/>
      <c r="L141" s="622"/>
      <c r="M141" s="613"/>
      <c r="N141" s="613"/>
      <c r="O141" s="610"/>
      <c r="P141" s="610"/>
      <c r="Q141" s="612"/>
      <c r="R141" s="613"/>
      <c r="S141" s="612"/>
      <c r="T141" s="612"/>
      <c r="U141" s="613"/>
      <c r="V141" s="612"/>
      <c r="W141" s="616"/>
      <c r="X141" s="895"/>
      <c r="Y141" s="895"/>
      <c r="Z141" s="895"/>
      <c r="AA141" s="895"/>
      <c r="AB141" s="895"/>
      <c r="AC141" s="895"/>
      <c r="AD141" s="895"/>
      <c r="AE141" s="895"/>
      <c r="AF141" s="895"/>
      <c r="AG141" s="895"/>
      <c r="AH141" s="895"/>
      <c r="AI141" s="895"/>
      <c r="AJ141" s="895"/>
      <c r="AK141" s="895"/>
      <c r="AL141" s="895"/>
      <c r="AM141" s="895"/>
    </row>
    <row r="142" ht="13.5" customHeight="1">
      <c r="A142" s="604" t="b">
        <v>0</v>
      </c>
      <c r="B142" s="492"/>
      <c r="C142" s="492"/>
      <c r="D142" s="492"/>
      <c r="E142" s="492"/>
      <c r="F142" s="632"/>
      <c r="G142" s="492"/>
      <c r="H142" s="492"/>
      <c r="I142" s="492"/>
      <c r="J142" s="618"/>
      <c r="K142" s="618"/>
      <c r="L142" s="622"/>
      <c r="M142" s="613"/>
      <c r="N142" s="613"/>
      <c r="O142" s="610"/>
      <c r="P142" s="610"/>
      <c r="Q142" s="612"/>
      <c r="R142" s="613"/>
      <c r="S142" s="612"/>
      <c r="T142" s="612"/>
      <c r="U142" s="613"/>
      <c r="V142" s="612"/>
      <c r="W142" s="620"/>
      <c r="X142" s="742"/>
      <c r="Y142" s="742"/>
      <c r="Z142" s="742"/>
      <c r="AA142" s="742"/>
      <c r="AB142" s="742"/>
      <c r="AC142" s="742"/>
      <c r="AD142" s="742"/>
      <c r="AE142" s="742"/>
      <c r="AF142" s="742"/>
      <c r="AG142" s="742"/>
      <c r="AH142" s="742"/>
      <c r="AI142" s="742"/>
      <c r="AJ142" s="742"/>
      <c r="AK142" s="742"/>
      <c r="AL142" s="742"/>
      <c r="AM142" s="742"/>
    </row>
    <row r="143" ht="13.5" customHeight="1">
      <c r="A143" s="604" t="b">
        <v>0</v>
      </c>
      <c r="B143" s="492"/>
      <c r="C143" s="492"/>
      <c r="D143" s="492"/>
      <c r="E143" s="492"/>
      <c r="F143" s="606"/>
      <c r="G143" s="617"/>
      <c r="H143" s="492"/>
      <c r="I143" s="492"/>
      <c r="J143" s="618"/>
      <c r="K143" s="618"/>
      <c r="L143" s="622"/>
      <c r="M143" s="613"/>
      <c r="N143" s="613"/>
      <c r="O143" s="610"/>
      <c r="P143" s="610"/>
      <c r="Q143" s="612"/>
      <c r="R143" s="613"/>
      <c r="S143" s="612"/>
      <c r="T143" s="612"/>
      <c r="U143" s="613"/>
      <c r="V143" s="612"/>
      <c r="W143" s="620"/>
      <c r="X143" s="742"/>
      <c r="Y143" s="742"/>
      <c r="Z143" s="742"/>
      <c r="AA143" s="742"/>
      <c r="AB143" s="742"/>
      <c r="AC143" s="742"/>
      <c r="AD143" s="742"/>
      <c r="AE143" s="742"/>
      <c r="AF143" s="742"/>
      <c r="AG143" s="742"/>
      <c r="AH143" s="742"/>
      <c r="AI143" s="742"/>
      <c r="AJ143" s="742"/>
      <c r="AK143" s="742"/>
      <c r="AL143" s="742"/>
      <c r="AM143" s="742"/>
    </row>
    <row r="144" ht="13.5" customHeight="1">
      <c r="A144" s="604" t="b">
        <v>0</v>
      </c>
      <c r="B144" s="492"/>
      <c r="C144" s="492"/>
      <c r="D144" s="671"/>
      <c r="E144" s="629"/>
      <c r="F144" s="628"/>
      <c r="G144" s="617"/>
      <c r="H144" s="492"/>
      <c r="I144" s="492"/>
      <c r="J144" s="618"/>
      <c r="K144" s="618"/>
      <c r="L144" s="622"/>
      <c r="M144" s="610"/>
      <c r="N144" s="492"/>
      <c r="O144" s="678"/>
      <c r="P144" s="678"/>
      <c r="Q144" s="612"/>
      <c r="R144" s="613"/>
      <c r="S144" s="612"/>
      <c r="T144" s="612"/>
      <c r="U144" s="613"/>
      <c r="V144" s="612"/>
      <c r="W144" s="616"/>
      <c r="X144" s="895"/>
      <c r="Y144" s="895"/>
      <c r="Z144" s="895"/>
      <c r="AA144" s="895"/>
      <c r="AB144" s="895"/>
      <c r="AC144" s="895"/>
      <c r="AD144" s="895"/>
      <c r="AE144" s="895"/>
      <c r="AF144" s="895"/>
      <c r="AG144" s="895"/>
      <c r="AH144" s="895"/>
      <c r="AI144" s="895"/>
      <c r="AJ144" s="895"/>
      <c r="AK144" s="895"/>
      <c r="AL144" s="895"/>
      <c r="AM144" s="895"/>
    </row>
    <row r="145" ht="13.5" customHeight="1">
      <c r="A145" s="604" t="b">
        <v>0</v>
      </c>
      <c r="B145" s="492"/>
      <c r="C145" s="492"/>
      <c r="D145" s="492"/>
      <c r="E145" s="492"/>
      <c r="F145" s="606"/>
      <c r="G145" s="617"/>
      <c r="H145" s="492"/>
      <c r="I145" s="492"/>
      <c r="J145" s="618"/>
      <c r="K145" s="618"/>
      <c r="L145" s="622"/>
      <c r="M145" s="613"/>
      <c r="N145" s="613"/>
      <c r="O145" s="610"/>
      <c r="P145" s="610"/>
      <c r="Q145" s="612"/>
      <c r="R145" s="613"/>
      <c r="S145" s="612"/>
      <c r="T145" s="612"/>
      <c r="U145" s="613"/>
      <c r="V145" s="612"/>
      <c r="W145" s="616"/>
      <c r="X145" s="895"/>
      <c r="Y145" s="895"/>
      <c r="Z145" s="895"/>
      <c r="AA145" s="895"/>
      <c r="AB145" s="895"/>
      <c r="AC145" s="895"/>
      <c r="AD145" s="895"/>
      <c r="AE145" s="895"/>
      <c r="AF145" s="895"/>
      <c r="AG145" s="895"/>
      <c r="AH145" s="895"/>
      <c r="AI145" s="895"/>
      <c r="AJ145" s="895"/>
      <c r="AK145" s="895"/>
      <c r="AL145" s="895"/>
      <c r="AM145" s="895"/>
    </row>
    <row r="146" ht="13.5" customHeight="1">
      <c r="A146" s="604" t="b">
        <v>0</v>
      </c>
      <c r="B146" s="492"/>
      <c r="C146" s="492"/>
      <c r="D146" s="492"/>
      <c r="E146" s="492"/>
      <c r="F146" s="606"/>
      <c r="G146" s="617"/>
      <c r="H146" s="492"/>
      <c r="I146" s="492"/>
      <c r="J146" s="618"/>
      <c r="K146" s="618"/>
      <c r="L146" s="622"/>
      <c r="M146" s="613"/>
      <c r="N146" s="613"/>
      <c r="O146" s="610"/>
      <c r="P146" s="610"/>
      <c r="Q146" s="612"/>
      <c r="R146" s="613"/>
      <c r="S146" s="612"/>
      <c r="T146" s="612"/>
      <c r="U146" s="613"/>
      <c r="V146" s="612"/>
      <c r="W146" s="616"/>
      <c r="X146" s="895"/>
      <c r="Y146" s="895"/>
      <c r="Z146" s="895"/>
      <c r="AA146" s="895"/>
      <c r="AB146" s="895"/>
      <c r="AC146" s="895"/>
      <c r="AD146" s="895"/>
      <c r="AE146" s="895"/>
      <c r="AF146" s="895"/>
      <c r="AG146" s="895"/>
      <c r="AH146" s="895"/>
      <c r="AI146" s="895"/>
      <c r="AJ146" s="895"/>
      <c r="AK146" s="895"/>
      <c r="AL146" s="895"/>
      <c r="AM146" s="895"/>
    </row>
    <row r="147" ht="13.5" customHeight="1">
      <c r="A147" s="604" t="b">
        <v>0</v>
      </c>
      <c r="B147" s="492"/>
      <c r="C147" s="492"/>
      <c r="D147" s="671"/>
      <c r="E147" s="671"/>
      <c r="F147" s="632"/>
      <c r="G147" s="672"/>
      <c r="H147" s="671"/>
      <c r="I147" s="671"/>
      <c r="J147" s="618"/>
      <c r="K147" s="618"/>
      <c r="L147" s="622"/>
      <c r="M147" s="613"/>
      <c r="N147" s="613"/>
      <c r="O147" s="610"/>
      <c r="P147" s="610"/>
      <c r="Q147" s="612"/>
      <c r="R147" s="613"/>
      <c r="S147" s="612"/>
      <c r="T147" s="612"/>
      <c r="U147" s="613"/>
      <c r="V147" s="612"/>
      <c r="W147" s="616"/>
      <c r="X147" s="895"/>
      <c r="Y147" s="895"/>
      <c r="Z147" s="895"/>
      <c r="AA147" s="895"/>
      <c r="AB147" s="895"/>
      <c r="AC147" s="895"/>
      <c r="AD147" s="895"/>
      <c r="AE147" s="895"/>
      <c r="AF147" s="895"/>
      <c r="AG147" s="895"/>
      <c r="AH147" s="895"/>
      <c r="AI147" s="895"/>
      <c r="AJ147" s="895"/>
      <c r="AK147" s="895"/>
      <c r="AL147" s="895"/>
      <c r="AM147" s="895"/>
    </row>
    <row r="148" ht="13.5" customHeight="1">
      <c r="A148" s="604" t="b">
        <v>0</v>
      </c>
      <c r="B148" s="492"/>
      <c r="C148" s="492"/>
      <c r="D148" s="492"/>
      <c r="E148" s="492"/>
      <c r="F148" s="606"/>
      <c r="G148" s="617"/>
      <c r="H148" s="492"/>
      <c r="I148" s="492"/>
      <c r="J148" s="618"/>
      <c r="K148" s="618"/>
      <c r="L148" s="622"/>
      <c r="M148" s="613"/>
      <c r="N148" s="613"/>
      <c r="O148" s="610"/>
      <c r="P148" s="610"/>
      <c r="Q148" s="612"/>
      <c r="R148" s="613"/>
      <c r="S148" s="612"/>
      <c r="T148" s="612"/>
      <c r="U148" s="613"/>
      <c r="V148" s="612"/>
      <c r="W148" s="620"/>
      <c r="X148" s="742"/>
      <c r="Y148" s="742"/>
      <c r="Z148" s="742"/>
      <c r="AA148" s="742"/>
      <c r="AB148" s="742"/>
      <c r="AC148" s="742"/>
      <c r="AD148" s="742"/>
      <c r="AE148" s="742"/>
      <c r="AF148" s="742"/>
      <c r="AG148" s="742"/>
      <c r="AH148" s="742"/>
      <c r="AI148" s="742"/>
      <c r="AJ148" s="742"/>
      <c r="AK148" s="742"/>
      <c r="AL148" s="742"/>
      <c r="AM148" s="742"/>
    </row>
    <row r="149" ht="13.5" customHeight="1">
      <c r="A149" s="604" t="b">
        <v>0</v>
      </c>
      <c r="B149" s="492"/>
      <c r="C149" s="492"/>
      <c r="D149" s="492"/>
      <c r="E149" s="492"/>
      <c r="F149" s="632"/>
      <c r="G149" s="617"/>
      <c r="H149" s="492"/>
      <c r="I149" s="492"/>
      <c r="J149" s="618"/>
      <c r="K149" s="618"/>
      <c r="L149" s="622"/>
      <c r="M149" s="613"/>
      <c r="N149" s="613"/>
      <c r="O149" s="610"/>
      <c r="P149" s="610"/>
      <c r="Q149" s="612"/>
      <c r="R149" s="613"/>
      <c r="S149" s="612"/>
      <c r="T149" s="612"/>
      <c r="U149" s="613"/>
      <c r="V149" s="612"/>
      <c r="W149" s="616"/>
      <c r="X149" s="895"/>
      <c r="Y149" s="895"/>
      <c r="Z149" s="895"/>
      <c r="AA149" s="895"/>
      <c r="AB149" s="895"/>
      <c r="AC149" s="895"/>
      <c r="AD149" s="895"/>
      <c r="AE149" s="895"/>
      <c r="AF149" s="895"/>
      <c r="AG149" s="895"/>
      <c r="AH149" s="895"/>
      <c r="AI149" s="895"/>
      <c r="AJ149" s="895"/>
      <c r="AK149" s="895"/>
      <c r="AL149" s="895"/>
      <c r="AM149" s="895"/>
    </row>
    <row r="150" ht="13.5" customHeight="1">
      <c r="A150" s="604" t="b">
        <v>0</v>
      </c>
      <c r="B150" s="492"/>
      <c r="C150" s="492"/>
      <c r="D150" s="671"/>
      <c r="E150" s="671"/>
      <c r="F150" s="632"/>
      <c r="G150" s="617"/>
      <c r="H150" s="492"/>
      <c r="I150" s="492"/>
      <c r="J150" s="618"/>
      <c r="K150" s="618"/>
      <c r="L150" s="622"/>
      <c r="M150" s="674"/>
      <c r="N150" s="674"/>
      <c r="O150" s="610"/>
      <c r="P150" s="610"/>
      <c r="Q150" s="612"/>
      <c r="R150" s="613"/>
      <c r="S150" s="612"/>
      <c r="T150" s="612"/>
      <c r="U150" s="613"/>
      <c r="V150" s="612"/>
      <c r="W150" s="616"/>
      <c r="X150" s="895"/>
      <c r="Y150" s="895"/>
      <c r="Z150" s="895"/>
      <c r="AA150" s="895"/>
      <c r="AB150" s="895"/>
      <c r="AC150" s="895"/>
      <c r="AD150" s="895"/>
      <c r="AE150" s="895"/>
      <c r="AF150" s="895"/>
      <c r="AG150" s="895"/>
      <c r="AH150" s="895"/>
      <c r="AI150" s="895"/>
      <c r="AJ150" s="895"/>
      <c r="AK150" s="895"/>
      <c r="AL150" s="895"/>
      <c r="AM150" s="895"/>
    </row>
    <row r="151" ht="13.5" customHeight="1">
      <c r="A151" s="604" t="b">
        <v>0</v>
      </c>
      <c r="B151" s="492"/>
      <c r="C151" s="492"/>
      <c r="D151" s="671"/>
      <c r="E151" s="671"/>
      <c r="F151" s="632"/>
      <c r="G151" s="617"/>
      <c r="H151" s="492"/>
      <c r="I151" s="492"/>
      <c r="J151" s="618"/>
      <c r="K151" s="618"/>
      <c r="L151" s="622"/>
      <c r="M151" s="613"/>
      <c r="N151" s="492"/>
      <c r="O151" s="678"/>
      <c r="P151" s="678"/>
      <c r="Q151" s="612"/>
      <c r="R151" s="613"/>
      <c r="S151" s="612"/>
      <c r="T151" s="612"/>
      <c r="U151" s="613"/>
      <c r="V151" s="612"/>
      <c r="W151" s="616"/>
      <c r="X151" s="895"/>
      <c r="Y151" s="895"/>
      <c r="Z151" s="895"/>
      <c r="AA151" s="895"/>
      <c r="AB151" s="895"/>
      <c r="AC151" s="895"/>
      <c r="AD151" s="895"/>
      <c r="AE151" s="895"/>
      <c r="AF151" s="895"/>
      <c r="AG151" s="895"/>
      <c r="AH151" s="895"/>
      <c r="AI151" s="895"/>
      <c r="AJ151" s="895"/>
      <c r="AK151" s="895"/>
      <c r="AL151" s="895"/>
      <c r="AM151" s="895"/>
    </row>
    <row r="152" ht="13.5" customHeight="1">
      <c r="A152" s="604" t="b">
        <v>0</v>
      </c>
      <c r="B152" s="492"/>
      <c r="C152" s="492"/>
      <c r="D152" s="492"/>
      <c r="E152" s="492"/>
      <c r="F152" s="606"/>
      <c r="G152" s="617"/>
      <c r="H152" s="492"/>
      <c r="I152" s="492"/>
      <c r="J152" s="618"/>
      <c r="K152" s="618"/>
      <c r="L152" s="622"/>
      <c r="M152" s="613"/>
      <c r="N152" s="613"/>
      <c r="O152" s="610"/>
      <c r="P152" s="610"/>
      <c r="Q152" s="612"/>
      <c r="R152" s="613"/>
      <c r="S152" s="612"/>
      <c r="T152" s="612"/>
      <c r="U152" s="613"/>
      <c r="V152" s="612"/>
      <c r="W152" s="616"/>
      <c r="X152" s="895"/>
      <c r="Y152" s="895"/>
      <c r="Z152" s="895"/>
      <c r="AA152" s="895"/>
      <c r="AB152" s="895"/>
      <c r="AC152" s="895"/>
      <c r="AD152" s="895"/>
      <c r="AE152" s="895"/>
      <c r="AF152" s="895"/>
      <c r="AG152" s="895"/>
      <c r="AH152" s="895"/>
      <c r="AI152" s="895"/>
      <c r="AJ152" s="895"/>
      <c r="AK152" s="895"/>
      <c r="AL152" s="895"/>
      <c r="AM152" s="895"/>
    </row>
    <row r="153" ht="13.5" customHeight="1">
      <c r="A153" s="604" t="b">
        <v>0</v>
      </c>
      <c r="B153" s="492"/>
      <c r="C153" s="492"/>
      <c r="D153" s="492"/>
      <c r="E153" s="492"/>
      <c r="F153" s="632"/>
      <c r="G153" s="607"/>
      <c r="H153" s="492"/>
      <c r="I153" s="492"/>
      <c r="J153" s="618"/>
      <c r="K153" s="618"/>
      <c r="L153" s="622"/>
      <c r="M153" s="610"/>
      <c r="N153" s="492"/>
      <c r="O153" s="610"/>
      <c r="P153" s="610"/>
      <c r="Q153" s="612"/>
      <c r="R153" s="613"/>
      <c r="S153" s="612"/>
      <c r="T153" s="612"/>
      <c r="U153" s="613"/>
      <c r="V153" s="612"/>
      <c r="W153" s="620"/>
      <c r="X153" s="742"/>
      <c r="Y153" s="742"/>
      <c r="Z153" s="742"/>
      <c r="AA153" s="742"/>
      <c r="AB153" s="742"/>
      <c r="AC153" s="742"/>
      <c r="AD153" s="742"/>
      <c r="AE153" s="742"/>
      <c r="AF153" s="742"/>
      <c r="AG153" s="742"/>
      <c r="AH153" s="742"/>
      <c r="AI153" s="742"/>
      <c r="AJ153" s="742"/>
      <c r="AK153" s="742"/>
      <c r="AL153" s="742"/>
      <c r="AM153" s="742"/>
    </row>
    <row r="154" ht="13.5" customHeight="1">
      <c r="A154" s="604" t="b">
        <v>0</v>
      </c>
      <c r="B154" s="475"/>
      <c r="C154" s="475"/>
      <c r="D154" s="492"/>
      <c r="E154" s="492"/>
      <c r="F154" s="492"/>
      <c r="G154" s="705"/>
      <c r="H154" s="492"/>
      <c r="I154" s="492"/>
      <c r="J154" s="618"/>
      <c r="K154" s="618"/>
      <c r="L154" s="622"/>
      <c r="M154" s="610"/>
      <c r="N154" s="492"/>
      <c r="O154" s="610"/>
      <c r="P154" s="610"/>
      <c r="Q154" s="612"/>
      <c r="R154" s="610"/>
      <c r="S154" s="612"/>
      <c r="T154" s="612"/>
      <c r="U154" s="610"/>
      <c r="V154" s="612"/>
      <c r="W154" s="492"/>
      <c r="X154" s="715"/>
      <c r="Y154" s="715"/>
      <c r="Z154" s="715"/>
      <c r="AA154" s="715"/>
      <c r="AB154" s="715"/>
      <c r="AC154" s="715"/>
      <c r="AD154" s="715"/>
      <c r="AE154" s="715"/>
      <c r="AF154" s="715"/>
      <c r="AG154" s="715"/>
      <c r="AH154" s="715"/>
      <c r="AI154" s="715"/>
      <c r="AJ154" s="715"/>
      <c r="AK154" s="715"/>
      <c r="AL154" s="715"/>
      <c r="AM154" s="715"/>
    </row>
    <row r="155" ht="13.5" customHeight="1">
      <c r="A155" s="604" t="b">
        <v>0</v>
      </c>
      <c r="B155" s="492"/>
      <c r="C155" s="492"/>
      <c r="D155" s="492"/>
      <c r="E155" s="671"/>
      <c r="F155" s="492"/>
      <c r="G155" s="672"/>
      <c r="H155" s="671"/>
      <c r="I155" s="492"/>
      <c r="J155" s="687"/>
      <c r="K155" s="687"/>
      <c r="L155" s="688"/>
      <c r="M155" s="610"/>
      <c r="N155" s="492"/>
      <c r="O155" s="610"/>
      <c r="P155" s="610"/>
      <c r="Q155" s="612"/>
      <c r="R155" s="613"/>
      <c r="S155" s="612"/>
      <c r="T155" s="612"/>
      <c r="U155" s="613"/>
      <c r="V155" s="612"/>
      <c r="W155" s="620"/>
      <c r="X155" s="742"/>
      <c r="Y155" s="742"/>
      <c r="Z155" s="742"/>
      <c r="AA155" s="742"/>
      <c r="AB155" s="742"/>
      <c r="AC155" s="742"/>
      <c r="AD155" s="742"/>
      <c r="AE155" s="742"/>
      <c r="AF155" s="742"/>
      <c r="AG155" s="742"/>
      <c r="AH155" s="742"/>
      <c r="AI155" s="742"/>
      <c r="AJ155" s="742"/>
      <c r="AK155" s="742"/>
      <c r="AL155" s="742"/>
      <c r="AM155" s="742"/>
    </row>
    <row r="156" ht="13.5" customHeight="1">
      <c r="A156" s="604" t="b">
        <v>0</v>
      </c>
      <c r="B156" s="475"/>
      <c r="C156" s="475"/>
      <c r="D156" s="605"/>
      <c r="E156" s="690"/>
      <c r="F156" s="492"/>
      <c r="G156" s="617"/>
      <c r="H156" s="492"/>
      <c r="I156" s="492"/>
      <c r="J156" s="618"/>
      <c r="K156" s="618"/>
      <c r="L156" s="622"/>
      <c r="M156" s="610"/>
      <c r="N156" s="492"/>
      <c r="O156" s="610"/>
      <c r="P156" s="610"/>
      <c r="Q156" s="612"/>
      <c r="R156" s="613"/>
      <c r="S156" s="612"/>
      <c r="T156" s="612"/>
      <c r="U156" s="613"/>
      <c r="V156" s="612"/>
      <c r="W156" s="616"/>
      <c r="X156" s="895"/>
      <c r="Y156" s="895"/>
      <c r="Z156" s="895"/>
      <c r="AA156" s="895"/>
      <c r="AB156" s="895"/>
      <c r="AC156" s="895"/>
      <c r="AD156" s="895"/>
      <c r="AE156" s="895"/>
      <c r="AF156" s="895"/>
      <c r="AG156" s="895"/>
      <c r="AH156" s="895"/>
      <c r="AI156" s="895"/>
      <c r="AJ156" s="895"/>
      <c r="AK156" s="895"/>
      <c r="AL156" s="895"/>
      <c r="AM156" s="895"/>
    </row>
    <row r="157" ht="13.5" customHeight="1">
      <c r="A157" s="604" t="b">
        <v>0</v>
      </c>
      <c r="B157" s="492"/>
      <c r="C157" s="492"/>
      <c r="D157" s="492"/>
      <c r="E157" s="492"/>
      <c r="F157" s="492"/>
      <c r="G157" s="617"/>
      <c r="H157" s="492"/>
      <c r="I157" s="492"/>
      <c r="J157" s="618"/>
      <c r="K157" s="618"/>
      <c r="L157" s="622"/>
      <c r="M157" s="610"/>
      <c r="N157" s="492"/>
      <c r="O157" s="610"/>
      <c r="P157" s="610"/>
      <c r="Q157" s="612"/>
      <c r="R157" s="613"/>
      <c r="S157" s="612"/>
      <c r="T157" s="612"/>
      <c r="U157" s="613"/>
      <c r="V157" s="612"/>
      <c r="W157" s="620"/>
      <c r="X157" s="742"/>
      <c r="Y157" s="742"/>
      <c r="Z157" s="742"/>
      <c r="AA157" s="742"/>
      <c r="AB157" s="742"/>
      <c r="AC157" s="742"/>
      <c r="AD157" s="742"/>
      <c r="AE157" s="742"/>
      <c r="AF157" s="742"/>
      <c r="AG157" s="742"/>
      <c r="AH157" s="742"/>
      <c r="AI157" s="742"/>
      <c r="AJ157" s="742"/>
      <c r="AK157" s="742"/>
      <c r="AL157" s="742"/>
      <c r="AM157" s="742"/>
    </row>
    <row r="158" ht="13.5" customHeight="1">
      <c r="A158" s="604" t="b">
        <v>0</v>
      </c>
      <c r="B158" s="492"/>
      <c r="C158" s="492"/>
      <c r="D158" s="492"/>
      <c r="E158" s="492"/>
      <c r="F158" s="492"/>
      <c r="G158" s="617"/>
      <c r="H158" s="492"/>
      <c r="I158" s="492"/>
      <c r="J158" s="618"/>
      <c r="K158" s="618"/>
      <c r="L158" s="622"/>
      <c r="M158" s="610"/>
      <c r="N158" s="492"/>
      <c r="O158" s="610"/>
      <c r="P158" s="610"/>
      <c r="Q158" s="612"/>
      <c r="R158" s="613"/>
      <c r="S158" s="612"/>
      <c r="T158" s="612"/>
      <c r="U158" s="613"/>
      <c r="V158" s="612"/>
      <c r="W158" s="616"/>
      <c r="X158" s="895"/>
      <c r="Y158" s="895"/>
      <c r="Z158" s="895"/>
      <c r="AA158" s="895"/>
      <c r="AB158" s="895"/>
      <c r="AC158" s="895"/>
      <c r="AD158" s="895"/>
      <c r="AE158" s="895"/>
      <c r="AF158" s="895"/>
      <c r="AG158" s="895"/>
      <c r="AH158" s="895"/>
      <c r="AI158" s="895"/>
      <c r="AJ158" s="895"/>
      <c r="AK158" s="895"/>
      <c r="AL158" s="895"/>
      <c r="AM158" s="895"/>
    </row>
    <row r="159" ht="13.5" customHeight="1">
      <c r="A159" s="604" t="b">
        <v>0</v>
      </c>
      <c r="B159" s="492"/>
      <c r="C159" s="492"/>
      <c r="D159" s="492"/>
      <c r="E159" s="671"/>
      <c r="F159" s="492"/>
      <c r="G159" s="689"/>
      <c r="H159" s="671"/>
      <c r="I159" s="492"/>
      <c r="J159" s="618"/>
      <c r="K159" s="618"/>
      <c r="L159" s="622"/>
      <c r="M159" s="610"/>
      <c r="N159" s="492"/>
      <c r="O159" s="610"/>
      <c r="P159" s="610"/>
      <c r="Q159" s="612"/>
      <c r="R159" s="613"/>
      <c r="S159" s="612"/>
      <c r="T159" s="612"/>
      <c r="U159" s="613"/>
      <c r="V159" s="612"/>
      <c r="W159" s="620"/>
      <c r="X159" s="742"/>
      <c r="Y159" s="742"/>
      <c r="Z159" s="742"/>
      <c r="AA159" s="742"/>
      <c r="AB159" s="742"/>
      <c r="AC159" s="742"/>
      <c r="AD159" s="742"/>
      <c r="AE159" s="742"/>
      <c r="AF159" s="742"/>
      <c r="AG159" s="742"/>
      <c r="AH159" s="742"/>
      <c r="AI159" s="742"/>
      <c r="AJ159" s="742"/>
      <c r="AK159" s="742"/>
      <c r="AL159" s="742"/>
      <c r="AM159" s="742"/>
    </row>
    <row r="160" ht="13.5" customHeight="1">
      <c r="A160" s="604" t="b">
        <v>0</v>
      </c>
      <c r="B160" s="492"/>
      <c r="C160" s="492"/>
      <c r="D160" s="492"/>
      <c r="E160" s="492"/>
      <c r="F160" s="632"/>
      <c r="G160" s="617"/>
      <c r="H160" s="492"/>
      <c r="I160" s="492"/>
      <c r="J160" s="618"/>
      <c r="K160" s="618"/>
      <c r="L160" s="622"/>
      <c r="M160" s="610"/>
      <c r="N160" s="492"/>
      <c r="O160" s="610"/>
      <c r="P160" s="610"/>
      <c r="Q160" s="612"/>
      <c r="R160" s="613"/>
      <c r="S160" s="612"/>
      <c r="T160" s="612"/>
      <c r="U160" s="613"/>
      <c r="V160" s="612"/>
      <c r="W160" s="616"/>
      <c r="X160" s="895"/>
      <c r="Y160" s="895"/>
      <c r="Z160" s="895"/>
      <c r="AA160" s="895"/>
      <c r="AB160" s="895"/>
      <c r="AC160" s="895"/>
      <c r="AD160" s="895"/>
      <c r="AE160" s="895"/>
      <c r="AF160" s="895"/>
      <c r="AG160" s="895"/>
      <c r="AH160" s="895"/>
      <c r="AI160" s="895"/>
      <c r="AJ160" s="895"/>
      <c r="AK160" s="895"/>
      <c r="AL160" s="895"/>
      <c r="AM160" s="895"/>
    </row>
    <row r="161" ht="13.5" customHeight="1">
      <c r="A161" s="604" t="b">
        <v>0</v>
      </c>
      <c r="B161" s="492"/>
      <c r="C161" s="492"/>
      <c r="D161" s="492"/>
      <c r="E161" s="492"/>
      <c r="F161" s="632"/>
      <c r="G161" s="617"/>
      <c r="H161" s="704"/>
      <c r="I161" s="492"/>
      <c r="J161" s="618"/>
      <c r="K161" s="618"/>
      <c r="L161" s="622"/>
      <c r="M161" s="610"/>
      <c r="N161" s="492"/>
      <c r="O161" s="610"/>
      <c r="P161" s="610"/>
      <c r="Q161" s="612"/>
      <c r="R161" s="613"/>
      <c r="S161" s="612"/>
      <c r="T161" s="612"/>
      <c r="U161" s="613"/>
      <c r="V161" s="612"/>
      <c r="W161" s="616"/>
      <c r="X161" s="895"/>
      <c r="Y161" s="895"/>
      <c r="Z161" s="895"/>
      <c r="AA161" s="895"/>
      <c r="AB161" s="895"/>
      <c r="AC161" s="895"/>
      <c r="AD161" s="895"/>
      <c r="AE161" s="895"/>
      <c r="AF161" s="895"/>
      <c r="AG161" s="895"/>
      <c r="AH161" s="895"/>
      <c r="AI161" s="895"/>
      <c r="AJ161" s="895"/>
      <c r="AK161" s="895"/>
      <c r="AL161" s="895"/>
      <c r="AM161" s="895"/>
    </row>
    <row r="162" ht="13.5" customHeight="1">
      <c r="A162" s="604" t="b">
        <v>0</v>
      </c>
      <c r="B162" s="492"/>
      <c r="C162" s="492"/>
      <c r="D162" s="671"/>
      <c r="E162" s="671"/>
      <c r="F162" s="632"/>
      <c r="G162" s="617"/>
      <c r="H162" s="492"/>
      <c r="I162" s="492"/>
      <c r="J162" s="618"/>
      <c r="K162" s="618"/>
      <c r="L162" s="622"/>
      <c r="M162" s="610"/>
      <c r="N162" s="492"/>
      <c r="O162" s="610"/>
      <c r="P162" s="610"/>
      <c r="Q162" s="612"/>
      <c r="R162" s="613"/>
      <c r="S162" s="612"/>
      <c r="T162" s="612"/>
      <c r="U162" s="613"/>
      <c r="V162" s="612"/>
      <c r="W162" s="706"/>
      <c r="X162" s="955"/>
      <c r="Y162" s="955"/>
      <c r="Z162" s="955"/>
      <c r="AA162" s="955"/>
      <c r="AB162" s="955"/>
      <c r="AC162" s="955"/>
      <c r="AD162" s="955"/>
      <c r="AE162" s="955"/>
      <c r="AF162" s="955"/>
      <c r="AG162" s="955"/>
      <c r="AH162" s="955"/>
      <c r="AI162" s="955"/>
      <c r="AJ162" s="955"/>
      <c r="AK162" s="955"/>
      <c r="AL162" s="955"/>
      <c r="AM162" s="955"/>
    </row>
    <row r="163" ht="13.5" customHeight="1">
      <c r="A163" s="604" t="b">
        <v>0</v>
      </c>
      <c r="B163" s="492"/>
      <c r="C163" s="492"/>
      <c r="D163" s="492"/>
      <c r="E163" s="492"/>
      <c r="F163" s="632"/>
      <c r="G163" s="682"/>
      <c r="H163" s="492"/>
      <c r="I163" s="492"/>
      <c r="J163" s="608"/>
      <c r="K163" s="608"/>
      <c r="L163" s="609"/>
      <c r="M163" s="610"/>
      <c r="N163" s="492"/>
      <c r="O163" s="610"/>
      <c r="P163" s="610"/>
      <c r="Q163" s="612"/>
      <c r="R163" s="610"/>
      <c r="S163" s="612"/>
      <c r="T163" s="612"/>
      <c r="U163" s="610"/>
      <c r="V163" s="612"/>
      <c r="W163" s="620"/>
      <c r="X163" s="742"/>
      <c r="Y163" s="742"/>
      <c r="Z163" s="742"/>
      <c r="AA163" s="742"/>
      <c r="AB163" s="742"/>
      <c r="AC163" s="742"/>
      <c r="AD163" s="742"/>
      <c r="AE163" s="742"/>
      <c r="AF163" s="742"/>
      <c r="AG163" s="742"/>
      <c r="AH163" s="742"/>
      <c r="AI163" s="742"/>
      <c r="AJ163" s="742"/>
      <c r="AK163" s="742"/>
      <c r="AL163" s="742"/>
      <c r="AM163" s="742"/>
    </row>
    <row r="164" ht="13.5" customHeight="1">
      <c r="A164" s="604" t="b">
        <v>0</v>
      </c>
      <c r="B164" s="475"/>
      <c r="C164" s="475"/>
      <c r="D164" s="492"/>
      <c r="E164" s="492"/>
      <c r="F164" s="492"/>
      <c r="G164" s="492"/>
      <c r="H164" s="492"/>
      <c r="I164" s="492"/>
      <c r="J164" s="618"/>
      <c r="K164" s="618"/>
      <c r="L164" s="622"/>
      <c r="M164" s="613"/>
      <c r="N164" s="475"/>
      <c r="O164" s="610"/>
      <c r="P164" s="610"/>
      <c r="Q164" s="612"/>
      <c r="R164" s="610"/>
      <c r="S164" s="612"/>
      <c r="T164" s="612"/>
      <c r="U164" s="610"/>
      <c r="V164" s="612"/>
      <c r="W164" s="475"/>
      <c r="X164" s="463"/>
      <c r="Y164" s="463"/>
      <c r="Z164" s="463"/>
      <c r="AA164" s="463"/>
      <c r="AB164" s="463"/>
      <c r="AC164" s="463"/>
      <c r="AD164" s="463"/>
      <c r="AE164" s="463"/>
      <c r="AF164" s="463"/>
      <c r="AG164" s="463"/>
      <c r="AH164" s="463"/>
      <c r="AI164" s="463"/>
      <c r="AJ164" s="463"/>
      <c r="AK164" s="463"/>
      <c r="AL164" s="463"/>
      <c r="AM164" s="463"/>
    </row>
    <row r="165" ht="13.5" customHeight="1">
      <c r="A165" s="604" t="b">
        <v>0</v>
      </c>
      <c r="B165" s="475"/>
      <c r="C165" s="475"/>
      <c r="D165" s="671"/>
      <c r="E165" s="671"/>
      <c r="F165" s="628"/>
      <c r="G165" s="672"/>
      <c r="H165" s="671"/>
      <c r="I165" s="671"/>
      <c r="J165" s="618"/>
      <c r="K165" s="618"/>
      <c r="L165" s="622"/>
      <c r="M165" s="610"/>
      <c r="N165" s="492"/>
      <c r="O165" s="610"/>
      <c r="P165" s="610"/>
      <c r="Q165" s="612"/>
      <c r="R165" s="613"/>
      <c r="S165" s="612"/>
      <c r="T165" s="612"/>
      <c r="U165" s="613"/>
      <c r="V165" s="612"/>
      <c r="W165" s="620"/>
      <c r="X165" s="742"/>
      <c r="Y165" s="742"/>
      <c r="Z165" s="742"/>
      <c r="AA165" s="742"/>
      <c r="AB165" s="742"/>
      <c r="AC165" s="742"/>
      <c r="AD165" s="742"/>
      <c r="AE165" s="742"/>
      <c r="AF165" s="742"/>
      <c r="AG165" s="742"/>
      <c r="AH165" s="742"/>
      <c r="AI165" s="742"/>
      <c r="AJ165" s="742"/>
      <c r="AK165" s="742"/>
      <c r="AL165" s="742"/>
      <c r="AM165" s="742"/>
    </row>
    <row r="166" ht="13.5" customHeight="1">
      <c r="A166" s="604" t="b">
        <v>0</v>
      </c>
      <c r="B166" s="475"/>
      <c r="C166" s="475"/>
      <c r="D166" s="605"/>
      <c r="E166" s="690"/>
      <c r="F166" s="492"/>
      <c r="G166" s="1644"/>
      <c r="H166" s="690"/>
      <c r="I166" s="690"/>
      <c r="J166" s="691"/>
      <c r="K166" s="691"/>
      <c r="L166" s="692"/>
      <c r="M166" s="610"/>
      <c r="N166" s="492"/>
      <c r="O166" s="716"/>
      <c r="P166" s="673"/>
      <c r="Q166" s="612"/>
      <c r="R166" s="613"/>
      <c r="S166" s="612"/>
      <c r="T166" s="612"/>
      <c r="U166" s="610"/>
      <c r="V166" s="612"/>
      <c r="W166" s="492"/>
      <c r="X166" s="715"/>
      <c r="Y166" s="715"/>
      <c r="Z166" s="715"/>
      <c r="AA166" s="715"/>
      <c r="AB166" s="715"/>
      <c r="AC166" s="715"/>
      <c r="AD166" s="715"/>
      <c r="AE166" s="715"/>
      <c r="AF166" s="715"/>
      <c r="AG166" s="715"/>
      <c r="AH166" s="715"/>
      <c r="AI166" s="715"/>
      <c r="AJ166" s="715"/>
      <c r="AK166" s="715"/>
      <c r="AL166" s="715"/>
      <c r="AM166" s="715"/>
    </row>
    <row r="167" ht="13.5" customHeight="1">
      <c r="A167" s="604" t="b">
        <v>0</v>
      </c>
      <c r="B167" s="475"/>
      <c r="C167" s="475"/>
      <c r="D167" s="492"/>
      <c r="E167" s="492"/>
      <c r="F167" s="492"/>
      <c r="G167" s="617"/>
      <c r="H167" s="492"/>
      <c r="I167" s="492"/>
      <c r="J167" s="618"/>
      <c r="K167" s="618"/>
      <c r="L167" s="622"/>
      <c r="M167" s="610"/>
      <c r="N167" s="492"/>
      <c r="O167" s="610"/>
      <c r="P167" s="708"/>
      <c r="Q167" s="612"/>
      <c r="R167" s="613"/>
      <c r="S167" s="612"/>
      <c r="T167" s="612"/>
      <c r="U167" s="709"/>
      <c r="V167" s="612"/>
      <c r="W167" s="616"/>
      <c r="X167" s="895"/>
      <c r="Y167" s="895"/>
      <c r="Z167" s="895"/>
      <c r="AA167" s="895"/>
      <c r="AB167" s="895"/>
      <c r="AC167" s="895"/>
      <c r="AD167" s="895"/>
      <c r="AE167" s="895"/>
      <c r="AF167" s="895"/>
      <c r="AG167" s="895"/>
      <c r="AH167" s="895"/>
      <c r="AI167" s="895"/>
      <c r="AJ167" s="895"/>
      <c r="AK167" s="895"/>
      <c r="AL167" s="895"/>
      <c r="AM167" s="895"/>
    </row>
    <row r="168" ht="13.5" customHeight="1">
      <c r="A168" s="604" t="b">
        <v>0</v>
      </c>
      <c r="B168" s="475"/>
      <c r="C168" s="475"/>
      <c r="D168" s="605"/>
      <c r="E168" s="690"/>
      <c r="F168" s="492"/>
      <c r="G168" s="617"/>
      <c r="H168" s="492"/>
      <c r="I168" s="690"/>
      <c r="J168" s="691"/>
      <c r="K168" s="691"/>
      <c r="L168" s="692"/>
      <c r="M168" s="610"/>
      <c r="N168" s="492"/>
      <c r="O168" s="610"/>
      <c r="P168" s="610"/>
      <c r="Q168" s="612"/>
      <c r="R168" s="613"/>
      <c r="S168" s="612"/>
      <c r="T168" s="612"/>
      <c r="U168" s="613"/>
      <c r="V168" s="612"/>
      <c r="W168" s="475"/>
      <c r="X168" s="463"/>
      <c r="Y168" s="463"/>
      <c r="Z168" s="463"/>
      <c r="AA168" s="463"/>
      <c r="AB168" s="463"/>
      <c r="AC168" s="463"/>
      <c r="AD168" s="463"/>
      <c r="AE168" s="463"/>
      <c r="AF168" s="463"/>
      <c r="AG168" s="463"/>
      <c r="AH168" s="463"/>
      <c r="AI168" s="463"/>
      <c r="AJ168" s="463"/>
      <c r="AK168" s="463"/>
      <c r="AL168" s="463"/>
      <c r="AM168" s="463"/>
    </row>
    <row r="169" ht="13.5" customHeight="1">
      <c r="A169" s="604" t="b">
        <v>0</v>
      </c>
      <c r="B169" s="475"/>
      <c r="C169" s="475"/>
      <c r="D169" s="492"/>
      <c r="E169" s="492"/>
      <c r="F169" s="492"/>
      <c r="G169" s="492"/>
      <c r="H169" s="492"/>
      <c r="I169" s="492"/>
      <c r="J169" s="618"/>
      <c r="K169" s="618"/>
      <c r="L169" s="622"/>
      <c r="M169" s="613"/>
      <c r="N169" s="613"/>
      <c r="O169" s="610"/>
      <c r="P169" s="610"/>
      <c r="Q169" s="612"/>
      <c r="R169" s="610"/>
      <c r="S169" s="612"/>
      <c r="T169" s="612"/>
      <c r="U169" s="610"/>
      <c r="V169" s="612"/>
      <c r="W169" s="475"/>
      <c r="X169" s="463"/>
      <c r="Y169" s="463"/>
      <c r="Z169" s="463"/>
      <c r="AA169" s="463"/>
      <c r="AB169" s="463"/>
      <c r="AC169" s="463"/>
      <c r="AD169" s="463"/>
      <c r="AE169" s="463"/>
      <c r="AF169" s="463"/>
      <c r="AG169" s="463"/>
      <c r="AH169" s="463"/>
      <c r="AI169" s="463"/>
      <c r="AJ169" s="463"/>
      <c r="AK169" s="463"/>
      <c r="AL169" s="463"/>
      <c r="AM169" s="463"/>
    </row>
    <row r="170" ht="13.5" customHeight="1">
      <c r="A170" s="604" t="b">
        <v>0</v>
      </c>
      <c r="B170" s="475"/>
      <c r="C170" s="475"/>
      <c r="D170" s="605"/>
      <c r="E170" s="690"/>
      <c r="F170" s="492"/>
      <c r="G170" s="492"/>
      <c r="H170" s="492"/>
      <c r="I170" s="492"/>
      <c r="J170" s="618"/>
      <c r="K170" s="618"/>
      <c r="L170" s="622"/>
      <c r="M170" s="610"/>
      <c r="N170" s="475"/>
      <c r="O170" s="610"/>
      <c r="P170" s="610"/>
      <c r="Q170" s="612"/>
      <c r="R170" s="613"/>
      <c r="S170" s="612"/>
      <c r="T170" s="612"/>
      <c r="U170" s="613"/>
      <c r="V170" s="612"/>
      <c r="W170" s="620"/>
      <c r="X170" s="742"/>
      <c r="Y170" s="742"/>
      <c r="Z170" s="742"/>
      <c r="AA170" s="742"/>
      <c r="AB170" s="742"/>
      <c r="AC170" s="742"/>
      <c r="AD170" s="742"/>
      <c r="AE170" s="742"/>
      <c r="AF170" s="742"/>
      <c r="AG170" s="742"/>
      <c r="AH170" s="742"/>
      <c r="AI170" s="742"/>
      <c r="AJ170" s="742"/>
      <c r="AK170" s="742"/>
      <c r="AL170" s="742"/>
      <c r="AM170" s="742"/>
    </row>
    <row r="171" ht="13.5" customHeight="1">
      <c r="A171" s="604" t="b">
        <v>0</v>
      </c>
      <c r="B171" s="475"/>
      <c r="C171" s="475"/>
      <c r="D171" s="492"/>
      <c r="E171" s="492"/>
      <c r="F171" s="492"/>
      <c r="G171" s="617"/>
      <c r="H171" s="492"/>
      <c r="I171" s="492"/>
      <c r="J171" s="618"/>
      <c r="K171" s="618"/>
      <c r="L171" s="622"/>
      <c r="M171" s="610"/>
      <c r="N171" s="475"/>
      <c r="O171" s="610"/>
      <c r="P171" s="610"/>
      <c r="Q171" s="612"/>
      <c r="R171" s="613"/>
      <c r="S171" s="612"/>
      <c r="T171" s="612"/>
      <c r="U171" s="613"/>
      <c r="V171" s="612"/>
      <c r="W171" s="620"/>
      <c r="X171" s="742"/>
      <c r="Y171" s="742"/>
      <c r="Z171" s="742"/>
      <c r="AA171" s="742"/>
      <c r="AB171" s="742"/>
      <c r="AC171" s="742"/>
      <c r="AD171" s="742"/>
      <c r="AE171" s="742"/>
      <c r="AF171" s="742"/>
      <c r="AG171" s="742"/>
      <c r="AH171" s="742"/>
      <c r="AI171" s="742"/>
      <c r="AJ171" s="742"/>
      <c r="AK171" s="742"/>
      <c r="AL171" s="742"/>
      <c r="AM171" s="742"/>
    </row>
    <row r="172" ht="13.5" customHeight="1">
      <c r="A172" s="604" t="b">
        <v>0</v>
      </c>
      <c r="B172" s="492"/>
      <c r="C172" s="492"/>
      <c r="D172" s="492"/>
      <c r="E172" s="492"/>
      <c r="F172" s="632"/>
      <c r="G172" s="682"/>
      <c r="H172" s="492"/>
      <c r="I172" s="492"/>
      <c r="J172" s="608"/>
      <c r="K172" s="608"/>
      <c r="L172" s="609"/>
      <c r="M172" s="610"/>
      <c r="N172" s="492"/>
      <c r="O172" s="610"/>
      <c r="P172" s="610"/>
      <c r="Q172" s="612"/>
      <c r="R172" s="610"/>
      <c r="S172" s="612"/>
      <c r="T172" s="612"/>
      <c r="U172" s="610"/>
      <c r="V172" s="612"/>
      <c r="W172" s="620"/>
      <c r="X172" s="742"/>
      <c r="Y172" s="742"/>
      <c r="Z172" s="742"/>
      <c r="AA172" s="742"/>
      <c r="AB172" s="742"/>
      <c r="AC172" s="742"/>
      <c r="AD172" s="742"/>
      <c r="AE172" s="742"/>
      <c r="AF172" s="742"/>
      <c r="AG172" s="742"/>
      <c r="AH172" s="742"/>
      <c r="AI172" s="742"/>
      <c r="AJ172" s="742"/>
      <c r="AK172" s="742"/>
      <c r="AL172" s="742"/>
      <c r="AM172" s="742"/>
    </row>
    <row r="173" ht="13.5" customHeight="1">
      <c r="A173" s="604" t="b">
        <v>0</v>
      </c>
      <c r="B173" s="492"/>
      <c r="C173" s="492"/>
      <c r="D173" s="492"/>
      <c r="E173" s="492"/>
      <c r="F173" s="632"/>
      <c r="G173" s="710"/>
      <c r="H173" s="492"/>
      <c r="I173" s="492"/>
      <c r="J173" s="618"/>
      <c r="K173" s="618"/>
      <c r="L173" s="622"/>
      <c r="M173" s="610"/>
      <c r="N173" s="492"/>
      <c r="O173" s="610"/>
      <c r="P173" s="610"/>
      <c r="Q173" s="612"/>
      <c r="R173" s="610"/>
      <c r="S173" s="612"/>
      <c r="T173" s="612"/>
      <c r="U173" s="615"/>
      <c r="V173" s="612"/>
      <c r="W173" s="616"/>
      <c r="X173" s="895"/>
      <c r="Y173" s="895"/>
      <c r="Z173" s="895"/>
      <c r="AA173" s="895"/>
      <c r="AB173" s="895"/>
      <c r="AC173" s="895"/>
      <c r="AD173" s="895"/>
      <c r="AE173" s="895"/>
      <c r="AF173" s="895"/>
      <c r="AG173" s="895"/>
      <c r="AH173" s="895"/>
      <c r="AI173" s="895"/>
      <c r="AJ173" s="895"/>
      <c r="AK173" s="895"/>
      <c r="AL173" s="895"/>
      <c r="AM173" s="895"/>
    </row>
    <row r="174" ht="13.5" customHeight="1">
      <c r="A174" s="604" t="b">
        <v>0</v>
      </c>
      <c r="B174" s="492"/>
      <c r="C174" s="492"/>
      <c r="D174" s="671"/>
      <c r="E174" s="492"/>
      <c r="F174" s="632"/>
      <c r="G174" s="617"/>
      <c r="H174" s="492"/>
      <c r="I174" s="492"/>
      <c r="J174" s="618"/>
      <c r="K174" s="618"/>
      <c r="L174" s="622"/>
      <c r="M174" s="674"/>
      <c r="N174" s="674"/>
      <c r="O174" s="678"/>
      <c r="P174" s="678"/>
      <c r="Q174" s="612"/>
      <c r="R174" s="613"/>
      <c r="S174" s="612"/>
      <c r="T174" s="612"/>
      <c r="U174" s="613"/>
      <c r="V174" s="612"/>
      <c r="W174" s="616"/>
      <c r="X174" s="895"/>
      <c r="Y174" s="895"/>
      <c r="Z174" s="895"/>
      <c r="AA174" s="895"/>
      <c r="AB174" s="895"/>
      <c r="AC174" s="895"/>
      <c r="AD174" s="895"/>
      <c r="AE174" s="895"/>
      <c r="AF174" s="895"/>
      <c r="AG174" s="895"/>
      <c r="AH174" s="895"/>
      <c r="AI174" s="895"/>
      <c r="AJ174" s="895"/>
      <c r="AK174" s="895"/>
      <c r="AL174" s="895"/>
      <c r="AM174" s="895"/>
    </row>
    <row r="175" ht="13.5" customHeight="1">
      <c r="A175" s="604" t="b">
        <v>0</v>
      </c>
      <c r="B175" s="492"/>
      <c r="C175" s="492"/>
      <c r="D175" s="492"/>
      <c r="E175" s="671"/>
      <c r="F175" s="632"/>
      <c r="G175" s="617"/>
      <c r="H175" s="492"/>
      <c r="I175" s="492"/>
      <c r="J175" s="691"/>
      <c r="K175" s="691"/>
      <c r="L175" s="692"/>
      <c r="M175" s="711"/>
      <c r="N175" s="712"/>
      <c r="O175" s="678"/>
      <c r="P175" s="678"/>
      <c r="Q175" s="612"/>
      <c r="R175" s="613"/>
      <c r="S175" s="612"/>
      <c r="T175" s="612"/>
      <c r="U175" s="613"/>
      <c r="V175" s="612"/>
      <c r="W175" s="616"/>
      <c r="X175" s="895"/>
      <c r="Y175" s="895"/>
      <c r="Z175" s="895"/>
      <c r="AA175" s="895"/>
      <c r="AB175" s="895"/>
      <c r="AC175" s="895"/>
      <c r="AD175" s="895"/>
      <c r="AE175" s="895"/>
      <c r="AF175" s="895"/>
      <c r="AG175" s="895"/>
      <c r="AH175" s="895"/>
      <c r="AI175" s="895"/>
      <c r="AJ175" s="895"/>
      <c r="AK175" s="895"/>
      <c r="AL175" s="895"/>
      <c r="AM175" s="895"/>
    </row>
    <row r="176" ht="13.5" customHeight="1">
      <c r="A176" s="604" t="b">
        <v>0</v>
      </c>
      <c r="B176" s="492"/>
      <c r="C176" s="492"/>
      <c r="D176" s="492"/>
      <c r="E176" s="492"/>
      <c r="F176" s="632"/>
      <c r="G176" s="617"/>
      <c r="H176" s="492"/>
      <c r="I176" s="492"/>
      <c r="J176" s="618"/>
      <c r="K176" s="618"/>
      <c r="L176" s="622"/>
      <c r="M176" s="674"/>
      <c r="N176" s="674"/>
      <c r="O176" s="610"/>
      <c r="P176" s="610"/>
      <c r="Q176" s="612"/>
      <c r="R176" s="613"/>
      <c r="S176" s="612"/>
      <c r="T176" s="612"/>
      <c r="U176" s="613"/>
      <c r="V176" s="612"/>
      <c r="W176" s="616"/>
      <c r="X176" s="895"/>
      <c r="Y176" s="895"/>
      <c r="Z176" s="895"/>
      <c r="AA176" s="895"/>
      <c r="AB176" s="895"/>
      <c r="AC176" s="895"/>
      <c r="AD176" s="895"/>
      <c r="AE176" s="895"/>
      <c r="AF176" s="895"/>
      <c r="AG176" s="895"/>
      <c r="AH176" s="895"/>
      <c r="AI176" s="895"/>
      <c r="AJ176" s="895"/>
      <c r="AK176" s="895"/>
      <c r="AL176" s="895"/>
      <c r="AM176" s="895"/>
    </row>
    <row r="177" ht="13.5" customHeight="1">
      <c r="A177" s="604" t="b">
        <v>0</v>
      </c>
      <c r="B177" s="492"/>
      <c r="C177" s="492"/>
      <c r="D177" s="492"/>
      <c r="E177" s="492"/>
      <c r="F177" s="632"/>
      <c r="G177" s="617"/>
      <c r="H177" s="492"/>
      <c r="I177" s="492"/>
      <c r="J177" s="618"/>
      <c r="K177" s="618"/>
      <c r="L177" s="622"/>
      <c r="M177" s="613"/>
      <c r="N177" s="613"/>
      <c r="O177" s="610"/>
      <c r="P177" s="610"/>
      <c r="Q177" s="612"/>
      <c r="R177" s="613"/>
      <c r="S177" s="612"/>
      <c r="T177" s="612"/>
      <c r="U177" s="613"/>
      <c r="V177" s="612"/>
      <c r="W177" s="616"/>
      <c r="X177" s="895"/>
      <c r="Y177" s="895"/>
      <c r="Z177" s="895"/>
      <c r="AA177" s="895"/>
      <c r="AB177" s="895"/>
      <c r="AC177" s="895"/>
      <c r="AD177" s="895"/>
      <c r="AE177" s="895"/>
      <c r="AF177" s="895"/>
      <c r="AG177" s="895"/>
      <c r="AH177" s="895"/>
      <c r="AI177" s="895"/>
      <c r="AJ177" s="895"/>
      <c r="AK177" s="895"/>
      <c r="AL177" s="895"/>
      <c r="AM177" s="895"/>
    </row>
    <row r="178" ht="13.5" customHeight="1">
      <c r="A178" s="604" t="b">
        <v>0</v>
      </c>
      <c r="B178" s="492"/>
      <c r="C178" s="492"/>
      <c r="D178" s="671"/>
      <c r="E178" s="671"/>
      <c r="F178" s="632"/>
      <c r="G178" s="617"/>
      <c r="H178" s="492"/>
      <c r="I178" s="492"/>
      <c r="J178" s="618"/>
      <c r="K178" s="618"/>
      <c r="L178" s="622"/>
      <c r="M178" s="674"/>
      <c r="N178" s="675"/>
      <c r="O178" s="610"/>
      <c r="P178" s="610"/>
      <c r="Q178" s="612"/>
      <c r="R178" s="613"/>
      <c r="S178" s="612"/>
      <c r="T178" s="612"/>
      <c r="U178" s="613"/>
      <c r="V178" s="612"/>
      <c r="W178" s="616"/>
      <c r="X178" s="895"/>
      <c r="Y178" s="895"/>
      <c r="Z178" s="895"/>
      <c r="AA178" s="895"/>
      <c r="AB178" s="895"/>
      <c r="AC178" s="895"/>
      <c r="AD178" s="895"/>
      <c r="AE178" s="895"/>
      <c r="AF178" s="895"/>
      <c r="AG178" s="895"/>
      <c r="AH178" s="895"/>
      <c r="AI178" s="895"/>
      <c r="AJ178" s="895"/>
      <c r="AK178" s="895"/>
      <c r="AL178" s="895"/>
      <c r="AM178" s="895"/>
    </row>
    <row r="179" ht="13.5" customHeight="1">
      <c r="A179" s="604" t="b">
        <v>0</v>
      </c>
      <c r="B179" s="492"/>
      <c r="C179" s="492"/>
      <c r="D179" s="492"/>
      <c r="E179" s="492"/>
      <c r="F179" s="632"/>
      <c r="G179" s="607"/>
      <c r="H179" s="492"/>
      <c r="I179" s="492"/>
      <c r="J179" s="618"/>
      <c r="K179" s="618"/>
      <c r="L179" s="622"/>
      <c r="M179" s="613"/>
      <c r="N179" s="492"/>
      <c r="O179" s="610"/>
      <c r="P179" s="610"/>
      <c r="Q179" s="612"/>
      <c r="R179" s="613"/>
      <c r="S179" s="612"/>
      <c r="T179" s="612"/>
      <c r="U179" s="613"/>
      <c r="V179" s="612"/>
      <c r="W179" s="616"/>
      <c r="X179" s="895"/>
      <c r="Y179" s="895"/>
      <c r="Z179" s="895"/>
      <c r="AA179" s="895"/>
      <c r="AB179" s="895"/>
      <c r="AC179" s="895"/>
      <c r="AD179" s="895"/>
      <c r="AE179" s="895"/>
      <c r="AF179" s="895"/>
      <c r="AG179" s="895"/>
      <c r="AH179" s="895"/>
      <c r="AI179" s="895"/>
      <c r="AJ179" s="895"/>
      <c r="AK179" s="895"/>
      <c r="AL179" s="895"/>
      <c r="AM179" s="895"/>
    </row>
    <row r="180" ht="13.5" customHeight="1">
      <c r="A180" s="604" t="b">
        <v>0</v>
      </c>
      <c r="B180" s="492"/>
      <c r="C180" s="492"/>
      <c r="D180" s="492"/>
      <c r="E180" s="671"/>
      <c r="F180" s="632"/>
      <c r="G180" s="1305"/>
      <c r="H180" s="629"/>
      <c r="I180" s="671"/>
      <c r="J180" s="618"/>
      <c r="K180" s="618"/>
      <c r="L180" s="622"/>
      <c r="M180" s="674"/>
      <c r="N180" s="674"/>
      <c r="O180" s="610"/>
      <c r="P180" s="610"/>
      <c r="Q180" s="612"/>
      <c r="R180" s="613"/>
      <c r="S180" s="612"/>
      <c r="T180" s="612"/>
      <c r="U180" s="613"/>
      <c r="V180" s="612"/>
      <c r="W180" s="616"/>
      <c r="X180" s="895"/>
      <c r="Y180" s="895"/>
      <c r="Z180" s="895"/>
      <c r="AA180" s="895"/>
      <c r="AB180" s="895"/>
      <c r="AC180" s="895"/>
      <c r="AD180" s="895"/>
      <c r="AE180" s="895"/>
      <c r="AF180" s="895"/>
      <c r="AG180" s="895"/>
      <c r="AH180" s="895"/>
      <c r="AI180" s="895"/>
      <c r="AJ180" s="895"/>
      <c r="AK180" s="895"/>
      <c r="AL180" s="895"/>
      <c r="AM180" s="895"/>
    </row>
    <row r="181" ht="13.5" customHeight="1">
      <c r="A181" s="604" t="b">
        <v>0</v>
      </c>
      <c r="B181" s="492"/>
      <c r="C181" s="492"/>
      <c r="D181" s="492"/>
      <c r="E181" s="671"/>
      <c r="F181" s="632"/>
      <c r="G181" s="617"/>
      <c r="H181" s="492"/>
      <c r="I181" s="492"/>
      <c r="J181" s="618"/>
      <c r="K181" s="618"/>
      <c r="L181" s="622"/>
      <c r="M181" s="610"/>
      <c r="N181" s="492"/>
      <c r="O181" s="678"/>
      <c r="P181" s="678"/>
      <c r="Q181" s="612"/>
      <c r="R181" s="613"/>
      <c r="S181" s="612"/>
      <c r="T181" s="612"/>
      <c r="U181" s="613"/>
      <c r="V181" s="612"/>
      <c r="W181" s="620"/>
      <c r="X181" s="742"/>
      <c r="Y181" s="742"/>
      <c r="Z181" s="742"/>
      <c r="AA181" s="742"/>
      <c r="AB181" s="742"/>
      <c r="AC181" s="742"/>
      <c r="AD181" s="742"/>
      <c r="AE181" s="742"/>
      <c r="AF181" s="742"/>
      <c r="AG181" s="742"/>
      <c r="AH181" s="742"/>
      <c r="AI181" s="742"/>
      <c r="AJ181" s="742"/>
      <c r="AK181" s="742"/>
      <c r="AL181" s="742"/>
      <c r="AM181" s="742"/>
    </row>
    <row r="182" ht="13.5" customHeight="1">
      <c r="A182" s="604" t="b">
        <v>0</v>
      </c>
      <c r="B182" s="492"/>
      <c r="C182" s="492"/>
      <c r="D182" s="671"/>
      <c r="E182" s="492"/>
      <c r="F182" s="492"/>
      <c r="G182" s="617"/>
      <c r="H182" s="492"/>
      <c r="I182" s="492"/>
      <c r="J182" s="618"/>
      <c r="K182" s="618"/>
      <c r="L182" s="622"/>
      <c r="M182" s="610"/>
      <c r="N182" s="492"/>
      <c r="O182" s="610"/>
      <c r="P182" s="610"/>
      <c r="Q182" s="612"/>
      <c r="R182" s="613"/>
      <c r="S182" s="612"/>
      <c r="T182" s="612"/>
      <c r="U182" s="615"/>
      <c r="V182" s="612"/>
      <c r="W182" s="620"/>
      <c r="X182" s="742"/>
      <c r="Y182" s="742"/>
      <c r="Z182" s="742"/>
      <c r="AA182" s="742"/>
      <c r="AB182" s="742"/>
      <c r="AC182" s="742"/>
      <c r="AD182" s="742"/>
      <c r="AE182" s="742"/>
      <c r="AF182" s="742"/>
      <c r="AG182" s="742"/>
      <c r="AH182" s="742"/>
      <c r="AI182" s="742"/>
      <c r="AJ182" s="742"/>
      <c r="AK182" s="742"/>
      <c r="AL182" s="742"/>
      <c r="AM182" s="742"/>
    </row>
    <row r="183" ht="13.5" customHeight="1">
      <c r="A183" s="604" t="b">
        <v>0</v>
      </c>
      <c r="B183" s="492"/>
      <c r="C183" s="492"/>
      <c r="D183" s="492"/>
      <c r="E183" s="492"/>
      <c r="F183" s="632"/>
      <c r="G183" s="617"/>
      <c r="H183" s="492"/>
      <c r="I183" s="492"/>
      <c r="J183" s="618"/>
      <c r="K183" s="618"/>
      <c r="L183" s="622"/>
      <c r="M183" s="613"/>
      <c r="N183" s="613"/>
      <c r="O183" s="610"/>
      <c r="P183" s="610"/>
      <c r="Q183" s="612"/>
      <c r="R183" s="613"/>
      <c r="S183" s="612"/>
      <c r="T183" s="612"/>
      <c r="U183" s="613"/>
      <c r="V183" s="612"/>
      <c r="W183" s="616"/>
      <c r="X183" s="895"/>
      <c r="Y183" s="895"/>
      <c r="Z183" s="895"/>
      <c r="AA183" s="895"/>
      <c r="AB183" s="895"/>
      <c r="AC183" s="895"/>
      <c r="AD183" s="895"/>
      <c r="AE183" s="895"/>
      <c r="AF183" s="895"/>
      <c r="AG183" s="895"/>
      <c r="AH183" s="895"/>
      <c r="AI183" s="895"/>
      <c r="AJ183" s="895"/>
      <c r="AK183" s="895"/>
      <c r="AL183" s="895"/>
      <c r="AM183" s="895"/>
    </row>
    <row r="184" ht="13.5" customHeight="1">
      <c r="A184" s="604" t="b">
        <v>0</v>
      </c>
      <c r="B184" s="492"/>
      <c r="C184" s="492"/>
      <c r="D184" s="492"/>
      <c r="E184" s="492"/>
      <c r="F184" s="632"/>
      <c r="G184" s="617"/>
      <c r="H184" s="492"/>
      <c r="I184" s="492"/>
      <c r="J184" s="618"/>
      <c r="K184" s="618"/>
      <c r="L184" s="622"/>
      <c r="M184" s="674"/>
      <c r="N184" s="675"/>
      <c r="O184" s="610"/>
      <c r="P184" s="610"/>
      <c r="Q184" s="612"/>
      <c r="R184" s="613"/>
      <c r="S184" s="612"/>
      <c r="T184" s="612"/>
      <c r="U184" s="613"/>
      <c r="V184" s="612"/>
      <c r="W184" s="616"/>
      <c r="X184" s="895"/>
      <c r="Y184" s="895"/>
      <c r="Z184" s="895"/>
      <c r="AA184" s="895"/>
      <c r="AB184" s="895"/>
      <c r="AC184" s="895"/>
      <c r="AD184" s="895"/>
      <c r="AE184" s="895"/>
      <c r="AF184" s="895"/>
      <c r="AG184" s="895"/>
      <c r="AH184" s="895"/>
      <c r="AI184" s="895"/>
      <c r="AJ184" s="895"/>
      <c r="AK184" s="895"/>
      <c r="AL184" s="895"/>
      <c r="AM184" s="895"/>
    </row>
    <row r="185" ht="13.5" customHeight="1">
      <c r="A185" s="604" t="b">
        <v>0</v>
      </c>
      <c r="B185" s="492"/>
      <c r="C185" s="492"/>
      <c r="D185" s="492"/>
      <c r="E185" s="492"/>
      <c r="F185" s="632"/>
      <c r="G185" s="617"/>
      <c r="H185" s="492"/>
      <c r="I185" s="492"/>
      <c r="J185" s="618"/>
      <c r="K185" s="618"/>
      <c r="L185" s="622"/>
      <c r="M185" s="674"/>
      <c r="N185" s="675"/>
      <c r="O185" s="610"/>
      <c r="P185" s="610"/>
      <c r="Q185" s="612"/>
      <c r="R185" s="613"/>
      <c r="S185" s="612"/>
      <c r="T185" s="612"/>
      <c r="U185" s="613"/>
      <c r="V185" s="612"/>
      <c r="W185" s="616"/>
      <c r="X185" s="895"/>
      <c r="Y185" s="895"/>
      <c r="Z185" s="895"/>
      <c r="AA185" s="895"/>
      <c r="AB185" s="895"/>
      <c r="AC185" s="895"/>
      <c r="AD185" s="895"/>
      <c r="AE185" s="895"/>
      <c r="AF185" s="895"/>
      <c r="AG185" s="895"/>
      <c r="AH185" s="895"/>
      <c r="AI185" s="895"/>
      <c r="AJ185" s="895"/>
      <c r="AK185" s="895"/>
      <c r="AL185" s="895"/>
      <c r="AM185" s="895"/>
    </row>
    <row r="186" ht="13.5" customHeight="1">
      <c r="A186" s="604" t="b">
        <v>0</v>
      </c>
      <c r="B186" s="492"/>
      <c r="C186" s="492"/>
      <c r="D186" s="492"/>
      <c r="E186" s="671"/>
      <c r="F186" s="632"/>
      <c r="G186" s="634"/>
      <c r="H186" s="629"/>
      <c r="I186" s="671"/>
      <c r="J186" s="618"/>
      <c r="K186" s="618"/>
      <c r="L186" s="622"/>
      <c r="M186" s="674"/>
      <c r="N186" s="675"/>
      <c r="O186" s="610"/>
      <c r="P186" s="610"/>
      <c r="Q186" s="612"/>
      <c r="R186" s="613"/>
      <c r="S186" s="612"/>
      <c r="T186" s="612"/>
      <c r="U186" s="613"/>
      <c r="V186" s="612"/>
      <c r="W186" s="616"/>
      <c r="X186" s="895"/>
      <c r="Y186" s="895"/>
      <c r="Z186" s="895"/>
      <c r="AA186" s="895"/>
      <c r="AB186" s="895"/>
      <c r="AC186" s="895"/>
      <c r="AD186" s="895"/>
      <c r="AE186" s="895"/>
      <c r="AF186" s="895"/>
      <c r="AG186" s="895"/>
      <c r="AH186" s="895"/>
      <c r="AI186" s="895"/>
      <c r="AJ186" s="895"/>
      <c r="AK186" s="895"/>
      <c r="AL186" s="895"/>
      <c r="AM186" s="895"/>
    </row>
    <row r="187" ht="13.5" customHeight="1">
      <c r="A187" s="604" t="b">
        <v>0</v>
      </c>
      <c r="B187" s="492"/>
      <c r="C187" s="492"/>
      <c r="D187" s="492"/>
      <c r="E187" s="492"/>
      <c r="F187" s="632"/>
      <c r="G187" s="617"/>
      <c r="H187" s="492"/>
      <c r="I187" s="492"/>
      <c r="J187" s="618"/>
      <c r="K187" s="618"/>
      <c r="L187" s="622"/>
      <c r="M187" s="610"/>
      <c r="N187" s="675"/>
      <c r="O187" s="610"/>
      <c r="P187" s="610"/>
      <c r="Q187" s="612"/>
      <c r="R187" s="613"/>
      <c r="S187" s="612"/>
      <c r="T187" s="612"/>
      <c r="U187" s="613"/>
      <c r="V187" s="612"/>
      <c r="W187" s="616"/>
      <c r="X187" s="895"/>
      <c r="Y187" s="895"/>
      <c r="Z187" s="895"/>
      <c r="AA187" s="895"/>
      <c r="AB187" s="895"/>
      <c r="AC187" s="895"/>
      <c r="AD187" s="895"/>
      <c r="AE187" s="895"/>
      <c r="AF187" s="895"/>
      <c r="AG187" s="895"/>
      <c r="AH187" s="895"/>
      <c r="AI187" s="895"/>
      <c r="AJ187" s="895"/>
      <c r="AK187" s="895"/>
      <c r="AL187" s="895"/>
      <c r="AM187" s="895"/>
    </row>
    <row r="188" ht="13.5" customHeight="1">
      <c r="A188" s="604" t="b">
        <v>0</v>
      </c>
      <c r="B188" s="492"/>
      <c r="C188" s="492"/>
      <c r="D188" s="671"/>
      <c r="E188" s="492"/>
      <c r="F188" s="632"/>
      <c r="G188" s="617"/>
      <c r="H188" s="492"/>
      <c r="I188" s="492"/>
      <c r="J188" s="618"/>
      <c r="K188" s="618"/>
      <c r="L188" s="622"/>
      <c r="M188" s="674"/>
      <c r="N188" s="675"/>
      <c r="O188" s="610"/>
      <c r="P188" s="610"/>
      <c r="Q188" s="612"/>
      <c r="R188" s="613"/>
      <c r="S188" s="612"/>
      <c r="T188" s="612"/>
      <c r="U188" s="613"/>
      <c r="V188" s="612"/>
      <c r="W188" s="616"/>
      <c r="X188" s="895"/>
      <c r="Y188" s="895"/>
      <c r="Z188" s="895"/>
      <c r="AA188" s="895"/>
      <c r="AB188" s="895"/>
      <c r="AC188" s="895"/>
      <c r="AD188" s="895"/>
      <c r="AE188" s="895"/>
      <c r="AF188" s="895"/>
      <c r="AG188" s="895"/>
      <c r="AH188" s="895"/>
      <c r="AI188" s="895"/>
      <c r="AJ188" s="895"/>
      <c r="AK188" s="895"/>
      <c r="AL188" s="895"/>
      <c r="AM188" s="895"/>
    </row>
    <row r="189" ht="13.5" customHeight="1">
      <c r="A189" s="604" t="b">
        <v>0</v>
      </c>
      <c r="B189" s="492"/>
      <c r="C189" s="492"/>
      <c r="D189" s="492"/>
      <c r="E189" s="492"/>
      <c r="F189" s="606"/>
      <c r="G189" s="617"/>
      <c r="H189" s="617"/>
      <c r="I189" s="617"/>
      <c r="J189" s="618"/>
      <c r="K189" s="618"/>
      <c r="L189" s="622"/>
      <c r="M189" s="610"/>
      <c r="N189" s="492"/>
      <c r="O189" s="610"/>
      <c r="P189" s="610"/>
      <c r="Q189" s="612"/>
      <c r="R189" s="613"/>
      <c r="S189" s="612"/>
      <c r="T189" s="612"/>
      <c r="U189" s="613"/>
      <c r="V189" s="612"/>
      <c r="W189" s="616"/>
      <c r="X189" s="895"/>
      <c r="Y189" s="895"/>
      <c r="Z189" s="895"/>
      <c r="AA189" s="895"/>
      <c r="AB189" s="895"/>
      <c r="AC189" s="895"/>
      <c r="AD189" s="895"/>
      <c r="AE189" s="895"/>
      <c r="AF189" s="895"/>
      <c r="AG189" s="895"/>
      <c r="AH189" s="895"/>
      <c r="AI189" s="895"/>
      <c r="AJ189" s="895"/>
      <c r="AK189" s="895"/>
      <c r="AL189" s="895"/>
      <c r="AM189" s="895"/>
    </row>
    <row r="190" ht="13.5" customHeight="1">
      <c r="A190" s="604" t="b">
        <v>0</v>
      </c>
      <c r="B190" s="492"/>
      <c r="C190" s="492"/>
      <c r="D190" s="492"/>
      <c r="E190" s="492"/>
      <c r="F190" s="632"/>
      <c r="G190" s="617"/>
      <c r="H190" s="492"/>
      <c r="I190" s="492"/>
      <c r="J190" s="618"/>
      <c r="K190" s="618"/>
      <c r="L190" s="622"/>
      <c r="M190" s="613"/>
      <c r="N190" s="613"/>
      <c r="O190" s="610"/>
      <c r="P190" s="610"/>
      <c r="Q190" s="612"/>
      <c r="R190" s="613"/>
      <c r="S190" s="612"/>
      <c r="T190" s="612"/>
      <c r="U190" s="613"/>
      <c r="V190" s="612"/>
      <c r="W190" s="616"/>
      <c r="X190" s="895"/>
      <c r="Y190" s="895"/>
      <c r="Z190" s="895"/>
      <c r="AA190" s="895"/>
      <c r="AB190" s="895"/>
      <c r="AC190" s="895"/>
      <c r="AD190" s="895"/>
      <c r="AE190" s="895"/>
      <c r="AF190" s="895"/>
      <c r="AG190" s="895"/>
      <c r="AH190" s="895"/>
      <c r="AI190" s="895"/>
      <c r="AJ190" s="895"/>
      <c r="AK190" s="895"/>
      <c r="AL190" s="895"/>
      <c r="AM190" s="895"/>
    </row>
    <row r="191" ht="13.5" customHeight="1">
      <c r="A191" s="604" t="b">
        <v>0</v>
      </c>
      <c r="B191" s="492"/>
      <c r="C191" s="492"/>
      <c r="D191" s="492"/>
      <c r="E191" s="492"/>
      <c r="F191" s="632"/>
      <c r="G191" s="617"/>
      <c r="H191" s="492"/>
      <c r="I191" s="492"/>
      <c r="J191" s="618"/>
      <c r="K191" s="618"/>
      <c r="L191" s="622"/>
      <c r="M191" s="613"/>
      <c r="N191" s="492"/>
      <c r="O191" s="610"/>
      <c r="P191" s="610"/>
      <c r="Q191" s="612"/>
      <c r="R191" s="613"/>
      <c r="S191" s="612"/>
      <c r="T191" s="612"/>
      <c r="U191" s="613"/>
      <c r="V191" s="612"/>
      <c r="W191" s="620"/>
      <c r="X191" s="742"/>
      <c r="Y191" s="742"/>
      <c r="Z191" s="742"/>
      <c r="AA191" s="742"/>
      <c r="AB191" s="742"/>
      <c r="AC191" s="742"/>
      <c r="AD191" s="742"/>
      <c r="AE191" s="742"/>
      <c r="AF191" s="742"/>
      <c r="AG191" s="742"/>
      <c r="AH191" s="742"/>
      <c r="AI191" s="742"/>
      <c r="AJ191" s="742"/>
      <c r="AK191" s="742"/>
      <c r="AL191" s="742"/>
      <c r="AM191" s="742"/>
    </row>
    <row r="192" ht="13.5" customHeight="1">
      <c r="A192" s="604" t="b">
        <v>0</v>
      </c>
      <c r="B192" s="492"/>
      <c r="C192" s="492"/>
      <c r="D192" s="671"/>
      <c r="E192" s="492"/>
      <c r="F192" s="606"/>
      <c r="G192" s="617"/>
      <c r="H192" s="492"/>
      <c r="I192" s="492"/>
      <c r="J192" s="618"/>
      <c r="K192" s="618"/>
      <c r="L192" s="622"/>
      <c r="M192" s="610"/>
      <c r="N192" s="492"/>
      <c r="O192" s="610"/>
      <c r="P192" s="610"/>
      <c r="Q192" s="612"/>
      <c r="R192" s="613"/>
      <c r="S192" s="612"/>
      <c r="T192" s="612"/>
      <c r="U192" s="613"/>
      <c r="V192" s="612"/>
      <c r="W192" s="616"/>
      <c r="X192" s="895"/>
      <c r="Y192" s="895"/>
      <c r="Z192" s="895"/>
      <c r="AA192" s="895"/>
      <c r="AB192" s="895"/>
      <c r="AC192" s="895"/>
      <c r="AD192" s="895"/>
      <c r="AE192" s="895"/>
      <c r="AF192" s="895"/>
      <c r="AG192" s="895"/>
      <c r="AH192" s="895"/>
      <c r="AI192" s="895"/>
      <c r="AJ192" s="895"/>
      <c r="AK192" s="895"/>
      <c r="AL192" s="895"/>
      <c r="AM192" s="895"/>
    </row>
    <row r="193" ht="13.5" customHeight="1">
      <c r="A193" s="604" t="b">
        <v>0</v>
      </c>
      <c r="B193" s="492"/>
      <c r="C193" s="492"/>
      <c r="D193" s="671"/>
      <c r="E193" s="671"/>
      <c r="F193" s="632"/>
      <c r="G193" s="617"/>
      <c r="H193" s="492"/>
      <c r="I193" s="492"/>
      <c r="J193" s="618"/>
      <c r="K193" s="618"/>
      <c r="L193" s="622"/>
      <c r="M193" s="610"/>
      <c r="N193" s="492"/>
      <c r="O193" s="610"/>
      <c r="P193" s="610"/>
      <c r="Q193" s="612"/>
      <c r="R193" s="613"/>
      <c r="S193" s="612"/>
      <c r="T193" s="612"/>
      <c r="U193" s="613"/>
      <c r="V193" s="612"/>
      <c r="W193" s="620"/>
      <c r="X193" s="742"/>
      <c r="Y193" s="742"/>
      <c r="Z193" s="742"/>
      <c r="AA193" s="742"/>
      <c r="AB193" s="742"/>
      <c r="AC193" s="742"/>
      <c r="AD193" s="742"/>
      <c r="AE193" s="742"/>
      <c r="AF193" s="742"/>
      <c r="AG193" s="742"/>
      <c r="AH193" s="742"/>
      <c r="AI193" s="742"/>
      <c r="AJ193" s="742"/>
      <c r="AK193" s="742"/>
      <c r="AL193" s="742"/>
      <c r="AM193" s="742"/>
    </row>
    <row r="194" ht="13.5" customHeight="1">
      <c r="A194" s="604" t="b">
        <v>0</v>
      </c>
      <c r="B194" s="492"/>
      <c r="C194" s="492"/>
      <c r="D194" s="671"/>
      <c r="E194" s="671"/>
      <c r="F194" s="632"/>
      <c r="G194" s="617"/>
      <c r="H194" s="492"/>
      <c r="I194" s="492"/>
      <c r="J194" s="618"/>
      <c r="K194" s="618"/>
      <c r="L194" s="622"/>
      <c r="M194" s="610"/>
      <c r="N194" s="613"/>
      <c r="O194" s="610"/>
      <c r="P194" s="610"/>
      <c r="Q194" s="612"/>
      <c r="R194" s="613"/>
      <c r="S194" s="612"/>
      <c r="T194" s="612"/>
      <c r="U194" s="613"/>
      <c r="V194" s="612"/>
      <c r="W194" s="620"/>
      <c r="X194" s="742"/>
      <c r="Y194" s="742"/>
      <c r="Z194" s="742"/>
      <c r="AA194" s="742"/>
      <c r="AB194" s="742"/>
      <c r="AC194" s="742"/>
      <c r="AD194" s="742"/>
      <c r="AE194" s="742"/>
      <c r="AF194" s="742"/>
      <c r="AG194" s="742"/>
      <c r="AH194" s="742"/>
      <c r="AI194" s="742"/>
      <c r="AJ194" s="742"/>
      <c r="AK194" s="742"/>
      <c r="AL194" s="742"/>
      <c r="AM194" s="742"/>
    </row>
    <row r="195" ht="13.5" customHeight="1">
      <c r="A195" s="604" t="b">
        <v>0</v>
      </c>
      <c r="B195" s="492"/>
      <c r="C195" s="492"/>
      <c r="D195" s="492"/>
      <c r="E195" s="492"/>
      <c r="F195" s="632"/>
      <c r="G195" s="617"/>
      <c r="H195" s="492"/>
      <c r="I195" s="492"/>
      <c r="J195" s="618"/>
      <c r="K195" s="618"/>
      <c r="L195" s="622"/>
      <c r="M195" s="613"/>
      <c r="N195" s="613"/>
      <c r="O195" s="610"/>
      <c r="P195" s="610"/>
      <c r="Q195" s="612"/>
      <c r="R195" s="613"/>
      <c r="S195" s="612"/>
      <c r="T195" s="612"/>
      <c r="U195" s="613"/>
      <c r="V195" s="612"/>
      <c r="W195" s="620"/>
      <c r="X195" s="742"/>
      <c r="Y195" s="742"/>
      <c r="Z195" s="742"/>
      <c r="AA195" s="742"/>
      <c r="AB195" s="742"/>
      <c r="AC195" s="742"/>
      <c r="AD195" s="742"/>
      <c r="AE195" s="742"/>
      <c r="AF195" s="742"/>
      <c r="AG195" s="742"/>
      <c r="AH195" s="742"/>
      <c r="AI195" s="742"/>
      <c r="AJ195" s="742"/>
      <c r="AK195" s="742"/>
      <c r="AL195" s="742"/>
      <c r="AM195" s="742"/>
    </row>
    <row r="196" ht="13.5" customHeight="1">
      <c r="A196" s="604" t="b">
        <v>0</v>
      </c>
      <c r="B196" s="492"/>
      <c r="C196" s="492"/>
      <c r="D196" s="671"/>
      <c r="E196" s="492"/>
      <c r="F196" s="606"/>
      <c r="G196" s="617"/>
      <c r="H196" s="492"/>
      <c r="I196" s="492"/>
      <c r="J196" s="618"/>
      <c r="K196" s="618"/>
      <c r="L196" s="622"/>
      <c r="M196" s="610"/>
      <c r="N196" s="492"/>
      <c r="O196" s="610"/>
      <c r="P196" s="610"/>
      <c r="Q196" s="612"/>
      <c r="R196" s="613"/>
      <c r="S196" s="612"/>
      <c r="T196" s="612"/>
      <c r="U196" s="613"/>
      <c r="V196" s="612"/>
      <c r="W196" s="616"/>
      <c r="X196" s="895"/>
      <c r="Y196" s="895"/>
      <c r="Z196" s="895"/>
      <c r="AA196" s="895"/>
      <c r="AB196" s="895"/>
      <c r="AC196" s="895"/>
      <c r="AD196" s="895"/>
      <c r="AE196" s="895"/>
      <c r="AF196" s="895"/>
      <c r="AG196" s="895"/>
      <c r="AH196" s="895"/>
      <c r="AI196" s="895"/>
      <c r="AJ196" s="895"/>
      <c r="AK196" s="895"/>
      <c r="AL196" s="895"/>
      <c r="AM196" s="895"/>
    </row>
    <row r="197" ht="13.5" customHeight="1">
      <c r="A197" s="604" t="b">
        <v>0</v>
      </c>
      <c r="B197" s="492"/>
      <c r="C197" s="492"/>
      <c r="D197" s="492"/>
      <c r="E197" s="492"/>
      <c r="F197" s="606"/>
      <c r="G197" s="617"/>
      <c r="H197" s="492"/>
      <c r="I197" s="492"/>
      <c r="J197" s="618"/>
      <c r="K197" s="618"/>
      <c r="L197" s="622"/>
      <c r="M197" s="610"/>
      <c r="N197" s="492"/>
      <c r="O197" s="610"/>
      <c r="P197" s="610"/>
      <c r="Q197" s="612"/>
      <c r="R197" s="613"/>
      <c r="S197" s="612"/>
      <c r="T197" s="612"/>
      <c r="U197" s="613"/>
      <c r="V197" s="612"/>
      <c r="W197" s="616"/>
      <c r="X197" s="895"/>
      <c r="Y197" s="895"/>
      <c r="Z197" s="895"/>
      <c r="AA197" s="895"/>
      <c r="AB197" s="895"/>
      <c r="AC197" s="895"/>
      <c r="AD197" s="895"/>
      <c r="AE197" s="895"/>
      <c r="AF197" s="895"/>
      <c r="AG197" s="895"/>
      <c r="AH197" s="895"/>
      <c r="AI197" s="895"/>
      <c r="AJ197" s="895"/>
      <c r="AK197" s="895"/>
      <c r="AL197" s="895"/>
      <c r="AM197" s="895"/>
    </row>
    <row r="198" ht="13.5" customHeight="1">
      <c r="A198" s="604" t="b">
        <v>0</v>
      </c>
      <c r="B198" s="492"/>
      <c r="C198" s="492"/>
      <c r="D198" s="492"/>
      <c r="E198" s="492"/>
      <c r="F198" s="606"/>
      <c r="G198" s="672"/>
      <c r="H198" s="672"/>
      <c r="I198" s="672"/>
      <c r="J198" s="618"/>
      <c r="K198" s="618"/>
      <c r="L198" s="622"/>
      <c r="M198" s="610"/>
      <c r="N198" s="492"/>
      <c r="O198" s="610"/>
      <c r="P198" s="610"/>
      <c r="Q198" s="612"/>
      <c r="R198" s="613"/>
      <c r="S198" s="612"/>
      <c r="T198" s="612"/>
      <c r="U198" s="613"/>
      <c r="V198" s="612"/>
      <c r="W198" s="616"/>
      <c r="X198" s="895"/>
      <c r="Y198" s="895"/>
      <c r="Z198" s="895"/>
      <c r="AA198" s="895"/>
      <c r="AB198" s="895"/>
      <c r="AC198" s="895"/>
      <c r="AD198" s="895"/>
      <c r="AE198" s="895"/>
      <c r="AF198" s="895"/>
      <c r="AG198" s="895"/>
      <c r="AH198" s="895"/>
      <c r="AI198" s="895"/>
      <c r="AJ198" s="895"/>
      <c r="AK198" s="895"/>
      <c r="AL198" s="895"/>
      <c r="AM198" s="895"/>
    </row>
    <row r="199" ht="13.5" customHeight="1">
      <c r="A199" s="604" t="b">
        <v>0</v>
      </c>
      <c r="B199" s="492"/>
      <c r="C199" s="492"/>
      <c r="D199" s="492"/>
      <c r="E199" s="492"/>
      <c r="F199" s="632"/>
      <c r="G199" s="672"/>
      <c r="H199" s="671"/>
      <c r="I199" s="492"/>
      <c r="J199" s="618"/>
      <c r="K199" s="618"/>
      <c r="L199" s="622"/>
      <c r="M199" s="610"/>
      <c r="N199" s="492"/>
      <c r="O199" s="610"/>
      <c r="P199" s="610"/>
      <c r="Q199" s="612"/>
      <c r="R199" s="613"/>
      <c r="S199" s="612"/>
      <c r="T199" s="612"/>
      <c r="U199" s="613"/>
      <c r="V199" s="612"/>
      <c r="W199" s="620"/>
      <c r="X199" s="742"/>
      <c r="Y199" s="742"/>
      <c r="Z199" s="742"/>
      <c r="AA199" s="742"/>
      <c r="AB199" s="742"/>
      <c r="AC199" s="742"/>
      <c r="AD199" s="742"/>
      <c r="AE199" s="742"/>
      <c r="AF199" s="742"/>
      <c r="AG199" s="742"/>
      <c r="AH199" s="742"/>
      <c r="AI199" s="742"/>
      <c r="AJ199" s="742"/>
      <c r="AK199" s="742"/>
      <c r="AL199" s="742"/>
      <c r="AM199" s="742"/>
    </row>
    <row r="200" ht="13.5" customHeight="1">
      <c r="A200" s="604" t="b">
        <v>0</v>
      </c>
      <c r="B200" s="492"/>
      <c r="C200" s="492"/>
      <c r="D200" s="492"/>
      <c r="E200" s="492"/>
      <c r="F200" s="633"/>
      <c r="G200" s="617"/>
      <c r="H200" s="492"/>
      <c r="I200" s="492"/>
      <c r="J200" s="618"/>
      <c r="K200" s="618"/>
      <c r="L200" s="622"/>
      <c r="M200" s="610"/>
      <c r="N200" s="492"/>
      <c r="O200" s="610"/>
      <c r="P200" s="610"/>
      <c r="Q200" s="612"/>
      <c r="R200" s="613"/>
      <c r="S200" s="612"/>
      <c r="T200" s="612"/>
      <c r="U200" s="613"/>
      <c r="V200" s="612"/>
      <c r="W200" s="616"/>
      <c r="X200" s="895"/>
      <c r="Y200" s="895"/>
      <c r="Z200" s="895"/>
      <c r="AA200" s="895"/>
      <c r="AB200" s="895"/>
      <c r="AC200" s="895"/>
      <c r="AD200" s="895"/>
      <c r="AE200" s="895"/>
      <c r="AF200" s="895"/>
      <c r="AG200" s="895"/>
      <c r="AH200" s="895"/>
      <c r="AI200" s="895"/>
      <c r="AJ200" s="895"/>
      <c r="AK200" s="895"/>
      <c r="AL200" s="895"/>
      <c r="AM200" s="895"/>
    </row>
    <row r="201" ht="13.5" customHeight="1">
      <c r="A201" s="604" t="b">
        <v>0</v>
      </c>
      <c r="B201" s="492"/>
      <c r="C201" s="492"/>
      <c r="D201" s="492"/>
      <c r="E201" s="492"/>
      <c r="F201" s="606"/>
      <c r="G201" s="617"/>
      <c r="H201" s="492"/>
      <c r="I201" s="492"/>
      <c r="J201" s="618"/>
      <c r="K201" s="618"/>
      <c r="L201" s="622"/>
      <c r="M201" s="610"/>
      <c r="N201" s="492"/>
      <c r="O201" s="610"/>
      <c r="P201" s="610"/>
      <c r="Q201" s="612"/>
      <c r="R201" s="613"/>
      <c r="S201" s="612"/>
      <c r="T201" s="612"/>
      <c r="U201" s="613"/>
      <c r="V201" s="612"/>
      <c r="W201" s="616"/>
      <c r="X201" s="895"/>
      <c r="Y201" s="895"/>
      <c r="Z201" s="895"/>
      <c r="AA201" s="895"/>
      <c r="AB201" s="895"/>
      <c r="AC201" s="895"/>
      <c r="AD201" s="895"/>
      <c r="AE201" s="895"/>
      <c r="AF201" s="895"/>
      <c r="AG201" s="895"/>
      <c r="AH201" s="895"/>
      <c r="AI201" s="895"/>
      <c r="AJ201" s="895"/>
      <c r="AK201" s="895"/>
      <c r="AL201" s="895"/>
      <c r="AM201" s="895"/>
    </row>
    <row r="202" ht="13.5" customHeight="1">
      <c r="A202" s="604" t="b">
        <v>0</v>
      </c>
      <c r="B202" s="492"/>
      <c r="C202" s="492"/>
      <c r="D202" s="492"/>
      <c r="E202" s="492"/>
      <c r="F202" s="606"/>
      <c r="G202" s="617"/>
      <c r="H202" s="492"/>
      <c r="I202" s="492"/>
      <c r="J202" s="618"/>
      <c r="K202" s="618"/>
      <c r="L202" s="622"/>
      <c r="M202" s="610"/>
      <c r="N202" s="492"/>
      <c r="O202" s="610"/>
      <c r="P202" s="610"/>
      <c r="Q202" s="612"/>
      <c r="R202" s="613"/>
      <c r="S202" s="612"/>
      <c r="T202" s="612"/>
      <c r="U202" s="613"/>
      <c r="V202" s="612"/>
      <c r="W202" s="616"/>
      <c r="X202" s="895"/>
      <c r="Y202" s="895"/>
      <c r="Z202" s="895"/>
      <c r="AA202" s="895"/>
      <c r="AB202" s="895"/>
      <c r="AC202" s="895"/>
      <c r="AD202" s="895"/>
      <c r="AE202" s="895"/>
      <c r="AF202" s="895"/>
      <c r="AG202" s="895"/>
      <c r="AH202" s="895"/>
      <c r="AI202" s="895"/>
      <c r="AJ202" s="895"/>
      <c r="AK202" s="895"/>
      <c r="AL202" s="895"/>
      <c r="AM202" s="895"/>
    </row>
    <row r="203" ht="13.5" customHeight="1">
      <c r="A203" s="604" t="b">
        <v>0</v>
      </c>
      <c r="B203" s="492"/>
      <c r="C203" s="492"/>
      <c r="D203" s="492"/>
      <c r="E203" s="492"/>
      <c r="F203" s="606"/>
      <c r="G203" s="617"/>
      <c r="H203" s="492"/>
      <c r="I203" s="492"/>
      <c r="J203" s="618"/>
      <c r="K203" s="618"/>
      <c r="L203" s="622"/>
      <c r="M203" s="674"/>
      <c r="N203" s="492"/>
      <c r="O203" s="610"/>
      <c r="P203" s="610"/>
      <c r="Q203" s="612"/>
      <c r="R203" s="613"/>
      <c r="S203" s="612"/>
      <c r="T203" s="612"/>
      <c r="U203" s="613"/>
      <c r="V203" s="612"/>
      <c r="W203" s="616"/>
      <c r="X203" s="895"/>
      <c r="Y203" s="895"/>
      <c r="Z203" s="895"/>
      <c r="AA203" s="895"/>
      <c r="AB203" s="895"/>
      <c r="AC203" s="895"/>
      <c r="AD203" s="895"/>
      <c r="AE203" s="895"/>
      <c r="AF203" s="895"/>
      <c r="AG203" s="895"/>
      <c r="AH203" s="895"/>
      <c r="AI203" s="895"/>
      <c r="AJ203" s="895"/>
      <c r="AK203" s="895"/>
      <c r="AL203" s="895"/>
      <c r="AM203" s="895"/>
    </row>
    <row r="204" ht="13.5" customHeight="1">
      <c r="A204" s="604" t="b">
        <v>0</v>
      </c>
      <c r="B204" s="492"/>
      <c r="C204" s="492"/>
      <c r="D204" s="492"/>
      <c r="E204" s="492"/>
      <c r="F204" s="606"/>
      <c r="G204" s="672"/>
      <c r="H204" s="671"/>
      <c r="I204" s="492"/>
      <c r="J204" s="618"/>
      <c r="K204" s="618"/>
      <c r="L204" s="622"/>
      <c r="M204" s="610"/>
      <c r="N204" s="675"/>
      <c r="O204" s="610"/>
      <c r="P204" s="610"/>
      <c r="Q204" s="612"/>
      <c r="R204" s="613"/>
      <c r="S204" s="612"/>
      <c r="T204" s="612"/>
      <c r="U204" s="613"/>
      <c r="V204" s="612"/>
      <c r="W204" s="616"/>
      <c r="X204" s="895"/>
      <c r="Y204" s="895"/>
      <c r="Z204" s="895"/>
      <c r="AA204" s="895"/>
      <c r="AB204" s="895"/>
      <c r="AC204" s="895"/>
      <c r="AD204" s="895"/>
      <c r="AE204" s="895"/>
      <c r="AF204" s="895"/>
      <c r="AG204" s="895"/>
      <c r="AH204" s="895"/>
      <c r="AI204" s="895"/>
      <c r="AJ204" s="895"/>
      <c r="AK204" s="895"/>
      <c r="AL204" s="895"/>
      <c r="AM204" s="895"/>
    </row>
    <row r="205" ht="13.5" customHeight="1">
      <c r="A205" s="604" t="b">
        <v>0</v>
      </c>
      <c r="B205" s="492"/>
      <c r="C205" s="492"/>
      <c r="D205" s="492"/>
      <c r="E205" s="492"/>
      <c r="F205" s="632"/>
      <c r="G205" s="617"/>
      <c r="H205" s="492"/>
      <c r="I205" s="492"/>
      <c r="J205" s="618"/>
      <c r="K205" s="618"/>
      <c r="L205" s="622"/>
      <c r="M205" s="674"/>
      <c r="N205" s="613"/>
      <c r="O205" s="610"/>
      <c r="P205" s="610"/>
      <c r="Q205" s="612"/>
      <c r="R205" s="613"/>
      <c r="S205" s="612"/>
      <c r="T205" s="612"/>
      <c r="U205" s="613"/>
      <c r="V205" s="612"/>
      <c r="W205" s="620"/>
      <c r="X205" s="742"/>
      <c r="Y205" s="742"/>
      <c r="Z205" s="742"/>
      <c r="AA205" s="742"/>
      <c r="AB205" s="742"/>
      <c r="AC205" s="742"/>
      <c r="AD205" s="742"/>
      <c r="AE205" s="742"/>
      <c r="AF205" s="742"/>
      <c r="AG205" s="742"/>
      <c r="AH205" s="742"/>
      <c r="AI205" s="742"/>
      <c r="AJ205" s="742"/>
      <c r="AK205" s="742"/>
      <c r="AL205" s="742"/>
      <c r="AM205" s="742"/>
    </row>
    <row r="206" ht="13.5" customHeight="1">
      <c r="A206" s="604" t="b">
        <v>0</v>
      </c>
      <c r="B206" s="492"/>
      <c r="C206" s="492"/>
      <c r="D206" s="492"/>
      <c r="E206" s="492"/>
      <c r="F206" s="633"/>
      <c r="G206" s="617"/>
      <c r="H206" s="492"/>
      <c r="I206" s="492"/>
      <c r="J206" s="618"/>
      <c r="K206" s="618"/>
      <c r="L206" s="622"/>
      <c r="M206" s="610"/>
      <c r="N206" s="492"/>
      <c r="O206" s="610"/>
      <c r="P206" s="610"/>
      <c r="Q206" s="612"/>
      <c r="R206" s="613"/>
      <c r="S206" s="612"/>
      <c r="T206" s="612"/>
      <c r="U206" s="613"/>
      <c r="V206" s="612"/>
      <c r="W206" s="620"/>
      <c r="X206" s="742"/>
      <c r="Y206" s="742"/>
      <c r="Z206" s="742"/>
      <c r="AA206" s="742"/>
      <c r="AB206" s="742"/>
      <c r="AC206" s="742"/>
      <c r="AD206" s="742"/>
      <c r="AE206" s="742"/>
      <c r="AF206" s="742"/>
      <c r="AG206" s="742"/>
      <c r="AH206" s="742"/>
      <c r="AI206" s="742"/>
      <c r="AJ206" s="742"/>
      <c r="AK206" s="742"/>
      <c r="AL206" s="742"/>
      <c r="AM206" s="742"/>
    </row>
    <row r="207" ht="13.5" customHeight="1">
      <c r="A207" s="604" t="b">
        <v>0</v>
      </c>
      <c r="B207" s="492"/>
      <c r="C207" s="492"/>
      <c r="D207" s="492"/>
      <c r="E207" s="492"/>
      <c r="F207" s="632"/>
      <c r="G207" s="617"/>
      <c r="H207" s="492"/>
      <c r="I207" s="492"/>
      <c r="J207" s="618"/>
      <c r="K207" s="618"/>
      <c r="L207" s="622"/>
      <c r="M207" s="674"/>
      <c r="N207" s="613"/>
      <c r="O207" s="610"/>
      <c r="P207" s="610"/>
      <c r="Q207" s="612"/>
      <c r="R207" s="613"/>
      <c r="S207" s="612"/>
      <c r="T207" s="612"/>
      <c r="U207" s="613"/>
      <c r="V207" s="612"/>
      <c r="W207" s="616"/>
      <c r="X207" s="895"/>
      <c r="Y207" s="895"/>
      <c r="Z207" s="895"/>
      <c r="AA207" s="895"/>
      <c r="AB207" s="895"/>
      <c r="AC207" s="895"/>
      <c r="AD207" s="895"/>
      <c r="AE207" s="895"/>
      <c r="AF207" s="895"/>
      <c r="AG207" s="895"/>
      <c r="AH207" s="895"/>
      <c r="AI207" s="895"/>
      <c r="AJ207" s="895"/>
      <c r="AK207" s="895"/>
      <c r="AL207" s="895"/>
      <c r="AM207" s="895"/>
    </row>
    <row r="208" ht="13.5" customHeight="1">
      <c r="A208" s="604" t="b">
        <v>0</v>
      </c>
      <c r="B208" s="492"/>
      <c r="C208" s="492"/>
      <c r="D208" s="492"/>
      <c r="E208" s="492"/>
      <c r="F208" s="633"/>
      <c r="G208" s="607"/>
      <c r="H208" s="492"/>
      <c r="I208" s="492"/>
      <c r="J208" s="618"/>
      <c r="K208" s="618"/>
      <c r="L208" s="622"/>
      <c r="M208" s="610"/>
      <c r="N208" s="492"/>
      <c r="O208" s="610"/>
      <c r="P208" s="610"/>
      <c r="Q208" s="612"/>
      <c r="R208" s="613"/>
      <c r="S208" s="612"/>
      <c r="T208" s="612"/>
      <c r="U208" s="613"/>
      <c r="V208" s="612"/>
      <c r="W208" s="616"/>
      <c r="X208" s="895"/>
      <c r="Y208" s="895"/>
      <c r="Z208" s="895"/>
      <c r="AA208" s="895"/>
      <c r="AB208" s="895"/>
      <c r="AC208" s="895"/>
      <c r="AD208" s="895"/>
      <c r="AE208" s="895"/>
      <c r="AF208" s="895"/>
      <c r="AG208" s="895"/>
      <c r="AH208" s="895"/>
      <c r="AI208" s="895"/>
      <c r="AJ208" s="895"/>
      <c r="AK208" s="895"/>
      <c r="AL208" s="895"/>
      <c r="AM208" s="895"/>
    </row>
    <row r="209" ht="13.5" customHeight="1">
      <c r="A209" s="604" t="b">
        <v>0</v>
      </c>
      <c r="B209" s="492"/>
      <c r="C209" s="492"/>
      <c r="D209" s="492"/>
      <c r="E209" s="492"/>
      <c r="F209" s="606"/>
      <c r="G209" s="672"/>
      <c r="H209" s="671"/>
      <c r="I209" s="492"/>
      <c r="J209" s="618"/>
      <c r="K209" s="618"/>
      <c r="L209" s="622"/>
      <c r="M209" s="610"/>
      <c r="N209" s="492"/>
      <c r="O209" s="610"/>
      <c r="P209" s="610"/>
      <c r="Q209" s="612"/>
      <c r="R209" s="613"/>
      <c r="S209" s="612"/>
      <c r="T209" s="612"/>
      <c r="U209" s="613"/>
      <c r="V209" s="612"/>
      <c r="W209" s="616"/>
      <c r="X209" s="895"/>
      <c r="Y209" s="895"/>
      <c r="Z209" s="895"/>
      <c r="AA209" s="895"/>
      <c r="AB209" s="895"/>
      <c r="AC209" s="895"/>
      <c r="AD209" s="895"/>
      <c r="AE209" s="895"/>
      <c r="AF209" s="895"/>
      <c r="AG209" s="895"/>
      <c r="AH209" s="895"/>
      <c r="AI209" s="895"/>
      <c r="AJ209" s="895"/>
      <c r="AK209" s="895"/>
      <c r="AL209" s="895"/>
      <c r="AM209" s="895"/>
    </row>
    <row r="210" ht="13.5" customHeight="1">
      <c r="A210" s="604" t="b">
        <v>0</v>
      </c>
      <c r="B210" s="492"/>
      <c r="C210" s="492"/>
      <c r="D210" s="492"/>
      <c r="E210" s="492"/>
      <c r="F210" s="606"/>
      <c r="G210" s="672"/>
      <c r="H210" s="672"/>
      <c r="I210" s="672"/>
      <c r="J210" s="618"/>
      <c r="K210" s="618"/>
      <c r="L210" s="622"/>
      <c r="M210" s="610"/>
      <c r="N210" s="492"/>
      <c r="O210" s="610"/>
      <c r="P210" s="610"/>
      <c r="Q210" s="612"/>
      <c r="R210" s="613"/>
      <c r="S210" s="612"/>
      <c r="T210" s="612"/>
      <c r="U210" s="613"/>
      <c r="V210" s="612"/>
      <c r="W210" s="616"/>
      <c r="X210" s="895"/>
      <c r="Y210" s="895"/>
      <c r="Z210" s="895"/>
      <c r="AA210" s="895"/>
      <c r="AB210" s="895"/>
      <c r="AC210" s="895"/>
      <c r="AD210" s="895"/>
      <c r="AE210" s="895"/>
      <c r="AF210" s="895"/>
      <c r="AG210" s="895"/>
      <c r="AH210" s="895"/>
      <c r="AI210" s="895"/>
      <c r="AJ210" s="895"/>
      <c r="AK210" s="895"/>
      <c r="AL210" s="895"/>
      <c r="AM210" s="895"/>
    </row>
    <row r="211" ht="13.5" customHeight="1">
      <c r="A211" s="604" t="b">
        <v>0</v>
      </c>
      <c r="B211" s="492"/>
      <c r="C211" s="492"/>
      <c r="D211" s="492"/>
      <c r="E211" s="492"/>
      <c r="F211" s="606"/>
      <c r="G211" s="617"/>
      <c r="H211" s="492"/>
      <c r="I211" s="492"/>
      <c r="J211" s="618"/>
      <c r="K211" s="618"/>
      <c r="L211" s="622"/>
      <c r="M211" s="610"/>
      <c r="N211" s="492"/>
      <c r="O211" s="610"/>
      <c r="P211" s="610"/>
      <c r="Q211" s="612"/>
      <c r="R211" s="613"/>
      <c r="S211" s="612"/>
      <c r="T211" s="612"/>
      <c r="U211" s="613"/>
      <c r="V211" s="612"/>
      <c r="W211" s="616"/>
      <c r="X211" s="895"/>
      <c r="Y211" s="895"/>
      <c r="Z211" s="895"/>
      <c r="AA211" s="895"/>
      <c r="AB211" s="895"/>
      <c r="AC211" s="895"/>
      <c r="AD211" s="895"/>
      <c r="AE211" s="895"/>
      <c r="AF211" s="895"/>
      <c r="AG211" s="895"/>
      <c r="AH211" s="895"/>
      <c r="AI211" s="895"/>
      <c r="AJ211" s="895"/>
      <c r="AK211" s="895"/>
      <c r="AL211" s="895"/>
      <c r="AM211" s="895"/>
    </row>
    <row r="212" ht="13.5" customHeight="1">
      <c r="A212" s="604" t="b">
        <v>0</v>
      </c>
      <c r="B212" s="492"/>
      <c r="C212" s="492"/>
      <c r="D212" s="492"/>
      <c r="E212" s="492"/>
      <c r="F212" s="633"/>
      <c r="G212" s="617"/>
      <c r="H212" s="492"/>
      <c r="I212" s="492"/>
      <c r="J212" s="618"/>
      <c r="K212" s="618"/>
      <c r="L212" s="622"/>
      <c r="M212" s="610"/>
      <c r="N212" s="492"/>
      <c r="O212" s="610"/>
      <c r="P212" s="610"/>
      <c r="Q212" s="612"/>
      <c r="R212" s="613"/>
      <c r="S212" s="612"/>
      <c r="T212" s="612"/>
      <c r="U212" s="613"/>
      <c r="V212" s="612"/>
      <c r="W212" s="616"/>
      <c r="X212" s="895"/>
      <c r="Y212" s="895"/>
      <c r="Z212" s="895"/>
      <c r="AA212" s="895"/>
      <c r="AB212" s="895"/>
      <c r="AC212" s="895"/>
      <c r="AD212" s="895"/>
      <c r="AE212" s="895"/>
      <c r="AF212" s="895"/>
      <c r="AG212" s="895"/>
      <c r="AH212" s="895"/>
      <c r="AI212" s="895"/>
      <c r="AJ212" s="895"/>
      <c r="AK212" s="895"/>
      <c r="AL212" s="895"/>
      <c r="AM212" s="895"/>
    </row>
    <row r="213" ht="13.5" customHeight="1">
      <c r="A213" s="604" t="b">
        <v>0</v>
      </c>
      <c r="B213" s="492"/>
      <c r="C213" s="492"/>
      <c r="D213" s="671"/>
      <c r="E213" s="492"/>
      <c r="F213" s="632"/>
      <c r="G213" s="617"/>
      <c r="H213" s="492"/>
      <c r="I213" s="492"/>
      <c r="J213" s="618"/>
      <c r="K213" s="618"/>
      <c r="L213" s="622"/>
      <c r="M213" s="610"/>
      <c r="N213" s="492"/>
      <c r="O213" s="610"/>
      <c r="P213" s="610"/>
      <c r="Q213" s="612"/>
      <c r="R213" s="613"/>
      <c r="S213" s="612"/>
      <c r="T213" s="612"/>
      <c r="U213" s="613"/>
      <c r="V213" s="612"/>
      <c r="W213" s="620"/>
      <c r="X213" s="742"/>
      <c r="Y213" s="742"/>
      <c r="Z213" s="742"/>
      <c r="AA213" s="742"/>
      <c r="AB213" s="742"/>
      <c r="AC213" s="742"/>
      <c r="AD213" s="742"/>
      <c r="AE213" s="742"/>
      <c r="AF213" s="742"/>
      <c r="AG213" s="742"/>
      <c r="AH213" s="742"/>
      <c r="AI213" s="742"/>
      <c r="AJ213" s="742"/>
      <c r="AK213" s="742"/>
      <c r="AL213" s="742"/>
      <c r="AM213" s="742"/>
    </row>
    <row r="214" ht="13.5" customHeight="1">
      <c r="A214" s="604" t="b">
        <v>0</v>
      </c>
      <c r="B214" s="492"/>
      <c r="C214" s="492"/>
      <c r="D214" s="492"/>
      <c r="E214" s="492"/>
      <c r="F214" s="606"/>
      <c r="G214" s="607"/>
      <c r="H214" s="492"/>
      <c r="I214" s="492"/>
      <c r="J214" s="618"/>
      <c r="K214" s="618"/>
      <c r="L214" s="622"/>
      <c r="M214" s="610"/>
      <c r="N214" s="492"/>
      <c r="O214" s="610"/>
      <c r="P214" s="610"/>
      <c r="Q214" s="612"/>
      <c r="R214" s="613"/>
      <c r="S214" s="612"/>
      <c r="T214" s="612"/>
      <c r="U214" s="613"/>
      <c r="V214" s="612"/>
      <c r="W214" s="620"/>
      <c r="X214" s="742"/>
      <c r="Y214" s="742"/>
      <c r="Z214" s="742"/>
      <c r="AA214" s="742"/>
      <c r="AB214" s="742"/>
      <c r="AC214" s="742"/>
      <c r="AD214" s="742"/>
      <c r="AE214" s="742"/>
      <c r="AF214" s="742"/>
      <c r="AG214" s="742"/>
      <c r="AH214" s="742"/>
      <c r="AI214" s="742"/>
      <c r="AJ214" s="742"/>
      <c r="AK214" s="742"/>
      <c r="AL214" s="742"/>
      <c r="AM214" s="742"/>
    </row>
    <row r="215" ht="13.5" customHeight="1">
      <c r="A215" s="604" t="b">
        <v>0</v>
      </c>
      <c r="B215" s="492"/>
      <c r="C215" s="492"/>
      <c r="D215" s="629"/>
      <c r="E215" s="492"/>
      <c r="F215" s="606"/>
      <c r="G215" s="617"/>
      <c r="H215" s="492"/>
      <c r="I215" s="492"/>
      <c r="J215" s="623"/>
      <c r="K215" s="623"/>
      <c r="L215" s="623"/>
      <c r="M215" s="610"/>
      <c r="N215" s="492"/>
      <c r="O215" s="610"/>
      <c r="P215" s="610"/>
      <c r="Q215" s="612"/>
      <c r="R215" s="613"/>
      <c r="S215" s="612"/>
      <c r="T215" s="612"/>
      <c r="U215" s="613"/>
      <c r="V215" s="612"/>
      <c r="W215" s="620"/>
      <c r="X215" s="742"/>
      <c r="Y215" s="742"/>
      <c r="Z215" s="742"/>
      <c r="AA215" s="742"/>
      <c r="AB215" s="742"/>
      <c r="AC215" s="742"/>
      <c r="AD215" s="742"/>
      <c r="AE215" s="742"/>
      <c r="AF215" s="742"/>
      <c r="AG215" s="742"/>
      <c r="AH215" s="742"/>
      <c r="AI215" s="742"/>
      <c r="AJ215" s="742"/>
      <c r="AK215" s="742"/>
      <c r="AL215" s="742"/>
      <c r="AM215" s="742"/>
    </row>
    <row r="216" ht="13.5" customHeight="1">
      <c r="A216" s="604" t="b">
        <v>0</v>
      </c>
      <c r="B216" s="492"/>
      <c r="C216" s="492"/>
      <c r="D216" s="492"/>
      <c r="E216" s="492"/>
      <c r="F216" s="632"/>
      <c r="G216" s="672"/>
      <c r="H216" s="672"/>
      <c r="I216" s="672"/>
      <c r="J216" s="618"/>
      <c r="K216" s="618"/>
      <c r="L216" s="622"/>
      <c r="M216" s="610"/>
      <c r="N216" s="492"/>
      <c r="O216" s="610"/>
      <c r="P216" s="610"/>
      <c r="Q216" s="612"/>
      <c r="R216" s="613"/>
      <c r="S216" s="612"/>
      <c r="T216" s="612"/>
      <c r="U216" s="613"/>
      <c r="V216" s="612"/>
      <c r="W216" s="620"/>
      <c r="X216" s="742"/>
      <c r="Y216" s="742"/>
      <c r="Z216" s="742"/>
      <c r="AA216" s="742"/>
      <c r="AB216" s="742"/>
      <c r="AC216" s="742"/>
      <c r="AD216" s="742"/>
      <c r="AE216" s="742"/>
      <c r="AF216" s="742"/>
      <c r="AG216" s="742"/>
      <c r="AH216" s="742"/>
      <c r="AI216" s="742"/>
      <c r="AJ216" s="742"/>
      <c r="AK216" s="742"/>
      <c r="AL216" s="742"/>
      <c r="AM216" s="742"/>
    </row>
    <row r="217" ht="13.5" customHeight="1">
      <c r="A217" s="604" t="b">
        <v>0</v>
      </c>
      <c r="B217" s="475"/>
      <c r="C217" s="475"/>
      <c r="D217" s="492"/>
      <c r="E217" s="492"/>
      <c r="F217" s="632"/>
      <c r="G217" s="617"/>
      <c r="H217" s="492"/>
      <c r="I217" s="492"/>
      <c r="J217" s="657"/>
      <c r="K217" s="618"/>
      <c r="L217" s="622"/>
      <c r="M217" s="613"/>
      <c r="N217" s="613"/>
      <c r="O217" s="610"/>
      <c r="P217" s="610"/>
      <c r="Q217" s="612"/>
      <c r="R217" s="613"/>
      <c r="S217" s="612"/>
      <c r="T217" s="612"/>
      <c r="U217" s="613"/>
      <c r="V217" s="612"/>
      <c r="W217" s="620"/>
      <c r="X217" s="742"/>
      <c r="Y217" s="742"/>
      <c r="Z217" s="742"/>
      <c r="AA217" s="742"/>
      <c r="AB217" s="742"/>
      <c r="AC217" s="742"/>
      <c r="AD217" s="742"/>
      <c r="AE217" s="742"/>
      <c r="AF217" s="742"/>
      <c r="AG217" s="742"/>
      <c r="AH217" s="742"/>
      <c r="AI217" s="742"/>
      <c r="AJ217" s="742"/>
      <c r="AK217" s="742"/>
      <c r="AL217" s="742"/>
      <c r="AM217" s="742"/>
    </row>
    <row r="218" ht="13.5" customHeight="1">
      <c r="A218" s="604" t="b">
        <v>0</v>
      </c>
      <c r="B218" s="475"/>
      <c r="C218" s="475"/>
      <c r="D218" s="492"/>
      <c r="E218" s="492"/>
      <c r="F218" s="632"/>
      <c r="G218" s="617"/>
      <c r="H218" s="492"/>
      <c r="I218" s="492"/>
      <c r="J218" s="657"/>
      <c r="K218" s="618"/>
      <c r="L218" s="622"/>
      <c r="M218" s="613"/>
      <c r="N218" s="613"/>
      <c r="O218" s="610"/>
      <c r="P218" s="610"/>
      <c r="Q218" s="612">
        <f t="shared" ref="Q218:Q809" si="1">P218-O218</f>
        <v>0</v>
      </c>
      <c r="R218" s="613"/>
      <c r="S218" s="612">
        <f t="shared" ref="S218:S809" si="2">R218-O218</f>
        <v>0</v>
      </c>
      <c r="T218" s="612">
        <f t="shared" ref="T218:T809" si="3">R218-P218</f>
        <v>0</v>
      </c>
      <c r="U218" s="613"/>
      <c r="V218" s="612">
        <f t="shared" ref="V218:V809" si="4">U218-O218</f>
        <v>0</v>
      </c>
      <c r="W218" s="620"/>
      <c r="X218" s="742"/>
      <c r="Y218" s="742"/>
      <c r="Z218" s="742"/>
      <c r="AA218" s="742"/>
      <c r="AB218" s="742"/>
      <c r="AC218" s="742"/>
      <c r="AD218" s="742"/>
      <c r="AE218" s="742"/>
      <c r="AF218" s="742"/>
      <c r="AG218" s="742"/>
      <c r="AH218" s="742"/>
      <c r="AI218" s="742"/>
      <c r="AJ218" s="742"/>
      <c r="AK218" s="742"/>
      <c r="AL218" s="742"/>
      <c r="AM218" s="742"/>
    </row>
    <row r="219" ht="13.5" customHeight="1">
      <c r="A219" s="604" t="b">
        <v>0</v>
      </c>
      <c r="B219" s="475"/>
      <c r="C219" s="475"/>
      <c r="D219" s="492"/>
      <c r="E219" s="492"/>
      <c r="F219" s="632"/>
      <c r="G219" s="617"/>
      <c r="H219" s="492"/>
      <c r="I219" s="492"/>
      <c r="J219" s="657"/>
      <c r="K219" s="618"/>
      <c r="L219" s="622"/>
      <c r="M219" s="613"/>
      <c r="N219" s="613"/>
      <c r="O219" s="610"/>
      <c r="P219" s="610"/>
      <c r="Q219" s="612">
        <f t="shared" si="1"/>
        <v>0</v>
      </c>
      <c r="R219" s="613"/>
      <c r="S219" s="612">
        <f t="shared" si="2"/>
        <v>0</v>
      </c>
      <c r="T219" s="612">
        <f t="shared" si="3"/>
        <v>0</v>
      </c>
      <c r="U219" s="613"/>
      <c r="V219" s="612">
        <f t="shared" si="4"/>
        <v>0</v>
      </c>
      <c r="W219" s="620"/>
      <c r="X219" s="742"/>
      <c r="Y219" s="742"/>
      <c r="Z219" s="742"/>
      <c r="AA219" s="742"/>
      <c r="AB219" s="742"/>
      <c r="AC219" s="742"/>
      <c r="AD219" s="742"/>
      <c r="AE219" s="742"/>
      <c r="AF219" s="742"/>
      <c r="AG219" s="742"/>
      <c r="AH219" s="742"/>
      <c r="AI219" s="742"/>
      <c r="AJ219" s="742"/>
      <c r="AK219" s="742"/>
      <c r="AL219" s="742"/>
      <c r="AM219" s="742"/>
    </row>
    <row r="220" ht="13.5" customHeight="1">
      <c r="A220" s="604" t="b">
        <v>0</v>
      </c>
      <c r="B220" s="475"/>
      <c r="C220" s="475"/>
      <c r="D220" s="492"/>
      <c r="E220" s="492"/>
      <c r="F220" s="632"/>
      <c r="G220" s="617"/>
      <c r="H220" s="492"/>
      <c r="I220" s="492"/>
      <c r="J220" s="657"/>
      <c r="K220" s="618"/>
      <c r="L220" s="622"/>
      <c r="M220" s="613"/>
      <c r="N220" s="613"/>
      <c r="O220" s="610"/>
      <c r="P220" s="610"/>
      <c r="Q220" s="612">
        <f t="shared" si="1"/>
        <v>0</v>
      </c>
      <c r="R220" s="613"/>
      <c r="S220" s="612">
        <f t="shared" si="2"/>
        <v>0</v>
      </c>
      <c r="T220" s="612">
        <f t="shared" si="3"/>
        <v>0</v>
      </c>
      <c r="U220" s="613"/>
      <c r="V220" s="612">
        <f t="shared" si="4"/>
        <v>0</v>
      </c>
      <c r="W220" s="620"/>
      <c r="X220" s="742"/>
      <c r="Y220" s="742"/>
      <c r="Z220" s="742"/>
      <c r="AA220" s="742"/>
      <c r="AB220" s="742"/>
      <c r="AC220" s="742"/>
      <c r="AD220" s="742"/>
      <c r="AE220" s="742"/>
      <c r="AF220" s="742"/>
      <c r="AG220" s="742"/>
      <c r="AH220" s="742"/>
      <c r="AI220" s="742"/>
      <c r="AJ220" s="742"/>
      <c r="AK220" s="742"/>
      <c r="AL220" s="742"/>
      <c r="AM220" s="742"/>
    </row>
    <row r="221" ht="13.5" customHeight="1">
      <c r="A221" s="604" t="b">
        <v>0</v>
      </c>
      <c r="B221" s="475"/>
      <c r="C221" s="475"/>
      <c r="D221" s="492"/>
      <c r="E221" s="492"/>
      <c r="F221" s="632"/>
      <c r="G221" s="617"/>
      <c r="H221" s="492"/>
      <c r="I221" s="492"/>
      <c r="J221" s="657"/>
      <c r="K221" s="618"/>
      <c r="L221" s="622"/>
      <c r="M221" s="613"/>
      <c r="N221" s="613"/>
      <c r="O221" s="610"/>
      <c r="P221" s="610"/>
      <c r="Q221" s="612">
        <f t="shared" si="1"/>
        <v>0</v>
      </c>
      <c r="R221" s="613"/>
      <c r="S221" s="612">
        <f t="shared" si="2"/>
        <v>0</v>
      </c>
      <c r="T221" s="612">
        <f t="shared" si="3"/>
        <v>0</v>
      </c>
      <c r="U221" s="613"/>
      <c r="V221" s="612">
        <f t="shared" si="4"/>
        <v>0</v>
      </c>
      <c r="W221" s="620"/>
      <c r="X221" s="742"/>
      <c r="Y221" s="742"/>
      <c r="Z221" s="742"/>
      <c r="AA221" s="742"/>
      <c r="AB221" s="742"/>
      <c r="AC221" s="742"/>
      <c r="AD221" s="742"/>
      <c r="AE221" s="742"/>
      <c r="AF221" s="742"/>
      <c r="AG221" s="742"/>
      <c r="AH221" s="742"/>
      <c r="AI221" s="742"/>
      <c r="AJ221" s="742"/>
      <c r="AK221" s="742"/>
      <c r="AL221" s="742"/>
      <c r="AM221" s="742"/>
    </row>
    <row r="222" ht="13.5" customHeight="1">
      <c r="A222" s="604" t="b">
        <v>0</v>
      </c>
      <c r="B222" s="475"/>
      <c r="C222" s="475"/>
      <c r="D222" s="492"/>
      <c r="E222" s="492"/>
      <c r="F222" s="632"/>
      <c r="G222" s="617"/>
      <c r="H222" s="492"/>
      <c r="I222" s="492"/>
      <c r="J222" s="657"/>
      <c r="K222" s="618"/>
      <c r="L222" s="622"/>
      <c r="M222" s="613"/>
      <c r="N222" s="613"/>
      <c r="O222" s="610"/>
      <c r="P222" s="610"/>
      <c r="Q222" s="612">
        <f t="shared" si="1"/>
        <v>0</v>
      </c>
      <c r="R222" s="613"/>
      <c r="S222" s="612">
        <f t="shared" si="2"/>
        <v>0</v>
      </c>
      <c r="T222" s="612">
        <f t="shared" si="3"/>
        <v>0</v>
      </c>
      <c r="U222" s="613"/>
      <c r="V222" s="612">
        <f t="shared" si="4"/>
        <v>0</v>
      </c>
      <c r="W222" s="620"/>
      <c r="X222" s="742"/>
      <c r="Y222" s="742"/>
      <c r="Z222" s="742"/>
      <c r="AA222" s="742"/>
      <c r="AB222" s="742"/>
      <c r="AC222" s="742"/>
      <c r="AD222" s="742"/>
      <c r="AE222" s="742"/>
      <c r="AF222" s="742"/>
      <c r="AG222" s="742"/>
      <c r="AH222" s="742"/>
      <c r="AI222" s="742"/>
      <c r="AJ222" s="742"/>
      <c r="AK222" s="742"/>
      <c r="AL222" s="742"/>
      <c r="AM222" s="742"/>
    </row>
    <row r="223" ht="13.5" customHeight="1">
      <c r="A223" s="604" t="b">
        <v>0</v>
      </c>
      <c r="B223" s="475"/>
      <c r="C223" s="475"/>
      <c r="D223" s="492"/>
      <c r="E223" s="492"/>
      <c r="F223" s="632"/>
      <c r="G223" s="617"/>
      <c r="H223" s="492"/>
      <c r="I223" s="492"/>
      <c r="J223" s="657"/>
      <c r="K223" s="618"/>
      <c r="L223" s="622"/>
      <c r="M223" s="613"/>
      <c r="N223" s="613"/>
      <c r="O223" s="610"/>
      <c r="P223" s="610"/>
      <c r="Q223" s="612">
        <f t="shared" si="1"/>
        <v>0</v>
      </c>
      <c r="R223" s="613"/>
      <c r="S223" s="612">
        <f t="shared" si="2"/>
        <v>0</v>
      </c>
      <c r="T223" s="612">
        <f t="shared" si="3"/>
        <v>0</v>
      </c>
      <c r="U223" s="613"/>
      <c r="V223" s="612">
        <f t="shared" si="4"/>
        <v>0</v>
      </c>
      <c r="W223" s="620"/>
      <c r="X223" s="742"/>
      <c r="Y223" s="742"/>
      <c r="Z223" s="742"/>
      <c r="AA223" s="742"/>
      <c r="AB223" s="742"/>
      <c r="AC223" s="742"/>
      <c r="AD223" s="742"/>
      <c r="AE223" s="742"/>
      <c r="AF223" s="742"/>
      <c r="AG223" s="742"/>
      <c r="AH223" s="742"/>
      <c r="AI223" s="742"/>
      <c r="AJ223" s="742"/>
      <c r="AK223" s="742"/>
      <c r="AL223" s="742"/>
      <c r="AM223" s="742"/>
    </row>
    <row r="224" ht="13.5" customHeight="1">
      <c r="A224" s="604" t="b">
        <v>0</v>
      </c>
      <c r="B224" s="475"/>
      <c r="C224" s="475"/>
      <c r="D224" s="492"/>
      <c r="E224" s="492"/>
      <c r="F224" s="632"/>
      <c r="G224" s="617"/>
      <c r="H224" s="492"/>
      <c r="I224" s="492"/>
      <c r="J224" s="657"/>
      <c r="K224" s="618"/>
      <c r="L224" s="622"/>
      <c r="M224" s="613"/>
      <c r="N224" s="613"/>
      <c r="O224" s="610"/>
      <c r="P224" s="610"/>
      <c r="Q224" s="612">
        <f t="shared" si="1"/>
        <v>0</v>
      </c>
      <c r="R224" s="613"/>
      <c r="S224" s="612">
        <f t="shared" si="2"/>
        <v>0</v>
      </c>
      <c r="T224" s="612">
        <f t="shared" si="3"/>
        <v>0</v>
      </c>
      <c r="U224" s="613"/>
      <c r="V224" s="612">
        <f t="shared" si="4"/>
        <v>0</v>
      </c>
      <c r="W224" s="620"/>
      <c r="X224" s="742"/>
      <c r="Y224" s="742"/>
      <c r="Z224" s="742"/>
      <c r="AA224" s="742"/>
      <c r="AB224" s="742"/>
      <c r="AC224" s="742"/>
      <c r="AD224" s="742"/>
      <c r="AE224" s="742"/>
      <c r="AF224" s="742"/>
      <c r="AG224" s="742"/>
      <c r="AH224" s="742"/>
      <c r="AI224" s="742"/>
      <c r="AJ224" s="742"/>
      <c r="AK224" s="742"/>
      <c r="AL224" s="742"/>
      <c r="AM224" s="742"/>
    </row>
    <row r="225" ht="13.5" customHeight="1">
      <c r="A225" s="604" t="b">
        <v>0</v>
      </c>
      <c r="B225" s="475"/>
      <c r="C225" s="475"/>
      <c r="D225" s="492"/>
      <c r="E225" s="492"/>
      <c r="F225" s="632"/>
      <c r="G225" s="617"/>
      <c r="H225" s="492"/>
      <c r="I225" s="492"/>
      <c r="J225" s="657"/>
      <c r="K225" s="618"/>
      <c r="L225" s="622"/>
      <c r="M225" s="613"/>
      <c r="N225" s="613"/>
      <c r="O225" s="610"/>
      <c r="P225" s="610"/>
      <c r="Q225" s="612">
        <f t="shared" si="1"/>
        <v>0</v>
      </c>
      <c r="R225" s="613"/>
      <c r="S225" s="612">
        <f t="shared" si="2"/>
        <v>0</v>
      </c>
      <c r="T225" s="612">
        <f t="shared" si="3"/>
        <v>0</v>
      </c>
      <c r="U225" s="613"/>
      <c r="V225" s="612">
        <f t="shared" si="4"/>
        <v>0</v>
      </c>
      <c r="W225" s="620"/>
      <c r="X225" s="742"/>
      <c r="Y225" s="742"/>
      <c r="Z225" s="742"/>
      <c r="AA225" s="742"/>
      <c r="AB225" s="742"/>
      <c r="AC225" s="742"/>
      <c r="AD225" s="742"/>
      <c r="AE225" s="742"/>
      <c r="AF225" s="742"/>
      <c r="AG225" s="742"/>
      <c r="AH225" s="742"/>
      <c r="AI225" s="742"/>
      <c r="AJ225" s="742"/>
      <c r="AK225" s="742"/>
      <c r="AL225" s="742"/>
      <c r="AM225" s="742"/>
    </row>
    <row r="226" ht="13.5" customHeight="1">
      <c r="A226" s="604" t="b">
        <v>0</v>
      </c>
      <c r="B226" s="475"/>
      <c r="C226" s="475"/>
      <c r="D226" s="492"/>
      <c r="E226" s="492"/>
      <c r="F226" s="632"/>
      <c r="G226" s="617"/>
      <c r="H226" s="492"/>
      <c r="I226" s="492"/>
      <c r="J226" s="657"/>
      <c r="K226" s="618"/>
      <c r="L226" s="622"/>
      <c r="M226" s="613"/>
      <c r="N226" s="613"/>
      <c r="O226" s="610"/>
      <c r="P226" s="610"/>
      <c r="Q226" s="612">
        <f t="shared" si="1"/>
        <v>0</v>
      </c>
      <c r="R226" s="613"/>
      <c r="S226" s="612">
        <f t="shared" si="2"/>
        <v>0</v>
      </c>
      <c r="T226" s="612">
        <f t="shared" si="3"/>
        <v>0</v>
      </c>
      <c r="U226" s="613"/>
      <c r="V226" s="612">
        <f t="shared" si="4"/>
        <v>0</v>
      </c>
      <c r="W226" s="620"/>
      <c r="X226" s="742"/>
      <c r="Y226" s="742"/>
      <c r="Z226" s="742"/>
      <c r="AA226" s="742"/>
      <c r="AB226" s="742"/>
      <c r="AC226" s="742"/>
      <c r="AD226" s="742"/>
      <c r="AE226" s="742"/>
      <c r="AF226" s="742"/>
      <c r="AG226" s="742"/>
      <c r="AH226" s="742"/>
      <c r="AI226" s="742"/>
      <c r="AJ226" s="742"/>
      <c r="AK226" s="742"/>
      <c r="AL226" s="742"/>
      <c r="AM226" s="742"/>
    </row>
    <row r="227" ht="13.5" customHeight="1">
      <c r="A227" s="604" t="b">
        <v>0</v>
      </c>
      <c r="B227" s="475"/>
      <c r="C227" s="475"/>
      <c r="D227" s="492"/>
      <c r="E227" s="492"/>
      <c r="F227" s="632"/>
      <c r="G227" s="617"/>
      <c r="H227" s="492"/>
      <c r="I227" s="492"/>
      <c r="J227" s="657"/>
      <c r="K227" s="618"/>
      <c r="L227" s="622"/>
      <c r="M227" s="613"/>
      <c r="N227" s="613"/>
      <c r="O227" s="610"/>
      <c r="P227" s="610"/>
      <c r="Q227" s="612">
        <f t="shared" si="1"/>
        <v>0</v>
      </c>
      <c r="R227" s="613"/>
      <c r="S227" s="612">
        <f t="shared" si="2"/>
        <v>0</v>
      </c>
      <c r="T227" s="612">
        <f t="shared" si="3"/>
        <v>0</v>
      </c>
      <c r="U227" s="613"/>
      <c r="V227" s="612">
        <f t="shared" si="4"/>
        <v>0</v>
      </c>
      <c r="W227" s="620"/>
      <c r="X227" s="742"/>
      <c r="Y227" s="742"/>
      <c r="Z227" s="742"/>
      <c r="AA227" s="742"/>
      <c r="AB227" s="742"/>
      <c r="AC227" s="742"/>
      <c r="AD227" s="742"/>
      <c r="AE227" s="742"/>
      <c r="AF227" s="742"/>
      <c r="AG227" s="742"/>
      <c r="AH227" s="742"/>
      <c r="AI227" s="742"/>
      <c r="AJ227" s="742"/>
      <c r="AK227" s="742"/>
      <c r="AL227" s="742"/>
      <c r="AM227" s="742"/>
    </row>
    <row r="228" ht="13.5" customHeight="1">
      <c r="A228" s="604" t="b">
        <v>0</v>
      </c>
      <c r="B228" s="475"/>
      <c r="C228" s="475"/>
      <c r="D228" s="492"/>
      <c r="E228" s="492"/>
      <c r="F228" s="632"/>
      <c r="G228" s="617"/>
      <c r="H228" s="492"/>
      <c r="I228" s="492"/>
      <c r="J228" s="657"/>
      <c r="K228" s="618"/>
      <c r="L228" s="622"/>
      <c r="M228" s="613"/>
      <c r="N228" s="613"/>
      <c r="O228" s="610"/>
      <c r="P228" s="610"/>
      <c r="Q228" s="612">
        <f t="shared" si="1"/>
        <v>0</v>
      </c>
      <c r="R228" s="613"/>
      <c r="S228" s="612">
        <f t="shared" si="2"/>
        <v>0</v>
      </c>
      <c r="T228" s="612">
        <f t="shared" si="3"/>
        <v>0</v>
      </c>
      <c r="U228" s="613"/>
      <c r="V228" s="612">
        <f t="shared" si="4"/>
        <v>0</v>
      </c>
      <c r="W228" s="620"/>
      <c r="X228" s="742"/>
      <c r="Y228" s="742"/>
      <c r="Z228" s="742"/>
      <c r="AA228" s="742"/>
      <c r="AB228" s="742"/>
      <c r="AC228" s="742"/>
      <c r="AD228" s="742"/>
      <c r="AE228" s="742"/>
      <c r="AF228" s="742"/>
      <c r="AG228" s="742"/>
      <c r="AH228" s="742"/>
      <c r="AI228" s="742"/>
      <c r="AJ228" s="742"/>
      <c r="AK228" s="742"/>
      <c r="AL228" s="742"/>
      <c r="AM228" s="742"/>
    </row>
    <row r="229" ht="13.5" customHeight="1">
      <c r="A229" s="604" t="b">
        <v>0</v>
      </c>
      <c r="B229" s="475"/>
      <c r="C229" s="475"/>
      <c r="D229" s="492"/>
      <c r="E229" s="492"/>
      <c r="F229" s="632"/>
      <c r="G229" s="617"/>
      <c r="H229" s="492"/>
      <c r="I229" s="492"/>
      <c r="J229" s="657"/>
      <c r="K229" s="618"/>
      <c r="L229" s="622"/>
      <c r="M229" s="613"/>
      <c r="N229" s="613"/>
      <c r="O229" s="610"/>
      <c r="P229" s="610"/>
      <c r="Q229" s="612">
        <f t="shared" si="1"/>
        <v>0</v>
      </c>
      <c r="R229" s="613"/>
      <c r="S229" s="612">
        <f t="shared" si="2"/>
        <v>0</v>
      </c>
      <c r="T229" s="612">
        <f t="shared" si="3"/>
        <v>0</v>
      </c>
      <c r="U229" s="613"/>
      <c r="V229" s="612">
        <f t="shared" si="4"/>
        <v>0</v>
      </c>
      <c r="W229" s="620"/>
      <c r="X229" s="742"/>
      <c r="Y229" s="742"/>
      <c r="Z229" s="742"/>
      <c r="AA229" s="742"/>
      <c r="AB229" s="742"/>
      <c r="AC229" s="742"/>
      <c r="AD229" s="742"/>
      <c r="AE229" s="742"/>
      <c r="AF229" s="742"/>
      <c r="AG229" s="742"/>
      <c r="AH229" s="742"/>
      <c r="AI229" s="742"/>
      <c r="AJ229" s="742"/>
      <c r="AK229" s="742"/>
      <c r="AL229" s="742"/>
      <c r="AM229" s="742"/>
    </row>
    <row r="230" ht="13.5" customHeight="1">
      <c r="A230" s="604" t="b">
        <v>0</v>
      </c>
      <c r="B230" s="475"/>
      <c r="C230" s="475"/>
      <c r="D230" s="492"/>
      <c r="E230" s="492"/>
      <c r="F230" s="632"/>
      <c r="G230" s="617"/>
      <c r="H230" s="492"/>
      <c r="I230" s="492"/>
      <c r="J230" s="657"/>
      <c r="K230" s="618"/>
      <c r="L230" s="622"/>
      <c r="M230" s="613"/>
      <c r="N230" s="613"/>
      <c r="O230" s="610"/>
      <c r="P230" s="610"/>
      <c r="Q230" s="612">
        <f t="shared" si="1"/>
        <v>0</v>
      </c>
      <c r="R230" s="613"/>
      <c r="S230" s="612">
        <f t="shared" si="2"/>
        <v>0</v>
      </c>
      <c r="T230" s="612">
        <f t="shared" si="3"/>
        <v>0</v>
      </c>
      <c r="U230" s="613"/>
      <c r="V230" s="612">
        <f t="shared" si="4"/>
        <v>0</v>
      </c>
      <c r="W230" s="620"/>
      <c r="X230" s="742"/>
      <c r="Y230" s="742"/>
      <c r="Z230" s="742"/>
      <c r="AA230" s="742"/>
      <c r="AB230" s="742"/>
      <c r="AC230" s="742"/>
      <c r="AD230" s="742"/>
      <c r="AE230" s="742"/>
      <c r="AF230" s="742"/>
      <c r="AG230" s="742"/>
      <c r="AH230" s="742"/>
      <c r="AI230" s="742"/>
      <c r="AJ230" s="742"/>
      <c r="AK230" s="742"/>
      <c r="AL230" s="742"/>
      <c r="AM230" s="742"/>
    </row>
    <row r="231" ht="13.5" customHeight="1">
      <c r="A231" s="604" t="b">
        <v>0</v>
      </c>
      <c r="B231" s="475"/>
      <c r="C231" s="475"/>
      <c r="D231" s="492"/>
      <c r="E231" s="492"/>
      <c r="F231" s="632"/>
      <c r="G231" s="617"/>
      <c r="H231" s="492"/>
      <c r="I231" s="492"/>
      <c r="J231" s="657"/>
      <c r="K231" s="618"/>
      <c r="L231" s="622"/>
      <c r="M231" s="613"/>
      <c r="N231" s="613"/>
      <c r="O231" s="610"/>
      <c r="P231" s="610"/>
      <c r="Q231" s="612">
        <f t="shared" si="1"/>
        <v>0</v>
      </c>
      <c r="R231" s="613"/>
      <c r="S231" s="612">
        <f t="shared" si="2"/>
        <v>0</v>
      </c>
      <c r="T231" s="612">
        <f t="shared" si="3"/>
        <v>0</v>
      </c>
      <c r="U231" s="613"/>
      <c r="V231" s="612">
        <f t="shared" si="4"/>
        <v>0</v>
      </c>
      <c r="W231" s="620"/>
      <c r="X231" s="742"/>
      <c r="Y231" s="742"/>
      <c r="Z231" s="742"/>
      <c r="AA231" s="742"/>
      <c r="AB231" s="742"/>
      <c r="AC231" s="742"/>
      <c r="AD231" s="742"/>
      <c r="AE231" s="742"/>
      <c r="AF231" s="742"/>
      <c r="AG231" s="742"/>
      <c r="AH231" s="742"/>
      <c r="AI231" s="742"/>
      <c r="AJ231" s="742"/>
      <c r="AK231" s="742"/>
      <c r="AL231" s="742"/>
      <c r="AM231" s="742"/>
    </row>
    <row r="232" ht="13.5" customHeight="1">
      <c r="A232" s="604" t="b">
        <v>0</v>
      </c>
      <c r="B232" s="475"/>
      <c r="C232" s="475"/>
      <c r="D232" s="492"/>
      <c r="E232" s="492"/>
      <c r="F232" s="632"/>
      <c r="G232" s="617"/>
      <c r="H232" s="492"/>
      <c r="I232" s="492"/>
      <c r="J232" s="657"/>
      <c r="K232" s="618"/>
      <c r="L232" s="622"/>
      <c r="M232" s="613"/>
      <c r="N232" s="613"/>
      <c r="O232" s="610"/>
      <c r="P232" s="610"/>
      <c r="Q232" s="612">
        <f t="shared" si="1"/>
        <v>0</v>
      </c>
      <c r="R232" s="613"/>
      <c r="S232" s="612">
        <f t="shared" si="2"/>
        <v>0</v>
      </c>
      <c r="T232" s="612">
        <f t="shared" si="3"/>
        <v>0</v>
      </c>
      <c r="U232" s="613"/>
      <c r="V232" s="612">
        <f t="shared" si="4"/>
        <v>0</v>
      </c>
      <c r="W232" s="620"/>
      <c r="X232" s="742"/>
      <c r="Y232" s="742"/>
      <c r="Z232" s="742"/>
      <c r="AA232" s="742"/>
      <c r="AB232" s="742"/>
      <c r="AC232" s="742"/>
      <c r="AD232" s="742"/>
      <c r="AE232" s="742"/>
      <c r="AF232" s="742"/>
      <c r="AG232" s="742"/>
      <c r="AH232" s="742"/>
      <c r="AI232" s="742"/>
      <c r="AJ232" s="742"/>
      <c r="AK232" s="742"/>
      <c r="AL232" s="742"/>
      <c r="AM232" s="742"/>
    </row>
    <row r="233" ht="13.5" customHeight="1">
      <c r="A233" s="604" t="b">
        <v>0</v>
      </c>
      <c r="B233" s="475"/>
      <c r="C233" s="475"/>
      <c r="D233" s="492"/>
      <c r="E233" s="492"/>
      <c r="F233" s="632"/>
      <c r="G233" s="617"/>
      <c r="H233" s="492"/>
      <c r="I233" s="492"/>
      <c r="J233" s="657"/>
      <c r="K233" s="618"/>
      <c r="L233" s="622"/>
      <c r="M233" s="613"/>
      <c r="N233" s="613"/>
      <c r="O233" s="610"/>
      <c r="P233" s="610"/>
      <c r="Q233" s="612">
        <f t="shared" si="1"/>
        <v>0</v>
      </c>
      <c r="R233" s="613"/>
      <c r="S233" s="612">
        <f t="shared" si="2"/>
        <v>0</v>
      </c>
      <c r="T233" s="612">
        <f t="shared" si="3"/>
        <v>0</v>
      </c>
      <c r="U233" s="613"/>
      <c r="V233" s="612">
        <f t="shared" si="4"/>
        <v>0</v>
      </c>
      <c r="W233" s="620"/>
      <c r="X233" s="742"/>
      <c r="Y233" s="742"/>
      <c r="Z233" s="742"/>
      <c r="AA233" s="742"/>
      <c r="AB233" s="742"/>
      <c r="AC233" s="742"/>
      <c r="AD233" s="742"/>
      <c r="AE233" s="742"/>
      <c r="AF233" s="742"/>
      <c r="AG233" s="742"/>
      <c r="AH233" s="742"/>
      <c r="AI233" s="742"/>
      <c r="AJ233" s="742"/>
      <c r="AK233" s="742"/>
      <c r="AL233" s="742"/>
      <c r="AM233" s="742"/>
    </row>
    <row r="234" ht="13.5" customHeight="1">
      <c r="A234" s="604" t="b">
        <v>0</v>
      </c>
      <c r="B234" s="475"/>
      <c r="C234" s="475"/>
      <c r="D234" s="492"/>
      <c r="E234" s="492"/>
      <c r="F234" s="632"/>
      <c r="G234" s="617"/>
      <c r="H234" s="492"/>
      <c r="I234" s="492"/>
      <c r="J234" s="657"/>
      <c r="K234" s="618"/>
      <c r="L234" s="622"/>
      <c r="M234" s="613"/>
      <c r="N234" s="613"/>
      <c r="O234" s="610"/>
      <c r="P234" s="610"/>
      <c r="Q234" s="612">
        <f t="shared" si="1"/>
        <v>0</v>
      </c>
      <c r="R234" s="613"/>
      <c r="S234" s="612">
        <f t="shared" si="2"/>
        <v>0</v>
      </c>
      <c r="T234" s="612">
        <f t="shared" si="3"/>
        <v>0</v>
      </c>
      <c r="U234" s="613"/>
      <c r="V234" s="612">
        <f t="shared" si="4"/>
        <v>0</v>
      </c>
      <c r="W234" s="620"/>
      <c r="X234" s="742"/>
      <c r="Y234" s="742"/>
      <c r="Z234" s="742"/>
      <c r="AA234" s="742"/>
      <c r="AB234" s="742"/>
      <c r="AC234" s="742"/>
      <c r="AD234" s="742"/>
      <c r="AE234" s="742"/>
      <c r="AF234" s="742"/>
      <c r="AG234" s="742"/>
      <c r="AH234" s="742"/>
      <c r="AI234" s="742"/>
      <c r="AJ234" s="742"/>
      <c r="AK234" s="742"/>
      <c r="AL234" s="742"/>
      <c r="AM234" s="742"/>
    </row>
    <row r="235" ht="13.5" customHeight="1">
      <c r="A235" s="604" t="b">
        <v>0</v>
      </c>
      <c r="B235" s="475"/>
      <c r="C235" s="475"/>
      <c r="D235" s="492"/>
      <c r="E235" s="492"/>
      <c r="F235" s="632"/>
      <c r="G235" s="617"/>
      <c r="H235" s="492"/>
      <c r="I235" s="492"/>
      <c r="J235" s="657"/>
      <c r="K235" s="618"/>
      <c r="L235" s="622"/>
      <c r="M235" s="613"/>
      <c r="N235" s="613"/>
      <c r="O235" s="610"/>
      <c r="P235" s="610"/>
      <c r="Q235" s="612">
        <f t="shared" si="1"/>
        <v>0</v>
      </c>
      <c r="R235" s="613"/>
      <c r="S235" s="612">
        <f t="shared" si="2"/>
        <v>0</v>
      </c>
      <c r="T235" s="612">
        <f t="shared" si="3"/>
        <v>0</v>
      </c>
      <c r="U235" s="613"/>
      <c r="V235" s="612">
        <f t="shared" si="4"/>
        <v>0</v>
      </c>
      <c r="W235" s="620"/>
      <c r="X235" s="742"/>
      <c r="Y235" s="742"/>
      <c r="Z235" s="742"/>
      <c r="AA235" s="742"/>
      <c r="AB235" s="742"/>
      <c r="AC235" s="742"/>
      <c r="AD235" s="742"/>
      <c r="AE235" s="742"/>
      <c r="AF235" s="742"/>
      <c r="AG235" s="742"/>
      <c r="AH235" s="742"/>
      <c r="AI235" s="742"/>
      <c r="AJ235" s="742"/>
      <c r="AK235" s="742"/>
      <c r="AL235" s="742"/>
      <c r="AM235" s="742"/>
    </row>
    <row r="236" ht="13.5" customHeight="1">
      <c r="A236" s="604" t="b">
        <v>0</v>
      </c>
      <c r="B236" s="475"/>
      <c r="C236" s="475"/>
      <c r="D236" s="492"/>
      <c r="E236" s="492"/>
      <c r="F236" s="632"/>
      <c r="G236" s="617"/>
      <c r="H236" s="492"/>
      <c r="I236" s="492"/>
      <c r="J236" s="657"/>
      <c r="K236" s="618"/>
      <c r="L236" s="622"/>
      <c r="M236" s="613"/>
      <c r="N236" s="613"/>
      <c r="O236" s="610"/>
      <c r="P236" s="610"/>
      <c r="Q236" s="612">
        <f t="shared" si="1"/>
        <v>0</v>
      </c>
      <c r="R236" s="613"/>
      <c r="S236" s="612">
        <f t="shared" si="2"/>
        <v>0</v>
      </c>
      <c r="T236" s="612">
        <f t="shared" si="3"/>
        <v>0</v>
      </c>
      <c r="U236" s="613"/>
      <c r="V236" s="612">
        <f t="shared" si="4"/>
        <v>0</v>
      </c>
      <c r="W236" s="620"/>
      <c r="X236" s="742"/>
      <c r="Y236" s="742"/>
      <c r="Z236" s="742"/>
      <c r="AA236" s="742"/>
      <c r="AB236" s="742"/>
      <c r="AC236" s="742"/>
      <c r="AD236" s="742"/>
      <c r="AE236" s="742"/>
      <c r="AF236" s="742"/>
      <c r="AG236" s="742"/>
      <c r="AH236" s="742"/>
      <c r="AI236" s="742"/>
      <c r="AJ236" s="742"/>
      <c r="AK236" s="742"/>
      <c r="AL236" s="742"/>
      <c r="AM236" s="742"/>
    </row>
    <row r="237" ht="13.5" customHeight="1">
      <c r="A237" s="604" t="b">
        <v>0</v>
      </c>
      <c r="B237" s="475"/>
      <c r="C237" s="475"/>
      <c r="D237" s="492"/>
      <c r="E237" s="492"/>
      <c r="F237" s="632"/>
      <c r="G237" s="617"/>
      <c r="H237" s="492"/>
      <c r="I237" s="492"/>
      <c r="J237" s="657"/>
      <c r="K237" s="618"/>
      <c r="L237" s="622"/>
      <c r="M237" s="613"/>
      <c r="N237" s="613"/>
      <c r="O237" s="610"/>
      <c r="P237" s="610"/>
      <c r="Q237" s="612">
        <f t="shared" si="1"/>
        <v>0</v>
      </c>
      <c r="R237" s="613"/>
      <c r="S237" s="612">
        <f t="shared" si="2"/>
        <v>0</v>
      </c>
      <c r="T237" s="612">
        <f t="shared" si="3"/>
        <v>0</v>
      </c>
      <c r="U237" s="613"/>
      <c r="V237" s="612">
        <f t="shared" si="4"/>
        <v>0</v>
      </c>
      <c r="W237" s="620"/>
      <c r="X237" s="742"/>
      <c r="Y237" s="742"/>
      <c r="Z237" s="742"/>
      <c r="AA237" s="742"/>
      <c r="AB237" s="742"/>
      <c r="AC237" s="742"/>
      <c r="AD237" s="742"/>
      <c r="AE237" s="742"/>
      <c r="AF237" s="742"/>
      <c r="AG237" s="742"/>
      <c r="AH237" s="742"/>
      <c r="AI237" s="742"/>
      <c r="AJ237" s="742"/>
      <c r="AK237" s="742"/>
      <c r="AL237" s="742"/>
      <c r="AM237" s="742"/>
    </row>
    <row r="238" ht="13.5" customHeight="1">
      <c r="A238" s="604" t="b">
        <v>0</v>
      </c>
      <c r="B238" s="475"/>
      <c r="C238" s="475"/>
      <c r="D238" s="492"/>
      <c r="E238" s="492"/>
      <c r="F238" s="632"/>
      <c r="G238" s="617"/>
      <c r="H238" s="492"/>
      <c r="I238" s="492"/>
      <c r="J238" s="657"/>
      <c r="K238" s="618"/>
      <c r="L238" s="622"/>
      <c r="M238" s="613"/>
      <c r="N238" s="613"/>
      <c r="O238" s="610"/>
      <c r="P238" s="610"/>
      <c r="Q238" s="612">
        <f t="shared" si="1"/>
        <v>0</v>
      </c>
      <c r="R238" s="613"/>
      <c r="S238" s="612">
        <f t="shared" si="2"/>
        <v>0</v>
      </c>
      <c r="T238" s="612">
        <f t="shared" si="3"/>
        <v>0</v>
      </c>
      <c r="U238" s="613"/>
      <c r="V238" s="612">
        <f t="shared" si="4"/>
        <v>0</v>
      </c>
      <c r="W238" s="620"/>
      <c r="X238" s="742"/>
      <c r="Y238" s="742"/>
      <c r="Z238" s="742"/>
      <c r="AA238" s="742"/>
      <c r="AB238" s="742"/>
      <c r="AC238" s="742"/>
      <c r="AD238" s="742"/>
      <c r="AE238" s="742"/>
      <c r="AF238" s="742"/>
      <c r="AG238" s="742"/>
      <c r="AH238" s="742"/>
      <c r="AI238" s="742"/>
      <c r="AJ238" s="742"/>
      <c r="AK238" s="742"/>
      <c r="AL238" s="742"/>
      <c r="AM238" s="742"/>
    </row>
    <row r="239" ht="13.5" customHeight="1">
      <c r="A239" s="604" t="b">
        <v>0</v>
      </c>
      <c r="B239" s="475"/>
      <c r="C239" s="475"/>
      <c r="D239" s="492"/>
      <c r="E239" s="492"/>
      <c r="F239" s="632"/>
      <c r="G239" s="617"/>
      <c r="H239" s="492"/>
      <c r="I239" s="492"/>
      <c r="J239" s="657"/>
      <c r="K239" s="618"/>
      <c r="L239" s="622"/>
      <c r="M239" s="613"/>
      <c r="N239" s="613"/>
      <c r="O239" s="610"/>
      <c r="P239" s="610"/>
      <c r="Q239" s="612">
        <f t="shared" si="1"/>
        <v>0</v>
      </c>
      <c r="R239" s="613"/>
      <c r="S239" s="612">
        <f t="shared" si="2"/>
        <v>0</v>
      </c>
      <c r="T239" s="612">
        <f t="shared" si="3"/>
        <v>0</v>
      </c>
      <c r="U239" s="613"/>
      <c r="V239" s="612">
        <f t="shared" si="4"/>
        <v>0</v>
      </c>
      <c r="W239" s="620"/>
      <c r="X239" s="742"/>
      <c r="Y239" s="742"/>
      <c r="Z239" s="742"/>
      <c r="AA239" s="742"/>
      <c r="AB239" s="742"/>
      <c r="AC239" s="742"/>
      <c r="AD239" s="742"/>
      <c r="AE239" s="742"/>
      <c r="AF239" s="742"/>
      <c r="AG239" s="742"/>
      <c r="AH239" s="742"/>
      <c r="AI239" s="742"/>
      <c r="AJ239" s="742"/>
      <c r="AK239" s="742"/>
      <c r="AL239" s="742"/>
      <c r="AM239" s="742"/>
    </row>
    <row r="240" ht="13.5" customHeight="1">
      <c r="A240" s="604" t="b">
        <v>0</v>
      </c>
      <c r="B240" s="475"/>
      <c r="C240" s="475"/>
      <c r="D240" s="492"/>
      <c r="E240" s="492"/>
      <c r="F240" s="632"/>
      <c r="G240" s="617"/>
      <c r="H240" s="492"/>
      <c r="I240" s="492"/>
      <c r="J240" s="657"/>
      <c r="K240" s="618"/>
      <c r="L240" s="622"/>
      <c r="M240" s="613"/>
      <c r="N240" s="613"/>
      <c r="O240" s="610"/>
      <c r="P240" s="610"/>
      <c r="Q240" s="612">
        <f t="shared" si="1"/>
        <v>0</v>
      </c>
      <c r="R240" s="613"/>
      <c r="S240" s="612">
        <f t="shared" si="2"/>
        <v>0</v>
      </c>
      <c r="T240" s="612">
        <f t="shared" si="3"/>
        <v>0</v>
      </c>
      <c r="U240" s="613"/>
      <c r="V240" s="612">
        <f t="shared" si="4"/>
        <v>0</v>
      </c>
      <c r="W240" s="620"/>
      <c r="X240" s="742"/>
      <c r="Y240" s="742"/>
      <c r="Z240" s="742"/>
      <c r="AA240" s="742"/>
      <c r="AB240" s="742"/>
      <c r="AC240" s="742"/>
      <c r="AD240" s="742"/>
      <c r="AE240" s="742"/>
      <c r="AF240" s="742"/>
      <c r="AG240" s="742"/>
      <c r="AH240" s="742"/>
      <c r="AI240" s="742"/>
      <c r="AJ240" s="742"/>
      <c r="AK240" s="742"/>
      <c r="AL240" s="742"/>
      <c r="AM240" s="742"/>
    </row>
    <row r="241" ht="13.5" customHeight="1">
      <c r="A241" s="604" t="b">
        <v>0</v>
      </c>
      <c r="B241" s="475"/>
      <c r="C241" s="475"/>
      <c r="D241" s="492"/>
      <c r="E241" s="492"/>
      <c r="F241" s="632"/>
      <c r="G241" s="617"/>
      <c r="H241" s="492"/>
      <c r="I241" s="492"/>
      <c r="J241" s="657"/>
      <c r="K241" s="618"/>
      <c r="L241" s="622"/>
      <c r="M241" s="613"/>
      <c r="N241" s="613"/>
      <c r="O241" s="610"/>
      <c r="P241" s="610"/>
      <c r="Q241" s="612">
        <f t="shared" si="1"/>
        <v>0</v>
      </c>
      <c r="R241" s="613"/>
      <c r="S241" s="612">
        <f t="shared" si="2"/>
        <v>0</v>
      </c>
      <c r="T241" s="612">
        <f t="shared" si="3"/>
        <v>0</v>
      </c>
      <c r="U241" s="613"/>
      <c r="V241" s="612">
        <f t="shared" si="4"/>
        <v>0</v>
      </c>
      <c r="W241" s="620"/>
      <c r="X241" s="742"/>
      <c r="Y241" s="742"/>
      <c r="Z241" s="742"/>
      <c r="AA241" s="742"/>
      <c r="AB241" s="742"/>
      <c r="AC241" s="742"/>
      <c r="AD241" s="742"/>
      <c r="AE241" s="742"/>
      <c r="AF241" s="742"/>
      <c r="AG241" s="742"/>
      <c r="AH241" s="742"/>
      <c r="AI241" s="742"/>
      <c r="AJ241" s="742"/>
      <c r="AK241" s="742"/>
      <c r="AL241" s="742"/>
      <c r="AM241" s="742"/>
    </row>
    <row r="242" ht="13.5" customHeight="1">
      <c r="A242" s="604" t="b">
        <v>0</v>
      </c>
      <c r="B242" s="475"/>
      <c r="C242" s="475"/>
      <c r="D242" s="492"/>
      <c r="E242" s="492"/>
      <c r="F242" s="632"/>
      <c r="G242" s="617"/>
      <c r="H242" s="492"/>
      <c r="I242" s="492"/>
      <c r="J242" s="657"/>
      <c r="K242" s="618"/>
      <c r="L242" s="622"/>
      <c r="M242" s="613"/>
      <c r="N242" s="613"/>
      <c r="O242" s="610"/>
      <c r="P242" s="610"/>
      <c r="Q242" s="612">
        <f t="shared" si="1"/>
        <v>0</v>
      </c>
      <c r="R242" s="613"/>
      <c r="S242" s="612">
        <f t="shared" si="2"/>
        <v>0</v>
      </c>
      <c r="T242" s="612">
        <f t="shared" si="3"/>
        <v>0</v>
      </c>
      <c r="U242" s="613"/>
      <c r="V242" s="612">
        <f t="shared" si="4"/>
        <v>0</v>
      </c>
      <c r="W242" s="620"/>
      <c r="X242" s="742"/>
      <c r="Y242" s="742"/>
      <c r="Z242" s="742"/>
      <c r="AA242" s="742"/>
      <c r="AB242" s="742"/>
      <c r="AC242" s="742"/>
      <c r="AD242" s="742"/>
      <c r="AE242" s="742"/>
      <c r="AF242" s="742"/>
      <c r="AG242" s="742"/>
      <c r="AH242" s="742"/>
      <c r="AI242" s="742"/>
      <c r="AJ242" s="742"/>
      <c r="AK242" s="742"/>
      <c r="AL242" s="742"/>
      <c r="AM242" s="742"/>
    </row>
    <row r="243" ht="13.5" customHeight="1">
      <c r="A243" s="604" t="b">
        <v>0</v>
      </c>
      <c r="B243" s="475"/>
      <c r="C243" s="475"/>
      <c r="D243" s="492"/>
      <c r="E243" s="492"/>
      <c r="F243" s="632"/>
      <c r="G243" s="617"/>
      <c r="H243" s="492"/>
      <c r="I243" s="492"/>
      <c r="J243" s="657"/>
      <c r="K243" s="618"/>
      <c r="L243" s="622"/>
      <c r="M243" s="613"/>
      <c r="N243" s="613"/>
      <c r="O243" s="610"/>
      <c r="P243" s="610"/>
      <c r="Q243" s="612">
        <f t="shared" si="1"/>
        <v>0</v>
      </c>
      <c r="R243" s="613"/>
      <c r="S243" s="612">
        <f t="shared" si="2"/>
        <v>0</v>
      </c>
      <c r="T243" s="612">
        <f t="shared" si="3"/>
        <v>0</v>
      </c>
      <c r="U243" s="613"/>
      <c r="V243" s="612">
        <f t="shared" si="4"/>
        <v>0</v>
      </c>
      <c r="W243" s="620"/>
      <c r="X243" s="742"/>
      <c r="Y243" s="742"/>
      <c r="Z243" s="742"/>
      <c r="AA243" s="742"/>
      <c r="AB243" s="742"/>
      <c r="AC243" s="742"/>
      <c r="AD243" s="742"/>
      <c r="AE243" s="742"/>
      <c r="AF243" s="742"/>
      <c r="AG243" s="742"/>
      <c r="AH243" s="742"/>
      <c r="AI243" s="742"/>
      <c r="AJ243" s="742"/>
      <c r="AK243" s="742"/>
      <c r="AL243" s="742"/>
      <c r="AM243" s="742"/>
    </row>
    <row r="244" ht="13.5" customHeight="1">
      <c r="A244" s="604" t="b">
        <v>0</v>
      </c>
      <c r="B244" s="475"/>
      <c r="C244" s="475"/>
      <c r="D244" s="492"/>
      <c r="E244" s="492"/>
      <c r="F244" s="632"/>
      <c r="G244" s="617"/>
      <c r="H244" s="492"/>
      <c r="I244" s="492"/>
      <c r="J244" s="657"/>
      <c r="K244" s="618"/>
      <c r="L244" s="622"/>
      <c r="M244" s="613"/>
      <c r="N244" s="613"/>
      <c r="O244" s="610"/>
      <c r="P244" s="610"/>
      <c r="Q244" s="612">
        <f t="shared" si="1"/>
        <v>0</v>
      </c>
      <c r="R244" s="613"/>
      <c r="S244" s="612">
        <f t="shared" si="2"/>
        <v>0</v>
      </c>
      <c r="T244" s="612">
        <f t="shared" si="3"/>
        <v>0</v>
      </c>
      <c r="U244" s="613"/>
      <c r="V244" s="612">
        <f t="shared" si="4"/>
        <v>0</v>
      </c>
      <c r="W244" s="620"/>
      <c r="X244" s="742"/>
      <c r="Y244" s="742"/>
      <c r="Z244" s="742"/>
      <c r="AA244" s="742"/>
      <c r="AB244" s="742"/>
      <c r="AC244" s="742"/>
      <c r="AD244" s="742"/>
      <c r="AE244" s="742"/>
      <c r="AF244" s="742"/>
      <c r="AG244" s="742"/>
      <c r="AH244" s="742"/>
      <c r="AI244" s="742"/>
      <c r="AJ244" s="742"/>
      <c r="AK244" s="742"/>
      <c r="AL244" s="742"/>
      <c r="AM244" s="742"/>
    </row>
    <row r="245" ht="13.5" customHeight="1">
      <c r="A245" s="604" t="b">
        <v>0</v>
      </c>
      <c r="B245" s="475"/>
      <c r="C245" s="475"/>
      <c r="D245" s="492"/>
      <c r="E245" s="492"/>
      <c r="F245" s="632"/>
      <c r="G245" s="617"/>
      <c r="H245" s="492"/>
      <c r="I245" s="492"/>
      <c r="J245" s="657"/>
      <c r="K245" s="618"/>
      <c r="L245" s="622"/>
      <c r="M245" s="613"/>
      <c r="N245" s="613"/>
      <c r="O245" s="610"/>
      <c r="P245" s="610"/>
      <c r="Q245" s="612">
        <f t="shared" si="1"/>
        <v>0</v>
      </c>
      <c r="R245" s="613"/>
      <c r="S245" s="612">
        <f t="shared" si="2"/>
        <v>0</v>
      </c>
      <c r="T245" s="612">
        <f t="shared" si="3"/>
        <v>0</v>
      </c>
      <c r="U245" s="613"/>
      <c r="V245" s="612">
        <f t="shared" si="4"/>
        <v>0</v>
      </c>
      <c r="W245" s="620"/>
      <c r="X245" s="742"/>
      <c r="Y245" s="742"/>
      <c r="Z245" s="742"/>
      <c r="AA245" s="742"/>
      <c r="AB245" s="742"/>
      <c r="AC245" s="742"/>
      <c r="AD245" s="742"/>
      <c r="AE245" s="742"/>
      <c r="AF245" s="742"/>
      <c r="AG245" s="742"/>
      <c r="AH245" s="742"/>
      <c r="AI245" s="742"/>
      <c r="AJ245" s="742"/>
      <c r="AK245" s="742"/>
      <c r="AL245" s="742"/>
      <c r="AM245" s="742"/>
    </row>
    <row r="246" ht="13.5" customHeight="1">
      <c r="A246" s="604" t="b">
        <v>0</v>
      </c>
      <c r="B246" s="475"/>
      <c r="C246" s="475"/>
      <c r="D246" s="492"/>
      <c r="E246" s="492"/>
      <c r="F246" s="632"/>
      <c r="G246" s="617"/>
      <c r="H246" s="492"/>
      <c r="I246" s="492"/>
      <c r="J246" s="657"/>
      <c r="K246" s="618"/>
      <c r="L246" s="622"/>
      <c r="M246" s="613"/>
      <c r="N246" s="613"/>
      <c r="O246" s="610"/>
      <c r="P246" s="610"/>
      <c r="Q246" s="612">
        <f t="shared" si="1"/>
        <v>0</v>
      </c>
      <c r="R246" s="613"/>
      <c r="S246" s="612">
        <f t="shared" si="2"/>
        <v>0</v>
      </c>
      <c r="T246" s="612">
        <f t="shared" si="3"/>
        <v>0</v>
      </c>
      <c r="U246" s="613"/>
      <c r="V246" s="612">
        <f t="shared" si="4"/>
        <v>0</v>
      </c>
      <c r="W246" s="620"/>
      <c r="X246" s="742"/>
      <c r="Y246" s="742"/>
      <c r="Z246" s="742"/>
      <c r="AA246" s="742"/>
      <c r="AB246" s="742"/>
      <c r="AC246" s="742"/>
      <c r="AD246" s="742"/>
      <c r="AE246" s="742"/>
      <c r="AF246" s="742"/>
      <c r="AG246" s="742"/>
      <c r="AH246" s="742"/>
      <c r="AI246" s="742"/>
      <c r="AJ246" s="742"/>
      <c r="AK246" s="742"/>
      <c r="AL246" s="742"/>
      <c r="AM246" s="742"/>
    </row>
    <row r="247" ht="13.5" customHeight="1">
      <c r="A247" s="604" t="b">
        <v>0</v>
      </c>
      <c r="B247" s="475"/>
      <c r="C247" s="475"/>
      <c r="D247" s="492"/>
      <c r="E247" s="492"/>
      <c r="F247" s="632"/>
      <c r="G247" s="617"/>
      <c r="H247" s="492"/>
      <c r="I247" s="492"/>
      <c r="J247" s="657"/>
      <c r="K247" s="618"/>
      <c r="L247" s="622"/>
      <c r="M247" s="613"/>
      <c r="N247" s="613"/>
      <c r="O247" s="610"/>
      <c r="P247" s="610"/>
      <c r="Q247" s="612">
        <f t="shared" si="1"/>
        <v>0</v>
      </c>
      <c r="R247" s="613"/>
      <c r="S247" s="612">
        <f t="shared" si="2"/>
        <v>0</v>
      </c>
      <c r="T247" s="612">
        <f t="shared" si="3"/>
        <v>0</v>
      </c>
      <c r="U247" s="613"/>
      <c r="V247" s="612">
        <f t="shared" si="4"/>
        <v>0</v>
      </c>
      <c r="W247" s="620"/>
      <c r="X247" s="742"/>
      <c r="Y247" s="742"/>
      <c r="Z247" s="742"/>
      <c r="AA247" s="742"/>
      <c r="AB247" s="742"/>
      <c r="AC247" s="742"/>
      <c r="AD247" s="742"/>
      <c r="AE247" s="742"/>
      <c r="AF247" s="742"/>
      <c r="AG247" s="742"/>
      <c r="AH247" s="742"/>
      <c r="AI247" s="742"/>
      <c r="AJ247" s="742"/>
      <c r="AK247" s="742"/>
      <c r="AL247" s="742"/>
      <c r="AM247" s="742"/>
    </row>
    <row r="248" ht="13.5" customHeight="1">
      <c r="A248" s="604" t="b">
        <v>0</v>
      </c>
      <c r="B248" s="475"/>
      <c r="C248" s="475"/>
      <c r="D248" s="492"/>
      <c r="E248" s="492"/>
      <c r="F248" s="632"/>
      <c r="G248" s="617"/>
      <c r="H248" s="492"/>
      <c r="I248" s="492"/>
      <c r="J248" s="657"/>
      <c r="K248" s="618"/>
      <c r="L248" s="622"/>
      <c r="M248" s="613"/>
      <c r="N248" s="613"/>
      <c r="O248" s="610"/>
      <c r="P248" s="610"/>
      <c r="Q248" s="612">
        <f t="shared" si="1"/>
        <v>0</v>
      </c>
      <c r="R248" s="613"/>
      <c r="S248" s="612">
        <f t="shared" si="2"/>
        <v>0</v>
      </c>
      <c r="T248" s="612">
        <f t="shared" si="3"/>
        <v>0</v>
      </c>
      <c r="U248" s="613"/>
      <c r="V248" s="612">
        <f t="shared" si="4"/>
        <v>0</v>
      </c>
      <c r="W248" s="620"/>
      <c r="X248" s="742"/>
      <c r="Y248" s="742"/>
      <c r="Z248" s="742"/>
      <c r="AA248" s="742"/>
      <c r="AB248" s="742"/>
      <c r="AC248" s="742"/>
      <c r="AD248" s="742"/>
      <c r="AE248" s="742"/>
      <c r="AF248" s="742"/>
      <c r="AG248" s="742"/>
      <c r="AH248" s="742"/>
      <c r="AI248" s="742"/>
      <c r="AJ248" s="742"/>
      <c r="AK248" s="742"/>
      <c r="AL248" s="742"/>
      <c r="AM248" s="742"/>
    </row>
    <row r="249" ht="13.5" customHeight="1">
      <c r="A249" s="604" t="b">
        <v>0</v>
      </c>
      <c r="B249" s="475"/>
      <c r="C249" s="475"/>
      <c r="D249" s="492"/>
      <c r="E249" s="492"/>
      <c r="F249" s="632"/>
      <c r="G249" s="617"/>
      <c r="H249" s="492"/>
      <c r="I249" s="492"/>
      <c r="J249" s="657"/>
      <c r="K249" s="618"/>
      <c r="L249" s="622"/>
      <c r="M249" s="613"/>
      <c r="N249" s="613"/>
      <c r="O249" s="610"/>
      <c r="P249" s="610"/>
      <c r="Q249" s="612">
        <f t="shared" si="1"/>
        <v>0</v>
      </c>
      <c r="R249" s="613"/>
      <c r="S249" s="612">
        <f t="shared" si="2"/>
        <v>0</v>
      </c>
      <c r="T249" s="612">
        <f t="shared" si="3"/>
        <v>0</v>
      </c>
      <c r="U249" s="613"/>
      <c r="V249" s="612">
        <f t="shared" si="4"/>
        <v>0</v>
      </c>
      <c r="W249" s="620"/>
      <c r="X249" s="742"/>
      <c r="Y249" s="742"/>
      <c r="Z249" s="742"/>
      <c r="AA249" s="742"/>
      <c r="AB249" s="742"/>
      <c r="AC249" s="742"/>
      <c r="AD249" s="742"/>
      <c r="AE249" s="742"/>
      <c r="AF249" s="742"/>
      <c r="AG249" s="742"/>
      <c r="AH249" s="742"/>
      <c r="AI249" s="742"/>
      <c r="AJ249" s="742"/>
      <c r="AK249" s="742"/>
      <c r="AL249" s="742"/>
      <c r="AM249" s="742"/>
    </row>
    <row r="250" ht="13.5" customHeight="1">
      <c r="A250" s="604" t="b">
        <v>0</v>
      </c>
      <c r="B250" s="475"/>
      <c r="C250" s="475"/>
      <c r="D250" s="492"/>
      <c r="E250" s="492"/>
      <c r="F250" s="632"/>
      <c r="G250" s="617"/>
      <c r="H250" s="492"/>
      <c r="I250" s="492"/>
      <c r="J250" s="657"/>
      <c r="K250" s="618"/>
      <c r="L250" s="622"/>
      <c r="M250" s="613"/>
      <c r="N250" s="613"/>
      <c r="O250" s="610"/>
      <c r="P250" s="610"/>
      <c r="Q250" s="612">
        <f t="shared" si="1"/>
        <v>0</v>
      </c>
      <c r="R250" s="613"/>
      <c r="S250" s="612">
        <f t="shared" si="2"/>
        <v>0</v>
      </c>
      <c r="T250" s="612">
        <f t="shared" si="3"/>
        <v>0</v>
      </c>
      <c r="U250" s="613"/>
      <c r="V250" s="612">
        <f t="shared" si="4"/>
        <v>0</v>
      </c>
      <c r="W250" s="620"/>
      <c r="X250" s="742"/>
      <c r="Y250" s="742"/>
      <c r="Z250" s="742"/>
      <c r="AA250" s="742"/>
      <c r="AB250" s="742"/>
      <c r="AC250" s="742"/>
      <c r="AD250" s="742"/>
      <c r="AE250" s="742"/>
      <c r="AF250" s="742"/>
      <c r="AG250" s="742"/>
      <c r="AH250" s="742"/>
      <c r="AI250" s="742"/>
      <c r="AJ250" s="742"/>
      <c r="AK250" s="742"/>
      <c r="AL250" s="742"/>
      <c r="AM250" s="742"/>
    </row>
    <row r="251" ht="13.5" customHeight="1">
      <c r="A251" s="604" t="b">
        <v>0</v>
      </c>
      <c r="B251" s="475"/>
      <c r="C251" s="475"/>
      <c r="D251" s="492"/>
      <c r="E251" s="492"/>
      <c r="F251" s="632"/>
      <c r="G251" s="617"/>
      <c r="H251" s="492"/>
      <c r="I251" s="492"/>
      <c r="J251" s="657"/>
      <c r="K251" s="618"/>
      <c r="L251" s="622"/>
      <c r="M251" s="613"/>
      <c r="N251" s="613"/>
      <c r="O251" s="610"/>
      <c r="P251" s="610"/>
      <c r="Q251" s="612">
        <f t="shared" si="1"/>
        <v>0</v>
      </c>
      <c r="R251" s="613"/>
      <c r="S251" s="612">
        <f t="shared" si="2"/>
        <v>0</v>
      </c>
      <c r="T251" s="612">
        <f t="shared" si="3"/>
        <v>0</v>
      </c>
      <c r="U251" s="613"/>
      <c r="V251" s="612">
        <f t="shared" si="4"/>
        <v>0</v>
      </c>
      <c r="W251" s="620"/>
      <c r="X251" s="742"/>
      <c r="Y251" s="742"/>
      <c r="Z251" s="742"/>
      <c r="AA251" s="742"/>
      <c r="AB251" s="742"/>
      <c r="AC251" s="742"/>
      <c r="AD251" s="742"/>
      <c r="AE251" s="742"/>
      <c r="AF251" s="742"/>
      <c r="AG251" s="742"/>
      <c r="AH251" s="742"/>
      <c r="AI251" s="742"/>
      <c r="AJ251" s="742"/>
      <c r="AK251" s="742"/>
      <c r="AL251" s="742"/>
      <c r="AM251" s="742"/>
    </row>
    <row r="252" ht="13.5" customHeight="1">
      <c r="A252" s="604" t="b">
        <v>0</v>
      </c>
      <c r="B252" s="475"/>
      <c r="C252" s="475"/>
      <c r="D252" s="492"/>
      <c r="E252" s="492"/>
      <c r="F252" s="632"/>
      <c r="G252" s="617"/>
      <c r="H252" s="492"/>
      <c r="I252" s="492"/>
      <c r="J252" s="657"/>
      <c r="K252" s="618"/>
      <c r="L252" s="622"/>
      <c r="M252" s="613"/>
      <c r="N252" s="613"/>
      <c r="O252" s="610"/>
      <c r="P252" s="610"/>
      <c r="Q252" s="612">
        <f t="shared" si="1"/>
        <v>0</v>
      </c>
      <c r="R252" s="613"/>
      <c r="S252" s="612">
        <f t="shared" si="2"/>
        <v>0</v>
      </c>
      <c r="T252" s="612">
        <f t="shared" si="3"/>
        <v>0</v>
      </c>
      <c r="U252" s="613"/>
      <c r="V252" s="612">
        <f t="shared" si="4"/>
        <v>0</v>
      </c>
      <c r="W252" s="620"/>
      <c r="X252" s="742"/>
      <c r="Y252" s="742"/>
      <c r="Z252" s="742"/>
      <c r="AA252" s="742"/>
      <c r="AB252" s="742"/>
      <c r="AC252" s="742"/>
      <c r="AD252" s="742"/>
      <c r="AE252" s="742"/>
      <c r="AF252" s="742"/>
      <c r="AG252" s="742"/>
      <c r="AH252" s="742"/>
      <c r="AI252" s="742"/>
      <c r="AJ252" s="742"/>
      <c r="AK252" s="742"/>
      <c r="AL252" s="742"/>
      <c r="AM252" s="742"/>
    </row>
    <row r="253" ht="13.5" customHeight="1">
      <c r="A253" s="604" t="b">
        <v>0</v>
      </c>
      <c r="B253" s="475"/>
      <c r="C253" s="475"/>
      <c r="D253" s="492"/>
      <c r="E253" s="492"/>
      <c r="F253" s="632"/>
      <c r="G253" s="617"/>
      <c r="H253" s="492"/>
      <c r="I253" s="492"/>
      <c r="J253" s="657"/>
      <c r="K253" s="618"/>
      <c r="L253" s="622"/>
      <c r="M253" s="613"/>
      <c r="N253" s="613"/>
      <c r="O253" s="610"/>
      <c r="P253" s="610"/>
      <c r="Q253" s="612">
        <f t="shared" si="1"/>
        <v>0</v>
      </c>
      <c r="R253" s="613"/>
      <c r="S253" s="612">
        <f t="shared" si="2"/>
        <v>0</v>
      </c>
      <c r="T253" s="612">
        <f t="shared" si="3"/>
        <v>0</v>
      </c>
      <c r="U253" s="613"/>
      <c r="V253" s="612">
        <f t="shared" si="4"/>
        <v>0</v>
      </c>
      <c r="W253" s="620"/>
      <c r="X253" s="742"/>
      <c r="Y253" s="742"/>
      <c r="Z253" s="742"/>
      <c r="AA253" s="742"/>
      <c r="AB253" s="742"/>
      <c r="AC253" s="742"/>
      <c r="AD253" s="742"/>
      <c r="AE253" s="742"/>
      <c r="AF253" s="742"/>
      <c r="AG253" s="742"/>
      <c r="AH253" s="742"/>
      <c r="AI253" s="742"/>
      <c r="AJ253" s="742"/>
      <c r="AK253" s="742"/>
      <c r="AL253" s="742"/>
      <c r="AM253" s="742"/>
    </row>
    <row r="254" ht="13.5" customHeight="1">
      <c r="A254" s="604" t="b">
        <v>0</v>
      </c>
      <c r="B254" s="475"/>
      <c r="C254" s="475"/>
      <c r="D254" s="492"/>
      <c r="E254" s="492"/>
      <c r="F254" s="632"/>
      <c r="G254" s="617"/>
      <c r="H254" s="492"/>
      <c r="I254" s="492"/>
      <c r="J254" s="657"/>
      <c r="K254" s="618"/>
      <c r="L254" s="622"/>
      <c r="M254" s="613"/>
      <c r="N254" s="613"/>
      <c r="O254" s="610"/>
      <c r="P254" s="610"/>
      <c r="Q254" s="612">
        <f t="shared" si="1"/>
        <v>0</v>
      </c>
      <c r="R254" s="613"/>
      <c r="S254" s="612">
        <f t="shared" si="2"/>
        <v>0</v>
      </c>
      <c r="T254" s="612">
        <f t="shared" si="3"/>
        <v>0</v>
      </c>
      <c r="U254" s="613"/>
      <c r="V254" s="612">
        <f t="shared" si="4"/>
        <v>0</v>
      </c>
      <c r="W254" s="620"/>
      <c r="X254" s="742"/>
      <c r="Y254" s="742"/>
      <c r="Z254" s="742"/>
      <c r="AA254" s="742"/>
      <c r="AB254" s="742"/>
      <c r="AC254" s="742"/>
      <c r="AD254" s="742"/>
      <c r="AE254" s="742"/>
      <c r="AF254" s="742"/>
      <c r="AG254" s="742"/>
      <c r="AH254" s="742"/>
      <c r="AI254" s="742"/>
      <c r="AJ254" s="742"/>
      <c r="AK254" s="742"/>
      <c r="AL254" s="742"/>
      <c r="AM254" s="742"/>
    </row>
    <row r="255" ht="13.5" customHeight="1">
      <c r="A255" s="604" t="b">
        <v>0</v>
      </c>
      <c r="B255" s="475"/>
      <c r="C255" s="475"/>
      <c r="D255" s="492"/>
      <c r="E255" s="492"/>
      <c r="F255" s="632"/>
      <c r="G255" s="617"/>
      <c r="H255" s="492"/>
      <c r="I255" s="492"/>
      <c r="J255" s="657"/>
      <c r="K255" s="618"/>
      <c r="L255" s="622"/>
      <c r="M255" s="613"/>
      <c r="N255" s="613"/>
      <c r="O255" s="610"/>
      <c r="P255" s="610"/>
      <c r="Q255" s="612">
        <f t="shared" si="1"/>
        <v>0</v>
      </c>
      <c r="R255" s="613"/>
      <c r="S255" s="612">
        <f t="shared" si="2"/>
        <v>0</v>
      </c>
      <c r="T255" s="612">
        <f t="shared" si="3"/>
        <v>0</v>
      </c>
      <c r="U255" s="613"/>
      <c r="V255" s="612">
        <f t="shared" si="4"/>
        <v>0</v>
      </c>
      <c r="W255" s="620"/>
      <c r="X255" s="742"/>
      <c r="Y255" s="742"/>
      <c r="Z255" s="742"/>
      <c r="AA255" s="742"/>
      <c r="AB255" s="742"/>
      <c r="AC255" s="742"/>
      <c r="AD255" s="742"/>
      <c r="AE255" s="742"/>
      <c r="AF255" s="742"/>
      <c r="AG255" s="742"/>
      <c r="AH255" s="742"/>
      <c r="AI255" s="742"/>
      <c r="AJ255" s="742"/>
      <c r="AK255" s="742"/>
      <c r="AL255" s="742"/>
      <c r="AM255" s="742"/>
    </row>
    <row r="256" ht="13.5" customHeight="1">
      <c r="A256" s="604" t="b">
        <v>0</v>
      </c>
      <c r="B256" s="475"/>
      <c r="C256" s="475"/>
      <c r="D256" s="492"/>
      <c r="E256" s="492"/>
      <c r="F256" s="632"/>
      <c r="G256" s="617"/>
      <c r="H256" s="492"/>
      <c r="I256" s="492"/>
      <c r="J256" s="657"/>
      <c r="K256" s="618"/>
      <c r="L256" s="622"/>
      <c r="M256" s="613"/>
      <c r="N256" s="613"/>
      <c r="O256" s="610"/>
      <c r="P256" s="610"/>
      <c r="Q256" s="612">
        <f t="shared" si="1"/>
        <v>0</v>
      </c>
      <c r="R256" s="613"/>
      <c r="S256" s="612">
        <f t="shared" si="2"/>
        <v>0</v>
      </c>
      <c r="T256" s="612">
        <f t="shared" si="3"/>
        <v>0</v>
      </c>
      <c r="U256" s="613"/>
      <c r="V256" s="612">
        <f t="shared" si="4"/>
        <v>0</v>
      </c>
      <c r="W256" s="620"/>
      <c r="X256" s="742"/>
      <c r="Y256" s="742"/>
      <c r="Z256" s="742"/>
      <c r="AA256" s="742"/>
      <c r="AB256" s="742"/>
      <c r="AC256" s="742"/>
      <c r="AD256" s="742"/>
      <c r="AE256" s="742"/>
      <c r="AF256" s="742"/>
      <c r="AG256" s="742"/>
      <c r="AH256" s="742"/>
      <c r="AI256" s="742"/>
      <c r="AJ256" s="742"/>
      <c r="AK256" s="742"/>
      <c r="AL256" s="742"/>
      <c r="AM256" s="742"/>
    </row>
    <row r="257" ht="13.5" customHeight="1">
      <c r="A257" s="604" t="b">
        <v>0</v>
      </c>
      <c r="B257" s="475"/>
      <c r="C257" s="475"/>
      <c r="D257" s="492"/>
      <c r="E257" s="492"/>
      <c r="F257" s="632"/>
      <c r="G257" s="617"/>
      <c r="H257" s="492"/>
      <c r="I257" s="492"/>
      <c r="J257" s="657"/>
      <c r="K257" s="618"/>
      <c r="L257" s="622"/>
      <c r="M257" s="613"/>
      <c r="N257" s="613"/>
      <c r="O257" s="610"/>
      <c r="P257" s="610"/>
      <c r="Q257" s="612">
        <f t="shared" si="1"/>
        <v>0</v>
      </c>
      <c r="R257" s="613"/>
      <c r="S257" s="612">
        <f t="shared" si="2"/>
        <v>0</v>
      </c>
      <c r="T257" s="612">
        <f t="shared" si="3"/>
        <v>0</v>
      </c>
      <c r="U257" s="613"/>
      <c r="V257" s="612">
        <f t="shared" si="4"/>
        <v>0</v>
      </c>
      <c r="W257" s="620"/>
      <c r="X257" s="742"/>
      <c r="Y257" s="742"/>
      <c r="Z257" s="742"/>
      <c r="AA257" s="742"/>
      <c r="AB257" s="742"/>
      <c r="AC257" s="742"/>
      <c r="AD257" s="742"/>
      <c r="AE257" s="742"/>
      <c r="AF257" s="742"/>
      <c r="AG257" s="742"/>
      <c r="AH257" s="742"/>
      <c r="AI257" s="742"/>
      <c r="AJ257" s="742"/>
      <c r="AK257" s="742"/>
      <c r="AL257" s="742"/>
      <c r="AM257" s="742"/>
    </row>
    <row r="258" ht="13.5" customHeight="1">
      <c r="A258" s="604" t="b">
        <v>0</v>
      </c>
      <c r="B258" s="475"/>
      <c r="C258" s="475"/>
      <c r="D258" s="492"/>
      <c r="E258" s="492"/>
      <c r="F258" s="632"/>
      <c r="G258" s="617"/>
      <c r="H258" s="492"/>
      <c r="I258" s="492"/>
      <c r="J258" s="657"/>
      <c r="K258" s="618"/>
      <c r="L258" s="622"/>
      <c r="M258" s="613"/>
      <c r="N258" s="613"/>
      <c r="O258" s="610"/>
      <c r="P258" s="610"/>
      <c r="Q258" s="612">
        <f t="shared" si="1"/>
        <v>0</v>
      </c>
      <c r="R258" s="613"/>
      <c r="S258" s="612">
        <f t="shared" si="2"/>
        <v>0</v>
      </c>
      <c r="T258" s="612">
        <f t="shared" si="3"/>
        <v>0</v>
      </c>
      <c r="U258" s="613"/>
      <c r="V258" s="612">
        <f t="shared" si="4"/>
        <v>0</v>
      </c>
      <c r="W258" s="620"/>
      <c r="X258" s="742"/>
      <c r="Y258" s="742"/>
      <c r="Z258" s="742"/>
      <c r="AA258" s="742"/>
      <c r="AB258" s="742"/>
      <c r="AC258" s="742"/>
      <c r="AD258" s="742"/>
      <c r="AE258" s="742"/>
      <c r="AF258" s="742"/>
      <c r="AG258" s="742"/>
      <c r="AH258" s="742"/>
      <c r="AI258" s="742"/>
      <c r="AJ258" s="742"/>
      <c r="AK258" s="742"/>
      <c r="AL258" s="742"/>
      <c r="AM258" s="742"/>
    </row>
    <row r="259" ht="13.5" customHeight="1">
      <c r="A259" s="604" t="b">
        <v>0</v>
      </c>
      <c r="B259" s="475"/>
      <c r="C259" s="475"/>
      <c r="D259" s="492"/>
      <c r="E259" s="492"/>
      <c r="F259" s="632"/>
      <c r="G259" s="617"/>
      <c r="H259" s="492"/>
      <c r="I259" s="492"/>
      <c r="J259" s="657"/>
      <c r="K259" s="618"/>
      <c r="L259" s="622"/>
      <c r="M259" s="613"/>
      <c r="N259" s="613"/>
      <c r="O259" s="610"/>
      <c r="P259" s="610"/>
      <c r="Q259" s="612">
        <f t="shared" si="1"/>
        <v>0</v>
      </c>
      <c r="R259" s="613"/>
      <c r="S259" s="612">
        <f t="shared" si="2"/>
        <v>0</v>
      </c>
      <c r="T259" s="612">
        <f t="shared" si="3"/>
        <v>0</v>
      </c>
      <c r="U259" s="613"/>
      <c r="V259" s="612">
        <f t="shared" si="4"/>
        <v>0</v>
      </c>
      <c r="W259" s="620"/>
      <c r="X259" s="742"/>
      <c r="Y259" s="742"/>
      <c r="Z259" s="742"/>
      <c r="AA259" s="742"/>
      <c r="AB259" s="742"/>
      <c r="AC259" s="742"/>
      <c r="AD259" s="742"/>
      <c r="AE259" s="742"/>
      <c r="AF259" s="742"/>
      <c r="AG259" s="742"/>
      <c r="AH259" s="742"/>
      <c r="AI259" s="742"/>
      <c r="AJ259" s="742"/>
      <c r="AK259" s="742"/>
      <c r="AL259" s="742"/>
      <c r="AM259" s="742"/>
    </row>
    <row r="260" ht="13.5" customHeight="1">
      <c r="A260" s="604" t="b">
        <v>0</v>
      </c>
      <c r="B260" s="475"/>
      <c r="C260" s="475"/>
      <c r="D260" s="492"/>
      <c r="E260" s="492"/>
      <c r="F260" s="632"/>
      <c r="G260" s="617"/>
      <c r="H260" s="492"/>
      <c r="I260" s="492"/>
      <c r="J260" s="657"/>
      <c r="K260" s="618"/>
      <c r="L260" s="622"/>
      <c r="M260" s="613"/>
      <c r="N260" s="613"/>
      <c r="O260" s="610"/>
      <c r="P260" s="610"/>
      <c r="Q260" s="612">
        <f t="shared" si="1"/>
        <v>0</v>
      </c>
      <c r="R260" s="613"/>
      <c r="S260" s="612">
        <f t="shared" si="2"/>
        <v>0</v>
      </c>
      <c r="T260" s="612">
        <f t="shared" si="3"/>
        <v>0</v>
      </c>
      <c r="U260" s="613"/>
      <c r="V260" s="612">
        <f t="shared" si="4"/>
        <v>0</v>
      </c>
      <c r="W260" s="620"/>
      <c r="X260" s="742"/>
      <c r="Y260" s="742"/>
      <c r="Z260" s="742"/>
      <c r="AA260" s="742"/>
      <c r="AB260" s="742"/>
      <c r="AC260" s="742"/>
      <c r="AD260" s="742"/>
      <c r="AE260" s="742"/>
      <c r="AF260" s="742"/>
      <c r="AG260" s="742"/>
      <c r="AH260" s="742"/>
      <c r="AI260" s="742"/>
      <c r="AJ260" s="742"/>
      <c r="AK260" s="742"/>
      <c r="AL260" s="742"/>
      <c r="AM260" s="742"/>
    </row>
    <row r="261" ht="13.5" customHeight="1">
      <c r="A261" s="604" t="b">
        <v>0</v>
      </c>
      <c r="B261" s="475"/>
      <c r="C261" s="475"/>
      <c r="D261" s="492"/>
      <c r="E261" s="492"/>
      <c r="F261" s="632"/>
      <c r="G261" s="617"/>
      <c r="H261" s="492"/>
      <c r="I261" s="492"/>
      <c r="J261" s="657"/>
      <c r="K261" s="618"/>
      <c r="L261" s="622"/>
      <c r="M261" s="613"/>
      <c r="N261" s="613"/>
      <c r="O261" s="610"/>
      <c r="P261" s="610"/>
      <c r="Q261" s="612">
        <f t="shared" si="1"/>
        <v>0</v>
      </c>
      <c r="R261" s="613"/>
      <c r="S261" s="612">
        <f t="shared" si="2"/>
        <v>0</v>
      </c>
      <c r="T261" s="612">
        <f t="shared" si="3"/>
        <v>0</v>
      </c>
      <c r="U261" s="613"/>
      <c r="V261" s="612">
        <f t="shared" si="4"/>
        <v>0</v>
      </c>
      <c r="W261" s="620"/>
      <c r="X261" s="742"/>
      <c r="Y261" s="742"/>
      <c r="Z261" s="742"/>
      <c r="AA261" s="742"/>
      <c r="AB261" s="742"/>
      <c r="AC261" s="742"/>
      <c r="AD261" s="742"/>
      <c r="AE261" s="742"/>
      <c r="AF261" s="742"/>
      <c r="AG261" s="742"/>
      <c r="AH261" s="742"/>
      <c r="AI261" s="742"/>
      <c r="AJ261" s="742"/>
      <c r="AK261" s="742"/>
      <c r="AL261" s="742"/>
      <c r="AM261" s="742"/>
    </row>
    <row r="262" ht="13.5" customHeight="1">
      <c r="A262" s="604" t="b">
        <v>0</v>
      </c>
      <c r="B262" s="475"/>
      <c r="C262" s="475"/>
      <c r="D262" s="492"/>
      <c r="E262" s="492"/>
      <c r="F262" s="632"/>
      <c r="G262" s="617"/>
      <c r="H262" s="492"/>
      <c r="I262" s="492"/>
      <c r="J262" s="657"/>
      <c r="K262" s="618"/>
      <c r="L262" s="622"/>
      <c r="M262" s="613"/>
      <c r="N262" s="613"/>
      <c r="O262" s="610"/>
      <c r="P262" s="610"/>
      <c r="Q262" s="612">
        <f t="shared" si="1"/>
        <v>0</v>
      </c>
      <c r="R262" s="613"/>
      <c r="S262" s="612">
        <f t="shared" si="2"/>
        <v>0</v>
      </c>
      <c r="T262" s="612">
        <f t="shared" si="3"/>
        <v>0</v>
      </c>
      <c r="U262" s="613"/>
      <c r="V262" s="612">
        <f t="shared" si="4"/>
        <v>0</v>
      </c>
      <c r="W262" s="620"/>
      <c r="X262" s="742"/>
      <c r="Y262" s="742"/>
      <c r="Z262" s="742"/>
      <c r="AA262" s="742"/>
      <c r="AB262" s="742"/>
      <c r="AC262" s="742"/>
      <c r="AD262" s="742"/>
      <c r="AE262" s="742"/>
      <c r="AF262" s="742"/>
      <c r="AG262" s="742"/>
      <c r="AH262" s="742"/>
      <c r="AI262" s="742"/>
      <c r="AJ262" s="742"/>
      <c r="AK262" s="742"/>
      <c r="AL262" s="742"/>
      <c r="AM262" s="742"/>
    </row>
    <row r="263" ht="13.5" customHeight="1">
      <c r="A263" s="604" t="b">
        <v>0</v>
      </c>
      <c r="B263" s="475"/>
      <c r="C263" s="475"/>
      <c r="D263" s="492"/>
      <c r="E263" s="492"/>
      <c r="F263" s="632"/>
      <c r="G263" s="617"/>
      <c r="H263" s="492"/>
      <c r="I263" s="492"/>
      <c r="J263" s="657"/>
      <c r="K263" s="618"/>
      <c r="L263" s="622"/>
      <c r="M263" s="613"/>
      <c r="N263" s="613"/>
      <c r="O263" s="610"/>
      <c r="P263" s="610"/>
      <c r="Q263" s="612">
        <f t="shared" si="1"/>
        <v>0</v>
      </c>
      <c r="R263" s="613"/>
      <c r="S263" s="612">
        <f t="shared" si="2"/>
        <v>0</v>
      </c>
      <c r="T263" s="612">
        <f t="shared" si="3"/>
        <v>0</v>
      </c>
      <c r="U263" s="613"/>
      <c r="V263" s="612">
        <f t="shared" si="4"/>
        <v>0</v>
      </c>
      <c r="W263" s="620"/>
      <c r="X263" s="742"/>
      <c r="Y263" s="742"/>
      <c r="Z263" s="742"/>
      <c r="AA263" s="742"/>
      <c r="AB263" s="742"/>
      <c r="AC263" s="742"/>
      <c r="AD263" s="742"/>
      <c r="AE263" s="742"/>
      <c r="AF263" s="742"/>
      <c r="AG263" s="742"/>
      <c r="AH263" s="742"/>
      <c r="AI263" s="742"/>
      <c r="AJ263" s="742"/>
      <c r="AK263" s="742"/>
      <c r="AL263" s="742"/>
      <c r="AM263" s="742"/>
    </row>
    <row r="264" ht="13.5" customHeight="1">
      <c r="A264" s="604" t="b">
        <v>0</v>
      </c>
      <c r="B264" s="475"/>
      <c r="C264" s="475"/>
      <c r="D264" s="492"/>
      <c r="E264" s="492"/>
      <c r="F264" s="632"/>
      <c r="G264" s="617"/>
      <c r="H264" s="492"/>
      <c r="I264" s="492"/>
      <c r="J264" s="657"/>
      <c r="K264" s="618"/>
      <c r="L264" s="622"/>
      <c r="M264" s="613"/>
      <c r="N264" s="613"/>
      <c r="O264" s="610"/>
      <c r="P264" s="610"/>
      <c r="Q264" s="612">
        <f t="shared" si="1"/>
        <v>0</v>
      </c>
      <c r="R264" s="613"/>
      <c r="S264" s="612">
        <f t="shared" si="2"/>
        <v>0</v>
      </c>
      <c r="T264" s="612">
        <f t="shared" si="3"/>
        <v>0</v>
      </c>
      <c r="U264" s="613"/>
      <c r="V264" s="612">
        <f t="shared" si="4"/>
        <v>0</v>
      </c>
      <c r="W264" s="620"/>
      <c r="X264" s="742"/>
      <c r="Y264" s="742"/>
      <c r="Z264" s="742"/>
      <c r="AA264" s="742"/>
      <c r="AB264" s="742"/>
      <c r="AC264" s="742"/>
      <c r="AD264" s="742"/>
      <c r="AE264" s="742"/>
      <c r="AF264" s="742"/>
      <c r="AG264" s="742"/>
      <c r="AH264" s="742"/>
      <c r="AI264" s="742"/>
      <c r="AJ264" s="742"/>
      <c r="AK264" s="742"/>
      <c r="AL264" s="742"/>
      <c r="AM264" s="742"/>
    </row>
    <row r="265" ht="13.5" customHeight="1">
      <c r="A265" s="604" t="b">
        <v>0</v>
      </c>
      <c r="B265" s="475"/>
      <c r="C265" s="475"/>
      <c r="D265" s="492"/>
      <c r="E265" s="492"/>
      <c r="F265" s="632"/>
      <c r="G265" s="617"/>
      <c r="H265" s="492"/>
      <c r="I265" s="492"/>
      <c r="J265" s="657"/>
      <c r="K265" s="618"/>
      <c r="L265" s="622"/>
      <c r="M265" s="613"/>
      <c r="N265" s="613"/>
      <c r="O265" s="610"/>
      <c r="P265" s="610"/>
      <c r="Q265" s="612">
        <f t="shared" si="1"/>
        <v>0</v>
      </c>
      <c r="R265" s="613"/>
      <c r="S265" s="612">
        <f t="shared" si="2"/>
        <v>0</v>
      </c>
      <c r="T265" s="612">
        <f t="shared" si="3"/>
        <v>0</v>
      </c>
      <c r="U265" s="613"/>
      <c r="V265" s="612">
        <f t="shared" si="4"/>
        <v>0</v>
      </c>
      <c r="W265" s="620"/>
      <c r="X265" s="742"/>
      <c r="Y265" s="742"/>
      <c r="Z265" s="742"/>
      <c r="AA265" s="742"/>
      <c r="AB265" s="742"/>
      <c r="AC265" s="742"/>
      <c r="AD265" s="742"/>
      <c r="AE265" s="742"/>
      <c r="AF265" s="742"/>
      <c r="AG265" s="742"/>
      <c r="AH265" s="742"/>
      <c r="AI265" s="742"/>
      <c r="AJ265" s="742"/>
      <c r="AK265" s="742"/>
      <c r="AL265" s="742"/>
      <c r="AM265" s="742"/>
    </row>
    <row r="266" ht="13.5" customHeight="1">
      <c r="A266" s="604" t="b">
        <v>0</v>
      </c>
      <c r="B266" s="475"/>
      <c r="C266" s="475"/>
      <c r="D266" s="492"/>
      <c r="E266" s="492"/>
      <c r="F266" s="632"/>
      <c r="G266" s="617"/>
      <c r="H266" s="492"/>
      <c r="I266" s="492"/>
      <c r="J266" s="657"/>
      <c r="K266" s="618"/>
      <c r="L266" s="622"/>
      <c r="M266" s="613"/>
      <c r="N266" s="613"/>
      <c r="O266" s="610"/>
      <c r="P266" s="610"/>
      <c r="Q266" s="612">
        <f t="shared" si="1"/>
        <v>0</v>
      </c>
      <c r="R266" s="613"/>
      <c r="S266" s="612">
        <f t="shared" si="2"/>
        <v>0</v>
      </c>
      <c r="T266" s="612">
        <f t="shared" si="3"/>
        <v>0</v>
      </c>
      <c r="U266" s="613"/>
      <c r="V266" s="612">
        <f t="shared" si="4"/>
        <v>0</v>
      </c>
      <c r="W266" s="620"/>
      <c r="X266" s="742"/>
      <c r="Y266" s="742"/>
      <c r="Z266" s="742"/>
      <c r="AA266" s="742"/>
      <c r="AB266" s="742"/>
      <c r="AC266" s="742"/>
      <c r="AD266" s="742"/>
      <c r="AE266" s="742"/>
      <c r="AF266" s="742"/>
      <c r="AG266" s="742"/>
      <c r="AH266" s="742"/>
      <c r="AI266" s="742"/>
      <c r="AJ266" s="742"/>
      <c r="AK266" s="742"/>
      <c r="AL266" s="742"/>
      <c r="AM266" s="742"/>
    </row>
    <row r="267" ht="13.5" customHeight="1">
      <c r="A267" s="604" t="b">
        <v>0</v>
      </c>
      <c r="B267" s="475"/>
      <c r="C267" s="475"/>
      <c r="D267" s="492"/>
      <c r="E267" s="492"/>
      <c r="F267" s="632"/>
      <c r="G267" s="617"/>
      <c r="H267" s="492"/>
      <c r="I267" s="492"/>
      <c r="J267" s="657"/>
      <c r="K267" s="618"/>
      <c r="L267" s="622"/>
      <c r="M267" s="613"/>
      <c r="N267" s="613"/>
      <c r="O267" s="610"/>
      <c r="P267" s="610"/>
      <c r="Q267" s="612">
        <f t="shared" si="1"/>
        <v>0</v>
      </c>
      <c r="R267" s="613"/>
      <c r="S267" s="612">
        <f t="shared" si="2"/>
        <v>0</v>
      </c>
      <c r="T267" s="612">
        <f t="shared" si="3"/>
        <v>0</v>
      </c>
      <c r="U267" s="613"/>
      <c r="V267" s="612">
        <f t="shared" si="4"/>
        <v>0</v>
      </c>
      <c r="W267" s="620"/>
      <c r="X267" s="742"/>
      <c r="Y267" s="742"/>
      <c r="Z267" s="742"/>
      <c r="AA267" s="742"/>
      <c r="AB267" s="742"/>
      <c r="AC267" s="742"/>
      <c r="AD267" s="742"/>
      <c r="AE267" s="742"/>
      <c r="AF267" s="742"/>
      <c r="AG267" s="742"/>
      <c r="AH267" s="742"/>
      <c r="AI267" s="742"/>
      <c r="AJ267" s="742"/>
      <c r="AK267" s="742"/>
      <c r="AL267" s="742"/>
      <c r="AM267" s="742"/>
    </row>
    <row r="268" ht="13.5" customHeight="1">
      <c r="A268" s="604" t="b">
        <v>0</v>
      </c>
      <c r="B268" s="475"/>
      <c r="C268" s="475"/>
      <c r="D268" s="492"/>
      <c r="E268" s="492"/>
      <c r="F268" s="632"/>
      <c r="G268" s="617"/>
      <c r="H268" s="492"/>
      <c r="I268" s="492"/>
      <c r="J268" s="657"/>
      <c r="K268" s="618"/>
      <c r="L268" s="622"/>
      <c r="M268" s="613"/>
      <c r="N268" s="613"/>
      <c r="O268" s="610"/>
      <c r="P268" s="610"/>
      <c r="Q268" s="612">
        <f t="shared" si="1"/>
        <v>0</v>
      </c>
      <c r="R268" s="613"/>
      <c r="S268" s="612">
        <f t="shared" si="2"/>
        <v>0</v>
      </c>
      <c r="T268" s="612">
        <f t="shared" si="3"/>
        <v>0</v>
      </c>
      <c r="U268" s="613"/>
      <c r="V268" s="612">
        <f t="shared" si="4"/>
        <v>0</v>
      </c>
      <c r="W268" s="620"/>
      <c r="X268" s="742"/>
      <c r="Y268" s="742"/>
      <c r="Z268" s="742"/>
      <c r="AA268" s="742"/>
      <c r="AB268" s="742"/>
      <c r="AC268" s="742"/>
      <c r="AD268" s="742"/>
      <c r="AE268" s="742"/>
      <c r="AF268" s="742"/>
      <c r="AG268" s="742"/>
      <c r="AH268" s="742"/>
      <c r="AI268" s="742"/>
      <c r="AJ268" s="742"/>
      <c r="AK268" s="742"/>
      <c r="AL268" s="742"/>
      <c r="AM268" s="742"/>
    </row>
    <row r="269" ht="13.5" customHeight="1">
      <c r="A269" s="604" t="b">
        <v>0</v>
      </c>
      <c r="B269" s="475"/>
      <c r="C269" s="475"/>
      <c r="D269" s="492"/>
      <c r="E269" s="492"/>
      <c r="F269" s="632"/>
      <c r="G269" s="617"/>
      <c r="H269" s="492"/>
      <c r="I269" s="492"/>
      <c r="J269" s="657"/>
      <c r="K269" s="618"/>
      <c r="L269" s="622"/>
      <c r="M269" s="613"/>
      <c r="N269" s="613"/>
      <c r="O269" s="610"/>
      <c r="P269" s="610"/>
      <c r="Q269" s="612">
        <f t="shared" si="1"/>
        <v>0</v>
      </c>
      <c r="R269" s="613"/>
      <c r="S269" s="612">
        <f t="shared" si="2"/>
        <v>0</v>
      </c>
      <c r="T269" s="612">
        <f t="shared" si="3"/>
        <v>0</v>
      </c>
      <c r="U269" s="613"/>
      <c r="V269" s="612">
        <f t="shared" si="4"/>
        <v>0</v>
      </c>
      <c r="W269" s="620"/>
      <c r="X269" s="742"/>
      <c r="Y269" s="742"/>
      <c r="Z269" s="742"/>
      <c r="AA269" s="742"/>
      <c r="AB269" s="742"/>
      <c r="AC269" s="742"/>
      <c r="AD269" s="742"/>
      <c r="AE269" s="742"/>
      <c r="AF269" s="742"/>
      <c r="AG269" s="742"/>
      <c r="AH269" s="742"/>
      <c r="AI269" s="742"/>
      <c r="AJ269" s="742"/>
      <c r="AK269" s="742"/>
      <c r="AL269" s="742"/>
      <c r="AM269" s="742"/>
    </row>
    <row r="270" ht="13.5" customHeight="1">
      <c r="A270" s="604" t="b">
        <v>0</v>
      </c>
      <c r="B270" s="475"/>
      <c r="C270" s="475"/>
      <c r="D270" s="492"/>
      <c r="E270" s="492"/>
      <c r="F270" s="632"/>
      <c r="G270" s="617"/>
      <c r="H270" s="492"/>
      <c r="I270" s="492"/>
      <c r="J270" s="657"/>
      <c r="K270" s="618"/>
      <c r="L270" s="622"/>
      <c r="M270" s="613"/>
      <c r="N270" s="613"/>
      <c r="O270" s="610"/>
      <c r="P270" s="610"/>
      <c r="Q270" s="612">
        <f t="shared" si="1"/>
        <v>0</v>
      </c>
      <c r="R270" s="613"/>
      <c r="S270" s="612">
        <f t="shared" si="2"/>
        <v>0</v>
      </c>
      <c r="T270" s="612">
        <f t="shared" si="3"/>
        <v>0</v>
      </c>
      <c r="U270" s="613"/>
      <c r="V270" s="612">
        <f t="shared" si="4"/>
        <v>0</v>
      </c>
      <c r="W270" s="620"/>
      <c r="X270" s="742"/>
      <c r="Y270" s="742"/>
      <c r="Z270" s="742"/>
      <c r="AA270" s="742"/>
      <c r="AB270" s="742"/>
      <c r="AC270" s="742"/>
      <c r="AD270" s="742"/>
      <c r="AE270" s="742"/>
      <c r="AF270" s="742"/>
      <c r="AG270" s="742"/>
      <c r="AH270" s="742"/>
      <c r="AI270" s="742"/>
      <c r="AJ270" s="742"/>
      <c r="AK270" s="742"/>
      <c r="AL270" s="742"/>
      <c r="AM270" s="742"/>
    </row>
    <row r="271" ht="13.5" customHeight="1">
      <c r="A271" s="604" t="b">
        <v>0</v>
      </c>
      <c r="B271" s="475"/>
      <c r="C271" s="475"/>
      <c r="D271" s="492"/>
      <c r="E271" s="492"/>
      <c r="F271" s="632"/>
      <c r="G271" s="617"/>
      <c r="H271" s="492"/>
      <c r="I271" s="492"/>
      <c r="J271" s="657"/>
      <c r="K271" s="618"/>
      <c r="L271" s="622"/>
      <c r="M271" s="613"/>
      <c r="N271" s="613"/>
      <c r="O271" s="610"/>
      <c r="P271" s="610"/>
      <c r="Q271" s="612">
        <f t="shared" si="1"/>
        <v>0</v>
      </c>
      <c r="R271" s="613"/>
      <c r="S271" s="612">
        <f t="shared" si="2"/>
        <v>0</v>
      </c>
      <c r="T271" s="612">
        <f t="shared" si="3"/>
        <v>0</v>
      </c>
      <c r="U271" s="613"/>
      <c r="V271" s="612">
        <f t="shared" si="4"/>
        <v>0</v>
      </c>
      <c r="W271" s="620"/>
      <c r="X271" s="742"/>
      <c r="Y271" s="742"/>
      <c r="Z271" s="742"/>
      <c r="AA271" s="742"/>
      <c r="AB271" s="742"/>
      <c r="AC271" s="742"/>
      <c r="AD271" s="742"/>
      <c r="AE271" s="742"/>
      <c r="AF271" s="742"/>
      <c r="AG271" s="742"/>
      <c r="AH271" s="742"/>
      <c r="AI271" s="742"/>
      <c r="AJ271" s="742"/>
      <c r="AK271" s="742"/>
      <c r="AL271" s="742"/>
      <c r="AM271" s="742"/>
    </row>
    <row r="272" ht="13.5" customHeight="1">
      <c r="A272" s="604" t="b">
        <v>0</v>
      </c>
      <c r="B272" s="475"/>
      <c r="C272" s="475"/>
      <c r="D272" s="492"/>
      <c r="E272" s="492"/>
      <c r="F272" s="632"/>
      <c r="G272" s="617"/>
      <c r="H272" s="492"/>
      <c r="I272" s="492"/>
      <c r="J272" s="657"/>
      <c r="K272" s="618"/>
      <c r="L272" s="622"/>
      <c r="M272" s="613"/>
      <c r="N272" s="613"/>
      <c r="O272" s="610"/>
      <c r="P272" s="610"/>
      <c r="Q272" s="612">
        <f t="shared" si="1"/>
        <v>0</v>
      </c>
      <c r="R272" s="613"/>
      <c r="S272" s="612">
        <f t="shared" si="2"/>
        <v>0</v>
      </c>
      <c r="T272" s="612">
        <f t="shared" si="3"/>
        <v>0</v>
      </c>
      <c r="U272" s="613"/>
      <c r="V272" s="612">
        <f t="shared" si="4"/>
        <v>0</v>
      </c>
      <c r="W272" s="620"/>
      <c r="X272" s="742"/>
      <c r="Y272" s="742"/>
      <c r="Z272" s="742"/>
      <c r="AA272" s="742"/>
      <c r="AB272" s="742"/>
      <c r="AC272" s="742"/>
      <c r="AD272" s="742"/>
      <c r="AE272" s="742"/>
      <c r="AF272" s="742"/>
      <c r="AG272" s="742"/>
      <c r="AH272" s="742"/>
      <c r="AI272" s="742"/>
      <c r="AJ272" s="742"/>
      <c r="AK272" s="742"/>
      <c r="AL272" s="742"/>
      <c r="AM272" s="742"/>
    </row>
    <row r="273" ht="13.5" customHeight="1">
      <c r="A273" s="604" t="b">
        <v>0</v>
      </c>
      <c r="B273" s="475"/>
      <c r="C273" s="475"/>
      <c r="D273" s="492"/>
      <c r="E273" s="492"/>
      <c r="F273" s="632"/>
      <c r="G273" s="617"/>
      <c r="H273" s="492"/>
      <c r="I273" s="492"/>
      <c r="J273" s="657"/>
      <c r="K273" s="618"/>
      <c r="L273" s="622"/>
      <c r="M273" s="613"/>
      <c r="N273" s="613"/>
      <c r="O273" s="610"/>
      <c r="P273" s="610"/>
      <c r="Q273" s="612">
        <f t="shared" si="1"/>
        <v>0</v>
      </c>
      <c r="R273" s="613"/>
      <c r="S273" s="612">
        <f t="shared" si="2"/>
        <v>0</v>
      </c>
      <c r="T273" s="612">
        <f t="shared" si="3"/>
        <v>0</v>
      </c>
      <c r="U273" s="613"/>
      <c r="V273" s="612">
        <f t="shared" si="4"/>
        <v>0</v>
      </c>
      <c r="W273" s="620"/>
      <c r="X273" s="742"/>
      <c r="Y273" s="742"/>
      <c r="Z273" s="742"/>
      <c r="AA273" s="742"/>
      <c r="AB273" s="742"/>
      <c r="AC273" s="742"/>
      <c r="AD273" s="742"/>
      <c r="AE273" s="742"/>
      <c r="AF273" s="742"/>
      <c r="AG273" s="742"/>
      <c r="AH273" s="742"/>
      <c r="AI273" s="742"/>
      <c r="AJ273" s="742"/>
      <c r="AK273" s="742"/>
      <c r="AL273" s="742"/>
      <c r="AM273" s="742"/>
    </row>
    <row r="274" ht="13.5" customHeight="1">
      <c r="A274" s="604" t="b">
        <v>0</v>
      </c>
      <c r="B274" s="475"/>
      <c r="C274" s="475"/>
      <c r="D274" s="492"/>
      <c r="E274" s="492"/>
      <c r="F274" s="632"/>
      <c r="G274" s="617"/>
      <c r="H274" s="492"/>
      <c r="I274" s="492"/>
      <c r="J274" s="657"/>
      <c r="K274" s="618"/>
      <c r="L274" s="622"/>
      <c r="M274" s="613"/>
      <c r="N274" s="613"/>
      <c r="O274" s="610"/>
      <c r="P274" s="610"/>
      <c r="Q274" s="612">
        <f t="shared" si="1"/>
        <v>0</v>
      </c>
      <c r="R274" s="613"/>
      <c r="S274" s="612">
        <f t="shared" si="2"/>
        <v>0</v>
      </c>
      <c r="T274" s="612">
        <f t="shared" si="3"/>
        <v>0</v>
      </c>
      <c r="U274" s="613"/>
      <c r="V274" s="612">
        <f t="shared" si="4"/>
        <v>0</v>
      </c>
      <c r="W274" s="620"/>
      <c r="X274" s="742"/>
      <c r="Y274" s="742"/>
      <c r="Z274" s="742"/>
      <c r="AA274" s="742"/>
      <c r="AB274" s="742"/>
      <c r="AC274" s="742"/>
      <c r="AD274" s="742"/>
      <c r="AE274" s="742"/>
      <c r="AF274" s="742"/>
      <c r="AG274" s="742"/>
      <c r="AH274" s="742"/>
      <c r="AI274" s="742"/>
      <c r="AJ274" s="742"/>
      <c r="AK274" s="742"/>
      <c r="AL274" s="742"/>
      <c r="AM274" s="742"/>
    </row>
    <row r="275" ht="13.5" customHeight="1">
      <c r="A275" s="604" t="b">
        <v>0</v>
      </c>
      <c r="B275" s="475"/>
      <c r="C275" s="475"/>
      <c r="D275" s="492"/>
      <c r="E275" s="492"/>
      <c r="F275" s="632"/>
      <c r="G275" s="617"/>
      <c r="H275" s="492"/>
      <c r="I275" s="492"/>
      <c r="J275" s="657"/>
      <c r="K275" s="618"/>
      <c r="L275" s="622"/>
      <c r="M275" s="613"/>
      <c r="N275" s="613"/>
      <c r="O275" s="610"/>
      <c r="P275" s="610"/>
      <c r="Q275" s="612">
        <f t="shared" si="1"/>
        <v>0</v>
      </c>
      <c r="R275" s="613"/>
      <c r="S275" s="612">
        <f t="shared" si="2"/>
        <v>0</v>
      </c>
      <c r="T275" s="612">
        <f t="shared" si="3"/>
        <v>0</v>
      </c>
      <c r="U275" s="613"/>
      <c r="V275" s="612">
        <f t="shared" si="4"/>
        <v>0</v>
      </c>
      <c r="W275" s="620"/>
      <c r="X275" s="742"/>
      <c r="Y275" s="742"/>
      <c r="Z275" s="742"/>
      <c r="AA275" s="742"/>
      <c r="AB275" s="742"/>
      <c r="AC275" s="742"/>
      <c r="AD275" s="742"/>
      <c r="AE275" s="742"/>
      <c r="AF275" s="742"/>
      <c r="AG275" s="742"/>
      <c r="AH275" s="742"/>
      <c r="AI275" s="742"/>
      <c r="AJ275" s="742"/>
      <c r="AK275" s="742"/>
      <c r="AL275" s="742"/>
      <c r="AM275" s="742"/>
    </row>
    <row r="276" ht="13.5" customHeight="1">
      <c r="A276" s="604" t="b">
        <v>0</v>
      </c>
      <c r="B276" s="475"/>
      <c r="C276" s="475"/>
      <c r="D276" s="492"/>
      <c r="E276" s="492"/>
      <c r="F276" s="632"/>
      <c r="G276" s="617"/>
      <c r="H276" s="492"/>
      <c r="I276" s="492"/>
      <c r="J276" s="657"/>
      <c r="K276" s="618"/>
      <c r="L276" s="622"/>
      <c r="M276" s="613"/>
      <c r="N276" s="613"/>
      <c r="O276" s="610"/>
      <c r="P276" s="610"/>
      <c r="Q276" s="612">
        <f t="shared" si="1"/>
        <v>0</v>
      </c>
      <c r="R276" s="613"/>
      <c r="S276" s="612">
        <f t="shared" si="2"/>
        <v>0</v>
      </c>
      <c r="T276" s="612">
        <f t="shared" si="3"/>
        <v>0</v>
      </c>
      <c r="U276" s="613"/>
      <c r="V276" s="612">
        <f t="shared" si="4"/>
        <v>0</v>
      </c>
      <c r="W276" s="620"/>
      <c r="X276" s="742"/>
      <c r="Y276" s="742"/>
      <c r="Z276" s="742"/>
      <c r="AA276" s="742"/>
      <c r="AB276" s="742"/>
      <c r="AC276" s="742"/>
      <c r="AD276" s="742"/>
      <c r="AE276" s="742"/>
      <c r="AF276" s="742"/>
      <c r="AG276" s="742"/>
      <c r="AH276" s="742"/>
      <c r="AI276" s="742"/>
      <c r="AJ276" s="742"/>
      <c r="AK276" s="742"/>
      <c r="AL276" s="742"/>
      <c r="AM276" s="742"/>
    </row>
    <row r="277" ht="13.5" customHeight="1">
      <c r="A277" s="604" t="b">
        <v>0</v>
      </c>
      <c r="B277" s="475"/>
      <c r="C277" s="475"/>
      <c r="D277" s="492"/>
      <c r="E277" s="492"/>
      <c r="F277" s="632"/>
      <c r="G277" s="617"/>
      <c r="H277" s="492"/>
      <c r="I277" s="492"/>
      <c r="J277" s="657"/>
      <c r="K277" s="618"/>
      <c r="L277" s="622"/>
      <c r="M277" s="613"/>
      <c r="N277" s="613"/>
      <c r="O277" s="610"/>
      <c r="P277" s="610"/>
      <c r="Q277" s="612">
        <f t="shared" si="1"/>
        <v>0</v>
      </c>
      <c r="R277" s="613"/>
      <c r="S277" s="612">
        <f t="shared" si="2"/>
        <v>0</v>
      </c>
      <c r="T277" s="612">
        <f t="shared" si="3"/>
        <v>0</v>
      </c>
      <c r="U277" s="613"/>
      <c r="V277" s="612">
        <f t="shared" si="4"/>
        <v>0</v>
      </c>
      <c r="W277" s="620"/>
      <c r="X277" s="742"/>
      <c r="Y277" s="742"/>
      <c r="Z277" s="742"/>
      <c r="AA277" s="742"/>
      <c r="AB277" s="742"/>
      <c r="AC277" s="742"/>
      <c r="AD277" s="742"/>
      <c r="AE277" s="742"/>
      <c r="AF277" s="742"/>
      <c r="AG277" s="742"/>
      <c r="AH277" s="742"/>
      <c r="AI277" s="742"/>
      <c r="AJ277" s="742"/>
      <c r="AK277" s="742"/>
      <c r="AL277" s="742"/>
      <c r="AM277" s="742"/>
    </row>
    <row r="278" ht="13.5" customHeight="1">
      <c r="A278" s="604" t="b">
        <v>0</v>
      </c>
      <c r="B278" s="475"/>
      <c r="C278" s="475"/>
      <c r="D278" s="492"/>
      <c r="E278" s="492"/>
      <c r="F278" s="632"/>
      <c r="G278" s="617"/>
      <c r="H278" s="492"/>
      <c r="I278" s="492"/>
      <c r="J278" s="657"/>
      <c r="K278" s="618"/>
      <c r="L278" s="622"/>
      <c r="M278" s="613"/>
      <c r="N278" s="613"/>
      <c r="O278" s="610"/>
      <c r="P278" s="610"/>
      <c r="Q278" s="612">
        <f t="shared" si="1"/>
        <v>0</v>
      </c>
      <c r="R278" s="613"/>
      <c r="S278" s="612">
        <f t="shared" si="2"/>
        <v>0</v>
      </c>
      <c r="T278" s="612">
        <f t="shared" si="3"/>
        <v>0</v>
      </c>
      <c r="U278" s="613"/>
      <c r="V278" s="612">
        <f t="shared" si="4"/>
        <v>0</v>
      </c>
      <c r="W278" s="620"/>
      <c r="X278" s="742"/>
      <c r="Y278" s="742"/>
      <c r="Z278" s="742"/>
      <c r="AA278" s="742"/>
      <c r="AB278" s="742"/>
      <c r="AC278" s="742"/>
      <c r="AD278" s="742"/>
      <c r="AE278" s="742"/>
      <c r="AF278" s="742"/>
      <c r="AG278" s="742"/>
      <c r="AH278" s="742"/>
      <c r="AI278" s="742"/>
      <c r="AJ278" s="742"/>
      <c r="AK278" s="742"/>
      <c r="AL278" s="742"/>
      <c r="AM278" s="742"/>
    </row>
    <row r="279" ht="13.5" customHeight="1">
      <c r="A279" s="604" t="b">
        <v>0</v>
      </c>
      <c r="B279" s="475"/>
      <c r="C279" s="475"/>
      <c r="D279" s="492"/>
      <c r="E279" s="492"/>
      <c r="F279" s="632"/>
      <c r="G279" s="617"/>
      <c r="H279" s="492"/>
      <c r="I279" s="492"/>
      <c r="J279" s="657"/>
      <c r="K279" s="618"/>
      <c r="L279" s="622"/>
      <c r="M279" s="613"/>
      <c r="N279" s="613"/>
      <c r="O279" s="610"/>
      <c r="P279" s="610"/>
      <c r="Q279" s="612">
        <f t="shared" si="1"/>
        <v>0</v>
      </c>
      <c r="R279" s="613"/>
      <c r="S279" s="612">
        <f t="shared" si="2"/>
        <v>0</v>
      </c>
      <c r="T279" s="612">
        <f t="shared" si="3"/>
        <v>0</v>
      </c>
      <c r="U279" s="613"/>
      <c r="V279" s="612">
        <f t="shared" si="4"/>
        <v>0</v>
      </c>
      <c r="W279" s="620"/>
      <c r="X279" s="742"/>
      <c r="Y279" s="742"/>
      <c r="Z279" s="742"/>
      <c r="AA279" s="742"/>
      <c r="AB279" s="742"/>
      <c r="AC279" s="742"/>
      <c r="AD279" s="742"/>
      <c r="AE279" s="742"/>
      <c r="AF279" s="742"/>
      <c r="AG279" s="742"/>
      <c r="AH279" s="742"/>
      <c r="AI279" s="742"/>
      <c r="AJ279" s="742"/>
      <c r="AK279" s="742"/>
      <c r="AL279" s="742"/>
      <c r="AM279" s="742"/>
    </row>
    <row r="280" ht="13.5" customHeight="1">
      <c r="A280" s="604" t="b">
        <v>0</v>
      </c>
      <c r="B280" s="475"/>
      <c r="C280" s="475"/>
      <c r="D280" s="492"/>
      <c r="E280" s="492"/>
      <c r="F280" s="632"/>
      <c r="G280" s="617"/>
      <c r="H280" s="492"/>
      <c r="I280" s="492"/>
      <c r="J280" s="657"/>
      <c r="K280" s="618"/>
      <c r="L280" s="622"/>
      <c r="M280" s="613"/>
      <c r="N280" s="613"/>
      <c r="O280" s="610"/>
      <c r="P280" s="610"/>
      <c r="Q280" s="612">
        <f t="shared" si="1"/>
        <v>0</v>
      </c>
      <c r="R280" s="613"/>
      <c r="S280" s="612">
        <f t="shared" si="2"/>
        <v>0</v>
      </c>
      <c r="T280" s="612">
        <f t="shared" si="3"/>
        <v>0</v>
      </c>
      <c r="U280" s="613"/>
      <c r="V280" s="612">
        <f t="shared" si="4"/>
        <v>0</v>
      </c>
      <c r="W280" s="620"/>
      <c r="X280" s="742"/>
      <c r="Y280" s="742"/>
      <c r="Z280" s="742"/>
      <c r="AA280" s="742"/>
      <c r="AB280" s="742"/>
      <c r="AC280" s="742"/>
      <c r="AD280" s="742"/>
      <c r="AE280" s="742"/>
      <c r="AF280" s="742"/>
      <c r="AG280" s="742"/>
      <c r="AH280" s="742"/>
      <c r="AI280" s="742"/>
      <c r="AJ280" s="742"/>
      <c r="AK280" s="742"/>
      <c r="AL280" s="742"/>
      <c r="AM280" s="742"/>
    </row>
    <row r="281" ht="13.5" customHeight="1">
      <c r="A281" s="604" t="b">
        <v>0</v>
      </c>
      <c r="B281" s="475"/>
      <c r="C281" s="475"/>
      <c r="D281" s="492"/>
      <c r="E281" s="492"/>
      <c r="F281" s="632"/>
      <c r="G281" s="617"/>
      <c r="H281" s="492"/>
      <c r="I281" s="492"/>
      <c r="J281" s="657"/>
      <c r="K281" s="618"/>
      <c r="L281" s="622"/>
      <c r="M281" s="613"/>
      <c r="N281" s="613"/>
      <c r="O281" s="610"/>
      <c r="P281" s="610"/>
      <c r="Q281" s="612">
        <f t="shared" si="1"/>
        <v>0</v>
      </c>
      <c r="R281" s="613"/>
      <c r="S281" s="612">
        <f t="shared" si="2"/>
        <v>0</v>
      </c>
      <c r="T281" s="612">
        <f t="shared" si="3"/>
        <v>0</v>
      </c>
      <c r="U281" s="613"/>
      <c r="V281" s="612">
        <f t="shared" si="4"/>
        <v>0</v>
      </c>
      <c r="W281" s="620"/>
      <c r="X281" s="742"/>
      <c r="Y281" s="742"/>
      <c r="Z281" s="742"/>
      <c r="AA281" s="742"/>
      <c r="AB281" s="742"/>
      <c r="AC281" s="742"/>
      <c r="AD281" s="742"/>
      <c r="AE281" s="742"/>
      <c r="AF281" s="742"/>
      <c r="AG281" s="742"/>
      <c r="AH281" s="742"/>
      <c r="AI281" s="742"/>
      <c r="AJ281" s="742"/>
      <c r="AK281" s="742"/>
      <c r="AL281" s="742"/>
      <c r="AM281" s="742"/>
    </row>
    <row r="282" ht="13.5" customHeight="1">
      <c r="A282" s="604" t="b">
        <v>0</v>
      </c>
      <c r="B282" s="475"/>
      <c r="C282" s="475"/>
      <c r="D282" s="492"/>
      <c r="E282" s="492"/>
      <c r="F282" s="632"/>
      <c r="G282" s="617"/>
      <c r="H282" s="492"/>
      <c r="I282" s="492"/>
      <c r="J282" s="657"/>
      <c r="K282" s="618"/>
      <c r="L282" s="622"/>
      <c r="M282" s="613"/>
      <c r="N282" s="613"/>
      <c r="O282" s="610"/>
      <c r="P282" s="610"/>
      <c r="Q282" s="612">
        <f t="shared" si="1"/>
        <v>0</v>
      </c>
      <c r="R282" s="613"/>
      <c r="S282" s="612">
        <f t="shared" si="2"/>
        <v>0</v>
      </c>
      <c r="T282" s="612">
        <f t="shared" si="3"/>
        <v>0</v>
      </c>
      <c r="U282" s="613"/>
      <c r="V282" s="612">
        <f t="shared" si="4"/>
        <v>0</v>
      </c>
      <c r="W282" s="620"/>
      <c r="X282" s="742"/>
      <c r="Y282" s="742"/>
      <c r="Z282" s="742"/>
      <c r="AA282" s="742"/>
      <c r="AB282" s="742"/>
      <c r="AC282" s="742"/>
      <c r="AD282" s="742"/>
      <c r="AE282" s="742"/>
      <c r="AF282" s="742"/>
      <c r="AG282" s="742"/>
      <c r="AH282" s="742"/>
      <c r="AI282" s="742"/>
      <c r="AJ282" s="742"/>
      <c r="AK282" s="742"/>
      <c r="AL282" s="742"/>
      <c r="AM282" s="742"/>
    </row>
    <row r="283" ht="13.5" customHeight="1">
      <c r="A283" s="604" t="b">
        <v>0</v>
      </c>
      <c r="B283" s="475"/>
      <c r="C283" s="475"/>
      <c r="D283" s="492"/>
      <c r="E283" s="492"/>
      <c r="F283" s="632"/>
      <c r="G283" s="617"/>
      <c r="H283" s="492"/>
      <c r="I283" s="492"/>
      <c r="J283" s="657"/>
      <c r="K283" s="618"/>
      <c r="L283" s="622"/>
      <c r="M283" s="613"/>
      <c r="N283" s="613"/>
      <c r="O283" s="610"/>
      <c r="P283" s="610"/>
      <c r="Q283" s="612">
        <f t="shared" si="1"/>
        <v>0</v>
      </c>
      <c r="R283" s="613"/>
      <c r="S283" s="612">
        <f t="shared" si="2"/>
        <v>0</v>
      </c>
      <c r="T283" s="612">
        <f t="shared" si="3"/>
        <v>0</v>
      </c>
      <c r="U283" s="613"/>
      <c r="V283" s="612">
        <f t="shared" si="4"/>
        <v>0</v>
      </c>
      <c r="W283" s="620"/>
      <c r="X283" s="742"/>
      <c r="Y283" s="742"/>
      <c r="Z283" s="742"/>
      <c r="AA283" s="742"/>
      <c r="AB283" s="742"/>
      <c r="AC283" s="742"/>
      <c r="AD283" s="742"/>
      <c r="AE283" s="742"/>
      <c r="AF283" s="742"/>
      <c r="AG283" s="742"/>
      <c r="AH283" s="742"/>
      <c r="AI283" s="742"/>
      <c r="AJ283" s="742"/>
      <c r="AK283" s="742"/>
      <c r="AL283" s="742"/>
      <c r="AM283" s="742"/>
    </row>
    <row r="284" ht="13.5" customHeight="1">
      <c r="A284" s="604" t="b">
        <v>0</v>
      </c>
      <c r="B284" s="475"/>
      <c r="C284" s="475"/>
      <c r="D284" s="492"/>
      <c r="E284" s="492"/>
      <c r="F284" s="632"/>
      <c r="G284" s="617"/>
      <c r="H284" s="492"/>
      <c r="I284" s="492"/>
      <c r="J284" s="657"/>
      <c r="K284" s="618"/>
      <c r="L284" s="622"/>
      <c r="M284" s="613"/>
      <c r="N284" s="613"/>
      <c r="O284" s="610"/>
      <c r="P284" s="610"/>
      <c r="Q284" s="612">
        <f t="shared" si="1"/>
        <v>0</v>
      </c>
      <c r="R284" s="613"/>
      <c r="S284" s="612">
        <f t="shared" si="2"/>
        <v>0</v>
      </c>
      <c r="T284" s="612">
        <f t="shared" si="3"/>
        <v>0</v>
      </c>
      <c r="U284" s="613"/>
      <c r="V284" s="612">
        <f t="shared" si="4"/>
        <v>0</v>
      </c>
      <c r="W284" s="620"/>
      <c r="X284" s="742"/>
      <c r="Y284" s="742"/>
      <c r="Z284" s="742"/>
      <c r="AA284" s="742"/>
      <c r="AB284" s="742"/>
      <c r="AC284" s="742"/>
      <c r="AD284" s="742"/>
      <c r="AE284" s="742"/>
      <c r="AF284" s="742"/>
      <c r="AG284" s="742"/>
      <c r="AH284" s="742"/>
      <c r="AI284" s="742"/>
      <c r="AJ284" s="742"/>
      <c r="AK284" s="742"/>
      <c r="AL284" s="742"/>
      <c r="AM284" s="742"/>
    </row>
    <row r="285" ht="13.5" customHeight="1">
      <c r="A285" s="604" t="b">
        <v>0</v>
      </c>
      <c r="B285" s="475"/>
      <c r="C285" s="475"/>
      <c r="D285" s="492"/>
      <c r="E285" s="492"/>
      <c r="F285" s="632"/>
      <c r="G285" s="617"/>
      <c r="H285" s="492"/>
      <c r="I285" s="492"/>
      <c r="J285" s="657"/>
      <c r="K285" s="618"/>
      <c r="L285" s="622"/>
      <c r="M285" s="613"/>
      <c r="N285" s="613"/>
      <c r="O285" s="610"/>
      <c r="P285" s="610"/>
      <c r="Q285" s="612">
        <f t="shared" si="1"/>
        <v>0</v>
      </c>
      <c r="R285" s="613"/>
      <c r="S285" s="612">
        <f t="shared" si="2"/>
        <v>0</v>
      </c>
      <c r="T285" s="612">
        <f t="shared" si="3"/>
        <v>0</v>
      </c>
      <c r="U285" s="613"/>
      <c r="V285" s="612">
        <f t="shared" si="4"/>
        <v>0</v>
      </c>
      <c r="W285" s="620"/>
      <c r="X285" s="742"/>
      <c r="Y285" s="742"/>
      <c r="Z285" s="742"/>
      <c r="AA285" s="742"/>
      <c r="AB285" s="742"/>
      <c r="AC285" s="742"/>
      <c r="AD285" s="742"/>
      <c r="AE285" s="742"/>
      <c r="AF285" s="742"/>
      <c r="AG285" s="742"/>
      <c r="AH285" s="742"/>
      <c r="AI285" s="742"/>
      <c r="AJ285" s="742"/>
      <c r="AK285" s="742"/>
      <c r="AL285" s="742"/>
      <c r="AM285" s="742"/>
    </row>
    <row r="286" ht="13.5" customHeight="1">
      <c r="A286" s="604" t="b">
        <v>0</v>
      </c>
      <c r="B286" s="475"/>
      <c r="C286" s="475"/>
      <c r="D286" s="492"/>
      <c r="E286" s="492"/>
      <c r="F286" s="632"/>
      <c r="G286" s="617"/>
      <c r="H286" s="492"/>
      <c r="I286" s="492"/>
      <c r="J286" s="657"/>
      <c r="K286" s="618"/>
      <c r="L286" s="622"/>
      <c r="M286" s="613"/>
      <c r="N286" s="613"/>
      <c r="O286" s="610"/>
      <c r="P286" s="610"/>
      <c r="Q286" s="612">
        <f t="shared" si="1"/>
        <v>0</v>
      </c>
      <c r="R286" s="613"/>
      <c r="S286" s="612">
        <f t="shared" si="2"/>
        <v>0</v>
      </c>
      <c r="T286" s="612">
        <f t="shared" si="3"/>
        <v>0</v>
      </c>
      <c r="U286" s="613"/>
      <c r="V286" s="612">
        <f t="shared" si="4"/>
        <v>0</v>
      </c>
      <c r="W286" s="620"/>
      <c r="X286" s="742"/>
      <c r="Y286" s="742"/>
      <c r="Z286" s="742"/>
      <c r="AA286" s="742"/>
      <c r="AB286" s="742"/>
      <c r="AC286" s="742"/>
      <c r="AD286" s="742"/>
      <c r="AE286" s="742"/>
      <c r="AF286" s="742"/>
      <c r="AG286" s="742"/>
      <c r="AH286" s="742"/>
      <c r="AI286" s="742"/>
      <c r="AJ286" s="742"/>
      <c r="AK286" s="742"/>
      <c r="AL286" s="742"/>
      <c r="AM286" s="742"/>
    </row>
    <row r="287" ht="13.5" customHeight="1">
      <c r="A287" s="604" t="b">
        <v>0</v>
      </c>
      <c r="B287" s="475"/>
      <c r="C287" s="475"/>
      <c r="D287" s="492"/>
      <c r="E287" s="492"/>
      <c r="F287" s="632"/>
      <c r="G287" s="617"/>
      <c r="H287" s="492"/>
      <c r="I287" s="492"/>
      <c r="J287" s="657"/>
      <c r="K287" s="618"/>
      <c r="L287" s="622"/>
      <c r="M287" s="613"/>
      <c r="N287" s="613"/>
      <c r="O287" s="610"/>
      <c r="P287" s="610"/>
      <c r="Q287" s="612">
        <f t="shared" si="1"/>
        <v>0</v>
      </c>
      <c r="R287" s="613"/>
      <c r="S287" s="612">
        <f t="shared" si="2"/>
        <v>0</v>
      </c>
      <c r="T287" s="612">
        <f t="shared" si="3"/>
        <v>0</v>
      </c>
      <c r="U287" s="613"/>
      <c r="V287" s="612">
        <f t="shared" si="4"/>
        <v>0</v>
      </c>
      <c r="W287" s="620"/>
      <c r="X287" s="742"/>
      <c r="Y287" s="742"/>
      <c r="Z287" s="742"/>
      <c r="AA287" s="742"/>
      <c r="AB287" s="742"/>
      <c r="AC287" s="742"/>
      <c r="AD287" s="742"/>
      <c r="AE287" s="742"/>
      <c r="AF287" s="742"/>
      <c r="AG287" s="742"/>
      <c r="AH287" s="742"/>
      <c r="AI287" s="742"/>
      <c r="AJ287" s="742"/>
      <c r="AK287" s="742"/>
      <c r="AL287" s="742"/>
      <c r="AM287" s="742"/>
    </row>
    <row r="288" ht="13.5" customHeight="1">
      <c r="A288" s="604" t="b">
        <v>0</v>
      </c>
      <c r="B288" s="475"/>
      <c r="C288" s="475"/>
      <c r="D288" s="492"/>
      <c r="E288" s="492"/>
      <c r="F288" s="632"/>
      <c r="G288" s="617"/>
      <c r="H288" s="492"/>
      <c r="I288" s="492"/>
      <c r="J288" s="657"/>
      <c r="K288" s="618"/>
      <c r="L288" s="622"/>
      <c r="M288" s="613"/>
      <c r="N288" s="613"/>
      <c r="O288" s="610"/>
      <c r="P288" s="610"/>
      <c r="Q288" s="612">
        <f t="shared" si="1"/>
        <v>0</v>
      </c>
      <c r="R288" s="613"/>
      <c r="S288" s="612">
        <f t="shared" si="2"/>
        <v>0</v>
      </c>
      <c r="T288" s="612">
        <f t="shared" si="3"/>
        <v>0</v>
      </c>
      <c r="U288" s="613"/>
      <c r="V288" s="612">
        <f t="shared" si="4"/>
        <v>0</v>
      </c>
      <c r="W288" s="620"/>
      <c r="X288" s="742"/>
      <c r="Y288" s="742"/>
      <c r="Z288" s="742"/>
      <c r="AA288" s="742"/>
      <c r="AB288" s="742"/>
      <c r="AC288" s="742"/>
      <c r="AD288" s="742"/>
      <c r="AE288" s="742"/>
      <c r="AF288" s="742"/>
      <c r="AG288" s="742"/>
      <c r="AH288" s="742"/>
      <c r="AI288" s="742"/>
      <c r="AJ288" s="742"/>
      <c r="AK288" s="742"/>
      <c r="AL288" s="742"/>
      <c r="AM288" s="742"/>
    </row>
    <row r="289" ht="13.5" customHeight="1">
      <c r="A289" s="604" t="b">
        <v>0</v>
      </c>
      <c r="B289" s="475"/>
      <c r="C289" s="475"/>
      <c r="D289" s="492"/>
      <c r="E289" s="492"/>
      <c r="F289" s="632"/>
      <c r="G289" s="617"/>
      <c r="H289" s="492"/>
      <c r="I289" s="492"/>
      <c r="J289" s="657"/>
      <c r="K289" s="618"/>
      <c r="L289" s="622"/>
      <c r="M289" s="613"/>
      <c r="N289" s="613"/>
      <c r="O289" s="610"/>
      <c r="P289" s="610"/>
      <c r="Q289" s="612">
        <f t="shared" si="1"/>
        <v>0</v>
      </c>
      <c r="R289" s="613"/>
      <c r="S289" s="612">
        <f t="shared" si="2"/>
        <v>0</v>
      </c>
      <c r="T289" s="612">
        <f t="shared" si="3"/>
        <v>0</v>
      </c>
      <c r="U289" s="613"/>
      <c r="V289" s="612">
        <f t="shared" si="4"/>
        <v>0</v>
      </c>
      <c r="W289" s="620"/>
      <c r="X289" s="742"/>
      <c r="Y289" s="742"/>
      <c r="Z289" s="742"/>
      <c r="AA289" s="742"/>
      <c r="AB289" s="742"/>
      <c r="AC289" s="742"/>
      <c r="AD289" s="742"/>
      <c r="AE289" s="742"/>
      <c r="AF289" s="742"/>
      <c r="AG289" s="742"/>
      <c r="AH289" s="742"/>
      <c r="AI289" s="742"/>
      <c r="AJ289" s="742"/>
      <c r="AK289" s="742"/>
      <c r="AL289" s="742"/>
      <c r="AM289" s="742"/>
    </row>
    <row r="290" ht="13.5" customHeight="1">
      <c r="A290" s="604" t="b">
        <v>0</v>
      </c>
      <c r="B290" s="475"/>
      <c r="C290" s="475"/>
      <c r="D290" s="492"/>
      <c r="E290" s="492"/>
      <c r="F290" s="632"/>
      <c r="G290" s="617"/>
      <c r="H290" s="492"/>
      <c r="I290" s="492"/>
      <c r="J290" s="657"/>
      <c r="K290" s="618"/>
      <c r="L290" s="622"/>
      <c r="M290" s="613"/>
      <c r="N290" s="613"/>
      <c r="O290" s="610"/>
      <c r="P290" s="610"/>
      <c r="Q290" s="612">
        <f t="shared" si="1"/>
        <v>0</v>
      </c>
      <c r="R290" s="613"/>
      <c r="S290" s="612">
        <f t="shared" si="2"/>
        <v>0</v>
      </c>
      <c r="T290" s="612">
        <f t="shared" si="3"/>
        <v>0</v>
      </c>
      <c r="U290" s="613"/>
      <c r="V290" s="612">
        <f t="shared" si="4"/>
        <v>0</v>
      </c>
      <c r="W290" s="620"/>
      <c r="X290" s="742"/>
      <c r="Y290" s="742"/>
      <c r="Z290" s="742"/>
      <c r="AA290" s="742"/>
      <c r="AB290" s="742"/>
      <c r="AC290" s="742"/>
      <c r="AD290" s="742"/>
      <c r="AE290" s="742"/>
      <c r="AF290" s="742"/>
      <c r="AG290" s="742"/>
      <c r="AH290" s="742"/>
      <c r="AI290" s="742"/>
      <c r="AJ290" s="742"/>
      <c r="AK290" s="742"/>
      <c r="AL290" s="742"/>
      <c r="AM290" s="742"/>
    </row>
    <row r="291" ht="13.5" customHeight="1">
      <c r="A291" s="604" t="b">
        <v>0</v>
      </c>
      <c r="B291" s="475"/>
      <c r="C291" s="475"/>
      <c r="D291" s="492"/>
      <c r="E291" s="492"/>
      <c r="F291" s="632"/>
      <c r="G291" s="617"/>
      <c r="H291" s="492"/>
      <c r="I291" s="492"/>
      <c r="J291" s="657"/>
      <c r="K291" s="618"/>
      <c r="L291" s="622"/>
      <c r="M291" s="613"/>
      <c r="N291" s="613"/>
      <c r="O291" s="610"/>
      <c r="P291" s="610"/>
      <c r="Q291" s="612">
        <f t="shared" si="1"/>
        <v>0</v>
      </c>
      <c r="R291" s="613"/>
      <c r="S291" s="612">
        <f t="shared" si="2"/>
        <v>0</v>
      </c>
      <c r="T291" s="612">
        <f t="shared" si="3"/>
        <v>0</v>
      </c>
      <c r="U291" s="613"/>
      <c r="V291" s="612">
        <f t="shared" si="4"/>
        <v>0</v>
      </c>
      <c r="W291" s="620"/>
      <c r="X291" s="742"/>
      <c r="Y291" s="742"/>
      <c r="Z291" s="742"/>
      <c r="AA291" s="742"/>
      <c r="AB291" s="742"/>
      <c r="AC291" s="742"/>
      <c r="AD291" s="742"/>
      <c r="AE291" s="742"/>
      <c r="AF291" s="742"/>
      <c r="AG291" s="742"/>
      <c r="AH291" s="742"/>
      <c r="AI291" s="742"/>
      <c r="AJ291" s="742"/>
      <c r="AK291" s="742"/>
      <c r="AL291" s="742"/>
      <c r="AM291" s="742"/>
    </row>
    <row r="292" ht="13.5" customHeight="1">
      <c r="A292" s="604" t="b">
        <v>0</v>
      </c>
      <c r="B292" s="475"/>
      <c r="C292" s="475"/>
      <c r="D292" s="492"/>
      <c r="E292" s="492"/>
      <c r="F292" s="632"/>
      <c r="G292" s="617"/>
      <c r="H292" s="492"/>
      <c r="I292" s="492"/>
      <c r="J292" s="657"/>
      <c r="K292" s="618"/>
      <c r="L292" s="622"/>
      <c r="M292" s="613"/>
      <c r="N292" s="613"/>
      <c r="O292" s="610"/>
      <c r="P292" s="610"/>
      <c r="Q292" s="612">
        <f t="shared" si="1"/>
        <v>0</v>
      </c>
      <c r="R292" s="613"/>
      <c r="S292" s="612">
        <f t="shared" si="2"/>
        <v>0</v>
      </c>
      <c r="T292" s="612">
        <f t="shared" si="3"/>
        <v>0</v>
      </c>
      <c r="U292" s="613"/>
      <c r="V292" s="612">
        <f t="shared" si="4"/>
        <v>0</v>
      </c>
      <c r="W292" s="620"/>
      <c r="X292" s="742"/>
      <c r="Y292" s="742"/>
      <c r="Z292" s="742"/>
      <c r="AA292" s="742"/>
      <c r="AB292" s="742"/>
      <c r="AC292" s="742"/>
      <c r="AD292" s="742"/>
      <c r="AE292" s="742"/>
      <c r="AF292" s="742"/>
      <c r="AG292" s="742"/>
      <c r="AH292" s="742"/>
      <c r="AI292" s="742"/>
      <c r="AJ292" s="742"/>
      <c r="AK292" s="742"/>
      <c r="AL292" s="742"/>
      <c r="AM292" s="742"/>
    </row>
    <row r="293" ht="13.5" customHeight="1">
      <c r="A293" s="604" t="b">
        <v>0</v>
      </c>
      <c r="B293" s="475"/>
      <c r="C293" s="475"/>
      <c r="D293" s="492"/>
      <c r="E293" s="492"/>
      <c r="F293" s="632"/>
      <c r="G293" s="617"/>
      <c r="H293" s="492"/>
      <c r="I293" s="492"/>
      <c r="J293" s="657"/>
      <c r="K293" s="618"/>
      <c r="L293" s="622"/>
      <c r="M293" s="613"/>
      <c r="N293" s="613"/>
      <c r="O293" s="610"/>
      <c r="P293" s="610"/>
      <c r="Q293" s="612">
        <f t="shared" si="1"/>
        <v>0</v>
      </c>
      <c r="R293" s="613"/>
      <c r="S293" s="612">
        <f t="shared" si="2"/>
        <v>0</v>
      </c>
      <c r="T293" s="612">
        <f t="shared" si="3"/>
        <v>0</v>
      </c>
      <c r="U293" s="613"/>
      <c r="V293" s="612">
        <f t="shared" si="4"/>
        <v>0</v>
      </c>
      <c r="W293" s="620"/>
      <c r="X293" s="742"/>
      <c r="Y293" s="742"/>
      <c r="Z293" s="742"/>
      <c r="AA293" s="742"/>
      <c r="AB293" s="742"/>
      <c r="AC293" s="742"/>
      <c r="AD293" s="742"/>
      <c r="AE293" s="742"/>
      <c r="AF293" s="742"/>
      <c r="AG293" s="742"/>
      <c r="AH293" s="742"/>
      <c r="AI293" s="742"/>
      <c r="AJ293" s="742"/>
      <c r="AK293" s="742"/>
      <c r="AL293" s="742"/>
      <c r="AM293" s="742"/>
    </row>
    <row r="294" ht="13.5" customHeight="1">
      <c r="A294" s="604" t="b">
        <v>0</v>
      </c>
      <c r="B294" s="475"/>
      <c r="C294" s="475"/>
      <c r="D294" s="492"/>
      <c r="E294" s="492"/>
      <c r="F294" s="632"/>
      <c r="G294" s="617"/>
      <c r="H294" s="492"/>
      <c r="I294" s="492"/>
      <c r="J294" s="657"/>
      <c r="K294" s="618"/>
      <c r="L294" s="622"/>
      <c r="M294" s="613"/>
      <c r="N294" s="613"/>
      <c r="O294" s="610"/>
      <c r="P294" s="610"/>
      <c r="Q294" s="612">
        <f t="shared" si="1"/>
        <v>0</v>
      </c>
      <c r="R294" s="613"/>
      <c r="S294" s="612">
        <f t="shared" si="2"/>
        <v>0</v>
      </c>
      <c r="T294" s="612">
        <f t="shared" si="3"/>
        <v>0</v>
      </c>
      <c r="U294" s="613"/>
      <c r="V294" s="612">
        <f t="shared" si="4"/>
        <v>0</v>
      </c>
      <c r="W294" s="620"/>
      <c r="X294" s="742"/>
      <c r="Y294" s="742"/>
      <c r="Z294" s="742"/>
      <c r="AA294" s="742"/>
      <c r="AB294" s="742"/>
      <c r="AC294" s="742"/>
      <c r="AD294" s="742"/>
      <c r="AE294" s="742"/>
      <c r="AF294" s="742"/>
      <c r="AG294" s="742"/>
      <c r="AH294" s="742"/>
      <c r="AI294" s="742"/>
      <c r="AJ294" s="742"/>
      <c r="AK294" s="742"/>
      <c r="AL294" s="742"/>
      <c r="AM294" s="742"/>
    </row>
    <row r="295" ht="13.5" customHeight="1">
      <c r="A295" s="604" t="b">
        <v>0</v>
      </c>
      <c r="B295" s="475"/>
      <c r="C295" s="475"/>
      <c r="D295" s="492"/>
      <c r="E295" s="492"/>
      <c r="F295" s="632"/>
      <c r="G295" s="617"/>
      <c r="H295" s="492"/>
      <c r="I295" s="492"/>
      <c r="J295" s="657"/>
      <c r="K295" s="618"/>
      <c r="L295" s="622"/>
      <c r="M295" s="613"/>
      <c r="N295" s="613"/>
      <c r="O295" s="610"/>
      <c r="P295" s="610"/>
      <c r="Q295" s="612">
        <f t="shared" si="1"/>
        <v>0</v>
      </c>
      <c r="R295" s="613"/>
      <c r="S295" s="612">
        <f t="shared" si="2"/>
        <v>0</v>
      </c>
      <c r="T295" s="612">
        <f t="shared" si="3"/>
        <v>0</v>
      </c>
      <c r="U295" s="613"/>
      <c r="V295" s="612">
        <f t="shared" si="4"/>
        <v>0</v>
      </c>
      <c r="W295" s="620"/>
      <c r="X295" s="742"/>
      <c r="Y295" s="742"/>
      <c r="Z295" s="742"/>
      <c r="AA295" s="742"/>
      <c r="AB295" s="742"/>
      <c r="AC295" s="742"/>
      <c r="AD295" s="742"/>
      <c r="AE295" s="742"/>
      <c r="AF295" s="742"/>
      <c r="AG295" s="742"/>
      <c r="AH295" s="742"/>
      <c r="AI295" s="742"/>
      <c r="AJ295" s="742"/>
      <c r="AK295" s="742"/>
      <c r="AL295" s="742"/>
      <c r="AM295" s="742"/>
    </row>
    <row r="296" ht="13.5" customHeight="1">
      <c r="A296" s="604" t="b">
        <v>0</v>
      </c>
      <c r="B296" s="475"/>
      <c r="C296" s="475"/>
      <c r="D296" s="492"/>
      <c r="E296" s="492"/>
      <c r="F296" s="632"/>
      <c r="G296" s="617"/>
      <c r="H296" s="492"/>
      <c r="I296" s="492"/>
      <c r="J296" s="657"/>
      <c r="K296" s="618"/>
      <c r="L296" s="622"/>
      <c r="M296" s="613"/>
      <c r="N296" s="613"/>
      <c r="O296" s="610"/>
      <c r="P296" s="610"/>
      <c r="Q296" s="612">
        <f t="shared" si="1"/>
        <v>0</v>
      </c>
      <c r="R296" s="613"/>
      <c r="S296" s="612">
        <f t="shared" si="2"/>
        <v>0</v>
      </c>
      <c r="T296" s="612">
        <f t="shared" si="3"/>
        <v>0</v>
      </c>
      <c r="U296" s="613"/>
      <c r="V296" s="612">
        <f t="shared" si="4"/>
        <v>0</v>
      </c>
      <c r="W296" s="620"/>
      <c r="X296" s="742"/>
      <c r="Y296" s="742"/>
      <c r="Z296" s="742"/>
      <c r="AA296" s="742"/>
      <c r="AB296" s="742"/>
      <c r="AC296" s="742"/>
      <c r="AD296" s="742"/>
      <c r="AE296" s="742"/>
      <c r="AF296" s="742"/>
      <c r="AG296" s="742"/>
      <c r="AH296" s="742"/>
      <c r="AI296" s="742"/>
      <c r="AJ296" s="742"/>
      <c r="AK296" s="742"/>
      <c r="AL296" s="742"/>
      <c r="AM296" s="742"/>
    </row>
    <row r="297" ht="13.5" customHeight="1">
      <c r="A297" s="604" t="b">
        <v>0</v>
      </c>
      <c r="B297" s="475"/>
      <c r="C297" s="475"/>
      <c r="D297" s="492"/>
      <c r="E297" s="492"/>
      <c r="F297" s="632"/>
      <c r="G297" s="617"/>
      <c r="H297" s="492"/>
      <c r="I297" s="492"/>
      <c r="J297" s="657"/>
      <c r="K297" s="618"/>
      <c r="L297" s="622"/>
      <c r="M297" s="613"/>
      <c r="N297" s="613"/>
      <c r="O297" s="610"/>
      <c r="P297" s="610"/>
      <c r="Q297" s="612">
        <f t="shared" si="1"/>
        <v>0</v>
      </c>
      <c r="R297" s="613"/>
      <c r="S297" s="612">
        <f t="shared" si="2"/>
        <v>0</v>
      </c>
      <c r="T297" s="612">
        <f t="shared" si="3"/>
        <v>0</v>
      </c>
      <c r="U297" s="613"/>
      <c r="V297" s="612">
        <f t="shared" si="4"/>
        <v>0</v>
      </c>
      <c r="W297" s="620"/>
      <c r="X297" s="742"/>
      <c r="Y297" s="742"/>
      <c r="Z297" s="742"/>
      <c r="AA297" s="742"/>
      <c r="AB297" s="742"/>
      <c r="AC297" s="742"/>
      <c r="AD297" s="742"/>
      <c r="AE297" s="742"/>
      <c r="AF297" s="742"/>
      <c r="AG297" s="742"/>
      <c r="AH297" s="742"/>
      <c r="AI297" s="742"/>
      <c r="AJ297" s="742"/>
      <c r="AK297" s="742"/>
      <c r="AL297" s="742"/>
      <c r="AM297" s="742"/>
    </row>
    <row r="298" ht="13.5" customHeight="1">
      <c r="A298" s="604" t="b">
        <v>0</v>
      </c>
      <c r="B298" s="475"/>
      <c r="C298" s="475"/>
      <c r="D298" s="492"/>
      <c r="E298" s="492"/>
      <c r="F298" s="632"/>
      <c r="G298" s="617"/>
      <c r="H298" s="492"/>
      <c r="I298" s="492"/>
      <c r="J298" s="657"/>
      <c r="K298" s="618"/>
      <c r="L298" s="622"/>
      <c r="M298" s="613"/>
      <c r="N298" s="613"/>
      <c r="O298" s="610"/>
      <c r="P298" s="610"/>
      <c r="Q298" s="612">
        <f t="shared" si="1"/>
        <v>0</v>
      </c>
      <c r="R298" s="613"/>
      <c r="S298" s="612">
        <f t="shared" si="2"/>
        <v>0</v>
      </c>
      <c r="T298" s="612">
        <f t="shared" si="3"/>
        <v>0</v>
      </c>
      <c r="U298" s="613"/>
      <c r="V298" s="612">
        <f t="shared" si="4"/>
        <v>0</v>
      </c>
      <c r="W298" s="620"/>
      <c r="X298" s="742"/>
      <c r="Y298" s="742"/>
      <c r="Z298" s="742"/>
      <c r="AA298" s="742"/>
      <c r="AB298" s="742"/>
      <c r="AC298" s="742"/>
      <c r="AD298" s="742"/>
      <c r="AE298" s="742"/>
      <c r="AF298" s="742"/>
      <c r="AG298" s="742"/>
      <c r="AH298" s="742"/>
      <c r="AI298" s="742"/>
      <c r="AJ298" s="742"/>
      <c r="AK298" s="742"/>
      <c r="AL298" s="742"/>
      <c r="AM298" s="742"/>
    </row>
    <row r="299" ht="13.5" customHeight="1">
      <c r="A299" s="604" t="b">
        <v>0</v>
      </c>
      <c r="B299" s="475"/>
      <c r="C299" s="475"/>
      <c r="D299" s="492"/>
      <c r="E299" s="492"/>
      <c r="F299" s="632"/>
      <c r="G299" s="617"/>
      <c r="H299" s="492"/>
      <c r="I299" s="492"/>
      <c r="J299" s="657"/>
      <c r="K299" s="618"/>
      <c r="L299" s="622"/>
      <c r="M299" s="613"/>
      <c r="N299" s="613"/>
      <c r="O299" s="610"/>
      <c r="P299" s="610"/>
      <c r="Q299" s="612">
        <f t="shared" si="1"/>
        <v>0</v>
      </c>
      <c r="R299" s="613"/>
      <c r="S299" s="612">
        <f t="shared" si="2"/>
        <v>0</v>
      </c>
      <c r="T299" s="612">
        <f t="shared" si="3"/>
        <v>0</v>
      </c>
      <c r="U299" s="613"/>
      <c r="V299" s="612">
        <f t="shared" si="4"/>
        <v>0</v>
      </c>
      <c r="W299" s="620"/>
      <c r="X299" s="742"/>
      <c r="Y299" s="742"/>
      <c r="Z299" s="742"/>
      <c r="AA299" s="742"/>
      <c r="AB299" s="742"/>
      <c r="AC299" s="742"/>
      <c r="AD299" s="742"/>
      <c r="AE299" s="742"/>
      <c r="AF299" s="742"/>
      <c r="AG299" s="742"/>
      <c r="AH299" s="742"/>
      <c r="AI299" s="742"/>
      <c r="AJ299" s="742"/>
      <c r="AK299" s="742"/>
      <c r="AL299" s="742"/>
      <c r="AM299" s="742"/>
    </row>
    <row r="300" ht="13.5" customHeight="1">
      <c r="A300" s="604" t="b">
        <v>0</v>
      </c>
      <c r="B300" s="475"/>
      <c r="C300" s="475"/>
      <c r="D300" s="492"/>
      <c r="E300" s="492"/>
      <c r="F300" s="632"/>
      <c r="G300" s="617"/>
      <c r="H300" s="492"/>
      <c r="I300" s="492"/>
      <c r="J300" s="657"/>
      <c r="K300" s="618"/>
      <c r="L300" s="622"/>
      <c r="M300" s="613"/>
      <c r="N300" s="613"/>
      <c r="O300" s="610"/>
      <c r="P300" s="610"/>
      <c r="Q300" s="612">
        <f t="shared" si="1"/>
        <v>0</v>
      </c>
      <c r="R300" s="613"/>
      <c r="S300" s="612">
        <f t="shared" si="2"/>
        <v>0</v>
      </c>
      <c r="T300" s="612">
        <f t="shared" si="3"/>
        <v>0</v>
      </c>
      <c r="U300" s="613"/>
      <c r="V300" s="612">
        <f t="shared" si="4"/>
        <v>0</v>
      </c>
      <c r="W300" s="620"/>
      <c r="X300" s="742"/>
      <c r="Y300" s="742"/>
      <c r="Z300" s="742"/>
      <c r="AA300" s="742"/>
      <c r="AB300" s="742"/>
      <c r="AC300" s="742"/>
      <c r="AD300" s="742"/>
      <c r="AE300" s="742"/>
      <c r="AF300" s="742"/>
      <c r="AG300" s="742"/>
      <c r="AH300" s="742"/>
      <c r="AI300" s="742"/>
      <c r="AJ300" s="742"/>
      <c r="AK300" s="742"/>
      <c r="AL300" s="742"/>
      <c r="AM300" s="742"/>
    </row>
    <row r="301" ht="13.5" customHeight="1">
      <c r="A301" s="604" t="b">
        <v>0</v>
      </c>
      <c r="B301" s="475"/>
      <c r="C301" s="475"/>
      <c r="D301" s="492"/>
      <c r="E301" s="492"/>
      <c r="F301" s="632"/>
      <c r="G301" s="617"/>
      <c r="H301" s="492"/>
      <c r="I301" s="492"/>
      <c r="J301" s="657"/>
      <c r="K301" s="618"/>
      <c r="L301" s="622"/>
      <c r="M301" s="613"/>
      <c r="N301" s="613"/>
      <c r="O301" s="610"/>
      <c r="P301" s="610"/>
      <c r="Q301" s="612">
        <f t="shared" si="1"/>
        <v>0</v>
      </c>
      <c r="R301" s="613"/>
      <c r="S301" s="612">
        <f t="shared" si="2"/>
        <v>0</v>
      </c>
      <c r="T301" s="612">
        <f t="shared" si="3"/>
        <v>0</v>
      </c>
      <c r="U301" s="613"/>
      <c r="V301" s="612">
        <f t="shared" si="4"/>
        <v>0</v>
      </c>
      <c r="W301" s="620"/>
      <c r="X301" s="742"/>
      <c r="Y301" s="742"/>
      <c r="Z301" s="742"/>
      <c r="AA301" s="742"/>
      <c r="AB301" s="742"/>
      <c r="AC301" s="742"/>
      <c r="AD301" s="742"/>
      <c r="AE301" s="742"/>
      <c r="AF301" s="742"/>
      <c r="AG301" s="742"/>
      <c r="AH301" s="742"/>
      <c r="AI301" s="742"/>
      <c r="AJ301" s="742"/>
      <c r="AK301" s="742"/>
      <c r="AL301" s="742"/>
      <c r="AM301" s="742"/>
    </row>
    <row r="302" ht="13.5" customHeight="1">
      <c r="A302" s="604" t="b">
        <v>0</v>
      </c>
      <c r="B302" s="475"/>
      <c r="C302" s="475"/>
      <c r="D302" s="492"/>
      <c r="E302" s="492"/>
      <c r="F302" s="632"/>
      <c r="G302" s="617"/>
      <c r="H302" s="492"/>
      <c r="I302" s="492"/>
      <c r="J302" s="657"/>
      <c r="K302" s="618"/>
      <c r="L302" s="622"/>
      <c r="M302" s="613"/>
      <c r="N302" s="613"/>
      <c r="O302" s="610"/>
      <c r="P302" s="610"/>
      <c r="Q302" s="612">
        <f t="shared" si="1"/>
        <v>0</v>
      </c>
      <c r="R302" s="613"/>
      <c r="S302" s="612">
        <f t="shared" si="2"/>
        <v>0</v>
      </c>
      <c r="T302" s="612">
        <f t="shared" si="3"/>
        <v>0</v>
      </c>
      <c r="U302" s="613"/>
      <c r="V302" s="612">
        <f t="shared" si="4"/>
        <v>0</v>
      </c>
      <c r="W302" s="620"/>
      <c r="X302" s="742"/>
      <c r="Y302" s="742"/>
      <c r="Z302" s="742"/>
      <c r="AA302" s="742"/>
      <c r="AB302" s="742"/>
      <c r="AC302" s="742"/>
      <c r="AD302" s="742"/>
      <c r="AE302" s="742"/>
      <c r="AF302" s="742"/>
      <c r="AG302" s="742"/>
      <c r="AH302" s="742"/>
      <c r="AI302" s="742"/>
      <c r="AJ302" s="742"/>
      <c r="AK302" s="742"/>
      <c r="AL302" s="742"/>
      <c r="AM302" s="742"/>
    </row>
    <row r="303" ht="13.5" customHeight="1">
      <c r="A303" s="604" t="b">
        <v>0</v>
      </c>
      <c r="B303" s="475"/>
      <c r="C303" s="475"/>
      <c r="D303" s="492"/>
      <c r="E303" s="492"/>
      <c r="F303" s="632"/>
      <c r="G303" s="617"/>
      <c r="H303" s="492"/>
      <c r="I303" s="492"/>
      <c r="J303" s="657"/>
      <c r="K303" s="618"/>
      <c r="L303" s="622"/>
      <c r="M303" s="613"/>
      <c r="N303" s="613"/>
      <c r="O303" s="610"/>
      <c r="P303" s="610"/>
      <c r="Q303" s="612">
        <f t="shared" si="1"/>
        <v>0</v>
      </c>
      <c r="R303" s="613"/>
      <c r="S303" s="612">
        <f t="shared" si="2"/>
        <v>0</v>
      </c>
      <c r="T303" s="612">
        <f t="shared" si="3"/>
        <v>0</v>
      </c>
      <c r="U303" s="613"/>
      <c r="V303" s="612">
        <f t="shared" si="4"/>
        <v>0</v>
      </c>
      <c r="W303" s="620"/>
      <c r="X303" s="742"/>
      <c r="Y303" s="742"/>
      <c r="Z303" s="742"/>
      <c r="AA303" s="742"/>
      <c r="AB303" s="742"/>
      <c r="AC303" s="742"/>
      <c r="AD303" s="742"/>
      <c r="AE303" s="742"/>
      <c r="AF303" s="742"/>
      <c r="AG303" s="742"/>
      <c r="AH303" s="742"/>
      <c r="AI303" s="742"/>
      <c r="AJ303" s="742"/>
      <c r="AK303" s="742"/>
      <c r="AL303" s="742"/>
      <c r="AM303" s="742"/>
    </row>
    <row r="304" ht="13.5" customHeight="1">
      <c r="A304" s="604" t="b">
        <v>0</v>
      </c>
      <c r="B304" s="475"/>
      <c r="C304" s="475"/>
      <c r="D304" s="492"/>
      <c r="E304" s="492"/>
      <c r="F304" s="632"/>
      <c r="G304" s="617"/>
      <c r="H304" s="492"/>
      <c r="I304" s="492"/>
      <c r="J304" s="657"/>
      <c r="K304" s="618"/>
      <c r="L304" s="622"/>
      <c r="M304" s="613"/>
      <c r="N304" s="613"/>
      <c r="O304" s="610"/>
      <c r="P304" s="610"/>
      <c r="Q304" s="612">
        <f t="shared" si="1"/>
        <v>0</v>
      </c>
      <c r="R304" s="613"/>
      <c r="S304" s="612">
        <f t="shared" si="2"/>
        <v>0</v>
      </c>
      <c r="T304" s="612">
        <f t="shared" si="3"/>
        <v>0</v>
      </c>
      <c r="U304" s="613"/>
      <c r="V304" s="612">
        <f t="shared" si="4"/>
        <v>0</v>
      </c>
      <c r="W304" s="620"/>
      <c r="X304" s="742"/>
      <c r="Y304" s="742"/>
      <c r="Z304" s="742"/>
      <c r="AA304" s="742"/>
      <c r="AB304" s="742"/>
      <c r="AC304" s="742"/>
      <c r="AD304" s="742"/>
      <c r="AE304" s="742"/>
      <c r="AF304" s="742"/>
      <c r="AG304" s="742"/>
      <c r="AH304" s="742"/>
      <c r="AI304" s="742"/>
      <c r="AJ304" s="742"/>
      <c r="AK304" s="742"/>
      <c r="AL304" s="742"/>
      <c r="AM304" s="742"/>
    </row>
    <row r="305" ht="13.5" customHeight="1">
      <c r="A305" s="604" t="b">
        <v>0</v>
      </c>
      <c r="B305" s="475"/>
      <c r="C305" s="475"/>
      <c r="D305" s="492"/>
      <c r="E305" s="492"/>
      <c r="F305" s="632"/>
      <c r="G305" s="617"/>
      <c r="H305" s="492"/>
      <c r="I305" s="492"/>
      <c r="J305" s="657"/>
      <c r="K305" s="618"/>
      <c r="L305" s="622"/>
      <c r="M305" s="613"/>
      <c r="N305" s="613"/>
      <c r="O305" s="610"/>
      <c r="P305" s="610"/>
      <c r="Q305" s="612">
        <f t="shared" si="1"/>
        <v>0</v>
      </c>
      <c r="R305" s="613"/>
      <c r="S305" s="612">
        <f t="shared" si="2"/>
        <v>0</v>
      </c>
      <c r="T305" s="612">
        <f t="shared" si="3"/>
        <v>0</v>
      </c>
      <c r="U305" s="613"/>
      <c r="V305" s="612">
        <f t="shared" si="4"/>
        <v>0</v>
      </c>
      <c r="W305" s="620"/>
      <c r="X305" s="742"/>
      <c r="Y305" s="742"/>
      <c r="Z305" s="742"/>
      <c r="AA305" s="742"/>
      <c r="AB305" s="742"/>
      <c r="AC305" s="742"/>
      <c r="AD305" s="742"/>
      <c r="AE305" s="742"/>
      <c r="AF305" s="742"/>
      <c r="AG305" s="742"/>
      <c r="AH305" s="742"/>
      <c r="AI305" s="742"/>
      <c r="AJ305" s="742"/>
      <c r="AK305" s="742"/>
      <c r="AL305" s="742"/>
      <c r="AM305" s="742"/>
    </row>
    <row r="306" ht="13.5" customHeight="1">
      <c r="A306" s="604" t="b">
        <v>0</v>
      </c>
      <c r="B306" s="475"/>
      <c r="C306" s="475"/>
      <c r="D306" s="492"/>
      <c r="E306" s="492"/>
      <c r="F306" s="632"/>
      <c r="G306" s="617"/>
      <c r="H306" s="492"/>
      <c r="I306" s="492"/>
      <c r="J306" s="657"/>
      <c r="K306" s="618"/>
      <c r="L306" s="622"/>
      <c r="M306" s="613"/>
      <c r="N306" s="613"/>
      <c r="O306" s="610"/>
      <c r="P306" s="610"/>
      <c r="Q306" s="612">
        <f t="shared" si="1"/>
        <v>0</v>
      </c>
      <c r="R306" s="613"/>
      <c r="S306" s="612">
        <f t="shared" si="2"/>
        <v>0</v>
      </c>
      <c r="T306" s="612">
        <f t="shared" si="3"/>
        <v>0</v>
      </c>
      <c r="U306" s="613"/>
      <c r="V306" s="612">
        <f t="shared" si="4"/>
        <v>0</v>
      </c>
      <c r="W306" s="620"/>
      <c r="X306" s="742"/>
      <c r="Y306" s="742"/>
      <c r="Z306" s="742"/>
      <c r="AA306" s="742"/>
      <c r="AB306" s="742"/>
      <c r="AC306" s="742"/>
      <c r="AD306" s="742"/>
      <c r="AE306" s="742"/>
      <c r="AF306" s="742"/>
      <c r="AG306" s="742"/>
      <c r="AH306" s="742"/>
      <c r="AI306" s="742"/>
      <c r="AJ306" s="742"/>
      <c r="AK306" s="742"/>
      <c r="AL306" s="742"/>
      <c r="AM306" s="742"/>
    </row>
    <row r="307" ht="13.5" customHeight="1">
      <c r="A307" s="604" t="b">
        <v>0</v>
      </c>
      <c r="B307" s="475"/>
      <c r="C307" s="475"/>
      <c r="D307" s="492"/>
      <c r="E307" s="492"/>
      <c r="F307" s="632"/>
      <c r="G307" s="617"/>
      <c r="H307" s="492"/>
      <c r="I307" s="492"/>
      <c r="J307" s="657"/>
      <c r="K307" s="618"/>
      <c r="L307" s="622"/>
      <c r="M307" s="613"/>
      <c r="N307" s="613"/>
      <c r="O307" s="610"/>
      <c r="P307" s="610"/>
      <c r="Q307" s="612">
        <f t="shared" si="1"/>
        <v>0</v>
      </c>
      <c r="R307" s="613"/>
      <c r="S307" s="612">
        <f t="shared" si="2"/>
        <v>0</v>
      </c>
      <c r="T307" s="612">
        <f t="shared" si="3"/>
        <v>0</v>
      </c>
      <c r="U307" s="613"/>
      <c r="V307" s="612">
        <f t="shared" si="4"/>
        <v>0</v>
      </c>
      <c r="W307" s="620"/>
      <c r="X307" s="742"/>
      <c r="Y307" s="742"/>
      <c r="Z307" s="742"/>
      <c r="AA307" s="742"/>
      <c r="AB307" s="742"/>
      <c r="AC307" s="742"/>
      <c r="AD307" s="742"/>
      <c r="AE307" s="742"/>
      <c r="AF307" s="742"/>
      <c r="AG307" s="742"/>
      <c r="AH307" s="742"/>
      <c r="AI307" s="742"/>
      <c r="AJ307" s="742"/>
      <c r="AK307" s="742"/>
      <c r="AL307" s="742"/>
      <c r="AM307" s="742"/>
    </row>
    <row r="308" ht="13.5" customHeight="1">
      <c r="A308" s="604" t="b">
        <v>0</v>
      </c>
      <c r="B308" s="475"/>
      <c r="C308" s="475"/>
      <c r="D308" s="492"/>
      <c r="E308" s="492"/>
      <c r="F308" s="632"/>
      <c r="G308" s="617"/>
      <c r="H308" s="492"/>
      <c r="I308" s="492"/>
      <c r="J308" s="657"/>
      <c r="K308" s="618"/>
      <c r="L308" s="622"/>
      <c r="M308" s="613"/>
      <c r="N308" s="613"/>
      <c r="O308" s="610"/>
      <c r="P308" s="610"/>
      <c r="Q308" s="612">
        <f t="shared" si="1"/>
        <v>0</v>
      </c>
      <c r="R308" s="613"/>
      <c r="S308" s="612">
        <f t="shared" si="2"/>
        <v>0</v>
      </c>
      <c r="T308" s="612">
        <f t="shared" si="3"/>
        <v>0</v>
      </c>
      <c r="U308" s="613"/>
      <c r="V308" s="612">
        <f t="shared" si="4"/>
        <v>0</v>
      </c>
      <c r="W308" s="620"/>
      <c r="X308" s="742"/>
      <c r="Y308" s="742"/>
      <c r="Z308" s="742"/>
      <c r="AA308" s="742"/>
      <c r="AB308" s="742"/>
      <c r="AC308" s="742"/>
      <c r="AD308" s="742"/>
      <c r="AE308" s="742"/>
      <c r="AF308" s="742"/>
      <c r="AG308" s="742"/>
      <c r="AH308" s="742"/>
      <c r="AI308" s="742"/>
      <c r="AJ308" s="742"/>
      <c r="AK308" s="742"/>
      <c r="AL308" s="742"/>
      <c r="AM308" s="742"/>
    </row>
    <row r="309" ht="13.5" customHeight="1">
      <c r="A309" s="604" t="b">
        <v>0</v>
      </c>
      <c r="B309" s="475"/>
      <c r="C309" s="475"/>
      <c r="D309" s="492"/>
      <c r="E309" s="492"/>
      <c r="F309" s="632"/>
      <c r="G309" s="617"/>
      <c r="H309" s="492"/>
      <c r="I309" s="492"/>
      <c r="J309" s="657"/>
      <c r="K309" s="618"/>
      <c r="L309" s="622"/>
      <c r="M309" s="613"/>
      <c r="N309" s="613"/>
      <c r="O309" s="610"/>
      <c r="P309" s="610"/>
      <c r="Q309" s="612">
        <f t="shared" si="1"/>
        <v>0</v>
      </c>
      <c r="R309" s="613"/>
      <c r="S309" s="612">
        <f t="shared" si="2"/>
        <v>0</v>
      </c>
      <c r="T309" s="612">
        <f t="shared" si="3"/>
        <v>0</v>
      </c>
      <c r="U309" s="613"/>
      <c r="V309" s="612">
        <f t="shared" si="4"/>
        <v>0</v>
      </c>
      <c r="W309" s="620"/>
      <c r="X309" s="742"/>
      <c r="Y309" s="742"/>
      <c r="Z309" s="742"/>
      <c r="AA309" s="742"/>
      <c r="AB309" s="742"/>
      <c r="AC309" s="742"/>
      <c r="AD309" s="742"/>
      <c r="AE309" s="742"/>
      <c r="AF309" s="742"/>
      <c r="AG309" s="742"/>
      <c r="AH309" s="742"/>
      <c r="AI309" s="742"/>
      <c r="AJ309" s="742"/>
      <c r="AK309" s="742"/>
      <c r="AL309" s="742"/>
      <c r="AM309" s="742"/>
    </row>
    <row r="310" ht="13.5" customHeight="1">
      <c r="A310" s="604" t="b">
        <v>0</v>
      </c>
      <c r="B310" s="475"/>
      <c r="C310" s="475"/>
      <c r="D310" s="492"/>
      <c r="E310" s="492"/>
      <c r="F310" s="632"/>
      <c r="G310" s="617"/>
      <c r="H310" s="492"/>
      <c r="I310" s="492"/>
      <c r="J310" s="657"/>
      <c r="K310" s="618"/>
      <c r="L310" s="622"/>
      <c r="M310" s="613"/>
      <c r="N310" s="613"/>
      <c r="O310" s="610"/>
      <c r="P310" s="610"/>
      <c r="Q310" s="612">
        <f t="shared" si="1"/>
        <v>0</v>
      </c>
      <c r="R310" s="613"/>
      <c r="S310" s="612">
        <f t="shared" si="2"/>
        <v>0</v>
      </c>
      <c r="T310" s="612">
        <f t="shared" si="3"/>
        <v>0</v>
      </c>
      <c r="U310" s="613"/>
      <c r="V310" s="612">
        <f t="shared" si="4"/>
        <v>0</v>
      </c>
      <c r="W310" s="620"/>
      <c r="X310" s="742"/>
      <c r="Y310" s="742"/>
      <c r="Z310" s="742"/>
      <c r="AA310" s="742"/>
      <c r="AB310" s="742"/>
      <c r="AC310" s="742"/>
      <c r="AD310" s="742"/>
      <c r="AE310" s="742"/>
      <c r="AF310" s="742"/>
      <c r="AG310" s="742"/>
      <c r="AH310" s="742"/>
      <c r="AI310" s="742"/>
      <c r="AJ310" s="742"/>
      <c r="AK310" s="742"/>
      <c r="AL310" s="742"/>
      <c r="AM310" s="742"/>
    </row>
    <row r="311" ht="13.5" customHeight="1">
      <c r="A311" s="604" t="b">
        <v>0</v>
      </c>
      <c r="B311" s="475"/>
      <c r="C311" s="475"/>
      <c r="D311" s="492"/>
      <c r="E311" s="492"/>
      <c r="F311" s="632"/>
      <c r="G311" s="617"/>
      <c r="H311" s="492"/>
      <c r="I311" s="492"/>
      <c r="J311" s="657"/>
      <c r="K311" s="618"/>
      <c r="L311" s="622"/>
      <c r="M311" s="613"/>
      <c r="N311" s="613"/>
      <c r="O311" s="610"/>
      <c r="P311" s="610"/>
      <c r="Q311" s="612">
        <f t="shared" si="1"/>
        <v>0</v>
      </c>
      <c r="R311" s="613"/>
      <c r="S311" s="612">
        <f t="shared" si="2"/>
        <v>0</v>
      </c>
      <c r="T311" s="612">
        <f t="shared" si="3"/>
        <v>0</v>
      </c>
      <c r="U311" s="613"/>
      <c r="V311" s="612">
        <f t="shared" si="4"/>
        <v>0</v>
      </c>
      <c r="W311" s="620"/>
      <c r="X311" s="742"/>
      <c r="Y311" s="742"/>
      <c r="Z311" s="742"/>
      <c r="AA311" s="742"/>
      <c r="AB311" s="742"/>
      <c r="AC311" s="742"/>
      <c r="AD311" s="742"/>
      <c r="AE311" s="742"/>
      <c r="AF311" s="742"/>
      <c r="AG311" s="742"/>
      <c r="AH311" s="742"/>
      <c r="AI311" s="742"/>
      <c r="AJ311" s="742"/>
      <c r="AK311" s="742"/>
      <c r="AL311" s="742"/>
      <c r="AM311" s="742"/>
    </row>
    <row r="312" ht="13.5" customHeight="1">
      <c r="A312" s="604" t="b">
        <v>0</v>
      </c>
      <c r="B312" s="475"/>
      <c r="C312" s="475"/>
      <c r="D312" s="492"/>
      <c r="E312" s="492"/>
      <c r="F312" s="632"/>
      <c r="G312" s="617"/>
      <c r="H312" s="492"/>
      <c r="I312" s="492"/>
      <c r="J312" s="657"/>
      <c r="K312" s="618"/>
      <c r="L312" s="622"/>
      <c r="M312" s="613"/>
      <c r="N312" s="613"/>
      <c r="O312" s="610"/>
      <c r="P312" s="610"/>
      <c r="Q312" s="612">
        <f t="shared" si="1"/>
        <v>0</v>
      </c>
      <c r="R312" s="613"/>
      <c r="S312" s="612">
        <f t="shared" si="2"/>
        <v>0</v>
      </c>
      <c r="T312" s="612">
        <f t="shared" si="3"/>
        <v>0</v>
      </c>
      <c r="U312" s="613"/>
      <c r="V312" s="612">
        <f t="shared" si="4"/>
        <v>0</v>
      </c>
      <c r="W312" s="620"/>
      <c r="X312" s="742"/>
      <c r="Y312" s="742"/>
      <c r="Z312" s="742"/>
      <c r="AA312" s="742"/>
      <c r="AB312" s="742"/>
      <c r="AC312" s="742"/>
      <c r="AD312" s="742"/>
      <c r="AE312" s="742"/>
      <c r="AF312" s="742"/>
      <c r="AG312" s="742"/>
      <c r="AH312" s="742"/>
      <c r="AI312" s="742"/>
      <c r="AJ312" s="742"/>
      <c r="AK312" s="742"/>
      <c r="AL312" s="742"/>
      <c r="AM312" s="742"/>
    </row>
    <row r="313" ht="13.5" customHeight="1">
      <c r="A313" s="604" t="b">
        <v>0</v>
      </c>
      <c r="B313" s="475"/>
      <c r="C313" s="475"/>
      <c r="D313" s="492"/>
      <c r="E313" s="492"/>
      <c r="F313" s="632"/>
      <c r="G313" s="617"/>
      <c r="H313" s="492"/>
      <c r="I313" s="492"/>
      <c r="J313" s="657"/>
      <c r="K313" s="618"/>
      <c r="L313" s="622"/>
      <c r="M313" s="613"/>
      <c r="N313" s="613"/>
      <c r="O313" s="610"/>
      <c r="P313" s="610"/>
      <c r="Q313" s="612">
        <f t="shared" si="1"/>
        <v>0</v>
      </c>
      <c r="R313" s="613"/>
      <c r="S313" s="612">
        <f t="shared" si="2"/>
        <v>0</v>
      </c>
      <c r="T313" s="612">
        <f t="shared" si="3"/>
        <v>0</v>
      </c>
      <c r="U313" s="613"/>
      <c r="V313" s="612">
        <f t="shared" si="4"/>
        <v>0</v>
      </c>
      <c r="W313" s="620"/>
      <c r="X313" s="742"/>
      <c r="Y313" s="742"/>
      <c r="Z313" s="742"/>
      <c r="AA313" s="742"/>
      <c r="AB313" s="742"/>
      <c r="AC313" s="742"/>
      <c r="AD313" s="742"/>
      <c r="AE313" s="742"/>
      <c r="AF313" s="742"/>
      <c r="AG313" s="742"/>
      <c r="AH313" s="742"/>
      <c r="AI313" s="742"/>
      <c r="AJ313" s="742"/>
      <c r="AK313" s="742"/>
      <c r="AL313" s="742"/>
      <c r="AM313" s="742"/>
    </row>
    <row r="314" ht="13.5" customHeight="1">
      <c r="A314" s="604" t="b">
        <v>0</v>
      </c>
      <c r="B314" s="475"/>
      <c r="C314" s="475"/>
      <c r="D314" s="492"/>
      <c r="E314" s="492"/>
      <c r="F314" s="632"/>
      <c r="G314" s="617"/>
      <c r="H314" s="492"/>
      <c r="I314" s="492"/>
      <c r="J314" s="657"/>
      <c r="K314" s="618"/>
      <c r="L314" s="622"/>
      <c r="M314" s="613"/>
      <c r="N314" s="613"/>
      <c r="O314" s="610"/>
      <c r="P314" s="610"/>
      <c r="Q314" s="612">
        <f t="shared" si="1"/>
        <v>0</v>
      </c>
      <c r="R314" s="613"/>
      <c r="S314" s="612">
        <f t="shared" si="2"/>
        <v>0</v>
      </c>
      <c r="T314" s="612">
        <f t="shared" si="3"/>
        <v>0</v>
      </c>
      <c r="U314" s="613"/>
      <c r="V314" s="612">
        <f t="shared" si="4"/>
        <v>0</v>
      </c>
      <c r="W314" s="620"/>
      <c r="X314" s="742"/>
      <c r="Y314" s="742"/>
      <c r="Z314" s="742"/>
      <c r="AA314" s="742"/>
      <c r="AB314" s="742"/>
      <c r="AC314" s="742"/>
      <c r="AD314" s="742"/>
      <c r="AE314" s="742"/>
      <c r="AF314" s="742"/>
      <c r="AG314" s="742"/>
      <c r="AH314" s="742"/>
      <c r="AI314" s="742"/>
      <c r="AJ314" s="742"/>
      <c r="AK314" s="742"/>
      <c r="AL314" s="742"/>
      <c r="AM314" s="742"/>
    </row>
    <row r="315" ht="13.5" customHeight="1">
      <c r="A315" s="604" t="b">
        <v>0</v>
      </c>
      <c r="B315" s="475"/>
      <c r="C315" s="475"/>
      <c r="D315" s="492"/>
      <c r="E315" s="492"/>
      <c r="F315" s="632"/>
      <c r="G315" s="617"/>
      <c r="H315" s="492"/>
      <c r="I315" s="492"/>
      <c r="J315" s="657"/>
      <c r="K315" s="618"/>
      <c r="L315" s="622"/>
      <c r="M315" s="613"/>
      <c r="N315" s="613"/>
      <c r="O315" s="610"/>
      <c r="P315" s="610"/>
      <c r="Q315" s="612">
        <f t="shared" si="1"/>
        <v>0</v>
      </c>
      <c r="R315" s="613"/>
      <c r="S315" s="612">
        <f t="shared" si="2"/>
        <v>0</v>
      </c>
      <c r="T315" s="612">
        <f t="shared" si="3"/>
        <v>0</v>
      </c>
      <c r="U315" s="613"/>
      <c r="V315" s="612">
        <f t="shared" si="4"/>
        <v>0</v>
      </c>
      <c r="W315" s="620"/>
      <c r="X315" s="742"/>
      <c r="Y315" s="742"/>
      <c r="Z315" s="742"/>
      <c r="AA315" s="742"/>
      <c r="AB315" s="742"/>
      <c r="AC315" s="742"/>
      <c r="AD315" s="742"/>
      <c r="AE315" s="742"/>
      <c r="AF315" s="742"/>
      <c r="AG315" s="742"/>
      <c r="AH315" s="742"/>
      <c r="AI315" s="742"/>
      <c r="AJ315" s="742"/>
      <c r="AK315" s="742"/>
      <c r="AL315" s="742"/>
      <c r="AM315" s="742"/>
    </row>
    <row r="316" ht="13.5" customHeight="1">
      <c r="A316" s="604" t="b">
        <v>0</v>
      </c>
      <c r="B316" s="475"/>
      <c r="C316" s="475"/>
      <c r="D316" s="492"/>
      <c r="E316" s="492"/>
      <c r="F316" s="632"/>
      <c r="G316" s="617"/>
      <c r="H316" s="492"/>
      <c r="I316" s="492"/>
      <c r="J316" s="657"/>
      <c r="K316" s="618"/>
      <c r="L316" s="622"/>
      <c r="M316" s="613"/>
      <c r="N316" s="613"/>
      <c r="O316" s="610"/>
      <c r="P316" s="610"/>
      <c r="Q316" s="612">
        <f t="shared" si="1"/>
        <v>0</v>
      </c>
      <c r="R316" s="613"/>
      <c r="S316" s="612">
        <f t="shared" si="2"/>
        <v>0</v>
      </c>
      <c r="T316" s="612">
        <f t="shared" si="3"/>
        <v>0</v>
      </c>
      <c r="U316" s="613"/>
      <c r="V316" s="612">
        <f t="shared" si="4"/>
        <v>0</v>
      </c>
      <c r="W316" s="620"/>
      <c r="X316" s="742"/>
      <c r="Y316" s="742"/>
      <c r="Z316" s="742"/>
      <c r="AA316" s="742"/>
      <c r="AB316" s="742"/>
      <c r="AC316" s="742"/>
      <c r="AD316" s="742"/>
      <c r="AE316" s="742"/>
      <c r="AF316" s="742"/>
      <c r="AG316" s="742"/>
      <c r="AH316" s="742"/>
      <c r="AI316" s="742"/>
      <c r="AJ316" s="742"/>
      <c r="AK316" s="742"/>
      <c r="AL316" s="742"/>
      <c r="AM316" s="742"/>
    </row>
    <row r="317" ht="13.5" customHeight="1">
      <c r="A317" s="604" t="b">
        <v>0</v>
      </c>
      <c r="B317" s="475"/>
      <c r="C317" s="475"/>
      <c r="D317" s="492"/>
      <c r="E317" s="492"/>
      <c r="F317" s="632"/>
      <c r="G317" s="617"/>
      <c r="H317" s="492"/>
      <c r="I317" s="492"/>
      <c r="J317" s="657"/>
      <c r="K317" s="618"/>
      <c r="L317" s="622"/>
      <c r="M317" s="613"/>
      <c r="N317" s="613"/>
      <c r="O317" s="610"/>
      <c r="P317" s="610"/>
      <c r="Q317" s="612">
        <f t="shared" si="1"/>
        <v>0</v>
      </c>
      <c r="R317" s="613"/>
      <c r="S317" s="612">
        <f t="shared" si="2"/>
        <v>0</v>
      </c>
      <c r="T317" s="612">
        <f t="shared" si="3"/>
        <v>0</v>
      </c>
      <c r="U317" s="613"/>
      <c r="V317" s="612">
        <f t="shared" si="4"/>
        <v>0</v>
      </c>
      <c r="W317" s="620"/>
      <c r="X317" s="742"/>
      <c r="Y317" s="742"/>
      <c r="Z317" s="742"/>
      <c r="AA317" s="742"/>
      <c r="AB317" s="742"/>
      <c r="AC317" s="742"/>
      <c r="AD317" s="742"/>
      <c r="AE317" s="742"/>
      <c r="AF317" s="742"/>
      <c r="AG317" s="742"/>
      <c r="AH317" s="742"/>
      <c r="AI317" s="742"/>
      <c r="AJ317" s="742"/>
      <c r="AK317" s="742"/>
      <c r="AL317" s="742"/>
      <c r="AM317" s="742"/>
    </row>
    <row r="318" ht="13.5" customHeight="1">
      <c r="A318" s="604" t="b">
        <v>0</v>
      </c>
      <c r="B318" s="475"/>
      <c r="C318" s="475"/>
      <c r="D318" s="492"/>
      <c r="E318" s="492"/>
      <c r="F318" s="632"/>
      <c r="G318" s="617"/>
      <c r="H318" s="492"/>
      <c r="I318" s="492"/>
      <c r="J318" s="657"/>
      <c r="K318" s="618"/>
      <c r="L318" s="622"/>
      <c r="M318" s="613"/>
      <c r="N318" s="613"/>
      <c r="O318" s="610"/>
      <c r="P318" s="610"/>
      <c r="Q318" s="612">
        <f t="shared" si="1"/>
        <v>0</v>
      </c>
      <c r="R318" s="613"/>
      <c r="S318" s="612">
        <f t="shared" si="2"/>
        <v>0</v>
      </c>
      <c r="T318" s="612">
        <f t="shared" si="3"/>
        <v>0</v>
      </c>
      <c r="U318" s="613"/>
      <c r="V318" s="612">
        <f t="shared" si="4"/>
        <v>0</v>
      </c>
      <c r="W318" s="620"/>
      <c r="X318" s="742"/>
      <c r="Y318" s="742"/>
      <c r="Z318" s="742"/>
      <c r="AA318" s="742"/>
      <c r="AB318" s="742"/>
      <c r="AC318" s="742"/>
      <c r="AD318" s="742"/>
      <c r="AE318" s="742"/>
      <c r="AF318" s="742"/>
      <c r="AG318" s="742"/>
      <c r="AH318" s="742"/>
      <c r="AI318" s="742"/>
      <c r="AJ318" s="742"/>
      <c r="AK318" s="742"/>
      <c r="AL318" s="742"/>
      <c r="AM318" s="742"/>
    </row>
    <row r="319" ht="13.5" customHeight="1">
      <c r="A319" s="604" t="b">
        <v>0</v>
      </c>
      <c r="B319" s="475"/>
      <c r="C319" s="475"/>
      <c r="D319" s="492"/>
      <c r="E319" s="492"/>
      <c r="F319" s="632"/>
      <c r="G319" s="617"/>
      <c r="H319" s="492"/>
      <c r="I319" s="492"/>
      <c r="J319" s="657"/>
      <c r="K319" s="618"/>
      <c r="L319" s="622"/>
      <c r="M319" s="613"/>
      <c r="N319" s="613"/>
      <c r="O319" s="610"/>
      <c r="P319" s="610"/>
      <c r="Q319" s="612">
        <f t="shared" si="1"/>
        <v>0</v>
      </c>
      <c r="R319" s="613"/>
      <c r="S319" s="612">
        <f t="shared" si="2"/>
        <v>0</v>
      </c>
      <c r="T319" s="612">
        <f t="shared" si="3"/>
        <v>0</v>
      </c>
      <c r="U319" s="613"/>
      <c r="V319" s="612">
        <f t="shared" si="4"/>
        <v>0</v>
      </c>
      <c r="W319" s="620"/>
      <c r="X319" s="742"/>
      <c r="Y319" s="742"/>
      <c r="Z319" s="742"/>
      <c r="AA319" s="742"/>
      <c r="AB319" s="742"/>
      <c r="AC319" s="742"/>
      <c r="AD319" s="742"/>
      <c r="AE319" s="742"/>
      <c r="AF319" s="742"/>
      <c r="AG319" s="742"/>
      <c r="AH319" s="742"/>
      <c r="AI319" s="742"/>
      <c r="AJ319" s="742"/>
      <c r="AK319" s="742"/>
      <c r="AL319" s="742"/>
      <c r="AM319" s="742"/>
    </row>
    <row r="320" ht="13.5" customHeight="1">
      <c r="A320" s="604" t="b">
        <v>0</v>
      </c>
      <c r="B320" s="475"/>
      <c r="C320" s="475"/>
      <c r="D320" s="492"/>
      <c r="E320" s="492"/>
      <c r="F320" s="632"/>
      <c r="G320" s="617"/>
      <c r="H320" s="492"/>
      <c r="I320" s="492"/>
      <c r="J320" s="657"/>
      <c r="K320" s="618"/>
      <c r="L320" s="622"/>
      <c r="M320" s="613"/>
      <c r="N320" s="613"/>
      <c r="O320" s="610"/>
      <c r="P320" s="610"/>
      <c r="Q320" s="612">
        <f t="shared" si="1"/>
        <v>0</v>
      </c>
      <c r="R320" s="613"/>
      <c r="S320" s="612">
        <f t="shared" si="2"/>
        <v>0</v>
      </c>
      <c r="T320" s="612">
        <f t="shared" si="3"/>
        <v>0</v>
      </c>
      <c r="U320" s="613"/>
      <c r="V320" s="612">
        <f t="shared" si="4"/>
        <v>0</v>
      </c>
      <c r="W320" s="620"/>
      <c r="X320" s="742"/>
      <c r="Y320" s="742"/>
      <c r="Z320" s="742"/>
      <c r="AA320" s="742"/>
      <c r="AB320" s="742"/>
      <c r="AC320" s="742"/>
      <c r="AD320" s="742"/>
      <c r="AE320" s="742"/>
      <c r="AF320" s="742"/>
      <c r="AG320" s="742"/>
      <c r="AH320" s="742"/>
      <c r="AI320" s="742"/>
      <c r="AJ320" s="742"/>
      <c r="AK320" s="742"/>
      <c r="AL320" s="742"/>
      <c r="AM320" s="742"/>
    </row>
    <row r="321" ht="13.5" customHeight="1">
      <c r="A321" s="604" t="b">
        <v>0</v>
      </c>
      <c r="B321" s="475"/>
      <c r="C321" s="475"/>
      <c r="D321" s="492"/>
      <c r="E321" s="492"/>
      <c r="F321" s="632"/>
      <c r="G321" s="617"/>
      <c r="H321" s="492"/>
      <c r="I321" s="492"/>
      <c r="J321" s="657"/>
      <c r="K321" s="618"/>
      <c r="L321" s="622"/>
      <c r="M321" s="613"/>
      <c r="N321" s="613"/>
      <c r="O321" s="610"/>
      <c r="P321" s="610"/>
      <c r="Q321" s="612">
        <f t="shared" si="1"/>
        <v>0</v>
      </c>
      <c r="R321" s="613"/>
      <c r="S321" s="612">
        <f t="shared" si="2"/>
        <v>0</v>
      </c>
      <c r="T321" s="612">
        <f t="shared" si="3"/>
        <v>0</v>
      </c>
      <c r="U321" s="613"/>
      <c r="V321" s="612">
        <f t="shared" si="4"/>
        <v>0</v>
      </c>
      <c r="W321" s="620"/>
      <c r="X321" s="742"/>
      <c r="Y321" s="742"/>
      <c r="Z321" s="742"/>
      <c r="AA321" s="742"/>
      <c r="AB321" s="742"/>
      <c r="AC321" s="742"/>
      <c r="AD321" s="742"/>
      <c r="AE321" s="742"/>
      <c r="AF321" s="742"/>
      <c r="AG321" s="742"/>
      <c r="AH321" s="742"/>
      <c r="AI321" s="742"/>
      <c r="AJ321" s="742"/>
      <c r="AK321" s="742"/>
      <c r="AL321" s="742"/>
      <c r="AM321" s="742"/>
    </row>
    <row r="322" ht="13.5" customHeight="1">
      <c r="A322" s="604" t="b">
        <v>0</v>
      </c>
      <c r="B322" s="475"/>
      <c r="C322" s="475"/>
      <c r="D322" s="492"/>
      <c r="E322" s="492"/>
      <c r="F322" s="632"/>
      <c r="G322" s="617"/>
      <c r="H322" s="492"/>
      <c r="I322" s="492"/>
      <c r="J322" s="657"/>
      <c r="K322" s="618"/>
      <c r="L322" s="622"/>
      <c r="M322" s="613"/>
      <c r="N322" s="613"/>
      <c r="O322" s="610"/>
      <c r="P322" s="610"/>
      <c r="Q322" s="612">
        <f t="shared" si="1"/>
        <v>0</v>
      </c>
      <c r="R322" s="613"/>
      <c r="S322" s="612">
        <f t="shared" si="2"/>
        <v>0</v>
      </c>
      <c r="T322" s="612">
        <f t="shared" si="3"/>
        <v>0</v>
      </c>
      <c r="U322" s="613"/>
      <c r="V322" s="612">
        <f t="shared" si="4"/>
        <v>0</v>
      </c>
      <c r="W322" s="620"/>
      <c r="X322" s="742"/>
      <c r="Y322" s="742"/>
      <c r="Z322" s="742"/>
      <c r="AA322" s="742"/>
      <c r="AB322" s="742"/>
      <c r="AC322" s="742"/>
      <c r="AD322" s="742"/>
      <c r="AE322" s="742"/>
      <c r="AF322" s="742"/>
      <c r="AG322" s="742"/>
      <c r="AH322" s="742"/>
      <c r="AI322" s="742"/>
      <c r="AJ322" s="742"/>
      <c r="AK322" s="742"/>
      <c r="AL322" s="742"/>
      <c r="AM322" s="742"/>
    </row>
    <row r="323" ht="13.5" customHeight="1">
      <c r="A323" s="604" t="b">
        <v>0</v>
      </c>
      <c r="B323" s="475"/>
      <c r="C323" s="475"/>
      <c r="D323" s="492"/>
      <c r="E323" s="492"/>
      <c r="F323" s="632"/>
      <c r="G323" s="617"/>
      <c r="H323" s="492"/>
      <c r="I323" s="492"/>
      <c r="J323" s="657"/>
      <c r="K323" s="618"/>
      <c r="L323" s="622"/>
      <c r="M323" s="613"/>
      <c r="N323" s="613"/>
      <c r="O323" s="610"/>
      <c r="P323" s="610"/>
      <c r="Q323" s="612">
        <f t="shared" si="1"/>
        <v>0</v>
      </c>
      <c r="R323" s="613"/>
      <c r="S323" s="612">
        <f t="shared" si="2"/>
        <v>0</v>
      </c>
      <c r="T323" s="612">
        <f t="shared" si="3"/>
        <v>0</v>
      </c>
      <c r="U323" s="613"/>
      <c r="V323" s="612">
        <f t="shared" si="4"/>
        <v>0</v>
      </c>
      <c r="W323" s="620"/>
      <c r="X323" s="742"/>
      <c r="Y323" s="742"/>
      <c r="Z323" s="742"/>
      <c r="AA323" s="742"/>
      <c r="AB323" s="742"/>
      <c r="AC323" s="742"/>
      <c r="AD323" s="742"/>
      <c r="AE323" s="742"/>
      <c r="AF323" s="742"/>
      <c r="AG323" s="742"/>
      <c r="AH323" s="742"/>
      <c r="AI323" s="742"/>
      <c r="AJ323" s="742"/>
      <c r="AK323" s="742"/>
      <c r="AL323" s="742"/>
      <c r="AM323" s="742"/>
    </row>
    <row r="324" ht="13.5" customHeight="1">
      <c r="A324" s="604" t="b">
        <v>0</v>
      </c>
      <c r="B324" s="475"/>
      <c r="C324" s="475"/>
      <c r="D324" s="492"/>
      <c r="E324" s="492"/>
      <c r="F324" s="632"/>
      <c r="G324" s="617"/>
      <c r="H324" s="492"/>
      <c r="I324" s="492"/>
      <c r="J324" s="657"/>
      <c r="K324" s="618"/>
      <c r="L324" s="622"/>
      <c r="M324" s="613"/>
      <c r="N324" s="613"/>
      <c r="O324" s="610"/>
      <c r="P324" s="610"/>
      <c r="Q324" s="612">
        <f t="shared" si="1"/>
        <v>0</v>
      </c>
      <c r="R324" s="613"/>
      <c r="S324" s="612">
        <f t="shared" si="2"/>
        <v>0</v>
      </c>
      <c r="T324" s="612">
        <f t="shared" si="3"/>
        <v>0</v>
      </c>
      <c r="U324" s="613"/>
      <c r="V324" s="612">
        <f t="shared" si="4"/>
        <v>0</v>
      </c>
      <c r="W324" s="620"/>
      <c r="X324" s="742"/>
      <c r="Y324" s="742"/>
      <c r="Z324" s="742"/>
      <c r="AA324" s="742"/>
      <c r="AB324" s="742"/>
      <c r="AC324" s="742"/>
      <c r="AD324" s="742"/>
      <c r="AE324" s="742"/>
      <c r="AF324" s="742"/>
      <c r="AG324" s="742"/>
      <c r="AH324" s="742"/>
      <c r="AI324" s="742"/>
      <c r="AJ324" s="742"/>
      <c r="AK324" s="742"/>
      <c r="AL324" s="742"/>
      <c r="AM324" s="742"/>
    </row>
    <row r="325" ht="13.5" customHeight="1">
      <c r="A325" s="604" t="b">
        <v>0</v>
      </c>
      <c r="B325" s="475"/>
      <c r="C325" s="475"/>
      <c r="D325" s="492"/>
      <c r="E325" s="492"/>
      <c r="F325" s="632"/>
      <c r="G325" s="617"/>
      <c r="H325" s="492"/>
      <c r="I325" s="492"/>
      <c r="J325" s="657"/>
      <c r="K325" s="618"/>
      <c r="L325" s="622"/>
      <c r="M325" s="613"/>
      <c r="N325" s="613"/>
      <c r="O325" s="610"/>
      <c r="P325" s="610"/>
      <c r="Q325" s="612">
        <f t="shared" si="1"/>
        <v>0</v>
      </c>
      <c r="R325" s="613"/>
      <c r="S325" s="612">
        <f t="shared" si="2"/>
        <v>0</v>
      </c>
      <c r="T325" s="612">
        <f t="shared" si="3"/>
        <v>0</v>
      </c>
      <c r="U325" s="613"/>
      <c r="V325" s="612">
        <f t="shared" si="4"/>
        <v>0</v>
      </c>
      <c r="W325" s="620"/>
      <c r="X325" s="742"/>
      <c r="Y325" s="742"/>
      <c r="Z325" s="742"/>
      <c r="AA325" s="742"/>
      <c r="AB325" s="742"/>
      <c r="AC325" s="742"/>
      <c r="AD325" s="742"/>
      <c r="AE325" s="742"/>
      <c r="AF325" s="742"/>
      <c r="AG325" s="742"/>
      <c r="AH325" s="742"/>
      <c r="AI325" s="742"/>
      <c r="AJ325" s="742"/>
      <c r="AK325" s="742"/>
      <c r="AL325" s="742"/>
      <c r="AM325" s="742"/>
    </row>
    <row r="326" ht="13.5" customHeight="1">
      <c r="A326" s="604" t="b">
        <v>0</v>
      </c>
      <c r="B326" s="475"/>
      <c r="C326" s="475"/>
      <c r="D326" s="492"/>
      <c r="E326" s="492"/>
      <c r="F326" s="632"/>
      <c r="G326" s="617"/>
      <c r="H326" s="492"/>
      <c r="I326" s="492"/>
      <c r="J326" s="657"/>
      <c r="K326" s="618"/>
      <c r="L326" s="622"/>
      <c r="M326" s="613"/>
      <c r="N326" s="613"/>
      <c r="O326" s="610"/>
      <c r="P326" s="610"/>
      <c r="Q326" s="612">
        <f t="shared" si="1"/>
        <v>0</v>
      </c>
      <c r="R326" s="613"/>
      <c r="S326" s="612">
        <f t="shared" si="2"/>
        <v>0</v>
      </c>
      <c r="T326" s="612">
        <f t="shared" si="3"/>
        <v>0</v>
      </c>
      <c r="U326" s="613"/>
      <c r="V326" s="612">
        <f t="shared" si="4"/>
        <v>0</v>
      </c>
      <c r="W326" s="620"/>
      <c r="X326" s="742"/>
      <c r="Y326" s="742"/>
      <c r="Z326" s="742"/>
      <c r="AA326" s="742"/>
      <c r="AB326" s="742"/>
      <c r="AC326" s="742"/>
      <c r="AD326" s="742"/>
      <c r="AE326" s="742"/>
      <c r="AF326" s="742"/>
      <c r="AG326" s="742"/>
      <c r="AH326" s="742"/>
      <c r="AI326" s="742"/>
      <c r="AJ326" s="742"/>
      <c r="AK326" s="742"/>
      <c r="AL326" s="742"/>
      <c r="AM326" s="742"/>
    </row>
    <row r="327" ht="13.5" customHeight="1">
      <c r="A327" s="604" t="b">
        <v>0</v>
      </c>
      <c r="B327" s="475"/>
      <c r="C327" s="475"/>
      <c r="D327" s="492"/>
      <c r="E327" s="492"/>
      <c r="F327" s="632"/>
      <c r="G327" s="617"/>
      <c r="H327" s="492"/>
      <c r="I327" s="492"/>
      <c r="J327" s="657"/>
      <c r="K327" s="618"/>
      <c r="L327" s="622"/>
      <c r="M327" s="613"/>
      <c r="N327" s="613"/>
      <c r="O327" s="610"/>
      <c r="P327" s="610"/>
      <c r="Q327" s="612">
        <f t="shared" si="1"/>
        <v>0</v>
      </c>
      <c r="R327" s="613"/>
      <c r="S327" s="612">
        <f t="shared" si="2"/>
        <v>0</v>
      </c>
      <c r="T327" s="612">
        <f t="shared" si="3"/>
        <v>0</v>
      </c>
      <c r="U327" s="613"/>
      <c r="V327" s="612">
        <f t="shared" si="4"/>
        <v>0</v>
      </c>
      <c r="W327" s="620"/>
      <c r="X327" s="742"/>
      <c r="Y327" s="742"/>
      <c r="Z327" s="742"/>
      <c r="AA327" s="742"/>
      <c r="AB327" s="742"/>
      <c r="AC327" s="742"/>
      <c r="AD327" s="742"/>
      <c r="AE327" s="742"/>
      <c r="AF327" s="742"/>
      <c r="AG327" s="742"/>
      <c r="AH327" s="742"/>
      <c r="AI327" s="742"/>
      <c r="AJ327" s="742"/>
      <c r="AK327" s="742"/>
      <c r="AL327" s="742"/>
      <c r="AM327" s="742"/>
    </row>
    <row r="328" ht="13.5" customHeight="1">
      <c r="A328" s="604" t="b">
        <v>0</v>
      </c>
      <c r="B328" s="475"/>
      <c r="C328" s="475"/>
      <c r="D328" s="492"/>
      <c r="E328" s="492"/>
      <c r="F328" s="632"/>
      <c r="G328" s="617"/>
      <c r="H328" s="492"/>
      <c r="I328" s="492"/>
      <c r="J328" s="657"/>
      <c r="K328" s="618"/>
      <c r="L328" s="622"/>
      <c r="M328" s="613"/>
      <c r="N328" s="613"/>
      <c r="O328" s="610"/>
      <c r="P328" s="610"/>
      <c r="Q328" s="612">
        <f t="shared" si="1"/>
        <v>0</v>
      </c>
      <c r="R328" s="613"/>
      <c r="S328" s="612">
        <f t="shared" si="2"/>
        <v>0</v>
      </c>
      <c r="T328" s="612">
        <f t="shared" si="3"/>
        <v>0</v>
      </c>
      <c r="U328" s="613"/>
      <c r="V328" s="612">
        <f t="shared" si="4"/>
        <v>0</v>
      </c>
      <c r="W328" s="620"/>
      <c r="X328" s="742"/>
      <c r="Y328" s="742"/>
      <c r="Z328" s="742"/>
      <c r="AA328" s="742"/>
      <c r="AB328" s="742"/>
      <c r="AC328" s="742"/>
      <c r="AD328" s="742"/>
      <c r="AE328" s="742"/>
      <c r="AF328" s="742"/>
      <c r="AG328" s="742"/>
      <c r="AH328" s="742"/>
      <c r="AI328" s="742"/>
      <c r="AJ328" s="742"/>
      <c r="AK328" s="742"/>
      <c r="AL328" s="742"/>
      <c r="AM328" s="742"/>
    </row>
    <row r="329" ht="13.5" customHeight="1">
      <c r="A329" s="604" t="b">
        <v>0</v>
      </c>
      <c r="B329" s="475"/>
      <c r="C329" s="475"/>
      <c r="D329" s="492"/>
      <c r="E329" s="492"/>
      <c r="F329" s="632"/>
      <c r="G329" s="617"/>
      <c r="H329" s="492"/>
      <c r="I329" s="492"/>
      <c r="J329" s="657"/>
      <c r="K329" s="618"/>
      <c r="L329" s="622"/>
      <c r="M329" s="613"/>
      <c r="N329" s="613"/>
      <c r="O329" s="610"/>
      <c r="P329" s="610"/>
      <c r="Q329" s="612">
        <f t="shared" si="1"/>
        <v>0</v>
      </c>
      <c r="R329" s="613"/>
      <c r="S329" s="612">
        <f t="shared" si="2"/>
        <v>0</v>
      </c>
      <c r="T329" s="612">
        <f t="shared" si="3"/>
        <v>0</v>
      </c>
      <c r="U329" s="613"/>
      <c r="V329" s="612">
        <f t="shared" si="4"/>
        <v>0</v>
      </c>
      <c r="W329" s="620"/>
      <c r="X329" s="742"/>
      <c r="Y329" s="742"/>
      <c r="Z329" s="742"/>
      <c r="AA329" s="742"/>
      <c r="AB329" s="742"/>
      <c r="AC329" s="742"/>
      <c r="AD329" s="742"/>
      <c r="AE329" s="742"/>
      <c r="AF329" s="742"/>
      <c r="AG329" s="742"/>
      <c r="AH329" s="742"/>
      <c r="AI329" s="742"/>
      <c r="AJ329" s="742"/>
      <c r="AK329" s="742"/>
      <c r="AL329" s="742"/>
      <c r="AM329" s="742"/>
    </row>
    <row r="330" ht="13.5" customHeight="1">
      <c r="A330" s="604" t="b">
        <v>0</v>
      </c>
      <c r="B330" s="475"/>
      <c r="C330" s="475"/>
      <c r="D330" s="492"/>
      <c r="E330" s="492"/>
      <c r="F330" s="632"/>
      <c r="G330" s="617"/>
      <c r="H330" s="492"/>
      <c r="I330" s="492"/>
      <c r="J330" s="657"/>
      <c r="K330" s="618"/>
      <c r="L330" s="622"/>
      <c r="M330" s="613"/>
      <c r="N330" s="613"/>
      <c r="O330" s="610"/>
      <c r="P330" s="610"/>
      <c r="Q330" s="612">
        <f t="shared" si="1"/>
        <v>0</v>
      </c>
      <c r="R330" s="613"/>
      <c r="S330" s="612">
        <f t="shared" si="2"/>
        <v>0</v>
      </c>
      <c r="T330" s="612">
        <f t="shared" si="3"/>
        <v>0</v>
      </c>
      <c r="U330" s="613"/>
      <c r="V330" s="612">
        <f t="shared" si="4"/>
        <v>0</v>
      </c>
      <c r="W330" s="620"/>
      <c r="X330" s="742"/>
      <c r="Y330" s="742"/>
      <c r="Z330" s="742"/>
      <c r="AA330" s="742"/>
      <c r="AB330" s="742"/>
      <c r="AC330" s="742"/>
      <c r="AD330" s="742"/>
      <c r="AE330" s="742"/>
      <c r="AF330" s="742"/>
      <c r="AG330" s="742"/>
      <c r="AH330" s="742"/>
      <c r="AI330" s="742"/>
      <c r="AJ330" s="742"/>
      <c r="AK330" s="742"/>
      <c r="AL330" s="742"/>
      <c r="AM330" s="742"/>
    </row>
    <row r="331" ht="13.5" customHeight="1">
      <c r="A331" s="604" t="b">
        <v>0</v>
      </c>
      <c r="B331" s="475"/>
      <c r="C331" s="475"/>
      <c r="D331" s="492"/>
      <c r="E331" s="492"/>
      <c r="F331" s="632"/>
      <c r="G331" s="617"/>
      <c r="H331" s="492"/>
      <c r="I331" s="492"/>
      <c r="J331" s="657"/>
      <c r="K331" s="618"/>
      <c r="L331" s="622"/>
      <c r="M331" s="613"/>
      <c r="N331" s="613"/>
      <c r="O331" s="610"/>
      <c r="P331" s="610"/>
      <c r="Q331" s="612">
        <f t="shared" si="1"/>
        <v>0</v>
      </c>
      <c r="R331" s="613"/>
      <c r="S331" s="612">
        <f t="shared" si="2"/>
        <v>0</v>
      </c>
      <c r="T331" s="612">
        <f t="shared" si="3"/>
        <v>0</v>
      </c>
      <c r="U331" s="613"/>
      <c r="V331" s="612">
        <f t="shared" si="4"/>
        <v>0</v>
      </c>
      <c r="W331" s="620"/>
      <c r="X331" s="742"/>
      <c r="Y331" s="742"/>
      <c r="Z331" s="742"/>
      <c r="AA331" s="742"/>
      <c r="AB331" s="742"/>
      <c r="AC331" s="742"/>
      <c r="AD331" s="742"/>
      <c r="AE331" s="742"/>
      <c r="AF331" s="742"/>
      <c r="AG331" s="742"/>
      <c r="AH331" s="742"/>
      <c r="AI331" s="742"/>
      <c r="AJ331" s="742"/>
      <c r="AK331" s="742"/>
      <c r="AL331" s="742"/>
      <c r="AM331" s="742"/>
    </row>
    <row r="332" ht="13.5" customHeight="1">
      <c r="A332" s="604" t="b">
        <v>0</v>
      </c>
      <c r="B332" s="475"/>
      <c r="C332" s="475"/>
      <c r="D332" s="492"/>
      <c r="E332" s="492"/>
      <c r="F332" s="632"/>
      <c r="G332" s="617"/>
      <c r="H332" s="492"/>
      <c r="I332" s="492"/>
      <c r="J332" s="657"/>
      <c r="K332" s="618"/>
      <c r="L332" s="622"/>
      <c r="M332" s="613"/>
      <c r="N332" s="613"/>
      <c r="O332" s="610"/>
      <c r="P332" s="610"/>
      <c r="Q332" s="612">
        <f t="shared" si="1"/>
        <v>0</v>
      </c>
      <c r="R332" s="613"/>
      <c r="S332" s="612">
        <f t="shared" si="2"/>
        <v>0</v>
      </c>
      <c r="T332" s="612">
        <f t="shared" si="3"/>
        <v>0</v>
      </c>
      <c r="U332" s="613"/>
      <c r="V332" s="612">
        <f t="shared" si="4"/>
        <v>0</v>
      </c>
      <c r="W332" s="620"/>
      <c r="X332" s="742"/>
      <c r="Y332" s="742"/>
      <c r="Z332" s="742"/>
      <c r="AA332" s="742"/>
      <c r="AB332" s="742"/>
      <c r="AC332" s="742"/>
      <c r="AD332" s="742"/>
      <c r="AE332" s="742"/>
      <c r="AF332" s="742"/>
      <c r="AG332" s="742"/>
      <c r="AH332" s="742"/>
      <c r="AI332" s="742"/>
      <c r="AJ332" s="742"/>
      <c r="AK332" s="742"/>
      <c r="AL332" s="742"/>
      <c r="AM332" s="742"/>
    </row>
    <row r="333" ht="13.5" customHeight="1">
      <c r="A333" s="604" t="b">
        <v>0</v>
      </c>
      <c r="B333" s="475"/>
      <c r="C333" s="475"/>
      <c r="D333" s="492"/>
      <c r="E333" s="492"/>
      <c r="F333" s="606"/>
      <c r="G333" s="617"/>
      <c r="H333" s="492"/>
      <c r="I333" s="492"/>
      <c r="J333" s="657"/>
      <c r="K333" s="618"/>
      <c r="L333" s="622"/>
      <c r="M333" s="613"/>
      <c r="N333" s="613"/>
      <c r="O333" s="610"/>
      <c r="P333" s="610"/>
      <c r="Q333" s="612">
        <f t="shared" si="1"/>
        <v>0</v>
      </c>
      <c r="R333" s="613"/>
      <c r="S333" s="612">
        <f t="shared" si="2"/>
        <v>0</v>
      </c>
      <c r="T333" s="612">
        <f t="shared" si="3"/>
        <v>0</v>
      </c>
      <c r="U333" s="613"/>
      <c r="V333" s="612">
        <f t="shared" si="4"/>
        <v>0</v>
      </c>
      <c r="W333" s="620"/>
      <c r="X333" s="742"/>
      <c r="Y333" s="742"/>
      <c r="Z333" s="742"/>
      <c r="AA333" s="742"/>
      <c r="AB333" s="742"/>
      <c r="AC333" s="742"/>
      <c r="AD333" s="742"/>
      <c r="AE333" s="742"/>
      <c r="AF333" s="742"/>
      <c r="AG333" s="742"/>
      <c r="AH333" s="742"/>
      <c r="AI333" s="742"/>
      <c r="AJ333" s="742"/>
      <c r="AK333" s="742"/>
      <c r="AL333" s="742"/>
      <c r="AM333" s="742"/>
    </row>
    <row r="334" ht="13.5" customHeight="1">
      <c r="A334" s="604" t="b">
        <v>0</v>
      </c>
      <c r="B334" s="475"/>
      <c r="C334" s="475"/>
      <c r="D334" s="492"/>
      <c r="E334" s="492"/>
      <c r="F334" s="606"/>
      <c r="G334" s="617"/>
      <c r="H334" s="492"/>
      <c r="I334" s="492"/>
      <c r="J334" s="657"/>
      <c r="K334" s="618"/>
      <c r="L334" s="622"/>
      <c r="M334" s="613"/>
      <c r="N334" s="613"/>
      <c r="O334" s="610"/>
      <c r="P334" s="610"/>
      <c r="Q334" s="612">
        <f t="shared" si="1"/>
        <v>0</v>
      </c>
      <c r="R334" s="613"/>
      <c r="S334" s="612">
        <f t="shared" si="2"/>
        <v>0</v>
      </c>
      <c r="T334" s="612">
        <f t="shared" si="3"/>
        <v>0</v>
      </c>
      <c r="U334" s="613"/>
      <c r="V334" s="612">
        <f t="shared" si="4"/>
        <v>0</v>
      </c>
      <c r="W334" s="620"/>
      <c r="X334" s="742"/>
      <c r="Y334" s="742"/>
      <c r="Z334" s="742"/>
      <c r="AA334" s="742"/>
      <c r="AB334" s="742"/>
      <c r="AC334" s="742"/>
      <c r="AD334" s="742"/>
      <c r="AE334" s="742"/>
      <c r="AF334" s="742"/>
      <c r="AG334" s="742"/>
      <c r="AH334" s="742"/>
      <c r="AI334" s="742"/>
      <c r="AJ334" s="742"/>
      <c r="AK334" s="742"/>
      <c r="AL334" s="742"/>
      <c r="AM334" s="742"/>
    </row>
    <row r="335" ht="13.5" customHeight="1">
      <c r="A335" s="604" t="b">
        <v>0</v>
      </c>
      <c r="B335" s="475"/>
      <c r="C335" s="475"/>
      <c r="D335" s="492"/>
      <c r="E335" s="492"/>
      <c r="F335" s="606"/>
      <c r="G335" s="617"/>
      <c r="H335" s="492"/>
      <c r="I335" s="492"/>
      <c r="J335" s="657"/>
      <c r="K335" s="618"/>
      <c r="L335" s="622"/>
      <c r="M335" s="613"/>
      <c r="N335" s="613"/>
      <c r="O335" s="610"/>
      <c r="P335" s="610"/>
      <c r="Q335" s="612">
        <f t="shared" si="1"/>
        <v>0</v>
      </c>
      <c r="R335" s="613"/>
      <c r="S335" s="612">
        <f t="shared" si="2"/>
        <v>0</v>
      </c>
      <c r="T335" s="612">
        <f t="shared" si="3"/>
        <v>0</v>
      </c>
      <c r="U335" s="613"/>
      <c r="V335" s="612">
        <f t="shared" si="4"/>
        <v>0</v>
      </c>
      <c r="W335" s="620"/>
      <c r="X335" s="742"/>
      <c r="Y335" s="742"/>
      <c r="Z335" s="742"/>
      <c r="AA335" s="742"/>
      <c r="AB335" s="742"/>
      <c r="AC335" s="742"/>
      <c r="AD335" s="742"/>
      <c r="AE335" s="742"/>
      <c r="AF335" s="742"/>
      <c r="AG335" s="742"/>
      <c r="AH335" s="742"/>
      <c r="AI335" s="742"/>
      <c r="AJ335" s="742"/>
      <c r="AK335" s="742"/>
      <c r="AL335" s="742"/>
      <c r="AM335" s="742"/>
    </row>
    <row r="336" ht="13.5" customHeight="1">
      <c r="A336" s="604" t="b">
        <v>0</v>
      </c>
      <c r="B336" s="475"/>
      <c r="C336" s="475"/>
      <c r="D336" s="492"/>
      <c r="E336" s="492"/>
      <c r="F336" s="606"/>
      <c r="G336" s="617"/>
      <c r="H336" s="492"/>
      <c r="I336" s="492"/>
      <c r="J336" s="657"/>
      <c r="K336" s="618"/>
      <c r="L336" s="622"/>
      <c r="M336" s="613"/>
      <c r="N336" s="613"/>
      <c r="O336" s="610"/>
      <c r="P336" s="610"/>
      <c r="Q336" s="612">
        <f t="shared" si="1"/>
        <v>0</v>
      </c>
      <c r="R336" s="613"/>
      <c r="S336" s="612">
        <f t="shared" si="2"/>
        <v>0</v>
      </c>
      <c r="T336" s="612">
        <f t="shared" si="3"/>
        <v>0</v>
      </c>
      <c r="U336" s="613"/>
      <c r="V336" s="612">
        <f t="shared" si="4"/>
        <v>0</v>
      </c>
      <c r="W336" s="620"/>
      <c r="X336" s="742"/>
      <c r="Y336" s="742"/>
      <c r="Z336" s="742"/>
      <c r="AA336" s="742"/>
      <c r="AB336" s="742"/>
      <c r="AC336" s="742"/>
      <c r="AD336" s="742"/>
      <c r="AE336" s="742"/>
      <c r="AF336" s="742"/>
      <c r="AG336" s="742"/>
      <c r="AH336" s="742"/>
      <c r="AI336" s="742"/>
      <c r="AJ336" s="742"/>
      <c r="AK336" s="742"/>
      <c r="AL336" s="742"/>
      <c r="AM336" s="742"/>
    </row>
    <row r="337" ht="13.5" customHeight="1">
      <c r="A337" s="604" t="b">
        <v>0</v>
      </c>
      <c r="B337" s="475"/>
      <c r="C337" s="475"/>
      <c r="D337" s="492"/>
      <c r="E337" s="492"/>
      <c r="F337" s="606"/>
      <c r="G337" s="617"/>
      <c r="H337" s="492"/>
      <c r="I337" s="492"/>
      <c r="J337" s="657"/>
      <c r="K337" s="618"/>
      <c r="L337" s="622"/>
      <c r="M337" s="613"/>
      <c r="N337" s="613"/>
      <c r="O337" s="610"/>
      <c r="P337" s="610"/>
      <c r="Q337" s="612">
        <f t="shared" si="1"/>
        <v>0</v>
      </c>
      <c r="R337" s="613"/>
      <c r="S337" s="612">
        <f t="shared" si="2"/>
        <v>0</v>
      </c>
      <c r="T337" s="612">
        <f t="shared" si="3"/>
        <v>0</v>
      </c>
      <c r="U337" s="613"/>
      <c r="V337" s="612">
        <f t="shared" si="4"/>
        <v>0</v>
      </c>
      <c r="W337" s="620"/>
      <c r="X337" s="742"/>
      <c r="Y337" s="742"/>
      <c r="Z337" s="742"/>
      <c r="AA337" s="742"/>
      <c r="AB337" s="742"/>
      <c r="AC337" s="742"/>
      <c r="AD337" s="742"/>
      <c r="AE337" s="742"/>
      <c r="AF337" s="742"/>
      <c r="AG337" s="742"/>
      <c r="AH337" s="742"/>
      <c r="AI337" s="742"/>
      <c r="AJ337" s="742"/>
      <c r="AK337" s="742"/>
      <c r="AL337" s="742"/>
      <c r="AM337" s="742"/>
    </row>
    <row r="338" ht="13.5" customHeight="1">
      <c r="A338" s="604" t="b">
        <v>0</v>
      </c>
      <c r="B338" s="475"/>
      <c r="C338" s="475"/>
      <c r="D338" s="492"/>
      <c r="E338" s="492"/>
      <c r="F338" s="606"/>
      <c r="G338" s="617"/>
      <c r="H338" s="492"/>
      <c r="I338" s="492"/>
      <c r="J338" s="657"/>
      <c r="K338" s="618"/>
      <c r="L338" s="622"/>
      <c r="M338" s="613"/>
      <c r="N338" s="613"/>
      <c r="O338" s="610"/>
      <c r="P338" s="610"/>
      <c r="Q338" s="612">
        <f t="shared" si="1"/>
        <v>0</v>
      </c>
      <c r="R338" s="613"/>
      <c r="S338" s="612">
        <f t="shared" si="2"/>
        <v>0</v>
      </c>
      <c r="T338" s="612">
        <f t="shared" si="3"/>
        <v>0</v>
      </c>
      <c r="U338" s="613"/>
      <c r="V338" s="612">
        <f t="shared" si="4"/>
        <v>0</v>
      </c>
      <c r="W338" s="620"/>
      <c r="X338" s="742"/>
      <c r="Y338" s="742"/>
      <c r="Z338" s="742"/>
      <c r="AA338" s="742"/>
      <c r="AB338" s="742"/>
      <c r="AC338" s="742"/>
      <c r="AD338" s="742"/>
      <c r="AE338" s="742"/>
      <c r="AF338" s="742"/>
      <c r="AG338" s="742"/>
      <c r="AH338" s="742"/>
      <c r="AI338" s="742"/>
      <c r="AJ338" s="742"/>
      <c r="AK338" s="742"/>
      <c r="AL338" s="742"/>
      <c r="AM338" s="742"/>
    </row>
    <row r="339" ht="13.5" customHeight="1">
      <c r="A339" s="604" t="b">
        <v>0</v>
      </c>
      <c r="B339" s="475"/>
      <c r="C339" s="475"/>
      <c r="D339" s="492"/>
      <c r="E339" s="492"/>
      <c r="F339" s="606"/>
      <c r="G339" s="617"/>
      <c r="H339" s="492"/>
      <c r="I339" s="492"/>
      <c r="J339" s="657"/>
      <c r="K339" s="618"/>
      <c r="L339" s="622"/>
      <c r="M339" s="613"/>
      <c r="N339" s="613"/>
      <c r="O339" s="610"/>
      <c r="P339" s="610"/>
      <c r="Q339" s="612">
        <f t="shared" si="1"/>
        <v>0</v>
      </c>
      <c r="R339" s="613"/>
      <c r="S339" s="612">
        <f t="shared" si="2"/>
        <v>0</v>
      </c>
      <c r="T339" s="612">
        <f t="shared" si="3"/>
        <v>0</v>
      </c>
      <c r="U339" s="613"/>
      <c r="V339" s="612">
        <f t="shared" si="4"/>
        <v>0</v>
      </c>
      <c r="W339" s="620"/>
      <c r="X339" s="742"/>
      <c r="Y339" s="742"/>
      <c r="Z339" s="742"/>
      <c r="AA339" s="742"/>
      <c r="AB339" s="742"/>
      <c r="AC339" s="742"/>
      <c r="AD339" s="742"/>
      <c r="AE339" s="742"/>
      <c r="AF339" s="742"/>
      <c r="AG339" s="742"/>
      <c r="AH339" s="742"/>
      <c r="AI339" s="742"/>
      <c r="AJ339" s="742"/>
      <c r="AK339" s="742"/>
      <c r="AL339" s="742"/>
      <c r="AM339" s="742"/>
    </row>
    <row r="340" ht="13.5" customHeight="1">
      <c r="A340" s="604" t="b">
        <v>0</v>
      </c>
      <c r="B340" s="475"/>
      <c r="C340" s="475"/>
      <c r="D340" s="492"/>
      <c r="E340" s="492"/>
      <c r="F340" s="606"/>
      <c r="G340" s="617"/>
      <c r="H340" s="492"/>
      <c r="I340" s="492"/>
      <c r="J340" s="657"/>
      <c r="K340" s="618"/>
      <c r="L340" s="622"/>
      <c r="M340" s="613"/>
      <c r="N340" s="613"/>
      <c r="O340" s="610"/>
      <c r="P340" s="610"/>
      <c r="Q340" s="612">
        <f t="shared" si="1"/>
        <v>0</v>
      </c>
      <c r="R340" s="613"/>
      <c r="S340" s="612">
        <f t="shared" si="2"/>
        <v>0</v>
      </c>
      <c r="T340" s="612">
        <f t="shared" si="3"/>
        <v>0</v>
      </c>
      <c r="U340" s="613"/>
      <c r="V340" s="612">
        <f t="shared" si="4"/>
        <v>0</v>
      </c>
      <c r="W340" s="620"/>
      <c r="X340" s="742"/>
      <c r="Y340" s="742"/>
      <c r="Z340" s="742"/>
      <c r="AA340" s="742"/>
      <c r="AB340" s="742"/>
      <c r="AC340" s="742"/>
      <c r="AD340" s="742"/>
      <c r="AE340" s="742"/>
      <c r="AF340" s="742"/>
      <c r="AG340" s="742"/>
      <c r="AH340" s="742"/>
      <c r="AI340" s="742"/>
      <c r="AJ340" s="742"/>
      <c r="AK340" s="742"/>
      <c r="AL340" s="742"/>
      <c r="AM340" s="742"/>
    </row>
    <row r="341" ht="13.5" customHeight="1">
      <c r="A341" s="604" t="b">
        <v>0</v>
      </c>
      <c r="B341" s="475"/>
      <c r="C341" s="475"/>
      <c r="D341" s="492"/>
      <c r="E341" s="492"/>
      <c r="F341" s="606"/>
      <c r="G341" s="617"/>
      <c r="H341" s="492"/>
      <c r="I341" s="492"/>
      <c r="J341" s="657"/>
      <c r="K341" s="618"/>
      <c r="L341" s="622"/>
      <c r="M341" s="613"/>
      <c r="N341" s="613"/>
      <c r="O341" s="610"/>
      <c r="P341" s="610"/>
      <c r="Q341" s="612">
        <f t="shared" si="1"/>
        <v>0</v>
      </c>
      <c r="R341" s="613"/>
      <c r="S341" s="612">
        <f t="shared" si="2"/>
        <v>0</v>
      </c>
      <c r="T341" s="612">
        <f t="shared" si="3"/>
        <v>0</v>
      </c>
      <c r="U341" s="613"/>
      <c r="V341" s="612">
        <f t="shared" si="4"/>
        <v>0</v>
      </c>
      <c r="W341" s="620"/>
      <c r="X341" s="742"/>
      <c r="Y341" s="742"/>
      <c r="Z341" s="742"/>
      <c r="AA341" s="742"/>
      <c r="AB341" s="742"/>
      <c r="AC341" s="742"/>
      <c r="AD341" s="742"/>
      <c r="AE341" s="742"/>
      <c r="AF341" s="742"/>
      <c r="AG341" s="742"/>
      <c r="AH341" s="742"/>
      <c r="AI341" s="742"/>
      <c r="AJ341" s="742"/>
      <c r="AK341" s="742"/>
      <c r="AL341" s="742"/>
      <c r="AM341" s="742"/>
    </row>
    <row r="342" ht="13.5" customHeight="1">
      <c r="A342" s="604" t="b">
        <v>0</v>
      </c>
      <c r="B342" s="475"/>
      <c r="C342" s="475"/>
      <c r="D342" s="492"/>
      <c r="E342" s="492"/>
      <c r="F342" s="606"/>
      <c r="G342" s="617"/>
      <c r="H342" s="492"/>
      <c r="I342" s="492"/>
      <c r="J342" s="657"/>
      <c r="K342" s="618"/>
      <c r="L342" s="622"/>
      <c r="M342" s="613"/>
      <c r="N342" s="613"/>
      <c r="O342" s="610"/>
      <c r="P342" s="610"/>
      <c r="Q342" s="612">
        <f t="shared" si="1"/>
        <v>0</v>
      </c>
      <c r="R342" s="613"/>
      <c r="S342" s="612">
        <f t="shared" si="2"/>
        <v>0</v>
      </c>
      <c r="T342" s="612">
        <f t="shared" si="3"/>
        <v>0</v>
      </c>
      <c r="U342" s="613"/>
      <c r="V342" s="612">
        <f t="shared" si="4"/>
        <v>0</v>
      </c>
      <c r="W342" s="620"/>
      <c r="X342" s="742"/>
      <c r="Y342" s="742"/>
      <c r="Z342" s="742"/>
      <c r="AA342" s="742"/>
      <c r="AB342" s="742"/>
      <c r="AC342" s="742"/>
      <c r="AD342" s="742"/>
      <c r="AE342" s="742"/>
      <c r="AF342" s="742"/>
      <c r="AG342" s="742"/>
      <c r="AH342" s="742"/>
      <c r="AI342" s="742"/>
      <c r="AJ342" s="742"/>
      <c r="AK342" s="742"/>
      <c r="AL342" s="742"/>
      <c r="AM342" s="742"/>
    </row>
    <row r="343" ht="13.5" customHeight="1">
      <c r="A343" s="604" t="b">
        <v>0</v>
      </c>
      <c r="B343" s="475"/>
      <c r="C343" s="475"/>
      <c r="D343" s="492"/>
      <c r="E343" s="492"/>
      <c r="F343" s="606"/>
      <c r="G343" s="617"/>
      <c r="H343" s="492"/>
      <c r="I343" s="492"/>
      <c r="J343" s="657"/>
      <c r="K343" s="618"/>
      <c r="L343" s="622"/>
      <c r="M343" s="613"/>
      <c r="N343" s="613"/>
      <c r="O343" s="610"/>
      <c r="P343" s="610"/>
      <c r="Q343" s="612">
        <f t="shared" si="1"/>
        <v>0</v>
      </c>
      <c r="R343" s="613"/>
      <c r="S343" s="612">
        <f t="shared" si="2"/>
        <v>0</v>
      </c>
      <c r="T343" s="612">
        <f t="shared" si="3"/>
        <v>0</v>
      </c>
      <c r="U343" s="613"/>
      <c r="V343" s="612">
        <f t="shared" si="4"/>
        <v>0</v>
      </c>
      <c r="W343" s="620"/>
      <c r="X343" s="742"/>
      <c r="Y343" s="742"/>
      <c r="Z343" s="742"/>
      <c r="AA343" s="742"/>
      <c r="AB343" s="742"/>
      <c r="AC343" s="742"/>
      <c r="AD343" s="742"/>
      <c r="AE343" s="742"/>
      <c r="AF343" s="742"/>
      <c r="AG343" s="742"/>
      <c r="AH343" s="742"/>
      <c r="AI343" s="742"/>
      <c r="AJ343" s="742"/>
      <c r="AK343" s="742"/>
      <c r="AL343" s="742"/>
      <c r="AM343" s="742"/>
    </row>
    <row r="344" ht="13.5" customHeight="1">
      <c r="A344" s="604" t="b">
        <v>0</v>
      </c>
      <c r="B344" s="475"/>
      <c r="C344" s="475"/>
      <c r="D344" s="492"/>
      <c r="E344" s="492"/>
      <c r="F344" s="606"/>
      <c r="G344" s="617"/>
      <c r="H344" s="492"/>
      <c r="I344" s="492"/>
      <c r="J344" s="657"/>
      <c r="K344" s="618"/>
      <c r="L344" s="622"/>
      <c r="M344" s="613"/>
      <c r="N344" s="613"/>
      <c r="O344" s="610"/>
      <c r="P344" s="610"/>
      <c r="Q344" s="612">
        <f t="shared" si="1"/>
        <v>0</v>
      </c>
      <c r="R344" s="613"/>
      <c r="S344" s="612">
        <f t="shared" si="2"/>
        <v>0</v>
      </c>
      <c r="T344" s="612">
        <f t="shared" si="3"/>
        <v>0</v>
      </c>
      <c r="U344" s="613"/>
      <c r="V344" s="612">
        <f t="shared" si="4"/>
        <v>0</v>
      </c>
      <c r="W344" s="620"/>
      <c r="X344" s="742"/>
      <c r="Y344" s="742"/>
      <c r="Z344" s="742"/>
      <c r="AA344" s="742"/>
      <c r="AB344" s="742"/>
      <c r="AC344" s="742"/>
      <c r="AD344" s="742"/>
      <c r="AE344" s="742"/>
      <c r="AF344" s="742"/>
      <c r="AG344" s="742"/>
      <c r="AH344" s="742"/>
      <c r="AI344" s="742"/>
      <c r="AJ344" s="742"/>
      <c r="AK344" s="742"/>
      <c r="AL344" s="742"/>
      <c r="AM344" s="742"/>
    </row>
    <row r="345" ht="13.5" customHeight="1">
      <c r="A345" s="604" t="b">
        <v>0</v>
      </c>
      <c r="B345" s="475"/>
      <c r="C345" s="475"/>
      <c r="D345" s="492"/>
      <c r="E345" s="492"/>
      <c r="F345" s="606"/>
      <c r="G345" s="617"/>
      <c r="H345" s="492"/>
      <c r="I345" s="492"/>
      <c r="J345" s="657"/>
      <c r="K345" s="618"/>
      <c r="L345" s="622"/>
      <c r="M345" s="613"/>
      <c r="N345" s="613"/>
      <c r="O345" s="610"/>
      <c r="P345" s="610"/>
      <c r="Q345" s="612">
        <f t="shared" si="1"/>
        <v>0</v>
      </c>
      <c r="R345" s="613"/>
      <c r="S345" s="612">
        <f t="shared" si="2"/>
        <v>0</v>
      </c>
      <c r="T345" s="612">
        <f t="shared" si="3"/>
        <v>0</v>
      </c>
      <c r="U345" s="613"/>
      <c r="V345" s="612">
        <f t="shared" si="4"/>
        <v>0</v>
      </c>
      <c r="W345" s="620"/>
      <c r="X345" s="742"/>
      <c r="Y345" s="742"/>
      <c r="Z345" s="742"/>
      <c r="AA345" s="742"/>
      <c r="AB345" s="742"/>
      <c r="AC345" s="742"/>
      <c r="AD345" s="742"/>
      <c r="AE345" s="742"/>
      <c r="AF345" s="742"/>
      <c r="AG345" s="742"/>
      <c r="AH345" s="742"/>
      <c r="AI345" s="742"/>
      <c r="AJ345" s="742"/>
      <c r="AK345" s="742"/>
      <c r="AL345" s="742"/>
      <c r="AM345" s="742"/>
    </row>
    <row r="346" ht="13.5" customHeight="1">
      <c r="A346" s="604" t="b">
        <v>0</v>
      </c>
      <c r="B346" s="475"/>
      <c r="C346" s="475"/>
      <c r="D346" s="492"/>
      <c r="E346" s="492"/>
      <c r="F346" s="606"/>
      <c r="G346" s="617"/>
      <c r="H346" s="492"/>
      <c r="I346" s="492"/>
      <c r="J346" s="657"/>
      <c r="K346" s="618"/>
      <c r="L346" s="622"/>
      <c r="M346" s="613"/>
      <c r="N346" s="613"/>
      <c r="O346" s="610"/>
      <c r="P346" s="610"/>
      <c r="Q346" s="612">
        <f t="shared" si="1"/>
        <v>0</v>
      </c>
      <c r="R346" s="613"/>
      <c r="S346" s="612">
        <f t="shared" si="2"/>
        <v>0</v>
      </c>
      <c r="T346" s="612">
        <f t="shared" si="3"/>
        <v>0</v>
      </c>
      <c r="U346" s="613"/>
      <c r="V346" s="612">
        <f t="shared" si="4"/>
        <v>0</v>
      </c>
      <c r="W346" s="620"/>
      <c r="X346" s="742"/>
      <c r="Y346" s="742"/>
      <c r="Z346" s="742"/>
      <c r="AA346" s="742"/>
      <c r="AB346" s="742"/>
      <c r="AC346" s="742"/>
      <c r="AD346" s="742"/>
      <c r="AE346" s="742"/>
      <c r="AF346" s="742"/>
      <c r="AG346" s="742"/>
      <c r="AH346" s="742"/>
      <c r="AI346" s="742"/>
      <c r="AJ346" s="742"/>
      <c r="AK346" s="742"/>
      <c r="AL346" s="742"/>
      <c r="AM346" s="742"/>
    </row>
    <row r="347" ht="13.5" customHeight="1">
      <c r="A347" s="604" t="b">
        <v>0</v>
      </c>
      <c r="B347" s="475"/>
      <c r="C347" s="475"/>
      <c r="D347" s="492"/>
      <c r="E347" s="492"/>
      <c r="F347" s="606"/>
      <c r="G347" s="617"/>
      <c r="H347" s="492"/>
      <c r="I347" s="492"/>
      <c r="J347" s="657"/>
      <c r="K347" s="618"/>
      <c r="L347" s="622"/>
      <c r="M347" s="613"/>
      <c r="N347" s="613"/>
      <c r="O347" s="610"/>
      <c r="P347" s="610"/>
      <c r="Q347" s="612">
        <f t="shared" si="1"/>
        <v>0</v>
      </c>
      <c r="R347" s="613"/>
      <c r="S347" s="612">
        <f t="shared" si="2"/>
        <v>0</v>
      </c>
      <c r="T347" s="612">
        <f t="shared" si="3"/>
        <v>0</v>
      </c>
      <c r="U347" s="613"/>
      <c r="V347" s="612">
        <f t="shared" si="4"/>
        <v>0</v>
      </c>
      <c r="W347" s="620"/>
      <c r="X347" s="742"/>
      <c r="Y347" s="742"/>
      <c r="Z347" s="742"/>
      <c r="AA347" s="742"/>
      <c r="AB347" s="742"/>
      <c r="AC347" s="742"/>
      <c r="AD347" s="742"/>
      <c r="AE347" s="742"/>
      <c r="AF347" s="742"/>
      <c r="AG347" s="742"/>
      <c r="AH347" s="742"/>
      <c r="AI347" s="742"/>
      <c r="AJ347" s="742"/>
      <c r="AK347" s="742"/>
      <c r="AL347" s="742"/>
      <c r="AM347" s="742"/>
    </row>
    <row r="348" ht="13.5" customHeight="1">
      <c r="A348" s="604" t="b">
        <v>0</v>
      </c>
      <c r="B348" s="475"/>
      <c r="C348" s="475"/>
      <c r="D348" s="492"/>
      <c r="E348" s="492"/>
      <c r="F348" s="606"/>
      <c r="G348" s="617"/>
      <c r="H348" s="492"/>
      <c r="I348" s="492"/>
      <c r="J348" s="657"/>
      <c r="K348" s="618"/>
      <c r="L348" s="622"/>
      <c r="M348" s="613"/>
      <c r="N348" s="613"/>
      <c r="O348" s="610"/>
      <c r="P348" s="610"/>
      <c r="Q348" s="612">
        <f t="shared" si="1"/>
        <v>0</v>
      </c>
      <c r="R348" s="613"/>
      <c r="S348" s="612">
        <f t="shared" si="2"/>
        <v>0</v>
      </c>
      <c r="T348" s="612">
        <f t="shared" si="3"/>
        <v>0</v>
      </c>
      <c r="U348" s="613"/>
      <c r="V348" s="612">
        <f t="shared" si="4"/>
        <v>0</v>
      </c>
      <c r="W348" s="620"/>
      <c r="X348" s="742"/>
      <c r="Y348" s="742"/>
      <c r="Z348" s="742"/>
      <c r="AA348" s="742"/>
      <c r="AB348" s="742"/>
      <c r="AC348" s="742"/>
      <c r="AD348" s="742"/>
      <c r="AE348" s="742"/>
      <c r="AF348" s="742"/>
      <c r="AG348" s="742"/>
      <c r="AH348" s="742"/>
      <c r="AI348" s="742"/>
      <c r="AJ348" s="742"/>
      <c r="AK348" s="742"/>
      <c r="AL348" s="742"/>
      <c r="AM348" s="742"/>
    </row>
    <row r="349" ht="13.5" customHeight="1">
      <c r="A349" s="604" t="b">
        <v>0</v>
      </c>
      <c r="B349" s="475"/>
      <c r="C349" s="475"/>
      <c r="D349" s="492"/>
      <c r="E349" s="492"/>
      <c r="F349" s="606"/>
      <c r="G349" s="617"/>
      <c r="H349" s="492"/>
      <c r="I349" s="492"/>
      <c r="J349" s="657"/>
      <c r="K349" s="618"/>
      <c r="L349" s="622"/>
      <c r="M349" s="613"/>
      <c r="N349" s="613"/>
      <c r="O349" s="610"/>
      <c r="P349" s="610"/>
      <c r="Q349" s="612">
        <f t="shared" si="1"/>
        <v>0</v>
      </c>
      <c r="R349" s="613"/>
      <c r="S349" s="612">
        <f t="shared" si="2"/>
        <v>0</v>
      </c>
      <c r="T349" s="612">
        <f t="shared" si="3"/>
        <v>0</v>
      </c>
      <c r="U349" s="613"/>
      <c r="V349" s="612">
        <f t="shared" si="4"/>
        <v>0</v>
      </c>
      <c r="W349" s="620"/>
      <c r="X349" s="742"/>
      <c r="Y349" s="742"/>
      <c r="Z349" s="742"/>
      <c r="AA349" s="742"/>
      <c r="AB349" s="742"/>
      <c r="AC349" s="742"/>
      <c r="AD349" s="742"/>
      <c r="AE349" s="742"/>
      <c r="AF349" s="742"/>
      <c r="AG349" s="742"/>
      <c r="AH349" s="742"/>
      <c r="AI349" s="742"/>
      <c r="AJ349" s="742"/>
      <c r="AK349" s="742"/>
      <c r="AL349" s="742"/>
      <c r="AM349" s="742"/>
    </row>
    <row r="350" ht="13.5" customHeight="1">
      <c r="A350" s="604" t="b">
        <v>0</v>
      </c>
      <c r="B350" s="475"/>
      <c r="C350" s="475"/>
      <c r="D350" s="492"/>
      <c r="E350" s="492"/>
      <c r="F350" s="606"/>
      <c r="G350" s="617"/>
      <c r="H350" s="492"/>
      <c r="I350" s="492"/>
      <c r="J350" s="657"/>
      <c r="K350" s="618"/>
      <c r="L350" s="622"/>
      <c r="M350" s="613"/>
      <c r="N350" s="613"/>
      <c r="O350" s="610"/>
      <c r="P350" s="610"/>
      <c r="Q350" s="612">
        <f t="shared" si="1"/>
        <v>0</v>
      </c>
      <c r="R350" s="613"/>
      <c r="S350" s="612">
        <f t="shared" si="2"/>
        <v>0</v>
      </c>
      <c r="T350" s="612">
        <f t="shared" si="3"/>
        <v>0</v>
      </c>
      <c r="U350" s="613"/>
      <c r="V350" s="612">
        <f t="shared" si="4"/>
        <v>0</v>
      </c>
      <c r="W350" s="620"/>
      <c r="X350" s="742"/>
      <c r="Y350" s="742"/>
      <c r="Z350" s="742"/>
      <c r="AA350" s="742"/>
      <c r="AB350" s="742"/>
      <c r="AC350" s="742"/>
      <c r="AD350" s="742"/>
      <c r="AE350" s="742"/>
      <c r="AF350" s="742"/>
      <c r="AG350" s="742"/>
      <c r="AH350" s="742"/>
      <c r="AI350" s="742"/>
      <c r="AJ350" s="742"/>
      <c r="AK350" s="742"/>
      <c r="AL350" s="742"/>
      <c r="AM350" s="742"/>
    </row>
    <row r="351" ht="13.5" customHeight="1">
      <c r="A351" s="604" t="b">
        <v>0</v>
      </c>
      <c r="B351" s="475"/>
      <c r="C351" s="475"/>
      <c r="D351" s="492"/>
      <c r="E351" s="492"/>
      <c r="F351" s="606"/>
      <c r="G351" s="617"/>
      <c r="H351" s="492"/>
      <c r="I351" s="492"/>
      <c r="J351" s="657"/>
      <c r="K351" s="618"/>
      <c r="L351" s="622"/>
      <c r="M351" s="613"/>
      <c r="N351" s="613"/>
      <c r="O351" s="610"/>
      <c r="P351" s="610"/>
      <c r="Q351" s="612">
        <f t="shared" si="1"/>
        <v>0</v>
      </c>
      <c r="R351" s="613"/>
      <c r="S351" s="612">
        <f t="shared" si="2"/>
        <v>0</v>
      </c>
      <c r="T351" s="612">
        <f t="shared" si="3"/>
        <v>0</v>
      </c>
      <c r="U351" s="613"/>
      <c r="V351" s="612">
        <f t="shared" si="4"/>
        <v>0</v>
      </c>
      <c r="W351" s="620"/>
      <c r="X351" s="742"/>
      <c r="Y351" s="742"/>
      <c r="Z351" s="742"/>
      <c r="AA351" s="742"/>
      <c r="AB351" s="742"/>
      <c r="AC351" s="742"/>
      <c r="AD351" s="742"/>
      <c r="AE351" s="742"/>
      <c r="AF351" s="742"/>
      <c r="AG351" s="742"/>
      <c r="AH351" s="742"/>
      <c r="AI351" s="742"/>
      <c r="AJ351" s="742"/>
      <c r="AK351" s="742"/>
      <c r="AL351" s="742"/>
      <c r="AM351" s="742"/>
    </row>
    <row r="352" ht="13.5" customHeight="1">
      <c r="A352" s="604" t="b">
        <v>0</v>
      </c>
      <c r="B352" s="475"/>
      <c r="C352" s="475"/>
      <c r="D352" s="492"/>
      <c r="E352" s="492"/>
      <c r="F352" s="606"/>
      <c r="G352" s="617"/>
      <c r="H352" s="492"/>
      <c r="I352" s="492"/>
      <c r="J352" s="657"/>
      <c r="K352" s="618"/>
      <c r="L352" s="622"/>
      <c r="M352" s="613"/>
      <c r="N352" s="613"/>
      <c r="O352" s="610"/>
      <c r="P352" s="610"/>
      <c r="Q352" s="612">
        <f t="shared" si="1"/>
        <v>0</v>
      </c>
      <c r="R352" s="613"/>
      <c r="S352" s="612">
        <f t="shared" si="2"/>
        <v>0</v>
      </c>
      <c r="T352" s="612">
        <f t="shared" si="3"/>
        <v>0</v>
      </c>
      <c r="U352" s="613"/>
      <c r="V352" s="612">
        <f t="shared" si="4"/>
        <v>0</v>
      </c>
      <c r="W352" s="620"/>
      <c r="X352" s="742"/>
      <c r="Y352" s="742"/>
      <c r="Z352" s="742"/>
      <c r="AA352" s="742"/>
      <c r="AB352" s="742"/>
      <c r="AC352" s="742"/>
      <c r="AD352" s="742"/>
      <c r="AE352" s="742"/>
      <c r="AF352" s="742"/>
      <c r="AG352" s="742"/>
      <c r="AH352" s="742"/>
      <c r="AI352" s="742"/>
      <c r="AJ352" s="742"/>
      <c r="AK352" s="742"/>
      <c r="AL352" s="742"/>
      <c r="AM352" s="742"/>
    </row>
    <row r="353" ht="13.5" customHeight="1">
      <c r="A353" s="604" t="b">
        <v>0</v>
      </c>
      <c r="B353" s="475"/>
      <c r="C353" s="475"/>
      <c r="D353" s="492"/>
      <c r="E353" s="492"/>
      <c r="F353" s="606"/>
      <c r="G353" s="617"/>
      <c r="H353" s="492"/>
      <c r="I353" s="492"/>
      <c r="J353" s="657"/>
      <c r="K353" s="618"/>
      <c r="L353" s="622"/>
      <c r="M353" s="613"/>
      <c r="N353" s="613"/>
      <c r="O353" s="610"/>
      <c r="P353" s="610"/>
      <c r="Q353" s="612">
        <f t="shared" si="1"/>
        <v>0</v>
      </c>
      <c r="R353" s="613"/>
      <c r="S353" s="612">
        <f t="shared" si="2"/>
        <v>0</v>
      </c>
      <c r="T353" s="612">
        <f t="shared" si="3"/>
        <v>0</v>
      </c>
      <c r="U353" s="613"/>
      <c r="V353" s="612">
        <f t="shared" si="4"/>
        <v>0</v>
      </c>
      <c r="W353" s="620"/>
      <c r="X353" s="742"/>
      <c r="Y353" s="742"/>
      <c r="Z353" s="742"/>
      <c r="AA353" s="742"/>
      <c r="AB353" s="742"/>
      <c r="AC353" s="742"/>
      <c r="AD353" s="742"/>
      <c r="AE353" s="742"/>
      <c r="AF353" s="742"/>
      <c r="AG353" s="742"/>
      <c r="AH353" s="742"/>
      <c r="AI353" s="742"/>
      <c r="AJ353" s="742"/>
      <c r="AK353" s="742"/>
      <c r="AL353" s="742"/>
      <c r="AM353" s="742"/>
    </row>
    <row r="354" ht="13.5" customHeight="1">
      <c r="A354" s="604" t="b">
        <v>0</v>
      </c>
      <c r="B354" s="475"/>
      <c r="C354" s="475"/>
      <c r="D354" s="492"/>
      <c r="E354" s="492"/>
      <c r="F354" s="606"/>
      <c r="G354" s="617"/>
      <c r="H354" s="492"/>
      <c r="I354" s="492"/>
      <c r="J354" s="657"/>
      <c r="K354" s="618"/>
      <c r="L354" s="622"/>
      <c r="M354" s="613"/>
      <c r="N354" s="613"/>
      <c r="O354" s="610"/>
      <c r="P354" s="610"/>
      <c r="Q354" s="612">
        <f t="shared" si="1"/>
        <v>0</v>
      </c>
      <c r="R354" s="613"/>
      <c r="S354" s="612">
        <f t="shared" si="2"/>
        <v>0</v>
      </c>
      <c r="T354" s="612">
        <f t="shared" si="3"/>
        <v>0</v>
      </c>
      <c r="U354" s="613"/>
      <c r="V354" s="612">
        <f t="shared" si="4"/>
        <v>0</v>
      </c>
      <c r="W354" s="620"/>
      <c r="X354" s="742"/>
      <c r="Y354" s="742"/>
      <c r="Z354" s="742"/>
      <c r="AA354" s="742"/>
      <c r="AB354" s="742"/>
      <c r="AC354" s="742"/>
      <c r="AD354" s="742"/>
      <c r="AE354" s="742"/>
      <c r="AF354" s="742"/>
      <c r="AG354" s="742"/>
      <c r="AH354" s="742"/>
      <c r="AI354" s="742"/>
      <c r="AJ354" s="742"/>
      <c r="AK354" s="742"/>
      <c r="AL354" s="742"/>
      <c r="AM354" s="742"/>
    </row>
    <row r="355" ht="13.5" customHeight="1">
      <c r="A355" s="604" t="b">
        <v>0</v>
      </c>
      <c r="B355" s="475"/>
      <c r="C355" s="475"/>
      <c r="D355" s="492"/>
      <c r="E355" s="492"/>
      <c r="F355" s="606"/>
      <c r="G355" s="617"/>
      <c r="H355" s="492"/>
      <c r="I355" s="492"/>
      <c r="J355" s="657"/>
      <c r="K355" s="618"/>
      <c r="L355" s="622"/>
      <c r="M355" s="613"/>
      <c r="N355" s="613"/>
      <c r="O355" s="610"/>
      <c r="P355" s="610"/>
      <c r="Q355" s="612">
        <f t="shared" si="1"/>
        <v>0</v>
      </c>
      <c r="R355" s="613"/>
      <c r="S355" s="612">
        <f t="shared" si="2"/>
        <v>0</v>
      </c>
      <c r="T355" s="612">
        <f t="shared" si="3"/>
        <v>0</v>
      </c>
      <c r="U355" s="613"/>
      <c r="V355" s="612">
        <f t="shared" si="4"/>
        <v>0</v>
      </c>
      <c r="W355" s="620"/>
      <c r="X355" s="742"/>
      <c r="Y355" s="742"/>
      <c r="Z355" s="742"/>
      <c r="AA355" s="742"/>
      <c r="AB355" s="742"/>
      <c r="AC355" s="742"/>
      <c r="AD355" s="742"/>
      <c r="AE355" s="742"/>
      <c r="AF355" s="742"/>
      <c r="AG355" s="742"/>
      <c r="AH355" s="742"/>
      <c r="AI355" s="742"/>
      <c r="AJ355" s="742"/>
      <c r="AK355" s="742"/>
      <c r="AL355" s="742"/>
      <c r="AM355" s="742"/>
    </row>
    <row r="356" ht="13.5" customHeight="1">
      <c r="A356" s="604" t="b">
        <v>0</v>
      </c>
      <c r="B356" s="475"/>
      <c r="C356" s="475"/>
      <c r="D356" s="492"/>
      <c r="E356" s="492"/>
      <c r="F356" s="606"/>
      <c r="G356" s="617"/>
      <c r="H356" s="492"/>
      <c r="I356" s="492"/>
      <c r="J356" s="657"/>
      <c r="K356" s="618"/>
      <c r="L356" s="622"/>
      <c r="M356" s="613"/>
      <c r="N356" s="613"/>
      <c r="O356" s="610"/>
      <c r="P356" s="610"/>
      <c r="Q356" s="612">
        <f t="shared" si="1"/>
        <v>0</v>
      </c>
      <c r="R356" s="613"/>
      <c r="S356" s="612">
        <f t="shared" si="2"/>
        <v>0</v>
      </c>
      <c r="T356" s="612">
        <f t="shared" si="3"/>
        <v>0</v>
      </c>
      <c r="U356" s="613"/>
      <c r="V356" s="612">
        <f t="shared" si="4"/>
        <v>0</v>
      </c>
      <c r="W356" s="620"/>
      <c r="X356" s="742"/>
      <c r="Y356" s="742"/>
      <c r="Z356" s="742"/>
      <c r="AA356" s="742"/>
      <c r="AB356" s="742"/>
      <c r="AC356" s="742"/>
      <c r="AD356" s="742"/>
      <c r="AE356" s="742"/>
      <c r="AF356" s="742"/>
      <c r="AG356" s="742"/>
      <c r="AH356" s="742"/>
      <c r="AI356" s="742"/>
      <c r="AJ356" s="742"/>
      <c r="AK356" s="742"/>
      <c r="AL356" s="742"/>
      <c r="AM356" s="742"/>
    </row>
    <row r="357" ht="13.5" customHeight="1">
      <c r="A357" s="604" t="b">
        <v>0</v>
      </c>
      <c r="B357" s="475"/>
      <c r="C357" s="475"/>
      <c r="D357" s="492"/>
      <c r="E357" s="492"/>
      <c r="F357" s="606"/>
      <c r="G357" s="617"/>
      <c r="H357" s="492"/>
      <c r="I357" s="492"/>
      <c r="J357" s="657"/>
      <c r="K357" s="618"/>
      <c r="L357" s="622"/>
      <c r="M357" s="613"/>
      <c r="N357" s="613"/>
      <c r="O357" s="610"/>
      <c r="P357" s="610"/>
      <c r="Q357" s="612">
        <f t="shared" si="1"/>
        <v>0</v>
      </c>
      <c r="R357" s="613"/>
      <c r="S357" s="612">
        <f t="shared" si="2"/>
        <v>0</v>
      </c>
      <c r="T357" s="612">
        <f t="shared" si="3"/>
        <v>0</v>
      </c>
      <c r="U357" s="613"/>
      <c r="V357" s="612">
        <f t="shared" si="4"/>
        <v>0</v>
      </c>
      <c r="W357" s="620"/>
      <c r="X357" s="742"/>
      <c r="Y357" s="742"/>
      <c r="Z357" s="742"/>
      <c r="AA357" s="742"/>
      <c r="AB357" s="742"/>
      <c r="AC357" s="742"/>
      <c r="AD357" s="742"/>
      <c r="AE357" s="742"/>
      <c r="AF357" s="742"/>
      <c r="AG357" s="742"/>
      <c r="AH357" s="742"/>
      <c r="AI357" s="742"/>
      <c r="AJ357" s="742"/>
      <c r="AK357" s="742"/>
      <c r="AL357" s="742"/>
      <c r="AM357" s="742"/>
    </row>
    <row r="358" ht="13.5" customHeight="1">
      <c r="A358" s="604" t="b">
        <v>0</v>
      </c>
      <c r="B358" s="475"/>
      <c r="C358" s="475"/>
      <c r="D358" s="492"/>
      <c r="E358" s="492"/>
      <c r="F358" s="606"/>
      <c r="G358" s="617"/>
      <c r="H358" s="492"/>
      <c r="I358" s="492"/>
      <c r="J358" s="657"/>
      <c r="K358" s="618"/>
      <c r="L358" s="622"/>
      <c r="M358" s="613"/>
      <c r="N358" s="613"/>
      <c r="O358" s="610"/>
      <c r="P358" s="610"/>
      <c r="Q358" s="612">
        <f t="shared" si="1"/>
        <v>0</v>
      </c>
      <c r="R358" s="613"/>
      <c r="S358" s="612">
        <f t="shared" si="2"/>
        <v>0</v>
      </c>
      <c r="T358" s="612">
        <f t="shared" si="3"/>
        <v>0</v>
      </c>
      <c r="U358" s="613"/>
      <c r="V358" s="612">
        <f t="shared" si="4"/>
        <v>0</v>
      </c>
      <c r="W358" s="620"/>
      <c r="X358" s="742"/>
      <c r="Y358" s="742"/>
      <c r="Z358" s="742"/>
      <c r="AA358" s="742"/>
      <c r="AB358" s="742"/>
      <c r="AC358" s="742"/>
      <c r="AD358" s="742"/>
      <c r="AE358" s="742"/>
      <c r="AF358" s="742"/>
      <c r="AG358" s="742"/>
      <c r="AH358" s="742"/>
      <c r="AI358" s="742"/>
      <c r="AJ358" s="742"/>
      <c r="AK358" s="742"/>
      <c r="AL358" s="742"/>
      <c r="AM358" s="742"/>
    </row>
    <row r="359" ht="13.5" customHeight="1">
      <c r="A359" s="604" t="b">
        <v>0</v>
      </c>
      <c r="B359" s="475"/>
      <c r="C359" s="475"/>
      <c r="D359" s="492"/>
      <c r="E359" s="492"/>
      <c r="F359" s="606"/>
      <c r="G359" s="617"/>
      <c r="H359" s="492"/>
      <c r="I359" s="492"/>
      <c r="J359" s="657"/>
      <c r="K359" s="618"/>
      <c r="L359" s="622"/>
      <c r="M359" s="613"/>
      <c r="N359" s="613"/>
      <c r="O359" s="610"/>
      <c r="P359" s="610"/>
      <c r="Q359" s="612">
        <f t="shared" si="1"/>
        <v>0</v>
      </c>
      <c r="R359" s="613"/>
      <c r="S359" s="612">
        <f t="shared" si="2"/>
        <v>0</v>
      </c>
      <c r="T359" s="612">
        <f t="shared" si="3"/>
        <v>0</v>
      </c>
      <c r="U359" s="613"/>
      <c r="V359" s="612">
        <f t="shared" si="4"/>
        <v>0</v>
      </c>
      <c r="W359" s="620"/>
      <c r="X359" s="742"/>
      <c r="Y359" s="742"/>
      <c r="Z359" s="742"/>
      <c r="AA359" s="742"/>
      <c r="AB359" s="742"/>
      <c r="AC359" s="742"/>
      <c r="AD359" s="742"/>
      <c r="AE359" s="742"/>
      <c r="AF359" s="742"/>
      <c r="AG359" s="742"/>
      <c r="AH359" s="742"/>
      <c r="AI359" s="742"/>
      <c r="AJ359" s="742"/>
      <c r="AK359" s="742"/>
      <c r="AL359" s="742"/>
      <c r="AM359" s="742"/>
    </row>
    <row r="360" ht="13.5" customHeight="1">
      <c r="A360" s="604" t="b">
        <v>0</v>
      </c>
      <c r="B360" s="475"/>
      <c r="C360" s="475"/>
      <c r="D360" s="492"/>
      <c r="E360" s="492"/>
      <c r="F360" s="606"/>
      <c r="G360" s="617"/>
      <c r="H360" s="492"/>
      <c r="I360" s="492"/>
      <c r="J360" s="657"/>
      <c r="K360" s="618"/>
      <c r="L360" s="622"/>
      <c r="M360" s="613"/>
      <c r="N360" s="613"/>
      <c r="O360" s="610"/>
      <c r="P360" s="610"/>
      <c r="Q360" s="612">
        <f t="shared" si="1"/>
        <v>0</v>
      </c>
      <c r="R360" s="613"/>
      <c r="S360" s="612">
        <f t="shared" si="2"/>
        <v>0</v>
      </c>
      <c r="T360" s="612">
        <f t="shared" si="3"/>
        <v>0</v>
      </c>
      <c r="U360" s="613"/>
      <c r="V360" s="612">
        <f t="shared" si="4"/>
        <v>0</v>
      </c>
      <c r="W360" s="620"/>
      <c r="X360" s="742"/>
      <c r="Y360" s="742"/>
      <c r="Z360" s="742"/>
      <c r="AA360" s="742"/>
      <c r="AB360" s="742"/>
      <c r="AC360" s="742"/>
      <c r="AD360" s="742"/>
      <c r="AE360" s="742"/>
      <c r="AF360" s="742"/>
      <c r="AG360" s="742"/>
      <c r="AH360" s="742"/>
      <c r="AI360" s="742"/>
      <c r="AJ360" s="742"/>
      <c r="AK360" s="742"/>
      <c r="AL360" s="742"/>
      <c r="AM360" s="742"/>
    </row>
    <row r="361" ht="13.5" customHeight="1">
      <c r="A361" s="604" t="b">
        <v>0</v>
      </c>
      <c r="B361" s="475"/>
      <c r="C361" s="475"/>
      <c r="D361" s="492"/>
      <c r="E361" s="492"/>
      <c r="F361" s="606"/>
      <c r="G361" s="617"/>
      <c r="H361" s="492"/>
      <c r="I361" s="492"/>
      <c r="J361" s="657"/>
      <c r="K361" s="618"/>
      <c r="L361" s="622"/>
      <c r="M361" s="613"/>
      <c r="N361" s="613"/>
      <c r="O361" s="610"/>
      <c r="P361" s="610"/>
      <c r="Q361" s="612">
        <f t="shared" si="1"/>
        <v>0</v>
      </c>
      <c r="R361" s="613"/>
      <c r="S361" s="612">
        <f t="shared" si="2"/>
        <v>0</v>
      </c>
      <c r="T361" s="612">
        <f t="shared" si="3"/>
        <v>0</v>
      </c>
      <c r="U361" s="613"/>
      <c r="V361" s="612">
        <f t="shared" si="4"/>
        <v>0</v>
      </c>
      <c r="W361" s="620"/>
      <c r="X361" s="742"/>
      <c r="Y361" s="742"/>
      <c r="Z361" s="742"/>
      <c r="AA361" s="742"/>
      <c r="AB361" s="742"/>
      <c r="AC361" s="742"/>
      <c r="AD361" s="742"/>
      <c r="AE361" s="742"/>
      <c r="AF361" s="742"/>
      <c r="AG361" s="742"/>
      <c r="AH361" s="742"/>
      <c r="AI361" s="742"/>
      <c r="AJ361" s="742"/>
      <c r="AK361" s="742"/>
      <c r="AL361" s="742"/>
      <c r="AM361" s="742"/>
    </row>
    <row r="362" ht="13.5" customHeight="1">
      <c r="A362" s="604" t="b">
        <v>0</v>
      </c>
      <c r="B362" s="475"/>
      <c r="C362" s="475"/>
      <c r="D362" s="492"/>
      <c r="E362" s="492"/>
      <c r="F362" s="606"/>
      <c r="G362" s="617"/>
      <c r="H362" s="492"/>
      <c r="I362" s="492"/>
      <c r="J362" s="657"/>
      <c r="K362" s="618"/>
      <c r="L362" s="622"/>
      <c r="M362" s="613"/>
      <c r="N362" s="613"/>
      <c r="O362" s="610"/>
      <c r="P362" s="610"/>
      <c r="Q362" s="612">
        <f t="shared" si="1"/>
        <v>0</v>
      </c>
      <c r="R362" s="613"/>
      <c r="S362" s="612">
        <f t="shared" si="2"/>
        <v>0</v>
      </c>
      <c r="T362" s="612">
        <f t="shared" si="3"/>
        <v>0</v>
      </c>
      <c r="U362" s="613"/>
      <c r="V362" s="612">
        <f t="shared" si="4"/>
        <v>0</v>
      </c>
      <c r="W362" s="620"/>
      <c r="X362" s="742"/>
      <c r="Y362" s="742"/>
      <c r="Z362" s="742"/>
      <c r="AA362" s="742"/>
      <c r="AB362" s="742"/>
      <c r="AC362" s="742"/>
      <c r="AD362" s="742"/>
      <c r="AE362" s="742"/>
      <c r="AF362" s="742"/>
      <c r="AG362" s="742"/>
      <c r="AH362" s="742"/>
      <c r="AI362" s="742"/>
      <c r="AJ362" s="742"/>
      <c r="AK362" s="742"/>
      <c r="AL362" s="742"/>
      <c r="AM362" s="742"/>
    </row>
    <row r="363" ht="13.5" customHeight="1">
      <c r="A363" s="604" t="b">
        <v>0</v>
      </c>
      <c r="B363" s="475"/>
      <c r="C363" s="475"/>
      <c r="D363" s="492"/>
      <c r="E363" s="492"/>
      <c r="F363" s="606"/>
      <c r="G363" s="617"/>
      <c r="H363" s="492"/>
      <c r="I363" s="492"/>
      <c r="J363" s="657"/>
      <c r="K363" s="618"/>
      <c r="L363" s="622"/>
      <c r="M363" s="613"/>
      <c r="N363" s="613"/>
      <c r="O363" s="610"/>
      <c r="P363" s="610"/>
      <c r="Q363" s="612">
        <f t="shared" si="1"/>
        <v>0</v>
      </c>
      <c r="R363" s="613"/>
      <c r="S363" s="612">
        <f t="shared" si="2"/>
        <v>0</v>
      </c>
      <c r="T363" s="612">
        <f t="shared" si="3"/>
        <v>0</v>
      </c>
      <c r="U363" s="613"/>
      <c r="V363" s="612">
        <f t="shared" si="4"/>
        <v>0</v>
      </c>
      <c r="W363" s="620"/>
      <c r="X363" s="742"/>
      <c r="Y363" s="742"/>
      <c r="Z363" s="742"/>
      <c r="AA363" s="742"/>
      <c r="AB363" s="742"/>
      <c r="AC363" s="742"/>
      <c r="AD363" s="742"/>
      <c r="AE363" s="742"/>
      <c r="AF363" s="742"/>
      <c r="AG363" s="742"/>
      <c r="AH363" s="742"/>
      <c r="AI363" s="742"/>
      <c r="AJ363" s="742"/>
      <c r="AK363" s="742"/>
      <c r="AL363" s="742"/>
      <c r="AM363" s="742"/>
    </row>
    <row r="364" ht="13.5" customHeight="1">
      <c r="A364" s="604" t="b">
        <v>0</v>
      </c>
      <c r="B364" s="475"/>
      <c r="C364" s="475"/>
      <c r="D364" s="492"/>
      <c r="E364" s="492"/>
      <c r="F364" s="606"/>
      <c r="G364" s="617"/>
      <c r="H364" s="492"/>
      <c r="I364" s="492"/>
      <c r="J364" s="657"/>
      <c r="K364" s="618"/>
      <c r="L364" s="622"/>
      <c r="M364" s="613"/>
      <c r="N364" s="613"/>
      <c r="O364" s="610"/>
      <c r="P364" s="610"/>
      <c r="Q364" s="612">
        <f t="shared" si="1"/>
        <v>0</v>
      </c>
      <c r="R364" s="613"/>
      <c r="S364" s="612">
        <f t="shared" si="2"/>
        <v>0</v>
      </c>
      <c r="T364" s="612">
        <f t="shared" si="3"/>
        <v>0</v>
      </c>
      <c r="U364" s="613"/>
      <c r="V364" s="612">
        <f t="shared" si="4"/>
        <v>0</v>
      </c>
      <c r="W364" s="620"/>
      <c r="X364" s="742"/>
      <c r="Y364" s="742"/>
      <c r="Z364" s="742"/>
      <c r="AA364" s="742"/>
      <c r="AB364" s="742"/>
      <c r="AC364" s="742"/>
      <c r="AD364" s="742"/>
      <c r="AE364" s="742"/>
      <c r="AF364" s="742"/>
      <c r="AG364" s="742"/>
      <c r="AH364" s="742"/>
      <c r="AI364" s="742"/>
      <c r="AJ364" s="742"/>
      <c r="AK364" s="742"/>
      <c r="AL364" s="742"/>
      <c r="AM364" s="742"/>
    </row>
    <row r="365" ht="13.5" customHeight="1">
      <c r="A365" s="604" t="b">
        <v>0</v>
      </c>
      <c r="B365" s="475"/>
      <c r="C365" s="475"/>
      <c r="D365" s="492"/>
      <c r="E365" s="492"/>
      <c r="F365" s="606"/>
      <c r="G365" s="617"/>
      <c r="H365" s="492"/>
      <c r="I365" s="492"/>
      <c r="J365" s="657"/>
      <c r="K365" s="618"/>
      <c r="L365" s="622"/>
      <c r="M365" s="613"/>
      <c r="N365" s="613"/>
      <c r="O365" s="610"/>
      <c r="P365" s="610"/>
      <c r="Q365" s="612">
        <f t="shared" si="1"/>
        <v>0</v>
      </c>
      <c r="R365" s="613"/>
      <c r="S365" s="612">
        <f t="shared" si="2"/>
        <v>0</v>
      </c>
      <c r="T365" s="612">
        <f t="shared" si="3"/>
        <v>0</v>
      </c>
      <c r="U365" s="613"/>
      <c r="V365" s="612">
        <f t="shared" si="4"/>
        <v>0</v>
      </c>
      <c r="W365" s="620"/>
      <c r="X365" s="742"/>
      <c r="Y365" s="742"/>
      <c r="Z365" s="742"/>
      <c r="AA365" s="742"/>
      <c r="AB365" s="742"/>
      <c r="AC365" s="742"/>
      <c r="AD365" s="742"/>
      <c r="AE365" s="742"/>
      <c r="AF365" s="742"/>
      <c r="AG365" s="742"/>
      <c r="AH365" s="742"/>
      <c r="AI365" s="742"/>
      <c r="AJ365" s="742"/>
      <c r="AK365" s="742"/>
      <c r="AL365" s="742"/>
      <c r="AM365" s="742"/>
    </row>
    <row r="366" ht="13.5" customHeight="1">
      <c r="A366" s="604" t="b">
        <v>0</v>
      </c>
      <c r="B366" s="475"/>
      <c r="C366" s="475"/>
      <c r="D366" s="492"/>
      <c r="E366" s="492"/>
      <c r="F366" s="606"/>
      <c r="G366" s="617"/>
      <c r="H366" s="492"/>
      <c r="I366" s="492"/>
      <c r="J366" s="657"/>
      <c r="K366" s="618"/>
      <c r="L366" s="622"/>
      <c r="M366" s="613"/>
      <c r="N366" s="613"/>
      <c r="O366" s="610"/>
      <c r="P366" s="610"/>
      <c r="Q366" s="612">
        <f t="shared" si="1"/>
        <v>0</v>
      </c>
      <c r="R366" s="613"/>
      <c r="S366" s="612">
        <f t="shared" si="2"/>
        <v>0</v>
      </c>
      <c r="T366" s="612">
        <f t="shared" si="3"/>
        <v>0</v>
      </c>
      <c r="U366" s="613"/>
      <c r="V366" s="612">
        <f t="shared" si="4"/>
        <v>0</v>
      </c>
      <c r="W366" s="620"/>
      <c r="X366" s="742"/>
      <c r="Y366" s="742"/>
      <c r="Z366" s="742"/>
      <c r="AA366" s="742"/>
      <c r="AB366" s="742"/>
      <c r="AC366" s="742"/>
      <c r="AD366" s="742"/>
      <c r="AE366" s="742"/>
      <c r="AF366" s="742"/>
      <c r="AG366" s="742"/>
      <c r="AH366" s="742"/>
      <c r="AI366" s="742"/>
      <c r="AJ366" s="742"/>
      <c r="AK366" s="742"/>
      <c r="AL366" s="742"/>
      <c r="AM366" s="742"/>
    </row>
    <row r="367" ht="13.5" customHeight="1">
      <c r="A367" s="604" t="b">
        <v>0</v>
      </c>
      <c r="B367" s="475"/>
      <c r="C367" s="475"/>
      <c r="D367" s="492"/>
      <c r="E367" s="492"/>
      <c r="F367" s="606"/>
      <c r="G367" s="617"/>
      <c r="H367" s="492"/>
      <c r="I367" s="492"/>
      <c r="J367" s="657"/>
      <c r="K367" s="618"/>
      <c r="L367" s="622"/>
      <c r="M367" s="613"/>
      <c r="N367" s="613"/>
      <c r="O367" s="610"/>
      <c r="P367" s="610"/>
      <c r="Q367" s="612">
        <f t="shared" si="1"/>
        <v>0</v>
      </c>
      <c r="R367" s="613"/>
      <c r="S367" s="612">
        <f t="shared" si="2"/>
        <v>0</v>
      </c>
      <c r="T367" s="612">
        <f t="shared" si="3"/>
        <v>0</v>
      </c>
      <c r="U367" s="613"/>
      <c r="V367" s="612">
        <f t="shared" si="4"/>
        <v>0</v>
      </c>
      <c r="W367" s="620"/>
      <c r="X367" s="742"/>
      <c r="Y367" s="742"/>
      <c r="Z367" s="742"/>
      <c r="AA367" s="742"/>
      <c r="AB367" s="742"/>
      <c r="AC367" s="742"/>
      <c r="AD367" s="742"/>
      <c r="AE367" s="742"/>
      <c r="AF367" s="742"/>
      <c r="AG367" s="742"/>
      <c r="AH367" s="742"/>
      <c r="AI367" s="742"/>
      <c r="AJ367" s="742"/>
      <c r="AK367" s="742"/>
      <c r="AL367" s="742"/>
      <c r="AM367" s="742"/>
    </row>
    <row r="368" ht="13.5" customHeight="1">
      <c r="A368" s="604" t="b">
        <v>0</v>
      </c>
      <c r="B368" s="475"/>
      <c r="C368" s="475"/>
      <c r="D368" s="492"/>
      <c r="E368" s="492"/>
      <c r="F368" s="606"/>
      <c r="G368" s="617"/>
      <c r="H368" s="492"/>
      <c r="I368" s="492"/>
      <c r="J368" s="657"/>
      <c r="K368" s="618"/>
      <c r="L368" s="622"/>
      <c r="M368" s="613"/>
      <c r="N368" s="613"/>
      <c r="O368" s="610"/>
      <c r="P368" s="610"/>
      <c r="Q368" s="612">
        <f t="shared" si="1"/>
        <v>0</v>
      </c>
      <c r="R368" s="613"/>
      <c r="S368" s="612">
        <f t="shared" si="2"/>
        <v>0</v>
      </c>
      <c r="T368" s="612">
        <f t="shared" si="3"/>
        <v>0</v>
      </c>
      <c r="U368" s="613"/>
      <c r="V368" s="612">
        <f t="shared" si="4"/>
        <v>0</v>
      </c>
      <c r="W368" s="620"/>
      <c r="X368" s="742"/>
      <c r="Y368" s="742"/>
      <c r="Z368" s="742"/>
      <c r="AA368" s="742"/>
      <c r="AB368" s="742"/>
      <c r="AC368" s="742"/>
      <c r="AD368" s="742"/>
      <c r="AE368" s="742"/>
      <c r="AF368" s="742"/>
      <c r="AG368" s="742"/>
      <c r="AH368" s="742"/>
      <c r="AI368" s="742"/>
      <c r="AJ368" s="742"/>
      <c r="AK368" s="742"/>
      <c r="AL368" s="742"/>
      <c r="AM368" s="742"/>
    </row>
    <row r="369" ht="13.5" customHeight="1">
      <c r="A369" s="604" t="b">
        <v>0</v>
      </c>
      <c r="B369" s="475"/>
      <c r="C369" s="475"/>
      <c r="D369" s="492"/>
      <c r="E369" s="492"/>
      <c r="F369" s="606"/>
      <c r="G369" s="617"/>
      <c r="H369" s="492"/>
      <c r="I369" s="492"/>
      <c r="J369" s="657"/>
      <c r="K369" s="618"/>
      <c r="L369" s="622"/>
      <c r="M369" s="613"/>
      <c r="N369" s="613"/>
      <c r="O369" s="610"/>
      <c r="P369" s="610"/>
      <c r="Q369" s="612">
        <f t="shared" si="1"/>
        <v>0</v>
      </c>
      <c r="R369" s="613"/>
      <c r="S369" s="612">
        <f t="shared" si="2"/>
        <v>0</v>
      </c>
      <c r="T369" s="612">
        <f t="shared" si="3"/>
        <v>0</v>
      </c>
      <c r="U369" s="613"/>
      <c r="V369" s="612">
        <f t="shared" si="4"/>
        <v>0</v>
      </c>
      <c r="W369" s="620"/>
      <c r="X369" s="742"/>
      <c r="Y369" s="742"/>
      <c r="Z369" s="742"/>
      <c r="AA369" s="742"/>
      <c r="AB369" s="742"/>
      <c r="AC369" s="742"/>
      <c r="AD369" s="742"/>
      <c r="AE369" s="742"/>
      <c r="AF369" s="742"/>
      <c r="AG369" s="742"/>
      <c r="AH369" s="742"/>
      <c r="AI369" s="742"/>
      <c r="AJ369" s="742"/>
      <c r="AK369" s="742"/>
      <c r="AL369" s="742"/>
      <c r="AM369" s="742"/>
    </row>
    <row r="370" ht="13.5" customHeight="1">
      <c r="A370" s="604" t="b">
        <v>0</v>
      </c>
      <c r="B370" s="475"/>
      <c r="C370" s="475"/>
      <c r="D370" s="492"/>
      <c r="E370" s="492"/>
      <c r="F370" s="606"/>
      <c r="G370" s="617"/>
      <c r="H370" s="492"/>
      <c r="I370" s="492"/>
      <c r="J370" s="657"/>
      <c r="K370" s="618"/>
      <c r="L370" s="622"/>
      <c r="M370" s="613"/>
      <c r="N370" s="613"/>
      <c r="O370" s="610"/>
      <c r="P370" s="610"/>
      <c r="Q370" s="612">
        <f t="shared" si="1"/>
        <v>0</v>
      </c>
      <c r="R370" s="613"/>
      <c r="S370" s="612">
        <f t="shared" si="2"/>
        <v>0</v>
      </c>
      <c r="T370" s="612">
        <f t="shared" si="3"/>
        <v>0</v>
      </c>
      <c r="U370" s="613"/>
      <c r="V370" s="612">
        <f t="shared" si="4"/>
        <v>0</v>
      </c>
      <c r="W370" s="620"/>
      <c r="X370" s="742"/>
      <c r="Y370" s="742"/>
      <c r="Z370" s="742"/>
      <c r="AA370" s="742"/>
      <c r="AB370" s="742"/>
      <c r="AC370" s="742"/>
      <c r="AD370" s="742"/>
      <c r="AE370" s="742"/>
      <c r="AF370" s="742"/>
      <c r="AG370" s="742"/>
      <c r="AH370" s="742"/>
      <c r="AI370" s="742"/>
      <c r="AJ370" s="742"/>
      <c r="AK370" s="742"/>
      <c r="AL370" s="742"/>
      <c r="AM370" s="742"/>
    </row>
    <row r="371" ht="13.5" customHeight="1">
      <c r="A371" s="604" t="b">
        <v>0</v>
      </c>
      <c r="B371" s="475"/>
      <c r="C371" s="475"/>
      <c r="D371" s="492"/>
      <c r="E371" s="492"/>
      <c r="F371" s="606"/>
      <c r="G371" s="617"/>
      <c r="H371" s="492"/>
      <c r="I371" s="492"/>
      <c r="J371" s="657"/>
      <c r="K371" s="618"/>
      <c r="L371" s="622"/>
      <c r="M371" s="613"/>
      <c r="N371" s="613"/>
      <c r="O371" s="610"/>
      <c r="P371" s="610"/>
      <c r="Q371" s="612">
        <f t="shared" si="1"/>
        <v>0</v>
      </c>
      <c r="R371" s="613"/>
      <c r="S371" s="612">
        <f t="shared" si="2"/>
        <v>0</v>
      </c>
      <c r="T371" s="612">
        <f t="shared" si="3"/>
        <v>0</v>
      </c>
      <c r="U371" s="613"/>
      <c r="V371" s="612">
        <f t="shared" si="4"/>
        <v>0</v>
      </c>
      <c r="W371" s="620"/>
      <c r="X371" s="742"/>
      <c r="Y371" s="742"/>
      <c r="Z371" s="742"/>
      <c r="AA371" s="742"/>
      <c r="AB371" s="742"/>
      <c r="AC371" s="742"/>
      <c r="AD371" s="742"/>
      <c r="AE371" s="742"/>
      <c r="AF371" s="742"/>
      <c r="AG371" s="742"/>
      <c r="AH371" s="742"/>
      <c r="AI371" s="742"/>
      <c r="AJ371" s="742"/>
      <c r="AK371" s="742"/>
      <c r="AL371" s="742"/>
      <c r="AM371" s="742"/>
    </row>
    <row r="372" ht="13.5" customHeight="1">
      <c r="A372" s="604" t="b">
        <v>0</v>
      </c>
      <c r="B372" s="475"/>
      <c r="C372" s="475"/>
      <c r="D372" s="492"/>
      <c r="E372" s="492"/>
      <c r="F372" s="606"/>
      <c r="G372" s="617"/>
      <c r="H372" s="492"/>
      <c r="I372" s="492"/>
      <c r="J372" s="657"/>
      <c r="K372" s="618"/>
      <c r="L372" s="622"/>
      <c r="M372" s="613"/>
      <c r="N372" s="613"/>
      <c r="O372" s="610"/>
      <c r="P372" s="610"/>
      <c r="Q372" s="612">
        <f t="shared" si="1"/>
        <v>0</v>
      </c>
      <c r="R372" s="613"/>
      <c r="S372" s="612">
        <f t="shared" si="2"/>
        <v>0</v>
      </c>
      <c r="T372" s="612">
        <f t="shared" si="3"/>
        <v>0</v>
      </c>
      <c r="U372" s="613"/>
      <c r="V372" s="612">
        <f t="shared" si="4"/>
        <v>0</v>
      </c>
      <c r="W372" s="620"/>
      <c r="X372" s="742"/>
      <c r="Y372" s="742"/>
      <c r="Z372" s="742"/>
      <c r="AA372" s="742"/>
      <c r="AB372" s="742"/>
      <c r="AC372" s="742"/>
      <c r="AD372" s="742"/>
      <c r="AE372" s="742"/>
      <c r="AF372" s="742"/>
      <c r="AG372" s="742"/>
      <c r="AH372" s="742"/>
      <c r="AI372" s="742"/>
      <c r="AJ372" s="742"/>
      <c r="AK372" s="742"/>
      <c r="AL372" s="742"/>
      <c r="AM372" s="742"/>
    </row>
    <row r="373" ht="13.5" customHeight="1">
      <c r="A373" s="604" t="b">
        <v>0</v>
      </c>
      <c r="B373" s="475"/>
      <c r="C373" s="475"/>
      <c r="D373" s="492"/>
      <c r="E373" s="492"/>
      <c r="F373" s="606"/>
      <c r="G373" s="617"/>
      <c r="H373" s="492"/>
      <c r="I373" s="492"/>
      <c r="J373" s="657"/>
      <c r="K373" s="618"/>
      <c r="L373" s="622"/>
      <c r="M373" s="613"/>
      <c r="N373" s="613"/>
      <c r="O373" s="610"/>
      <c r="P373" s="610"/>
      <c r="Q373" s="612">
        <f t="shared" si="1"/>
        <v>0</v>
      </c>
      <c r="R373" s="613"/>
      <c r="S373" s="612">
        <f t="shared" si="2"/>
        <v>0</v>
      </c>
      <c r="T373" s="612">
        <f t="shared" si="3"/>
        <v>0</v>
      </c>
      <c r="U373" s="613"/>
      <c r="V373" s="612">
        <f t="shared" si="4"/>
        <v>0</v>
      </c>
      <c r="W373" s="620"/>
      <c r="X373" s="742"/>
      <c r="Y373" s="742"/>
      <c r="Z373" s="742"/>
      <c r="AA373" s="742"/>
      <c r="AB373" s="742"/>
      <c r="AC373" s="742"/>
      <c r="AD373" s="742"/>
      <c r="AE373" s="742"/>
      <c r="AF373" s="742"/>
      <c r="AG373" s="742"/>
      <c r="AH373" s="742"/>
      <c r="AI373" s="742"/>
      <c r="AJ373" s="742"/>
      <c r="AK373" s="742"/>
      <c r="AL373" s="742"/>
      <c r="AM373" s="742"/>
    </row>
    <row r="374" ht="13.5" customHeight="1">
      <c r="A374" s="604" t="b">
        <v>0</v>
      </c>
      <c r="B374" s="475"/>
      <c r="C374" s="475"/>
      <c r="D374" s="492"/>
      <c r="E374" s="492"/>
      <c r="F374" s="606"/>
      <c r="G374" s="617"/>
      <c r="H374" s="492"/>
      <c r="I374" s="492"/>
      <c r="J374" s="657"/>
      <c r="K374" s="618"/>
      <c r="L374" s="622"/>
      <c r="M374" s="613"/>
      <c r="N374" s="613"/>
      <c r="O374" s="610"/>
      <c r="P374" s="610"/>
      <c r="Q374" s="612">
        <f t="shared" si="1"/>
        <v>0</v>
      </c>
      <c r="R374" s="613"/>
      <c r="S374" s="612">
        <f t="shared" si="2"/>
        <v>0</v>
      </c>
      <c r="T374" s="612">
        <f t="shared" si="3"/>
        <v>0</v>
      </c>
      <c r="U374" s="613"/>
      <c r="V374" s="612">
        <f t="shared" si="4"/>
        <v>0</v>
      </c>
      <c r="W374" s="620"/>
      <c r="X374" s="742"/>
      <c r="Y374" s="742"/>
      <c r="Z374" s="742"/>
      <c r="AA374" s="742"/>
      <c r="AB374" s="742"/>
      <c r="AC374" s="742"/>
      <c r="AD374" s="742"/>
      <c r="AE374" s="742"/>
      <c r="AF374" s="742"/>
      <c r="AG374" s="742"/>
      <c r="AH374" s="742"/>
      <c r="AI374" s="742"/>
      <c r="AJ374" s="742"/>
      <c r="AK374" s="742"/>
      <c r="AL374" s="742"/>
      <c r="AM374" s="742"/>
    </row>
    <row r="375" ht="13.5" customHeight="1">
      <c r="A375" s="604" t="b">
        <v>0</v>
      </c>
      <c r="B375" s="475"/>
      <c r="C375" s="475"/>
      <c r="D375" s="492"/>
      <c r="E375" s="492"/>
      <c r="F375" s="606"/>
      <c r="G375" s="617"/>
      <c r="H375" s="492"/>
      <c r="I375" s="492"/>
      <c r="J375" s="657"/>
      <c r="K375" s="618"/>
      <c r="L375" s="622"/>
      <c r="M375" s="613"/>
      <c r="N375" s="613"/>
      <c r="O375" s="610"/>
      <c r="P375" s="610"/>
      <c r="Q375" s="612">
        <f t="shared" si="1"/>
        <v>0</v>
      </c>
      <c r="R375" s="613"/>
      <c r="S375" s="612">
        <f t="shared" si="2"/>
        <v>0</v>
      </c>
      <c r="T375" s="612">
        <f t="shared" si="3"/>
        <v>0</v>
      </c>
      <c r="U375" s="613"/>
      <c r="V375" s="612">
        <f t="shared" si="4"/>
        <v>0</v>
      </c>
      <c r="W375" s="620"/>
      <c r="X375" s="742"/>
      <c r="Y375" s="742"/>
      <c r="Z375" s="742"/>
      <c r="AA375" s="742"/>
      <c r="AB375" s="742"/>
      <c r="AC375" s="742"/>
      <c r="AD375" s="742"/>
      <c r="AE375" s="742"/>
      <c r="AF375" s="742"/>
      <c r="AG375" s="742"/>
      <c r="AH375" s="742"/>
      <c r="AI375" s="742"/>
      <c r="AJ375" s="742"/>
      <c r="AK375" s="742"/>
      <c r="AL375" s="742"/>
      <c r="AM375" s="742"/>
    </row>
    <row r="376" ht="13.5" customHeight="1">
      <c r="A376" s="604" t="b">
        <v>0</v>
      </c>
      <c r="B376" s="475"/>
      <c r="C376" s="475"/>
      <c r="D376" s="492"/>
      <c r="E376" s="492"/>
      <c r="F376" s="606"/>
      <c r="G376" s="617"/>
      <c r="H376" s="492"/>
      <c r="I376" s="492"/>
      <c r="J376" s="657"/>
      <c r="K376" s="618"/>
      <c r="L376" s="622"/>
      <c r="M376" s="613"/>
      <c r="N376" s="613"/>
      <c r="O376" s="610"/>
      <c r="P376" s="610"/>
      <c r="Q376" s="612">
        <f t="shared" si="1"/>
        <v>0</v>
      </c>
      <c r="R376" s="613"/>
      <c r="S376" s="612">
        <f t="shared" si="2"/>
        <v>0</v>
      </c>
      <c r="T376" s="612">
        <f t="shared" si="3"/>
        <v>0</v>
      </c>
      <c r="U376" s="613"/>
      <c r="V376" s="612">
        <f t="shared" si="4"/>
        <v>0</v>
      </c>
      <c r="W376" s="620"/>
      <c r="X376" s="742"/>
      <c r="Y376" s="742"/>
      <c r="Z376" s="742"/>
      <c r="AA376" s="742"/>
      <c r="AB376" s="742"/>
      <c r="AC376" s="742"/>
      <c r="AD376" s="742"/>
      <c r="AE376" s="742"/>
      <c r="AF376" s="742"/>
      <c r="AG376" s="742"/>
      <c r="AH376" s="742"/>
      <c r="AI376" s="742"/>
      <c r="AJ376" s="742"/>
      <c r="AK376" s="742"/>
      <c r="AL376" s="742"/>
      <c r="AM376" s="742"/>
    </row>
    <row r="377" ht="13.5" customHeight="1">
      <c r="A377" s="604" t="b">
        <v>0</v>
      </c>
      <c r="B377" s="475"/>
      <c r="C377" s="475"/>
      <c r="D377" s="492"/>
      <c r="E377" s="492"/>
      <c r="F377" s="606"/>
      <c r="G377" s="617"/>
      <c r="H377" s="492"/>
      <c r="I377" s="492"/>
      <c r="J377" s="657"/>
      <c r="K377" s="618"/>
      <c r="L377" s="622"/>
      <c r="M377" s="613"/>
      <c r="N377" s="613"/>
      <c r="O377" s="610"/>
      <c r="P377" s="610"/>
      <c r="Q377" s="612">
        <f t="shared" si="1"/>
        <v>0</v>
      </c>
      <c r="R377" s="613"/>
      <c r="S377" s="612">
        <f t="shared" si="2"/>
        <v>0</v>
      </c>
      <c r="T377" s="612">
        <f t="shared" si="3"/>
        <v>0</v>
      </c>
      <c r="U377" s="613"/>
      <c r="V377" s="612">
        <f t="shared" si="4"/>
        <v>0</v>
      </c>
      <c r="W377" s="620"/>
      <c r="X377" s="742"/>
      <c r="Y377" s="742"/>
      <c r="Z377" s="742"/>
      <c r="AA377" s="742"/>
      <c r="AB377" s="742"/>
      <c r="AC377" s="742"/>
      <c r="AD377" s="742"/>
      <c r="AE377" s="742"/>
      <c r="AF377" s="742"/>
      <c r="AG377" s="742"/>
      <c r="AH377" s="742"/>
      <c r="AI377" s="742"/>
      <c r="AJ377" s="742"/>
      <c r="AK377" s="742"/>
      <c r="AL377" s="742"/>
      <c r="AM377" s="742"/>
    </row>
    <row r="378" ht="13.5" customHeight="1">
      <c r="A378" s="604" t="b">
        <v>0</v>
      </c>
      <c r="B378" s="475"/>
      <c r="C378" s="475"/>
      <c r="D378" s="492"/>
      <c r="E378" s="492"/>
      <c r="F378" s="606"/>
      <c r="G378" s="617"/>
      <c r="H378" s="492"/>
      <c r="I378" s="492"/>
      <c r="J378" s="657"/>
      <c r="K378" s="618"/>
      <c r="L378" s="622"/>
      <c r="M378" s="613"/>
      <c r="N378" s="613"/>
      <c r="O378" s="610"/>
      <c r="P378" s="610"/>
      <c r="Q378" s="612">
        <f t="shared" si="1"/>
        <v>0</v>
      </c>
      <c r="R378" s="613"/>
      <c r="S378" s="612">
        <f t="shared" si="2"/>
        <v>0</v>
      </c>
      <c r="T378" s="612">
        <f t="shared" si="3"/>
        <v>0</v>
      </c>
      <c r="U378" s="613"/>
      <c r="V378" s="612">
        <f t="shared" si="4"/>
        <v>0</v>
      </c>
      <c r="W378" s="620"/>
      <c r="X378" s="742"/>
      <c r="Y378" s="742"/>
      <c r="Z378" s="742"/>
      <c r="AA378" s="742"/>
      <c r="AB378" s="742"/>
      <c r="AC378" s="742"/>
      <c r="AD378" s="742"/>
      <c r="AE378" s="742"/>
      <c r="AF378" s="742"/>
      <c r="AG378" s="742"/>
      <c r="AH378" s="742"/>
      <c r="AI378" s="742"/>
      <c r="AJ378" s="742"/>
      <c r="AK378" s="742"/>
      <c r="AL378" s="742"/>
      <c r="AM378" s="742"/>
    </row>
    <row r="379" ht="13.5" customHeight="1">
      <c r="A379" s="604" t="b">
        <v>0</v>
      </c>
      <c r="B379" s="475"/>
      <c r="C379" s="475"/>
      <c r="D379" s="492"/>
      <c r="E379" s="492"/>
      <c r="F379" s="606"/>
      <c r="G379" s="617"/>
      <c r="H379" s="492"/>
      <c r="I379" s="492"/>
      <c r="J379" s="657"/>
      <c r="K379" s="618"/>
      <c r="L379" s="622"/>
      <c r="M379" s="613"/>
      <c r="N379" s="613"/>
      <c r="O379" s="610"/>
      <c r="P379" s="610"/>
      <c r="Q379" s="612">
        <f t="shared" si="1"/>
        <v>0</v>
      </c>
      <c r="R379" s="613"/>
      <c r="S379" s="612">
        <f t="shared" si="2"/>
        <v>0</v>
      </c>
      <c r="T379" s="612">
        <f t="shared" si="3"/>
        <v>0</v>
      </c>
      <c r="U379" s="613"/>
      <c r="V379" s="612">
        <f t="shared" si="4"/>
        <v>0</v>
      </c>
      <c r="W379" s="620"/>
      <c r="X379" s="742"/>
      <c r="Y379" s="742"/>
      <c r="Z379" s="742"/>
      <c r="AA379" s="742"/>
      <c r="AB379" s="742"/>
      <c r="AC379" s="742"/>
      <c r="AD379" s="742"/>
      <c r="AE379" s="742"/>
      <c r="AF379" s="742"/>
      <c r="AG379" s="742"/>
      <c r="AH379" s="742"/>
      <c r="AI379" s="742"/>
      <c r="AJ379" s="742"/>
      <c r="AK379" s="742"/>
      <c r="AL379" s="742"/>
      <c r="AM379" s="742"/>
    </row>
    <row r="380" ht="13.5" customHeight="1">
      <c r="A380" s="604" t="b">
        <v>0</v>
      </c>
      <c r="B380" s="475"/>
      <c r="C380" s="475"/>
      <c r="D380" s="492"/>
      <c r="E380" s="492"/>
      <c r="F380" s="606"/>
      <c r="G380" s="617"/>
      <c r="H380" s="492"/>
      <c r="I380" s="492"/>
      <c r="J380" s="657"/>
      <c r="K380" s="618"/>
      <c r="L380" s="622"/>
      <c r="M380" s="613"/>
      <c r="N380" s="613"/>
      <c r="O380" s="610"/>
      <c r="P380" s="610"/>
      <c r="Q380" s="612">
        <f t="shared" si="1"/>
        <v>0</v>
      </c>
      <c r="R380" s="613"/>
      <c r="S380" s="612">
        <f t="shared" si="2"/>
        <v>0</v>
      </c>
      <c r="T380" s="612">
        <f t="shared" si="3"/>
        <v>0</v>
      </c>
      <c r="U380" s="613"/>
      <c r="V380" s="612">
        <f t="shared" si="4"/>
        <v>0</v>
      </c>
      <c r="W380" s="620"/>
      <c r="X380" s="742"/>
      <c r="Y380" s="742"/>
      <c r="Z380" s="742"/>
      <c r="AA380" s="742"/>
      <c r="AB380" s="742"/>
      <c r="AC380" s="742"/>
      <c r="AD380" s="742"/>
      <c r="AE380" s="742"/>
      <c r="AF380" s="742"/>
      <c r="AG380" s="742"/>
      <c r="AH380" s="742"/>
      <c r="AI380" s="742"/>
      <c r="AJ380" s="742"/>
      <c r="AK380" s="742"/>
      <c r="AL380" s="742"/>
      <c r="AM380" s="742"/>
    </row>
    <row r="381" ht="13.5" customHeight="1">
      <c r="A381" s="604" t="b">
        <v>0</v>
      </c>
      <c r="B381" s="475"/>
      <c r="C381" s="475"/>
      <c r="D381" s="492"/>
      <c r="E381" s="492"/>
      <c r="F381" s="606"/>
      <c r="G381" s="617"/>
      <c r="H381" s="492"/>
      <c r="I381" s="492"/>
      <c r="J381" s="657"/>
      <c r="K381" s="618"/>
      <c r="L381" s="622"/>
      <c r="M381" s="613"/>
      <c r="N381" s="613"/>
      <c r="O381" s="610"/>
      <c r="P381" s="610"/>
      <c r="Q381" s="612">
        <f t="shared" si="1"/>
        <v>0</v>
      </c>
      <c r="R381" s="613"/>
      <c r="S381" s="612">
        <f t="shared" si="2"/>
        <v>0</v>
      </c>
      <c r="T381" s="612">
        <f t="shared" si="3"/>
        <v>0</v>
      </c>
      <c r="U381" s="613"/>
      <c r="V381" s="612">
        <f t="shared" si="4"/>
        <v>0</v>
      </c>
      <c r="W381" s="620"/>
      <c r="X381" s="742"/>
      <c r="Y381" s="742"/>
      <c r="Z381" s="742"/>
      <c r="AA381" s="742"/>
      <c r="AB381" s="742"/>
      <c r="AC381" s="742"/>
      <c r="AD381" s="742"/>
      <c r="AE381" s="742"/>
      <c r="AF381" s="742"/>
      <c r="AG381" s="742"/>
      <c r="AH381" s="742"/>
      <c r="AI381" s="742"/>
      <c r="AJ381" s="742"/>
      <c r="AK381" s="742"/>
      <c r="AL381" s="742"/>
      <c r="AM381" s="742"/>
    </row>
    <row r="382" ht="13.5" customHeight="1">
      <c r="A382" s="604" t="b">
        <v>0</v>
      </c>
      <c r="B382" s="475"/>
      <c r="C382" s="475"/>
      <c r="D382" s="492"/>
      <c r="E382" s="492"/>
      <c r="F382" s="606"/>
      <c r="G382" s="617"/>
      <c r="H382" s="492"/>
      <c r="I382" s="492"/>
      <c r="J382" s="657"/>
      <c r="K382" s="618"/>
      <c r="L382" s="622"/>
      <c r="M382" s="613"/>
      <c r="N382" s="613"/>
      <c r="O382" s="610"/>
      <c r="P382" s="610"/>
      <c r="Q382" s="612">
        <f t="shared" si="1"/>
        <v>0</v>
      </c>
      <c r="R382" s="613"/>
      <c r="S382" s="612">
        <f t="shared" si="2"/>
        <v>0</v>
      </c>
      <c r="T382" s="612">
        <f t="shared" si="3"/>
        <v>0</v>
      </c>
      <c r="U382" s="613"/>
      <c r="V382" s="612">
        <f t="shared" si="4"/>
        <v>0</v>
      </c>
      <c r="W382" s="620"/>
      <c r="X382" s="742"/>
      <c r="Y382" s="742"/>
      <c r="Z382" s="742"/>
      <c r="AA382" s="742"/>
      <c r="AB382" s="742"/>
      <c r="AC382" s="742"/>
      <c r="AD382" s="742"/>
      <c r="AE382" s="742"/>
      <c r="AF382" s="742"/>
      <c r="AG382" s="742"/>
      <c r="AH382" s="742"/>
      <c r="AI382" s="742"/>
      <c r="AJ382" s="742"/>
      <c r="AK382" s="742"/>
      <c r="AL382" s="742"/>
      <c r="AM382" s="742"/>
    </row>
    <row r="383" ht="13.5" customHeight="1">
      <c r="A383" s="604" t="b">
        <v>0</v>
      </c>
      <c r="B383" s="475"/>
      <c r="C383" s="475"/>
      <c r="D383" s="492"/>
      <c r="E383" s="492"/>
      <c r="F383" s="606"/>
      <c r="G383" s="617"/>
      <c r="H383" s="492"/>
      <c r="I383" s="492"/>
      <c r="J383" s="657"/>
      <c r="K383" s="618"/>
      <c r="L383" s="622"/>
      <c r="M383" s="613"/>
      <c r="N383" s="613"/>
      <c r="O383" s="610"/>
      <c r="P383" s="610"/>
      <c r="Q383" s="612">
        <f t="shared" si="1"/>
        <v>0</v>
      </c>
      <c r="R383" s="613"/>
      <c r="S383" s="612">
        <f t="shared" si="2"/>
        <v>0</v>
      </c>
      <c r="T383" s="612">
        <f t="shared" si="3"/>
        <v>0</v>
      </c>
      <c r="U383" s="613"/>
      <c r="V383" s="612">
        <f t="shared" si="4"/>
        <v>0</v>
      </c>
      <c r="W383" s="620"/>
      <c r="X383" s="742"/>
      <c r="Y383" s="742"/>
      <c r="Z383" s="742"/>
      <c r="AA383" s="742"/>
      <c r="AB383" s="742"/>
      <c r="AC383" s="742"/>
      <c r="AD383" s="742"/>
      <c r="AE383" s="742"/>
      <c r="AF383" s="742"/>
      <c r="AG383" s="742"/>
      <c r="AH383" s="742"/>
      <c r="AI383" s="742"/>
      <c r="AJ383" s="742"/>
      <c r="AK383" s="742"/>
      <c r="AL383" s="742"/>
      <c r="AM383" s="742"/>
    </row>
    <row r="384" ht="13.5" customHeight="1">
      <c r="A384" s="604" t="b">
        <v>0</v>
      </c>
      <c r="B384" s="475"/>
      <c r="C384" s="475"/>
      <c r="D384" s="492"/>
      <c r="E384" s="492"/>
      <c r="F384" s="606"/>
      <c r="G384" s="617"/>
      <c r="H384" s="492"/>
      <c r="I384" s="492"/>
      <c r="J384" s="657"/>
      <c r="K384" s="618"/>
      <c r="L384" s="622"/>
      <c r="M384" s="613"/>
      <c r="N384" s="613"/>
      <c r="O384" s="610"/>
      <c r="P384" s="610"/>
      <c r="Q384" s="612">
        <f t="shared" si="1"/>
        <v>0</v>
      </c>
      <c r="R384" s="613"/>
      <c r="S384" s="612">
        <f t="shared" si="2"/>
        <v>0</v>
      </c>
      <c r="T384" s="612">
        <f t="shared" si="3"/>
        <v>0</v>
      </c>
      <c r="U384" s="613"/>
      <c r="V384" s="612">
        <f t="shared" si="4"/>
        <v>0</v>
      </c>
      <c r="W384" s="620"/>
      <c r="X384" s="742"/>
      <c r="Y384" s="742"/>
      <c r="Z384" s="742"/>
      <c r="AA384" s="742"/>
      <c r="AB384" s="742"/>
      <c r="AC384" s="742"/>
      <c r="AD384" s="742"/>
      <c r="AE384" s="742"/>
      <c r="AF384" s="742"/>
      <c r="AG384" s="742"/>
      <c r="AH384" s="742"/>
      <c r="AI384" s="742"/>
      <c r="AJ384" s="742"/>
      <c r="AK384" s="742"/>
      <c r="AL384" s="742"/>
      <c r="AM384" s="742"/>
    </row>
    <row r="385" ht="13.5" customHeight="1">
      <c r="A385" s="604" t="b">
        <v>0</v>
      </c>
      <c r="B385" s="475"/>
      <c r="C385" s="475"/>
      <c r="D385" s="492"/>
      <c r="E385" s="492"/>
      <c r="F385" s="606"/>
      <c r="G385" s="617"/>
      <c r="H385" s="492"/>
      <c r="I385" s="492"/>
      <c r="J385" s="657"/>
      <c r="K385" s="618"/>
      <c r="L385" s="622"/>
      <c r="M385" s="613"/>
      <c r="N385" s="613"/>
      <c r="O385" s="610"/>
      <c r="P385" s="610"/>
      <c r="Q385" s="612">
        <f t="shared" si="1"/>
        <v>0</v>
      </c>
      <c r="R385" s="613"/>
      <c r="S385" s="612">
        <f t="shared" si="2"/>
        <v>0</v>
      </c>
      <c r="T385" s="612">
        <f t="shared" si="3"/>
        <v>0</v>
      </c>
      <c r="U385" s="613"/>
      <c r="V385" s="612">
        <f t="shared" si="4"/>
        <v>0</v>
      </c>
      <c r="W385" s="620"/>
      <c r="X385" s="742"/>
      <c r="Y385" s="742"/>
      <c r="Z385" s="742"/>
      <c r="AA385" s="742"/>
      <c r="AB385" s="742"/>
      <c r="AC385" s="742"/>
      <c r="AD385" s="742"/>
      <c r="AE385" s="742"/>
      <c r="AF385" s="742"/>
      <c r="AG385" s="742"/>
      <c r="AH385" s="742"/>
      <c r="AI385" s="742"/>
      <c r="AJ385" s="742"/>
      <c r="AK385" s="742"/>
      <c r="AL385" s="742"/>
      <c r="AM385" s="742"/>
    </row>
    <row r="386" ht="13.5" customHeight="1">
      <c r="A386" s="604" t="b">
        <v>0</v>
      </c>
      <c r="B386" s="475"/>
      <c r="C386" s="475"/>
      <c r="D386" s="492"/>
      <c r="E386" s="492"/>
      <c r="F386" s="606"/>
      <c r="G386" s="617"/>
      <c r="H386" s="492"/>
      <c r="I386" s="492"/>
      <c r="J386" s="657"/>
      <c r="K386" s="618"/>
      <c r="L386" s="622"/>
      <c r="M386" s="613"/>
      <c r="N386" s="613"/>
      <c r="O386" s="610"/>
      <c r="P386" s="610"/>
      <c r="Q386" s="612">
        <f t="shared" si="1"/>
        <v>0</v>
      </c>
      <c r="R386" s="613"/>
      <c r="S386" s="612">
        <f t="shared" si="2"/>
        <v>0</v>
      </c>
      <c r="T386" s="612">
        <f t="shared" si="3"/>
        <v>0</v>
      </c>
      <c r="U386" s="613"/>
      <c r="V386" s="612">
        <f t="shared" si="4"/>
        <v>0</v>
      </c>
      <c r="W386" s="620"/>
      <c r="X386" s="742"/>
      <c r="Y386" s="742"/>
      <c r="Z386" s="742"/>
      <c r="AA386" s="742"/>
      <c r="AB386" s="742"/>
      <c r="AC386" s="742"/>
      <c r="AD386" s="742"/>
      <c r="AE386" s="742"/>
      <c r="AF386" s="742"/>
      <c r="AG386" s="742"/>
      <c r="AH386" s="742"/>
      <c r="AI386" s="742"/>
      <c r="AJ386" s="742"/>
      <c r="AK386" s="742"/>
      <c r="AL386" s="742"/>
      <c r="AM386" s="742"/>
    </row>
    <row r="387" ht="13.5" customHeight="1">
      <c r="A387" s="604" t="b">
        <v>0</v>
      </c>
      <c r="B387" s="475"/>
      <c r="C387" s="475"/>
      <c r="D387" s="492"/>
      <c r="E387" s="492"/>
      <c r="F387" s="606"/>
      <c r="G387" s="617"/>
      <c r="H387" s="492"/>
      <c r="I387" s="492"/>
      <c r="J387" s="657"/>
      <c r="K387" s="618"/>
      <c r="L387" s="622"/>
      <c r="M387" s="613"/>
      <c r="N387" s="613"/>
      <c r="O387" s="610"/>
      <c r="P387" s="610"/>
      <c r="Q387" s="612">
        <f t="shared" si="1"/>
        <v>0</v>
      </c>
      <c r="R387" s="613"/>
      <c r="S387" s="612">
        <f t="shared" si="2"/>
        <v>0</v>
      </c>
      <c r="T387" s="612">
        <f t="shared" si="3"/>
        <v>0</v>
      </c>
      <c r="U387" s="613"/>
      <c r="V387" s="612">
        <f t="shared" si="4"/>
        <v>0</v>
      </c>
      <c r="W387" s="620"/>
      <c r="X387" s="742"/>
      <c r="Y387" s="742"/>
      <c r="Z387" s="742"/>
      <c r="AA387" s="742"/>
      <c r="AB387" s="742"/>
      <c r="AC387" s="742"/>
      <c r="AD387" s="742"/>
      <c r="AE387" s="742"/>
      <c r="AF387" s="742"/>
      <c r="AG387" s="742"/>
      <c r="AH387" s="742"/>
      <c r="AI387" s="742"/>
      <c r="AJ387" s="742"/>
      <c r="AK387" s="742"/>
      <c r="AL387" s="742"/>
      <c r="AM387" s="742"/>
    </row>
    <row r="388" ht="13.5" customHeight="1">
      <c r="A388" s="604" t="b">
        <v>0</v>
      </c>
      <c r="B388" s="475"/>
      <c r="C388" s="475"/>
      <c r="D388" s="492"/>
      <c r="E388" s="492"/>
      <c r="F388" s="606"/>
      <c r="G388" s="617"/>
      <c r="H388" s="492"/>
      <c r="I388" s="492"/>
      <c r="J388" s="657"/>
      <c r="K388" s="618"/>
      <c r="L388" s="622"/>
      <c r="M388" s="613"/>
      <c r="N388" s="613"/>
      <c r="O388" s="610"/>
      <c r="P388" s="610"/>
      <c r="Q388" s="612">
        <f t="shared" si="1"/>
        <v>0</v>
      </c>
      <c r="R388" s="613"/>
      <c r="S388" s="612">
        <f t="shared" si="2"/>
        <v>0</v>
      </c>
      <c r="T388" s="612">
        <f t="shared" si="3"/>
        <v>0</v>
      </c>
      <c r="U388" s="613"/>
      <c r="V388" s="612">
        <f t="shared" si="4"/>
        <v>0</v>
      </c>
      <c r="W388" s="620"/>
      <c r="X388" s="742"/>
      <c r="Y388" s="742"/>
      <c r="Z388" s="742"/>
      <c r="AA388" s="742"/>
      <c r="AB388" s="742"/>
      <c r="AC388" s="742"/>
      <c r="AD388" s="742"/>
      <c r="AE388" s="742"/>
      <c r="AF388" s="742"/>
      <c r="AG388" s="742"/>
      <c r="AH388" s="742"/>
      <c r="AI388" s="742"/>
      <c r="AJ388" s="742"/>
      <c r="AK388" s="742"/>
      <c r="AL388" s="742"/>
      <c r="AM388" s="742"/>
    </row>
    <row r="389" ht="13.5" customHeight="1">
      <c r="A389" s="604" t="b">
        <v>0</v>
      </c>
      <c r="B389" s="475"/>
      <c r="C389" s="475"/>
      <c r="D389" s="492"/>
      <c r="E389" s="492"/>
      <c r="F389" s="606"/>
      <c r="G389" s="617"/>
      <c r="H389" s="492"/>
      <c r="I389" s="492"/>
      <c r="J389" s="657"/>
      <c r="K389" s="618"/>
      <c r="L389" s="622"/>
      <c r="M389" s="613"/>
      <c r="N389" s="613"/>
      <c r="O389" s="610"/>
      <c r="P389" s="610"/>
      <c r="Q389" s="612">
        <f t="shared" si="1"/>
        <v>0</v>
      </c>
      <c r="R389" s="613"/>
      <c r="S389" s="612">
        <f t="shared" si="2"/>
        <v>0</v>
      </c>
      <c r="T389" s="612">
        <f t="shared" si="3"/>
        <v>0</v>
      </c>
      <c r="U389" s="613"/>
      <c r="V389" s="612">
        <f t="shared" si="4"/>
        <v>0</v>
      </c>
      <c r="W389" s="620"/>
      <c r="X389" s="742"/>
      <c r="Y389" s="742"/>
      <c r="Z389" s="742"/>
      <c r="AA389" s="742"/>
      <c r="AB389" s="742"/>
      <c r="AC389" s="742"/>
      <c r="AD389" s="742"/>
      <c r="AE389" s="742"/>
      <c r="AF389" s="742"/>
      <c r="AG389" s="742"/>
      <c r="AH389" s="742"/>
      <c r="AI389" s="742"/>
      <c r="AJ389" s="742"/>
      <c r="AK389" s="742"/>
      <c r="AL389" s="742"/>
      <c r="AM389" s="742"/>
    </row>
    <row r="390" ht="13.5" customHeight="1">
      <c r="A390" s="604" t="b">
        <v>0</v>
      </c>
      <c r="B390" s="475"/>
      <c r="C390" s="475"/>
      <c r="D390" s="492"/>
      <c r="E390" s="492"/>
      <c r="F390" s="606"/>
      <c r="G390" s="617"/>
      <c r="H390" s="492"/>
      <c r="I390" s="492"/>
      <c r="J390" s="657"/>
      <c r="K390" s="618"/>
      <c r="L390" s="622"/>
      <c r="M390" s="613"/>
      <c r="N390" s="613"/>
      <c r="O390" s="610"/>
      <c r="P390" s="610"/>
      <c r="Q390" s="612">
        <f t="shared" si="1"/>
        <v>0</v>
      </c>
      <c r="R390" s="613"/>
      <c r="S390" s="612">
        <f t="shared" si="2"/>
        <v>0</v>
      </c>
      <c r="T390" s="612">
        <f t="shared" si="3"/>
        <v>0</v>
      </c>
      <c r="U390" s="613"/>
      <c r="V390" s="612">
        <f t="shared" si="4"/>
        <v>0</v>
      </c>
      <c r="W390" s="620"/>
      <c r="X390" s="742"/>
      <c r="Y390" s="742"/>
      <c r="Z390" s="742"/>
      <c r="AA390" s="742"/>
      <c r="AB390" s="742"/>
      <c r="AC390" s="742"/>
      <c r="AD390" s="742"/>
      <c r="AE390" s="742"/>
      <c r="AF390" s="742"/>
      <c r="AG390" s="742"/>
      <c r="AH390" s="742"/>
      <c r="AI390" s="742"/>
      <c r="AJ390" s="742"/>
      <c r="AK390" s="742"/>
      <c r="AL390" s="742"/>
      <c r="AM390" s="742"/>
    </row>
    <row r="391" ht="13.5" customHeight="1">
      <c r="A391" s="604" t="b">
        <v>0</v>
      </c>
      <c r="B391" s="475"/>
      <c r="C391" s="475"/>
      <c r="D391" s="492"/>
      <c r="E391" s="492"/>
      <c r="F391" s="606"/>
      <c r="G391" s="617"/>
      <c r="H391" s="492"/>
      <c r="I391" s="492"/>
      <c r="J391" s="657"/>
      <c r="K391" s="618"/>
      <c r="L391" s="622"/>
      <c r="M391" s="613"/>
      <c r="N391" s="613"/>
      <c r="O391" s="610"/>
      <c r="P391" s="610"/>
      <c r="Q391" s="612">
        <f t="shared" si="1"/>
        <v>0</v>
      </c>
      <c r="R391" s="613"/>
      <c r="S391" s="612">
        <f t="shared" si="2"/>
        <v>0</v>
      </c>
      <c r="T391" s="612">
        <f t="shared" si="3"/>
        <v>0</v>
      </c>
      <c r="U391" s="613"/>
      <c r="V391" s="612">
        <f t="shared" si="4"/>
        <v>0</v>
      </c>
      <c r="W391" s="620"/>
      <c r="X391" s="742"/>
      <c r="Y391" s="742"/>
      <c r="Z391" s="742"/>
      <c r="AA391" s="742"/>
      <c r="AB391" s="742"/>
      <c r="AC391" s="742"/>
      <c r="AD391" s="742"/>
      <c r="AE391" s="742"/>
      <c r="AF391" s="742"/>
      <c r="AG391" s="742"/>
      <c r="AH391" s="742"/>
      <c r="AI391" s="742"/>
      <c r="AJ391" s="742"/>
      <c r="AK391" s="742"/>
      <c r="AL391" s="742"/>
      <c r="AM391" s="742"/>
    </row>
    <row r="392" ht="13.5" customHeight="1">
      <c r="A392" s="604" t="b">
        <v>0</v>
      </c>
      <c r="B392" s="475"/>
      <c r="C392" s="475"/>
      <c r="D392" s="492"/>
      <c r="E392" s="492"/>
      <c r="F392" s="606"/>
      <c r="G392" s="617"/>
      <c r="H392" s="492"/>
      <c r="I392" s="492"/>
      <c r="J392" s="657"/>
      <c r="K392" s="618"/>
      <c r="L392" s="622"/>
      <c r="M392" s="613"/>
      <c r="N392" s="613"/>
      <c r="O392" s="610"/>
      <c r="P392" s="610"/>
      <c r="Q392" s="612">
        <f t="shared" si="1"/>
        <v>0</v>
      </c>
      <c r="R392" s="613"/>
      <c r="S392" s="612">
        <f t="shared" si="2"/>
        <v>0</v>
      </c>
      <c r="T392" s="612">
        <f t="shared" si="3"/>
        <v>0</v>
      </c>
      <c r="U392" s="613"/>
      <c r="V392" s="612">
        <f t="shared" si="4"/>
        <v>0</v>
      </c>
      <c r="W392" s="620"/>
      <c r="X392" s="742"/>
      <c r="Y392" s="742"/>
      <c r="Z392" s="742"/>
      <c r="AA392" s="742"/>
      <c r="AB392" s="742"/>
      <c r="AC392" s="742"/>
      <c r="AD392" s="742"/>
      <c r="AE392" s="742"/>
      <c r="AF392" s="742"/>
      <c r="AG392" s="742"/>
      <c r="AH392" s="742"/>
      <c r="AI392" s="742"/>
      <c r="AJ392" s="742"/>
      <c r="AK392" s="742"/>
      <c r="AL392" s="742"/>
      <c r="AM392" s="742"/>
    </row>
    <row r="393" ht="13.5" customHeight="1">
      <c r="A393" s="604" t="b">
        <v>0</v>
      </c>
      <c r="B393" s="475"/>
      <c r="C393" s="475"/>
      <c r="D393" s="492"/>
      <c r="E393" s="492"/>
      <c r="F393" s="606"/>
      <c r="G393" s="617"/>
      <c r="H393" s="492"/>
      <c r="I393" s="492"/>
      <c r="J393" s="657"/>
      <c r="K393" s="618"/>
      <c r="L393" s="622"/>
      <c r="M393" s="613"/>
      <c r="N393" s="613"/>
      <c r="O393" s="610"/>
      <c r="P393" s="610"/>
      <c r="Q393" s="612">
        <f t="shared" si="1"/>
        <v>0</v>
      </c>
      <c r="R393" s="613"/>
      <c r="S393" s="612">
        <f t="shared" si="2"/>
        <v>0</v>
      </c>
      <c r="T393" s="612">
        <f t="shared" si="3"/>
        <v>0</v>
      </c>
      <c r="U393" s="613"/>
      <c r="V393" s="612">
        <f t="shared" si="4"/>
        <v>0</v>
      </c>
      <c r="W393" s="620"/>
      <c r="X393" s="742"/>
      <c r="Y393" s="742"/>
      <c r="Z393" s="742"/>
      <c r="AA393" s="742"/>
      <c r="AB393" s="742"/>
      <c r="AC393" s="742"/>
      <c r="AD393" s="742"/>
      <c r="AE393" s="742"/>
      <c r="AF393" s="742"/>
      <c r="AG393" s="742"/>
      <c r="AH393" s="742"/>
      <c r="AI393" s="742"/>
      <c r="AJ393" s="742"/>
      <c r="AK393" s="742"/>
      <c r="AL393" s="742"/>
      <c r="AM393" s="742"/>
    </row>
    <row r="394" ht="13.5" customHeight="1">
      <c r="A394" s="604" t="b">
        <v>0</v>
      </c>
      <c r="B394" s="475"/>
      <c r="C394" s="475"/>
      <c r="D394" s="492"/>
      <c r="E394" s="492"/>
      <c r="F394" s="606"/>
      <c r="G394" s="617"/>
      <c r="H394" s="492"/>
      <c r="I394" s="492"/>
      <c r="J394" s="657"/>
      <c r="K394" s="618"/>
      <c r="L394" s="622"/>
      <c r="M394" s="613"/>
      <c r="N394" s="613"/>
      <c r="O394" s="610"/>
      <c r="P394" s="610"/>
      <c r="Q394" s="612">
        <f t="shared" si="1"/>
        <v>0</v>
      </c>
      <c r="R394" s="613"/>
      <c r="S394" s="612">
        <f t="shared" si="2"/>
        <v>0</v>
      </c>
      <c r="T394" s="612">
        <f t="shared" si="3"/>
        <v>0</v>
      </c>
      <c r="U394" s="613"/>
      <c r="V394" s="612">
        <f t="shared" si="4"/>
        <v>0</v>
      </c>
      <c r="W394" s="620"/>
      <c r="X394" s="742"/>
      <c r="Y394" s="742"/>
      <c r="Z394" s="742"/>
      <c r="AA394" s="742"/>
      <c r="AB394" s="742"/>
      <c r="AC394" s="742"/>
      <c r="AD394" s="742"/>
      <c r="AE394" s="742"/>
      <c r="AF394" s="742"/>
      <c r="AG394" s="742"/>
      <c r="AH394" s="742"/>
      <c r="AI394" s="742"/>
      <c r="AJ394" s="742"/>
      <c r="AK394" s="742"/>
      <c r="AL394" s="742"/>
      <c r="AM394" s="742"/>
    </row>
    <row r="395" ht="13.5" customHeight="1">
      <c r="A395" s="604" t="b">
        <v>0</v>
      </c>
      <c r="B395" s="475"/>
      <c r="C395" s="475"/>
      <c r="D395" s="492"/>
      <c r="E395" s="492"/>
      <c r="F395" s="606"/>
      <c r="G395" s="617"/>
      <c r="H395" s="492"/>
      <c r="I395" s="492"/>
      <c r="J395" s="657"/>
      <c r="K395" s="618"/>
      <c r="L395" s="622"/>
      <c r="M395" s="613"/>
      <c r="N395" s="613"/>
      <c r="O395" s="610"/>
      <c r="P395" s="610"/>
      <c r="Q395" s="612">
        <f t="shared" si="1"/>
        <v>0</v>
      </c>
      <c r="R395" s="613"/>
      <c r="S395" s="612">
        <f t="shared" si="2"/>
        <v>0</v>
      </c>
      <c r="T395" s="612">
        <f t="shared" si="3"/>
        <v>0</v>
      </c>
      <c r="U395" s="613"/>
      <c r="V395" s="612">
        <f t="shared" si="4"/>
        <v>0</v>
      </c>
      <c r="W395" s="620"/>
      <c r="X395" s="742"/>
      <c r="Y395" s="742"/>
      <c r="Z395" s="742"/>
      <c r="AA395" s="742"/>
      <c r="AB395" s="742"/>
      <c r="AC395" s="742"/>
      <c r="AD395" s="742"/>
      <c r="AE395" s="742"/>
      <c r="AF395" s="742"/>
      <c r="AG395" s="742"/>
      <c r="AH395" s="742"/>
      <c r="AI395" s="742"/>
      <c r="AJ395" s="742"/>
      <c r="AK395" s="742"/>
      <c r="AL395" s="742"/>
      <c r="AM395" s="742"/>
    </row>
    <row r="396" ht="13.5" customHeight="1">
      <c r="A396" s="604" t="b">
        <v>0</v>
      </c>
      <c r="B396" s="475"/>
      <c r="C396" s="475"/>
      <c r="D396" s="492"/>
      <c r="E396" s="492"/>
      <c r="F396" s="606"/>
      <c r="G396" s="617"/>
      <c r="H396" s="492"/>
      <c r="I396" s="492"/>
      <c r="J396" s="657"/>
      <c r="K396" s="618"/>
      <c r="L396" s="622"/>
      <c r="M396" s="613"/>
      <c r="N396" s="613"/>
      <c r="O396" s="610"/>
      <c r="P396" s="610"/>
      <c r="Q396" s="612">
        <f t="shared" si="1"/>
        <v>0</v>
      </c>
      <c r="R396" s="613"/>
      <c r="S396" s="612">
        <f t="shared" si="2"/>
        <v>0</v>
      </c>
      <c r="T396" s="612">
        <f t="shared" si="3"/>
        <v>0</v>
      </c>
      <c r="U396" s="613"/>
      <c r="V396" s="612">
        <f t="shared" si="4"/>
        <v>0</v>
      </c>
      <c r="W396" s="620"/>
      <c r="X396" s="742"/>
      <c r="Y396" s="742"/>
      <c r="Z396" s="742"/>
      <c r="AA396" s="742"/>
      <c r="AB396" s="742"/>
      <c r="AC396" s="742"/>
      <c r="AD396" s="742"/>
      <c r="AE396" s="742"/>
      <c r="AF396" s="742"/>
      <c r="AG396" s="742"/>
      <c r="AH396" s="742"/>
      <c r="AI396" s="742"/>
      <c r="AJ396" s="742"/>
      <c r="AK396" s="742"/>
      <c r="AL396" s="742"/>
      <c r="AM396" s="742"/>
    </row>
    <row r="397" ht="13.5" customHeight="1">
      <c r="A397" s="604" t="b">
        <v>0</v>
      </c>
      <c r="B397" s="475"/>
      <c r="C397" s="475"/>
      <c r="D397" s="492"/>
      <c r="E397" s="492"/>
      <c r="F397" s="606"/>
      <c r="G397" s="617"/>
      <c r="H397" s="492"/>
      <c r="I397" s="492"/>
      <c r="J397" s="657"/>
      <c r="K397" s="618"/>
      <c r="L397" s="622"/>
      <c r="M397" s="613"/>
      <c r="N397" s="613"/>
      <c r="O397" s="610"/>
      <c r="P397" s="610"/>
      <c r="Q397" s="612">
        <f t="shared" si="1"/>
        <v>0</v>
      </c>
      <c r="R397" s="613"/>
      <c r="S397" s="612">
        <f t="shared" si="2"/>
        <v>0</v>
      </c>
      <c r="T397" s="612">
        <f t="shared" si="3"/>
        <v>0</v>
      </c>
      <c r="U397" s="613"/>
      <c r="V397" s="612">
        <f t="shared" si="4"/>
        <v>0</v>
      </c>
      <c r="W397" s="620"/>
      <c r="X397" s="742"/>
      <c r="Y397" s="742"/>
      <c r="Z397" s="742"/>
      <c r="AA397" s="742"/>
      <c r="AB397" s="742"/>
      <c r="AC397" s="742"/>
      <c r="AD397" s="742"/>
      <c r="AE397" s="742"/>
      <c r="AF397" s="742"/>
      <c r="AG397" s="742"/>
      <c r="AH397" s="742"/>
      <c r="AI397" s="742"/>
      <c r="AJ397" s="742"/>
      <c r="AK397" s="742"/>
      <c r="AL397" s="742"/>
      <c r="AM397" s="742"/>
    </row>
    <row r="398" ht="13.5" customHeight="1">
      <c r="A398" s="604" t="b">
        <v>0</v>
      </c>
      <c r="B398" s="475"/>
      <c r="C398" s="475"/>
      <c r="D398" s="492"/>
      <c r="E398" s="492"/>
      <c r="F398" s="606"/>
      <c r="G398" s="617"/>
      <c r="H398" s="492"/>
      <c r="I398" s="492"/>
      <c r="J398" s="657"/>
      <c r="K398" s="618"/>
      <c r="L398" s="622"/>
      <c r="M398" s="613"/>
      <c r="N398" s="613"/>
      <c r="O398" s="610"/>
      <c r="P398" s="610"/>
      <c r="Q398" s="612">
        <f t="shared" si="1"/>
        <v>0</v>
      </c>
      <c r="R398" s="613"/>
      <c r="S398" s="612">
        <f t="shared" si="2"/>
        <v>0</v>
      </c>
      <c r="T398" s="612">
        <f t="shared" si="3"/>
        <v>0</v>
      </c>
      <c r="U398" s="613"/>
      <c r="V398" s="612">
        <f t="shared" si="4"/>
        <v>0</v>
      </c>
      <c r="W398" s="620"/>
      <c r="X398" s="742"/>
      <c r="Y398" s="742"/>
      <c r="Z398" s="742"/>
      <c r="AA398" s="742"/>
      <c r="AB398" s="742"/>
      <c r="AC398" s="742"/>
      <c r="AD398" s="742"/>
      <c r="AE398" s="742"/>
      <c r="AF398" s="742"/>
      <c r="AG398" s="742"/>
      <c r="AH398" s="742"/>
      <c r="AI398" s="742"/>
      <c r="AJ398" s="742"/>
      <c r="AK398" s="742"/>
      <c r="AL398" s="742"/>
      <c r="AM398" s="742"/>
    </row>
    <row r="399" ht="13.5" customHeight="1">
      <c r="A399" s="604" t="b">
        <v>0</v>
      </c>
      <c r="B399" s="475"/>
      <c r="C399" s="475"/>
      <c r="D399" s="492"/>
      <c r="E399" s="492"/>
      <c r="F399" s="606"/>
      <c r="G399" s="617"/>
      <c r="H399" s="492"/>
      <c r="I399" s="492"/>
      <c r="J399" s="657"/>
      <c r="K399" s="618"/>
      <c r="L399" s="622"/>
      <c r="M399" s="613"/>
      <c r="N399" s="613"/>
      <c r="O399" s="610"/>
      <c r="P399" s="610"/>
      <c r="Q399" s="612">
        <f t="shared" si="1"/>
        <v>0</v>
      </c>
      <c r="R399" s="613"/>
      <c r="S399" s="612">
        <f t="shared" si="2"/>
        <v>0</v>
      </c>
      <c r="T399" s="612">
        <f t="shared" si="3"/>
        <v>0</v>
      </c>
      <c r="U399" s="613"/>
      <c r="V399" s="612">
        <f t="shared" si="4"/>
        <v>0</v>
      </c>
      <c r="W399" s="620"/>
      <c r="X399" s="742"/>
      <c r="Y399" s="742"/>
      <c r="Z399" s="742"/>
      <c r="AA399" s="742"/>
      <c r="AB399" s="742"/>
      <c r="AC399" s="742"/>
      <c r="AD399" s="742"/>
      <c r="AE399" s="742"/>
      <c r="AF399" s="742"/>
      <c r="AG399" s="742"/>
      <c r="AH399" s="742"/>
      <c r="AI399" s="742"/>
      <c r="AJ399" s="742"/>
      <c r="AK399" s="742"/>
      <c r="AL399" s="742"/>
      <c r="AM399" s="742"/>
    </row>
    <row r="400" ht="13.5" customHeight="1">
      <c r="A400" s="604" t="b">
        <v>0</v>
      </c>
      <c r="B400" s="475"/>
      <c r="C400" s="475"/>
      <c r="D400" s="492"/>
      <c r="E400" s="492"/>
      <c r="F400" s="606"/>
      <c r="G400" s="617"/>
      <c r="H400" s="492"/>
      <c r="I400" s="492"/>
      <c r="J400" s="657"/>
      <c r="K400" s="618"/>
      <c r="L400" s="622"/>
      <c r="M400" s="613"/>
      <c r="N400" s="613"/>
      <c r="O400" s="610"/>
      <c r="P400" s="610"/>
      <c r="Q400" s="612">
        <f t="shared" si="1"/>
        <v>0</v>
      </c>
      <c r="R400" s="613"/>
      <c r="S400" s="612">
        <f t="shared" si="2"/>
        <v>0</v>
      </c>
      <c r="T400" s="612">
        <f t="shared" si="3"/>
        <v>0</v>
      </c>
      <c r="U400" s="613"/>
      <c r="V400" s="612">
        <f t="shared" si="4"/>
        <v>0</v>
      </c>
      <c r="W400" s="620"/>
      <c r="X400" s="742"/>
      <c r="Y400" s="742"/>
      <c r="Z400" s="742"/>
      <c r="AA400" s="742"/>
      <c r="AB400" s="742"/>
      <c r="AC400" s="742"/>
      <c r="AD400" s="742"/>
      <c r="AE400" s="742"/>
      <c r="AF400" s="742"/>
      <c r="AG400" s="742"/>
      <c r="AH400" s="742"/>
      <c r="AI400" s="742"/>
      <c r="AJ400" s="742"/>
      <c r="AK400" s="742"/>
      <c r="AL400" s="742"/>
      <c r="AM400" s="742"/>
    </row>
    <row r="401" ht="13.5" customHeight="1">
      <c r="A401" s="604" t="b">
        <v>0</v>
      </c>
      <c r="B401" s="475"/>
      <c r="C401" s="475"/>
      <c r="D401" s="492"/>
      <c r="E401" s="492"/>
      <c r="F401" s="606"/>
      <c r="G401" s="617"/>
      <c r="H401" s="492"/>
      <c r="I401" s="492"/>
      <c r="J401" s="657"/>
      <c r="K401" s="618"/>
      <c r="L401" s="622"/>
      <c r="M401" s="613"/>
      <c r="N401" s="613"/>
      <c r="O401" s="610"/>
      <c r="P401" s="610"/>
      <c r="Q401" s="612">
        <f t="shared" si="1"/>
        <v>0</v>
      </c>
      <c r="R401" s="613"/>
      <c r="S401" s="612">
        <f t="shared" si="2"/>
        <v>0</v>
      </c>
      <c r="T401" s="612">
        <f t="shared" si="3"/>
        <v>0</v>
      </c>
      <c r="U401" s="613"/>
      <c r="V401" s="612">
        <f t="shared" si="4"/>
        <v>0</v>
      </c>
      <c r="W401" s="620"/>
      <c r="X401" s="742"/>
      <c r="Y401" s="742"/>
      <c r="Z401" s="742"/>
      <c r="AA401" s="742"/>
      <c r="AB401" s="742"/>
      <c r="AC401" s="742"/>
      <c r="AD401" s="742"/>
      <c r="AE401" s="742"/>
      <c r="AF401" s="742"/>
      <c r="AG401" s="742"/>
      <c r="AH401" s="742"/>
      <c r="AI401" s="742"/>
      <c r="AJ401" s="742"/>
      <c r="AK401" s="742"/>
      <c r="AL401" s="742"/>
      <c r="AM401" s="742"/>
    </row>
    <row r="402" ht="13.5" customHeight="1">
      <c r="A402" s="604" t="b">
        <v>0</v>
      </c>
      <c r="B402" s="475"/>
      <c r="C402" s="475"/>
      <c r="D402" s="492"/>
      <c r="E402" s="492"/>
      <c r="F402" s="606"/>
      <c r="G402" s="617"/>
      <c r="H402" s="492"/>
      <c r="I402" s="492"/>
      <c r="J402" s="657"/>
      <c r="K402" s="618"/>
      <c r="L402" s="622"/>
      <c r="M402" s="613"/>
      <c r="N402" s="613"/>
      <c r="O402" s="610"/>
      <c r="P402" s="610"/>
      <c r="Q402" s="612">
        <f t="shared" si="1"/>
        <v>0</v>
      </c>
      <c r="R402" s="613"/>
      <c r="S402" s="612">
        <f t="shared" si="2"/>
        <v>0</v>
      </c>
      <c r="T402" s="612">
        <f t="shared" si="3"/>
        <v>0</v>
      </c>
      <c r="U402" s="613"/>
      <c r="V402" s="612">
        <f t="shared" si="4"/>
        <v>0</v>
      </c>
      <c r="W402" s="620"/>
      <c r="X402" s="742"/>
      <c r="Y402" s="742"/>
      <c r="Z402" s="742"/>
      <c r="AA402" s="742"/>
      <c r="AB402" s="742"/>
      <c r="AC402" s="742"/>
      <c r="AD402" s="742"/>
      <c r="AE402" s="742"/>
      <c r="AF402" s="742"/>
      <c r="AG402" s="742"/>
      <c r="AH402" s="742"/>
      <c r="AI402" s="742"/>
      <c r="AJ402" s="742"/>
      <c r="AK402" s="742"/>
      <c r="AL402" s="742"/>
      <c r="AM402" s="742"/>
    </row>
    <row r="403" ht="13.5" customHeight="1">
      <c r="A403" s="604" t="b">
        <v>0</v>
      </c>
      <c r="B403" s="475"/>
      <c r="C403" s="475"/>
      <c r="D403" s="492"/>
      <c r="E403" s="492"/>
      <c r="F403" s="606"/>
      <c r="G403" s="617"/>
      <c r="H403" s="492"/>
      <c r="I403" s="492"/>
      <c r="J403" s="657"/>
      <c r="K403" s="618"/>
      <c r="L403" s="622"/>
      <c r="M403" s="613"/>
      <c r="N403" s="613"/>
      <c r="O403" s="610"/>
      <c r="P403" s="610"/>
      <c r="Q403" s="612">
        <f t="shared" si="1"/>
        <v>0</v>
      </c>
      <c r="R403" s="613"/>
      <c r="S403" s="612">
        <f t="shared" si="2"/>
        <v>0</v>
      </c>
      <c r="T403" s="612">
        <f t="shared" si="3"/>
        <v>0</v>
      </c>
      <c r="U403" s="613"/>
      <c r="V403" s="612">
        <f t="shared" si="4"/>
        <v>0</v>
      </c>
      <c r="W403" s="620"/>
      <c r="X403" s="742"/>
      <c r="Y403" s="742"/>
      <c r="Z403" s="742"/>
      <c r="AA403" s="742"/>
      <c r="AB403" s="742"/>
      <c r="AC403" s="742"/>
      <c r="AD403" s="742"/>
      <c r="AE403" s="742"/>
      <c r="AF403" s="742"/>
      <c r="AG403" s="742"/>
      <c r="AH403" s="742"/>
      <c r="AI403" s="742"/>
      <c r="AJ403" s="742"/>
      <c r="AK403" s="742"/>
      <c r="AL403" s="742"/>
      <c r="AM403" s="742"/>
    </row>
    <row r="404" ht="13.5" customHeight="1">
      <c r="A404" s="604" t="b">
        <v>0</v>
      </c>
      <c r="B404" s="475"/>
      <c r="C404" s="475"/>
      <c r="D404" s="492"/>
      <c r="E404" s="492"/>
      <c r="F404" s="606"/>
      <c r="G404" s="617"/>
      <c r="H404" s="492"/>
      <c r="I404" s="492"/>
      <c r="J404" s="657"/>
      <c r="K404" s="618"/>
      <c r="L404" s="622"/>
      <c r="M404" s="613"/>
      <c r="N404" s="613"/>
      <c r="O404" s="610"/>
      <c r="P404" s="610"/>
      <c r="Q404" s="612">
        <f t="shared" si="1"/>
        <v>0</v>
      </c>
      <c r="R404" s="613"/>
      <c r="S404" s="612">
        <f t="shared" si="2"/>
        <v>0</v>
      </c>
      <c r="T404" s="612">
        <f t="shared" si="3"/>
        <v>0</v>
      </c>
      <c r="U404" s="613"/>
      <c r="V404" s="612">
        <f t="shared" si="4"/>
        <v>0</v>
      </c>
      <c r="W404" s="620"/>
      <c r="X404" s="742"/>
      <c r="Y404" s="742"/>
      <c r="Z404" s="742"/>
      <c r="AA404" s="742"/>
      <c r="AB404" s="742"/>
      <c r="AC404" s="742"/>
      <c r="AD404" s="742"/>
      <c r="AE404" s="742"/>
      <c r="AF404" s="742"/>
      <c r="AG404" s="742"/>
      <c r="AH404" s="742"/>
      <c r="AI404" s="742"/>
      <c r="AJ404" s="742"/>
      <c r="AK404" s="742"/>
      <c r="AL404" s="742"/>
      <c r="AM404" s="742"/>
    </row>
    <row r="405" ht="13.5" customHeight="1">
      <c r="A405" s="604" t="b">
        <v>0</v>
      </c>
      <c r="B405" s="475"/>
      <c r="C405" s="475"/>
      <c r="D405" s="492"/>
      <c r="E405" s="492"/>
      <c r="F405" s="606"/>
      <c r="G405" s="617"/>
      <c r="H405" s="492"/>
      <c r="I405" s="492"/>
      <c r="J405" s="657"/>
      <c r="K405" s="618"/>
      <c r="L405" s="622"/>
      <c r="M405" s="613"/>
      <c r="N405" s="613"/>
      <c r="O405" s="610"/>
      <c r="P405" s="610"/>
      <c r="Q405" s="612">
        <f t="shared" si="1"/>
        <v>0</v>
      </c>
      <c r="R405" s="613"/>
      <c r="S405" s="612">
        <f t="shared" si="2"/>
        <v>0</v>
      </c>
      <c r="T405" s="612">
        <f t="shared" si="3"/>
        <v>0</v>
      </c>
      <c r="U405" s="613"/>
      <c r="V405" s="612">
        <f t="shared" si="4"/>
        <v>0</v>
      </c>
      <c r="W405" s="620"/>
      <c r="X405" s="742"/>
      <c r="Y405" s="742"/>
      <c r="Z405" s="742"/>
      <c r="AA405" s="742"/>
      <c r="AB405" s="742"/>
      <c r="AC405" s="742"/>
      <c r="AD405" s="742"/>
      <c r="AE405" s="742"/>
      <c r="AF405" s="742"/>
      <c r="AG405" s="742"/>
      <c r="AH405" s="742"/>
      <c r="AI405" s="742"/>
      <c r="AJ405" s="742"/>
      <c r="AK405" s="742"/>
      <c r="AL405" s="742"/>
      <c r="AM405" s="742"/>
    </row>
    <row r="406" ht="13.5" customHeight="1">
      <c r="A406" s="604" t="b">
        <v>0</v>
      </c>
      <c r="B406" s="475"/>
      <c r="C406" s="475"/>
      <c r="D406" s="492"/>
      <c r="E406" s="492"/>
      <c r="F406" s="606"/>
      <c r="G406" s="617"/>
      <c r="H406" s="492"/>
      <c r="I406" s="492"/>
      <c r="J406" s="657"/>
      <c r="K406" s="618"/>
      <c r="L406" s="622"/>
      <c r="M406" s="613"/>
      <c r="N406" s="613"/>
      <c r="O406" s="610"/>
      <c r="P406" s="610"/>
      <c r="Q406" s="612">
        <f t="shared" si="1"/>
        <v>0</v>
      </c>
      <c r="R406" s="613"/>
      <c r="S406" s="612">
        <f t="shared" si="2"/>
        <v>0</v>
      </c>
      <c r="T406" s="612">
        <f t="shared" si="3"/>
        <v>0</v>
      </c>
      <c r="U406" s="613"/>
      <c r="V406" s="612">
        <f t="shared" si="4"/>
        <v>0</v>
      </c>
      <c r="W406" s="620"/>
      <c r="X406" s="742"/>
      <c r="Y406" s="742"/>
      <c r="Z406" s="742"/>
      <c r="AA406" s="742"/>
      <c r="AB406" s="742"/>
      <c r="AC406" s="742"/>
      <c r="AD406" s="742"/>
      <c r="AE406" s="742"/>
      <c r="AF406" s="742"/>
      <c r="AG406" s="742"/>
      <c r="AH406" s="742"/>
      <c r="AI406" s="742"/>
      <c r="AJ406" s="742"/>
      <c r="AK406" s="742"/>
      <c r="AL406" s="742"/>
      <c r="AM406" s="742"/>
    </row>
    <row r="407" ht="13.5" customHeight="1">
      <c r="A407" s="604" t="b">
        <v>0</v>
      </c>
      <c r="B407" s="475"/>
      <c r="C407" s="475"/>
      <c r="D407" s="492"/>
      <c r="E407" s="492"/>
      <c r="F407" s="606"/>
      <c r="G407" s="617"/>
      <c r="H407" s="492"/>
      <c r="I407" s="492"/>
      <c r="J407" s="657"/>
      <c r="K407" s="618"/>
      <c r="L407" s="622"/>
      <c r="M407" s="613"/>
      <c r="N407" s="613"/>
      <c r="O407" s="610"/>
      <c r="P407" s="610"/>
      <c r="Q407" s="612">
        <f t="shared" si="1"/>
        <v>0</v>
      </c>
      <c r="R407" s="613"/>
      <c r="S407" s="612">
        <f t="shared" si="2"/>
        <v>0</v>
      </c>
      <c r="T407" s="612">
        <f t="shared" si="3"/>
        <v>0</v>
      </c>
      <c r="U407" s="613"/>
      <c r="V407" s="612">
        <f t="shared" si="4"/>
        <v>0</v>
      </c>
      <c r="W407" s="620"/>
      <c r="X407" s="742"/>
      <c r="Y407" s="742"/>
      <c r="Z407" s="742"/>
      <c r="AA407" s="742"/>
      <c r="AB407" s="742"/>
      <c r="AC407" s="742"/>
      <c r="AD407" s="742"/>
      <c r="AE407" s="742"/>
      <c r="AF407" s="742"/>
      <c r="AG407" s="742"/>
      <c r="AH407" s="742"/>
      <c r="AI407" s="742"/>
      <c r="AJ407" s="742"/>
      <c r="AK407" s="742"/>
      <c r="AL407" s="742"/>
      <c r="AM407" s="742"/>
    </row>
    <row r="408" ht="13.5" customHeight="1">
      <c r="A408" s="604" t="b">
        <v>0</v>
      </c>
      <c r="B408" s="475"/>
      <c r="C408" s="475"/>
      <c r="D408" s="492"/>
      <c r="E408" s="492"/>
      <c r="F408" s="606"/>
      <c r="G408" s="617"/>
      <c r="H408" s="492"/>
      <c r="I408" s="492"/>
      <c r="J408" s="657"/>
      <c r="K408" s="618"/>
      <c r="L408" s="622"/>
      <c r="M408" s="613"/>
      <c r="N408" s="613"/>
      <c r="O408" s="610"/>
      <c r="P408" s="610"/>
      <c r="Q408" s="612">
        <f t="shared" si="1"/>
        <v>0</v>
      </c>
      <c r="R408" s="613"/>
      <c r="S408" s="612">
        <f t="shared" si="2"/>
        <v>0</v>
      </c>
      <c r="T408" s="612">
        <f t="shared" si="3"/>
        <v>0</v>
      </c>
      <c r="U408" s="613"/>
      <c r="V408" s="612">
        <f t="shared" si="4"/>
        <v>0</v>
      </c>
      <c r="W408" s="620"/>
      <c r="X408" s="742"/>
      <c r="Y408" s="742"/>
      <c r="Z408" s="742"/>
      <c r="AA408" s="742"/>
      <c r="AB408" s="742"/>
      <c r="AC408" s="742"/>
      <c r="AD408" s="742"/>
      <c r="AE408" s="742"/>
      <c r="AF408" s="742"/>
      <c r="AG408" s="742"/>
      <c r="AH408" s="742"/>
      <c r="AI408" s="742"/>
      <c r="AJ408" s="742"/>
      <c r="AK408" s="742"/>
      <c r="AL408" s="742"/>
      <c r="AM408" s="742"/>
    </row>
    <row r="409" ht="13.5" customHeight="1">
      <c r="A409" s="604" t="b">
        <v>0</v>
      </c>
      <c r="B409" s="475"/>
      <c r="C409" s="475"/>
      <c r="D409" s="492"/>
      <c r="E409" s="492"/>
      <c r="F409" s="606"/>
      <c r="G409" s="617"/>
      <c r="H409" s="492"/>
      <c r="I409" s="492"/>
      <c r="J409" s="657"/>
      <c r="K409" s="618"/>
      <c r="L409" s="622"/>
      <c r="M409" s="613"/>
      <c r="N409" s="613"/>
      <c r="O409" s="610"/>
      <c r="P409" s="610"/>
      <c r="Q409" s="612">
        <f t="shared" si="1"/>
        <v>0</v>
      </c>
      <c r="R409" s="613"/>
      <c r="S409" s="612">
        <f t="shared" si="2"/>
        <v>0</v>
      </c>
      <c r="T409" s="612">
        <f t="shared" si="3"/>
        <v>0</v>
      </c>
      <c r="U409" s="613"/>
      <c r="V409" s="612">
        <f t="shared" si="4"/>
        <v>0</v>
      </c>
      <c r="W409" s="620"/>
      <c r="X409" s="742"/>
      <c r="Y409" s="742"/>
      <c r="Z409" s="742"/>
      <c r="AA409" s="742"/>
      <c r="AB409" s="742"/>
      <c r="AC409" s="742"/>
      <c r="AD409" s="742"/>
      <c r="AE409" s="742"/>
      <c r="AF409" s="742"/>
      <c r="AG409" s="742"/>
      <c r="AH409" s="742"/>
      <c r="AI409" s="742"/>
      <c r="AJ409" s="742"/>
      <c r="AK409" s="742"/>
      <c r="AL409" s="742"/>
      <c r="AM409" s="742"/>
    </row>
    <row r="410" ht="13.5" customHeight="1">
      <c r="A410" s="604" t="b">
        <v>0</v>
      </c>
      <c r="B410" s="475"/>
      <c r="C410" s="475"/>
      <c r="D410" s="492"/>
      <c r="E410" s="492"/>
      <c r="F410" s="606"/>
      <c r="G410" s="617"/>
      <c r="H410" s="492"/>
      <c r="I410" s="492"/>
      <c r="J410" s="657"/>
      <c r="K410" s="618"/>
      <c r="L410" s="622"/>
      <c r="M410" s="613"/>
      <c r="N410" s="613"/>
      <c r="O410" s="610"/>
      <c r="P410" s="610"/>
      <c r="Q410" s="612">
        <f t="shared" si="1"/>
        <v>0</v>
      </c>
      <c r="R410" s="613"/>
      <c r="S410" s="612">
        <f t="shared" si="2"/>
        <v>0</v>
      </c>
      <c r="T410" s="612">
        <f t="shared" si="3"/>
        <v>0</v>
      </c>
      <c r="U410" s="613"/>
      <c r="V410" s="612">
        <f t="shared" si="4"/>
        <v>0</v>
      </c>
      <c r="W410" s="620"/>
      <c r="X410" s="742"/>
      <c r="Y410" s="742"/>
      <c r="Z410" s="742"/>
      <c r="AA410" s="742"/>
      <c r="AB410" s="742"/>
      <c r="AC410" s="742"/>
      <c r="AD410" s="742"/>
      <c r="AE410" s="742"/>
      <c r="AF410" s="742"/>
      <c r="AG410" s="742"/>
      <c r="AH410" s="742"/>
      <c r="AI410" s="742"/>
      <c r="AJ410" s="742"/>
      <c r="AK410" s="742"/>
      <c r="AL410" s="742"/>
      <c r="AM410" s="742"/>
    </row>
    <row r="411" ht="13.5" customHeight="1">
      <c r="A411" s="604" t="b">
        <v>0</v>
      </c>
      <c r="B411" s="475"/>
      <c r="C411" s="475"/>
      <c r="D411" s="492"/>
      <c r="E411" s="492"/>
      <c r="F411" s="606"/>
      <c r="G411" s="617"/>
      <c r="H411" s="492"/>
      <c r="I411" s="492"/>
      <c r="J411" s="657"/>
      <c r="K411" s="618"/>
      <c r="L411" s="622"/>
      <c r="M411" s="613"/>
      <c r="N411" s="613"/>
      <c r="O411" s="610"/>
      <c r="P411" s="610"/>
      <c r="Q411" s="612">
        <f t="shared" si="1"/>
        <v>0</v>
      </c>
      <c r="R411" s="613"/>
      <c r="S411" s="612">
        <f t="shared" si="2"/>
        <v>0</v>
      </c>
      <c r="T411" s="612">
        <f t="shared" si="3"/>
        <v>0</v>
      </c>
      <c r="U411" s="613"/>
      <c r="V411" s="612">
        <f t="shared" si="4"/>
        <v>0</v>
      </c>
      <c r="W411" s="620"/>
      <c r="X411" s="742"/>
      <c r="Y411" s="742"/>
      <c r="Z411" s="742"/>
      <c r="AA411" s="742"/>
      <c r="AB411" s="742"/>
      <c r="AC411" s="742"/>
      <c r="AD411" s="742"/>
      <c r="AE411" s="742"/>
      <c r="AF411" s="742"/>
      <c r="AG411" s="742"/>
      <c r="AH411" s="742"/>
      <c r="AI411" s="742"/>
      <c r="AJ411" s="742"/>
      <c r="AK411" s="742"/>
      <c r="AL411" s="742"/>
      <c r="AM411" s="742"/>
    </row>
    <row r="412" ht="13.5" customHeight="1">
      <c r="A412" s="604" t="b">
        <v>0</v>
      </c>
      <c r="B412" s="475"/>
      <c r="C412" s="475"/>
      <c r="D412" s="492"/>
      <c r="E412" s="492"/>
      <c r="F412" s="606"/>
      <c r="G412" s="617"/>
      <c r="H412" s="492"/>
      <c r="I412" s="492"/>
      <c r="J412" s="657"/>
      <c r="K412" s="618"/>
      <c r="L412" s="622"/>
      <c r="M412" s="613"/>
      <c r="N412" s="613"/>
      <c r="O412" s="610"/>
      <c r="P412" s="610"/>
      <c r="Q412" s="612">
        <f t="shared" si="1"/>
        <v>0</v>
      </c>
      <c r="R412" s="613"/>
      <c r="S412" s="612">
        <f t="shared" si="2"/>
        <v>0</v>
      </c>
      <c r="T412" s="612">
        <f t="shared" si="3"/>
        <v>0</v>
      </c>
      <c r="U412" s="613"/>
      <c r="V412" s="612">
        <f t="shared" si="4"/>
        <v>0</v>
      </c>
      <c r="W412" s="620"/>
      <c r="X412" s="742"/>
      <c r="Y412" s="742"/>
      <c r="Z412" s="742"/>
      <c r="AA412" s="742"/>
      <c r="AB412" s="742"/>
      <c r="AC412" s="742"/>
      <c r="AD412" s="742"/>
      <c r="AE412" s="742"/>
      <c r="AF412" s="742"/>
      <c r="AG412" s="742"/>
      <c r="AH412" s="742"/>
      <c r="AI412" s="742"/>
      <c r="AJ412" s="742"/>
      <c r="AK412" s="742"/>
      <c r="AL412" s="742"/>
      <c r="AM412" s="742"/>
    </row>
    <row r="413" ht="13.5" customHeight="1">
      <c r="A413" s="604" t="b">
        <v>0</v>
      </c>
      <c r="B413" s="475"/>
      <c r="C413" s="475"/>
      <c r="D413" s="492"/>
      <c r="E413" s="492"/>
      <c r="F413" s="606"/>
      <c r="G413" s="617"/>
      <c r="H413" s="492"/>
      <c r="I413" s="492"/>
      <c r="J413" s="657"/>
      <c r="K413" s="618"/>
      <c r="L413" s="622"/>
      <c r="M413" s="613"/>
      <c r="N413" s="613"/>
      <c r="O413" s="610"/>
      <c r="P413" s="610"/>
      <c r="Q413" s="612">
        <f t="shared" si="1"/>
        <v>0</v>
      </c>
      <c r="R413" s="613"/>
      <c r="S413" s="612">
        <f t="shared" si="2"/>
        <v>0</v>
      </c>
      <c r="T413" s="612">
        <f t="shared" si="3"/>
        <v>0</v>
      </c>
      <c r="U413" s="613"/>
      <c r="V413" s="612">
        <f t="shared" si="4"/>
        <v>0</v>
      </c>
      <c r="W413" s="620"/>
      <c r="X413" s="742"/>
      <c r="Y413" s="742"/>
      <c r="Z413" s="742"/>
      <c r="AA413" s="742"/>
      <c r="AB413" s="742"/>
      <c r="AC413" s="742"/>
      <c r="AD413" s="742"/>
      <c r="AE413" s="742"/>
      <c r="AF413" s="742"/>
      <c r="AG413" s="742"/>
      <c r="AH413" s="742"/>
      <c r="AI413" s="742"/>
      <c r="AJ413" s="742"/>
      <c r="AK413" s="742"/>
      <c r="AL413" s="742"/>
      <c r="AM413" s="742"/>
    </row>
    <row r="414" ht="13.5" customHeight="1">
      <c r="A414" s="604" t="b">
        <v>0</v>
      </c>
      <c r="B414" s="475"/>
      <c r="C414" s="475"/>
      <c r="D414" s="492"/>
      <c r="E414" s="492"/>
      <c r="F414" s="606"/>
      <c r="G414" s="617"/>
      <c r="H414" s="492"/>
      <c r="I414" s="492"/>
      <c r="J414" s="657"/>
      <c r="K414" s="618"/>
      <c r="L414" s="622"/>
      <c r="M414" s="613"/>
      <c r="N414" s="613"/>
      <c r="O414" s="610"/>
      <c r="P414" s="610"/>
      <c r="Q414" s="612">
        <f t="shared" si="1"/>
        <v>0</v>
      </c>
      <c r="R414" s="613"/>
      <c r="S414" s="612">
        <f t="shared" si="2"/>
        <v>0</v>
      </c>
      <c r="T414" s="612">
        <f t="shared" si="3"/>
        <v>0</v>
      </c>
      <c r="U414" s="613"/>
      <c r="V414" s="612">
        <f t="shared" si="4"/>
        <v>0</v>
      </c>
      <c r="W414" s="620"/>
      <c r="X414" s="742"/>
      <c r="Y414" s="742"/>
      <c r="Z414" s="742"/>
      <c r="AA414" s="742"/>
      <c r="AB414" s="742"/>
      <c r="AC414" s="742"/>
      <c r="AD414" s="742"/>
      <c r="AE414" s="742"/>
      <c r="AF414" s="742"/>
      <c r="AG414" s="742"/>
      <c r="AH414" s="742"/>
      <c r="AI414" s="742"/>
      <c r="AJ414" s="742"/>
      <c r="AK414" s="742"/>
      <c r="AL414" s="742"/>
      <c r="AM414" s="742"/>
    </row>
    <row r="415" ht="13.5" customHeight="1">
      <c r="A415" s="604" t="b">
        <v>0</v>
      </c>
      <c r="B415" s="475"/>
      <c r="C415" s="475"/>
      <c r="D415" s="492"/>
      <c r="E415" s="492"/>
      <c r="F415" s="606"/>
      <c r="G415" s="617"/>
      <c r="H415" s="492"/>
      <c r="I415" s="492"/>
      <c r="J415" s="657"/>
      <c r="K415" s="618"/>
      <c r="L415" s="622"/>
      <c r="M415" s="613"/>
      <c r="N415" s="613"/>
      <c r="O415" s="610"/>
      <c r="P415" s="610"/>
      <c r="Q415" s="612">
        <f t="shared" si="1"/>
        <v>0</v>
      </c>
      <c r="R415" s="613"/>
      <c r="S415" s="612">
        <f t="shared" si="2"/>
        <v>0</v>
      </c>
      <c r="T415" s="612">
        <f t="shared" si="3"/>
        <v>0</v>
      </c>
      <c r="U415" s="613"/>
      <c r="V415" s="612">
        <f t="shared" si="4"/>
        <v>0</v>
      </c>
      <c r="W415" s="620"/>
      <c r="X415" s="742"/>
      <c r="Y415" s="742"/>
      <c r="Z415" s="742"/>
      <c r="AA415" s="742"/>
      <c r="AB415" s="742"/>
      <c r="AC415" s="742"/>
      <c r="AD415" s="742"/>
      <c r="AE415" s="742"/>
      <c r="AF415" s="742"/>
      <c r="AG415" s="742"/>
      <c r="AH415" s="742"/>
      <c r="AI415" s="742"/>
      <c r="AJ415" s="742"/>
      <c r="AK415" s="742"/>
      <c r="AL415" s="742"/>
      <c r="AM415" s="742"/>
    </row>
    <row r="416" ht="13.5" customHeight="1">
      <c r="A416" s="604" t="b">
        <v>0</v>
      </c>
      <c r="B416" s="475"/>
      <c r="C416" s="475"/>
      <c r="D416" s="492"/>
      <c r="E416" s="492"/>
      <c r="F416" s="606"/>
      <c r="G416" s="617"/>
      <c r="H416" s="492"/>
      <c r="I416" s="492"/>
      <c r="J416" s="657"/>
      <c r="K416" s="618"/>
      <c r="L416" s="622"/>
      <c r="M416" s="613"/>
      <c r="N416" s="613"/>
      <c r="O416" s="610"/>
      <c r="P416" s="610"/>
      <c r="Q416" s="612">
        <f t="shared" si="1"/>
        <v>0</v>
      </c>
      <c r="R416" s="613"/>
      <c r="S416" s="612">
        <f t="shared" si="2"/>
        <v>0</v>
      </c>
      <c r="T416" s="612">
        <f t="shared" si="3"/>
        <v>0</v>
      </c>
      <c r="U416" s="613"/>
      <c r="V416" s="612">
        <f t="shared" si="4"/>
        <v>0</v>
      </c>
      <c r="W416" s="620"/>
      <c r="X416" s="742"/>
      <c r="Y416" s="742"/>
      <c r="Z416" s="742"/>
      <c r="AA416" s="742"/>
      <c r="AB416" s="742"/>
      <c r="AC416" s="742"/>
      <c r="AD416" s="742"/>
      <c r="AE416" s="742"/>
      <c r="AF416" s="742"/>
      <c r="AG416" s="742"/>
      <c r="AH416" s="742"/>
      <c r="AI416" s="742"/>
      <c r="AJ416" s="742"/>
      <c r="AK416" s="742"/>
      <c r="AL416" s="742"/>
      <c r="AM416" s="742"/>
    </row>
    <row r="417" ht="13.5" customHeight="1">
      <c r="A417" s="604" t="b">
        <v>0</v>
      </c>
      <c r="B417" s="475"/>
      <c r="C417" s="475"/>
      <c r="D417" s="492"/>
      <c r="E417" s="492"/>
      <c r="F417" s="606"/>
      <c r="G417" s="617"/>
      <c r="H417" s="492"/>
      <c r="I417" s="492"/>
      <c r="J417" s="657"/>
      <c r="K417" s="618"/>
      <c r="L417" s="622"/>
      <c r="M417" s="613"/>
      <c r="N417" s="613"/>
      <c r="O417" s="610"/>
      <c r="P417" s="610"/>
      <c r="Q417" s="612">
        <f t="shared" si="1"/>
        <v>0</v>
      </c>
      <c r="R417" s="613"/>
      <c r="S417" s="612">
        <f t="shared" si="2"/>
        <v>0</v>
      </c>
      <c r="T417" s="612">
        <f t="shared" si="3"/>
        <v>0</v>
      </c>
      <c r="U417" s="613"/>
      <c r="V417" s="612">
        <f t="shared" si="4"/>
        <v>0</v>
      </c>
      <c r="W417" s="620"/>
      <c r="X417" s="742"/>
      <c r="Y417" s="742"/>
      <c r="Z417" s="742"/>
      <c r="AA417" s="742"/>
      <c r="AB417" s="742"/>
      <c r="AC417" s="742"/>
      <c r="AD417" s="742"/>
      <c r="AE417" s="742"/>
      <c r="AF417" s="742"/>
      <c r="AG417" s="742"/>
      <c r="AH417" s="742"/>
      <c r="AI417" s="742"/>
      <c r="AJ417" s="742"/>
      <c r="AK417" s="742"/>
      <c r="AL417" s="742"/>
      <c r="AM417" s="742"/>
    </row>
    <row r="418" ht="13.5" customHeight="1">
      <c r="A418" s="604" t="b">
        <v>0</v>
      </c>
      <c r="B418" s="475"/>
      <c r="C418" s="475"/>
      <c r="D418" s="492"/>
      <c r="E418" s="492"/>
      <c r="F418" s="606"/>
      <c r="G418" s="617"/>
      <c r="H418" s="492"/>
      <c r="I418" s="492"/>
      <c r="J418" s="657"/>
      <c r="K418" s="618"/>
      <c r="L418" s="622"/>
      <c r="M418" s="613"/>
      <c r="N418" s="613"/>
      <c r="O418" s="610"/>
      <c r="P418" s="610"/>
      <c r="Q418" s="612">
        <f t="shared" si="1"/>
        <v>0</v>
      </c>
      <c r="R418" s="613"/>
      <c r="S418" s="612">
        <f t="shared" si="2"/>
        <v>0</v>
      </c>
      <c r="T418" s="612">
        <f t="shared" si="3"/>
        <v>0</v>
      </c>
      <c r="U418" s="613"/>
      <c r="V418" s="612">
        <f t="shared" si="4"/>
        <v>0</v>
      </c>
      <c r="W418" s="620"/>
      <c r="X418" s="742"/>
      <c r="Y418" s="742"/>
      <c r="Z418" s="742"/>
      <c r="AA418" s="742"/>
      <c r="AB418" s="742"/>
      <c r="AC418" s="742"/>
      <c r="AD418" s="742"/>
      <c r="AE418" s="742"/>
      <c r="AF418" s="742"/>
      <c r="AG418" s="742"/>
      <c r="AH418" s="742"/>
      <c r="AI418" s="742"/>
      <c r="AJ418" s="742"/>
      <c r="AK418" s="742"/>
      <c r="AL418" s="742"/>
      <c r="AM418" s="742"/>
    </row>
    <row r="419" ht="13.5" customHeight="1">
      <c r="A419" s="604" t="b">
        <v>0</v>
      </c>
      <c r="B419" s="475"/>
      <c r="C419" s="475"/>
      <c r="D419" s="492"/>
      <c r="E419" s="492"/>
      <c r="F419" s="606"/>
      <c r="G419" s="617"/>
      <c r="H419" s="492"/>
      <c r="I419" s="492"/>
      <c r="J419" s="657"/>
      <c r="K419" s="618"/>
      <c r="L419" s="622"/>
      <c r="M419" s="613"/>
      <c r="N419" s="613"/>
      <c r="O419" s="610"/>
      <c r="P419" s="610"/>
      <c r="Q419" s="612">
        <f t="shared" si="1"/>
        <v>0</v>
      </c>
      <c r="R419" s="613"/>
      <c r="S419" s="612">
        <f t="shared" si="2"/>
        <v>0</v>
      </c>
      <c r="T419" s="612">
        <f t="shared" si="3"/>
        <v>0</v>
      </c>
      <c r="U419" s="613"/>
      <c r="V419" s="612">
        <f t="shared" si="4"/>
        <v>0</v>
      </c>
      <c r="W419" s="620"/>
      <c r="X419" s="742"/>
      <c r="Y419" s="742"/>
      <c r="Z419" s="742"/>
      <c r="AA419" s="742"/>
      <c r="AB419" s="742"/>
      <c r="AC419" s="742"/>
      <c r="AD419" s="742"/>
      <c r="AE419" s="742"/>
      <c r="AF419" s="742"/>
      <c r="AG419" s="742"/>
      <c r="AH419" s="742"/>
      <c r="AI419" s="742"/>
      <c r="AJ419" s="742"/>
      <c r="AK419" s="742"/>
      <c r="AL419" s="742"/>
      <c r="AM419" s="742"/>
    </row>
    <row r="420" ht="13.5" customHeight="1">
      <c r="A420" s="604" t="b">
        <v>0</v>
      </c>
      <c r="B420" s="475"/>
      <c r="C420" s="475"/>
      <c r="D420" s="492"/>
      <c r="E420" s="492"/>
      <c r="F420" s="606"/>
      <c r="G420" s="617"/>
      <c r="H420" s="492"/>
      <c r="I420" s="492"/>
      <c r="J420" s="657"/>
      <c r="K420" s="618"/>
      <c r="L420" s="622"/>
      <c r="M420" s="613"/>
      <c r="N420" s="613"/>
      <c r="O420" s="610"/>
      <c r="P420" s="610"/>
      <c r="Q420" s="612">
        <f t="shared" si="1"/>
        <v>0</v>
      </c>
      <c r="R420" s="613"/>
      <c r="S420" s="612">
        <f t="shared" si="2"/>
        <v>0</v>
      </c>
      <c r="T420" s="612">
        <f t="shared" si="3"/>
        <v>0</v>
      </c>
      <c r="U420" s="613"/>
      <c r="V420" s="612">
        <f t="shared" si="4"/>
        <v>0</v>
      </c>
      <c r="W420" s="620"/>
      <c r="X420" s="742"/>
      <c r="Y420" s="742"/>
      <c r="Z420" s="742"/>
      <c r="AA420" s="742"/>
      <c r="AB420" s="742"/>
      <c r="AC420" s="742"/>
      <c r="AD420" s="742"/>
      <c r="AE420" s="742"/>
      <c r="AF420" s="742"/>
      <c r="AG420" s="742"/>
      <c r="AH420" s="742"/>
      <c r="AI420" s="742"/>
      <c r="AJ420" s="742"/>
      <c r="AK420" s="742"/>
      <c r="AL420" s="742"/>
      <c r="AM420" s="742"/>
    </row>
    <row r="421" ht="13.5" customHeight="1">
      <c r="A421" s="604" t="b">
        <v>0</v>
      </c>
      <c r="B421" s="475"/>
      <c r="C421" s="475"/>
      <c r="D421" s="492"/>
      <c r="E421" s="492"/>
      <c r="F421" s="606"/>
      <c r="G421" s="617"/>
      <c r="H421" s="492"/>
      <c r="I421" s="492"/>
      <c r="J421" s="657"/>
      <c r="K421" s="618"/>
      <c r="L421" s="622"/>
      <c r="M421" s="613"/>
      <c r="N421" s="613"/>
      <c r="O421" s="610"/>
      <c r="P421" s="610"/>
      <c r="Q421" s="612">
        <f t="shared" si="1"/>
        <v>0</v>
      </c>
      <c r="R421" s="613"/>
      <c r="S421" s="612">
        <f t="shared" si="2"/>
        <v>0</v>
      </c>
      <c r="T421" s="612">
        <f t="shared" si="3"/>
        <v>0</v>
      </c>
      <c r="U421" s="613"/>
      <c r="V421" s="612">
        <f t="shared" si="4"/>
        <v>0</v>
      </c>
      <c r="W421" s="620"/>
      <c r="X421" s="742"/>
      <c r="Y421" s="742"/>
      <c r="Z421" s="742"/>
      <c r="AA421" s="742"/>
      <c r="AB421" s="742"/>
      <c r="AC421" s="742"/>
      <c r="AD421" s="742"/>
      <c r="AE421" s="742"/>
      <c r="AF421" s="742"/>
      <c r="AG421" s="742"/>
      <c r="AH421" s="742"/>
      <c r="AI421" s="742"/>
      <c r="AJ421" s="742"/>
      <c r="AK421" s="742"/>
      <c r="AL421" s="742"/>
      <c r="AM421" s="742"/>
    </row>
    <row r="422" ht="13.5" customHeight="1">
      <c r="A422" s="604" t="b">
        <v>0</v>
      </c>
      <c r="B422" s="475"/>
      <c r="C422" s="475"/>
      <c r="D422" s="492"/>
      <c r="E422" s="492"/>
      <c r="F422" s="606"/>
      <c r="G422" s="617"/>
      <c r="H422" s="492"/>
      <c r="I422" s="492"/>
      <c r="J422" s="657"/>
      <c r="K422" s="618"/>
      <c r="L422" s="622"/>
      <c r="M422" s="613"/>
      <c r="N422" s="613"/>
      <c r="O422" s="610"/>
      <c r="P422" s="610"/>
      <c r="Q422" s="612">
        <f t="shared" si="1"/>
        <v>0</v>
      </c>
      <c r="R422" s="613"/>
      <c r="S422" s="612">
        <f t="shared" si="2"/>
        <v>0</v>
      </c>
      <c r="T422" s="612">
        <f t="shared" si="3"/>
        <v>0</v>
      </c>
      <c r="U422" s="613"/>
      <c r="V422" s="612">
        <f t="shared" si="4"/>
        <v>0</v>
      </c>
      <c r="W422" s="620"/>
      <c r="X422" s="742"/>
      <c r="Y422" s="742"/>
      <c r="Z422" s="742"/>
      <c r="AA422" s="742"/>
      <c r="AB422" s="742"/>
      <c r="AC422" s="742"/>
      <c r="AD422" s="742"/>
      <c r="AE422" s="742"/>
      <c r="AF422" s="742"/>
      <c r="AG422" s="742"/>
      <c r="AH422" s="742"/>
      <c r="AI422" s="742"/>
      <c r="AJ422" s="742"/>
      <c r="AK422" s="742"/>
      <c r="AL422" s="742"/>
      <c r="AM422" s="742"/>
    </row>
    <row r="423" ht="13.5" customHeight="1">
      <c r="A423" s="604" t="b">
        <v>0</v>
      </c>
      <c r="B423" s="475"/>
      <c r="C423" s="475"/>
      <c r="D423" s="492"/>
      <c r="E423" s="492"/>
      <c r="F423" s="606"/>
      <c r="G423" s="617"/>
      <c r="H423" s="492"/>
      <c r="I423" s="492"/>
      <c r="J423" s="657"/>
      <c r="K423" s="618"/>
      <c r="L423" s="622"/>
      <c r="M423" s="613"/>
      <c r="N423" s="613"/>
      <c r="O423" s="610"/>
      <c r="P423" s="610"/>
      <c r="Q423" s="612">
        <f t="shared" si="1"/>
        <v>0</v>
      </c>
      <c r="R423" s="613"/>
      <c r="S423" s="612">
        <f t="shared" si="2"/>
        <v>0</v>
      </c>
      <c r="T423" s="612">
        <f t="shared" si="3"/>
        <v>0</v>
      </c>
      <c r="U423" s="613"/>
      <c r="V423" s="612">
        <f t="shared" si="4"/>
        <v>0</v>
      </c>
      <c r="W423" s="620"/>
      <c r="X423" s="742"/>
      <c r="Y423" s="742"/>
      <c r="Z423" s="742"/>
      <c r="AA423" s="742"/>
      <c r="AB423" s="742"/>
      <c r="AC423" s="742"/>
      <c r="AD423" s="742"/>
      <c r="AE423" s="742"/>
      <c r="AF423" s="742"/>
      <c r="AG423" s="742"/>
      <c r="AH423" s="742"/>
      <c r="AI423" s="742"/>
      <c r="AJ423" s="742"/>
      <c r="AK423" s="742"/>
      <c r="AL423" s="742"/>
      <c r="AM423" s="742"/>
    </row>
    <row r="424" ht="13.5" customHeight="1">
      <c r="A424" s="604" t="b">
        <v>0</v>
      </c>
      <c r="B424" s="475"/>
      <c r="C424" s="475"/>
      <c r="D424" s="492"/>
      <c r="E424" s="492"/>
      <c r="F424" s="606"/>
      <c r="G424" s="617"/>
      <c r="H424" s="492"/>
      <c r="I424" s="492"/>
      <c r="J424" s="657"/>
      <c r="K424" s="618"/>
      <c r="L424" s="622"/>
      <c r="M424" s="613"/>
      <c r="N424" s="613"/>
      <c r="O424" s="610"/>
      <c r="P424" s="610"/>
      <c r="Q424" s="612">
        <f t="shared" si="1"/>
        <v>0</v>
      </c>
      <c r="R424" s="613"/>
      <c r="S424" s="612">
        <f t="shared" si="2"/>
        <v>0</v>
      </c>
      <c r="T424" s="612">
        <f t="shared" si="3"/>
        <v>0</v>
      </c>
      <c r="U424" s="613"/>
      <c r="V424" s="612">
        <f t="shared" si="4"/>
        <v>0</v>
      </c>
      <c r="W424" s="620"/>
      <c r="X424" s="742"/>
      <c r="Y424" s="742"/>
      <c r="Z424" s="742"/>
      <c r="AA424" s="742"/>
      <c r="AB424" s="742"/>
      <c r="AC424" s="742"/>
      <c r="AD424" s="742"/>
      <c r="AE424" s="742"/>
      <c r="AF424" s="742"/>
      <c r="AG424" s="742"/>
      <c r="AH424" s="742"/>
      <c r="AI424" s="742"/>
      <c r="AJ424" s="742"/>
      <c r="AK424" s="742"/>
      <c r="AL424" s="742"/>
      <c r="AM424" s="742"/>
    </row>
    <row r="425" ht="13.5" customHeight="1">
      <c r="A425" s="604" t="b">
        <v>0</v>
      </c>
      <c r="B425" s="475"/>
      <c r="C425" s="475"/>
      <c r="D425" s="492"/>
      <c r="E425" s="492"/>
      <c r="F425" s="606"/>
      <c r="G425" s="617"/>
      <c r="H425" s="492"/>
      <c r="I425" s="492"/>
      <c r="J425" s="657"/>
      <c r="K425" s="618"/>
      <c r="L425" s="622"/>
      <c r="M425" s="613"/>
      <c r="N425" s="613"/>
      <c r="O425" s="610"/>
      <c r="P425" s="610"/>
      <c r="Q425" s="612">
        <f t="shared" si="1"/>
        <v>0</v>
      </c>
      <c r="R425" s="613"/>
      <c r="S425" s="612">
        <f t="shared" si="2"/>
        <v>0</v>
      </c>
      <c r="T425" s="612">
        <f t="shared" si="3"/>
        <v>0</v>
      </c>
      <c r="U425" s="613"/>
      <c r="V425" s="612">
        <f t="shared" si="4"/>
        <v>0</v>
      </c>
      <c r="W425" s="620"/>
      <c r="X425" s="742"/>
      <c r="Y425" s="742"/>
      <c r="Z425" s="742"/>
      <c r="AA425" s="742"/>
      <c r="AB425" s="742"/>
      <c r="AC425" s="742"/>
      <c r="AD425" s="742"/>
      <c r="AE425" s="742"/>
      <c r="AF425" s="742"/>
      <c r="AG425" s="742"/>
      <c r="AH425" s="742"/>
      <c r="AI425" s="742"/>
      <c r="AJ425" s="742"/>
      <c r="AK425" s="742"/>
      <c r="AL425" s="742"/>
      <c r="AM425" s="742"/>
    </row>
    <row r="426" ht="13.5" customHeight="1">
      <c r="A426" s="604" t="b">
        <v>0</v>
      </c>
      <c r="B426" s="475"/>
      <c r="C426" s="475"/>
      <c r="D426" s="492"/>
      <c r="E426" s="492"/>
      <c r="F426" s="606"/>
      <c r="G426" s="617"/>
      <c r="H426" s="492"/>
      <c r="I426" s="492"/>
      <c r="J426" s="657"/>
      <c r="K426" s="618"/>
      <c r="L426" s="622"/>
      <c r="M426" s="613"/>
      <c r="N426" s="613"/>
      <c r="O426" s="610"/>
      <c r="P426" s="610"/>
      <c r="Q426" s="612">
        <f t="shared" si="1"/>
        <v>0</v>
      </c>
      <c r="R426" s="613"/>
      <c r="S426" s="612">
        <f t="shared" si="2"/>
        <v>0</v>
      </c>
      <c r="T426" s="612">
        <f t="shared" si="3"/>
        <v>0</v>
      </c>
      <c r="U426" s="613"/>
      <c r="V426" s="612">
        <f t="shared" si="4"/>
        <v>0</v>
      </c>
      <c r="W426" s="620"/>
      <c r="X426" s="742"/>
      <c r="Y426" s="742"/>
      <c r="Z426" s="742"/>
      <c r="AA426" s="742"/>
      <c r="AB426" s="742"/>
      <c r="AC426" s="742"/>
      <c r="AD426" s="742"/>
      <c r="AE426" s="742"/>
      <c r="AF426" s="742"/>
      <c r="AG426" s="742"/>
      <c r="AH426" s="742"/>
      <c r="AI426" s="742"/>
      <c r="AJ426" s="742"/>
      <c r="AK426" s="742"/>
      <c r="AL426" s="742"/>
      <c r="AM426" s="742"/>
    </row>
    <row r="427" ht="13.5" customHeight="1">
      <c r="A427" s="604" t="b">
        <v>0</v>
      </c>
      <c r="B427" s="475"/>
      <c r="C427" s="475"/>
      <c r="D427" s="492"/>
      <c r="E427" s="492"/>
      <c r="F427" s="606"/>
      <c r="G427" s="617"/>
      <c r="H427" s="492"/>
      <c r="I427" s="492"/>
      <c r="J427" s="657"/>
      <c r="K427" s="618"/>
      <c r="L427" s="622"/>
      <c r="M427" s="613"/>
      <c r="N427" s="613"/>
      <c r="O427" s="610"/>
      <c r="P427" s="610"/>
      <c r="Q427" s="612">
        <f t="shared" si="1"/>
        <v>0</v>
      </c>
      <c r="R427" s="613"/>
      <c r="S427" s="612">
        <f t="shared" si="2"/>
        <v>0</v>
      </c>
      <c r="T427" s="612">
        <f t="shared" si="3"/>
        <v>0</v>
      </c>
      <c r="U427" s="613"/>
      <c r="V427" s="612">
        <f t="shared" si="4"/>
        <v>0</v>
      </c>
      <c r="W427" s="620"/>
      <c r="X427" s="742"/>
      <c r="Y427" s="742"/>
      <c r="Z427" s="742"/>
      <c r="AA427" s="742"/>
      <c r="AB427" s="742"/>
      <c r="AC427" s="742"/>
      <c r="AD427" s="742"/>
      <c r="AE427" s="742"/>
      <c r="AF427" s="742"/>
      <c r="AG427" s="742"/>
      <c r="AH427" s="742"/>
      <c r="AI427" s="742"/>
      <c r="AJ427" s="742"/>
      <c r="AK427" s="742"/>
      <c r="AL427" s="742"/>
      <c r="AM427" s="742"/>
    </row>
    <row r="428" ht="13.5" customHeight="1">
      <c r="A428" s="604" t="b">
        <v>0</v>
      </c>
      <c r="B428" s="475"/>
      <c r="C428" s="475"/>
      <c r="D428" s="492"/>
      <c r="E428" s="492"/>
      <c r="F428" s="606"/>
      <c r="G428" s="617"/>
      <c r="H428" s="492"/>
      <c r="I428" s="492"/>
      <c r="J428" s="657"/>
      <c r="K428" s="618"/>
      <c r="L428" s="622"/>
      <c r="M428" s="613"/>
      <c r="N428" s="613"/>
      <c r="O428" s="610"/>
      <c r="P428" s="610"/>
      <c r="Q428" s="612">
        <f t="shared" si="1"/>
        <v>0</v>
      </c>
      <c r="R428" s="613"/>
      <c r="S428" s="612">
        <f t="shared" si="2"/>
        <v>0</v>
      </c>
      <c r="T428" s="612">
        <f t="shared" si="3"/>
        <v>0</v>
      </c>
      <c r="U428" s="613"/>
      <c r="V428" s="612">
        <f t="shared" si="4"/>
        <v>0</v>
      </c>
      <c r="W428" s="620"/>
      <c r="X428" s="742"/>
      <c r="Y428" s="742"/>
      <c r="Z428" s="742"/>
      <c r="AA428" s="742"/>
      <c r="AB428" s="742"/>
      <c r="AC428" s="742"/>
      <c r="AD428" s="742"/>
      <c r="AE428" s="742"/>
      <c r="AF428" s="742"/>
      <c r="AG428" s="742"/>
      <c r="AH428" s="742"/>
      <c r="AI428" s="742"/>
      <c r="AJ428" s="742"/>
      <c r="AK428" s="742"/>
      <c r="AL428" s="742"/>
      <c r="AM428" s="742"/>
    </row>
    <row r="429" ht="13.5" customHeight="1">
      <c r="A429" s="604" t="b">
        <v>0</v>
      </c>
      <c r="B429" s="475"/>
      <c r="C429" s="475"/>
      <c r="D429" s="492"/>
      <c r="E429" s="492"/>
      <c r="F429" s="606"/>
      <c r="G429" s="617"/>
      <c r="H429" s="492"/>
      <c r="I429" s="492"/>
      <c r="J429" s="657"/>
      <c r="K429" s="618"/>
      <c r="L429" s="622"/>
      <c r="M429" s="613"/>
      <c r="N429" s="613"/>
      <c r="O429" s="610"/>
      <c r="P429" s="610"/>
      <c r="Q429" s="612">
        <f t="shared" si="1"/>
        <v>0</v>
      </c>
      <c r="R429" s="613"/>
      <c r="S429" s="612">
        <f t="shared" si="2"/>
        <v>0</v>
      </c>
      <c r="T429" s="612">
        <f t="shared" si="3"/>
        <v>0</v>
      </c>
      <c r="U429" s="613"/>
      <c r="V429" s="612">
        <f t="shared" si="4"/>
        <v>0</v>
      </c>
      <c r="W429" s="620"/>
      <c r="X429" s="742"/>
      <c r="Y429" s="742"/>
      <c r="Z429" s="742"/>
      <c r="AA429" s="742"/>
      <c r="AB429" s="742"/>
      <c r="AC429" s="742"/>
      <c r="AD429" s="742"/>
      <c r="AE429" s="742"/>
      <c r="AF429" s="742"/>
      <c r="AG429" s="742"/>
      <c r="AH429" s="742"/>
      <c r="AI429" s="742"/>
      <c r="AJ429" s="742"/>
      <c r="AK429" s="742"/>
      <c r="AL429" s="742"/>
      <c r="AM429" s="742"/>
    </row>
    <row r="430" ht="13.5" customHeight="1">
      <c r="A430" s="604" t="b">
        <v>0</v>
      </c>
      <c r="B430" s="475"/>
      <c r="C430" s="475"/>
      <c r="D430" s="492"/>
      <c r="E430" s="492"/>
      <c r="F430" s="606"/>
      <c r="G430" s="617"/>
      <c r="H430" s="492"/>
      <c r="I430" s="492"/>
      <c r="J430" s="657"/>
      <c r="K430" s="618"/>
      <c r="L430" s="622"/>
      <c r="M430" s="613"/>
      <c r="N430" s="613"/>
      <c r="O430" s="610"/>
      <c r="P430" s="610"/>
      <c r="Q430" s="612">
        <f t="shared" si="1"/>
        <v>0</v>
      </c>
      <c r="R430" s="613"/>
      <c r="S430" s="612">
        <f t="shared" si="2"/>
        <v>0</v>
      </c>
      <c r="T430" s="612">
        <f t="shared" si="3"/>
        <v>0</v>
      </c>
      <c r="U430" s="613"/>
      <c r="V430" s="612">
        <f t="shared" si="4"/>
        <v>0</v>
      </c>
      <c r="W430" s="620"/>
      <c r="X430" s="742"/>
      <c r="Y430" s="742"/>
      <c r="Z430" s="742"/>
      <c r="AA430" s="742"/>
      <c r="AB430" s="742"/>
      <c r="AC430" s="742"/>
      <c r="AD430" s="742"/>
      <c r="AE430" s="742"/>
      <c r="AF430" s="742"/>
      <c r="AG430" s="742"/>
      <c r="AH430" s="742"/>
      <c r="AI430" s="742"/>
      <c r="AJ430" s="742"/>
      <c r="AK430" s="742"/>
      <c r="AL430" s="742"/>
      <c r="AM430" s="742"/>
    </row>
    <row r="431" ht="13.5" customHeight="1">
      <c r="A431" s="604" t="b">
        <v>0</v>
      </c>
      <c r="B431" s="475"/>
      <c r="C431" s="475"/>
      <c r="D431" s="492"/>
      <c r="E431" s="492"/>
      <c r="F431" s="606"/>
      <c r="G431" s="617"/>
      <c r="H431" s="492"/>
      <c r="I431" s="492"/>
      <c r="J431" s="657"/>
      <c r="K431" s="618"/>
      <c r="L431" s="622"/>
      <c r="M431" s="613"/>
      <c r="N431" s="613"/>
      <c r="O431" s="610"/>
      <c r="P431" s="610"/>
      <c r="Q431" s="612">
        <f t="shared" si="1"/>
        <v>0</v>
      </c>
      <c r="R431" s="613"/>
      <c r="S431" s="612">
        <f t="shared" si="2"/>
        <v>0</v>
      </c>
      <c r="T431" s="612">
        <f t="shared" si="3"/>
        <v>0</v>
      </c>
      <c r="U431" s="613"/>
      <c r="V431" s="612">
        <f t="shared" si="4"/>
        <v>0</v>
      </c>
      <c r="W431" s="620"/>
      <c r="X431" s="742"/>
      <c r="Y431" s="742"/>
      <c r="Z431" s="742"/>
      <c r="AA431" s="742"/>
      <c r="AB431" s="742"/>
      <c r="AC431" s="742"/>
      <c r="AD431" s="742"/>
      <c r="AE431" s="742"/>
      <c r="AF431" s="742"/>
      <c r="AG431" s="742"/>
      <c r="AH431" s="742"/>
      <c r="AI431" s="742"/>
      <c r="AJ431" s="742"/>
      <c r="AK431" s="742"/>
      <c r="AL431" s="742"/>
      <c r="AM431" s="742"/>
    </row>
    <row r="432" ht="13.5" customHeight="1">
      <c r="A432" s="604" t="b">
        <v>0</v>
      </c>
      <c r="B432" s="475"/>
      <c r="C432" s="475"/>
      <c r="D432" s="492"/>
      <c r="E432" s="492"/>
      <c r="F432" s="606"/>
      <c r="G432" s="617"/>
      <c r="H432" s="492"/>
      <c r="I432" s="492"/>
      <c r="J432" s="657"/>
      <c r="K432" s="618"/>
      <c r="L432" s="622"/>
      <c r="M432" s="613"/>
      <c r="N432" s="613"/>
      <c r="O432" s="610"/>
      <c r="P432" s="610"/>
      <c r="Q432" s="612">
        <f t="shared" si="1"/>
        <v>0</v>
      </c>
      <c r="R432" s="613"/>
      <c r="S432" s="612">
        <f t="shared" si="2"/>
        <v>0</v>
      </c>
      <c r="T432" s="612">
        <f t="shared" si="3"/>
        <v>0</v>
      </c>
      <c r="U432" s="613"/>
      <c r="V432" s="612">
        <f t="shared" si="4"/>
        <v>0</v>
      </c>
      <c r="W432" s="620"/>
      <c r="X432" s="742"/>
      <c r="Y432" s="742"/>
      <c r="Z432" s="742"/>
      <c r="AA432" s="742"/>
      <c r="AB432" s="742"/>
      <c r="AC432" s="742"/>
      <c r="AD432" s="742"/>
      <c r="AE432" s="742"/>
      <c r="AF432" s="742"/>
      <c r="AG432" s="742"/>
      <c r="AH432" s="742"/>
      <c r="AI432" s="742"/>
      <c r="AJ432" s="742"/>
      <c r="AK432" s="742"/>
      <c r="AL432" s="742"/>
      <c r="AM432" s="742"/>
    </row>
    <row r="433" ht="13.5" customHeight="1">
      <c r="A433" s="604" t="b">
        <v>0</v>
      </c>
      <c r="B433" s="475"/>
      <c r="C433" s="475"/>
      <c r="D433" s="492"/>
      <c r="E433" s="492"/>
      <c r="F433" s="606"/>
      <c r="G433" s="617"/>
      <c r="H433" s="492"/>
      <c r="I433" s="492"/>
      <c r="J433" s="657"/>
      <c r="K433" s="618"/>
      <c r="L433" s="622"/>
      <c r="M433" s="613"/>
      <c r="N433" s="613"/>
      <c r="O433" s="610"/>
      <c r="P433" s="610"/>
      <c r="Q433" s="612">
        <f t="shared" si="1"/>
        <v>0</v>
      </c>
      <c r="R433" s="613"/>
      <c r="S433" s="612">
        <f t="shared" si="2"/>
        <v>0</v>
      </c>
      <c r="T433" s="612">
        <f t="shared" si="3"/>
        <v>0</v>
      </c>
      <c r="U433" s="613"/>
      <c r="V433" s="612">
        <f t="shared" si="4"/>
        <v>0</v>
      </c>
      <c r="W433" s="620"/>
      <c r="X433" s="742"/>
      <c r="Y433" s="742"/>
      <c r="Z433" s="742"/>
      <c r="AA433" s="742"/>
      <c r="AB433" s="742"/>
      <c r="AC433" s="742"/>
      <c r="AD433" s="742"/>
      <c r="AE433" s="742"/>
      <c r="AF433" s="742"/>
      <c r="AG433" s="742"/>
      <c r="AH433" s="742"/>
      <c r="AI433" s="742"/>
      <c r="AJ433" s="742"/>
      <c r="AK433" s="742"/>
      <c r="AL433" s="742"/>
      <c r="AM433" s="742"/>
    </row>
    <row r="434" ht="13.5" customHeight="1">
      <c r="A434" s="604" t="b">
        <v>0</v>
      </c>
      <c r="B434" s="475"/>
      <c r="C434" s="475"/>
      <c r="D434" s="492"/>
      <c r="E434" s="492"/>
      <c r="F434" s="606"/>
      <c r="G434" s="617"/>
      <c r="H434" s="492"/>
      <c r="I434" s="492"/>
      <c r="J434" s="657"/>
      <c r="K434" s="618"/>
      <c r="L434" s="622"/>
      <c r="M434" s="613"/>
      <c r="N434" s="613"/>
      <c r="O434" s="610"/>
      <c r="P434" s="610"/>
      <c r="Q434" s="612">
        <f t="shared" si="1"/>
        <v>0</v>
      </c>
      <c r="R434" s="613"/>
      <c r="S434" s="612">
        <f t="shared" si="2"/>
        <v>0</v>
      </c>
      <c r="T434" s="612">
        <f t="shared" si="3"/>
        <v>0</v>
      </c>
      <c r="U434" s="613"/>
      <c r="V434" s="612">
        <f t="shared" si="4"/>
        <v>0</v>
      </c>
      <c r="W434" s="620"/>
      <c r="X434" s="742"/>
      <c r="Y434" s="742"/>
      <c r="Z434" s="742"/>
      <c r="AA434" s="742"/>
      <c r="AB434" s="742"/>
      <c r="AC434" s="742"/>
      <c r="AD434" s="742"/>
      <c r="AE434" s="742"/>
      <c r="AF434" s="742"/>
      <c r="AG434" s="742"/>
      <c r="AH434" s="742"/>
      <c r="AI434" s="742"/>
      <c r="AJ434" s="742"/>
      <c r="AK434" s="742"/>
      <c r="AL434" s="742"/>
      <c r="AM434" s="742"/>
    </row>
    <row r="435" ht="13.5" customHeight="1">
      <c r="A435" s="604" t="b">
        <v>0</v>
      </c>
      <c r="B435" s="475"/>
      <c r="C435" s="475"/>
      <c r="D435" s="492"/>
      <c r="E435" s="492"/>
      <c r="F435" s="606"/>
      <c r="G435" s="617"/>
      <c r="H435" s="492"/>
      <c r="I435" s="492"/>
      <c r="J435" s="657"/>
      <c r="K435" s="618"/>
      <c r="L435" s="622"/>
      <c r="M435" s="613"/>
      <c r="N435" s="613"/>
      <c r="O435" s="610"/>
      <c r="P435" s="610"/>
      <c r="Q435" s="612">
        <f t="shared" si="1"/>
        <v>0</v>
      </c>
      <c r="R435" s="613"/>
      <c r="S435" s="612">
        <f t="shared" si="2"/>
        <v>0</v>
      </c>
      <c r="T435" s="612">
        <f t="shared" si="3"/>
        <v>0</v>
      </c>
      <c r="U435" s="613"/>
      <c r="V435" s="612">
        <f t="shared" si="4"/>
        <v>0</v>
      </c>
      <c r="W435" s="620"/>
      <c r="X435" s="742"/>
      <c r="Y435" s="742"/>
      <c r="Z435" s="742"/>
      <c r="AA435" s="742"/>
      <c r="AB435" s="742"/>
      <c r="AC435" s="742"/>
      <c r="AD435" s="742"/>
      <c r="AE435" s="742"/>
      <c r="AF435" s="742"/>
      <c r="AG435" s="742"/>
      <c r="AH435" s="742"/>
      <c r="AI435" s="742"/>
      <c r="AJ435" s="742"/>
      <c r="AK435" s="742"/>
      <c r="AL435" s="742"/>
      <c r="AM435" s="742"/>
    </row>
    <row r="436" ht="13.5" customHeight="1">
      <c r="A436" s="604" t="b">
        <v>0</v>
      </c>
      <c r="B436" s="475"/>
      <c r="C436" s="475"/>
      <c r="D436" s="492"/>
      <c r="E436" s="492"/>
      <c r="F436" s="606"/>
      <c r="G436" s="617"/>
      <c r="H436" s="492"/>
      <c r="I436" s="492"/>
      <c r="J436" s="657"/>
      <c r="K436" s="618"/>
      <c r="L436" s="622"/>
      <c r="M436" s="613"/>
      <c r="N436" s="613"/>
      <c r="O436" s="610"/>
      <c r="P436" s="610"/>
      <c r="Q436" s="612">
        <f t="shared" si="1"/>
        <v>0</v>
      </c>
      <c r="R436" s="613"/>
      <c r="S436" s="612">
        <f t="shared" si="2"/>
        <v>0</v>
      </c>
      <c r="T436" s="612">
        <f t="shared" si="3"/>
        <v>0</v>
      </c>
      <c r="U436" s="613"/>
      <c r="V436" s="612">
        <f t="shared" si="4"/>
        <v>0</v>
      </c>
      <c r="W436" s="620"/>
      <c r="X436" s="742"/>
      <c r="Y436" s="742"/>
      <c r="Z436" s="742"/>
      <c r="AA436" s="742"/>
      <c r="AB436" s="742"/>
      <c r="AC436" s="742"/>
      <c r="AD436" s="742"/>
      <c r="AE436" s="742"/>
      <c r="AF436" s="742"/>
      <c r="AG436" s="742"/>
      <c r="AH436" s="742"/>
      <c r="AI436" s="742"/>
      <c r="AJ436" s="742"/>
      <c r="AK436" s="742"/>
      <c r="AL436" s="742"/>
      <c r="AM436" s="742"/>
    </row>
    <row r="437" ht="13.5" customHeight="1">
      <c r="A437" s="604" t="b">
        <v>0</v>
      </c>
      <c r="B437" s="475"/>
      <c r="C437" s="475"/>
      <c r="D437" s="492"/>
      <c r="E437" s="492"/>
      <c r="F437" s="606"/>
      <c r="G437" s="617"/>
      <c r="H437" s="492"/>
      <c r="I437" s="492"/>
      <c r="J437" s="657"/>
      <c r="K437" s="618"/>
      <c r="L437" s="622"/>
      <c r="M437" s="613"/>
      <c r="N437" s="613"/>
      <c r="O437" s="610"/>
      <c r="P437" s="610"/>
      <c r="Q437" s="612">
        <f t="shared" si="1"/>
        <v>0</v>
      </c>
      <c r="R437" s="613"/>
      <c r="S437" s="612">
        <f t="shared" si="2"/>
        <v>0</v>
      </c>
      <c r="T437" s="612">
        <f t="shared" si="3"/>
        <v>0</v>
      </c>
      <c r="U437" s="613"/>
      <c r="V437" s="612">
        <f t="shared" si="4"/>
        <v>0</v>
      </c>
      <c r="W437" s="620"/>
      <c r="X437" s="742"/>
      <c r="Y437" s="742"/>
      <c r="Z437" s="742"/>
      <c r="AA437" s="742"/>
      <c r="AB437" s="742"/>
      <c r="AC437" s="742"/>
      <c r="AD437" s="742"/>
      <c r="AE437" s="742"/>
      <c r="AF437" s="742"/>
      <c r="AG437" s="742"/>
      <c r="AH437" s="742"/>
      <c r="AI437" s="742"/>
      <c r="AJ437" s="742"/>
      <c r="AK437" s="742"/>
      <c r="AL437" s="742"/>
      <c r="AM437" s="742"/>
    </row>
    <row r="438" ht="13.5" customHeight="1">
      <c r="A438" s="604" t="b">
        <v>0</v>
      </c>
      <c r="B438" s="475"/>
      <c r="C438" s="475"/>
      <c r="D438" s="492"/>
      <c r="E438" s="492"/>
      <c r="F438" s="606"/>
      <c r="G438" s="617"/>
      <c r="H438" s="492"/>
      <c r="I438" s="492"/>
      <c r="J438" s="657"/>
      <c r="K438" s="618"/>
      <c r="L438" s="622"/>
      <c r="M438" s="613"/>
      <c r="N438" s="613"/>
      <c r="O438" s="610"/>
      <c r="P438" s="610"/>
      <c r="Q438" s="612">
        <f t="shared" si="1"/>
        <v>0</v>
      </c>
      <c r="R438" s="613"/>
      <c r="S438" s="612">
        <f t="shared" si="2"/>
        <v>0</v>
      </c>
      <c r="T438" s="612">
        <f t="shared" si="3"/>
        <v>0</v>
      </c>
      <c r="U438" s="613"/>
      <c r="V438" s="612">
        <f t="shared" si="4"/>
        <v>0</v>
      </c>
      <c r="W438" s="620"/>
      <c r="X438" s="742"/>
      <c r="Y438" s="742"/>
      <c r="Z438" s="742"/>
      <c r="AA438" s="742"/>
      <c r="AB438" s="742"/>
      <c r="AC438" s="742"/>
      <c r="AD438" s="742"/>
      <c r="AE438" s="742"/>
      <c r="AF438" s="742"/>
      <c r="AG438" s="742"/>
      <c r="AH438" s="742"/>
      <c r="AI438" s="742"/>
      <c r="AJ438" s="742"/>
      <c r="AK438" s="742"/>
      <c r="AL438" s="742"/>
      <c r="AM438" s="742"/>
    </row>
    <row r="439" ht="13.5" customHeight="1">
      <c r="A439" s="604" t="b">
        <v>0</v>
      </c>
      <c r="B439" s="475"/>
      <c r="C439" s="475"/>
      <c r="D439" s="492"/>
      <c r="E439" s="492"/>
      <c r="F439" s="606"/>
      <c r="G439" s="617"/>
      <c r="H439" s="492"/>
      <c r="I439" s="492"/>
      <c r="J439" s="657"/>
      <c r="K439" s="618"/>
      <c r="L439" s="622"/>
      <c r="M439" s="613"/>
      <c r="N439" s="613"/>
      <c r="O439" s="610"/>
      <c r="P439" s="610"/>
      <c r="Q439" s="612">
        <f t="shared" si="1"/>
        <v>0</v>
      </c>
      <c r="R439" s="613"/>
      <c r="S439" s="612">
        <f t="shared" si="2"/>
        <v>0</v>
      </c>
      <c r="T439" s="612">
        <f t="shared" si="3"/>
        <v>0</v>
      </c>
      <c r="U439" s="613"/>
      <c r="V439" s="612">
        <f t="shared" si="4"/>
        <v>0</v>
      </c>
      <c r="W439" s="620"/>
      <c r="X439" s="742"/>
      <c r="Y439" s="742"/>
      <c r="Z439" s="742"/>
      <c r="AA439" s="742"/>
      <c r="AB439" s="742"/>
      <c r="AC439" s="742"/>
      <c r="AD439" s="742"/>
      <c r="AE439" s="742"/>
      <c r="AF439" s="742"/>
      <c r="AG439" s="742"/>
      <c r="AH439" s="742"/>
      <c r="AI439" s="742"/>
      <c r="AJ439" s="742"/>
      <c r="AK439" s="742"/>
      <c r="AL439" s="742"/>
      <c r="AM439" s="742"/>
    </row>
    <row r="440" ht="13.5" customHeight="1">
      <c r="A440" s="604" t="b">
        <v>0</v>
      </c>
      <c r="B440" s="475"/>
      <c r="C440" s="475"/>
      <c r="D440" s="492"/>
      <c r="E440" s="492"/>
      <c r="F440" s="606"/>
      <c r="G440" s="617"/>
      <c r="H440" s="492"/>
      <c r="I440" s="492"/>
      <c r="J440" s="657"/>
      <c r="K440" s="618"/>
      <c r="L440" s="622"/>
      <c r="M440" s="613"/>
      <c r="N440" s="613"/>
      <c r="O440" s="610"/>
      <c r="P440" s="610"/>
      <c r="Q440" s="612">
        <f t="shared" si="1"/>
        <v>0</v>
      </c>
      <c r="R440" s="613"/>
      <c r="S440" s="612">
        <f t="shared" si="2"/>
        <v>0</v>
      </c>
      <c r="T440" s="612">
        <f t="shared" si="3"/>
        <v>0</v>
      </c>
      <c r="U440" s="613"/>
      <c r="V440" s="612">
        <f t="shared" si="4"/>
        <v>0</v>
      </c>
      <c r="W440" s="620"/>
      <c r="X440" s="742"/>
      <c r="Y440" s="742"/>
      <c r="Z440" s="742"/>
      <c r="AA440" s="742"/>
      <c r="AB440" s="742"/>
      <c r="AC440" s="742"/>
      <c r="AD440" s="742"/>
      <c r="AE440" s="742"/>
      <c r="AF440" s="742"/>
      <c r="AG440" s="742"/>
      <c r="AH440" s="742"/>
      <c r="AI440" s="742"/>
      <c r="AJ440" s="742"/>
      <c r="AK440" s="742"/>
      <c r="AL440" s="742"/>
      <c r="AM440" s="742"/>
    </row>
    <row r="441" ht="13.5" customHeight="1">
      <c r="A441" s="604" t="b">
        <v>0</v>
      </c>
      <c r="B441" s="475"/>
      <c r="C441" s="475"/>
      <c r="D441" s="492"/>
      <c r="E441" s="492"/>
      <c r="F441" s="606"/>
      <c r="G441" s="617"/>
      <c r="H441" s="492"/>
      <c r="I441" s="492"/>
      <c r="J441" s="657"/>
      <c r="K441" s="618"/>
      <c r="L441" s="622"/>
      <c r="M441" s="613"/>
      <c r="N441" s="613"/>
      <c r="O441" s="610"/>
      <c r="P441" s="610"/>
      <c r="Q441" s="612">
        <f t="shared" si="1"/>
        <v>0</v>
      </c>
      <c r="R441" s="613"/>
      <c r="S441" s="612">
        <f t="shared" si="2"/>
        <v>0</v>
      </c>
      <c r="T441" s="612">
        <f t="shared" si="3"/>
        <v>0</v>
      </c>
      <c r="U441" s="613"/>
      <c r="V441" s="612">
        <f t="shared" si="4"/>
        <v>0</v>
      </c>
      <c r="W441" s="620"/>
      <c r="X441" s="742"/>
      <c r="Y441" s="742"/>
      <c r="Z441" s="742"/>
      <c r="AA441" s="742"/>
      <c r="AB441" s="742"/>
      <c r="AC441" s="742"/>
      <c r="AD441" s="742"/>
      <c r="AE441" s="742"/>
      <c r="AF441" s="742"/>
      <c r="AG441" s="742"/>
      <c r="AH441" s="742"/>
      <c r="AI441" s="742"/>
      <c r="AJ441" s="742"/>
      <c r="AK441" s="742"/>
      <c r="AL441" s="742"/>
      <c r="AM441" s="742"/>
    </row>
    <row r="442" ht="13.5" customHeight="1">
      <c r="A442" s="604" t="b">
        <v>0</v>
      </c>
      <c r="B442" s="475"/>
      <c r="C442" s="475"/>
      <c r="D442" s="492"/>
      <c r="E442" s="492"/>
      <c r="F442" s="606"/>
      <c r="G442" s="617"/>
      <c r="H442" s="492"/>
      <c r="I442" s="492"/>
      <c r="J442" s="657"/>
      <c r="K442" s="618"/>
      <c r="L442" s="622"/>
      <c r="M442" s="613"/>
      <c r="N442" s="613"/>
      <c r="O442" s="610"/>
      <c r="P442" s="610"/>
      <c r="Q442" s="612">
        <f t="shared" si="1"/>
        <v>0</v>
      </c>
      <c r="R442" s="613"/>
      <c r="S442" s="612">
        <f t="shared" si="2"/>
        <v>0</v>
      </c>
      <c r="T442" s="612">
        <f t="shared" si="3"/>
        <v>0</v>
      </c>
      <c r="U442" s="613"/>
      <c r="V442" s="612">
        <f t="shared" si="4"/>
        <v>0</v>
      </c>
      <c r="W442" s="620"/>
      <c r="X442" s="742"/>
      <c r="Y442" s="742"/>
      <c r="Z442" s="742"/>
      <c r="AA442" s="742"/>
      <c r="AB442" s="742"/>
      <c r="AC442" s="742"/>
      <c r="AD442" s="742"/>
      <c r="AE442" s="742"/>
      <c r="AF442" s="742"/>
      <c r="AG442" s="742"/>
      <c r="AH442" s="742"/>
      <c r="AI442" s="742"/>
      <c r="AJ442" s="742"/>
      <c r="AK442" s="742"/>
      <c r="AL442" s="742"/>
      <c r="AM442" s="742"/>
    </row>
    <row r="443" ht="13.5" customHeight="1">
      <c r="A443" s="604" t="b">
        <v>0</v>
      </c>
      <c r="B443" s="475"/>
      <c r="C443" s="475"/>
      <c r="D443" s="492"/>
      <c r="E443" s="492"/>
      <c r="F443" s="606"/>
      <c r="G443" s="617"/>
      <c r="H443" s="492"/>
      <c r="I443" s="492"/>
      <c r="J443" s="657"/>
      <c r="K443" s="618"/>
      <c r="L443" s="622"/>
      <c r="M443" s="613"/>
      <c r="N443" s="613"/>
      <c r="O443" s="610"/>
      <c r="P443" s="610"/>
      <c r="Q443" s="612">
        <f t="shared" si="1"/>
        <v>0</v>
      </c>
      <c r="R443" s="613"/>
      <c r="S443" s="612">
        <f t="shared" si="2"/>
        <v>0</v>
      </c>
      <c r="T443" s="612">
        <f t="shared" si="3"/>
        <v>0</v>
      </c>
      <c r="U443" s="613"/>
      <c r="V443" s="612">
        <f t="shared" si="4"/>
        <v>0</v>
      </c>
      <c r="W443" s="620"/>
      <c r="X443" s="742"/>
      <c r="Y443" s="742"/>
      <c r="Z443" s="742"/>
      <c r="AA443" s="742"/>
      <c r="AB443" s="742"/>
      <c r="AC443" s="742"/>
      <c r="AD443" s="742"/>
      <c r="AE443" s="742"/>
      <c r="AF443" s="742"/>
      <c r="AG443" s="742"/>
      <c r="AH443" s="742"/>
      <c r="AI443" s="742"/>
      <c r="AJ443" s="742"/>
      <c r="AK443" s="742"/>
      <c r="AL443" s="742"/>
      <c r="AM443" s="742"/>
    </row>
    <row r="444" ht="13.5" customHeight="1">
      <c r="A444" s="604" t="b">
        <v>0</v>
      </c>
      <c r="B444" s="475"/>
      <c r="C444" s="475"/>
      <c r="D444" s="492"/>
      <c r="E444" s="492"/>
      <c r="F444" s="606"/>
      <c r="G444" s="617"/>
      <c r="H444" s="492"/>
      <c r="I444" s="492"/>
      <c r="J444" s="657"/>
      <c r="K444" s="618"/>
      <c r="L444" s="622"/>
      <c r="M444" s="613"/>
      <c r="N444" s="613"/>
      <c r="O444" s="610"/>
      <c r="P444" s="610"/>
      <c r="Q444" s="612">
        <f t="shared" si="1"/>
        <v>0</v>
      </c>
      <c r="R444" s="613"/>
      <c r="S444" s="612">
        <f t="shared" si="2"/>
        <v>0</v>
      </c>
      <c r="T444" s="612">
        <f t="shared" si="3"/>
        <v>0</v>
      </c>
      <c r="U444" s="613"/>
      <c r="V444" s="612">
        <f t="shared" si="4"/>
        <v>0</v>
      </c>
      <c r="W444" s="620"/>
      <c r="X444" s="742"/>
      <c r="Y444" s="742"/>
      <c r="Z444" s="742"/>
      <c r="AA444" s="742"/>
      <c r="AB444" s="742"/>
      <c r="AC444" s="742"/>
      <c r="AD444" s="742"/>
      <c r="AE444" s="742"/>
      <c r="AF444" s="742"/>
      <c r="AG444" s="742"/>
      <c r="AH444" s="742"/>
      <c r="AI444" s="742"/>
      <c r="AJ444" s="742"/>
      <c r="AK444" s="742"/>
      <c r="AL444" s="742"/>
      <c r="AM444" s="742"/>
    </row>
    <row r="445" ht="13.5" customHeight="1">
      <c r="A445" s="604" t="b">
        <v>0</v>
      </c>
      <c r="B445" s="475"/>
      <c r="C445" s="475"/>
      <c r="D445" s="492"/>
      <c r="E445" s="492"/>
      <c r="F445" s="606"/>
      <c r="G445" s="617"/>
      <c r="H445" s="492"/>
      <c r="I445" s="492"/>
      <c r="J445" s="657"/>
      <c r="K445" s="618"/>
      <c r="L445" s="622"/>
      <c r="M445" s="613"/>
      <c r="N445" s="613"/>
      <c r="O445" s="610"/>
      <c r="P445" s="610"/>
      <c r="Q445" s="612">
        <f t="shared" si="1"/>
        <v>0</v>
      </c>
      <c r="R445" s="613"/>
      <c r="S445" s="612">
        <f t="shared" si="2"/>
        <v>0</v>
      </c>
      <c r="T445" s="612">
        <f t="shared" si="3"/>
        <v>0</v>
      </c>
      <c r="U445" s="613"/>
      <c r="V445" s="612">
        <f t="shared" si="4"/>
        <v>0</v>
      </c>
      <c r="W445" s="620"/>
      <c r="X445" s="742"/>
      <c r="Y445" s="742"/>
      <c r="Z445" s="742"/>
      <c r="AA445" s="742"/>
      <c r="AB445" s="742"/>
      <c r="AC445" s="742"/>
      <c r="AD445" s="742"/>
      <c r="AE445" s="742"/>
      <c r="AF445" s="742"/>
      <c r="AG445" s="742"/>
      <c r="AH445" s="742"/>
      <c r="AI445" s="742"/>
      <c r="AJ445" s="742"/>
      <c r="AK445" s="742"/>
      <c r="AL445" s="742"/>
      <c r="AM445" s="742"/>
    </row>
    <row r="446" ht="13.5" customHeight="1">
      <c r="A446" s="604" t="b">
        <v>0</v>
      </c>
      <c r="B446" s="475"/>
      <c r="C446" s="475"/>
      <c r="D446" s="492"/>
      <c r="E446" s="492"/>
      <c r="F446" s="606"/>
      <c r="G446" s="617"/>
      <c r="H446" s="492"/>
      <c r="I446" s="492"/>
      <c r="J446" s="657"/>
      <c r="K446" s="618"/>
      <c r="L446" s="622"/>
      <c r="M446" s="613"/>
      <c r="N446" s="613"/>
      <c r="O446" s="610"/>
      <c r="P446" s="610"/>
      <c r="Q446" s="612">
        <f t="shared" si="1"/>
        <v>0</v>
      </c>
      <c r="R446" s="613"/>
      <c r="S446" s="612">
        <f t="shared" si="2"/>
        <v>0</v>
      </c>
      <c r="T446" s="612">
        <f t="shared" si="3"/>
        <v>0</v>
      </c>
      <c r="U446" s="613"/>
      <c r="V446" s="612">
        <f t="shared" si="4"/>
        <v>0</v>
      </c>
      <c r="W446" s="620"/>
      <c r="X446" s="742"/>
      <c r="Y446" s="742"/>
      <c r="Z446" s="742"/>
      <c r="AA446" s="742"/>
      <c r="AB446" s="742"/>
      <c r="AC446" s="742"/>
      <c r="AD446" s="742"/>
      <c r="AE446" s="742"/>
      <c r="AF446" s="742"/>
      <c r="AG446" s="742"/>
      <c r="AH446" s="742"/>
      <c r="AI446" s="742"/>
      <c r="AJ446" s="742"/>
      <c r="AK446" s="742"/>
      <c r="AL446" s="742"/>
      <c r="AM446" s="742"/>
    </row>
    <row r="447" ht="13.5" customHeight="1">
      <c r="A447" s="604" t="b">
        <v>0</v>
      </c>
      <c r="B447" s="475"/>
      <c r="C447" s="475"/>
      <c r="D447" s="492"/>
      <c r="E447" s="492"/>
      <c r="F447" s="606"/>
      <c r="G447" s="617"/>
      <c r="H447" s="492"/>
      <c r="I447" s="492"/>
      <c r="J447" s="657"/>
      <c r="K447" s="618"/>
      <c r="L447" s="622"/>
      <c r="M447" s="613"/>
      <c r="N447" s="613"/>
      <c r="O447" s="610"/>
      <c r="P447" s="610"/>
      <c r="Q447" s="612">
        <f t="shared" si="1"/>
        <v>0</v>
      </c>
      <c r="R447" s="613"/>
      <c r="S447" s="612">
        <f t="shared" si="2"/>
        <v>0</v>
      </c>
      <c r="T447" s="612">
        <f t="shared" si="3"/>
        <v>0</v>
      </c>
      <c r="U447" s="613"/>
      <c r="V447" s="612">
        <f t="shared" si="4"/>
        <v>0</v>
      </c>
      <c r="W447" s="620"/>
      <c r="X447" s="742"/>
      <c r="Y447" s="742"/>
      <c r="Z447" s="742"/>
      <c r="AA447" s="742"/>
      <c r="AB447" s="742"/>
      <c r="AC447" s="742"/>
      <c r="AD447" s="742"/>
      <c r="AE447" s="742"/>
      <c r="AF447" s="742"/>
      <c r="AG447" s="742"/>
      <c r="AH447" s="742"/>
      <c r="AI447" s="742"/>
      <c r="AJ447" s="742"/>
      <c r="AK447" s="742"/>
      <c r="AL447" s="742"/>
      <c r="AM447" s="742"/>
    </row>
    <row r="448" ht="13.5" customHeight="1">
      <c r="A448" s="604" t="b">
        <v>0</v>
      </c>
      <c r="B448" s="475"/>
      <c r="C448" s="475"/>
      <c r="D448" s="492"/>
      <c r="E448" s="492"/>
      <c r="F448" s="606"/>
      <c r="G448" s="617"/>
      <c r="H448" s="492"/>
      <c r="I448" s="492"/>
      <c r="J448" s="657"/>
      <c r="K448" s="618"/>
      <c r="L448" s="622"/>
      <c r="M448" s="613"/>
      <c r="N448" s="613"/>
      <c r="O448" s="610"/>
      <c r="P448" s="610"/>
      <c r="Q448" s="612">
        <f t="shared" si="1"/>
        <v>0</v>
      </c>
      <c r="R448" s="613"/>
      <c r="S448" s="612">
        <f t="shared" si="2"/>
        <v>0</v>
      </c>
      <c r="T448" s="612">
        <f t="shared" si="3"/>
        <v>0</v>
      </c>
      <c r="U448" s="613"/>
      <c r="V448" s="612">
        <f t="shared" si="4"/>
        <v>0</v>
      </c>
      <c r="W448" s="620"/>
      <c r="X448" s="742"/>
      <c r="Y448" s="742"/>
      <c r="Z448" s="742"/>
      <c r="AA448" s="742"/>
      <c r="AB448" s="742"/>
      <c r="AC448" s="742"/>
      <c r="AD448" s="742"/>
      <c r="AE448" s="742"/>
      <c r="AF448" s="742"/>
      <c r="AG448" s="742"/>
      <c r="AH448" s="742"/>
      <c r="AI448" s="742"/>
      <c r="AJ448" s="742"/>
      <c r="AK448" s="742"/>
      <c r="AL448" s="742"/>
      <c r="AM448" s="742"/>
    </row>
    <row r="449" ht="13.5" customHeight="1">
      <c r="A449" s="604" t="b">
        <v>0</v>
      </c>
      <c r="B449" s="475"/>
      <c r="C449" s="475"/>
      <c r="D449" s="492"/>
      <c r="E449" s="492"/>
      <c r="F449" s="606"/>
      <c r="G449" s="617"/>
      <c r="H449" s="492"/>
      <c r="I449" s="492"/>
      <c r="J449" s="657"/>
      <c r="K449" s="618"/>
      <c r="L449" s="622"/>
      <c r="M449" s="613"/>
      <c r="N449" s="613"/>
      <c r="O449" s="610"/>
      <c r="P449" s="610"/>
      <c r="Q449" s="612">
        <f t="shared" si="1"/>
        <v>0</v>
      </c>
      <c r="R449" s="613"/>
      <c r="S449" s="612">
        <f t="shared" si="2"/>
        <v>0</v>
      </c>
      <c r="T449" s="612">
        <f t="shared" si="3"/>
        <v>0</v>
      </c>
      <c r="U449" s="613"/>
      <c r="V449" s="612">
        <f t="shared" si="4"/>
        <v>0</v>
      </c>
      <c r="W449" s="620"/>
      <c r="X449" s="742"/>
      <c r="Y449" s="742"/>
      <c r="Z449" s="742"/>
      <c r="AA449" s="742"/>
      <c r="AB449" s="742"/>
      <c r="AC449" s="742"/>
      <c r="AD449" s="742"/>
      <c r="AE449" s="742"/>
      <c r="AF449" s="742"/>
      <c r="AG449" s="742"/>
      <c r="AH449" s="742"/>
      <c r="AI449" s="742"/>
      <c r="AJ449" s="742"/>
      <c r="AK449" s="742"/>
      <c r="AL449" s="742"/>
      <c r="AM449" s="742"/>
    </row>
    <row r="450" ht="13.5" customHeight="1">
      <c r="A450" s="604" t="b">
        <v>0</v>
      </c>
      <c r="B450" s="475"/>
      <c r="C450" s="475"/>
      <c r="D450" s="492"/>
      <c r="E450" s="492"/>
      <c r="F450" s="606"/>
      <c r="G450" s="617"/>
      <c r="H450" s="492"/>
      <c r="I450" s="492"/>
      <c r="J450" s="657"/>
      <c r="K450" s="618"/>
      <c r="L450" s="622"/>
      <c r="M450" s="613"/>
      <c r="N450" s="613"/>
      <c r="O450" s="610"/>
      <c r="P450" s="610"/>
      <c r="Q450" s="612">
        <f t="shared" si="1"/>
        <v>0</v>
      </c>
      <c r="R450" s="613"/>
      <c r="S450" s="612">
        <f t="shared" si="2"/>
        <v>0</v>
      </c>
      <c r="T450" s="612">
        <f t="shared" si="3"/>
        <v>0</v>
      </c>
      <c r="U450" s="613"/>
      <c r="V450" s="612">
        <f t="shared" si="4"/>
        <v>0</v>
      </c>
      <c r="W450" s="620"/>
      <c r="X450" s="742"/>
      <c r="Y450" s="742"/>
      <c r="Z450" s="742"/>
      <c r="AA450" s="742"/>
      <c r="AB450" s="742"/>
      <c r="AC450" s="742"/>
      <c r="AD450" s="742"/>
      <c r="AE450" s="742"/>
      <c r="AF450" s="742"/>
      <c r="AG450" s="742"/>
      <c r="AH450" s="742"/>
      <c r="AI450" s="742"/>
      <c r="AJ450" s="742"/>
      <c r="AK450" s="742"/>
      <c r="AL450" s="742"/>
      <c r="AM450" s="742"/>
    </row>
    <row r="451" ht="13.5" customHeight="1">
      <c r="A451" s="604" t="b">
        <v>0</v>
      </c>
      <c r="B451" s="475"/>
      <c r="C451" s="475"/>
      <c r="D451" s="492"/>
      <c r="E451" s="492"/>
      <c r="F451" s="606"/>
      <c r="G451" s="617"/>
      <c r="H451" s="492"/>
      <c r="I451" s="492"/>
      <c r="J451" s="657"/>
      <c r="K451" s="618"/>
      <c r="L451" s="622"/>
      <c r="M451" s="613"/>
      <c r="N451" s="613"/>
      <c r="O451" s="610"/>
      <c r="P451" s="610"/>
      <c r="Q451" s="612">
        <f t="shared" si="1"/>
        <v>0</v>
      </c>
      <c r="R451" s="613"/>
      <c r="S451" s="612">
        <f t="shared" si="2"/>
        <v>0</v>
      </c>
      <c r="T451" s="612">
        <f t="shared" si="3"/>
        <v>0</v>
      </c>
      <c r="U451" s="613"/>
      <c r="V451" s="612">
        <f t="shared" si="4"/>
        <v>0</v>
      </c>
      <c r="W451" s="620"/>
      <c r="X451" s="742"/>
      <c r="Y451" s="742"/>
      <c r="Z451" s="742"/>
      <c r="AA451" s="742"/>
      <c r="AB451" s="742"/>
      <c r="AC451" s="742"/>
      <c r="AD451" s="742"/>
      <c r="AE451" s="742"/>
      <c r="AF451" s="742"/>
      <c r="AG451" s="742"/>
      <c r="AH451" s="742"/>
      <c r="AI451" s="742"/>
      <c r="AJ451" s="742"/>
      <c r="AK451" s="742"/>
      <c r="AL451" s="742"/>
      <c r="AM451" s="742"/>
    </row>
    <row r="452" ht="13.5" customHeight="1">
      <c r="A452" s="604" t="b">
        <v>0</v>
      </c>
      <c r="B452" s="475"/>
      <c r="C452" s="475"/>
      <c r="D452" s="492"/>
      <c r="E452" s="492"/>
      <c r="F452" s="606"/>
      <c r="G452" s="617"/>
      <c r="H452" s="492"/>
      <c r="I452" s="492"/>
      <c r="J452" s="657"/>
      <c r="K452" s="618"/>
      <c r="L452" s="622"/>
      <c r="M452" s="613"/>
      <c r="N452" s="613"/>
      <c r="O452" s="610"/>
      <c r="P452" s="610"/>
      <c r="Q452" s="612">
        <f t="shared" si="1"/>
        <v>0</v>
      </c>
      <c r="R452" s="613"/>
      <c r="S452" s="612">
        <f t="shared" si="2"/>
        <v>0</v>
      </c>
      <c r="T452" s="612">
        <f t="shared" si="3"/>
        <v>0</v>
      </c>
      <c r="U452" s="613"/>
      <c r="V452" s="612">
        <f t="shared" si="4"/>
        <v>0</v>
      </c>
      <c r="W452" s="620"/>
      <c r="X452" s="742"/>
      <c r="Y452" s="742"/>
      <c r="Z452" s="742"/>
      <c r="AA452" s="742"/>
      <c r="AB452" s="742"/>
      <c r="AC452" s="742"/>
      <c r="AD452" s="742"/>
      <c r="AE452" s="742"/>
      <c r="AF452" s="742"/>
      <c r="AG452" s="742"/>
      <c r="AH452" s="742"/>
      <c r="AI452" s="742"/>
      <c r="AJ452" s="742"/>
      <c r="AK452" s="742"/>
      <c r="AL452" s="742"/>
      <c r="AM452" s="742"/>
    </row>
    <row r="453" ht="13.5" customHeight="1">
      <c r="A453" s="604" t="b">
        <v>0</v>
      </c>
      <c r="B453" s="475"/>
      <c r="C453" s="475"/>
      <c r="D453" s="492"/>
      <c r="E453" s="492"/>
      <c r="F453" s="606"/>
      <c r="G453" s="617"/>
      <c r="H453" s="492"/>
      <c r="I453" s="492"/>
      <c r="J453" s="657"/>
      <c r="K453" s="618"/>
      <c r="L453" s="622"/>
      <c r="M453" s="613"/>
      <c r="N453" s="613"/>
      <c r="O453" s="610"/>
      <c r="P453" s="610"/>
      <c r="Q453" s="612">
        <f t="shared" si="1"/>
        <v>0</v>
      </c>
      <c r="R453" s="613"/>
      <c r="S453" s="612">
        <f t="shared" si="2"/>
        <v>0</v>
      </c>
      <c r="T453" s="612">
        <f t="shared" si="3"/>
        <v>0</v>
      </c>
      <c r="U453" s="613"/>
      <c r="V453" s="612">
        <f t="shared" si="4"/>
        <v>0</v>
      </c>
      <c r="W453" s="620"/>
      <c r="X453" s="742"/>
      <c r="Y453" s="742"/>
      <c r="Z453" s="742"/>
      <c r="AA453" s="742"/>
      <c r="AB453" s="742"/>
      <c r="AC453" s="742"/>
      <c r="AD453" s="742"/>
      <c r="AE453" s="742"/>
      <c r="AF453" s="742"/>
      <c r="AG453" s="742"/>
      <c r="AH453" s="742"/>
      <c r="AI453" s="742"/>
      <c r="AJ453" s="742"/>
      <c r="AK453" s="742"/>
      <c r="AL453" s="742"/>
      <c r="AM453" s="742"/>
    </row>
    <row r="454" ht="13.5" customHeight="1">
      <c r="A454" s="604" t="b">
        <v>0</v>
      </c>
      <c r="B454" s="475"/>
      <c r="C454" s="475"/>
      <c r="D454" s="492"/>
      <c r="E454" s="492"/>
      <c r="F454" s="606"/>
      <c r="G454" s="617"/>
      <c r="H454" s="492"/>
      <c r="I454" s="492"/>
      <c r="J454" s="657"/>
      <c r="K454" s="618"/>
      <c r="L454" s="622"/>
      <c r="M454" s="613"/>
      <c r="N454" s="613"/>
      <c r="O454" s="610"/>
      <c r="P454" s="610"/>
      <c r="Q454" s="612">
        <f t="shared" si="1"/>
        <v>0</v>
      </c>
      <c r="R454" s="613"/>
      <c r="S454" s="612">
        <f t="shared" si="2"/>
        <v>0</v>
      </c>
      <c r="T454" s="612">
        <f t="shared" si="3"/>
        <v>0</v>
      </c>
      <c r="U454" s="613"/>
      <c r="V454" s="612">
        <f t="shared" si="4"/>
        <v>0</v>
      </c>
      <c r="W454" s="620"/>
      <c r="X454" s="742"/>
      <c r="Y454" s="742"/>
      <c r="Z454" s="742"/>
      <c r="AA454" s="742"/>
      <c r="AB454" s="742"/>
      <c r="AC454" s="742"/>
      <c r="AD454" s="742"/>
      <c r="AE454" s="742"/>
      <c r="AF454" s="742"/>
      <c r="AG454" s="742"/>
      <c r="AH454" s="742"/>
      <c r="AI454" s="742"/>
      <c r="AJ454" s="742"/>
      <c r="AK454" s="742"/>
      <c r="AL454" s="742"/>
      <c r="AM454" s="742"/>
    </row>
    <row r="455" ht="13.5" customHeight="1">
      <c r="A455" s="604" t="b">
        <v>0</v>
      </c>
      <c r="B455" s="475"/>
      <c r="C455" s="475"/>
      <c r="D455" s="492"/>
      <c r="E455" s="492"/>
      <c r="F455" s="606"/>
      <c r="G455" s="617"/>
      <c r="H455" s="492"/>
      <c r="I455" s="492"/>
      <c r="J455" s="657"/>
      <c r="K455" s="618"/>
      <c r="L455" s="622"/>
      <c r="M455" s="613"/>
      <c r="N455" s="613"/>
      <c r="O455" s="610"/>
      <c r="P455" s="610"/>
      <c r="Q455" s="612">
        <f t="shared" si="1"/>
        <v>0</v>
      </c>
      <c r="R455" s="613"/>
      <c r="S455" s="612">
        <f t="shared" si="2"/>
        <v>0</v>
      </c>
      <c r="T455" s="612">
        <f t="shared" si="3"/>
        <v>0</v>
      </c>
      <c r="U455" s="613"/>
      <c r="V455" s="612">
        <f t="shared" si="4"/>
        <v>0</v>
      </c>
      <c r="W455" s="620"/>
      <c r="X455" s="742"/>
      <c r="Y455" s="742"/>
      <c r="Z455" s="742"/>
      <c r="AA455" s="742"/>
      <c r="AB455" s="742"/>
      <c r="AC455" s="742"/>
      <c r="AD455" s="742"/>
      <c r="AE455" s="742"/>
      <c r="AF455" s="742"/>
      <c r="AG455" s="742"/>
      <c r="AH455" s="742"/>
      <c r="AI455" s="742"/>
      <c r="AJ455" s="742"/>
      <c r="AK455" s="742"/>
      <c r="AL455" s="742"/>
      <c r="AM455" s="742"/>
    </row>
    <row r="456" ht="13.5" customHeight="1">
      <c r="A456" s="604" t="b">
        <v>0</v>
      </c>
      <c r="B456" s="475"/>
      <c r="C456" s="475"/>
      <c r="D456" s="492"/>
      <c r="E456" s="492"/>
      <c r="F456" s="606"/>
      <c r="G456" s="617"/>
      <c r="H456" s="492"/>
      <c r="I456" s="492"/>
      <c r="J456" s="657"/>
      <c r="K456" s="618"/>
      <c r="L456" s="622"/>
      <c r="M456" s="613"/>
      <c r="N456" s="613"/>
      <c r="O456" s="610"/>
      <c r="P456" s="610"/>
      <c r="Q456" s="612">
        <f t="shared" si="1"/>
        <v>0</v>
      </c>
      <c r="R456" s="613"/>
      <c r="S456" s="612">
        <f t="shared" si="2"/>
        <v>0</v>
      </c>
      <c r="T456" s="612">
        <f t="shared" si="3"/>
        <v>0</v>
      </c>
      <c r="U456" s="613"/>
      <c r="V456" s="612">
        <f t="shared" si="4"/>
        <v>0</v>
      </c>
      <c r="W456" s="620"/>
      <c r="X456" s="742"/>
      <c r="Y456" s="742"/>
      <c r="Z456" s="742"/>
      <c r="AA456" s="742"/>
      <c r="AB456" s="742"/>
      <c r="AC456" s="742"/>
      <c r="AD456" s="742"/>
      <c r="AE456" s="742"/>
      <c r="AF456" s="742"/>
      <c r="AG456" s="742"/>
      <c r="AH456" s="742"/>
      <c r="AI456" s="742"/>
      <c r="AJ456" s="742"/>
      <c r="AK456" s="742"/>
      <c r="AL456" s="742"/>
      <c r="AM456" s="742"/>
    </row>
    <row r="457" ht="13.5" customHeight="1">
      <c r="A457" s="604" t="b">
        <v>0</v>
      </c>
      <c r="B457" s="475"/>
      <c r="C457" s="475"/>
      <c r="D457" s="492"/>
      <c r="E457" s="492"/>
      <c r="F457" s="606"/>
      <c r="G457" s="617"/>
      <c r="H457" s="492"/>
      <c r="I457" s="492"/>
      <c r="J457" s="657"/>
      <c r="K457" s="618"/>
      <c r="L457" s="622"/>
      <c r="M457" s="613"/>
      <c r="N457" s="613"/>
      <c r="O457" s="610"/>
      <c r="P457" s="610"/>
      <c r="Q457" s="612">
        <f t="shared" si="1"/>
        <v>0</v>
      </c>
      <c r="R457" s="613"/>
      <c r="S457" s="612">
        <f t="shared" si="2"/>
        <v>0</v>
      </c>
      <c r="T457" s="612">
        <f t="shared" si="3"/>
        <v>0</v>
      </c>
      <c r="U457" s="613"/>
      <c r="V457" s="612">
        <f t="shared" si="4"/>
        <v>0</v>
      </c>
      <c r="W457" s="620"/>
      <c r="X457" s="742"/>
      <c r="Y457" s="742"/>
      <c r="Z457" s="742"/>
      <c r="AA457" s="742"/>
      <c r="AB457" s="742"/>
      <c r="AC457" s="742"/>
      <c r="AD457" s="742"/>
      <c r="AE457" s="742"/>
      <c r="AF457" s="742"/>
      <c r="AG457" s="742"/>
      <c r="AH457" s="742"/>
      <c r="AI457" s="742"/>
      <c r="AJ457" s="742"/>
      <c r="AK457" s="742"/>
      <c r="AL457" s="742"/>
      <c r="AM457" s="742"/>
    </row>
    <row r="458" ht="13.5" customHeight="1">
      <c r="A458" s="604" t="b">
        <v>0</v>
      </c>
      <c r="B458" s="475"/>
      <c r="C458" s="475"/>
      <c r="D458" s="492"/>
      <c r="E458" s="492"/>
      <c r="F458" s="606"/>
      <c r="G458" s="617"/>
      <c r="H458" s="492"/>
      <c r="I458" s="492"/>
      <c r="J458" s="657"/>
      <c r="K458" s="618"/>
      <c r="L458" s="622"/>
      <c r="M458" s="613"/>
      <c r="N458" s="613"/>
      <c r="O458" s="610"/>
      <c r="P458" s="610"/>
      <c r="Q458" s="612">
        <f t="shared" si="1"/>
        <v>0</v>
      </c>
      <c r="R458" s="613"/>
      <c r="S458" s="612">
        <f t="shared" si="2"/>
        <v>0</v>
      </c>
      <c r="T458" s="612">
        <f t="shared" si="3"/>
        <v>0</v>
      </c>
      <c r="U458" s="613"/>
      <c r="V458" s="612">
        <f t="shared" si="4"/>
        <v>0</v>
      </c>
      <c r="W458" s="620"/>
      <c r="X458" s="742"/>
      <c r="Y458" s="742"/>
      <c r="Z458" s="742"/>
      <c r="AA458" s="742"/>
      <c r="AB458" s="742"/>
      <c r="AC458" s="742"/>
      <c r="AD458" s="742"/>
      <c r="AE458" s="742"/>
      <c r="AF458" s="742"/>
      <c r="AG458" s="742"/>
      <c r="AH458" s="742"/>
      <c r="AI458" s="742"/>
      <c r="AJ458" s="742"/>
      <c r="AK458" s="742"/>
      <c r="AL458" s="742"/>
      <c r="AM458" s="742"/>
    </row>
    <row r="459" ht="13.5" customHeight="1">
      <c r="A459" s="604" t="b">
        <v>0</v>
      </c>
      <c r="B459" s="475"/>
      <c r="C459" s="475"/>
      <c r="D459" s="492"/>
      <c r="E459" s="492"/>
      <c r="F459" s="606"/>
      <c r="G459" s="617"/>
      <c r="H459" s="492"/>
      <c r="I459" s="492"/>
      <c r="J459" s="657"/>
      <c r="K459" s="618"/>
      <c r="L459" s="622"/>
      <c r="M459" s="613"/>
      <c r="N459" s="613"/>
      <c r="O459" s="610"/>
      <c r="P459" s="610"/>
      <c r="Q459" s="612">
        <f t="shared" si="1"/>
        <v>0</v>
      </c>
      <c r="R459" s="613"/>
      <c r="S459" s="612">
        <f t="shared" si="2"/>
        <v>0</v>
      </c>
      <c r="T459" s="612">
        <f t="shared" si="3"/>
        <v>0</v>
      </c>
      <c r="U459" s="613"/>
      <c r="V459" s="612">
        <f t="shared" si="4"/>
        <v>0</v>
      </c>
      <c r="W459" s="620"/>
      <c r="X459" s="742"/>
      <c r="Y459" s="742"/>
      <c r="Z459" s="742"/>
      <c r="AA459" s="742"/>
      <c r="AB459" s="742"/>
      <c r="AC459" s="742"/>
      <c r="AD459" s="742"/>
      <c r="AE459" s="742"/>
      <c r="AF459" s="742"/>
      <c r="AG459" s="742"/>
      <c r="AH459" s="742"/>
      <c r="AI459" s="742"/>
      <c r="AJ459" s="742"/>
      <c r="AK459" s="742"/>
      <c r="AL459" s="742"/>
      <c r="AM459" s="742"/>
    </row>
    <row r="460" ht="13.5" customHeight="1">
      <c r="A460" s="604" t="b">
        <v>0</v>
      </c>
      <c r="B460" s="475"/>
      <c r="C460" s="475"/>
      <c r="D460" s="492"/>
      <c r="E460" s="492"/>
      <c r="F460" s="606"/>
      <c r="G460" s="617"/>
      <c r="H460" s="492"/>
      <c r="I460" s="492"/>
      <c r="J460" s="657"/>
      <c r="K460" s="618"/>
      <c r="L460" s="622"/>
      <c r="M460" s="613"/>
      <c r="N460" s="613"/>
      <c r="O460" s="610"/>
      <c r="P460" s="610"/>
      <c r="Q460" s="612">
        <f t="shared" si="1"/>
        <v>0</v>
      </c>
      <c r="R460" s="613"/>
      <c r="S460" s="612">
        <f t="shared" si="2"/>
        <v>0</v>
      </c>
      <c r="T460" s="612">
        <f t="shared" si="3"/>
        <v>0</v>
      </c>
      <c r="U460" s="613"/>
      <c r="V460" s="612">
        <f t="shared" si="4"/>
        <v>0</v>
      </c>
      <c r="W460" s="620"/>
      <c r="X460" s="742"/>
      <c r="Y460" s="742"/>
      <c r="Z460" s="742"/>
      <c r="AA460" s="742"/>
      <c r="AB460" s="742"/>
      <c r="AC460" s="742"/>
      <c r="AD460" s="742"/>
      <c r="AE460" s="742"/>
      <c r="AF460" s="742"/>
      <c r="AG460" s="742"/>
      <c r="AH460" s="742"/>
      <c r="AI460" s="742"/>
      <c r="AJ460" s="742"/>
      <c r="AK460" s="742"/>
      <c r="AL460" s="742"/>
      <c r="AM460" s="742"/>
    </row>
    <row r="461" ht="13.5" customHeight="1">
      <c r="A461" s="604" t="b">
        <v>0</v>
      </c>
      <c r="B461" s="475"/>
      <c r="C461" s="475"/>
      <c r="D461" s="492"/>
      <c r="E461" s="492"/>
      <c r="F461" s="606"/>
      <c r="G461" s="617"/>
      <c r="H461" s="492"/>
      <c r="I461" s="492"/>
      <c r="J461" s="657"/>
      <c r="K461" s="618"/>
      <c r="L461" s="622"/>
      <c r="M461" s="613"/>
      <c r="N461" s="613"/>
      <c r="O461" s="610"/>
      <c r="P461" s="610"/>
      <c r="Q461" s="612">
        <f t="shared" si="1"/>
        <v>0</v>
      </c>
      <c r="R461" s="613"/>
      <c r="S461" s="612">
        <f t="shared" si="2"/>
        <v>0</v>
      </c>
      <c r="T461" s="612">
        <f t="shared" si="3"/>
        <v>0</v>
      </c>
      <c r="U461" s="613"/>
      <c r="V461" s="612">
        <f t="shared" si="4"/>
        <v>0</v>
      </c>
      <c r="W461" s="620"/>
      <c r="X461" s="742"/>
      <c r="Y461" s="742"/>
      <c r="Z461" s="742"/>
      <c r="AA461" s="742"/>
      <c r="AB461" s="742"/>
      <c r="AC461" s="742"/>
      <c r="AD461" s="742"/>
      <c r="AE461" s="742"/>
      <c r="AF461" s="742"/>
      <c r="AG461" s="742"/>
      <c r="AH461" s="742"/>
      <c r="AI461" s="742"/>
      <c r="AJ461" s="742"/>
      <c r="AK461" s="742"/>
      <c r="AL461" s="742"/>
      <c r="AM461" s="742"/>
    </row>
    <row r="462" ht="13.5" customHeight="1">
      <c r="A462" s="604" t="b">
        <v>0</v>
      </c>
      <c r="B462" s="475"/>
      <c r="C462" s="475"/>
      <c r="D462" s="492"/>
      <c r="E462" s="492"/>
      <c r="F462" s="606"/>
      <c r="G462" s="617"/>
      <c r="H462" s="492"/>
      <c r="I462" s="492"/>
      <c r="J462" s="657"/>
      <c r="K462" s="618"/>
      <c r="L462" s="622"/>
      <c r="M462" s="613"/>
      <c r="N462" s="613"/>
      <c r="O462" s="610"/>
      <c r="P462" s="610"/>
      <c r="Q462" s="612">
        <f t="shared" si="1"/>
        <v>0</v>
      </c>
      <c r="R462" s="613"/>
      <c r="S462" s="612">
        <f t="shared" si="2"/>
        <v>0</v>
      </c>
      <c r="T462" s="612">
        <f t="shared" si="3"/>
        <v>0</v>
      </c>
      <c r="U462" s="613"/>
      <c r="V462" s="612">
        <f t="shared" si="4"/>
        <v>0</v>
      </c>
      <c r="W462" s="620"/>
      <c r="X462" s="742"/>
      <c r="Y462" s="742"/>
      <c r="Z462" s="742"/>
      <c r="AA462" s="742"/>
      <c r="AB462" s="742"/>
      <c r="AC462" s="742"/>
      <c r="AD462" s="742"/>
      <c r="AE462" s="742"/>
      <c r="AF462" s="742"/>
      <c r="AG462" s="742"/>
      <c r="AH462" s="742"/>
      <c r="AI462" s="742"/>
      <c r="AJ462" s="742"/>
      <c r="AK462" s="742"/>
      <c r="AL462" s="742"/>
      <c r="AM462" s="742"/>
    </row>
    <row r="463" ht="13.5" customHeight="1">
      <c r="A463" s="604" t="b">
        <v>0</v>
      </c>
      <c r="B463" s="475"/>
      <c r="C463" s="475"/>
      <c r="D463" s="492"/>
      <c r="E463" s="492"/>
      <c r="F463" s="606"/>
      <c r="G463" s="617"/>
      <c r="H463" s="492"/>
      <c r="I463" s="492"/>
      <c r="J463" s="657"/>
      <c r="K463" s="618"/>
      <c r="L463" s="622"/>
      <c r="M463" s="613"/>
      <c r="N463" s="613"/>
      <c r="O463" s="610"/>
      <c r="P463" s="610"/>
      <c r="Q463" s="612">
        <f t="shared" si="1"/>
        <v>0</v>
      </c>
      <c r="R463" s="613"/>
      <c r="S463" s="612">
        <f t="shared" si="2"/>
        <v>0</v>
      </c>
      <c r="T463" s="612">
        <f t="shared" si="3"/>
        <v>0</v>
      </c>
      <c r="U463" s="613"/>
      <c r="V463" s="612">
        <f t="shared" si="4"/>
        <v>0</v>
      </c>
      <c r="W463" s="620"/>
      <c r="X463" s="742"/>
      <c r="Y463" s="742"/>
      <c r="Z463" s="742"/>
      <c r="AA463" s="742"/>
      <c r="AB463" s="742"/>
      <c r="AC463" s="742"/>
      <c r="AD463" s="742"/>
      <c r="AE463" s="742"/>
      <c r="AF463" s="742"/>
      <c r="AG463" s="742"/>
      <c r="AH463" s="742"/>
      <c r="AI463" s="742"/>
      <c r="AJ463" s="742"/>
      <c r="AK463" s="742"/>
      <c r="AL463" s="742"/>
      <c r="AM463" s="742"/>
    </row>
    <row r="464" ht="13.5" customHeight="1">
      <c r="A464" s="604" t="b">
        <v>0</v>
      </c>
      <c r="B464" s="475"/>
      <c r="C464" s="475"/>
      <c r="D464" s="492"/>
      <c r="E464" s="492"/>
      <c r="F464" s="606"/>
      <c r="G464" s="617"/>
      <c r="H464" s="492"/>
      <c r="I464" s="492"/>
      <c r="J464" s="657"/>
      <c r="K464" s="618"/>
      <c r="L464" s="622"/>
      <c r="M464" s="613"/>
      <c r="N464" s="613"/>
      <c r="O464" s="610"/>
      <c r="P464" s="610"/>
      <c r="Q464" s="612">
        <f t="shared" si="1"/>
        <v>0</v>
      </c>
      <c r="R464" s="613"/>
      <c r="S464" s="612">
        <f t="shared" si="2"/>
        <v>0</v>
      </c>
      <c r="T464" s="612">
        <f t="shared" si="3"/>
        <v>0</v>
      </c>
      <c r="U464" s="613"/>
      <c r="V464" s="612">
        <f t="shared" si="4"/>
        <v>0</v>
      </c>
      <c r="W464" s="620"/>
      <c r="X464" s="742"/>
      <c r="Y464" s="742"/>
      <c r="Z464" s="742"/>
      <c r="AA464" s="742"/>
      <c r="AB464" s="742"/>
      <c r="AC464" s="742"/>
      <c r="AD464" s="742"/>
      <c r="AE464" s="742"/>
      <c r="AF464" s="742"/>
      <c r="AG464" s="742"/>
      <c r="AH464" s="742"/>
      <c r="AI464" s="742"/>
      <c r="AJ464" s="742"/>
      <c r="AK464" s="742"/>
      <c r="AL464" s="742"/>
      <c r="AM464" s="742"/>
    </row>
    <row r="465" ht="13.5" customHeight="1">
      <c r="A465" s="604" t="b">
        <v>0</v>
      </c>
      <c r="B465" s="475"/>
      <c r="C465" s="475"/>
      <c r="D465" s="492"/>
      <c r="E465" s="492"/>
      <c r="F465" s="606"/>
      <c r="G465" s="617"/>
      <c r="H465" s="492"/>
      <c r="I465" s="492"/>
      <c r="J465" s="657"/>
      <c r="K465" s="618"/>
      <c r="L465" s="622"/>
      <c r="M465" s="613"/>
      <c r="N465" s="613"/>
      <c r="O465" s="610"/>
      <c r="P465" s="610"/>
      <c r="Q465" s="612">
        <f t="shared" si="1"/>
        <v>0</v>
      </c>
      <c r="R465" s="613"/>
      <c r="S465" s="612">
        <f t="shared" si="2"/>
        <v>0</v>
      </c>
      <c r="T465" s="612">
        <f t="shared" si="3"/>
        <v>0</v>
      </c>
      <c r="U465" s="613"/>
      <c r="V465" s="612">
        <f t="shared" si="4"/>
        <v>0</v>
      </c>
      <c r="W465" s="620"/>
      <c r="X465" s="742"/>
      <c r="Y465" s="742"/>
      <c r="Z465" s="742"/>
      <c r="AA465" s="742"/>
      <c r="AB465" s="742"/>
      <c r="AC465" s="742"/>
      <c r="AD465" s="742"/>
      <c r="AE465" s="742"/>
      <c r="AF465" s="742"/>
      <c r="AG465" s="742"/>
      <c r="AH465" s="742"/>
      <c r="AI465" s="742"/>
      <c r="AJ465" s="742"/>
      <c r="AK465" s="742"/>
      <c r="AL465" s="742"/>
      <c r="AM465" s="742"/>
    </row>
    <row r="466" ht="13.5" customHeight="1">
      <c r="A466" s="604" t="b">
        <v>0</v>
      </c>
      <c r="B466" s="475"/>
      <c r="C466" s="475"/>
      <c r="D466" s="492"/>
      <c r="E466" s="492"/>
      <c r="F466" s="606"/>
      <c r="G466" s="617"/>
      <c r="H466" s="492"/>
      <c r="I466" s="492"/>
      <c r="J466" s="657"/>
      <c r="K466" s="618"/>
      <c r="L466" s="622"/>
      <c r="M466" s="613"/>
      <c r="N466" s="613"/>
      <c r="O466" s="610"/>
      <c r="P466" s="610"/>
      <c r="Q466" s="612">
        <f t="shared" si="1"/>
        <v>0</v>
      </c>
      <c r="R466" s="613"/>
      <c r="S466" s="612">
        <f t="shared" si="2"/>
        <v>0</v>
      </c>
      <c r="T466" s="612">
        <f t="shared" si="3"/>
        <v>0</v>
      </c>
      <c r="U466" s="613"/>
      <c r="V466" s="612">
        <f t="shared" si="4"/>
        <v>0</v>
      </c>
      <c r="W466" s="620"/>
      <c r="X466" s="742"/>
      <c r="Y466" s="742"/>
      <c r="Z466" s="742"/>
      <c r="AA466" s="742"/>
      <c r="AB466" s="742"/>
      <c r="AC466" s="742"/>
      <c r="AD466" s="742"/>
      <c r="AE466" s="742"/>
      <c r="AF466" s="742"/>
      <c r="AG466" s="742"/>
      <c r="AH466" s="742"/>
      <c r="AI466" s="742"/>
      <c r="AJ466" s="742"/>
      <c r="AK466" s="742"/>
      <c r="AL466" s="742"/>
      <c r="AM466" s="742"/>
    </row>
    <row r="467" ht="13.5" customHeight="1">
      <c r="A467" s="604" t="b">
        <v>0</v>
      </c>
      <c r="B467" s="475"/>
      <c r="C467" s="475"/>
      <c r="D467" s="492"/>
      <c r="E467" s="492"/>
      <c r="F467" s="606"/>
      <c r="G467" s="617"/>
      <c r="H467" s="492"/>
      <c r="I467" s="492"/>
      <c r="J467" s="657"/>
      <c r="K467" s="618"/>
      <c r="L467" s="622"/>
      <c r="M467" s="613"/>
      <c r="N467" s="613"/>
      <c r="O467" s="610"/>
      <c r="P467" s="610"/>
      <c r="Q467" s="612">
        <f t="shared" si="1"/>
        <v>0</v>
      </c>
      <c r="R467" s="613"/>
      <c r="S467" s="612">
        <f t="shared" si="2"/>
        <v>0</v>
      </c>
      <c r="T467" s="612">
        <f t="shared" si="3"/>
        <v>0</v>
      </c>
      <c r="U467" s="613"/>
      <c r="V467" s="612">
        <f t="shared" si="4"/>
        <v>0</v>
      </c>
      <c r="W467" s="620"/>
      <c r="X467" s="742"/>
      <c r="Y467" s="742"/>
      <c r="Z467" s="742"/>
      <c r="AA467" s="742"/>
      <c r="AB467" s="742"/>
      <c r="AC467" s="742"/>
      <c r="AD467" s="742"/>
      <c r="AE467" s="742"/>
      <c r="AF467" s="742"/>
      <c r="AG467" s="742"/>
      <c r="AH467" s="742"/>
      <c r="AI467" s="742"/>
      <c r="AJ467" s="742"/>
      <c r="AK467" s="742"/>
      <c r="AL467" s="742"/>
      <c r="AM467" s="742"/>
    </row>
    <row r="468" ht="13.5" customHeight="1">
      <c r="A468" s="604" t="b">
        <v>0</v>
      </c>
      <c r="B468" s="475"/>
      <c r="C468" s="475"/>
      <c r="D468" s="492"/>
      <c r="E468" s="492"/>
      <c r="F468" s="606"/>
      <c r="G468" s="617"/>
      <c r="H468" s="492"/>
      <c r="I468" s="492"/>
      <c r="J468" s="657"/>
      <c r="K468" s="618"/>
      <c r="L468" s="622"/>
      <c r="M468" s="613"/>
      <c r="N468" s="613"/>
      <c r="O468" s="610"/>
      <c r="P468" s="610"/>
      <c r="Q468" s="612">
        <f t="shared" si="1"/>
        <v>0</v>
      </c>
      <c r="R468" s="613"/>
      <c r="S468" s="612">
        <f t="shared" si="2"/>
        <v>0</v>
      </c>
      <c r="T468" s="612">
        <f t="shared" si="3"/>
        <v>0</v>
      </c>
      <c r="U468" s="613"/>
      <c r="V468" s="612">
        <f t="shared" si="4"/>
        <v>0</v>
      </c>
      <c r="W468" s="620"/>
      <c r="X468" s="742"/>
      <c r="Y468" s="742"/>
      <c r="Z468" s="742"/>
      <c r="AA468" s="742"/>
      <c r="AB468" s="742"/>
      <c r="AC468" s="742"/>
      <c r="AD468" s="742"/>
      <c r="AE468" s="742"/>
      <c r="AF468" s="742"/>
      <c r="AG468" s="742"/>
      <c r="AH468" s="742"/>
      <c r="AI468" s="742"/>
      <c r="AJ468" s="742"/>
      <c r="AK468" s="742"/>
      <c r="AL468" s="742"/>
      <c r="AM468" s="742"/>
    </row>
    <row r="469" ht="13.5" customHeight="1">
      <c r="A469" s="604" t="b">
        <v>0</v>
      </c>
      <c r="B469" s="475"/>
      <c r="C469" s="475"/>
      <c r="D469" s="492"/>
      <c r="E469" s="492"/>
      <c r="F469" s="606"/>
      <c r="G469" s="617"/>
      <c r="H469" s="492"/>
      <c r="I469" s="492"/>
      <c r="J469" s="657"/>
      <c r="K469" s="618"/>
      <c r="L469" s="622"/>
      <c r="M469" s="613"/>
      <c r="N469" s="613"/>
      <c r="O469" s="610"/>
      <c r="P469" s="610"/>
      <c r="Q469" s="612">
        <f t="shared" si="1"/>
        <v>0</v>
      </c>
      <c r="R469" s="613"/>
      <c r="S469" s="612">
        <f t="shared" si="2"/>
        <v>0</v>
      </c>
      <c r="T469" s="612">
        <f t="shared" si="3"/>
        <v>0</v>
      </c>
      <c r="U469" s="613"/>
      <c r="V469" s="612">
        <f t="shared" si="4"/>
        <v>0</v>
      </c>
      <c r="W469" s="620"/>
      <c r="X469" s="742"/>
      <c r="Y469" s="742"/>
      <c r="Z469" s="742"/>
      <c r="AA469" s="742"/>
      <c r="AB469" s="742"/>
      <c r="AC469" s="742"/>
      <c r="AD469" s="742"/>
      <c r="AE469" s="742"/>
      <c r="AF469" s="742"/>
      <c r="AG469" s="742"/>
      <c r="AH469" s="742"/>
      <c r="AI469" s="742"/>
      <c r="AJ469" s="742"/>
      <c r="AK469" s="742"/>
      <c r="AL469" s="742"/>
      <c r="AM469" s="742"/>
    </row>
    <row r="470" ht="13.5" customHeight="1">
      <c r="A470" s="604" t="b">
        <v>0</v>
      </c>
      <c r="B470" s="475"/>
      <c r="C470" s="475"/>
      <c r="D470" s="492"/>
      <c r="E470" s="492"/>
      <c r="F470" s="606"/>
      <c r="G470" s="617"/>
      <c r="H470" s="492"/>
      <c r="I470" s="492"/>
      <c r="J470" s="657"/>
      <c r="K470" s="618"/>
      <c r="L470" s="622"/>
      <c r="M470" s="613"/>
      <c r="N470" s="613"/>
      <c r="O470" s="610"/>
      <c r="P470" s="610"/>
      <c r="Q470" s="612">
        <f t="shared" si="1"/>
        <v>0</v>
      </c>
      <c r="R470" s="613"/>
      <c r="S470" s="612">
        <f t="shared" si="2"/>
        <v>0</v>
      </c>
      <c r="T470" s="612">
        <f t="shared" si="3"/>
        <v>0</v>
      </c>
      <c r="U470" s="613"/>
      <c r="V470" s="612">
        <f t="shared" si="4"/>
        <v>0</v>
      </c>
      <c r="W470" s="620"/>
      <c r="X470" s="742"/>
      <c r="Y470" s="742"/>
      <c r="Z470" s="742"/>
      <c r="AA470" s="742"/>
      <c r="AB470" s="742"/>
      <c r="AC470" s="742"/>
      <c r="AD470" s="742"/>
      <c r="AE470" s="742"/>
      <c r="AF470" s="742"/>
      <c r="AG470" s="742"/>
      <c r="AH470" s="742"/>
      <c r="AI470" s="742"/>
      <c r="AJ470" s="742"/>
      <c r="AK470" s="742"/>
      <c r="AL470" s="742"/>
      <c r="AM470" s="742"/>
    </row>
    <row r="471" ht="13.5" customHeight="1">
      <c r="A471" s="604" t="b">
        <v>0</v>
      </c>
      <c r="B471" s="475"/>
      <c r="C471" s="475"/>
      <c r="D471" s="492"/>
      <c r="E471" s="492"/>
      <c r="F471" s="606"/>
      <c r="G471" s="617"/>
      <c r="H471" s="492"/>
      <c r="I471" s="492"/>
      <c r="J471" s="657"/>
      <c r="K471" s="618"/>
      <c r="L471" s="622"/>
      <c r="M471" s="613"/>
      <c r="N471" s="613"/>
      <c r="O471" s="610"/>
      <c r="P471" s="610"/>
      <c r="Q471" s="612">
        <f t="shared" si="1"/>
        <v>0</v>
      </c>
      <c r="R471" s="613"/>
      <c r="S471" s="612">
        <f t="shared" si="2"/>
        <v>0</v>
      </c>
      <c r="T471" s="612">
        <f t="shared" si="3"/>
        <v>0</v>
      </c>
      <c r="U471" s="613"/>
      <c r="V471" s="612">
        <f t="shared" si="4"/>
        <v>0</v>
      </c>
      <c r="W471" s="620"/>
      <c r="X471" s="742"/>
      <c r="Y471" s="742"/>
      <c r="Z471" s="742"/>
      <c r="AA471" s="742"/>
      <c r="AB471" s="742"/>
      <c r="AC471" s="742"/>
      <c r="AD471" s="742"/>
      <c r="AE471" s="742"/>
      <c r="AF471" s="742"/>
      <c r="AG471" s="742"/>
      <c r="AH471" s="742"/>
      <c r="AI471" s="742"/>
      <c r="AJ471" s="742"/>
      <c r="AK471" s="742"/>
      <c r="AL471" s="742"/>
      <c r="AM471" s="742"/>
    </row>
    <row r="472" ht="13.5" customHeight="1">
      <c r="A472" s="604" t="b">
        <v>0</v>
      </c>
      <c r="B472" s="475"/>
      <c r="C472" s="475"/>
      <c r="D472" s="492"/>
      <c r="E472" s="492"/>
      <c r="F472" s="606"/>
      <c r="G472" s="617"/>
      <c r="H472" s="492"/>
      <c r="I472" s="492"/>
      <c r="J472" s="657"/>
      <c r="K472" s="618"/>
      <c r="L472" s="622"/>
      <c r="M472" s="613"/>
      <c r="N472" s="613"/>
      <c r="O472" s="610"/>
      <c r="P472" s="610"/>
      <c r="Q472" s="612">
        <f t="shared" si="1"/>
        <v>0</v>
      </c>
      <c r="R472" s="613"/>
      <c r="S472" s="612">
        <f t="shared" si="2"/>
        <v>0</v>
      </c>
      <c r="T472" s="612">
        <f t="shared" si="3"/>
        <v>0</v>
      </c>
      <c r="U472" s="613"/>
      <c r="V472" s="612">
        <f t="shared" si="4"/>
        <v>0</v>
      </c>
      <c r="W472" s="620"/>
      <c r="X472" s="742"/>
      <c r="Y472" s="742"/>
      <c r="Z472" s="742"/>
      <c r="AA472" s="742"/>
      <c r="AB472" s="742"/>
      <c r="AC472" s="742"/>
      <c r="AD472" s="742"/>
      <c r="AE472" s="742"/>
      <c r="AF472" s="742"/>
      <c r="AG472" s="742"/>
      <c r="AH472" s="742"/>
      <c r="AI472" s="742"/>
      <c r="AJ472" s="742"/>
      <c r="AK472" s="742"/>
      <c r="AL472" s="742"/>
      <c r="AM472" s="742"/>
    </row>
    <row r="473" ht="13.5" customHeight="1">
      <c r="A473" s="604" t="b">
        <v>0</v>
      </c>
      <c r="B473" s="475"/>
      <c r="C473" s="475"/>
      <c r="D473" s="492"/>
      <c r="E473" s="492"/>
      <c r="F473" s="606"/>
      <c r="G473" s="617"/>
      <c r="H473" s="492"/>
      <c r="I473" s="492"/>
      <c r="J473" s="657"/>
      <c r="K473" s="618"/>
      <c r="L473" s="622"/>
      <c r="M473" s="613"/>
      <c r="N473" s="613"/>
      <c r="O473" s="610"/>
      <c r="P473" s="610"/>
      <c r="Q473" s="612">
        <f t="shared" si="1"/>
        <v>0</v>
      </c>
      <c r="R473" s="613"/>
      <c r="S473" s="612">
        <f t="shared" si="2"/>
        <v>0</v>
      </c>
      <c r="T473" s="612">
        <f t="shared" si="3"/>
        <v>0</v>
      </c>
      <c r="U473" s="613"/>
      <c r="V473" s="612">
        <f t="shared" si="4"/>
        <v>0</v>
      </c>
      <c r="W473" s="620"/>
      <c r="X473" s="742"/>
      <c r="Y473" s="742"/>
      <c r="Z473" s="742"/>
      <c r="AA473" s="742"/>
      <c r="AB473" s="742"/>
      <c r="AC473" s="742"/>
      <c r="AD473" s="742"/>
      <c r="AE473" s="742"/>
      <c r="AF473" s="742"/>
      <c r="AG473" s="742"/>
      <c r="AH473" s="742"/>
      <c r="AI473" s="742"/>
      <c r="AJ473" s="742"/>
      <c r="AK473" s="742"/>
      <c r="AL473" s="742"/>
      <c r="AM473" s="742"/>
    </row>
    <row r="474" ht="13.5" customHeight="1">
      <c r="A474" s="604" t="b">
        <v>0</v>
      </c>
      <c r="B474" s="475"/>
      <c r="C474" s="475"/>
      <c r="D474" s="492"/>
      <c r="E474" s="492"/>
      <c r="F474" s="606"/>
      <c r="G474" s="617"/>
      <c r="H474" s="492"/>
      <c r="I474" s="492"/>
      <c r="J474" s="657"/>
      <c r="K474" s="618"/>
      <c r="L474" s="622"/>
      <c r="M474" s="613"/>
      <c r="N474" s="613"/>
      <c r="O474" s="610"/>
      <c r="P474" s="610"/>
      <c r="Q474" s="612">
        <f t="shared" si="1"/>
        <v>0</v>
      </c>
      <c r="R474" s="613"/>
      <c r="S474" s="612">
        <f t="shared" si="2"/>
        <v>0</v>
      </c>
      <c r="T474" s="612">
        <f t="shared" si="3"/>
        <v>0</v>
      </c>
      <c r="U474" s="613"/>
      <c r="V474" s="612">
        <f t="shared" si="4"/>
        <v>0</v>
      </c>
      <c r="W474" s="620"/>
      <c r="X474" s="742"/>
      <c r="Y474" s="742"/>
      <c r="Z474" s="742"/>
      <c r="AA474" s="742"/>
      <c r="AB474" s="742"/>
      <c r="AC474" s="742"/>
      <c r="AD474" s="742"/>
      <c r="AE474" s="742"/>
      <c r="AF474" s="742"/>
      <c r="AG474" s="742"/>
      <c r="AH474" s="742"/>
      <c r="AI474" s="742"/>
      <c r="AJ474" s="742"/>
      <c r="AK474" s="742"/>
      <c r="AL474" s="742"/>
      <c r="AM474" s="742"/>
    </row>
    <row r="475" ht="13.5" customHeight="1">
      <c r="A475" s="604" t="b">
        <v>0</v>
      </c>
      <c r="B475" s="475"/>
      <c r="C475" s="475"/>
      <c r="D475" s="492"/>
      <c r="E475" s="492"/>
      <c r="F475" s="606"/>
      <c r="G475" s="617"/>
      <c r="H475" s="492"/>
      <c r="I475" s="492"/>
      <c r="J475" s="657"/>
      <c r="K475" s="618"/>
      <c r="L475" s="622"/>
      <c r="M475" s="613"/>
      <c r="N475" s="613"/>
      <c r="O475" s="610"/>
      <c r="P475" s="610"/>
      <c r="Q475" s="612">
        <f t="shared" si="1"/>
        <v>0</v>
      </c>
      <c r="R475" s="613"/>
      <c r="S475" s="612">
        <f t="shared" si="2"/>
        <v>0</v>
      </c>
      <c r="T475" s="612">
        <f t="shared" si="3"/>
        <v>0</v>
      </c>
      <c r="U475" s="613"/>
      <c r="V475" s="612">
        <f t="shared" si="4"/>
        <v>0</v>
      </c>
      <c r="W475" s="620"/>
      <c r="X475" s="742"/>
      <c r="Y475" s="742"/>
      <c r="Z475" s="742"/>
      <c r="AA475" s="742"/>
      <c r="AB475" s="742"/>
      <c r="AC475" s="742"/>
      <c r="AD475" s="742"/>
      <c r="AE475" s="742"/>
      <c r="AF475" s="742"/>
      <c r="AG475" s="742"/>
      <c r="AH475" s="742"/>
      <c r="AI475" s="742"/>
      <c r="AJ475" s="742"/>
      <c r="AK475" s="742"/>
      <c r="AL475" s="742"/>
      <c r="AM475" s="742"/>
    </row>
    <row r="476" ht="13.5" customHeight="1">
      <c r="A476" s="604" t="b">
        <v>0</v>
      </c>
      <c r="B476" s="475"/>
      <c r="C476" s="475"/>
      <c r="D476" s="492"/>
      <c r="E476" s="492"/>
      <c r="F476" s="606"/>
      <c r="G476" s="617"/>
      <c r="H476" s="492"/>
      <c r="I476" s="492"/>
      <c r="J476" s="657"/>
      <c r="K476" s="618"/>
      <c r="L476" s="622"/>
      <c r="M476" s="613"/>
      <c r="N476" s="613"/>
      <c r="O476" s="610"/>
      <c r="P476" s="610"/>
      <c r="Q476" s="612">
        <f t="shared" si="1"/>
        <v>0</v>
      </c>
      <c r="R476" s="613"/>
      <c r="S476" s="612">
        <f t="shared" si="2"/>
        <v>0</v>
      </c>
      <c r="T476" s="612">
        <f t="shared" si="3"/>
        <v>0</v>
      </c>
      <c r="U476" s="613"/>
      <c r="V476" s="612">
        <f t="shared" si="4"/>
        <v>0</v>
      </c>
      <c r="W476" s="620"/>
      <c r="X476" s="742"/>
      <c r="Y476" s="742"/>
      <c r="Z476" s="742"/>
      <c r="AA476" s="742"/>
      <c r="AB476" s="742"/>
      <c r="AC476" s="742"/>
      <c r="AD476" s="742"/>
      <c r="AE476" s="742"/>
      <c r="AF476" s="742"/>
      <c r="AG476" s="742"/>
      <c r="AH476" s="742"/>
      <c r="AI476" s="742"/>
      <c r="AJ476" s="742"/>
      <c r="AK476" s="742"/>
      <c r="AL476" s="742"/>
      <c r="AM476" s="742"/>
    </row>
    <row r="477" ht="13.5" customHeight="1">
      <c r="A477" s="604" t="b">
        <v>0</v>
      </c>
      <c r="B477" s="475"/>
      <c r="C477" s="475"/>
      <c r="D477" s="492"/>
      <c r="E477" s="492"/>
      <c r="F477" s="606"/>
      <c r="G477" s="617"/>
      <c r="H477" s="492"/>
      <c r="I477" s="492"/>
      <c r="J477" s="657"/>
      <c r="K477" s="618"/>
      <c r="L477" s="622"/>
      <c r="M477" s="613"/>
      <c r="N477" s="613"/>
      <c r="O477" s="610"/>
      <c r="P477" s="610"/>
      <c r="Q477" s="612">
        <f t="shared" si="1"/>
        <v>0</v>
      </c>
      <c r="R477" s="613"/>
      <c r="S477" s="612">
        <f t="shared" si="2"/>
        <v>0</v>
      </c>
      <c r="T477" s="612">
        <f t="shared" si="3"/>
        <v>0</v>
      </c>
      <c r="U477" s="613"/>
      <c r="V477" s="612">
        <f t="shared" si="4"/>
        <v>0</v>
      </c>
      <c r="W477" s="620"/>
      <c r="X477" s="742"/>
      <c r="Y477" s="742"/>
      <c r="Z477" s="742"/>
      <c r="AA477" s="742"/>
      <c r="AB477" s="742"/>
      <c r="AC477" s="742"/>
      <c r="AD477" s="742"/>
      <c r="AE477" s="742"/>
      <c r="AF477" s="742"/>
      <c r="AG477" s="742"/>
      <c r="AH477" s="742"/>
      <c r="AI477" s="742"/>
      <c r="AJ477" s="742"/>
      <c r="AK477" s="742"/>
      <c r="AL477" s="742"/>
      <c r="AM477" s="742"/>
    </row>
    <row r="478" ht="13.5" customHeight="1">
      <c r="A478" s="604" t="b">
        <v>0</v>
      </c>
      <c r="B478" s="475"/>
      <c r="C478" s="475"/>
      <c r="D478" s="492"/>
      <c r="E478" s="492"/>
      <c r="F478" s="606"/>
      <c r="G478" s="617"/>
      <c r="H478" s="492"/>
      <c r="I478" s="492"/>
      <c r="J478" s="657"/>
      <c r="K478" s="618"/>
      <c r="L478" s="622"/>
      <c r="M478" s="613"/>
      <c r="N478" s="613"/>
      <c r="O478" s="610"/>
      <c r="P478" s="610"/>
      <c r="Q478" s="612">
        <f t="shared" si="1"/>
        <v>0</v>
      </c>
      <c r="R478" s="613"/>
      <c r="S478" s="612">
        <f t="shared" si="2"/>
        <v>0</v>
      </c>
      <c r="T478" s="612">
        <f t="shared" si="3"/>
        <v>0</v>
      </c>
      <c r="U478" s="613"/>
      <c r="V478" s="612">
        <f t="shared" si="4"/>
        <v>0</v>
      </c>
      <c r="W478" s="620"/>
      <c r="X478" s="742"/>
      <c r="Y478" s="742"/>
      <c r="Z478" s="742"/>
      <c r="AA478" s="742"/>
      <c r="AB478" s="742"/>
      <c r="AC478" s="742"/>
      <c r="AD478" s="742"/>
      <c r="AE478" s="742"/>
      <c r="AF478" s="742"/>
      <c r="AG478" s="742"/>
      <c r="AH478" s="742"/>
      <c r="AI478" s="742"/>
      <c r="AJ478" s="742"/>
      <c r="AK478" s="742"/>
      <c r="AL478" s="742"/>
      <c r="AM478" s="742"/>
    </row>
    <row r="479" ht="13.5" customHeight="1">
      <c r="A479" s="604" t="b">
        <v>0</v>
      </c>
      <c r="B479" s="475"/>
      <c r="C479" s="475"/>
      <c r="D479" s="492"/>
      <c r="E479" s="492"/>
      <c r="F479" s="606"/>
      <c r="G479" s="617"/>
      <c r="H479" s="492"/>
      <c r="I479" s="492"/>
      <c r="J479" s="657"/>
      <c r="K479" s="618"/>
      <c r="L479" s="622"/>
      <c r="M479" s="613"/>
      <c r="N479" s="613"/>
      <c r="O479" s="610"/>
      <c r="P479" s="610"/>
      <c r="Q479" s="612">
        <f t="shared" si="1"/>
        <v>0</v>
      </c>
      <c r="R479" s="613"/>
      <c r="S479" s="612">
        <f t="shared" si="2"/>
        <v>0</v>
      </c>
      <c r="T479" s="612">
        <f t="shared" si="3"/>
        <v>0</v>
      </c>
      <c r="U479" s="613"/>
      <c r="V479" s="612">
        <f t="shared" si="4"/>
        <v>0</v>
      </c>
      <c r="W479" s="620"/>
      <c r="X479" s="742"/>
      <c r="Y479" s="742"/>
      <c r="Z479" s="742"/>
      <c r="AA479" s="742"/>
      <c r="AB479" s="742"/>
      <c r="AC479" s="742"/>
      <c r="AD479" s="742"/>
      <c r="AE479" s="742"/>
      <c r="AF479" s="742"/>
      <c r="AG479" s="742"/>
      <c r="AH479" s="742"/>
      <c r="AI479" s="742"/>
      <c r="AJ479" s="742"/>
      <c r="AK479" s="742"/>
      <c r="AL479" s="742"/>
      <c r="AM479" s="742"/>
    </row>
    <row r="480" ht="13.5" customHeight="1">
      <c r="A480" s="604" t="b">
        <v>0</v>
      </c>
      <c r="B480" s="475"/>
      <c r="C480" s="475"/>
      <c r="D480" s="492"/>
      <c r="E480" s="492"/>
      <c r="F480" s="606"/>
      <c r="G480" s="617"/>
      <c r="H480" s="492"/>
      <c r="I480" s="492"/>
      <c r="J480" s="657"/>
      <c r="K480" s="618"/>
      <c r="L480" s="622"/>
      <c r="M480" s="613"/>
      <c r="N480" s="613"/>
      <c r="O480" s="610"/>
      <c r="P480" s="610"/>
      <c r="Q480" s="612">
        <f t="shared" si="1"/>
        <v>0</v>
      </c>
      <c r="R480" s="613"/>
      <c r="S480" s="612">
        <f t="shared" si="2"/>
        <v>0</v>
      </c>
      <c r="T480" s="612">
        <f t="shared" si="3"/>
        <v>0</v>
      </c>
      <c r="U480" s="613"/>
      <c r="V480" s="612">
        <f t="shared" si="4"/>
        <v>0</v>
      </c>
      <c r="W480" s="620"/>
      <c r="X480" s="742"/>
      <c r="Y480" s="742"/>
      <c r="Z480" s="742"/>
      <c r="AA480" s="742"/>
      <c r="AB480" s="742"/>
      <c r="AC480" s="742"/>
      <c r="AD480" s="742"/>
      <c r="AE480" s="742"/>
      <c r="AF480" s="742"/>
      <c r="AG480" s="742"/>
      <c r="AH480" s="742"/>
      <c r="AI480" s="742"/>
      <c r="AJ480" s="742"/>
      <c r="AK480" s="742"/>
      <c r="AL480" s="742"/>
      <c r="AM480" s="742"/>
    </row>
    <row r="481" ht="13.5" customHeight="1">
      <c r="A481" s="604" t="b">
        <v>0</v>
      </c>
      <c r="B481" s="475"/>
      <c r="C481" s="475"/>
      <c r="D481" s="492"/>
      <c r="E481" s="492"/>
      <c r="F481" s="606"/>
      <c r="G481" s="617"/>
      <c r="H481" s="492"/>
      <c r="I481" s="492"/>
      <c r="J481" s="657"/>
      <c r="K481" s="618"/>
      <c r="L481" s="622"/>
      <c r="M481" s="613"/>
      <c r="N481" s="613"/>
      <c r="O481" s="610"/>
      <c r="P481" s="610"/>
      <c r="Q481" s="612">
        <f t="shared" si="1"/>
        <v>0</v>
      </c>
      <c r="R481" s="613"/>
      <c r="S481" s="612">
        <f t="shared" si="2"/>
        <v>0</v>
      </c>
      <c r="T481" s="612">
        <f t="shared" si="3"/>
        <v>0</v>
      </c>
      <c r="U481" s="613"/>
      <c r="V481" s="612">
        <f t="shared" si="4"/>
        <v>0</v>
      </c>
      <c r="W481" s="620"/>
      <c r="X481" s="742"/>
      <c r="Y481" s="742"/>
      <c r="Z481" s="742"/>
      <c r="AA481" s="742"/>
      <c r="AB481" s="742"/>
      <c r="AC481" s="742"/>
      <c r="AD481" s="742"/>
      <c r="AE481" s="742"/>
      <c r="AF481" s="742"/>
      <c r="AG481" s="742"/>
      <c r="AH481" s="742"/>
      <c r="AI481" s="742"/>
      <c r="AJ481" s="742"/>
      <c r="AK481" s="742"/>
      <c r="AL481" s="742"/>
      <c r="AM481" s="742"/>
    </row>
    <row r="482" ht="13.5" customHeight="1">
      <c r="A482" s="604" t="b">
        <v>0</v>
      </c>
      <c r="B482" s="475"/>
      <c r="C482" s="475"/>
      <c r="D482" s="492"/>
      <c r="E482" s="492"/>
      <c r="F482" s="606"/>
      <c r="G482" s="617"/>
      <c r="H482" s="492"/>
      <c r="I482" s="492"/>
      <c r="J482" s="657"/>
      <c r="K482" s="618"/>
      <c r="L482" s="622"/>
      <c r="M482" s="613"/>
      <c r="N482" s="613"/>
      <c r="O482" s="610"/>
      <c r="P482" s="610"/>
      <c r="Q482" s="612">
        <f t="shared" si="1"/>
        <v>0</v>
      </c>
      <c r="R482" s="613"/>
      <c r="S482" s="612">
        <f t="shared" si="2"/>
        <v>0</v>
      </c>
      <c r="T482" s="612">
        <f t="shared" si="3"/>
        <v>0</v>
      </c>
      <c r="U482" s="613"/>
      <c r="V482" s="612">
        <f t="shared" si="4"/>
        <v>0</v>
      </c>
      <c r="W482" s="620"/>
      <c r="X482" s="742"/>
      <c r="Y482" s="742"/>
      <c r="Z482" s="742"/>
      <c r="AA482" s="742"/>
      <c r="AB482" s="742"/>
      <c r="AC482" s="742"/>
      <c r="AD482" s="742"/>
      <c r="AE482" s="742"/>
      <c r="AF482" s="742"/>
      <c r="AG482" s="742"/>
      <c r="AH482" s="742"/>
      <c r="AI482" s="742"/>
      <c r="AJ482" s="742"/>
      <c r="AK482" s="742"/>
      <c r="AL482" s="742"/>
      <c r="AM482" s="742"/>
    </row>
    <row r="483" ht="13.5" customHeight="1">
      <c r="A483" s="604" t="b">
        <v>0</v>
      </c>
      <c r="B483" s="475"/>
      <c r="C483" s="475"/>
      <c r="D483" s="492"/>
      <c r="E483" s="492"/>
      <c r="F483" s="606"/>
      <c r="G483" s="617"/>
      <c r="H483" s="492"/>
      <c r="I483" s="492"/>
      <c r="J483" s="657"/>
      <c r="K483" s="618"/>
      <c r="L483" s="622"/>
      <c r="M483" s="613"/>
      <c r="N483" s="613"/>
      <c r="O483" s="610"/>
      <c r="P483" s="610"/>
      <c r="Q483" s="612">
        <f t="shared" si="1"/>
        <v>0</v>
      </c>
      <c r="R483" s="613"/>
      <c r="S483" s="612">
        <f t="shared" si="2"/>
        <v>0</v>
      </c>
      <c r="T483" s="612">
        <f t="shared" si="3"/>
        <v>0</v>
      </c>
      <c r="U483" s="613"/>
      <c r="V483" s="612">
        <f t="shared" si="4"/>
        <v>0</v>
      </c>
      <c r="W483" s="620"/>
      <c r="X483" s="742"/>
      <c r="Y483" s="742"/>
      <c r="Z483" s="742"/>
      <c r="AA483" s="742"/>
      <c r="AB483" s="742"/>
      <c r="AC483" s="742"/>
      <c r="AD483" s="742"/>
      <c r="AE483" s="742"/>
      <c r="AF483" s="742"/>
      <c r="AG483" s="742"/>
      <c r="AH483" s="742"/>
      <c r="AI483" s="742"/>
      <c r="AJ483" s="742"/>
      <c r="AK483" s="742"/>
      <c r="AL483" s="742"/>
      <c r="AM483" s="742"/>
    </row>
    <row r="484" ht="13.5" customHeight="1">
      <c r="A484" s="604" t="b">
        <v>0</v>
      </c>
      <c r="B484" s="475"/>
      <c r="C484" s="475"/>
      <c r="D484" s="492"/>
      <c r="E484" s="492"/>
      <c r="F484" s="606"/>
      <c r="G484" s="617"/>
      <c r="H484" s="492"/>
      <c r="I484" s="492"/>
      <c r="J484" s="657"/>
      <c r="K484" s="618"/>
      <c r="L484" s="622"/>
      <c r="M484" s="613"/>
      <c r="N484" s="613"/>
      <c r="O484" s="610"/>
      <c r="P484" s="610"/>
      <c r="Q484" s="612">
        <f t="shared" si="1"/>
        <v>0</v>
      </c>
      <c r="R484" s="613"/>
      <c r="S484" s="612">
        <f t="shared" si="2"/>
        <v>0</v>
      </c>
      <c r="T484" s="612">
        <f t="shared" si="3"/>
        <v>0</v>
      </c>
      <c r="U484" s="613"/>
      <c r="V484" s="612">
        <f t="shared" si="4"/>
        <v>0</v>
      </c>
      <c r="W484" s="620"/>
      <c r="X484" s="742"/>
      <c r="Y484" s="742"/>
      <c r="Z484" s="742"/>
      <c r="AA484" s="742"/>
      <c r="AB484" s="742"/>
      <c r="AC484" s="742"/>
      <c r="AD484" s="742"/>
      <c r="AE484" s="742"/>
      <c r="AF484" s="742"/>
      <c r="AG484" s="742"/>
      <c r="AH484" s="742"/>
      <c r="AI484" s="742"/>
      <c r="AJ484" s="742"/>
      <c r="AK484" s="742"/>
      <c r="AL484" s="742"/>
      <c r="AM484" s="742"/>
    </row>
    <row r="485" ht="13.5" customHeight="1">
      <c r="A485" s="604" t="b">
        <v>0</v>
      </c>
      <c r="B485" s="475"/>
      <c r="C485" s="475"/>
      <c r="D485" s="492"/>
      <c r="E485" s="492"/>
      <c r="F485" s="606"/>
      <c r="G485" s="617"/>
      <c r="H485" s="492"/>
      <c r="I485" s="492"/>
      <c r="J485" s="657"/>
      <c r="K485" s="618"/>
      <c r="L485" s="622"/>
      <c r="M485" s="613"/>
      <c r="N485" s="613"/>
      <c r="O485" s="610"/>
      <c r="P485" s="610"/>
      <c r="Q485" s="612">
        <f t="shared" si="1"/>
        <v>0</v>
      </c>
      <c r="R485" s="613"/>
      <c r="S485" s="612">
        <f t="shared" si="2"/>
        <v>0</v>
      </c>
      <c r="T485" s="612">
        <f t="shared" si="3"/>
        <v>0</v>
      </c>
      <c r="U485" s="613"/>
      <c r="V485" s="612">
        <f t="shared" si="4"/>
        <v>0</v>
      </c>
      <c r="W485" s="620"/>
      <c r="X485" s="742"/>
      <c r="Y485" s="742"/>
      <c r="Z485" s="742"/>
      <c r="AA485" s="742"/>
      <c r="AB485" s="742"/>
      <c r="AC485" s="742"/>
      <c r="AD485" s="742"/>
      <c r="AE485" s="742"/>
      <c r="AF485" s="742"/>
      <c r="AG485" s="742"/>
      <c r="AH485" s="742"/>
      <c r="AI485" s="742"/>
      <c r="AJ485" s="742"/>
      <c r="AK485" s="742"/>
      <c r="AL485" s="742"/>
      <c r="AM485" s="742"/>
    </row>
    <row r="486" ht="13.5" customHeight="1">
      <c r="A486" s="604" t="b">
        <v>0</v>
      </c>
      <c r="B486" s="475"/>
      <c r="C486" s="475"/>
      <c r="D486" s="492"/>
      <c r="E486" s="492"/>
      <c r="F486" s="606"/>
      <c r="G486" s="617"/>
      <c r="H486" s="492"/>
      <c r="I486" s="492"/>
      <c r="J486" s="657"/>
      <c r="K486" s="618"/>
      <c r="L486" s="622"/>
      <c r="M486" s="613"/>
      <c r="N486" s="613"/>
      <c r="O486" s="610"/>
      <c r="P486" s="610"/>
      <c r="Q486" s="612">
        <f t="shared" si="1"/>
        <v>0</v>
      </c>
      <c r="R486" s="613"/>
      <c r="S486" s="612">
        <f t="shared" si="2"/>
        <v>0</v>
      </c>
      <c r="T486" s="612">
        <f t="shared" si="3"/>
        <v>0</v>
      </c>
      <c r="U486" s="613"/>
      <c r="V486" s="612">
        <f t="shared" si="4"/>
        <v>0</v>
      </c>
      <c r="W486" s="620"/>
      <c r="X486" s="742"/>
      <c r="Y486" s="742"/>
      <c r="Z486" s="742"/>
      <c r="AA486" s="742"/>
      <c r="AB486" s="742"/>
      <c r="AC486" s="742"/>
      <c r="AD486" s="742"/>
      <c r="AE486" s="742"/>
      <c r="AF486" s="742"/>
      <c r="AG486" s="742"/>
      <c r="AH486" s="742"/>
      <c r="AI486" s="742"/>
      <c r="AJ486" s="742"/>
      <c r="AK486" s="742"/>
      <c r="AL486" s="742"/>
      <c r="AM486" s="742"/>
    </row>
    <row r="487" ht="13.5" customHeight="1">
      <c r="A487" s="604" t="b">
        <v>0</v>
      </c>
      <c r="B487" s="475"/>
      <c r="C487" s="475"/>
      <c r="D487" s="492"/>
      <c r="E487" s="492"/>
      <c r="F487" s="606"/>
      <c r="G487" s="617"/>
      <c r="H487" s="492"/>
      <c r="I487" s="492"/>
      <c r="J487" s="657"/>
      <c r="K487" s="618"/>
      <c r="L487" s="622"/>
      <c r="M487" s="613"/>
      <c r="N487" s="613"/>
      <c r="O487" s="610"/>
      <c r="P487" s="610"/>
      <c r="Q487" s="612">
        <f t="shared" si="1"/>
        <v>0</v>
      </c>
      <c r="R487" s="613"/>
      <c r="S487" s="612">
        <f t="shared" si="2"/>
        <v>0</v>
      </c>
      <c r="T487" s="612">
        <f t="shared" si="3"/>
        <v>0</v>
      </c>
      <c r="U487" s="613"/>
      <c r="V487" s="612">
        <f t="shared" si="4"/>
        <v>0</v>
      </c>
      <c r="W487" s="620"/>
      <c r="X487" s="742"/>
      <c r="Y487" s="742"/>
      <c r="Z487" s="742"/>
      <c r="AA487" s="742"/>
      <c r="AB487" s="742"/>
      <c r="AC487" s="742"/>
      <c r="AD487" s="742"/>
      <c r="AE487" s="742"/>
      <c r="AF487" s="742"/>
      <c r="AG487" s="742"/>
      <c r="AH487" s="742"/>
      <c r="AI487" s="742"/>
      <c r="AJ487" s="742"/>
      <c r="AK487" s="742"/>
      <c r="AL487" s="742"/>
      <c r="AM487" s="742"/>
    </row>
    <row r="488" ht="13.5" customHeight="1">
      <c r="A488" s="604" t="b">
        <v>0</v>
      </c>
      <c r="B488" s="475"/>
      <c r="C488" s="475"/>
      <c r="D488" s="492"/>
      <c r="E488" s="492"/>
      <c r="F488" s="606"/>
      <c r="G488" s="617"/>
      <c r="H488" s="492"/>
      <c r="I488" s="492"/>
      <c r="J488" s="657"/>
      <c r="K488" s="618"/>
      <c r="L488" s="622"/>
      <c r="M488" s="613"/>
      <c r="N488" s="613"/>
      <c r="O488" s="610"/>
      <c r="P488" s="610"/>
      <c r="Q488" s="612">
        <f t="shared" si="1"/>
        <v>0</v>
      </c>
      <c r="R488" s="613"/>
      <c r="S488" s="612">
        <f t="shared" si="2"/>
        <v>0</v>
      </c>
      <c r="T488" s="612">
        <f t="shared" si="3"/>
        <v>0</v>
      </c>
      <c r="U488" s="613"/>
      <c r="V488" s="612">
        <f t="shared" si="4"/>
        <v>0</v>
      </c>
      <c r="W488" s="620"/>
      <c r="X488" s="742"/>
      <c r="Y488" s="742"/>
      <c r="Z488" s="742"/>
      <c r="AA488" s="742"/>
      <c r="AB488" s="742"/>
      <c r="AC488" s="742"/>
      <c r="AD488" s="742"/>
      <c r="AE488" s="742"/>
      <c r="AF488" s="742"/>
      <c r="AG488" s="742"/>
      <c r="AH488" s="742"/>
      <c r="AI488" s="742"/>
      <c r="AJ488" s="742"/>
      <c r="AK488" s="742"/>
      <c r="AL488" s="742"/>
      <c r="AM488" s="742"/>
    </row>
    <row r="489" ht="13.5" customHeight="1">
      <c r="A489" s="604" t="b">
        <v>0</v>
      </c>
      <c r="B489" s="475"/>
      <c r="C489" s="475"/>
      <c r="D489" s="492"/>
      <c r="E489" s="492"/>
      <c r="F489" s="606"/>
      <c r="G489" s="617"/>
      <c r="H489" s="492"/>
      <c r="I489" s="492"/>
      <c r="J489" s="657"/>
      <c r="K489" s="618"/>
      <c r="L489" s="622"/>
      <c r="M489" s="613"/>
      <c r="N489" s="613"/>
      <c r="O489" s="610"/>
      <c r="P489" s="610"/>
      <c r="Q489" s="612">
        <f t="shared" si="1"/>
        <v>0</v>
      </c>
      <c r="R489" s="613"/>
      <c r="S489" s="612">
        <f t="shared" si="2"/>
        <v>0</v>
      </c>
      <c r="T489" s="612">
        <f t="shared" si="3"/>
        <v>0</v>
      </c>
      <c r="U489" s="613"/>
      <c r="V489" s="612">
        <f t="shared" si="4"/>
        <v>0</v>
      </c>
      <c r="W489" s="620"/>
      <c r="X489" s="742"/>
      <c r="Y489" s="742"/>
      <c r="Z489" s="742"/>
      <c r="AA489" s="742"/>
      <c r="AB489" s="742"/>
      <c r="AC489" s="742"/>
      <c r="AD489" s="742"/>
      <c r="AE489" s="742"/>
      <c r="AF489" s="742"/>
      <c r="AG489" s="742"/>
      <c r="AH489" s="742"/>
      <c r="AI489" s="742"/>
      <c r="AJ489" s="742"/>
      <c r="AK489" s="742"/>
      <c r="AL489" s="742"/>
      <c r="AM489" s="742"/>
    </row>
    <row r="490" ht="13.5" customHeight="1">
      <c r="A490" s="604" t="b">
        <v>0</v>
      </c>
      <c r="B490" s="475"/>
      <c r="C490" s="475"/>
      <c r="D490" s="492"/>
      <c r="E490" s="492"/>
      <c r="F490" s="606"/>
      <c r="G490" s="617"/>
      <c r="H490" s="492"/>
      <c r="I490" s="492"/>
      <c r="J490" s="657"/>
      <c r="K490" s="618"/>
      <c r="L490" s="622"/>
      <c r="M490" s="613"/>
      <c r="N490" s="613"/>
      <c r="O490" s="610"/>
      <c r="P490" s="610"/>
      <c r="Q490" s="612">
        <f t="shared" si="1"/>
        <v>0</v>
      </c>
      <c r="R490" s="613"/>
      <c r="S490" s="612">
        <f t="shared" si="2"/>
        <v>0</v>
      </c>
      <c r="T490" s="612">
        <f t="shared" si="3"/>
        <v>0</v>
      </c>
      <c r="U490" s="613"/>
      <c r="V490" s="612">
        <f t="shared" si="4"/>
        <v>0</v>
      </c>
      <c r="W490" s="620"/>
      <c r="X490" s="742"/>
      <c r="Y490" s="742"/>
      <c r="Z490" s="742"/>
      <c r="AA490" s="742"/>
      <c r="AB490" s="742"/>
      <c r="AC490" s="742"/>
      <c r="AD490" s="742"/>
      <c r="AE490" s="742"/>
      <c r="AF490" s="742"/>
      <c r="AG490" s="742"/>
      <c r="AH490" s="742"/>
      <c r="AI490" s="742"/>
      <c r="AJ490" s="742"/>
      <c r="AK490" s="742"/>
      <c r="AL490" s="742"/>
      <c r="AM490" s="742"/>
    </row>
    <row r="491" ht="13.5" customHeight="1">
      <c r="A491" s="604" t="b">
        <v>0</v>
      </c>
      <c r="B491" s="475"/>
      <c r="C491" s="475"/>
      <c r="D491" s="492"/>
      <c r="E491" s="492"/>
      <c r="F491" s="606"/>
      <c r="G491" s="617"/>
      <c r="H491" s="492"/>
      <c r="I491" s="492"/>
      <c r="J491" s="657"/>
      <c r="K491" s="618"/>
      <c r="L491" s="622"/>
      <c r="M491" s="613"/>
      <c r="N491" s="613"/>
      <c r="O491" s="610"/>
      <c r="P491" s="610"/>
      <c r="Q491" s="612">
        <f t="shared" si="1"/>
        <v>0</v>
      </c>
      <c r="R491" s="613"/>
      <c r="S491" s="612">
        <f t="shared" si="2"/>
        <v>0</v>
      </c>
      <c r="T491" s="612">
        <f t="shared" si="3"/>
        <v>0</v>
      </c>
      <c r="U491" s="613"/>
      <c r="V491" s="612">
        <f t="shared" si="4"/>
        <v>0</v>
      </c>
      <c r="W491" s="620"/>
      <c r="X491" s="742"/>
      <c r="Y491" s="742"/>
      <c r="Z491" s="742"/>
      <c r="AA491" s="742"/>
      <c r="AB491" s="742"/>
      <c r="AC491" s="742"/>
      <c r="AD491" s="742"/>
      <c r="AE491" s="742"/>
      <c r="AF491" s="742"/>
      <c r="AG491" s="742"/>
      <c r="AH491" s="742"/>
      <c r="AI491" s="742"/>
      <c r="AJ491" s="742"/>
      <c r="AK491" s="742"/>
      <c r="AL491" s="742"/>
      <c r="AM491" s="742"/>
    </row>
    <row r="492" ht="13.5" customHeight="1">
      <c r="A492" s="604" t="b">
        <v>0</v>
      </c>
      <c r="B492" s="475"/>
      <c r="C492" s="475"/>
      <c r="D492" s="492"/>
      <c r="E492" s="492"/>
      <c r="F492" s="606"/>
      <c r="G492" s="617"/>
      <c r="H492" s="492"/>
      <c r="I492" s="492"/>
      <c r="J492" s="657"/>
      <c r="K492" s="618"/>
      <c r="L492" s="622"/>
      <c r="M492" s="613"/>
      <c r="N492" s="613"/>
      <c r="O492" s="610"/>
      <c r="P492" s="610"/>
      <c r="Q492" s="612">
        <f t="shared" si="1"/>
        <v>0</v>
      </c>
      <c r="R492" s="613"/>
      <c r="S492" s="612">
        <f t="shared" si="2"/>
        <v>0</v>
      </c>
      <c r="T492" s="612">
        <f t="shared" si="3"/>
        <v>0</v>
      </c>
      <c r="U492" s="613"/>
      <c r="V492" s="612">
        <f t="shared" si="4"/>
        <v>0</v>
      </c>
      <c r="W492" s="620"/>
      <c r="X492" s="742"/>
      <c r="Y492" s="742"/>
      <c r="Z492" s="742"/>
      <c r="AA492" s="742"/>
      <c r="AB492" s="742"/>
      <c r="AC492" s="742"/>
      <c r="AD492" s="742"/>
      <c r="AE492" s="742"/>
      <c r="AF492" s="742"/>
      <c r="AG492" s="742"/>
      <c r="AH492" s="742"/>
      <c r="AI492" s="742"/>
      <c r="AJ492" s="742"/>
      <c r="AK492" s="742"/>
      <c r="AL492" s="742"/>
      <c r="AM492" s="742"/>
    </row>
    <row r="493" ht="13.5" customHeight="1">
      <c r="A493" s="604" t="b">
        <v>0</v>
      </c>
      <c r="B493" s="475"/>
      <c r="C493" s="475"/>
      <c r="D493" s="492"/>
      <c r="E493" s="492"/>
      <c r="F493" s="606"/>
      <c r="G493" s="617"/>
      <c r="H493" s="492"/>
      <c r="I493" s="492"/>
      <c r="J493" s="657"/>
      <c r="K493" s="618"/>
      <c r="L493" s="622"/>
      <c r="M493" s="613"/>
      <c r="N493" s="613"/>
      <c r="O493" s="610"/>
      <c r="P493" s="610"/>
      <c r="Q493" s="612">
        <f t="shared" si="1"/>
        <v>0</v>
      </c>
      <c r="R493" s="613"/>
      <c r="S493" s="612">
        <f t="shared" si="2"/>
        <v>0</v>
      </c>
      <c r="T493" s="612">
        <f t="shared" si="3"/>
        <v>0</v>
      </c>
      <c r="U493" s="613"/>
      <c r="V493" s="612">
        <f t="shared" si="4"/>
        <v>0</v>
      </c>
      <c r="W493" s="620"/>
      <c r="X493" s="742"/>
      <c r="Y493" s="742"/>
      <c r="Z493" s="742"/>
      <c r="AA493" s="742"/>
      <c r="AB493" s="742"/>
      <c r="AC493" s="742"/>
      <c r="AD493" s="742"/>
      <c r="AE493" s="742"/>
      <c r="AF493" s="742"/>
      <c r="AG493" s="742"/>
      <c r="AH493" s="742"/>
      <c r="AI493" s="742"/>
      <c r="AJ493" s="742"/>
      <c r="AK493" s="742"/>
      <c r="AL493" s="742"/>
      <c r="AM493" s="742"/>
    </row>
    <row r="494" ht="13.5" customHeight="1">
      <c r="A494" s="604" t="b">
        <v>0</v>
      </c>
      <c r="B494" s="475"/>
      <c r="C494" s="475"/>
      <c r="D494" s="492"/>
      <c r="E494" s="492"/>
      <c r="F494" s="606"/>
      <c r="G494" s="617"/>
      <c r="H494" s="492"/>
      <c r="I494" s="492"/>
      <c r="J494" s="657"/>
      <c r="K494" s="618"/>
      <c r="L494" s="622"/>
      <c r="M494" s="613"/>
      <c r="N494" s="613"/>
      <c r="O494" s="610"/>
      <c r="P494" s="610"/>
      <c r="Q494" s="612">
        <f t="shared" si="1"/>
        <v>0</v>
      </c>
      <c r="R494" s="613"/>
      <c r="S494" s="612">
        <f t="shared" si="2"/>
        <v>0</v>
      </c>
      <c r="T494" s="612">
        <f t="shared" si="3"/>
        <v>0</v>
      </c>
      <c r="U494" s="613"/>
      <c r="V494" s="612">
        <f t="shared" si="4"/>
        <v>0</v>
      </c>
      <c r="W494" s="620"/>
      <c r="X494" s="742"/>
      <c r="Y494" s="742"/>
      <c r="Z494" s="742"/>
      <c r="AA494" s="742"/>
      <c r="AB494" s="742"/>
      <c r="AC494" s="742"/>
      <c r="AD494" s="742"/>
      <c r="AE494" s="742"/>
      <c r="AF494" s="742"/>
      <c r="AG494" s="742"/>
      <c r="AH494" s="742"/>
      <c r="AI494" s="742"/>
      <c r="AJ494" s="742"/>
      <c r="AK494" s="742"/>
      <c r="AL494" s="742"/>
      <c r="AM494" s="742"/>
    </row>
    <row r="495" ht="13.5" customHeight="1">
      <c r="A495" s="604" t="b">
        <v>0</v>
      </c>
      <c r="B495" s="475"/>
      <c r="C495" s="475"/>
      <c r="D495" s="492"/>
      <c r="E495" s="492"/>
      <c r="F495" s="606"/>
      <c r="G495" s="617"/>
      <c r="H495" s="492"/>
      <c r="I495" s="492"/>
      <c r="J495" s="657"/>
      <c r="K495" s="618"/>
      <c r="L495" s="622"/>
      <c r="M495" s="613"/>
      <c r="N495" s="613"/>
      <c r="O495" s="610"/>
      <c r="P495" s="610"/>
      <c r="Q495" s="612">
        <f t="shared" si="1"/>
        <v>0</v>
      </c>
      <c r="R495" s="613"/>
      <c r="S495" s="612">
        <f t="shared" si="2"/>
        <v>0</v>
      </c>
      <c r="T495" s="612">
        <f t="shared" si="3"/>
        <v>0</v>
      </c>
      <c r="U495" s="613"/>
      <c r="V495" s="612">
        <f t="shared" si="4"/>
        <v>0</v>
      </c>
      <c r="W495" s="620"/>
      <c r="X495" s="742"/>
      <c r="Y495" s="742"/>
      <c r="Z495" s="742"/>
      <c r="AA495" s="742"/>
      <c r="AB495" s="742"/>
      <c r="AC495" s="742"/>
      <c r="AD495" s="742"/>
      <c r="AE495" s="742"/>
      <c r="AF495" s="742"/>
      <c r="AG495" s="742"/>
      <c r="AH495" s="742"/>
      <c r="AI495" s="742"/>
      <c r="AJ495" s="742"/>
      <c r="AK495" s="742"/>
      <c r="AL495" s="742"/>
      <c r="AM495" s="742"/>
    </row>
    <row r="496" ht="13.5" customHeight="1">
      <c r="A496" s="604" t="b">
        <v>0</v>
      </c>
      <c r="B496" s="475"/>
      <c r="C496" s="475"/>
      <c r="D496" s="492"/>
      <c r="E496" s="492"/>
      <c r="F496" s="606"/>
      <c r="G496" s="617"/>
      <c r="H496" s="492"/>
      <c r="I496" s="492"/>
      <c r="J496" s="657"/>
      <c r="K496" s="618"/>
      <c r="L496" s="622"/>
      <c r="M496" s="613"/>
      <c r="N496" s="613"/>
      <c r="O496" s="610"/>
      <c r="P496" s="610"/>
      <c r="Q496" s="612">
        <f t="shared" si="1"/>
        <v>0</v>
      </c>
      <c r="R496" s="613"/>
      <c r="S496" s="612">
        <f t="shared" si="2"/>
        <v>0</v>
      </c>
      <c r="T496" s="612">
        <f t="shared" si="3"/>
        <v>0</v>
      </c>
      <c r="U496" s="613"/>
      <c r="V496" s="612">
        <f t="shared" si="4"/>
        <v>0</v>
      </c>
      <c r="W496" s="620"/>
      <c r="X496" s="742"/>
      <c r="Y496" s="742"/>
      <c r="Z496" s="742"/>
      <c r="AA496" s="742"/>
      <c r="AB496" s="742"/>
      <c r="AC496" s="742"/>
      <c r="AD496" s="742"/>
      <c r="AE496" s="742"/>
      <c r="AF496" s="742"/>
      <c r="AG496" s="742"/>
      <c r="AH496" s="742"/>
      <c r="AI496" s="742"/>
      <c r="AJ496" s="742"/>
      <c r="AK496" s="742"/>
      <c r="AL496" s="742"/>
      <c r="AM496" s="742"/>
    </row>
    <row r="497" ht="13.5" customHeight="1">
      <c r="A497" s="604" t="b">
        <v>0</v>
      </c>
      <c r="B497" s="475"/>
      <c r="C497" s="475"/>
      <c r="D497" s="492"/>
      <c r="E497" s="492"/>
      <c r="F497" s="606"/>
      <c r="G497" s="617"/>
      <c r="H497" s="492"/>
      <c r="I497" s="492"/>
      <c r="J497" s="657"/>
      <c r="K497" s="618"/>
      <c r="L497" s="622"/>
      <c r="M497" s="613"/>
      <c r="N497" s="613"/>
      <c r="O497" s="610"/>
      <c r="P497" s="610"/>
      <c r="Q497" s="612">
        <f t="shared" si="1"/>
        <v>0</v>
      </c>
      <c r="R497" s="613"/>
      <c r="S497" s="612">
        <f t="shared" si="2"/>
        <v>0</v>
      </c>
      <c r="T497" s="612">
        <f t="shared" si="3"/>
        <v>0</v>
      </c>
      <c r="U497" s="613"/>
      <c r="V497" s="612">
        <f t="shared" si="4"/>
        <v>0</v>
      </c>
      <c r="W497" s="620"/>
      <c r="X497" s="742"/>
      <c r="Y497" s="742"/>
      <c r="Z497" s="742"/>
      <c r="AA497" s="742"/>
      <c r="AB497" s="742"/>
      <c r="AC497" s="742"/>
      <c r="AD497" s="742"/>
      <c r="AE497" s="742"/>
      <c r="AF497" s="742"/>
      <c r="AG497" s="742"/>
      <c r="AH497" s="742"/>
      <c r="AI497" s="742"/>
      <c r="AJ497" s="742"/>
      <c r="AK497" s="742"/>
      <c r="AL497" s="742"/>
      <c r="AM497" s="742"/>
    </row>
    <row r="498" ht="13.5" customHeight="1">
      <c r="A498" s="604" t="b">
        <v>0</v>
      </c>
      <c r="B498" s="475"/>
      <c r="C498" s="475"/>
      <c r="D498" s="492"/>
      <c r="E498" s="492"/>
      <c r="F498" s="606"/>
      <c r="G498" s="617"/>
      <c r="H498" s="492"/>
      <c r="I498" s="492"/>
      <c r="J498" s="657"/>
      <c r="K498" s="618"/>
      <c r="L498" s="622"/>
      <c r="M498" s="613"/>
      <c r="N498" s="613"/>
      <c r="O498" s="610"/>
      <c r="P498" s="610"/>
      <c r="Q498" s="612">
        <f t="shared" si="1"/>
        <v>0</v>
      </c>
      <c r="R498" s="613"/>
      <c r="S498" s="612">
        <f t="shared" si="2"/>
        <v>0</v>
      </c>
      <c r="T498" s="612">
        <f t="shared" si="3"/>
        <v>0</v>
      </c>
      <c r="U498" s="613"/>
      <c r="V498" s="612">
        <f t="shared" si="4"/>
        <v>0</v>
      </c>
      <c r="W498" s="620"/>
      <c r="X498" s="742"/>
      <c r="Y498" s="742"/>
      <c r="Z498" s="742"/>
      <c r="AA498" s="742"/>
      <c r="AB498" s="742"/>
      <c r="AC498" s="742"/>
      <c r="AD498" s="742"/>
      <c r="AE498" s="742"/>
      <c r="AF498" s="742"/>
      <c r="AG498" s="742"/>
      <c r="AH498" s="742"/>
      <c r="AI498" s="742"/>
      <c r="AJ498" s="742"/>
      <c r="AK498" s="742"/>
      <c r="AL498" s="742"/>
      <c r="AM498" s="742"/>
    </row>
    <row r="499" ht="13.5" customHeight="1">
      <c r="A499" s="604" t="b">
        <v>0</v>
      </c>
      <c r="B499" s="475"/>
      <c r="C499" s="475"/>
      <c r="D499" s="492"/>
      <c r="E499" s="492"/>
      <c r="F499" s="606"/>
      <c r="G499" s="617"/>
      <c r="H499" s="492"/>
      <c r="I499" s="492"/>
      <c r="J499" s="657"/>
      <c r="K499" s="618"/>
      <c r="L499" s="622"/>
      <c r="M499" s="613"/>
      <c r="N499" s="613"/>
      <c r="O499" s="610"/>
      <c r="P499" s="610"/>
      <c r="Q499" s="612">
        <f t="shared" si="1"/>
        <v>0</v>
      </c>
      <c r="R499" s="613"/>
      <c r="S499" s="612">
        <f t="shared" si="2"/>
        <v>0</v>
      </c>
      <c r="T499" s="612">
        <f t="shared" si="3"/>
        <v>0</v>
      </c>
      <c r="U499" s="613"/>
      <c r="V499" s="612">
        <f t="shared" si="4"/>
        <v>0</v>
      </c>
      <c r="W499" s="620"/>
      <c r="X499" s="742"/>
      <c r="Y499" s="742"/>
      <c r="Z499" s="742"/>
      <c r="AA499" s="742"/>
      <c r="AB499" s="742"/>
      <c r="AC499" s="742"/>
      <c r="AD499" s="742"/>
      <c r="AE499" s="742"/>
      <c r="AF499" s="742"/>
      <c r="AG499" s="742"/>
      <c r="AH499" s="742"/>
      <c r="AI499" s="742"/>
      <c r="AJ499" s="742"/>
      <c r="AK499" s="742"/>
      <c r="AL499" s="742"/>
      <c r="AM499" s="742"/>
    </row>
    <row r="500" ht="13.5" customHeight="1">
      <c r="A500" s="604" t="b">
        <v>0</v>
      </c>
      <c r="B500" s="475"/>
      <c r="C500" s="475"/>
      <c r="D500" s="492"/>
      <c r="E500" s="492"/>
      <c r="F500" s="606"/>
      <c r="G500" s="617"/>
      <c r="H500" s="492"/>
      <c r="I500" s="492"/>
      <c r="J500" s="657"/>
      <c r="K500" s="618"/>
      <c r="L500" s="622"/>
      <c r="M500" s="613"/>
      <c r="N500" s="613"/>
      <c r="O500" s="610"/>
      <c r="P500" s="610"/>
      <c r="Q500" s="612">
        <f t="shared" si="1"/>
        <v>0</v>
      </c>
      <c r="R500" s="613"/>
      <c r="S500" s="612">
        <f t="shared" si="2"/>
        <v>0</v>
      </c>
      <c r="T500" s="612">
        <f t="shared" si="3"/>
        <v>0</v>
      </c>
      <c r="U500" s="613"/>
      <c r="V500" s="612">
        <f t="shared" si="4"/>
        <v>0</v>
      </c>
      <c r="W500" s="620"/>
      <c r="X500" s="742"/>
      <c r="Y500" s="742"/>
      <c r="Z500" s="742"/>
      <c r="AA500" s="742"/>
      <c r="AB500" s="742"/>
      <c r="AC500" s="742"/>
      <c r="AD500" s="742"/>
      <c r="AE500" s="742"/>
      <c r="AF500" s="742"/>
      <c r="AG500" s="742"/>
      <c r="AH500" s="742"/>
      <c r="AI500" s="742"/>
      <c r="AJ500" s="742"/>
      <c r="AK500" s="742"/>
      <c r="AL500" s="742"/>
      <c r="AM500" s="742"/>
    </row>
    <row r="501" ht="13.5" customHeight="1">
      <c r="A501" s="604" t="b">
        <v>0</v>
      </c>
      <c r="B501" s="475"/>
      <c r="C501" s="475"/>
      <c r="D501" s="492"/>
      <c r="E501" s="492"/>
      <c r="F501" s="606"/>
      <c r="G501" s="617"/>
      <c r="H501" s="492"/>
      <c r="I501" s="492"/>
      <c r="J501" s="657"/>
      <c r="K501" s="618"/>
      <c r="L501" s="622"/>
      <c r="M501" s="613"/>
      <c r="N501" s="613"/>
      <c r="O501" s="610"/>
      <c r="P501" s="610"/>
      <c r="Q501" s="612">
        <f t="shared" si="1"/>
        <v>0</v>
      </c>
      <c r="R501" s="613"/>
      <c r="S501" s="612">
        <f t="shared" si="2"/>
        <v>0</v>
      </c>
      <c r="T501" s="612">
        <f t="shared" si="3"/>
        <v>0</v>
      </c>
      <c r="U501" s="613"/>
      <c r="V501" s="612">
        <f t="shared" si="4"/>
        <v>0</v>
      </c>
      <c r="W501" s="620"/>
      <c r="X501" s="742"/>
      <c r="Y501" s="742"/>
      <c r="Z501" s="742"/>
      <c r="AA501" s="742"/>
      <c r="AB501" s="742"/>
      <c r="AC501" s="742"/>
      <c r="AD501" s="742"/>
      <c r="AE501" s="742"/>
      <c r="AF501" s="742"/>
      <c r="AG501" s="742"/>
      <c r="AH501" s="742"/>
      <c r="AI501" s="742"/>
      <c r="AJ501" s="742"/>
      <c r="AK501" s="742"/>
      <c r="AL501" s="742"/>
      <c r="AM501" s="742"/>
    </row>
    <row r="502" ht="13.5" customHeight="1">
      <c r="A502" s="604" t="b">
        <v>0</v>
      </c>
      <c r="B502" s="475"/>
      <c r="C502" s="475"/>
      <c r="D502" s="492"/>
      <c r="E502" s="492"/>
      <c r="F502" s="606"/>
      <c r="G502" s="617"/>
      <c r="H502" s="492"/>
      <c r="I502" s="492"/>
      <c r="J502" s="657"/>
      <c r="K502" s="618"/>
      <c r="L502" s="622"/>
      <c r="M502" s="613"/>
      <c r="N502" s="613"/>
      <c r="O502" s="610"/>
      <c r="P502" s="610"/>
      <c r="Q502" s="612">
        <f t="shared" si="1"/>
        <v>0</v>
      </c>
      <c r="R502" s="613"/>
      <c r="S502" s="612">
        <f t="shared" si="2"/>
        <v>0</v>
      </c>
      <c r="T502" s="612">
        <f t="shared" si="3"/>
        <v>0</v>
      </c>
      <c r="U502" s="613"/>
      <c r="V502" s="612">
        <f t="shared" si="4"/>
        <v>0</v>
      </c>
      <c r="W502" s="620"/>
      <c r="X502" s="742"/>
      <c r="Y502" s="742"/>
      <c r="Z502" s="742"/>
      <c r="AA502" s="742"/>
      <c r="AB502" s="742"/>
      <c r="AC502" s="742"/>
      <c r="AD502" s="742"/>
      <c r="AE502" s="742"/>
      <c r="AF502" s="742"/>
      <c r="AG502" s="742"/>
      <c r="AH502" s="742"/>
      <c r="AI502" s="742"/>
      <c r="AJ502" s="742"/>
      <c r="AK502" s="742"/>
      <c r="AL502" s="742"/>
      <c r="AM502" s="742"/>
    </row>
    <row r="503" ht="13.5" customHeight="1">
      <c r="A503" s="604" t="b">
        <v>0</v>
      </c>
      <c r="B503" s="475"/>
      <c r="C503" s="475"/>
      <c r="D503" s="492"/>
      <c r="E503" s="492"/>
      <c r="F503" s="606"/>
      <c r="G503" s="617"/>
      <c r="H503" s="492"/>
      <c r="I503" s="492"/>
      <c r="J503" s="657"/>
      <c r="K503" s="618"/>
      <c r="L503" s="622"/>
      <c r="M503" s="613"/>
      <c r="N503" s="613"/>
      <c r="O503" s="610"/>
      <c r="P503" s="610"/>
      <c r="Q503" s="612">
        <f t="shared" si="1"/>
        <v>0</v>
      </c>
      <c r="R503" s="613"/>
      <c r="S503" s="612">
        <f t="shared" si="2"/>
        <v>0</v>
      </c>
      <c r="T503" s="612">
        <f t="shared" si="3"/>
        <v>0</v>
      </c>
      <c r="U503" s="613"/>
      <c r="V503" s="612">
        <f t="shared" si="4"/>
        <v>0</v>
      </c>
      <c r="W503" s="620"/>
      <c r="X503" s="742"/>
      <c r="Y503" s="742"/>
      <c r="Z503" s="742"/>
      <c r="AA503" s="742"/>
      <c r="AB503" s="742"/>
      <c r="AC503" s="742"/>
      <c r="AD503" s="742"/>
      <c r="AE503" s="742"/>
      <c r="AF503" s="742"/>
      <c r="AG503" s="742"/>
      <c r="AH503" s="742"/>
      <c r="AI503" s="742"/>
      <c r="AJ503" s="742"/>
      <c r="AK503" s="742"/>
      <c r="AL503" s="742"/>
      <c r="AM503" s="742"/>
    </row>
    <row r="504" ht="13.5" customHeight="1">
      <c r="A504" s="604" t="b">
        <v>0</v>
      </c>
      <c r="B504" s="475"/>
      <c r="C504" s="475"/>
      <c r="D504" s="492"/>
      <c r="E504" s="492"/>
      <c r="F504" s="606"/>
      <c r="G504" s="617"/>
      <c r="H504" s="492"/>
      <c r="I504" s="492"/>
      <c r="J504" s="657"/>
      <c r="K504" s="618"/>
      <c r="L504" s="622"/>
      <c r="M504" s="613"/>
      <c r="N504" s="613"/>
      <c r="O504" s="610"/>
      <c r="P504" s="610"/>
      <c r="Q504" s="612">
        <f t="shared" si="1"/>
        <v>0</v>
      </c>
      <c r="R504" s="613"/>
      <c r="S504" s="612">
        <f t="shared" si="2"/>
        <v>0</v>
      </c>
      <c r="T504" s="612">
        <f t="shared" si="3"/>
        <v>0</v>
      </c>
      <c r="U504" s="613"/>
      <c r="V504" s="612">
        <f t="shared" si="4"/>
        <v>0</v>
      </c>
      <c r="W504" s="620"/>
      <c r="X504" s="742"/>
      <c r="Y504" s="742"/>
      <c r="Z504" s="742"/>
      <c r="AA504" s="742"/>
      <c r="AB504" s="742"/>
      <c r="AC504" s="742"/>
      <c r="AD504" s="742"/>
      <c r="AE504" s="742"/>
      <c r="AF504" s="742"/>
      <c r="AG504" s="742"/>
      <c r="AH504" s="742"/>
      <c r="AI504" s="742"/>
      <c r="AJ504" s="742"/>
      <c r="AK504" s="742"/>
      <c r="AL504" s="742"/>
      <c r="AM504" s="742"/>
    </row>
    <row r="505" ht="13.5" customHeight="1">
      <c r="A505" s="604" t="b">
        <v>0</v>
      </c>
      <c r="B505" s="475"/>
      <c r="C505" s="475"/>
      <c r="D505" s="492"/>
      <c r="E505" s="492"/>
      <c r="F505" s="606"/>
      <c r="G505" s="617"/>
      <c r="H505" s="492"/>
      <c r="I505" s="492"/>
      <c r="J505" s="657"/>
      <c r="K505" s="618"/>
      <c r="L505" s="622"/>
      <c r="M505" s="613"/>
      <c r="N505" s="613"/>
      <c r="O505" s="610"/>
      <c r="P505" s="610"/>
      <c r="Q505" s="612">
        <f t="shared" si="1"/>
        <v>0</v>
      </c>
      <c r="R505" s="613"/>
      <c r="S505" s="612">
        <f t="shared" si="2"/>
        <v>0</v>
      </c>
      <c r="T505" s="612">
        <f t="shared" si="3"/>
        <v>0</v>
      </c>
      <c r="U505" s="613"/>
      <c r="V505" s="612">
        <f t="shared" si="4"/>
        <v>0</v>
      </c>
      <c r="W505" s="620"/>
      <c r="X505" s="742"/>
      <c r="Y505" s="742"/>
      <c r="Z505" s="742"/>
      <c r="AA505" s="742"/>
      <c r="AB505" s="742"/>
      <c r="AC505" s="742"/>
      <c r="AD505" s="742"/>
      <c r="AE505" s="742"/>
      <c r="AF505" s="742"/>
      <c r="AG505" s="742"/>
      <c r="AH505" s="742"/>
      <c r="AI505" s="742"/>
      <c r="AJ505" s="742"/>
      <c r="AK505" s="742"/>
      <c r="AL505" s="742"/>
      <c r="AM505" s="742"/>
    </row>
    <row r="506" ht="13.5" customHeight="1">
      <c r="A506" s="604" t="b">
        <v>0</v>
      </c>
      <c r="B506" s="475"/>
      <c r="C506" s="475"/>
      <c r="D506" s="492"/>
      <c r="E506" s="492"/>
      <c r="F506" s="606"/>
      <c r="G506" s="617"/>
      <c r="H506" s="492"/>
      <c r="I506" s="492"/>
      <c r="J506" s="657"/>
      <c r="K506" s="618"/>
      <c r="L506" s="622"/>
      <c r="M506" s="613"/>
      <c r="N506" s="613"/>
      <c r="O506" s="610"/>
      <c r="P506" s="610"/>
      <c r="Q506" s="612">
        <f t="shared" si="1"/>
        <v>0</v>
      </c>
      <c r="R506" s="613"/>
      <c r="S506" s="612">
        <f t="shared" si="2"/>
        <v>0</v>
      </c>
      <c r="T506" s="612">
        <f t="shared" si="3"/>
        <v>0</v>
      </c>
      <c r="U506" s="613"/>
      <c r="V506" s="612">
        <f t="shared" si="4"/>
        <v>0</v>
      </c>
      <c r="W506" s="620"/>
      <c r="X506" s="742"/>
      <c r="Y506" s="742"/>
      <c r="Z506" s="742"/>
      <c r="AA506" s="742"/>
      <c r="AB506" s="742"/>
      <c r="AC506" s="742"/>
      <c r="AD506" s="742"/>
      <c r="AE506" s="742"/>
      <c r="AF506" s="742"/>
      <c r="AG506" s="742"/>
      <c r="AH506" s="742"/>
      <c r="AI506" s="742"/>
      <c r="AJ506" s="742"/>
      <c r="AK506" s="742"/>
      <c r="AL506" s="742"/>
      <c r="AM506" s="742"/>
    </row>
    <row r="507" ht="13.5" customHeight="1">
      <c r="A507" s="604" t="b">
        <v>0</v>
      </c>
      <c r="B507" s="475"/>
      <c r="C507" s="475"/>
      <c r="D507" s="492"/>
      <c r="E507" s="492"/>
      <c r="F507" s="606"/>
      <c r="G507" s="617"/>
      <c r="H507" s="492"/>
      <c r="I507" s="492"/>
      <c r="J507" s="657"/>
      <c r="K507" s="618"/>
      <c r="L507" s="622"/>
      <c r="M507" s="613"/>
      <c r="N507" s="613"/>
      <c r="O507" s="610"/>
      <c r="P507" s="610"/>
      <c r="Q507" s="612">
        <f t="shared" si="1"/>
        <v>0</v>
      </c>
      <c r="R507" s="613"/>
      <c r="S507" s="612">
        <f t="shared" si="2"/>
        <v>0</v>
      </c>
      <c r="T507" s="612">
        <f t="shared" si="3"/>
        <v>0</v>
      </c>
      <c r="U507" s="613"/>
      <c r="V507" s="612">
        <f t="shared" si="4"/>
        <v>0</v>
      </c>
      <c r="W507" s="620"/>
      <c r="X507" s="742"/>
      <c r="Y507" s="742"/>
      <c r="Z507" s="742"/>
      <c r="AA507" s="742"/>
      <c r="AB507" s="742"/>
      <c r="AC507" s="742"/>
      <c r="AD507" s="742"/>
      <c r="AE507" s="742"/>
      <c r="AF507" s="742"/>
      <c r="AG507" s="742"/>
      <c r="AH507" s="742"/>
      <c r="AI507" s="742"/>
      <c r="AJ507" s="742"/>
      <c r="AK507" s="742"/>
      <c r="AL507" s="742"/>
      <c r="AM507" s="742"/>
    </row>
    <row r="508" ht="13.5" customHeight="1">
      <c r="A508" s="604" t="b">
        <v>0</v>
      </c>
      <c r="B508" s="475"/>
      <c r="C508" s="475"/>
      <c r="D508" s="492"/>
      <c r="E508" s="492"/>
      <c r="F508" s="606"/>
      <c r="G508" s="617"/>
      <c r="H508" s="492"/>
      <c r="I508" s="492"/>
      <c r="J508" s="657"/>
      <c r="K508" s="618"/>
      <c r="L508" s="622"/>
      <c r="M508" s="613"/>
      <c r="N508" s="613"/>
      <c r="O508" s="610"/>
      <c r="P508" s="610"/>
      <c r="Q508" s="612">
        <f t="shared" si="1"/>
        <v>0</v>
      </c>
      <c r="R508" s="613"/>
      <c r="S508" s="612">
        <f t="shared" si="2"/>
        <v>0</v>
      </c>
      <c r="T508" s="612">
        <f t="shared" si="3"/>
        <v>0</v>
      </c>
      <c r="U508" s="613"/>
      <c r="V508" s="612">
        <f t="shared" si="4"/>
        <v>0</v>
      </c>
      <c r="W508" s="620"/>
      <c r="X508" s="742"/>
      <c r="Y508" s="742"/>
      <c r="Z508" s="742"/>
      <c r="AA508" s="742"/>
      <c r="AB508" s="742"/>
      <c r="AC508" s="742"/>
      <c r="AD508" s="742"/>
      <c r="AE508" s="742"/>
      <c r="AF508" s="742"/>
      <c r="AG508" s="742"/>
      <c r="AH508" s="742"/>
      <c r="AI508" s="742"/>
      <c r="AJ508" s="742"/>
      <c r="AK508" s="742"/>
      <c r="AL508" s="742"/>
      <c r="AM508" s="742"/>
    </row>
    <row r="509" ht="13.5" customHeight="1">
      <c r="A509" s="604" t="b">
        <v>0</v>
      </c>
      <c r="B509" s="475"/>
      <c r="C509" s="475"/>
      <c r="D509" s="492"/>
      <c r="E509" s="492"/>
      <c r="F509" s="606"/>
      <c r="G509" s="617"/>
      <c r="H509" s="492"/>
      <c r="I509" s="492"/>
      <c r="J509" s="657"/>
      <c r="K509" s="618"/>
      <c r="L509" s="622"/>
      <c r="M509" s="613"/>
      <c r="N509" s="613"/>
      <c r="O509" s="610"/>
      <c r="P509" s="610"/>
      <c r="Q509" s="612">
        <f t="shared" si="1"/>
        <v>0</v>
      </c>
      <c r="R509" s="613"/>
      <c r="S509" s="612">
        <f t="shared" si="2"/>
        <v>0</v>
      </c>
      <c r="T509" s="612">
        <f t="shared" si="3"/>
        <v>0</v>
      </c>
      <c r="U509" s="613"/>
      <c r="V509" s="612">
        <f t="shared" si="4"/>
        <v>0</v>
      </c>
      <c r="W509" s="620"/>
      <c r="X509" s="742"/>
      <c r="Y509" s="742"/>
      <c r="Z509" s="742"/>
      <c r="AA509" s="742"/>
      <c r="AB509" s="742"/>
      <c r="AC509" s="742"/>
      <c r="AD509" s="742"/>
      <c r="AE509" s="742"/>
      <c r="AF509" s="742"/>
      <c r="AG509" s="742"/>
      <c r="AH509" s="742"/>
      <c r="AI509" s="742"/>
      <c r="AJ509" s="742"/>
      <c r="AK509" s="742"/>
      <c r="AL509" s="742"/>
      <c r="AM509" s="742"/>
    </row>
    <row r="510" ht="13.5" customHeight="1">
      <c r="A510" s="604" t="b">
        <v>0</v>
      </c>
      <c r="B510" s="475"/>
      <c r="C510" s="475"/>
      <c r="D510" s="492"/>
      <c r="E510" s="492"/>
      <c r="F510" s="606"/>
      <c r="G510" s="617"/>
      <c r="H510" s="492"/>
      <c r="I510" s="492"/>
      <c r="J510" s="657"/>
      <c r="K510" s="618"/>
      <c r="L510" s="622"/>
      <c r="M510" s="613"/>
      <c r="N510" s="613"/>
      <c r="O510" s="610"/>
      <c r="P510" s="610"/>
      <c r="Q510" s="612">
        <f t="shared" si="1"/>
        <v>0</v>
      </c>
      <c r="R510" s="613"/>
      <c r="S510" s="612">
        <f t="shared" si="2"/>
        <v>0</v>
      </c>
      <c r="T510" s="612">
        <f t="shared" si="3"/>
        <v>0</v>
      </c>
      <c r="U510" s="613"/>
      <c r="V510" s="612">
        <f t="shared" si="4"/>
        <v>0</v>
      </c>
      <c r="W510" s="620"/>
      <c r="X510" s="742"/>
      <c r="Y510" s="742"/>
      <c r="Z510" s="742"/>
      <c r="AA510" s="742"/>
      <c r="AB510" s="742"/>
      <c r="AC510" s="742"/>
      <c r="AD510" s="742"/>
      <c r="AE510" s="742"/>
      <c r="AF510" s="742"/>
      <c r="AG510" s="742"/>
      <c r="AH510" s="742"/>
      <c r="AI510" s="742"/>
      <c r="AJ510" s="742"/>
      <c r="AK510" s="742"/>
      <c r="AL510" s="742"/>
      <c r="AM510" s="742"/>
    </row>
    <row r="511" ht="13.5" customHeight="1">
      <c r="A511" s="604" t="b">
        <v>0</v>
      </c>
      <c r="B511" s="475"/>
      <c r="C511" s="475"/>
      <c r="D511" s="492"/>
      <c r="E511" s="492"/>
      <c r="F511" s="606"/>
      <c r="G511" s="617"/>
      <c r="H511" s="492"/>
      <c r="I511" s="492"/>
      <c r="J511" s="657"/>
      <c r="K511" s="618"/>
      <c r="L511" s="622"/>
      <c r="M511" s="613"/>
      <c r="N511" s="613"/>
      <c r="O511" s="610"/>
      <c r="P511" s="610"/>
      <c r="Q511" s="612">
        <f t="shared" si="1"/>
        <v>0</v>
      </c>
      <c r="R511" s="613"/>
      <c r="S511" s="612">
        <f t="shared" si="2"/>
        <v>0</v>
      </c>
      <c r="T511" s="612">
        <f t="shared" si="3"/>
        <v>0</v>
      </c>
      <c r="U511" s="613"/>
      <c r="V511" s="612">
        <f t="shared" si="4"/>
        <v>0</v>
      </c>
      <c r="W511" s="620"/>
      <c r="X511" s="742"/>
      <c r="Y511" s="742"/>
      <c r="Z511" s="742"/>
      <c r="AA511" s="742"/>
      <c r="AB511" s="742"/>
      <c r="AC511" s="742"/>
      <c r="AD511" s="742"/>
      <c r="AE511" s="742"/>
      <c r="AF511" s="742"/>
      <c r="AG511" s="742"/>
      <c r="AH511" s="742"/>
      <c r="AI511" s="742"/>
      <c r="AJ511" s="742"/>
      <c r="AK511" s="742"/>
      <c r="AL511" s="742"/>
      <c r="AM511" s="742"/>
    </row>
    <row r="512" ht="13.5" customHeight="1">
      <c r="A512" s="604" t="b">
        <v>0</v>
      </c>
      <c r="B512" s="475"/>
      <c r="C512" s="475"/>
      <c r="D512" s="492"/>
      <c r="E512" s="492"/>
      <c r="F512" s="606"/>
      <c r="G512" s="617"/>
      <c r="H512" s="492"/>
      <c r="I512" s="492"/>
      <c r="J512" s="657"/>
      <c r="K512" s="618"/>
      <c r="L512" s="622"/>
      <c r="M512" s="613"/>
      <c r="N512" s="613"/>
      <c r="O512" s="610"/>
      <c r="P512" s="610"/>
      <c r="Q512" s="612">
        <f t="shared" si="1"/>
        <v>0</v>
      </c>
      <c r="R512" s="613"/>
      <c r="S512" s="612">
        <f t="shared" si="2"/>
        <v>0</v>
      </c>
      <c r="T512" s="612">
        <f t="shared" si="3"/>
        <v>0</v>
      </c>
      <c r="U512" s="613"/>
      <c r="V512" s="612">
        <f t="shared" si="4"/>
        <v>0</v>
      </c>
      <c r="W512" s="620"/>
      <c r="X512" s="742"/>
      <c r="Y512" s="742"/>
      <c r="Z512" s="742"/>
      <c r="AA512" s="742"/>
      <c r="AB512" s="742"/>
      <c r="AC512" s="742"/>
      <c r="AD512" s="742"/>
      <c r="AE512" s="742"/>
      <c r="AF512" s="742"/>
      <c r="AG512" s="742"/>
      <c r="AH512" s="742"/>
      <c r="AI512" s="742"/>
      <c r="AJ512" s="742"/>
      <c r="AK512" s="742"/>
      <c r="AL512" s="742"/>
      <c r="AM512" s="742"/>
    </row>
    <row r="513" ht="13.5" customHeight="1">
      <c r="A513" s="604" t="b">
        <v>0</v>
      </c>
      <c r="B513" s="475"/>
      <c r="C513" s="475"/>
      <c r="D513" s="492"/>
      <c r="E513" s="492"/>
      <c r="F513" s="606"/>
      <c r="G513" s="617"/>
      <c r="H513" s="492"/>
      <c r="I513" s="492"/>
      <c r="J513" s="657"/>
      <c r="K513" s="618"/>
      <c r="L513" s="622"/>
      <c r="M513" s="613"/>
      <c r="N513" s="613"/>
      <c r="O513" s="610"/>
      <c r="P513" s="610"/>
      <c r="Q513" s="612">
        <f t="shared" si="1"/>
        <v>0</v>
      </c>
      <c r="R513" s="613"/>
      <c r="S513" s="612">
        <f t="shared" si="2"/>
        <v>0</v>
      </c>
      <c r="T513" s="612">
        <f t="shared" si="3"/>
        <v>0</v>
      </c>
      <c r="U513" s="613"/>
      <c r="V513" s="612">
        <f t="shared" si="4"/>
        <v>0</v>
      </c>
      <c r="W513" s="620"/>
      <c r="X513" s="742"/>
      <c r="Y513" s="742"/>
      <c r="Z513" s="742"/>
      <c r="AA513" s="742"/>
      <c r="AB513" s="742"/>
      <c r="AC513" s="742"/>
      <c r="AD513" s="742"/>
      <c r="AE513" s="742"/>
      <c r="AF513" s="742"/>
      <c r="AG513" s="742"/>
      <c r="AH513" s="742"/>
      <c r="AI513" s="742"/>
      <c r="AJ513" s="742"/>
      <c r="AK513" s="742"/>
      <c r="AL513" s="742"/>
      <c r="AM513" s="742"/>
    </row>
    <row r="514" ht="13.5" customHeight="1">
      <c r="A514" s="604" t="b">
        <v>0</v>
      </c>
      <c r="B514" s="475"/>
      <c r="C514" s="475"/>
      <c r="D514" s="492"/>
      <c r="E514" s="492"/>
      <c r="F514" s="606"/>
      <c r="G514" s="617"/>
      <c r="H514" s="492"/>
      <c r="I514" s="492"/>
      <c r="J514" s="657"/>
      <c r="K514" s="618"/>
      <c r="L514" s="622"/>
      <c r="M514" s="613"/>
      <c r="N514" s="613"/>
      <c r="O514" s="610"/>
      <c r="P514" s="610"/>
      <c r="Q514" s="612">
        <f t="shared" si="1"/>
        <v>0</v>
      </c>
      <c r="R514" s="613"/>
      <c r="S514" s="612">
        <f t="shared" si="2"/>
        <v>0</v>
      </c>
      <c r="T514" s="612">
        <f t="shared" si="3"/>
        <v>0</v>
      </c>
      <c r="U514" s="613"/>
      <c r="V514" s="612">
        <f t="shared" si="4"/>
        <v>0</v>
      </c>
      <c r="W514" s="620"/>
      <c r="X514" s="742"/>
      <c r="Y514" s="742"/>
      <c r="Z514" s="742"/>
      <c r="AA514" s="742"/>
      <c r="AB514" s="742"/>
      <c r="AC514" s="742"/>
      <c r="AD514" s="742"/>
      <c r="AE514" s="742"/>
      <c r="AF514" s="742"/>
      <c r="AG514" s="742"/>
      <c r="AH514" s="742"/>
      <c r="AI514" s="742"/>
      <c r="AJ514" s="742"/>
      <c r="AK514" s="742"/>
      <c r="AL514" s="742"/>
      <c r="AM514" s="742"/>
    </row>
    <row r="515" ht="13.5" customHeight="1">
      <c r="A515" s="604" t="b">
        <v>0</v>
      </c>
      <c r="B515" s="475"/>
      <c r="C515" s="475"/>
      <c r="D515" s="492"/>
      <c r="E515" s="492"/>
      <c r="F515" s="606"/>
      <c r="G515" s="617"/>
      <c r="H515" s="492"/>
      <c r="I515" s="492"/>
      <c r="J515" s="657"/>
      <c r="K515" s="618"/>
      <c r="L515" s="622"/>
      <c r="M515" s="613"/>
      <c r="N515" s="613"/>
      <c r="O515" s="610"/>
      <c r="P515" s="610"/>
      <c r="Q515" s="612">
        <f t="shared" si="1"/>
        <v>0</v>
      </c>
      <c r="R515" s="613"/>
      <c r="S515" s="612">
        <f t="shared" si="2"/>
        <v>0</v>
      </c>
      <c r="T515" s="612">
        <f t="shared" si="3"/>
        <v>0</v>
      </c>
      <c r="U515" s="613"/>
      <c r="V515" s="612">
        <f t="shared" si="4"/>
        <v>0</v>
      </c>
      <c r="W515" s="620"/>
      <c r="X515" s="742"/>
      <c r="Y515" s="742"/>
      <c r="Z515" s="742"/>
      <c r="AA515" s="742"/>
      <c r="AB515" s="742"/>
      <c r="AC515" s="742"/>
      <c r="AD515" s="742"/>
      <c r="AE515" s="742"/>
      <c r="AF515" s="742"/>
      <c r="AG515" s="742"/>
      <c r="AH515" s="742"/>
      <c r="AI515" s="742"/>
      <c r="AJ515" s="742"/>
      <c r="AK515" s="742"/>
      <c r="AL515" s="742"/>
      <c r="AM515" s="742"/>
    </row>
    <row r="516" ht="13.5" customHeight="1">
      <c r="A516" s="604" t="b">
        <v>0</v>
      </c>
      <c r="B516" s="475"/>
      <c r="C516" s="475"/>
      <c r="D516" s="492"/>
      <c r="E516" s="492"/>
      <c r="F516" s="606"/>
      <c r="G516" s="617"/>
      <c r="H516" s="492"/>
      <c r="I516" s="492"/>
      <c r="J516" s="657"/>
      <c r="K516" s="618"/>
      <c r="L516" s="622"/>
      <c r="M516" s="613"/>
      <c r="N516" s="613"/>
      <c r="O516" s="610"/>
      <c r="P516" s="610"/>
      <c r="Q516" s="612">
        <f t="shared" si="1"/>
        <v>0</v>
      </c>
      <c r="R516" s="613"/>
      <c r="S516" s="612">
        <f t="shared" si="2"/>
        <v>0</v>
      </c>
      <c r="T516" s="612">
        <f t="shared" si="3"/>
        <v>0</v>
      </c>
      <c r="U516" s="613"/>
      <c r="V516" s="612">
        <f t="shared" si="4"/>
        <v>0</v>
      </c>
      <c r="W516" s="620"/>
      <c r="X516" s="742"/>
      <c r="Y516" s="742"/>
      <c r="Z516" s="742"/>
      <c r="AA516" s="742"/>
      <c r="AB516" s="742"/>
      <c r="AC516" s="742"/>
      <c r="AD516" s="742"/>
      <c r="AE516" s="742"/>
      <c r="AF516" s="742"/>
      <c r="AG516" s="742"/>
      <c r="AH516" s="742"/>
      <c r="AI516" s="742"/>
      <c r="AJ516" s="742"/>
      <c r="AK516" s="742"/>
      <c r="AL516" s="742"/>
      <c r="AM516" s="742"/>
    </row>
    <row r="517" ht="13.5" customHeight="1">
      <c r="A517" s="604" t="b">
        <v>0</v>
      </c>
      <c r="B517" s="475"/>
      <c r="C517" s="475"/>
      <c r="D517" s="492"/>
      <c r="E517" s="492"/>
      <c r="F517" s="606"/>
      <c r="G517" s="617"/>
      <c r="H517" s="492"/>
      <c r="I517" s="492"/>
      <c r="J517" s="657"/>
      <c r="K517" s="618"/>
      <c r="L517" s="622"/>
      <c r="M517" s="613"/>
      <c r="N517" s="613"/>
      <c r="O517" s="610"/>
      <c r="P517" s="610"/>
      <c r="Q517" s="612">
        <f t="shared" si="1"/>
        <v>0</v>
      </c>
      <c r="R517" s="613"/>
      <c r="S517" s="612">
        <f t="shared" si="2"/>
        <v>0</v>
      </c>
      <c r="T517" s="612">
        <f t="shared" si="3"/>
        <v>0</v>
      </c>
      <c r="U517" s="613"/>
      <c r="V517" s="612">
        <f t="shared" si="4"/>
        <v>0</v>
      </c>
      <c r="W517" s="620"/>
      <c r="X517" s="742"/>
      <c r="Y517" s="742"/>
      <c r="Z517" s="742"/>
      <c r="AA517" s="742"/>
      <c r="AB517" s="742"/>
      <c r="AC517" s="742"/>
      <c r="AD517" s="742"/>
      <c r="AE517" s="742"/>
      <c r="AF517" s="742"/>
      <c r="AG517" s="742"/>
      <c r="AH517" s="742"/>
      <c r="AI517" s="742"/>
      <c r="AJ517" s="742"/>
      <c r="AK517" s="742"/>
      <c r="AL517" s="742"/>
      <c r="AM517" s="742"/>
    </row>
    <row r="518" ht="13.5" customHeight="1">
      <c r="A518" s="604" t="b">
        <v>0</v>
      </c>
      <c r="B518" s="475"/>
      <c r="C518" s="475"/>
      <c r="D518" s="492"/>
      <c r="E518" s="492"/>
      <c r="F518" s="606"/>
      <c r="G518" s="617"/>
      <c r="H518" s="492"/>
      <c r="I518" s="492"/>
      <c r="J518" s="657"/>
      <c r="K518" s="618"/>
      <c r="L518" s="622"/>
      <c r="M518" s="613"/>
      <c r="N518" s="613"/>
      <c r="O518" s="610"/>
      <c r="P518" s="610"/>
      <c r="Q518" s="612">
        <f t="shared" si="1"/>
        <v>0</v>
      </c>
      <c r="R518" s="613"/>
      <c r="S518" s="612">
        <f t="shared" si="2"/>
        <v>0</v>
      </c>
      <c r="T518" s="612">
        <f t="shared" si="3"/>
        <v>0</v>
      </c>
      <c r="U518" s="613"/>
      <c r="V518" s="612">
        <f t="shared" si="4"/>
        <v>0</v>
      </c>
      <c r="W518" s="620"/>
      <c r="X518" s="742"/>
      <c r="Y518" s="742"/>
      <c r="Z518" s="742"/>
      <c r="AA518" s="742"/>
      <c r="AB518" s="742"/>
      <c r="AC518" s="742"/>
      <c r="AD518" s="742"/>
      <c r="AE518" s="742"/>
      <c r="AF518" s="742"/>
      <c r="AG518" s="742"/>
      <c r="AH518" s="742"/>
      <c r="AI518" s="742"/>
      <c r="AJ518" s="742"/>
      <c r="AK518" s="742"/>
      <c r="AL518" s="742"/>
      <c r="AM518" s="742"/>
    </row>
    <row r="519" ht="13.5" customHeight="1">
      <c r="A519" s="604" t="b">
        <v>0</v>
      </c>
      <c r="B519" s="475"/>
      <c r="C519" s="475"/>
      <c r="D519" s="492"/>
      <c r="E519" s="492"/>
      <c r="F519" s="606"/>
      <c r="G519" s="617"/>
      <c r="H519" s="492"/>
      <c r="I519" s="492"/>
      <c r="J519" s="657"/>
      <c r="K519" s="618"/>
      <c r="L519" s="622"/>
      <c r="M519" s="613"/>
      <c r="N519" s="613"/>
      <c r="O519" s="610"/>
      <c r="P519" s="610"/>
      <c r="Q519" s="612">
        <f t="shared" si="1"/>
        <v>0</v>
      </c>
      <c r="R519" s="613"/>
      <c r="S519" s="612">
        <f t="shared" si="2"/>
        <v>0</v>
      </c>
      <c r="T519" s="612">
        <f t="shared" si="3"/>
        <v>0</v>
      </c>
      <c r="U519" s="613"/>
      <c r="V519" s="612">
        <f t="shared" si="4"/>
        <v>0</v>
      </c>
      <c r="W519" s="620"/>
      <c r="X519" s="742"/>
      <c r="Y519" s="742"/>
      <c r="Z519" s="742"/>
      <c r="AA519" s="742"/>
      <c r="AB519" s="742"/>
      <c r="AC519" s="742"/>
      <c r="AD519" s="742"/>
      <c r="AE519" s="742"/>
      <c r="AF519" s="742"/>
      <c r="AG519" s="742"/>
      <c r="AH519" s="742"/>
      <c r="AI519" s="742"/>
      <c r="AJ519" s="742"/>
      <c r="AK519" s="742"/>
      <c r="AL519" s="742"/>
      <c r="AM519" s="742"/>
    </row>
    <row r="520" ht="13.5" customHeight="1">
      <c r="A520" s="604" t="b">
        <v>0</v>
      </c>
      <c r="B520" s="475"/>
      <c r="C520" s="475"/>
      <c r="D520" s="492"/>
      <c r="E520" s="492"/>
      <c r="F520" s="606"/>
      <c r="G520" s="617"/>
      <c r="H520" s="492"/>
      <c r="I520" s="492"/>
      <c r="J520" s="657"/>
      <c r="K520" s="618"/>
      <c r="L520" s="622"/>
      <c r="M520" s="613"/>
      <c r="N520" s="613"/>
      <c r="O520" s="610"/>
      <c r="P520" s="610"/>
      <c r="Q520" s="612">
        <f t="shared" si="1"/>
        <v>0</v>
      </c>
      <c r="R520" s="613"/>
      <c r="S520" s="612">
        <f t="shared" si="2"/>
        <v>0</v>
      </c>
      <c r="T520" s="612">
        <f t="shared" si="3"/>
        <v>0</v>
      </c>
      <c r="U520" s="613"/>
      <c r="V520" s="612">
        <f t="shared" si="4"/>
        <v>0</v>
      </c>
      <c r="W520" s="620"/>
      <c r="X520" s="742"/>
      <c r="Y520" s="742"/>
      <c r="Z520" s="742"/>
      <c r="AA520" s="742"/>
      <c r="AB520" s="742"/>
      <c r="AC520" s="742"/>
      <c r="AD520" s="742"/>
      <c r="AE520" s="742"/>
      <c r="AF520" s="742"/>
      <c r="AG520" s="742"/>
      <c r="AH520" s="742"/>
      <c r="AI520" s="742"/>
      <c r="AJ520" s="742"/>
      <c r="AK520" s="742"/>
      <c r="AL520" s="742"/>
      <c r="AM520" s="742"/>
    </row>
    <row r="521" ht="13.5" customHeight="1">
      <c r="A521" s="604" t="b">
        <v>0</v>
      </c>
      <c r="B521" s="475"/>
      <c r="C521" s="475"/>
      <c r="D521" s="492"/>
      <c r="E521" s="492"/>
      <c r="F521" s="606"/>
      <c r="G521" s="617"/>
      <c r="H521" s="492"/>
      <c r="I521" s="492"/>
      <c r="J521" s="657"/>
      <c r="K521" s="618"/>
      <c r="L521" s="622"/>
      <c r="M521" s="613"/>
      <c r="N521" s="613"/>
      <c r="O521" s="610"/>
      <c r="P521" s="610"/>
      <c r="Q521" s="612">
        <f t="shared" si="1"/>
        <v>0</v>
      </c>
      <c r="R521" s="613"/>
      <c r="S521" s="612">
        <f t="shared" si="2"/>
        <v>0</v>
      </c>
      <c r="T521" s="612">
        <f t="shared" si="3"/>
        <v>0</v>
      </c>
      <c r="U521" s="613"/>
      <c r="V521" s="612">
        <f t="shared" si="4"/>
        <v>0</v>
      </c>
      <c r="W521" s="620"/>
      <c r="X521" s="742"/>
      <c r="Y521" s="742"/>
      <c r="Z521" s="742"/>
      <c r="AA521" s="742"/>
      <c r="AB521" s="742"/>
      <c r="AC521" s="742"/>
      <c r="AD521" s="742"/>
      <c r="AE521" s="742"/>
      <c r="AF521" s="742"/>
      <c r="AG521" s="742"/>
      <c r="AH521" s="742"/>
      <c r="AI521" s="742"/>
      <c r="AJ521" s="742"/>
      <c r="AK521" s="742"/>
      <c r="AL521" s="742"/>
      <c r="AM521" s="742"/>
    </row>
    <row r="522" ht="13.5" customHeight="1">
      <c r="A522" s="604" t="b">
        <v>0</v>
      </c>
      <c r="B522" s="475"/>
      <c r="C522" s="475"/>
      <c r="D522" s="492"/>
      <c r="E522" s="492"/>
      <c r="F522" s="606"/>
      <c r="G522" s="617"/>
      <c r="H522" s="492"/>
      <c r="I522" s="492"/>
      <c r="J522" s="657"/>
      <c r="K522" s="618"/>
      <c r="L522" s="622"/>
      <c r="M522" s="613"/>
      <c r="N522" s="613"/>
      <c r="O522" s="610"/>
      <c r="P522" s="610"/>
      <c r="Q522" s="612">
        <f t="shared" si="1"/>
        <v>0</v>
      </c>
      <c r="R522" s="613"/>
      <c r="S522" s="612">
        <f t="shared" si="2"/>
        <v>0</v>
      </c>
      <c r="T522" s="612">
        <f t="shared" si="3"/>
        <v>0</v>
      </c>
      <c r="U522" s="613"/>
      <c r="V522" s="612">
        <f t="shared" si="4"/>
        <v>0</v>
      </c>
      <c r="W522" s="620"/>
      <c r="X522" s="742"/>
      <c r="Y522" s="742"/>
      <c r="Z522" s="742"/>
      <c r="AA522" s="742"/>
      <c r="AB522" s="742"/>
      <c r="AC522" s="742"/>
      <c r="AD522" s="742"/>
      <c r="AE522" s="742"/>
      <c r="AF522" s="742"/>
      <c r="AG522" s="742"/>
      <c r="AH522" s="742"/>
      <c r="AI522" s="742"/>
      <c r="AJ522" s="742"/>
      <c r="AK522" s="742"/>
      <c r="AL522" s="742"/>
      <c r="AM522" s="742"/>
    </row>
    <row r="523" ht="13.5" customHeight="1">
      <c r="A523" s="604" t="b">
        <v>0</v>
      </c>
      <c r="B523" s="475"/>
      <c r="C523" s="475"/>
      <c r="D523" s="492"/>
      <c r="E523" s="492"/>
      <c r="F523" s="606"/>
      <c r="G523" s="617"/>
      <c r="H523" s="492"/>
      <c r="I523" s="492"/>
      <c r="J523" s="657"/>
      <c r="K523" s="618"/>
      <c r="L523" s="622"/>
      <c r="M523" s="613"/>
      <c r="N523" s="613"/>
      <c r="O523" s="610"/>
      <c r="P523" s="610"/>
      <c r="Q523" s="612">
        <f t="shared" si="1"/>
        <v>0</v>
      </c>
      <c r="R523" s="613"/>
      <c r="S523" s="612">
        <f t="shared" si="2"/>
        <v>0</v>
      </c>
      <c r="T523" s="612">
        <f t="shared" si="3"/>
        <v>0</v>
      </c>
      <c r="U523" s="613"/>
      <c r="V523" s="612">
        <f t="shared" si="4"/>
        <v>0</v>
      </c>
      <c r="W523" s="620"/>
      <c r="X523" s="742"/>
      <c r="Y523" s="742"/>
      <c r="Z523" s="742"/>
      <c r="AA523" s="742"/>
      <c r="AB523" s="742"/>
      <c r="AC523" s="742"/>
      <c r="AD523" s="742"/>
      <c r="AE523" s="742"/>
      <c r="AF523" s="742"/>
      <c r="AG523" s="742"/>
      <c r="AH523" s="742"/>
      <c r="AI523" s="742"/>
      <c r="AJ523" s="742"/>
      <c r="AK523" s="742"/>
      <c r="AL523" s="742"/>
      <c r="AM523" s="742"/>
    </row>
    <row r="524" ht="13.5" customHeight="1">
      <c r="A524" s="604" t="b">
        <v>0</v>
      </c>
      <c r="B524" s="475"/>
      <c r="C524" s="475"/>
      <c r="D524" s="492"/>
      <c r="E524" s="492"/>
      <c r="F524" s="606"/>
      <c r="G524" s="617"/>
      <c r="H524" s="492"/>
      <c r="I524" s="492"/>
      <c r="J524" s="657"/>
      <c r="K524" s="618"/>
      <c r="L524" s="622"/>
      <c r="M524" s="613"/>
      <c r="N524" s="613"/>
      <c r="O524" s="610"/>
      <c r="P524" s="610"/>
      <c r="Q524" s="612">
        <f t="shared" si="1"/>
        <v>0</v>
      </c>
      <c r="R524" s="613"/>
      <c r="S524" s="612">
        <f t="shared" si="2"/>
        <v>0</v>
      </c>
      <c r="T524" s="612">
        <f t="shared" si="3"/>
        <v>0</v>
      </c>
      <c r="U524" s="613"/>
      <c r="V524" s="612">
        <f t="shared" si="4"/>
        <v>0</v>
      </c>
      <c r="W524" s="620"/>
      <c r="X524" s="742"/>
      <c r="Y524" s="742"/>
      <c r="Z524" s="742"/>
      <c r="AA524" s="742"/>
      <c r="AB524" s="742"/>
      <c r="AC524" s="742"/>
      <c r="AD524" s="742"/>
      <c r="AE524" s="742"/>
      <c r="AF524" s="742"/>
      <c r="AG524" s="742"/>
      <c r="AH524" s="742"/>
      <c r="AI524" s="742"/>
      <c r="AJ524" s="742"/>
      <c r="AK524" s="742"/>
      <c r="AL524" s="742"/>
      <c r="AM524" s="742"/>
    </row>
    <row r="525" ht="13.5" customHeight="1">
      <c r="A525" s="604" t="b">
        <v>0</v>
      </c>
      <c r="B525" s="475"/>
      <c r="C525" s="475"/>
      <c r="D525" s="492"/>
      <c r="E525" s="492"/>
      <c r="F525" s="606"/>
      <c r="G525" s="617"/>
      <c r="H525" s="492"/>
      <c r="I525" s="492"/>
      <c r="J525" s="657"/>
      <c r="K525" s="618"/>
      <c r="L525" s="622"/>
      <c r="M525" s="613"/>
      <c r="N525" s="613"/>
      <c r="O525" s="610"/>
      <c r="P525" s="610"/>
      <c r="Q525" s="612">
        <f t="shared" si="1"/>
        <v>0</v>
      </c>
      <c r="R525" s="613"/>
      <c r="S525" s="612">
        <f t="shared" si="2"/>
        <v>0</v>
      </c>
      <c r="T525" s="612">
        <f t="shared" si="3"/>
        <v>0</v>
      </c>
      <c r="U525" s="613"/>
      <c r="V525" s="612">
        <f t="shared" si="4"/>
        <v>0</v>
      </c>
      <c r="W525" s="620"/>
      <c r="X525" s="742"/>
      <c r="Y525" s="742"/>
      <c r="Z525" s="742"/>
      <c r="AA525" s="742"/>
      <c r="AB525" s="742"/>
      <c r="AC525" s="742"/>
      <c r="AD525" s="742"/>
      <c r="AE525" s="742"/>
      <c r="AF525" s="742"/>
      <c r="AG525" s="742"/>
      <c r="AH525" s="742"/>
      <c r="AI525" s="742"/>
      <c r="AJ525" s="742"/>
      <c r="AK525" s="742"/>
      <c r="AL525" s="742"/>
      <c r="AM525" s="742"/>
    </row>
    <row r="526" ht="13.5" customHeight="1">
      <c r="A526" s="604" t="b">
        <v>0</v>
      </c>
      <c r="B526" s="475"/>
      <c r="C526" s="475"/>
      <c r="D526" s="492"/>
      <c r="E526" s="492"/>
      <c r="F526" s="606"/>
      <c r="G526" s="617"/>
      <c r="H526" s="492"/>
      <c r="I526" s="492"/>
      <c r="J526" s="657"/>
      <c r="K526" s="618"/>
      <c r="L526" s="622"/>
      <c r="M526" s="613"/>
      <c r="N526" s="613"/>
      <c r="O526" s="610"/>
      <c r="P526" s="610"/>
      <c r="Q526" s="612">
        <f t="shared" si="1"/>
        <v>0</v>
      </c>
      <c r="R526" s="613"/>
      <c r="S526" s="612">
        <f t="shared" si="2"/>
        <v>0</v>
      </c>
      <c r="T526" s="612">
        <f t="shared" si="3"/>
        <v>0</v>
      </c>
      <c r="U526" s="613"/>
      <c r="V526" s="612">
        <f t="shared" si="4"/>
        <v>0</v>
      </c>
      <c r="W526" s="620"/>
      <c r="X526" s="742"/>
      <c r="Y526" s="742"/>
      <c r="Z526" s="742"/>
      <c r="AA526" s="742"/>
      <c r="AB526" s="742"/>
      <c r="AC526" s="742"/>
      <c r="AD526" s="742"/>
      <c r="AE526" s="742"/>
      <c r="AF526" s="742"/>
      <c r="AG526" s="742"/>
      <c r="AH526" s="742"/>
      <c r="AI526" s="742"/>
      <c r="AJ526" s="742"/>
      <c r="AK526" s="742"/>
      <c r="AL526" s="742"/>
      <c r="AM526" s="742"/>
    </row>
    <row r="527" ht="13.5" customHeight="1">
      <c r="A527" s="604" t="b">
        <v>0</v>
      </c>
      <c r="B527" s="475"/>
      <c r="C527" s="475"/>
      <c r="D527" s="492"/>
      <c r="E527" s="492"/>
      <c r="F527" s="606"/>
      <c r="G527" s="617"/>
      <c r="H527" s="492"/>
      <c r="I527" s="492"/>
      <c r="J527" s="657"/>
      <c r="K527" s="618"/>
      <c r="L527" s="622"/>
      <c r="M527" s="613"/>
      <c r="N527" s="613"/>
      <c r="O527" s="610"/>
      <c r="P527" s="610"/>
      <c r="Q527" s="612">
        <f t="shared" si="1"/>
        <v>0</v>
      </c>
      <c r="R527" s="613"/>
      <c r="S527" s="612">
        <f t="shared" si="2"/>
        <v>0</v>
      </c>
      <c r="T527" s="612">
        <f t="shared" si="3"/>
        <v>0</v>
      </c>
      <c r="U527" s="613"/>
      <c r="V527" s="612">
        <f t="shared" si="4"/>
        <v>0</v>
      </c>
      <c r="W527" s="620"/>
      <c r="X527" s="742"/>
      <c r="Y527" s="742"/>
      <c r="Z527" s="742"/>
      <c r="AA527" s="742"/>
      <c r="AB527" s="742"/>
      <c r="AC527" s="742"/>
      <c r="AD527" s="742"/>
      <c r="AE527" s="742"/>
      <c r="AF527" s="742"/>
      <c r="AG527" s="742"/>
      <c r="AH527" s="742"/>
      <c r="AI527" s="742"/>
      <c r="AJ527" s="742"/>
      <c r="AK527" s="742"/>
      <c r="AL527" s="742"/>
      <c r="AM527" s="742"/>
    </row>
    <row r="528" ht="13.5" customHeight="1">
      <c r="A528" s="604" t="b">
        <v>0</v>
      </c>
      <c r="B528" s="475"/>
      <c r="C528" s="475"/>
      <c r="D528" s="492"/>
      <c r="E528" s="492"/>
      <c r="F528" s="606"/>
      <c r="G528" s="617"/>
      <c r="H528" s="492"/>
      <c r="I528" s="492"/>
      <c r="J528" s="657"/>
      <c r="K528" s="618"/>
      <c r="L528" s="622"/>
      <c r="M528" s="613"/>
      <c r="N528" s="613"/>
      <c r="O528" s="610"/>
      <c r="P528" s="610"/>
      <c r="Q528" s="612">
        <f t="shared" si="1"/>
        <v>0</v>
      </c>
      <c r="R528" s="613"/>
      <c r="S528" s="612">
        <f t="shared" si="2"/>
        <v>0</v>
      </c>
      <c r="T528" s="612">
        <f t="shared" si="3"/>
        <v>0</v>
      </c>
      <c r="U528" s="613"/>
      <c r="V528" s="612">
        <f t="shared" si="4"/>
        <v>0</v>
      </c>
      <c r="W528" s="620"/>
      <c r="X528" s="742"/>
      <c r="Y528" s="742"/>
      <c r="Z528" s="742"/>
      <c r="AA528" s="742"/>
      <c r="AB528" s="742"/>
      <c r="AC528" s="742"/>
      <c r="AD528" s="742"/>
      <c r="AE528" s="742"/>
      <c r="AF528" s="742"/>
      <c r="AG528" s="742"/>
      <c r="AH528" s="742"/>
      <c r="AI528" s="742"/>
      <c r="AJ528" s="742"/>
      <c r="AK528" s="742"/>
      <c r="AL528" s="742"/>
      <c r="AM528" s="742"/>
    </row>
    <row r="529" ht="13.5" customHeight="1">
      <c r="A529" s="604" t="b">
        <v>0</v>
      </c>
      <c r="B529" s="475"/>
      <c r="C529" s="475"/>
      <c r="D529" s="492"/>
      <c r="E529" s="492"/>
      <c r="F529" s="606"/>
      <c r="G529" s="617"/>
      <c r="H529" s="492"/>
      <c r="I529" s="492"/>
      <c r="J529" s="657"/>
      <c r="K529" s="618"/>
      <c r="L529" s="622"/>
      <c r="M529" s="613"/>
      <c r="N529" s="613"/>
      <c r="O529" s="610"/>
      <c r="P529" s="610"/>
      <c r="Q529" s="612">
        <f t="shared" si="1"/>
        <v>0</v>
      </c>
      <c r="R529" s="613"/>
      <c r="S529" s="612">
        <f t="shared" si="2"/>
        <v>0</v>
      </c>
      <c r="T529" s="612">
        <f t="shared" si="3"/>
        <v>0</v>
      </c>
      <c r="U529" s="613"/>
      <c r="V529" s="612">
        <f t="shared" si="4"/>
        <v>0</v>
      </c>
      <c r="W529" s="620"/>
      <c r="X529" s="742"/>
      <c r="Y529" s="742"/>
      <c r="Z529" s="742"/>
      <c r="AA529" s="742"/>
      <c r="AB529" s="742"/>
      <c r="AC529" s="742"/>
      <c r="AD529" s="742"/>
      <c r="AE529" s="742"/>
      <c r="AF529" s="742"/>
      <c r="AG529" s="742"/>
      <c r="AH529" s="742"/>
      <c r="AI529" s="742"/>
      <c r="AJ529" s="742"/>
      <c r="AK529" s="742"/>
      <c r="AL529" s="742"/>
      <c r="AM529" s="742"/>
    </row>
    <row r="530" ht="13.5" customHeight="1">
      <c r="A530" s="604" t="b">
        <v>0</v>
      </c>
      <c r="B530" s="475"/>
      <c r="C530" s="475"/>
      <c r="D530" s="492"/>
      <c r="E530" s="492"/>
      <c r="F530" s="606"/>
      <c r="G530" s="617"/>
      <c r="H530" s="492"/>
      <c r="I530" s="492"/>
      <c r="J530" s="657"/>
      <c r="K530" s="618"/>
      <c r="L530" s="622"/>
      <c r="M530" s="613"/>
      <c r="N530" s="613"/>
      <c r="O530" s="610"/>
      <c r="P530" s="610"/>
      <c r="Q530" s="612">
        <f t="shared" si="1"/>
        <v>0</v>
      </c>
      <c r="R530" s="613"/>
      <c r="S530" s="612">
        <f t="shared" si="2"/>
        <v>0</v>
      </c>
      <c r="T530" s="612">
        <f t="shared" si="3"/>
        <v>0</v>
      </c>
      <c r="U530" s="613"/>
      <c r="V530" s="612">
        <f t="shared" si="4"/>
        <v>0</v>
      </c>
      <c r="W530" s="620"/>
      <c r="X530" s="742"/>
      <c r="Y530" s="742"/>
      <c r="Z530" s="742"/>
      <c r="AA530" s="742"/>
      <c r="AB530" s="742"/>
      <c r="AC530" s="742"/>
      <c r="AD530" s="742"/>
      <c r="AE530" s="742"/>
      <c r="AF530" s="742"/>
      <c r="AG530" s="742"/>
      <c r="AH530" s="742"/>
      <c r="AI530" s="742"/>
      <c r="AJ530" s="742"/>
      <c r="AK530" s="742"/>
      <c r="AL530" s="742"/>
      <c r="AM530" s="742"/>
    </row>
    <row r="531" ht="13.5" customHeight="1">
      <c r="A531" s="604" t="b">
        <v>0</v>
      </c>
      <c r="B531" s="475"/>
      <c r="C531" s="475"/>
      <c r="D531" s="492"/>
      <c r="E531" s="492"/>
      <c r="F531" s="606"/>
      <c r="G531" s="617"/>
      <c r="H531" s="492"/>
      <c r="I531" s="492"/>
      <c r="J531" s="657"/>
      <c r="K531" s="618"/>
      <c r="L531" s="622"/>
      <c r="M531" s="613"/>
      <c r="N531" s="613"/>
      <c r="O531" s="610"/>
      <c r="P531" s="610"/>
      <c r="Q531" s="612">
        <f t="shared" si="1"/>
        <v>0</v>
      </c>
      <c r="R531" s="613"/>
      <c r="S531" s="612">
        <f t="shared" si="2"/>
        <v>0</v>
      </c>
      <c r="T531" s="612">
        <f t="shared" si="3"/>
        <v>0</v>
      </c>
      <c r="U531" s="613"/>
      <c r="V531" s="612">
        <f t="shared" si="4"/>
        <v>0</v>
      </c>
      <c r="W531" s="620"/>
      <c r="X531" s="742"/>
      <c r="Y531" s="742"/>
      <c r="Z531" s="742"/>
      <c r="AA531" s="742"/>
      <c r="AB531" s="742"/>
      <c r="AC531" s="742"/>
      <c r="AD531" s="742"/>
      <c r="AE531" s="742"/>
      <c r="AF531" s="742"/>
      <c r="AG531" s="742"/>
      <c r="AH531" s="742"/>
      <c r="AI531" s="742"/>
      <c r="AJ531" s="742"/>
      <c r="AK531" s="742"/>
      <c r="AL531" s="742"/>
      <c r="AM531" s="742"/>
    </row>
    <row r="532" ht="13.5" customHeight="1">
      <c r="A532" s="604" t="b">
        <v>0</v>
      </c>
      <c r="B532" s="475"/>
      <c r="C532" s="475"/>
      <c r="D532" s="492"/>
      <c r="E532" s="492"/>
      <c r="F532" s="606"/>
      <c r="G532" s="617"/>
      <c r="H532" s="492"/>
      <c r="I532" s="492"/>
      <c r="J532" s="657"/>
      <c r="K532" s="618"/>
      <c r="L532" s="622"/>
      <c r="M532" s="613"/>
      <c r="N532" s="613"/>
      <c r="O532" s="610"/>
      <c r="P532" s="610"/>
      <c r="Q532" s="612">
        <f t="shared" si="1"/>
        <v>0</v>
      </c>
      <c r="R532" s="613"/>
      <c r="S532" s="612">
        <f t="shared" si="2"/>
        <v>0</v>
      </c>
      <c r="T532" s="612">
        <f t="shared" si="3"/>
        <v>0</v>
      </c>
      <c r="U532" s="613"/>
      <c r="V532" s="612">
        <f t="shared" si="4"/>
        <v>0</v>
      </c>
      <c r="W532" s="620"/>
      <c r="X532" s="742"/>
      <c r="Y532" s="742"/>
      <c r="Z532" s="742"/>
      <c r="AA532" s="742"/>
      <c r="AB532" s="742"/>
      <c r="AC532" s="742"/>
      <c r="AD532" s="742"/>
      <c r="AE532" s="742"/>
      <c r="AF532" s="742"/>
      <c r="AG532" s="742"/>
      <c r="AH532" s="742"/>
      <c r="AI532" s="742"/>
      <c r="AJ532" s="742"/>
      <c r="AK532" s="742"/>
      <c r="AL532" s="742"/>
      <c r="AM532" s="742"/>
    </row>
    <row r="533" ht="13.5" customHeight="1">
      <c r="A533" s="604" t="b">
        <v>0</v>
      </c>
      <c r="B533" s="475"/>
      <c r="C533" s="475"/>
      <c r="D533" s="492"/>
      <c r="E533" s="492"/>
      <c r="F533" s="606"/>
      <c r="G533" s="617"/>
      <c r="H533" s="492"/>
      <c r="I533" s="492"/>
      <c r="J533" s="657"/>
      <c r="K533" s="618"/>
      <c r="L533" s="622"/>
      <c r="M533" s="613"/>
      <c r="N533" s="613"/>
      <c r="O533" s="610"/>
      <c r="P533" s="610"/>
      <c r="Q533" s="612">
        <f t="shared" si="1"/>
        <v>0</v>
      </c>
      <c r="R533" s="613"/>
      <c r="S533" s="612">
        <f t="shared" si="2"/>
        <v>0</v>
      </c>
      <c r="T533" s="612">
        <f t="shared" si="3"/>
        <v>0</v>
      </c>
      <c r="U533" s="613"/>
      <c r="V533" s="612">
        <f t="shared" si="4"/>
        <v>0</v>
      </c>
      <c r="W533" s="620"/>
      <c r="X533" s="742"/>
      <c r="Y533" s="742"/>
      <c r="Z533" s="742"/>
      <c r="AA533" s="742"/>
      <c r="AB533" s="742"/>
      <c r="AC533" s="742"/>
      <c r="AD533" s="742"/>
      <c r="AE533" s="742"/>
      <c r="AF533" s="742"/>
      <c r="AG533" s="742"/>
      <c r="AH533" s="742"/>
      <c r="AI533" s="742"/>
      <c r="AJ533" s="742"/>
      <c r="AK533" s="742"/>
      <c r="AL533" s="742"/>
      <c r="AM533" s="742"/>
    </row>
    <row r="534" ht="13.5" customHeight="1">
      <c r="A534" s="604" t="b">
        <v>0</v>
      </c>
      <c r="B534" s="475"/>
      <c r="C534" s="475"/>
      <c r="D534" s="492"/>
      <c r="E534" s="492"/>
      <c r="F534" s="606"/>
      <c r="G534" s="617"/>
      <c r="H534" s="492"/>
      <c r="I534" s="492"/>
      <c r="J534" s="657"/>
      <c r="K534" s="618"/>
      <c r="L534" s="622"/>
      <c r="M534" s="613"/>
      <c r="N534" s="613"/>
      <c r="O534" s="610"/>
      <c r="P534" s="610"/>
      <c r="Q534" s="612">
        <f t="shared" si="1"/>
        <v>0</v>
      </c>
      <c r="R534" s="613"/>
      <c r="S534" s="612">
        <f t="shared" si="2"/>
        <v>0</v>
      </c>
      <c r="T534" s="612">
        <f t="shared" si="3"/>
        <v>0</v>
      </c>
      <c r="U534" s="613"/>
      <c r="V534" s="612">
        <f t="shared" si="4"/>
        <v>0</v>
      </c>
      <c r="W534" s="620"/>
      <c r="X534" s="742"/>
      <c r="Y534" s="742"/>
      <c r="Z534" s="742"/>
      <c r="AA534" s="742"/>
      <c r="AB534" s="742"/>
      <c r="AC534" s="742"/>
      <c r="AD534" s="742"/>
      <c r="AE534" s="742"/>
      <c r="AF534" s="742"/>
      <c r="AG534" s="742"/>
      <c r="AH534" s="742"/>
      <c r="AI534" s="742"/>
      <c r="AJ534" s="742"/>
      <c r="AK534" s="742"/>
      <c r="AL534" s="742"/>
      <c r="AM534" s="742"/>
    </row>
    <row r="535" ht="13.5" customHeight="1">
      <c r="A535" s="604" t="b">
        <v>0</v>
      </c>
      <c r="B535" s="475"/>
      <c r="C535" s="475"/>
      <c r="D535" s="492"/>
      <c r="E535" s="492"/>
      <c r="F535" s="606"/>
      <c r="G535" s="617"/>
      <c r="H535" s="492"/>
      <c r="I535" s="492"/>
      <c r="J535" s="657"/>
      <c r="K535" s="618"/>
      <c r="L535" s="622"/>
      <c r="M535" s="613"/>
      <c r="N535" s="613"/>
      <c r="O535" s="610"/>
      <c r="P535" s="610"/>
      <c r="Q535" s="612">
        <f t="shared" si="1"/>
        <v>0</v>
      </c>
      <c r="R535" s="613"/>
      <c r="S535" s="612">
        <f t="shared" si="2"/>
        <v>0</v>
      </c>
      <c r="T535" s="612">
        <f t="shared" si="3"/>
        <v>0</v>
      </c>
      <c r="U535" s="613"/>
      <c r="V535" s="612">
        <f t="shared" si="4"/>
        <v>0</v>
      </c>
      <c r="W535" s="620"/>
      <c r="X535" s="742"/>
      <c r="Y535" s="742"/>
      <c r="Z535" s="742"/>
      <c r="AA535" s="742"/>
      <c r="AB535" s="742"/>
      <c r="AC535" s="742"/>
      <c r="AD535" s="742"/>
      <c r="AE535" s="742"/>
      <c r="AF535" s="742"/>
      <c r="AG535" s="742"/>
      <c r="AH535" s="742"/>
      <c r="AI535" s="742"/>
      <c r="AJ535" s="742"/>
      <c r="AK535" s="742"/>
      <c r="AL535" s="742"/>
      <c r="AM535" s="742"/>
    </row>
    <row r="536" ht="13.5" customHeight="1">
      <c r="A536" s="604" t="b">
        <v>0</v>
      </c>
      <c r="B536" s="475"/>
      <c r="C536" s="475"/>
      <c r="D536" s="492"/>
      <c r="E536" s="492"/>
      <c r="F536" s="606"/>
      <c r="G536" s="617"/>
      <c r="H536" s="492"/>
      <c r="I536" s="492"/>
      <c r="J536" s="657"/>
      <c r="K536" s="618"/>
      <c r="L536" s="622"/>
      <c r="M536" s="613"/>
      <c r="N536" s="613"/>
      <c r="O536" s="610"/>
      <c r="P536" s="610"/>
      <c r="Q536" s="612">
        <f t="shared" si="1"/>
        <v>0</v>
      </c>
      <c r="R536" s="613"/>
      <c r="S536" s="612">
        <f t="shared" si="2"/>
        <v>0</v>
      </c>
      <c r="T536" s="612">
        <f t="shared" si="3"/>
        <v>0</v>
      </c>
      <c r="U536" s="613"/>
      <c r="V536" s="612">
        <f t="shared" si="4"/>
        <v>0</v>
      </c>
      <c r="W536" s="620"/>
      <c r="X536" s="742"/>
      <c r="Y536" s="742"/>
      <c r="Z536" s="742"/>
      <c r="AA536" s="742"/>
      <c r="AB536" s="742"/>
      <c r="AC536" s="742"/>
      <c r="AD536" s="742"/>
      <c r="AE536" s="742"/>
      <c r="AF536" s="742"/>
      <c r="AG536" s="742"/>
      <c r="AH536" s="742"/>
      <c r="AI536" s="742"/>
      <c r="AJ536" s="742"/>
      <c r="AK536" s="742"/>
      <c r="AL536" s="742"/>
      <c r="AM536" s="742"/>
    </row>
    <row r="537" ht="13.5" customHeight="1">
      <c r="A537" s="604" t="b">
        <v>0</v>
      </c>
      <c r="B537" s="475"/>
      <c r="C537" s="475"/>
      <c r="D537" s="492"/>
      <c r="E537" s="492"/>
      <c r="F537" s="606"/>
      <c r="G537" s="617"/>
      <c r="H537" s="492"/>
      <c r="I537" s="492"/>
      <c r="J537" s="657"/>
      <c r="K537" s="618"/>
      <c r="L537" s="622"/>
      <c r="M537" s="613"/>
      <c r="N537" s="613"/>
      <c r="O537" s="610"/>
      <c r="P537" s="610"/>
      <c r="Q537" s="612">
        <f t="shared" si="1"/>
        <v>0</v>
      </c>
      <c r="R537" s="613"/>
      <c r="S537" s="612">
        <f t="shared" si="2"/>
        <v>0</v>
      </c>
      <c r="T537" s="612">
        <f t="shared" si="3"/>
        <v>0</v>
      </c>
      <c r="U537" s="613"/>
      <c r="V537" s="612">
        <f t="shared" si="4"/>
        <v>0</v>
      </c>
      <c r="W537" s="620"/>
      <c r="X537" s="742"/>
      <c r="Y537" s="742"/>
      <c r="Z537" s="742"/>
      <c r="AA537" s="742"/>
      <c r="AB537" s="742"/>
      <c r="AC537" s="742"/>
      <c r="AD537" s="742"/>
      <c r="AE537" s="742"/>
      <c r="AF537" s="742"/>
      <c r="AG537" s="742"/>
      <c r="AH537" s="742"/>
      <c r="AI537" s="742"/>
      <c r="AJ537" s="742"/>
      <c r="AK537" s="742"/>
      <c r="AL537" s="742"/>
      <c r="AM537" s="742"/>
    </row>
    <row r="538" ht="13.5" customHeight="1">
      <c r="A538" s="604" t="b">
        <v>0</v>
      </c>
      <c r="B538" s="475"/>
      <c r="C538" s="475"/>
      <c r="D538" s="492"/>
      <c r="E538" s="492"/>
      <c r="F538" s="606"/>
      <c r="G538" s="617"/>
      <c r="H538" s="492"/>
      <c r="I538" s="492"/>
      <c r="J538" s="657"/>
      <c r="K538" s="618"/>
      <c r="L538" s="622"/>
      <c r="M538" s="613"/>
      <c r="N538" s="613"/>
      <c r="O538" s="610"/>
      <c r="P538" s="610"/>
      <c r="Q538" s="612">
        <f t="shared" si="1"/>
        <v>0</v>
      </c>
      <c r="R538" s="613"/>
      <c r="S538" s="612">
        <f t="shared" si="2"/>
        <v>0</v>
      </c>
      <c r="T538" s="612">
        <f t="shared" si="3"/>
        <v>0</v>
      </c>
      <c r="U538" s="613"/>
      <c r="V538" s="612">
        <f t="shared" si="4"/>
        <v>0</v>
      </c>
      <c r="W538" s="620"/>
      <c r="X538" s="742"/>
      <c r="Y538" s="742"/>
      <c r="Z538" s="742"/>
      <c r="AA538" s="742"/>
      <c r="AB538" s="742"/>
      <c r="AC538" s="742"/>
      <c r="AD538" s="742"/>
      <c r="AE538" s="742"/>
      <c r="AF538" s="742"/>
      <c r="AG538" s="742"/>
      <c r="AH538" s="742"/>
      <c r="AI538" s="742"/>
      <c r="AJ538" s="742"/>
      <c r="AK538" s="742"/>
      <c r="AL538" s="742"/>
      <c r="AM538" s="742"/>
    </row>
    <row r="539" ht="13.5" customHeight="1">
      <c r="A539" s="604" t="b">
        <v>0</v>
      </c>
      <c r="B539" s="475"/>
      <c r="C539" s="475"/>
      <c r="D539" s="492"/>
      <c r="E539" s="492"/>
      <c r="F539" s="606"/>
      <c r="G539" s="617"/>
      <c r="H539" s="492"/>
      <c r="I539" s="492"/>
      <c r="J539" s="657"/>
      <c r="K539" s="618"/>
      <c r="L539" s="622"/>
      <c r="M539" s="613"/>
      <c r="N539" s="613"/>
      <c r="O539" s="610"/>
      <c r="P539" s="610"/>
      <c r="Q539" s="612">
        <f t="shared" si="1"/>
        <v>0</v>
      </c>
      <c r="R539" s="613"/>
      <c r="S539" s="612">
        <f t="shared" si="2"/>
        <v>0</v>
      </c>
      <c r="T539" s="612">
        <f t="shared" si="3"/>
        <v>0</v>
      </c>
      <c r="U539" s="613"/>
      <c r="V539" s="612">
        <f t="shared" si="4"/>
        <v>0</v>
      </c>
      <c r="W539" s="620"/>
      <c r="X539" s="742"/>
      <c r="Y539" s="742"/>
      <c r="Z539" s="742"/>
      <c r="AA539" s="742"/>
      <c r="AB539" s="742"/>
      <c r="AC539" s="742"/>
      <c r="AD539" s="742"/>
      <c r="AE539" s="742"/>
      <c r="AF539" s="742"/>
      <c r="AG539" s="742"/>
      <c r="AH539" s="742"/>
      <c r="AI539" s="742"/>
      <c r="AJ539" s="742"/>
      <c r="AK539" s="742"/>
      <c r="AL539" s="742"/>
      <c r="AM539" s="742"/>
    </row>
    <row r="540" ht="13.5" customHeight="1">
      <c r="A540" s="604" t="b">
        <v>0</v>
      </c>
      <c r="B540" s="475"/>
      <c r="C540" s="475"/>
      <c r="D540" s="492"/>
      <c r="E540" s="492"/>
      <c r="F540" s="606"/>
      <c r="G540" s="617"/>
      <c r="H540" s="492"/>
      <c r="I540" s="492"/>
      <c r="J540" s="657"/>
      <c r="K540" s="618"/>
      <c r="L540" s="622"/>
      <c r="M540" s="613"/>
      <c r="N540" s="613"/>
      <c r="O540" s="610"/>
      <c r="P540" s="610"/>
      <c r="Q540" s="612">
        <f t="shared" si="1"/>
        <v>0</v>
      </c>
      <c r="R540" s="613"/>
      <c r="S540" s="612">
        <f t="shared" si="2"/>
        <v>0</v>
      </c>
      <c r="T540" s="612">
        <f t="shared" si="3"/>
        <v>0</v>
      </c>
      <c r="U540" s="613"/>
      <c r="V540" s="612">
        <f t="shared" si="4"/>
        <v>0</v>
      </c>
      <c r="W540" s="620"/>
      <c r="X540" s="742"/>
      <c r="Y540" s="742"/>
      <c r="Z540" s="742"/>
      <c r="AA540" s="742"/>
      <c r="AB540" s="742"/>
      <c r="AC540" s="742"/>
      <c r="AD540" s="742"/>
      <c r="AE540" s="742"/>
      <c r="AF540" s="742"/>
      <c r="AG540" s="742"/>
      <c r="AH540" s="742"/>
      <c r="AI540" s="742"/>
      <c r="AJ540" s="742"/>
      <c r="AK540" s="742"/>
      <c r="AL540" s="742"/>
      <c r="AM540" s="742"/>
    </row>
    <row r="541" ht="13.5" customHeight="1">
      <c r="A541" s="604" t="b">
        <v>0</v>
      </c>
      <c r="B541" s="475"/>
      <c r="C541" s="475"/>
      <c r="D541" s="492"/>
      <c r="E541" s="492"/>
      <c r="F541" s="606"/>
      <c r="G541" s="617"/>
      <c r="H541" s="492"/>
      <c r="I541" s="492"/>
      <c r="J541" s="657"/>
      <c r="K541" s="618"/>
      <c r="L541" s="622"/>
      <c r="M541" s="613"/>
      <c r="N541" s="613"/>
      <c r="O541" s="610"/>
      <c r="P541" s="610"/>
      <c r="Q541" s="612">
        <f t="shared" si="1"/>
        <v>0</v>
      </c>
      <c r="R541" s="613"/>
      <c r="S541" s="612">
        <f t="shared" si="2"/>
        <v>0</v>
      </c>
      <c r="T541" s="612">
        <f t="shared" si="3"/>
        <v>0</v>
      </c>
      <c r="U541" s="613"/>
      <c r="V541" s="612">
        <f t="shared" si="4"/>
        <v>0</v>
      </c>
      <c r="W541" s="620"/>
      <c r="X541" s="742"/>
      <c r="Y541" s="742"/>
      <c r="Z541" s="742"/>
      <c r="AA541" s="742"/>
      <c r="AB541" s="742"/>
      <c r="AC541" s="742"/>
      <c r="AD541" s="742"/>
      <c r="AE541" s="742"/>
      <c r="AF541" s="742"/>
      <c r="AG541" s="742"/>
      <c r="AH541" s="742"/>
      <c r="AI541" s="742"/>
      <c r="AJ541" s="742"/>
      <c r="AK541" s="742"/>
      <c r="AL541" s="742"/>
      <c r="AM541" s="742"/>
    </row>
    <row r="542" ht="13.5" customHeight="1">
      <c r="A542" s="604" t="b">
        <v>0</v>
      </c>
      <c r="B542" s="475"/>
      <c r="C542" s="475"/>
      <c r="D542" s="492"/>
      <c r="E542" s="492"/>
      <c r="F542" s="606"/>
      <c r="G542" s="617"/>
      <c r="H542" s="492"/>
      <c r="I542" s="492"/>
      <c r="J542" s="657"/>
      <c r="K542" s="618"/>
      <c r="L542" s="622"/>
      <c r="M542" s="613"/>
      <c r="N542" s="613"/>
      <c r="O542" s="610"/>
      <c r="P542" s="610"/>
      <c r="Q542" s="612">
        <f t="shared" si="1"/>
        <v>0</v>
      </c>
      <c r="R542" s="613"/>
      <c r="S542" s="612">
        <f t="shared" si="2"/>
        <v>0</v>
      </c>
      <c r="T542" s="612">
        <f t="shared" si="3"/>
        <v>0</v>
      </c>
      <c r="U542" s="613"/>
      <c r="V542" s="612">
        <f t="shared" si="4"/>
        <v>0</v>
      </c>
      <c r="W542" s="620"/>
      <c r="X542" s="742"/>
      <c r="Y542" s="742"/>
      <c r="Z542" s="742"/>
      <c r="AA542" s="742"/>
      <c r="AB542" s="742"/>
      <c r="AC542" s="742"/>
      <c r="AD542" s="742"/>
      <c r="AE542" s="742"/>
      <c r="AF542" s="742"/>
      <c r="AG542" s="742"/>
      <c r="AH542" s="742"/>
      <c r="AI542" s="742"/>
      <c r="AJ542" s="742"/>
      <c r="AK542" s="742"/>
      <c r="AL542" s="742"/>
      <c r="AM542" s="742"/>
    </row>
    <row r="543" ht="13.5" customHeight="1">
      <c r="A543" s="604" t="b">
        <v>0</v>
      </c>
      <c r="B543" s="475"/>
      <c r="C543" s="475"/>
      <c r="D543" s="492"/>
      <c r="E543" s="492"/>
      <c r="F543" s="606"/>
      <c r="G543" s="617"/>
      <c r="H543" s="492"/>
      <c r="I543" s="492"/>
      <c r="J543" s="657"/>
      <c r="K543" s="618"/>
      <c r="L543" s="622"/>
      <c r="M543" s="613"/>
      <c r="N543" s="613"/>
      <c r="O543" s="610"/>
      <c r="P543" s="610"/>
      <c r="Q543" s="612">
        <f t="shared" si="1"/>
        <v>0</v>
      </c>
      <c r="R543" s="613"/>
      <c r="S543" s="612">
        <f t="shared" si="2"/>
        <v>0</v>
      </c>
      <c r="T543" s="612">
        <f t="shared" si="3"/>
        <v>0</v>
      </c>
      <c r="U543" s="613"/>
      <c r="V543" s="612">
        <f t="shared" si="4"/>
        <v>0</v>
      </c>
      <c r="W543" s="620"/>
      <c r="X543" s="742"/>
      <c r="Y543" s="742"/>
      <c r="Z543" s="742"/>
      <c r="AA543" s="742"/>
      <c r="AB543" s="742"/>
      <c r="AC543" s="742"/>
      <c r="AD543" s="742"/>
      <c r="AE543" s="742"/>
      <c r="AF543" s="742"/>
      <c r="AG543" s="742"/>
      <c r="AH543" s="742"/>
      <c r="AI543" s="742"/>
      <c r="AJ543" s="742"/>
      <c r="AK543" s="742"/>
      <c r="AL543" s="742"/>
      <c r="AM543" s="742"/>
    </row>
    <row r="544" ht="13.5" customHeight="1">
      <c r="A544" s="604" t="b">
        <v>0</v>
      </c>
      <c r="B544" s="475"/>
      <c r="C544" s="475"/>
      <c r="D544" s="492"/>
      <c r="E544" s="492"/>
      <c r="F544" s="606"/>
      <c r="G544" s="617"/>
      <c r="H544" s="492"/>
      <c r="I544" s="492"/>
      <c r="J544" s="657"/>
      <c r="K544" s="618"/>
      <c r="L544" s="622"/>
      <c r="M544" s="613"/>
      <c r="N544" s="613"/>
      <c r="O544" s="610"/>
      <c r="P544" s="610"/>
      <c r="Q544" s="612">
        <f t="shared" si="1"/>
        <v>0</v>
      </c>
      <c r="R544" s="613"/>
      <c r="S544" s="612">
        <f t="shared" si="2"/>
        <v>0</v>
      </c>
      <c r="T544" s="612">
        <f t="shared" si="3"/>
        <v>0</v>
      </c>
      <c r="U544" s="613"/>
      <c r="V544" s="612">
        <f t="shared" si="4"/>
        <v>0</v>
      </c>
      <c r="W544" s="620"/>
      <c r="X544" s="742"/>
      <c r="Y544" s="742"/>
      <c r="Z544" s="742"/>
      <c r="AA544" s="742"/>
      <c r="AB544" s="742"/>
      <c r="AC544" s="742"/>
      <c r="AD544" s="742"/>
      <c r="AE544" s="742"/>
      <c r="AF544" s="742"/>
      <c r="AG544" s="742"/>
      <c r="AH544" s="742"/>
      <c r="AI544" s="742"/>
      <c r="AJ544" s="742"/>
      <c r="AK544" s="742"/>
      <c r="AL544" s="742"/>
      <c r="AM544" s="742"/>
    </row>
    <row r="545" ht="13.5" customHeight="1">
      <c r="A545" s="604" t="b">
        <v>0</v>
      </c>
      <c r="B545" s="475"/>
      <c r="C545" s="475"/>
      <c r="D545" s="492"/>
      <c r="E545" s="492"/>
      <c r="F545" s="606"/>
      <c r="G545" s="617"/>
      <c r="H545" s="492"/>
      <c r="I545" s="492"/>
      <c r="J545" s="657"/>
      <c r="K545" s="618"/>
      <c r="L545" s="622"/>
      <c r="M545" s="613"/>
      <c r="N545" s="613"/>
      <c r="O545" s="610"/>
      <c r="P545" s="610"/>
      <c r="Q545" s="612">
        <f t="shared" si="1"/>
        <v>0</v>
      </c>
      <c r="R545" s="613"/>
      <c r="S545" s="612">
        <f t="shared" si="2"/>
        <v>0</v>
      </c>
      <c r="T545" s="612">
        <f t="shared" si="3"/>
        <v>0</v>
      </c>
      <c r="U545" s="613"/>
      <c r="V545" s="612">
        <f t="shared" si="4"/>
        <v>0</v>
      </c>
      <c r="W545" s="620"/>
      <c r="X545" s="742"/>
      <c r="Y545" s="742"/>
      <c r="Z545" s="742"/>
      <c r="AA545" s="742"/>
      <c r="AB545" s="742"/>
      <c r="AC545" s="742"/>
      <c r="AD545" s="742"/>
      <c r="AE545" s="742"/>
      <c r="AF545" s="742"/>
      <c r="AG545" s="742"/>
      <c r="AH545" s="742"/>
      <c r="AI545" s="742"/>
      <c r="AJ545" s="742"/>
      <c r="AK545" s="742"/>
      <c r="AL545" s="742"/>
      <c r="AM545" s="742"/>
    </row>
    <row r="546" ht="13.5" customHeight="1">
      <c r="A546" s="604" t="b">
        <v>0</v>
      </c>
      <c r="B546" s="475"/>
      <c r="C546" s="475"/>
      <c r="D546" s="492"/>
      <c r="E546" s="492"/>
      <c r="F546" s="606"/>
      <c r="G546" s="617"/>
      <c r="H546" s="492"/>
      <c r="I546" s="492"/>
      <c r="J546" s="657"/>
      <c r="K546" s="618"/>
      <c r="L546" s="622"/>
      <c r="M546" s="613"/>
      <c r="N546" s="613"/>
      <c r="O546" s="610"/>
      <c r="P546" s="610"/>
      <c r="Q546" s="612">
        <f t="shared" si="1"/>
        <v>0</v>
      </c>
      <c r="R546" s="613"/>
      <c r="S546" s="612">
        <f t="shared" si="2"/>
        <v>0</v>
      </c>
      <c r="T546" s="612">
        <f t="shared" si="3"/>
        <v>0</v>
      </c>
      <c r="U546" s="613"/>
      <c r="V546" s="612">
        <f t="shared" si="4"/>
        <v>0</v>
      </c>
      <c r="W546" s="620"/>
      <c r="X546" s="742"/>
      <c r="Y546" s="742"/>
      <c r="Z546" s="742"/>
      <c r="AA546" s="742"/>
      <c r="AB546" s="742"/>
      <c r="AC546" s="742"/>
      <c r="AD546" s="742"/>
      <c r="AE546" s="742"/>
      <c r="AF546" s="742"/>
      <c r="AG546" s="742"/>
      <c r="AH546" s="742"/>
      <c r="AI546" s="742"/>
      <c r="AJ546" s="742"/>
      <c r="AK546" s="742"/>
      <c r="AL546" s="742"/>
      <c r="AM546" s="742"/>
    </row>
    <row r="547" ht="13.5" customHeight="1">
      <c r="A547" s="604" t="b">
        <v>0</v>
      </c>
      <c r="B547" s="475"/>
      <c r="C547" s="475"/>
      <c r="D547" s="492"/>
      <c r="E547" s="492"/>
      <c r="F547" s="606"/>
      <c r="G547" s="617"/>
      <c r="H547" s="492"/>
      <c r="I547" s="492"/>
      <c r="J547" s="657"/>
      <c r="K547" s="618"/>
      <c r="L547" s="622"/>
      <c r="M547" s="613"/>
      <c r="N547" s="613"/>
      <c r="O547" s="610"/>
      <c r="P547" s="610"/>
      <c r="Q547" s="612">
        <f t="shared" si="1"/>
        <v>0</v>
      </c>
      <c r="R547" s="613"/>
      <c r="S547" s="612">
        <f t="shared" si="2"/>
        <v>0</v>
      </c>
      <c r="T547" s="612">
        <f t="shared" si="3"/>
        <v>0</v>
      </c>
      <c r="U547" s="613"/>
      <c r="V547" s="612">
        <f t="shared" si="4"/>
        <v>0</v>
      </c>
      <c r="W547" s="620"/>
      <c r="X547" s="742"/>
      <c r="Y547" s="742"/>
      <c r="Z547" s="742"/>
      <c r="AA547" s="742"/>
      <c r="AB547" s="742"/>
      <c r="AC547" s="742"/>
      <c r="AD547" s="742"/>
      <c r="AE547" s="742"/>
      <c r="AF547" s="742"/>
      <c r="AG547" s="742"/>
      <c r="AH547" s="742"/>
      <c r="AI547" s="742"/>
      <c r="AJ547" s="742"/>
      <c r="AK547" s="742"/>
      <c r="AL547" s="742"/>
      <c r="AM547" s="742"/>
    </row>
    <row r="548" ht="13.5" customHeight="1">
      <c r="A548" s="604" t="b">
        <v>0</v>
      </c>
      <c r="B548" s="475"/>
      <c r="C548" s="475"/>
      <c r="D548" s="492"/>
      <c r="E548" s="492"/>
      <c r="F548" s="606"/>
      <c r="G548" s="617"/>
      <c r="H548" s="492"/>
      <c r="I548" s="492"/>
      <c r="J548" s="657"/>
      <c r="K548" s="618"/>
      <c r="L548" s="622"/>
      <c r="M548" s="613"/>
      <c r="N548" s="613"/>
      <c r="O548" s="610"/>
      <c r="P548" s="610"/>
      <c r="Q548" s="612">
        <f t="shared" si="1"/>
        <v>0</v>
      </c>
      <c r="R548" s="613"/>
      <c r="S548" s="612">
        <f t="shared" si="2"/>
        <v>0</v>
      </c>
      <c r="T548" s="612">
        <f t="shared" si="3"/>
        <v>0</v>
      </c>
      <c r="U548" s="613"/>
      <c r="V548" s="612">
        <f t="shared" si="4"/>
        <v>0</v>
      </c>
      <c r="W548" s="620"/>
      <c r="X548" s="742"/>
      <c r="Y548" s="742"/>
      <c r="Z548" s="742"/>
      <c r="AA548" s="742"/>
      <c r="AB548" s="742"/>
      <c r="AC548" s="742"/>
      <c r="AD548" s="742"/>
      <c r="AE548" s="742"/>
      <c r="AF548" s="742"/>
      <c r="AG548" s="742"/>
      <c r="AH548" s="742"/>
      <c r="AI548" s="742"/>
      <c r="AJ548" s="742"/>
      <c r="AK548" s="742"/>
      <c r="AL548" s="742"/>
      <c r="AM548" s="742"/>
    </row>
    <row r="549" ht="13.5" customHeight="1">
      <c r="A549" s="604" t="b">
        <v>0</v>
      </c>
      <c r="B549" s="475"/>
      <c r="C549" s="475"/>
      <c r="D549" s="492"/>
      <c r="E549" s="492"/>
      <c r="F549" s="606"/>
      <c r="G549" s="617"/>
      <c r="H549" s="492"/>
      <c r="I549" s="492"/>
      <c r="J549" s="657"/>
      <c r="K549" s="618"/>
      <c r="L549" s="622"/>
      <c r="M549" s="613"/>
      <c r="N549" s="613"/>
      <c r="O549" s="610"/>
      <c r="P549" s="610"/>
      <c r="Q549" s="612">
        <f t="shared" si="1"/>
        <v>0</v>
      </c>
      <c r="R549" s="613"/>
      <c r="S549" s="612">
        <f t="shared" si="2"/>
        <v>0</v>
      </c>
      <c r="T549" s="612">
        <f t="shared" si="3"/>
        <v>0</v>
      </c>
      <c r="U549" s="613"/>
      <c r="V549" s="612">
        <f t="shared" si="4"/>
        <v>0</v>
      </c>
      <c r="W549" s="620"/>
      <c r="X549" s="742"/>
      <c r="Y549" s="742"/>
      <c r="Z549" s="742"/>
      <c r="AA549" s="742"/>
      <c r="AB549" s="742"/>
      <c r="AC549" s="742"/>
      <c r="AD549" s="742"/>
      <c r="AE549" s="742"/>
      <c r="AF549" s="742"/>
      <c r="AG549" s="742"/>
      <c r="AH549" s="742"/>
      <c r="AI549" s="742"/>
      <c r="AJ549" s="742"/>
      <c r="AK549" s="742"/>
      <c r="AL549" s="742"/>
      <c r="AM549" s="742"/>
    </row>
    <row r="550" ht="13.5" customHeight="1">
      <c r="A550" s="604" t="b">
        <v>0</v>
      </c>
      <c r="B550" s="475"/>
      <c r="C550" s="475"/>
      <c r="D550" s="492"/>
      <c r="E550" s="492"/>
      <c r="F550" s="606"/>
      <c r="G550" s="617"/>
      <c r="H550" s="492"/>
      <c r="I550" s="492"/>
      <c r="J550" s="657"/>
      <c r="K550" s="618"/>
      <c r="L550" s="622"/>
      <c r="M550" s="613"/>
      <c r="N550" s="613"/>
      <c r="O550" s="610"/>
      <c r="P550" s="610"/>
      <c r="Q550" s="612">
        <f t="shared" si="1"/>
        <v>0</v>
      </c>
      <c r="R550" s="613"/>
      <c r="S550" s="612">
        <f t="shared" si="2"/>
        <v>0</v>
      </c>
      <c r="T550" s="612">
        <f t="shared" si="3"/>
        <v>0</v>
      </c>
      <c r="U550" s="613"/>
      <c r="V550" s="612">
        <f t="shared" si="4"/>
        <v>0</v>
      </c>
      <c r="W550" s="620"/>
      <c r="X550" s="742"/>
      <c r="Y550" s="742"/>
      <c r="Z550" s="742"/>
      <c r="AA550" s="742"/>
      <c r="AB550" s="742"/>
      <c r="AC550" s="742"/>
      <c r="AD550" s="742"/>
      <c r="AE550" s="742"/>
      <c r="AF550" s="742"/>
      <c r="AG550" s="742"/>
      <c r="AH550" s="742"/>
      <c r="AI550" s="742"/>
      <c r="AJ550" s="742"/>
      <c r="AK550" s="742"/>
      <c r="AL550" s="742"/>
      <c r="AM550" s="742"/>
    </row>
    <row r="551" ht="13.5" customHeight="1">
      <c r="A551" s="604" t="b">
        <v>0</v>
      </c>
      <c r="B551" s="475"/>
      <c r="C551" s="475"/>
      <c r="D551" s="492"/>
      <c r="E551" s="492"/>
      <c r="F551" s="606"/>
      <c r="G551" s="617"/>
      <c r="H551" s="492"/>
      <c r="I551" s="492"/>
      <c r="J551" s="657"/>
      <c r="K551" s="618"/>
      <c r="L551" s="622"/>
      <c r="M551" s="613"/>
      <c r="N551" s="613"/>
      <c r="O551" s="610"/>
      <c r="P551" s="610"/>
      <c r="Q551" s="612">
        <f t="shared" si="1"/>
        <v>0</v>
      </c>
      <c r="R551" s="613"/>
      <c r="S551" s="612">
        <f t="shared" si="2"/>
        <v>0</v>
      </c>
      <c r="T551" s="612">
        <f t="shared" si="3"/>
        <v>0</v>
      </c>
      <c r="U551" s="613"/>
      <c r="V551" s="612">
        <f t="shared" si="4"/>
        <v>0</v>
      </c>
      <c r="W551" s="620"/>
      <c r="X551" s="742"/>
      <c r="Y551" s="742"/>
      <c r="Z551" s="742"/>
      <c r="AA551" s="742"/>
      <c r="AB551" s="742"/>
      <c r="AC551" s="742"/>
      <c r="AD551" s="742"/>
      <c r="AE551" s="742"/>
      <c r="AF551" s="742"/>
      <c r="AG551" s="742"/>
      <c r="AH551" s="742"/>
      <c r="AI551" s="742"/>
      <c r="AJ551" s="742"/>
      <c r="AK551" s="742"/>
      <c r="AL551" s="742"/>
      <c r="AM551" s="742"/>
    </row>
    <row r="552" ht="13.5" customHeight="1">
      <c r="A552" s="604" t="b">
        <v>0</v>
      </c>
      <c r="B552" s="475"/>
      <c r="C552" s="475"/>
      <c r="D552" s="492"/>
      <c r="E552" s="492"/>
      <c r="F552" s="606"/>
      <c r="G552" s="617"/>
      <c r="H552" s="492"/>
      <c r="I552" s="492"/>
      <c r="J552" s="657"/>
      <c r="K552" s="618"/>
      <c r="L552" s="622"/>
      <c r="M552" s="613"/>
      <c r="N552" s="613"/>
      <c r="O552" s="610"/>
      <c r="P552" s="610"/>
      <c r="Q552" s="612">
        <f t="shared" si="1"/>
        <v>0</v>
      </c>
      <c r="R552" s="613"/>
      <c r="S552" s="612">
        <f t="shared" si="2"/>
        <v>0</v>
      </c>
      <c r="T552" s="612">
        <f t="shared" si="3"/>
        <v>0</v>
      </c>
      <c r="U552" s="613"/>
      <c r="V552" s="612">
        <f t="shared" si="4"/>
        <v>0</v>
      </c>
      <c r="W552" s="620"/>
      <c r="X552" s="742"/>
      <c r="Y552" s="742"/>
      <c r="Z552" s="742"/>
      <c r="AA552" s="742"/>
      <c r="AB552" s="742"/>
      <c r="AC552" s="742"/>
      <c r="AD552" s="742"/>
      <c r="AE552" s="742"/>
      <c r="AF552" s="742"/>
      <c r="AG552" s="742"/>
      <c r="AH552" s="742"/>
      <c r="AI552" s="742"/>
      <c r="AJ552" s="742"/>
      <c r="AK552" s="742"/>
      <c r="AL552" s="742"/>
      <c r="AM552" s="742"/>
    </row>
    <row r="553" ht="13.5" customHeight="1">
      <c r="A553" s="604" t="b">
        <v>0</v>
      </c>
      <c r="B553" s="475"/>
      <c r="C553" s="475"/>
      <c r="D553" s="492"/>
      <c r="E553" s="492"/>
      <c r="F553" s="606"/>
      <c r="G553" s="617"/>
      <c r="H553" s="492"/>
      <c r="I553" s="492"/>
      <c r="J553" s="657"/>
      <c r="K553" s="618"/>
      <c r="L553" s="622"/>
      <c r="M553" s="613"/>
      <c r="N553" s="613"/>
      <c r="O553" s="610"/>
      <c r="P553" s="610"/>
      <c r="Q553" s="612">
        <f t="shared" si="1"/>
        <v>0</v>
      </c>
      <c r="R553" s="613"/>
      <c r="S553" s="612">
        <f t="shared" si="2"/>
        <v>0</v>
      </c>
      <c r="T553" s="612">
        <f t="shared" si="3"/>
        <v>0</v>
      </c>
      <c r="U553" s="613"/>
      <c r="V553" s="612">
        <f t="shared" si="4"/>
        <v>0</v>
      </c>
      <c r="W553" s="620"/>
      <c r="X553" s="742"/>
      <c r="Y553" s="742"/>
      <c r="Z553" s="742"/>
      <c r="AA553" s="742"/>
      <c r="AB553" s="742"/>
      <c r="AC553" s="742"/>
      <c r="AD553" s="742"/>
      <c r="AE553" s="742"/>
      <c r="AF553" s="742"/>
      <c r="AG553" s="742"/>
      <c r="AH553" s="742"/>
      <c r="AI553" s="742"/>
      <c r="AJ553" s="742"/>
      <c r="AK553" s="742"/>
      <c r="AL553" s="742"/>
      <c r="AM553" s="742"/>
    </row>
    <row r="554" ht="13.5" customHeight="1">
      <c r="A554" s="604" t="b">
        <v>0</v>
      </c>
      <c r="B554" s="475"/>
      <c r="C554" s="475"/>
      <c r="D554" s="492"/>
      <c r="E554" s="492"/>
      <c r="F554" s="606"/>
      <c r="G554" s="617"/>
      <c r="H554" s="492"/>
      <c r="I554" s="492"/>
      <c r="J554" s="657"/>
      <c r="K554" s="618"/>
      <c r="L554" s="622"/>
      <c r="M554" s="613"/>
      <c r="N554" s="613"/>
      <c r="O554" s="610"/>
      <c r="P554" s="610"/>
      <c r="Q554" s="612">
        <f t="shared" si="1"/>
        <v>0</v>
      </c>
      <c r="R554" s="613"/>
      <c r="S554" s="612">
        <f t="shared" si="2"/>
        <v>0</v>
      </c>
      <c r="T554" s="612">
        <f t="shared" si="3"/>
        <v>0</v>
      </c>
      <c r="U554" s="613"/>
      <c r="V554" s="612">
        <f t="shared" si="4"/>
        <v>0</v>
      </c>
      <c r="W554" s="620"/>
      <c r="X554" s="742"/>
      <c r="Y554" s="742"/>
      <c r="Z554" s="742"/>
      <c r="AA554" s="742"/>
      <c r="AB554" s="742"/>
      <c r="AC554" s="742"/>
      <c r="AD554" s="742"/>
      <c r="AE554" s="742"/>
      <c r="AF554" s="742"/>
      <c r="AG554" s="742"/>
      <c r="AH554" s="742"/>
      <c r="AI554" s="742"/>
      <c r="AJ554" s="742"/>
      <c r="AK554" s="742"/>
      <c r="AL554" s="742"/>
      <c r="AM554" s="742"/>
    </row>
    <row r="555" ht="13.5" customHeight="1">
      <c r="A555" s="604" t="b">
        <v>0</v>
      </c>
      <c r="B555" s="475"/>
      <c r="C555" s="475"/>
      <c r="D555" s="492"/>
      <c r="E555" s="492"/>
      <c r="F555" s="606"/>
      <c r="G555" s="617"/>
      <c r="H555" s="492"/>
      <c r="I555" s="492"/>
      <c r="J555" s="657"/>
      <c r="K555" s="618"/>
      <c r="L555" s="622"/>
      <c r="M555" s="613"/>
      <c r="N555" s="613"/>
      <c r="O555" s="610"/>
      <c r="P555" s="610"/>
      <c r="Q555" s="612">
        <f t="shared" si="1"/>
        <v>0</v>
      </c>
      <c r="R555" s="613"/>
      <c r="S555" s="612">
        <f t="shared" si="2"/>
        <v>0</v>
      </c>
      <c r="T555" s="612">
        <f t="shared" si="3"/>
        <v>0</v>
      </c>
      <c r="U555" s="613"/>
      <c r="V555" s="612">
        <f t="shared" si="4"/>
        <v>0</v>
      </c>
      <c r="W555" s="620"/>
      <c r="X555" s="742"/>
      <c r="Y555" s="742"/>
      <c r="Z555" s="742"/>
      <c r="AA555" s="742"/>
      <c r="AB555" s="742"/>
      <c r="AC555" s="742"/>
      <c r="AD555" s="742"/>
      <c r="AE555" s="742"/>
      <c r="AF555" s="742"/>
      <c r="AG555" s="742"/>
      <c r="AH555" s="742"/>
      <c r="AI555" s="742"/>
      <c r="AJ555" s="742"/>
      <c r="AK555" s="742"/>
      <c r="AL555" s="742"/>
      <c r="AM555" s="742"/>
    </row>
    <row r="556" ht="13.5" customHeight="1">
      <c r="A556" s="604" t="b">
        <v>0</v>
      </c>
      <c r="B556" s="475"/>
      <c r="C556" s="475"/>
      <c r="D556" s="492"/>
      <c r="E556" s="492"/>
      <c r="F556" s="606"/>
      <c r="G556" s="617"/>
      <c r="H556" s="492"/>
      <c r="I556" s="492"/>
      <c r="J556" s="657"/>
      <c r="K556" s="618"/>
      <c r="L556" s="622"/>
      <c r="M556" s="613"/>
      <c r="N556" s="613"/>
      <c r="O556" s="610"/>
      <c r="P556" s="610"/>
      <c r="Q556" s="612">
        <f t="shared" si="1"/>
        <v>0</v>
      </c>
      <c r="R556" s="613"/>
      <c r="S556" s="612">
        <f t="shared" si="2"/>
        <v>0</v>
      </c>
      <c r="T556" s="612">
        <f t="shared" si="3"/>
        <v>0</v>
      </c>
      <c r="U556" s="613"/>
      <c r="V556" s="612">
        <f t="shared" si="4"/>
        <v>0</v>
      </c>
      <c r="W556" s="620"/>
      <c r="X556" s="742"/>
      <c r="Y556" s="742"/>
      <c r="Z556" s="742"/>
      <c r="AA556" s="742"/>
      <c r="AB556" s="742"/>
      <c r="AC556" s="742"/>
      <c r="AD556" s="742"/>
      <c r="AE556" s="742"/>
      <c r="AF556" s="742"/>
      <c r="AG556" s="742"/>
      <c r="AH556" s="742"/>
      <c r="AI556" s="742"/>
      <c r="AJ556" s="742"/>
      <c r="AK556" s="742"/>
      <c r="AL556" s="742"/>
      <c r="AM556" s="742"/>
    </row>
    <row r="557" ht="13.5" customHeight="1">
      <c r="A557" s="604" t="b">
        <v>0</v>
      </c>
      <c r="B557" s="475"/>
      <c r="C557" s="475"/>
      <c r="D557" s="492"/>
      <c r="E557" s="492"/>
      <c r="F557" s="606"/>
      <c r="G557" s="617"/>
      <c r="H557" s="492"/>
      <c r="I557" s="492"/>
      <c r="J557" s="657"/>
      <c r="K557" s="618"/>
      <c r="L557" s="622"/>
      <c r="M557" s="613"/>
      <c r="N557" s="613"/>
      <c r="O557" s="610"/>
      <c r="P557" s="610"/>
      <c r="Q557" s="612">
        <f t="shared" si="1"/>
        <v>0</v>
      </c>
      <c r="R557" s="613"/>
      <c r="S557" s="612">
        <f t="shared" si="2"/>
        <v>0</v>
      </c>
      <c r="T557" s="612">
        <f t="shared" si="3"/>
        <v>0</v>
      </c>
      <c r="U557" s="613"/>
      <c r="V557" s="612">
        <f t="shared" si="4"/>
        <v>0</v>
      </c>
      <c r="W557" s="620"/>
      <c r="X557" s="742"/>
      <c r="Y557" s="742"/>
      <c r="Z557" s="742"/>
      <c r="AA557" s="742"/>
      <c r="AB557" s="742"/>
      <c r="AC557" s="742"/>
      <c r="AD557" s="742"/>
      <c r="AE557" s="742"/>
      <c r="AF557" s="742"/>
      <c r="AG557" s="742"/>
      <c r="AH557" s="742"/>
      <c r="AI557" s="742"/>
      <c r="AJ557" s="742"/>
      <c r="AK557" s="742"/>
      <c r="AL557" s="742"/>
      <c r="AM557" s="742"/>
    </row>
    <row r="558" ht="13.5" customHeight="1">
      <c r="A558" s="604" t="b">
        <v>0</v>
      </c>
      <c r="B558" s="475"/>
      <c r="C558" s="475"/>
      <c r="D558" s="492"/>
      <c r="E558" s="492"/>
      <c r="F558" s="606"/>
      <c r="G558" s="617"/>
      <c r="H558" s="492"/>
      <c r="I558" s="492"/>
      <c r="J558" s="657"/>
      <c r="K558" s="618"/>
      <c r="L558" s="622"/>
      <c r="M558" s="613"/>
      <c r="N558" s="613"/>
      <c r="O558" s="610"/>
      <c r="P558" s="610"/>
      <c r="Q558" s="612">
        <f t="shared" si="1"/>
        <v>0</v>
      </c>
      <c r="R558" s="613"/>
      <c r="S558" s="612">
        <f t="shared" si="2"/>
        <v>0</v>
      </c>
      <c r="T558" s="612">
        <f t="shared" si="3"/>
        <v>0</v>
      </c>
      <c r="U558" s="613"/>
      <c r="V558" s="612">
        <f t="shared" si="4"/>
        <v>0</v>
      </c>
      <c r="W558" s="620"/>
      <c r="X558" s="742"/>
      <c r="Y558" s="742"/>
      <c r="Z558" s="742"/>
      <c r="AA558" s="742"/>
      <c r="AB558" s="742"/>
      <c r="AC558" s="742"/>
      <c r="AD558" s="742"/>
      <c r="AE558" s="742"/>
      <c r="AF558" s="742"/>
      <c r="AG558" s="742"/>
      <c r="AH558" s="742"/>
      <c r="AI558" s="742"/>
      <c r="AJ558" s="742"/>
      <c r="AK558" s="742"/>
      <c r="AL558" s="742"/>
      <c r="AM558" s="742"/>
    </row>
    <row r="559" ht="13.5" customHeight="1">
      <c r="A559" s="604" t="b">
        <v>0</v>
      </c>
      <c r="B559" s="475"/>
      <c r="C559" s="475"/>
      <c r="D559" s="492"/>
      <c r="E559" s="492"/>
      <c r="F559" s="606"/>
      <c r="G559" s="617"/>
      <c r="H559" s="492"/>
      <c r="I559" s="492"/>
      <c r="J559" s="657"/>
      <c r="K559" s="618"/>
      <c r="L559" s="622"/>
      <c r="M559" s="613"/>
      <c r="N559" s="613"/>
      <c r="O559" s="610"/>
      <c r="P559" s="610"/>
      <c r="Q559" s="612">
        <f t="shared" si="1"/>
        <v>0</v>
      </c>
      <c r="R559" s="613"/>
      <c r="S559" s="612">
        <f t="shared" si="2"/>
        <v>0</v>
      </c>
      <c r="T559" s="612">
        <f t="shared" si="3"/>
        <v>0</v>
      </c>
      <c r="U559" s="613"/>
      <c r="V559" s="612">
        <f t="shared" si="4"/>
        <v>0</v>
      </c>
      <c r="W559" s="620"/>
      <c r="X559" s="742"/>
      <c r="Y559" s="742"/>
      <c r="Z559" s="742"/>
      <c r="AA559" s="742"/>
      <c r="AB559" s="742"/>
      <c r="AC559" s="742"/>
      <c r="AD559" s="742"/>
      <c r="AE559" s="742"/>
      <c r="AF559" s="742"/>
      <c r="AG559" s="742"/>
      <c r="AH559" s="742"/>
      <c r="AI559" s="742"/>
      <c r="AJ559" s="742"/>
      <c r="AK559" s="742"/>
      <c r="AL559" s="742"/>
      <c r="AM559" s="742"/>
    </row>
    <row r="560" ht="13.5" customHeight="1">
      <c r="A560" s="604" t="b">
        <v>0</v>
      </c>
      <c r="B560" s="475"/>
      <c r="C560" s="475"/>
      <c r="D560" s="492"/>
      <c r="E560" s="492"/>
      <c r="F560" s="606"/>
      <c r="G560" s="617"/>
      <c r="H560" s="492"/>
      <c r="I560" s="492"/>
      <c r="J560" s="657"/>
      <c r="K560" s="618"/>
      <c r="L560" s="622"/>
      <c r="M560" s="613"/>
      <c r="N560" s="613"/>
      <c r="O560" s="610"/>
      <c r="P560" s="610"/>
      <c r="Q560" s="612">
        <f t="shared" si="1"/>
        <v>0</v>
      </c>
      <c r="R560" s="613"/>
      <c r="S560" s="612">
        <f t="shared" si="2"/>
        <v>0</v>
      </c>
      <c r="T560" s="612">
        <f t="shared" si="3"/>
        <v>0</v>
      </c>
      <c r="U560" s="613"/>
      <c r="V560" s="612">
        <f t="shared" si="4"/>
        <v>0</v>
      </c>
      <c r="W560" s="620"/>
      <c r="X560" s="742"/>
      <c r="Y560" s="742"/>
      <c r="Z560" s="742"/>
      <c r="AA560" s="742"/>
      <c r="AB560" s="742"/>
      <c r="AC560" s="742"/>
      <c r="AD560" s="742"/>
      <c r="AE560" s="742"/>
      <c r="AF560" s="742"/>
      <c r="AG560" s="742"/>
      <c r="AH560" s="742"/>
      <c r="AI560" s="742"/>
      <c r="AJ560" s="742"/>
      <c r="AK560" s="742"/>
      <c r="AL560" s="742"/>
      <c r="AM560" s="742"/>
    </row>
    <row r="561" ht="13.5" customHeight="1">
      <c r="A561" s="604" t="b">
        <v>0</v>
      </c>
      <c r="B561" s="475"/>
      <c r="C561" s="475"/>
      <c r="D561" s="492"/>
      <c r="E561" s="492"/>
      <c r="F561" s="606"/>
      <c r="G561" s="617"/>
      <c r="H561" s="492"/>
      <c r="I561" s="492"/>
      <c r="J561" s="657"/>
      <c r="K561" s="618"/>
      <c r="L561" s="622"/>
      <c r="M561" s="613"/>
      <c r="N561" s="613"/>
      <c r="O561" s="610"/>
      <c r="P561" s="610"/>
      <c r="Q561" s="612">
        <f t="shared" si="1"/>
        <v>0</v>
      </c>
      <c r="R561" s="613"/>
      <c r="S561" s="612">
        <f t="shared" si="2"/>
        <v>0</v>
      </c>
      <c r="T561" s="612">
        <f t="shared" si="3"/>
        <v>0</v>
      </c>
      <c r="U561" s="613"/>
      <c r="V561" s="612">
        <f t="shared" si="4"/>
        <v>0</v>
      </c>
      <c r="W561" s="620"/>
      <c r="X561" s="742"/>
      <c r="Y561" s="742"/>
      <c r="Z561" s="742"/>
      <c r="AA561" s="742"/>
      <c r="AB561" s="742"/>
      <c r="AC561" s="742"/>
      <c r="AD561" s="742"/>
      <c r="AE561" s="742"/>
      <c r="AF561" s="742"/>
      <c r="AG561" s="742"/>
      <c r="AH561" s="742"/>
      <c r="AI561" s="742"/>
      <c r="AJ561" s="742"/>
      <c r="AK561" s="742"/>
      <c r="AL561" s="742"/>
      <c r="AM561" s="742"/>
    </row>
    <row r="562" ht="13.5" customHeight="1">
      <c r="A562" s="604" t="b">
        <v>0</v>
      </c>
      <c r="B562" s="475"/>
      <c r="C562" s="475"/>
      <c r="D562" s="492"/>
      <c r="E562" s="492"/>
      <c r="F562" s="606"/>
      <c r="G562" s="617"/>
      <c r="H562" s="492"/>
      <c r="I562" s="492"/>
      <c r="J562" s="657"/>
      <c r="K562" s="618"/>
      <c r="L562" s="622"/>
      <c r="M562" s="613"/>
      <c r="N562" s="613"/>
      <c r="O562" s="610"/>
      <c r="P562" s="610"/>
      <c r="Q562" s="612">
        <f t="shared" si="1"/>
        <v>0</v>
      </c>
      <c r="R562" s="613"/>
      <c r="S562" s="612">
        <f t="shared" si="2"/>
        <v>0</v>
      </c>
      <c r="T562" s="612">
        <f t="shared" si="3"/>
        <v>0</v>
      </c>
      <c r="U562" s="613"/>
      <c r="V562" s="612">
        <f t="shared" si="4"/>
        <v>0</v>
      </c>
      <c r="W562" s="620"/>
      <c r="X562" s="742"/>
      <c r="Y562" s="742"/>
      <c r="Z562" s="742"/>
      <c r="AA562" s="742"/>
      <c r="AB562" s="742"/>
      <c r="AC562" s="742"/>
      <c r="AD562" s="742"/>
      <c r="AE562" s="742"/>
      <c r="AF562" s="742"/>
      <c r="AG562" s="742"/>
      <c r="AH562" s="742"/>
      <c r="AI562" s="742"/>
      <c r="AJ562" s="742"/>
      <c r="AK562" s="742"/>
      <c r="AL562" s="742"/>
      <c r="AM562" s="742"/>
    </row>
    <row r="563" ht="13.5" customHeight="1">
      <c r="A563" s="604" t="b">
        <v>0</v>
      </c>
      <c r="B563" s="475"/>
      <c r="C563" s="475"/>
      <c r="D563" s="492"/>
      <c r="E563" s="492"/>
      <c r="F563" s="606"/>
      <c r="G563" s="617"/>
      <c r="H563" s="492"/>
      <c r="I563" s="492"/>
      <c r="J563" s="657"/>
      <c r="K563" s="618"/>
      <c r="L563" s="622"/>
      <c r="M563" s="613"/>
      <c r="N563" s="613"/>
      <c r="O563" s="610"/>
      <c r="P563" s="610"/>
      <c r="Q563" s="612">
        <f t="shared" si="1"/>
        <v>0</v>
      </c>
      <c r="R563" s="613"/>
      <c r="S563" s="612">
        <f t="shared" si="2"/>
        <v>0</v>
      </c>
      <c r="T563" s="612">
        <f t="shared" si="3"/>
        <v>0</v>
      </c>
      <c r="U563" s="613"/>
      <c r="V563" s="612">
        <f t="shared" si="4"/>
        <v>0</v>
      </c>
      <c r="W563" s="620"/>
      <c r="X563" s="742"/>
      <c r="Y563" s="742"/>
      <c r="Z563" s="742"/>
      <c r="AA563" s="742"/>
      <c r="AB563" s="742"/>
      <c r="AC563" s="742"/>
      <c r="AD563" s="742"/>
      <c r="AE563" s="742"/>
      <c r="AF563" s="742"/>
      <c r="AG563" s="742"/>
      <c r="AH563" s="742"/>
      <c r="AI563" s="742"/>
      <c r="AJ563" s="742"/>
      <c r="AK563" s="742"/>
      <c r="AL563" s="742"/>
      <c r="AM563" s="742"/>
    </row>
    <row r="564" ht="13.5" customHeight="1">
      <c r="A564" s="604" t="b">
        <v>0</v>
      </c>
      <c r="B564" s="475"/>
      <c r="C564" s="475"/>
      <c r="D564" s="492"/>
      <c r="E564" s="492"/>
      <c r="F564" s="606"/>
      <c r="G564" s="617"/>
      <c r="H564" s="492"/>
      <c r="I564" s="492"/>
      <c r="J564" s="657"/>
      <c r="K564" s="618"/>
      <c r="L564" s="622"/>
      <c r="M564" s="613"/>
      <c r="N564" s="613"/>
      <c r="O564" s="610"/>
      <c r="P564" s="610"/>
      <c r="Q564" s="612">
        <f t="shared" si="1"/>
        <v>0</v>
      </c>
      <c r="R564" s="613"/>
      <c r="S564" s="612">
        <f t="shared" si="2"/>
        <v>0</v>
      </c>
      <c r="T564" s="612">
        <f t="shared" si="3"/>
        <v>0</v>
      </c>
      <c r="U564" s="613"/>
      <c r="V564" s="612">
        <f t="shared" si="4"/>
        <v>0</v>
      </c>
      <c r="W564" s="620"/>
      <c r="X564" s="742"/>
      <c r="Y564" s="742"/>
      <c r="Z564" s="742"/>
      <c r="AA564" s="742"/>
      <c r="AB564" s="742"/>
      <c r="AC564" s="742"/>
      <c r="AD564" s="742"/>
      <c r="AE564" s="742"/>
      <c r="AF564" s="742"/>
      <c r="AG564" s="742"/>
      <c r="AH564" s="742"/>
      <c r="AI564" s="742"/>
      <c r="AJ564" s="742"/>
      <c r="AK564" s="742"/>
      <c r="AL564" s="742"/>
      <c r="AM564" s="742"/>
    </row>
    <row r="565" ht="13.5" customHeight="1">
      <c r="A565" s="604" t="b">
        <v>0</v>
      </c>
      <c r="B565" s="475"/>
      <c r="C565" s="475"/>
      <c r="D565" s="492"/>
      <c r="E565" s="492"/>
      <c r="F565" s="606"/>
      <c r="G565" s="617"/>
      <c r="H565" s="492"/>
      <c r="I565" s="492"/>
      <c r="J565" s="657"/>
      <c r="K565" s="618"/>
      <c r="L565" s="622"/>
      <c r="M565" s="613"/>
      <c r="N565" s="613"/>
      <c r="O565" s="610"/>
      <c r="P565" s="610"/>
      <c r="Q565" s="612">
        <f t="shared" si="1"/>
        <v>0</v>
      </c>
      <c r="R565" s="613"/>
      <c r="S565" s="612">
        <f t="shared" si="2"/>
        <v>0</v>
      </c>
      <c r="T565" s="612">
        <f t="shared" si="3"/>
        <v>0</v>
      </c>
      <c r="U565" s="613"/>
      <c r="V565" s="612">
        <f t="shared" si="4"/>
        <v>0</v>
      </c>
      <c r="W565" s="620"/>
      <c r="X565" s="742"/>
      <c r="Y565" s="742"/>
      <c r="Z565" s="742"/>
      <c r="AA565" s="742"/>
      <c r="AB565" s="742"/>
      <c r="AC565" s="742"/>
      <c r="AD565" s="742"/>
      <c r="AE565" s="742"/>
      <c r="AF565" s="742"/>
      <c r="AG565" s="742"/>
      <c r="AH565" s="742"/>
      <c r="AI565" s="742"/>
      <c r="AJ565" s="742"/>
      <c r="AK565" s="742"/>
      <c r="AL565" s="742"/>
      <c r="AM565" s="742"/>
    </row>
    <row r="566" ht="13.5" customHeight="1">
      <c r="A566" s="604" t="b">
        <v>0</v>
      </c>
      <c r="B566" s="475"/>
      <c r="C566" s="475"/>
      <c r="D566" s="492"/>
      <c r="E566" s="492"/>
      <c r="F566" s="606"/>
      <c r="G566" s="617"/>
      <c r="H566" s="492"/>
      <c r="I566" s="492"/>
      <c r="J566" s="657"/>
      <c r="K566" s="618"/>
      <c r="L566" s="622"/>
      <c r="M566" s="613"/>
      <c r="N566" s="613"/>
      <c r="O566" s="610"/>
      <c r="P566" s="610"/>
      <c r="Q566" s="612">
        <f t="shared" si="1"/>
        <v>0</v>
      </c>
      <c r="R566" s="613"/>
      <c r="S566" s="612">
        <f t="shared" si="2"/>
        <v>0</v>
      </c>
      <c r="T566" s="612">
        <f t="shared" si="3"/>
        <v>0</v>
      </c>
      <c r="U566" s="613"/>
      <c r="V566" s="612">
        <f t="shared" si="4"/>
        <v>0</v>
      </c>
      <c r="W566" s="620"/>
      <c r="X566" s="742"/>
      <c r="Y566" s="742"/>
      <c r="Z566" s="742"/>
      <c r="AA566" s="742"/>
      <c r="AB566" s="742"/>
      <c r="AC566" s="742"/>
      <c r="AD566" s="742"/>
      <c r="AE566" s="742"/>
      <c r="AF566" s="742"/>
      <c r="AG566" s="742"/>
      <c r="AH566" s="742"/>
      <c r="AI566" s="742"/>
      <c r="AJ566" s="742"/>
      <c r="AK566" s="742"/>
      <c r="AL566" s="742"/>
      <c r="AM566" s="742"/>
    </row>
    <row r="567" ht="13.5" customHeight="1">
      <c r="A567" s="604" t="b">
        <v>0</v>
      </c>
      <c r="B567" s="475"/>
      <c r="C567" s="475"/>
      <c r="D567" s="492"/>
      <c r="E567" s="492"/>
      <c r="F567" s="606"/>
      <c r="G567" s="617"/>
      <c r="H567" s="492"/>
      <c r="I567" s="492"/>
      <c r="J567" s="657"/>
      <c r="K567" s="618"/>
      <c r="L567" s="622"/>
      <c r="M567" s="613"/>
      <c r="N567" s="613"/>
      <c r="O567" s="610"/>
      <c r="P567" s="610"/>
      <c r="Q567" s="612">
        <f t="shared" si="1"/>
        <v>0</v>
      </c>
      <c r="R567" s="613"/>
      <c r="S567" s="612">
        <f t="shared" si="2"/>
        <v>0</v>
      </c>
      <c r="T567" s="612">
        <f t="shared" si="3"/>
        <v>0</v>
      </c>
      <c r="U567" s="613"/>
      <c r="V567" s="612">
        <f t="shared" si="4"/>
        <v>0</v>
      </c>
      <c r="W567" s="620"/>
      <c r="X567" s="742"/>
      <c r="Y567" s="742"/>
      <c r="Z567" s="742"/>
      <c r="AA567" s="742"/>
      <c r="AB567" s="742"/>
      <c r="AC567" s="742"/>
      <c r="AD567" s="742"/>
      <c r="AE567" s="742"/>
      <c r="AF567" s="742"/>
      <c r="AG567" s="742"/>
      <c r="AH567" s="742"/>
      <c r="AI567" s="742"/>
      <c r="AJ567" s="742"/>
      <c r="AK567" s="742"/>
      <c r="AL567" s="742"/>
      <c r="AM567" s="742"/>
    </row>
    <row r="568" ht="13.5" customHeight="1">
      <c r="A568" s="604" t="b">
        <v>0</v>
      </c>
      <c r="B568" s="475"/>
      <c r="C568" s="475"/>
      <c r="D568" s="492"/>
      <c r="E568" s="492"/>
      <c r="F568" s="606"/>
      <c r="G568" s="617"/>
      <c r="H568" s="492"/>
      <c r="I568" s="492"/>
      <c r="J568" s="657"/>
      <c r="K568" s="618"/>
      <c r="L568" s="622"/>
      <c r="M568" s="613"/>
      <c r="N568" s="613"/>
      <c r="O568" s="610"/>
      <c r="P568" s="610"/>
      <c r="Q568" s="612">
        <f t="shared" si="1"/>
        <v>0</v>
      </c>
      <c r="R568" s="613"/>
      <c r="S568" s="612">
        <f t="shared" si="2"/>
        <v>0</v>
      </c>
      <c r="T568" s="612">
        <f t="shared" si="3"/>
        <v>0</v>
      </c>
      <c r="U568" s="613"/>
      <c r="V568" s="612">
        <f t="shared" si="4"/>
        <v>0</v>
      </c>
      <c r="W568" s="620"/>
      <c r="X568" s="742"/>
      <c r="Y568" s="742"/>
      <c r="Z568" s="742"/>
      <c r="AA568" s="742"/>
      <c r="AB568" s="742"/>
      <c r="AC568" s="742"/>
      <c r="AD568" s="742"/>
      <c r="AE568" s="742"/>
      <c r="AF568" s="742"/>
      <c r="AG568" s="742"/>
      <c r="AH568" s="742"/>
      <c r="AI568" s="742"/>
      <c r="AJ568" s="742"/>
      <c r="AK568" s="742"/>
      <c r="AL568" s="742"/>
      <c r="AM568" s="742"/>
    </row>
    <row r="569" ht="13.5" customHeight="1">
      <c r="A569" s="604" t="b">
        <v>0</v>
      </c>
      <c r="B569" s="475"/>
      <c r="C569" s="475"/>
      <c r="D569" s="492"/>
      <c r="E569" s="492"/>
      <c r="F569" s="606"/>
      <c r="G569" s="617"/>
      <c r="H569" s="492"/>
      <c r="I569" s="492"/>
      <c r="J569" s="657"/>
      <c r="K569" s="618"/>
      <c r="L569" s="622"/>
      <c r="M569" s="613"/>
      <c r="N569" s="613"/>
      <c r="O569" s="610"/>
      <c r="P569" s="610"/>
      <c r="Q569" s="612">
        <f t="shared" si="1"/>
        <v>0</v>
      </c>
      <c r="R569" s="613"/>
      <c r="S569" s="612">
        <f t="shared" si="2"/>
        <v>0</v>
      </c>
      <c r="T569" s="612">
        <f t="shared" si="3"/>
        <v>0</v>
      </c>
      <c r="U569" s="613"/>
      <c r="V569" s="612">
        <f t="shared" si="4"/>
        <v>0</v>
      </c>
      <c r="W569" s="620"/>
      <c r="X569" s="742"/>
      <c r="Y569" s="742"/>
      <c r="Z569" s="742"/>
      <c r="AA569" s="742"/>
      <c r="AB569" s="742"/>
      <c r="AC569" s="742"/>
      <c r="AD569" s="742"/>
      <c r="AE569" s="742"/>
      <c r="AF569" s="742"/>
      <c r="AG569" s="742"/>
      <c r="AH569" s="742"/>
      <c r="AI569" s="742"/>
      <c r="AJ569" s="742"/>
      <c r="AK569" s="742"/>
      <c r="AL569" s="742"/>
      <c r="AM569" s="742"/>
    </row>
    <row r="570" ht="13.5" customHeight="1">
      <c r="A570" s="604" t="b">
        <v>0</v>
      </c>
      <c r="B570" s="475"/>
      <c r="C570" s="475"/>
      <c r="D570" s="492"/>
      <c r="E570" s="492"/>
      <c r="F570" s="606"/>
      <c r="G570" s="617"/>
      <c r="H570" s="492"/>
      <c r="I570" s="492"/>
      <c r="J570" s="657"/>
      <c r="K570" s="618"/>
      <c r="L570" s="622"/>
      <c r="M570" s="613"/>
      <c r="N570" s="613"/>
      <c r="O570" s="610"/>
      <c r="P570" s="610"/>
      <c r="Q570" s="612">
        <f t="shared" si="1"/>
        <v>0</v>
      </c>
      <c r="R570" s="613"/>
      <c r="S570" s="612">
        <f t="shared" si="2"/>
        <v>0</v>
      </c>
      <c r="T570" s="612">
        <f t="shared" si="3"/>
        <v>0</v>
      </c>
      <c r="U570" s="613"/>
      <c r="V570" s="612">
        <f t="shared" si="4"/>
        <v>0</v>
      </c>
      <c r="W570" s="620"/>
      <c r="X570" s="742"/>
      <c r="Y570" s="742"/>
      <c r="Z570" s="742"/>
      <c r="AA570" s="742"/>
      <c r="AB570" s="742"/>
      <c r="AC570" s="742"/>
      <c r="AD570" s="742"/>
      <c r="AE570" s="742"/>
      <c r="AF570" s="742"/>
      <c r="AG570" s="742"/>
      <c r="AH570" s="742"/>
      <c r="AI570" s="742"/>
      <c r="AJ570" s="742"/>
      <c r="AK570" s="742"/>
      <c r="AL570" s="742"/>
      <c r="AM570" s="742"/>
    </row>
    <row r="571" ht="13.5" customHeight="1">
      <c r="A571" s="604" t="b">
        <v>0</v>
      </c>
      <c r="B571" s="475"/>
      <c r="C571" s="475"/>
      <c r="D571" s="492"/>
      <c r="E571" s="492"/>
      <c r="F571" s="606"/>
      <c r="G571" s="617"/>
      <c r="H571" s="492"/>
      <c r="I571" s="492"/>
      <c r="J571" s="657"/>
      <c r="K571" s="618"/>
      <c r="L571" s="622"/>
      <c r="M571" s="613"/>
      <c r="N571" s="613"/>
      <c r="O571" s="610"/>
      <c r="P571" s="610"/>
      <c r="Q571" s="612">
        <f t="shared" si="1"/>
        <v>0</v>
      </c>
      <c r="R571" s="613"/>
      <c r="S571" s="612">
        <f t="shared" si="2"/>
        <v>0</v>
      </c>
      <c r="T571" s="612">
        <f t="shared" si="3"/>
        <v>0</v>
      </c>
      <c r="U571" s="613"/>
      <c r="V571" s="612">
        <f t="shared" si="4"/>
        <v>0</v>
      </c>
      <c r="W571" s="620"/>
      <c r="X571" s="742"/>
      <c r="Y571" s="742"/>
      <c r="Z571" s="742"/>
      <c r="AA571" s="742"/>
      <c r="AB571" s="742"/>
      <c r="AC571" s="742"/>
      <c r="AD571" s="742"/>
      <c r="AE571" s="742"/>
      <c r="AF571" s="742"/>
      <c r="AG571" s="742"/>
      <c r="AH571" s="742"/>
      <c r="AI571" s="742"/>
      <c r="AJ571" s="742"/>
      <c r="AK571" s="742"/>
      <c r="AL571" s="742"/>
      <c r="AM571" s="742"/>
    </row>
    <row r="572" ht="13.5" customHeight="1">
      <c r="A572" s="604" t="b">
        <v>0</v>
      </c>
      <c r="B572" s="475"/>
      <c r="C572" s="475"/>
      <c r="D572" s="492"/>
      <c r="E572" s="492"/>
      <c r="F572" s="606"/>
      <c r="G572" s="617"/>
      <c r="H572" s="492"/>
      <c r="I572" s="492"/>
      <c r="J572" s="657"/>
      <c r="K572" s="618"/>
      <c r="L572" s="622"/>
      <c r="M572" s="613"/>
      <c r="N572" s="613"/>
      <c r="O572" s="610"/>
      <c r="P572" s="610"/>
      <c r="Q572" s="612">
        <f t="shared" si="1"/>
        <v>0</v>
      </c>
      <c r="R572" s="613"/>
      <c r="S572" s="612">
        <f t="shared" si="2"/>
        <v>0</v>
      </c>
      <c r="T572" s="612">
        <f t="shared" si="3"/>
        <v>0</v>
      </c>
      <c r="U572" s="613"/>
      <c r="V572" s="612">
        <f t="shared" si="4"/>
        <v>0</v>
      </c>
      <c r="W572" s="620"/>
      <c r="X572" s="742"/>
      <c r="Y572" s="742"/>
      <c r="Z572" s="742"/>
      <c r="AA572" s="742"/>
      <c r="AB572" s="742"/>
      <c r="AC572" s="742"/>
      <c r="AD572" s="742"/>
      <c r="AE572" s="742"/>
      <c r="AF572" s="742"/>
      <c r="AG572" s="742"/>
      <c r="AH572" s="742"/>
      <c r="AI572" s="742"/>
      <c r="AJ572" s="742"/>
      <c r="AK572" s="742"/>
      <c r="AL572" s="742"/>
      <c r="AM572" s="742"/>
    </row>
    <row r="573" ht="13.5" customHeight="1">
      <c r="A573" s="604" t="b">
        <v>0</v>
      </c>
      <c r="B573" s="475"/>
      <c r="C573" s="475"/>
      <c r="D573" s="492"/>
      <c r="E573" s="492"/>
      <c r="F573" s="606"/>
      <c r="G573" s="617"/>
      <c r="H573" s="492"/>
      <c r="I573" s="492"/>
      <c r="J573" s="657"/>
      <c r="K573" s="618"/>
      <c r="L573" s="622"/>
      <c r="M573" s="613"/>
      <c r="N573" s="613"/>
      <c r="O573" s="610"/>
      <c r="P573" s="610"/>
      <c r="Q573" s="612">
        <f t="shared" si="1"/>
        <v>0</v>
      </c>
      <c r="R573" s="613"/>
      <c r="S573" s="612">
        <f t="shared" si="2"/>
        <v>0</v>
      </c>
      <c r="T573" s="612">
        <f t="shared" si="3"/>
        <v>0</v>
      </c>
      <c r="U573" s="613"/>
      <c r="V573" s="612">
        <f t="shared" si="4"/>
        <v>0</v>
      </c>
      <c r="W573" s="620"/>
      <c r="X573" s="742"/>
      <c r="Y573" s="742"/>
      <c r="Z573" s="742"/>
      <c r="AA573" s="742"/>
      <c r="AB573" s="742"/>
      <c r="AC573" s="742"/>
      <c r="AD573" s="742"/>
      <c r="AE573" s="742"/>
      <c r="AF573" s="742"/>
      <c r="AG573" s="742"/>
      <c r="AH573" s="742"/>
      <c r="AI573" s="742"/>
      <c r="AJ573" s="742"/>
      <c r="AK573" s="742"/>
      <c r="AL573" s="742"/>
      <c r="AM573" s="742"/>
    </row>
    <row r="574" ht="13.5" customHeight="1">
      <c r="A574" s="604" t="b">
        <v>0</v>
      </c>
      <c r="B574" s="475"/>
      <c r="C574" s="475"/>
      <c r="D574" s="492"/>
      <c r="E574" s="492"/>
      <c r="F574" s="606"/>
      <c r="G574" s="617"/>
      <c r="H574" s="492"/>
      <c r="I574" s="492"/>
      <c r="J574" s="657"/>
      <c r="K574" s="618"/>
      <c r="L574" s="622"/>
      <c r="M574" s="613"/>
      <c r="N574" s="613"/>
      <c r="O574" s="610"/>
      <c r="P574" s="610"/>
      <c r="Q574" s="612">
        <f t="shared" si="1"/>
        <v>0</v>
      </c>
      <c r="R574" s="613"/>
      <c r="S574" s="612">
        <f t="shared" si="2"/>
        <v>0</v>
      </c>
      <c r="T574" s="612">
        <f t="shared" si="3"/>
        <v>0</v>
      </c>
      <c r="U574" s="613"/>
      <c r="V574" s="612">
        <f t="shared" si="4"/>
        <v>0</v>
      </c>
      <c r="W574" s="620"/>
      <c r="X574" s="742"/>
      <c r="Y574" s="742"/>
      <c r="Z574" s="742"/>
      <c r="AA574" s="742"/>
      <c r="AB574" s="742"/>
      <c r="AC574" s="742"/>
      <c r="AD574" s="742"/>
      <c r="AE574" s="742"/>
      <c r="AF574" s="742"/>
      <c r="AG574" s="742"/>
      <c r="AH574" s="742"/>
      <c r="AI574" s="742"/>
      <c r="AJ574" s="742"/>
      <c r="AK574" s="742"/>
      <c r="AL574" s="742"/>
      <c r="AM574" s="742"/>
    </row>
    <row r="575" ht="13.5" customHeight="1">
      <c r="A575" s="604" t="b">
        <v>0</v>
      </c>
      <c r="B575" s="475"/>
      <c r="C575" s="475"/>
      <c r="D575" s="492"/>
      <c r="E575" s="492"/>
      <c r="F575" s="606"/>
      <c r="G575" s="617"/>
      <c r="H575" s="492"/>
      <c r="I575" s="492"/>
      <c r="J575" s="657"/>
      <c r="K575" s="618"/>
      <c r="L575" s="622"/>
      <c r="M575" s="613"/>
      <c r="N575" s="613"/>
      <c r="O575" s="610"/>
      <c r="P575" s="610"/>
      <c r="Q575" s="612">
        <f t="shared" si="1"/>
        <v>0</v>
      </c>
      <c r="R575" s="613"/>
      <c r="S575" s="612">
        <f t="shared" si="2"/>
        <v>0</v>
      </c>
      <c r="T575" s="612">
        <f t="shared" si="3"/>
        <v>0</v>
      </c>
      <c r="U575" s="613"/>
      <c r="V575" s="612">
        <f t="shared" si="4"/>
        <v>0</v>
      </c>
      <c r="W575" s="620"/>
      <c r="X575" s="742"/>
      <c r="Y575" s="742"/>
      <c r="Z575" s="742"/>
      <c r="AA575" s="742"/>
      <c r="AB575" s="742"/>
      <c r="AC575" s="742"/>
      <c r="AD575" s="742"/>
      <c r="AE575" s="742"/>
      <c r="AF575" s="742"/>
      <c r="AG575" s="742"/>
      <c r="AH575" s="742"/>
      <c r="AI575" s="742"/>
      <c r="AJ575" s="742"/>
      <c r="AK575" s="742"/>
      <c r="AL575" s="742"/>
      <c r="AM575" s="742"/>
    </row>
    <row r="576" ht="13.5" customHeight="1">
      <c r="A576" s="604" t="b">
        <v>0</v>
      </c>
      <c r="B576" s="475"/>
      <c r="C576" s="475"/>
      <c r="D576" s="492"/>
      <c r="E576" s="492"/>
      <c r="F576" s="606"/>
      <c r="G576" s="617"/>
      <c r="H576" s="492"/>
      <c r="I576" s="492"/>
      <c r="J576" s="657"/>
      <c r="K576" s="618"/>
      <c r="L576" s="622"/>
      <c r="M576" s="613"/>
      <c r="N576" s="613"/>
      <c r="O576" s="610"/>
      <c r="P576" s="610"/>
      <c r="Q576" s="612">
        <f t="shared" si="1"/>
        <v>0</v>
      </c>
      <c r="R576" s="613"/>
      <c r="S576" s="612">
        <f t="shared" si="2"/>
        <v>0</v>
      </c>
      <c r="T576" s="612">
        <f t="shared" si="3"/>
        <v>0</v>
      </c>
      <c r="U576" s="613"/>
      <c r="V576" s="612">
        <f t="shared" si="4"/>
        <v>0</v>
      </c>
      <c r="W576" s="620"/>
      <c r="X576" s="742"/>
      <c r="Y576" s="742"/>
      <c r="Z576" s="742"/>
      <c r="AA576" s="742"/>
      <c r="AB576" s="742"/>
      <c r="AC576" s="742"/>
      <c r="AD576" s="742"/>
      <c r="AE576" s="742"/>
      <c r="AF576" s="742"/>
      <c r="AG576" s="742"/>
      <c r="AH576" s="742"/>
      <c r="AI576" s="742"/>
      <c r="AJ576" s="742"/>
      <c r="AK576" s="742"/>
      <c r="AL576" s="742"/>
      <c r="AM576" s="742"/>
    </row>
    <row r="577" ht="13.5" customHeight="1">
      <c r="A577" s="604" t="b">
        <v>0</v>
      </c>
      <c r="B577" s="475"/>
      <c r="C577" s="475"/>
      <c r="D577" s="492"/>
      <c r="E577" s="492"/>
      <c r="F577" s="606"/>
      <c r="G577" s="617"/>
      <c r="H577" s="492"/>
      <c r="I577" s="492"/>
      <c r="J577" s="657"/>
      <c r="K577" s="618"/>
      <c r="L577" s="622"/>
      <c r="M577" s="613"/>
      <c r="N577" s="613"/>
      <c r="O577" s="610"/>
      <c r="P577" s="610"/>
      <c r="Q577" s="612">
        <f t="shared" si="1"/>
        <v>0</v>
      </c>
      <c r="R577" s="613"/>
      <c r="S577" s="612">
        <f t="shared" si="2"/>
        <v>0</v>
      </c>
      <c r="T577" s="612">
        <f t="shared" si="3"/>
        <v>0</v>
      </c>
      <c r="U577" s="613"/>
      <c r="V577" s="612">
        <f t="shared" si="4"/>
        <v>0</v>
      </c>
      <c r="W577" s="620"/>
      <c r="X577" s="742"/>
      <c r="Y577" s="742"/>
      <c r="Z577" s="742"/>
      <c r="AA577" s="742"/>
      <c r="AB577" s="742"/>
      <c r="AC577" s="742"/>
      <c r="AD577" s="742"/>
      <c r="AE577" s="742"/>
      <c r="AF577" s="742"/>
      <c r="AG577" s="742"/>
      <c r="AH577" s="742"/>
      <c r="AI577" s="742"/>
      <c r="AJ577" s="742"/>
      <c r="AK577" s="742"/>
      <c r="AL577" s="742"/>
      <c r="AM577" s="742"/>
    </row>
    <row r="578" ht="13.5" customHeight="1">
      <c r="A578" s="604" t="b">
        <v>0</v>
      </c>
      <c r="B578" s="475"/>
      <c r="C578" s="475"/>
      <c r="D578" s="492"/>
      <c r="E578" s="492"/>
      <c r="F578" s="606"/>
      <c r="G578" s="617"/>
      <c r="H578" s="492"/>
      <c r="I578" s="492"/>
      <c r="J578" s="657"/>
      <c r="K578" s="618"/>
      <c r="L578" s="622"/>
      <c r="M578" s="613"/>
      <c r="N578" s="613"/>
      <c r="O578" s="610"/>
      <c r="P578" s="610"/>
      <c r="Q578" s="612">
        <f t="shared" si="1"/>
        <v>0</v>
      </c>
      <c r="R578" s="613"/>
      <c r="S578" s="612">
        <f t="shared" si="2"/>
        <v>0</v>
      </c>
      <c r="T578" s="612">
        <f t="shared" si="3"/>
        <v>0</v>
      </c>
      <c r="U578" s="613"/>
      <c r="V578" s="612">
        <f t="shared" si="4"/>
        <v>0</v>
      </c>
      <c r="W578" s="620"/>
      <c r="X578" s="742"/>
      <c r="Y578" s="742"/>
      <c r="Z578" s="742"/>
      <c r="AA578" s="742"/>
      <c r="AB578" s="742"/>
      <c r="AC578" s="742"/>
      <c r="AD578" s="742"/>
      <c r="AE578" s="742"/>
      <c r="AF578" s="742"/>
      <c r="AG578" s="742"/>
      <c r="AH578" s="742"/>
      <c r="AI578" s="742"/>
      <c r="AJ578" s="742"/>
      <c r="AK578" s="742"/>
      <c r="AL578" s="742"/>
      <c r="AM578" s="742"/>
    </row>
    <row r="579" ht="13.5" customHeight="1">
      <c r="A579" s="604" t="b">
        <v>0</v>
      </c>
      <c r="B579" s="475"/>
      <c r="C579" s="475"/>
      <c r="D579" s="492"/>
      <c r="E579" s="492"/>
      <c r="F579" s="606"/>
      <c r="G579" s="617"/>
      <c r="H579" s="492"/>
      <c r="I579" s="492"/>
      <c r="J579" s="657"/>
      <c r="K579" s="618"/>
      <c r="L579" s="622"/>
      <c r="M579" s="613"/>
      <c r="N579" s="613"/>
      <c r="O579" s="610"/>
      <c r="P579" s="610"/>
      <c r="Q579" s="612">
        <f t="shared" si="1"/>
        <v>0</v>
      </c>
      <c r="R579" s="613"/>
      <c r="S579" s="612">
        <f t="shared" si="2"/>
        <v>0</v>
      </c>
      <c r="T579" s="612">
        <f t="shared" si="3"/>
        <v>0</v>
      </c>
      <c r="U579" s="613"/>
      <c r="V579" s="612">
        <f t="shared" si="4"/>
        <v>0</v>
      </c>
      <c r="W579" s="620"/>
      <c r="X579" s="742"/>
      <c r="Y579" s="742"/>
      <c r="Z579" s="742"/>
      <c r="AA579" s="742"/>
      <c r="AB579" s="742"/>
      <c r="AC579" s="742"/>
      <c r="AD579" s="742"/>
      <c r="AE579" s="742"/>
      <c r="AF579" s="742"/>
      <c r="AG579" s="742"/>
      <c r="AH579" s="742"/>
      <c r="AI579" s="742"/>
      <c r="AJ579" s="742"/>
      <c r="AK579" s="742"/>
      <c r="AL579" s="742"/>
      <c r="AM579" s="742"/>
    </row>
    <row r="580" ht="13.5" customHeight="1">
      <c r="A580" s="604" t="b">
        <v>0</v>
      </c>
      <c r="B580" s="475"/>
      <c r="C580" s="475"/>
      <c r="D580" s="492"/>
      <c r="E580" s="492"/>
      <c r="F580" s="606"/>
      <c r="G580" s="617"/>
      <c r="H580" s="492"/>
      <c r="I580" s="492"/>
      <c r="J580" s="657"/>
      <c r="K580" s="618"/>
      <c r="L580" s="622"/>
      <c r="M580" s="613"/>
      <c r="N580" s="613"/>
      <c r="O580" s="610"/>
      <c r="P580" s="610"/>
      <c r="Q580" s="612">
        <f t="shared" si="1"/>
        <v>0</v>
      </c>
      <c r="R580" s="613"/>
      <c r="S580" s="612">
        <f t="shared" si="2"/>
        <v>0</v>
      </c>
      <c r="T580" s="612">
        <f t="shared" si="3"/>
        <v>0</v>
      </c>
      <c r="U580" s="613"/>
      <c r="V580" s="612">
        <f t="shared" si="4"/>
        <v>0</v>
      </c>
      <c r="W580" s="620"/>
      <c r="X580" s="742"/>
      <c r="Y580" s="742"/>
      <c r="Z580" s="742"/>
      <c r="AA580" s="742"/>
      <c r="AB580" s="742"/>
      <c r="AC580" s="742"/>
      <c r="AD580" s="742"/>
      <c r="AE580" s="742"/>
      <c r="AF580" s="742"/>
      <c r="AG580" s="742"/>
      <c r="AH580" s="742"/>
      <c r="AI580" s="742"/>
      <c r="AJ580" s="742"/>
      <c r="AK580" s="742"/>
      <c r="AL580" s="742"/>
      <c r="AM580" s="742"/>
    </row>
    <row r="581" ht="13.5" customHeight="1">
      <c r="A581" s="604" t="b">
        <v>0</v>
      </c>
      <c r="B581" s="475"/>
      <c r="C581" s="475"/>
      <c r="D581" s="492"/>
      <c r="E581" s="492"/>
      <c r="F581" s="606"/>
      <c r="G581" s="617"/>
      <c r="H581" s="492"/>
      <c r="I581" s="492"/>
      <c r="J581" s="657"/>
      <c r="K581" s="618"/>
      <c r="L581" s="622"/>
      <c r="M581" s="613"/>
      <c r="N581" s="613"/>
      <c r="O581" s="610"/>
      <c r="P581" s="610"/>
      <c r="Q581" s="612">
        <f t="shared" si="1"/>
        <v>0</v>
      </c>
      <c r="R581" s="613"/>
      <c r="S581" s="612">
        <f t="shared" si="2"/>
        <v>0</v>
      </c>
      <c r="T581" s="612">
        <f t="shared" si="3"/>
        <v>0</v>
      </c>
      <c r="U581" s="613"/>
      <c r="V581" s="612">
        <f t="shared" si="4"/>
        <v>0</v>
      </c>
      <c r="W581" s="620"/>
      <c r="X581" s="742"/>
      <c r="Y581" s="742"/>
      <c r="Z581" s="742"/>
      <c r="AA581" s="742"/>
      <c r="AB581" s="742"/>
      <c r="AC581" s="742"/>
      <c r="AD581" s="742"/>
      <c r="AE581" s="742"/>
      <c r="AF581" s="742"/>
      <c r="AG581" s="742"/>
      <c r="AH581" s="742"/>
      <c r="AI581" s="742"/>
      <c r="AJ581" s="742"/>
      <c r="AK581" s="742"/>
      <c r="AL581" s="742"/>
      <c r="AM581" s="742"/>
    </row>
    <row r="582" ht="13.5" customHeight="1">
      <c r="A582" s="604" t="b">
        <v>0</v>
      </c>
      <c r="B582" s="475"/>
      <c r="C582" s="475"/>
      <c r="D582" s="492"/>
      <c r="E582" s="492"/>
      <c r="F582" s="606"/>
      <c r="G582" s="617"/>
      <c r="H582" s="492"/>
      <c r="I582" s="492"/>
      <c r="J582" s="657"/>
      <c r="K582" s="618"/>
      <c r="L582" s="622"/>
      <c r="M582" s="613"/>
      <c r="N582" s="613"/>
      <c r="O582" s="610"/>
      <c r="P582" s="610"/>
      <c r="Q582" s="612">
        <f t="shared" si="1"/>
        <v>0</v>
      </c>
      <c r="R582" s="613"/>
      <c r="S582" s="612">
        <f t="shared" si="2"/>
        <v>0</v>
      </c>
      <c r="T582" s="612">
        <f t="shared" si="3"/>
        <v>0</v>
      </c>
      <c r="U582" s="613"/>
      <c r="V582" s="612">
        <f t="shared" si="4"/>
        <v>0</v>
      </c>
      <c r="W582" s="620"/>
      <c r="X582" s="742"/>
      <c r="Y582" s="742"/>
      <c r="Z582" s="742"/>
      <c r="AA582" s="742"/>
      <c r="AB582" s="742"/>
      <c r="AC582" s="742"/>
      <c r="AD582" s="742"/>
      <c r="AE582" s="742"/>
      <c r="AF582" s="742"/>
      <c r="AG582" s="742"/>
      <c r="AH582" s="742"/>
      <c r="AI582" s="742"/>
      <c r="AJ582" s="742"/>
      <c r="AK582" s="742"/>
      <c r="AL582" s="742"/>
      <c r="AM582" s="742"/>
    </row>
    <row r="583" ht="13.5" customHeight="1">
      <c r="A583" s="604" t="b">
        <v>0</v>
      </c>
      <c r="B583" s="475"/>
      <c r="C583" s="475"/>
      <c r="D583" s="492"/>
      <c r="E583" s="492"/>
      <c r="F583" s="606"/>
      <c r="G583" s="617"/>
      <c r="H583" s="492"/>
      <c r="I583" s="492"/>
      <c r="J583" s="657"/>
      <c r="K583" s="618"/>
      <c r="L583" s="622"/>
      <c r="M583" s="613"/>
      <c r="N583" s="613"/>
      <c r="O583" s="610"/>
      <c r="P583" s="610"/>
      <c r="Q583" s="612">
        <f t="shared" si="1"/>
        <v>0</v>
      </c>
      <c r="R583" s="613"/>
      <c r="S583" s="612">
        <f t="shared" si="2"/>
        <v>0</v>
      </c>
      <c r="T583" s="612">
        <f t="shared" si="3"/>
        <v>0</v>
      </c>
      <c r="U583" s="613"/>
      <c r="V583" s="612">
        <f t="shared" si="4"/>
        <v>0</v>
      </c>
      <c r="W583" s="620"/>
      <c r="X583" s="742"/>
      <c r="Y583" s="742"/>
      <c r="Z583" s="742"/>
      <c r="AA583" s="742"/>
      <c r="AB583" s="742"/>
      <c r="AC583" s="742"/>
      <c r="AD583" s="742"/>
      <c r="AE583" s="742"/>
      <c r="AF583" s="742"/>
      <c r="AG583" s="742"/>
      <c r="AH583" s="742"/>
      <c r="AI583" s="742"/>
      <c r="AJ583" s="742"/>
      <c r="AK583" s="742"/>
      <c r="AL583" s="742"/>
      <c r="AM583" s="742"/>
    </row>
    <row r="584" ht="13.5" customHeight="1">
      <c r="A584" s="604" t="b">
        <v>0</v>
      </c>
      <c r="B584" s="475"/>
      <c r="C584" s="475"/>
      <c r="D584" s="492"/>
      <c r="E584" s="492"/>
      <c r="F584" s="606"/>
      <c r="G584" s="617"/>
      <c r="H584" s="492"/>
      <c r="I584" s="492"/>
      <c r="J584" s="657"/>
      <c r="K584" s="618"/>
      <c r="L584" s="622"/>
      <c r="M584" s="613"/>
      <c r="N584" s="613"/>
      <c r="O584" s="610"/>
      <c r="P584" s="610"/>
      <c r="Q584" s="612">
        <f t="shared" si="1"/>
        <v>0</v>
      </c>
      <c r="R584" s="613"/>
      <c r="S584" s="612">
        <f t="shared" si="2"/>
        <v>0</v>
      </c>
      <c r="T584" s="612">
        <f t="shared" si="3"/>
        <v>0</v>
      </c>
      <c r="U584" s="613"/>
      <c r="V584" s="612">
        <f t="shared" si="4"/>
        <v>0</v>
      </c>
      <c r="W584" s="620"/>
      <c r="X584" s="742"/>
      <c r="Y584" s="742"/>
      <c r="Z584" s="742"/>
      <c r="AA584" s="742"/>
      <c r="AB584" s="742"/>
      <c r="AC584" s="742"/>
      <c r="AD584" s="742"/>
      <c r="AE584" s="742"/>
      <c r="AF584" s="742"/>
      <c r="AG584" s="742"/>
      <c r="AH584" s="742"/>
      <c r="AI584" s="742"/>
      <c r="AJ584" s="742"/>
      <c r="AK584" s="742"/>
      <c r="AL584" s="742"/>
      <c r="AM584" s="742"/>
    </row>
    <row r="585" ht="13.5" customHeight="1">
      <c r="A585" s="604" t="b">
        <v>0</v>
      </c>
      <c r="B585" s="475"/>
      <c r="C585" s="475"/>
      <c r="D585" s="492"/>
      <c r="E585" s="492"/>
      <c r="F585" s="606"/>
      <c r="G585" s="617"/>
      <c r="H585" s="492"/>
      <c r="I585" s="492"/>
      <c r="J585" s="657"/>
      <c r="K585" s="618"/>
      <c r="L585" s="622"/>
      <c r="M585" s="613"/>
      <c r="N585" s="613"/>
      <c r="O585" s="610"/>
      <c r="P585" s="610"/>
      <c r="Q585" s="612">
        <f t="shared" si="1"/>
        <v>0</v>
      </c>
      <c r="R585" s="613"/>
      <c r="S585" s="612">
        <f t="shared" si="2"/>
        <v>0</v>
      </c>
      <c r="T585" s="612">
        <f t="shared" si="3"/>
        <v>0</v>
      </c>
      <c r="U585" s="613"/>
      <c r="V585" s="612">
        <f t="shared" si="4"/>
        <v>0</v>
      </c>
      <c r="W585" s="620"/>
      <c r="X585" s="742"/>
      <c r="Y585" s="742"/>
      <c r="Z585" s="742"/>
      <c r="AA585" s="742"/>
      <c r="AB585" s="742"/>
      <c r="AC585" s="742"/>
      <c r="AD585" s="742"/>
      <c r="AE585" s="742"/>
      <c r="AF585" s="742"/>
      <c r="AG585" s="742"/>
      <c r="AH585" s="742"/>
      <c r="AI585" s="742"/>
      <c r="AJ585" s="742"/>
      <c r="AK585" s="742"/>
      <c r="AL585" s="742"/>
      <c r="AM585" s="742"/>
    </row>
    <row r="586" ht="13.5" customHeight="1">
      <c r="A586" s="604" t="b">
        <v>0</v>
      </c>
      <c r="B586" s="475"/>
      <c r="C586" s="475"/>
      <c r="D586" s="492"/>
      <c r="E586" s="492"/>
      <c r="F586" s="606"/>
      <c r="G586" s="617"/>
      <c r="H586" s="492"/>
      <c r="I586" s="492"/>
      <c r="J586" s="657"/>
      <c r="K586" s="618"/>
      <c r="L586" s="622"/>
      <c r="M586" s="613"/>
      <c r="N586" s="613"/>
      <c r="O586" s="610"/>
      <c r="P586" s="610"/>
      <c r="Q586" s="612">
        <f t="shared" si="1"/>
        <v>0</v>
      </c>
      <c r="R586" s="613"/>
      <c r="S586" s="612">
        <f t="shared" si="2"/>
        <v>0</v>
      </c>
      <c r="T586" s="612">
        <f t="shared" si="3"/>
        <v>0</v>
      </c>
      <c r="U586" s="613"/>
      <c r="V586" s="612">
        <f t="shared" si="4"/>
        <v>0</v>
      </c>
      <c r="W586" s="620"/>
      <c r="X586" s="742"/>
      <c r="Y586" s="742"/>
      <c r="Z586" s="742"/>
      <c r="AA586" s="742"/>
      <c r="AB586" s="742"/>
      <c r="AC586" s="742"/>
      <c r="AD586" s="742"/>
      <c r="AE586" s="742"/>
      <c r="AF586" s="742"/>
      <c r="AG586" s="742"/>
      <c r="AH586" s="742"/>
      <c r="AI586" s="742"/>
      <c r="AJ586" s="742"/>
      <c r="AK586" s="742"/>
      <c r="AL586" s="742"/>
      <c r="AM586" s="742"/>
    </row>
    <row r="587" ht="13.5" customHeight="1">
      <c r="A587" s="604" t="b">
        <v>0</v>
      </c>
      <c r="B587" s="475"/>
      <c r="C587" s="475"/>
      <c r="D587" s="492"/>
      <c r="E587" s="492"/>
      <c r="F587" s="606"/>
      <c r="G587" s="617"/>
      <c r="H587" s="492"/>
      <c r="I587" s="492"/>
      <c r="J587" s="657"/>
      <c r="K587" s="618"/>
      <c r="L587" s="622"/>
      <c r="M587" s="613"/>
      <c r="N587" s="613"/>
      <c r="O587" s="610"/>
      <c r="P587" s="610"/>
      <c r="Q587" s="612">
        <f t="shared" si="1"/>
        <v>0</v>
      </c>
      <c r="R587" s="613"/>
      <c r="S587" s="612">
        <f t="shared" si="2"/>
        <v>0</v>
      </c>
      <c r="T587" s="612">
        <f t="shared" si="3"/>
        <v>0</v>
      </c>
      <c r="U587" s="613"/>
      <c r="V587" s="612">
        <f t="shared" si="4"/>
        <v>0</v>
      </c>
      <c r="W587" s="620"/>
      <c r="X587" s="742"/>
      <c r="Y587" s="742"/>
      <c r="Z587" s="742"/>
      <c r="AA587" s="742"/>
      <c r="AB587" s="742"/>
      <c r="AC587" s="742"/>
      <c r="AD587" s="742"/>
      <c r="AE587" s="742"/>
      <c r="AF587" s="742"/>
      <c r="AG587" s="742"/>
      <c r="AH587" s="742"/>
      <c r="AI587" s="742"/>
      <c r="AJ587" s="742"/>
      <c r="AK587" s="742"/>
      <c r="AL587" s="742"/>
      <c r="AM587" s="742"/>
    </row>
    <row r="588" ht="13.5" customHeight="1">
      <c r="A588" s="604" t="b">
        <v>0</v>
      </c>
      <c r="B588" s="475"/>
      <c r="C588" s="475"/>
      <c r="D588" s="492"/>
      <c r="E588" s="492"/>
      <c r="F588" s="606"/>
      <c r="G588" s="617"/>
      <c r="H588" s="492"/>
      <c r="I588" s="492"/>
      <c r="J588" s="657"/>
      <c r="K588" s="618"/>
      <c r="L588" s="622"/>
      <c r="M588" s="613"/>
      <c r="N588" s="613"/>
      <c r="O588" s="610"/>
      <c r="P588" s="610"/>
      <c r="Q588" s="612">
        <f t="shared" si="1"/>
        <v>0</v>
      </c>
      <c r="R588" s="613"/>
      <c r="S588" s="612">
        <f t="shared" si="2"/>
        <v>0</v>
      </c>
      <c r="T588" s="612">
        <f t="shared" si="3"/>
        <v>0</v>
      </c>
      <c r="U588" s="613"/>
      <c r="V588" s="612">
        <f t="shared" si="4"/>
        <v>0</v>
      </c>
      <c r="W588" s="620"/>
      <c r="X588" s="742"/>
      <c r="Y588" s="742"/>
      <c r="Z588" s="742"/>
      <c r="AA588" s="742"/>
      <c r="AB588" s="742"/>
      <c r="AC588" s="742"/>
      <c r="AD588" s="742"/>
      <c r="AE588" s="742"/>
      <c r="AF588" s="742"/>
      <c r="AG588" s="742"/>
      <c r="AH588" s="742"/>
      <c r="AI588" s="742"/>
      <c r="AJ588" s="742"/>
      <c r="AK588" s="742"/>
      <c r="AL588" s="742"/>
      <c r="AM588" s="742"/>
    </row>
    <row r="589" ht="13.5" customHeight="1">
      <c r="A589" s="604" t="b">
        <v>0</v>
      </c>
      <c r="B589" s="475"/>
      <c r="C589" s="475"/>
      <c r="D589" s="492"/>
      <c r="E589" s="492"/>
      <c r="F589" s="606"/>
      <c r="G589" s="617"/>
      <c r="H589" s="492"/>
      <c r="I589" s="492"/>
      <c r="J589" s="657"/>
      <c r="K589" s="618"/>
      <c r="L589" s="622"/>
      <c r="M589" s="613"/>
      <c r="N589" s="613"/>
      <c r="O589" s="610"/>
      <c r="P589" s="610"/>
      <c r="Q589" s="612">
        <f t="shared" si="1"/>
        <v>0</v>
      </c>
      <c r="R589" s="613"/>
      <c r="S589" s="612">
        <f t="shared" si="2"/>
        <v>0</v>
      </c>
      <c r="T589" s="612">
        <f t="shared" si="3"/>
        <v>0</v>
      </c>
      <c r="U589" s="613"/>
      <c r="V589" s="612">
        <f t="shared" si="4"/>
        <v>0</v>
      </c>
      <c r="W589" s="620"/>
      <c r="X589" s="742"/>
      <c r="Y589" s="742"/>
      <c r="Z589" s="742"/>
      <c r="AA589" s="742"/>
      <c r="AB589" s="742"/>
      <c r="AC589" s="742"/>
      <c r="AD589" s="742"/>
      <c r="AE589" s="742"/>
      <c r="AF589" s="742"/>
      <c r="AG589" s="742"/>
      <c r="AH589" s="742"/>
      <c r="AI589" s="742"/>
      <c r="AJ589" s="742"/>
      <c r="AK589" s="742"/>
      <c r="AL589" s="742"/>
      <c r="AM589" s="742"/>
    </row>
    <row r="590" ht="13.5" customHeight="1">
      <c r="A590" s="604" t="b">
        <v>0</v>
      </c>
      <c r="B590" s="475"/>
      <c r="C590" s="475"/>
      <c r="D590" s="492"/>
      <c r="E590" s="492"/>
      <c r="F590" s="606"/>
      <c r="G590" s="617"/>
      <c r="H590" s="492"/>
      <c r="I590" s="492"/>
      <c r="J590" s="657"/>
      <c r="K590" s="618"/>
      <c r="L590" s="622"/>
      <c r="M590" s="613"/>
      <c r="N590" s="613"/>
      <c r="O590" s="610"/>
      <c r="P590" s="610"/>
      <c r="Q590" s="612">
        <f t="shared" si="1"/>
        <v>0</v>
      </c>
      <c r="R590" s="613"/>
      <c r="S590" s="612">
        <f t="shared" si="2"/>
        <v>0</v>
      </c>
      <c r="T590" s="612">
        <f t="shared" si="3"/>
        <v>0</v>
      </c>
      <c r="U590" s="613"/>
      <c r="V590" s="612">
        <f t="shared" si="4"/>
        <v>0</v>
      </c>
      <c r="W590" s="620"/>
      <c r="X590" s="742"/>
      <c r="Y590" s="742"/>
      <c r="Z590" s="742"/>
      <c r="AA590" s="742"/>
      <c r="AB590" s="742"/>
      <c r="AC590" s="742"/>
      <c r="AD590" s="742"/>
      <c r="AE590" s="742"/>
      <c r="AF590" s="742"/>
      <c r="AG590" s="742"/>
      <c r="AH590" s="742"/>
      <c r="AI590" s="742"/>
      <c r="AJ590" s="742"/>
      <c r="AK590" s="742"/>
      <c r="AL590" s="742"/>
      <c r="AM590" s="742"/>
    </row>
    <row r="591" ht="13.5" customHeight="1">
      <c r="A591" s="604" t="b">
        <v>0</v>
      </c>
      <c r="B591" s="475"/>
      <c r="C591" s="475"/>
      <c r="D591" s="492"/>
      <c r="E591" s="492"/>
      <c r="F591" s="606"/>
      <c r="G591" s="617"/>
      <c r="H591" s="492"/>
      <c r="I591" s="492"/>
      <c r="J591" s="657"/>
      <c r="K591" s="618"/>
      <c r="L591" s="622"/>
      <c r="M591" s="613"/>
      <c r="N591" s="613"/>
      <c r="O591" s="610"/>
      <c r="P591" s="610"/>
      <c r="Q591" s="612">
        <f t="shared" si="1"/>
        <v>0</v>
      </c>
      <c r="R591" s="613"/>
      <c r="S591" s="612">
        <f t="shared" si="2"/>
        <v>0</v>
      </c>
      <c r="T591" s="612">
        <f t="shared" si="3"/>
        <v>0</v>
      </c>
      <c r="U591" s="613"/>
      <c r="V591" s="612">
        <f t="shared" si="4"/>
        <v>0</v>
      </c>
      <c r="W591" s="620"/>
      <c r="X591" s="742"/>
      <c r="Y591" s="742"/>
      <c r="Z591" s="742"/>
      <c r="AA591" s="742"/>
      <c r="AB591" s="742"/>
      <c r="AC591" s="742"/>
      <c r="AD591" s="742"/>
      <c r="AE591" s="742"/>
      <c r="AF591" s="742"/>
      <c r="AG591" s="742"/>
      <c r="AH591" s="742"/>
      <c r="AI591" s="742"/>
      <c r="AJ591" s="742"/>
      <c r="AK591" s="742"/>
      <c r="AL591" s="742"/>
      <c r="AM591" s="742"/>
    </row>
    <row r="592" ht="13.5" customHeight="1">
      <c r="A592" s="604" t="b">
        <v>0</v>
      </c>
      <c r="B592" s="475"/>
      <c r="C592" s="475"/>
      <c r="D592" s="492"/>
      <c r="E592" s="492"/>
      <c r="F592" s="606"/>
      <c r="G592" s="617"/>
      <c r="H592" s="492"/>
      <c r="I592" s="492"/>
      <c r="J592" s="657"/>
      <c r="K592" s="618"/>
      <c r="L592" s="622"/>
      <c r="M592" s="613"/>
      <c r="N592" s="613"/>
      <c r="O592" s="610"/>
      <c r="P592" s="610"/>
      <c r="Q592" s="612">
        <f t="shared" si="1"/>
        <v>0</v>
      </c>
      <c r="R592" s="613"/>
      <c r="S592" s="612">
        <f t="shared" si="2"/>
        <v>0</v>
      </c>
      <c r="T592" s="612">
        <f t="shared" si="3"/>
        <v>0</v>
      </c>
      <c r="U592" s="613"/>
      <c r="V592" s="612">
        <f t="shared" si="4"/>
        <v>0</v>
      </c>
      <c r="W592" s="620"/>
      <c r="X592" s="742"/>
      <c r="Y592" s="742"/>
      <c r="Z592" s="742"/>
      <c r="AA592" s="742"/>
      <c r="AB592" s="742"/>
      <c r="AC592" s="742"/>
      <c r="AD592" s="742"/>
      <c r="AE592" s="742"/>
      <c r="AF592" s="742"/>
      <c r="AG592" s="742"/>
      <c r="AH592" s="742"/>
      <c r="AI592" s="742"/>
      <c r="AJ592" s="742"/>
      <c r="AK592" s="742"/>
      <c r="AL592" s="742"/>
      <c r="AM592" s="742"/>
    </row>
    <row r="593" ht="13.5" customHeight="1">
      <c r="A593" s="604" t="b">
        <v>0</v>
      </c>
      <c r="B593" s="475"/>
      <c r="C593" s="475"/>
      <c r="D593" s="492"/>
      <c r="E593" s="492"/>
      <c r="F593" s="606"/>
      <c r="G593" s="617"/>
      <c r="H593" s="492"/>
      <c r="I593" s="492"/>
      <c r="J593" s="657"/>
      <c r="K593" s="618"/>
      <c r="L593" s="622"/>
      <c r="M593" s="613"/>
      <c r="N593" s="613"/>
      <c r="O593" s="610"/>
      <c r="P593" s="610"/>
      <c r="Q593" s="612">
        <f t="shared" si="1"/>
        <v>0</v>
      </c>
      <c r="R593" s="613"/>
      <c r="S593" s="612">
        <f t="shared" si="2"/>
        <v>0</v>
      </c>
      <c r="T593" s="612">
        <f t="shared" si="3"/>
        <v>0</v>
      </c>
      <c r="U593" s="613"/>
      <c r="V593" s="612">
        <f t="shared" si="4"/>
        <v>0</v>
      </c>
      <c r="W593" s="620"/>
      <c r="X593" s="742"/>
      <c r="Y593" s="742"/>
      <c r="Z593" s="742"/>
      <c r="AA593" s="742"/>
      <c r="AB593" s="742"/>
      <c r="AC593" s="742"/>
      <c r="AD593" s="742"/>
      <c r="AE593" s="742"/>
      <c r="AF593" s="742"/>
      <c r="AG593" s="742"/>
      <c r="AH593" s="742"/>
      <c r="AI593" s="742"/>
      <c r="AJ593" s="742"/>
      <c r="AK593" s="742"/>
      <c r="AL593" s="742"/>
      <c r="AM593" s="742"/>
    </row>
    <row r="594" ht="13.5" customHeight="1">
      <c r="A594" s="604" t="b">
        <v>0</v>
      </c>
      <c r="B594" s="475"/>
      <c r="C594" s="475"/>
      <c r="D594" s="492"/>
      <c r="E594" s="492"/>
      <c r="F594" s="606"/>
      <c r="G594" s="617"/>
      <c r="H594" s="492"/>
      <c r="I594" s="492"/>
      <c r="J594" s="657"/>
      <c r="K594" s="618"/>
      <c r="L594" s="622"/>
      <c r="M594" s="613"/>
      <c r="N594" s="613"/>
      <c r="O594" s="610"/>
      <c r="P594" s="610"/>
      <c r="Q594" s="612">
        <f t="shared" si="1"/>
        <v>0</v>
      </c>
      <c r="R594" s="613"/>
      <c r="S594" s="612">
        <f t="shared" si="2"/>
        <v>0</v>
      </c>
      <c r="T594" s="612">
        <f t="shared" si="3"/>
        <v>0</v>
      </c>
      <c r="U594" s="613"/>
      <c r="V594" s="612">
        <f t="shared" si="4"/>
        <v>0</v>
      </c>
      <c r="W594" s="620"/>
      <c r="X594" s="742"/>
      <c r="Y594" s="742"/>
      <c r="Z594" s="742"/>
      <c r="AA594" s="742"/>
      <c r="AB594" s="742"/>
      <c r="AC594" s="742"/>
      <c r="AD594" s="742"/>
      <c r="AE594" s="742"/>
      <c r="AF594" s="742"/>
      <c r="AG594" s="742"/>
      <c r="AH594" s="742"/>
      <c r="AI594" s="742"/>
      <c r="AJ594" s="742"/>
      <c r="AK594" s="742"/>
      <c r="AL594" s="742"/>
      <c r="AM594" s="742"/>
    </row>
    <row r="595" ht="13.5" customHeight="1">
      <c r="A595" s="604" t="b">
        <v>0</v>
      </c>
      <c r="B595" s="475"/>
      <c r="C595" s="475"/>
      <c r="D595" s="492"/>
      <c r="E595" s="492"/>
      <c r="F595" s="606"/>
      <c r="G595" s="617"/>
      <c r="H595" s="492"/>
      <c r="I595" s="492"/>
      <c r="J595" s="657"/>
      <c r="K595" s="618"/>
      <c r="L595" s="622"/>
      <c r="M595" s="613"/>
      <c r="N595" s="613"/>
      <c r="O595" s="610"/>
      <c r="P595" s="610"/>
      <c r="Q595" s="612">
        <f t="shared" si="1"/>
        <v>0</v>
      </c>
      <c r="R595" s="613"/>
      <c r="S595" s="612">
        <f t="shared" si="2"/>
        <v>0</v>
      </c>
      <c r="T595" s="612">
        <f t="shared" si="3"/>
        <v>0</v>
      </c>
      <c r="U595" s="613"/>
      <c r="V595" s="612">
        <f t="shared" si="4"/>
        <v>0</v>
      </c>
      <c r="W595" s="620"/>
      <c r="X595" s="742"/>
      <c r="Y595" s="742"/>
      <c r="Z595" s="742"/>
      <c r="AA595" s="742"/>
      <c r="AB595" s="742"/>
      <c r="AC595" s="742"/>
      <c r="AD595" s="742"/>
      <c r="AE595" s="742"/>
      <c r="AF595" s="742"/>
      <c r="AG595" s="742"/>
      <c r="AH595" s="742"/>
      <c r="AI595" s="742"/>
      <c r="AJ595" s="742"/>
      <c r="AK595" s="742"/>
      <c r="AL595" s="742"/>
      <c r="AM595" s="742"/>
    </row>
    <row r="596" ht="13.5" customHeight="1">
      <c r="A596" s="604" t="b">
        <v>0</v>
      </c>
      <c r="B596" s="475"/>
      <c r="C596" s="475"/>
      <c r="D596" s="492"/>
      <c r="E596" s="492"/>
      <c r="F596" s="606"/>
      <c r="G596" s="617"/>
      <c r="H596" s="492"/>
      <c r="I596" s="492"/>
      <c r="J596" s="657"/>
      <c r="K596" s="618"/>
      <c r="L596" s="622"/>
      <c r="M596" s="613"/>
      <c r="N596" s="613"/>
      <c r="O596" s="610"/>
      <c r="P596" s="610"/>
      <c r="Q596" s="612">
        <f t="shared" si="1"/>
        <v>0</v>
      </c>
      <c r="R596" s="613"/>
      <c r="S596" s="612">
        <f t="shared" si="2"/>
        <v>0</v>
      </c>
      <c r="T596" s="612">
        <f t="shared" si="3"/>
        <v>0</v>
      </c>
      <c r="U596" s="613"/>
      <c r="V596" s="612">
        <f t="shared" si="4"/>
        <v>0</v>
      </c>
      <c r="W596" s="620"/>
      <c r="X596" s="742"/>
      <c r="Y596" s="742"/>
      <c r="Z596" s="742"/>
      <c r="AA596" s="742"/>
      <c r="AB596" s="742"/>
      <c r="AC596" s="742"/>
      <c r="AD596" s="742"/>
      <c r="AE596" s="742"/>
      <c r="AF596" s="742"/>
      <c r="AG596" s="742"/>
      <c r="AH596" s="742"/>
      <c r="AI596" s="742"/>
      <c r="AJ596" s="742"/>
      <c r="AK596" s="742"/>
      <c r="AL596" s="742"/>
      <c r="AM596" s="742"/>
    </row>
    <row r="597" ht="13.5" customHeight="1">
      <c r="A597" s="604" t="b">
        <v>0</v>
      </c>
      <c r="B597" s="475"/>
      <c r="C597" s="475"/>
      <c r="D597" s="492"/>
      <c r="E597" s="492"/>
      <c r="F597" s="606"/>
      <c r="G597" s="617"/>
      <c r="H597" s="492"/>
      <c r="I597" s="492"/>
      <c r="J597" s="657"/>
      <c r="K597" s="618"/>
      <c r="L597" s="622"/>
      <c r="M597" s="613"/>
      <c r="N597" s="613"/>
      <c r="O597" s="610"/>
      <c r="P597" s="610"/>
      <c r="Q597" s="612">
        <f t="shared" si="1"/>
        <v>0</v>
      </c>
      <c r="R597" s="613"/>
      <c r="S597" s="612">
        <f t="shared" si="2"/>
        <v>0</v>
      </c>
      <c r="T597" s="612">
        <f t="shared" si="3"/>
        <v>0</v>
      </c>
      <c r="U597" s="613"/>
      <c r="V597" s="612">
        <f t="shared" si="4"/>
        <v>0</v>
      </c>
      <c r="W597" s="620"/>
      <c r="X597" s="742"/>
      <c r="Y597" s="742"/>
      <c r="Z597" s="742"/>
      <c r="AA597" s="742"/>
      <c r="AB597" s="742"/>
      <c r="AC597" s="742"/>
      <c r="AD597" s="742"/>
      <c r="AE597" s="742"/>
      <c r="AF597" s="742"/>
      <c r="AG597" s="742"/>
      <c r="AH597" s="742"/>
      <c r="AI597" s="742"/>
      <c r="AJ597" s="742"/>
      <c r="AK597" s="742"/>
      <c r="AL597" s="742"/>
      <c r="AM597" s="742"/>
    </row>
    <row r="598" ht="13.5" customHeight="1">
      <c r="A598" s="604" t="b">
        <v>0</v>
      </c>
      <c r="B598" s="475"/>
      <c r="C598" s="475"/>
      <c r="D598" s="492"/>
      <c r="E598" s="492"/>
      <c r="F598" s="606"/>
      <c r="G598" s="617"/>
      <c r="H598" s="492"/>
      <c r="I598" s="492"/>
      <c r="J598" s="657"/>
      <c r="K598" s="618"/>
      <c r="L598" s="622"/>
      <c r="M598" s="613"/>
      <c r="N598" s="613"/>
      <c r="O598" s="610"/>
      <c r="P598" s="610"/>
      <c r="Q598" s="612">
        <f t="shared" si="1"/>
        <v>0</v>
      </c>
      <c r="R598" s="613"/>
      <c r="S598" s="612">
        <f t="shared" si="2"/>
        <v>0</v>
      </c>
      <c r="T598" s="612">
        <f t="shared" si="3"/>
        <v>0</v>
      </c>
      <c r="U598" s="613"/>
      <c r="V598" s="612">
        <f t="shared" si="4"/>
        <v>0</v>
      </c>
      <c r="W598" s="620"/>
      <c r="X598" s="742"/>
      <c r="Y598" s="742"/>
      <c r="Z598" s="742"/>
      <c r="AA598" s="742"/>
      <c r="AB598" s="742"/>
      <c r="AC598" s="742"/>
      <c r="AD598" s="742"/>
      <c r="AE598" s="742"/>
      <c r="AF598" s="742"/>
      <c r="AG598" s="742"/>
      <c r="AH598" s="742"/>
      <c r="AI598" s="742"/>
      <c r="AJ598" s="742"/>
      <c r="AK598" s="742"/>
      <c r="AL598" s="742"/>
      <c r="AM598" s="742"/>
    </row>
    <row r="599" ht="13.5" customHeight="1">
      <c r="A599" s="604" t="b">
        <v>0</v>
      </c>
      <c r="B599" s="475"/>
      <c r="C599" s="475"/>
      <c r="D599" s="492"/>
      <c r="E599" s="492"/>
      <c r="F599" s="606"/>
      <c r="G599" s="617"/>
      <c r="H599" s="492"/>
      <c r="I599" s="492"/>
      <c r="J599" s="657"/>
      <c r="K599" s="618"/>
      <c r="L599" s="622"/>
      <c r="M599" s="613"/>
      <c r="N599" s="613"/>
      <c r="O599" s="610"/>
      <c r="P599" s="610"/>
      <c r="Q599" s="612">
        <f t="shared" si="1"/>
        <v>0</v>
      </c>
      <c r="R599" s="613"/>
      <c r="S599" s="612">
        <f t="shared" si="2"/>
        <v>0</v>
      </c>
      <c r="T599" s="612">
        <f t="shared" si="3"/>
        <v>0</v>
      </c>
      <c r="U599" s="613"/>
      <c r="V599" s="612">
        <f t="shared" si="4"/>
        <v>0</v>
      </c>
      <c r="W599" s="620"/>
      <c r="X599" s="742"/>
      <c r="Y599" s="742"/>
      <c r="Z599" s="742"/>
      <c r="AA599" s="742"/>
      <c r="AB599" s="742"/>
      <c r="AC599" s="742"/>
      <c r="AD599" s="742"/>
      <c r="AE599" s="742"/>
      <c r="AF599" s="742"/>
      <c r="AG599" s="742"/>
      <c r="AH599" s="742"/>
      <c r="AI599" s="742"/>
      <c r="AJ599" s="742"/>
      <c r="AK599" s="742"/>
      <c r="AL599" s="742"/>
      <c r="AM599" s="742"/>
    </row>
    <row r="600" ht="13.5" customHeight="1">
      <c r="A600" s="604" t="b">
        <v>0</v>
      </c>
      <c r="B600" s="475"/>
      <c r="C600" s="475"/>
      <c r="D600" s="492"/>
      <c r="E600" s="492"/>
      <c r="F600" s="606"/>
      <c r="G600" s="617"/>
      <c r="H600" s="492"/>
      <c r="I600" s="492"/>
      <c r="J600" s="657"/>
      <c r="K600" s="618"/>
      <c r="L600" s="622"/>
      <c r="M600" s="613"/>
      <c r="N600" s="613"/>
      <c r="O600" s="610"/>
      <c r="P600" s="610"/>
      <c r="Q600" s="612">
        <f t="shared" si="1"/>
        <v>0</v>
      </c>
      <c r="R600" s="613"/>
      <c r="S600" s="612">
        <f t="shared" si="2"/>
        <v>0</v>
      </c>
      <c r="T600" s="612">
        <f t="shared" si="3"/>
        <v>0</v>
      </c>
      <c r="U600" s="613"/>
      <c r="V600" s="612">
        <f t="shared" si="4"/>
        <v>0</v>
      </c>
      <c r="W600" s="620"/>
      <c r="X600" s="742"/>
      <c r="Y600" s="742"/>
      <c r="Z600" s="742"/>
      <c r="AA600" s="742"/>
      <c r="AB600" s="742"/>
      <c r="AC600" s="742"/>
      <c r="AD600" s="742"/>
      <c r="AE600" s="742"/>
      <c r="AF600" s="742"/>
      <c r="AG600" s="742"/>
      <c r="AH600" s="742"/>
      <c r="AI600" s="742"/>
      <c r="AJ600" s="742"/>
      <c r="AK600" s="742"/>
      <c r="AL600" s="742"/>
      <c r="AM600" s="742"/>
    </row>
    <row r="601" ht="13.5" customHeight="1">
      <c r="A601" s="604" t="b">
        <v>0</v>
      </c>
      <c r="B601" s="475"/>
      <c r="C601" s="475"/>
      <c r="D601" s="492"/>
      <c r="E601" s="492"/>
      <c r="F601" s="606"/>
      <c r="G601" s="617"/>
      <c r="H601" s="492"/>
      <c r="I601" s="492"/>
      <c r="J601" s="657"/>
      <c r="K601" s="618"/>
      <c r="L601" s="622"/>
      <c r="M601" s="613"/>
      <c r="N601" s="613"/>
      <c r="O601" s="610"/>
      <c r="P601" s="610"/>
      <c r="Q601" s="612">
        <f t="shared" si="1"/>
        <v>0</v>
      </c>
      <c r="R601" s="613"/>
      <c r="S601" s="612">
        <f t="shared" si="2"/>
        <v>0</v>
      </c>
      <c r="T601" s="612">
        <f t="shared" si="3"/>
        <v>0</v>
      </c>
      <c r="U601" s="613"/>
      <c r="V601" s="612">
        <f t="shared" si="4"/>
        <v>0</v>
      </c>
      <c r="W601" s="620"/>
      <c r="X601" s="742"/>
      <c r="Y601" s="742"/>
      <c r="Z601" s="742"/>
      <c r="AA601" s="742"/>
      <c r="AB601" s="742"/>
      <c r="AC601" s="742"/>
      <c r="AD601" s="742"/>
      <c r="AE601" s="742"/>
      <c r="AF601" s="742"/>
      <c r="AG601" s="742"/>
      <c r="AH601" s="742"/>
      <c r="AI601" s="742"/>
      <c r="AJ601" s="742"/>
      <c r="AK601" s="742"/>
      <c r="AL601" s="742"/>
      <c r="AM601" s="742"/>
    </row>
    <row r="602" ht="13.5" customHeight="1">
      <c r="A602" s="604" t="b">
        <v>0</v>
      </c>
      <c r="B602" s="475"/>
      <c r="C602" s="475"/>
      <c r="D602" s="492"/>
      <c r="E602" s="492"/>
      <c r="F602" s="606"/>
      <c r="G602" s="617"/>
      <c r="H602" s="492"/>
      <c r="I602" s="492"/>
      <c r="J602" s="657"/>
      <c r="K602" s="618"/>
      <c r="L602" s="622"/>
      <c r="M602" s="613"/>
      <c r="N602" s="613"/>
      <c r="O602" s="610"/>
      <c r="P602" s="610"/>
      <c r="Q602" s="612">
        <f t="shared" si="1"/>
        <v>0</v>
      </c>
      <c r="R602" s="613"/>
      <c r="S602" s="612">
        <f t="shared" si="2"/>
        <v>0</v>
      </c>
      <c r="T602" s="612">
        <f t="shared" si="3"/>
        <v>0</v>
      </c>
      <c r="U602" s="613"/>
      <c r="V602" s="612">
        <f t="shared" si="4"/>
        <v>0</v>
      </c>
      <c r="W602" s="620"/>
      <c r="X602" s="742"/>
      <c r="Y602" s="742"/>
      <c r="Z602" s="742"/>
      <c r="AA602" s="742"/>
      <c r="AB602" s="742"/>
      <c r="AC602" s="742"/>
      <c r="AD602" s="742"/>
      <c r="AE602" s="742"/>
      <c r="AF602" s="742"/>
      <c r="AG602" s="742"/>
      <c r="AH602" s="742"/>
      <c r="AI602" s="742"/>
      <c r="AJ602" s="742"/>
      <c r="AK602" s="742"/>
      <c r="AL602" s="742"/>
      <c r="AM602" s="742"/>
    </row>
    <row r="603" ht="13.5" customHeight="1">
      <c r="A603" s="604" t="b">
        <v>0</v>
      </c>
      <c r="B603" s="475"/>
      <c r="C603" s="475"/>
      <c r="D603" s="492"/>
      <c r="E603" s="492"/>
      <c r="F603" s="606"/>
      <c r="G603" s="617"/>
      <c r="H603" s="492"/>
      <c r="I603" s="492"/>
      <c r="J603" s="657"/>
      <c r="K603" s="618"/>
      <c r="L603" s="622"/>
      <c r="M603" s="613"/>
      <c r="N603" s="613"/>
      <c r="O603" s="610"/>
      <c r="P603" s="610"/>
      <c r="Q603" s="612">
        <f t="shared" si="1"/>
        <v>0</v>
      </c>
      <c r="R603" s="613"/>
      <c r="S603" s="612">
        <f t="shared" si="2"/>
        <v>0</v>
      </c>
      <c r="T603" s="612">
        <f t="shared" si="3"/>
        <v>0</v>
      </c>
      <c r="U603" s="613"/>
      <c r="V603" s="612">
        <f t="shared" si="4"/>
        <v>0</v>
      </c>
      <c r="W603" s="620"/>
      <c r="X603" s="742"/>
      <c r="Y603" s="742"/>
      <c r="Z603" s="742"/>
      <c r="AA603" s="742"/>
      <c r="AB603" s="742"/>
      <c r="AC603" s="742"/>
      <c r="AD603" s="742"/>
      <c r="AE603" s="742"/>
      <c r="AF603" s="742"/>
      <c r="AG603" s="742"/>
      <c r="AH603" s="742"/>
      <c r="AI603" s="742"/>
      <c r="AJ603" s="742"/>
      <c r="AK603" s="742"/>
      <c r="AL603" s="742"/>
      <c r="AM603" s="742"/>
    </row>
    <row r="604" ht="13.5" customHeight="1">
      <c r="A604" s="604" t="b">
        <v>0</v>
      </c>
      <c r="B604" s="475"/>
      <c r="C604" s="475"/>
      <c r="D604" s="492"/>
      <c r="E604" s="492"/>
      <c r="F604" s="606"/>
      <c r="G604" s="617"/>
      <c r="H604" s="492"/>
      <c r="I604" s="492"/>
      <c r="J604" s="657"/>
      <c r="K604" s="618"/>
      <c r="L604" s="622"/>
      <c r="M604" s="613"/>
      <c r="N604" s="613"/>
      <c r="O604" s="610"/>
      <c r="P604" s="610"/>
      <c r="Q604" s="612">
        <f t="shared" si="1"/>
        <v>0</v>
      </c>
      <c r="R604" s="613"/>
      <c r="S604" s="612">
        <f t="shared" si="2"/>
        <v>0</v>
      </c>
      <c r="T604" s="612">
        <f t="shared" si="3"/>
        <v>0</v>
      </c>
      <c r="U604" s="613"/>
      <c r="V604" s="612">
        <f t="shared" si="4"/>
        <v>0</v>
      </c>
      <c r="W604" s="620"/>
      <c r="X604" s="742"/>
      <c r="Y604" s="742"/>
      <c r="Z604" s="742"/>
      <c r="AA604" s="742"/>
      <c r="AB604" s="742"/>
      <c r="AC604" s="742"/>
      <c r="AD604" s="742"/>
      <c r="AE604" s="742"/>
      <c r="AF604" s="742"/>
      <c r="AG604" s="742"/>
      <c r="AH604" s="742"/>
      <c r="AI604" s="742"/>
      <c r="AJ604" s="742"/>
      <c r="AK604" s="742"/>
      <c r="AL604" s="742"/>
      <c r="AM604" s="742"/>
    </row>
    <row r="605" ht="13.5" customHeight="1">
      <c r="A605" s="604" t="b">
        <v>0</v>
      </c>
      <c r="B605" s="475"/>
      <c r="C605" s="475"/>
      <c r="D605" s="492"/>
      <c r="E605" s="492"/>
      <c r="F605" s="606"/>
      <c r="G605" s="617"/>
      <c r="H605" s="492"/>
      <c r="I605" s="492"/>
      <c r="J605" s="657"/>
      <c r="K605" s="618"/>
      <c r="L605" s="622"/>
      <c r="M605" s="613"/>
      <c r="N605" s="613"/>
      <c r="O605" s="610"/>
      <c r="P605" s="610"/>
      <c r="Q605" s="612">
        <f t="shared" si="1"/>
        <v>0</v>
      </c>
      <c r="R605" s="613"/>
      <c r="S605" s="612">
        <f t="shared" si="2"/>
        <v>0</v>
      </c>
      <c r="T605" s="612">
        <f t="shared" si="3"/>
        <v>0</v>
      </c>
      <c r="U605" s="613"/>
      <c r="V605" s="612">
        <f t="shared" si="4"/>
        <v>0</v>
      </c>
      <c r="W605" s="620"/>
      <c r="X605" s="742"/>
      <c r="Y605" s="742"/>
      <c r="Z605" s="742"/>
      <c r="AA605" s="742"/>
      <c r="AB605" s="742"/>
      <c r="AC605" s="742"/>
      <c r="AD605" s="742"/>
      <c r="AE605" s="742"/>
      <c r="AF605" s="742"/>
      <c r="AG605" s="742"/>
      <c r="AH605" s="742"/>
      <c r="AI605" s="742"/>
      <c r="AJ605" s="742"/>
      <c r="AK605" s="742"/>
      <c r="AL605" s="742"/>
      <c r="AM605" s="742"/>
    </row>
    <row r="606" ht="13.5" customHeight="1">
      <c r="A606" s="604" t="b">
        <v>0</v>
      </c>
      <c r="B606" s="475"/>
      <c r="C606" s="475"/>
      <c r="D606" s="492"/>
      <c r="E606" s="492"/>
      <c r="F606" s="606"/>
      <c r="G606" s="617"/>
      <c r="H606" s="492"/>
      <c r="I606" s="492"/>
      <c r="J606" s="657"/>
      <c r="K606" s="618"/>
      <c r="L606" s="622"/>
      <c r="M606" s="613"/>
      <c r="N606" s="613"/>
      <c r="O606" s="610"/>
      <c r="P606" s="610"/>
      <c r="Q606" s="612">
        <f t="shared" si="1"/>
        <v>0</v>
      </c>
      <c r="R606" s="613"/>
      <c r="S606" s="612">
        <f t="shared" si="2"/>
        <v>0</v>
      </c>
      <c r="T606" s="612">
        <f t="shared" si="3"/>
        <v>0</v>
      </c>
      <c r="U606" s="613"/>
      <c r="V606" s="612">
        <f t="shared" si="4"/>
        <v>0</v>
      </c>
      <c r="W606" s="620"/>
      <c r="X606" s="742"/>
      <c r="Y606" s="742"/>
      <c r="Z606" s="742"/>
      <c r="AA606" s="742"/>
      <c r="AB606" s="742"/>
      <c r="AC606" s="742"/>
      <c r="AD606" s="742"/>
      <c r="AE606" s="742"/>
      <c r="AF606" s="742"/>
      <c r="AG606" s="742"/>
      <c r="AH606" s="742"/>
      <c r="AI606" s="742"/>
      <c r="AJ606" s="742"/>
      <c r="AK606" s="742"/>
      <c r="AL606" s="742"/>
      <c r="AM606" s="742"/>
    </row>
    <row r="607" ht="13.5" customHeight="1">
      <c r="A607" s="604" t="b">
        <v>0</v>
      </c>
      <c r="B607" s="475"/>
      <c r="C607" s="475"/>
      <c r="D607" s="492"/>
      <c r="E607" s="492"/>
      <c r="F607" s="606"/>
      <c r="G607" s="617"/>
      <c r="H607" s="492"/>
      <c r="I607" s="492"/>
      <c r="J607" s="657"/>
      <c r="K607" s="618"/>
      <c r="L607" s="622"/>
      <c r="M607" s="613"/>
      <c r="N607" s="613"/>
      <c r="O607" s="610"/>
      <c r="P607" s="610"/>
      <c r="Q607" s="612">
        <f t="shared" si="1"/>
        <v>0</v>
      </c>
      <c r="R607" s="613"/>
      <c r="S607" s="612">
        <f t="shared" si="2"/>
        <v>0</v>
      </c>
      <c r="T607" s="612">
        <f t="shared" si="3"/>
        <v>0</v>
      </c>
      <c r="U607" s="613"/>
      <c r="V607" s="612">
        <f t="shared" si="4"/>
        <v>0</v>
      </c>
      <c r="W607" s="620"/>
      <c r="X607" s="742"/>
      <c r="Y607" s="742"/>
      <c r="Z607" s="742"/>
      <c r="AA607" s="742"/>
      <c r="AB607" s="742"/>
      <c r="AC607" s="742"/>
      <c r="AD607" s="742"/>
      <c r="AE607" s="742"/>
      <c r="AF607" s="742"/>
      <c r="AG607" s="742"/>
      <c r="AH607" s="742"/>
      <c r="AI607" s="742"/>
      <c r="AJ607" s="742"/>
      <c r="AK607" s="742"/>
      <c r="AL607" s="742"/>
      <c r="AM607" s="742"/>
    </row>
    <row r="608" ht="13.5" customHeight="1">
      <c r="A608" s="604" t="b">
        <v>0</v>
      </c>
      <c r="B608" s="475"/>
      <c r="C608" s="475"/>
      <c r="D608" s="492"/>
      <c r="E608" s="492"/>
      <c r="F608" s="606"/>
      <c r="G608" s="617"/>
      <c r="H608" s="492"/>
      <c r="I608" s="492"/>
      <c r="J608" s="657"/>
      <c r="K608" s="618"/>
      <c r="L608" s="622"/>
      <c r="M608" s="613"/>
      <c r="N608" s="613"/>
      <c r="O608" s="610"/>
      <c r="P608" s="610"/>
      <c r="Q608" s="612">
        <f t="shared" si="1"/>
        <v>0</v>
      </c>
      <c r="R608" s="613"/>
      <c r="S608" s="612">
        <f t="shared" si="2"/>
        <v>0</v>
      </c>
      <c r="T608" s="612">
        <f t="shared" si="3"/>
        <v>0</v>
      </c>
      <c r="U608" s="613"/>
      <c r="V608" s="612">
        <f t="shared" si="4"/>
        <v>0</v>
      </c>
      <c r="W608" s="620"/>
      <c r="X608" s="742"/>
      <c r="Y608" s="742"/>
      <c r="Z608" s="742"/>
      <c r="AA608" s="742"/>
      <c r="AB608" s="742"/>
      <c r="AC608" s="742"/>
      <c r="AD608" s="742"/>
      <c r="AE608" s="742"/>
      <c r="AF608" s="742"/>
      <c r="AG608" s="742"/>
      <c r="AH608" s="742"/>
      <c r="AI608" s="742"/>
      <c r="AJ608" s="742"/>
      <c r="AK608" s="742"/>
      <c r="AL608" s="742"/>
      <c r="AM608" s="742"/>
    </row>
    <row r="609" ht="13.5" customHeight="1">
      <c r="A609" s="604" t="b">
        <v>0</v>
      </c>
      <c r="B609" s="475"/>
      <c r="C609" s="475"/>
      <c r="D609" s="492"/>
      <c r="E609" s="492"/>
      <c r="F609" s="606"/>
      <c r="G609" s="617"/>
      <c r="H609" s="492"/>
      <c r="I609" s="492"/>
      <c r="J609" s="657"/>
      <c r="K609" s="618"/>
      <c r="L609" s="622"/>
      <c r="M609" s="613"/>
      <c r="N609" s="613"/>
      <c r="O609" s="610"/>
      <c r="P609" s="610"/>
      <c r="Q609" s="612">
        <f t="shared" si="1"/>
        <v>0</v>
      </c>
      <c r="R609" s="613"/>
      <c r="S609" s="612">
        <f t="shared" si="2"/>
        <v>0</v>
      </c>
      <c r="T609" s="612">
        <f t="shared" si="3"/>
        <v>0</v>
      </c>
      <c r="U609" s="613"/>
      <c r="V609" s="612">
        <f t="shared" si="4"/>
        <v>0</v>
      </c>
      <c r="W609" s="620"/>
      <c r="X609" s="742"/>
      <c r="Y609" s="742"/>
      <c r="Z609" s="742"/>
      <c r="AA609" s="742"/>
      <c r="AB609" s="742"/>
      <c r="AC609" s="742"/>
      <c r="AD609" s="742"/>
      <c r="AE609" s="742"/>
      <c r="AF609" s="742"/>
      <c r="AG609" s="742"/>
      <c r="AH609" s="742"/>
      <c r="AI609" s="742"/>
      <c r="AJ609" s="742"/>
      <c r="AK609" s="742"/>
      <c r="AL609" s="742"/>
      <c r="AM609" s="742"/>
    </row>
    <row r="610" ht="13.5" customHeight="1">
      <c r="A610" s="604" t="b">
        <v>0</v>
      </c>
      <c r="B610" s="475"/>
      <c r="C610" s="475"/>
      <c r="D610" s="492"/>
      <c r="E610" s="492"/>
      <c r="F610" s="606"/>
      <c r="G610" s="617"/>
      <c r="H610" s="492"/>
      <c r="I610" s="492"/>
      <c r="J610" s="657"/>
      <c r="K610" s="618"/>
      <c r="L610" s="622"/>
      <c r="M610" s="613"/>
      <c r="N610" s="613"/>
      <c r="O610" s="610"/>
      <c r="P610" s="610"/>
      <c r="Q610" s="612">
        <f t="shared" si="1"/>
        <v>0</v>
      </c>
      <c r="R610" s="613"/>
      <c r="S610" s="612">
        <f t="shared" si="2"/>
        <v>0</v>
      </c>
      <c r="T610" s="612">
        <f t="shared" si="3"/>
        <v>0</v>
      </c>
      <c r="U610" s="613"/>
      <c r="V610" s="612">
        <f t="shared" si="4"/>
        <v>0</v>
      </c>
      <c r="W610" s="620"/>
      <c r="X610" s="742"/>
      <c r="Y610" s="742"/>
      <c r="Z610" s="742"/>
      <c r="AA610" s="742"/>
      <c r="AB610" s="742"/>
      <c r="AC610" s="742"/>
      <c r="AD610" s="742"/>
      <c r="AE610" s="742"/>
      <c r="AF610" s="742"/>
      <c r="AG610" s="742"/>
      <c r="AH610" s="742"/>
      <c r="AI610" s="742"/>
      <c r="AJ610" s="742"/>
      <c r="AK610" s="742"/>
      <c r="AL610" s="742"/>
      <c r="AM610" s="742"/>
    </row>
    <row r="611" ht="13.5" customHeight="1">
      <c r="A611" s="604" t="b">
        <v>0</v>
      </c>
      <c r="B611" s="475"/>
      <c r="C611" s="475"/>
      <c r="D611" s="492"/>
      <c r="E611" s="492"/>
      <c r="F611" s="606"/>
      <c r="G611" s="617"/>
      <c r="H611" s="492"/>
      <c r="I611" s="492"/>
      <c r="J611" s="657"/>
      <c r="K611" s="618"/>
      <c r="L611" s="622"/>
      <c r="M611" s="613"/>
      <c r="N611" s="613"/>
      <c r="O611" s="610"/>
      <c r="P611" s="610"/>
      <c r="Q611" s="612">
        <f t="shared" si="1"/>
        <v>0</v>
      </c>
      <c r="R611" s="613"/>
      <c r="S611" s="612">
        <f t="shared" si="2"/>
        <v>0</v>
      </c>
      <c r="T611" s="612">
        <f t="shared" si="3"/>
        <v>0</v>
      </c>
      <c r="U611" s="613"/>
      <c r="V611" s="612">
        <f t="shared" si="4"/>
        <v>0</v>
      </c>
      <c r="W611" s="620"/>
      <c r="X611" s="742"/>
      <c r="Y611" s="742"/>
      <c r="Z611" s="742"/>
      <c r="AA611" s="742"/>
      <c r="AB611" s="742"/>
      <c r="AC611" s="742"/>
      <c r="AD611" s="742"/>
      <c r="AE611" s="742"/>
      <c r="AF611" s="742"/>
      <c r="AG611" s="742"/>
      <c r="AH611" s="742"/>
      <c r="AI611" s="742"/>
      <c r="AJ611" s="742"/>
      <c r="AK611" s="742"/>
      <c r="AL611" s="742"/>
      <c r="AM611" s="742"/>
    </row>
    <row r="612" ht="13.5" customHeight="1">
      <c r="A612" s="604" t="b">
        <v>0</v>
      </c>
      <c r="B612" s="475"/>
      <c r="C612" s="475"/>
      <c r="D612" s="492"/>
      <c r="E612" s="492"/>
      <c r="F612" s="606"/>
      <c r="G612" s="617"/>
      <c r="H612" s="492"/>
      <c r="I612" s="492"/>
      <c r="J612" s="657"/>
      <c r="K612" s="618"/>
      <c r="L612" s="622"/>
      <c r="M612" s="613"/>
      <c r="N612" s="613"/>
      <c r="O612" s="610"/>
      <c r="P612" s="610"/>
      <c r="Q612" s="612">
        <f t="shared" si="1"/>
        <v>0</v>
      </c>
      <c r="R612" s="613"/>
      <c r="S612" s="612">
        <f t="shared" si="2"/>
        <v>0</v>
      </c>
      <c r="T612" s="612">
        <f t="shared" si="3"/>
        <v>0</v>
      </c>
      <c r="U612" s="613"/>
      <c r="V612" s="612">
        <f t="shared" si="4"/>
        <v>0</v>
      </c>
      <c r="W612" s="620"/>
      <c r="X612" s="742"/>
      <c r="Y612" s="742"/>
      <c r="Z612" s="742"/>
      <c r="AA612" s="742"/>
      <c r="AB612" s="742"/>
      <c r="AC612" s="742"/>
      <c r="AD612" s="742"/>
      <c r="AE612" s="742"/>
      <c r="AF612" s="742"/>
      <c r="AG612" s="742"/>
      <c r="AH612" s="742"/>
      <c r="AI612" s="742"/>
      <c r="AJ612" s="742"/>
      <c r="AK612" s="742"/>
      <c r="AL612" s="742"/>
      <c r="AM612" s="742"/>
    </row>
    <row r="613" ht="13.5" customHeight="1">
      <c r="A613" s="604" t="b">
        <v>0</v>
      </c>
      <c r="B613" s="475"/>
      <c r="C613" s="475"/>
      <c r="D613" s="492"/>
      <c r="E613" s="492"/>
      <c r="F613" s="606"/>
      <c r="G613" s="617"/>
      <c r="H613" s="492"/>
      <c r="I613" s="492"/>
      <c r="J613" s="657"/>
      <c r="K613" s="618"/>
      <c r="L613" s="622"/>
      <c r="M613" s="613"/>
      <c r="N613" s="613"/>
      <c r="O613" s="610"/>
      <c r="P613" s="610"/>
      <c r="Q613" s="612">
        <f t="shared" si="1"/>
        <v>0</v>
      </c>
      <c r="R613" s="613"/>
      <c r="S613" s="612">
        <f t="shared" si="2"/>
        <v>0</v>
      </c>
      <c r="T613" s="612">
        <f t="shared" si="3"/>
        <v>0</v>
      </c>
      <c r="U613" s="613"/>
      <c r="V613" s="612">
        <f t="shared" si="4"/>
        <v>0</v>
      </c>
      <c r="W613" s="620"/>
      <c r="X613" s="742"/>
      <c r="Y613" s="742"/>
      <c r="Z613" s="742"/>
      <c r="AA613" s="742"/>
      <c r="AB613" s="742"/>
      <c r="AC613" s="742"/>
      <c r="AD613" s="742"/>
      <c r="AE613" s="742"/>
      <c r="AF613" s="742"/>
      <c r="AG613" s="742"/>
      <c r="AH613" s="742"/>
      <c r="AI613" s="742"/>
      <c r="AJ613" s="742"/>
      <c r="AK613" s="742"/>
      <c r="AL613" s="742"/>
      <c r="AM613" s="742"/>
    </row>
    <row r="614" ht="13.5" customHeight="1">
      <c r="A614" s="604" t="b">
        <v>0</v>
      </c>
      <c r="B614" s="475"/>
      <c r="C614" s="475"/>
      <c r="D614" s="492"/>
      <c r="E614" s="492"/>
      <c r="F614" s="606"/>
      <c r="G614" s="617"/>
      <c r="H614" s="492"/>
      <c r="I614" s="492"/>
      <c r="J614" s="657"/>
      <c r="K614" s="618"/>
      <c r="L614" s="622"/>
      <c r="M614" s="613"/>
      <c r="N614" s="613"/>
      <c r="O614" s="610"/>
      <c r="P614" s="610"/>
      <c r="Q614" s="612">
        <f t="shared" si="1"/>
        <v>0</v>
      </c>
      <c r="R614" s="613"/>
      <c r="S614" s="612">
        <f t="shared" si="2"/>
        <v>0</v>
      </c>
      <c r="T614" s="612">
        <f t="shared" si="3"/>
        <v>0</v>
      </c>
      <c r="U614" s="613"/>
      <c r="V614" s="612">
        <f t="shared" si="4"/>
        <v>0</v>
      </c>
      <c r="W614" s="620"/>
      <c r="X614" s="742"/>
      <c r="Y614" s="742"/>
      <c r="Z614" s="742"/>
      <c r="AA614" s="742"/>
      <c r="AB614" s="742"/>
      <c r="AC614" s="742"/>
      <c r="AD614" s="742"/>
      <c r="AE614" s="742"/>
      <c r="AF614" s="742"/>
      <c r="AG614" s="742"/>
      <c r="AH614" s="742"/>
      <c r="AI614" s="742"/>
      <c r="AJ614" s="742"/>
      <c r="AK614" s="742"/>
      <c r="AL614" s="742"/>
      <c r="AM614" s="742"/>
    </row>
    <row r="615" ht="13.5" customHeight="1">
      <c r="A615" s="604" t="b">
        <v>0</v>
      </c>
      <c r="B615" s="475"/>
      <c r="C615" s="475"/>
      <c r="D615" s="492"/>
      <c r="E615" s="492"/>
      <c r="F615" s="606"/>
      <c r="G615" s="617"/>
      <c r="H615" s="492"/>
      <c r="I615" s="492"/>
      <c r="J615" s="657"/>
      <c r="K615" s="618"/>
      <c r="L615" s="622"/>
      <c r="M615" s="613"/>
      <c r="N615" s="613"/>
      <c r="O615" s="610"/>
      <c r="P615" s="610"/>
      <c r="Q615" s="612">
        <f t="shared" si="1"/>
        <v>0</v>
      </c>
      <c r="R615" s="613"/>
      <c r="S615" s="612">
        <f t="shared" si="2"/>
        <v>0</v>
      </c>
      <c r="T615" s="612">
        <f t="shared" si="3"/>
        <v>0</v>
      </c>
      <c r="U615" s="613"/>
      <c r="V615" s="612">
        <f t="shared" si="4"/>
        <v>0</v>
      </c>
      <c r="W615" s="620"/>
      <c r="X615" s="742"/>
      <c r="Y615" s="742"/>
      <c r="Z615" s="742"/>
      <c r="AA615" s="742"/>
      <c r="AB615" s="742"/>
      <c r="AC615" s="742"/>
      <c r="AD615" s="742"/>
      <c r="AE615" s="742"/>
      <c r="AF615" s="742"/>
      <c r="AG615" s="742"/>
      <c r="AH615" s="742"/>
      <c r="AI615" s="742"/>
      <c r="AJ615" s="742"/>
      <c r="AK615" s="742"/>
      <c r="AL615" s="742"/>
      <c r="AM615" s="742"/>
    </row>
    <row r="616" ht="13.5" customHeight="1">
      <c r="A616" s="604" t="b">
        <v>0</v>
      </c>
      <c r="B616" s="475"/>
      <c r="C616" s="475"/>
      <c r="D616" s="492"/>
      <c r="E616" s="492"/>
      <c r="F616" s="606"/>
      <c r="G616" s="617"/>
      <c r="H616" s="492"/>
      <c r="I616" s="492"/>
      <c r="J616" s="657"/>
      <c r="K616" s="618"/>
      <c r="L616" s="622"/>
      <c r="M616" s="613"/>
      <c r="N616" s="613"/>
      <c r="O616" s="610"/>
      <c r="P616" s="610"/>
      <c r="Q616" s="612">
        <f t="shared" si="1"/>
        <v>0</v>
      </c>
      <c r="R616" s="613"/>
      <c r="S616" s="612">
        <f t="shared" si="2"/>
        <v>0</v>
      </c>
      <c r="T616" s="612">
        <f t="shared" si="3"/>
        <v>0</v>
      </c>
      <c r="U616" s="613"/>
      <c r="V616" s="612">
        <f t="shared" si="4"/>
        <v>0</v>
      </c>
      <c r="W616" s="620"/>
      <c r="X616" s="742"/>
      <c r="Y616" s="742"/>
      <c r="Z616" s="742"/>
      <c r="AA616" s="742"/>
      <c r="AB616" s="742"/>
      <c r="AC616" s="742"/>
      <c r="AD616" s="742"/>
      <c r="AE616" s="742"/>
      <c r="AF616" s="742"/>
      <c r="AG616" s="742"/>
      <c r="AH616" s="742"/>
      <c r="AI616" s="742"/>
      <c r="AJ616" s="742"/>
      <c r="AK616" s="742"/>
      <c r="AL616" s="742"/>
      <c r="AM616" s="742"/>
    </row>
    <row r="617" ht="13.5" customHeight="1">
      <c r="A617" s="604" t="b">
        <v>0</v>
      </c>
      <c r="B617" s="475"/>
      <c r="C617" s="475"/>
      <c r="D617" s="492"/>
      <c r="E617" s="492"/>
      <c r="F617" s="606"/>
      <c r="G617" s="617"/>
      <c r="H617" s="492"/>
      <c r="I617" s="492"/>
      <c r="J617" s="657"/>
      <c r="K617" s="618"/>
      <c r="L617" s="622"/>
      <c r="M617" s="613"/>
      <c r="N617" s="613"/>
      <c r="O617" s="610"/>
      <c r="P617" s="610"/>
      <c r="Q617" s="612">
        <f t="shared" si="1"/>
        <v>0</v>
      </c>
      <c r="R617" s="613"/>
      <c r="S617" s="612">
        <f t="shared" si="2"/>
        <v>0</v>
      </c>
      <c r="T617" s="612">
        <f t="shared" si="3"/>
        <v>0</v>
      </c>
      <c r="U617" s="613"/>
      <c r="V617" s="612">
        <f t="shared" si="4"/>
        <v>0</v>
      </c>
      <c r="W617" s="620"/>
      <c r="X617" s="742"/>
      <c r="Y617" s="742"/>
      <c r="Z617" s="742"/>
      <c r="AA617" s="742"/>
      <c r="AB617" s="742"/>
      <c r="AC617" s="742"/>
      <c r="AD617" s="742"/>
      <c r="AE617" s="742"/>
      <c r="AF617" s="742"/>
      <c r="AG617" s="742"/>
      <c r="AH617" s="742"/>
      <c r="AI617" s="742"/>
      <c r="AJ617" s="742"/>
      <c r="AK617" s="742"/>
      <c r="AL617" s="742"/>
      <c r="AM617" s="742"/>
    </row>
    <row r="618" ht="13.5" customHeight="1">
      <c r="A618" s="604" t="b">
        <v>0</v>
      </c>
      <c r="B618" s="475"/>
      <c r="C618" s="475"/>
      <c r="D618" s="492"/>
      <c r="E618" s="492"/>
      <c r="F618" s="606"/>
      <c r="G618" s="617"/>
      <c r="H618" s="492"/>
      <c r="I618" s="492"/>
      <c r="J618" s="657"/>
      <c r="K618" s="618"/>
      <c r="L618" s="622"/>
      <c r="M618" s="613"/>
      <c r="N618" s="613"/>
      <c r="O618" s="610"/>
      <c r="P618" s="610"/>
      <c r="Q618" s="612">
        <f t="shared" si="1"/>
        <v>0</v>
      </c>
      <c r="R618" s="613"/>
      <c r="S618" s="612">
        <f t="shared" si="2"/>
        <v>0</v>
      </c>
      <c r="T618" s="612">
        <f t="shared" si="3"/>
        <v>0</v>
      </c>
      <c r="U618" s="613"/>
      <c r="V618" s="612">
        <f t="shared" si="4"/>
        <v>0</v>
      </c>
      <c r="W618" s="620"/>
      <c r="X618" s="742"/>
      <c r="Y618" s="742"/>
      <c r="Z618" s="742"/>
      <c r="AA618" s="742"/>
      <c r="AB618" s="742"/>
      <c r="AC618" s="742"/>
      <c r="AD618" s="742"/>
      <c r="AE618" s="742"/>
      <c r="AF618" s="742"/>
      <c r="AG618" s="742"/>
      <c r="AH618" s="742"/>
      <c r="AI618" s="742"/>
      <c r="AJ618" s="742"/>
      <c r="AK618" s="742"/>
      <c r="AL618" s="742"/>
      <c r="AM618" s="742"/>
    </row>
    <row r="619" ht="13.5" customHeight="1">
      <c r="A619" s="604" t="b">
        <v>0</v>
      </c>
      <c r="B619" s="475"/>
      <c r="C619" s="475"/>
      <c r="D619" s="492"/>
      <c r="E619" s="492"/>
      <c r="F619" s="606"/>
      <c r="G619" s="617"/>
      <c r="H619" s="492"/>
      <c r="I619" s="492"/>
      <c r="J619" s="657"/>
      <c r="K619" s="618"/>
      <c r="L619" s="622"/>
      <c r="M619" s="613"/>
      <c r="N619" s="613"/>
      <c r="O619" s="610"/>
      <c r="P619" s="610"/>
      <c r="Q619" s="612">
        <f t="shared" si="1"/>
        <v>0</v>
      </c>
      <c r="R619" s="613"/>
      <c r="S619" s="612">
        <f t="shared" si="2"/>
        <v>0</v>
      </c>
      <c r="T619" s="612">
        <f t="shared" si="3"/>
        <v>0</v>
      </c>
      <c r="U619" s="613"/>
      <c r="V619" s="612">
        <f t="shared" si="4"/>
        <v>0</v>
      </c>
      <c r="W619" s="620"/>
      <c r="X619" s="742"/>
      <c r="Y619" s="742"/>
      <c r="Z619" s="742"/>
      <c r="AA619" s="742"/>
      <c r="AB619" s="742"/>
      <c r="AC619" s="742"/>
      <c r="AD619" s="742"/>
      <c r="AE619" s="742"/>
      <c r="AF619" s="742"/>
      <c r="AG619" s="742"/>
      <c r="AH619" s="742"/>
      <c r="AI619" s="742"/>
      <c r="AJ619" s="742"/>
      <c r="AK619" s="742"/>
      <c r="AL619" s="742"/>
      <c r="AM619" s="742"/>
    </row>
    <row r="620" ht="13.5" customHeight="1">
      <c r="A620" s="604" t="b">
        <v>0</v>
      </c>
      <c r="B620" s="475"/>
      <c r="C620" s="475"/>
      <c r="D620" s="492"/>
      <c r="E620" s="492"/>
      <c r="F620" s="606"/>
      <c r="G620" s="617"/>
      <c r="H620" s="492"/>
      <c r="I620" s="492"/>
      <c r="J620" s="657"/>
      <c r="K620" s="618"/>
      <c r="L620" s="622"/>
      <c r="M620" s="613"/>
      <c r="N620" s="613"/>
      <c r="O620" s="610"/>
      <c r="P620" s="610"/>
      <c r="Q620" s="612">
        <f t="shared" si="1"/>
        <v>0</v>
      </c>
      <c r="R620" s="613"/>
      <c r="S620" s="612">
        <f t="shared" si="2"/>
        <v>0</v>
      </c>
      <c r="T620" s="612">
        <f t="shared" si="3"/>
        <v>0</v>
      </c>
      <c r="U620" s="613"/>
      <c r="V620" s="612">
        <f t="shared" si="4"/>
        <v>0</v>
      </c>
      <c r="W620" s="620"/>
      <c r="X620" s="742"/>
      <c r="Y620" s="742"/>
      <c r="Z620" s="742"/>
      <c r="AA620" s="742"/>
      <c r="AB620" s="742"/>
      <c r="AC620" s="742"/>
      <c r="AD620" s="742"/>
      <c r="AE620" s="742"/>
      <c r="AF620" s="742"/>
      <c r="AG620" s="742"/>
      <c r="AH620" s="742"/>
      <c r="AI620" s="742"/>
      <c r="AJ620" s="742"/>
      <c r="AK620" s="742"/>
      <c r="AL620" s="742"/>
      <c r="AM620" s="742"/>
    </row>
    <row r="621" ht="13.5" customHeight="1">
      <c r="A621" s="604" t="b">
        <v>0</v>
      </c>
      <c r="B621" s="475"/>
      <c r="C621" s="475"/>
      <c r="D621" s="492"/>
      <c r="E621" s="492"/>
      <c r="F621" s="606"/>
      <c r="G621" s="617"/>
      <c r="H621" s="492"/>
      <c r="I621" s="492"/>
      <c r="J621" s="657"/>
      <c r="K621" s="618"/>
      <c r="L621" s="622"/>
      <c r="M621" s="613"/>
      <c r="N621" s="613"/>
      <c r="O621" s="610"/>
      <c r="P621" s="610"/>
      <c r="Q621" s="612">
        <f t="shared" si="1"/>
        <v>0</v>
      </c>
      <c r="R621" s="613"/>
      <c r="S621" s="612">
        <f t="shared" si="2"/>
        <v>0</v>
      </c>
      <c r="T621" s="612">
        <f t="shared" si="3"/>
        <v>0</v>
      </c>
      <c r="U621" s="613"/>
      <c r="V621" s="612">
        <f t="shared" si="4"/>
        <v>0</v>
      </c>
      <c r="W621" s="620"/>
      <c r="X621" s="742"/>
      <c r="Y621" s="742"/>
      <c r="Z621" s="742"/>
      <c r="AA621" s="742"/>
      <c r="AB621" s="742"/>
      <c r="AC621" s="742"/>
      <c r="AD621" s="742"/>
      <c r="AE621" s="742"/>
      <c r="AF621" s="742"/>
      <c r="AG621" s="742"/>
      <c r="AH621" s="742"/>
      <c r="AI621" s="742"/>
      <c r="AJ621" s="742"/>
      <c r="AK621" s="742"/>
      <c r="AL621" s="742"/>
      <c r="AM621" s="742"/>
    </row>
    <row r="622" ht="13.5" customHeight="1">
      <c r="A622" s="604" t="b">
        <v>0</v>
      </c>
      <c r="B622" s="475"/>
      <c r="C622" s="475"/>
      <c r="D622" s="492"/>
      <c r="E622" s="492"/>
      <c r="F622" s="606"/>
      <c r="G622" s="617"/>
      <c r="H622" s="492"/>
      <c r="I622" s="492"/>
      <c r="J622" s="657"/>
      <c r="K622" s="618"/>
      <c r="L622" s="622"/>
      <c r="M622" s="613"/>
      <c r="N622" s="613"/>
      <c r="O622" s="610"/>
      <c r="P622" s="610"/>
      <c r="Q622" s="612">
        <f t="shared" si="1"/>
        <v>0</v>
      </c>
      <c r="R622" s="613"/>
      <c r="S622" s="612">
        <f t="shared" si="2"/>
        <v>0</v>
      </c>
      <c r="T622" s="612">
        <f t="shared" si="3"/>
        <v>0</v>
      </c>
      <c r="U622" s="613"/>
      <c r="V622" s="612">
        <f t="shared" si="4"/>
        <v>0</v>
      </c>
      <c r="W622" s="620"/>
      <c r="X622" s="742"/>
      <c r="Y622" s="742"/>
      <c r="Z622" s="742"/>
      <c r="AA622" s="742"/>
      <c r="AB622" s="742"/>
      <c r="AC622" s="742"/>
      <c r="AD622" s="742"/>
      <c r="AE622" s="742"/>
      <c r="AF622" s="742"/>
      <c r="AG622" s="742"/>
      <c r="AH622" s="742"/>
      <c r="AI622" s="742"/>
      <c r="AJ622" s="742"/>
      <c r="AK622" s="742"/>
      <c r="AL622" s="742"/>
      <c r="AM622" s="742"/>
    </row>
    <row r="623" ht="13.5" customHeight="1">
      <c r="A623" s="604" t="b">
        <v>0</v>
      </c>
      <c r="B623" s="475"/>
      <c r="C623" s="475"/>
      <c r="D623" s="492"/>
      <c r="E623" s="492"/>
      <c r="F623" s="606"/>
      <c r="G623" s="617"/>
      <c r="H623" s="492"/>
      <c r="I623" s="492"/>
      <c r="J623" s="657"/>
      <c r="K623" s="618"/>
      <c r="L623" s="622"/>
      <c r="M623" s="613"/>
      <c r="N623" s="613"/>
      <c r="O623" s="610"/>
      <c r="P623" s="610"/>
      <c r="Q623" s="612">
        <f t="shared" si="1"/>
        <v>0</v>
      </c>
      <c r="R623" s="613"/>
      <c r="S623" s="612">
        <f t="shared" si="2"/>
        <v>0</v>
      </c>
      <c r="T623" s="612">
        <f t="shared" si="3"/>
        <v>0</v>
      </c>
      <c r="U623" s="613"/>
      <c r="V623" s="612">
        <f t="shared" si="4"/>
        <v>0</v>
      </c>
      <c r="W623" s="620"/>
      <c r="X623" s="742"/>
      <c r="Y623" s="742"/>
      <c r="Z623" s="742"/>
      <c r="AA623" s="742"/>
      <c r="AB623" s="742"/>
      <c r="AC623" s="742"/>
      <c r="AD623" s="742"/>
      <c r="AE623" s="742"/>
      <c r="AF623" s="742"/>
      <c r="AG623" s="742"/>
      <c r="AH623" s="742"/>
      <c r="AI623" s="742"/>
      <c r="AJ623" s="742"/>
      <c r="AK623" s="742"/>
      <c r="AL623" s="742"/>
      <c r="AM623" s="742"/>
    </row>
    <row r="624" ht="13.5" customHeight="1">
      <c r="A624" s="604" t="b">
        <v>0</v>
      </c>
      <c r="B624" s="475"/>
      <c r="C624" s="475"/>
      <c r="D624" s="492"/>
      <c r="E624" s="492"/>
      <c r="F624" s="606"/>
      <c r="G624" s="617"/>
      <c r="H624" s="492"/>
      <c r="I624" s="492"/>
      <c r="J624" s="657"/>
      <c r="K624" s="618"/>
      <c r="L624" s="622"/>
      <c r="M624" s="613"/>
      <c r="N624" s="613"/>
      <c r="O624" s="610"/>
      <c r="P624" s="610"/>
      <c r="Q624" s="612">
        <f t="shared" si="1"/>
        <v>0</v>
      </c>
      <c r="R624" s="613"/>
      <c r="S624" s="612">
        <f t="shared" si="2"/>
        <v>0</v>
      </c>
      <c r="T624" s="612">
        <f t="shared" si="3"/>
        <v>0</v>
      </c>
      <c r="U624" s="613"/>
      <c r="V624" s="612">
        <f t="shared" si="4"/>
        <v>0</v>
      </c>
      <c r="W624" s="620"/>
      <c r="X624" s="742"/>
      <c r="Y624" s="742"/>
      <c r="Z624" s="742"/>
      <c r="AA624" s="742"/>
      <c r="AB624" s="742"/>
      <c r="AC624" s="742"/>
      <c r="AD624" s="742"/>
      <c r="AE624" s="742"/>
      <c r="AF624" s="742"/>
      <c r="AG624" s="742"/>
      <c r="AH624" s="742"/>
      <c r="AI624" s="742"/>
      <c r="AJ624" s="742"/>
      <c r="AK624" s="742"/>
      <c r="AL624" s="742"/>
      <c r="AM624" s="742"/>
    </row>
    <row r="625" ht="13.5" customHeight="1">
      <c r="A625" s="604" t="b">
        <v>0</v>
      </c>
      <c r="B625" s="475"/>
      <c r="C625" s="475"/>
      <c r="D625" s="492"/>
      <c r="E625" s="492"/>
      <c r="F625" s="606"/>
      <c r="G625" s="617"/>
      <c r="H625" s="492"/>
      <c r="I625" s="492"/>
      <c r="J625" s="657"/>
      <c r="K625" s="618"/>
      <c r="L625" s="622"/>
      <c r="M625" s="613"/>
      <c r="N625" s="613"/>
      <c r="O625" s="610"/>
      <c r="P625" s="610"/>
      <c r="Q625" s="612">
        <f t="shared" si="1"/>
        <v>0</v>
      </c>
      <c r="R625" s="613"/>
      <c r="S625" s="612">
        <f t="shared" si="2"/>
        <v>0</v>
      </c>
      <c r="T625" s="612">
        <f t="shared" si="3"/>
        <v>0</v>
      </c>
      <c r="U625" s="613"/>
      <c r="V625" s="612">
        <f t="shared" si="4"/>
        <v>0</v>
      </c>
      <c r="W625" s="620"/>
      <c r="X625" s="742"/>
      <c r="Y625" s="742"/>
      <c r="Z625" s="742"/>
      <c r="AA625" s="742"/>
      <c r="AB625" s="742"/>
      <c r="AC625" s="742"/>
      <c r="AD625" s="742"/>
      <c r="AE625" s="742"/>
      <c r="AF625" s="742"/>
      <c r="AG625" s="742"/>
      <c r="AH625" s="742"/>
      <c r="AI625" s="742"/>
      <c r="AJ625" s="742"/>
      <c r="AK625" s="742"/>
      <c r="AL625" s="742"/>
      <c r="AM625" s="742"/>
    </row>
    <row r="626" ht="13.5" customHeight="1">
      <c r="A626" s="604" t="b">
        <v>0</v>
      </c>
      <c r="B626" s="475"/>
      <c r="C626" s="475"/>
      <c r="D626" s="492"/>
      <c r="E626" s="492"/>
      <c r="F626" s="606"/>
      <c r="G626" s="617"/>
      <c r="H626" s="492"/>
      <c r="I626" s="492"/>
      <c r="J626" s="657"/>
      <c r="K626" s="618"/>
      <c r="L626" s="622"/>
      <c r="M626" s="613"/>
      <c r="N626" s="613"/>
      <c r="O626" s="610"/>
      <c r="P626" s="610"/>
      <c r="Q626" s="612">
        <f t="shared" si="1"/>
        <v>0</v>
      </c>
      <c r="R626" s="613"/>
      <c r="S626" s="612">
        <f t="shared" si="2"/>
        <v>0</v>
      </c>
      <c r="T626" s="612">
        <f t="shared" si="3"/>
        <v>0</v>
      </c>
      <c r="U626" s="613"/>
      <c r="V626" s="612">
        <f t="shared" si="4"/>
        <v>0</v>
      </c>
      <c r="W626" s="620"/>
      <c r="X626" s="742"/>
      <c r="Y626" s="742"/>
      <c r="Z626" s="742"/>
      <c r="AA626" s="742"/>
      <c r="AB626" s="742"/>
      <c r="AC626" s="742"/>
      <c r="AD626" s="742"/>
      <c r="AE626" s="742"/>
      <c r="AF626" s="742"/>
      <c r="AG626" s="742"/>
      <c r="AH626" s="742"/>
      <c r="AI626" s="742"/>
      <c r="AJ626" s="742"/>
      <c r="AK626" s="742"/>
      <c r="AL626" s="742"/>
      <c r="AM626" s="742"/>
    </row>
    <row r="627" ht="13.5" customHeight="1">
      <c r="A627" s="604" t="b">
        <v>0</v>
      </c>
      <c r="B627" s="475"/>
      <c r="C627" s="475"/>
      <c r="D627" s="492"/>
      <c r="E627" s="492"/>
      <c r="F627" s="606"/>
      <c r="G627" s="617"/>
      <c r="H627" s="492"/>
      <c r="I627" s="492"/>
      <c r="J627" s="657"/>
      <c r="K627" s="618"/>
      <c r="L627" s="622"/>
      <c r="M627" s="613"/>
      <c r="N627" s="613"/>
      <c r="O627" s="610"/>
      <c r="P627" s="610"/>
      <c r="Q627" s="612">
        <f t="shared" si="1"/>
        <v>0</v>
      </c>
      <c r="R627" s="613"/>
      <c r="S627" s="612">
        <f t="shared" si="2"/>
        <v>0</v>
      </c>
      <c r="T627" s="612">
        <f t="shared" si="3"/>
        <v>0</v>
      </c>
      <c r="U627" s="613"/>
      <c r="V627" s="612">
        <f t="shared" si="4"/>
        <v>0</v>
      </c>
      <c r="W627" s="620"/>
      <c r="X627" s="742"/>
      <c r="Y627" s="742"/>
      <c r="Z627" s="742"/>
      <c r="AA627" s="742"/>
      <c r="AB627" s="742"/>
      <c r="AC627" s="742"/>
      <c r="AD627" s="742"/>
      <c r="AE627" s="742"/>
      <c r="AF627" s="742"/>
      <c r="AG627" s="742"/>
      <c r="AH627" s="742"/>
      <c r="AI627" s="742"/>
      <c r="AJ627" s="742"/>
      <c r="AK627" s="742"/>
      <c r="AL627" s="742"/>
      <c r="AM627" s="742"/>
    </row>
    <row r="628" ht="13.5" customHeight="1">
      <c r="A628" s="604" t="b">
        <v>0</v>
      </c>
      <c r="B628" s="475"/>
      <c r="C628" s="475"/>
      <c r="D628" s="492"/>
      <c r="E628" s="492"/>
      <c r="F628" s="606"/>
      <c r="G628" s="617"/>
      <c r="H628" s="492"/>
      <c r="I628" s="492"/>
      <c r="J628" s="657"/>
      <c r="K628" s="618"/>
      <c r="L628" s="622"/>
      <c r="M628" s="613"/>
      <c r="N628" s="613"/>
      <c r="O628" s="610"/>
      <c r="P628" s="610"/>
      <c r="Q628" s="612">
        <f t="shared" si="1"/>
        <v>0</v>
      </c>
      <c r="R628" s="613"/>
      <c r="S628" s="612">
        <f t="shared" si="2"/>
        <v>0</v>
      </c>
      <c r="T628" s="612">
        <f t="shared" si="3"/>
        <v>0</v>
      </c>
      <c r="U628" s="613"/>
      <c r="V628" s="612">
        <f t="shared" si="4"/>
        <v>0</v>
      </c>
      <c r="W628" s="620"/>
      <c r="X628" s="742"/>
      <c r="Y628" s="742"/>
      <c r="Z628" s="742"/>
      <c r="AA628" s="742"/>
      <c r="AB628" s="742"/>
      <c r="AC628" s="742"/>
      <c r="AD628" s="742"/>
      <c r="AE628" s="742"/>
      <c r="AF628" s="742"/>
      <c r="AG628" s="742"/>
      <c r="AH628" s="742"/>
      <c r="AI628" s="742"/>
      <c r="AJ628" s="742"/>
      <c r="AK628" s="742"/>
      <c r="AL628" s="742"/>
      <c r="AM628" s="742"/>
    </row>
    <row r="629" ht="13.5" customHeight="1">
      <c r="A629" s="604" t="b">
        <v>0</v>
      </c>
      <c r="B629" s="475"/>
      <c r="C629" s="475"/>
      <c r="D629" s="492"/>
      <c r="E629" s="492"/>
      <c r="F629" s="606"/>
      <c r="G629" s="617"/>
      <c r="H629" s="492"/>
      <c r="I629" s="492"/>
      <c r="J629" s="657"/>
      <c r="K629" s="618"/>
      <c r="L629" s="622"/>
      <c r="M629" s="613"/>
      <c r="N629" s="613"/>
      <c r="O629" s="610"/>
      <c r="P629" s="610"/>
      <c r="Q629" s="612">
        <f t="shared" si="1"/>
        <v>0</v>
      </c>
      <c r="R629" s="613"/>
      <c r="S629" s="612">
        <f t="shared" si="2"/>
        <v>0</v>
      </c>
      <c r="T629" s="612">
        <f t="shared" si="3"/>
        <v>0</v>
      </c>
      <c r="U629" s="613"/>
      <c r="V629" s="612">
        <f t="shared" si="4"/>
        <v>0</v>
      </c>
      <c r="W629" s="620"/>
      <c r="X629" s="742"/>
      <c r="Y629" s="742"/>
      <c r="Z629" s="742"/>
      <c r="AA629" s="742"/>
      <c r="AB629" s="742"/>
      <c r="AC629" s="742"/>
      <c r="AD629" s="742"/>
      <c r="AE629" s="742"/>
      <c r="AF629" s="742"/>
      <c r="AG629" s="742"/>
      <c r="AH629" s="742"/>
      <c r="AI629" s="742"/>
      <c r="AJ629" s="742"/>
      <c r="AK629" s="742"/>
      <c r="AL629" s="742"/>
      <c r="AM629" s="742"/>
    </row>
    <row r="630" ht="13.5" customHeight="1">
      <c r="A630" s="604" t="b">
        <v>0</v>
      </c>
      <c r="B630" s="475"/>
      <c r="C630" s="475"/>
      <c r="D630" s="492"/>
      <c r="E630" s="492"/>
      <c r="F630" s="606"/>
      <c r="G630" s="617"/>
      <c r="H630" s="492"/>
      <c r="I630" s="492"/>
      <c r="J630" s="657"/>
      <c r="K630" s="618"/>
      <c r="L630" s="622"/>
      <c r="M630" s="613"/>
      <c r="N630" s="613"/>
      <c r="O630" s="610"/>
      <c r="P630" s="610"/>
      <c r="Q630" s="612">
        <f t="shared" si="1"/>
        <v>0</v>
      </c>
      <c r="R630" s="613"/>
      <c r="S630" s="612">
        <f t="shared" si="2"/>
        <v>0</v>
      </c>
      <c r="T630" s="612">
        <f t="shared" si="3"/>
        <v>0</v>
      </c>
      <c r="U630" s="613"/>
      <c r="V630" s="612">
        <f t="shared" si="4"/>
        <v>0</v>
      </c>
      <c r="W630" s="620"/>
      <c r="X630" s="742"/>
      <c r="Y630" s="742"/>
      <c r="Z630" s="742"/>
      <c r="AA630" s="742"/>
      <c r="AB630" s="742"/>
      <c r="AC630" s="742"/>
      <c r="AD630" s="742"/>
      <c r="AE630" s="742"/>
      <c r="AF630" s="742"/>
      <c r="AG630" s="742"/>
      <c r="AH630" s="742"/>
      <c r="AI630" s="742"/>
      <c r="AJ630" s="742"/>
      <c r="AK630" s="742"/>
      <c r="AL630" s="742"/>
      <c r="AM630" s="742"/>
    </row>
    <row r="631" ht="13.5" customHeight="1">
      <c r="A631" s="604" t="b">
        <v>0</v>
      </c>
      <c r="B631" s="475"/>
      <c r="C631" s="475"/>
      <c r="D631" s="492"/>
      <c r="E631" s="492"/>
      <c r="F631" s="606"/>
      <c r="G631" s="617"/>
      <c r="H631" s="492"/>
      <c r="I631" s="492"/>
      <c r="J631" s="657"/>
      <c r="K631" s="618"/>
      <c r="L631" s="622"/>
      <c r="M631" s="613"/>
      <c r="N631" s="613"/>
      <c r="O631" s="610"/>
      <c r="P631" s="610"/>
      <c r="Q631" s="612">
        <f t="shared" si="1"/>
        <v>0</v>
      </c>
      <c r="R631" s="613"/>
      <c r="S631" s="612">
        <f t="shared" si="2"/>
        <v>0</v>
      </c>
      <c r="T631" s="612">
        <f t="shared" si="3"/>
        <v>0</v>
      </c>
      <c r="U631" s="613"/>
      <c r="V631" s="612">
        <f t="shared" si="4"/>
        <v>0</v>
      </c>
      <c r="W631" s="620"/>
      <c r="X631" s="742"/>
      <c r="Y631" s="742"/>
      <c r="Z631" s="742"/>
      <c r="AA631" s="742"/>
      <c r="AB631" s="742"/>
      <c r="AC631" s="742"/>
      <c r="AD631" s="742"/>
      <c r="AE631" s="742"/>
      <c r="AF631" s="742"/>
      <c r="AG631" s="742"/>
      <c r="AH631" s="742"/>
      <c r="AI631" s="742"/>
      <c r="AJ631" s="742"/>
      <c r="AK631" s="742"/>
      <c r="AL631" s="742"/>
      <c r="AM631" s="742"/>
    </row>
    <row r="632" ht="13.5" customHeight="1">
      <c r="A632" s="604" t="b">
        <v>0</v>
      </c>
      <c r="B632" s="475"/>
      <c r="C632" s="475"/>
      <c r="D632" s="492"/>
      <c r="E632" s="492"/>
      <c r="F632" s="606"/>
      <c r="G632" s="617"/>
      <c r="H632" s="492"/>
      <c r="I632" s="492"/>
      <c r="J632" s="657"/>
      <c r="K632" s="618"/>
      <c r="L632" s="622"/>
      <c r="M632" s="613"/>
      <c r="N632" s="613"/>
      <c r="O632" s="610"/>
      <c r="P632" s="610"/>
      <c r="Q632" s="612">
        <f t="shared" si="1"/>
        <v>0</v>
      </c>
      <c r="R632" s="613"/>
      <c r="S632" s="612">
        <f t="shared" si="2"/>
        <v>0</v>
      </c>
      <c r="T632" s="612">
        <f t="shared" si="3"/>
        <v>0</v>
      </c>
      <c r="U632" s="613"/>
      <c r="V632" s="612">
        <f t="shared" si="4"/>
        <v>0</v>
      </c>
      <c r="W632" s="620"/>
      <c r="X632" s="742"/>
      <c r="Y632" s="742"/>
      <c r="Z632" s="742"/>
      <c r="AA632" s="742"/>
      <c r="AB632" s="742"/>
      <c r="AC632" s="742"/>
      <c r="AD632" s="742"/>
      <c r="AE632" s="742"/>
      <c r="AF632" s="742"/>
      <c r="AG632" s="742"/>
      <c r="AH632" s="742"/>
      <c r="AI632" s="742"/>
      <c r="AJ632" s="742"/>
      <c r="AK632" s="742"/>
      <c r="AL632" s="742"/>
      <c r="AM632" s="742"/>
    </row>
    <row r="633" ht="13.5" customHeight="1">
      <c r="A633" s="604" t="b">
        <v>0</v>
      </c>
      <c r="B633" s="475"/>
      <c r="C633" s="475"/>
      <c r="D633" s="492"/>
      <c r="E633" s="492"/>
      <c r="F633" s="606"/>
      <c r="G633" s="617"/>
      <c r="H633" s="492"/>
      <c r="I633" s="492"/>
      <c r="J633" s="657"/>
      <c r="K633" s="618"/>
      <c r="L633" s="622"/>
      <c r="M633" s="613"/>
      <c r="N633" s="613"/>
      <c r="O633" s="610"/>
      <c r="P633" s="610"/>
      <c r="Q633" s="612">
        <f t="shared" si="1"/>
        <v>0</v>
      </c>
      <c r="R633" s="613"/>
      <c r="S633" s="612">
        <f t="shared" si="2"/>
        <v>0</v>
      </c>
      <c r="T633" s="612">
        <f t="shared" si="3"/>
        <v>0</v>
      </c>
      <c r="U633" s="613"/>
      <c r="V633" s="612">
        <f t="shared" si="4"/>
        <v>0</v>
      </c>
      <c r="W633" s="620"/>
      <c r="X633" s="742"/>
      <c r="Y633" s="742"/>
      <c r="Z633" s="742"/>
      <c r="AA633" s="742"/>
      <c r="AB633" s="742"/>
      <c r="AC633" s="742"/>
      <c r="AD633" s="742"/>
      <c r="AE633" s="742"/>
      <c r="AF633" s="742"/>
      <c r="AG633" s="742"/>
      <c r="AH633" s="742"/>
      <c r="AI633" s="742"/>
      <c r="AJ633" s="742"/>
      <c r="AK633" s="742"/>
      <c r="AL633" s="742"/>
      <c r="AM633" s="742"/>
    </row>
    <row r="634" ht="13.5" customHeight="1">
      <c r="A634" s="604" t="b">
        <v>0</v>
      </c>
      <c r="B634" s="475"/>
      <c r="C634" s="475"/>
      <c r="D634" s="492"/>
      <c r="E634" s="492"/>
      <c r="F634" s="606"/>
      <c r="G634" s="617"/>
      <c r="H634" s="492"/>
      <c r="I634" s="492"/>
      <c r="J634" s="657"/>
      <c r="K634" s="618"/>
      <c r="L634" s="622"/>
      <c r="M634" s="613"/>
      <c r="N634" s="613"/>
      <c r="O634" s="610"/>
      <c r="P634" s="610"/>
      <c r="Q634" s="612">
        <f t="shared" si="1"/>
        <v>0</v>
      </c>
      <c r="R634" s="613"/>
      <c r="S634" s="612">
        <f t="shared" si="2"/>
        <v>0</v>
      </c>
      <c r="T634" s="612">
        <f t="shared" si="3"/>
        <v>0</v>
      </c>
      <c r="U634" s="613"/>
      <c r="V634" s="612">
        <f t="shared" si="4"/>
        <v>0</v>
      </c>
      <c r="W634" s="620"/>
      <c r="X634" s="742"/>
      <c r="Y634" s="742"/>
      <c r="Z634" s="742"/>
      <c r="AA634" s="742"/>
      <c r="AB634" s="742"/>
      <c r="AC634" s="742"/>
      <c r="AD634" s="742"/>
      <c r="AE634" s="742"/>
      <c r="AF634" s="742"/>
      <c r="AG634" s="742"/>
      <c r="AH634" s="742"/>
      <c r="AI634" s="742"/>
      <c r="AJ634" s="742"/>
      <c r="AK634" s="742"/>
      <c r="AL634" s="742"/>
      <c r="AM634" s="742"/>
    </row>
    <row r="635" ht="13.5" customHeight="1">
      <c r="A635" s="604" t="b">
        <v>0</v>
      </c>
      <c r="B635" s="475"/>
      <c r="C635" s="475"/>
      <c r="D635" s="492"/>
      <c r="E635" s="492"/>
      <c r="F635" s="606"/>
      <c r="G635" s="617"/>
      <c r="H635" s="492"/>
      <c r="I635" s="492"/>
      <c r="J635" s="657"/>
      <c r="K635" s="618"/>
      <c r="L635" s="622"/>
      <c r="M635" s="613"/>
      <c r="N635" s="613"/>
      <c r="O635" s="610"/>
      <c r="P635" s="610"/>
      <c r="Q635" s="612">
        <f t="shared" si="1"/>
        <v>0</v>
      </c>
      <c r="R635" s="613"/>
      <c r="S635" s="612">
        <f t="shared" si="2"/>
        <v>0</v>
      </c>
      <c r="T635" s="612">
        <f t="shared" si="3"/>
        <v>0</v>
      </c>
      <c r="U635" s="613"/>
      <c r="V635" s="612">
        <f t="shared" si="4"/>
        <v>0</v>
      </c>
      <c r="W635" s="620"/>
      <c r="X635" s="742"/>
      <c r="Y635" s="742"/>
      <c r="Z635" s="742"/>
      <c r="AA635" s="742"/>
      <c r="AB635" s="742"/>
      <c r="AC635" s="742"/>
      <c r="AD635" s="742"/>
      <c r="AE635" s="742"/>
      <c r="AF635" s="742"/>
      <c r="AG635" s="742"/>
      <c r="AH635" s="742"/>
      <c r="AI635" s="742"/>
      <c r="AJ635" s="742"/>
      <c r="AK635" s="742"/>
      <c r="AL635" s="742"/>
      <c r="AM635" s="742"/>
    </row>
    <row r="636" ht="13.5" customHeight="1">
      <c r="A636" s="604" t="b">
        <v>0</v>
      </c>
      <c r="B636" s="475"/>
      <c r="C636" s="475"/>
      <c r="D636" s="492"/>
      <c r="E636" s="492"/>
      <c r="F636" s="606"/>
      <c r="G636" s="617"/>
      <c r="H636" s="492"/>
      <c r="I636" s="492"/>
      <c r="J636" s="657"/>
      <c r="K636" s="618"/>
      <c r="L636" s="622"/>
      <c r="M636" s="613"/>
      <c r="N636" s="613"/>
      <c r="O636" s="610"/>
      <c r="P636" s="610"/>
      <c r="Q636" s="612">
        <f t="shared" si="1"/>
        <v>0</v>
      </c>
      <c r="R636" s="613"/>
      <c r="S636" s="612">
        <f t="shared" si="2"/>
        <v>0</v>
      </c>
      <c r="T636" s="612">
        <f t="shared" si="3"/>
        <v>0</v>
      </c>
      <c r="U636" s="613"/>
      <c r="V636" s="612">
        <f t="shared" si="4"/>
        <v>0</v>
      </c>
      <c r="W636" s="620"/>
      <c r="X636" s="742"/>
      <c r="Y636" s="742"/>
      <c r="Z636" s="742"/>
      <c r="AA636" s="742"/>
      <c r="AB636" s="742"/>
      <c r="AC636" s="742"/>
      <c r="AD636" s="742"/>
      <c r="AE636" s="742"/>
      <c r="AF636" s="742"/>
      <c r="AG636" s="742"/>
      <c r="AH636" s="742"/>
      <c r="AI636" s="742"/>
      <c r="AJ636" s="742"/>
      <c r="AK636" s="742"/>
      <c r="AL636" s="742"/>
      <c r="AM636" s="742"/>
    </row>
    <row r="637" ht="13.5" customHeight="1">
      <c r="A637" s="604" t="b">
        <v>0</v>
      </c>
      <c r="B637" s="475"/>
      <c r="C637" s="475"/>
      <c r="D637" s="492"/>
      <c r="E637" s="492"/>
      <c r="F637" s="606"/>
      <c r="G637" s="617"/>
      <c r="H637" s="492"/>
      <c r="I637" s="492"/>
      <c r="J637" s="657"/>
      <c r="K637" s="618"/>
      <c r="L637" s="622"/>
      <c r="M637" s="613"/>
      <c r="N637" s="613"/>
      <c r="O637" s="610"/>
      <c r="P637" s="610"/>
      <c r="Q637" s="612">
        <f t="shared" si="1"/>
        <v>0</v>
      </c>
      <c r="R637" s="613"/>
      <c r="S637" s="612">
        <f t="shared" si="2"/>
        <v>0</v>
      </c>
      <c r="T637" s="612">
        <f t="shared" si="3"/>
        <v>0</v>
      </c>
      <c r="U637" s="613"/>
      <c r="V637" s="612">
        <f t="shared" si="4"/>
        <v>0</v>
      </c>
      <c r="W637" s="620"/>
      <c r="X637" s="742"/>
      <c r="Y637" s="742"/>
      <c r="Z637" s="742"/>
      <c r="AA637" s="742"/>
      <c r="AB637" s="742"/>
      <c r="AC637" s="742"/>
      <c r="AD637" s="742"/>
      <c r="AE637" s="742"/>
      <c r="AF637" s="742"/>
      <c r="AG637" s="742"/>
      <c r="AH637" s="742"/>
      <c r="AI637" s="742"/>
      <c r="AJ637" s="742"/>
      <c r="AK637" s="742"/>
      <c r="AL637" s="742"/>
      <c r="AM637" s="742"/>
    </row>
    <row r="638" ht="13.5" customHeight="1">
      <c r="A638" s="604" t="b">
        <v>0</v>
      </c>
      <c r="B638" s="475"/>
      <c r="C638" s="475"/>
      <c r="D638" s="492"/>
      <c r="E638" s="492"/>
      <c r="F638" s="606"/>
      <c r="G638" s="617"/>
      <c r="H638" s="492"/>
      <c r="I638" s="492"/>
      <c r="J638" s="657"/>
      <c r="K638" s="618"/>
      <c r="L638" s="622"/>
      <c r="M638" s="613"/>
      <c r="N638" s="613"/>
      <c r="O638" s="610"/>
      <c r="P638" s="610"/>
      <c r="Q638" s="612">
        <f t="shared" si="1"/>
        <v>0</v>
      </c>
      <c r="R638" s="613"/>
      <c r="S638" s="612">
        <f t="shared" si="2"/>
        <v>0</v>
      </c>
      <c r="T638" s="612">
        <f t="shared" si="3"/>
        <v>0</v>
      </c>
      <c r="U638" s="613"/>
      <c r="V638" s="612">
        <f t="shared" si="4"/>
        <v>0</v>
      </c>
      <c r="W638" s="620"/>
      <c r="X638" s="742"/>
      <c r="Y638" s="742"/>
      <c r="Z638" s="742"/>
      <c r="AA638" s="742"/>
      <c r="AB638" s="742"/>
      <c r="AC638" s="742"/>
      <c r="AD638" s="742"/>
      <c r="AE638" s="742"/>
      <c r="AF638" s="742"/>
      <c r="AG638" s="742"/>
      <c r="AH638" s="742"/>
      <c r="AI638" s="742"/>
      <c r="AJ638" s="742"/>
      <c r="AK638" s="742"/>
      <c r="AL638" s="742"/>
      <c r="AM638" s="742"/>
    </row>
    <row r="639" ht="13.5" customHeight="1">
      <c r="A639" s="604" t="b">
        <v>0</v>
      </c>
      <c r="B639" s="475"/>
      <c r="C639" s="475"/>
      <c r="D639" s="492"/>
      <c r="E639" s="492"/>
      <c r="F639" s="606"/>
      <c r="G639" s="617"/>
      <c r="H639" s="492"/>
      <c r="I639" s="492"/>
      <c r="J639" s="657"/>
      <c r="K639" s="618"/>
      <c r="L639" s="622"/>
      <c r="M639" s="613"/>
      <c r="N639" s="613"/>
      <c r="O639" s="610"/>
      <c r="P639" s="610"/>
      <c r="Q639" s="612">
        <f t="shared" si="1"/>
        <v>0</v>
      </c>
      <c r="R639" s="613"/>
      <c r="S639" s="612">
        <f t="shared" si="2"/>
        <v>0</v>
      </c>
      <c r="T639" s="612">
        <f t="shared" si="3"/>
        <v>0</v>
      </c>
      <c r="U639" s="613"/>
      <c r="V639" s="612">
        <f t="shared" si="4"/>
        <v>0</v>
      </c>
      <c r="W639" s="620"/>
      <c r="X639" s="742"/>
      <c r="Y639" s="742"/>
      <c r="Z639" s="742"/>
      <c r="AA639" s="742"/>
      <c r="AB639" s="742"/>
      <c r="AC639" s="742"/>
      <c r="AD639" s="742"/>
      <c r="AE639" s="742"/>
      <c r="AF639" s="742"/>
      <c r="AG639" s="742"/>
      <c r="AH639" s="742"/>
      <c r="AI639" s="742"/>
      <c r="AJ639" s="742"/>
      <c r="AK639" s="742"/>
      <c r="AL639" s="742"/>
      <c r="AM639" s="742"/>
    </row>
    <row r="640" ht="13.5" customHeight="1">
      <c r="A640" s="604" t="b">
        <v>0</v>
      </c>
      <c r="B640" s="475"/>
      <c r="C640" s="475"/>
      <c r="D640" s="492"/>
      <c r="E640" s="492"/>
      <c r="F640" s="606"/>
      <c r="G640" s="617"/>
      <c r="H640" s="492"/>
      <c r="I640" s="492"/>
      <c r="J640" s="657"/>
      <c r="K640" s="618"/>
      <c r="L640" s="622"/>
      <c r="M640" s="613"/>
      <c r="N640" s="613"/>
      <c r="O640" s="610"/>
      <c r="P640" s="610"/>
      <c r="Q640" s="612">
        <f t="shared" si="1"/>
        <v>0</v>
      </c>
      <c r="R640" s="613"/>
      <c r="S640" s="612">
        <f t="shared" si="2"/>
        <v>0</v>
      </c>
      <c r="T640" s="612">
        <f t="shared" si="3"/>
        <v>0</v>
      </c>
      <c r="U640" s="613"/>
      <c r="V640" s="612">
        <f t="shared" si="4"/>
        <v>0</v>
      </c>
      <c r="W640" s="620"/>
      <c r="X640" s="742"/>
      <c r="Y640" s="742"/>
      <c r="Z640" s="742"/>
      <c r="AA640" s="742"/>
      <c r="AB640" s="742"/>
      <c r="AC640" s="742"/>
      <c r="AD640" s="742"/>
      <c r="AE640" s="742"/>
      <c r="AF640" s="742"/>
      <c r="AG640" s="742"/>
      <c r="AH640" s="742"/>
      <c r="AI640" s="742"/>
      <c r="AJ640" s="742"/>
      <c r="AK640" s="742"/>
      <c r="AL640" s="742"/>
      <c r="AM640" s="742"/>
    </row>
    <row r="641" ht="13.5" customHeight="1">
      <c r="A641" s="604" t="b">
        <v>0</v>
      </c>
      <c r="B641" s="475"/>
      <c r="C641" s="475"/>
      <c r="D641" s="492"/>
      <c r="E641" s="492"/>
      <c r="F641" s="606"/>
      <c r="G641" s="617"/>
      <c r="H641" s="492"/>
      <c r="I641" s="492"/>
      <c r="J641" s="657"/>
      <c r="K641" s="618"/>
      <c r="L641" s="622"/>
      <c r="M641" s="613"/>
      <c r="N641" s="613"/>
      <c r="O641" s="610"/>
      <c r="P641" s="610"/>
      <c r="Q641" s="612">
        <f t="shared" si="1"/>
        <v>0</v>
      </c>
      <c r="R641" s="613"/>
      <c r="S641" s="612">
        <f t="shared" si="2"/>
        <v>0</v>
      </c>
      <c r="T641" s="612">
        <f t="shared" si="3"/>
        <v>0</v>
      </c>
      <c r="U641" s="613"/>
      <c r="V641" s="612">
        <f t="shared" si="4"/>
        <v>0</v>
      </c>
      <c r="W641" s="620"/>
      <c r="X641" s="742"/>
      <c r="Y641" s="742"/>
      <c r="Z641" s="742"/>
      <c r="AA641" s="742"/>
      <c r="AB641" s="742"/>
      <c r="AC641" s="742"/>
      <c r="AD641" s="742"/>
      <c r="AE641" s="742"/>
      <c r="AF641" s="742"/>
      <c r="AG641" s="742"/>
      <c r="AH641" s="742"/>
      <c r="AI641" s="742"/>
      <c r="AJ641" s="742"/>
      <c r="AK641" s="742"/>
      <c r="AL641" s="742"/>
      <c r="AM641" s="742"/>
    </row>
    <row r="642" ht="13.5" customHeight="1">
      <c r="A642" s="604" t="b">
        <v>0</v>
      </c>
      <c r="B642" s="475"/>
      <c r="C642" s="475"/>
      <c r="D642" s="492"/>
      <c r="E642" s="492"/>
      <c r="F642" s="606"/>
      <c r="G642" s="617"/>
      <c r="H642" s="492"/>
      <c r="I642" s="492"/>
      <c r="J642" s="657"/>
      <c r="K642" s="618"/>
      <c r="L642" s="622"/>
      <c r="M642" s="613"/>
      <c r="N642" s="613"/>
      <c r="O642" s="610"/>
      <c r="P642" s="610"/>
      <c r="Q642" s="612">
        <f t="shared" si="1"/>
        <v>0</v>
      </c>
      <c r="R642" s="613"/>
      <c r="S642" s="612">
        <f t="shared" si="2"/>
        <v>0</v>
      </c>
      <c r="T642" s="612">
        <f t="shared" si="3"/>
        <v>0</v>
      </c>
      <c r="U642" s="613"/>
      <c r="V642" s="612">
        <f t="shared" si="4"/>
        <v>0</v>
      </c>
      <c r="W642" s="620"/>
      <c r="X642" s="742"/>
      <c r="Y642" s="742"/>
      <c r="Z642" s="742"/>
      <c r="AA642" s="742"/>
      <c r="AB642" s="742"/>
      <c r="AC642" s="742"/>
      <c r="AD642" s="742"/>
      <c r="AE642" s="742"/>
      <c r="AF642" s="742"/>
      <c r="AG642" s="742"/>
      <c r="AH642" s="742"/>
      <c r="AI642" s="742"/>
      <c r="AJ642" s="742"/>
      <c r="AK642" s="742"/>
      <c r="AL642" s="742"/>
      <c r="AM642" s="742"/>
    </row>
    <row r="643" ht="13.5" customHeight="1">
      <c r="A643" s="604" t="b">
        <v>0</v>
      </c>
      <c r="B643" s="475"/>
      <c r="C643" s="475"/>
      <c r="D643" s="492"/>
      <c r="E643" s="492"/>
      <c r="F643" s="606"/>
      <c r="G643" s="617"/>
      <c r="H643" s="492"/>
      <c r="I643" s="492"/>
      <c r="J643" s="657"/>
      <c r="K643" s="618"/>
      <c r="L643" s="622"/>
      <c r="M643" s="613"/>
      <c r="N643" s="613"/>
      <c r="O643" s="610"/>
      <c r="P643" s="610"/>
      <c r="Q643" s="612">
        <f t="shared" si="1"/>
        <v>0</v>
      </c>
      <c r="R643" s="613"/>
      <c r="S643" s="612">
        <f t="shared" si="2"/>
        <v>0</v>
      </c>
      <c r="T643" s="612">
        <f t="shared" si="3"/>
        <v>0</v>
      </c>
      <c r="U643" s="613"/>
      <c r="V643" s="612">
        <f t="shared" si="4"/>
        <v>0</v>
      </c>
      <c r="W643" s="620"/>
      <c r="X643" s="742"/>
      <c r="Y643" s="742"/>
      <c r="Z643" s="742"/>
      <c r="AA643" s="742"/>
      <c r="AB643" s="742"/>
      <c r="AC643" s="742"/>
      <c r="AD643" s="742"/>
      <c r="AE643" s="742"/>
      <c r="AF643" s="742"/>
      <c r="AG643" s="742"/>
      <c r="AH643" s="742"/>
      <c r="AI643" s="742"/>
      <c r="AJ643" s="742"/>
      <c r="AK643" s="742"/>
      <c r="AL643" s="742"/>
      <c r="AM643" s="742"/>
    </row>
    <row r="644" ht="13.5" customHeight="1">
      <c r="A644" s="604" t="b">
        <v>0</v>
      </c>
      <c r="B644" s="475"/>
      <c r="C644" s="475"/>
      <c r="D644" s="492"/>
      <c r="E644" s="492"/>
      <c r="F644" s="606"/>
      <c r="G644" s="617"/>
      <c r="H644" s="492"/>
      <c r="I644" s="492"/>
      <c r="J644" s="657"/>
      <c r="K644" s="618"/>
      <c r="L644" s="622"/>
      <c r="M644" s="613"/>
      <c r="N644" s="613"/>
      <c r="O644" s="610"/>
      <c r="P644" s="610"/>
      <c r="Q644" s="612">
        <f t="shared" si="1"/>
        <v>0</v>
      </c>
      <c r="R644" s="613"/>
      <c r="S644" s="612">
        <f t="shared" si="2"/>
        <v>0</v>
      </c>
      <c r="T644" s="612">
        <f t="shared" si="3"/>
        <v>0</v>
      </c>
      <c r="U644" s="613"/>
      <c r="V644" s="612">
        <f t="shared" si="4"/>
        <v>0</v>
      </c>
      <c r="W644" s="620"/>
      <c r="X644" s="742"/>
      <c r="Y644" s="742"/>
      <c r="Z644" s="742"/>
      <c r="AA644" s="742"/>
      <c r="AB644" s="742"/>
      <c r="AC644" s="742"/>
      <c r="AD644" s="742"/>
      <c r="AE644" s="742"/>
      <c r="AF644" s="742"/>
      <c r="AG644" s="742"/>
      <c r="AH644" s="742"/>
      <c r="AI644" s="742"/>
      <c r="AJ644" s="742"/>
      <c r="AK644" s="742"/>
      <c r="AL644" s="742"/>
      <c r="AM644" s="742"/>
    </row>
    <row r="645" ht="13.5" customHeight="1">
      <c r="A645" s="604" t="b">
        <v>0</v>
      </c>
      <c r="B645" s="475"/>
      <c r="C645" s="475"/>
      <c r="D645" s="492"/>
      <c r="E645" s="492"/>
      <c r="F645" s="606"/>
      <c r="G645" s="617"/>
      <c r="H645" s="492"/>
      <c r="I645" s="492"/>
      <c r="J645" s="657"/>
      <c r="K645" s="618"/>
      <c r="L645" s="622"/>
      <c r="M645" s="613"/>
      <c r="N645" s="613"/>
      <c r="O645" s="610"/>
      <c r="P645" s="610"/>
      <c r="Q645" s="612">
        <f t="shared" si="1"/>
        <v>0</v>
      </c>
      <c r="R645" s="613"/>
      <c r="S645" s="612">
        <f t="shared" si="2"/>
        <v>0</v>
      </c>
      <c r="T645" s="612">
        <f t="shared" si="3"/>
        <v>0</v>
      </c>
      <c r="U645" s="613"/>
      <c r="V645" s="612">
        <f t="shared" si="4"/>
        <v>0</v>
      </c>
      <c r="W645" s="620"/>
      <c r="X645" s="742"/>
      <c r="Y645" s="742"/>
      <c r="Z645" s="742"/>
      <c r="AA645" s="742"/>
      <c r="AB645" s="742"/>
      <c r="AC645" s="742"/>
      <c r="AD645" s="742"/>
      <c r="AE645" s="742"/>
      <c r="AF645" s="742"/>
      <c r="AG645" s="742"/>
      <c r="AH645" s="742"/>
      <c r="AI645" s="742"/>
      <c r="AJ645" s="742"/>
      <c r="AK645" s="742"/>
      <c r="AL645" s="742"/>
      <c r="AM645" s="742"/>
    </row>
    <row r="646" ht="13.5" customHeight="1">
      <c r="A646" s="604" t="b">
        <v>0</v>
      </c>
      <c r="B646" s="475"/>
      <c r="C646" s="475"/>
      <c r="D646" s="492"/>
      <c r="E646" s="492"/>
      <c r="F646" s="606"/>
      <c r="G646" s="617"/>
      <c r="H646" s="492"/>
      <c r="I646" s="492"/>
      <c r="J646" s="657"/>
      <c r="K646" s="618"/>
      <c r="L646" s="622"/>
      <c r="M646" s="613"/>
      <c r="N646" s="613"/>
      <c r="O646" s="610"/>
      <c r="P646" s="610"/>
      <c r="Q646" s="612">
        <f t="shared" si="1"/>
        <v>0</v>
      </c>
      <c r="R646" s="613"/>
      <c r="S646" s="612">
        <f t="shared" si="2"/>
        <v>0</v>
      </c>
      <c r="T646" s="612">
        <f t="shared" si="3"/>
        <v>0</v>
      </c>
      <c r="U646" s="613"/>
      <c r="V646" s="612">
        <f t="shared" si="4"/>
        <v>0</v>
      </c>
      <c r="W646" s="620"/>
      <c r="X646" s="742"/>
      <c r="Y646" s="742"/>
      <c r="Z646" s="742"/>
      <c r="AA646" s="742"/>
      <c r="AB646" s="742"/>
      <c r="AC646" s="742"/>
      <c r="AD646" s="742"/>
      <c r="AE646" s="742"/>
      <c r="AF646" s="742"/>
      <c r="AG646" s="742"/>
      <c r="AH646" s="742"/>
      <c r="AI646" s="742"/>
      <c r="AJ646" s="742"/>
      <c r="AK646" s="742"/>
      <c r="AL646" s="742"/>
      <c r="AM646" s="742"/>
    </row>
    <row r="647" ht="13.5" customHeight="1">
      <c r="A647" s="604" t="b">
        <v>0</v>
      </c>
      <c r="B647" s="475"/>
      <c r="C647" s="475"/>
      <c r="D647" s="492"/>
      <c r="E647" s="492"/>
      <c r="F647" s="606"/>
      <c r="G647" s="617"/>
      <c r="H647" s="492"/>
      <c r="I647" s="492"/>
      <c r="J647" s="657"/>
      <c r="K647" s="618"/>
      <c r="L647" s="622"/>
      <c r="M647" s="613"/>
      <c r="N647" s="613"/>
      <c r="O647" s="610"/>
      <c r="P647" s="610"/>
      <c r="Q647" s="612">
        <f t="shared" si="1"/>
        <v>0</v>
      </c>
      <c r="R647" s="613"/>
      <c r="S647" s="612">
        <f t="shared" si="2"/>
        <v>0</v>
      </c>
      <c r="T647" s="612">
        <f t="shared" si="3"/>
        <v>0</v>
      </c>
      <c r="U647" s="613"/>
      <c r="V647" s="612">
        <f t="shared" si="4"/>
        <v>0</v>
      </c>
      <c r="W647" s="620"/>
      <c r="X647" s="742"/>
      <c r="Y647" s="742"/>
      <c r="Z647" s="742"/>
      <c r="AA647" s="742"/>
      <c r="AB647" s="742"/>
      <c r="AC647" s="742"/>
      <c r="AD647" s="742"/>
      <c r="AE647" s="742"/>
      <c r="AF647" s="742"/>
      <c r="AG647" s="742"/>
      <c r="AH647" s="742"/>
      <c r="AI647" s="742"/>
      <c r="AJ647" s="742"/>
      <c r="AK647" s="742"/>
      <c r="AL647" s="742"/>
      <c r="AM647" s="742"/>
    </row>
    <row r="648" ht="13.5" customHeight="1">
      <c r="A648" s="604" t="b">
        <v>0</v>
      </c>
      <c r="B648" s="475"/>
      <c r="C648" s="475"/>
      <c r="D648" s="492"/>
      <c r="E648" s="492"/>
      <c r="F648" s="606"/>
      <c r="G648" s="617"/>
      <c r="H648" s="492"/>
      <c r="I648" s="492"/>
      <c r="J648" s="657"/>
      <c r="K648" s="618"/>
      <c r="L648" s="622"/>
      <c r="M648" s="613"/>
      <c r="N648" s="613"/>
      <c r="O648" s="610"/>
      <c r="P648" s="610"/>
      <c r="Q648" s="612">
        <f t="shared" si="1"/>
        <v>0</v>
      </c>
      <c r="R648" s="613"/>
      <c r="S648" s="612">
        <f t="shared" si="2"/>
        <v>0</v>
      </c>
      <c r="T648" s="612">
        <f t="shared" si="3"/>
        <v>0</v>
      </c>
      <c r="U648" s="613"/>
      <c r="V648" s="612">
        <f t="shared" si="4"/>
        <v>0</v>
      </c>
      <c r="W648" s="620"/>
      <c r="X648" s="742"/>
      <c r="Y648" s="742"/>
      <c r="Z648" s="742"/>
      <c r="AA648" s="742"/>
      <c r="AB648" s="742"/>
      <c r="AC648" s="742"/>
      <c r="AD648" s="742"/>
      <c r="AE648" s="742"/>
      <c r="AF648" s="742"/>
      <c r="AG648" s="742"/>
      <c r="AH648" s="742"/>
      <c r="AI648" s="742"/>
      <c r="AJ648" s="742"/>
      <c r="AK648" s="742"/>
      <c r="AL648" s="742"/>
      <c r="AM648" s="742"/>
    </row>
    <row r="649" ht="13.5" customHeight="1">
      <c r="A649" s="604" t="b">
        <v>0</v>
      </c>
      <c r="B649" s="475"/>
      <c r="C649" s="475"/>
      <c r="D649" s="492"/>
      <c r="E649" s="492"/>
      <c r="F649" s="606"/>
      <c r="G649" s="617"/>
      <c r="H649" s="492"/>
      <c r="I649" s="492"/>
      <c r="J649" s="657"/>
      <c r="K649" s="618"/>
      <c r="L649" s="622"/>
      <c r="M649" s="613"/>
      <c r="N649" s="613"/>
      <c r="O649" s="610"/>
      <c r="P649" s="610"/>
      <c r="Q649" s="612">
        <f t="shared" si="1"/>
        <v>0</v>
      </c>
      <c r="R649" s="613"/>
      <c r="S649" s="612">
        <f t="shared" si="2"/>
        <v>0</v>
      </c>
      <c r="T649" s="612">
        <f t="shared" si="3"/>
        <v>0</v>
      </c>
      <c r="U649" s="613"/>
      <c r="V649" s="612">
        <f t="shared" si="4"/>
        <v>0</v>
      </c>
      <c r="W649" s="620"/>
      <c r="X649" s="742"/>
      <c r="Y649" s="742"/>
      <c r="Z649" s="742"/>
      <c r="AA649" s="742"/>
      <c r="AB649" s="742"/>
      <c r="AC649" s="742"/>
      <c r="AD649" s="742"/>
      <c r="AE649" s="742"/>
      <c r="AF649" s="742"/>
      <c r="AG649" s="742"/>
      <c r="AH649" s="742"/>
      <c r="AI649" s="742"/>
      <c r="AJ649" s="742"/>
      <c r="AK649" s="742"/>
      <c r="AL649" s="742"/>
      <c r="AM649" s="742"/>
    </row>
    <row r="650" ht="13.5" customHeight="1">
      <c r="A650" s="604" t="b">
        <v>0</v>
      </c>
      <c r="B650" s="475"/>
      <c r="C650" s="475"/>
      <c r="D650" s="492"/>
      <c r="E650" s="492"/>
      <c r="F650" s="606"/>
      <c r="G650" s="617"/>
      <c r="H650" s="492"/>
      <c r="I650" s="492"/>
      <c r="J650" s="657"/>
      <c r="K650" s="618"/>
      <c r="L650" s="622"/>
      <c r="M650" s="613"/>
      <c r="N650" s="613"/>
      <c r="O650" s="610"/>
      <c r="P650" s="610"/>
      <c r="Q650" s="612">
        <f t="shared" si="1"/>
        <v>0</v>
      </c>
      <c r="R650" s="613"/>
      <c r="S650" s="612">
        <f t="shared" si="2"/>
        <v>0</v>
      </c>
      <c r="T650" s="612">
        <f t="shared" si="3"/>
        <v>0</v>
      </c>
      <c r="U650" s="613"/>
      <c r="V650" s="612">
        <f t="shared" si="4"/>
        <v>0</v>
      </c>
      <c r="W650" s="620"/>
      <c r="X650" s="742"/>
      <c r="Y650" s="742"/>
      <c r="Z650" s="742"/>
      <c r="AA650" s="742"/>
      <c r="AB650" s="742"/>
      <c r="AC650" s="742"/>
      <c r="AD650" s="742"/>
      <c r="AE650" s="742"/>
      <c r="AF650" s="742"/>
      <c r="AG650" s="742"/>
      <c r="AH650" s="742"/>
      <c r="AI650" s="742"/>
      <c r="AJ650" s="742"/>
      <c r="AK650" s="742"/>
      <c r="AL650" s="742"/>
      <c r="AM650" s="742"/>
    </row>
    <row r="651" ht="13.5" customHeight="1">
      <c r="A651" s="604" t="b">
        <v>0</v>
      </c>
      <c r="B651" s="475"/>
      <c r="C651" s="475"/>
      <c r="D651" s="492"/>
      <c r="E651" s="492"/>
      <c r="F651" s="606"/>
      <c r="G651" s="617"/>
      <c r="H651" s="492"/>
      <c r="I651" s="492"/>
      <c r="J651" s="657"/>
      <c r="K651" s="618"/>
      <c r="L651" s="622"/>
      <c r="M651" s="613"/>
      <c r="N651" s="613"/>
      <c r="O651" s="610"/>
      <c r="P651" s="610"/>
      <c r="Q651" s="612">
        <f t="shared" si="1"/>
        <v>0</v>
      </c>
      <c r="R651" s="613"/>
      <c r="S651" s="612">
        <f t="shared" si="2"/>
        <v>0</v>
      </c>
      <c r="T651" s="612">
        <f t="shared" si="3"/>
        <v>0</v>
      </c>
      <c r="U651" s="613"/>
      <c r="V651" s="612">
        <f t="shared" si="4"/>
        <v>0</v>
      </c>
      <c r="W651" s="620"/>
      <c r="X651" s="742"/>
      <c r="Y651" s="742"/>
      <c r="Z651" s="742"/>
      <c r="AA651" s="742"/>
      <c r="AB651" s="742"/>
      <c r="AC651" s="742"/>
      <c r="AD651" s="742"/>
      <c r="AE651" s="742"/>
      <c r="AF651" s="742"/>
      <c r="AG651" s="742"/>
      <c r="AH651" s="742"/>
      <c r="AI651" s="742"/>
      <c r="AJ651" s="742"/>
      <c r="AK651" s="742"/>
      <c r="AL651" s="742"/>
      <c r="AM651" s="742"/>
    </row>
    <row r="652" ht="13.5" customHeight="1">
      <c r="A652" s="604" t="b">
        <v>0</v>
      </c>
      <c r="B652" s="475"/>
      <c r="C652" s="475"/>
      <c r="D652" s="492"/>
      <c r="E652" s="492"/>
      <c r="F652" s="606"/>
      <c r="G652" s="617"/>
      <c r="H652" s="492"/>
      <c r="I652" s="492"/>
      <c r="J652" s="657"/>
      <c r="K652" s="618"/>
      <c r="L652" s="622"/>
      <c r="M652" s="613"/>
      <c r="N652" s="613"/>
      <c r="O652" s="610"/>
      <c r="P652" s="610"/>
      <c r="Q652" s="612">
        <f t="shared" si="1"/>
        <v>0</v>
      </c>
      <c r="R652" s="613"/>
      <c r="S652" s="612">
        <f t="shared" si="2"/>
        <v>0</v>
      </c>
      <c r="T652" s="612">
        <f t="shared" si="3"/>
        <v>0</v>
      </c>
      <c r="U652" s="613"/>
      <c r="V652" s="612">
        <f t="shared" si="4"/>
        <v>0</v>
      </c>
      <c r="W652" s="620"/>
      <c r="X652" s="742"/>
      <c r="Y652" s="742"/>
      <c r="Z652" s="742"/>
      <c r="AA652" s="742"/>
      <c r="AB652" s="742"/>
      <c r="AC652" s="742"/>
      <c r="AD652" s="742"/>
      <c r="AE652" s="742"/>
      <c r="AF652" s="742"/>
      <c r="AG652" s="742"/>
      <c r="AH652" s="742"/>
      <c r="AI652" s="742"/>
      <c r="AJ652" s="742"/>
      <c r="AK652" s="742"/>
      <c r="AL652" s="742"/>
      <c r="AM652" s="742"/>
    </row>
    <row r="653" ht="13.5" customHeight="1">
      <c r="A653" s="604" t="b">
        <v>0</v>
      </c>
      <c r="B653" s="475"/>
      <c r="C653" s="475"/>
      <c r="D653" s="492"/>
      <c r="E653" s="492"/>
      <c r="F653" s="606"/>
      <c r="G653" s="617"/>
      <c r="H653" s="492"/>
      <c r="I653" s="492"/>
      <c r="J653" s="657"/>
      <c r="K653" s="618"/>
      <c r="L653" s="622"/>
      <c r="M653" s="613"/>
      <c r="N653" s="613"/>
      <c r="O653" s="610"/>
      <c r="P653" s="610"/>
      <c r="Q653" s="612">
        <f t="shared" si="1"/>
        <v>0</v>
      </c>
      <c r="R653" s="613"/>
      <c r="S653" s="612">
        <f t="shared" si="2"/>
        <v>0</v>
      </c>
      <c r="T653" s="612">
        <f t="shared" si="3"/>
        <v>0</v>
      </c>
      <c r="U653" s="613"/>
      <c r="V653" s="612">
        <f t="shared" si="4"/>
        <v>0</v>
      </c>
      <c r="W653" s="620"/>
      <c r="X653" s="742"/>
      <c r="Y653" s="742"/>
      <c r="Z653" s="742"/>
      <c r="AA653" s="742"/>
      <c r="AB653" s="742"/>
      <c r="AC653" s="742"/>
      <c r="AD653" s="742"/>
      <c r="AE653" s="742"/>
      <c r="AF653" s="742"/>
      <c r="AG653" s="742"/>
      <c r="AH653" s="742"/>
      <c r="AI653" s="742"/>
      <c r="AJ653" s="742"/>
      <c r="AK653" s="742"/>
      <c r="AL653" s="742"/>
      <c r="AM653" s="742"/>
    </row>
    <row r="654" ht="13.5" customHeight="1">
      <c r="A654" s="604" t="b">
        <v>0</v>
      </c>
      <c r="B654" s="475"/>
      <c r="C654" s="475"/>
      <c r="D654" s="492"/>
      <c r="E654" s="492"/>
      <c r="F654" s="606"/>
      <c r="G654" s="617"/>
      <c r="H654" s="492"/>
      <c r="I654" s="492"/>
      <c r="J654" s="657"/>
      <c r="K654" s="618"/>
      <c r="L654" s="622"/>
      <c r="M654" s="613"/>
      <c r="N654" s="613"/>
      <c r="O654" s="610"/>
      <c r="P654" s="610"/>
      <c r="Q654" s="612">
        <f t="shared" si="1"/>
        <v>0</v>
      </c>
      <c r="R654" s="613"/>
      <c r="S654" s="612">
        <f t="shared" si="2"/>
        <v>0</v>
      </c>
      <c r="T654" s="612">
        <f t="shared" si="3"/>
        <v>0</v>
      </c>
      <c r="U654" s="613"/>
      <c r="V654" s="612">
        <f t="shared" si="4"/>
        <v>0</v>
      </c>
      <c r="W654" s="620"/>
      <c r="X654" s="742"/>
      <c r="Y654" s="742"/>
      <c r="Z654" s="742"/>
      <c r="AA654" s="742"/>
      <c r="AB654" s="742"/>
      <c r="AC654" s="742"/>
      <c r="AD654" s="742"/>
      <c r="AE654" s="742"/>
      <c r="AF654" s="742"/>
      <c r="AG654" s="742"/>
      <c r="AH654" s="742"/>
      <c r="AI654" s="742"/>
      <c r="AJ654" s="742"/>
      <c r="AK654" s="742"/>
      <c r="AL654" s="742"/>
      <c r="AM654" s="742"/>
    </row>
    <row r="655" ht="13.5" customHeight="1">
      <c r="A655" s="604" t="b">
        <v>0</v>
      </c>
      <c r="B655" s="475"/>
      <c r="C655" s="475"/>
      <c r="D655" s="492"/>
      <c r="E655" s="492"/>
      <c r="F655" s="606"/>
      <c r="G655" s="617"/>
      <c r="H655" s="492"/>
      <c r="I655" s="492"/>
      <c r="J655" s="657"/>
      <c r="K655" s="618"/>
      <c r="L655" s="622"/>
      <c r="M655" s="613"/>
      <c r="N655" s="613"/>
      <c r="O655" s="610"/>
      <c r="P655" s="610"/>
      <c r="Q655" s="612">
        <f t="shared" si="1"/>
        <v>0</v>
      </c>
      <c r="R655" s="613"/>
      <c r="S655" s="612">
        <f t="shared" si="2"/>
        <v>0</v>
      </c>
      <c r="T655" s="612">
        <f t="shared" si="3"/>
        <v>0</v>
      </c>
      <c r="U655" s="613"/>
      <c r="V655" s="612">
        <f t="shared" si="4"/>
        <v>0</v>
      </c>
      <c r="W655" s="620"/>
      <c r="X655" s="742"/>
      <c r="Y655" s="742"/>
      <c r="Z655" s="742"/>
      <c r="AA655" s="742"/>
      <c r="AB655" s="742"/>
      <c r="AC655" s="742"/>
      <c r="AD655" s="742"/>
      <c r="AE655" s="742"/>
      <c r="AF655" s="742"/>
      <c r="AG655" s="742"/>
      <c r="AH655" s="742"/>
      <c r="AI655" s="742"/>
      <c r="AJ655" s="742"/>
      <c r="AK655" s="742"/>
      <c r="AL655" s="742"/>
      <c r="AM655" s="742"/>
    </row>
    <row r="656" ht="13.5" customHeight="1">
      <c r="A656" s="604" t="b">
        <v>0</v>
      </c>
      <c r="B656" s="475"/>
      <c r="C656" s="475"/>
      <c r="D656" s="492"/>
      <c r="E656" s="492"/>
      <c r="F656" s="606"/>
      <c r="G656" s="617"/>
      <c r="H656" s="492"/>
      <c r="I656" s="492"/>
      <c r="J656" s="657"/>
      <c r="K656" s="618"/>
      <c r="L656" s="622"/>
      <c r="M656" s="613"/>
      <c r="N656" s="613"/>
      <c r="O656" s="610"/>
      <c r="P656" s="610"/>
      <c r="Q656" s="612">
        <f t="shared" si="1"/>
        <v>0</v>
      </c>
      <c r="R656" s="613"/>
      <c r="S656" s="612">
        <f t="shared" si="2"/>
        <v>0</v>
      </c>
      <c r="T656" s="612">
        <f t="shared" si="3"/>
        <v>0</v>
      </c>
      <c r="U656" s="613"/>
      <c r="V656" s="612">
        <f t="shared" si="4"/>
        <v>0</v>
      </c>
      <c r="W656" s="620"/>
      <c r="X656" s="742"/>
      <c r="Y656" s="742"/>
      <c r="Z656" s="742"/>
      <c r="AA656" s="742"/>
      <c r="AB656" s="742"/>
      <c r="AC656" s="742"/>
      <c r="AD656" s="742"/>
      <c r="AE656" s="742"/>
      <c r="AF656" s="742"/>
      <c r="AG656" s="742"/>
      <c r="AH656" s="742"/>
      <c r="AI656" s="742"/>
      <c r="AJ656" s="742"/>
      <c r="AK656" s="742"/>
      <c r="AL656" s="742"/>
      <c r="AM656" s="742"/>
    </row>
    <row r="657" ht="13.5" customHeight="1">
      <c r="A657" s="604" t="b">
        <v>0</v>
      </c>
      <c r="B657" s="475"/>
      <c r="C657" s="475"/>
      <c r="D657" s="492"/>
      <c r="E657" s="492"/>
      <c r="F657" s="606"/>
      <c r="G657" s="617"/>
      <c r="H657" s="492"/>
      <c r="I657" s="492"/>
      <c r="J657" s="657"/>
      <c r="K657" s="618"/>
      <c r="L657" s="622"/>
      <c r="M657" s="613"/>
      <c r="N657" s="613"/>
      <c r="O657" s="610"/>
      <c r="P657" s="610"/>
      <c r="Q657" s="612">
        <f t="shared" si="1"/>
        <v>0</v>
      </c>
      <c r="R657" s="613"/>
      <c r="S657" s="612">
        <f t="shared" si="2"/>
        <v>0</v>
      </c>
      <c r="T657" s="612">
        <f t="shared" si="3"/>
        <v>0</v>
      </c>
      <c r="U657" s="613"/>
      <c r="V657" s="612">
        <f t="shared" si="4"/>
        <v>0</v>
      </c>
      <c r="W657" s="620"/>
      <c r="X657" s="742"/>
      <c r="Y657" s="742"/>
      <c r="Z657" s="742"/>
      <c r="AA657" s="742"/>
      <c r="AB657" s="742"/>
      <c r="AC657" s="742"/>
      <c r="AD657" s="742"/>
      <c r="AE657" s="742"/>
      <c r="AF657" s="742"/>
      <c r="AG657" s="742"/>
      <c r="AH657" s="742"/>
      <c r="AI657" s="742"/>
      <c r="AJ657" s="742"/>
      <c r="AK657" s="742"/>
      <c r="AL657" s="742"/>
      <c r="AM657" s="742"/>
    </row>
    <row r="658" ht="13.5" customHeight="1">
      <c r="A658" s="604" t="b">
        <v>0</v>
      </c>
      <c r="B658" s="475"/>
      <c r="C658" s="475"/>
      <c r="D658" s="492"/>
      <c r="E658" s="492"/>
      <c r="F658" s="606"/>
      <c r="G658" s="617"/>
      <c r="H658" s="492"/>
      <c r="I658" s="492"/>
      <c r="J658" s="657"/>
      <c r="K658" s="618"/>
      <c r="L658" s="622"/>
      <c r="M658" s="613"/>
      <c r="N658" s="613"/>
      <c r="O658" s="610"/>
      <c r="P658" s="610"/>
      <c r="Q658" s="612">
        <f t="shared" si="1"/>
        <v>0</v>
      </c>
      <c r="R658" s="613"/>
      <c r="S658" s="612">
        <f t="shared" si="2"/>
        <v>0</v>
      </c>
      <c r="T658" s="612">
        <f t="shared" si="3"/>
        <v>0</v>
      </c>
      <c r="U658" s="613"/>
      <c r="V658" s="612">
        <f t="shared" si="4"/>
        <v>0</v>
      </c>
      <c r="W658" s="620"/>
      <c r="X658" s="742"/>
      <c r="Y658" s="742"/>
      <c r="Z658" s="742"/>
      <c r="AA658" s="742"/>
      <c r="AB658" s="742"/>
      <c r="AC658" s="742"/>
      <c r="AD658" s="742"/>
      <c r="AE658" s="742"/>
      <c r="AF658" s="742"/>
      <c r="AG658" s="742"/>
      <c r="AH658" s="742"/>
      <c r="AI658" s="742"/>
      <c r="AJ658" s="742"/>
      <c r="AK658" s="742"/>
      <c r="AL658" s="742"/>
      <c r="AM658" s="742"/>
    </row>
    <row r="659" ht="13.5" customHeight="1">
      <c r="A659" s="604" t="b">
        <v>0</v>
      </c>
      <c r="B659" s="475"/>
      <c r="C659" s="475"/>
      <c r="D659" s="492"/>
      <c r="E659" s="492"/>
      <c r="F659" s="606"/>
      <c r="G659" s="617"/>
      <c r="H659" s="492"/>
      <c r="I659" s="492"/>
      <c r="J659" s="657"/>
      <c r="K659" s="618"/>
      <c r="L659" s="622"/>
      <c r="M659" s="613"/>
      <c r="N659" s="613"/>
      <c r="O659" s="610"/>
      <c r="P659" s="610"/>
      <c r="Q659" s="612">
        <f t="shared" si="1"/>
        <v>0</v>
      </c>
      <c r="R659" s="613"/>
      <c r="S659" s="612">
        <f t="shared" si="2"/>
        <v>0</v>
      </c>
      <c r="T659" s="612">
        <f t="shared" si="3"/>
        <v>0</v>
      </c>
      <c r="U659" s="613"/>
      <c r="V659" s="612">
        <f t="shared" si="4"/>
        <v>0</v>
      </c>
      <c r="W659" s="620"/>
      <c r="X659" s="742"/>
      <c r="Y659" s="742"/>
      <c r="Z659" s="742"/>
      <c r="AA659" s="742"/>
      <c r="AB659" s="742"/>
      <c r="AC659" s="742"/>
      <c r="AD659" s="742"/>
      <c r="AE659" s="742"/>
      <c r="AF659" s="742"/>
      <c r="AG659" s="742"/>
      <c r="AH659" s="742"/>
      <c r="AI659" s="742"/>
      <c r="AJ659" s="742"/>
      <c r="AK659" s="742"/>
      <c r="AL659" s="742"/>
      <c r="AM659" s="742"/>
    </row>
    <row r="660" ht="13.5" customHeight="1">
      <c r="A660" s="604" t="b">
        <v>0</v>
      </c>
      <c r="B660" s="475"/>
      <c r="C660" s="475"/>
      <c r="D660" s="492"/>
      <c r="E660" s="492"/>
      <c r="F660" s="606"/>
      <c r="G660" s="617"/>
      <c r="H660" s="492"/>
      <c r="I660" s="492"/>
      <c r="J660" s="657"/>
      <c r="K660" s="618"/>
      <c r="L660" s="622"/>
      <c r="M660" s="613"/>
      <c r="N660" s="613"/>
      <c r="O660" s="610"/>
      <c r="P660" s="610"/>
      <c r="Q660" s="612">
        <f t="shared" si="1"/>
        <v>0</v>
      </c>
      <c r="R660" s="613"/>
      <c r="S660" s="612">
        <f t="shared" si="2"/>
        <v>0</v>
      </c>
      <c r="T660" s="612">
        <f t="shared" si="3"/>
        <v>0</v>
      </c>
      <c r="U660" s="613"/>
      <c r="V660" s="612">
        <f t="shared" si="4"/>
        <v>0</v>
      </c>
      <c r="W660" s="620"/>
      <c r="X660" s="742"/>
      <c r="Y660" s="742"/>
      <c r="Z660" s="742"/>
      <c r="AA660" s="742"/>
      <c r="AB660" s="742"/>
      <c r="AC660" s="742"/>
      <c r="AD660" s="742"/>
      <c r="AE660" s="742"/>
      <c r="AF660" s="742"/>
      <c r="AG660" s="742"/>
      <c r="AH660" s="742"/>
      <c r="AI660" s="742"/>
      <c r="AJ660" s="742"/>
      <c r="AK660" s="742"/>
      <c r="AL660" s="742"/>
      <c r="AM660" s="742"/>
    </row>
    <row r="661" ht="13.5" customHeight="1">
      <c r="A661" s="604" t="b">
        <v>0</v>
      </c>
      <c r="B661" s="475"/>
      <c r="C661" s="475"/>
      <c r="D661" s="492"/>
      <c r="E661" s="492"/>
      <c r="F661" s="606"/>
      <c r="G661" s="617"/>
      <c r="H661" s="492"/>
      <c r="I661" s="492"/>
      <c r="J661" s="657"/>
      <c r="K661" s="618"/>
      <c r="L661" s="622"/>
      <c r="M661" s="613"/>
      <c r="N661" s="613"/>
      <c r="O661" s="610"/>
      <c r="P661" s="610"/>
      <c r="Q661" s="612">
        <f t="shared" si="1"/>
        <v>0</v>
      </c>
      <c r="R661" s="613"/>
      <c r="S661" s="612">
        <f t="shared" si="2"/>
        <v>0</v>
      </c>
      <c r="T661" s="612">
        <f t="shared" si="3"/>
        <v>0</v>
      </c>
      <c r="U661" s="613"/>
      <c r="V661" s="612">
        <f t="shared" si="4"/>
        <v>0</v>
      </c>
      <c r="W661" s="620"/>
      <c r="X661" s="742"/>
      <c r="Y661" s="742"/>
      <c r="Z661" s="742"/>
      <c r="AA661" s="742"/>
      <c r="AB661" s="742"/>
      <c r="AC661" s="742"/>
      <c r="AD661" s="742"/>
      <c r="AE661" s="742"/>
      <c r="AF661" s="742"/>
      <c r="AG661" s="742"/>
      <c r="AH661" s="742"/>
      <c r="AI661" s="742"/>
      <c r="AJ661" s="742"/>
      <c r="AK661" s="742"/>
      <c r="AL661" s="742"/>
      <c r="AM661" s="742"/>
    </row>
    <row r="662" ht="13.5" customHeight="1">
      <c r="A662" s="604" t="b">
        <v>0</v>
      </c>
      <c r="B662" s="475"/>
      <c r="C662" s="475"/>
      <c r="D662" s="492"/>
      <c r="E662" s="492"/>
      <c r="F662" s="606"/>
      <c r="G662" s="617"/>
      <c r="H662" s="492"/>
      <c r="I662" s="492"/>
      <c r="J662" s="657"/>
      <c r="K662" s="618"/>
      <c r="L662" s="622"/>
      <c r="M662" s="613"/>
      <c r="N662" s="613"/>
      <c r="O662" s="610"/>
      <c r="P662" s="610"/>
      <c r="Q662" s="612">
        <f t="shared" si="1"/>
        <v>0</v>
      </c>
      <c r="R662" s="613"/>
      <c r="S662" s="612">
        <f t="shared" si="2"/>
        <v>0</v>
      </c>
      <c r="T662" s="612">
        <f t="shared" si="3"/>
        <v>0</v>
      </c>
      <c r="U662" s="613"/>
      <c r="V662" s="612">
        <f t="shared" si="4"/>
        <v>0</v>
      </c>
      <c r="W662" s="620"/>
      <c r="X662" s="742"/>
      <c r="Y662" s="742"/>
      <c r="Z662" s="742"/>
      <c r="AA662" s="742"/>
      <c r="AB662" s="742"/>
      <c r="AC662" s="742"/>
      <c r="AD662" s="742"/>
      <c r="AE662" s="742"/>
      <c r="AF662" s="742"/>
      <c r="AG662" s="742"/>
      <c r="AH662" s="742"/>
      <c r="AI662" s="742"/>
      <c r="AJ662" s="742"/>
      <c r="AK662" s="742"/>
      <c r="AL662" s="742"/>
      <c r="AM662" s="742"/>
    </row>
    <row r="663" ht="13.5" customHeight="1">
      <c r="A663" s="604" t="b">
        <v>0</v>
      </c>
      <c r="B663" s="475"/>
      <c r="C663" s="475"/>
      <c r="D663" s="492"/>
      <c r="E663" s="492"/>
      <c r="F663" s="606"/>
      <c r="G663" s="617"/>
      <c r="H663" s="492"/>
      <c r="I663" s="492"/>
      <c r="J663" s="657"/>
      <c r="K663" s="618"/>
      <c r="L663" s="622"/>
      <c r="M663" s="613"/>
      <c r="N663" s="613"/>
      <c r="O663" s="610"/>
      <c r="P663" s="610"/>
      <c r="Q663" s="612">
        <f t="shared" si="1"/>
        <v>0</v>
      </c>
      <c r="R663" s="613"/>
      <c r="S663" s="612">
        <f t="shared" si="2"/>
        <v>0</v>
      </c>
      <c r="T663" s="612">
        <f t="shared" si="3"/>
        <v>0</v>
      </c>
      <c r="U663" s="613"/>
      <c r="V663" s="612">
        <f t="shared" si="4"/>
        <v>0</v>
      </c>
      <c r="W663" s="620"/>
      <c r="X663" s="742"/>
      <c r="Y663" s="742"/>
      <c r="Z663" s="742"/>
      <c r="AA663" s="742"/>
      <c r="AB663" s="742"/>
      <c r="AC663" s="742"/>
      <c r="AD663" s="742"/>
      <c r="AE663" s="742"/>
      <c r="AF663" s="742"/>
      <c r="AG663" s="742"/>
      <c r="AH663" s="742"/>
      <c r="AI663" s="742"/>
      <c r="AJ663" s="742"/>
      <c r="AK663" s="742"/>
      <c r="AL663" s="742"/>
      <c r="AM663" s="742"/>
    </row>
    <row r="664" ht="13.5" customHeight="1">
      <c r="A664" s="604" t="b">
        <v>0</v>
      </c>
      <c r="B664" s="475"/>
      <c r="C664" s="475"/>
      <c r="D664" s="492"/>
      <c r="E664" s="492"/>
      <c r="F664" s="606"/>
      <c r="G664" s="617"/>
      <c r="H664" s="492"/>
      <c r="I664" s="492"/>
      <c r="J664" s="657"/>
      <c r="K664" s="618"/>
      <c r="L664" s="622"/>
      <c r="M664" s="613"/>
      <c r="N664" s="613"/>
      <c r="O664" s="610"/>
      <c r="P664" s="610"/>
      <c r="Q664" s="612">
        <f t="shared" si="1"/>
        <v>0</v>
      </c>
      <c r="R664" s="613"/>
      <c r="S664" s="612">
        <f t="shared" si="2"/>
        <v>0</v>
      </c>
      <c r="T664" s="612">
        <f t="shared" si="3"/>
        <v>0</v>
      </c>
      <c r="U664" s="613"/>
      <c r="V664" s="612">
        <f t="shared" si="4"/>
        <v>0</v>
      </c>
      <c r="W664" s="620"/>
      <c r="X664" s="742"/>
      <c r="Y664" s="742"/>
      <c r="Z664" s="742"/>
      <c r="AA664" s="742"/>
      <c r="AB664" s="742"/>
      <c r="AC664" s="742"/>
      <c r="AD664" s="742"/>
      <c r="AE664" s="742"/>
      <c r="AF664" s="742"/>
      <c r="AG664" s="742"/>
      <c r="AH664" s="742"/>
      <c r="AI664" s="742"/>
      <c r="AJ664" s="742"/>
      <c r="AK664" s="742"/>
      <c r="AL664" s="742"/>
      <c r="AM664" s="742"/>
    </row>
    <row r="665" ht="13.5" customHeight="1">
      <c r="A665" s="604" t="b">
        <v>0</v>
      </c>
      <c r="B665" s="475"/>
      <c r="C665" s="475"/>
      <c r="D665" s="492"/>
      <c r="E665" s="492"/>
      <c r="F665" s="606"/>
      <c r="G665" s="617"/>
      <c r="H665" s="492"/>
      <c r="I665" s="492"/>
      <c r="J665" s="657"/>
      <c r="K665" s="618"/>
      <c r="L665" s="622"/>
      <c r="M665" s="613"/>
      <c r="N665" s="613"/>
      <c r="O665" s="610"/>
      <c r="P665" s="610"/>
      <c r="Q665" s="612">
        <f t="shared" si="1"/>
        <v>0</v>
      </c>
      <c r="R665" s="613"/>
      <c r="S665" s="612">
        <f t="shared" si="2"/>
        <v>0</v>
      </c>
      <c r="T665" s="612">
        <f t="shared" si="3"/>
        <v>0</v>
      </c>
      <c r="U665" s="613"/>
      <c r="V665" s="612">
        <f t="shared" si="4"/>
        <v>0</v>
      </c>
      <c r="W665" s="620"/>
      <c r="X665" s="742"/>
      <c r="Y665" s="742"/>
      <c r="Z665" s="742"/>
      <c r="AA665" s="742"/>
      <c r="AB665" s="742"/>
      <c r="AC665" s="742"/>
      <c r="AD665" s="742"/>
      <c r="AE665" s="742"/>
      <c r="AF665" s="742"/>
      <c r="AG665" s="742"/>
      <c r="AH665" s="742"/>
      <c r="AI665" s="742"/>
      <c r="AJ665" s="742"/>
      <c r="AK665" s="742"/>
      <c r="AL665" s="742"/>
      <c r="AM665" s="742"/>
    </row>
    <row r="666" ht="13.5" customHeight="1">
      <c r="A666" s="604" t="b">
        <v>0</v>
      </c>
      <c r="B666" s="475"/>
      <c r="C666" s="475"/>
      <c r="D666" s="492"/>
      <c r="E666" s="492"/>
      <c r="F666" s="606"/>
      <c r="G666" s="617"/>
      <c r="H666" s="492"/>
      <c r="I666" s="492"/>
      <c r="J666" s="657"/>
      <c r="K666" s="618"/>
      <c r="L666" s="622"/>
      <c r="M666" s="613"/>
      <c r="N666" s="613"/>
      <c r="O666" s="610"/>
      <c r="P666" s="610"/>
      <c r="Q666" s="612">
        <f t="shared" si="1"/>
        <v>0</v>
      </c>
      <c r="R666" s="613"/>
      <c r="S666" s="612">
        <f t="shared" si="2"/>
        <v>0</v>
      </c>
      <c r="T666" s="612">
        <f t="shared" si="3"/>
        <v>0</v>
      </c>
      <c r="U666" s="613"/>
      <c r="V666" s="612">
        <f t="shared" si="4"/>
        <v>0</v>
      </c>
      <c r="W666" s="620"/>
      <c r="X666" s="742"/>
      <c r="Y666" s="742"/>
      <c r="Z666" s="742"/>
      <c r="AA666" s="742"/>
      <c r="AB666" s="742"/>
      <c r="AC666" s="742"/>
      <c r="AD666" s="742"/>
      <c r="AE666" s="742"/>
      <c r="AF666" s="742"/>
      <c r="AG666" s="742"/>
      <c r="AH666" s="742"/>
      <c r="AI666" s="742"/>
      <c r="AJ666" s="742"/>
      <c r="AK666" s="742"/>
      <c r="AL666" s="742"/>
      <c r="AM666" s="742"/>
    </row>
    <row r="667" ht="13.5" customHeight="1">
      <c r="A667" s="604" t="b">
        <v>0</v>
      </c>
      <c r="B667" s="475"/>
      <c r="C667" s="475"/>
      <c r="D667" s="492"/>
      <c r="E667" s="492"/>
      <c r="F667" s="606"/>
      <c r="G667" s="617"/>
      <c r="H667" s="492"/>
      <c r="I667" s="492"/>
      <c r="J667" s="657"/>
      <c r="K667" s="618"/>
      <c r="L667" s="622"/>
      <c r="M667" s="613"/>
      <c r="N667" s="613"/>
      <c r="O667" s="610"/>
      <c r="P667" s="610"/>
      <c r="Q667" s="612">
        <f t="shared" si="1"/>
        <v>0</v>
      </c>
      <c r="R667" s="613"/>
      <c r="S667" s="612">
        <f t="shared" si="2"/>
        <v>0</v>
      </c>
      <c r="T667" s="612">
        <f t="shared" si="3"/>
        <v>0</v>
      </c>
      <c r="U667" s="613"/>
      <c r="V667" s="612">
        <f t="shared" si="4"/>
        <v>0</v>
      </c>
      <c r="W667" s="620"/>
      <c r="X667" s="742"/>
      <c r="Y667" s="742"/>
      <c r="Z667" s="742"/>
      <c r="AA667" s="742"/>
      <c r="AB667" s="742"/>
      <c r="AC667" s="742"/>
      <c r="AD667" s="742"/>
      <c r="AE667" s="742"/>
      <c r="AF667" s="742"/>
      <c r="AG667" s="742"/>
      <c r="AH667" s="742"/>
      <c r="AI667" s="742"/>
      <c r="AJ667" s="742"/>
      <c r="AK667" s="742"/>
      <c r="AL667" s="742"/>
      <c r="AM667" s="742"/>
    </row>
    <row r="668" ht="13.5" customHeight="1">
      <c r="A668" s="604" t="b">
        <v>0</v>
      </c>
      <c r="B668" s="475"/>
      <c r="C668" s="475"/>
      <c r="D668" s="492"/>
      <c r="E668" s="492"/>
      <c r="F668" s="606"/>
      <c r="G668" s="617"/>
      <c r="H668" s="492"/>
      <c r="I668" s="492"/>
      <c r="J668" s="657"/>
      <c r="K668" s="618"/>
      <c r="L668" s="622"/>
      <c r="M668" s="613"/>
      <c r="N668" s="613"/>
      <c r="O668" s="610"/>
      <c r="P668" s="610"/>
      <c r="Q668" s="612">
        <f t="shared" si="1"/>
        <v>0</v>
      </c>
      <c r="R668" s="613"/>
      <c r="S668" s="612">
        <f t="shared" si="2"/>
        <v>0</v>
      </c>
      <c r="T668" s="612">
        <f t="shared" si="3"/>
        <v>0</v>
      </c>
      <c r="U668" s="613"/>
      <c r="V668" s="612">
        <f t="shared" si="4"/>
        <v>0</v>
      </c>
      <c r="W668" s="620"/>
      <c r="X668" s="742"/>
      <c r="Y668" s="742"/>
      <c r="Z668" s="742"/>
      <c r="AA668" s="742"/>
      <c r="AB668" s="742"/>
      <c r="AC668" s="742"/>
      <c r="AD668" s="742"/>
      <c r="AE668" s="742"/>
      <c r="AF668" s="742"/>
      <c r="AG668" s="742"/>
      <c r="AH668" s="742"/>
      <c r="AI668" s="742"/>
      <c r="AJ668" s="742"/>
      <c r="AK668" s="742"/>
      <c r="AL668" s="742"/>
      <c r="AM668" s="742"/>
    </row>
    <row r="669" ht="13.5" customHeight="1">
      <c r="A669" s="604" t="b">
        <v>0</v>
      </c>
      <c r="B669" s="475"/>
      <c r="C669" s="475"/>
      <c r="D669" s="492"/>
      <c r="E669" s="492"/>
      <c r="F669" s="606"/>
      <c r="G669" s="617"/>
      <c r="H669" s="492"/>
      <c r="I669" s="492"/>
      <c r="J669" s="657"/>
      <c r="K669" s="618"/>
      <c r="L669" s="622"/>
      <c r="M669" s="613"/>
      <c r="N669" s="613"/>
      <c r="O669" s="610"/>
      <c r="P669" s="610"/>
      <c r="Q669" s="612">
        <f t="shared" si="1"/>
        <v>0</v>
      </c>
      <c r="R669" s="613"/>
      <c r="S669" s="612">
        <f t="shared" si="2"/>
        <v>0</v>
      </c>
      <c r="T669" s="612">
        <f t="shared" si="3"/>
        <v>0</v>
      </c>
      <c r="U669" s="613"/>
      <c r="V669" s="612">
        <f t="shared" si="4"/>
        <v>0</v>
      </c>
      <c r="W669" s="620"/>
      <c r="X669" s="742"/>
      <c r="Y669" s="742"/>
      <c r="Z669" s="742"/>
      <c r="AA669" s="742"/>
      <c r="AB669" s="742"/>
      <c r="AC669" s="742"/>
      <c r="AD669" s="742"/>
      <c r="AE669" s="742"/>
      <c r="AF669" s="742"/>
      <c r="AG669" s="742"/>
      <c r="AH669" s="742"/>
      <c r="AI669" s="742"/>
      <c r="AJ669" s="742"/>
      <c r="AK669" s="742"/>
      <c r="AL669" s="742"/>
      <c r="AM669" s="742"/>
    </row>
    <row r="670" ht="13.5" customHeight="1">
      <c r="A670" s="604" t="b">
        <v>0</v>
      </c>
      <c r="B670" s="475"/>
      <c r="C670" s="475"/>
      <c r="D670" s="492"/>
      <c r="E670" s="492"/>
      <c r="F670" s="606"/>
      <c r="G670" s="617"/>
      <c r="H670" s="492"/>
      <c r="I670" s="492"/>
      <c r="J670" s="657"/>
      <c r="K670" s="618"/>
      <c r="L670" s="622"/>
      <c r="M670" s="613"/>
      <c r="N670" s="613"/>
      <c r="O670" s="610"/>
      <c r="P670" s="610"/>
      <c r="Q670" s="612">
        <f t="shared" si="1"/>
        <v>0</v>
      </c>
      <c r="R670" s="613"/>
      <c r="S670" s="612">
        <f t="shared" si="2"/>
        <v>0</v>
      </c>
      <c r="T670" s="612">
        <f t="shared" si="3"/>
        <v>0</v>
      </c>
      <c r="U670" s="613"/>
      <c r="V670" s="612">
        <f t="shared" si="4"/>
        <v>0</v>
      </c>
      <c r="W670" s="620"/>
      <c r="X670" s="742"/>
      <c r="Y670" s="742"/>
      <c r="Z670" s="742"/>
      <c r="AA670" s="742"/>
      <c r="AB670" s="742"/>
      <c r="AC670" s="742"/>
      <c r="AD670" s="742"/>
      <c r="AE670" s="742"/>
      <c r="AF670" s="742"/>
      <c r="AG670" s="742"/>
      <c r="AH670" s="742"/>
      <c r="AI670" s="742"/>
      <c r="AJ670" s="742"/>
      <c r="AK670" s="742"/>
      <c r="AL670" s="742"/>
      <c r="AM670" s="742"/>
    </row>
    <row r="671" ht="13.5" customHeight="1">
      <c r="A671" s="604" t="b">
        <v>0</v>
      </c>
      <c r="B671" s="475"/>
      <c r="C671" s="475"/>
      <c r="D671" s="492"/>
      <c r="E671" s="492"/>
      <c r="F671" s="606"/>
      <c r="G671" s="617"/>
      <c r="H671" s="492"/>
      <c r="I671" s="492"/>
      <c r="J671" s="657"/>
      <c r="K671" s="618"/>
      <c r="L671" s="622"/>
      <c r="M671" s="613"/>
      <c r="N671" s="613"/>
      <c r="O671" s="610"/>
      <c r="P671" s="610"/>
      <c r="Q671" s="612">
        <f t="shared" si="1"/>
        <v>0</v>
      </c>
      <c r="R671" s="613"/>
      <c r="S671" s="612">
        <f t="shared" si="2"/>
        <v>0</v>
      </c>
      <c r="T671" s="612">
        <f t="shared" si="3"/>
        <v>0</v>
      </c>
      <c r="U671" s="613"/>
      <c r="V671" s="612">
        <f t="shared" si="4"/>
        <v>0</v>
      </c>
      <c r="W671" s="620"/>
      <c r="X671" s="742"/>
      <c r="Y671" s="742"/>
      <c r="Z671" s="742"/>
      <c r="AA671" s="742"/>
      <c r="AB671" s="742"/>
      <c r="AC671" s="742"/>
      <c r="AD671" s="742"/>
      <c r="AE671" s="742"/>
      <c r="AF671" s="742"/>
      <c r="AG671" s="742"/>
      <c r="AH671" s="742"/>
      <c r="AI671" s="742"/>
      <c r="AJ671" s="742"/>
      <c r="AK671" s="742"/>
      <c r="AL671" s="742"/>
      <c r="AM671" s="742"/>
    </row>
    <row r="672" ht="13.5" customHeight="1">
      <c r="A672" s="604" t="b">
        <v>0</v>
      </c>
      <c r="B672" s="475"/>
      <c r="C672" s="475"/>
      <c r="D672" s="492"/>
      <c r="E672" s="492"/>
      <c r="F672" s="606"/>
      <c r="G672" s="617"/>
      <c r="H672" s="492"/>
      <c r="I672" s="492"/>
      <c r="J672" s="657"/>
      <c r="K672" s="618"/>
      <c r="L672" s="622"/>
      <c r="M672" s="613"/>
      <c r="N672" s="613"/>
      <c r="O672" s="610"/>
      <c r="P672" s="610"/>
      <c r="Q672" s="612">
        <f t="shared" si="1"/>
        <v>0</v>
      </c>
      <c r="R672" s="613"/>
      <c r="S672" s="612">
        <f t="shared" si="2"/>
        <v>0</v>
      </c>
      <c r="T672" s="612">
        <f t="shared" si="3"/>
        <v>0</v>
      </c>
      <c r="U672" s="613"/>
      <c r="V672" s="612">
        <f t="shared" si="4"/>
        <v>0</v>
      </c>
      <c r="W672" s="620"/>
      <c r="X672" s="742"/>
      <c r="Y672" s="742"/>
      <c r="Z672" s="742"/>
      <c r="AA672" s="742"/>
      <c r="AB672" s="742"/>
      <c r="AC672" s="742"/>
      <c r="AD672" s="742"/>
      <c r="AE672" s="742"/>
      <c r="AF672" s="742"/>
      <c r="AG672" s="742"/>
      <c r="AH672" s="742"/>
      <c r="AI672" s="742"/>
      <c r="AJ672" s="742"/>
      <c r="AK672" s="742"/>
      <c r="AL672" s="742"/>
      <c r="AM672" s="742"/>
    </row>
    <row r="673" ht="13.5" customHeight="1">
      <c r="A673" s="604" t="b">
        <v>0</v>
      </c>
      <c r="B673" s="475"/>
      <c r="C673" s="475"/>
      <c r="D673" s="492"/>
      <c r="E673" s="492"/>
      <c r="F673" s="606"/>
      <c r="G673" s="617"/>
      <c r="H673" s="492"/>
      <c r="I673" s="492"/>
      <c r="J673" s="657"/>
      <c r="K673" s="618"/>
      <c r="L673" s="622"/>
      <c r="M673" s="613"/>
      <c r="N673" s="613"/>
      <c r="O673" s="610"/>
      <c r="P673" s="610"/>
      <c r="Q673" s="612">
        <f t="shared" si="1"/>
        <v>0</v>
      </c>
      <c r="R673" s="613"/>
      <c r="S673" s="612">
        <f t="shared" si="2"/>
        <v>0</v>
      </c>
      <c r="T673" s="612">
        <f t="shared" si="3"/>
        <v>0</v>
      </c>
      <c r="U673" s="613"/>
      <c r="V673" s="612">
        <f t="shared" si="4"/>
        <v>0</v>
      </c>
      <c r="W673" s="620"/>
      <c r="X673" s="742"/>
      <c r="Y673" s="742"/>
      <c r="Z673" s="742"/>
      <c r="AA673" s="742"/>
      <c r="AB673" s="742"/>
      <c r="AC673" s="742"/>
      <c r="AD673" s="742"/>
      <c r="AE673" s="742"/>
      <c r="AF673" s="742"/>
      <c r="AG673" s="742"/>
      <c r="AH673" s="742"/>
      <c r="AI673" s="742"/>
      <c r="AJ673" s="742"/>
      <c r="AK673" s="742"/>
      <c r="AL673" s="742"/>
      <c r="AM673" s="742"/>
    </row>
    <row r="674" ht="13.5" customHeight="1">
      <c r="A674" s="604" t="b">
        <v>0</v>
      </c>
      <c r="B674" s="475"/>
      <c r="C674" s="475"/>
      <c r="D674" s="492"/>
      <c r="E674" s="492"/>
      <c r="F674" s="606"/>
      <c r="G674" s="617"/>
      <c r="H674" s="492"/>
      <c r="I674" s="492"/>
      <c r="J674" s="657"/>
      <c r="K674" s="618"/>
      <c r="L674" s="622"/>
      <c r="M674" s="613"/>
      <c r="N674" s="613"/>
      <c r="O674" s="610"/>
      <c r="P674" s="610"/>
      <c r="Q674" s="612">
        <f t="shared" si="1"/>
        <v>0</v>
      </c>
      <c r="R674" s="613"/>
      <c r="S674" s="612">
        <f t="shared" si="2"/>
        <v>0</v>
      </c>
      <c r="T674" s="612">
        <f t="shared" si="3"/>
        <v>0</v>
      </c>
      <c r="U674" s="613"/>
      <c r="V674" s="612">
        <f t="shared" si="4"/>
        <v>0</v>
      </c>
      <c r="W674" s="620"/>
      <c r="X674" s="742"/>
      <c r="Y674" s="742"/>
      <c r="Z674" s="742"/>
      <c r="AA674" s="742"/>
      <c r="AB674" s="742"/>
      <c r="AC674" s="742"/>
      <c r="AD674" s="742"/>
      <c r="AE674" s="742"/>
      <c r="AF674" s="742"/>
      <c r="AG674" s="742"/>
      <c r="AH674" s="742"/>
      <c r="AI674" s="742"/>
      <c r="AJ674" s="742"/>
      <c r="AK674" s="742"/>
      <c r="AL674" s="742"/>
      <c r="AM674" s="742"/>
    </row>
    <row r="675" ht="13.5" customHeight="1">
      <c r="A675" s="604" t="b">
        <v>0</v>
      </c>
      <c r="B675" s="475"/>
      <c r="C675" s="475"/>
      <c r="D675" s="492"/>
      <c r="E675" s="492"/>
      <c r="F675" s="606"/>
      <c r="G675" s="617"/>
      <c r="H675" s="492"/>
      <c r="I675" s="492"/>
      <c r="J675" s="657"/>
      <c r="K675" s="618"/>
      <c r="L675" s="622"/>
      <c r="M675" s="613"/>
      <c r="N675" s="613"/>
      <c r="O675" s="610"/>
      <c r="P675" s="610"/>
      <c r="Q675" s="612">
        <f t="shared" si="1"/>
        <v>0</v>
      </c>
      <c r="R675" s="613"/>
      <c r="S675" s="612">
        <f t="shared" si="2"/>
        <v>0</v>
      </c>
      <c r="T675" s="612">
        <f t="shared" si="3"/>
        <v>0</v>
      </c>
      <c r="U675" s="613"/>
      <c r="V675" s="612">
        <f t="shared" si="4"/>
        <v>0</v>
      </c>
      <c r="W675" s="620"/>
      <c r="X675" s="742"/>
      <c r="Y675" s="742"/>
      <c r="Z675" s="742"/>
      <c r="AA675" s="742"/>
      <c r="AB675" s="742"/>
      <c r="AC675" s="742"/>
      <c r="AD675" s="742"/>
      <c r="AE675" s="742"/>
      <c r="AF675" s="742"/>
      <c r="AG675" s="742"/>
      <c r="AH675" s="742"/>
      <c r="AI675" s="742"/>
      <c r="AJ675" s="742"/>
      <c r="AK675" s="742"/>
      <c r="AL675" s="742"/>
      <c r="AM675" s="742"/>
    </row>
    <row r="676" ht="13.5" customHeight="1">
      <c r="A676" s="604" t="b">
        <v>0</v>
      </c>
      <c r="B676" s="475"/>
      <c r="C676" s="475"/>
      <c r="D676" s="492"/>
      <c r="E676" s="492"/>
      <c r="F676" s="606"/>
      <c r="G676" s="617"/>
      <c r="H676" s="492"/>
      <c r="I676" s="492"/>
      <c r="J676" s="657"/>
      <c r="K676" s="618"/>
      <c r="L676" s="622"/>
      <c r="M676" s="613"/>
      <c r="N676" s="613"/>
      <c r="O676" s="610"/>
      <c r="P676" s="610"/>
      <c r="Q676" s="612">
        <f t="shared" si="1"/>
        <v>0</v>
      </c>
      <c r="R676" s="613"/>
      <c r="S676" s="612">
        <f t="shared" si="2"/>
        <v>0</v>
      </c>
      <c r="T676" s="612">
        <f t="shared" si="3"/>
        <v>0</v>
      </c>
      <c r="U676" s="613"/>
      <c r="V676" s="612">
        <f t="shared" si="4"/>
        <v>0</v>
      </c>
      <c r="W676" s="620"/>
      <c r="X676" s="742"/>
      <c r="Y676" s="742"/>
      <c r="Z676" s="742"/>
      <c r="AA676" s="742"/>
      <c r="AB676" s="742"/>
      <c r="AC676" s="742"/>
      <c r="AD676" s="742"/>
      <c r="AE676" s="742"/>
      <c r="AF676" s="742"/>
      <c r="AG676" s="742"/>
      <c r="AH676" s="742"/>
      <c r="AI676" s="742"/>
      <c r="AJ676" s="742"/>
      <c r="AK676" s="742"/>
      <c r="AL676" s="742"/>
      <c r="AM676" s="742"/>
    </row>
    <row r="677" ht="13.5" customHeight="1">
      <c r="A677" s="604" t="b">
        <v>0</v>
      </c>
      <c r="B677" s="475"/>
      <c r="C677" s="475"/>
      <c r="D677" s="492"/>
      <c r="E677" s="492"/>
      <c r="F677" s="606"/>
      <c r="G677" s="617"/>
      <c r="H677" s="492"/>
      <c r="I677" s="492"/>
      <c r="J677" s="657"/>
      <c r="K677" s="618"/>
      <c r="L677" s="622"/>
      <c r="M677" s="613"/>
      <c r="N677" s="613"/>
      <c r="O677" s="610"/>
      <c r="P677" s="610"/>
      <c r="Q677" s="612">
        <f t="shared" si="1"/>
        <v>0</v>
      </c>
      <c r="R677" s="613"/>
      <c r="S677" s="612">
        <f t="shared" si="2"/>
        <v>0</v>
      </c>
      <c r="T677" s="612">
        <f t="shared" si="3"/>
        <v>0</v>
      </c>
      <c r="U677" s="613"/>
      <c r="V677" s="612">
        <f t="shared" si="4"/>
        <v>0</v>
      </c>
      <c r="W677" s="620"/>
      <c r="X677" s="742"/>
      <c r="Y677" s="742"/>
      <c r="Z677" s="742"/>
      <c r="AA677" s="742"/>
      <c r="AB677" s="742"/>
      <c r="AC677" s="742"/>
      <c r="AD677" s="742"/>
      <c r="AE677" s="742"/>
      <c r="AF677" s="742"/>
      <c r="AG677" s="742"/>
      <c r="AH677" s="742"/>
      <c r="AI677" s="742"/>
      <c r="AJ677" s="742"/>
      <c r="AK677" s="742"/>
      <c r="AL677" s="742"/>
      <c r="AM677" s="742"/>
    </row>
    <row r="678" ht="13.5" customHeight="1">
      <c r="A678" s="604" t="b">
        <v>0</v>
      </c>
      <c r="B678" s="475"/>
      <c r="C678" s="475"/>
      <c r="D678" s="492"/>
      <c r="E678" s="492"/>
      <c r="F678" s="606"/>
      <c r="G678" s="617"/>
      <c r="H678" s="492"/>
      <c r="I678" s="492"/>
      <c r="J678" s="657"/>
      <c r="K678" s="618"/>
      <c r="L678" s="622"/>
      <c r="M678" s="613"/>
      <c r="N678" s="613"/>
      <c r="O678" s="610"/>
      <c r="P678" s="610"/>
      <c r="Q678" s="612">
        <f t="shared" si="1"/>
        <v>0</v>
      </c>
      <c r="R678" s="613"/>
      <c r="S678" s="612">
        <f t="shared" si="2"/>
        <v>0</v>
      </c>
      <c r="T678" s="612">
        <f t="shared" si="3"/>
        <v>0</v>
      </c>
      <c r="U678" s="613"/>
      <c r="V678" s="612">
        <f t="shared" si="4"/>
        <v>0</v>
      </c>
      <c r="W678" s="620"/>
      <c r="X678" s="742"/>
      <c r="Y678" s="742"/>
      <c r="Z678" s="742"/>
      <c r="AA678" s="742"/>
      <c r="AB678" s="742"/>
      <c r="AC678" s="742"/>
      <c r="AD678" s="742"/>
      <c r="AE678" s="742"/>
      <c r="AF678" s="742"/>
      <c r="AG678" s="742"/>
      <c r="AH678" s="742"/>
      <c r="AI678" s="742"/>
      <c r="AJ678" s="742"/>
      <c r="AK678" s="742"/>
      <c r="AL678" s="742"/>
      <c r="AM678" s="742"/>
    </row>
    <row r="679" ht="13.5" customHeight="1">
      <c r="A679" s="604" t="b">
        <v>0</v>
      </c>
      <c r="B679" s="475"/>
      <c r="C679" s="475"/>
      <c r="D679" s="492"/>
      <c r="E679" s="492"/>
      <c r="F679" s="606"/>
      <c r="G679" s="617"/>
      <c r="H679" s="492"/>
      <c r="I679" s="492"/>
      <c r="J679" s="657"/>
      <c r="K679" s="618"/>
      <c r="L679" s="622"/>
      <c r="M679" s="613"/>
      <c r="N679" s="613"/>
      <c r="O679" s="610"/>
      <c r="P679" s="610"/>
      <c r="Q679" s="612">
        <f t="shared" si="1"/>
        <v>0</v>
      </c>
      <c r="R679" s="613"/>
      <c r="S679" s="612">
        <f t="shared" si="2"/>
        <v>0</v>
      </c>
      <c r="T679" s="612">
        <f t="shared" si="3"/>
        <v>0</v>
      </c>
      <c r="U679" s="613"/>
      <c r="V679" s="612">
        <f t="shared" si="4"/>
        <v>0</v>
      </c>
      <c r="W679" s="620"/>
      <c r="X679" s="742"/>
      <c r="Y679" s="742"/>
      <c r="Z679" s="742"/>
      <c r="AA679" s="742"/>
      <c r="AB679" s="742"/>
      <c r="AC679" s="742"/>
      <c r="AD679" s="742"/>
      <c r="AE679" s="742"/>
      <c r="AF679" s="742"/>
      <c r="AG679" s="742"/>
      <c r="AH679" s="742"/>
      <c r="AI679" s="742"/>
      <c r="AJ679" s="742"/>
      <c r="AK679" s="742"/>
      <c r="AL679" s="742"/>
      <c r="AM679" s="742"/>
    </row>
    <row r="680" ht="13.5" customHeight="1">
      <c r="A680" s="604" t="b">
        <v>0</v>
      </c>
      <c r="B680" s="475"/>
      <c r="C680" s="475"/>
      <c r="D680" s="492"/>
      <c r="E680" s="492"/>
      <c r="F680" s="606"/>
      <c r="G680" s="617"/>
      <c r="H680" s="492"/>
      <c r="I680" s="492"/>
      <c r="J680" s="657"/>
      <c r="K680" s="618"/>
      <c r="L680" s="622"/>
      <c r="M680" s="613"/>
      <c r="N680" s="613"/>
      <c r="O680" s="610"/>
      <c r="P680" s="610"/>
      <c r="Q680" s="612">
        <f t="shared" si="1"/>
        <v>0</v>
      </c>
      <c r="R680" s="613"/>
      <c r="S680" s="612">
        <f t="shared" si="2"/>
        <v>0</v>
      </c>
      <c r="T680" s="612">
        <f t="shared" si="3"/>
        <v>0</v>
      </c>
      <c r="U680" s="613"/>
      <c r="V680" s="612">
        <f t="shared" si="4"/>
        <v>0</v>
      </c>
      <c r="W680" s="620"/>
      <c r="X680" s="742"/>
      <c r="Y680" s="742"/>
      <c r="Z680" s="742"/>
      <c r="AA680" s="742"/>
      <c r="AB680" s="742"/>
      <c r="AC680" s="742"/>
      <c r="AD680" s="742"/>
      <c r="AE680" s="742"/>
      <c r="AF680" s="742"/>
      <c r="AG680" s="742"/>
      <c r="AH680" s="742"/>
      <c r="AI680" s="742"/>
      <c r="AJ680" s="742"/>
      <c r="AK680" s="742"/>
      <c r="AL680" s="742"/>
      <c r="AM680" s="742"/>
    </row>
    <row r="681" ht="13.5" customHeight="1">
      <c r="A681" s="604" t="b">
        <v>0</v>
      </c>
      <c r="B681" s="475"/>
      <c r="C681" s="475"/>
      <c r="D681" s="492"/>
      <c r="E681" s="492"/>
      <c r="F681" s="606"/>
      <c r="G681" s="617"/>
      <c r="H681" s="492"/>
      <c r="I681" s="492"/>
      <c r="J681" s="657"/>
      <c r="K681" s="618"/>
      <c r="L681" s="622"/>
      <c r="M681" s="613"/>
      <c r="N681" s="613"/>
      <c r="O681" s="610"/>
      <c r="P681" s="610"/>
      <c r="Q681" s="612">
        <f t="shared" si="1"/>
        <v>0</v>
      </c>
      <c r="R681" s="613"/>
      <c r="S681" s="612">
        <f t="shared" si="2"/>
        <v>0</v>
      </c>
      <c r="T681" s="612">
        <f t="shared" si="3"/>
        <v>0</v>
      </c>
      <c r="U681" s="613"/>
      <c r="V681" s="612">
        <f t="shared" si="4"/>
        <v>0</v>
      </c>
      <c r="W681" s="620"/>
      <c r="X681" s="742"/>
      <c r="Y681" s="742"/>
      <c r="Z681" s="742"/>
      <c r="AA681" s="742"/>
      <c r="AB681" s="742"/>
      <c r="AC681" s="742"/>
      <c r="AD681" s="742"/>
      <c r="AE681" s="742"/>
      <c r="AF681" s="742"/>
      <c r="AG681" s="742"/>
      <c r="AH681" s="742"/>
      <c r="AI681" s="742"/>
      <c r="AJ681" s="742"/>
      <c r="AK681" s="742"/>
      <c r="AL681" s="742"/>
      <c r="AM681" s="742"/>
    </row>
    <row r="682" ht="13.5" customHeight="1">
      <c r="A682" s="604" t="b">
        <v>0</v>
      </c>
      <c r="B682" s="475"/>
      <c r="C682" s="475"/>
      <c r="D682" s="492"/>
      <c r="E682" s="492"/>
      <c r="F682" s="606"/>
      <c r="G682" s="617"/>
      <c r="H682" s="492"/>
      <c r="I682" s="492"/>
      <c r="J682" s="657"/>
      <c r="K682" s="618"/>
      <c r="L682" s="622"/>
      <c r="M682" s="613"/>
      <c r="N682" s="613"/>
      <c r="O682" s="610"/>
      <c r="P682" s="610"/>
      <c r="Q682" s="612">
        <f t="shared" si="1"/>
        <v>0</v>
      </c>
      <c r="R682" s="613"/>
      <c r="S682" s="612">
        <f t="shared" si="2"/>
        <v>0</v>
      </c>
      <c r="T682" s="612">
        <f t="shared" si="3"/>
        <v>0</v>
      </c>
      <c r="U682" s="613"/>
      <c r="V682" s="612">
        <f t="shared" si="4"/>
        <v>0</v>
      </c>
      <c r="W682" s="620"/>
      <c r="X682" s="742"/>
      <c r="Y682" s="742"/>
      <c r="Z682" s="742"/>
      <c r="AA682" s="742"/>
      <c r="AB682" s="742"/>
      <c r="AC682" s="742"/>
      <c r="AD682" s="742"/>
      <c r="AE682" s="742"/>
      <c r="AF682" s="742"/>
      <c r="AG682" s="742"/>
      <c r="AH682" s="742"/>
      <c r="AI682" s="742"/>
      <c r="AJ682" s="742"/>
      <c r="AK682" s="742"/>
      <c r="AL682" s="742"/>
      <c r="AM682" s="742"/>
    </row>
    <row r="683" ht="13.5" customHeight="1">
      <c r="A683" s="604" t="b">
        <v>0</v>
      </c>
      <c r="B683" s="475"/>
      <c r="C683" s="475"/>
      <c r="D683" s="492"/>
      <c r="E683" s="492"/>
      <c r="F683" s="606"/>
      <c r="G683" s="617"/>
      <c r="H683" s="492"/>
      <c r="I683" s="492"/>
      <c r="J683" s="657"/>
      <c r="K683" s="618"/>
      <c r="L683" s="622"/>
      <c r="M683" s="613"/>
      <c r="N683" s="613"/>
      <c r="O683" s="610"/>
      <c r="P683" s="610"/>
      <c r="Q683" s="612">
        <f t="shared" si="1"/>
        <v>0</v>
      </c>
      <c r="R683" s="613"/>
      <c r="S683" s="612">
        <f t="shared" si="2"/>
        <v>0</v>
      </c>
      <c r="T683" s="612">
        <f t="shared" si="3"/>
        <v>0</v>
      </c>
      <c r="U683" s="613"/>
      <c r="V683" s="612">
        <f t="shared" si="4"/>
        <v>0</v>
      </c>
      <c r="W683" s="620"/>
      <c r="X683" s="742"/>
      <c r="Y683" s="742"/>
      <c r="Z683" s="742"/>
      <c r="AA683" s="742"/>
      <c r="AB683" s="742"/>
      <c r="AC683" s="742"/>
      <c r="AD683" s="742"/>
      <c r="AE683" s="742"/>
      <c r="AF683" s="742"/>
      <c r="AG683" s="742"/>
      <c r="AH683" s="742"/>
      <c r="AI683" s="742"/>
      <c r="AJ683" s="742"/>
      <c r="AK683" s="742"/>
      <c r="AL683" s="742"/>
      <c r="AM683" s="742"/>
    </row>
    <row r="684" ht="13.5" customHeight="1">
      <c r="A684" s="604" t="b">
        <v>0</v>
      </c>
      <c r="B684" s="475"/>
      <c r="C684" s="475"/>
      <c r="D684" s="492"/>
      <c r="E684" s="492"/>
      <c r="F684" s="606"/>
      <c r="G684" s="617"/>
      <c r="H684" s="492"/>
      <c r="I684" s="492"/>
      <c r="J684" s="657"/>
      <c r="K684" s="618"/>
      <c r="L684" s="622"/>
      <c r="M684" s="613"/>
      <c r="N684" s="613"/>
      <c r="O684" s="610"/>
      <c r="P684" s="610"/>
      <c r="Q684" s="612">
        <f t="shared" si="1"/>
        <v>0</v>
      </c>
      <c r="R684" s="613"/>
      <c r="S684" s="612">
        <f t="shared" si="2"/>
        <v>0</v>
      </c>
      <c r="T684" s="612">
        <f t="shared" si="3"/>
        <v>0</v>
      </c>
      <c r="U684" s="613"/>
      <c r="V684" s="612">
        <f t="shared" si="4"/>
        <v>0</v>
      </c>
      <c r="W684" s="620"/>
      <c r="X684" s="742"/>
      <c r="Y684" s="742"/>
      <c r="Z684" s="742"/>
      <c r="AA684" s="742"/>
      <c r="AB684" s="742"/>
      <c r="AC684" s="742"/>
      <c r="AD684" s="742"/>
      <c r="AE684" s="742"/>
      <c r="AF684" s="742"/>
      <c r="AG684" s="742"/>
      <c r="AH684" s="742"/>
      <c r="AI684" s="742"/>
      <c r="AJ684" s="742"/>
      <c r="AK684" s="742"/>
      <c r="AL684" s="742"/>
      <c r="AM684" s="742"/>
    </row>
    <row r="685" ht="13.5" customHeight="1">
      <c r="A685" s="604" t="b">
        <v>0</v>
      </c>
      <c r="B685" s="475"/>
      <c r="C685" s="475"/>
      <c r="D685" s="492"/>
      <c r="E685" s="492"/>
      <c r="F685" s="606"/>
      <c r="G685" s="617"/>
      <c r="H685" s="492"/>
      <c r="I685" s="492"/>
      <c r="J685" s="657"/>
      <c r="K685" s="618"/>
      <c r="L685" s="622"/>
      <c r="M685" s="613"/>
      <c r="N685" s="613"/>
      <c r="O685" s="610"/>
      <c r="P685" s="610"/>
      <c r="Q685" s="612">
        <f t="shared" si="1"/>
        <v>0</v>
      </c>
      <c r="R685" s="613"/>
      <c r="S685" s="612">
        <f t="shared" si="2"/>
        <v>0</v>
      </c>
      <c r="T685" s="612">
        <f t="shared" si="3"/>
        <v>0</v>
      </c>
      <c r="U685" s="613"/>
      <c r="V685" s="612">
        <f t="shared" si="4"/>
        <v>0</v>
      </c>
      <c r="W685" s="620"/>
      <c r="X685" s="742"/>
      <c r="Y685" s="742"/>
      <c r="Z685" s="742"/>
      <c r="AA685" s="742"/>
      <c r="AB685" s="742"/>
      <c r="AC685" s="742"/>
      <c r="AD685" s="742"/>
      <c r="AE685" s="742"/>
      <c r="AF685" s="742"/>
      <c r="AG685" s="742"/>
      <c r="AH685" s="742"/>
      <c r="AI685" s="742"/>
      <c r="AJ685" s="742"/>
      <c r="AK685" s="742"/>
      <c r="AL685" s="742"/>
      <c r="AM685" s="742"/>
    </row>
    <row r="686" ht="13.5" customHeight="1">
      <c r="A686" s="604" t="b">
        <v>0</v>
      </c>
      <c r="B686" s="475"/>
      <c r="C686" s="475"/>
      <c r="D686" s="492"/>
      <c r="E686" s="492"/>
      <c r="F686" s="606"/>
      <c r="G686" s="617"/>
      <c r="H686" s="492"/>
      <c r="I686" s="492"/>
      <c r="J686" s="657"/>
      <c r="K686" s="618"/>
      <c r="L686" s="622"/>
      <c r="M686" s="613"/>
      <c r="N686" s="613"/>
      <c r="O686" s="610"/>
      <c r="P686" s="610"/>
      <c r="Q686" s="612">
        <f t="shared" si="1"/>
        <v>0</v>
      </c>
      <c r="R686" s="613"/>
      <c r="S686" s="612">
        <f t="shared" si="2"/>
        <v>0</v>
      </c>
      <c r="T686" s="612">
        <f t="shared" si="3"/>
        <v>0</v>
      </c>
      <c r="U686" s="613"/>
      <c r="V686" s="612">
        <f t="shared" si="4"/>
        <v>0</v>
      </c>
      <c r="W686" s="620"/>
      <c r="X686" s="742"/>
      <c r="Y686" s="742"/>
      <c r="Z686" s="742"/>
      <c r="AA686" s="742"/>
      <c r="AB686" s="742"/>
      <c r="AC686" s="742"/>
      <c r="AD686" s="742"/>
      <c r="AE686" s="742"/>
      <c r="AF686" s="742"/>
      <c r="AG686" s="742"/>
      <c r="AH686" s="742"/>
      <c r="AI686" s="742"/>
      <c r="AJ686" s="742"/>
      <c r="AK686" s="742"/>
      <c r="AL686" s="742"/>
      <c r="AM686" s="742"/>
    </row>
    <row r="687" ht="13.5" customHeight="1">
      <c r="A687" s="604" t="b">
        <v>0</v>
      </c>
      <c r="B687" s="475"/>
      <c r="C687" s="475"/>
      <c r="D687" s="492"/>
      <c r="E687" s="492"/>
      <c r="F687" s="606"/>
      <c r="G687" s="617"/>
      <c r="H687" s="492"/>
      <c r="I687" s="492"/>
      <c r="J687" s="657"/>
      <c r="K687" s="618"/>
      <c r="L687" s="622"/>
      <c r="M687" s="613"/>
      <c r="N687" s="613"/>
      <c r="O687" s="610"/>
      <c r="P687" s="610"/>
      <c r="Q687" s="612">
        <f t="shared" si="1"/>
        <v>0</v>
      </c>
      <c r="R687" s="613"/>
      <c r="S687" s="612">
        <f t="shared" si="2"/>
        <v>0</v>
      </c>
      <c r="T687" s="612">
        <f t="shared" si="3"/>
        <v>0</v>
      </c>
      <c r="U687" s="613"/>
      <c r="V687" s="612">
        <f t="shared" si="4"/>
        <v>0</v>
      </c>
      <c r="W687" s="620"/>
      <c r="X687" s="742"/>
      <c r="Y687" s="742"/>
      <c r="Z687" s="742"/>
      <c r="AA687" s="742"/>
      <c r="AB687" s="742"/>
      <c r="AC687" s="742"/>
      <c r="AD687" s="742"/>
      <c r="AE687" s="742"/>
      <c r="AF687" s="742"/>
      <c r="AG687" s="742"/>
      <c r="AH687" s="742"/>
      <c r="AI687" s="742"/>
      <c r="AJ687" s="742"/>
      <c r="AK687" s="742"/>
      <c r="AL687" s="742"/>
      <c r="AM687" s="742"/>
    </row>
    <row r="688" ht="13.5" customHeight="1">
      <c r="A688" s="604" t="b">
        <v>0</v>
      </c>
      <c r="B688" s="475"/>
      <c r="C688" s="475"/>
      <c r="D688" s="492"/>
      <c r="E688" s="492"/>
      <c r="F688" s="606"/>
      <c r="G688" s="617"/>
      <c r="H688" s="492"/>
      <c r="I688" s="492"/>
      <c r="J688" s="657"/>
      <c r="K688" s="618"/>
      <c r="L688" s="622"/>
      <c r="M688" s="613"/>
      <c r="N688" s="613"/>
      <c r="O688" s="610"/>
      <c r="P688" s="610"/>
      <c r="Q688" s="612">
        <f t="shared" si="1"/>
        <v>0</v>
      </c>
      <c r="R688" s="613"/>
      <c r="S688" s="612">
        <f t="shared" si="2"/>
        <v>0</v>
      </c>
      <c r="T688" s="612">
        <f t="shared" si="3"/>
        <v>0</v>
      </c>
      <c r="U688" s="613"/>
      <c r="V688" s="612">
        <f t="shared" si="4"/>
        <v>0</v>
      </c>
      <c r="W688" s="620"/>
      <c r="X688" s="742"/>
      <c r="Y688" s="742"/>
      <c r="Z688" s="742"/>
      <c r="AA688" s="742"/>
      <c r="AB688" s="742"/>
      <c r="AC688" s="742"/>
      <c r="AD688" s="742"/>
      <c r="AE688" s="742"/>
      <c r="AF688" s="742"/>
      <c r="AG688" s="742"/>
      <c r="AH688" s="742"/>
      <c r="AI688" s="742"/>
      <c r="AJ688" s="742"/>
      <c r="AK688" s="742"/>
      <c r="AL688" s="742"/>
      <c r="AM688" s="742"/>
    </row>
    <row r="689" ht="13.5" customHeight="1">
      <c r="A689" s="604" t="b">
        <v>0</v>
      </c>
      <c r="B689" s="475"/>
      <c r="C689" s="475"/>
      <c r="D689" s="492"/>
      <c r="E689" s="492"/>
      <c r="F689" s="606"/>
      <c r="G689" s="617"/>
      <c r="H689" s="492"/>
      <c r="I689" s="492"/>
      <c r="J689" s="657"/>
      <c r="K689" s="618"/>
      <c r="L689" s="622"/>
      <c r="M689" s="613"/>
      <c r="N689" s="613"/>
      <c r="O689" s="610"/>
      <c r="P689" s="610"/>
      <c r="Q689" s="612">
        <f t="shared" si="1"/>
        <v>0</v>
      </c>
      <c r="R689" s="613"/>
      <c r="S689" s="612">
        <f t="shared" si="2"/>
        <v>0</v>
      </c>
      <c r="T689" s="612">
        <f t="shared" si="3"/>
        <v>0</v>
      </c>
      <c r="U689" s="613"/>
      <c r="V689" s="612">
        <f t="shared" si="4"/>
        <v>0</v>
      </c>
      <c r="W689" s="620"/>
      <c r="X689" s="742"/>
      <c r="Y689" s="742"/>
      <c r="Z689" s="742"/>
      <c r="AA689" s="742"/>
      <c r="AB689" s="742"/>
      <c r="AC689" s="742"/>
      <c r="AD689" s="742"/>
      <c r="AE689" s="742"/>
      <c r="AF689" s="742"/>
      <c r="AG689" s="742"/>
      <c r="AH689" s="742"/>
      <c r="AI689" s="742"/>
      <c r="AJ689" s="742"/>
      <c r="AK689" s="742"/>
      <c r="AL689" s="742"/>
      <c r="AM689" s="742"/>
    </row>
    <row r="690" ht="13.5" customHeight="1">
      <c r="A690" s="604" t="b">
        <v>0</v>
      </c>
      <c r="B690" s="475"/>
      <c r="C690" s="475"/>
      <c r="D690" s="492"/>
      <c r="E690" s="492"/>
      <c r="F690" s="606"/>
      <c r="G690" s="617"/>
      <c r="H690" s="492"/>
      <c r="I690" s="492"/>
      <c r="J690" s="657"/>
      <c r="K690" s="618"/>
      <c r="L690" s="622"/>
      <c r="M690" s="613"/>
      <c r="N690" s="613"/>
      <c r="O690" s="610"/>
      <c r="P690" s="610"/>
      <c r="Q690" s="612">
        <f t="shared" si="1"/>
        <v>0</v>
      </c>
      <c r="R690" s="613"/>
      <c r="S690" s="612">
        <f t="shared" si="2"/>
        <v>0</v>
      </c>
      <c r="T690" s="612">
        <f t="shared" si="3"/>
        <v>0</v>
      </c>
      <c r="U690" s="613"/>
      <c r="V690" s="612">
        <f t="shared" si="4"/>
        <v>0</v>
      </c>
      <c r="W690" s="620"/>
      <c r="X690" s="742"/>
      <c r="Y690" s="742"/>
      <c r="Z690" s="742"/>
      <c r="AA690" s="742"/>
      <c r="AB690" s="742"/>
      <c r="AC690" s="742"/>
      <c r="AD690" s="742"/>
      <c r="AE690" s="742"/>
      <c r="AF690" s="742"/>
      <c r="AG690" s="742"/>
      <c r="AH690" s="742"/>
      <c r="AI690" s="742"/>
      <c r="AJ690" s="742"/>
      <c r="AK690" s="742"/>
      <c r="AL690" s="742"/>
      <c r="AM690" s="742"/>
    </row>
    <row r="691" ht="13.5" customHeight="1">
      <c r="A691" s="604" t="b">
        <v>0</v>
      </c>
      <c r="B691" s="475"/>
      <c r="C691" s="475"/>
      <c r="D691" s="492"/>
      <c r="E691" s="492"/>
      <c r="F691" s="606"/>
      <c r="G691" s="617"/>
      <c r="H691" s="492"/>
      <c r="I691" s="492"/>
      <c r="J691" s="657"/>
      <c r="K691" s="618"/>
      <c r="L691" s="622"/>
      <c r="M691" s="613"/>
      <c r="N691" s="613"/>
      <c r="O691" s="610"/>
      <c r="P691" s="610"/>
      <c r="Q691" s="612">
        <f t="shared" si="1"/>
        <v>0</v>
      </c>
      <c r="R691" s="613"/>
      <c r="S691" s="612">
        <f t="shared" si="2"/>
        <v>0</v>
      </c>
      <c r="T691" s="612">
        <f t="shared" si="3"/>
        <v>0</v>
      </c>
      <c r="U691" s="613"/>
      <c r="V691" s="612">
        <f t="shared" si="4"/>
        <v>0</v>
      </c>
      <c r="W691" s="620"/>
      <c r="X691" s="742"/>
      <c r="Y691" s="742"/>
      <c r="Z691" s="742"/>
      <c r="AA691" s="742"/>
      <c r="AB691" s="742"/>
      <c r="AC691" s="742"/>
      <c r="AD691" s="742"/>
      <c r="AE691" s="742"/>
      <c r="AF691" s="742"/>
      <c r="AG691" s="742"/>
      <c r="AH691" s="742"/>
      <c r="AI691" s="742"/>
      <c r="AJ691" s="742"/>
      <c r="AK691" s="742"/>
      <c r="AL691" s="742"/>
      <c r="AM691" s="742"/>
    </row>
    <row r="692" ht="13.5" customHeight="1">
      <c r="A692" s="604" t="b">
        <v>0</v>
      </c>
      <c r="B692" s="475"/>
      <c r="C692" s="475"/>
      <c r="D692" s="492"/>
      <c r="E692" s="492"/>
      <c r="F692" s="606"/>
      <c r="G692" s="617"/>
      <c r="H692" s="492"/>
      <c r="I692" s="492"/>
      <c r="J692" s="657"/>
      <c r="K692" s="618"/>
      <c r="L692" s="622"/>
      <c r="M692" s="613"/>
      <c r="N692" s="613"/>
      <c r="O692" s="610"/>
      <c r="P692" s="610"/>
      <c r="Q692" s="612">
        <f t="shared" si="1"/>
        <v>0</v>
      </c>
      <c r="R692" s="613"/>
      <c r="S692" s="612">
        <f t="shared" si="2"/>
        <v>0</v>
      </c>
      <c r="T692" s="612">
        <f t="shared" si="3"/>
        <v>0</v>
      </c>
      <c r="U692" s="613"/>
      <c r="V692" s="612">
        <f t="shared" si="4"/>
        <v>0</v>
      </c>
      <c r="W692" s="620"/>
      <c r="X692" s="742"/>
      <c r="Y692" s="742"/>
      <c r="Z692" s="742"/>
      <c r="AA692" s="742"/>
      <c r="AB692" s="742"/>
      <c r="AC692" s="742"/>
      <c r="AD692" s="742"/>
      <c r="AE692" s="742"/>
      <c r="AF692" s="742"/>
      <c r="AG692" s="742"/>
      <c r="AH692" s="742"/>
      <c r="AI692" s="742"/>
      <c r="AJ692" s="742"/>
      <c r="AK692" s="742"/>
      <c r="AL692" s="742"/>
      <c r="AM692" s="742"/>
    </row>
    <row r="693" ht="13.5" customHeight="1">
      <c r="A693" s="604" t="b">
        <v>0</v>
      </c>
      <c r="B693" s="475"/>
      <c r="C693" s="475"/>
      <c r="D693" s="492"/>
      <c r="E693" s="492"/>
      <c r="F693" s="606"/>
      <c r="G693" s="617"/>
      <c r="H693" s="492"/>
      <c r="I693" s="492"/>
      <c r="J693" s="657"/>
      <c r="K693" s="618"/>
      <c r="L693" s="622"/>
      <c r="M693" s="613"/>
      <c r="N693" s="613"/>
      <c r="O693" s="610"/>
      <c r="P693" s="610"/>
      <c r="Q693" s="612">
        <f t="shared" si="1"/>
        <v>0</v>
      </c>
      <c r="R693" s="613"/>
      <c r="S693" s="612">
        <f t="shared" si="2"/>
        <v>0</v>
      </c>
      <c r="T693" s="612">
        <f t="shared" si="3"/>
        <v>0</v>
      </c>
      <c r="U693" s="613"/>
      <c r="V693" s="612">
        <f t="shared" si="4"/>
        <v>0</v>
      </c>
      <c r="W693" s="620"/>
      <c r="X693" s="742"/>
      <c r="Y693" s="742"/>
      <c r="Z693" s="742"/>
      <c r="AA693" s="742"/>
      <c r="AB693" s="742"/>
      <c r="AC693" s="742"/>
      <c r="AD693" s="742"/>
      <c r="AE693" s="742"/>
      <c r="AF693" s="742"/>
      <c r="AG693" s="742"/>
      <c r="AH693" s="742"/>
      <c r="AI693" s="742"/>
      <c r="AJ693" s="742"/>
      <c r="AK693" s="742"/>
      <c r="AL693" s="742"/>
      <c r="AM693" s="742"/>
    </row>
    <row r="694" ht="13.5" customHeight="1">
      <c r="A694" s="604" t="b">
        <v>0</v>
      </c>
      <c r="B694" s="475"/>
      <c r="C694" s="475"/>
      <c r="D694" s="492"/>
      <c r="E694" s="492"/>
      <c r="F694" s="606"/>
      <c r="G694" s="617"/>
      <c r="H694" s="492"/>
      <c r="I694" s="492"/>
      <c r="J694" s="657"/>
      <c r="K694" s="618"/>
      <c r="L694" s="622"/>
      <c r="M694" s="613"/>
      <c r="N694" s="613"/>
      <c r="O694" s="610"/>
      <c r="P694" s="610"/>
      <c r="Q694" s="612">
        <f t="shared" si="1"/>
        <v>0</v>
      </c>
      <c r="R694" s="613"/>
      <c r="S694" s="612">
        <f t="shared" si="2"/>
        <v>0</v>
      </c>
      <c r="T694" s="612">
        <f t="shared" si="3"/>
        <v>0</v>
      </c>
      <c r="U694" s="613"/>
      <c r="V694" s="612">
        <f t="shared" si="4"/>
        <v>0</v>
      </c>
      <c r="W694" s="620"/>
      <c r="X694" s="742"/>
      <c r="Y694" s="742"/>
      <c r="Z694" s="742"/>
      <c r="AA694" s="742"/>
      <c r="AB694" s="742"/>
      <c r="AC694" s="742"/>
      <c r="AD694" s="742"/>
      <c r="AE694" s="742"/>
      <c r="AF694" s="742"/>
      <c r="AG694" s="742"/>
      <c r="AH694" s="742"/>
      <c r="AI694" s="742"/>
      <c r="AJ694" s="742"/>
      <c r="AK694" s="742"/>
      <c r="AL694" s="742"/>
      <c r="AM694" s="742"/>
    </row>
    <row r="695" ht="13.5" customHeight="1">
      <c r="A695" s="604" t="b">
        <v>0</v>
      </c>
      <c r="B695" s="475"/>
      <c r="C695" s="475"/>
      <c r="D695" s="492"/>
      <c r="E695" s="492"/>
      <c r="F695" s="606"/>
      <c r="G695" s="617"/>
      <c r="H695" s="492"/>
      <c r="I695" s="492"/>
      <c r="J695" s="657"/>
      <c r="K695" s="618"/>
      <c r="L695" s="622"/>
      <c r="M695" s="613"/>
      <c r="N695" s="613"/>
      <c r="O695" s="610"/>
      <c r="P695" s="610"/>
      <c r="Q695" s="612">
        <f t="shared" si="1"/>
        <v>0</v>
      </c>
      <c r="R695" s="613"/>
      <c r="S695" s="612">
        <f t="shared" si="2"/>
        <v>0</v>
      </c>
      <c r="T695" s="612">
        <f t="shared" si="3"/>
        <v>0</v>
      </c>
      <c r="U695" s="613"/>
      <c r="V695" s="612">
        <f t="shared" si="4"/>
        <v>0</v>
      </c>
      <c r="W695" s="620"/>
      <c r="X695" s="742"/>
      <c r="Y695" s="742"/>
      <c r="Z695" s="742"/>
      <c r="AA695" s="742"/>
      <c r="AB695" s="742"/>
      <c r="AC695" s="742"/>
      <c r="AD695" s="742"/>
      <c r="AE695" s="742"/>
      <c r="AF695" s="742"/>
      <c r="AG695" s="742"/>
      <c r="AH695" s="742"/>
      <c r="AI695" s="742"/>
      <c r="AJ695" s="742"/>
      <c r="AK695" s="742"/>
      <c r="AL695" s="742"/>
      <c r="AM695" s="742"/>
    </row>
    <row r="696" ht="13.5" customHeight="1">
      <c r="A696" s="604" t="b">
        <v>0</v>
      </c>
      <c r="B696" s="475"/>
      <c r="C696" s="475"/>
      <c r="D696" s="492"/>
      <c r="E696" s="492"/>
      <c r="F696" s="606"/>
      <c r="G696" s="617"/>
      <c r="H696" s="492"/>
      <c r="I696" s="492"/>
      <c r="J696" s="657"/>
      <c r="K696" s="618"/>
      <c r="L696" s="622"/>
      <c r="M696" s="613"/>
      <c r="N696" s="613"/>
      <c r="O696" s="610"/>
      <c r="P696" s="610"/>
      <c r="Q696" s="612">
        <f t="shared" si="1"/>
        <v>0</v>
      </c>
      <c r="R696" s="613"/>
      <c r="S696" s="612">
        <f t="shared" si="2"/>
        <v>0</v>
      </c>
      <c r="T696" s="612">
        <f t="shared" si="3"/>
        <v>0</v>
      </c>
      <c r="U696" s="613"/>
      <c r="V696" s="612">
        <f t="shared" si="4"/>
        <v>0</v>
      </c>
      <c r="W696" s="620"/>
      <c r="X696" s="742"/>
      <c r="Y696" s="742"/>
      <c r="Z696" s="742"/>
      <c r="AA696" s="742"/>
      <c r="AB696" s="742"/>
      <c r="AC696" s="742"/>
      <c r="AD696" s="742"/>
      <c r="AE696" s="742"/>
      <c r="AF696" s="742"/>
      <c r="AG696" s="742"/>
      <c r="AH696" s="742"/>
      <c r="AI696" s="742"/>
      <c r="AJ696" s="742"/>
      <c r="AK696" s="742"/>
      <c r="AL696" s="742"/>
      <c r="AM696" s="742"/>
    </row>
    <row r="697" ht="13.5" customHeight="1">
      <c r="A697" s="604" t="b">
        <v>0</v>
      </c>
      <c r="B697" s="475"/>
      <c r="C697" s="475"/>
      <c r="D697" s="492"/>
      <c r="E697" s="492"/>
      <c r="F697" s="606"/>
      <c r="G697" s="617"/>
      <c r="H697" s="492"/>
      <c r="I697" s="492"/>
      <c r="J697" s="657"/>
      <c r="K697" s="618"/>
      <c r="L697" s="622"/>
      <c r="M697" s="613"/>
      <c r="N697" s="613"/>
      <c r="O697" s="610"/>
      <c r="P697" s="610"/>
      <c r="Q697" s="612">
        <f t="shared" si="1"/>
        <v>0</v>
      </c>
      <c r="R697" s="613"/>
      <c r="S697" s="612">
        <f t="shared" si="2"/>
        <v>0</v>
      </c>
      <c r="T697" s="612">
        <f t="shared" si="3"/>
        <v>0</v>
      </c>
      <c r="U697" s="613"/>
      <c r="V697" s="612">
        <f t="shared" si="4"/>
        <v>0</v>
      </c>
      <c r="W697" s="620"/>
      <c r="X697" s="742"/>
      <c r="Y697" s="742"/>
      <c r="Z697" s="742"/>
      <c r="AA697" s="742"/>
      <c r="AB697" s="742"/>
      <c r="AC697" s="742"/>
      <c r="AD697" s="742"/>
      <c r="AE697" s="742"/>
      <c r="AF697" s="742"/>
      <c r="AG697" s="742"/>
      <c r="AH697" s="742"/>
      <c r="AI697" s="742"/>
      <c r="AJ697" s="742"/>
      <c r="AK697" s="742"/>
      <c r="AL697" s="742"/>
      <c r="AM697" s="742"/>
    </row>
    <row r="698" ht="13.5" customHeight="1">
      <c r="A698" s="604" t="b">
        <v>0</v>
      </c>
      <c r="B698" s="475"/>
      <c r="C698" s="475"/>
      <c r="D698" s="492"/>
      <c r="E698" s="492"/>
      <c r="F698" s="606"/>
      <c r="G698" s="617"/>
      <c r="H698" s="492"/>
      <c r="I698" s="492"/>
      <c r="J698" s="657"/>
      <c r="K698" s="618"/>
      <c r="L698" s="622"/>
      <c r="M698" s="613"/>
      <c r="N698" s="613"/>
      <c r="O698" s="610"/>
      <c r="P698" s="610"/>
      <c r="Q698" s="612">
        <f t="shared" si="1"/>
        <v>0</v>
      </c>
      <c r="R698" s="613"/>
      <c r="S698" s="612">
        <f t="shared" si="2"/>
        <v>0</v>
      </c>
      <c r="T698" s="612">
        <f t="shared" si="3"/>
        <v>0</v>
      </c>
      <c r="U698" s="613"/>
      <c r="V698" s="612">
        <f t="shared" si="4"/>
        <v>0</v>
      </c>
      <c r="W698" s="620"/>
      <c r="X698" s="742"/>
      <c r="Y698" s="742"/>
      <c r="Z698" s="742"/>
      <c r="AA698" s="742"/>
      <c r="AB698" s="742"/>
      <c r="AC698" s="742"/>
      <c r="AD698" s="742"/>
      <c r="AE698" s="742"/>
      <c r="AF698" s="742"/>
      <c r="AG698" s="742"/>
      <c r="AH698" s="742"/>
      <c r="AI698" s="742"/>
      <c r="AJ698" s="742"/>
      <c r="AK698" s="742"/>
      <c r="AL698" s="742"/>
      <c r="AM698" s="742"/>
    </row>
    <row r="699" ht="13.5" customHeight="1">
      <c r="A699" s="604" t="b">
        <v>0</v>
      </c>
      <c r="B699" s="475"/>
      <c r="C699" s="475"/>
      <c r="D699" s="492"/>
      <c r="E699" s="492"/>
      <c r="F699" s="606"/>
      <c r="G699" s="617"/>
      <c r="H699" s="492"/>
      <c r="I699" s="492"/>
      <c r="J699" s="657"/>
      <c r="K699" s="618"/>
      <c r="L699" s="622"/>
      <c r="M699" s="613"/>
      <c r="N699" s="613"/>
      <c r="O699" s="610"/>
      <c r="P699" s="610"/>
      <c r="Q699" s="612">
        <f t="shared" si="1"/>
        <v>0</v>
      </c>
      <c r="R699" s="613"/>
      <c r="S699" s="612">
        <f t="shared" si="2"/>
        <v>0</v>
      </c>
      <c r="T699" s="612">
        <f t="shared" si="3"/>
        <v>0</v>
      </c>
      <c r="U699" s="613"/>
      <c r="V699" s="612">
        <f t="shared" si="4"/>
        <v>0</v>
      </c>
      <c r="W699" s="620"/>
      <c r="X699" s="742"/>
      <c r="Y699" s="742"/>
      <c r="Z699" s="742"/>
      <c r="AA699" s="742"/>
      <c r="AB699" s="742"/>
      <c r="AC699" s="742"/>
      <c r="AD699" s="742"/>
      <c r="AE699" s="742"/>
      <c r="AF699" s="742"/>
      <c r="AG699" s="742"/>
      <c r="AH699" s="742"/>
      <c r="AI699" s="742"/>
      <c r="AJ699" s="742"/>
      <c r="AK699" s="742"/>
      <c r="AL699" s="742"/>
      <c r="AM699" s="742"/>
    </row>
    <row r="700" ht="13.5" customHeight="1">
      <c r="A700" s="604" t="b">
        <v>0</v>
      </c>
      <c r="B700" s="475"/>
      <c r="C700" s="475"/>
      <c r="D700" s="492"/>
      <c r="E700" s="492"/>
      <c r="F700" s="606"/>
      <c r="G700" s="617"/>
      <c r="H700" s="492"/>
      <c r="I700" s="492"/>
      <c r="J700" s="657"/>
      <c r="K700" s="618"/>
      <c r="L700" s="622"/>
      <c r="M700" s="613"/>
      <c r="N700" s="613"/>
      <c r="O700" s="610"/>
      <c r="P700" s="610"/>
      <c r="Q700" s="612">
        <f t="shared" si="1"/>
        <v>0</v>
      </c>
      <c r="R700" s="613"/>
      <c r="S700" s="612">
        <f t="shared" si="2"/>
        <v>0</v>
      </c>
      <c r="T700" s="612">
        <f t="shared" si="3"/>
        <v>0</v>
      </c>
      <c r="U700" s="613"/>
      <c r="V700" s="612">
        <f t="shared" si="4"/>
        <v>0</v>
      </c>
      <c r="W700" s="620"/>
      <c r="X700" s="742"/>
      <c r="Y700" s="742"/>
      <c r="Z700" s="742"/>
      <c r="AA700" s="742"/>
      <c r="AB700" s="742"/>
      <c r="AC700" s="742"/>
      <c r="AD700" s="742"/>
      <c r="AE700" s="742"/>
      <c r="AF700" s="742"/>
      <c r="AG700" s="742"/>
      <c r="AH700" s="742"/>
      <c r="AI700" s="742"/>
      <c r="AJ700" s="742"/>
      <c r="AK700" s="742"/>
      <c r="AL700" s="742"/>
      <c r="AM700" s="742"/>
    </row>
    <row r="701" ht="13.5" customHeight="1">
      <c r="A701" s="604" t="b">
        <v>0</v>
      </c>
      <c r="B701" s="475"/>
      <c r="C701" s="475"/>
      <c r="D701" s="492"/>
      <c r="E701" s="492"/>
      <c r="F701" s="606"/>
      <c r="G701" s="617"/>
      <c r="H701" s="492"/>
      <c r="I701" s="492"/>
      <c r="J701" s="657"/>
      <c r="K701" s="618"/>
      <c r="L701" s="622"/>
      <c r="M701" s="613"/>
      <c r="N701" s="613"/>
      <c r="O701" s="610"/>
      <c r="P701" s="610"/>
      <c r="Q701" s="612">
        <f t="shared" si="1"/>
        <v>0</v>
      </c>
      <c r="R701" s="613"/>
      <c r="S701" s="612">
        <f t="shared" si="2"/>
        <v>0</v>
      </c>
      <c r="T701" s="612">
        <f t="shared" si="3"/>
        <v>0</v>
      </c>
      <c r="U701" s="613"/>
      <c r="V701" s="612">
        <f t="shared" si="4"/>
        <v>0</v>
      </c>
      <c r="W701" s="620"/>
      <c r="X701" s="742"/>
      <c r="Y701" s="742"/>
      <c r="Z701" s="742"/>
      <c r="AA701" s="742"/>
      <c r="AB701" s="742"/>
      <c r="AC701" s="742"/>
      <c r="AD701" s="742"/>
      <c r="AE701" s="742"/>
      <c r="AF701" s="742"/>
      <c r="AG701" s="742"/>
      <c r="AH701" s="742"/>
      <c r="AI701" s="742"/>
      <c r="AJ701" s="742"/>
      <c r="AK701" s="742"/>
      <c r="AL701" s="742"/>
      <c r="AM701" s="742"/>
    </row>
    <row r="702" ht="13.5" customHeight="1">
      <c r="A702" s="604" t="b">
        <v>0</v>
      </c>
      <c r="B702" s="475"/>
      <c r="C702" s="475"/>
      <c r="D702" s="492"/>
      <c r="E702" s="492"/>
      <c r="F702" s="606"/>
      <c r="G702" s="617"/>
      <c r="H702" s="492"/>
      <c r="I702" s="492"/>
      <c r="J702" s="657"/>
      <c r="K702" s="618"/>
      <c r="L702" s="622"/>
      <c r="M702" s="613"/>
      <c r="N702" s="613"/>
      <c r="O702" s="610"/>
      <c r="P702" s="610"/>
      <c r="Q702" s="612">
        <f t="shared" si="1"/>
        <v>0</v>
      </c>
      <c r="R702" s="613"/>
      <c r="S702" s="612">
        <f t="shared" si="2"/>
        <v>0</v>
      </c>
      <c r="T702" s="612">
        <f t="shared" si="3"/>
        <v>0</v>
      </c>
      <c r="U702" s="613"/>
      <c r="V702" s="612">
        <f t="shared" si="4"/>
        <v>0</v>
      </c>
      <c r="W702" s="620"/>
      <c r="X702" s="742"/>
      <c r="Y702" s="742"/>
      <c r="Z702" s="742"/>
      <c r="AA702" s="742"/>
      <c r="AB702" s="742"/>
      <c r="AC702" s="742"/>
      <c r="AD702" s="742"/>
      <c r="AE702" s="742"/>
      <c r="AF702" s="742"/>
      <c r="AG702" s="742"/>
      <c r="AH702" s="742"/>
      <c r="AI702" s="742"/>
      <c r="AJ702" s="742"/>
      <c r="AK702" s="742"/>
      <c r="AL702" s="742"/>
      <c r="AM702" s="742"/>
    </row>
    <row r="703" ht="13.5" customHeight="1">
      <c r="A703" s="604" t="b">
        <v>0</v>
      </c>
      <c r="B703" s="475"/>
      <c r="C703" s="475"/>
      <c r="D703" s="492"/>
      <c r="E703" s="492"/>
      <c r="F703" s="606"/>
      <c r="G703" s="617"/>
      <c r="H703" s="492"/>
      <c r="I703" s="492"/>
      <c r="J703" s="657"/>
      <c r="K703" s="618"/>
      <c r="L703" s="622"/>
      <c r="M703" s="613"/>
      <c r="N703" s="613"/>
      <c r="O703" s="610"/>
      <c r="P703" s="610"/>
      <c r="Q703" s="612">
        <f t="shared" si="1"/>
        <v>0</v>
      </c>
      <c r="R703" s="613"/>
      <c r="S703" s="612">
        <f t="shared" si="2"/>
        <v>0</v>
      </c>
      <c r="T703" s="612">
        <f t="shared" si="3"/>
        <v>0</v>
      </c>
      <c r="U703" s="613"/>
      <c r="V703" s="612">
        <f t="shared" si="4"/>
        <v>0</v>
      </c>
      <c r="W703" s="620"/>
      <c r="X703" s="742"/>
      <c r="Y703" s="742"/>
      <c r="Z703" s="742"/>
      <c r="AA703" s="742"/>
      <c r="AB703" s="742"/>
      <c r="AC703" s="742"/>
      <c r="AD703" s="742"/>
      <c r="AE703" s="742"/>
      <c r="AF703" s="742"/>
      <c r="AG703" s="742"/>
      <c r="AH703" s="742"/>
      <c r="AI703" s="742"/>
      <c r="AJ703" s="742"/>
      <c r="AK703" s="742"/>
      <c r="AL703" s="742"/>
      <c r="AM703" s="742"/>
    </row>
    <row r="704" ht="13.5" customHeight="1">
      <c r="A704" s="604" t="b">
        <v>0</v>
      </c>
      <c r="B704" s="475"/>
      <c r="C704" s="475"/>
      <c r="D704" s="492"/>
      <c r="E704" s="492"/>
      <c r="F704" s="606"/>
      <c r="G704" s="617"/>
      <c r="H704" s="492"/>
      <c r="I704" s="492"/>
      <c r="J704" s="657"/>
      <c r="K704" s="618"/>
      <c r="L704" s="622"/>
      <c r="M704" s="613"/>
      <c r="N704" s="613"/>
      <c r="O704" s="610"/>
      <c r="P704" s="610"/>
      <c r="Q704" s="612">
        <f t="shared" si="1"/>
        <v>0</v>
      </c>
      <c r="R704" s="613"/>
      <c r="S704" s="612">
        <f t="shared" si="2"/>
        <v>0</v>
      </c>
      <c r="T704" s="612">
        <f t="shared" si="3"/>
        <v>0</v>
      </c>
      <c r="U704" s="613"/>
      <c r="V704" s="612">
        <f t="shared" si="4"/>
        <v>0</v>
      </c>
      <c r="W704" s="620"/>
      <c r="X704" s="742"/>
      <c r="Y704" s="742"/>
      <c r="Z704" s="742"/>
      <c r="AA704" s="742"/>
      <c r="AB704" s="742"/>
      <c r="AC704" s="742"/>
      <c r="AD704" s="742"/>
      <c r="AE704" s="742"/>
      <c r="AF704" s="742"/>
      <c r="AG704" s="742"/>
      <c r="AH704" s="742"/>
      <c r="AI704" s="742"/>
      <c r="AJ704" s="742"/>
      <c r="AK704" s="742"/>
      <c r="AL704" s="742"/>
      <c r="AM704" s="742"/>
    </row>
    <row r="705" ht="13.5" customHeight="1">
      <c r="A705" s="604" t="b">
        <v>0</v>
      </c>
      <c r="B705" s="475"/>
      <c r="C705" s="475"/>
      <c r="D705" s="492"/>
      <c r="E705" s="492"/>
      <c r="F705" s="606"/>
      <c r="G705" s="617"/>
      <c r="H705" s="492"/>
      <c r="I705" s="492"/>
      <c r="J705" s="657"/>
      <c r="K705" s="618"/>
      <c r="L705" s="622"/>
      <c r="M705" s="613"/>
      <c r="N705" s="613"/>
      <c r="O705" s="610"/>
      <c r="P705" s="610"/>
      <c r="Q705" s="612">
        <f t="shared" si="1"/>
        <v>0</v>
      </c>
      <c r="R705" s="613"/>
      <c r="S705" s="612">
        <f t="shared" si="2"/>
        <v>0</v>
      </c>
      <c r="T705" s="612">
        <f t="shared" si="3"/>
        <v>0</v>
      </c>
      <c r="U705" s="613"/>
      <c r="V705" s="612">
        <f t="shared" si="4"/>
        <v>0</v>
      </c>
      <c r="W705" s="620"/>
      <c r="X705" s="742"/>
      <c r="Y705" s="742"/>
      <c r="Z705" s="742"/>
      <c r="AA705" s="742"/>
      <c r="AB705" s="742"/>
      <c r="AC705" s="742"/>
      <c r="AD705" s="742"/>
      <c r="AE705" s="742"/>
      <c r="AF705" s="742"/>
      <c r="AG705" s="742"/>
      <c r="AH705" s="742"/>
      <c r="AI705" s="742"/>
      <c r="AJ705" s="742"/>
      <c r="AK705" s="742"/>
      <c r="AL705" s="742"/>
      <c r="AM705" s="742"/>
    </row>
    <row r="706" ht="13.5" customHeight="1">
      <c r="A706" s="604" t="b">
        <v>0</v>
      </c>
      <c r="B706" s="475"/>
      <c r="C706" s="475"/>
      <c r="D706" s="492"/>
      <c r="E706" s="492"/>
      <c r="F706" s="606"/>
      <c r="G706" s="617"/>
      <c r="H706" s="492"/>
      <c r="I706" s="492"/>
      <c r="J706" s="657"/>
      <c r="K706" s="618"/>
      <c r="L706" s="622"/>
      <c r="M706" s="613"/>
      <c r="N706" s="613"/>
      <c r="O706" s="610"/>
      <c r="P706" s="610"/>
      <c r="Q706" s="612">
        <f t="shared" si="1"/>
        <v>0</v>
      </c>
      <c r="R706" s="613"/>
      <c r="S706" s="612">
        <f t="shared" si="2"/>
        <v>0</v>
      </c>
      <c r="T706" s="612">
        <f t="shared" si="3"/>
        <v>0</v>
      </c>
      <c r="U706" s="613"/>
      <c r="V706" s="612">
        <f t="shared" si="4"/>
        <v>0</v>
      </c>
      <c r="W706" s="620"/>
      <c r="X706" s="742"/>
      <c r="Y706" s="742"/>
      <c r="Z706" s="742"/>
      <c r="AA706" s="742"/>
      <c r="AB706" s="742"/>
      <c r="AC706" s="742"/>
      <c r="AD706" s="742"/>
      <c r="AE706" s="742"/>
      <c r="AF706" s="742"/>
      <c r="AG706" s="742"/>
      <c r="AH706" s="742"/>
      <c r="AI706" s="742"/>
      <c r="AJ706" s="742"/>
      <c r="AK706" s="742"/>
      <c r="AL706" s="742"/>
      <c r="AM706" s="742"/>
    </row>
    <row r="707" ht="13.5" customHeight="1">
      <c r="A707" s="604" t="b">
        <v>0</v>
      </c>
      <c r="B707" s="475"/>
      <c r="C707" s="475"/>
      <c r="D707" s="492"/>
      <c r="E707" s="492"/>
      <c r="F707" s="606"/>
      <c r="G707" s="617"/>
      <c r="H707" s="492"/>
      <c r="I707" s="492"/>
      <c r="J707" s="657"/>
      <c r="K707" s="618"/>
      <c r="L707" s="622"/>
      <c r="M707" s="613"/>
      <c r="N707" s="613"/>
      <c r="O707" s="610"/>
      <c r="P707" s="610"/>
      <c r="Q707" s="612">
        <f t="shared" si="1"/>
        <v>0</v>
      </c>
      <c r="R707" s="613"/>
      <c r="S707" s="612">
        <f t="shared" si="2"/>
        <v>0</v>
      </c>
      <c r="T707" s="612">
        <f t="shared" si="3"/>
        <v>0</v>
      </c>
      <c r="U707" s="613"/>
      <c r="V707" s="612">
        <f t="shared" si="4"/>
        <v>0</v>
      </c>
      <c r="W707" s="620"/>
      <c r="X707" s="742"/>
      <c r="Y707" s="742"/>
      <c r="Z707" s="742"/>
      <c r="AA707" s="742"/>
      <c r="AB707" s="742"/>
      <c r="AC707" s="742"/>
      <c r="AD707" s="742"/>
      <c r="AE707" s="742"/>
      <c r="AF707" s="742"/>
      <c r="AG707" s="742"/>
      <c r="AH707" s="742"/>
      <c r="AI707" s="742"/>
      <c r="AJ707" s="742"/>
      <c r="AK707" s="742"/>
      <c r="AL707" s="742"/>
      <c r="AM707" s="742"/>
    </row>
    <row r="708" ht="13.5" customHeight="1">
      <c r="A708" s="604" t="b">
        <v>0</v>
      </c>
      <c r="B708" s="475"/>
      <c r="C708" s="475"/>
      <c r="D708" s="492"/>
      <c r="E708" s="492"/>
      <c r="F708" s="606"/>
      <c r="G708" s="617"/>
      <c r="H708" s="492"/>
      <c r="I708" s="492"/>
      <c r="J708" s="657"/>
      <c r="K708" s="618"/>
      <c r="L708" s="622"/>
      <c r="M708" s="613"/>
      <c r="N708" s="613"/>
      <c r="O708" s="610"/>
      <c r="P708" s="610"/>
      <c r="Q708" s="612">
        <f t="shared" si="1"/>
        <v>0</v>
      </c>
      <c r="R708" s="613"/>
      <c r="S708" s="612">
        <f t="shared" si="2"/>
        <v>0</v>
      </c>
      <c r="T708" s="612">
        <f t="shared" si="3"/>
        <v>0</v>
      </c>
      <c r="U708" s="613"/>
      <c r="V708" s="612">
        <f t="shared" si="4"/>
        <v>0</v>
      </c>
      <c r="W708" s="620"/>
      <c r="X708" s="742"/>
      <c r="Y708" s="742"/>
      <c r="Z708" s="742"/>
      <c r="AA708" s="742"/>
      <c r="AB708" s="742"/>
      <c r="AC708" s="742"/>
      <c r="AD708" s="742"/>
      <c r="AE708" s="742"/>
      <c r="AF708" s="742"/>
      <c r="AG708" s="742"/>
      <c r="AH708" s="742"/>
      <c r="AI708" s="742"/>
      <c r="AJ708" s="742"/>
      <c r="AK708" s="742"/>
      <c r="AL708" s="742"/>
      <c r="AM708" s="742"/>
    </row>
    <row r="709" ht="13.5" customHeight="1">
      <c r="A709" s="604" t="b">
        <v>0</v>
      </c>
      <c r="B709" s="475"/>
      <c r="C709" s="475"/>
      <c r="D709" s="492"/>
      <c r="E709" s="492"/>
      <c r="F709" s="606"/>
      <c r="G709" s="617"/>
      <c r="H709" s="492"/>
      <c r="I709" s="492"/>
      <c r="J709" s="657"/>
      <c r="K709" s="618"/>
      <c r="L709" s="622"/>
      <c r="M709" s="613"/>
      <c r="N709" s="613"/>
      <c r="O709" s="610"/>
      <c r="P709" s="610"/>
      <c r="Q709" s="612">
        <f t="shared" si="1"/>
        <v>0</v>
      </c>
      <c r="R709" s="613"/>
      <c r="S709" s="612">
        <f t="shared" si="2"/>
        <v>0</v>
      </c>
      <c r="T709" s="612">
        <f t="shared" si="3"/>
        <v>0</v>
      </c>
      <c r="U709" s="613"/>
      <c r="V709" s="612">
        <f t="shared" si="4"/>
        <v>0</v>
      </c>
      <c r="W709" s="620"/>
      <c r="X709" s="742"/>
      <c r="Y709" s="742"/>
      <c r="Z709" s="742"/>
      <c r="AA709" s="742"/>
      <c r="AB709" s="742"/>
      <c r="AC709" s="742"/>
      <c r="AD709" s="742"/>
      <c r="AE709" s="742"/>
      <c r="AF709" s="742"/>
      <c r="AG709" s="742"/>
      <c r="AH709" s="742"/>
      <c r="AI709" s="742"/>
      <c r="AJ709" s="742"/>
      <c r="AK709" s="742"/>
      <c r="AL709" s="742"/>
      <c r="AM709" s="742"/>
    </row>
    <row r="710" ht="13.5" customHeight="1">
      <c r="A710" s="604" t="b">
        <v>0</v>
      </c>
      <c r="B710" s="475"/>
      <c r="C710" s="475"/>
      <c r="D710" s="492"/>
      <c r="E710" s="492"/>
      <c r="F710" s="606"/>
      <c r="G710" s="617"/>
      <c r="H710" s="492"/>
      <c r="I710" s="492"/>
      <c r="J710" s="657"/>
      <c r="K710" s="618"/>
      <c r="L710" s="622"/>
      <c r="M710" s="613"/>
      <c r="N710" s="613"/>
      <c r="O710" s="610"/>
      <c r="P710" s="610"/>
      <c r="Q710" s="612">
        <f t="shared" si="1"/>
        <v>0</v>
      </c>
      <c r="R710" s="613"/>
      <c r="S710" s="612">
        <f t="shared" si="2"/>
        <v>0</v>
      </c>
      <c r="T710" s="612">
        <f t="shared" si="3"/>
        <v>0</v>
      </c>
      <c r="U710" s="613"/>
      <c r="V710" s="612">
        <f t="shared" si="4"/>
        <v>0</v>
      </c>
      <c r="W710" s="620"/>
      <c r="X710" s="742"/>
      <c r="Y710" s="742"/>
      <c r="Z710" s="742"/>
      <c r="AA710" s="742"/>
      <c r="AB710" s="742"/>
      <c r="AC710" s="742"/>
      <c r="AD710" s="742"/>
      <c r="AE710" s="742"/>
      <c r="AF710" s="742"/>
      <c r="AG710" s="742"/>
      <c r="AH710" s="742"/>
      <c r="AI710" s="742"/>
      <c r="AJ710" s="742"/>
      <c r="AK710" s="742"/>
      <c r="AL710" s="742"/>
      <c r="AM710" s="742"/>
    </row>
    <row r="711" ht="13.5" customHeight="1">
      <c r="A711" s="604" t="b">
        <v>0</v>
      </c>
      <c r="B711" s="475"/>
      <c r="C711" s="475"/>
      <c r="D711" s="492"/>
      <c r="E711" s="492"/>
      <c r="F711" s="606"/>
      <c r="G711" s="617"/>
      <c r="H711" s="492"/>
      <c r="I711" s="492"/>
      <c r="J711" s="657"/>
      <c r="K711" s="618"/>
      <c r="L711" s="622"/>
      <c r="M711" s="613"/>
      <c r="N711" s="613"/>
      <c r="O711" s="610"/>
      <c r="P711" s="610"/>
      <c r="Q711" s="612">
        <f t="shared" si="1"/>
        <v>0</v>
      </c>
      <c r="R711" s="613"/>
      <c r="S711" s="612">
        <f t="shared" si="2"/>
        <v>0</v>
      </c>
      <c r="T711" s="612">
        <f t="shared" si="3"/>
        <v>0</v>
      </c>
      <c r="U711" s="613"/>
      <c r="V711" s="612">
        <f t="shared" si="4"/>
        <v>0</v>
      </c>
      <c r="W711" s="620"/>
      <c r="X711" s="742"/>
      <c r="Y711" s="742"/>
      <c r="Z711" s="742"/>
      <c r="AA711" s="742"/>
      <c r="AB711" s="742"/>
      <c r="AC711" s="742"/>
      <c r="AD711" s="742"/>
      <c r="AE711" s="742"/>
      <c r="AF711" s="742"/>
      <c r="AG711" s="742"/>
      <c r="AH711" s="742"/>
      <c r="AI711" s="742"/>
      <c r="AJ711" s="742"/>
      <c r="AK711" s="742"/>
      <c r="AL711" s="742"/>
      <c r="AM711" s="742"/>
    </row>
    <row r="712" ht="13.5" customHeight="1">
      <c r="A712" s="604" t="b">
        <v>0</v>
      </c>
      <c r="B712" s="475"/>
      <c r="C712" s="475"/>
      <c r="D712" s="492"/>
      <c r="E712" s="492"/>
      <c r="F712" s="606"/>
      <c r="G712" s="617"/>
      <c r="H712" s="492"/>
      <c r="I712" s="492"/>
      <c r="J712" s="657"/>
      <c r="K712" s="618"/>
      <c r="L712" s="622"/>
      <c r="M712" s="613"/>
      <c r="N712" s="613"/>
      <c r="O712" s="610"/>
      <c r="P712" s="610"/>
      <c r="Q712" s="612">
        <f t="shared" si="1"/>
        <v>0</v>
      </c>
      <c r="R712" s="613"/>
      <c r="S712" s="612">
        <f t="shared" si="2"/>
        <v>0</v>
      </c>
      <c r="T712" s="612">
        <f t="shared" si="3"/>
        <v>0</v>
      </c>
      <c r="U712" s="613"/>
      <c r="V712" s="612">
        <f t="shared" si="4"/>
        <v>0</v>
      </c>
      <c r="W712" s="620"/>
      <c r="X712" s="742"/>
      <c r="Y712" s="742"/>
      <c r="Z712" s="742"/>
      <c r="AA712" s="742"/>
      <c r="AB712" s="742"/>
      <c r="AC712" s="742"/>
      <c r="AD712" s="742"/>
      <c r="AE712" s="742"/>
      <c r="AF712" s="742"/>
      <c r="AG712" s="742"/>
      <c r="AH712" s="742"/>
      <c r="AI712" s="742"/>
      <c r="AJ712" s="742"/>
      <c r="AK712" s="742"/>
      <c r="AL712" s="742"/>
      <c r="AM712" s="742"/>
    </row>
    <row r="713" ht="13.5" customHeight="1">
      <c r="A713" s="604" t="b">
        <v>0</v>
      </c>
      <c r="B713" s="475"/>
      <c r="C713" s="475"/>
      <c r="D713" s="492"/>
      <c r="E713" s="492"/>
      <c r="F713" s="606"/>
      <c r="G713" s="617"/>
      <c r="H713" s="492"/>
      <c r="I713" s="492"/>
      <c r="J713" s="657"/>
      <c r="K713" s="618"/>
      <c r="L713" s="622"/>
      <c r="M713" s="613"/>
      <c r="N713" s="613"/>
      <c r="O713" s="610"/>
      <c r="P713" s="610"/>
      <c r="Q713" s="612">
        <f t="shared" si="1"/>
        <v>0</v>
      </c>
      <c r="R713" s="613"/>
      <c r="S713" s="612">
        <f t="shared" si="2"/>
        <v>0</v>
      </c>
      <c r="T713" s="612">
        <f t="shared" si="3"/>
        <v>0</v>
      </c>
      <c r="U713" s="613"/>
      <c r="V713" s="612">
        <f t="shared" si="4"/>
        <v>0</v>
      </c>
      <c r="W713" s="620"/>
      <c r="X713" s="742"/>
      <c r="Y713" s="742"/>
      <c r="Z713" s="742"/>
      <c r="AA713" s="742"/>
      <c r="AB713" s="742"/>
      <c r="AC713" s="742"/>
      <c r="AD713" s="742"/>
      <c r="AE713" s="742"/>
      <c r="AF713" s="742"/>
      <c r="AG713" s="742"/>
      <c r="AH713" s="742"/>
      <c r="AI713" s="742"/>
      <c r="AJ713" s="742"/>
      <c r="AK713" s="742"/>
      <c r="AL713" s="742"/>
      <c r="AM713" s="742"/>
    </row>
    <row r="714" ht="13.5" customHeight="1">
      <c r="A714" s="604" t="b">
        <v>0</v>
      </c>
      <c r="B714" s="475"/>
      <c r="C714" s="475"/>
      <c r="D714" s="492"/>
      <c r="E714" s="492"/>
      <c r="F714" s="606"/>
      <c r="G714" s="617"/>
      <c r="H714" s="492"/>
      <c r="I714" s="492"/>
      <c r="J714" s="657"/>
      <c r="K714" s="618"/>
      <c r="L714" s="622"/>
      <c r="M714" s="613"/>
      <c r="N714" s="613"/>
      <c r="O714" s="610"/>
      <c r="P714" s="610"/>
      <c r="Q714" s="612">
        <f t="shared" si="1"/>
        <v>0</v>
      </c>
      <c r="R714" s="613"/>
      <c r="S714" s="612">
        <f t="shared" si="2"/>
        <v>0</v>
      </c>
      <c r="T714" s="612">
        <f t="shared" si="3"/>
        <v>0</v>
      </c>
      <c r="U714" s="613"/>
      <c r="V714" s="612">
        <f t="shared" si="4"/>
        <v>0</v>
      </c>
      <c r="W714" s="620"/>
      <c r="X714" s="742"/>
      <c r="Y714" s="742"/>
      <c r="Z714" s="742"/>
      <c r="AA714" s="742"/>
      <c r="AB714" s="742"/>
      <c r="AC714" s="742"/>
      <c r="AD714" s="742"/>
      <c r="AE714" s="742"/>
      <c r="AF714" s="742"/>
      <c r="AG714" s="742"/>
      <c r="AH714" s="742"/>
      <c r="AI714" s="742"/>
      <c r="AJ714" s="742"/>
      <c r="AK714" s="742"/>
      <c r="AL714" s="742"/>
      <c r="AM714" s="742"/>
    </row>
    <row r="715" ht="13.5" customHeight="1">
      <c r="A715" s="604" t="b">
        <v>0</v>
      </c>
      <c r="B715" s="475"/>
      <c r="C715" s="475"/>
      <c r="D715" s="492"/>
      <c r="E715" s="492"/>
      <c r="F715" s="606"/>
      <c r="G715" s="617"/>
      <c r="H715" s="492"/>
      <c r="I715" s="492"/>
      <c r="J715" s="657"/>
      <c r="K715" s="618"/>
      <c r="L715" s="622"/>
      <c r="M715" s="613"/>
      <c r="N715" s="613"/>
      <c r="O715" s="610"/>
      <c r="P715" s="610"/>
      <c r="Q715" s="612">
        <f t="shared" si="1"/>
        <v>0</v>
      </c>
      <c r="R715" s="613"/>
      <c r="S715" s="612">
        <f t="shared" si="2"/>
        <v>0</v>
      </c>
      <c r="T715" s="612">
        <f t="shared" si="3"/>
        <v>0</v>
      </c>
      <c r="U715" s="613"/>
      <c r="V715" s="612">
        <f t="shared" si="4"/>
        <v>0</v>
      </c>
      <c r="W715" s="620"/>
      <c r="X715" s="742"/>
      <c r="Y715" s="742"/>
      <c r="Z715" s="742"/>
      <c r="AA715" s="742"/>
      <c r="AB715" s="742"/>
      <c r="AC715" s="742"/>
      <c r="AD715" s="742"/>
      <c r="AE715" s="742"/>
      <c r="AF715" s="742"/>
      <c r="AG715" s="742"/>
      <c r="AH715" s="742"/>
      <c r="AI715" s="742"/>
      <c r="AJ715" s="742"/>
      <c r="AK715" s="742"/>
      <c r="AL715" s="742"/>
      <c r="AM715" s="742"/>
    </row>
    <row r="716" ht="13.5" customHeight="1">
      <c r="A716" s="604" t="b">
        <v>0</v>
      </c>
      <c r="B716" s="475"/>
      <c r="C716" s="475"/>
      <c r="D716" s="492"/>
      <c r="E716" s="492"/>
      <c r="F716" s="606"/>
      <c r="G716" s="617"/>
      <c r="H716" s="492"/>
      <c r="I716" s="492"/>
      <c r="J716" s="657"/>
      <c r="K716" s="618"/>
      <c r="L716" s="622"/>
      <c r="M716" s="613"/>
      <c r="N716" s="613"/>
      <c r="O716" s="610"/>
      <c r="P716" s="610"/>
      <c r="Q716" s="612">
        <f t="shared" si="1"/>
        <v>0</v>
      </c>
      <c r="R716" s="613"/>
      <c r="S716" s="612">
        <f t="shared" si="2"/>
        <v>0</v>
      </c>
      <c r="T716" s="612">
        <f t="shared" si="3"/>
        <v>0</v>
      </c>
      <c r="U716" s="613"/>
      <c r="V716" s="612">
        <f t="shared" si="4"/>
        <v>0</v>
      </c>
      <c r="W716" s="620"/>
      <c r="X716" s="742"/>
      <c r="Y716" s="742"/>
      <c r="Z716" s="742"/>
      <c r="AA716" s="742"/>
      <c r="AB716" s="742"/>
      <c r="AC716" s="742"/>
      <c r="AD716" s="742"/>
      <c r="AE716" s="742"/>
      <c r="AF716" s="742"/>
      <c r="AG716" s="742"/>
      <c r="AH716" s="742"/>
      <c r="AI716" s="742"/>
      <c r="AJ716" s="742"/>
      <c r="AK716" s="742"/>
      <c r="AL716" s="742"/>
      <c r="AM716" s="742"/>
    </row>
    <row r="717" ht="13.5" customHeight="1">
      <c r="A717" s="604" t="b">
        <v>0</v>
      </c>
      <c r="B717" s="475"/>
      <c r="C717" s="475"/>
      <c r="D717" s="492"/>
      <c r="E717" s="492"/>
      <c r="F717" s="606"/>
      <c r="G717" s="617"/>
      <c r="H717" s="492"/>
      <c r="I717" s="492"/>
      <c r="J717" s="657"/>
      <c r="K717" s="618"/>
      <c r="L717" s="622"/>
      <c r="M717" s="613"/>
      <c r="N717" s="613"/>
      <c r="O717" s="610"/>
      <c r="P717" s="610"/>
      <c r="Q717" s="612">
        <f t="shared" si="1"/>
        <v>0</v>
      </c>
      <c r="R717" s="613"/>
      <c r="S717" s="612">
        <f t="shared" si="2"/>
        <v>0</v>
      </c>
      <c r="T717" s="612">
        <f t="shared" si="3"/>
        <v>0</v>
      </c>
      <c r="U717" s="613"/>
      <c r="V717" s="612">
        <f t="shared" si="4"/>
        <v>0</v>
      </c>
      <c r="W717" s="620"/>
      <c r="X717" s="742"/>
      <c r="Y717" s="742"/>
      <c r="Z717" s="742"/>
      <c r="AA717" s="742"/>
      <c r="AB717" s="742"/>
      <c r="AC717" s="742"/>
      <c r="AD717" s="742"/>
      <c r="AE717" s="742"/>
      <c r="AF717" s="742"/>
      <c r="AG717" s="742"/>
      <c r="AH717" s="742"/>
      <c r="AI717" s="742"/>
      <c r="AJ717" s="742"/>
      <c r="AK717" s="742"/>
      <c r="AL717" s="742"/>
      <c r="AM717" s="742"/>
    </row>
    <row r="718" ht="13.5" customHeight="1">
      <c r="A718" s="604" t="b">
        <v>0</v>
      </c>
      <c r="B718" s="475"/>
      <c r="C718" s="475"/>
      <c r="D718" s="492"/>
      <c r="E718" s="492"/>
      <c r="F718" s="606"/>
      <c r="G718" s="617"/>
      <c r="H718" s="492"/>
      <c r="I718" s="492"/>
      <c r="J718" s="657"/>
      <c r="K718" s="618"/>
      <c r="L718" s="622"/>
      <c r="M718" s="613"/>
      <c r="N718" s="613"/>
      <c r="O718" s="610"/>
      <c r="P718" s="610"/>
      <c r="Q718" s="612">
        <f t="shared" si="1"/>
        <v>0</v>
      </c>
      <c r="R718" s="613"/>
      <c r="S718" s="612">
        <f t="shared" si="2"/>
        <v>0</v>
      </c>
      <c r="T718" s="612">
        <f t="shared" si="3"/>
        <v>0</v>
      </c>
      <c r="U718" s="613"/>
      <c r="V718" s="612">
        <f t="shared" si="4"/>
        <v>0</v>
      </c>
      <c r="W718" s="620"/>
      <c r="X718" s="742"/>
      <c r="Y718" s="742"/>
      <c r="Z718" s="742"/>
      <c r="AA718" s="742"/>
      <c r="AB718" s="742"/>
      <c r="AC718" s="742"/>
      <c r="AD718" s="742"/>
      <c r="AE718" s="742"/>
      <c r="AF718" s="742"/>
      <c r="AG718" s="742"/>
      <c r="AH718" s="742"/>
      <c r="AI718" s="742"/>
      <c r="AJ718" s="742"/>
      <c r="AK718" s="742"/>
      <c r="AL718" s="742"/>
      <c r="AM718" s="742"/>
    </row>
    <row r="719" ht="13.5" customHeight="1">
      <c r="A719" s="604" t="b">
        <v>0</v>
      </c>
      <c r="B719" s="475"/>
      <c r="C719" s="475"/>
      <c r="D719" s="492"/>
      <c r="E719" s="492"/>
      <c r="F719" s="606"/>
      <c r="G719" s="617"/>
      <c r="H719" s="492"/>
      <c r="I719" s="492"/>
      <c r="J719" s="657"/>
      <c r="K719" s="618"/>
      <c r="L719" s="622"/>
      <c r="M719" s="613"/>
      <c r="N719" s="613"/>
      <c r="O719" s="610"/>
      <c r="P719" s="610"/>
      <c r="Q719" s="612">
        <f t="shared" si="1"/>
        <v>0</v>
      </c>
      <c r="R719" s="613"/>
      <c r="S719" s="612">
        <f t="shared" si="2"/>
        <v>0</v>
      </c>
      <c r="T719" s="612">
        <f t="shared" si="3"/>
        <v>0</v>
      </c>
      <c r="U719" s="613"/>
      <c r="V719" s="612">
        <f t="shared" si="4"/>
        <v>0</v>
      </c>
      <c r="W719" s="620"/>
      <c r="X719" s="742"/>
      <c r="Y719" s="742"/>
      <c r="Z719" s="742"/>
      <c r="AA719" s="742"/>
      <c r="AB719" s="742"/>
      <c r="AC719" s="742"/>
      <c r="AD719" s="742"/>
      <c r="AE719" s="742"/>
      <c r="AF719" s="742"/>
      <c r="AG719" s="742"/>
      <c r="AH719" s="742"/>
      <c r="AI719" s="742"/>
      <c r="AJ719" s="742"/>
      <c r="AK719" s="742"/>
      <c r="AL719" s="742"/>
      <c r="AM719" s="742"/>
    </row>
    <row r="720" ht="13.5" customHeight="1">
      <c r="A720" s="604" t="b">
        <v>0</v>
      </c>
      <c r="B720" s="475"/>
      <c r="C720" s="475"/>
      <c r="D720" s="492"/>
      <c r="E720" s="492"/>
      <c r="F720" s="606"/>
      <c r="G720" s="617"/>
      <c r="H720" s="492"/>
      <c r="I720" s="492"/>
      <c r="J720" s="657"/>
      <c r="K720" s="618"/>
      <c r="L720" s="622"/>
      <c r="M720" s="613"/>
      <c r="N720" s="613"/>
      <c r="O720" s="610"/>
      <c r="P720" s="610"/>
      <c r="Q720" s="612">
        <f t="shared" si="1"/>
        <v>0</v>
      </c>
      <c r="R720" s="613"/>
      <c r="S720" s="612">
        <f t="shared" si="2"/>
        <v>0</v>
      </c>
      <c r="T720" s="612">
        <f t="shared" si="3"/>
        <v>0</v>
      </c>
      <c r="U720" s="613"/>
      <c r="V720" s="612">
        <f t="shared" si="4"/>
        <v>0</v>
      </c>
      <c r="W720" s="620"/>
      <c r="X720" s="742"/>
      <c r="Y720" s="742"/>
      <c r="Z720" s="742"/>
      <c r="AA720" s="742"/>
      <c r="AB720" s="742"/>
      <c r="AC720" s="742"/>
      <c r="AD720" s="742"/>
      <c r="AE720" s="742"/>
      <c r="AF720" s="742"/>
      <c r="AG720" s="742"/>
      <c r="AH720" s="742"/>
      <c r="AI720" s="742"/>
      <c r="AJ720" s="742"/>
      <c r="AK720" s="742"/>
      <c r="AL720" s="742"/>
      <c r="AM720" s="742"/>
    </row>
    <row r="721" ht="13.5" customHeight="1">
      <c r="A721" s="604" t="b">
        <v>0</v>
      </c>
      <c r="B721" s="475"/>
      <c r="C721" s="475"/>
      <c r="D721" s="492"/>
      <c r="E721" s="492"/>
      <c r="F721" s="606"/>
      <c r="G721" s="617"/>
      <c r="H721" s="492"/>
      <c r="I721" s="492"/>
      <c r="J721" s="657"/>
      <c r="K721" s="618"/>
      <c r="L721" s="622"/>
      <c r="M721" s="613"/>
      <c r="N721" s="613"/>
      <c r="O721" s="610"/>
      <c r="P721" s="610"/>
      <c r="Q721" s="612">
        <f t="shared" si="1"/>
        <v>0</v>
      </c>
      <c r="R721" s="613"/>
      <c r="S721" s="612">
        <f t="shared" si="2"/>
        <v>0</v>
      </c>
      <c r="T721" s="612">
        <f t="shared" si="3"/>
        <v>0</v>
      </c>
      <c r="U721" s="613"/>
      <c r="V721" s="612">
        <f t="shared" si="4"/>
        <v>0</v>
      </c>
      <c r="W721" s="620"/>
      <c r="X721" s="742"/>
      <c r="Y721" s="742"/>
      <c r="Z721" s="742"/>
      <c r="AA721" s="742"/>
      <c r="AB721" s="742"/>
      <c r="AC721" s="742"/>
      <c r="AD721" s="742"/>
      <c r="AE721" s="742"/>
      <c r="AF721" s="742"/>
      <c r="AG721" s="742"/>
      <c r="AH721" s="742"/>
      <c r="AI721" s="742"/>
      <c r="AJ721" s="742"/>
      <c r="AK721" s="742"/>
      <c r="AL721" s="742"/>
      <c r="AM721" s="742"/>
    </row>
    <row r="722" ht="13.5" customHeight="1">
      <c r="A722" s="604" t="b">
        <v>0</v>
      </c>
      <c r="B722" s="475"/>
      <c r="C722" s="475"/>
      <c r="D722" s="492"/>
      <c r="E722" s="492"/>
      <c r="F722" s="606"/>
      <c r="G722" s="617"/>
      <c r="H722" s="492"/>
      <c r="I722" s="492"/>
      <c r="J722" s="657"/>
      <c r="K722" s="618"/>
      <c r="L722" s="622"/>
      <c r="M722" s="613"/>
      <c r="N722" s="613"/>
      <c r="O722" s="610"/>
      <c r="P722" s="610"/>
      <c r="Q722" s="612">
        <f t="shared" si="1"/>
        <v>0</v>
      </c>
      <c r="R722" s="613"/>
      <c r="S722" s="612">
        <f t="shared" si="2"/>
        <v>0</v>
      </c>
      <c r="T722" s="612">
        <f t="shared" si="3"/>
        <v>0</v>
      </c>
      <c r="U722" s="613"/>
      <c r="V722" s="612">
        <f t="shared" si="4"/>
        <v>0</v>
      </c>
      <c r="W722" s="620"/>
      <c r="X722" s="742"/>
      <c r="Y722" s="742"/>
      <c r="Z722" s="742"/>
      <c r="AA722" s="742"/>
      <c r="AB722" s="742"/>
      <c r="AC722" s="742"/>
      <c r="AD722" s="742"/>
      <c r="AE722" s="742"/>
      <c r="AF722" s="742"/>
      <c r="AG722" s="742"/>
      <c r="AH722" s="742"/>
      <c r="AI722" s="742"/>
      <c r="AJ722" s="742"/>
      <c r="AK722" s="742"/>
      <c r="AL722" s="742"/>
      <c r="AM722" s="742"/>
    </row>
    <row r="723" ht="13.5" customHeight="1">
      <c r="A723" s="604" t="b">
        <v>0</v>
      </c>
      <c r="B723" s="475"/>
      <c r="C723" s="475"/>
      <c r="D723" s="492"/>
      <c r="E723" s="492"/>
      <c r="F723" s="606"/>
      <c r="G723" s="617"/>
      <c r="H723" s="492"/>
      <c r="I723" s="492"/>
      <c r="J723" s="657"/>
      <c r="K723" s="618"/>
      <c r="L723" s="622"/>
      <c r="M723" s="613"/>
      <c r="N723" s="613"/>
      <c r="O723" s="610"/>
      <c r="P723" s="610"/>
      <c r="Q723" s="612">
        <f t="shared" si="1"/>
        <v>0</v>
      </c>
      <c r="R723" s="613"/>
      <c r="S723" s="612">
        <f t="shared" si="2"/>
        <v>0</v>
      </c>
      <c r="T723" s="612">
        <f t="shared" si="3"/>
        <v>0</v>
      </c>
      <c r="U723" s="613"/>
      <c r="V723" s="612">
        <f t="shared" si="4"/>
        <v>0</v>
      </c>
      <c r="W723" s="620"/>
      <c r="X723" s="742"/>
      <c r="Y723" s="742"/>
      <c r="Z723" s="742"/>
      <c r="AA723" s="742"/>
      <c r="AB723" s="742"/>
      <c r="AC723" s="742"/>
      <c r="AD723" s="742"/>
      <c r="AE723" s="742"/>
      <c r="AF723" s="742"/>
      <c r="AG723" s="742"/>
      <c r="AH723" s="742"/>
      <c r="AI723" s="742"/>
      <c r="AJ723" s="742"/>
      <c r="AK723" s="742"/>
      <c r="AL723" s="742"/>
      <c r="AM723" s="742"/>
    </row>
    <row r="724" ht="13.5" customHeight="1">
      <c r="A724" s="604" t="b">
        <v>0</v>
      </c>
      <c r="B724" s="475"/>
      <c r="C724" s="475"/>
      <c r="D724" s="492"/>
      <c r="E724" s="492"/>
      <c r="F724" s="606"/>
      <c r="G724" s="617"/>
      <c r="H724" s="492"/>
      <c r="I724" s="492"/>
      <c r="J724" s="657"/>
      <c r="K724" s="618"/>
      <c r="L724" s="622"/>
      <c r="M724" s="613"/>
      <c r="N724" s="613"/>
      <c r="O724" s="610"/>
      <c r="P724" s="610"/>
      <c r="Q724" s="612">
        <f t="shared" si="1"/>
        <v>0</v>
      </c>
      <c r="R724" s="613"/>
      <c r="S724" s="612">
        <f t="shared" si="2"/>
        <v>0</v>
      </c>
      <c r="T724" s="612">
        <f t="shared" si="3"/>
        <v>0</v>
      </c>
      <c r="U724" s="613"/>
      <c r="V724" s="612">
        <f t="shared" si="4"/>
        <v>0</v>
      </c>
      <c r="W724" s="620"/>
      <c r="X724" s="742"/>
      <c r="Y724" s="742"/>
      <c r="Z724" s="742"/>
      <c r="AA724" s="742"/>
      <c r="AB724" s="742"/>
      <c r="AC724" s="742"/>
      <c r="AD724" s="742"/>
      <c r="AE724" s="742"/>
      <c r="AF724" s="742"/>
      <c r="AG724" s="742"/>
      <c r="AH724" s="742"/>
      <c r="AI724" s="742"/>
      <c r="AJ724" s="742"/>
      <c r="AK724" s="742"/>
      <c r="AL724" s="742"/>
      <c r="AM724" s="742"/>
    </row>
    <row r="725" ht="13.5" customHeight="1">
      <c r="A725" s="604" t="b">
        <v>0</v>
      </c>
      <c r="B725" s="475"/>
      <c r="C725" s="475"/>
      <c r="D725" s="492"/>
      <c r="E725" s="492"/>
      <c r="F725" s="606"/>
      <c r="G725" s="617"/>
      <c r="H725" s="492"/>
      <c r="I725" s="492"/>
      <c r="J725" s="657"/>
      <c r="K725" s="618"/>
      <c r="L725" s="622"/>
      <c r="M725" s="613"/>
      <c r="N725" s="613"/>
      <c r="O725" s="610"/>
      <c r="P725" s="610"/>
      <c r="Q725" s="612">
        <f t="shared" si="1"/>
        <v>0</v>
      </c>
      <c r="R725" s="613"/>
      <c r="S725" s="612">
        <f t="shared" si="2"/>
        <v>0</v>
      </c>
      <c r="T725" s="612">
        <f t="shared" si="3"/>
        <v>0</v>
      </c>
      <c r="U725" s="613"/>
      <c r="V725" s="612">
        <f t="shared" si="4"/>
        <v>0</v>
      </c>
      <c r="W725" s="620"/>
      <c r="X725" s="742"/>
      <c r="Y725" s="742"/>
      <c r="Z725" s="742"/>
      <c r="AA725" s="742"/>
      <c r="AB725" s="742"/>
      <c r="AC725" s="742"/>
      <c r="AD725" s="742"/>
      <c r="AE725" s="742"/>
      <c r="AF725" s="742"/>
      <c r="AG725" s="742"/>
      <c r="AH725" s="742"/>
      <c r="AI725" s="742"/>
      <c r="AJ725" s="742"/>
      <c r="AK725" s="742"/>
      <c r="AL725" s="742"/>
      <c r="AM725" s="742"/>
    </row>
    <row r="726" ht="13.5" customHeight="1">
      <c r="A726" s="604" t="b">
        <v>0</v>
      </c>
      <c r="B726" s="475"/>
      <c r="C726" s="475"/>
      <c r="D726" s="492"/>
      <c r="E726" s="492"/>
      <c r="F726" s="606"/>
      <c r="G726" s="617"/>
      <c r="H726" s="492"/>
      <c r="I726" s="492"/>
      <c r="J726" s="657"/>
      <c r="K726" s="618"/>
      <c r="L726" s="622"/>
      <c r="M726" s="613"/>
      <c r="N726" s="613"/>
      <c r="O726" s="610"/>
      <c r="P726" s="610"/>
      <c r="Q726" s="612">
        <f t="shared" si="1"/>
        <v>0</v>
      </c>
      <c r="R726" s="613"/>
      <c r="S726" s="612">
        <f t="shared" si="2"/>
        <v>0</v>
      </c>
      <c r="T726" s="612">
        <f t="shared" si="3"/>
        <v>0</v>
      </c>
      <c r="U726" s="613"/>
      <c r="V726" s="612">
        <f t="shared" si="4"/>
        <v>0</v>
      </c>
      <c r="W726" s="620"/>
      <c r="X726" s="742"/>
      <c r="Y726" s="742"/>
      <c r="Z726" s="742"/>
      <c r="AA726" s="742"/>
      <c r="AB726" s="742"/>
      <c r="AC726" s="742"/>
      <c r="AD726" s="742"/>
      <c r="AE726" s="742"/>
      <c r="AF726" s="742"/>
      <c r="AG726" s="742"/>
      <c r="AH726" s="742"/>
      <c r="AI726" s="742"/>
      <c r="AJ726" s="742"/>
      <c r="AK726" s="742"/>
      <c r="AL726" s="742"/>
      <c r="AM726" s="742"/>
    </row>
    <row r="727" ht="13.5" customHeight="1">
      <c r="A727" s="604" t="b">
        <v>0</v>
      </c>
      <c r="B727" s="475"/>
      <c r="C727" s="475"/>
      <c r="D727" s="492"/>
      <c r="E727" s="492"/>
      <c r="F727" s="606"/>
      <c r="G727" s="617"/>
      <c r="H727" s="492"/>
      <c r="I727" s="492"/>
      <c r="J727" s="657"/>
      <c r="K727" s="618"/>
      <c r="L727" s="622"/>
      <c r="M727" s="613"/>
      <c r="N727" s="613"/>
      <c r="O727" s="610"/>
      <c r="P727" s="610"/>
      <c r="Q727" s="612">
        <f t="shared" si="1"/>
        <v>0</v>
      </c>
      <c r="R727" s="613"/>
      <c r="S727" s="612">
        <f t="shared" si="2"/>
        <v>0</v>
      </c>
      <c r="T727" s="612">
        <f t="shared" si="3"/>
        <v>0</v>
      </c>
      <c r="U727" s="613"/>
      <c r="V727" s="612">
        <f t="shared" si="4"/>
        <v>0</v>
      </c>
      <c r="W727" s="620"/>
      <c r="X727" s="742"/>
      <c r="Y727" s="742"/>
      <c r="Z727" s="742"/>
      <c r="AA727" s="742"/>
      <c r="AB727" s="742"/>
      <c r="AC727" s="742"/>
      <c r="AD727" s="742"/>
      <c r="AE727" s="742"/>
      <c r="AF727" s="742"/>
      <c r="AG727" s="742"/>
      <c r="AH727" s="742"/>
      <c r="AI727" s="742"/>
      <c r="AJ727" s="742"/>
      <c r="AK727" s="742"/>
      <c r="AL727" s="742"/>
      <c r="AM727" s="742"/>
    </row>
    <row r="728" ht="13.5" customHeight="1">
      <c r="A728" s="604" t="b">
        <v>0</v>
      </c>
      <c r="B728" s="475"/>
      <c r="C728" s="475"/>
      <c r="D728" s="492"/>
      <c r="E728" s="492"/>
      <c r="F728" s="606"/>
      <c r="G728" s="617"/>
      <c r="H728" s="492"/>
      <c r="I728" s="492"/>
      <c r="J728" s="657"/>
      <c r="K728" s="618"/>
      <c r="L728" s="622"/>
      <c r="M728" s="613"/>
      <c r="N728" s="613"/>
      <c r="O728" s="610"/>
      <c r="P728" s="610"/>
      <c r="Q728" s="612">
        <f t="shared" si="1"/>
        <v>0</v>
      </c>
      <c r="R728" s="613"/>
      <c r="S728" s="612">
        <f t="shared" si="2"/>
        <v>0</v>
      </c>
      <c r="T728" s="612">
        <f t="shared" si="3"/>
        <v>0</v>
      </c>
      <c r="U728" s="613"/>
      <c r="V728" s="612">
        <f t="shared" si="4"/>
        <v>0</v>
      </c>
      <c r="W728" s="620"/>
      <c r="X728" s="742"/>
      <c r="Y728" s="742"/>
      <c r="Z728" s="742"/>
      <c r="AA728" s="742"/>
      <c r="AB728" s="742"/>
      <c r="AC728" s="742"/>
      <c r="AD728" s="742"/>
      <c r="AE728" s="742"/>
      <c r="AF728" s="742"/>
      <c r="AG728" s="742"/>
      <c r="AH728" s="742"/>
      <c r="AI728" s="742"/>
      <c r="AJ728" s="742"/>
      <c r="AK728" s="742"/>
      <c r="AL728" s="742"/>
      <c r="AM728" s="742"/>
    </row>
    <row r="729" ht="13.5" customHeight="1">
      <c r="A729" s="604" t="b">
        <v>0</v>
      </c>
      <c r="B729" s="475"/>
      <c r="C729" s="475"/>
      <c r="D729" s="492"/>
      <c r="E729" s="492"/>
      <c r="F729" s="606"/>
      <c r="G729" s="617"/>
      <c r="H729" s="492"/>
      <c r="I729" s="492"/>
      <c r="J729" s="657"/>
      <c r="K729" s="618"/>
      <c r="L729" s="622"/>
      <c r="M729" s="613"/>
      <c r="N729" s="613"/>
      <c r="O729" s="610"/>
      <c r="P729" s="610"/>
      <c r="Q729" s="612">
        <f t="shared" si="1"/>
        <v>0</v>
      </c>
      <c r="R729" s="613"/>
      <c r="S729" s="612">
        <f t="shared" si="2"/>
        <v>0</v>
      </c>
      <c r="T729" s="612">
        <f t="shared" si="3"/>
        <v>0</v>
      </c>
      <c r="U729" s="613"/>
      <c r="V729" s="612">
        <f t="shared" si="4"/>
        <v>0</v>
      </c>
      <c r="W729" s="620"/>
      <c r="X729" s="742"/>
      <c r="Y729" s="742"/>
      <c r="Z729" s="742"/>
      <c r="AA729" s="742"/>
      <c r="AB729" s="742"/>
      <c r="AC729" s="742"/>
      <c r="AD729" s="742"/>
      <c r="AE729" s="742"/>
      <c r="AF729" s="742"/>
      <c r="AG729" s="742"/>
      <c r="AH729" s="742"/>
      <c r="AI729" s="742"/>
      <c r="AJ729" s="742"/>
      <c r="AK729" s="742"/>
      <c r="AL729" s="742"/>
      <c r="AM729" s="742"/>
    </row>
    <row r="730" ht="13.5" customHeight="1">
      <c r="A730" s="604" t="b">
        <v>0</v>
      </c>
      <c r="B730" s="475"/>
      <c r="C730" s="475"/>
      <c r="D730" s="492"/>
      <c r="E730" s="492"/>
      <c r="F730" s="606"/>
      <c r="G730" s="617"/>
      <c r="H730" s="492"/>
      <c r="I730" s="492"/>
      <c r="J730" s="657"/>
      <c r="K730" s="618"/>
      <c r="L730" s="622"/>
      <c r="M730" s="613"/>
      <c r="N730" s="613"/>
      <c r="O730" s="610"/>
      <c r="P730" s="610"/>
      <c r="Q730" s="612">
        <f t="shared" si="1"/>
        <v>0</v>
      </c>
      <c r="R730" s="613"/>
      <c r="S730" s="612">
        <f t="shared" si="2"/>
        <v>0</v>
      </c>
      <c r="T730" s="612">
        <f t="shared" si="3"/>
        <v>0</v>
      </c>
      <c r="U730" s="613"/>
      <c r="V730" s="612">
        <f t="shared" si="4"/>
        <v>0</v>
      </c>
      <c r="W730" s="620"/>
      <c r="X730" s="742"/>
      <c r="Y730" s="742"/>
      <c r="Z730" s="742"/>
      <c r="AA730" s="742"/>
      <c r="AB730" s="742"/>
      <c r="AC730" s="742"/>
      <c r="AD730" s="742"/>
      <c r="AE730" s="742"/>
      <c r="AF730" s="742"/>
      <c r="AG730" s="742"/>
      <c r="AH730" s="742"/>
      <c r="AI730" s="742"/>
      <c r="AJ730" s="742"/>
      <c r="AK730" s="742"/>
      <c r="AL730" s="742"/>
      <c r="AM730" s="742"/>
    </row>
    <row r="731" ht="13.5" customHeight="1">
      <c r="A731" s="604" t="b">
        <v>0</v>
      </c>
      <c r="B731" s="475"/>
      <c r="C731" s="475"/>
      <c r="D731" s="492"/>
      <c r="E731" s="492"/>
      <c r="F731" s="606"/>
      <c r="G731" s="617"/>
      <c r="H731" s="492"/>
      <c r="I731" s="492"/>
      <c r="J731" s="657"/>
      <c r="K731" s="618"/>
      <c r="L731" s="622"/>
      <c r="M731" s="613"/>
      <c r="N731" s="613"/>
      <c r="O731" s="610"/>
      <c r="P731" s="610"/>
      <c r="Q731" s="612">
        <f t="shared" si="1"/>
        <v>0</v>
      </c>
      <c r="R731" s="613"/>
      <c r="S731" s="612">
        <f t="shared" si="2"/>
        <v>0</v>
      </c>
      <c r="T731" s="612">
        <f t="shared" si="3"/>
        <v>0</v>
      </c>
      <c r="U731" s="613"/>
      <c r="V731" s="612">
        <f t="shared" si="4"/>
        <v>0</v>
      </c>
      <c r="W731" s="620"/>
      <c r="X731" s="742"/>
      <c r="Y731" s="742"/>
      <c r="Z731" s="742"/>
      <c r="AA731" s="742"/>
      <c r="AB731" s="742"/>
      <c r="AC731" s="742"/>
      <c r="AD731" s="742"/>
      <c r="AE731" s="742"/>
      <c r="AF731" s="742"/>
      <c r="AG731" s="742"/>
      <c r="AH731" s="742"/>
      <c r="AI731" s="742"/>
      <c r="AJ731" s="742"/>
      <c r="AK731" s="742"/>
      <c r="AL731" s="742"/>
      <c r="AM731" s="742"/>
    </row>
    <row r="732" ht="13.5" customHeight="1">
      <c r="A732" s="604" t="b">
        <v>0</v>
      </c>
      <c r="B732" s="475"/>
      <c r="C732" s="475"/>
      <c r="D732" s="492"/>
      <c r="E732" s="492"/>
      <c r="F732" s="606"/>
      <c r="G732" s="617"/>
      <c r="H732" s="492"/>
      <c r="I732" s="492"/>
      <c r="J732" s="657"/>
      <c r="K732" s="618"/>
      <c r="L732" s="622"/>
      <c r="M732" s="613"/>
      <c r="N732" s="613"/>
      <c r="O732" s="610"/>
      <c r="P732" s="610"/>
      <c r="Q732" s="612">
        <f t="shared" si="1"/>
        <v>0</v>
      </c>
      <c r="R732" s="613"/>
      <c r="S732" s="612">
        <f t="shared" si="2"/>
        <v>0</v>
      </c>
      <c r="T732" s="612">
        <f t="shared" si="3"/>
        <v>0</v>
      </c>
      <c r="U732" s="613"/>
      <c r="V732" s="612">
        <f t="shared" si="4"/>
        <v>0</v>
      </c>
      <c r="W732" s="620"/>
      <c r="X732" s="742"/>
      <c r="Y732" s="742"/>
      <c r="Z732" s="742"/>
      <c r="AA732" s="742"/>
      <c r="AB732" s="742"/>
      <c r="AC732" s="742"/>
      <c r="AD732" s="742"/>
      <c r="AE732" s="742"/>
      <c r="AF732" s="742"/>
      <c r="AG732" s="742"/>
      <c r="AH732" s="742"/>
      <c r="AI732" s="742"/>
      <c r="AJ732" s="742"/>
      <c r="AK732" s="742"/>
      <c r="AL732" s="742"/>
      <c r="AM732" s="742"/>
    </row>
    <row r="733" ht="13.5" customHeight="1">
      <c r="A733" s="604" t="b">
        <v>0</v>
      </c>
      <c r="B733" s="475"/>
      <c r="C733" s="475"/>
      <c r="D733" s="492"/>
      <c r="E733" s="492"/>
      <c r="F733" s="606"/>
      <c r="G733" s="617"/>
      <c r="H733" s="492"/>
      <c r="I733" s="492"/>
      <c r="J733" s="657"/>
      <c r="K733" s="618"/>
      <c r="L733" s="622"/>
      <c r="M733" s="613"/>
      <c r="N733" s="613"/>
      <c r="O733" s="610"/>
      <c r="P733" s="610"/>
      <c r="Q733" s="612">
        <f t="shared" si="1"/>
        <v>0</v>
      </c>
      <c r="R733" s="613"/>
      <c r="S733" s="612">
        <f t="shared" si="2"/>
        <v>0</v>
      </c>
      <c r="T733" s="612">
        <f t="shared" si="3"/>
        <v>0</v>
      </c>
      <c r="U733" s="613"/>
      <c r="V733" s="612">
        <f t="shared" si="4"/>
        <v>0</v>
      </c>
      <c r="W733" s="620"/>
      <c r="X733" s="742"/>
      <c r="Y733" s="742"/>
      <c r="Z733" s="742"/>
      <c r="AA733" s="742"/>
      <c r="AB733" s="742"/>
      <c r="AC733" s="742"/>
      <c r="AD733" s="742"/>
      <c r="AE733" s="742"/>
      <c r="AF733" s="742"/>
      <c r="AG733" s="742"/>
      <c r="AH733" s="742"/>
      <c r="AI733" s="742"/>
      <c r="AJ733" s="742"/>
      <c r="AK733" s="742"/>
      <c r="AL733" s="742"/>
      <c r="AM733" s="742"/>
    </row>
    <row r="734" ht="13.5" customHeight="1">
      <c r="A734" s="604" t="b">
        <v>0</v>
      </c>
      <c r="B734" s="475"/>
      <c r="C734" s="475"/>
      <c r="D734" s="492"/>
      <c r="E734" s="492"/>
      <c r="F734" s="606"/>
      <c r="G734" s="617"/>
      <c r="H734" s="492"/>
      <c r="I734" s="492"/>
      <c r="J734" s="657"/>
      <c r="K734" s="618"/>
      <c r="L734" s="622"/>
      <c r="M734" s="613"/>
      <c r="N734" s="613"/>
      <c r="O734" s="610"/>
      <c r="P734" s="610"/>
      <c r="Q734" s="612">
        <f t="shared" si="1"/>
        <v>0</v>
      </c>
      <c r="R734" s="613"/>
      <c r="S734" s="612">
        <f t="shared" si="2"/>
        <v>0</v>
      </c>
      <c r="T734" s="612">
        <f t="shared" si="3"/>
        <v>0</v>
      </c>
      <c r="U734" s="613"/>
      <c r="V734" s="612">
        <f t="shared" si="4"/>
        <v>0</v>
      </c>
      <c r="W734" s="620"/>
      <c r="X734" s="742"/>
      <c r="Y734" s="742"/>
      <c r="Z734" s="742"/>
      <c r="AA734" s="742"/>
      <c r="AB734" s="742"/>
      <c r="AC734" s="742"/>
      <c r="AD734" s="742"/>
      <c r="AE734" s="742"/>
      <c r="AF734" s="742"/>
      <c r="AG734" s="742"/>
      <c r="AH734" s="742"/>
      <c r="AI734" s="742"/>
      <c r="AJ734" s="742"/>
      <c r="AK734" s="742"/>
      <c r="AL734" s="742"/>
      <c r="AM734" s="742"/>
    </row>
    <row r="735" ht="13.5" customHeight="1">
      <c r="A735" s="604" t="b">
        <v>0</v>
      </c>
      <c r="B735" s="475"/>
      <c r="C735" s="475"/>
      <c r="D735" s="492"/>
      <c r="E735" s="492"/>
      <c r="F735" s="606"/>
      <c r="G735" s="617"/>
      <c r="H735" s="492"/>
      <c r="I735" s="492"/>
      <c r="J735" s="657"/>
      <c r="K735" s="618"/>
      <c r="L735" s="622"/>
      <c r="M735" s="613"/>
      <c r="N735" s="613"/>
      <c r="O735" s="610"/>
      <c r="P735" s="610"/>
      <c r="Q735" s="612">
        <f t="shared" si="1"/>
        <v>0</v>
      </c>
      <c r="R735" s="613"/>
      <c r="S735" s="612">
        <f t="shared" si="2"/>
        <v>0</v>
      </c>
      <c r="T735" s="612">
        <f t="shared" si="3"/>
        <v>0</v>
      </c>
      <c r="U735" s="613"/>
      <c r="V735" s="612">
        <f t="shared" si="4"/>
        <v>0</v>
      </c>
      <c r="W735" s="620"/>
      <c r="X735" s="742"/>
      <c r="Y735" s="742"/>
      <c r="Z735" s="742"/>
      <c r="AA735" s="742"/>
      <c r="AB735" s="742"/>
      <c r="AC735" s="742"/>
      <c r="AD735" s="742"/>
      <c r="AE735" s="742"/>
      <c r="AF735" s="742"/>
      <c r="AG735" s="742"/>
      <c r="AH735" s="742"/>
      <c r="AI735" s="742"/>
      <c r="AJ735" s="742"/>
      <c r="AK735" s="742"/>
      <c r="AL735" s="742"/>
      <c r="AM735" s="742"/>
    </row>
    <row r="736" ht="13.5" customHeight="1">
      <c r="A736" s="604" t="b">
        <v>0</v>
      </c>
      <c r="B736" s="475"/>
      <c r="C736" s="475"/>
      <c r="D736" s="492"/>
      <c r="E736" s="492"/>
      <c r="F736" s="606"/>
      <c r="G736" s="617"/>
      <c r="H736" s="492"/>
      <c r="I736" s="492"/>
      <c r="J736" s="657"/>
      <c r="K736" s="618"/>
      <c r="L736" s="622"/>
      <c r="M736" s="613"/>
      <c r="N736" s="613"/>
      <c r="O736" s="610"/>
      <c r="P736" s="610"/>
      <c r="Q736" s="612">
        <f t="shared" si="1"/>
        <v>0</v>
      </c>
      <c r="R736" s="613"/>
      <c r="S736" s="612">
        <f t="shared" si="2"/>
        <v>0</v>
      </c>
      <c r="T736" s="612">
        <f t="shared" si="3"/>
        <v>0</v>
      </c>
      <c r="U736" s="613"/>
      <c r="V736" s="612">
        <f t="shared" si="4"/>
        <v>0</v>
      </c>
      <c r="W736" s="620"/>
      <c r="X736" s="742"/>
      <c r="Y736" s="742"/>
      <c r="Z736" s="742"/>
      <c r="AA736" s="742"/>
      <c r="AB736" s="742"/>
      <c r="AC736" s="742"/>
      <c r="AD736" s="742"/>
      <c r="AE736" s="742"/>
      <c r="AF736" s="742"/>
      <c r="AG736" s="742"/>
      <c r="AH736" s="742"/>
      <c r="AI736" s="742"/>
      <c r="AJ736" s="742"/>
      <c r="AK736" s="742"/>
      <c r="AL736" s="742"/>
      <c r="AM736" s="742"/>
    </row>
    <row r="737" ht="13.5" customHeight="1">
      <c r="A737" s="604" t="b">
        <v>0</v>
      </c>
      <c r="B737" s="475"/>
      <c r="C737" s="475"/>
      <c r="D737" s="492"/>
      <c r="E737" s="492"/>
      <c r="F737" s="606"/>
      <c r="G737" s="617"/>
      <c r="H737" s="492"/>
      <c r="I737" s="492"/>
      <c r="J737" s="657"/>
      <c r="K737" s="618"/>
      <c r="L737" s="622"/>
      <c r="M737" s="613"/>
      <c r="N737" s="613"/>
      <c r="O737" s="610"/>
      <c r="P737" s="610"/>
      <c r="Q737" s="612">
        <f t="shared" si="1"/>
        <v>0</v>
      </c>
      <c r="R737" s="613"/>
      <c r="S737" s="612">
        <f t="shared" si="2"/>
        <v>0</v>
      </c>
      <c r="T737" s="612">
        <f t="shared" si="3"/>
        <v>0</v>
      </c>
      <c r="U737" s="613"/>
      <c r="V737" s="612">
        <f t="shared" si="4"/>
        <v>0</v>
      </c>
      <c r="W737" s="620"/>
      <c r="X737" s="742"/>
      <c r="Y737" s="742"/>
      <c r="Z737" s="742"/>
      <c r="AA737" s="742"/>
      <c r="AB737" s="742"/>
      <c r="AC737" s="742"/>
      <c r="AD737" s="742"/>
      <c r="AE737" s="742"/>
      <c r="AF737" s="742"/>
      <c r="AG737" s="742"/>
      <c r="AH737" s="742"/>
      <c r="AI737" s="742"/>
      <c r="AJ737" s="742"/>
      <c r="AK737" s="742"/>
      <c r="AL737" s="742"/>
      <c r="AM737" s="742"/>
    </row>
    <row r="738" ht="13.5" customHeight="1">
      <c r="A738" s="604" t="b">
        <v>0</v>
      </c>
      <c r="B738" s="475"/>
      <c r="C738" s="475"/>
      <c r="D738" s="492"/>
      <c r="E738" s="492"/>
      <c r="F738" s="606"/>
      <c r="G738" s="617"/>
      <c r="H738" s="492"/>
      <c r="I738" s="492"/>
      <c r="J738" s="657"/>
      <c r="K738" s="618"/>
      <c r="L738" s="622"/>
      <c r="M738" s="613"/>
      <c r="N738" s="613"/>
      <c r="O738" s="610"/>
      <c r="P738" s="610"/>
      <c r="Q738" s="612">
        <f t="shared" si="1"/>
        <v>0</v>
      </c>
      <c r="R738" s="613"/>
      <c r="S738" s="612">
        <f t="shared" si="2"/>
        <v>0</v>
      </c>
      <c r="T738" s="612">
        <f t="shared" si="3"/>
        <v>0</v>
      </c>
      <c r="U738" s="613"/>
      <c r="V738" s="612">
        <f t="shared" si="4"/>
        <v>0</v>
      </c>
      <c r="W738" s="620"/>
      <c r="X738" s="742"/>
      <c r="Y738" s="742"/>
      <c r="Z738" s="742"/>
      <c r="AA738" s="742"/>
      <c r="AB738" s="742"/>
      <c r="AC738" s="742"/>
      <c r="AD738" s="742"/>
      <c r="AE738" s="742"/>
      <c r="AF738" s="742"/>
      <c r="AG738" s="742"/>
      <c r="AH738" s="742"/>
      <c r="AI738" s="742"/>
      <c r="AJ738" s="742"/>
      <c r="AK738" s="742"/>
      <c r="AL738" s="742"/>
      <c r="AM738" s="742"/>
    </row>
    <row r="739" ht="13.5" customHeight="1">
      <c r="A739" s="604" t="b">
        <v>0</v>
      </c>
      <c r="B739" s="475"/>
      <c r="C739" s="475"/>
      <c r="D739" s="492"/>
      <c r="E739" s="492"/>
      <c r="F739" s="606"/>
      <c r="G739" s="617"/>
      <c r="H739" s="492"/>
      <c r="I739" s="492"/>
      <c r="J739" s="657"/>
      <c r="K739" s="618"/>
      <c r="L739" s="622"/>
      <c r="M739" s="613"/>
      <c r="N739" s="613"/>
      <c r="O739" s="610"/>
      <c r="P739" s="610"/>
      <c r="Q739" s="612">
        <f t="shared" si="1"/>
        <v>0</v>
      </c>
      <c r="R739" s="613"/>
      <c r="S739" s="612">
        <f t="shared" si="2"/>
        <v>0</v>
      </c>
      <c r="T739" s="612">
        <f t="shared" si="3"/>
        <v>0</v>
      </c>
      <c r="U739" s="613"/>
      <c r="V739" s="612">
        <f t="shared" si="4"/>
        <v>0</v>
      </c>
      <c r="W739" s="620"/>
      <c r="X739" s="742"/>
      <c r="Y739" s="742"/>
      <c r="Z739" s="742"/>
      <c r="AA739" s="742"/>
      <c r="AB739" s="742"/>
      <c r="AC739" s="742"/>
      <c r="AD739" s="742"/>
      <c r="AE739" s="742"/>
      <c r="AF739" s="742"/>
      <c r="AG739" s="742"/>
      <c r="AH739" s="742"/>
      <c r="AI739" s="742"/>
      <c r="AJ739" s="742"/>
      <c r="AK739" s="742"/>
      <c r="AL739" s="742"/>
      <c r="AM739" s="742"/>
    </row>
    <row r="740" ht="13.5" customHeight="1">
      <c r="A740" s="604" t="b">
        <v>0</v>
      </c>
      <c r="B740" s="475"/>
      <c r="C740" s="475"/>
      <c r="D740" s="492"/>
      <c r="E740" s="492"/>
      <c r="F740" s="606"/>
      <c r="G740" s="617"/>
      <c r="H740" s="492"/>
      <c r="I740" s="492"/>
      <c r="J740" s="657"/>
      <c r="K740" s="618"/>
      <c r="L740" s="622"/>
      <c r="M740" s="613"/>
      <c r="N740" s="613"/>
      <c r="O740" s="610"/>
      <c r="P740" s="610"/>
      <c r="Q740" s="612">
        <f t="shared" si="1"/>
        <v>0</v>
      </c>
      <c r="R740" s="613"/>
      <c r="S740" s="612">
        <f t="shared" si="2"/>
        <v>0</v>
      </c>
      <c r="T740" s="612">
        <f t="shared" si="3"/>
        <v>0</v>
      </c>
      <c r="U740" s="613"/>
      <c r="V740" s="612">
        <f t="shared" si="4"/>
        <v>0</v>
      </c>
      <c r="W740" s="620"/>
      <c r="X740" s="742"/>
      <c r="Y740" s="742"/>
      <c r="Z740" s="742"/>
      <c r="AA740" s="742"/>
      <c r="AB740" s="742"/>
      <c r="AC740" s="742"/>
      <c r="AD740" s="742"/>
      <c r="AE740" s="742"/>
      <c r="AF740" s="742"/>
      <c r="AG740" s="742"/>
      <c r="AH740" s="742"/>
      <c r="AI740" s="742"/>
      <c r="AJ740" s="742"/>
      <c r="AK740" s="742"/>
      <c r="AL740" s="742"/>
      <c r="AM740" s="742"/>
    </row>
    <row r="741" ht="13.5" customHeight="1">
      <c r="A741" s="604" t="b">
        <v>0</v>
      </c>
      <c r="B741" s="475"/>
      <c r="C741" s="475"/>
      <c r="D741" s="492"/>
      <c r="E741" s="492"/>
      <c r="F741" s="606"/>
      <c r="G741" s="617"/>
      <c r="H741" s="492"/>
      <c r="I741" s="492"/>
      <c r="J741" s="657"/>
      <c r="K741" s="618"/>
      <c r="L741" s="622"/>
      <c r="M741" s="613"/>
      <c r="N741" s="613"/>
      <c r="O741" s="610"/>
      <c r="P741" s="610"/>
      <c r="Q741" s="612">
        <f t="shared" si="1"/>
        <v>0</v>
      </c>
      <c r="R741" s="613"/>
      <c r="S741" s="612">
        <f t="shared" si="2"/>
        <v>0</v>
      </c>
      <c r="T741" s="612">
        <f t="shared" si="3"/>
        <v>0</v>
      </c>
      <c r="U741" s="613"/>
      <c r="V741" s="612">
        <f t="shared" si="4"/>
        <v>0</v>
      </c>
      <c r="W741" s="620"/>
      <c r="X741" s="742"/>
      <c r="Y741" s="742"/>
      <c r="Z741" s="742"/>
      <c r="AA741" s="742"/>
      <c r="AB741" s="742"/>
      <c r="AC741" s="742"/>
      <c r="AD741" s="742"/>
      <c r="AE741" s="742"/>
      <c r="AF741" s="742"/>
      <c r="AG741" s="742"/>
      <c r="AH741" s="742"/>
      <c r="AI741" s="742"/>
      <c r="AJ741" s="742"/>
      <c r="AK741" s="742"/>
      <c r="AL741" s="742"/>
      <c r="AM741" s="742"/>
    </row>
    <row r="742" ht="13.5" customHeight="1">
      <c r="A742" s="604" t="b">
        <v>0</v>
      </c>
      <c r="B742" s="475"/>
      <c r="C742" s="475"/>
      <c r="D742" s="492"/>
      <c r="E742" s="492"/>
      <c r="F742" s="606"/>
      <c r="G742" s="617"/>
      <c r="H742" s="492"/>
      <c r="I742" s="492"/>
      <c r="J742" s="657"/>
      <c r="K742" s="618"/>
      <c r="L742" s="622"/>
      <c r="M742" s="613"/>
      <c r="N742" s="613"/>
      <c r="O742" s="610"/>
      <c r="P742" s="610"/>
      <c r="Q742" s="612">
        <f t="shared" si="1"/>
        <v>0</v>
      </c>
      <c r="R742" s="613"/>
      <c r="S742" s="612">
        <f t="shared" si="2"/>
        <v>0</v>
      </c>
      <c r="T742" s="612">
        <f t="shared" si="3"/>
        <v>0</v>
      </c>
      <c r="U742" s="613"/>
      <c r="V742" s="612">
        <f t="shared" si="4"/>
        <v>0</v>
      </c>
      <c r="W742" s="620"/>
      <c r="X742" s="742"/>
      <c r="Y742" s="742"/>
      <c r="Z742" s="742"/>
      <c r="AA742" s="742"/>
      <c r="AB742" s="742"/>
      <c r="AC742" s="742"/>
      <c r="AD742" s="742"/>
      <c r="AE742" s="742"/>
      <c r="AF742" s="742"/>
      <c r="AG742" s="742"/>
      <c r="AH742" s="742"/>
      <c r="AI742" s="742"/>
      <c r="AJ742" s="742"/>
      <c r="AK742" s="742"/>
      <c r="AL742" s="742"/>
      <c r="AM742" s="742"/>
    </row>
    <row r="743" ht="13.5" customHeight="1">
      <c r="A743" s="604" t="b">
        <v>0</v>
      </c>
      <c r="B743" s="475"/>
      <c r="C743" s="475"/>
      <c r="D743" s="492"/>
      <c r="E743" s="492"/>
      <c r="F743" s="606"/>
      <c r="G743" s="617"/>
      <c r="H743" s="492"/>
      <c r="I743" s="492"/>
      <c r="J743" s="657"/>
      <c r="K743" s="618"/>
      <c r="L743" s="622"/>
      <c r="M743" s="613"/>
      <c r="N743" s="613"/>
      <c r="O743" s="610"/>
      <c r="P743" s="610"/>
      <c r="Q743" s="612">
        <f t="shared" si="1"/>
        <v>0</v>
      </c>
      <c r="R743" s="613"/>
      <c r="S743" s="612">
        <f t="shared" si="2"/>
        <v>0</v>
      </c>
      <c r="T743" s="612">
        <f t="shared" si="3"/>
        <v>0</v>
      </c>
      <c r="U743" s="613"/>
      <c r="V743" s="612">
        <f t="shared" si="4"/>
        <v>0</v>
      </c>
      <c r="W743" s="620"/>
      <c r="X743" s="742"/>
      <c r="Y743" s="742"/>
      <c r="Z743" s="742"/>
      <c r="AA743" s="742"/>
      <c r="AB743" s="742"/>
      <c r="AC743" s="742"/>
      <c r="AD743" s="742"/>
      <c r="AE743" s="742"/>
      <c r="AF743" s="742"/>
      <c r="AG743" s="742"/>
      <c r="AH743" s="742"/>
      <c r="AI743" s="742"/>
      <c r="AJ743" s="742"/>
      <c r="AK743" s="742"/>
      <c r="AL743" s="742"/>
      <c r="AM743" s="742"/>
    </row>
    <row r="744" ht="13.5" customHeight="1">
      <c r="A744" s="604" t="b">
        <v>0</v>
      </c>
      <c r="B744" s="475"/>
      <c r="C744" s="475"/>
      <c r="D744" s="492"/>
      <c r="E744" s="492"/>
      <c r="F744" s="606"/>
      <c r="G744" s="617"/>
      <c r="H744" s="492"/>
      <c r="I744" s="492"/>
      <c r="J744" s="657"/>
      <c r="K744" s="618"/>
      <c r="L744" s="622"/>
      <c r="M744" s="613"/>
      <c r="N744" s="613"/>
      <c r="O744" s="610"/>
      <c r="P744" s="610"/>
      <c r="Q744" s="612">
        <f t="shared" si="1"/>
        <v>0</v>
      </c>
      <c r="R744" s="613"/>
      <c r="S744" s="612">
        <f t="shared" si="2"/>
        <v>0</v>
      </c>
      <c r="T744" s="612">
        <f t="shared" si="3"/>
        <v>0</v>
      </c>
      <c r="U744" s="613"/>
      <c r="V744" s="612">
        <f t="shared" si="4"/>
        <v>0</v>
      </c>
      <c r="W744" s="620"/>
      <c r="X744" s="742"/>
      <c r="Y744" s="742"/>
      <c r="Z744" s="742"/>
      <c r="AA744" s="742"/>
      <c r="AB744" s="742"/>
      <c r="AC744" s="742"/>
      <c r="AD744" s="742"/>
      <c r="AE744" s="742"/>
      <c r="AF744" s="742"/>
      <c r="AG744" s="742"/>
      <c r="AH744" s="742"/>
      <c r="AI744" s="742"/>
      <c r="AJ744" s="742"/>
      <c r="AK744" s="742"/>
      <c r="AL744" s="742"/>
      <c r="AM744" s="742"/>
    </row>
    <row r="745" ht="13.5" customHeight="1">
      <c r="A745" s="604" t="b">
        <v>0</v>
      </c>
      <c r="B745" s="475"/>
      <c r="C745" s="475"/>
      <c r="D745" s="492"/>
      <c r="E745" s="492"/>
      <c r="F745" s="606"/>
      <c r="G745" s="617"/>
      <c r="H745" s="492"/>
      <c r="I745" s="492"/>
      <c r="J745" s="657"/>
      <c r="K745" s="618"/>
      <c r="L745" s="622"/>
      <c r="M745" s="613"/>
      <c r="N745" s="613"/>
      <c r="O745" s="610"/>
      <c r="P745" s="610"/>
      <c r="Q745" s="612">
        <f t="shared" si="1"/>
        <v>0</v>
      </c>
      <c r="R745" s="613"/>
      <c r="S745" s="612">
        <f t="shared" si="2"/>
        <v>0</v>
      </c>
      <c r="T745" s="612">
        <f t="shared" si="3"/>
        <v>0</v>
      </c>
      <c r="U745" s="613"/>
      <c r="V745" s="612">
        <f t="shared" si="4"/>
        <v>0</v>
      </c>
      <c r="W745" s="620"/>
      <c r="X745" s="742"/>
      <c r="Y745" s="742"/>
      <c r="Z745" s="742"/>
      <c r="AA745" s="742"/>
      <c r="AB745" s="742"/>
      <c r="AC745" s="742"/>
      <c r="AD745" s="742"/>
      <c r="AE745" s="742"/>
      <c r="AF745" s="742"/>
      <c r="AG745" s="742"/>
      <c r="AH745" s="742"/>
      <c r="AI745" s="742"/>
      <c r="AJ745" s="742"/>
      <c r="AK745" s="742"/>
      <c r="AL745" s="742"/>
      <c r="AM745" s="742"/>
    </row>
    <row r="746" ht="13.5" customHeight="1">
      <c r="A746" s="604" t="b">
        <v>0</v>
      </c>
      <c r="B746" s="475"/>
      <c r="C746" s="475"/>
      <c r="D746" s="492"/>
      <c r="E746" s="492"/>
      <c r="F746" s="606"/>
      <c r="G746" s="617"/>
      <c r="H746" s="492"/>
      <c r="I746" s="492"/>
      <c r="J746" s="657"/>
      <c r="K746" s="618"/>
      <c r="L746" s="622"/>
      <c r="M746" s="613"/>
      <c r="N746" s="613"/>
      <c r="O746" s="610"/>
      <c r="P746" s="610"/>
      <c r="Q746" s="612">
        <f t="shared" si="1"/>
        <v>0</v>
      </c>
      <c r="R746" s="613"/>
      <c r="S746" s="612">
        <f t="shared" si="2"/>
        <v>0</v>
      </c>
      <c r="T746" s="612">
        <f t="shared" si="3"/>
        <v>0</v>
      </c>
      <c r="U746" s="613"/>
      <c r="V746" s="612">
        <f t="shared" si="4"/>
        <v>0</v>
      </c>
      <c r="W746" s="620"/>
      <c r="X746" s="742"/>
      <c r="Y746" s="742"/>
      <c r="Z746" s="742"/>
      <c r="AA746" s="742"/>
      <c r="AB746" s="742"/>
      <c r="AC746" s="742"/>
      <c r="AD746" s="742"/>
      <c r="AE746" s="742"/>
      <c r="AF746" s="742"/>
      <c r="AG746" s="742"/>
      <c r="AH746" s="742"/>
      <c r="AI746" s="742"/>
      <c r="AJ746" s="742"/>
      <c r="AK746" s="742"/>
      <c r="AL746" s="742"/>
      <c r="AM746" s="742"/>
    </row>
    <row r="747" ht="13.5" customHeight="1">
      <c r="A747" s="604" t="b">
        <v>0</v>
      </c>
      <c r="B747" s="475"/>
      <c r="C747" s="475"/>
      <c r="D747" s="492"/>
      <c r="E747" s="492"/>
      <c r="F747" s="606"/>
      <c r="G747" s="617"/>
      <c r="H747" s="492"/>
      <c r="I747" s="492"/>
      <c r="J747" s="657"/>
      <c r="K747" s="618"/>
      <c r="L747" s="622"/>
      <c r="M747" s="613"/>
      <c r="N747" s="613"/>
      <c r="O747" s="610"/>
      <c r="P747" s="610"/>
      <c r="Q747" s="612">
        <f t="shared" si="1"/>
        <v>0</v>
      </c>
      <c r="R747" s="613"/>
      <c r="S747" s="612">
        <f t="shared" si="2"/>
        <v>0</v>
      </c>
      <c r="T747" s="612">
        <f t="shared" si="3"/>
        <v>0</v>
      </c>
      <c r="U747" s="613"/>
      <c r="V747" s="612">
        <f t="shared" si="4"/>
        <v>0</v>
      </c>
      <c r="W747" s="620"/>
      <c r="X747" s="742"/>
      <c r="Y747" s="742"/>
      <c r="Z747" s="742"/>
      <c r="AA747" s="742"/>
      <c r="AB747" s="742"/>
      <c r="AC747" s="742"/>
      <c r="AD747" s="742"/>
      <c r="AE747" s="742"/>
      <c r="AF747" s="742"/>
      <c r="AG747" s="742"/>
      <c r="AH747" s="742"/>
      <c r="AI747" s="742"/>
      <c r="AJ747" s="742"/>
      <c r="AK747" s="742"/>
      <c r="AL747" s="742"/>
      <c r="AM747" s="742"/>
    </row>
    <row r="748" ht="13.5" customHeight="1">
      <c r="A748" s="604" t="b">
        <v>0</v>
      </c>
      <c r="B748" s="475"/>
      <c r="C748" s="475"/>
      <c r="D748" s="492"/>
      <c r="E748" s="492"/>
      <c r="F748" s="606"/>
      <c r="G748" s="617"/>
      <c r="H748" s="492"/>
      <c r="I748" s="492"/>
      <c r="J748" s="657"/>
      <c r="K748" s="618"/>
      <c r="L748" s="622"/>
      <c r="M748" s="613"/>
      <c r="N748" s="613"/>
      <c r="O748" s="610"/>
      <c r="P748" s="610"/>
      <c r="Q748" s="612">
        <f t="shared" si="1"/>
        <v>0</v>
      </c>
      <c r="R748" s="613"/>
      <c r="S748" s="612">
        <f t="shared" si="2"/>
        <v>0</v>
      </c>
      <c r="T748" s="612">
        <f t="shared" si="3"/>
        <v>0</v>
      </c>
      <c r="U748" s="613"/>
      <c r="V748" s="612">
        <f t="shared" si="4"/>
        <v>0</v>
      </c>
      <c r="W748" s="620"/>
      <c r="X748" s="742"/>
      <c r="Y748" s="742"/>
      <c r="Z748" s="742"/>
      <c r="AA748" s="742"/>
      <c r="AB748" s="742"/>
      <c r="AC748" s="742"/>
      <c r="AD748" s="742"/>
      <c r="AE748" s="742"/>
      <c r="AF748" s="742"/>
      <c r="AG748" s="742"/>
      <c r="AH748" s="742"/>
      <c r="AI748" s="742"/>
      <c r="AJ748" s="742"/>
      <c r="AK748" s="742"/>
      <c r="AL748" s="742"/>
      <c r="AM748" s="742"/>
    </row>
    <row r="749" ht="13.5" customHeight="1">
      <c r="A749" s="604" t="b">
        <v>0</v>
      </c>
      <c r="B749" s="475"/>
      <c r="C749" s="475"/>
      <c r="D749" s="492"/>
      <c r="E749" s="492"/>
      <c r="F749" s="606"/>
      <c r="G749" s="617"/>
      <c r="H749" s="492"/>
      <c r="I749" s="492"/>
      <c r="J749" s="657"/>
      <c r="K749" s="618"/>
      <c r="L749" s="622"/>
      <c r="M749" s="613"/>
      <c r="N749" s="613"/>
      <c r="O749" s="610"/>
      <c r="P749" s="610"/>
      <c r="Q749" s="612">
        <f t="shared" si="1"/>
        <v>0</v>
      </c>
      <c r="R749" s="613"/>
      <c r="S749" s="612">
        <f t="shared" si="2"/>
        <v>0</v>
      </c>
      <c r="T749" s="612">
        <f t="shared" si="3"/>
        <v>0</v>
      </c>
      <c r="U749" s="613"/>
      <c r="V749" s="612">
        <f t="shared" si="4"/>
        <v>0</v>
      </c>
      <c r="W749" s="620"/>
      <c r="X749" s="742"/>
      <c r="Y749" s="742"/>
      <c r="Z749" s="742"/>
      <c r="AA749" s="742"/>
      <c r="AB749" s="742"/>
      <c r="AC749" s="742"/>
      <c r="AD749" s="742"/>
      <c r="AE749" s="742"/>
      <c r="AF749" s="742"/>
      <c r="AG749" s="742"/>
      <c r="AH749" s="742"/>
      <c r="AI749" s="742"/>
      <c r="AJ749" s="742"/>
      <c r="AK749" s="742"/>
      <c r="AL749" s="742"/>
      <c r="AM749" s="742"/>
    </row>
    <row r="750" ht="13.5" customHeight="1">
      <c r="A750" s="604" t="b">
        <v>0</v>
      </c>
      <c r="B750" s="475"/>
      <c r="C750" s="475"/>
      <c r="D750" s="492"/>
      <c r="E750" s="492"/>
      <c r="F750" s="606"/>
      <c r="G750" s="617"/>
      <c r="H750" s="492"/>
      <c r="I750" s="492"/>
      <c r="J750" s="657"/>
      <c r="K750" s="618"/>
      <c r="L750" s="622"/>
      <c r="M750" s="613"/>
      <c r="N750" s="613"/>
      <c r="O750" s="610"/>
      <c r="P750" s="610"/>
      <c r="Q750" s="612">
        <f t="shared" si="1"/>
        <v>0</v>
      </c>
      <c r="R750" s="613"/>
      <c r="S750" s="612">
        <f t="shared" si="2"/>
        <v>0</v>
      </c>
      <c r="T750" s="612">
        <f t="shared" si="3"/>
        <v>0</v>
      </c>
      <c r="U750" s="613"/>
      <c r="V750" s="612">
        <f t="shared" si="4"/>
        <v>0</v>
      </c>
      <c r="W750" s="620"/>
      <c r="X750" s="742"/>
      <c r="Y750" s="742"/>
      <c r="Z750" s="742"/>
      <c r="AA750" s="742"/>
      <c r="AB750" s="742"/>
      <c r="AC750" s="742"/>
      <c r="AD750" s="742"/>
      <c r="AE750" s="742"/>
      <c r="AF750" s="742"/>
      <c r="AG750" s="742"/>
      <c r="AH750" s="742"/>
      <c r="AI750" s="742"/>
      <c r="AJ750" s="742"/>
      <c r="AK750" s="742"/>
      <c r="AL750" s="742"/>
      <c r="AM750" s="742"/>
    </row>
    <row r="751" ht="13.5" customHeight="1">
      <c r="A751" s="604" t="b">
        <v>0</v>
      </c>
      <c r="B751" s="475"/>
      <c r="C751" s="475"/>
      <c r="D751" s="492"/>
      <c r="E751" s="492"/>
      <c r="F751" s="606"/>
      <c r="G751" s="617"/>
      <c r="H751" s="492"/>
      <c r="I751" s="492"/>
      <c r="J751" s="657"/>
      <c r="K751" s="618"/>
      <c r="L751" s="622"/>
      <c r="M751" s="613"/>
      <c r="N751" s="613"/>
      <c r="O751" s="610"/>
      <c r="P751" s="610"/>
      <c r="Q751" s="612">
        <f t="shared" si="1"/>
        <v>0</v>
      </c>
      <c r="R751" s="613"/>
      <c r="S751" s="612">
        <f t="shared" si="2"/>
        <v>0</v>
      </c>
      <c r="T751" s="612">
        <f t="shared" si="3"/>
        <v>0</v>
      </c>
      <c r="U751" s="613"/>
      <c r="V751" s="612">
        <f t="shared" si="4"/>
        <v>0</v>
      </c>
      <c r="W751" s="620"/>
      <c r="X751" s="742"/>
      <c r="Y751" s="742"/>
      <c r="Z751" s="742"/>
      <c r="AA751" s="742"/>
      <c r="AB751" s="742"/>
      <c r="AC751" s="742"/>
      <c r="AD751" s="742"/>
      <c r="AE751" s="742"/>
      <c r="AF751" s="742"/>
      <c r="AG751" s="742"/>
      <c r="AH751" s="742"/>
      <c r="AI751" s="742"/>
      <c r="AJ751" s="742"/>
      <c r="AK751" s="742"/>
      <c r="AL751" s="742"/>
      <c r="AM751" s="742"/>
    </row>
    <row r="752" ht="13.5" customHeight="1">
      <c r="A752" s="604" t="b">
        <v>0</v>
      </c>
      <c r="B752" s="475"/>
      <c r="C752" s="475"/>
      <c r="D752" s="492"/>
      <c r="E752" s="492"/>
      <c r="F752" s="606"/>
      <c r="G752" s="617"/>
      <c r="H752" s="492"/>
      <c r="I752" s="492"/>
      <c r="J752" s="657"/>
      <c r="K752" s="618"/>
      <c r="L752" s="622"/>
      <c r="M752" s="613"/>
      <c r="N752" s="613"/>
      <c r="O752" s="610"/>
      <c r="P752" s="610"/>
      <c r="Q752" s="612">
        <f t="shared" si="1"/>
        <v>0</v>
      </c>
      <c r="R752" s="613"/>
      <c r="S752" s="612">
        <f t="shared" si="2"/>
        <v>0</v>
      </c>
      <c r="T752" s="612">
        <f t="shared" si="3"/>
        <v>0</v>
      </c>
      <c r="U752" s="613"/>
      <c r="V752" s="612">
        <f t="shared" si="4"/>
        <v>0</v>
      </c>
      <c r="W752" s="620"/>
      <c r="X752" s="742"/>
      <c r="Y752" s="742"/>
      <c r="Z752" s="742"/>
      <c r="AA752" s="742"/>
      <c r="AB752" s="742"/>
      <c r="AC752" s="742"/>
      <c r="AD752" s="742"/>
      <c r="AE752" s="742"/>
      <c r="AF752" s="742"/>
      <c r="AG752" s="742"/>
      <c r="AH752" s="742"/>
      <c r="AI752" s="742"/>
      <c r="AJ752" s="742"/>
      <c r="AK752" s="742"/>
      <c r="AL752" s="742"/>
      <c r="AM752" s="742"/>
    </row>
    <row r="753" ht="13.5" customHeight="1">
      <c r="A753" s="604" t="b">
        <v>0</v>
      </c>
      <c r="B753" s="475"/>
      <c r="C753" s="475"/>
      <c r="D753" s="492"/>
      <c r="E753" s="492"/>
      <c r="F753" s="606"/>
      <c r="G753" s="617"/>
      <c r="H753" s="492"/>
      <c r="I753" s="492"/>
      <c r="J753" s="657"/>
      <c r="K753" s="618"/>
      <c r="L753" s="622"/>
      <c r="M753" s="613"/>
      <c r="N753" s="613"/>
      <c r="O753" s="610"/>
      <c r="P753" s="610"/>
      <c r="Q753" s="612">
        <f t="shared" si="1"/>
        <v>0</v>
      </c>
      <c r="R753" s="613"/>
      <c r="S753" s="612">
        <f t="shared" si="2"/>
        <v>0</v>
      </c>
      <c r="T753" s="612">
        <f t="shared" si="3"/>
        <v>0</v>
      </c>
      <c r="U753" s="613"/>
      <c r="V753" s="612">
        <f t="shared" si="4"/>
        <v>0</v>
      </c>
      <c r="W753" s="620"/>
      <c r="X753" s="742"/>
      <c r="Y753" s="742"/>
      <c r="Z753" s="742"/>
      <c r="AA753" s="742"/>
      <c r="AB753" s="742"/>
      <c r="AC753" s="742"/>
      <c r="AD753" s="742"/>
      <c r="AE753" s="742"/>
      <c r="AF753" s="742"/>
      <c r="AG753" s="742"/>
      <c r="AH753" s="742"/>
      <c r="AI753" s="742"/>
      <c r="AJ753" s="742"/>
      <c r="AK753" s="742"/>
      <c r="AL753" s="742"/>
      <c r="AM753" s="742"/>
    </row>
    <row r="754" ht="13.5" customHeight="1">
      <c r="A754" s="604" t="b">
        <v>0</v>
      </c>
      <c r="B754" s="475"/>
      <c r="C754" s="475"/>
      <c r="D754" s="492"/>
      <c r="E754" s="492"/>
      <c r="F754" s="606"/>
      <c r="G754" s="617"/>
      <c r="H754" s="492"/>
      <c r="I754" s="492"/>
      <c r="J754" s="657"/>
      <c r="K754" s="618"/>
      <c r="L754" s="622"/>
      <c r="M754" s="613"/>
      <c r="N754" s="613"/>
      <c r="O754" s="610"/>
      <c r="P754" s="610"/>
      <c r="Q754" s="612">
        <f t="shared" si="1"/>
        <v>0</v>
      </c>
      <c r="R754" s="613"/>
      <c r="S754" s="612">
        <f t="shared" si="2"/>
        <v>0</v>
      </c>
      <c r="T754" s="612">
        <f t="shared" si="3"/>
        <v>0</v>
      </c>
      <c r="U754" s="613"/>
      <c r="V754" s="612">
        <f t="shared" si="4"/>
        <v>0</v>
      </c>
      <c r="W754" s="620"/>
      <c r="X754" s="742"/>
      <c r="Y754" s="742"/>
      <c r="Z754" s="742"/>
      <c r="AA754" s="742"/>
      <c r="AB754" s="742"/>
      <c r="AC754" s="742"/>
      <c r="AD754" s="742"/>
      <c r="AE754" s="742"/>
      <c r="AF754" s="742"/>
      <c r="AG754" s="742"/>
      <c r="AH754" s="742"/>
      <c r="AI754" s="742"/>
      <c r="AJ754" s="742"/>
      <c r="AK754" s="742"/>
      <c r="AL754" s="742"/>
      <c r="AM754" s="742"/>
    </row>
    <row r="755" ht="13.5" customHeight="1">
      <c r="A755" s="604" t="b">
        <v>0</v>
      </c>
      <c r="B755" s="475"/>
      <c r="C755" s="475"/>
      <c r="D755" s="492"/>
      <c r="E755" s="492"/>
      <c r="F755" s="606"/>
      <c r="G755" s="617"/>
      <c r="H755" s="492"/>
      <c r="I755" s="492"/>
      <c r="J755" s="657"/>
      <c r="K755" s="618"/>
      <c r="L755" s="622"/>
      <c r="M755" s="613"/>
      <c r="N755" s="613"/>
      <c r="O755" s="610"/>
      <c r="P755" s="610"/>
      <c r="Q755" s="612">
        <f t="shared" si="1"/>
        <v>0</v>
      </c>
      <c r="R755" s="613"/>
      <c r="S755" s="612">
        <f t="shared" si="2"/>
        <v>0</v>
      </c>
      <c r="T755" s="612">
        <f t="shared" si="3"/>
        <v>0</v>
      </c>
      <c r="U755" s="613"/>
      <c r="V755" s="612">
        <f t="shared" si="4"/>
        <v>0</v>
      </c>
      <c r="W755" s="620"/>
      <c r="X755" s="742"/>
      <c r="Y755" s="742"/>
      <c r="Z755" s="742"/>
      <c r="AA755" s="742"/>
      <c r="AB755" s="742"/>
      <c r="AC755" s="742"/>
      <c r="AD755" s="742"/>
      <c r="AE755" s="742"/>
      <c r="AF755" s="742"/>
      <c r="AG755" s="742"/>
      <c r="AH755" s="742"/>
      <c r="AI755" s="742"/>
      <c r="AJ755" s="742"/>
      <c r="AK755" s="742"/>
      <c r="AL755" s="742"/>
      <c r="AM755" s="742"/>
    </row>
    <row r="756" ht="13.5" customHeight="1">
      <c r="A756" s="604" t="b">
        <v>0</v>
      </c>
      <c r="B756" s="475"/>
      <c r="C756" s="475"/>
      <c r="D756" s="492"/>
      <c r="E756" s="492"/>
      <c r="F756" s="606"/>
      <c r="G756" s="617"/>
      <c r="H756" s="492"/>
      <c r="I756" s="492"/>
      <c r="J756" s="657"/>
      <c r="K756" s="618"/>
      <c r="L756" s="622"/>
      <c r="M756" s="613"/>
      <c r="N756" s="613"/>
      <c r="O756" s="610"/>
      <c r="P756" s="610"/>
      <c r="Q756" s="612">
        <f t="shared" si="1"/>
        <v>0</v>
      </c>
      <c r="R756" s="613"/>
      <c r="S756" s="612">
        <f t="shared" si="2"/>
        <v>0</v>
      </c>
      <c r="T756" s="612">
        <f t="shared" si="3"/>
        <v>0</v>
      </c>
      <c r="U756" s="613"/>
      <c r="V756" s="612">
        <f t="shared" si="4"/>
        <v>0</v>
      </c>
      <c r="W756" s="620"/>
      <c r="X756" s="742"/>
      <c r="Y756" s="742"/>
      <c r="Z756" s="742"/>
      <c r="AA756" s="742"/>
      <c r="AB756" s="742"/>
      <c r="AC756" s="742"/>
      <c r="AD756" s="742"/>
      <c r="AE756" s="742"/>
      <c r="AF756" s="742"/>
      <c r="AG756" s="742"/>
      <c r="AH756" s="742"/>
      <c r="AI756" s="742"/>
      <c r="AJ756" s="742"/>
      <c r="AK756" s="742"/>
      <c r="AL756" s="742"/>
      <c r="AM756" s="742"/>
    </row>
    <row r="757" ht="13.5" customHeight="1">
      <c r="A757" s="604" t="b">
        <v>0</v>
      </c>
      <c r="B757" s="475"/>
      <c r="C757" s="475"/>
      <c r="D757" s="492"/>
      <c r="E757" s="492"/>
      <c r="F757" s="606"/>
      <c r="G757" s="617"/>
      <c r="H757" s="492"/>
      <c r="I757" s="492"/>
      <c r="J757" s="657"/>
      <c r="K757" s="618"/>
      <c r="L757" s="622"/>
      <c r="M757" s="613"/>
      <c r="N757" s="613"/>
      <c r="O757" s="610"/>
      <c r="P757" s="610"/>
      <c r="Q757" s="612">
        <f t="shared" si="1"/>
        <v>0</v>
      </c>
      <c r="R757" s="613"/>
      <c r="S757" s="612">
        <f t="shared" si="2"/>
        <v>0</v>
      </c>
      <c r="T757" s="612">
        <f t="shared" si="3"/>
        <v>0</v>
      </c>
      <c r="U757" s="613"/>
      <c r="V757" s="612">
        <f t="shared" si="4"/>
        <v>0</v>
      </c>
      <c r="W757" s="620"/>
      <c r="X757" s="742"/>
      <c r="Y757" s="742"/>
      <c r="Z757" s="742"/>
      <c r="AA757" s="742"/>
      <c r="AB757" s="742"/>
      <c r="AC757" s="742"/>
      <c r="AD757" s="742"/>
      <c r="AE757" s="742"/>
      <c r="AF757" s="742"/>
      <c r="AG757" s="742"/>
      <c r="AH757" s="742"/>
      <c r="AI757" s="742"/>
      <c r="AJ757" s="742"/>
      <c r="AK757" s="742"/>
      <c r="AL757" s="742"/>
      <c r="AM757" s="742"/>
    </row>
    <row r="758" ht="13.5" customHeight="1">
      <c r="A758" s="604" t="b">
        <v>0</v>
      </c>
      <c r="B758" s="475"/>
      <c r="C758" s="475"/>
      <c r="D758" s="492"/>
      <c r="E758" s="492"/>
      <c r="F758" s="606"/>
      <c r="G758" s="617"/>
      <c r="H758" s="492"/>
      <c r="I758" s="492"/>
      <c r="J758" s="657"/>
      <c r="K758" s="618"/>
      <c r="L758" s="622"/>
      <c r="M758" s="613"/>
      <c r="N758" s="613"/>
      <c r="O758" s="610"/>
      <c r="P758" s="610"/>
      <c r="Q758" s="612">
        <f t="shared" si="1"/>
        <v>0</v>
      </c>
      <c r="R758" s="613"/>
      <c r="S758" s="612">
        <f t="shared" si="2"/>
        <v>0</v>
      </c>
      <c r="T758" s="612">
        <f t="shared" si="3"/>
        <v>0</v>
      </c>
      <c r="U758" s="613"/>
      <c r="V758" s="612">
        <f t="shared" si="4"/>
        <v>0</v>
      </c>
      <c r="W758" s="620"/>
      <c r="X758" s="742"/>
      <c r="Y758" s="742"/>
      <c r="Z758" s="742"/>
      <c r="AA758" s="742"/>
      <c r="AB758" s="742"/>
      <c r="AC758" s="742"/>
      <c r="AD758" s="742"/>
      <c r="AE758" s="742"/>
      <c r="AF758" s="742"/>
      <c r="AG758" s="742"/>
      <c r="AH758" s="742"/>
      <c r="AI758" s="742"/>
      <c r="AJ758" s="742"/>
      <c r="AK758" s="742"/>
      <c r="AL758" s="742"/>
      <c r="AM758" s="742"/>
    </row>
    <row r="759" ht="13.5" customHeight="1">
      <c r="A759" s="604" t="b">
        <v>0</v>
      </c>
      <c r="B759" s="475"/>
      <c r="C759" s="475"/>
      <c r="D759" s="492"/>
      <c r="E759" s="492"/>
      <c r="F759" s="606"/>
      <c r="G759" s="617"/>
      <c r="H759" s="492"/>
      <c r="I759" s="492"/>
      <c r="J759" s="657"/>
      <c r="K759" s="618"/>
      <c r="L759" s="622"/>
      <c r="M759" s="613"/>
      <c r="N759" s="613"/>
      <c r="O759" s="610"/>
      <c r="P759" s="610"/>
      <c r="Q759" s="612">
        <f t="shared" si="1"/>
        <v>0</v>
      </c>
      <c r="R759" s="613"/>
      <c r="S759" s="612">
        <f t="shared" si="2"/>
        <v>0</v>
      </c>
      <c r="T759" s="612">
        <f t="shared" si="3"/>
        <v>0</v>
      </c>
      <c r="U759" s="613"/>
      <c r="V759" s="612">
        <f t="shared" si="4"/>
        <v>0</v>
      </c>
      <c r="W759" s="620"/>
      <c r="X759" s="742"/>
      <c r="Y759" s="742"/>
      <c r="Z759" s="742"/>
      <c r="AA759" s="742"/>
      <c r="AB759" s="742"/>
      <c r="AC759" s="742"/>
      <c r="AD759" s="742"/>
      <c r="AE759" s="742"/>
      <c r="AF759" s="742"/>
      <c r="AG759" s="742"/>
      <c r="AH759" s="742"/>
      <c r="AI759" s="742"/>
      <c r="AJ759" s="742"/>
      <c r="AK759" s="742"/>
      <c r="AL759" s="742"/>
      <c r="AM759" s="742"/>
    </row>
    <row r="760" ht="13.5" customHeight="1">
      <c r="A760" s="604" t="b">
        <v>0</v>
      </c>
      <c r="B760" s="475"/>
      <c r="C760" s="475"/>
      <c r="D760" s="492"/>
      <c r="E760" s="492"/>
      <c r="F760" s="606"/>
      <c r="G760" s="617"/>
      <c r="H760" s="492"/>
      <c r="I760" s="492"/>
      <c r="J760" s="657"/>
      <c r="K760" s="618"/>
      <c r="L760" s="622"/>
      <c r="M760" s="613"/>
      <c r="N760" s="613"/>
      <c r="O760" s="610"/>
      <c r="P760" s="610"/>
      <c r="Q760" s="612">
        <f t="shared" si="1"/>
        <v>0</v>
      </c>
      <c r="R760" s="613"/>
      <c r="S760" s="612">
        <f t="shared" si="2"/>
        <v>0</v>
      </c>
      <c r="T760" s="612">
        <f t="shared" si="3"/>
        <v>0</v>
      </c>
      <c r="U760" s="613"/>
      <c r="V760" s="612">
        <f t="shared" si="4"/>
        <v>0</v>
      </c>
      <c r="W760" s="620"/>
      <c r="X760" s="742"/>
      <c r="Y760" s="742"/>
      <c r="Z760" s="742"/>
      <c r="AA760" s="742"/>
      <c r="AB760" s="742"/>
      <c r="AC760" s="742"/>
      <c r="AD760" s="742"/>
      <c r="AE760" s="742"/>
      <c r="AF760" s="742"/>
      <c r="AG760" s="742"/>
      <c r="AH760" s="742"/>
      <c r="AI760" s="742"/>
      <c r="AJ760" s="742"/>
      <c r="AK760" s="742"/>
      <c r="AL760" s="742"/>
      <c r="AM760" s="742"/>
    </row>
    <row r="761" ht="13.5" customHeight="1">
      <c r="A761" s="604" t="b">
        <v>0</v>
      </c>
      <c r="B761" s="475"/>
      <c r="C761" s="475"/>
      <c r="D761" s="492"/>
      <c r="E761" s="492"/>
      <c r="F761" s="606"/>
      <c r="G761" s="617"/>
      <c r="H761" s="492"/>
      <c r="I761" s="492"/>
      <c r="J761" s="657"/>
      <c r="K761" s="618"/>
      <c r="L761" s="622"/>
      <c r="M761" s="613"/>
      <c r="N761" s="613"/>
      <c r="O761" s="610"/>
      <c r="P761" s="610"/>
      <c r="Q761" s="612">
        <f t="shared" si="1"/>
        <v>0</v>
      </c>
      <c r="R761" s="613"/>
      <c r="S761" s="612">
        <f t="shared" si="2"/>
        <v>0</v>
      </c>
      <c r="T761" s="612">
        <f t="shared" si="3"/>
        <v>0</v>
      </c>
      <c r="U761" s="613"/>
      <c r="V761" s="612">
        <f t="shared" si="4"/>
        <v>0</v>
      </c>
      <c r="W761" s="620"/>
      <c r="X761" s="742"/>
      <c r="Y761" s="742"/>
      <c r="Z761" s="742"/>
      <c r="AA761" s="742"/>
      <c r="AB761" s="742"/>
      <c r="AC761" s="742"/>
      <c r="AD761" s="742"/>
      <c r="AE761" s="742"/>
      <c r="AF761" s="742"/>
      <c r="AG761" s="742"/>
      <c r="AH761" s="742"/>
      <c r="AI761" s="742"/>
      <c r="AJ761" s="742"/>
      <c r="AK761" s="742"/>
      <c r="AL761" s="742"/>
      <c r="AM761" s="742"/>
    </row>
    <row r="762" ht="13.5" customHeight="1">
      <c r="A762" s="604" t="b">
        <v>0</v>
      </c>
      <c r="B762" s="475"/>
      <c r="C762" s="475"/>
      <c r="D762" s="492"/>
      <c r="E762" s="492"/>
      <c r="F762" s="606"/>
      <c r="G762" s="617"/>
      <c r="H762" s="492"/>
      <c r="I762" s="492"/>
      <c r="J762" s="657"/>
      <c r="K762" s="618"/>
      <c r="L762" s="622"/>
      <c r="M762" s="613"/>
      <c r="N762" s="613"/>
      <c r="O762" s="610"/>
      <c r="P762" s="610"/>
      <c r="Q762" s="612">
        <f t="shared" si="1"/>
        <v>0</v>
      </c>
      <c r="R762" s="613"/>
      <c r="S762" s="612">
        <f t="shared" si="2"/>
        <v>0</v>
      </c>
      <c r="T762" s="612">
        <f t="shared" si="3"/>
        <v>0</v>
      </c>
      <c r="U762" s="613"/>
      <c r="V762" s="612">
        <f t="shared" si="4"/>
        <v>0</v>
      </c>
      <c r="W762" s="620"/>
      <c r="X762" s="742"/>
      <c r="Y762" s="742"/>
      <c r="Z762" s="742"/>
      <c r="AA762" s="742"/>
      <c r="AB762" s="742"/>
      <c r="AC762" s="742"/>
      <c r="AD762" s="742"/>
      <c r="AE762" s="742"/>
      <c r="AF762" s="742"/>
      <c r="AG762" s="742"/>
      <c r="AH762" s="742"/>
      <c r="AI762" s="742"/>
      <c r="AJ762" s="742"/>
      <c r="AK762" s="742"/>
      <c r="AL762" s="742"/>
      <c r="AM762" s="742"/>
    </row>
    <row r="763" ht="13.5" customHeight="1">
      <c r="A763" s="604" t="b">
        <v>0</v>
      </c>
      <c r="B763" s="475"/>
      <c r="C763" s="475"/>
      <c r="D763" s="492"/>
      <c r="E763" s="492"/>
      <c r="F763" s="606"/>
      <c r="G763" s="617"/>
      <c r="H763" s="492"/>
      <c r="I763" s="492"/>
      <c r="J763" s="657"/>
      <c r="K763" s="618"/>
      <c r="L763" s="622"/>
      <c r="M763" s="613"/>
      <c r="N763" s="613"/>
      <c r="O763" s="610"/>
      <c r="P763" s="610"/>
      <c r="Q763" s="612">
        <f t="shared" si="1"/>
        <v>0</v>
      </c>
      <c r="R763" s="613"/>
      <c r="S763" s="612">
        <f t="shared" si="2"/>
        <v>0</v>
      </c>
      <c r="T763" s="612">
        <f t="shared" si="3"/>
        <v>0</v>
      </c>
      <c r="U763" s="613"/>
      <c r="V763" s="612">
        <f t="shared" si="4"/>
        <v>0</v>
      </c>
      <c r="W763" s="620"/>
      <c r="X763" s="742"/>
      <c r="Y763" s="742"/>
      <c r="Z763" s="742"/>
      <c r="AA763" s="742"/>
      <c r="AB763" s="742"/>
      <c r="AC763" s="742"/>
      <c r="AD763" s="742"/>
      <c r="AE763" s="742"/>
      <c r="AF763" s="742"/>
      <c r="AG763" s="742"/>
      <c r="AH763" s="742"/>
      <c r="AI763" s="742"/>
      <c r="AJ763" s="742"/>
      <c r="AK763" s="742"/>
      <c r="AL763" s="742"/>
      <c r="AM763" s="742"/>
    </row>
    <row r="764" ht="13.5" customHeight="1">
      <c r="A764" s="604" t="b">
        <v>0</v>
      </c>
      <c r="B764" s="475"/>
      <c r="C764" s="475"/>
      <c r="D764" s="492"/>
      <c r="E764" s="492"/>
      <c r="F764" s="606"/>
      <c r="G764" s="617"/>
      <c r="H764" s="492"/>
      <c r="I764" s="492"/>
      <c r="J764" s="657"/>
      <c r="K764" s="618"/>
      <c r="L764" s="622"/>
      <c r="M764" s="613"/>
      <c r="N764" s="613"/>
      <c r="O764" s="610"/>
      <c r="P764" s="610"/>
      <c r="Q764" s="612">
        <f t="shared" si="1"/>
        <v>0</v>
      </c>
      <c r="R764" s="613"/>
      <c r="S764" s="612">
        <f t="shared" si="2"/>
        <v>0</v>
      </c>
      <c r="T764" s="612">
        <f t="shared" si="3"/>
        <v>0</v>
      </c>
      <c r="U764" s="613"/>
      <c r="V764" s="612">
        <f t="shared" si="4"/>
        <v>0</v>
      </c>
      <c r="W764" s="620"/>
      <c r="X764" s="742"/>
      <c r="Y764" s="742"/>
      <c r="Z764" s="742"/>
      <c r="AA764" s="742"/>
      <c r="AB764" s="742"/>
      <c r="AC764" s="742"/>
      <c r="AD764" s="742"/>
      <c r="AE764" s="742"/>
      <c r="AF764" s="742"/>
      <c r="AG764" s="742"/>
      <c r="AH764" s="742"/>
      <c r="AI764" s="742"/>
      <c r="AJ764" s="742"/>
      <c r="AK764" s="742"/>
      <c r="AL764" s="742"/>
      <c r="AM764" s="742"/>
    </row>
    <row r="765" ht="13.5" customHeight="1">
      <c r="A765" s="604" t="b">
        <v>0</v>
      </c>
      <c r="B765" s="475"/>
      <c r="C765" s="475"/>
      <c r="D765" s="492"/>
      <c r="E765" s="492"/>
      <c r="F765" s="606"/>
      <c r="G765" s="617"/>
      <c r="H765" s="492"/>
      <c r="I765" s="492"/>
      <c r="J765" s="657"/>
      <c r="K765" s="618"/>
      <c r="L765" s="622"/>
      <c r="M765" s="613"/>
      <c r="N765" s="613"/>
      <c r="O765" s="610"/>
      <c r="P765" s="610"/>
      <c r="Q765" s="612">
        <f t="shared" si="1"/>
        <v>0</v>
      </c>
      <c r="R765" s="613"/>
      <c r="S765" s="612">
        <f t="shared" si="2"/>
        <v>0</v>
      </c>
      <c r="T765" s="612">
        <f t="shared" si="3"/>
        <v>0</v>
      </c>
      <c r="U765" s="613"/>
      <c r="V765" s="612">
        <f t="shared" si="4"/>
        <v>0</v>
      </c>
      <c r="W765" s="620"/>
      <c r="X765" s="742"/>
      <c r="Y765" s="742"/>
      <c r="Z765" s="742"/>
      <c r="AA765" s="742"/>
      <c r="AB765" s="742"/>
      <c r="AC765" s="742"/>
      <c r="AD765" s="742"/>
      <c r="AE765" s="742"/>
      <c r="AF765" s="742"/>
      <c r="AG765" s="742"/>
      <c r="AH765" s="742"/>
      <c r="AI765" s="742"/>
      <c r="AJ765" s="742"/>
      <c r="AK765" s="742"/>
      <c r="AL765" s="742"/>
      <c r="AM765" s="742"/>
    </row>
    <row r="766" ht="13.5" customHeight="1">
      <c r="A766" s="604" t="b">
        <v>0</v>
      </c>
      <c r="B766" s="475"/>
      <c r="C766" s="475"/>
      <c r="D766" s="492"/>
      <c r="E766" s="492"/>
      <c r="F766" s="606"/>
      <c r="G766" s="617"/>
      <c r="H766" s="492"/>
      <c r="I766" s="492"/>
      <c r="J766" s="657"/>
      <c r="K766" s="618"/>
      <c r="L766" s="622"/>
      <c r="M766" s="613"/>
      <c r="N766" s="613"/>
      <c r="O766" s="610"/>
      <c r="P766" s="610"/>
      <c r="Q766" s="612">
        <f t="shared" si="1"/>
        <v>0</v>
      </c>
      <c r="R766" s="613"/>
      <c r="S766" s="612">
        <f t="shared" si="2"/>
        <v>0</v>
      </c>
      <c r="T766" s="612">
        <f t="shared" si="3"/>
        <v>0</v>
      </c>
      <c r="U766" s="613"/>
      <c r="V766" s="612">
        <f t="shared" si="4"/>
        <v>0</v>
      </c>
      <c r="W766" s="620"/>
      <c r="X766" s="742"/>
      <c r="Y766" s="742"/>
      <c r="Z766" s="742"/>
      <c r="AA766" s="742"/>
      <c r="AB766" s="742"/>
      <c r="AC766" s="742"/>
      <c r="AD766" s="742"/>
      <c r="AE766" s="742"/>
      <c r="AF766" s="742"/>
      <c r="AG766" s="742"/>
      <c r="AH766" s="742"/>
      <c r="AI766" s="742"/>
      <c r="AJ766" s="742"/>
      <c r="AK766" s="742"/>
      <c r="AL766" s="742"/>
      <c r="AM766" s="742"/>
    </row>
    <row r="767" ht="13.5" customHeight="1">
      <c r="A767" s="604" t="b">
        <v>0</v>
      </c>
      <c r="B767" s="475"/>
      <c r="C767" s="475"/>
      <c r="D767" s="492"/>
      <c r="E767" s="492"/>
      <c r="F767" s="606"/>
      <c r="G767" s="617"/>
      <c r="H767" s="492"/>
      <c r="I767" s="492"/>
      <c r="J767" s="657"/>
      <c r="K767" s="618"/>
      <c r="L767" s="622"/>
      <c r="M767" s="613"/>
      <c r="N767" s="613"/>
      <c r="O767" s="610"/>
      <c r="P767" s="610"/>
      <c r="Q767" s="612">
        <f t="shared" si="1"/>
        <v>0</v>
      </c>
      <c r="R767" s="613"/>
      <c r="S767" s="612">
        <f t="shared" si="2"/>
        <v>0</v>
      </c>
      <c r="T767" s="612">
        <f t="shared" si="3"/>
        <v>0</v>
      </c>
      <c r="U767" s="613"/>
      <c r="V767" s="612">
        <f t="shared" si="4"/>
        <v>0</v>
      </c>
      <c r="W767" s="620"/>
      <c r="X767" s="742"/>
      <c r="Y767" s="742"/>
      <c r="Z767" s="742"/>
      <c r="AA767" s="742"/>
      <c r="AB767" s="742"/>
      <c r="AC767" s="742"/>
      <c r="AD767" s="742"/>
      <c r="AE767" s="742"/>
      <c r="AF767" s="742"/>
      <c r="AG767" s="742"/>
      <c r="AH767" s="742"/>
      <c r="AI767" s="742"/>
      <c r="AJ767" s="742"/>
      <c r="AK767" s="742"/>
      <c r="AL767" s="742"/>
      <c r="AM767" s="742"/>
    </row>
    <row r="768" ht="13.5" customHeight="1">
      <c r="A768" s="604" t="b">
        <v>0</v>
      </c>
      <c r="B768" s="475"/>
      <c r="C768" s="475"/>
      <c r="D768" s="492"/>
      <c r="E768" s="492"/>
      <c r="F768" s="606"/>
      <c r="G768" s="617"/>
      <c r="H768" s="492"/>
      <c r="I768" s="492"/>
      <c r="J768" s="657"/>
      <c r="K768" s="618"/>
      <c r="L768" s="622"/>
      <c r="M768" s="613"/>
      <c r="N768" s="613"/>
      <c r="O768" s="610"/>
      <c r="P768" s="610"/>
      <c r="Q768" s="612">
        <f t="shared" si="1"/>
        <v>0</v>
      </c>
      <c r="R768" s="613"/>
      <c r="S768" s="612">
        <f t="shared" si="2"/>
        <v>0</v>
      </c>
      <c r="T768" s="612">
        <f t="shared" si="3"/>
        <v>0</v>
      </c>
      <c r="U768" s="613"/>
      <c r="V768" s="612">
        <f t="shared" si="4"/>
        <v>0</v>
      </c>
      <c r="W768" s="620"/>
      <c r="X768" s="742"/>
      <c r="Y768" s="742"/>
      <c r="Z768" s="742"/>
      <c r="AA768" s="742"/>
      <c r="AB768" s="742"/>
      <c r="AC768" s="742"/>
      <c r="AD768" s="742"/>
      <c r="AE768" s="742"/>
      <c r="AF768" s="742"/>
      <c r="AG768" s="742"/>
      <c r="AH768" s="742"/>
      <c r="AI768" s="742"/>
      <c r="AJ768" s="742"/>
      <c r="AK768" s="742"/>
      <c r="AL768" s="742"/>
      <c r="AM768" s="742"/>
    </row>
    <row r="769" ht="13.5" customHeight="1">
      <c r="A769" s="604" t="b">
        <v>0</v>
      </c>
      <c r="B769" s="475"/>
      <c r="C769" s="475"/>
      <c r="D769" s="492"/>
      <c r="E769" s="492"/>
      <c r="F769" s="606"/>
      <c r="G769" s="617"/>
      <c r="H769" s="492"/>
      <c r="I769" s="492"/>
      <c r="J769" s="657"/>
      <c r="K769" s="618"/>
      <c r="L769" s="622"/>
      <c r="M769" s="613"/>
      <c r="N769" s="613"/>
      <c r="O769" s="610"/>
      <c r="P769" s="610"/>
      <c r="Q769" s="612">
        <f t="shared" si="1"/>
        <v>0</v>
      </c>
      <c r="R769" s="613"/>
      <c r="S769" s="612">
        <f t="shared" si="2"/>
        <v>0</v>
      </c>
      <c r="T769" s="612">
        <f t="shared" si="3"/>
        <v>0</v>
      </c>
      <c r="U769" s="613"/>
      <c r="V769" s="612">
        <f t="shared" si="4"/>
        <v>0</v>
      </c>
      <c r="W769" s="620"/>
      <c r="X769" s="742"/>
      <c r="Y769" s="742"/>
      <c r="Z769" s="742"/>
      <c r="AA769" s="742"/>
      <c r="AB769" s="742"/>
      <c r="AC769" s="742"/>
      <c r="AD769" s="742"/>
      <c r="AE769" s="742"/>
      <c r="AF769" s="742"/>
      <c r="AG769" s="742"/>
      <c r="AH769" s="742"/>
      <c r="AI769" s="742"/>
      <c r="AJ769" s="742"/>
      <c r="AK769" s="742"/>
      <c r="AL769" s="742"/>
      <c r="AM769" s="742"/>
    </row>
    <row r="770" ht="13.5" customHeight="1">
      <c r="A770" s="604" t="b">
        <v>0</v>
      </c>
      <c r="B770" s="475"/>
      <c r="C770" s="475"/>
      <c r="D770" s="492"/>
      <c r="E770" s="492"/>
      <c r="F770" s="606"/>
      <c r="G770" s="617"/>
      <c r="H770" s="492"/>
      <c r="I770" s="492"/>
      <c r="J770" s="657"/>
      <c r="K770" s="618"/>
      <c r="L770" s="622"/>
      <c r="M770" s="613"/>
      <c r="N770" s="613"/>
      <c r="O770" s="610"/>
      <c r="P770" s="610"/>
      <c r="Q770" s="612">
        <f t="shared" si="1"/>
        <v>0</v>
      </c>
      <c r="R770" s="613"/>
      <c r="S770" s="612">
        <f t="shared" si="2"/>
        <v>0</v>
      </c>
      <c r="T770" s="612">
        <f t="shared" si="3"/>
        <v>0</v>
      </c>
      <c r="U770" s="613"/>
      <c r="V770" s="612">
        <f t="shared" si="4"/>
        <v>0</v>
      </c>
      <c r="W770" s="620"/>
      <c r="X770" s="742"/>
      <c r="Y770" s="742"/>
      <c r="Z770" s="742"/>
      <c r="AA770" s="742"/>
      <c r="AB770" s="742"/>
      <c r="AC770" s="742"/>
      <c r="AD770" s="742"/>
      <c r="AE770" s="742"/>
      <c r="AF770" s="742"/>
      <c r="AG770" s="742"/>
      <c r="AH770" s="742"/>
      <c r="AI770" s="742"/>
      <c r="AJ770" s="742"/>
      <c r="AK770" s="742"/>
      <c r="AL770" s="742"/>
      <c r="AM770" s="742"/>
    </row>
    <row r="771" ht="13.5" customHeight="1">
      <c r="A771" s="604" t="b">
        <v>0</v>
      </c>
      <c r="B771" s="475"/>
      <c r="C771" s="475"/>
      <c r="D771" s="492"/>
      <c r="E771" s="492"/>
      <c r="F771" s="606"/>
      <c r="G771" s="617"/>
      <c r="H771" s="492"/>
      <c r="I771" s="492"/>
      <c r="J771" s="657"/>
      <c r="K771" s="618"/>
      <c r="L771" s="622"/>
      <c r="M771" s="613"/>
      <c r="N771" s="613"/>
      <c r="O771" s="610"/>
      <c r="P771" s="610"/>
      <c r="Q771" s="612">
        <f t="shared" si="1"/>
        <v>0</v>
      </c>
      <c r="R771" s="613"/>
      <c r="S771" s="612">
        <f t="shared" si="2"/>
        <v>0</v>
      </c>
      <c r="T771" s="612">
        <f t="shared" si="3"/>
        <v>0</v>
      </c>
      <c r="U771" s="613"/>
      <c r="V771" s="612">
        <f t="shared" si="4"/>
        <v>0</v>
      </c>
      <c r="W771" s="620"/>
      <c r="X771" s="742"/>
      <c r="Y771" s="742"/>
      <c r="Z771" s="742"/>
      <c r="AA771" s="742"/>
      <c r="AB771" s="742"/>
      <c r="AC771" s="742"/>
      <c r="AD771" s="742"/>
      <c r="AE771" s="742"/>
      <c r="AF771" s="742"/>
      <c r="AG771" s="742"/>
      <c r="AH771" s="742"/>
      <c r="AI771" s="742"/>
      <c r="AJ771" s="742"/>
      <c r="AK771" s="742"/>
      <c r="AL771" s="742"/>
      <c r="AM771" s="742"/>
    </row>
    <row r="772" ht="13.5" customHeight="1">
      <c r="A772" s="604" t="b">
        <v>0</v>
      </c>
      <c r="B772" s="475"/>
      <c r="C772" s="475"/>
      <c r="D772" s="492"/>
      <c r="E772" s="492"/>
      <c r="F772" s="606"/>
      <c r="G772" s="617"/>
      <c r="H772" s="492"/>
      <c r="I772" s="492"/>
      <c r="J772" s="657"/>
      <c r="K772" s="618"/>
      <c r="L772" s="622"/>
      <c r="M772" s="613"/>
      <c r="N772" s="613"/>
      <c r="O772" s="610"/>
      <c r="P772" s="610"/>
      <c r="Q772" s="612">
        <f t="shared" si="1"/>
        <v>0</v>
      </c>
      <c r="R772" s="613"/>
      <c r="S772" s="612">
        <f t="shared" si="2"/>
        <v>0</v>
      </c>
      <c r="T772" s="612">
        <f t="shared" si="3"/>
        <v>0</v>
      </c>
      <c r="U772" s="613"/>
      <c r="V772" s="612">
        <f t="shared" si="4"/>
        <v>0</v>
      </c>
      <c r="W772" s="620"/>
      <c r="X772" s="742"/>
      <c r="Y772" s="742"/>
      <c r="Z772" s="742"/>
      <c r="AA772" s="742"/>
      <c r="AB772" s="742"/>
      <c r="AC772" s="742"/>
      <c r="AD772" s="742"/>
      <c r="AE772" s="742"/>
      <c r="AF772" s="742"/>
      <c r="AG772" s="742"/>
      <c r="AH772" s="742"/>
      <c r="AI772" s="742"/>
      <c r="AJ772" s="742"/>
      <c r="AK772" s="742"/>
      <c r="AL772" s="742"/>
      <c r="AM772" s="742"/>
    </row>
    <row r="773" ht="13.5" customHeight="1">
      <c r="A773" s="604" t="b">
        <v>0</v>
      </c>
      <c r="B773" s="475"/>
      <c r="C773" s="475"/>
      <c r="D773" s="492"/>
      <c r="E773" s="492"/>
      <c r="F773" s="606"/>
      <c r="G773" s="617"/>
      <c r="H773" s="492"/>
      <c r="I773" s="492"/>
      <c r="J773" s="657"/>
      <c r="K773" s="618"/>
      <c r="L773" s="622"/>
      <c r="M773" s="613"/>
      <c r="N773" s="613"/>
      <c r="O773" s="610"/>
      <c r="P773" s="610"/>
      <c r="Q773" s="612">
        <f t="shared" si="1"/>
        <v>0</v>
      </c>
      <c r="R773" s="613"/>
      <c r="S773" s="612">
        <f t="shared" si="2"/>
        <v>0</v>
      </c>
      <c r="T773" s="612">
        <f t="shared" si="3"/>
        <v>0</v>
      </c>
      <c r="U773" s="613"/>
      <c r="V773" s="612">
        <f t="shared" si="4"/>
        <v>0</v>
      </c>
      <c r="W773" s="620"/>
      <c r="X773" s="742"/>
      <c r="Y773" s="742"/>
      <c r="Z773" s="742"/>
      <c r="AA773" s="742"/>
      <c r="AB773" s="742"/>
      <c r="AC773" s="742"/>
      <c r="AD773" s="742"/>
      <c r="AE773" s="742"/>
      <c r="AF773" s="742"/>
      <c r="AG773" s="742"/>
      <c r="AH773" s="742"/>
      <c r="AI773" s="742"/>
      <c r="AJ773" s="742"/>
      <c r="AK773" s="742"/>
      <c r="AL773" s="742"/>
      <c r="AM773" s="742"/>
    </row>
    <row r="774" ht="13.5" customHeight="1">
      <c r="A774" s="604" t="b">
        <v>0</v>
      </c>
      <c r="B774" s="475"/>
      <c r="C774" s="475"/>
      <c r="D774" s="492"/>
      <c r="E774" s="492"/>
      <c r="F774" s="606"/>
      <c r="G774" s="617"/>
      <c r="H774" s="492"/>
      <c r="I774" s="492"/>
      <c r="J774" s="657"/>
      <c r="K774" s="618"/>
      <c r="L774" s="622"/>
      <c r="M774" s="613"/>
      <c r="N774" s="613"/>
      <c r="O774" s="610"/>
      <c r="P774" s="610"/>
      <c r="Q774" s="612">
        <f t="shared" si="1"/>
        <v>0</v>
      </c>
      <c r="R774" s="613"/>
      <c r="S774" s="612">
        <f t="shared" si="2"/>
        <v>0</v>
      </c>
      <c r="T774" s="612">
        <f t="shared" si="3"/>
        <v>0</v>
      </c>
      <c r="U774" s="613"/>
      <c r="V774" s="612">
        <f t="shared" si="4"/>
        <v>0</v>
      </c>
      <c r="W774" s="620"/>
      <c r="X774" s="742"/>
      <c r="Y774" s="742"/>
      <c r="Z774" s="742"/>
      <c r="AA774" s="742"/>
      <c r="AB774" s="742"/>
      <c r="AC774" s="742"/>
      <c r="AD774" s="742"/>
      <c r="AE774" s="742"/>
      <c r="AF774" s="742"/>
      <c r="AG774" s="742"/>
      <c r="AH774" s="742"/>
      <c r="AI774" s="742"/>
      <c r="AJ774" s="742"/>
      <c r="AK774" s="742"/>
      <c r="AL774" s="742"/>
      <c r="AM774" s="742"/>
    </row>
    <row r="775" ht="13.5" customHeight="1">
      <c r="A775" s="604" t="b">
        <v>0</v>
      </c>
      <c r="B775" s="475"/>
      <c r="C775" s="475"/>
      <c r="D775" s="492"/>
      <c r="E775" s="492"/>
      <c r="F775" s="606"/>
      <c r="G775" s="617"/>
      <c r="H775" s="492"/>
      <c r="I775" s="492"/>
      <c r="J775" s="657"/>
      <c r="K775" s="618"/>
      <c r="L775" s="622"/>
      <c r="M775" s="613"/>
      <c r="N775" s="613"/>
      <c r="O775" s="610"/>
      <c r="P775" s="610"/>
      <c r="Q775" s="612">
        <f t="shared" si="1"/>
        <v>0</v>
      </c>
      <c r="R775" s="613"/>
      <c r="S775" s="612">
        <f t="shared" si="2"/>
        <v>0</v>
      </c>
      <c r="T775" s="612">
        <f t="shared" si="3"/>
        <v>0</v>
      </c>
      <c r="U775" s="613"/>
      <c r="V775" s="612">
        <f t="shared" si="4"/>
        <v>0</v>
      </c>
      <c r="W775" s="620"/>
      <c r="X775" s="742"/>
      <c r="Y775" s="742"/>
      <c r="Z775" s="742"/>
      <c r="AA775" s="742"/>
      <c r="AB775" s="742"/>
      <c r="AC775" s="742"/>
      <c r="AD775" s="742"/>
      <c r="AE775" s="742"/>
      <c r="AF775" s="742"/>
      <c r="AG775" s="742"/>
      <c r="AH775" s="742"/>
      <c r="AI775" s="742"/>
      <c r="AJ775" s="742"/>
      <c r="AK775" s="742"/>
      <c r="AL775" s="742"/>
      <c r="AM775" s="742"/>
    </row>
    <row r="776" ht="13.5" customHeight="1">
      <c r="A776" s="604" t="b">
        <v>0</v>
      </c>
      <c r="B776" s="475"/>
      <c r="C776" s="475"/>
      <c r="D776" s="492"/>
      <c r="E776" s="492"/>
      <c r="F776" s="606"/>
      <c r="G776" s="617"/>
      <c r="H776" s="492"/>
      <c r="I776" s="492"/>
      <c r="J776" s="657"/>
      <c r="K776" s="618"/>
      <c r="L776" s="622"/>
      <c r="M776" s="613"/>
      <c r="N776" s="613"/>
      <c r="O776" s="610"/>
      <c r="P776" s="610"/>
      <c r="Q776" s="612">
        <f t="shared" si="1"/>
        <v>0</v>
      </c>
      <c r="R776" s="613"/>
      <c r="S776" s="612">
        <f t="shared" si="2"/>
        <v>0</v>
      </c>
      <c r="T776" s="612">
        <f t="shared" si="3"/>
        <v>0</v>
      </c>
      <c r="U776" s="613"/>
      <c r="V776" s="612">
        <f t="shared" si="4"/>
        <v>0</v>
      </c>
      <c r="W776" s="620"/>
      <c r="X776" s="742"/>
      <c r="Y776" s="742"/>
      <c r="Z776" s="742"/>
      <c r="AA776" s="742"/>
      <c r="AB776" s="742"/>
      <c r="AC776" s="742"/>
      <c r="AD776" s="742"/>
      <c r="AE776" s="742"/>
      <c r="AF776" s="742"/>
      <c r="AG776" s="742"/>
      <c r="AH776" s="742"/>
      <c r="AI776" s="742"/>
      <c r="AJ776" s="742"/>
      <c r="AK776" s="742"/>
      <c r="AL776" s="742"/>
      <c r="AM776" s="742"/>
    </row>
    <row r="777" ht="13.5" customHeight="1">
      <c r="A777" s="604" t="b">
        <v>0</v>
      </c>
      <c r="B777" s="475"/>
      <c r="C777" s="475"/>
      <c r="D777" s="492"/>
      <c r="E777" s="492"/>
      <c r="F777" s="606"/>
      <c r="G777" s="617"/>
      <c r="H777" s="492"/>
      <c r="I777" s="492"/>
      <c r="J777" s="657"/>
      <c r="K777" s="618"/>
      <c r="L777" s="622"/>
      <c r="M777" s="613"/>
      <c r="N777" s="613"/>
      <c r="O777" s="610"/>
      <c r="P777" s="610"/>
      <c r="Q777" s="612">
        <f t="shared" si="1"/>
        <v>0</v>
      </c>
      <c r="R777" s="613"/>
      <c r="S777" s="612">
        <f t="shared" si="2"/>
        <v>0</v>
      </c>
      <c r="T777" s="612">
        <f t="shared" si="3"/>
        <v>0</v>
      </c>
      <c r="U777" s="613"/>
      <c r="V777" s="612">
        <f t="shared" si="4"/>
        <v>0</v>
      </c>
      <c r="W777" s="620"/>
      <c r="X777" s="742"/>
      <c r="Y777" s="742"/>
      <c r="Z777" s="742"/>
      <c r="AA777" s="742"/>
      <c r="AB777" s="742"/>
      <c r="AC777" s="742"/>
      <c r="AD777" s="742"/>
      <c r="AE777" s="742"/>
      <c r="AF777" s="742"/>
      <c r="AG777" s="742"/>
      <c r="AH777" s="742"/>
      <c r="AI777" s="742"/>
      <c r="AJ777" s="742"/>
      <c r="AK777" s="742"/>
      <c r="AL777" s="742"/>
      <c r="AM777" s="742"/>
    </row>
    <row r="778" ht="13.5" customHeight="1">
      <c r="A778" s="604" t="b">
        <v>0</v>
      </c>
      <c r="B778" s="475"/>
      <c r="C778" s="475"/>
      <c r="D778" s="492"/>
      <c r="E778" s="492"/>
      <c r="F778" s="606"/>
      <c r="G778" s="617"/>
      <c r="H778" s="492"/>
      <c r="I778" s="492"/>
      <c r="J778" s="657"/>
      <c r="K778" s="618"/>
      <c r="L778" s="622"/>
      <c r="M778" s="613"/>
      <c r="N778" s="613"/>
      <c r="O778" s="610"/>
      <c r="P778" s="610"/>
      <c r="Q778" s="612">
        <f t="shared" si="1"/>
        <v>0</v>
      </c>
      <c r="R778" s="613"/>
      <c r="S778" s="612">
        <f t="shared" si="2"/>
        <v>0</v>
      </c>
      <c r="T778" s="612">
        <f t="shared" si="3"/>
        <v>0</v>
      </c>
      <c r="U778" s="613"/>
      <c r="V778" s="612">
        <f t="shared" si="4"/>
        <v>0</v>
      </c>
      <c r="W778" s="620"/>
      <c r="X778" s="742"/>
      <c r="Y778" s="742"/>
      <c r="Z778" s="742"/>
      <c r="AA778" s="742"/>
      <c r="AB778" s="742"/>
      <c r="AC778" s="742"/>
      <c r="AD778" s="742"/>
      <c r="AE778" s="742"/>
      <c r="AF778" s="742"/>
      <c r="AG778" s="742"/>
      <c r="AH778" s="742"/>
      <c r="AI778" s="742"/>
      <c r="AJ778" s="742"/>
      <c r="AK778" s="742"/>
      <c r="AL778" s="742"/>
      <c r="AM778" s="742"/>
    </row>
    <row r="779" ht="13.5" customHeight="1">
      <c r="A779" s="604" t="b">
        <v>0</v>
      </c>
      <c r="B779" s="475"/>
      <c r="C779" s="475"/>
      <c r="D779" s="492"/>
      <c r="E779" s="492"/>
      <c r="F779" s="606"/>
      <c r="G779" s="617"/>
      <c r="H779" s="492"/>
      <c r="I779" s="492"/>
      <c r="J779" s="657"/>
      <c r="K779" s="618"/>
      <c r="L779" s="622"/>
      <c r="M779" s="613"/>
      <c r="N779" s="613"/>
      <c r="O779" s="610"/>
      <c r="P779" s="610"/>
      <c r="Q779" s="612">
        <f t="shared" si="1"/>
        <v>0</v>
      </c>
      <c r="R779" s="613"/>
      <c r="S779" s="612">
        <f t="shared" si="2"/>
        <v>0</v>
      </c>
      <c r="T779" s="612">
        <f t="shared" si="3"/>
        <v>0</v>
      </c>
      <c r="U779" s="613"/>
      <c r="V779" s="612">
        <f t="shared" si="4"/>
        <v>0</v>
      </c>
      <c r="W779" s="620"/>
      <c r="X779" s="742"/>
      <c r="Y779" s="742"/>
      <c r="Z779" s="742"/>
      <c r="AA779" s="742"/>
      <c r="AB779" s="742"/>
      <c r="AC779" s="742"/>
      <c r="AD779" s="742"/>
      <c r="AE779" s="742"/>
      <c r="AF779" s="742"/>
      <c r="AG779" s="742"/>
      <c r="AH779" s="742"/>
      <c r="AI779" s="742"/>
      <c r="AJ779" s="742"/>
      <c r="AK779" s="742"/>
      <c r="AL779" s="742"/>
      <c r="AM779" s="742"/>
    </row>
    <row r="780" ht="13.5" customHeight="1">
      <c r="A780" s="604" t="b">
        <v>0</v>
      </c>
      <c r="B780" s="475"/>
      <c r="C780" s="475"/>
      <c r="D780" s="492"/>
      <c r="E780" s="492"/>
      <c r="F780" s="606"/>
      <c r="G780" s="617"/>
      <c r="H780" s="492"/>
      <c r="I780" s="492"/>
      <c r="J780" s="657"/>
      <c r="K780" s="618"/>
      <c r="L780" s="622"/>
      <c r="M780" s="613"/>
      <c r="N780" s="613"/>
      <c r="O780" s="610"/>
      <c r="P780" s="610"/>
      <c r="Q780" s="612">
        <f t="shared" si="1"/>
        <v>0</v>
      </c>
      <c r="R780" s="613"/>
      <c r="S780" s="612">
        <f t="shared" si="2"/>
        <v>0</v>
      </c>
      <c r="T780" s="612">
        <f t="shared" si="3"/>
        <v>0</v>
      </c>
      <c r="U780" s="613"/>
      <c r="V780" s="612">
        <f t="shared" si="4"/>
        <v>0</v>
      </c>
      <c r="W780" s="620"/>
      <c r="X780" s="742"/>
      <c r="Y780" s="742"/>
      <c r="Z780" s="742"/>
      <c r="AA780" s="742"/>
      <c r="AB780" s="742"/>
      <c r="AC780" s="742"/>
      <c r="AD780" s="742"/>
      <c r="AE780" s="742"/>
      <c r="AF780" s="742"/>
      <c r="AG780" s="742"/>
      <c r="AH780" s="742"/>
      <c r="AI780" s="742"/>
      <c r="AJ780" s="742"/>
      <c r="AK780" s="742"/>
      <c r="AL780" s="742"/>
      <c r="AM780" s="742"/>
    </row>
    <row r="781" ht="13.5" customHeight="1">
      <c r="A781" s="604" t="b">
        <v>0</v>
      </c>
      <c r="B781" s="475"/>
      <c r="C781" s="475"/>
      <c r="D781" s="492"/>
      <c r="E781" s="492"/>
      <c r="F781" s="606"/>
      <c r="G781" s="617"/>
      <c r="H781" s="492"/>
      <c r="I781" s="492"/>
      <c r="J781" s="657"/>
      <c r="K781" s="618"/>
      <c r="L781" s="622"/>
      <c r="M781" s="613"/>
      <c r="N781" s="613"/>
      <c r="O781" s="610"/>
      <c r="P781" s="610"/>
      <c r="Q781" s="612">
        <f t="shared" si="1"/>
        <v>0</v>
      </c>
      <c r="R781" s="613"/>
      <c r="S781" s="612">
        <f t="shared" si="2"/>
        <v>0</v>
      </c>
      <c r="T781" s="612">
        <f t="shared" si="3"/>
        <v>0</v>
      </c>
      <c r="U781" s="613"/>
      <c r="V781" s="612">
        <f t="shared" si="4"/>
        <v>0</v>
      </c>
      <c r="W781" s="620"/>
      <c r="X781" s="742"/>
      <c r="Y781" s="742"/>
      <c r="Z781" s="742"/>
      <c r="AA781" s="742"/>
      <c r="AB781" s="742"/>
      <c r="AC781" s="742"/>
      <c r="AD781" s="742"/>
      <c r="AE781" s="742"/>
      <c r="AF781" s="742"/>
      <c r="AG781" s="742"/>
      <c r="AH781" s="742"/>
      <c r="AI781" s="742"/>
      <c r="AJ781" s="742"/>
      <c r="AK781" s="742"/>
      <c r="AL781" s="742"/>
      <c r="AM781" s="742"/>
    </row>
    <row r="782" ht="13.5" customHeight="1">
      <c r="A782" s="604" t="b">
        <v>0</v>
      </c>
      <c r="B782" s="475"/>
      <c r="C782" s="475"/>
      <c r="D782" s="492"/>
      <c r="E782" s="492"/>
      <c r="F782" s="606"/>
      <c r="G782" s="617"/>
      <c r="H782" s="492"/>
      <c r="I782" s="492"/>
      <c r="J782" s="657"/>
      <c r="K782" s="618"/>
      <c r="L782" s="622"/>
      <c r="M782" s="613"/>
      <c r="N782" s="613"/>
      <c r="O782" s="610"/>
      <c r="P782" s="610"/>
      <c r="Q782" s="612">
        <f t="shared" si="1"/>
        <v>0</v>
      </c>
      <c r="R782" s="613"/>
      <c r="S782" s="612">
        <f t="shared" si="2"/>
        <v>0</v>
      </c>
      <c r="T782" s="612">
        <f t="shared" si="3"/>
        <v>0</v>
      </c>
      <c r="U782" s="613"/>
      <c r="V782" s="612">
        <f t="shared" si="4"/>
        <v>0</v>
      </c>
      <c r="W782" s="620"/>
      <c r="X782" s="742"/>
      <c r="Y782" s="742"/>
      <c r="Z782" s="742"/>
      <c r="AA782" s="742"/>
      <c r="AB782" s="742"/>
      <c r="AC782" s="742"/>
      <c r="AD782" s="742"/>
      <c r="AE782" s="742"/>
      <c r="AF782" s="742"/>
      <c r="AG782" s="742"/>
      <c r="AH782" s="742"/>
      <c r="AI782" s="742"/>
      <c r="AJ782" s="742"/>
      <c r="AK782" s="742"/>
      <c r="AL782" s="742"/>
      <c r="AM782" s="742"/>
    </row>
    <row r="783" ht="13.5" customHeight="1">
      <c r="A783" s="604" t="b">
        <v>0</v>
      </c>
      <c r="B783" s="475"/>
      <c r="C783" s="475"/>
      <c r="D783" s="492"/>
      <c r="E783" s="492"/>
      <c r="F783" s="606"/>
      <c r="G783" s="617"/>
      <c r="H783" s="492"/>
      <c r="I783" s="492"/>
      <c r="J783" s="657"/>
      <c r="K783" s="618"/>
      <c r="L783" s="622"/>
      <c r="M783" s="613"/>
      <c r="N783" s="613"/>
      <c r="O783" s="610"/>
      <c r="P783" s="610"/>
      <c r="Q783" s="612">
        <f t="shared" si="1"/>
        <v>0</v>
      </c>
      <c r="R783" s="613"/>
      <c r="S783" s="612">
        <f t="shared" si="2"/>
        <v>0</v>
      </c>
      <c r="T783" s="612">
        <f t="shared" si="3"/>
        <v>0</v>
      </c>
      <c r="U783" s="613"/>
      <c r="V783" s="612">
        <f t="shared" si="4"/>
        <v>0</v>
      </c>
      <c r="W783" s="620"/>
      <c r="X783" s="742"/>
      <c r="Y783" s="742"/>
      <c r="Z783" s="742"/>
      <c r="AA783" s="742"/>
      <c r="AB783" s="742"/>
      <c r="AC783" s="742"/>
      <c r="AD783" s="742"/>
      <c r="AE783" s="742"/>
      <c r="AF783" s="742"/>
      <c r="AG783" s="742"/>
      <c r="AH783" s="742"/>
      <c r="AI783" s="742"/>
      <c r="AJ783" s="742"/>
      <c r="AK783" s="742"/>
      <c r="AL783" s="742"/>
      <c r="AM783" s="742"/>
    </row>
    <row r="784" ht="13.5" customHeight="1">
      <c r="A784" s="604" t="b">
        <v>0</v>
      </c>
      <c r="B784" s="475"/>
      <c r="C784" s="475"/>
      <c r="D784" s="492"/>
      <c r="E784" s="492"/>
      <c r="F784" s="606"/>
      <c r="G784" s="617"/>
      <c r="H784" s="492"/>
      <c r="I784" s="492"/>
      <c r="J784" s="657"/>
      <c r="K784" s="618"/>
      <c r="L784" s="622"/>
      <c r="M784" s="613"/>
      <c r="N784" s="613"/>
      <c r="O784" s="610"/>
      <c r="P784" s="610"/>
      <c r="Q784" s="612">
        <f t="shared" si="1"/>
        <v>0</v>
      </c>
      <c r="R784" s="613"/>
      <c r="S784" s="612">
        <f t="shared" si="2"/>
        <v>0</v>
      </c>
      <c r="T784" s="612">
        <f t="shared" si="3"/>
        <v>0</v>
      </c>
      <c r="U784" s="613"/>
      <c r="V784" s="612">
        <f t="shared" si="4"/>
        <v>0</v>
      </c>
      <c r="W784" s="620"/>
      <c r="X784" s="742"/>
      <c r="Y784" s="742"/>
      <c r="Z784" s="742"/>
      <c r="AA784" s="742"/>
      <c r="AB784" s="742"/>
      <c r="AC784" s="742"/>
      <c r="AD784" s="742"/>
      <c r="AE784" s="742"/>
      <c r="AF784" s="742"/>
      <c r="AG784" s="742"/>
      <c r="AH784" s="742"/>
      <c r="AI784" s="742"/>
      <c r="AJ784" s="742"/>
      <c r="AK784" s="742"/>
      <c r="AL784" s="742"/>
      <c r="AM784" s="742"/>
    </row>
    <row r="785" ht="13.5" customHeight="1">
      <c r="A785" s="604" t="b">
        <v>0</v>
      </c>
      <c r="B785" s="475"/>
      <c r="C785" s="475"/>
      <c r="D785" s="492"/>
      <c r="E785" s="492"/>
      <c r="F785" s="606"/>
      <c r="G785" s="617"/>
      <c r="H785" s="492"/>
      <c r="I785" s="492"/>
      <c r="J785" s="657"/>
      <c r="K785" s="618"/>
      <c r="L785" s="622"/>
      <c r="M785" s="613"/>
      <c r="N785" s="613"/>
      <c r="O785" s="610"/>
      <c r="P785" s="610"/>
      <c r="Q785" s="612">
        <f t="shared" si="1"/>
        <v>0</v>
      </c>
      <c r="R785" s="613"/>
      <c r="S785" s="612">
        <f t="shared" si="2"/>
        <v>0</v>
      </c>
      <c r="T785" s="612">
        <f t="shared" si="3"/>
        <v>0</v>
      </c>
      <c r="U785" s="613"/>
      <c r="V785" s="612">
        <f t="shared" si="4"/>
        <v>0</v>
      </c>
      <c r="W785" s="620"/>
      <c r="X785" s="742"/>
      <c r="Y785" s="742"/>
      <c r="Z785" s="742"/>
      <c r="AA785" s="742"/>
      <c r="AB785" s="742"/>
      <c r="AC785" s="742"/>
      <c r="AD785" s="742"/>
      <c r="AE785" s="742"/>
      <c r="AF785" s="742"/>
      <c r="AG785" s="742"/>
      <c r="AH785" s="742"/>
      <c r="AI785" s="742"/>
      <c r="AJ785" s="742"/>
      <c r="AK785" s="742"/>
      <c r="AL785" s="742"/>
      <c r="AM785" s="742"/>
    </row>
    <row r="786" ht="13.5" customHeight="1">
      <c r="A786" s="604" t="b">
        <v>0</v>
      </c>
      <c r="B786" s="475"/>
      <c r="C786" s="475"/>
      <c r="D786" s="492"/>
      <c r="E786" s="492"/>
      <c r="F786" s="606"/>
      <c r="G786" s="617"/>
      <c r="H786" s="492"/>
      <c r="I786" s="492"/>
      <c r="J786" s="657"/>
      <c r="K786" s="618"/>
      <c r="L786" s="622"/>
      <c r="M786" s="613"/>
      <c r="N786" s="613"/>
      <c r="O786" s="610"/>
      <c r="P786" s="610"/>
      <c r="Q786" s="612">
        <f t="shared" si="1"/>
        <v>0</v>
      </c>
      <c r="R786" s="613"/>
      <c r="S786" s="612">
        <f t="shared" si="2"/>
        <v>0</v>
      </c>
      <c r="T786" s="612">
        <f t="shared" si="3"/>
        <v>0</v>
      </c>
      <c r="U786" s="613"/>
      <c r="V786" s="612">
        <f t="shared" si="4"/>
        <v>0</v>
      </c>
      <c r="W786" s="620"/>
      <c r="X786" s="742"/>
      <c r="Y786" s="742"/>
      <c r="Z786" s="742"/>
      <c r="AA786" s="742"/>
      <c r="AB786" s="742"/>
      <c r="AC786" s="742"/>
      <c r="AD786" s="742"/>
      <c r="AE786" s="742"/>
      <c r="AF786" s="742"/>
      <c r="AG786" s="742"/>
      <c r="AH786" s="742"/>
      <c r="AI786" s="742"/>
      <c r="AJ786" s="742"/>
      <c r="AK786" s="742"/>
      <c r="AL786" s="742"/>
      <c r="AM786" s="742"/>
    </row>
    <row r="787" ht="13.5" customHeight="1">
      <c r="A787" s="604" t="b">
        <v>0</v>
      </c>
      <c r="B787" s="475"/>
      <c r="C787" s="475"/>
      <c r="D787" s="492"/>
      <c r="E787" s="492"/>
      <c r="F787" s="606"/>
      <c r="G787" s="617"/>
      <c r="H787" s="492"/>
      <c r="I787" s="492"/>
      <c r="J787" s="657"/>
      <c r="K787" s="618"/>
      <c r="L787" s="622"/>
      <c r="M787" s="613"/>
      <c r="N787" s="613"/>
      <c r="O787" s="610"/>
      <c r="P787" s="610"/>
      <c r="Q787" s="612">
        <f t="shared" si="1"/>
        <v>0</v>
      </c>
      <c r="R787" s="613"/>
      <c r="S787" s="612">
        <f t="shared" si="2"/>
        <v>0</v>
      </c>
      <c r="T787" s="612">
        <f t="shared" si="3"/>
        <v>0</v>
      </c>
      <c r="U787" s="613"/>
      <c r="V787" s="612">
        <f t="shared" si="4"/>
        <v>0</v>
      </c>
      <c r="W787" s="620"/>
      <c r="X787" s="742"/>
      <c r="Y787" s="742"/>
      <c r="Z787" s="742"/>
      <c r="AA787" s="742"/>
      <c r="AB787" s="742"/>
      <c r="AC787" s="742"/>
      <c r="AD787" s="742"/>
      <c r="AE787" s="742"/>
      <c r="AF787" s="742"/>
      <c r="AG787" s="742"/>
      <c r="AH787" s="742"/>
      <c r="AI787" s="742"/>
      <c r="AJ787" s="742"/>
      <c r="AK787" s="742"/>
      <c r="AL787" s="742"/>
      <c r="AM787" s="742"/>
    </row>
    <row r="788" ht="13.5" customHeight="1">
      <c r="A788" s="604" t="b">
        <v>0</v>
      </c>
      <c r="B788" s="475"/>
      <c r="C788" s="475"/>
      <c r="D788" s="492"/>
      <c r="E788" s="492"/>
      <c r="F788" s="606"/>
      <c r="G788" s="617"/>
      <c r="H788" s="492"/>
      <c r="I788" s="492"/>
      <c r="J788" s="657"/>
      <c r="K788" s="618"/>
      <c r="L788" s="622"/>
      <c r="M788" s="613"/>
      <c r="N788" s="613"/>
      <c r="O788" s="610"/>
      <c r="P788" s="610"/>
      <c r="Q788" s="612">
        <f t="shared" si="1"/>
        <v>0</v>
      </c>
      <c r="R788" s="613"/>
      <c r="S788" s="612">
        <f t="shared" si="2"/>
        <v>0</v>
      </c>
      <c r="T788" s="612">
        <f t="shared" si="3"/>
        <v>0</v>
      </c>
      <c r="U788" s="613"/>
      <c r="V788" s="612">
        <f t="shared" si="4"/>
        <v>0</v>
      </c>
      <c r="W788" s="620"/>
      <c r="X788" s="742"/>
      <c r="Y788" s="742"/>
      <c r="Z788" s="742"/>
      <c r="AA788" s="742"/>
      <c r="AB788" s="742"/>
      <c r="AC788" s="742"/>
      <c r="AD788" s="742"/>
      <c r="AE788" s="742"/>
      <c r="AF788" s="742"/>
      <c r="AG788" s="742"/>
      <c r="AH788" s="742"/>
      <c r="AI788" s="742"/>
      <c r="AJ788" s="742"/>
      <c r="AK788" s="742"/>
      <c r="AL788" s="742"/>
      <c r="AM788" s="742"/>
    </row>
    <row r="789" ht="13.5" customHeight="1">
      <c r="A789" s="604" t="b">
        <v>0</v>
      </c>
      <c r="B789" s="475"/>
      <c r="C789" s="475"/>
      <c r="D789" s="492"/>
      <c r="E789" s="492"/>
      <c r="F789" s="606"/>
      <c r="G789" s="617"/>
      <c r="H789" s="492"/>
      <c r="I789" s="492"/>
      <c r="J789" s="657"/>
      <c r="K789" s="618"/>
      <c r="L789" s="622"/>
      <c r="M789" s="613"/>
      <c r="N789" s="613"/>
      <c r="O789" s="610"/>
      <c r="P789" s="610"/>
      <c r="Q789" s="612">
        <f t="shared" si="1"/>
        <v>0</v>
      </c>
      <c r="R789" s="613"/>
      <c r="S789" s="612">
        <f t="shared" si="2"/>
        <v>0</v>
      </c>
      <c r="T789" s="612">
        <f t="shared" si="3"/>
        <v>0</v>
      </c>
      <c r="U789" s="613"/>
      <c r="V789" s="612">
        <f t="shared" si="4"/>
        <v>0</v>
      </c>
      <c r="W789" s="620"/>
      <c r="X789" s="742"/>
      <c r="Y789" s="742"/>
      <c r="Z789" s="742"/>
      <c r="AA789" s="742"/>
      <c r="AB789" s="742"/>
      <c r="AC789" s="742"/>
      <c r="AD789" s="742"/>
      <c r="AE789" s="742"/>
      <c r="AF789" s="742"/>
      <c r="AG789" s="742"/>
      <c r="AH789" s="742"/>
      <c r="AI789" s="742"/>
      <c r="AJ789" s="742"/>
      <c r="AK789" s="742"/>
      <c r="AL789" s="742"/>
      <c r="AM789" s="742"/>
    </row>
    <row r="790" ht="13.5" customHeight="1">
      <c r="A790" s="604" t="b">
        <v>0</v>
      </c>
      <c r="B790" s="475"/>
      <c r="C790" s="475"/>
      <c r="D790" s="492"/>
      <c r="E790" s="492"/>
      <c r="F790" s="606"/>
      <c r="G790" s="617"/>
      <c r="H790" s="492"/>
      <c r="I790" s="492"/>
      <c r="J790" s="657"/>
      <c r="K790" s="618"/>
      <c r="L790" s="622"/>
      <c r="M790" s="613"/>
      <c r="N790" s="613"/>
      <c r="O790" s="610"/>
      <c r="P790" s="610"/>
      <c r="Q790" s="612">
        <f t="shared" si="1"/>
        <v>0</v>
      </c>
      <c r="R790" s="613"/>
      <c r="S790" s="612">
        <f t="shared" si="2"/>
        <v>0</v>
      </c>
      <c r="T790" s="612">
        <f t="shared" si="3"/>
        <v>0</v>
      </c>
      <c r="U790" s="613"/>
      <c r="V790" s="612">
        <f t="shared" si="4"/>
        <v>0</v>
      </c>
      <c r="W790" s="620"/>
      <c r="X790" s="742"/>
      <c r="Y790" s="742"/>
      <c r="Z790" s="742"/>
      <c r="AA790" s="742"/>
      <c r="AB790" s="742"/>
      <c r="AC790" s="742"/>
      <c r="AD790" s="742"/>
      <c r="AE790" s="742"/>
      <c r="AF790" s="742"/>
      <c r="AG790" s="742"/>
      <c r="AH790" s="742"/>
      <c r="AI790" s="742"/>
      <c r="AJ790" s="742"/>
      <c r="AK790" s="742"/>
      <c r="AL790" s="742"/>
      <c r="AM790" s="742"/>
    </row>
    <row r="791" ht="13.5" customHeight="1">
      <c r="A791" s="604" t="b">
        <v>0</v>
      </c>
      <c r="B791" s="475"/>
      <c r="C791" s="475"/>
      <c r="D791" s="492"/>
      <c r="E791" s="492"/>
      <c r="F791" s="606"/>
      <c r="G791" s="617"/>
      <c r="H791" s="492"/>
      <c r="I791" s="492"/>
      <c r="J791" s="657"/>
      <c r="K791" s="618"/>
      <c r="L791" s="622"/>
      <c r="M791" s="613"/>
      <c r="N791" s="613"/>
      <c r="O791" s="610"/>
      <c r="P791" s="610"/>
      <c r="Q791" s="612">
        <f t="shared" si="1"/>
        <v>0</v>
      </c>
      <c r="R791" s="613"/>
      <c r="S791" s="612">
        <f t="shared" si="2"/>
        <v>0</v>
      </c>
      <c r="T791" s="612">
        <f t="shared" si="3"/>
        <v>0</v>
      </c>
      <c r="U791" s="613"/>
      <c r="V791" s="612">
        <f t="shared" si="4"/>
        <v>0</v>
      </c>
      <c r="W791" s="620"/>
      <c r="X791" s="742"/>
      <c r="Y791" s="742"/>
      <c r="Z791" s="742"/>
      <c r="AA791" s="742"/>
      <c r="AB791" s="742"/>
      <c r="AC791" s="742"/>
      <c r="AD791" s="742"/>
      <c r="AE791" s="742"/>
      <c r="AF791" s="742"/>
      <c r="AG791" s="742"/>
      <c r="AH791" s="742"/>
      <c r="AI791" s="742"/>
      <c r="AJ791" s="742"/>
      <c r="AK791" s="742"/>
      <c r="AL791" s="742"/>
      <c r="AM791" s="742"/>
    </row>
    <row r="792" ht="13.5" customHeight="1">
      <c r="A792" s="604" t="b">
        <v>0</v>
      </c>
      <c r="B792" s="475"/>
      <c r="C792" s="475"/>
      <c r="D792" s="492"/>
      <c r="E792" s="492"/>
      <c r="F792" s="606"/>
      <c r="G792" s="617"/>
      <c r="H792" s="492"/>
      <c r="I792" s="492"/>
      <c r="J792" s="657"/>
      <c r="K792" s="618"/>
      <c r="L792" s="622"/>
      <c r="M792" s="613"/>
      <c r="N792" s="613"/>
      <c r="O792" s="610"/>
      <c r="P792" s="610"/>
      <c r="Q792" s="612">
        <f t="shared" si="1"/>
        <v>0</v>
      </c>
      <c r="R792" s="613"/>
      <c r="S792" s="612">
        <f t="shared" si="2"/>
        <v>0</v>
      </c>
      <c r="T792" s="612">
        <f t="shared" si="3"/>
        <v>0</v>
      </c>
      <c r="U792" s="613"/>
      <c r="V792" s="612">
        <f t="shared" si="4"/>
        <v>0</v>
      </c>
      <c r="W792" s="620"/>
      <c r="X792" s="742"/>
      <c r="Y792" s="742"/>
      <c r="Z792" s="742"/>
      <c r="AA792" s="742"/>
      <c r="AB792" s="742"/>
      <c r="AC792" s="742"/>
      <c r="AD792" s="742"/>
      <c r="AE792" s="742"/>
      <c r="AF792" s="742"/>
      <c r="AG792" s="742"/>
      <c r="AH792" s="742"/>
      <c r="AI792" s="742"/>
      <c r="AJ792" s="742"/>
      <c r="AK792" s="742"/>
      <c r="AL792" s="742"/>
      <c r="AM792" s="742"/>
    </row>
    <row r="793" ht="13.5" customHeight="1">
      <c r="A793" s="604" t="b">
        <v>0</v>
      </c>
      <c r="B793" s="475"/>
      <c r="C793" s="475"/>
      <c r="D793" s="492"/>
      <c r="E793" s="492"/>
      <c r="F793" s="606"/>
      <c r="G793" s="617"/>
      <c r="H793" s="492"/>
      <c r="I793" s="492"/>
      <c r="J793" s="657"/>
      <c r="K793" s="618"/>
      <c r="L793" s="622"/>
      <c r="M793" s="613"/>
      <c r="N793" s="613"/>
      <c r="O793" s="610"/>
      <c r="P793" s="610"/>
      <c r="Q793" s="612">
        <f t="shared" si="1"/>
        <v>0</v>
      </c>
      <c r="R793" s="613"/>
      <c r="S793" s="612">
        <f t="shared" si="2"/>
        <v>0</v>
      </c>
      <c r="T793" s="612">
        <f t="shared" si="3"/>
        <v>0</v>
      </c>
      <c r="U793" s="613"/>
      <c r="V793" s="612">
        <f t="shared" si="4"/>
        <v>0</v>
      </c>
      <c r="W793" s="620"/>
      <c r="X793" s="742"/>
      <c r="Y793" s="742"/>
      <c r="Z793" s="742"/>
      <c r="AA793" s="742"/>
      <c r="AB793" s="742"/>
      <c r="AC793" s="742"/>
      <c r="AD793" s="742"/>
      <c r="AE793" s="742"/>
      <c r="AF793" s="742"/>
      <c r="AG793" s="742"/>
      <c r="AH793" s="742"/>
      <c r="AI793" s="742"/>
      <c r="AJ793" s="742"/>
      <c r="AK793" s="742"/>
      <c r="AL793" s="742"/>
      <c r="AM793" s="742"/>
    </row>
    <row r="794" ht="13.5" customHeight="1">
      <c r="A794" s="604" t="b">
        <v>0</v>
      </c>
      <c r="B794" s="475"/>
      <c r="C794" s="475"/>
      <c r="D794" s="492"/>
      <c r="E794" s="492"/>
      <c r="F794" s="606"/>
      <c r="G794" s="617"/>
      <c r="H794" s="492"/>
      <c r="I794" s="492"/>
      <c r="J794" s="657"/>
      <c r="K794" s="618"/>
      <c r="L794" s="622"/>
      <c r="M794" s="613"/>
      <c r="N794" s="613"/>
      <c r="O794" s="610"/>
      <c r="P794" s="610"/>
      <c r="Q794" s="612">
        <f t="shared" si="1"/>
        <v>0</v>
      </c>
      <c r="R794" s="613"/>
      <c r="S794" s="612">
        <f t="shared" si="2"/>
        <v>0</v>
      </c>
      <c r="T794" s="612">
        <f t="shared" si="3"/>
        <v>0</v>
      </c>
      <c r="U794" s="613"/>
      <c r="V794" s="612">
        <f t="shared" si="4"/>
        <v>0</v>
      </c>
      <c r="W794" s="620"/>
      <c r="X794" s="742"/>
      <c r="Y794" s="742"/>
      <c r="Z794" s="742"/>
      <c r="AA794" s="742"/>
      <c r="AB794" s="742"/>
      <c r="AC794" s="742"/>
      <c r="AD794" s="742"/>
      <c r="AE794" s="742"/>
      <c r="AF794" s="742"/>
      <c r="AG794" s="742"/>
      <c r="AH794" s="742"/>
      <c r="AI794" s="742"/>
      <c r="AJ794" s="742"/>
      <c r="AK794" s="742"/>
      <c r="AL794" s="742"/>
      <c r="AM794" s="742"/>
    </row>
    <row r="795" ht="13.5" customHeight="1">
      <c r="A795" s="604" t="b">
        <v>0</v>
      </c>
      <c r="B795" s="475"/>
      <c r="C795" s="475"/>
      <c r="D795" s="492"/>
      <c r="E795" s="492"/>
      <c r="F795" s="606"/>
      <c r="G795" s="617"/>
      <c r="H795" s="492"/>
      <c r="I795" s="492"/>
      <c r="J795" s="657"/>
      <c r="K795" s="618"/>
      <c r="L795" s="622"/>
      <c r="M795" s="613"/>
      <c r="N795" s="613"/>
      <c r="O795" s="610"/>
      <c r="P795" s="610"/>
      <c r="Q795" s="612">
        <f t="shared" si="1"/>
        <v>0</v>
      </c>
      <c r="R795" s="613"/>
      <c r="S795" s="612">
        <f t="shared" si="2"/>
        <v>0</v>
      </c>
      <c r="T795" s="612">
        <f t="shared" si="3"/>
        <v>0</v>
      </c>
      <c r="U795" s="613"/>
      <c r="V795" s="612">
        <f t="shared" si="4"/>
        <v>0</v>
      </c>
      <c r="W795" s="620"/>
      <c r="X795" s="742"/>
      <c r="Y795" s="742"/>
      <c r="Z795" s="742"/>
      <c r="AA795" s="742"/>
      <c r="AB795" s="742"/>
      <c r="AC795" s="742"/>
      <c r="AD795" s="742"/>
      <c r="AE795" s="742"/>
      <c r="AF795" s="742"/>
      <c r="AG795" s="742"/>
      <c r="AH795" s="742"/>
      <c r="AI795" s="742"/>
      <c r="AJ795" s="742"/>
      <c r="AK795" s="742"/>
      <c r="AL795" s="742"/>
      <c r="AM795" s="742"/>
    </row>
    <row r="796" ht="13.5" customHeight="1">
      <c r="A796" s="604" t="b">
        <v>0</v>
      </c>
      <c r="B796" s="475"/>
      <c r="C796" s="475"/>
      <c r="D796" s="492"/>
      <c r="E796" s="492"/>
      <c r="F796" s="606"/>
      <c r="G796" s="617"/>
      <c r="H796" s="492"/>
      <c r="I796" s="492"/>
      <c r="J796" s="657"/>
      <c r="K796" s="618"/>
      <c r="L796" s="622"/>
      <c r="M796" s="613"/>
      <c r="N796" s="613"/>
      <c r="O796" s="610"/>
      <c r="P796" s="610"/>
      <c r="Q796" s="612">
        <f t="shared" si="1"/>
        <v>0</v>
      </c>
      <c r="R796" s="613"/>
      <c r="S796" s="612">
        <f t="shared" si="2"/>
        <v>0</v>
      </c>
      <c r="T796" s="612">
        <f t="shared" si="3"/>
        <v>0</v>
      </c>
      <c r="U796" s="613"/>
      <c r="V796" s="612">
        <f t="shared" si="4"/>
        <v>0</v>
      </c>
      <c r="W796" s="620"/>
      <c r="X796" s="742"/>
      <c r="Y796" s="742"/>
      <c r="Z796" s="742"/>
      <c r="AA796" s="742"/>
      <c r="AB796" s="742"/>
      <c r="AC796" s="742"/>
      <c r="AD796" s="742"/>
      <c r="AE796" s="742"/>
      <c r="AF796" s="742"/>
      <c r="AG796" s="742"/>
      <c r="AH796" s="742"/>
      <c r="AI796" s="742"/>
      <c r="AJ796" s="742"/>
      <c r="AK796" s="742"/>
      <c r="AL796" s="742"/>
      <c r="AM796" s="742"/>
    </row>
    <row r="797" ht="13.5" customHeight="1">
      <c r="A797" s="604" t="b">
        <v>0</v>
      </c>
      <c r="B797" s="475"/>
      <c r="C797" s="475"/>
      <c r="D797" s="492"/>
      <c r="E797" s="492"/>
      <c r="F797" s="606"/>
      <c r="G797" s="617"/>
      <c r="H797" s="492"/>
      <c r="I797" s="492"/>
      <c r="J797" s="657"/>
      <c r="K797" s="618"/>
      <c r="L797" s="622"/>
      <c r="M797" s="613"/>
      <c r="N797" s="613"/>
      <c r="O797" s="610"/>
      <c r="P797" s="610"/>
      <c r="Q797" s="612">
        <f t="shared" si="1"/>
        <v>0</v>
      </c>
      <c r="R797" s="613"/>
      <c r="S797" s="612">
        <f t="shared" si="2"/>
        <v>0</v>
      </c>
      <c r="T797" s="612">
        <f t="shared" si="3"/>
        <v>0</v>
      </c>
      <c r="U797" s="613"/>
      <c r="V797" s="612">
        <f t="shared" si="4"/>
        <v>0</v>
      </c>
      <c r="W797" s="620"/>
      <c r="X797" s="742"/>
      <c r="Y797" s="742"/>
      <c r="Z797" s="742"/>
      <c r="AA797" s="742"/>
      <c r="AB797" s="742"/>
      <c r="AC797" s="742"/>
      <c r="AD797" s="742"/>
      <c r="AE797" s="742"/>
      <c r="AF797" s="742"/>
      <c r="AG797" s="742"/>
      <c r="AH797" s="742"/>
      <c r="AI797" s="742"/>
      <c r="AJ797" s="742"/>
      <c r="AK797" s="742"/>
      <c r="AL797" s="742"/>
      <c r="AM797" s="742"/>
    </row>
    <row r="798" ht="13.5" customHeight="1">
      <c r="A798" s="604" t="b">
        <v>0</v>
      </c>
      <c r="B798" s="475"/>
      <c r="C798" s="475"/>
      <c r="D798" s="492"/>
      <c r="E798" s="492"/>
      <c r="F798" s="606"/>
      <c r="G798" s="617"/>
      <c r="H798" s="492"/>
      <c r="I798" s="492"/>
      <c r="J798" s="657"/>
      <c r="K798" s="618"/>
      <c r="L798" s="622"/>
      <c r="M798" s="613"/>
      <c r="N798" s="613"/>
      <c r="O798" s="610"/>
      <c r="P798" s="610"/>
      <c r="Q798" s="612">
        <f t="shared" si="1"/>
        <v>0</v>
      </c>
      <c r="R798" s="613"/>
      <c r="S798" s="612">
        <f t="shared" si="2"/>
        <v>0</v>
      </c>
      <c r="T798" s="612">
        <f t="shared" si="3"/>
        <v>0</v>
      </c>
      <c r="U798" s="613"/>
      <c r="V798" s="612">
        <f t="shared" si="4"/>
        <v>0</v>
      </c>
      <c r="W798" s="620"/>
      <c r="X798" s="742"/>
      <c r="Y798" s="742"/>
      <c r="Z798" s="742"/>
      <c r="AA798" s="742"/>
      <c r="AB798" s="742"/>
      <c r="AC798" s="742"/>
      <c r="AD798" s="742"/>
      <c r="AE798" s="742"/>
      <c r="AF798" s="742"/>
      <c r="AG798" s="742"/>
      <c r="AH798" s="742"/>
      <c r="AI798" s="742"/>
      <c r="AJ798" s="742"/>
      <c r="AK798" s="742"/>
      <c r="AL798" s="742"/>
      <c r="AM798" s="742"/>
    </row>
    <row r="799" ht="13.5" customHeight="1">
      <c r="A799" s="604" t="b">
        <v>0</v>
      </c>
      <c r="B799" s="475"/>
      <c r="C799" s="475"/>
      <c r="D799" s="492"/>
      <c r="E799" s="492"/>
      <c r="F799" s="606"/>
      <c r="G799" s="617"/>
      <c r="H799" s="492"/>
      <c r="I799" s="492"/>
      <c r="J799" s="657"/>
      <c r="K799" s="618"/>
      <c r="L799" s="622"/>
      <c r="M799" s="613"/>
      <c r="N799" s="613"/>
      <c r="O799" s="610"/>
      <c r="P799" s="610"/>
      <c r="Q799" s="612">
        <f t="shared" si="1"/>
        <v>0</v>
      </c>
      <c r="R799" s="613"/>
      <c r="S799" s="612">
        <f t="shared" si="2"/>
        <v>0</v>
      </c>
      <c r="T799" s="612">
        <f t="shared" si="3"/>
        <v>0</v>
      </c>
      <c r="U799" s="613"/>
      <c r="V799" s="612">
        <f t="shared" si="4"/>
        <v>0</v>
      </c>
      <c r="W799" s="620"/>
      <c r="X799" s="742"/>
      <c r="Y799" s="742"/>
      <c r="Z799" s="742"/>
      <c r="AA799" s="742"/>
      <c r="AB799" s="742"/>
      <c r="AC799" s="742"/>
      <c r="AD799" s="742"/>
      <c r="AE799" s="742"/>
      <c r="AF799" s="742"/>
      <c r="AG799" s="742"/>
      <c r="AH799" s="742"/>
      <c r="AI799" s="742"/>
      <c r="AJ799" s="742"/>
      <c r="AK799" s="742"/>
      <c r="AL799" s="742"/>
      <c r="AM799" s="742"/>
    </row>
    <row r="800" ht="13.5" customHeight="1">
      <c r="A800" s="604" t="b">
        <v>0</v>
      </c>
      <c r="B800" s="475"/>
      <c r="C800" s="475"/>
      <c r="D800" s="492"/>
      <c r="E800" s="492"/>
      <c r="F800" s="606"/>
      <c r="G800" s="617"/>
      <c r="H800" s="492"/>
      <c r="I800" s="492"/>
      <c r="J800" s="657"/>
      <c r="K800" s="618"/>
      <c r="L800" s="622"/>
      <c r="M800" s="613"/>
      <c r="N800" s="613"/>
      <c r="O800" s="610"/>
      <c r="P800" s="610"/>
      <c r="Q800" s="612">
        <f t="shared" si="1"/>
        <v>0</v>
      </c>
      <c r="R800" s="613"/>
      <c r="S800" s="612">
        <f t="shared" si="2"/>
        <v>0</v>
      </c>
      <c r="T800" s="612">
        <f t="shared" si="3"/>
        <v>0</v>
      </c>
      <c r="U800" s="613"/>
      <c r="V800" s="612">
        <f t="shared" si="4"/>
        <v>0</v>
      </c>
      <c r="W800" s="620"/>
      <c r="X800" s="742"/>
      <c r="Y800" s="742"/>
      <c r="Z800" s="742"/>
      <c r="AA800" s="742"/>
      <c r="AB800" s="742"/>
      <c r="AC800" s="742"/>
      <c r="AD800" s="742"/>
      <c r="AE800" s="742"/>
      <c r="AF800" s="742"/>
      <c r="AG800" s="742"/>
      <c r="AH800" s="742"/>
      <c r="AI800" s="742"/>
      <c r="AJ800" s="742"/>
      <c r="AK800" s="742"/>
      <c r="AL800" s="742"/>
      <c r="AM800" s="742"/>
    </row>
    <row r="801" ht="13.5" customHeight="1">
      <c r="A801" s="604" t="b">
        <v>0</v>
      </c>
      <c r="B801" s="475"/>
      <c r="C801" s="475"/>
      <c r="D801" s="492"/>
      <c r="E801" s="492"/>
      <c r="F801" s="606"/>
      <c r="G801" s="617"/>
      <c r="H801" s="492"/>
      <c r="I801" s="492"/>
      <c r="J801" s="657"/>
      <c r="K801" s="618"/>
      <c r="L801" s="622"/>
      <c r="M801" s="613"/>
      <c r="N801" s="613"/>
      <c r="O801" s="610"/>
      <c r="P801" s="610"/>
      <c r="Q801" s="612">
        <f t="shared" si="1"/>
        <v>0</v>
      </c>
      <c r="R801" s="613"/>
      <c r="S801" s="612">
        <f t="shared" si="2"/>
        <v>0</v>
      </c>
      <c r="T801" s="612">
        <f t="shared" si="3"/>
        <v>0</v>
      </c>
      <c r="U801" s="613"/>
      <c r="V801" s="612">
        <f t="shared" si="4"/>
        <v>0</v>
      </c>
      <c r="W801" s="620"/>
      <c r="X801" s="742"/>
      <c r="Y801" s="742"/>
      <c r="Z801" s="742"/>
      <c r="AA801" s="742"/>
      <c r="AB801" s="742"/>
      <c r="AC801" s="742"/>
      <c r="AD801" s="742"/>
      <c r="AE801" s="742"/>
      <c r="AF801" s="742"/>
      <c r="AG801" s="742"/>
      <c r="AH801" s="742"/>
      <c r="AI801" s="742"/>
      <c r="AJ801" s="742"/>
      <c r="AK801" s="742"/>
      <c r="AL801" s="742"/>
      <c r="AM801" s="742"/>
    </row>
    <row r="802" ht="13.5" customHeight="1">
      <c r="A802" s="604" t="b">
        <v>0</v>
      </c>
      <c r="B802" s="475"/>
      <c r="C802" s="475"/>
      <c r="D802" s="492"/>
      <c r="E802" s="492"/>
      <c r="F802" s="606"/>
      <c r="G802" s="617"/>
      <c r="H802" s="492"/>
      <c r="I802" s="492"/>
      <c r="J802" s="657"/>
      <c r="K802" s="618"/>
      <c r="L802" s="622"/>
      <c r="M802" s="613"/>
      <c r="N802" s="613"/>
      <c r="O802" s="610"/>
      <c r="P802" s="610"/>
      <c r="Q802" s="612">
        <f t="shared" si="1"/>
        <v>0</v>
      </c>
      <c r="R802" s="613"/>
      <c r="S802" s="612">
        <f t="shared" si="2"/>
        <v>0</v>
      </c>
      <c r="T802" s="612">
        <f t="shared" si="3"/>
        <v>0</v>
      </c>
      <c r="U802" s="613"/>
      <c r="V802" s="612">
        <f t="shared" si="4"/>
        <v>0</v>
      </c>
      <c r="W802" s="620"/>
      <c r="X802" s="742"/>
      <c r="Y802" s="742"/>
      <c r="Z802" s="742"/>
      <c r="AA802" s="742"/>
      <c r="AB802" s="742"/>
      <c r="AC802" s="742"/>
      <c r="AD802" s="742"/>
      <c r="AE802" s="742"/>
      <c r="AF802" s="742"/>
      <c r="AG802" s="742"/>
      <c r="AH802" s="742"/>
      <c r="AI802" s="742"/>
      <c r="AJ802" s="742"/>
      <c r="AK802" s="742"/>
      <c r="AL802" s="742"/>
      <c r="AM802" s="742"/>
    </row>
    <row r="803" ht="13.5" customHeight="1">
      <c r="A803" s="604" t="b">
        <v>0</v>
      </c>
      <c r="B803" s="475"/>
      <c r="C803" s="475"/>
      <c r="D803" s="492"/>
      <c r="E803" s="492"/>
      <c r="F803" s="606"/>
      <c r="G803" s="617"/>
      <c r="H803" s="492"/>
      <c r="I803" s="492"/>
      <c r="J803" s="657"/>
      <c r="K803" s="618"/>
      <c r="L803" s="622"/>
      <c r="M803" s="613"/>
      <c r="N803" s="613"/>
      <c r="O803" s="610"/>
      <c r="P803" s="610"/>
      <c r="Q803" s="612">
        <f t="shared" si="1"/>
        <v>0</v>
      </c>
      <c r="R803" s="613"/>
      <c r="S803" s="612">
        <f t="shared" si="2"/>
        <v>0</v>
      </c>
      <c r="T803" s="612">
        <f t="shared" si="3"/>
        <v>0</v>
      </c>
      <c r="U803" s="613"/>
      <c r="V803" s="612">
        <f t="shared" si="4"/>
        <v>0</v>
      </c>
      <c r="W803" s="620"/>
      <c r="X803" s="742"/>
      <c r="Y803" s="742"/>
      <c r="Z803" s="742"/>
      <c r="AA803" s="742"/>
      <c r="AB803" s="742"/>
      <c r="AC803" s="742"/>
      <c r="AD803" s="742"/>
      <c r="AE803" s="742"/>
      <c r="AF803" s="742"/>
      <c r="AG803" s="742"/>
      <c r="AH803" s="742"/>
      <c r="AI803" s="742"/>
      <c r="AJ803" s="742"/>
      <c r="AK803" s="742"/>
      <c r="AL803" s="742"/>
      <c r="AM803" s="742"/>
    </row>
    <row r="804" ht="13.5" customHeight="1">
      <c r="A804" s="604" t="b">
        <v>0</v>
      </c>
      <c r="B804" s="475"/>
      <c r="C804" s="475"/>
      <c r="D804" s="492"/>
      <c r="E804" s="492"/>
      <c r="F804" s="606"/>
      <c r="G804" s="617"/>
      <c r="H804" s="492"/>
      <c r="I804" s="492"/>
      <c r="J804" s="657"/>
      <c r="K804" s="618"/>
      <c r="L804" s="622"/>
      <c r="M804" s="613"/>
      <c r="N804" s="613"/>
      <c r="O804" s="610"/>
      <c r="P804" s="610"/>
      <c r="Q804" s="612">
        <f t="shared" si="1"/>
        <v>0</v>
      </c>
      <c r="R804" s="613"/>
      <c r="S804" s="612">
        <f t="shared" si="2"/>
        <v>0</v>
      </c>
      <c r="T804" s="612">
        <f t="shared" si="3"/>
        <v>0</v>
      </c>
      <c r="U804" s="613"/>
      <c r="V804" s="612">
        <f t="shared" si="4"/>
        <v>0</v>
      </c>
      <c r="W804" s="620"/>
      <c r="X804" s="742"/>
      <c r="Y804" s="742"/>
      <c r="Z804" s="742"/>
      <c r="AA804" s="742"/>
      <c r="AB804" s="742"/>
      <c r="AC804" s="742"/>
      <c r="AD804" s="742"/>
      <c r="AE804" s="742"/>
      <c r="AF804" s="742"/>
      <c r="AG804" s="742"/>
      <c r="AH804" s="742"/>
      <c r="AI804" s="742"/>
      <c r="AJ804" s="742"/>
      <c r="AK804" s="742"/>
      <c r="AL804" s="742"/>
      <c r="AM804" s="742"/>
    </row>
    <row r="805" ht="13.5" customHeight="1">
      <c r="A805" s="604" t="b">
        <v>0</v>
      </c>
      <c r="B805" s="475"/>
      <c r="C805" s="475"/>
      <c r="D805" s="492"/>
      <c r="E805" s="492"/>
      <c r="F805" s="606"/>
      <c r="G805" s="617"/>
      <c r="H805" s="492"/>
      <c r="I805" s="492"/>
      <c r="J805" s="657"/>
      <c r="K805" s="618"/>
      <c r="L805" s="622"/>
      <c r="M805" s="613"/>
      <c r="N805" s="613"/>
      <c r="O805" s="610"/>
      <c r="P805" s="610"/>
      <c r="Q805" s="612">
        <f t="shared" si="1"/>
        <v>0</v>
      </c>
      <c r="R805" s="613"/>
      <c r="S805" s="612">
        <f t="shared" si="2"/>
        <v>0</v>
      </c>
      <c r="T805" s="612">
        <f t="shared" si="3"/>
        <v>0</v>
      </c>
      <c r="U805" s="613"/>
      <c r="V805" s="612">
        <f t="shared" si="4"/>
        <v>0</v>
      </c>
      <c r="W805" s="620"/>
      <c r="X805" s="742"/>
      <c r="Y805" s="742"/>
      <c r="Z805" s="742"/>
      <c r="AA805" s="742"/>
      <c r="AB805" s="742"/>
      <c r="AC805" s="742"/>
      <c r="AD805" s="742"/>
      <c r="AE805" s="742"/>
      <c r="AF805" s="742"/>
      <c r="AG805" s="742"/>
      <c r="AH805" s="742"/>
      <c r="AI805" s="742"/>
      <c r="AJ805" s="742"/>
      <c r="AK805" s="742"/>
      <c r="AL805" s="742"/>
      <c r="AM805" s="742"/>
    </row>
    <row r="806" ht="13.5" customHeight="1">
      <c r="A806" s="604" t="b">
        <v>0</v>
      </c>
      <c r="B806" s="475"/>
      <c r="C806" s="475"/>
      <c r="D806" s="492"/>
      <c r="E806" s="492"/>
      <c r="F806" s="606"/>
      <c r="G806" s="617"/>
      <c r="H806" s="492"/>
      <c r="I806" s="492"/>
      <c r="J806" s="657"/>
      <c r="K806" s="618"/>
      <c r="L806" s="622"/>
      <c r="M806" s="613"/>
      <c r="N806" s="613"/>
      <c r="O806" s="610"/>
      <c r="P806" s="610"/>
      <c r="Q806" s="612">
        <f t="shared" si="1"/>
        <v>0</v>
      </c>
      <c r="R806" s="613"/>
      <c r="S806" s="612">
        <f t="shared" si="2"/>
        <v>0</v>
      </c>
      <c r="T806" s="612">
        <f t="shared" si="3"/>
        <v>0</v>
      </c>
      <c r="U806" s="613"/>
      <c r="V806" s="612">
        <f t="shared" si="4"/>
        <v>0</v>
      </c>
      <c r="W806" s="620"/>
      <c r="X806" s="742"/>
      <c r="Y806" s="742"/>
      <c r="Z806" s="742"/>
      <c r="AA806" s="742"/>
      <c r="AB806" s="742"/>
      <c r="AC806" s="742"/>
      <c r="AD806" s="742"/>
      <c r="AE806" s="742"/>
      <c r="AF806" s="742"/>
      <c r="AG806" s="742"/>
      <c r="AH806" s="742"/>
      <c r="AI806" s="742"/>
      <c r="AJ806" s="742"/>
      <c r="AK806" s="742"/>
      <c r="AL806" s="742"/>
      <c r="AM806" s="742"/>
    </row>
    <row r="807" ht="13.5" customHeight="1">
      <c r="A807" s="604" t="b">
        <v>0</v>
      </c>
      <c r="B807" s="475"/>
      <c r="C807" s="475"/>
      <c r="D807" s="492"/>
      <c r="E807" s="492"/>
      <c r="F807" s="606"/>
      <c r="G807" s="617"/>
      <c r="H807" s="492"/>
      <c r="I807" s="492"/>
      <c r="J807" s="657"/>
      <c r="K807" s="618"/>
      <c r="L807" s="622"/>
      <c r="M807" s="613"/>
      <c r="N807" s="613"/>
      <c r="O807" s="610"/>
      <c r="P807" s="610"/>
      <c r="Q807" s="612">
        <f t="shared" si="1"/>
        <v>0</v>
      </c>
      <c r="R807" s="613"/>
      <c r="S807" s="612">
        <f t="shared" si="2"/>
        <v>0</v>
      </c>
      <c r="T807" s="612">
        <f t="shared" si="3"/>
        <v>0</v>
      </c>
      <c r="U807" s="613"/>
      <c r="V807" s="612">
        <f t="shared" si="4"/>
        <v>0</v>
      </c>
      <c r="W807" s="620"/>
      <c r="X807" s="742"/>
      <c r="Y807" s="742"/>
      <c r="Z807" s="742"/>
      <c r="AA807" s="742"/>
      <c r="AB807" s="742"/>
      <c r="AC807" s="742"/>
      <c r="AD807" s="742"/>
      <c r="AE807" s="742"/>
      <c r="AF807" s="742"/>
      <c r="AG807" s="742"/>
      <c r="AH807" s="742"/>
      <c r="AI807" s="742"/>
      <c r="AJ807" s="742"/>
      <c r="AK807" s="742"/>
      <c r="AL807" s="742"/>
      <c r="AM807" s="742"/>
    </row>
    <row r="808" ht="13.5" customHeight="1">
      <c r="A808" s="604" t="b">
        <v>0</v>
      </c>
      <c r="B808" s="475"/>
      <c r="C808" s="475"/>
      <c r="D808" s="492"/>
      <c r="E808" s="492"/>
      <c r="F808" s="606"/>
      <c r="G808" s="617"/>
      <c r="H808" s="492"/>
      <c r="I808" s="492"/>
      <c r="J808" s="657"/>
      <c r="K808" s="618"/>
      <c r="L808" s="622"/>
      <c r="M808" s="613"/>
      <c r="N808" s="613"/>
      <c r="O808" s="610"/>
      <c r="P808" s="610"/>
      <c r="Q808" s="612">
        <f t="shared" si="1"/>
        <v>0</v>
      </c>
      <c r="R808" s="613"/>
      <c r="S808" s="612">
        <f t="shared" si="2"/>
        <v>0</v>
      </c>
      <c r="T808" s="612">
        <f t="shared" si="3"/>
        <v>0</v>
      </c>
      <c r="U808" s="613"/>
      <c r="V808" s="612">
        <f t="shared" si="4"/>
        <v>0</v>
      </c>
      <c r="W808" s="620"/>
      <c r="X808" s="742"/>
      <c r="Y808" s="742"/>
      <c r="Z808" s="742"/>
      <c r="AA808" s="742"/>
      <c r="AB808" s="742"/>
      <c r="AC808" s="742"/>
      <c r="AD808" s="742"/>
      <c r="AE808" s="742"/>
      <c r="AF808" s="742"/>
      <c r="AG808" s="742"/>
      <c r="AH808" s="742"/>
      <c r="AI808" s="742"/>
      <c r="AJ808" s="742"/>
      <c r="AK808" s="742"/>
      <c r="AL808" s="742"/>
      <c r="AM808" s="742"/>
    </row>
    <row r="809" ht="13.5" customHeight="1">
      <c r="A809" s="604" t="b">
        <v>0</v>
      </c>
      <c r="B809" s="475"/>
      <c r="C809" s="475"/>
      <c r="D809" s="492"/>
      <c r="E809" s="492"/>
      <c r="F809" s="606"/>
      <c r="G809" s="617"/>
      <c r="H809" s="492"/>
      <c r="I809" s="492"/>
      <c r="J809" s="657"/>
      <c r="K809" s="618"/>
      <c r="L809" s="622"/>
      <c r="M809" s="613"/>
      <c r="N809" s="613"/>
      <c r="O809" s="610"/>
      <c r="P809" s="610"/>
      <c r="Q809" s="612">
        <f t="shared" si="1"/>
        <v>0</v>
      </c>
      <c r="R809" s="613"/>
      <c r="S809" s="612">
        <f t="shared" si="2"/>
        <v>0</v>
      </c>
      <c r="T809" s="612">
        <f t="shared" si="3"/>
        <v>0</v>
      </c>
      <c r="U809" s="613"/>
      <c r="V809" s="612">
        <f t="shared" si="4"/>
        <v>0</v>
      </c>
      <c r="W809" s="620"/>
      <c r="X809" s="742"/>
      <c r="Y809" s="742"/>
      <c r="Z809" s="742"/>
      <c r="AA809" s="742"/>
      <c r="AB809" s="742"/>
      <c r="AC809" s="742"/>
      <c r="AD809" s="742"/>
      <c r="AE809" s="742"/>
      <c r="AF809" s="742"/>
      <c r="AG809" s="742"/>
      <c r="AH809" s="742"/>
      <c r="AI809" s="742"/>
      <c r="AJ809" s="742"/>
      <c r="AK809" s="742"/>
      <c r="AL809" s="742"/>
      <c r="AM809" s="742"/>
    </row>
    <row r="810" ht="13.5" customHeight="1">
      <c r="A810" s="604" t="b">
        <v>0</v>
      </c>
      <c r="B810" s="492"/>
      <c r="C810" s="492"/>
      <c r="D810" s="492"/>
      <c r="E810" s="492"/>
      <c r="F810" s="632"/>
      <c r="G810" s="682"/>
      <c r="H810" s="492"/>
      <c r="I810" s="492"/>
      <c r="J810" s="618"/>
      <c r="K810" s="618"/>
      <c r="L810" s="622"/>
      <c r="M810" s="610"/>
      <c r="N810" s="492"/>
      <c r="O810" s="610"/>
      <c r="P810" s="610"/>
      <c r="Q810" s="612"/>
      <c r="R810" s="610"/>
      <c r="S810" s="612"/>
      <c r="T810" s="612"/>
      <c r="U810" s="615"/>
      <c r="V810" s="612"/>
      <c r="W810" s="620"/>
      <c r="X810" s="742"/>
      <c r="Y810" s="742"/>
      <c r="Z810" s="742"/>
      <c r="AA810" s="742"/>
      <c r="AB810" s="742"/>
      <c r="AC810" s="742"/>
      <c r="AD810" s="742"/>
      <c r="AE810" s="742"/>
      <c r="AF810" s="742"/>
      <c r="AG810" s="742"/>
      <c r="AH810" s="742"/>
      <c r="AI810" s="742"/>
      <c r="AJ810" s="742"/>
      <c r="AK810" s="742"/>
      <c r="AL810" s="742"/>
      <c r="AM810" s="742"/>
    </row>
    <row r="811" ht="13.5" customHeight="1">
      <c r="A811" s="604" t="b">
        <v>0</v>
      </c>
      <c r="B811" s="492"/>
      <c r="C811" s="492"/>
      <c r="D811" s="492"/>
      <c r="E811" s="492"/>
      <c r="F811" s="632"/>
      <c r="G811" s="682"/>
      <c r="H811" s="492"/>
      <c r="I811" s="492"/>
      <c r="J811" s="618"/>
      <c r="K811" s="618"/>
      <c r="L811" s="622"/>
      <c r="M811" s="610"/>
      <c r="N811" s="492"/>
      <c r="O811" s="610"/>
      <c r="P811" s="610"/>
      <c r="Q811" s="612"/>
      <c r="R811" s="610"/>
      <c r="S811" s="612"/>
      <c r="T811" s="612"/>
      <c r="U811" s="615"/>
      <c r="V811" s="612"/>
      <c r="W811" s="620"/>
      <c r="X811" s="742"/>
      <c r="Y811" s="742"/>
      <c r="Z811" s="742"/>
      <c r="AA811" s="742"/>
      <c r="AB811" s="742"/>
      <c r="AC811" s="742"/>
      <c r="AD811" s="742"/>
      <c r="AE811" s="742"/>
      <c r="AF811" s="742"/>
      <c r="AG811" s="742"/>
      <c r="AH811" s="742"/>
      <c r="AI811" s="742"/>
      <c r="AJ811" s="742"/>
      <c r="AK811" s="742"/>
      <c r="AL811" s="742"/>
      <c r="AM811" s="742"/>
    </row>
    <row r="812">
      <c r="A812" s="1309"/>
      <c r="B812" s="1310"/>
      <c r="C812" s="1310"/>
      <c r="D812" s="1309"/>
      <c r="E812" s="1309"/>
      <c r="F812" s="1311"/>
      <c r="G812" s="1121"/>
      <c r="H812" s="1309"/>
      <c r="I812" s="1309"/>
      <c r="J812" s="1309"/>
      <c r="K812" s="1309"/>
      <c r="L812" s="1311"/>
      <c r="M812" s="1310"/>
      <c r="N812" s="1310"/>
      <c r="O812" s="1309"/>
      <c r="P812" s="1311"/>
      <c r="Q812" s="1311"/>
      <c r="R812" s="1311"/>
      <c r="S812" s="1313"/>
      <c r="T812" s="1314"/>
      <c r="U812" s="1309"/>
      <c r="V812" s="1309"/>
      <c r="W812" s="1309"/>
      <c r="X812" s="1309"/>
      <c r="Y812" s="1309"/>
      <c r="Z812" s="1309"/>
      <c r="AA812" s="1309"/>
      <c r="AB812" s="1309"/>
      <c r="AC812" s="1309"/>
      <c r="AD812" s="1309"/>
      <c r="AE812" s="1309"/>
      <c r="AF812" s="1309"/>
      <c r="AG812" s="1309"/>
      <c r="AH812" s="1309"/>
      <c r="AI812" s="1309"/>
      <c r="AJ812" s="1309"/>
      <c r="AK812" s="1309"/>
      <c r="AL812" s="1309"/>
      <c r="AM812" s="1309"/>
    </row>
    <row r="813">
      <c r="A813" s="50"/>
      <c r="B813" s="109"/>
      <c r="C813" s="109"/>
      <c r="D813" s="50"/>
      <c r="E813" s="50"/>
      <c r="F813" s="1626"/>
      <c r="G813" s="50"/>
      <c r="H813" s="50"/>
      <c r="I813" s="50"/>
      <c r="J813" s="50"/>
      <c r="K813" s="50"/>
      <c r="L813" s="1626"/>
      <c r="M813" s="109"/>
      <c r="N813" s="109"/>
      <c r="O813" s="50"/>
      <c r="P813" s="1627"/>
      <c r="Q813" s="1627"/>
      <c r="R813" s="1627"/>
      <c r="S813" s="1628"/>
      <c r="T813" s="1629"/>
      <c r="U813" s="50"/>
      <c r="V813" s="50"/>
      <c r="W813" s="50"/>
      <c r="X813" s="50"/>
      <c r="Y813" s="50"/>
      <c r="Z813" s="50"/>
      <c r="AA813" s="50"/>
      <c r="AB813" s="50"/>
      <c r="AC813" s="50"/>
      <c r="AD813" s="50"/>
      <c r="AE813" s="50"/>
      <c r="AF813" s="50"/>
      <c r="AG813" s="50"/>
      <c r="AH813" s="50"/>
      <c r="AI813" s="50"/>
      <c r="AJ813" s="50"/>
      <c r="AK813" s="50"/>
      <c r="AL813" s="50"/>
      <c r="AM813" s="50"/>
    </row>
  </sheetData>
  <autoFilter ref="$A$14:$W$812">
    <sortState ref="A14:W812">
      <sortCondition ref="D14:D812"/>
      <sortCondition ref="M14:M812"/>
      <sortCondition ref="F14:F812"/>
      <sortCondition ref="P14:P812"/>
      <sortCondition ref="N14:N812"/>
    </sortState>
  </autoFilter>
  <mergeCells count="24">
    <mergeCell ref="G2:H3"/>
    <mergeCell ref="G4:H5"/>
    <mergeCell ref="G6:H7"/>
    <mergeCell ref="I6:J7"/>
    <mergeCell ref="G8:H9"/>
    <mergeCell ref="I8:J9"/>
    <mergeCell ref="G11:H12"/>
    <mergeCell ref="I11:J12"/>
    <mergeCell ref="C1:D1"/>
    <mergeCell ref="G1:H1"/>
    <mergeCell ref="I1:J1"/>
    <mergeCell ref="C2:D2"/>
    <mergeCell ref="I2:J3"/>
    <mergeCell ref="C3:D3"/>
    <mergeCell ref="I4:J5"/>
    <mergeCell ref="C11:D11"/>
    <mergeCell ref="C12:D12"/>
    <mergeCell ref="C4:D4"/>
    <mergeCell ref="C5:D5"/>
    <mergeCell ref="C6:D6"/>
    <mergeCell ref="C7:D7"/>
    <mergeCell ref="C8:D8"/>
    <mergeCell ref="C9:D9"/>
    <mergeCell ref="C10:D10"/>
  </mergeCells>
  <conditionalFormatting sqref="N2">
    <cfRule type="expression" dxfId="1" priority="1">
      <formula>$D25="AA課金"</formula>
    </cfRule>
  </conditionalFormatting>
  <conditionalFormatting sqref="N2">
    <cfRule type="expression" dxfId="2" priority="2">
      <formula>$D25="A受注"</formula>
    </cfRule>
  </conditionalFormatting>
  <conditionalFormatting sqref="N2">
    <cfRule type="expression" dxfId="3" priority="3">
      <formula>$D25="B商談済み回答待ち"</formula>
    </cfRule>
  </conditionalFormatting>
  <conditionalFormatting sqref="N2">
    <cfRule type="expression" dxfId="4" priority="4">
      <formula>$D25="C商談済み回答待ち"</formula>
    </cfRule>
  </conditionalFormatting>
  <conditionalFormatting sqref="N2">
    <cfRule type="expression" dxfId="5" priority="5">
      <formula>$D25="D商談済み回答待ち"</formula>
    </cfRule>
  </conditionalFormatting>
  <conditionalFormatting sqref="N2">
    <cfRule type="expression" dxfId="6" priority="6">
      <formula>$D25="E商談"</formula>
    </cfRule>
  </conditionalFormatting>
  <conditionalFormatting sqref="N2">
    <cfRule type="expression" dxfId="7" priority="7">
      <formula>$D25="F日程変更中"</formula>
    </cfRule>
  </conditionalFormatting>
  <conditionalFormatting sqref="Y5:AD13 L12:M13 O12:X13">
    <cfRule type="expression" dxfId="1" priority="8">
      <formula>$D24="AA課金"</formula>
    </cfRule>
  </conditionalFormatting>
  <conditionalFormatting sqref="Y5:AD13 L12:M13 O12:X13">
    <cfRule type="expression" dxfId="2" priority="9">
      <formula>$D24="A受注"</formula>
    </cfRule>
  </conditionalFormatting>
  <conditionalFormatting sqref="Y5:AD13 L12:M13 O12:X13">
    <cfRule type="expression" dxfId="3" priority="10">
      <formula>$D24="B商談済み回答待ち"</formula>
    </cfRule>
  </conditionalFormatting>
  <conditionalFormatting sqref="Y5:AD13 L12:M13 O12:X13">
    <cfRule type="expression" dxfId="4" priority="11">
      <formula>$D24="C商談済み回答待ち"</formula>
    </cfRule>
  </conditionalFormatting>
  <conditionalFormatting sqref="Y5:AD13 L12:M13 O12:X13">
    <cfRule type="expression" dxfId="5" priority="12">
      <formula>$D24="D商談済み回答待ち"</formula>
    </cfRule>
  </conditionalFormatting>
  <conditionalFormatting sqref="Y5:AD13 L12:M13 O12:X13">
    <cfRule type="expression" dxfId="6" priority="13">
      <formula>$D24="E商談"</formula>
    </cfRule>
  </conditionalFormatting>
  <conditionalFormatting sqref="Y5:AD13 L12:M13 O12:X13">
    <cfRule type="expression" dxfId="7" priority="14">
      <formula>$D24="F日程変更中"</formula>
    </cfRule>
  </conditionalFormatting>
  <conditionalFormatting sqref="A1:K811 Z1:AD4 AE1:AM811 L14:AD811">
    <cfRule type="expression" dxfId="1" priority="15">
      <formula>$D1="AA課金"</formula>
    </cfRule>
  </conditionalFormatting>
  <conditionalFormatting sqref="A1:K811 Z1:AD4 AE1:AM811 L14:AD811">
    <cfRule type="expression" dxfId="2" priority="16">
      <formula>$D1="A受注"</formula>
    </cfRule>
  </conditionalFormatting>
  <conditionalFormatting sqref="A1:K811 Z1:AD4 AE1:AM811 L14:AD811">
    <cfRule type="expression" dxfId="3" priority="17">
      <formula>$D1="B商談済み回答待ち"</formula>
    </cfRule>
  </conditionalFormatting>
  <conditionalFormatting sqref="A1:K811 Z1:AD4 AE1:AM811 L14:AD811">
    <cfRule type="expression" dxfId="4" priority="18">
      <formula>$D1="C商談済み回答待ち"</formula>
    </cfRule>
  </conditionalFormatting>
  <conditionalFormatting sqref="A1:K811 Z1:AD4 AE1:AM811 L14:AD811">
    <cfRule type="expression" dxfId="5" priority="19">
      <formula>$D1="D商談済み回答待ち"</formula>
    </cfRule>
  </conditionalFormatting>
  <conditionalFormatting sqref="A1:K811 Z1:AD4 AE1:AM811 L14:AD811">
    <cfRule type="expression" dxfId="6" priority="20">
      <formula>$D1="E商談"</formula>
    </cfRule>
  </conditionalFormatting>
  <conditionalFormatting sqref="A1:K811 Z1:AD4 AE1:AM811 L14:AD811">
    <cfRule type="expression" dxfId="7" priority="21">
      <formula>$D1="F日程変更中"</formula>
    </cfRule>
  </conditionalFormatting>
  <conditionalFormatting sqref="A1:AM813">
    <cfRule type="expression" dxfId="8" priority="22">
      <formula>$D1="XAA受注キャンセル"</formula>
    </cfRule>
  </conditionalFormatting>
  <conditionalFormatting sqref="A1:AM813">
    <cfRule type="expression" dxfId="8" priority="23">
      <formula>$D1="XAプレゼン失注(決裁者)"</formula>
    </cfRule>
  </conditionalFormatting>
  <conditionalFormatting sqref="A1:AM813">
    <cfRule type="expression" dxfId="8" priority="24">
      <formula>$D1="XBプレゼン失注(非決裁者)"</formula>
    </cfRule>
  </conditionalFormatting>
  <conditionalFormatting sqref="A1:AM813">
    <cfRule type="expression" dxfId="8" priority="25">
      <formula>$D1="XCアポ失注"</formula>
    </cfRule>
  </conditionalFormatting>
  <conditionalFormatting sqref="A1:AM813">
    <cfRule type="expression" dxfId="9" priority="26">
      <formula>$D1="長期追客リスト"</formula>
    </cfRule>
  </conditionalFormatting>
  <dataValidations>
    <dataValidation type="list" allowBlank="1" showErrorMessage="1" sqref="E15:E19 E21:E35 E37:E60 E62:E75 E77:E98 E100:E181 E183:E187 E189:E811">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宿泊"</formula1>
    </dataValidation>
    <dataValidation type="list" allowBlank="1" sqref="I15:I811">
      <formula1>"決済者,非決済者"</formula1>
    </dataValidation>
    <dataValidation type="list" allowBlank="1" showErrorMessage="1" sqref="E36 E61 E76 E99 E182 E188">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formula1>
    </dataValidation>
    <dataValidation type="list" allowBlank="1" showErrorMessage="1" sqref="E20">
      <formula1>"買取専門店,フォトスタジオ,ハウスクリーニング,アパレル,サロン,フィットネス,中古車買取,不動産賃貸,リペア,学習塾"</formula1>
    </dataValidation>
    <dataValidation type="list" allowBlank="1" showErrorMessage="1" sqref="F20 F97 F99 F106 F133">
      <formula1>"2025年1月,2025年2月,2025年3月,2025年4月,2025年5月,2025年6月,2025年7月,2025年8月,2025年9月"</formula1>
    </dataValidation>
    <dataValidation type="list" allowBlank="1" showErrorMessage="1" sqref="G1 F15:F19 F21:F96 F98 F100:F105 F107:F132 F134:F811">
      <formula1>"2025年1月,2025年2月,2025年3月,2025年4月,2025年5月,2025年6月,2025年7月,2025年8月,2025年9月,2025年10月,2025年11月,2025年12月,2026年1月,2026年2月,2026年3月,長期追客"</formula1>
    </dataValidation>
    <dataValidation type="custom" allowBlank="1" showDropDown="1" sqref="M20">
      <formula1>OR(NOT(ISERROR(DATEVALUE(M20))), AND(ISNUMBER(M20), LEFT(CELL("format", M20))="D"))</formula1>
    </dataValidation>
    <dataValidation type="list" allowBlank="1" showErrorMessage="1" sqref="B15:C811">
      <formula1>"縞谷,前川,高原,魚井,長島,西田"</formula1>
    </dataValidation>
    <dataValidation type="list" allowBlank="1" sqref="D15:D811">
      <formula1>"AA課金,A受注,B商談済み回答待ち,C商談済み回答待ち,D商談済み回答待ち,E商談,F日程変更中,XAA受注キャンセル,XAプレゼン失注(決裁者),XBプレゼン失注(非決裁者),XCアポ失注,長期追客リスト"</formula1>
    </dataValidation>
    <dataValidation type="custom" allowBlank="1" showDropDown="1" showErrorMessage="1" sqref="M15:M19 R15:R19 U15:U19 M21:M94 R21:R94 M96:M811 O15:P811 R96:R811 U21:U811">
      <formula1>OR(NOT(ISERROR(DATEVALUE(M15))), AND(ISNUMBER(M15), LEFT(CELL("format", M15))="D"))</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1.63"/>
    <col customWidth="1" min="6" max="6" width="25.5"/>
  </cols>
  <sheetData>
    <row r="1">
      <c r="A1" s="1645" t="s">
        <v>3392</v>
      </c>
      <c r="B1" s="455"/>
      <c r="C1" s="455"/>
      <c r="D1" s="455"/>
      <c r="E1" s="455"/>
      <c r="F1" s="170"/>
      <c r="I1" s="1646" t="s">
        <v>3393</v>
      </c>
    </row>
    <row r="2">
      <c r="A2" s="172"/>
      <c r="B2" s="6"/>
      <c r="C2" s="6"/>
      <c r="D2" s="6"/>
      <c r="E2" s="6"/>
      <c r="F2" s="7"/>
    </row>
    <row r="3">
      <c r="A3" s="1647" t="s">
        <v>3394</v>
      </c>
      <c r="B3" s="71"/>
      <c r="C3" s="71"/>
      <c r="D3" s="71"/>
      <c r="E3" s="59"/>
      <c r="F3" s="1648" t="s">
        <v>188</v>
      </c>
    </row>
    <row r="4">
      <c r="A4" s="1647" t="s">
        <v>3395</v>
      </c>
      <c r="B4" s="71"/>
      <c r="C4" s="71"/>
      <c r="D4" s="71"/>
      <c r="E4" s="59"/>
      <c r="F4" s="1648" t="s">
        <v>3396</v>
      </c>
    </row>
    <row r="5">
      <c r="A5" s="1647" t="s">
        <v>3397</v>
      </c>
      <c r="B5" s="71"/>
      <c r="C5" s="71"/>
      <c r="D5" s="71"/>
      <c r="E5" s="59"/>
      <c r="F5" s="1648" t="s">
        <v>3398</v>
      </c>
    </row>
    <row r="6">
      <c r="A6" s="1647" t="s">
        <v>3399</v>
      </c>
      <c r="B6" s="71"/>
      <c r="C6" s="71"/>
      <c r="D6" s="71"/>
      <c r="E6" s="59"/>
      <c r="F6" s="1648" t="s">
        <v>333</v>
      </c>
    </row>
    <row r="7">
      <c r="A7" s="1647" t="s">
        <v>3400</v>
      </c>
      <c r="B7" s="71"/>
      <c r="C7" s="71"/>
      <c r="D7" s="71"/>
      <c r="E7" s="59"/>
      <c r="F7" s="1648" t="s">
        <v>343</v>
      </c>
    </row>
    <row r="8">
      <c r="A8" s="1647" t="s">
        <v>3401</v>
      </c>
      <c r="B8" s="71"/>
      <c r="C8" s="71"/>
      <c r="D8" s="71"/>
      <c r="E8" s="59"/>
      <c r="F8" s="1648" t="s">
        <v>1306</v>
      </c>
    </row>
    <row r="9">
      <c r="A9" s="1647" t="s">
        <v>3402</v>
      </c>
      <c r="B9" s="71"/>
      <c r="C9" s="71"/>
      <c r="D9" s="71"/>
      <c r="E9" s="59"/>
      <c r="F9" s="1648" t="s">
        <v>404</v>
      </c>
    </row>
    <row r="10">
      <c r="A10" s="1647" t="s">
        <v>3403</v>
      </c>
      <c r="B10" s="71"/>
      <c r="C10" s="71"/>
      <c r="D10" s="71"/>
      <c r="E10" s="59"/>
      <c r="F10" s="1648" t="s">
        <v>480</v>
      </c>
    </row>
    <row r="11">
      <c r="A11" s="1647" t="s">
        <v>3404</v>
      </c>
      <c r="B11" s="71"/>
      <c r="C11" s="71"/>
      <c r="D11" s="71"/>
      <c r="E11" s="59"/>
      <c r="F11" s="1648" t="s">
        <v>3405</v>
      </c>
    </row>
    <row r="12">
      <c r="A12" s="1647" t="s">
        <v>3406</v>
      </c>
      <c r="B12" s="71"/>
      <c r="C12" s="71"/>
      <c r="D12" s="71"/>
      <c r="E12" s="59"/>
      <c r="F12" s="1648" t="s">
        <v>408</v>
      </c>
    </row>
    <row r="13">
      <c r="A13" s="1647" t="s">
        <v>3407</v>
      </c>
      <c r="B13" s="71"/>
      <c r="C13" s="71"/>
      <c r="D13" s="71"/>
      <c r="E13" s="59"/>
      <c r="F13" s="1648" t="s">
        <v>768</v>
      </c>
    </row>
    <row r="14">
      <c r="A14" s="1647" t="s">
        <v>3408</v>
      </c>
      <c r="B14" s="71"/>
      <c r="C14" s="71"/>
      <c r="D14" s="71"/>
      <c r="E14" s="59"/>
      <c r="F14" s="1648" t="s">
        <v>864</v>
      </c>
    </row>
    <row r="28">
      <c r="K28" s="1649">
        <f>'【2026年3月】IS管理シート（HD）'!AH55*129%</f>
        <v>272.6916667</v>
      </c>
    </row>
    <row r="29">
      <c r="K29" s="1649">
        <f>K28*'【2026年3月】IS管理シート（HD）'!AI61</f>
        <v>85.64166667</v>
      </c>
    </row>
    <row r="30">
      <c r="K30" s="1649">
        <f>K29*'【2026年3月】IS管理シート（HD）'!AI62</f>
        <v>34.11333333</v>
      </c>
    </row>
    <row r="31">
      <c r="K31" s="1649">
        <f>K30*'【2026年3月】IS管理シート（HD）'!AI63</f>
        <v>8.098333333</v>
      </c>
    </row>
    <row r="32">
      <c r="K32" s="1650">
        <f>K31*'【2026年3月】IS管理シート（HD）'!AI64</f>
        <v>2.436666667</v>
      </c>
    </row>
  </sheetData>
  <mergeCells count="14">
    <mergeCell ref="A8:E8"/>
    <mergeCell ref="A9:E9"/>
    <mergeCell ref="A10:E10"/>
    <mergeCell ref="A11:E11"/>
    <mergeCell ref="A12:E12"/>
    <mergeCell ref="A13:E13"/>
    <mergeCell ref="A1:F2"/>
    <mergeCell ref="I1:M22"/>
    <mergeCell ref="A3:E3"/>
    <mergeCell ref="A4:E4"/>
    <mergeCell ref="A5:E5"/>
    <mergeCell ref="A6:E6"/>
    <mergeCell ref="A7:E7"/>
    <mergeCell ref="A14:E14"/>
  </mergeCell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22.25"/>
    <col customWidth="1" min="3" max="3" width="21.88"/>
    <col customWidth="1" min="4" max="4" width="21.13"/>
    <col customWidth="1" min="5" max="5" width="28.63"/>
    <col customWidth="1" min="6" max="6" width="14.63"/>
    <col customWidth="1" min="8" max="9" width="17.0"/>
    <col customWidth="1" min="10" max="10" width="17.75"/>
    <col customWidth="1" min="11" max="11" width="15.5"/>
    <col customWidth="1" min="12" max="12" width="24.5"/>
    <col customWidth="1" min="19" max="19" width="14.88"/>
    <col customWidth="1" min="21" max="21" width="62.63"/>
  </cols>
  <sheetData>
    <row r="1">
      <c r="A1" s="1651" t="s">
        <v>67</v>
      </c>
      <c r="B1" s="1652">
        <f>TODAY()
</f>
        <v>46192</v>
      </c>
      <c r="C1" s="121" t="s">
        <v>68</v>
      </c>
      <c r="D1" s="122"/>
      <c r="E1" s="1653">
        <f>_xlfn.NETWORKDAYS.INTL(B3, B4, "0000001", B7:B10)
</f>
        <v>25</v>
      </c>
      <c r="F1" s="1654"/>
      <c r="H1" s="125" t="s">
        <v>57</v>
      </c>
      <c r="I1" s="125" t="s">
        <v>69</v>
      </c>
      <c r="J1" s="125" t="s">
        <v>70</v>
      </c>
      <c r="K1" s="125" t="s">
        <v>71</v>
      </c>
      <c r="L1" s="125" t="s">
        <v>72</v>
      </c>
      <c r="M1" s="125" t="s">
        <v>73</v>
      </c>
      <c r="N1" s="125" t="s">
        <v>74</v>
      </c>
      <c r="P1" s="1655"/>
      <c r="Q1" s="1655"/>
      <c r="R1" s="1655"/>
      <c r="S1" s="1655"/>
      <c r="T1" s="1655"/>
      <c r="U1" s="1655"/>
    </row>
    <row r="2">
      <c r="A2" s="50"/>
      <c r="B2" s="50"/>
      <c r="C2" s="121" t="s">
        <v>75</v>
      </c>
      <c r="D2" s="122"/>
      <c r="E2" s="1653">
        <f>_xlfn.NETWORKDAYS.INTL(B3, B1, "0000001", B7:B10)
</f>
        <v>381</v>
      </c>
      <c r="F2" s="1654"/>
      <c r="G2" s="126" t="s">
        <v>76</v>
      </c>
      <c r="H2" s="127">
        <f>'【4月】月間進捗管理シート'!B4</f>
        <v>14</v>
      </c>
      <c r="I2" s="128">
        <f>'【4月】月間進捗管理シート'!B8</f>
        <v>0.25</v>
      </c>
      <c r="J2" s="127">
        <f>'【4月】月間進捗管理シート'!B5</f>
        <v>56</v>
      </c>
      <c r="K2" s="128">
        <f>'【4月】月間進捗管理シート'!B9</f>
        <v>0.7</v>
      </c>
      <c r="L2" s="129">
        <f>'【4月】月間進捗管理シート'!B6</f>
        <v>80</v>
      </c>
      <c r="M2" s="128">
        <f>'【4月】月間進捗管理シート'!B10</f>
        <v>0.02</v>
      </c>
      <c r="N2" s="127">
        <f>'【4月】月間進捗管理シート'!B7</f>
        <v>4000</v>
      </c>
      <c r="P2" s="1655"/>
      <c r="Q2" s="1655"/>
      <c r="R2" s="1655"/>
      <c r="S2" s="1655"/>
      <c r="T2" s="1655"/>
      <c r="U2" s="1655"/>
    </row>
    <row r="3">
      <c r="A3" s="130" t="s">
        <v>77</v>
      </c>
      <c r="B3" s="131">
        <v>45748.0</v>
      </c>
      <c r="C3" s="121" t="s">
        <v>78</v>
      </c>
      <c r="D3" s="122"/>
      <c r="E3" s="1653">
        <f>E1-E2+1</f>
        <v>-355</v>
      </c>
      <c r="F3" s="1654"/>
      <c r="G3" s="132" t="s">
        <v>79</v>
      </c>
      <c r="H3" s="133">
        <f>H2/E1*E2</f>
        <v>213.36</v>
      </c>
      <c r="I3" s="124"/>
      <c r="J3" s="133">
        <f>J2/E1*E2</f>
        <v>853.44</v>
      </c>
      <c r="K3" s="124"/>
      <c r="L3" s="133">
        <f>L2/E1*E2</f>
        <v>1219.2</v>
      </c>
      <c r="M3" s="124"/>
      <c r="N3" s="133">
        <f>N2/E1*E2</f>
        <v>60960</v>
      </c>
      <c r="P3" s="1655"/>
      <c r="Q3" s="1655"/>
      <c r="R3" s="1655"/>
      <c r="S3" s="1655"/>
      <c r="T3" s="1655"/>
      <c r="U3" s="1655"/>
    </row>
    <row r="4">
      <c r="A4" s="130" t="s">
        <v>80</v>
      </c>
      <c r="B4" s="131">
        <v>45777.0</v>
      </c>
      <c r="C4" s="121" t="s">
        <v>81</v>
      </c>
      <c r="D4" s="122"/>
      <c r="E4" s="1653">
        <f>_xlfn.NETWORKDAYS.INTL(B3, B5, "0000001", B7:B10)
</f>
        <v>19</v>
      </c>
      <c r="F4" s="1654"/>
      <c r="G4" s="126" t="s">
        <v>82</v>
      </c>
      <c r="H4" s="128">
        <f>H3/H2</f>
        <v>15.24</v>
      </c>
      <c r="I4" s="134"/>
      <c r="J4" s="128">
        <f>J3/J2</f>
        <v>15.24</v>
      </c>
      <c r="K4" s="134"/>
      <c r="L4" s="135">
        <f>L3/L2</f>
        <v>15.24</v>
      </c>
      <c r="M4" s="134"/>
      <c r="N4" s="128">
        <f>N3/N2</f>
        <v>15.24</v>
      </c>
      <c r="P4" s="1655"/>
      <c r="Q4" s="1655"/>
      <c r="R4" s="1655"/>
      <c r="S4" s="1655"/>
      <c r="T4" s="1655"/>
      <c r="U4" s="1655"/>
    </row>
    <row r="5">
      <c r="A5" s="136" t="s">
        <v>83</v>
      </c>
      <c r="B5" s="137">
        <v>45770.0</v>
      </c>
      <c r="C5" s="121" t="s">
        <v>84</v>
      </c>
      <c r="D5" s="122"/>
      <c r="E5" s="1653">
        <f>E4-E2+1</f>
        <v>-361</v>
      </c>
      <c r="F5" s="1654"/>
      <c r="G5" s="138" t="s">
        <v>2</v>
      </c>
      <c r="H5" s="139">
        <f>'【4月】月間進捗管理シート'!D4</f>
        <v>6</v>
      </c>
      <c r="I5" s="140">
        <f>'【4月】月間進捗管理シート'!D11</f>
        <v>0.24</v>
      </c>
      <c r="J5" s="139">
        <f>'【4月】月間進捗管理シート'!D5</f>
        <v>25</v>
      </c>
      <c r="K5" s="140">
        <f>'【4月】月間進捗管理シート'!D12</f>
        <v>0.641025641</v>
      </c>
      <c r="L5" s="139">
        <f>'【4月】月間進捗管理シート'!D9</f>
        <v>41</v>
      </c>
      <c r="M5" s="140">
        <f>'【4月】月間進捗管理シート'!D14</f>
        <v>0.00971794264</v>
      </c>
      <c r="N5" s="139">
        <f>'【4月】月間進捗管理シート'!D10</f>
        <v>4219</v>
      </c>
      <c r="P5" s="1655"/>
      <c r="Q5" s="1655"/>
      <c r="R5" s="1655"/>
      <c r="S5" s="1655"/>
      <c r="T5" s="1655"/>
      <c r="U5" s="1655"/>
    </row>
    <row r="6">
      <c r="A6" s="1656" t="s">
        <v>85</v>
      </c>
      <c r="B6" s="141">
        <v>45772.0</v>
      </c>
      <c r="C6" s="1657" t="s">
        <v>86</v>
      </c>
      <c r="D6" s="122"/>
      <c r="E6" s="1658">
        <f>_xlfn.NETWORKDAYS.INTL(B3, B6, "0000001", B7:B10)
</f>
        <v>21</v>
      </c>
      <c r="F6" s="1654"/>
      <c r="G6" s="126" t="s">
        <v>87</v>
      </c>
      <c r="H6" s="128">
        <f>H5/H2</f>
        <v>0.4285714286</v>
      </c>
      <c r="I6" s="134"/>
      <c r="J6" s="128">
        <f>J5/J2</f>
        <v>0.4464285714</v>
      </c>
      <c r="K6" s="134"/>
      <c r="L6" s="135">
        <f>L5/L2</f>
        <v>0.5125</v>
      </c>
      <c r="M6" s="134"/>
      <c r="N6" s="128">
        <f>N5/N2</f>
        <v>1.05475</v>
      </c>
      <c r="P6" s="1655"/>
      <c r="Q6" s="1655"/>
      <c r="R6" s="1655"/>
      <c r="S6" s="1655"/>
      <c r="T6" s="1655"/>
      <c r="U6" s="1655"/>
    </row>
    <row r="7" ht="26.25" customHeight="1">
      <c r="A7" s="144" t="s">
        <v>88</v>
      </c>
      <c r="B7" s="145">
        <v>45752.0</v>
      </c>
      <c r="C7" s="1659" t="s">
        <v>89</v>
      </c>
      <c r="D7" s="122"/>
      <c r="E7" s="1660">
        <f>E6-E2+1</f>
        <v>-359</v>
      </c>
      <c r="F7" s="1654"/>
      <c r="G7" s="50"/>
      <c r="H7" s="50"/>
      <c r="I7" s="50"/>
      <c r="J7" s="50"/>
      <c r="K7" s="50"/>
      <c r="L7" s="1626"/>
      <c r="M7" s="50"/>
      <c r="N7" s="134"/>
      <c r="P7" s="1655"/>
      <c r="Q7" s="1655"/>
      <c r="R7" s="1655"/>
      <c r="S7" s="1655"/>
      <c r="T7" s="1655"/>
      <c r="U7" s="1655"/>
    </row>
    <row r="8">
      <c r="A8" s="50"/>
      <c r="B8" s="1661"/>
      <c r="C8" s="146" t="s">
        <v>90</v>
      </c>
      <c r="D8" s="122"/>
      <c r="E8" s="1662">
        <f>E9+E10+E11</f>
        <v>6</v>
      </c>
      <c r="F8" s="1654"/>
      <c r="G8" s="148" t="s">
        <v>91</v>
      </c>
      <c r="H8" s="149">
        <f>H5-H3</f>
        <v>-207.36</v>
      </c>
      <c r="I8" s="150">
        <f>I5-I2</f>
        <v>-0.01</v>
      </c>
      <c r="J8" s="149">
        <f>J5-J3</f>
        <v>-828.44</v>
      </c>
      <c r="K8" s="150">
        <f>K5-K2</f>
        <v>-0.05897435897</v>
      </c>
      <c r="L8" s="149">
        <f>L5-L3</f>
        <v>-1178.2</v>
      </c>
      <c r="M8" s="150">
        <f>M5-M2</f>
        <v>-0.01028205736</v>
      </c>
      <c r="N8" s="149">
        <f>N5-N3</f>
        <v>-56741</v>
      </c>
      <c r="P8" s="1655"/>
      <c r="Q8" s="1655"/>
      <c r="R8" s="1655"/>
      <c r="S8" s="1655"/>
      <c r="T8" s="1655"/>
      <c r="U8" s="1655"/>
    </row>
    <row r="9">
      <c r="A9" s="50"/>
      <c r="B9" s="1661"/>
      <c r="C9" s="151" t="s">
        <v>92</v>
      </c>
      <c r="D9" s="122"/>
      <c r="E9" s="1663">
        <f>COUNTIFS(D25:D91, D13, B25:B91, "AA課金")+COUNTIFS(D25:D91, D13, B25:B91, "A受注") 
</f>
        <v>6</v>
      </c>
      <c r="F9" s="1654"/>
      <c r="G9" s="50"/>
      <c r="H9" s="50"/>
      <c r="I9" s="50"/>
      <c r="J9" s="50"/>
      <c r="K9" s="50"/>
      <c r="L9" s="1626"/>
      <c r="M9" s="50"/>
      <c r="N9" s="50"/>
      <c r="P9" s="1655"/>
      <c r="Q9" s="1655"/>
      <c r="R9" s="1655"/>
      <c r="S9" s="1655"/>
      <c r="T9" s="1655"/>
      <c r="U9" s="1655"/>
    </row>
    <row r="10">
      <c r="A10" s="50"/>
      <c r="B10" s="1661"/>
      <c r="C10" s="153" t="s">
        <v>93</v>
      </c>
      <c r="D10" s="122"/>
      <c r="E10" s="1664">
        <f>COUNTIFS(B25:B91, "B商談済み回答待ち", D25:D91, D13)
</f>
        <v>0</v>
      </c>
      <c r="F10" s="1654"/>
      <c r="G10" s="155"/>
      <c r="H10" s="126" t="s">
        <v>94</v>
      </c>
      <c r="I10" s="126" t="s">
        <v>95</v>
      </c>
      <c r="J10" s="126" t="s">
        <v>96</v>
      </c>
      <c r="K10" s="126" t="s">
        <v>97</v>
      </c>
      <c r="L10" s="1665"/>
      <c r="M10" s="156"/>
      <c r="N10" s="1666"/>
      <c r="P10" s="1655"/>
      <c r="Q10" s="1655"/>
      <c r="R10" s="1655"/>
      <c r="S10" s="1655"/>
      <c r="T10" s="1655"/>
      <c r="U10" s="1655"/>
    </row>
    <row r="11">
      <c r="A11" s="1654"/>
      <c r="B11" s="1654"/>
      <c r="C11" s="157" t="s">
        <v>98</v>
      </c>
      <c r="D11" s="122"/>
      <c r="E11" s="1667"/>
      <c r="F11" s="1654"/>
      <c r="G11" s="126" t="s">
        <v>76</v>
      </c>
      <c r="H11" s="159">
        <f>H2</f>
        <v>14</v>
      </c>
      <c r="I11" s="159">
        <f>J2</f>
        <v>56</v>
      </c>
      <c r="J11" s="159">
        <f>L2</f>
        <v>80</v>
      </c>
      <c r="K11" s="160">
        <f>N2</f>
        <v>4000</v>
      </c>
      <c r="L11" s="1665"/>
      <c r="M11" s="156"/>
      <c r="N11" s="1666"/>
      <c r="O11" s="1668"/>
      <c r="P11" s="1655"/>
      <c r="Q11" s="1655"/>
      <c r="R11" s="1655"/>
      <c r="S11" s="1655"/>
      <c r="T11" s="1655"/>
      <c r="U11" s="1655"/>
    </row>
    <row r="12" ht="38.25" customHeight="1">
      <c r="A12" s="1654"/>
      <c r="C12" s="161" t="s">
        <v>99</v>
      </c>
      <c r="D12" s="122"/>
      <c r="E12" s="1669">
        <f>COUNTIFS(B25:B91, "E商談", D25:D91, D13)
</f>
        <v>0</v>
      </c>
      <c r="F12" s="1654"/>
      <c r="G12" s="125" t="s">
        <v>100</v>
      </c>
      <c r="H12" s="163">
        <f>H11-E8</f>
        <v>8</v>
      </c>
      <c r="I12" s="163">
        <f>H12/I2</f>
        <v>32</v>
      </c>
      <c r="J12" s="163">
        <f>I12/K2-E12</f>
        <v>45.71428571</v>
      </c>
      <c r="K12" s="164">
        <f>J12/M2</f>
        <v>2285.714286</v>
      </c>
      <c r="L12" s="1626"/>
      <c r="M12" s="1668"/>
      <c r="N12" s="1668"/>
      <c r="P12" s="1655"/>
      <c r="Q12" s="1655"/>
      <c r="R12" s="1655"/>
      <c r="S12" s="1655"/>
      <c r="T12" s="1655"/>
      <c r="U12" s="1655"/>
    </row>
    <row r="13" ht="38.25" customHeight="1">
      <c r="A13" s="1654"/>
      <c r="B13" s="50"/>
      <c r="C13" s="50"/>
      <c r="D13" s="1670">
        <v>45748.0</v>
      </c>
      <c r="E13" s="1671">
        <f>COUNTIFS(D25:D92, D13, B25:B92, "AA課金") + COUNTIFS(D25:D92, D13, B25:B92, "A受注")
</f>
        <v>6</v>
      </c>
      <c r="F13" s="1654"/>
      <c r="G13" s="126" t="s">
        <v>101</v>
      </c>
      <c r="H13" s="167">
        <f>H12/E3</f>
        <v>-0.02253521127</v>
      </c>
      <c r="I13" s="167">
        <f>I12/E7</f>
        <v>-0.08913649025</v>
      </c>
      <c r="J13" s="167">
        <f>J12/E5</f>
        <v>-0.1266323704</v>
      </c>
      <c r="K13" s="168">
        <f>K12/E5</f>
        <v>-6.33161852</v>
      </c>
      <c r="L13" s="1672"/>
      <c r="P13" s="1655"/>
      <c r="Q13" s="1655"/>
      <c r="R13" s="1655"/>
      <c r="S13" s="1655"/>
      <c r="T13" s="1655"/>
      <c r="U13" s="1655"/>
    </row>
    <row r="14" ht="38.25" customHeight="1">
      <c r="A14" s="1654"/>
      <c r="B14" s="169" t="s">
        <v>102</v>
      </c>
      <c r="C14" s="170"/>
      <c r="D14" s="1673">
        <f>'【4月】月間進捗管理シート'!B3</f>
        <v>2800000</v>
      </c>
      <c r="E14" s="170"/>
      <c r="F14" s="1654"/>
      <c r="G14" s="1674"/>
      <c r="L14" s="1675"/>
      <c r="P14" s="1655"/>
      <c r="Q14" s="1655"/>
      <c r="R14" s="1655"/>
      <c r="S14" s="1655"/>
      <c r="T14" s="1655"/>
      <c r="U14" s="1655"/>
    </row>
    <row r="15" ht="38.25" customHeight="1">
      <c r="A15" s="50"/>
      <c r="B15" s="172"/>
      <c r="C15" s="7"/>
      <c r="D15" s="172"/>
      <c r="E15" s="7"/>
      <c r="F15" s="50"/>
      <c r="G15" s="1676" t="s">
        <v>103</v>
      </c>
      <c r="K15" s="217"/>
      <c r="L15" s="1677" t="s">
        <v>104</v>
      </c>
      <c r="P15" s="1655"/>
      <c r="Q15" s="1655"/>
      <c r="R15" s="1655"/>
      <c r="S15" s="1655"/>
      <c r="T15" s="1655"/>
      <c r="U15" s="1655"/>
    </row>
    <row r="16" ht="38.25" customHeight="1">
      <c r="A16" s="50"/>
      <c r="B16" s="169" t="s">
        <v>105</v>
      </c>
      <c r="C16" s="170"/>
      <c r="D16" s="171">
        <f>IFERROR(__xludf.DUMMYFUNCTION("SUM(FILTER(J25:J91, (B25:B91=""AA課金"")+(B25:B91=""A受注""), D25:D91=D13))"),1355000.0)</f>
        <v>1355000</v>
      </c>
      <c r="E16" s="170"/>
      <c r="F16" s="50"/>
      <c r="G16" s="1676" t="s">
        <v>60</v>
      </c>
      <c r="I16" s="1678">
        <f>IFERROR(__xludf.DUMMYFUNCTION("AVERAGE(FILTER(O26:O91, (M26:M91&lt;&gt;"""") * (N26:N91&lt;&gt;"""")))
"),3.135135135135135)</f>
        <v>3.135135135</v>
      </c>
      <c r="K16" s="217"/>
      <c r="L16" s="1679" t="s">
        <v>60</v>
      </c>
      <c r="N16" s="1680">
        <f>IFERROR(__xludf.DUMMYFUNCTION("AVERAGE(
  FILTER(
    O26:O91,
    (M26:M91&lt;&gt;"""") *
    (N26:N91&lt;&gt;"""") *
    (
      (ROW(M26:M91) &lt;= 29) *
      (M26:M91 &gt;= DATE(2025, 4, 14)) *
      (M26:M91 &lt;= DATE(2025, 4, 19))
      +
      (ROW(M26:M91) &gt; 29)
    )
  )
)
"),2.9411764705882355)</f>
        <v>2.941176471</v>
      </c>
      <c r="P16" s="1655"/>
      <c r="Q16" s="1655"/>
      <c r="R16" s="1655"/>
      <c r="S16" s="1655"/>
      <c r="T16" s="1655"/>
      <c r="U16" s="1655"/>
    </row>
    <row r="17">
      <c r="A17" s="50"/>
      <c r="B17" s="172"/>
      <c r="C17" s="7"/>
      <c r="D17" s="172"/>
      <c r="E17" s="7"/>
      <c r="F17" s="50"/>
      <c r="G17" s="1676" t="s">
        <v>61</v>
      </c>
      <c r="I17" s="1681">
        <f>IFERROR(__xludf.DUMMYFUNCTION("AVERAGE(FILTER(Q26:Q91, (M26:M91&lt;&gt;"""") * (P26:P91&lt;&gt;"""")))
"),8.909090909090908)</f>
        <v>8.909090909</v>
      </c>
      <c r="K17" s="217"/>
      <c r="L17" s="1679" t="s">
        <v>61</v>
      </c>
      <c r="N17" s="1682">
        <f>IFERROR(__xludf.DUMMYFUNCTION("AVERAGE(
  FILTER(
    Q26:Q91,
    (M26:M91&lt;&gt;"""") *
    (P26:P91&lt;&gt;"""") *
    (
      (ROW(M26:M91) &lt;= 29) *
      (M26:M91 &gt;= DATE(2025, 4, 14)) *
      (M26:M91 &lt;= DATE(2025, 4, 19))
      +
      (ROW(M26:M91) &gt; 29)
    )
  )
)
"),10.0)</f>
        <v>10</v>
      </c>
      <c r="P17" s="1655"/>
      <c r="Q17" s="1655"/>
      <c r="R17" s="1655"/>
      <c r="S17" s="1655"/>
      <c r="T17" s="1655"/>
      <c r="U17" s="1655"/>
    </row>
    <row r="18">
      <c r="A18" s="50"/>
      <c r="B18" s="169" t="s">
        <v>106</v>
      </c>
      <c r="C18" s="170"/>
      <c r="D18" s="171">
        <f>IFERROR(__xludf.DUMMYFUNCTION("SUM(FILTER(J25:J91, (B25:B91=""AA課金"")+(B25:B91=""A受注"") + (B25:B91=""B商談済み回答待ち""), D25:D91=D13))"),1355000.0)</f>
        <v>1355000</v>
      </c>
      <c r="E18" s="170"/>
      <c r="F18" s="50"/>
      <c r="K18" s="1668"/>
      <c r="P18" s="1655"/>
      <c r="Q18" s="1655"/>
      <c r="R18" s="1655"/>
      <c r="S18" s="1655"/>
      <c r="T18" s="1655"/>
      <c r="U18" s="1655"/>
    </row>
    <row r="19">
      <c r="A19" s="50"/>
      <c r="B19" s="172"/>
      <c r="C19" s="7"/>
      <c r="D19" s="172"/>
      <c r="E19" s="7"/>
      <c r="F19" s="50"/>
      <c r="G19" s="1683" t="s">
        <v>62</v>
      </c>
      <c r="I19" s="1678">
        <f>IFERROR(__xludf.DUMMYFUNCTION("AVERAGE(FILTER(T26:T91, (M26:M91&lt;&gt;"""") * (S26:S91&lt;&gt;"""")))
"),15.833333333333334)</f>
        <v>15.83333333</v>
      </c>
      <c r="K19" s="1668"/>
      <c r="L19" s="1679" t="s">
        <v>62</v>
      </c>
      <c r="N19" s="1680">
        <f>IFERROR(__xludf.DUMMYFUNCTION("AVERAGE(
  FILTER(
    T26:T91,
    (M26:M91&lt;&gt;"""") *
    (S26:S91&lt;&gt;"""") *
    (
      (ROW(M26:M91) &lt;= 29) *
      (M26:M91 &gt;= DATE(2025, 4, 14)) *
      (M26:M91 &lt;= DATE(2025, 4, 19))
      +
      (ROW(M26:M91) &gt; 29)
    )
  )
)
"),15.75)</f>
        <v>15.75</v>
      </c>
      <c r="P19" s="1655"/>
      <c r="Q19" s="1655"/>
      <c r="R19" s="1655"/>
      <c r="S19" s="1655"/>
      <c r="T19" s="1655"/>
      <c r="U19" s="1655"/>
    </row>
    <row r="20">
      <c r="A20" s="50"/>
      <c r="B20" s="169" t="s">
        <v>107</v>
      </c>
      <c r="C20" s="170"/>
      <c r="D20" s="171">
        <f>D16/E13</f>
        <v>225833.3333</v>
      </c>
      <c r="E20" s="170"/>
      <c r="F20" s="50"/>
      <c r="K20" s="1668"/>
      <c r="P20" s="1655"/>
      <c r="Q20" s="1655"/>
      <c r="R20" s="1655"/>
      <c r="S20" s="1655"/>
      <c r="T20" s="1655"/>
      <c r="U20" s="1655"/>
    </row>
    <row r="21" ht="21.0" customHeight="1">
      <c r="A21" s="50"/>
      <c r="B21" s="172"/>
      <c r="C21" s="7"/>
      <c r="D21" s="172"/>
      <c r="E21" s="7"/>
      <c r="F21" s="50"/>
      <c r="G21" s="1676" t="s">
        <v>108</v>
      </c>
      <c r="I21" s="1681">
        <f>IFERROR(__xludf.DUMMYFUNCTION("AVERAGE(FILTER(R26:R91, (N26:N91&lt;&gt;"""") * (P26:P91&lt;&gt;"""")))
"),6.75)</f>
        <v>6.75</v>
      </c>
      <c r="K21" s="1668"/>
      <c r="L21" s="1684" t="s">
        <v>108</v>
      </c>
      <c r="N21" s="217"/>
      <c r="P21" s="1655"/>
      <c r="Q21" s="1655"/>
      <c r="R21" s="1655"/>
      <c r="S21" s="1655"/>
      <c r="T21" s="1655"/>
      <c r="U21" s="1655"/>
    </row>
    <row r="22">
      <c r="K22" s="1668"/>
      <c r="P22" s="1655"/>
      <c r="Q22" s="1655"/>
      <c r="R22" s="1655"/>
      <c r="S22" s="1655"/>
      <c r="T22" s="1655"/>
      <c r="U22" s="1655"/>
    </row>
    <row r="23">
      <c r="P23" s="1655"/>
      <c r="Q23" s="1655"/>
      <c r="R23" s="1655"/>
      <c r="S23" s="1655"/>
      <c r="T23" s="1655"/>
      <c r="U23" s="1655"/>
    </row>
    <row r="25">
      <c r="A25" s="1685" t="s">
        <v>196</v>
      </c>
      <c r="B25" s="1686" t="s">
        <v>3409</v>
      </c>
      <c r="C25" s="1685" t="s">
        <v>200</v>
      </c>
      <c r="D25" s="1685" t="s">
        <v>201</v>
      </c>
      <c r="E25" s="1687" t="s">
        <v>203</v>
      </c>
      <c r="F25" s="1688" t="s">
        <v>3410</v>
      </c>
      <c r="G25" s="1688" t="s">
        <v>205</v>
      </c>
      <c r="H25" s="1688" t="s">
        <v>206</v>
      </c>
      <c r="I25" s="1688" t="s">
        <v>207</v>
      </c>
      <c r="J25" s="1688" t="s">
        <v>208</v>
      </c>
      <c r="K25" s="1688" t="s">
        <v>3411</v>
      </c>
      <c r="L25" s="1689" t="s">
        <v>210</v>
      </c>
      <c r="M25" s="1690" t="s">
        <v>212</v>
      </c>
      <c r="N25" s="1690" t="s">
        <v>1315</v>
      </c>
      <c r="O25" s="1691" t="s">
        <v>1316</v>
      </c>
      <c r="P25" s="1692" t="s">
        <v>219</v>
      </c>
      <c r="Q25" s="1693" t="s">
        <v>1318</v>
      </c>
      <c r="R25" s="1693" t="s">
        <v>3388</v>
      </c>
      <c r="S25" s="1694" t="s">
        <v>3389</v>
      </c>
      <c r="T25" s="1695" t="s">
        <v>3390</v>
      </c>
      <c r="U25" s="1696" t="s">
        <v>3412</v>
      </c>
    </row>
    <row r="26" ht="19.5" customHeight="1">
      <c r="A26" s="1697" t="b">
        <v>1</v>
      </c>
      <c r="B26" s="1698" t="s">
        <v>188</v>
      </c>
      <c r="C26" s="1698" t="s">
        <v>3413</v>
      </c>
      <c r="D26" s="1699">
        <v>45658.0</v>
      </c>
      <c r="E26" s="1698" t="s">
        <v>3414</v>
      </c>
      <c r="F26" s="1698" t="s">
        <v>3415</v>
      </c>
      <c r="G26" s="1698" t="s">
        <v>190</v>
      </c>
      <c r="H26" s="1700"/>
      <c r="I26" s="1701">
        <v>50000.0</v>
      </c>
      <c r="J26" s="1702">
        <v>275000.0</v>
      </c>
      <c r="K26" s="1703">
        <v>45679.0</v>
      </c>
      <c r="L26" s="1704" t="s">
        <v>3416</v>
      </c>
      <c r="M26" s="1705">
        <v>45674.0</v>
      </c>
      <c r="N26" s="1705">
        <v>45675.0</v>
      </c>
      <c r="O26" s="1706">
        <f t="shared" ref="O26:O91" si="1">N26-M26</f>
        <v>1</v>
      </c>
      <c r="P26" s="1705">
        <v>45675.0</v>
      </c>
      <c r="Q26" s="1707">
        <f t="shared" ref="Q26:Q91" si="2">P26-M26</f>
        <v>1</v>
      </c>
      <c r="R26" s="1707"/>
      <c r="S26" s="1705"/>
      <c r="T26" s="1708">
        <f t="shared" ref="T26:T91" si="3">S26-M26</f>
        <v>-45674</v>
      </c>
      <c r="U26" s="1709"/>
    </row>
    <row r="27">
      <c r="A27" s="1697" t="b">
        <v>1</v>
      </c>
      <c r="B27" s="1698" t="s">
        <v>188</v>
      </c>
      <c r="C27" s="1698" t="s">
        <v>110</v>
      </c>
      <c r="D27" s="1699">
        <v>45748.0</v>
      </c>
      <c r="E27" s="1698" t="s">
        <v>3417</v>
      </c>
      <c r="F27" s="1698" t="s">
        <v>3418</v>
      </c>
      <c r="G27" s="1698" t="s">
        <v>190</v>
      </c>
      <c r="H27" s="1701">
        <v>100000.0</v>
      </c>
      <c r="I27" s="1701">
        <v>45000.0</v>
      </c>
      <c r="J27" s="1702">
        <v>235000.0</v>
      </c>
      <c r="K27" s="1710"/>
      <c r="L27" s="1711"/>
      <c r="M27" s="1705">
        <v>45750.0</v>
      </c>
      <c r="N27" s="1705">
        <v>45761.0</v>
      </c>
      <c r="O27" s="1706">
        <f t="shared" si="1"/>
        <v>11</v>
      </c>
      <c r="P27" s="1705">
        <v>45761.0</v>
      </c>
      <c r="Q27" s="1707">
        <f t="shared" si="2"/>
        <v>11</v>
      </c>
      <c r="R27" s="1707">
        <f t="shared" ref="R27:R28" si="4">P27-N27</f>
        <v>0</v>
      </c>
      <c r="S27" s="1705">
        <v>45768.0</v>
      </c>
      <c r="T27" s="1712">
        <f t="shared" si="3"/>
        <v>18</v>
      </c>
      <c r="U27" s="1709"/>
    </row>
    <row r="28">
      <c r="A28" s="1697" t="b">
        <v>1</v>
      </c>
      <c r="B28" s="1698" t="s">
        <v>188</v>
      </c>
      <c r="C28" s="1698" t="s">
        <v>110</v>
      </c>
      <c r="D28" s="1699">
        <v>45748.0</v>
      </c>
      <c r="E28" s="1713" t="s">
        <v>3419</v>
      </c>
      <c r="F28" s="1698" t="s">
        <v>3420</v>
      </c>
      <c r="G28" s="1698" t="s">
        <v>190</v>
      </c>
      <c r="H28" s="1701">
        <v>100000.0</v>
      </c>
      <c r="I28" s="1701">
        <v>45000.0</v>
      </c>
      <c r="J28" s="1702">
        <v>235000.0</v>
      </c>
      <c r="K28" s="1703">
        <v>45771.0</v>
      </c>
      <c r="L28" s="1704" t="s">
        <v>3421</v>
      </c>
      <c r="M28" s="1705">
        <v>45757.0</v>
      </c>
      <c r="N28" s="1705">
        <v>45761.0</v>
      </c>
      <c r="O28" s="1706">
        <f t="shared" si="1"/>
        <v>4</v>
      </c>
      <c r="P28" s="1705">
        <v>45763.0</v>
      </c>
      <c r="Q28" s="1707">
        <f t="shared" si="2"/>
        <v>6</v>
      </c>
      <c r="R28" s="1707">
        <f t="shared" si="4"/>
        <v>2</v>
      </c>
      <c r="S28" s="1705">
        <v>45771.0</v>
      </c>
      <c r="T28" s="1714">
        <f t="shared" si="3"/>
        <v>14</v>
      </c>
      <c r="U28" s="1709"/>
    </row>
    <row r="29" ht="19.5" customHeight="1">
      <c r="A29" s="1697" t="b">
        <v>1</v>
      </c>
      <c r="B29" s="1698" t="s">
        <v>188</v>
      </c>
      <c r="C29" s="1698" t="s">
        <v>110</v>
      </c>
      <c r="D29" s="1699">
        <v>45748.0</v>
      </c>
      <c r="E29" s="1698" t="s">
        <v>3422</v>
      </c>
      <c r="F29" s="1698" t="s">
        <v>3423</v>
      </c>
      <c r="G29" s="1698" t="s">
        <v>190</v>
      </c>
      <c r="H29" s="1701">
        <v>100000.0</v>
      </c>
      <c r="I29" s="1701">
        <v>45000.0</v>
      </c>
      <c r="J29" s="1702">
        <v>235000.0</v>
      </c>
      <c r="K29" s="1710"/>
      <c r="L29" s="1711"/>
      <c r="M29" s="1705">
        <v>45761.0</v>
      </c>
      <c r="N29" s="1705">
        <v>45763.0</v>
      </c>
      <c r="O29" s="1706">
        <f t="shared" si="1"/>
        <v>2</v>
      </c>
      <c r="P29" s="1705">
        <v>45763.0</v>
      </c>
      <c r="Q29" s="1707">
        <f t="shared" si="2"/>
        <v>2</v>
      </c>
      <c r="R29" s="1707"/>
      <c r="S29" s="1705">
        <v>45765.0</v>
      </c>
      <c r="T29" s="1707">
        <f t="shared" si="3"/>
        <v>4</v>
      </c>
      <c r="U29" s="1715"/>
    </row>
    <row r="30">
      <c r="A30" s="1697" t="b">
        <v>1</v>
      </c>
      <c r="B30" s="1698" t="s">
        <v>188</v>
      </c>
      <c r="C30" s="1698" t="s">
        <v>110</v>
      </c>
      <c r="D30" s="1699">
        <v>45748.0</v>
      </c>
      <c r="E30" s="1716" t="s">
        <v>3424</v>
      </c>
      <c r="F30" s="1698" t="s">
        <v>3425</v>
      </c>
      <c r="G30" s="1698" t="s">
        <v>190</v>
      </c>
      <c r="H30" s="1701">
        <v>50000.0</v>
      </c>
      <c r="I30" s="1701">
        <v>40000.0</v>
      </c>
      <c r="J30" s="1702">
        <v>180000.0</v>
      </c>
      <c r="K30" s="1703">
        <v>45778.0</v>
      </c>
      <c r="L30" s="1704" t="s">
        <v>3421</v>
      </c>
      <c r="M30" s="1705">
        <v>45749.0</v>
      </c>
      <c r="N30" s="1705">
        <v>45751.0</v>
      </c>
      <c r="O30" s="1706">
        <f t="shared" si="1"/>
        <v>2</v>
      </c>
      <c r="P30" s="1705">
        <v>45765.0</v>
      </c>
      <c r="Q30" s="1707">
        <f t="shared" si="2"/>
        <v>16</v>
      </c>
      <c r="R30" s="1707">
        <f t="shared" ref="R30:R32" si="5">P30-N30</f>
        <v>14</v>
      </c>
      <c r="S30" s="1717">
        <v>45778.0</v>
      </c>
      <c r="T30" s="1707">
        <f t="shared" si="3"/>
        <v>29</v>
      </c>
      <c r="U30" s="1709"/>
    </row>
    <row r="31" ht="18.0" customHeight="1">
      <c r="A31" s="1697" t="b">
        <v>1</v>
      </c>
      <c r="B31" s="1698" t="s">
        <v>188</v>
      </c>
      <c r="C31" s="1698" t="s">
        <v>110</v>
      </c>
      <c r="D31" s="1699">
        <v>45748.0</v>
      </c>
      <c r="E31" s="1718" t="s">
        <v>3426</v>
      </c>
      <c r="F31" s="1698" t="s">
        <v>335</v>
      </c>
      <c r="G31" s="1698" t="s">
        <v>190</v>
      </c>
      <c r="H31" s="1701">
        <v>100000.0</v>
      </c>
      <c r="I31" s="1701">
        <v>45000.0</v>
      </c>
      <c r="J31" s="1702">
        <v>235000.0</v>
      </c>
      <c r="K31" s="1703">
        <v>45770.0</v>
      </c>
      <c r="L31" s="1704" t="s">
        <v>257</v>
      </c>
      <c r="M31" s="1705">
        <v>45761.0</v>
      </c>
      <c r="N31" s="1705">
        <v>45764.0</v>
      </c>
      <c r="O31" s="1706">
        <f t="shared" si="1"/>
        <v>3</v>
      </c>
      <c r="P31" s="1705">
        <v>45770.0</v>
      </c>
      <c r="Q31" s="1707">
        <f t="shared" si="2"/>
        <v>9</v>
      </c>
      <c r="R31" s="1707">
        <f t="shared" si="5"/>
        <v>6</v>
      </c>
      <c r="S31" s="1705">
        <v>45777.0</v>
      </c>
      <c r="T31" s="1707">
        <f t="shared" si="3"/>
        <v>16</v>
      </c>
      <c r="U31" s="1715"/>
    </row>
    <row r="32" ht="18.0" customHeight="1">
      <c r="A32" s="1697" t="b">
        <v>1</v>
      </c>
      <c r="B32" s="1698" t="s">
        <v>188</v>
      </c>
      <c r="C32" s="1698" t="s">
        <v>110</v>
      </c>
      <c r="D32" s="1699">
        <v>45748.0</v>
      </c>
      <c r="E32" s="1719" t="s">
        <v>3427</v>
      </c>
      <c r="F32" s="1698" t="s">
        <v>3428</v>
      </c>
      <c r="G32" s="1698" t="s">
        <v>190</v>
      </c>
      <c r="H32" s="1701">
        <v>100000.0</v>
      </c>
      <c r="I32" s="1701">
        <v>45000.0</v>
      </c>
      <c r="J32" s="1702">
        <v>235000.0</v>
      </c>
      <c r="K32" s="1703">
        <v>45770.0</v>
      </c>
      <c r="L32" s="1704" t="s">
        <v>516</v>
      </c>
      <c r="M32" s="1705">
        <v>45758.0</v>
      </c>
      <c r="N32" s="1705">
        <v>45762.0</v>
      </c>
      <c r="O32" s="1706">
        <f t="shared" si="1"/>
        <v>4</v>
      </c>
      <c r="P32" s="1705">
        <v>45770.0</v>
      </c>
      <c r="Q32" s="1707">
        <f t="shared" si="2"/>
        <v>12</v>
      </c>
      <c r="R32" s="1707">
        <f t="shared" si="5"/>
        <v>8</v>
      </c>
      <c r="S32" s="1705">
        <v>45772.0</v>
      </c>
      <c r="T32" s="1714">
        <f t="shared" si="3"/>
        <v>14</v>
      </c>
      <c r="U32" s="1715"/>
    </row>
    <row r="33" ht="18.0" customHeight="1">
      <c r="A33" s="1697" t="b">
        <v>0</v>
      </c>
      <c r="B33" s="1698" t="s">
        <v>333</v>
      </c>
      <c r="C33" s="1698" t="s">
        <v>110</v>
      </c>
      <c r="D33" s="1699">
        <v>45778.0</v>
      </c>
      <c r="E33" s="1718" t="s">
        <v>577</v>
      </c>
      <c r="F33" s="1698" t="s">
        <v>462</v>
      </c>
      <c r="G33" s="1698" t="s">
        <v>190</v>
      </c>
      <c r="H33" s="1701">
        <v>50000.0</v>
      </c>
      <c r="I33" s="1701">
        <v>40000.0</v>
      </c>
      <c r="J33" s="1702">
        <v>180000.0</v>
      </c>
      <c r="K33" s="1703">
        <v>45796.0</v>
      </c>
      <c r="L33" s="1704" t="s">
        <v>578</v>
      </c>
      <c r="M33" s="1705">
        <v>45751.0</v>
      </c>
      <c r="N33" s="1705">
        <v>45761.0</v>
      </c>
      <c r="O33" s="1706">
        <f t="shared" si="1"/>
        <v>10</v>
      </c>
      <c r="P33" s="1720"/>
      <c r="Q33" s="1707">
        <f t="shared" si="2"/>
        <v>-45751</v>
      </c>
      <c r="R33" s="1707"/>
      <c r="S33" s="1720"/>
      <c r="T33" s="1707">
        <f t="shared" si="3"/>
        <v>-45751</v>
      </c>
      <c r="U33" s="1715"/>
    </row>
    <row r="34" ht="18.0" customHeight="1">
      <c r="A34" s="1721" t="b">
        <v>0</v>
      </c>
      <c r="B34" s="1698" t="s">
        <v>343</v>
      </c>
      <c r="C34" s="1698" t="s">
        <v>110</v>
      </c>
      <c r="D34" s="1699">
        <v>45870.0</v>
      </c>
      <c r="E34" s="1718" t="s">
        <v>611</v>
      </c>
      <c r="F34" s="1698" t="s">
        <v>612</v>
      </c>
      <c r="G34" s="1698" t="s">
        <v>190</v>
      </c>
      <c r="H34" s="1701">
        <v>50000.0</v>
      </c>
      <c r="I34" s="1701">
        <v>50000.0</v>
      </c>
      <c r="J34" s="1702">
        <v>220000.0</v>
      </c>
      <c r="K34" s="1703"/>
      <c r="L34" s="1704" t="s">
        <v>3429</v>
      </c>
      <c r="M34" s="1705">
        <v>45755.0</v>
      </c>
      <c r="N34" s="1705">
        <v>45758.0</v>
      </c>
      <c r="O34" s="1706">
        <f t="shared" si="1"/>
        <v>3</v>
      </c>
      <c r="P34" s="1705">
        <v>45768.0</v>
      </c>
      <c r="Q34" s="1707">
        <f t="shared" si="2"/>
        <v>13</v>
      </c>
      <c r="R34" s="1707">
        <f t="shared" ref="R34:R37" si="6">P34-N34</f>
        <v>10</v>
      </c>
      <c r="S34" s="1720"/>
      <c r="T34" s="1707">
        <f t="shared" si="3"/>
        <v>-45755</v>
      </c>
      <c r="U34" s="1709"/>
    </row>
    <row r="35" ht="18.0" customHeight="1">
      <c r="A35" s="1721" t="b">
        <v>0</v>
      </c>
      <c r="B35" s="1698" t="s">
        <v>343</v>
      </c>
      <c r="C35" s="1698" t="s">
        <v>110</v>
      </c>
      <c r="D35" s="1699">
        <v>45748.0</v>
      </c>
      <c r="E35" s="1718" t="s">
        <v>652</v>
      </c>
      <c r="F35" s="1698" t="s">
        <v>653</v>
      </c>
      <c r="G35" s="1722" t="s">
        <v>190</v>
      </c>
      <c r="H35" s="1701">
        <v>50000.0</v>
      </c>
      <c r="I35" s="1701">
        <v>40000.0</v>
      </c>
      <c r="J35" s="1702">
        <v>114000.0</v>
      </c>
      <c r="K35" s="1703"/>
      <c r="L35" s="1704" t="s">
        <v>654</v>
      </c>
      <c r="M35" s="1705">
        <v>45756.0</v>
      </c>
      <c r="N35" s="1705">
        <v>45762.0</v>
      </c>
      <c r="O35" s="1706">
        <f t="shared" si="1"/>
        <v>6</v>
      </c>
      <c r="P35" s="1705"/>
      <c r="Q35" s="1707">
        <f t="shared" si="2"/>
        <v>-45756</v>
      </c>
      <c r="R35" s="1707">
        <f t="shared" si="6"/>
        <v>-45762</v>
      </c>
      <c r="S35" s="1720"/>
      <c r="T35" s="1707">
        <f t="shared" si="3"/>
        <v>-45756</v>
      </c>
      <c r="U35" s="1709"/>
    </row>
    <row r="36" ht="18.0" customHeight="1">
      <c r="A36" s="1721" t="b">
        <v>0</v>
      </c>
      <c r="B36" s="1698" t="s">
        <v>343</v>
      </c>
      <c r="C36" s="1698" t="s">
        <v>110</v>
      </c>
      <c r="D36" s="1699">
        <v>45748.0</v>
      </c>
      <c r="E36" s="1698" t="s">
        <v>3430</v>
      </c>
      <c r="F36" s="1698" t="s">
        <v>3431</v>
      </c>
      <c r="G36" s="1698" t="s">
        <v>192</v>
      </c>
      <c r="H36" s="1701">
        <v>50000.0</v>
      </c>
      <c r="I36" s="1701">
        <v>40000.0</v>
      </c>
      <c r="J36" s="1702">
        <v>180000.0</v>
      </c>
      <c r="K36" s="1703">
        <v>45767.0</v>
      </c>
      <c r="L36" s="1704" t="s">
        <v>3432</v>
      </c>
      <c r="M36" s="1705">
        <v>45765.0</v>
      </c>
      <c r="N36" s="1705">
        <v>45766.0</v>
      </c>
      <c r="O36" s="1706">
        <f t="shared" si="1"/>
        <v>1</v>
      </c>
      <c r="P36" s="1720"/>
      <c r="Q36" s="1707">
        <f t="shared" si="2"/>
        <v>-45765</v>
      </c>
      <c r="R36" s="1707">
        <f t="shared" si="6"/>
        <v>-45766</v>
      </c>
      <c r="S36" s="1720"/>
      <c r="T36" s="1707">
        <f t="shared" si="3"/>
        <v>-45765</v>
      </c>
      <c r="U36" s="1715"/>
    </row>
    <row r="37" ht="18.0" customHeight="1">
      <c r="A37" s="1721" t="b">
        <v>0</v>
      </c>
      <c r="B37" s="1698" t="s">
        <v>343</v>
      </c>
      <c r="C37" s="1698" t="s">
        <v>110</v>
      </c>
      <c r="D37" s="1699">
        <v>45778.0</v>
      </c>
      <c r="E37" s="1723" t="s">
        <v>744</v>
      </c>
      <c r="F37" s="1698" t="s">
        <v>338</v>
      </c>
      <c r="G37" s="1698" t="s">
        <v>190</v>
      </c>
      <c r="H37" s="1701">
        <v>50000.0</v>
      </c>
      <c r="I37" s="1701">
        <v>40000.0</v>
      </c>
      <c r="J37" s="1702">
        <v>180000.0</v>
      </c>
      <c r="K37" s="1703">
        <v>45785.0</v>
      </c>
      <c r="L37" s="1704" t="s">
        <v>257</v>
      </c>
      <c r="M37" s="1705">
        <v>45758.0</v>
      </c>
      <c r="N37" s="1705">
        <v>45766.0</v>
      </c>
      <c r="O37" s="1706">
        <f t="shared" si="1"/>
        <v>8</v>
      </c>
      <c r="P37" s="1720"/>
      <c r="Q37" s="1707">
        <f t="shared" si="2"/>
        <v>-45758</v>
      </c>
      <c r="R37" s="1707">
        <f t="shared" si="6"/>
        <v>-45766</v>
      </c>
      <c r="S37" s="1720"/>
      <c r="T37" s="1707">
        <f t="shared" si="3"/>
        <v>-45758</v>
      </c>
      <c r="U37" s="1709"/>
    </row>
    <row r="38" ht="18.0" customHeight="1">
      <c r="A38" s="1721" t="b">
        <v>0</v>
      </c>
      <c r="B38" s="1698" t="s">
        <v>343</v>
      </c>
      <c r="C38" s="1698" t="s">
        <v>110</v>
      </c>
      <c r="D38" s="1699">
        <v>45839.0</v>
      </c>
      <c r="E38" s="1698" t="s">
        <v>3433</v>
      </c>
      <c r="F38" s="1698" t="s">
        <v>244</v>
      </c>
      <c r="G38" s="1698" t="s">
        <v>190</v>
      </c>
      <c r="H38" s="1701">
        <v>50000.0</v>
      </c>
      <c r="I38" s="1701">
        <v>40000.0</v>
      </c>
      <c r="J38" s="1702">
        <v>180000.0</v>
      </c>
      <c r="K38" s="1703">
        <v>45839.0</v>
      </c>
      <c r="L38" s="1704" t="s">
        <v>3434</v>
      </c>
      <c r="M38" s="1705">
        <v>45761.0</v>
      </c>
      <c r="N38" s="1705">
        <v>45761.0</v>
      </c>
      <c r="O38" s="1706">
        <f t="shared" si="1"/>
        <v>0</v>
      </c>
      <c r="P38" s="1720"/>
      <c r="Q38" s="1707">
        <f t="shared" si="2"/>
        <v>-45761</v>
      </c>
      <c r="R38" s="1707"/>
      <c r="S38" s="1720"/>
      <c r="T38" s="221">
        <f t="shared" si="3"/>
        <v>-45761</v>
      </c>
      <c r="U38" s="1715"/>
    </row>
    <row r="39" ht="18.0" customHeight="1">
      <c r="A39" s="1721" t="b">
        <v>0</v>
      </c>
      <c r="B39" s="1698" t="s">
        <v>343</v>
      </c>
      <c r="C39" s="1698" t="s">
        <v>110</v>
      </c>
      <c r="D39" s="1699">
        <v>45870.0</v>
      </c>
      <c r="E39" s="1724" t="s">
        <v>514</v>
      </c>
      <c r="F39" s="1698" t="s">
        <v>515</v>
      </c>
      <c r="G39" s="1698" t="s">
        <v>190</v>
      </c>
      <c r="H39" s="1701">
        <v>50000.0</v>
      </c>
      <c r="I39" s="1701">
        <v>40000.0</v>
      </c>
      <c r="J39" s="1702">
        <v>180000.0</v>
      </c>
      <c r="K39" s="1710"/>
      <c r="L39" s="1711"/>
      <c r="M39" s="1705">
        <v>45772.0</v>
      </c>
      <c r="N39" s="1705">
        <v>45773.0</v>
      </c>
      <c r="O39" s="1706">
        <f t="shared" si="1"/>
        <v>1</v>
      </c>
      <c r="P39" s="1720"/>
      <c r="Q39" s="1707">
        <f t="shared" si="2"/>
        <v>-45772</v>
      </c>
      <c r="R39" s="1707">
        <f t="shared" ref="R39:R47" si="7">P39-N39</f>
        <v>-45773</v>
      </c>
      <c r="S39" s="1720"/>
      <c r="T39" s="1707">
        <f t="shared" si="3"/>
        <v>-45772</v>
      </c>
      <c r="U39" s="1709"/>
    </row>
    <row r="40" ht="18.0" customHeight="1">
      <c r="A40" s="1721" t="b">
        <v>0</v>
      </c>
      <c r="B40" s="1698" t="s">
        <v>1306</v>
      </c>
      <c r="C40" s="1698" t="s">
        <v>222</v>
      </c>
      <c r="D40" s="1699">
        <v>45778.0</v>
      </c>
      <c r="E40" s="1698" t="s">
        <v>1164</v>
      </c>
      <c r="F40" s="1698" t="s">
        <v>1165</v>
      </c>
      <c r="G40" s="1698" t="s">
        <v>192</v>
      </c>
      <c r="H40" s="1701">
        <v>50000.0</v>
      </c>
      <c r="I40" s="1701">
        <v>40000.0</v>
      </c>
      <c r="J40" s="1702">
        <v>180000.0</v>
      </c>
      <c r="K40" s="1710"/>
      <c r="L40" s="1711"/>
      <c r="M40" s="1725">
        <v>45775.0</v>
      </c>
      <c r="N40" s="1725">
        <v>45778.0</v>
      </c>
      <c r="O40" s="1706">
        <f t="shared" si="1"/>
        <v>3</v>
      </c>
      <c r="P40" s="1720"/>
      <c r="Q40" s="1707">
        <f t="shared" si="2"/>
        <v>-45775</v>
      </c>
      <c r="R40" s="1707">
        <f t="shared" si="7"/>
        <v>-45778</v>
      </c>
      <c r="S40" s="1726"/>
      <c r="T40" s="1707">
        <f t="shared" si="3"/>
        <v>-45775</v>
      </c>
      <c r="U40" s="1709"/>
    </row>
    <row r="41" ht="18.0" customHeight="1">
      <c r="A41" s="1721" t="b">
        <v>0</v>
      </c>
      <c r="B41" s="1698" t="s">
        <v>404</v>
      </c>
      <c r="C41" s="1698" t="s">
        <v>110</v>
      </c>
      <c r="D41" s="1699">
        <v>45748.0</v>
      </c>
      <c r="E41" s="1698" t="s">
        <v>826</v>
      </c>
      <c r="F41" s="1698" t="s">
        <v>827</v>
      </c>
      <c r="G41" s="1698" t="s">
        <v>190</v>
      </c>
      <c r="H41" s="1701">
        <v>50000.0</v>
      </c>
      <c r="I41" s="1701">
        <v>40000.0</v>
      </c>
      <c r="J41" s="1702">
        <v>180000.0</v>
      </c>
      <c r="K41" s="1710"/>
      <c r="L41" s="1727"/>
      <c r="M41" s="1705">
        <v>45763.0</v>
      </c>
      <c r="N41" s="1705"/>
      <c r="O41" s="1706">
        <f t="shared" si="1"/>
        <v>-45763</v>
      </c>
      <c r="P41" s="1720"/>
      <c r="Q41" s="1707">
        <f t="shared" si="2"/>
        <v>-45763</v>
      </c>
      <c r="R41" s="1707">
        <f t="shared" si="7"/>
        <v>0</v>
      </c>
      <c r="S41" s="1720"/>
      <c r="T41" s="1707">
        <f t="shared" si="3"/>
        <v>-45763</v>
      </c>
      <c r="U41" s="1715"/>
    </row>
    <row r="42" ht="18.0" customHeight="1">
      <c r="A42" s="1721" t="b">
        <v>0</v>
      </c>
      <c r="B42" s="1698" t="s">
        <v>404</v>
      </c>
      <c r="C42" s="1698" t="s">
        <v>110</v>
      </c>
      <c r="D42" s="1699">
        <v>45748.0</v>
      </c>
      <c r="E42" s="1698" t="s">
        <v>3435</v>
      </c>
      <c r="F42" s="1698" t="s">
        <v>3436</v>
      </c>
      <c r="G42" s="1728" t="s">
        <v>190</v>
      </c>
      <c r="H42" s="1701">
        <v>50000.0</v>
      </c>
      <c r="I42" s="1701">
        <v>40000.0</v>
      </c>
      <c r="J42" s="1702">
        <v>180000.0</v>
      </c>
      <c r="K42" s="1710"/>
      <c r="L42" s="1727"/>
      <c r="M42" s="1729"/>
      <c r="N42" s="1729"/>
      <c r="O42" s="1706">
        <f t="shared" si="1"/>
        <v>0</v>
      </c>
      <c r="P42" s="1720"/>
      <c r="Q42" s="1707">
        <f t="shared" si="2"/>
        <v>0</v>
      </c>
      <c r="R42" s="1707">
        <f t="shared" si="7"/>
        <v>0</v>
      </c>
      <c r="S42" s="1726"/>
      <c r="T42" s="1707">
        <f t="shared" si="3"/>
        <v>0</v>
      </c>
      <c r="U42" s="1709"/>
    </row>
    <row r="43">
      <c r="A43" s="1697" t="b">
        <v>1</v>
      </c>
      <c r="B43" s="1698" t="s">
        <v>408</v>
      </c>
      <c r="C43" s="1698" t="s">
        <v>110</v>
      </c>
      <c r="D43" s="1699">
        <v>45748.0</v>
      </c>
      <c r="E43" s="1718" t="s">
        <v>3437</v>
      </c>
      <c r="F43" s="1698" t="s">
        <v>335</v>
      </c>
      <c r="G43" s="1698" t="s">
        <v>190</v>
      </c>
      <c r="H43" s="1701">
        <v>50000.0</v>
      </c>
      <c r="I43" s="1701">
        <v>50000.0</v>
      </c>
      <c r="J43" s="1702">
        <v>220000.0</v>
      </c>
      <c r="K43" s="1703">
        <v>45770.0</v>
      </c>
      <c r="L43" s="1704" t="s">
        <v>257</v>
      </c>
      <c r="M43" s="1705">
        <v>45764.0</v>
      </c>
      <c r="N43" s="1705">
        <v>45765.0</v>
      </c>
      <c r="O43" s="1706">
        <f t="shared" si="1"/>
        <v>1</v>
      </c>
      <c r="P43" s="1705">
        <v>45768.0</v>
      </c>
      <c r="Q43" s="1707">
        <f t="shared" si="2"/>
        <v>4</v>
      </c>
      <c r="R43" s="1707">
        <f t="shared" si="7"/>
        <v>3</v>
      </c>
      <c r="S43" s="1726"/>
      <c r="T43" s="1707">
        <f t="shared" si="3"/>
        <v>-45764</v>
      </c>
      <c r="U43" s="1709"/>
    </row>
    <row r="44" ht="18.0" customHeight="1">
      <c r="A44" s="1697" t="b">
        <v>1</v>
      </c>
      <c r="B44" s="1698" t="s">
        <v>408</v>
      </c>
      <c r="C44" s="1698" t="s">
        <v>110</v>
      </c>
      <c r="D44" s="1699">
        <v>45748.0</v>
      </c>
      <c r="E44" s="1724" t="s">
        <v>1195</v>
      </c>
      <c r="F44" s="1698" t="s">
        <v>1196</v>
      </c>
      <c r="G44" s="1698" t="s">
        <v>190</v>
      </c>
      <c r="H44" s="1701">
        <v>50000.0</v>
      </c>
      <c r="I44" s="1701">
        <v>50000.0</v>
      </c>
      <c r="J44" s="1702">
        <v>220000.0</v>
      </c>
      <c r="K44" s="1703"/>
      <c r="L44" s="1704" t="s">
        <v>3438</v>
      </c>
      <c r="M44" s="1705">
        <v>45755.0</v>
      </c>
      <c r="N44" s="1730">
        <v>45757.0</v>
      </c>
      <c r="O44" s="1706">
        <f t="shared" si="1"/>
        <v>2</v>
      </c>
      <c r="P44" s="1720"/>
      <c r="Q44" s="1707">
        <f t="shared" si="2"/>
        <v>-45755</v>
      </c>
      <c r="R44" s="1707">
        <f t="shared" si="7"/>
        <v>-45757</v>
      </c>
      <c r="S44" s="1731"/>
      <c r="T44" s="1707">
        <f t="shared" si="3"/>
        <v>-45755</v>
      </c>
      <c r="U44" s="1709"/>
    </row>
    <row r="45" ht="18.0" customHeight="1">
      <c r="A45" s="1697" t="b">
        <v>1</v>
      </c>
      <c r="B45" s="1698" t="s">
        <v>408</v>
      </c>
      <c r="C45" s="1698" t="s">
        <v>110</v>
      </c>
      <c r="D45" s="1699">
        <v>45748.0</v>
      </c>
      <c r="E45" s="1698" t="s">
        <v>3439</v>
      </c>
      <c r="F45" s="1698" t="s">
        <v>3440</v>
      </c>
      <c r="G45" s="1698" t="s">
        <v>190</v>
      </c>
      <c r="H45" s="1701">
        <v>50000.0</v>
      </c>
      <c r="I45" s="1701">
        <v>40000.0</v>
      </c>
      <c r="J45" s="1702">
        <v>180000.0</v>
      </c>
      <c r="K45" s="1703">
        <v>45762.0</v>
      </c>
      <c r="L45" s="1704" t="s">
        <v>3441</v>
      </c>
      <c r="M45" s="1705">
        <v>45750.0</v>
      </c>
      <c r="N45" s="1705">
        <v>45751.0</v>
      </c>
      <c r="O45" s="1706">
        <f t="shared" si="1"/>
        <v>1</v>
      </c>
      <c r="P45" s="1705">
        <v>45762.0</v>
      </c>
      <c r="Q45" s="1707">
        <f t="shared" si="2"/>
        <v>12</v>
      </c>
      <c r="R45" s="1707">
        <f t="shared" si="7"/>
        <v>11</v>
      </c>
      <c r="S45" s="1726"/>
      <c r="T45" s="1707">
        <f t="shared" si="3"/>
        <v>-45750</v>
      </c>
      <c r="U45" s="1709"/>
    </row>
    <row r="46" ht="18.0" customHeight="1">
      <c r="A46" s="1697" t="b">
        <v>1</v>
      </c>
      <c r="B46" s="1698" t="s">
        <v>408</v>
      </c>
      <c r="C46" s="1698" t="s">
        <v>110</v>
      </c>
      <c r="D46" s="1699">
        <v>45748.0</v>
      </c>
      <c r="E46" s="1698" t="s">
        <v>3442</v>
      </c>
      <c r="F46" s="1698" t="s">
        <v>649</v>
      </c>
      <c r="G46" s="1698" t="s">
        <v>192</v>
      </c>
      <c r="H46" s="1701">
        <v>50000.0</v>
      </c>
      <c r="I46" s="1701">
        <v>40000.0</v>
      </c>
      <c r="J46" s="1702">
        <v>180000.0</v>
      </c>
      <c r="K46" s="1703">
        <v>45769.0</v>
      </c>
      <c r="L46" s="1704" t="s">
        <v>3443</v>
      </c>
      <c r="M46" s="1732">
        <v>45763.0</v>
      </c>
      <c r="N46" s="1705">
        <v>45764.0</v>
      </c>
      <c r="O46" s="1706">
        <f t="shared" si="1"/>
        <v>1</v>
      </c>
      <c r="P46" s="1720"/>
      <c r="Q46" s="1707">
        <f t="shared" si="2"/>
        <v>-45763</v>
      </c>
      <c r="R46" s="1707">
        <f t="shared" si="7"/>
        <v>-45764</v>
      </c>
      <c r="S46" s="1720"/>
      <c r="T46" s="1707">
        <f t="shared" si="3"/>
        <v>-45763</v>
      </c>
      <c r="U46" s="1715"/>
    </row>
    <row r="47" ht="18.0" customHeight="1">
      <c r="A47" s="1697" t="b">
        <v>0</v>
      </c>
      <c r="B47" s="1698" t="s">
        <v>408</v>
      </c>
      <c r="C47" s="1698" t="s">
        <v>110</v>
      </c>
      <c r="D47" s="1699">
        <v>45748.0</v>
      </c>
      <c r="E47" s="1698" t="s">
        <v>3444</v>
      </c>
      <c r="F47" s="1698" t="s">
        <v>3445</v>
      </c>
      <c r="G47" s="1698" t="s">
        <v>190</v>
      </c>
      <c r="H47" s="1701">
        <v>50000.0</v>
      </c>
      <c r="I47" s="1701">
        <v>40000.0</v>
      </c>
      <c r="J47" s="1702">
        <v>180000.0</v>
      </c>
      <c r="K47" s="1703">
        <v>45776.0</v>
      </c>
      <c r="L47" s="1704" t="s">
        <v>3446</v>
      </c>
      <c r="M47" s="1705">
        <v>45765.0</v>
      </c>
      <c r="N47" s="1725">
        <v>45770.0</v>
      </c>
      <c r="O47" s="1706">
        <f t="shared" si="1"/>
        <v>5</v>
      </c>
      <c r="P47" s="1720"/>
      <c r="Q47" s="1707">
        <f t="shared" si="2"/>
        <v>-45765</v>
      </c>
      <c r="R47" s="1707">
        <f t="shared" si="7"/>
        <v>-45770</v>
      </c>
      <c r="S47" s="1726"/>
      <c r="T47" s="1707">
        <f t="shared" si="3"/>
        <v>-45765</v>
      </c>
      <c r="U47" s="1709"/>
    </row>
    <row r="48" ht="18.0" customHeight="1">
      <c r="A48" s="1697" t="b">
        <v>1</v>
      </c>
      <c r="B48" s="1698" t="s">
        <v>408</v>
      </c>
      <c r="C48" s="1698" t="s">
        <v>110</v>
      </c>
      <c r="D48" s="1699">
        <v>45748.0</v>
      </c>
      <c r="E48" s="1698" t="s">
        <v>638</v>
      </c>
      <c r="F48" s="1698" t="s">
        <v>639</v>
      </c>
      <c r="G48" s="1698" t="s">
        <v>190</v>
      </c>
      <c r="H48" s="1701">
        <v>50000.0</v>
      </c>
      <c r="I48" s="1701">
        <v>50000.0</v>
      </c>
      <c r="J48" s="1702">
        <v>220000.0</v>
      </c>
      <c r="K48" s="1703">
        <v>45765.0</v>
      </c>
      <c r="L48" s="1704" t="s">
        <v>3447</v>
      </c>
      <c r="M48" s="1705">
        <v>45758.0</v>
      </c>
      <c r="N48" s="1705">
        <v>45759.0</v>
      </c>
      <c r="O48" s="1706">
        <f t="shared" si="1"/>
        <v>1</v>
      </c>
      <c r="P48" s="1720"/>
      <c r="Q48" s="1707">
        <f t="shared" si="2"/>
        <v>-45758</v>
      </c>
      <c r="R48" s="1707"/>
      <c r="S48" s="1720"/>
      <c r="T48" s="1707">
        <f t="shared" si="3"/>
        <v>-45758</v>
      </c>
      <c r="U48" s="1709"/>
    </row>
    <row r="49">
      <c r="A49" s="1697" t="b">
        <v>1</v>
      </c>
      <c r="B49" s="1698" t="s">
        <v>408</v>
      </c>
      <c r="C49" s="1698" t="s">
        <v>110</v>
      </c>
      <c r="D49" s="1699">
        <v>45748.0</v>
      </c>
      <c r="E49" s="1698" t="s">
        <v>3448</v>
      </c>
      <c r="F49" s="1698" t="s">
        <v>3449</v>
      </c>
      <c r="G49" s="1698" t="s">
        <v>190</v>
      </c>
      <c r="H49" s="1701">
        <v>50000.0</v>
      </c>
      <c r="I49" s="1701">
        <v>40000.0</v>
      </c>
      <c r="J49" s="1702">
        <v>180000.0</v>
      </c>
      <c r="K49" s="1710"/>
      <c r="L49" s="1733"/>
      <c r="M49" s="1734">
        <v>45754.0</v>
      </c>
      <c r="N49" s="1734">
        <v>45758.0</v>
      </c>
      <c r="O49" s="1706">
        <f t="shared" si="1"/>
        <v>4</v>
      </c>
      <c r="P49" s="1735"/>
      <c r="Q49" s="1707">
        <f t="shared" si="2"/>
        <v>-45754</v>
      </c>
      <c r="R49" s="1707"/>
      <c r="S49" s="1735"/>
      <c r="T49" s="221">
        <f t="shared" si="3"/>
        <v>-45754</v>
      </c>
      <c r="U49" s="1736"/>
    </row>
    <row r="50" ht="18.0" customHeight="1">
      <c r="A50" s="1697" t="b">
        <v>1</v>
      </c>
      <c r="B50" s="1698" t="s">
        <v>408</v>
      </c>
      <c r="C50" s="1698" t="s">
        <v>110</v>
      </c>
      <c r="D50" s="1699">
        <v>45748.0</v>
      </c>
      <c r="E50" s="1737" t="s">
        <v>3450</v>
      </c>
      <c r="F50" s="1698" t="s">
        <v>3451</v>
      </c>
      <c r="G50" s="1698" t="s">
        <v>190</v>
      </c>
      <c r="H50" s="1701">
        <v>50000.0</v>
      </c>
      <c r="I50" s="1701">
        <v>50000.0</v>
      </c>
      <c r="J50" s="1702">
        <v>220000.0</v>
      </c>
      <c r="K50" s="1703">
        <v>45762.0</v>
      </c>
      <c r="L50" s="1704" t="s">
        <v>3452</v>
      </c>
      <c r="M50" s="1705">
        <v>45750.0</v>
      </c>
      <c r="N50" s="1705">
        <v>45754.0</v>
      </c>
      <c r="O50" s="1706">
        <f t="shared" si="1"/>
        <v>4</v>
      </c>
      <c r="P50" s="1705">
        <v>45762.0</v>
      </c>
      <c r="Q50" s="1707">
        <f t="shared" si="2"/>
        <v>12</v>
      </c>
      <c r="R50" s="1707"/>
      <c r="S50" s="1720"/>
      <c r="T50" s="221">
        <f t="shared" si="3"/>
        <v>-45750</v>
      </c>
      <c r="U50" s="1709"/>
    </row>
    <row r="51">
      <c r="A51" s="1697" t="b">
        <v>1</v>
      </c>
      <c r="B51" s="1698" t="s">
        <v>408</v>
      </c>
      <c r="C51" s="1698" t="s">
        <v>110</v>
      </c>
      <c r="D51" s="1699">
        <v>45748.0</v>
      </c>
      <c r="E51" s="1738" t="s">
        <v>3453</v>
      </c>
      <c r="F51" s="1698" t="s">
        <v>3454</v>
      </c>
      <c r="G51" s="1698" t="s">
        <v>190</v>
      </c>
      <c r="H51" s="1701">
        <v>50000.0</v>
      </c>
      <c r="I51" s="1701">
        <v>40000.0</v>
      </c>
      <c r="J51" s="1702">
        <v>180000.0</v>
      </c>
      <c r="K51" s="1710"/>
      <c r="L51" s="1704" t="s">
        <v>3455</v>
      </c>
      <c r="M51" s="1705">
        <v>45756.0</v>
      </c>
      <c r="N51" s="1705">
        <v>45761.0</v>
      </c>
      <c r="O51" s="1706">
        <f t="shared" si="1"/>
        <v>5</v>
      </c>
      <c r="P51" s="1720"/>
      <c r="Q51" s="1707">
        <f t="shared" si="2"/>
        <v>-45756</v>
      </c>
      <c r="R51" s="1707"/>
      <c r="S51" s="1720"/>
      <c r="T51" s="221">
        <f t="shared" si="3"/>
        <v>-45756</v>
      </c>
      <c r="U51" s="1709"/>
    </row>
    <row r="52">
      <c r="A52" s="1721" t="b">
        <v>0</v>
      </c>
      <c r="B52" s="1739" t="s">
        <v>408</v>
      </c>
      <c r="C52" s="1739" t="s">
        <v>222</v>
      </c>
      <c r="D52" s="1740">
        <v>45748.0</v>
      </c>
      <c r="E52" s="1739" t="s">
        <v>3456</v>
      </c>
      <c r="F52" s="1739" t="s">
        <v>3457</v>
      </c>
      <c r="G52" s="1739" t="s">
        <v>190</v>
      </c>
      <c r="H52" s="1741">
        <v>50000.0</v>
      </c>
      <c r="I52" s="1741">
        <v>40000.0</v>
      </c>
      <c r="J52" s="1742">
        <v>180000.0</v>
      </c>
      <c r="K52" s="662"/>
      <c r="L52" s="665"/>
      <c r="M52" s="1743">
        <v>45776.0</v>
      </c>
      <c r="N52" s="1743">
        <v>45776.0</v>
      </c>
      <c r="O52" s="1744">
        <f t="shared" si="1"/>
        <v>0</v>
      </c>
      <c r="P52" s="662"/>
      <c r="Q52" s="1745">
        <f t="shared" si="2"/>
        <v>-45776</v>
      </c>
      <c r="R52" s="664"/>
      <c r="S52" s="662"/>
      <c r="T52" s="1746">
        <f t="shared" si="3"/>
        <v>-45776</v>
      </c>
      <c r="U52" s="1747"/>
    </row>
    <row r="53" ht="18.0" customHeight="1">
      <c r="A53" s="1697" t="b">
        <v>1</v>
      </c>
      <c r="B53" s="1698" t="s">
        <v>408</v>
      </c>
      <c r="C53" s="1698" t="s">
        <v>3458</v>
      </c>
      <c r="D53" s="1699">
        <v>45659.0</v>
      </c>
      <c r="E53" s="1698" t="s">
        <v>3459</v>
      </c>
      <c r="F53" s="1698" t="s">
        <v>1216</v>
      </c>
      <c r="G53" s="1698" t="s">
        <v>190</v>
      </c>
      <c r="H53" s="1700"/>
      <c r="I53" s="1701">
        <v>50000.0</v>
      </c>
      <c r="J53" s="1702">
        <v>150000.0</v>
      </c>
      <c r="K53" s="1710"/>
      <c r="L53" s="1727"/>
      <c r="M53" s="1720"/>
      <c r="N53" s="1720"/>
      <c r="O53" s="1706">
        <f t="shared" si="1"/>
        <v>0</v>
      </c>
      <c r="P53" s="1720"/>
      <c r="Q53" s="1707">
        <f t="shared" si="2"/>
        <v>0</v>
      </c>
      <c r="R53" s="1707"/>
      <c r="S53" s="1720"/>
      <c r="T53" s="221">
        <f t="shared" si="3"/>
        <v>0</v>
      </c>
      <c r="U53" s="1709"/>
    </row>
    <row r="54" ht="18.0" customHeight="1">
      <c r="A54" s="1697" t="b">
        <v>1</v>
      </c>
      <c r="B54" s="1698" t="s">
        <v>408</v>
      </c>
      <c r="C54" s="1698" t="s">
        <v>3460</v>
      </c>
      <c r="D54" s="1699">
        <v>45658.0</v>
      </c>
      <c r="E54" s="1698" t="s">
        <v>3461</v>
      </c>
      <c r="F54" s="1698" t="s">
        <v>3462</v>
      </c>
      <c r="G54" s="1698" t="s">
        <v>190</v>
      </c>
      <c r="H54" s="1701"/>
      <c r="I54" s="1701">
        <v>50000.0</v>
      </c>
      <c r="J54" s="1702">
        <v>150000.0</v>
      </c>
      <c r="K54" s="1710"/>
      <c r="L54" s="1727"/>
      <c r="M54" s="1705">
        <v>45670.0</v>
      </c>
      <c r="N54" s="1705">
        <v>45670.0</v>
      </c>
      <c r="O54" s="1706">
        <f t="shared" si="1"/>
        <v>0</v>
      </c>
      <c r="P54" s="1720"/>
      <c r="Q54" s="1707">
        <f t="shared" si="2"/>
        <v>-45670</v>
      </c>
      <c r="R54" s="1707"/>
      <c r="S54" s="1705"/>
      <c r="T54" s="221">
        <f t="shared" si="3"/>
        <v>-45670</v>
      </c>
      <c r="U54" s="1709"/>
    </row>
    <row r="55">
      <c r="A55" s="1697" t="b">
        <v>1</v>
      </c>
      <c r="B55" s="1722" t="s">
        <v>408</v>
      </c>
      <c r="C55" s="1722" t="s">
        <v>3458</v>
      </c>
      <c r="D55" s="1699">
        <v>45660.0</v>
      </c>
      <c r="E55" s="1698" t="s">
        <v>3463</v>
      </c>
      <c r="F55" s="1722" t="s">
        <v>3464</v>
      </c>
      <c r="G55" s="1722" t="s">
        <v>190</v>
      </c>
      <c r="H55" s="1700"/>
      <c r="I55" s="1701">
        <v>50000.0</v>
      </c>
      <c r="J55" s="1702">
        <v>150000.0</v>
      </c>
      <c r="K55" s="1748"/>
      <c r="L55" s="1749"/>
      <c r="M55" s="1750"/>
      <c r="N55" s="1750"/>
      <c r="O55" s="1706">
        <f t="shared" si="1"/>
        <v>0</v>
      </c>
      <c r="P55" s="1750"/>
      <c r="Q55" s="1707">
        <f t="shared" si="2"/>
        <v>0</v>
      </c>
      <c r="R55" s="1751"/>
      <c r="S55" s="1750"/>
      <c r="T55" s="221">
        <f t="shared" si="3"/>
        <v>0</v>
      </c>
      <c r="U55" s="1752"/>
    </row>
    <row r="56">
      <c r="A56" s="1697" t="b">
        <v>1</v>
      </c>
      <c r="B56" s="1698" t="s">
        <v>408</v>
      </c>
      <c r="C56" s="1698" t="s">
        <v>271</v>
      </c>
      <c r="D56" s="1699">
        <v>45689.0</v>
      </c>
      <c r="E56" s="1698" t="s">
        <v>3465</v>
      </c>
      <c r="F56" s="1698" t="s">
        <v>186</v>
      </c>
      <c r="G56" s="1722" t="s">
        <v>190</v>
      </c>
      <c r="H56" s="1700"/>
      <c r="I56" s="1701">
        <v>50000.0</v>
      </c>
      <c r="J56" s="1702">
        <v>150000.0</v>
      </c>
      <c r="K56" s="1710"/>
      <c r="L56" s="1711"/>
      <c r="M56" s="1705">
        <v>45689.0</v>
      </c>
      <c r="N56" s="1705">
        <v>45692.0</v>
      </c>
      <c r="O56" s="1706">
        <f t="shared" si="1"/>
        <v>3</v>
      </c>
      <c r="P56" s="1720"/>
      <c r="Q56" s="1707">
        <f t="shared" si="2"/>
        <v>-45689</v>
      </c>
      <c r="R56" s="1707"/>
      <c r="S56" s="1720"/>
      <c r="T56" s="1708">
        <f t="shared" si="3"/>
        <v>-45689</v>
      </c>
      <c r="U56" s="1709"/>
    </row>
    <row r="57">
      <c r="A57" s="1697" t="b">
        <v>1</v>
      </c>
      <c r="B57" s="1698" t="s">
        <v>768</v>
      </c>
      <c r="C57" s="1698" t="s">
        <v>3460</v>
      </c>
      <c r="D57" s="1699">
        <v>45717.0</v>
      </c>
      <c r="E57" s="1698" t="s">
        <v>3466</v>
      </c>
      <c r="F57" s="1698" t="s">
        <v>3464</v>
      </c>
      <c r="G57" s="1698" t="s">
        <v>192</v>
      </c>
      <c r="H57" s="1701"/>
      <c r="I57" s="1701">
        <v>50000.0</v>
      </c>
      <c r="J57" s="1702">
        <v>150000.0</v>
      </c>
      <c r="K57" s="1703"/>
      <c r="L57" s="1704"/>
      <c r="M57" s="1705">
        <v>45670.0</v>
      </c>
      <c r="N57" s="1705">
        <v>45671.0</v>
      </c>
      <c r="O57" s="1706">
        <f t="shared" si="1"/>
        <v>1</v>
      </c>
      <c r="P57" s="1720"/>
      <c r="Q57" s="1707">
        <f t="shared" si="2"/>
        <v>-45670</v>
      </c>
      <c r="R57" s="1707"/>
      <c r="S57" s="1705"/>
      <c r="T57" s="1708">
        <f t="shared" si="3"/>
        <v>-45670</v>
      </c>
      <c r="U57" s="1709"/>
    </row>
    <row r="58">
      <c r="A58" s="1697" t="b">
        <v>1</v>
      </c>
      <c r="B58" s="1698" t="s">
        <v>768</v>
      </c>
      <c r="C58" s="1698" t="s">
        <v>110</v>
      </c>
      <c r="D58" s="1699">
        <v>45748.0</v>
      </c>
      <c r="E58" s="1718" t="s">
        <v>3467</v>
      </c>
      <c r="F58" s="1728" t="s">
        <v>286</v>
      </c>
      <c r="G58" s="1698" t="s">
        <v>192</v>
      </c>
      <c r="H58" s="1701">
        <v>100000.0</v>
      </c>
      <c r="I58" s="1701">
        <v>45000.0</v>
      </c>
      <c r="J58" s="1702">
        <v>235000.0</v>
      </c>
      <c r="K58" s="1703"/>
      <c r="L58" s="1704" t="s">
        <v>667</v>
      </c>
      <c r="M58" s="1705">
        <v>45757.0</v>
      </c>
      <c r="N58" s="1705">
        <v>45759.0</v>
      </c>
      <c r="O58" s="1706">
        <f t="shared" si="1"/>
        <v>2</v>
      </c>
      <c r="P58" s="1735"/>
      <c r="Q58" s="1707">
        <f t="shared" si="2"/>
        <v>-45757</v>
      </c>
      <c r="R58" s="1707"/>
      <c r="S58" s="1720"/>
      <c r="T58" s="1714">
        <f t="shared" si="3"/>
        <v>-45757</v>
      </c>
      <c r="U58" s="1736"/>
    </row>
    <row r="59">
      <c r="A59" s="1697" t="b">
        <v>1</v>
      </c>
      <c r="B59" s="1698" t="s">
        <v>768</v>
      </c>
      <c r="C59" s="1698" t="s">
        <v>222</v>
      </c>
      <c r="D59" s="1699">
        <v>45748.0</v>
      </c>
      <c r="E59" s="1698" t="s">
        <v>3468</v>
      </c>
      <c r="F59" s="1698" t="s">
        <v>3469</v>
      </c>
      <c r="G59" s="1698" t="s">
        <v>192</v>
      </c>
      <c r="H59" s="1701">
        <v>50000.0</v>
      </c>
      <c r="I59" s="1701">
        <v>40000.0</v>
      </c>
      <c r="J59" s="1702">
        <v>180000.0</v>
      </c>
      <c r="K59" s="1710"/>
      <c r="L59" s="1727"/>
      <c r="M59" s="1725">
        <v>45775.0</v>
      </c>
      <c r="N59" s="1725">
        <v>45775.0</v>
      </c>
      <c r="O59" s="1706">
        <f t="shared" si="1"/>
        <v>0</v>
      </c>
      <c r="P59" s="1720"/>
      <c r="Q59" s="1707">
        <f t="shared" si="2"/>
        <v>-45775</v>
      </c>
      <c r="R59" s="1707">
        <f>P59-N59</f>
        <v>-45775</v>
      </c>
      <c r="S59" s="1726"/>
      <c r="T59" s="1714">
        <f t="shared" si="3"/>
        <v>-45775</v>
      </c>
      <c r="U59" s="1709"/>
    </row>
    <row r="60">
      <c r="A60" s="1697" t="b">
        <v>1</v>
      </c>
      <c r="B60" s="1698" t="s">
        <v>768</v>
      </c>
      <c r="C60" s="1698" t="s">
        <v>3460</v>
      </c>
      <c r="D60" s="1699">
        <v>45659.0</v>
      </c>
      <c r="E60" s="1698" t="s">
        <v>3470</v>
      </c>
      <c r="F60" s="1698" t="s">
        <v>877</v>
      </c>
      <c r="G60" s="1698" t="s">
        <v>192</v>
      </c>
      <c r="H60" s="1701"/>
      <c r="I60" s="1701">
        <v>50000.0</v>
      </c>
      <c r="J60" s="1702">
        <v>150000.0</v>
      </c>
      <c r="K60" s="1703">
        <v>45677.0</v>
      </c>
      <c r="L60" s="1704" t="s">
        <v>346</v>
      </c>
      <c r="M60" s="1705">
        <v>45670.0</v>
      </c>
      <c r="N60" s="1705">
        <v>45672.0</v>
      </c>
      <c r="O60" s="1706">
        <f t="shared" si="1"/>
        <v>2</v>
      </c>
      <c r="P60" s="1705"/>
      <c r="Q60" s="1707">
        <f t="shared" si="2"/>
        <v>-45670</v>
      </c>
      <c r="R60" s="1707"/>
      <c r="S60" s="1705"/>
      <c r="T60" s="1708">
        <f t="shared" si="3"/>
        <v>-45670</v>
      </c>
      <c r="U60" s="1715"/>
    </row>
    <row r="61">
      <c r="A61" s="1697" t="b">
        <v>1</v>
      </c>
      <c r="B61" s="1698" t="s">
        <v>768</v>
      </c>
      <c r="C61" s="1698" t="s">
        <v>3471</v>
      </c>
      <c r="D61" s="1699">
        <v>45689.0</v>
      </c>
      <c r="E61" s="1698" t="s">
        <v>3472</v>
      </c>
      <c r="F61" s="1698" t="s">
        <v>3473</v>
      </c>
      <c r="G61" s="1698" t="s">
        <v>192</v>
      </c>
      <c r="H61" s="1700"/>
      <c r="I61" s="1701">
        <v>50000.0</v>
      </c>
      <c r="J61" s="1702">
        <v>150000.0</v>
      </c>
      <c r="K61" s="1703">
        <v>45684.0</v>
      </c>
      <c r="L61" s="1704" t="s">
        <v>346</v>
      </c>
      <c r="M61" s="1705">
        <v>45674.0</v>
      </c>
      <c r="N61" s="1705">
        <v>45678.0</v>
      </c>
      <c r="O61" s="1706">
        <f t="shared" si="1"/>
        <v>4</v>
      </c>
      <c r="P61" s="1720"/>
      <c r="Q61" s="1707">
        <f t="shared" si="2"/>
        <v>-45674</v>
      </c>
      <c r="R61" s="1707"/>
      <c r="S61" s="1720"/>
      <c r="T61" s="221">
        <f t="shared" si="3"/>
        <v>-45674</v>
      </c>
      <c r="U61" s="1709"/>
    </row>
    <row r="62">
      <c r="A62" s="1697" t="b">
        <v>1</v>
      </c>
      <c r="B62" s="1698" t="s">
        <v>864</v>
      </c>
      <c r="C62" s="1698" t="s">
        <v>110</v>
      </c>
      <c r="D62" s="1699">
        <v>45748.0</v>
      </c>
      <c r="E62" s="1698" t="s">
        <v>3474</v>
      </c>
      <c r="F62" s="1698" t="s">
        <v>3475</v>
      </c>
      <c r="G62" s="1698" t="s">
        <v>190</v>
      </c>
      <c r="H62" s="1701">
        <v>50000.0</v>
      </c>
      <c r="I62" s="1701">
        <v>40000.0</v>
      </c>
      <c r="J62" s="1702">
        <v>180000.0</v>
      </c>
      <c r="K62" s="1710"/>
      <c r="L62" s="1711"/>
      <c r="M62" s="1705">
        <v>45770.0</v>
      </c>
      <c r="N62" s="1705"/>
      <c r="O62" s="1706">
        <f t="shared" si="1"/>
        <v>-45770</v>
      </c>
      <c r="P62" s="1720"/>
      <c r="Q62" s="1707">
        <f t="shared" si="2"/>
        <v>-45770</v>
      </c>
      <c r="R62" s="1707">
        <f t="shared" ref="R62:R65" si="8">P62-N62</f>
        <v>0</v>
      </c>
      <c r="S62" s="1720"/>
      <c r="T62" s="1707">
        <f t="shared" si="3"/>
        <v>-45770</v>
      </c>
      <c r="U62" s="1715"/>
    </row>
    <row r="63">
      <c r="A63" s="1697" t="b">
        <v>1</v>
      </c>
      <c r="B63" s="1698" t="s">
        <v>864</v>
      </c>
      <c r="C63" s="1698" t="s">
        <v>110</v>
      </c>
      <c r="D63" s="1699">
        <v>45748.0</v>
      </c>
      <c r="E63" s="1698" t="s">
        <v>571</v>
      </c>
      <c r="F63" s="1698" t="s">
        <v>572</v>
      </c>
      <c r="G63" s="1698" t="s">
        <v>190</v>
      </c>
      <c r="H63" s="1701">
        <v>50000.0</v>
      </c>
      <c r="I63" s="1701">
        <v>40000.0</v>
      </c>
      <c r="J63" s="1702">
        <v>180000.0</v>
      </c>
      <c r="K63" s="1703">
        <v>45870.0</v>
      </c>
      <c r="L63" s="1711"/>
      <c r="M63" s="1705">
        <v>45759.0</v>
      </c>
      <c r="N63" s="1705"/>
      <c r="O63" s="1706">
        <f t="shared" si="1"/>
        <v>-45759</v>
      </c>
      <c r="P63" s="1720"/>
      <c r="Q63" s="1707">
        <f t="shared" si="2"/>
        <v>-45759</v>
      </c>
      <c r="R63" s="1707">
        <f t="shared" si="8"/>
        <v>0</v>
      </c>
      <c r="S63" s="1720"/>
      <c r="T63" s="1707">
        <f t="shared" si="3"/>
        <v>-45759</v>
      </c>
      <c r="U63" s="1709"/>
    </row>
    <row r="64">
      <c r="A64" s="1697" t="b">
        <v>1</v>
      </c>
      <c r="B64" s="1698" t="s">
        <v>864</v>
      </c>
      <c r="C64" s="1698" t="s">
        <v>110</v>
      </c>
      <c r="D64" s="1699">
        <v>45748.0</v>
      </c>
      <c r="E64" s="1698" t="s">
        <v>3476</v>
      </c>
      <c r="F64" s="1698" t="s">
        <v>3477</v>
      </c>
      <c r="G64" s="1698" t="s">
        <v>190</v>
      </c>
      <c r="H64" s="1701">
        <v>50000.0</v>
      </c>
      <c r="I64" s="1701">
        <v>40000.0</v>
      </c>
      <c r="J64" s="1702">
        <v>180000.0</v>
      </c>
      <c r="K64" s="1710"/>
      <c r="L64" s="1711"/>
      <c r="M64" s="1705">
        <v>45759.0</v>
      </c>
      <c r="N64" s="1705"/>
      <c r="O64" s="1706">
        <f t="shared" si="1"/>
        <v>-45759</v>
      </c>
      <c r="P64" s="1720"/>
      <c r="Q64" s="1707">
        <f t="shared" si="2"/>
        <v>-45759</v>
      </c>
      <c r="R64" s="1707">
        <f t="shared" si="8"/>
        <v>0</v>
      </c>
      <c r="S64" s="1720"/>
      <c r="T64" s="1714">
        <f t="shared" si="3"/>
        <v>-45759</v>
      </c>
      <c r="U64" s="1715"/>
    </row>
    <row r="65">
      <c r="A65" s="1697" t="b">
        <v>1</v>
      </c>
      <c r="B65" s="1698" t="s">
        <v>864</v>
      </c>
      <c r="C65" s="1698" t="s">
        <v>110</v>
      </c>
      <c r="D65" s="1699">
        <v>45748.0</v>
      </c>
      <c r="E65" s="1698" t="s">
        <v>3478</v>
      </c>
      <c r="F65" s="1698" t="s">
        <v>3479</v>
      </c>
      <c r="G65" s="1698" t="s">
        <v>190</v>
      </c>
      <c r="H65" s="1701">
        <v>50000.0</v>
      </c>
      <c r="I65" s="1701">
        <v>40000.0</v>
      </c>
      <c r="J65" s="1702">
        <v>180000.0</v>
      </c>
      <c r="K65" s="1710"/>
      <c r="L65" s="1711"/>
      <c r="M65" s="1705">
        <v>45749.0</v>
      </c>
      <c r="N65" s="1705"/>
      <c r="O65" s="1706">
        <f t="shared" si="1"/>
        <v>-45749</v>
      </c>
      <c r="P65" s="1720"/>
      <c r="Q65" s="1707">
        <f t="shared" si="2"/>
        <v>-45749</v>
      </c>
      <c r="R65" s="1707">
        <f t="shared" si="8"/>
        <v>0</v>
      </c>
      <c r="S65" s="1720"/>
      <c r="T65" s="1707">
        <f t="shared" si="3"/>
        <v>-45749</v>
      </c>
      <c r="U65" s="1709"/>
    </row>
    <row r="66">
      <c r="A66" s="1697" t="b">
        <v>1</v>
      </c>
      <c r="B66" s="1698" t="s">
        <v>864</v>
      </c>
      <c r="C66" s="1698" t="s">
        <v>110</v>
      </c>
      <c r="D66" s="1699">
        <v>45748.0</v>
      </c>
      <c r="E66" s="1698" t="s">
        <v>3480</v>
      </c>
      <c r="F66" s="1698" t="s">
        <v>3481</v>
      </c>
      <c r="G66" s="1698" t="s">
        <v>190</v>
      </c>
      <c r="H66" s="1701">
        <v>50000.0</v>
      </c>
      <c r="I66" s="1701">
        <v>40000.0</v>
      </c>
      <c r="J66" s="1702">
        <v>180000.0</v>
      </c>
      <c r="K66" s="1710"/>
      <c r="L66" s="1711"/>
      <c r="M66" s="1705">
        <v>45751.0</v>
      </c>
      <c r="N66" s="1705"/>
      <c r="O66" s="1706">
        <f t="shared" si="1"/>
        <v>-45751</v>
      </c>
      <c r="P66" s="1735"/>
      <c r="Q66" s="1707">
        <f t="shared" si="2"/>
        <v>-45751</v>
      </c>
      <c r="R66" s="1707"/>
      <c r="S66" s="1720"/>
      <c r="T66" s="1707">
        <f t="shared" si="3"/>
        <v>-45751</v>
      </c>
      <c r="U66" s="1736"/>
    </row>
    <row r="67">
      <c r="A67" s="1697" t="b">
        <v>1</v>
      </c>
      <c r="B67" s="1698" t="s">
        <v>864</v>
      </c>
      <c r="C67" s="1698" t="s">
        <v>110</v>
      </c>
      <c r="D67" s="1699">
        <v>45748.0</v>
      </c>
      <c r="E67" s="1718" t="s">
        <v>3482</v>
      </c>
      <c r="F67" s="1698" t="s">
        <v>3483</v>
      </c>
      <c r="G67" s="1698" t="s">
        <v>192</v>
      </c>
      <c r="H67" s="1701">
        <v>50000.0</v>
      </c>
      <c r="I67" s="1701">
        <v>40000.0</v>
      </c>
      <c r="J67" s="1702">
        <v>180000.0</v>
      </c>
      <c r="K67" s="1710"/>
      <c r="L67" s="1711"/>
      <c r="M67" s="1705">
        <v>45751.0</v>
      </c>
      <c r="N67" s="1705"/>
      <c r="O67" s="1706">
        <f t="shared" si="1"/>
        <v>-45751</v>
      </c>
      <c r="P67" s="1720"/>
      <c r="Q67" s="1707">
        <f t="shared" si="2"/>
        <v>-45751</v>
      </c>
      <c r="R67" s="1707">
        <f>P67-N67</f>
        <v>0</v>
      </c>
      <c r="S67" s="1720"/>
      <c r="T67" s="1707">
        <f t="shared" si="3"/>
        <v>-45751</v>
      </c>
      <c r="U67" s="1709"/>
    </row>
    <row r="68">
      <c r="A68" s="1697" t="b">
        <v>1</v>
      </c>
      <c r="B68" s="1698" t="s">
        <v>864</v>
      </c>
      <c r="C68" s="1698" t="s">
        <v>110</v>
      </c>
      <c r="D68" s="1699">
        <v>45689.0</v>
      </c>
      <c r="E68" s="1698" t="s">
        <v>3484</v>
      </c>
      <c r="F68" s="1698" t="s">
        <v>3485</v>
      </c>
      <c r="G68" s="1698" t="s">
        <v>190</v>
      </c>
      <c r="H68" s="1701">
        <v>50000.0</v>
      </c>
      <c r="I68" s="1701">
        <v>40000.0</v>
      </c>
      <c r="J68" s="1702">
        <v>90000.0</v>
      </c>
      <c r="K68" s="1710"/>
      <c r="L68" s="1711"/>
      <c r="M68" s="1705">
        <v>45668.0</v>
      </c>
      <c r="N68" s="1705">
        <v>45677.0</v>
      </c>
      <c r="O68" s="1706">
        <f t="shared" si="1"/>
        <v>9</v>
      </c>
      <c r="P68" s="1705"/>
      <c r="Q68" s="1707">
        <f t="shared" si="2"/>
        <v>-45668</v>
      </c>
      <c r="R68" s="1707"/>
      <c r="S68" s="1705"/>
      <c r="T68" s="221">
        <f t="shared" si="3"/>
        <v>-45668</v>
      </c>
      <c r="U68" s="1709"/>
    </row>
    <row r="69">
      <c r="A69" s="1697" t="b">
        <v>1</v>
      </c>
      <c r="B69" s="1698" t="s">
        <v>864</v>
      </c>
      <c r="C69" s="1698" t="s">
        <v>3458</v>
      </c>
      <c r="D69" s="1699">
        <v>45689.0</v>
      </c>
      <c r="E69" s="1698" t="s">
        <v>3486</v>
      </c>
      <c r="F69" s="1698" t="s">
        <v>3487</v>
      </c>
      <c r="G69" s="1698" t="s">
        <v>190</v>
      </c>
      <c r="H69" s="1700"/>
      <c r="I69" s="1701">
        <v>50000.0</v>
      </c>
      <c r="J69" s="1702">
        <v>150000.0</v>
      </c>
      <c r="K69" s="1710"/>
      <c r="L69" s="1727"/>
      <c r="M69" s="1705">
        <v>45689.0</v>
      </c>
      <c r="N69" s="1705">
        <v>45693.0</v>
      </c>
      <c r="O69" s="1706">
        <f t="shared" si="1"/>
        <v>4</v>
      </c>
      <c r="P69" s="1720"/>
      <c r="Q69" s="1707">
        <f t="shared" si="2"/>
        <v>-45689</v>
      </c>
      <c r="R69" s="1707"/>
      <c r="S69" s="1720"/>
      <c r="T69" s="221">
        <f t="shared" si="3"/>
        <v>-45689</v>
      </c>
      <c r="U69" s="1709"/>
    </row>
    <row r="70">
      <c r="A70" s="1721" t="b">
        <v>0</v>
      </c>
      <c r="B70" s="1698" t="s">
        <v>1119</v>
      </c>
      <c r="C70" s="1698" t="s">
        <v>110</v>
      </c>
      <c r="D70" s="1699">
        <v>45839.0</v>
      </c>
      <c r="E70" s="1698" t="s">
        <v>650</v>
      </c>
      <c r="F70" s="1698" t="s">
        <v>651</v>
      </c>
      <c r="G70" s="1698" t="s">
        <v>190</v>
      </c>
      <c r="H70" s="1701">
        <v>50000.0</v>
      </c>
      <c r="I70" s="1701">
        <v>40000.0</v>
      </c>
      <c r="J70" s="1702">
        <v>180000.0</v>
      </c>
      <c r="K70" s="1710"/>
      <c r="L70" s="1711"/>
      <c r="M70" s="1705">
        <v>45750.0</v>
      </c>
      <c r="N70" s="1705">
        <v>45754.0</v>
      </c>
      <c r="O70" s="1706">
        <f t="shared" si="1"/>
        <v>4</v>
      </c>
      <c r="P70" s="1720"/>
      <c r="Q70" s="1707">
        <f t="shared" si="2"/>
        <v>-45750</v>
      </c>
      <c r="R70" s="1707"/>
      <c r="S70" s="1720"/>
      <c r="T70" s="221">
        <f t="shared" si="3"/>
        <v>-45750</v>
      </c>
      <c r="U70" s="1709"/>
    </row>
    <row r="71">
      <c r="A71" s="1697" t="b">
        <v>1</v>
      </c>
      <c r="B71" s="1698" t="s">
        <v>1119</v>
      </c>
      <c r="C71" s="1698" t="s">
        <v>110</v>
      </c>
      <c r="D71" s="1699">
        <v>45778.0</v>
      </c>
      <c r="E71" s="1698" t="s">
        <v>3488</v>
      </c>
      <c r="F71" s="1698" t="s">
        <v>3489</v>
      </c>
      <c r="G71" s="1698" t="s">
        <v>190</v>
      </c>
      <c r="H71" s="1701">
        <v>50000.0</v>
      </c>
      <c r="I71" s="1701">
        <v>40000.0</v>
      </c>
      <c r="J71" s="1702">
        <v>180000.0</v>
      </c>
      <c r="K71" s="1710"/>
      <c r="L71" s="1704" t="s">
        <v>3490</v>
      </c>
      <c r="M71" s="1705">
        <v>45762.0</v>
      </c>
      <c r="N71" s="1705">
        <v>45764.0</v>
      </c>
      <c r="O71" s="1706">
        <f t="shared" si="1"/>
        <v>2</v>
      </c>
      <c r="P71" s="1720"/>
      <c r="Q71" s="1707">
        <f t="shared" si="2"/>
        <v>-45762</v>
      </c>
      <c r="R71" s="1707"/>
      <c r="S71" s="1720"/>
      <c r="T71" s="1707">
        <f t="shared" si="3"/>
        <v>-45762</v>
      </c>
      <c r="U71" s="1753"/>
    </row>
    <row r="72">
      <c r="A72" s="1721" t="b">
        <v>0</v>
      </c>
      <c r="B72" s="1698" t="s">
        <v>1119</v>
      </c>
      <c r="C72" s="1698" t="s">
        <v>110</v>
      </c>
      <c r="D72" s="1699">
        <v>45778.0</v>
      </c>
      <c r="E72" s="1698" t="s">
        <v>3491</v>
      </c>
      <c r="F72" s="1698" t="s">
        <v>462</v>
      </c>
      <c r="G72" s="1698" t="s">
        <v>190</v>
      </c>
      <c r="H72" s="1701">
        <v>50000.0</v>
      </c>
      <c r="I72" s="1701">
        <v>40000.0</v>
      </c>
      <c r="J72" s="1702">
        <v>180000.0</v>
      </c>
      <c r="K72" s="1703">
        <v>45789.0</v>
      </c>
      <c r="L72" s="1704" t="s">
        <v>3492</v>
      </c>
      <c r="M72" s="1705">
        <v>45756.0</v>
      </c>
      <c r="N72" s="1705">
        <v>45758.0</v>
      </c>
      <c r="O72" s="1706">
        <f t="shared" si="1"/>
        <v>2</v>
      </c>
      <c r="P72" s="1720"/>
      <c r="Q72" s="1707">
        <f t="shared" si="2"/>
        <v>-45756</v>
      </c>
      <c r="R72" s="1707"/>
      <c r="S72" s="1720"/>
      <c r="T72" s="221">
        <f t="shared" si="3"/>
        <v>-45756</v>
      </c>
      <c r="U72" s="1754"/>
    </row>
    <row r="73">
      <c r="A73" s="1721" t="b">
        <v>0</v>
      </c>
      <c r="B73" s="1738"/>
      <c r="C73" s="1738"/>
      <c r="D73" s="1755"/>
      <c r="E73" s="1738"/>
      <c r="F73" s="1738"/>
      <c r="G73" s="1738"/>
      <c r="H73" s="1700"/>
      <c r="I73" s="1700"/>
      <c r="J73" s="1756"/>
      <c r="K73" s="1710"/>
      <c r="L73" s="1711"/>
      <c r="M73" s="1720"/>
      <c r="N73" s="1720"/>
      <c r="O73" s="1706">
        <f t="shared" si="1"/>
        <v>0</v>
      </c>
      <c r="P73" s="1720"/>
      <c r="Q73" s="1707">
        <f t="shared" si="2"/>
        <v>0</v>
      </c>
      <c r="R73" s="1707">
        <f t="shared" ref="R73:R91" si="9">P73-N73</f>
        <v>0</v>
      </c>
      <c r="S73" s="1720"/>
      <c r="T73" s="1707">
        <f t="shared" si="3"/>
        <v>0</v>
      </c>
      <c r="U73" s="1709"/>
    </row>
    <row r="74">
      <c r="A74" s="1721" t="b">
        <v>0</v>
      </c>
      <c r="B74" s="1738"/>
      <c r="C74" s="1738"/>
      <c r="D74" s="1755"/>
      <c r="E74" s="1713"/>
      <c r="F74" s="1738"/>
      <c r="G74" s="1738"/>
      <c r="H74" s="1700"/>
      <c r="I74" s="1700"/>
      <c r="J74" s="1756"/>
      <c r="K74" s="1710"/>
      <c r="L74" s="1711"/>
      <c r="M74" s="1729"/>
      <c r="N74" s="1720"/>
      <c r="O74" s="1706">
        <f t="shared" si="1"/>
        <v>0</v>
      </c>
      <c r="P74" s="1720"/>
      <c r="Q74" s="1707">
        <f t="shared" si="2"/>
        <v>0</v>
      </c>
      <c r="R74" s="1707">
        <f t="shared" si="9"/>
        <v>0</v>
      </c>
      <c r="S74" s="1720"/>
      <c r="T74" s="1707">
        <f t="shared" si="3"/>
        <v>0</v>
      </c>
      <c r="U74" s="1709"/>
    </row>
    <row r="75">
      <c r="A75" s="1721" t="b">
        <v>0</v>
      </c>
      <c r="B75" s="1738"/>
      <c r="C75" s="1738"/>
      <c r="D75" s="1755"/>
      <c r="E75" s="1738"/>
      <c r="F75" s="1757"/>
      <c r="G75" s="1738"/>
      <c r="H75" s="1700"/>
      <c r="I75" s="1700"/>
      <c r="J75" s="1756"/>
      <c r="K75" s="1710"/>
      <c r="L75" s="1711"/>
      <c r="M75" s="1729"/>
      <c r="N75" s="1729"/>
      <c r="O75" s="1706">
        <f t="shared" si="1"/>
        <v>0</v>
      </c>
      <c r="P75" s="1720"/>
      <c r="Q75" s="1707">
        <f t="shared" si="2"/>
        <v>0</v>
      </c>
      <c r="R75" s="1707">
        <f t="shared" si="9"/>
        <v>0</v>
      </c>
      <c r="S75" s="1726"/>
      <c r="T75" s="1707">
        <f t="shared" si="3"/>
        <v>0</v>
      </c>
      <c r="U75" s="1709"/>
    </row>
    <row r="76">
      <c r="A76" s="1721" t="b">
        <v>0</v>
      </c>
      <c r="B76" s="1738"/>
      <c r="C76" s="1738"/>
      <c r="D76" s="1755"/>
      <c r="E76" s="1738"/>
      <c r="F76" s="1738"/>
      <c r="G76" s="1738"/>
      <c r="H76" s="1700"/>
      <c r="I76" s="1700"/>
      <c r="J76" s="1756"/>
      <c r="K76" s="1710"/>
      <c r="L76" s="1711"/>
      <c r="M76" s="1720"/>
      <c r="N76" s="1720"/>
      <c r="O76" s="1706">
        <f t="shared" si="1"/>
        <v>0</v>
      </c>
      <c r="P76" s="1720"/>
      <c r="Q76" s="1707">
        <f t="shared" si="2"/>
        <v>0</v>
      </c>
      <c r="R76" s="1707">
        <f t="shared" si="9"/>
        <v>0</v>
      </c>
      <c r="S76" s="1720"/>
      <c r="T76" s="1707">
        <f t="shared" si="3"/>
        <v>0</v>
      </c>
      <c r="U76" s="1709"/>
    </row>
    <row r="77">
      <c r="A77" s="1721" t="b">
        <v>0</v>
      </c>
      <c r="B77" s="1738"/>
      <c r="C77" s="1738"/>
      <c r="D77" s="1755"/>
      <c r="E77" s="1757"/>
      <c r="F77" s="1757"/>
      <c r="G77" s="1757"/>
      <c r="H77" s="1700"/>
      <c r="I77" s="1700"/>
      <c r="J77" s="1756"/>
      <c r="K77" s="1710"/>
      <c r="L77" s="1711"/>
      <c r="M77" s="1729"/>
      <c r="N77" s="1729"/>
      <c r="O77" s="1706">
        <f t="shared" si="1"/>
        <v>0</v>
      </c>
      <c r="P77" s="1720"/>
      <c r="Q77" s="1707">
        <f t="shared" si="2"/>
        <v>0</v>
      </c>
      <c r="R77" s="1707">
        <f t="shared" si="9"/>
        <v>0</v>
      </c>
      <c r="S77" s="1726"/>
      <c r="T77" s="1707">
        <f t="shared" si="3"/>
        <v>0</v>
      </c>
      <c r="U77" s="1709"/>
    </row>
    <row r="78">
      <c r="A78" s="1721" t="b">
        <v>0</v>
      </c>
      <c r="B78" s="1738"/>
      <c r="C78" s="1738"/>
      <c r="D78" s="1755"/>
      <c r="E78" s="1738"/>
      <c r="F78" s="1738"/>
      <c r="G78" s="1738"/>
      <c r="H78" s="1700"/>
      <c r="I78" s="1700"/>
      <c r="J78" s="1756"/>
      <c r="K78" s="1710"/>
      <c r="L78" s="1711"/>
      <c r="M78" s="1720"/>
      <c r="N78" s="1720"/>
      <c r="O78" s="1706">
        <f t="shared" si="1"/>
        <v>0</v>
      </c>
      <c r="P78" s="1720"/>
      <c r="Q78" s="1707">
        <f t="shared" si="2"/>
        <v>0</v>
      </c>
      <c r="R78" s="1707">
        <f t="shared" si="9"/>
        <v>0</v>
      </c>
      <c r="S78" s="1720"/>
      <c r="T78" s="1707">
        <f t="shared" si="3"/>
        <v>0</v>
      </c>
      <c r="U78" s="1709"/>
    </row>
    <row r="79">
      <c r="A79" s="1721" t="b">
        <v>0</v>
      </c>
      <c r="B79" s="1738"/>
      <c r="C79" s="1738"/>
      <c r="D79" s="1755"/>
      <c r="E79" s="1738"/>
      <c r="F79" s="1757"/>
      <c r="G79" s="1738"/>
      <c r="H79" s="1700"/>
      <c r="I79" s="1700"/>
      <c r="J79" s="1756"/>
      <c r="K79" s="1710"/>
      <c r="L79" s="1711"/>
      <c r="M79" s="1729"/>
      <c r="N79" s="1729"/>
      <c r="O79" s="1706">
        <f t="shared" si="1"/>
        <v>0</v>
      </c>
      <c r="P79" s="1720"/>
      <c r="Q79" s="1707">
        <f t="shared" si="2"/>
        <v>0</v>
      </c>
      <c r="R79" s="1707">
        <f t="shared" si="9"/>
        <v>0</v>
      </c>
      <c r="S79" s="1726"/>
      <c r="T79" s="1707">
        <f t="shared" si="3"/>
        <v>0</v>
      </c>
      <c r="U79" s="1709"/>
    </row>
    <row r="80">
      <c r="A80" s="1721" t="b">
        <v>0</v>
      </c>
      <c r="B80" s="1738"/>
      <c r="C80" s="1738"/>
      <c r="D80" s="1755"/>
      <c r="E80" s="1738"/>
      <c r="F80" s="1738"/>
      <c r="G80" s="1738"/>
      <c r="H80" s="1700"/>
      <c r="I80" s="1700"/>
      <c r="J80" s="1756"/>
      <c r="K80" s="1710"/>
      <c r="L80" s="1711"/>
      <c r="M80" s="1729"/>
      <c r="N80" s="1729"/>
      <c r="O80" s="1706">
        <f t="shared" si="1"/>
        <v>0</v>
      </c>
      <c r="P80" s="1720"/>
      <c r="Q80" s="1707">
        <f t="shared" si="2"/>
        <v>0</v>
      </c>
      <c r="R80" s="1707">
        <f t="shared" si="9"/>
        <v>0</v>
      </c>
      <c r="S80" s="1726"/>
      <c r="T80" s="1707">
        <f t="shared" si="3"/>
        <v>0</v>
      </c>
      <c r="U80" s="1709"/>
    </row>
    <row r="81">
      <c r="A81" s="1721" t="b">
        <v>0</v>
      </c>
      <c r="B81" s="1738"/>
      <c r="C81" s="1738"/>
      <c r="D81" s="1755"/>
      <c r="E81" s="1738"/>
      <c r="F81" s="1738"/>
      <c r="G81" s="1738"/>
      <c r="H81" s="1700"/>
      <c r="I81" s="1700"/>
      <c r="J81" s="1756"/>
      <c r="K81" s="1710"/>
      <c r="L81" s="1711"/>
      <c r="M81" s="1729"/>
      <c r="N81" s="1729"/>
      <c r="O81" s="1706">
        <f t="shared" si="1"/>
        <v>0</v>
      </c>
      <c r="P81" s="1720"/>
      <c r="Q81" s="1707">
        <f t="shared" si="2"/>
        <v>0</v>
      </c>
      <c r="R81" s="1707">
        <f t="shared" si="9"/>
        <v>0</v>
      </c>
      <c r="S81" s="1726"/>
      <c r="T81" s="1707">
        <f t="shared" si="3"/>
        <v>0</v>
      </c>
      <c r="U81" s="1709"/>
    </row>
    <row r="82">
      <c r="A82" s="1721" t="b">
        <v>0</v>
      </c>
      <c r="B82" s="1738"/>
      <c r="C82" s="1738"/>
      <c r="D82" s="1755"/>
      <c r="E82" s="1738"/>
      <c r="F82" s="1757"/>
      <c r="G82" s="1738"/>
      <c r="H82" s="1700"/>
      <c r="I82" s="1700"/>
      <c r="J82" s="1756"/>
      <c r="K82" s="1710"/>
      <c r="L82" s="1711"/>
      <c r="M82" s="1729"/>
      <c r="N82" s="1729"/>
      <c r="O82" s="1706">
        <f t="shared" si="1"/>
        <v>0</v>
      </c>
      <c r="P82" s="1720"/>
      <c r="Q82" s="1707">
        <f t="shared" si="2"/>
        <v>0</v>
      </c>
      <c r="R82" s="1707">
        <f t="shared" si="9"/>
        <v>0</v>
      </c>
      <c r="S82" s="1726"/>
      <c r="T82" s="1707">
        <f t="shared" si="3"/>
        <v>0</v>
      </c>
      <c r="U82" s="1709"/>
    </row>
    <row r="83">
      <c r="A83" s="1721" t="b">
        <v>0</v>
      </c>
      <c r="B83" s="1738"/>
      <c r="C83" s="1738"/>
      <c r="D83" s="1755"/>
      <c r="E83" s="1738"/>
      <c r="F83" s="1738"/>
      <c r="G83" s="1738"/>
      <c r="H83" s="1700"/>
      <c r="I83" s="1700"/>
      <c r="J83" s="1756"/>
      <c r="K83" s="1710"/>
      <c r="L83" s="1711"/>
      <c r="M83" s="1729"/>
      <c r="N83" s="1729"/>
      <c r="O83" s="1706">
        <f t="shared" si="1"/>
        <v>0</v>
      </c>
      <c r="P83" s="1720"/>
      <c r="Q83" s="1707">
        <f t="shared" si="2"/>
        <v>0</v>
      </c>
      <c r="R83" s="1707">
        <f t="shared" si="9"/>
        <v>0</v>
      </c>
      <c r="S83" s="1726"/>
      <c r="T83" s="1707">
        <f t="shared" si="3"/>
        <v>0</v>
      </c>
      <c r="U83" s="1709"/>
    </row>
    <row r="84">
      <c r="A84" s="1721" t="b">
        <v>0</v>
      </c>
      <c r="B84" s="1738"/>
      <c r="C84" s="1738"/>
      <c r="D84" s="1755"/>
      <c r="E84" s="1738"/>
      <c r="F84" s="1738"/>
      <c r="G84" s="1738"/>
      <c r="H84" s="1700"/>
      <c r="I84" s="1700"/>
      <c r="J84" s="1756"/>
      <c r="K84" s="1710"/>
      <c r="L84" s="1711"/>
      <c r="M84" s="1729"/>
      <c r="N84" s="1729"/>
      <c r="O84" s="1706">
        <f t="shared" si="1"/>
        <v>0</v>
      </c>
      <c r="P84" s="1720"/>
      <c r="Q84" s="1707">
        <f t="shared" si="2"/>
        <v>0</v>
      </c>
      <c r="R84" s="1707">
        <f t="shared" si="9"/>
        <v>0</v>
      </c>
      <c r="S84" s="1726"/>
      <c r="T84" s="1714">
        <f t="shared" si="3"/>
        <v>0</v>
      </c>
      <c r="U84" s="1709"/>
    </row>
    <row r="85">
      <c r="A85" s="1721" t="b">
        <v>0</v>
      </c>
      <c r="B85" s="1738"/>
      <c r="C85" s="1738"/>
      <c r="D85" s="1755"/>
      <c r="E85" s="1738"/>
      <c r="F85" s="1757"/>
      <c r="G85" s="1738"/>
      <c r="H85" s="1700"/>
      <c r="I85" s="1700"/>
      <c r="J85" s="1756"/>
      <c r="K85" s="1710"/>
      <c r="L85" s="1711"/>
      <c r="M85" s="1729"/>
      <c r="N85" s="1729"/>
      <c r="O85" s="1706">
        <f t="shared" si="1"/>
        <v>0</v>
      </c>
      <c r="P85" s="1720"/>
      <c r="Q85" s="1707">
        <f t="shared" si="2"/>
        <v>0</v>
      </c>
      <c r="R85" s="1707">
        <f t="shared" si="9"/>
        <v>0</v>
      </c>
      <c r="S85" s="1726"/>
      <c r="T85" s="1714">
        <f t="shared" si="3"/>
        <v>0</v>
      </c>
      <c r="U85" s="1709"/>
    </row>
    <row r="86">
      <c r="A86" s="1721" t="b">
        <v>0</v>
      </c>
      <c r="B86" s="1738"/>
      <c r="C86" s="1738"/>
      <c r="D86" s="1755"/>
      <c r="E86" s="1738"/>
      <c r="F86" s="1738"/>
      <c r="G86" s="1738"/>
      <c r="H86" s="1700"/>
      <c r="I86" s="1700"/>
      <c r="J86" s="1756"/>
      <c r="K86" s="1710"/>
      <c r="L86" s="1711"/>
      <c r="M86" s="1720"/>
      <c r="N86" s="1720"/>
      <c r="O86" s="1706">
        <f t="shared" si="1"/>
        <v>0</v>
      </c>
      <c r="P86" s="1720"/>
      <c r="Q86" s="1707">
        <f t="shared" si="2"/>
        <v>0</v>
      </c>
      <c r="R86" s="1707">
        <f t="shared" si="9"/>
        <v>0</v>
      </c>
      <c r="S86" s="1720"/>
      <c r="T86" s="1714">
        <f t="shared" si="3"/>
        <v>0</v>
      </c>
      <c r="U86" s="1709"/>
    </row>
    <row r="87">
      <c r="A87" s="1721" t="b">
        <v>0</v>
      </c>
      <c r="B87" s="1738"/>
      <c r="C87" s="1738"/>
      <c r="D87" s="1755"/>
      <c r="E87" s="1713"/>
      <c r="F87" s="1738"/>
      <c r="G87" s="1738"/>
      <c r="H87" s="1700"/>
      <c r="I87" s="1700"/>
      <c r="J87" s="1756"/>
      <c r="K87" s="1710"/>
      <c r="L87" s="1711"/>
      <c r="M87" s="1720"/>
      <c r="N87" s="1720"/>
      <c r="O87" s="1706">
        <f t="shared" si="1"/>
        <v>0</v>
      </c>
      <c r="P87" s="1720"/>
      <c r="Q87" s="1707">
        <f t="shared" si="2"/>
        <v>0</v>
      </c>
      <c r="R87" s="1707">
        <f t="shared" si="9"/>
        <v>0</v>
      </c>
      <c r="S87" s="1720"/>
      <c r="T87" s="1714">
        <f t="shared" si="3"/>
        <v>0</v>
      </c>
      <c r="U87" s="1709"/>
    </row>
    <row r="88">
      <c r="A88" s="1721" t="b">
        <v>0</v>
      </c>
      <c r="B88" s="1738"/>
      <c r="C88" s="1738"/>
      <c r="D88" s="1755"/>
      <c r="E88" s="1738"/>
      <c r="F88" s="1738"/>
      <c r="G88" s="1738"/>
      <c r="H88" s="1700"/>
      <c r="I88" s="1700"/>
      <c r="J88" s="1700"/>
      <c r="K88" s="1710"/>
      <c r="L88" s="1711"/>
      <c r="M88" s="1720"/>
      <c r="N88" s="1720"/>
      <c r="O88" s="1706">
        <f t="shared" si="1"/>
        <v>0</v>
      </c>
      <c r="P88" s="1720"/>
      <c r="Q88" s="1707">
        <f t="shared" si="2"/>
        <v>0</v>
      </c>
      <c r="R88" s="1707">
        <f t="shared" si="9"/>
        <v>0</v>
      </c>
      <c r="S88" s="1720"/>
      <c r="T88" s="1714">
        <f t="shared" si="3"/>
        <v>0</v>
      </c>
      <c r="U88" s="1709"/>
    </row>
    <row r="89">
      <c r="A89" s="1721" t="b">
        <v>0</v>
      </c>
      <c r="B89" s="1738"/>
      <c r="C89" s="1738"/>
      <c r="D89" s="1758"/>
      <c r="E89" s="1738"/>
      <c r="F89" s="1738"/>
      <c r="G89" s="1738"/>
      <c r="H89" s="1759"/>
      <c r="I89" s="1756"/>
      <c r="J89" s="1756"/>
      <c r="K89" s="1710"/>
      <c r="L89" s="1727"/>
      <c r="M89" s="1729"/>
      <c r="N89" s="1729"/>
      <c r="O89" s="1706">
        <f t="shared" si="1"/>
        <v>0</v>
      </c>
      <c r="P89" s="1720"/>
      <c r="Q89" s="1707">
        <f t="shared" si="2"/>
        <v>0</v>
      </c>
      <c r="R89" s="1707">
        <f t="shared" si="9"/>
        <v>0</v>
      </c>
      <c r="S89" s="1726"/>
      <c r="T89" s="1714">
        <f t="shared" si="3"/>
        <v>0</v>
      </c>
      <c r="U89" s="1709"/>
    </row>
    <row r="90">
      <c r="A90" s="1721" t="b">
        <v>0</v>
      </c>
      <c r="B90" s="1757"/>
      <c r="C90" s="1757"/>
      <c r="D90" s="1760"/>
      <c r="E90" s="1757"/>
      <c r="F90" s="1757"/>
      <c r="G90" s="1757"/>
      <c r="H90" s="1761"/>
      <c r="I90" s="1761"/>
      <c r="J90" s="1761"/>
      <c r="K90" s="1710"/>
      <c r="L90" s="1711"/>
      <c r="M90" s="1729"/>
      <c r="N90" s="1729"/>
      <c r="O90" s="1706">
        <f t="shared" si="1"/>
        <v>0</v>
      </c>
      <c r="P90" s="1720"/>
      <c r="Q90" s="1707">
        <f t="shared" si="2"/>
        <v>0</v>
      </c>
      <c r="R90" s="1707">
        <f t="shared" si="9"/>
        <v>0</v>
      </c>
      <c r="S90" s="1726"/>
      <c r="T90" s="1714">
        <f t="shared" si="3"/>
        <v>0</v>
      </c>
      <c r="U90" s="1757"/>
    </row>
    <row r="91">
      <c r="A91" s="1721" t="b">
        <v>0</v>
      </c>
      <c r="B91" s="1762"/>
      <c r="C91" s="1757"/>
      <c r="D91" s="1760"/>
      <c r="E91" s="1757"/>
      <c r="F91" s="1757"/>
      <c r="G91" s="1757"/>
      <c r="H91" s="1761"/>
      <c r="I91" s="1761"/>
      <c r="J91" s="1761"/>
      <c r="K91" s="1710"/>
      <c r="L91" s="1711"/>
      <c r="M91" s="1729"/>
      <c r="N91" s="1729"/>
      <c r="O91" s="1706">
        <f t="shared" si="1"/>
        <v>0</v>
      </c>
      <c r="P91" s="1720"/>
      <c r="Q91" s="1707">
        <f t="shared" si="2"/>
        <v>0</v>
      </c>
      <c r="R91" s="1707">
        <f t="shared" si="9"/>
        <v>0</v>
      </c>
      <c r="S91" s="1726"/>
      <c r="T91" s="1714">
        <f t="shared" si="3"/>
        <v>0</v>
      </c>
      <c r="U91" s="1757"/>
    </row>
    <row r="92">
      <c r="A92" s="124"/>
      <c r="B92" s="124"/>
      <c r="C92" s="124"/>
      <c r="D92" s="124"/>
      <c r="E92" s="124"/>
      <c r="F92" s="124"/>
      <c r="G92" s="124"/>
      <c r="H92" s="124"/>
      <c r="I92" s="124"/>
      <c r="J92" s="124"/>
      <c r="K92" s="124"/>
      <c r="L92" s="176"/>
      <c r="M92" s="1763"/>
      <c r="N92" s="1763"/>
      <c r="O92" s="124"/>
      <c r="P92" s="1764"/>
      <c r="Q92" s="1764"/>
      <c r="R92" s="1764"/>
      <c r="S92" s="1765"/>
      <c r="T92" s="1766"/>
      <c r="U92" s="124"/>
    </row>
    <row r="93">
      <c r="A93" s="124"/>
      <c r="B93" s="124"/>
      <c r="C93" s="124"/>
      <c r="D93" s="124"/>
      <c r="E93" s="124"/>
      <c r="F93" s="124"/>
      <c r="G93" s="124"/>
      <c r="H93" s="124"/>
      <c r="I93" s="124"/>
      <c r="J93" s="124"/>
      <c r="K93" s="124"/>
      <c r="L93" s="176"/>
      <c r="M93" s="1763"/>
      <c r="N93" s="1763"/>
      <c r="O93" s="124"/>
      <c r="P93" s="1764"/>
      <c r="Q93" s="1764"/>
      <c r="R93" s="1764"/>
      <c r="S93" s="1765"/>
      <c r="T93" s="1766"/>
      <c r="U93" s="124"/>
    </row>
    <row r="94">
      <c r="A94" s="50"/>
      <c r="B94" s="50"/>
      <c r="C94" s="50"/>
      <c r="D94" s="50"/>
      <c r="E94" s="50"/>
      <c r="F94" s="50"/>
      <c r="G94" s="50"/>
      <c r="H94" s="50"/>
      <c r="I94" s="50"/>
      <c r="J94" s="50"/>
      <c r="K94" s="50"/>
      <c r="L94" s="1626"/>
      <c r="M94" s="1767"/>
      <c r="N94" s="1767"/>
      <c r="O94" s="50"/>
      <c r="P94" s="1627"/>
      <c r="Q94" s="1627"/>
      <c r="R94" s="1627"/>
      <c r="S94" s="1628"/>
      <c r="T94" s="1629"/>
      <c r="U94" s="50"/>
    </row>
    <row r="95">
      <c r="A95" s="50"/>
      <c r="B95" s="50"/>
      <c r="C95" s="50"/>
      <c r="D95" s="50"/>
      <c r="E95" s="50"/>
      <c r="F95" s="50"/>
      <c r="G95" s="50"/>
      <c r="H95" s="50"/>
      <c r="I95" s="50"/>
      <c r="J95" s="50"/>
      <c r="K95" s="50"/>
      <c r="L95" s="1626"/>
      <c r="M95" s="1767"/>
      <c r="N95" s="1767"/>
      <c r="O95" s="50"/>
      <c r="P95" s="1627"/>
      <c r="Q95" s="1627"/>
      <c r="R95" s="1627"/>
      <c r="S95" s="1628"/>
      <c r="T95" s="1629"/>
      <c r="U95" s="50"/>
    </row>
    <row r="96">
      <c r="A96" s="50"/>
      <c r="B96" s="50"/>
      <c r="C96" s="50"/>
      <c r="D96" s="50"/>
      <c r="E96" s="50"/>
      <c r="F96" s="50"/>
      <c r="G96" s="50"/>
      <c r="H96" s="50"/>
      <c r="I96" s="50"/>
      <c r="J96" s="50"/>
      <c r="K96" s="50"/>
      <c r="L96" s="1626"/>
      <c r="M96" s="1767"/>
      <c r="N96" s="1767"/>
      <c r="O96" s="50"/>
      <c r="P96" s="1627"/>
      <c r="Q96" s="1627"/>
      <c r="R96" s="1627"/>
      <c r="S96" s="1628"/>
      <c r="T96" s="1629"/>
      <c r="U96" s="50"/>
    </row>
    <row r="97">
      <c r="A97" s="50"/>
      <c r="B97" s="50"/>
      <c r="C97" s="50"/>
      <c r="D97" s="50"/>
      <c r="E97" s="50"/>
      <c r="F97" s="50"/>
      <c r="G97" s="50"/>
      <c r="H97" s="50"/>
      <c r="I97" s="50"/>
      <c r="J97" s="50"/>
      <c r="K97" s="50"/>
      <c r="L97" s="1626"/>
      <c r="M97" s="1767"/>
      <c r="N97" s="1767"/>
      <c r="O97" s="50"/>
      <c r="P97" s="1627"/>
      <c r="Q97" s="1627"/>
      <c r="R97" s="1627"/>
      <c r="S97" s="1628"/>
      <c r="T97" s="1629"/>
      <c r="U97" s="50"/>
    </row>
    <row r="98">
      <c r="A98" s="50"/>
      <c r="B98" s="50"/>
      <c r="C98" s="50"/>
      <c r="D98" s="50"/>
      <c r="E98" s="50"/>
      <c r="F98" s="50"/>
      <c r="G98" s="50"/>
      <c r="H98" s="50"/>
      <c r="I98" s="50"/>
      <c r="J98" s="50"/>
      <c r="K98" s="50"/>
      <c r="L98" s="1626"/>
      <c r="M98" s="1767"/>
      <c r="N98" s="1767"/>
      <c r="O98" s="50"/>
      <c r="P98" s="1627"/>
      <c r="Q98" s="1627"/>
      <c r="R98" s="1627"/>
      <c r="S98" s="1628"/>
      <c r="T98" s="1629"/>
      <c r="U98" s="50"/>
    </row>
    <row r="99">
      <c r="A99" s="50"/>
      <c r="B99" s="50"/>
      <c r="C99" s="50"/>
      <c r="D99" s="50"/>
      <c r="E99" s="50"/>
      <c r="F99" s="50"/>
      <c r="G99" s="50"/>
      <c r="H99" s="50"/>
      <c r="I99" s="50"/>
      <c r="J99" s="50"/>
      <c r="K99" s="50"/>
      <c r="L99" s="1626"/>
      <c r="M99" s="1767"/>
      <c r="N99" s="1767"/>
      <c r="O99" s="50"/>
      <c r="P99" s="1627"/>
      <c r="Q99" s="1627"/>
      <c r="R99" s="1627"/>
      <c r="S99" s="1628"/>
      <c r="T99" s="1629"/>
      <c r="U99" s="50"/>
    </row>
    <row r="100">
      <c r="A100" s="50"/>
      <c r="B100" s="50"/>
      <c r="C100" s="50"/>
      <c r="D100" s="50"/>
      <c r="E100" s="50"/>
      <c r="F100" s="50"/>
      <c r="G100" s="50"/>
      <c r="H100" s="50"/>
      <c r="I100" s="50"/>
      <c r="J100" s="50"/>
      <c r="K100" s="50"/>
      <c r="L100" s="1626"/>
      <c r="M100" s="1767"/>
      <c r="N100" s="1767"/>
      <c r="O100" s="50"/>
      <c r="P100" s="1627"/>
      <c r="Q100" s="1627"/>
      <c r="R100" s="1627"/>
      <c r="S100" s="1628"/>
      <c r="T100" s="1629"/>
      <c r="U100" s="50"/>
    </row>
    <row r="101">
      <c r="A101" s="50"/>
      <c r="B101" s="50"/>
      <c r="C101" s="50"/>
      <c r="D101" s="50"/>
      <c r="E101" s="50"/>
      <c r="F101" s="50"/>
      <c r="G101" s="50"/>
      <c r="H101" s="50"/>
      <c r="I101" s="50"/>
      <c r="J101" s="50"/>
      <c r="K101" s="50"/>
      <c r="L101" s="1626"/>
      <c r="M101" s="1767"/>
      <c r="N101" s="1767"/>
      <c r="O101" s="50"/>
      <c r="P101" s="1627"/>
      <c r="Q101" s="1627"/>
      <c r="R101" s="1627"/>
      <c r="S101" s="1628"/>
      <c r="T101" s="1629"/>
      <c r="U101" s="50"/>
    </row>
    <row r="102">
      <c r="A102" s="50"/>
      <c r="B102" s="50"/>
      <c r="C102" s="50"/>
      <c r="D102" s="50"/>
      <c r="E102" s="50"/>
      <c r="F102" s="50"/>
      <c r="G102" s="50"/>
      <c r="H102" s="50"/>
      <c r="I102" s="50"/>
      <c r="J102" s="50"/>
      <c r="K102" s="50"/>
      <c r="L102" s="1626"/>
      <c r="M102" s="1767"/>
      <c r="N102" s="1767"/>
      <c r="O102" s="50"/>
      <c r="P102" s="1627"/>
      <c r="Q102" s="1627"/>
      <c r="R102" s="1627"/>
      <c r="S102" s="1628"/>
      <c r="T102" s="1629"/>
      <c r="U102" s="50"/>
    </row>
    <row r="103">
      <c r="A103" s="50"/>
      <c r="B103" s="50"/>
      <c r="C103" s="50"/>
      <c r="D103" s="50"/>
      <c r="E103" s="50"/>
      <c r="F103" s="50"/>
      <c r="G103" s="50"/>
      <c r="H103" s="50"/>
      <c r="I103" s="50"/>
      <c r="J103" s="50"/>
      <c r="K103" s="50"/>
      <c r="L103" s="1626"/>
      <c r="M103" s="1767"/>
      <c r="N103" s="1767"/>
      <c r="O103" s="50"/>
      <c r="P103" s="1627"/>
      <c r="Q103" s="1627"/>
      <c r="R103" s="1627"/>
      <c r="S103" s="1628"/>
      <c r="T103" s="1629"/>
      <c r="U103" s="50"/>
    </row>
    <row r="104">
      <c r="A104" s="50"/>
      <c r="B104" s="50"/>
      <c r="C104" s="50"/>
      <c r="D104" s="50"/>
      <c r="E104" s="50"/>
      <c r="F104" s="50"/>
      <c r="G104" s="50"/>
      <c r="H104" s="50"/>
      <c r="I104" s="50"/>
      <c r="J104" s="50"/>
      <c r="K104" s="50"/>
      <c r="L104" s="1626"/>
      <c r="M104" s="1767"/>
      <c r="N104" s="1767"/>
      <c r="O104" s="50"/>
      <c r="P104" s="1627"/>
      <c r="Q104" s="1627"/>
      <c r="R104" s="1627"/>
      <c r="S104" s="1628"/>
      <c r="T104" s="1629"/>
      <c r="U104" s="50"/>
    </row>
    <row r="105">
      <c r="A105" s="50"/>
      <c r="B105" s="50"/>
      <c r="C105" s="50"/>
      <c r="D105" s="50"/>
      <c r="E105" s="50"/>
      <c r="F105" s="50"/>
      <c r="G105" s="50"/>
      <c r="H105" s="50"/>
      <c r="I105" s="50"/>
      <c r="J105" s="50"/>
      <c r="K105" s="50"/>
      <c r="L105" s="1626"/>
      <c r="M105" s="1767"/>
      <c r="N105" s="1767"/>
      <c r="O105" s="50"/>
      <c r="P105" s="1627"/>
      <c r="Q105" s="1627"/>
      <c r="R105" s="1627"/>
      <c r="S105" s="1628"/>
      <c r="T105" s="1629"/>
      <c r="U105" s="50"/>
    </row>
    <row r="106">
      <c r="A106" s="50"/>
      <c r="B106" s="50"/>
      <c r="C106" s="50"/>
      <c r="D106" s="50"/>
      <c r="E106" s="50"/>
      <c r="F106" s="50"/>
      <c r="G106" s="50"/>
      <c r="H106" s="50"/>
      <c r="I106" s="50"/>
      <c r="J106" s="50"/>
      <c r="K106" s="50"/>
      <c r="L106" s="1626"/>
      <c r="M106" s="1767"/>
      <c r="N106" s="1767"/>
      <c r="O106" s="50"/>
      <c r="P106" s="1627"/>
      <c r="Q106" s="1627"/>
      <c r="R106" s="1627"/>
      <c r="S106" s="1628"/>
      <c r="T106" s="1629"/>
      <c r="U106" s="50"/>
    </row>
    <row r="107">
      <c r="A107" s="50"/>
      <c r="B107" s="50"/>
      <c r="C107" s="50"/>
      <c r="D107" s="50"/>
      <c r="E107" s="50"/>
      <c r="F107" s="50"/>
      <c r="G107" s="50"/>
      <c r="H107" s="50"/>
      <c r="I107" s="50"/>
      <c r="J107" s="50"/>
      <c r="K107" s="50"/>
      <c r="L107" s="1626"/>
      <c r="M107" s="1767"/>
      <c r="N107" s="1767"/>
      <c r="O107" s="50"/>
      <c r="P107" s="1627"/>
      <c r="Q107" s="1627"/>
      <c r="R107" s="1627"/>
      <c r="S107" s="1628"/>
      <c r="T107" s="1629"/>
      <c r="U107" s="50"/>
    </row>
    <row r="108">
      <c r="A108" s="50"/>
      <c r="B108" s="50"/>
      <c r="C108" s="50"/>
      <c r="D108" s="50"/>
      <c r="E108" s="50"/>
      <c r="F108" s="50"/>
      <c r="G108" s="50"/>
      <c r="H108" s="50"/>
      <c r="I108" s="50"/>
      <c r="J108" s="50"/>
      <c r="K108" s="50"/>
      <c r="L108" s="1626"/>
      <c r="M108" s="1767"/>
      <c r="N108" s="1767"/>
      <c r="O108" s="50"/>
      <c r="P108" s="1627"/>
      <c r="Q108" s="1627"/>
      <c r="R108" s="1627"/>
      <c r="S108" s="1628"/>
      <c r="T108" s="1629"/>
      <c r="U108" s="50"/>
    </row>
    <row r="109">
      <c r="A109" s="50"/>
      <c r="B109" s="50"/>
      <c r="C109" s="50"/>
      <c r="D109" s="50"/>
      <c r="E109" s="50"/>
      <c r="F109" s="50"/>
      <c r="G109" s="50"/>
      <c r="H109" s="50"/>
      <c r="I109" s="50"/>
      <c r="J109" s="50"/>
      <c r="K109" s="50"/>
      <c r="L109" s="1626"/>
      <c r="M109" s="1767"/>
      <c r="N109" s="1767"/>
      <c r="O109" s="50"/>
      <c r="P109" s="1627"/>
      <c r="Q109" s="1627"/>
      <c r="R109" s="1627"/>
      <c r="S109" s="1628"/>
      <c r="T109" s="1629"/>
      <c r="U109" s="50"/>
    </row>
    <row r="110">
      <c r="A110" s="50"/>
      <c r="B110" s="50"/>
      <c r="C110" s="50"/>
      <c r="D110" s="50"/>
      <c r="E110" s="50"/>
      <c r="F110" s="50"/>
      <c r="G110" s="50"/>
      <c r="H110" s="50"/>
      <c r="I110" s="50"/>
      <c r="J110" s="50"/>
      <c r="K110" s="50"/>
      <c r="L110" s="1626"/>
      <c r="M110" s="1767"/>
      <c r="N110" s="1767"/>
      <c r="O110" s="50"/>
      <c r="P110" s="1627"/>
      <c r="Q110" s="1627"/>
      <c r="R110" s="1627"/>
      <c r="S110" s="1628"/>
      <c r="T110" s="1629"/>
      <c r="U110" s="50"/>
    </row>
    <row r="111">
      <c r="A111" s="50"/>
      <c r="B111" s="50"/>
      <c r="C111" s="50"/>
      <c r="D111" s="50"/>
      <c r="E111" s="50"/>
      <c r="F111" s="50"/>
      <c r="G111" s="50"/>
      <c r="H111" s="50"/>
      <c r="I111" s="50"/>
      <c r="J111" s="50"/>
      <c r="K111" s="50"/>
      <c r="L111" s="1626"/>
      <c r="M111" s="1767"/>
      <c r="N111" s="1767"/>
      <c r="O111" s="50"/>
      <c r="P111" s="1627"/>
      <c r="Q111" s="1627"/>
      <c r="R111" s="1627"/>
      <c r="S111" s="1628"/>
      <c r="T111" s="1629"/>
      <c r="U111" s="50"/>
    </row>
    <row r="112">
      <c r="A112" s="50"/>
      <c r="B112" s="50"/>
      <c r="C112" s="50"/>
      <c r="D112" s="50"/>
      <c r="E112" s="50"/>
      <c r="F112" s="50"/>
      <c r="G112" s="50"/>
      <c r="H112" s="50"/>
      <c r="I112" s="50"/>
      <c r="J112" s="50"/>
      <c r="K112" s="50"/>
      <c r="L112" s="1626"/>
      <c r="M112" s="1767"/>
      <c r="N112" s="1767"/>
      <c r="O112" s="50"/>
      <c r="P112" s="1627"/>
      <c r="Q112" s="1627"/>
      <c r="R112" s="1627"/>
      <c r="S112" s="1628"/>
      <c r="T112" s="1629"/>
      <c r="U112" s="50"/>
    </row>
    <row r="113">
      <c r="A113" s="50"/>
      <c r="B113" s="50"/>
      <c r="C113" s="50"/>
      <c r="D113" s="50"/>
      <c r="E113" s="50"/>
      <c r="F113" s="50"/>
      <c r="G113" s="50"/>
      <c r="H113" s="50"/>
      <c r="I113" s="50"/>
      <c r="J113" s="50"/>
      <c r="K113" s="50"/>
      <c r="L113" s="1626"/>
      <c r="M113" s="1767"/>
      <c r="N113" s="1767"/>
      <c r="O113" s="50"/>
      <c r="P113" s="1627"/>
      <c r="Q113" s="1627"/>
      <c r="R113" s="1627"/>
      <c r="S113" s="1628"/>
      <c r="T113" s="1629"/>
      <c r="U113" s="50"/>
    </row>
    <row r="114">
      <c r="A114" s="50"/>
      <c r="B114" s="50"/>
      <c r="C114" s="50"/>
      <c r="D114" s="50"/>
      <c r="E114" s="50"/>
      <c r="F114" s="50"/>
      <c r="G114" s="50"/>
      <c r="H114" s="50"/>
      <c r="I114" s="50"/>
      <c r="J114" s="50"/>
      <c r="K114" s="50"/>
      <c r="L114" s="1626"/>
      <c r="M114" s="1767"/>
      <c r="N114" s="1767"/>
      <c r="O114" s="50"/>
      <c r="P114" s="1627"/>
      <c r="Q114" s="1627"/>
      <c r="R114" s="1627"/>
      <c r="S114" s="1628"/>
      <c r="T114" s="1629"/>
      <c r="U114" s="50"/>
    </row>
    <row r="115">
      <c r="A115" s="50"/>
      <c r="B115" s="50"/>
      <c r="C115" s="50"/>
      <c r="D115" s="50"/>
      <c r="E115" s="50"/>
      <c r="F115" s="50"/>
      <c r="G115" s="50"/>
      <c r="H115" s="50"/>
      <c r="I115" s="50"/>
      <c r="J115" s="50"/>
      <c r="K115" s="50"/>
      <c r="L115" s="1626"/>
      <c r="M115" s="1767"/>
      <c r="N115" s="1767"/>
      <c r="O115" s="50"/>
      <c r="P115" s="1627"/>
      <c r="Q115" s="1627"/>
      <c r="R115" s="1627"/>
      <c r="S115" s="1628"/>
      <c r="T115" s="1629"/>
      <c r="U115" s="50"/>
    </row>
    <row r="116">
      <c r="A116" s="50"/>
      <c r="B116" s="50"/>
      <c r="C116" s="50"/>
      <c r="D116" s="50"/>
      <c r="E116" s="50"/>
      <c r="F116" s="50"/>
      <c r="G116" s="50"/>
      <c r="H116" s="50"/>
      <c r="I116" s="50"/>
      <c r="J116" s="50"/>
      <c r="K116" s="50"/>
      <c r="L116" s="1626"/>
      <c r="M116" s="1767"/>
      <c r="N116" s="1767"/>
      <c r="O116" s="50"/>
      <c r="P116" s="1627"/>
      <c r="Q116" s="1627"/>
      <c r="R116" s="1627"/>
      <c r="S116" s="1628"/>
      <c r="T116" s="1629"/>
      <c r="U116" s="50"/>
    </row>
    <row r="117">
      <c r="A117" s="50"/>
      <c r="B117" s="50"/>
      <c r="C117" s="50"/>
      <c r="D117" s="50"/>
      <c r="E117" s="50"/>
      <c r="F117" s="50"/>
      <c r="G117" s="50"/>
      <c r="H117" s="50"/>
      <c r="I117" s="50"/>
      <c r="J117" s="50"/>
      <c r="K117" s="50"/>
      <c r="L117" s="1626"/>
      <c r="M117" s="1767"/>
      <c r="N117" s="1767"/>
      <c r="O117" s="50"/>
      <c r="P117" s="1627"/>
      <c r="Q117" s="1627"/>
      <c r="R117" s="1627"/>
      <c r="S117" s="1628"/>
      <c r="T117" s="1629"/>
      <c r="U117" s="50"/>
    </row>
    <row r="118">
      <c r="A118" s="50"/>
      <c r="B118" s="50"/>
      <c r="C118" s="50"/>
      <c r="D118" s="50"/>
      <c r="E118" s="50"/>
      <c r="F118" s="50"/>
      <c r="G118" s="50"/>
      <c r="H118" s="50"/>
      <c r="I118" s="50"/>
      <c r="J118" s="50"/>
      <c r="K118" s="50"/>
      <c r="L118" s="1626"/>
      <c r="M118" s="50"/>
      <c r="N118" s="50"/>
      <c r="O118" s="50"/>
      <c r="P118" s="1627"/>
      <c r="Q118" s="1627"/>
      <c r="R118" s="1627"/>
      <c r="S118" s="1628"/>
      <c r="T118" s="1629"/>
      <c r="U118" s="50"/>
    </row>
    <row r="119">
      <c r="A119" s="50"/>
      <c r="B119" s="50"/>
      <c r="C119" s="50"/>
      <c r="D119" s="50"/>
      <c r="E119" s="50"/>
      <c r="F119" s="50"/>
      <c r="G119" s="50"/>
      <c r="H119" s="50"/>
      <c r="I119" s="50"/>
      <c r="J119" s="50"/>
      <c r="K119" s="50"/>
      <c r="L119" s="1626"/>
      <c r="M119" s="50"/>
      <c r="N119" s="50"/>
      <c r="O119" s="50"/>
      <c r="P119" s="1627"/>
      <c r="Q119" s="1627"/>
      <c r="R119" s="1627"/>
      <c r="S119" s="1628"/>
      <c r="T119" s="1629"/>
      <c r="U119" s="50"/>
    </row>
    <row r="120">
      <c r="A120" s="50"/>
      <c r="B120" s="50"/>
      <c r="C120" s="50"/>
      <c r="D120" s="50"/>
      <c r="E120" s="50"/>
      <c r="F120" s="50"/>
      <c r="G120" s="50"/>
      <c r="H120" s="50"/>
      <c r="I120" s="50"/>
      <c r="J120" s="50"/>
      <c r="K120" s="50"/>
      <c r="L120" s="1626"/>
      <c r="M120" s="50"/>
      <c r="N120" s="50"/>
      <c r="O120" s="50"/>
      <c r="P120" s="1627"/>
      <c r="Q120" s="1627"/>
      <c r="R120" s="1627"/>
      <c r="S120" s="1628"/>
      <c r="T120" s="1629"/>
      <c r="U120" s="50"/>
    </row>
    <row r="121">
      <c r="A121" s="50"/>
      <c r="B121" s="50"/>
      <c r="C121" s="50"/>
      <c r="D121" s="50"/>
      <c r="E121" s="50"/>
      <c r="F121" s="50"/>
      <c r="G121" s="50"/>
      <c r="H121" s="50"/>
      <c r="I121" s="50"/>
      <c r="J121" s="50"/>
      <c r="K121" s="50"/>
      <c r="L121" s="1626"/>
      <c r="M121" s="50"/>
      <c r="N121" s="50"/>
      <c r="O121" s="50"/>
      <c r="P121" s="1627"/>
      <c r="Q121" s="1627"/>
      <c r="R121" s="1627"/>
      <c r="S121" s="1628"/>
      <c r="T121" s="1629"/>
      <c r="U121" s="50"/>
    </row>
    <row r="122">
      <c r="A122" s="50"/>
      <c r="B122" s="50"/>
      <c r="C122" s="50"/>
      <c r="D122" s="50"/>
      <c r="E122" s="50"/>
      <c r="F122" s="50"/>
      <c r="G122" s="50"/>
      <c r="H122" s="50"/>
      <c r="I122" s="50"/>
      <c r="J122" s="50"/>
      <c r="K122" s="50"/>
      <c r="L122" s="1626"/>
      <c r="M122" s="50"/>
      <c r="N122" s="50"/>
      <c r="O122" s="50"/>
      <c r="P122" s="1627"/>
      <c r="Q122" s="1627"/>
      <c r="R122" s="1627"/>
      <c r="S122" s="1628"/>
      <c r="T122" s="1629"/>
      <c r="U122" s="50"/>
    </row>
    <row r="123">
      <c r="A123" s="50"/>
      <c r="B123" s="50"/>
      <c r="C123" s="50"/>
      <c r="D123" s="50"/>
      <c r="E123" s="50"/>
      <c r="F123" s="50"/>
      <c r="G123" s="50"/>
      <c r="H123" s="50"/>
      <c r="I123" s="50"/>
      <c r="J123" s="50"/>
      <c r="K123" s="50"/>
      <c r="L123" s="1626"/>
      <c r="M123" s="50"/>
      <c r="N123" s="50"/>
      <c r="O123" s="50"/>
      <c r="P123" s="1627"/>
      <c r="Q123" s="1627"/>
      <c r="R123" s="1627"/>
      <c r="S123" s="1628"/>
      <c r="T123" s="1629"/>
      <c r="U123" s="50"/>
    </row>
    <row r="124">
      <c r="A124" s="50"/>
      <c r="B124" s="50"/>
      <c r="C124" s="50"/>
      <c r="D124" s="50"/>
      <c r="E124" s="50"/>
      <c r="F124" s="50"/>
      <c r="G124" s="50"/>
      <c r="H124" s="50"/>
      <c r="I124" s="50"/>
      <c r="J124" s="50"/>
      <c r="K124" s="50"/>
      <c r="L124" s="1626"/>
      <c r="M124" s="50"/>
      <c r="N124" s="50"/>
      <c r="O124" s="50"/>
      <c r="P124" s="1627"/>
      <c r="Q124" s="1627"/>
      <c r="R124" s="1627"/>
      <c r="S124" s="1628"/>
      <c r="T124" s="1629"/>
      <c r="U124" s="50"/>
    </row>
    <row r="125">
      <c r="A125" s="50"/>
      <c r="B125" s="50"/>
      <c r="C125" s="50"/>
      <c r="D125" s="50"/>
      <c r="E125" s="50"/>
      <c r="F125" s="50"/>
      <c r="G125" s="50"/>
      <c r="H125" s="50"/>
      <c r="I125" s="50"/>
      <c r="J125" s="50"/>
      <c r="K125" s="50"/>
      <c r="L125" s="1626"/>
      <c r="M125" s="50"/>
      <c r="N125" s="50"/>
      <c r="O125" s="50"/>
      <c r="P125" s="1627"/>
      <c r="Q125" s="1627"/>
      <c r="R125" s="1627"/>
      <c r="S125" s="1628"/>
      <c r="T125" s="1629"/>
      <c r="U125" s="50"/>
    </row>
    <row r="126">
      <c r="A126" s="50"/>
      <c r="B126" s="50"/>
      <c r="C126" s="50"/>
      <c r="D126" s="50"/>
      <c r="E126" s="50"/>
      <c r="F126" s="50"/>
      <c r="G126" s="50"/>
      <c r="H126" s="50"/>
      <c r="I126" s="50"/>
      <c r="J126" s="50"/>
      <c r="K126" s="50"/>
      <c r="L126" s="1626"/>
      <c r="M126" s="50"/>
      <c r="N126" s="50"/>
      <c r="O126" s="50"/>
      <c r="P126" s="1627"/>
      <c r="Q126" s="1627"/>
      <c r="R126" s="1627"/>
      <c r="S126" s="1628"/>
      <c r="T126" s="1629"/>
      <c r="U126" s="50"/>
    </row>
    <row r="127">
      <c r="A127" s="50"/>
      <c r="B127" s="50"/>
      <c r="C127" s="50"/>
      <c r="D127" s="50"/>
      <c r="E127" s="50"/>
      <c r="F127" s="50"/>
      <c r="G127" s="50"/>
      <c r="H127" s="50"/>
      <c r="I127" s="50"/>
      <c r="J127" s="50"/>
      <c r="K127" s="50"/>
      <c r="L127" s="1626"/>
      <c r="M127" s="50"/>
      <c r="N127" s="50"/>
      <c r="O127" s="50"/>
      <c r="P127" s="1627"/>
      <c r="Q127" s="1627"/>
      <c r="R127" s="1627"/>
      <c r="S127" s="1628"/>
      <c r="T127" s="1629"/>
      <c r="U127" s="50"/>
    </row>
    <row r="128">
      <c r="A128" s="50"/>
      <c r="B128" s="50"/>
      <c r="C128" s="50"/>
      <c r="D128" s="50"/>
      <c r="E128" s="50"/>
      <c r="F128" s="50"/>
      <c r="G128" s="50"/>
      <c r="H128" s="50"/>
      <c r="I128" s="50"/>
      <c r="J128" s="50"/>
      <c r="K128" s="50"/>
      <c r="L128" s="1626"/>
      <c r="M128" s="50"/>
      <c r="N128" s="50"/>
      <c r="O128" s="50"/>
      <c r="P128" s="1627"/>
      <c r="Q128" s="1627"/>
      <c r="R128" s="1627"/>
      <c r="S128" s="1628"/>
      <c r="T128" s="1629"/>
      <c r="U128" s="50"/>
    </row>
    <row r="129">
      <c r="A129" s="50"/>
      <c r="B129" s="50"/>
      <c r="C129" s="50"/>
      <c r="D129" s="50"/>
      <c r="E129" s="50"/>
      <c r="F129" s="50"/>
      <c r="G129" s="50"/>
      <c r="H129" s="50"/>
      <c r="I129" s="50"/>
      <c r="J129" s="50"/>
      <c r="K129" s="50"/>
      <c r="L129" s="1626"/>
      <c r="M129" s="50"/>
      <c r="N129" s="50"/>
      <c r="O129" s="50"/>
      <c r="P129" s="1627"/>
      <c r="Q129" s="1627"/>
      <c r="R129" s="1627"/>
      <c r="S129" s="1628"/>
      <c r="T129" s="1629"/>
      <c r="U129" s="50"/>
    </row>
    <row r="130">
      <c r="A130" s="50"/>
      <c r="B130" s="50"/>
      <c r="C130" s="50"/>
      <c r="D130" s="50"/>
      <c r="E130" s="50"/>
      <c r="F130" s="50"/>
      <c r="G130" s="50"/>
      <c r="H130" s="50"/>
      <c r="I130" s="50"/>
      <c r="J130" s="50"/>
      <c r="K130" s="50"/>
      <c r="L130" s="1626"/>
      <c r="M130" s="50"/>
      <c r="N130" s="50"/>
      <c r="O130" s="50"/>
      <c r="P130" s="1627"/>
      <c r="Q130" s="1627"/>
      <c r="R130" s="1627"/>
      <c r="S130" s="1628"/>
      <c r="T130" s="1629"/>
      <c r="U130" s="50"/>
    </row>
    <row r="131">
      <c r="A131" s="50"/>
      <c r="B131" s="50"/>
      <c r="C131" s="50"/>
      <c r="D131" s="50"/>
      <c r="E131" s="50"/>
      <c r="F131" s="50"/>
      <c r="G131" s="50"/>
      <c r="H131" s="50"/>
      <c r="I131" s="50"/>
      <c r="J131" s="50"/>
      <c r="K131" s="50"/>
      <c r="L131" s="1626"/>
      <c r="M131" s="50"/>
      <c r="N131" s="50"/>
      <c r="O131" s="50"/>
      <c r="P131" s="1627"/>
      <c r="Q131" s="1627"/>
      <c r="R131" s="1627"/>
      <c r="S131" s="1628"/>
      <c r="T131" s="1629"/>
      <c r="U131" s="50"/>
    </row>
    <row r="132">
      <c r="A132" s="50"/>
      <c r="B132" s="50"/>
      <c r="C132" s="50"/>
      <c r="D132" s="50"/>
      <c r="E132" s="50"/>
      <c r="F132" s="50"/>
      <c r="G132" s="50"/>
      <c r="H132" s="50"/>
      <c r="I132" s="50"/>
      <c r="J132" s="50"/>
      <c r="K132" s="50"/>
      <c r="L132" s="1626"/>
      <c r="M132" s="50"/>
      <c r="N132" s="50"/>
      <c r="O132" s="50"/>
      <c r="P132" s="1627"/>
      <c r="Q132" s="1627"/>
      <c r="R132" s="1627"/>
      <c r="S132" s="1628"/>
      <c r="T132" s="1629"/>
      <c r="U132" s="50"/>
    </row>
    <row r="133">
      <c r="A133" s="50"/>
      <c r="B133" s="50"/>
      <c r="C133" s="50"/>
      <c r="D133" s="50"/>
      <c r="E133" s="50"/>
      <c r="F133" s="50"/>
      <c r="G133" s="50"/>
      <c r="H133" s="50"/>
      <c r="I133" s="50"/>
      <c r="J133" s="50"/>
      <c r="K133" s="50"/>
      <c r="L133" s="1626"/>
      <c r="M133" s="50"/>
      <c r="N133" s="50"/>
      <c r="O133" s="50"/>
      <c r="P133" s="1627"/>
      <c r="Q133" s="1627"/>
      <c r="R133" s="1627"/>
      <c r="S133" s="1628"/>
      <c r="T133" s="1629"/>
      <c r="U133" s="50"/>
    </row>
    <row r="134">
      <c r="A134" s="50"/>
      <c r="B134" s="50"/>
      <c r="C134" s="50"/>
      <c r="D134" s="50"/>
      <c r="E134" s="50"/>
      <c r="F134" s="50"/>
      <c r="G134" s="50"/>
      <c r="H134" s="50"/>
      <c r="I134" s="50"/>
      <c r="J134" s="50"/>
      <c r="K134" s="50"/>
      <c r="L134" s="1626"/>
      <c r="M134" s="50"/>
      <c r="N134" s="50"/>
      <c r="O134" s="50"/>
      <c r="P134" s="1627"/>
      <c r="Q134" s="1627"/>
      <c r="R134" s="1627"/>
      <c r="S134" s="1628"/>
      <c r="T134" s="1629"/>
      <c r="U134" s="50"/>
    </row>
    <row r="135">
      <c r="A135" s="50"/>
      <c r="B135" s="50"/>
      <c r="C135" s="50"/>
      <c r="D135" s="50"/>
      <c r="E135" s="50"/>
      <c r="F135" s="50"/>
      <c r="G135" s="50"/>
      <c r="H135" s="50"/>
      <c r="I135" s="50"/>
      <c r="J135" s="50"/>
      <c r="K135" s="50"/>
      <c r="L135" s="1626"/>
      <c r="M135" s="50"/>
      <c r="N135" s="50"/>
      <c r="O135" s="50"/>
      <c r="P135" s="1627"/>
      <c r="Q135" s="1627"/>
      <c r="R135" s="1627"/>
      <c r="S135" s="1628"/>
      <c r="T135" s="1629"/>
      <c r="U135" s="50"/>
    </row>
    <row r="136">
      <c r="A136" s="50"/>
      <c r="B136" s="50"/>
      <c r="C136" s="50"/>
      <c r="D136" s="50"/>
      <c r="E136" s="50"/>
      <c r="F136" s="50"/>
      <c r="G136" s="50"/>
      <c r="H136" s="50"/>
      <c r="I136" s="50"/>
      <c r="J136" s="50"/>
      <c r="K136" s="50"/>
      <c r="L136" s="1626"/>
      <c r="M136" s="50"/>
      <c r="N136" s="50"/>
      <c r="O136" s="50"/>
      <c r="P136" s="1627"/>
      <c r="Q136" s="1627"/>
      <c r="R136" s="1627"/>
      <c r="S136" s="1628"/>
      <c r="T136" s="1629"/>
      <c r="U136" s="50"/>
    </row>
    <row r="137">
      <c r="A137" s="50"/>
      <c r="B137" s="50"/>
      <c r="C137" s="50"/>
      <c r="D137" s="50"/>
      <c r="E137" s="50"/>
      <c r="F137" s="50"/>
      <c r="G137" s="50"/>
      <c r="H137" s="50"/>
      <c r="I137" s="50"/>
      <c r="J137" s="50"/>
      <c r="K137" s="50"/>
      <c r="L137" s="1626"/>
      <c r="M137" s="50"/>
      <c r="N137" s="50"/>
      <c r="O137" s="50"/>
      <c r="P137" s="1627"/>
      <c r="Q137" s="1627"/>
      <c r="R137" s="1627"/>
      <c r="S137" s="1628"/>
      <c r="T137" s="1629"/>
      <c r="U137" s="50"/>
    </row>
    <row r="138">
      <c r="A138" s="50"/>
      <c r="B138" s="50"/>
      <c r="C138" s="50"/>
      <c r="D138" s="50"/>
      <c r="E138" s="50"/>
      <c r="F138" s="50"/>
      <c r="G138" s="50"/>
      <c r="H138" s="50"/>
      <c r="I138" s="50"/>
      <c r="J138" s="50"/>
      <c r="K138" s="50"/>
      <c r="L138" s="1626"/>
      <c r="M138" s="50"/>
      <c r="N138" s="50"/>
      <c r="O138" s="50"/>
      <c r="P138" s="1627"/>
      <c r="Q138" s="1627"/>
      <c r="R138" s="1627"/>
      <c r="S138" s="1628"/>
      <c r="T138" s="1629"/>
      <c r="U138" s="50"/>
    </row>
    <row r="139">
      <c r="A139" s="50"/>
      <c r="B139" s="50"/>
      <c r="C139" s="50"/>
      <c r="D139" s="50"/>
      <c r="E139" s="50"/>
      <c r="F139" s="50"/>
      <c r="G139" s="50"/>
      <c r="H139" s="50"/>
      <c r="I139" s="50"/>
      <c r="J139" s="50"/>
      <c r="K139" s="50"/>
      <c r="L139" s="1626"/>
      <c r="M139" s="50"/>
      <c r="N139" s="50"/>
      <c r="O139" s="50"/>
      <c r="P139" s="1627"/>
      <c r="Q139" s="1627"/>
      <c r="R139" s="1627"/>
      <c r="S139" s="1628"/>
      <c r="T139" s="1629"/>
      <c r="U139" s="50"/>
    </row>
    <row r="140">
      <c r="A140" s="50"/>
      <c r="B140" s="50"/>
      <c r="C140" s="50"/>
      <c r="D140" s="50"/>
      <c r="E140" s="50"/>
      <c r="F140" s="50"/>
      <c r="G140" s="50"/>
      <c r="H140" s="50"/>
      <c r="I140" s="50"/>
      <c r="J140" s="50"/>
      <c r="K140" s="50"/>
      <c r="L140" s="1626"/>
      <c r="M140" s="50"/>
      <c r="N140" s="50"/>
      <c r="O140" s="50"/>
      <c r="P140" s="1627"/>
      <c r="Q140" s="1627"/>
      <c r="R140" s="1627"/>
      <c r="S140" s="1628"/>
      <c r="T140" s="1629"/>
      <c r="U140" s="50"/>
    </row>
    <row r="141">
      <c r="A141" s="50"/>
      <c r="B141" s="50"/>
      <c r="C141" s="50"/>
      <c r="D141" s="50"/>
      <c r="E141" s="50"/>
      <c r="F141" s="50"/>
      <c r="G141" s="50"/>
      <c r="H141" s="50"/>
      <c r="I141" s="50"/>
      <c r="J141" s="50"/>
      <c r="K141" s="50"/>
      <c r="L141" s="1626"/>
      <c r="M141" s="50"/>
      <c r="N141" s="50"/>
      <c r="O141" s="50"/>
      <c r="P141" s="1627"/>
      <c r="Q141" s="1627"/>
      <c r="R141" s="1627"/>
      <c r="S141" s="1628"/>
      <c r="T141" s="1629"/>
      <c r="U141" s="50"/>
    </row>
    <row r="142">
      <c r="A142" s="50"/>
      <c r="B142" s="50"/>
      <c r="C142" s="50"/>
      <c r="D142" s="50"/>
      <c r="E142" s="50"/>
      <c r="F142" s="50"/>
      <c r="G142" s="50"/>
      <c r="H142" s="50"/>
      <c r="I142" s="50"/>
      <c r="J142" s="50"/>
      <c r="K142" s="50"/>
      <c r="L142" s="1626"/>
      <c r="M142" s="50"/>
      <c r="N142" s="50"/>
      <c r="O142" s="50"/>
      <c r="P142" s="1627"/>
      <c r="Q142" s="1627"/>
      <c r="R142" s="1627"/>
      <c r="S142" s="1628"/>
      <c r="T142" s="1629"/>
      <c r="U142" s="50"/>
    </row>
    <row r="143">
      <c r="A143" s="50"/>
      <c r="B143" s="50"/>
      <c r="C143" s="50"/>
      <c r="D143" s="50"/>
      <c r="E143" s="50"/>
      <c r="F143" s="50"/>
      <c r="G143" s="50"/>
      <c r="H143" s="50"/>
      <c r="I143" s="50"/>
      <c r="J143" s="50"/>
      <c r="K143" s="50"/>
      <c r="L143" s="1626"/>
      <c r="M143" s="50"/>
      <c r="N143" s="50"/>
      <c r="O143" s="50"/>
      <c r="P143" s="1627"/>
      <c r="Q143" s="1627"/>
      <c r="R143" s="1627"/>
      <c r="S143" s="1628"/>
      <c r="T143" s="1629"/>
      <c r="U143" s="50"/>
    </row>
    <row r="144">
      <c r="A144" s="50"/>
      <c r="B144" s="50"/>
      <c r="C144" s="50"/>
      <c r="D144" s="50"/>
      <c r="E144" s="50"/>
      <c r="F144" s="50"/>
      <c r="G144" s="50"/>
      <c r="H144" s="50"/>
      <c r="I144" s="50"/>
      <c r="J144" s="50"/>
      <c r="K144" s="50"/>
      <c r="L144" s="1626"/>
      <c r="M144" s="50"/>
      <c r="N144" s="50"/>
      <c r="O144" s="50"/>
      <c r="P144" s="1627"/>
      <c r="Q144" s="1627"/>
      <c r="R144" s="1627"/>
      <c r="S144" s="1628"/>
      <c r="T144" s="1629"/>
      <c r="U144" s="50"/>
    </row>
    <row r="145">
      <c r="A145" s="50"/>
      <c r="B145" s="50"/>
      <c r="C145" s="50"/>
      <c r="D145" s="50"/>
      <c r="E145" s="50"/>
      <c r="F145" s="50"/>
      <c r="G145" s="50"/>
      <c r="H145" s="50"/>
      <c r="I145" s="50"/>
      <c r="J145" s="50"/>
      <c r="K145" s="50"/>
      <c r="L145" s="1626"/>
      <c r="M145" s="50"/>
      <c r="N145" s="50"/>
      <c r="O145" s="50"/>
      <c r="P145" s="1627"/>
      <c r="Q145" s="1627"/>
      <c r="R145" s="1627"/>
      <c r="S145" s="1628"/>
      <c r="T145" s="1629"/>
      <c r="U145" s="50"/>
    </row>
    <row r="146">
      <c r="A146" s="50"/>
      <c r="B146" s="50"/>
      <c r="C146" s="50"/>
      <c r="D146" s="50"/>
      <c r="E146" s="50"/>
      <c r="F146" s="50"/>
      <c r="G146" s="50"/>
      <c r="H146" s="50"/>
      <c r="I146" s="50"/>
      <c r="J146" s="50"/>
      <c r="K146" s="50"/>
      <c r="L146" s="1626"/>
      <c r="M146" s="50"/>
      <c r="N146" s="50"/>
      <c r="O146" s="50"/>
      <c r="P146" s="1627"/>
      <c r="Q146" s="1627"/>
      <c r="R146" s="1627"/>
      <c r="S146" s="1628"/>
      <c r="T146" s="1629"/>
      <c r="U146" s="50"/>
    </row>
    <row r="147">
      <c r="A147" s="50"/>
      <c r="B147" s="50"/>
      <c r="C147" s="50"/>
      <c r="D147" s="50"/>
      <c r="E147" s="50"/>
      <c r="F147" s="50"/>
      <c r="G147" s="50"/>
      <c r="H147" s="50"/>
      <c r="I147" s="50"/>
      <c r="J147" s="50"/>
      <c r="K147" s="50"/>
      <c r="L147" s="1626"/>
      <c r="M147" s="50"/>
      <c r="N147" s="50"/>
      <c r="O147" s="50"/>
      <c r="P147" s="1627"/>
      <c r="Q147" s="1627"/>
      <c r="R147" s="1627"/>
      <c r="S147" s="1628"/>
      <c r="T147" s="1629"/>
      <c r="U147" s="50"/>
    </row>
    <row r="148">
      <c r="A148" s="50"/>
      <c r="B148" s="50"/>
      <c r="C148" s="50"/>
      <c r="D148" s="50"/>
      <c r="E148" s="50"/>
      <c r="F148" s="50"/>
      <c r="G148" s="50"/>
      <c r="H148" s="50"/>
      <c r="I148" s="50"/>
      <c r="J148" s="50"/>
      <c r="K148" s="50"/>
      <c r="L148" s="1626"/>
      <c r="M148" s="50"/>
      <c r="N148" s="50"/>
      <c r="O148" s="50"/>
      <c r="P148" s="1627"/>
      <c r="Q148" s="1627"/>
      <c r="R148" s="1627"/>
      <c r="S148" s="1628"/>
      <c r="T148" s="1629"/>
      <c r="U148" s="50"/>
    </row>
    <row r="149">
      <c r="A149" s="50"/>
      <c r="B149" s="50"/>
      <c r="C149" s="50"/>
      <c r="D149" s="50"/>
      <c r="E149" s="50"/>
      <c r="F149" s="50"/>
      <c r="G149" s="50"/>
      <c r="H149" s="50"/>
      <c r="I149" s="50"/>
      <c r="J149" s="50"/>
      <c r="K149" s="50"/>
      <c r="L149" s="1626"/>
      <c r="M149" s="50"/>
      <c r="N149" s="50"/>
      <c r="O149" s="50"/>
      <c r="P149" s="1627"/>
      <c r="Q149" s="1627"/>
      <c r="R149" s="1627"/>
      <c r="S149" s="1628"/>
      <c r="T149" s="1629"/>
      <c r="U149" s="50"/>
    </row>
    <row r="150">
      <c r="A150" s="50"/>
      <c r="B150" s="50"/>
      <c r="C150" s="50"/>
      <c r="D150" s="50"/>
      <c r="E150" s="50"/>
      <c r="F150" s="50"/>
      <c r="G150" s="50"/>
      <c r="H150" s="50"/>
      <c r="I150" s="50"/>
      <c r="J150" s="50"/>
      <c r="K150" s="50"/>
      <c r="L150" s="1626"/>
      <c r="M150" s="50"/>
      <c r="N150" s="50"/>
      <c r="O150" s="50"/>
      <c r="P150" s="1627"/>
      <c r="Q150" s="1627"/>
      <c r="R150" s="1627"/>
      <c r="S150" s="1628"/>
      <c r="T150" s="1629"/>
      <c r="U150" s="50"/>
    </row>
    <row r="151">
      <c r="A151" s="50"/>
      <c r="B151" s="50"/>
      <c r="C151" s="50"/>
      <c r="D151" s="50"/>
      <c r="E151" s="50"/>
      <c r="F151" s="50"/>
      <c r="G151" s="50"/>
      <c r="H151" s="50"/>
      <c r="I151" s="50"/>
      <c r="J151" s="50"/>
      <c r="K151" s="50"/>
      <c r="L151" s="1626"/>
      <c r="M151" s="50"/>
      <c r="N151" s="50"/>
      <c r="O151" s="50"/>
      <c r="P151" s="1627"/>
      <c r="Q151" s="1627"/>
      <c r="R151" s="1627"/>
      <c r="S151" s="1628"/>
      <c r="T151" s="1629"/>
      <c r="U151" s="50"/>
    </row>
    <row r="152">
      <c r="A152" s="50"/>
      <c r="B152" s="50"/>
      <c r="C152" s="50"/>
      <c r="D152" s="50"/>
      <c r="E152" s="50"/>
      <c r="F152" s="50"/>
      <c r="G152" s="50"/>
      <c r="H152" s="50"/>
      <c r="I152" s="50"/>
      <c r="J152" s="50"/>
      <c r="K152" s="50"/>
      <c r="L152" s="1626"/>
      <c r="M152" s="50"/>
      <c r="N152" s="50"/>
      <c r="O152" s="50"/>
      <c r="P152" s="1627"/>
      <c r="Q152" s="1627"/>
      <c r="R152" s="1627"/>
      <c r="S152" s="1628"/>
      <c r="T152" s="1629"/>
      <c r="U152" s="50"/>
    </row>
    <row r="153">
      <c r="A153" s="50"/>
      <c r="B153" s="50"/>
      <c r="C153" s="50"/>
      <c r="D153" s="50"/>
      <c r="E153" s="50"/>
      <c r="F153" s="50"/>
      <c r="G153" s="50"/>
      <c r="H153" s="50"/>
      <c r="I153" s="50"/>
      <c r="J153" s="50"/>
      <c r="K153" s="50"/>
      <c r="L153" s="1626"/>
      <c r="M153" s="50"/>
      <c r="N153" s="50"/>
      <c r="O153" s="50"/>
      <c r="P153" s="1627"/>
      <c r="Q153" s="1627"/>
      <c r="R153" s="1627"/>
      <c r="S153" s="1628"/>
      <c r="T153" s="1629"/>
      <c r="U153" s="50"/>
    </row>
    <row r="154">
      <c r="A154" s="50"/>
      <c r="B154" s="50"/>
      <c r="C154" s="50"/>
      <c r="D154" s="50"/>
      <c r="E154" s="50"/>
      <c r="F154" s="50"/>
      <c r="G154" s="50"/>
      <c r="H154" s="50"/>
      <c r="I154" s="50"/>
      <c r="J154" s="50"/>
      <c r="K154" s="50"/>
      <c r="L154" s="1626"/>
      <c r="M154" s="50"/>
      <c r="N154" s="50"/>
      <c r="O154" s="50"/>
      <c r="P154" s="1627"/>
      <c r="Q154" s="1627"/>
      <c r="R154" s="1627"/>
      <c r="S154" s="1628"/>
      <c r="T154" s="1629"/>
      <c r="U154" s="50"/>
    </row>
    <row r="155">
      <c r="A155" s="50"/>
      <c r="B155" s="50"/>
      <c r="C155" s="50"/>
      <c r="D155" s="50"/>
      <c r="E155" s="50"/>
      <c r="F155" s="50"/>
      <c r="G155" s="50"/>
      <c r="H155" s="50"/>
      <c r="I155" s="50"/>
      <c r="J155" s="50"/>
      <c r="K155" s="50"/>
      <c r="L155" s="1626"/>
      <c r="M155" s="50"/>
      <c r="N155" s="50"/>
      <c r="O155" s="50"/>
      <c r="P155" s="1627"/>
      <c r="Q155" s="1627"/>
      <c r="R155" s="1627"/>
      <c r="S155" s="1628"/>
      <c r="T155" s="1629"/>
      <c r="U155" s="50"/>
    </row>
    <row r="156">
      <c r="A156" s="50"/>
      <c r="B156" s="50"/>
      <c r="C156" s="50"/>
      <c r="D156" s="50"/>
      <c r="E156" s="50"/>
      <c r="F156" s="50"/>
      <c r="G156" s="50"/>
      <c r="H156" s="50"/>
      <c r="I156" s="50"/>
      <c r="J156" s="50"/>
      <c r="K156" s="50"/>
      <c r="L156" s="1626"/>
      <c r="M156" s="50"/>
      <c r="N156" s="50"/>
      <c r="O156" s="50"/>
      <c r="P156" s="1627"/>
      <c r="Q156" s="1627"/>
      <c r="R156" s="1627"/>
      <c r="S156" s="1628"/>
      <c r="T156" s="1629"/>
      <c r="U156" s="50"/>
    </row>
    <row r="157">
      <c r="A157" s="50"/>
      <c r="B157" s="50"/>
      <c r="C157" s="50"/>
      <c r="D157" s="50"/>
      <c r="E157" s="50"/>
      <c r="F157" s="50"/>
      <c r="G157" s="50"/>
      <c r="H157" s="50"/>
      <c r="I157" s="50"/>
      <c r="J157" s="50"/>
      <c r="K157" s="50"/>
      <c r="L157" s="1626"/>
      <c r="M157" s="50"/>
      <c r="N157" s="50"/>
      <c r="O157" s="50"/>
      <c r="P157" s="1627"/>
      <c r="Q157" s="1627"/>
      <c r="R157" s="1627"/>
      <c r="S157" s="1628"/>
      <c r="T157" s="1629"/>
      <c r="U157" s="50"/>
    </row>
    <row r="158">
      <c r="A158" s="50"/>
      <c r="B158" s="50"/>
      <c r="C158" s="50"/>
      <c r="D158" s="50"/>
      <c r="E158" s="50"/>
      <c r="F158" s="50"/>
      <c r="G158" s="50"/>
      <c r="H158" s="50"/>
      <c r="I158" s="50"/>
      <c r="J158" s="50"/>
      <c r="K158" s="50"/>
      <c r="L158" s="1626"/>
      <c r="M158" s="50"/>
      <c r="N158" s="50"/>
      <c r="O158" s="50"/>
      <c r="P158" s="1627"/>
      <c r="Q158" s="1627"/>
      <c r="R158" s="1627"/>
      <c r="S158" s="1628"/>
      <c r="T158" s="1629"/>
      <c r="U158" s="50"/>
    </row>
    <row r="159">
      <c r="A159" s="50"/>
      <c r="B159" s="50"/>
      <c r="C159" s="50"/>
      <c r="D159" s="50"/>
      <c r="E159" s="50"/>
      <c r="F159" s="50"/>
      <c r="G159" s="50"/>
      <c r="H159" s="50"/>
      <c r="I159" s="50"/>
      <c r="J159" s="50"/>
      <c r="K159" s="50"/>
      <c r="L159" s="1626"/>
      <c r="M159" s="50"/>
      <c r="N159" s="50"/>
      <c r="O159" s="50"/>
      <c r="P159" s="1627"/>
      <c r="Q159" s="1627"/>
      <c r="R159" s="1627"/>
      <c r="S159" s="1628"/>
      <c r="T159" s="1629"/>
      <c r="U159" s="50"/>
    </row>
    <row r="160">
      <c r="A160" s="50"/>
      <c r="B160" s="50"/>
      <c r="C160" s="50"/>
      <c r="D160" s="50"/>
      <c r="E160" s="50"/>
      <c r="F160" s="50"/>
      <c r="G160" s="50"/>
      <c r="H160" s="50"/>
      <c r="I160" s="50"/>
      <c r="J160" s="50"/>
      <c r="K160" s="50"/>
      <c r="L160" s="1626"/>
      <c r="M160" s="50"/>
      <c r="N160" s="50"/>
      <c r="O160" s="50"/>
      <c r="P160" s="1627"/>
      <c r="Q160" s="1627"/>
      <c r="R160" s="1627"/>
      <c r="S160" s="1628"/>
      <c r="T160" s="1629"/>
      <c r="U160" s="50"/>
    </row>
    <row r="161">
      <c r="A161" s="50"/>
      <c r="B161" s="50"/>
      <c r="C161" s="50"/>
      <c r="D161" s="50"/>
      <c r="E161" s="50"/>
      <c r="F161" s="50"/>
      <c r="G161" s="50"/>
      <c r="H161" s="50"/>
      <c r="I161" s="50"/>
      <c r="J161" s="50"/>
      <c r="K161" s="50"/>
      <c r="L161" s="1626"/>
      <c r="M161" s="50"/>
      <c r="N161" s="50"/>
      <c r="O161" s="50"/>
      <c r="P161" s="1627"/>
      <c r="Q161" s="1627"/>
      <c r="R161" s="1627"/>
      <c r="S161" s="1628"/>
      <c r="T161" s="1629"/>
      <c r="U161" s="50"/>
    </row>
    <row r="162">
      <c r="A162" s="50"/>
      <c r="B162" s="50"/>
      <c r="C162" s="50"/>
      <c r="D162" s="50"/>
      <c r="E162" s="50"/>
      <c r="F162" s="50"/>
      <c r="G162" s="50"/>
      <c r="H162" s="50"/>
      <c r="I162" s="50"/>
      <c r="J162" s="50"/>
      <c r="K162" s="50"/>
      <c r="L162" s="1626"/>
      <c r="M162" s="50"/>
      <c r="N162" s="50"/>
      <c r="O162" s="50"/>
      <c r="P162" s="1627"/>
      <c r="Q162" s="1627"/>
      <c r="R162" s="1627"/>
      <c r="S162" s="1628"/>
      <c r="T162" s="1629"/>
      <c r="U162" s="50"/>
    </row>
    <row r="163">
      <c r="A163" s="50"/>
      <c r="B163" s="50"/>
      <c r="C163" s="50"/>
      <c r="D163" s="50"/>
      <c r="E163" s="50"/>
      <c r="F163" s="50"/>
      <c r="G163" s="50"/>
      <c r="H163" s="50"/>
      <c r="I163" s="50"/>
      <c r="J163" s="50"/>
      <c r="K163" s="50"/>
      <c r="L163" s="1626"/>
      <c r="M163" s="50"/>
      <c r="N163" s="50"/>
      <c r="O163" s="50"/>
      <c r="P163" s="1627"/>
      <c r="Q163" s="1627"/>
      <c r="R163" s="1627"/>
      <c r="S163" s="1628"/>
      <c r="T163" s="1629"/>
      <c r="U163" s="50"/>
    </row>
    <row r="164">
      <c r="A164" s="50"/>
      <c r="B164" s="50"/>
      <c r="C164" s="50"/>
      <c r="D164" s="50"/>
      <c r="E164" s="50"/>
      <c r="F164" s="50"/>
      <c r="G164" s="50"/>
      <c r="H164" s="50"/>
      <c r="I164" s="50"/>
      <c r="J164" s="50"/>
      <c r="K164" s="50"/>
      <c r="L164" s="1626"/>
      <c r="M164" s="50"/>
      <c r="N164" s="50"/>
      <c r="O164" s="50"/>
      <c r="P164" s="1627"/>
      <c r="Q164" s="1627"/>
      <c r="R164" s="1627"/>
      <c r="S164" s="1628"/>
      <c r="T164" s="1629"/>
      <c r="U164" s="50"/>
    </row>
    <row r="165">
      <c r="A165" s="50"/>
      <c r="B165" s="50"/>
      <c r="C165" s="50"/>
      <c r="D165" s="50"/>
      <c r="E165" s="50"/>
      <c r="F165" s="50"/>
      <c r="G165" s="50"/>
      <c r="H165" s="50"/>
      <c r="I165" s="50"/>
      <c r="J165" s="50"/>
      <c r="K165" s="50"/>
      <c r="L165" s="1626"/>
      <c r="M165" s="50"/>
      <c r="N165" s="50"/>
      <c r="O165" s="50"/>
      <c r="P165" s="1627"/>
      <c r="Q165" s="1627"/>
      <c r="R165" s="1627"/>
      <c r="S165" s="1628"/>
      <c r="T165" s="1629"/>
      <c r="U165" s="50"/>
    </row>
    <row r="166">
      <c r="A166" s="50"/>
      <c r="B166" s="50"/>
      <c r="C166" s="50"/>
      <c r="D166" s="50"/>
      <c r="E166" s="50"/>
      <c r="F166" s="50"/>
      <c r="G166" s="50"/>
      <c r="H166" s="50"/>
      <c r="I166" s="50"/>
      <c r="J166" s="50"/>
      <c r="K166" s="50"/>
      <c r="L166" s="1626"/>
      <c r="M166" s="50"/>
      <c r="N166" s="50"/>
      <c r="O166" s="50"/>
      <c r="P166" s="1627"/>
      <c r="Q166" s="1627"/>
      <c r="R166" s="1627"/>
      <c r="S166" s="1628"/>
      <c r="T166" s="1629"/>
      <c r="U166" s="50"/>
    </row>
    <row r="167">
      <c r="A167" s="50"/>
      <c r="B167" s="50"/>
      <c r="C167" s="50"/>
      <c r="D167" s="50"/>
      <c r="E167" s="50"/>
      <c r="F167" s="50"/>
      <c r="G167" s="50"/>
      <c r="H167" s="50"/>
      <c r="I167" s="50"/>
      <c r="J167" s="50"/>
      <c r="K167" s="50"/>
      <c r="L167" s="1626"/>
      <c r="M167" s="50"/>
      <c r="N167" s="50"/>
      <c r="O167" s="50"/>
      <c r="P167" s="1627"/>
      <c r="Q167" s="1627"/>
      <c r="R167" s="1627"/>
      <c r="S167" s="1628"/>
      <c r="T167" s="1629"/>
      <c r="U167" s="50"/>
    </row>
    <row r="168">
      <c r="A168" s="50"/>
      <c r="B168" s="50"/>
      <c r="C168" s="50"/>
      <c r="D168" s="50"/>
      <c r="E168" s="50"/>
      <c r="F168" s="50"/>
      <c r="G168" s="50"/>
      <c r="H168" s="50"/>
      <c r="I168" s="50"/>
      <c r="J168" s="50"/>
      <c r="K168" s="50"/>
      <c r="L168" s="1626"/>
      <c r="M168" s="50"/>
      <c r="N168" s="50"/>
      <c r="O168" s="50"/>
      <c r="P168" s="1627"/>
      <c r="Q168" s="1627"/>
      <c r="R168" s="1627"/>
      <c r="S168" s="1628"/>
      <c r="T168" s="1629"/>
      <c r="U168" s="50"/>
    </row>
    <row r="169">
      <c r="A169" s="50"/>
      <c r="B169" s="50"/>
      <c r="C169" s="50"/>
      <c r="D169" s="50"/>
      <c r="E169" s="50"/>
      <c r="F169" s="50"/>
      <c r="G169" s="50"/>
      <c r="H169" s="50"/>
      <c r="I169" s="50"/>
      <c r="J169" s="50"/>
      <c r="K169" s="50"/>
      <c r="L169" s="1626"/>
      <c r="M169" s="50"/>
      <c r="N169" s="50"/>
      <c r="O169" s="50"/>
      <c r="P169" s="1627"/>
      <c r="Q169" s="1627"/>
      <c r="R169" s="1627"/>
      <c r="S169" s="1628"/>
      <c r="T169" s="1629"/>
      <c r="U169" s="50"/>
    </row>
    <row r="170">
      <c r="A170" s="50"/>
      <c r="B170" s="50"/>
      <c r="C170" s="50"/>
      <c r="D170" s="50"/>
      <c r="E170" s="50"/>
      <c r="F170" s="50"/>
      <c r="G170" s="50"/>
      <c r="H170" s="50"/>
      <c r="I170" s="50"/>
      <c r="J170" s="50"/>
      <c r="K170" s="50"/>
      <c r="L170" s="1626"/>
      <c r="M170" s="50"/>
      <c r="N170" s="50"/>
      <c r="O170" s="50"/>
      <c r="P170" s="1627"/>
      <c r="Q170" s="1627"/>
      <c r="R170" s="1627"/>
      <c r="S170" s="1628"/>
      <c r="T170" s="1629"/>
      <c r="U170" s="50"/>
    </row>
    <row r="171">
      <c r="A171" s="50"/>
      <c r="B171" s="50"/>
      <c r="C171" s="50"/>
      <c r="D171" s="50"/>
      <c r="E171" s="50"/>
      <c r="F171" s="50"/>
      <c r="G171" s="50"/>
      <c r="H171" s="50"/>
      <c r="I171" s="50"/>
      <c r="J171" s="50"/>
      <c r="K171" s="50"/>
      <c r="L171" s="1626"/>
      <c r="M171" s="50"/>
      <c r="N171" s="50"/>
      <c r="O171" s="50"/>
      <c r="P171" s="1627"/>
      <c r="Q171" s="1627"/>
      <c r="R171" s="1627"/>
      <c r="S171" s="1628"/>
      <c r="T171" s="1629"/>
      <c r="U171" s="50"/>
    </row>
    <row r="172">
      <c r="A172" s="50"/>
      <c r="B172" s="50"/>
      <c r="C172" s="50"/>
      <c r="D172" s="50"/>
      <c r="E172" s="50"/>
      <c r="F172" s="50"/>
      <c r="G172" s="50"/>
      <c r="H172" s="50"/>
      <c r="I172" s="50"/>
      <c r="J172" s="50"/>
      <c r="K172" s="50"/>
      <c r="L172" s="1626"/>
      <c r="M172" s="50"/>
      <c r="N172" s="50"/>
      <c r="O172" s="50"/>
      <c r="P172" s="1627"/>
      <c r="Q172" s="1627"/>
      <c r="R172" s="1627"/>
      <c r="S172" s="1628"/>
      <c r="T172" s="1629"/>
      <c r="U172" s="50"/>
    </row>
    <row r="173">
      <c r="A173" s="50"/>
      <c r="B173" s="50"/>
      <c r="C173" s="50"/>
      <c r="D173" s="50"/>
      <c r="E173" s="50"/>
      <c r="F173" s="50"/>
      <c r="G173" s="50"/>
      <c r="H173" s="50"/>
      <c r="I173" s="50"/>
      <c r="J173" s="50"/>
      <c r="K173" s="50"/>
      <c r="L173" s="1626"/>
      <c r="M173" s="50"/>
      <c r="N173" s="50"/>
      <c r="O173" s="50"/>
      <c r="P173" s="1627"/>
      <c r="Q173" s="1627"/>
      <c r="R173" s="1627"/>
      <c r="S173" s="1628"/>
      <c r="T173" s="1629"/>
      <c r="U173" s="50"/>
    </row>
    <row r="174">
      <c r="A174" s="50"/>
      <c r="B174" s="50"/>
      <c r="C174" s="50"/>
      <c r="D174" s="50"/>
      <c r="E174" s="50"/>
      <c r="F174" s="50"/>
      <c r="G174" s="50"/>
      <c r="H174" s="50"/>
      <c r="I174" s="50"/>
      <c r="J174" s="50"/>
      <c r="K174" s="50"/>
      <c r="L174" s="1626"/>
      <c r="M174" s="50"/>
      <c r="N174" s="50"/>
      <c r="O174" s="50"/>
      <c r="P174" s="1627"/>
      <c r="Q174" s="1627"/>
      <c r="R174" s="1627"/>
      <c r="S174" s="1628"/>
      <c r="T174" s="1629"/>
      <c r="U174" s="50"/>
    </row>
    <row r="175">
      <c r="A175" s="50"/>
      <c r="B175" s="50"/>
      <c r="C175" s="50"/>
      <c r="D175" s="50"/>
      <c r="E175" s="50"/>
      <c r="F175" s="50"/>
      <c r="G175" s="50"/>
      <c r="H175" s="50"/>
      <c r="I175" s="50"/>
      <c r="J175" s="50"/>
      <c r="K175" s="50"/>
      <c r="L175" s="1626"/>
      <c r="M175" s="50"/>
      <c r="N175" s="50"/>
      <c r="O175" s="50"/>
      <c r="P175" s="1627"/>
      <c r="Q175" s="1627"/>
      <c r="R175" s="1627"/>
      <c r="S175" s="1628"/>
      <c r="T175" s="1629"/>
      <c r="U175" s="50"/>
    </row>
    <row r="176">
      <c r="A176" s="50"/>
      <c r="B176" s="50"/>
      <c r="C176" s="50"/>
      <c r="D176" s="50"/>
      <c r="E176" s="50"/>
      <c r="F176" s="50"/>
      <c r="G176" s="50"/>
      <c r="H176" s="50"/>
      <c r="I176" s="50"/>
      <c r="J176" s="50"/>
      <c r="K176" s="50"/>
      <c r="L176" s="1626"/>
      <c r="M176" s="50"/>
      <c r="N176" s="50"/>
      <c r="O176" s="50"/>
      <c r="P176" s="1627"/>
      <c r="Q176" s="1627"/>
      <c r="R176" s="1627"/>
      <c r="S176" s="1628"/>
      <c r="T176" s="1629"/>
      <c r="U176" s="50"/>
    </row>
    <row r="177">
      <c r="A177" s="50"/>
      <c r="B177" s="50"/>
      <c r="C177" s="50"/>
      <c r="D177" s="50"/>
      <c r="E177" s="50"/>
      <c r="F177" s="50"/>
      <c r="G177" s="50"/>
      <c r="H177" s="50"/>
      <c r="I177" s="50"/>
      <c r="J177" s="50"/>
      <c r="K177" s="50"/>
      <c r="L177" s="1626"/>
      <c r="M177" s="50"/>
      <c r="N177" s="50"/>
      <c r="O177" s="50"/>
      <c r="P177" s="1627"/>
      <c r="Q177" s="1627"/>
      <c r="R177" s="1627"/>
      <c r="S177" s="1628"/>
      <c r="T177" s="1629"/>
      <c r="U177" s="50"/>
    </row>
    <row r="178">
      <c r="A178" s="50"/>
      <c r="B178" s="50"/>
      <c r="C178" s="50"/>
      <c r="D178" s="50"/>
      <c r="E178" s="50"/>
      <c r="F178" s="50"/>
      <c r="G178" s="50"/>
      <c r="H178" s="50"/>
      <c r="I178" s="50"/>
      <c r="J178" s="50"/>
      <c r="K178" s="50"/>
      <c r="L178" s="1626"/>
      <c r="M178" s="50"/>
      <c r="N178" s="50"/>
      <c r="O178" s="50"/>
      <c r="P178" s="1627"/>
      <c r="Q178" s="1627"/>
      <c r="R178" s="1627"/>
      <c r="S178" s="1628"/>
      <c r="T178" s="1629"/>
      <c r="U178" s="50"/>
    </row>
    <row r="179">
      <c r="A179" s="50"/>
      <c r="B179" s="50"/>
      <c r="C179" s="50"/>
      <c r="D179" s="50"/>
      <c r="E179" s="50"/>
      <c r="F179" s="50"/>
      <c r="G179" s="50"/>
      <c r="H179" s="50"/>
      <c r="I179" s="50"/>
      <c r="J179" s="50"/>
      <c r="K179" s="50"/>
      <c r="L179" s="1626"/>
      <c r="M179" s="50"/>
      <c r="N179" s="50"/>
      <c r="O179" s="50"/>
      <c r="P179" s="1627"/>
      <c r="Q179" s="1627"/>
      <c r="R179" s="1627"/>
      <c r="S179" s="1628"/>
      <c r="T179" s="1629"/>
      <c r="U179" s="50"/>
    </row>
    <row r="180">
      <c r="A180" s="50"/>
      <c r="B180" s="50"/>
      <c r="C180" s="50"/>
      <c r="D180" s="50"/>
      <c r="E180" s="50"/>
      <c r="F180" s="50"/>
      <c r="G180" s="50"/>
      <c r="H180" s="50"/>
      <c r="I180" s="50"/>
      <c r="J180" s="50"/>
      <c r="K180" s="50"/>
      <c r="L180" s="1626"/>
      <c r="M180" s="50"/>
      <c r="N180" s="50"/>
      <c r="O180" s="50"/>
      <c r="P180" s="1627"/>
      <c r="Q180" s="1627"/>
      <c r="R180" s="1627"/>
      <c r="S180" s="1628"/>
      <c r="T180" s="1629"/>
      <c r="U180" s="50"/>
    </row>
    <row r="181">
      <c r="A181" s="50"/>
      <c r="B181" s="50"/>
      <c r="C181" s="50"/>
      <c r="D181" s="50"/>
      <c r="E181" s="50"/>
      <c r="F181" s="50"/>
      <c r="G181" s="50"/>
      <c r="H181" s="50"/>
      <c r="I181" s="50"/>
      <c r="J181" s="50"/>
      <c r="K181" s="50"/>
      <c r="L181" s="1626"/>
      <c r="M181" s="50"/>
      <c r="N181" s="50"/>
      <c r="O181" s="50"/>
      <c r="P181" s="1627"/>
      <c r="Q181" s="1627"/>
      <c r="R181" s="1627"/>
      <c r="S181" s="1628"/>
      <c r="T181" s="1629"/>
      <c r="U181" s="50"/>
    </row>
    <row r="182">
      <c r="A182" s="50"/>
      <c r="B182" s="50"/>
      <c r="C182" s="50"/>
      <c r="D182" s="50"/>
      <c r="E182" s="50"/>
      <c r="F182" s="50"/>
      <c r="G182" s="50"/>
      <c r="H182" s="50"/>
      <c r="I182" s="50"/>
      <c r="J182" s="50"/>
      <c r="K182" s="50"/>
      <c r="L182" s="1626"/>
      <c r="M182" s="50"/>
      <c r="N182" s="50"/>
      <c r="O182" s="50"/>
      <c r="P182" s="1627"/>
      <c r="Q182" s="1627"/>
      <c r="R182" s="1627"/>
      <c r="S182" s="1628"/>
      <c r="T182" s="1629"/>
      <c r="U182" s="50"/>
    </row>
    <row r="183">
      <c r="A183" s="50"/>
      <c r="B183" s="50"/>
      <c r="C183" s="50"/>
      <c r="D183" s="50"/>
      <c r="E183" s="50"/>
      <c r="F183" s="50"/>
      <c r="G183" s="50"/>
      <c r="H183" s="50"/>
      <c r="I183" s="50"/>
      <c r="J183" s="50"/>
      <c r="K183" s="50"/>
      <c r="L183" s="1626"/>
      <c r="M183" s="50"/>
      <c r="N183" s="50"/>
      <c r="O183" s="50"/>
      <c r="P183" s="1627"/>
      <c r="Q183" s="1627"/>
      <c r="R183" s="1627"/>
      <c r="S183" s="1628"/>
      <c r="T183" s="1629"/>
      <c r="U183" s="50"/>
    </row>
    <row r="184">
      <c r="A184" s="50"/>
      <c r="B184" s="50"/>
      <c r="C184" s="50"/>
      <c r="D184" s="50"/>
      <c r="E184" s="50"/>
      <c r="F184" s="50"/>
      <c r="G184" s="50"/>
      <c r="H184" s="50"/>
      <c r="I184" s="50"/>
      <c r="J184" s="50"/>
      <c r="K184" s="50"/>
      <c r="L184" s="1626"/>
      <c r="M184" s="50"/>
      <c r="N184" s="50"/>
      <c r="O184" s="50"/>
      <c r="P184" s="1627"/>
      <c r="Q184" s="1627"/>
      <c r="R184" s="1627"/>
      <c r="S184" s="1628"/>
      <c r="T184" s="1629"/>
      <c r="U184" s="50"/>
    </row>
    <row r="185">
      <c r="A185" s="50"/>
      <c r="B185" s="50"/>
      <c r="C185" s="50"/>
      <c r="D185" s="50"/>
      <c r="E185" s="50"/>
      <c r="F185" s="50"/>
      <c r="G185" s="50"/>
      <c r="H185" s="50"/>
      <c r="I185" s="50"/>
      <c r="J185" s="50"/>
      <c r="K185" s="50"/>
      <c r="L185" s="1626"/>
      <c r="M185" s="50"/>
      <c r="N185" s="50"/>
      <c r="O185" s="50"/>
      <c r="P185" s="1627"/>
      <c r="Q185" s="1627"/>
      <c r="R185" s="1627"/>
      <c r="S185" s="1628"/>
      <c r="T185" s="1629"/>
      <c r="U185" s="50"/>
    </row>
    <row r="186">
      <c r="A186" s="50"/>
      <c r="B186" s="50"/>
      <c r="C186" s="50"/>
      <c r="D186" s="50"/>
      <c r="E186" s="50"/>
      <c r="F186" s="50"/>
      <c r="G186" s="50"/>
      <c r="H186" s="50"/>
      <c r="I186" s="50"/>
      <c r="J186" s="50"/>
      <c r="K186" s="50"/>
      <c r="L186" s="1626"/>
      <c r="M186" s="50"/>
      <c r="N186" s="50"/>
      <c r="O186" s="50"/>
      <c r="P186" s="1627"/>
      <c r="Q186" s="1627"/>
      <c r="R186" s="1627"/>
      <c r="S186" s="1628"/>
      <c r="T186" s="1629"/>
      <c r="U186" s="50"/>
    </row>
    <row r="187">
      <c r="A187" s="50"/>
      <c r="B187" s="50"/>
      <c r="C187" s="50"/>
      <c r="D187" s="50"/>
      <c r="E187" s="50"/>
      <c r="F187" s="50"/>
      <c r="G187" s="50"/>
      <c r="H187" s="50"/>
      <c r="I187" s="50"/>
      <c r="J187" s="50"/>
      <c r="K187" s="50"/>
      <c r="L187" s="1626"/>
      <c r="M187" s="50"/>
      <c r="N187" s="50"/>
      <c r="O187" s="50"/>
      <c r="P187" s="1627"/>
      <c r="Q187" s="1627"/>
      <c r="R187" s="1627"/>
      <c r="S187" s="1628"/>
      <c r="T187" s="1629"/>
      <c r="U187" s="50"/>
    </row>
    <row r="188">
      <c r="A188" s="50"/>
      <c r="B188" s="50"/>
      <c r="C188" s="50"/>
      <c r="D188" s="50"/>
      <c r="E188" s="50"/>
      <c r="F188" s="50"/>
      <c r="G188" s="50"/>
      <c r="H188" s="50"/>
      <c r="I188" s="50"/>
      <c r="J188" s="50"/>
      <c r="K188" s="50"/>
      <c r="L188" s="1626"/>
      <c r="M188" s="50"/>
      <c r="N188" s="50"/>
      <c r="O188" s="50"/>
      <c r="P188" s="1627"/>
      <c r="Q188" s="1627"/>
      <c r="R188" s="1627"/>
      <c r="S188" s="1628"/>
      <c r="T188" s="1629"/>
      <c r="U188" s="50"/>
    </row>
    <row r="189">
      <c r="A189" s="50"/>
      <c r="B189" s="50"/>
      <c r="C189" s="50"/>
      <c r="D189" s="50"/>
      <c r="E189" s="50"/>
      <c r="F189" s="50"/>
      <c r="G189" s="50"/>
      <c r="H189" s="50"/>
      <c r="I189" s="50"/>
      <c r="J189" s="50"/>
      <c r="K189" s="50"/>
      <c r="L189" s="1626"/>
      <c r="M189" s="50"/>
      <c r="N189" s="50"/>
      <c r="O189" s="50"/>
      <c r="P189" s="1627"/>
      <c r="Q189" s="1627"/>
      <c r="R189" s="1627"/>
      <c r="S189" s="1628"/>
      <c r="T189" s="1629"/>
      <c r="U189" s="50"/>
    </row>
    <row r="190">
      <c r="A190" s="50"/>
      <c r="B190" s="50"/>
      <c r="C190" s="50"/>
      <c r="D190" s="50"/>
      <c r="E190" s="50"/>
      <c r="F190" s="50"/>
      <c r="G190" s="50"/>
      <c r="H190" s="50"/>
      <c r="I190" s="50"/>
      <c r="J190" s="50"/>
      <c r="K190" s="50"/>
      <c r="L190" s="1626"/>
      <c r="M190" s="50"/>
      <c r="N190" s="50"/>
      <c r="O190" s="50"/>
      <c r="P190" s="1627"/>
      <c r="Q190" s="1627"/>
      <c r="R190" s="1627"/>
      <c r="S190" s="1628"/>
      <c r="T190" s="1629"/>
      <c r="U190" s="50"/>
    </row>
    <row r="191">
      <c r="A191" s="50"/>
      <c r="B191" s="50"/>
      <c r="C191" s="50"/>
      <c r="D191" s="50"/>
      <c r="E191" s="50"/>
      <c r="F191" s="50"/>
      <c r="G191" s="50"/>
      <c r="H191" s="50"/>
      <c r="I191" s="50"/>
      <c r="J191" s="50"/>
      <c r="K191" s="50"/>
      <c r="L191" s="1626"/>
      <c r="M191" s="50"/>
      <c r="N191" s="50"/>
      <c r="O191" s="50"/>
      <c r="P191" s="1627"/>
      <c r="Q191" s="1627"/>
      <c r="R191" s="1627"/>
      <c r="S191" s="1628"/>
      <c r="T191" s="1629"/>
      <c r="U191" s="50"/>
    </row>
    <row r="192">
      <c r="A192" s="50"/>
      <c r="B192" s="50"/>
      <c r="C192" s="50"/>
      <c r="D192" s="50"/>
      <c r="E192" s="50"/>
      <c r="F192" s="50"/>
      <c r="G192" s="50"/>
      <c r="H192" s="50"/>
      <c r="I192" s="50"/>
      <c r="J192" s="50"/>
      <c r="K192" s="50"/>
      <c r="L192" s="1626"/>
      <c r="M192" s="50"/>
      <c r="N192" s="50"/>
      <c r="O192" s="50"/>
      <c r="P192" s="1627"/>
      <c r="Q192" s="1627"/>
      <c r="R192" s="1627"/>
      <c r="S192" s="1628"/>
      <c r="T192" s="1629"/>
      <c r="U192" s="50"/>
    </row>
    <row r="193">
      <c r="A193" s="50"/>
      <c r="B193" s="50"/>
      <c r="C193" s="50"/>
      <c r="D193" s="50"/>
      <c r="E193" s="50"/>
      <c r="F193" s="50"/>
      <c r="G193" s="50"/>
      <c r="H193" s="50"/>
      <c r="I193" s="50"/>
      <c r="J193" s="50"/>
      <c r="K193" s="50"/>
      <c r="L193" s="1626"/>
      <c r="M193" s="50"/>
      <c r="N193" s="50"/>
      <c r="O193" s="50"/>
      <c r="P193" s="1627"/>
      <c r="Q193" s="1627"/>
      <c r="R193" s="1627"/>
      <c r="S193" s="1628"/>
      <c r="T193" s="1629"/>
      <c r="U193" s="50"/>
    </row>
    <row r="194">
      <c r="A194" s="50"/>
      <c r="B194" s="50"/>
      <c r="C194" s="50"/>
      <c r="D194" s="50"/>
      <c r="E194" s="50"/>
      <c r="F194" s="50"/>
      <c r="G194" s="50"/>
      <c r="H194" s="50"/>
      <c r="I194" s="50"/>
      <c r="J194" s="50"/>
      <c r="K194" s="50"/>
      <c r="L194" s="1626"/>
      <c r="M194" s="50"/>
      <c r="N194" s="50"/>
      <c r="O194" s="50"/>
      <c r="P194" s="1627"/>
      <c r="Q194" s="1627"/>
      <c r="R194" s="1627"/>
      <c r="S194" s="1628"/>
      <c r="T194" s="1629"/>
      <c r="U194" s="50"/>
    </row>
    <row r="195">
      <c r="A195" s="50"/>
      <c r="B195" s="50"/>
      <c r="C195" s="50"/>
      <c r="D195" s="50"/>
      <c r="E195" s="50"/>
      <c r="F195" s="50"/>
      <c r="G195" s="50"/>
      <c r="H195" s="50"/>
      <c r="I195" s="50"/>
      <c r="J195" s="50"/>
      <c r="K195" s="50"/>
      <c r="L195" s="1626"/>
      <c r="M195" s="50"/>
      <c r="N195" s="50"/>
      <c r="O195" s="50"/>
      <c r="P195" s="1627"/>
      <c r="Q195" s="1627"/>
      <c r="R195" s="1627"/>
      <c r="S195" s="1628"/>
      <c r="T195" s="1629"/>
      <c r="U195" s="50"/>
    </row>
    <row r="196">
      <c r="A196" s="50"/>
      <c r="B196" s="50"/>
      <c r="C196" s="50"/>
      <c r="D196" s="50"/>
      <c r="E196" s="50"/>
      <c r="F196" s="50"/>
      <c r="G196" s="50"/>
      <c r="H196" s="50"/>
      <c r="I196" s="50"/>
      <c r="J196" s="50"/>
      <c r="K196" s="50"/>
      <c r="L196" s="1626"/>
      <c r="M196" s="50"/>
      <c r="N196" s="50"/>
      <c r="O196" s="50"/>
      <c r="P196" s="1627"/>
      <c r="Q196" s="1627"/>
      <c r="R196" s="1627"/>
      <c r="S196" s="1628"/>
      <c r="T196" s="1629"/>
      <c r="U196" s="50"/>
    </row>
    <row r="197">
      <c r="A197" s="50"/>
      <c r="B197" s="50"/>
      <c r="C197" s="50"/>
      <c r="D197" s="50"/>
      <c r="E197" s="50"/>
      <c r="F197" s="50"/>
      <c r="G197" s="50"/>
      <c r="H197" s="50"/>
      <c r="I197" s="50"/>
      <c r="J197" s="50"/>
      <c r="K197" s="50"/>
      <c r="L197" s="1626"/>
      <c r="M197" s="50"/>
      <c r="N197" s="50"/>
      <c r="O197" s="50"/>
      <c r="P197" s="1627"/>
      <c r="Q197" s="1627"/>
      <c r="R197" s="1627"/>
      <c r="S197" s="1628"/>
      <c r="T197" s="1629"/>
      <c r="U197" s="50"/>
    </row>
    <row r="198">
      <c r="A198" s="50"/>
      <c r="B198" s="50"/>
      <c r="C198" s="50"/>
      <c r="D198" s="50"/>
      <c r="E198" s="50"/>
      <c r="F198" s="50"/>
      <c r="G198" s="50"/>
      <c r="H198" s="50"/>
      <c r="I198" s="50"/>
      <c r="J198" s="50"/>
      <c r="K198" s="50"/>
      <c r="L198" s="1626"/>
      <c r="M198" s="50"/>
      <c r="N198" s="50"/>
      <c r="O198" s="50"/>
      <c r="P198" s="1627"/>
      <c r="Q198" s="1627"/>
      <c r="R198" s="1627"/>
      <c r="S198" s="1628"/>
      <c r="T198" s="1629"/>
      <c r="U198" s="50"/>
    </row>
    <row r="199">
      <c r="A199" s="50"/>
      <c r="B199" s="50"/>
      <c r="C199" s="50"/>
      <c r="D199" s="50"/>
      <c r="E199" s="50"/>
      <c r="F199" s="50"/>
      <c r="G199" s="50"/>
      <c r="H199" s="50"/>
      <c r="I199" s="50"/>
      <c r="J199" s="50"/>
      <c r="K199" s="50"/>
      <c r="L199" s="1626"/>
      <c r="M199" s="50"/>
      <c r="N199" s="50"/>
      <c r="O199" s="50"/>
      <c r="P199" s="1627"/>
      <c r="Q199" s="1627"/>
      <c r="R199" s="1627"/>
      <c r="S199" s="1628"/>
      <c r="T199" s="1629"/>
      <c r="U199" s="50"/>
    </row>
    <row r="200">
      <c r="A200" s="50"/>
      <c r="B200" s="50"/>
      <c r="C200" s="50"/>
      <c r="D200" s="50"/>
      <c r="E200" s="50"/>
      <c r="F200" s="50"/>
      <c r="G200" s="50"/>
      <c r="H200" s="50"/>
      <c r="I200" s="50"/>
      <c r="J200" s="50"/>
      <c r="K200" s="50"/>
      <c r="L200" s="1626"/>
      <c r="M200" s="50"/>
      <c r="N200" s="50"/>
      <c r="O200" s="50"/>
      <c r="P200" s="1627"/>
      <c r="Q200" s="1627"/>
      <c r="R200" s="1627"/>
      <c r="S200" s="1628"/>
      <c r="T200" s="1629"/>
      <c r="U200" s="50"/>
    </row>
    <row r="201">
      <c r="A201" s="50"/>
      <c r="B201" s="50"/>
      <c r="C201" s="50"/>
      <c r="D201" s="50"/>
      <c r="E201" s="50"/>
      <c r="F201" s="50"/>
      <c r="G201" s="50"/>
      <c r="H201" s="50"/>
      <c r="I201" s="50"/>
      <c r="J201" s="50"/>
      <c r="K201" s="50"/>
      <c r="L201" s="1626"/>
      <c r="M201" s="50"/>
      <c r="N201" s="50"/>
      <c r="O201" s="50"/>
      <c r="P201" s="1627"/>
      <c r="Q201" s="1627"/>
      <c r="R201" s="1627"/>
      <c r="S201" s="1628"/>
      <c r="T201" s="1629"/>
      <c r="U201" s="50"/>
    </row>
    <row r="202">
      <c r="A202" s="50"/>
      <c r="B202" s="50"/>
      <c r="C202" s="50"/>
      <c r="D202" s="50"/>
      <c r="E202" s="50"/>
      <c r="F202" s="50"/>
      <c r="G202" s="50"/>
      <c r="H202" s="50"/>
      <c r="I202" s="50"/>
      <c r="J202" s="50"/>
      <c r="K202" s="50"/>
      <c r="L202" s="1626"/>
      <c r="M202" s="50"/>
      <c r="N202" s="50"/>
      <c r="O202" s="50"/>
      <c r="P202" s="1627"/>
      <c r="Q202" s="1627"/>
      <c r="R202" s="1627"/>
      <c r="S202" s="1628"/>
      <c r="T202" s="1629"/>
      <c r="U202" s="50"/>
    </row>
    <row r="203">
      <c r="A203" s="50"/>
      <c r="B203" s="50"/>
      <c r="C203" s="50"/>
      <c r="D203" s="50"/>
      <c r="E203" s="50"/>
      <c r="F203" s="50"/>
      <c r="G203" s="50"/>
      <c r="H203" s="50"/>
      <c r="I203" s="50"/>
      <c r="J203" s="50"/>
      <c r="K203" s="50"/>
      <c r="L203" s="1626"/>
      <c r="M203" s="50"/>
      <c r="N203" s="50"/>
      <c r="O203" s="50"/>
      <c r="P203" s="1627"/>
      <c r="Q203" s="1627"/>
      <c r="R203" s="1627"/>
      <c r="S203" s="1628"/>
      <c r="T203" s="1629"/>
      <c r="U203" s="50"/>
    </row>
    <row r="204">
      <c r="A204" s="50"/>
      <c r="B204" s="50"/>
      <c r="C204" s="50"/>
      <c r="D204" s="50"/>
      <c r="E204" s="50"/>
      <c r="F204" s="50"/>
      <c r="G204" s="50"/>
      <c r="H204" s="50"/>
      <c r="I204" s="50"/>
      <c r="J204" s="50"/>
      <c r="K204" s="50"/>
      <c r="L204" s="1626"/>
      <c r="M204" s="50"/>
      <c r="N204" s="50"/>
      <c r="O204" s="50"/>
      <c r="P204" s="1627"/>
      <c r="Q204" s="1627"/>
      <c r="R204" s="1627"/>
      <c r="S204" s="1628"/>
      <c r="T204" s="1629"/>
      <c r="U204" s="50"/>
    </row>
    <row r="205">
      <c r="A205" s="50"/>
      <c r="B205" s="50"/>
      <c r="C205" s="50"/>
      <c r="D205" s="50"/>
      <c r="E205" s="50"/>
      <c r="F205" s="50"/>
      <c r="G205" s="50"/>
      <c r="H205" s="50"/>
      <c r="I205" s="50"/>
      <c r="J205" s="50"/>
      <c r="K205" s="50"/>
      <c r="L205" s="1626"/>
      <c r="M205" s="50"/>
      <c r="N205" s="50"/>
      <c r="O205" s="50"/>
      <c r="P205" s="1627"/>
      <c r="Q205" s="1627"/>
      <c r="R205" s="1627"/>
      <c r="S205" s="1628"/>
      <c r="T205" s="1629"/>
      <c r="U205" s="50"/>
    </row>
    <row r="206">
      <c r="A206" s="50"/>
      <c r="B206" s="50"/>
      <c r="C206" s="50"/>
      <c r="D206" s="50"/>
      <c r="E206" s="50"/>
      <c r="F206" s="50"/>
      <c r="G206" s="50"/>
      <c r="H206" s="50"/>
      <c r="I206" s="50"/>
      <c r="J206" s="50"/>
      <c r="K206" s="50"/>
      <c r="L206" s="1626"/>
      <c r="M206" s="50"/>
      <c r="N206" s="50"/>
      <c r="O206" s="50"/>
      <c r="P206" s="1627"/>
      <c r="Q206" s="1627"/>
      <c r="R206" s="1627"/>
      <c r="S206" s="1628"/>
      <c r="T206" s="1629"/>
      <c r="U206" s="50"/>
    </row>
    <row r="207">
      <c r="A207" s="50"/>
      <c r="B207" s="50"/>
      <c r="C207" s="50"/>
      <c r="D207" s="50"/>
      <c r="E207" s="50"/>
      <c r="F207" s="50"/>
      <c r="G207" s="50"/>
      <c r="H207" s="50"/>
      <c r="I207" s="50"/>
      <c r="J207" s="50"/>
      <c r="K207" s="50"/>
      <c r="L207" s="1626"/>
      <c r="M207" s="50"/>
      <c r="N207" s="50"/>
      <c r="O207" s="50"/>
      <c r="P207" s="1627"/>
      <c r="Q207" s="1627"/>
      <c r="R207" s="1627"/>
      <c r="S207" s="1628"/>
      <c r="T207" s="1629"/>
      <c r="U207" s="50"/>
    </row>
    <row r="208">
      <c r="A208" s="50"/>
      <c r="B208" s="50"/>
      <c r="C208" s="50"/>
      <c r="D208" s="50"/>
      <c r="E208" s="50"/>
      <c r="F208" s="50"/>
      <c r="G208" s="50"/>
      <c r="H208" s="50"/>
      <c r="I208" s="50"/>
      <c r="J208" s="50"/>
      <c r="K208" s="50"/>
      <c r="L208" s="1626"/>
      <c r="M208" s="50"/>
      <c r="N208" s="50"/>
      <c r="O208" s="50"/>
      <c r="P208" s="1627"/>
      <c r="Q208" s="1627"/>
      <c r="R208" s="1627"/>
      <c r="S208" s="1628"/>
      <c r="T208" s="1629"/>
      <c r="U208" s="50"/>
    </row>
    <row r="209">
      <c r="A209" s="50"/>
      <c r="B209" s="50"/>
      <c r="C209" s="50"/>
      <c r="D209" s="50"/>
      <c r="E209" s="50"/>
      <c r="F209" s="50"/>
      <c r="G209" s="50"/>
      <c r="H209" s="50"/>
      <c r="I209" s="50"/>
      <c r="J209" s="50"/>
      <c r="K209" s="50"/>
      <c r="L209" s="1626"/>
      <c r="M209" s="50"/>
      <c r="N209" s="50"/>
      <c r="O209" s="50"/>
      <c r="P209" s="1627"/>
      <c r="Q209" s="1627"/>
      <c r="R209" s="1627"/>
      <c r="S209" s="1628"/>
      <c r="T209" s="1629"/>
      <c r="U209" s="50"/>
    </row>
    <row r="210">
      <c r="A210" s="50"/>
      <c r="B210" s="50"/>
      <c r="C210" s="50"/>
      <c r="D210" s="50"/>
      <c r="E210" s="50"/>
      <c r="F210" s="50"/>
      <c r="G210" s="50"/>
      <c r="H210" s="50"/>
      <c r="I210" s="50"/>
      <c r="J210" s="50"/>
      <c r="K210" s="50"/>
      <c r="L210" s="1626"/>
      <c r="M210" s="50"/>
      <c r="N210" s="50"/>
      <c r="O210" s="50"/>
      <c r="P210" s="1627"/>
      <c r="Q210" s="1627"/>
      <c r="R210" s="1627"/>
      <c r="S210" s="1628"/>
      <c r="T210" s="1629"/>
      <c r="U210" s="50"/>
    </row>
    <row r="211">
      <c r="A211" s="50"/>
      <c r="B211" s="50"/>
      <c r="C211" s="50"/>
      <c r="D211" s="50"/>
      <c r="E211" s="50"/>
      <c r="F211" s="50"/>
      <c r="G211" s="50"/>
      <c r="H211" s="50"/>
      <c r="I211" s="50"/>
      <c r="J211" s="50"/>
      <c r="K211" s="50"/>
      <c r="L211" s="1626"/>
      <c r="M211" s="50"/>
      <c r="N211" s="50"/>
      <c r="O211" s="50"/>
      <c r="P211" s="1627"/>
      <c r="Q211" s="1627"/>
      <c r="R211" s="1627"/>
      <c r="S211" s="1628"/>
      <c r="T211" s="1629"/>
      <c r="U211" s="50"/>
    </row>
    <row r="212">
      <c r="A212" s="50"/>
      <c r="B212" s="50"/>
      <c r="C212" s="50"/>
      <c r="D212" s="50"/>
      <c r="E212" s="50"/>
      <c r="F212" s="50"/>
      <c r="G212" s="50"/>
      <c r="H212" s="50"/>
      <c r="I212" s="50"/>
      <c r="J212" s="50"/>
      <c r="K212" s="50"/>
      <c r="L212" s="1626"/>
      <c r="M212" s="50"/>
      <c r="N212" s="50"/>
      <c r="O212" s="50"/>
      <c r="P212" s="1627"/>
      <c r="Q212" s="1627"/>
      <c r="R212" s="1627"/>
      <c r="S212" s="1628"/>
      <c r="T212" s="1629"/>
      <c r="U212" s="50"/>
    </row>
    <row r="213">
      <c r="A213" s="50"/>
      <c r="B213" s="50"/>
      <c r="C213" s="50"/>
      <c r="D213" s="50"/>
      <c r="E213" s="50"/>
      <c r="F213" s="50"/>
      <c r="G213" s="50"/>
      <c r="H213" s="50"/>
      <c r="I213" s="50"/>
      <c r="J213" s="50"/>
      <c r="K213" s="50"/>
      <c r="L213" s="1626"/>
      <c r="M213" s="50"/>
      <c r="N213" s="50"/>
      <c r="O213" s="50"/>
      <c r="P213" s="1627"/>
      <c r="Q213" s="1627"/>
      <c r="R213" s="1627"/>
      <c r="S213" s="1628"/>
      <c r="T213" s="1629"/>
      <c r="U213" s="50"/>
    </row>
    <row r="214">
      <c r="A214" s="50"/>
      <c r="B214" s="50"/>
      <c r="C214" s="50"/>
      <c r="D214" s="50"/>
      <c r="E214" s="50"/>
      <c r="F214" s="50"/>
      <c r="G214" s="50"/>
      <c r="H214" s="50"/>
      <c r="I214" s="50"/>
      <c r="J214" s="50"/>
      <c r="K214" s="50"/>
      <c r="L214" s="1626"/>
      <c r="M214" s="50"/>
      <c r="N214" s="50"/>
      <c r="O214" s="50"/>
      <c r="P214" s="1627"/>
      <c r="Q214" s="1627"/>
      <c r="R214" s="1627"/>
      <c r="S214" s="1628"/>
      <c r="T214" s="1629"/>
      <c r="U214" s="50"/>
    </row>
    <row r="215">
      <c r="A215" s="50"/>
      <c r="B215" s="50"/>
      <c r="C215" s="50"/>
      <c r="D215" s="50"/>
      <c r="E215" s="50"/>
      <c r="F215" s="50"/>
      <c r="G215" s="50"/>
      <c r="H215" s="50"/>
      <c r="I215" s="50"/>
      <c r="J215" s="50"/>
      <c r="K215" s="50"/>
      <c r="L215" s="1626"/>
      <c r="M215" s="50"/>
      <c r="N215" s="50"/>
      <c r="O215" s="50"/>
      <c r="P215" s="1627"/>
      <c r="Q215" s="1627"/>
      <c r="R215" s="1627"/>
      <c r="S215" s="1628"/>
      <c r="T215" s="1629"/>
      <c r="U215" s="50"/>
    </row>
    <row r="216">
      <c r="A216" s="50"/>
      <c r="B216" s="50"/>
      <c r="C216" s="50"/>
      <c r="D216" s="50"/>
      <c r="E216" s="50"/>
      <c r="F216" s="50"/>
      <c r="G216" s="50"/>
      <c r="H216" s="50"/>
      <c r="I216" s="50"/>
      <c r="J216" s="50"/>
      <c r="K216" s="50"/>
      <c r="L216" s="1626"/>
      <c r="M216" s="50"/>
      <c r="N216" s="50"/>
      <c r="O216" s="50"/>
      <c r="P216" s="1627"/>
      <c r="Q216" s="1627"/>
      <c r="R216" s="1627"/>
      <c r="S216" s="1628"/>
      <c r="T216" s="1629"/>
      <c r="U216" s="50"/>
    </row>
    <row r="217">
      <c r="A217" s="50"/>
      <c r="B217" s="50"/>
      <c r="C217" s="50"/>
      <c r="D217" s="50"/>
      <c r="E217" s="50"/>
      <c r="F217" s="50"/>
      <c r="G217" s="50"/>
      <c r="H217" s="50"/>
      <c r="I217" s="50"/>
      <c r="J217" s="50"/>
      <c r="K217" s="50"/>
      <c r="L217" s="1626"/>
      <c r="M217" s="50"/>
      <c r="N217" s="50"/>
      <c r="O217" s="50"/>
      <c r="P217" s="1627"/>
      <c r="Q217" s="1627"/>
      <c r="R217" s="1627"/>
      <c r="S217" s="1628"/>
      <c r="T217" s="1629"/>
      <c r="U217" s="50"/>
    </row>
    <row r="218">
      <c r="A218" s="50"/>
      <c r="B218" s="50"/>
      <c r="C218" s="50"/>
      <c r="D218" s="50"/>
      <c r="E218" s="50"/>
      <c r="F218" s="50"/>
      <c r="G218" s="50"/>
      <c r="H218" s="50"/>
      <c r="I218" s="50"/>
      <c r="J218" s="50"/>
      <c r="K218" s="50"/>
      <c r="L218" s="1626"/>
      <c r="M218" s="50"/>
      <c r="N218" s="50"/>
      <c r="O218" s="50"/>
      <c r="P218" s="1627"/>
      <c r="Q218" s="1627"/>
      <c r="R218" s="1627"/>
      <c r="S218" s="1628"/>
      <c r="T218" s="1629"/>
      <c r="U218" s="50"/>
    </row>
    <row r="219">
      <c r="A219" s="50"/>
      <c r="B219" s="50"/>
      <c r="C219" s="50"/>
      <c r="D219" s="50"/>
      <c r="E219" s="50"/>
      <c r="F219" s="50"/>
      <c r="G219" s="50"/>
      <c r="H219" s="50"/>
      <c r="I219" s="50"/>
      <c r="J219" s="50"/>
      <c r="K219" s="50"/>
      <c r="L219" s="1626"/>
      <c r="M219" s="50"/>
      <c r="N219" s="50"/>
      <c r="O219" s="50"/>
      <c r="P219" s="1627"/>
      <c r="Q219" s="1627"/>
      <c r="R219" s="1627"/>
      <c r="S219" s="1628"/>
      <c r="T219" s="1629"/>
      <c r="U219" s="50"/>
    </row>
    <row r="220">
      <c r="A220" s="50"/>
      <c r="B220" s="50"/>
      <c r="C220" s="50"/>
      <c r="D220" s="50"/>
      <c r="E220" s="50"/>
      <c r="F220" s="50"/>
      <c r="G220" s="50"/>
      <c r="H220" s="50"/>
      <c r="I220" s="50"/>
      <c r="J220" s="50"/>
      <c r="K220" s="50"/>
      <c r="L220" s="1626"/>
      <c r="M220" s="50"/>
      <c r="N220" s="50"/>
      <c r="O220" s="50"/>
      <c r="P220" s="1627"/>
      <c r="Q220" s="1627"/>
      <c r="R220" s="1627"/>
      <c r="S220" s="1628"/>
      <c r="T220" s="1629"/>
      <c r="U220" s="50"/>
    </row>
    <row r="221">
      <c r="A221" s="50"/>
      <c r="B221" s="50"/>
      <c r="C221" s="50"/>
      <c r="D221" s="50"/>
      <c r="E221" s="50"/>
      <c r="F221" s="50"/>
      <c r="G221" s="50"/>
      <c r="H221" s="50"/>
      <c r="I221" s="50"/>
      <c r="J221" s="50"/>
      <c r="K221" s="50"/>
      <c r="L221" s="1626"/>
      <c r="M221" s="50"/>
      <c r="N221" s="50"/>
      <c r="O221" s="50"/>
      <c r="P221" s="1627"/>
      <c r="Q221" s="1627"/>
      <c r="R221" s="1627"/>
      <c r="S221" s="1628"/>
      <c r="T221" s="1629"/>
      <c r="U221" s="50"/>
    </row>
    <row r="222">
      <c r="A222" s="50"/>
      <c r="B222" s="50"/>
      <c r="C222" s="50"/>
      <c r="D222" s="50"/>
      <c r="E222" s="50"/>
      <c r="F222" s="50"/>
      <c r="G222" s="50"/>
      <c r="H222" s="50"/>
      <c r="I222" s="50"/>
      <c r="J222" s="50"/>
      <c r="K222" s="50"/>
      <c r="L222" s="1626"/>
      <c r="M222" s="50"/>
      <c r="N222" s="50"/>
      <c r="O222" s="50"/>
      <c r="P222" s="1627"/>
      <c r="Q222" s="1627"/>
      <c r="R222" s="1627"/>
      <c r="S222" s="1628"/>
      <c r="T222" s="1629"/>
      <c r="U222" s="50"/>
    </row>
    <row r="223">
      <c r="A223" s="50"/>
      <c r="B223" s="50"/>
      <c r="C223" s="50"/>
      <c r="D223" s="50"/>
      <c r="E223" s="50"/>
      <c r="F223" s="50"/>
      <c r="G223" s="50"/>
      <c r="H223" s="50"/>
      <c r="I223" s="50"/>
      <c r="J223" s="50"/>
      <c r="K223" s="50"/>
      <c r="L223" s="1626"/>
      <c r="M223" s="50"/>
      <c r="N223" s="50"/>
      <c r="O223" s="50"/>
      <c r="P223" s="1627"/>
      <c r="Q223" s="1627"/>
      <c r="R223" s="1627"/>
      <c r="S223" s="1628"/>
      <c r="T223" s="1629"/>
      <c r="U223" s="50"/>
    </row>
    <row r="224">
      <c r="A224" s="50"/>
      <c r="B224" s="50"/>
      <c r="C224" s="50"/>
      <c r="D224" s="50"/>
      <c r="E224" s="50"/>
      <c r="F224" s="50"/>
      <c r="G224" s="50"/>
      <c r="H224" s="50"/>
      <c r="I224" s="50"/>
      <c r="J224" s="50"/>
      <c r="K224" s="50"/>
      <c r="L224" s="1626"/>
      <c r="M224" s="50"/>
      <c r="N224" s="50"/>
      <c r="O224" s="50"/>
      <c r="P224" s="1627"/>
      <c r="Q224" s="1627"/>
      <c r="R224" s="1627"/>
      <c r="S224" s="1628"/>
      <c r="T224" s="1629"/>
      <c r="U224" s="50"/>
    </row>
    <row r="225">
      <c r="A225" s="50"/>
      <c r="B225" s="50"/>
      <c r="C225" s="50"/>
      <c r="D225" s="50"/>
      <c r="E225" s="50"/>
      <c r="F225" s="50"/>
      <c r="G225" s="50"/>
      <c r="H225" s="50"/>
      <c r="I225" s="50"/>
      <c r="J225" s="50"/>
      <c r="K225" s="50"/>
      <c r="L225" s="1626"/>
      <c r="M225" s="50"/>
      <c r="N225" s="50"/>
      <c r="O225" s="50"/>
      <c r="P225" s="1627"/>
      <c r="Q225" s="1627"/>
      <c r="R225" s="1627"/>
      <c r="S225" s="1628"/>
      <c r="T225" s="1629"/>
      <c r="U225" s="50"/>
    </row>
    <row r="226">
      <c r="A226" s="50"/>
      <c r="B226" s="50"/>
      <c r="C226" s="50"/>
      <c r="D226" s="50"/>
      <c r="E226" s="50"/>
      <c r="F226" s="50"/>
      <c r="G226" s="50"/>
      <c r="H226" s="50"/>
      <c r="I226" s="50"/>
      <c r="J226" s="50"/>
      <c r="K226" s="50"/>
      <c r="L226" s="1626"/>
      <c r="M226" s="50"/>
      <c r="N226" s="50"/>
      <c r="O226" s="50"/>
      <c r="P226" s="1627"/>
      <c r="Q226" s="1627"/>
      <c r="R226" s="1627"/>
      <c r="S226" s="1628"/>
      <c r="T226" s="1629"/>
      <c r="U226" s="50"/>
    </row>
    <row r="227">
      <c r="A227" s="50"/>
      <c r="B227" s="50"/>
      <c r="C227" s="50"/>
      <c r="D227" s="50"/>
      <c r="E227" s="50"/>
      <c r="F227" s="50"/>
      <c r="G227" s="50"/>
      <c r="H227" s="50"/>
      <c r="I227" s="50"/>
      <c r="J227" s="50"/>
      <c r="K227" s="50"/>
      <c r="L227" s="1626"/>
      <c r="M227" s="50"/>
      <c r="N227" s="50"/>
      <c r="O227" s="50"/>
      <c r="P227" s="1627"/>
      <c r="Q227" s="1627"/>
      <c r="R227" s="1627"/>
      <c r="S227" s="1628"/>
      <c r="T227" s="1629"/>
      <c r="U227" s="50"/>
    </row>
    <row r="228">
      <c r="A228" s="50"/>
      <c r="B228" s="50"/>
      <c r="C228" s="50"/>
      <c r="D228" s="50"/>
      <c r="E228" s="50"/>
      <c r="F228" s="50"/>
      <c r="G228" s="50"/>
      <c r="H228" s="50"/>
      <c r="I228" s="50"/>
      <c r="J228" s="50"/>
      <c r="K228" s="50"/>
      <c r="L228" s="1626"/>
      <c r="M228" s="50"/>
      <c r="N228" s="50"/>
      <c r="O228" s="50"/>
      <c r="P228" s="1627"/>
      <c r="Q228" s="1627"/>
      <c r="R228" s="1627"/>
      <c r="S228" s="1628"/>
      <c r="T228" s="1629"/>
      <c r="U228" s="50"/>
    </row>
    <row r="229">
      <c r="A229" s="50"/>
      <c r="B229" s="50"/>
      <c r="C229" s="50"/>
      <c r="D229" s="50"/>
      <c r="E229" s="50"/>
      <c r="F229" s="50"/>
      <c r="G229" s="50"/>
      <c r="H229" s="50"/>
      <c r="I229" s="50"/>
      <c r="J229" s="50"/>
      <c r="K229" s="50"/>
      <c r="L229" s="1626"/>
      <c r="M229" s="50"/>
      <c r="N229" s="50"/>
      <c r="O229" s="50"/>
      <c r="P229" s="1627"/>
      <c r="Q229" s="1627"/>
      <c r="R229" s="1627"/>
      <c r="S229" s="1628"/>
      <c r="T229" s="1629"/>
      <c r="U229" s="50"/>
    </row>
    <row r="230">
      <c r="A230" s="50"/>
      <c r="B230" s="50"/>
      <c r="C230" s="50"/>
      <c r="D230" s="50"/>
      <c r="E230" s="50"/>
      <c r="F230" s="50"/>
      <c r="G230" s="50"/>
      <c r="H230" s="50"/>
      <c r="I230" s="50"/>
      <c r="J230" s="50"/>
      <c r="K230" s="50"/>
      <c r="L230" s="1626"/>
      <c r="M230" s="50"/>
      <c r="N230" s="50"/>
      <c r="O230" s="50"/>
      <c r="P230" s="1627"/>
      <c r="Q230" s="1627"/>
      <c r="R230" s="1627"/>
      <c r="S230" s="1628"/>
      <c r="T230" s="1629"/>
      <c r="U230" s="50"/>
    </row>
    <row r="231">
      <c r="A231" s="50"/>
      <c r="B231" s="50"/>
      <c r="C231" s="50"/>
      <c r="D231" s="50"/>
      <c r="E231" s="50"/>
      <c r="F231" s="50"/>
      <c r="G231" s="50"/>
      <c r="H231" s="50"/>
      <c r="I231" s="50"/>
      <c r="J231" s="50"/>
      <c r="K231" s="50"/>
      <c r="L231" s="1626"/>
      <c r="M231" s="50"/>
      <c r="N231" s="50"/>
      <c r="O231" s="50"/>
      <c r="P231" s="1627"/>
      <c r="Q231" s="1627"/>
      <c r="R231" s="1627"/>
      <c r="S231" s="1628"/>
      <c r="T231" s="1629"/>
      <c r="U231" s="50"/>
    </row>
    <row r="232">
      <c r="A232" s="50"/>
      <c r="B232" s="50"/>
      <c r="C232" s="50"/>
      <c r="D232" s="50"/>
      <c r="E232" s="50"/>
      <c r="F232" s="50"/>
      <c r="G232" s="50"/>
      <c r="H232" s="50"/>
      <c r="I232" s="50"/>
      <c r="J232" s="50"/>
      <c r="K232" s="50"/>
      <c r="L232" s="1626"/>
      <c r="M232" s="50"/>
      <c r="N232" s="50"/>
      <c r="O232" s="50"/>
      <c r="P232" s="1627"/>
      <c r="Q232" s="1627"/>
      <c r="R232" s="1627"/>
      <c r="S232" s="1628"/>
      <c r="T232" s="1629"/>
      <c r="U232" s="50"/>
    </row>
    <row r="233">
      <c r="A233" s="50"/>
      <c r="B233" s="50"/>
      <c r="C233" s="50"/>
      <c r="D233" s="50"/>
      <c r="E233" s="50"/>
      <c r="F233" s="50"/>
      <c r="G233" s="50"/>
      <c r="H233" s="50"/>
      <c r="I233" s="50"/>
      <c r="J233" s="50"/>
      <c r="K233" s="50"/>
      <c r="L233" s="1626"/>
      <c r="M233" s="50"/>
      <c r="N233" s="50"/>
      <c r="O233" s="50"/>
      <c r="P233" s="1627"/>
      <c r="Q233" s="1627"/>
      <c r="R233" s="1627"/>
      <c r="S233" s="1628"/>
      <c r="T233" s="1629"/>
      <c r="U233" s="50"/>
    </row>
    <row r="234">
      <c r="A234" s="50"/>
      <c r="B234" s="50"/>
      <c r="C234" s="50"/>
      <c r="D234" s="50"/>
      <c r="E234" s="50"/>
      <c r="F234" s="50"/>
      <c r="G234" s="50"/>
      <c r="H234" s="50"/>
      <c r="I234" s="50"/>
      <c r="J234" s="50"/>
      <c r="K234" s="50"/>
      <c r="L234" s="1626"/>
      <c r="M234" s="50"/>
      <c r="N234" s="50"/>
      <c r="O234" s="50"/>
      <c r="P234" s="1627"/>
      <c r="Q234" s="1627"/>
      <c r="R234" s="1627"/>
      <c r="S234" s="1628"/>
      <c r="T234" s="1629"/>
      <c r="U234" s="50"/>
    </row>
    <row r="235">
      <c r="A235" s="50"/>
      <c r="B235" s="50"/>
      <c r="C235" s="50"/>
      <c r="D235" s="50"/>
      <c r="E235" s="50"/>
      <c r="F235" s="50"/>
      <c r="G235" s="50"/>
      <c r="H235" s="50"/>
      <c r="I235" s="50"/>
      <c r="J235" s="50"/>
      <c r="K235" s="50"/>
      <c r="L235" s="1626"/>
      <c r="M235" s="50"/>
      <c r="N235" s="50"/>
      <c r="O235" s="50"/>
      <c r="P235" s="1627"/>
      <c r="Q235" s="1627"/>
      <c r="R235" s="1627"/>
      <c r="S235" s="1628"/>
      <c r="T235" s="1629"/>
      <c r="U235" s="50"/>
    </row>
    <row r="236">
      <c r="A236" s="50"/>
      <c r="B236" s="50"/>
      <c r="C236" s="50"/>
      <c r="D236" s="50"/>
      <c r="E236" s="50"/>
      <c r="F236" s="50"/>
      <c r="G236" s="50"/>
      <c r="H236" s="50"/>
      <c r="I236" s="50"/>
      <c r="J236" s="50"/>
      <c r="K236" s="50"/>
      <c r="L236" s="1626"/>
      <c r="M236" s="50"/>
      <c r="N236" s="50"/>
      <c r="O236" s="50"/>
      <c r="P236" s="1627"/>
      <c r="Q236" s="1627"/>
      <c r="R236" s="1627"/>
      <c r="S236" s="1628"/>
      <c r="T236" s="1629"/>
      <c r="U236" s="50"/>
    </row>
    <row r="237">
      <c r="A237" s="50"/>
      <c r="B237" s="50"/>
      <c r="C237" s="50"/>
      <c r="D237" s="50"/>
      <c r="E237" s="50"/>
      <c r="F237" s="50"/>
      <c r="G237" s="50"/>
      <c r="H237" s="50"/>
      <c r="I237" s="50"/>
      <c r="J237" s="50"/>
      <c r="K237" s="50"/>
      <c r="L237" s="1626"/>
      <c r="M237" s="50"/>
      <c r="N237" s="50"/>
      <c r="O237" s="50"/>
      <c r="P237" s="1627"/>
      <c r="Q237" s="1627"/>
      <c r="R237" s="1627"/>
      <c r="S237" s="1628"/>
      <c r="T237" s="1629"/>
      <c r="U237" s="50"/>
    </row>
    <row r="238">
      <c r="A238" s="50"/>
      <c r="B238" s="50"/>
      <c r="C238" s="50"/>
      <c r="D238" s="50"/>
      <c r="E238" s="50"/>
      <c r="F238" s="50"/>
      <c r="G238" s="50"/>
      <c r="H238" s="50"/>
      <c r="I238" s="50"/>
      <c r="J238" s="50"/>
      <c r="K238" s="50"/>
      <c r="L238" s="1626"/>
      <c r="M238" s="50"/>
      <c r="N238" s="50"/>
      <c r="O238" s="50"/>
      <c r="P238" s="1627"/>
      <c r="Q238" s="1627"/>
      <c r="R238" s="1627"/>
      <c r="S238" s="1628"/>
      <c r="T238" s="1629"/>
      <c r="U238" s="50"/>
    </row>
    <row r="239">
      <c r="A239" s="50"/>
      <c r="B239" s="50"/>
      <c r="C239" s="50"/>
      <c r="D239" s="50"/>
      <c r="E239" s="50"/>
      <c r="F239" s="50"/>
      <c r="G239" s="50"/>
      <c r="H239" s="50"/>
      <c r="I239" s="50"/>
      <c r="J239" s="50"/>
      <c r="K239" s="50"/>
      <c r="L239" s="1626"/>
      <c r="M239" s="50"/>
      <c r="N239" s="50"/>
      <c r="O239" s="50"/>
      <c r="P239" s="1627"/>
      <c r="Q239" s="1627"/>
      <c r="R239" s="1627"/>
      <c r="S239" s="1628"/>
      <c r="T239" s="1629"/>
      <c r="U239" s="50"/>
    </row>
    <row r="240">
      <c r="A240" s="50"/>
      <c r="B240" s="50"/>
      <c r="C240" s="50"/>
      <c r="D240" s="50"/>
      <c r="E240" s="50"/>
      <c r="F240" s="50"/>
      <c r="G240" s="50"/>
      <c r="H240" s="50"/>
      <c r="I240" s="50"/>
      <c r="J240" s="50"/>
      <c r="K240" s="50"/>
      <c r="L240" s="1626"/>
      <c r="M240" s="50"/>
      <c r="N240" s="50"/>
      <c r="O240" s="50"/>
      <c r="P240" s="1627"/>
      <c r="Q240" s="1627"/>
      <c r="R240" s="1627"/>
      <c r="S240" s="1628"/>
      <c r="T240" s="1629"/>
      <c r="U240" s="50"/>
    </row>
    <row r="241">
      <c r="A241" s="50"/>
      <c r="B241" s="50"/>
      <c r="C241" s="50"/>
      <c r="D241" s="50"/>
      <c r="E241" s="50"/>
      <c r="F241" s="50"/>
      <c r="G241" s="50"/>
      <c r="H241" s="50"/>
      <c r="I241" s="50"/>
      <c r="J241" s="50"/>
      <c r="K241" s="50"/>
      <c r="L241" s="1626"/>
      <c r="M241" s="50"/>
      <c r="N241" s="50"/>
      <c r="O241" s="50"/>
      <c r="P241" s="1627"/>
      <c r="Q241" s="1627"/>
      <c r="R241" s="1627"/>
      <c r="S241" s="1628"/>
      <c r="T241" s="1629"/>
      <c r="U241" s="50"/>
    </row>
    <row r="242">
      <c r="A242" s="50"/>
      <c r="B242" s="50"/>
      <c r="C242" s="50"/>
      <c r="D242" s="50"/>
      <c r="E242" s="50"/>
      <c r="F242" s="50"/>
      <c r="G242" s="50"/>
      <c r="H242" s="50"/>
      <c r="I242" s="50"/>
      <c r="J242" s="50"/>
      <c r="K242" s="50"/>
      <c r="L242" s="1626"/>
      <c r="M242" s="50"/>
      <c r="N242" s="50"/>
      <c r="O242" s="50"/>
      <c r="P242" s="1627"/>
      <c r="Q242" s="1627"/>
      <c r="R242" s="1627"/>
      <c r="S242" s="1628"/>
      <c r="T242" s="1629"/>
      <c r="U242" s="50"/>
    </row>
    <row r="243">
      <c r="A243" s="50"/>
      <c r="B243" s="50"/>
      <c r="C243" s="50"/>
      <c r="D243" s="50"/>
      <c r="E243" s="50"/>
      <c r="F243" s="50"/>
      <c r="G243" s="50"/>
      <c r="H243" s="50"/>
      <c r="I243" s="50"/>
      <c r="J243" s="50"/>
      <c r="K243" s="50"/>
      <c r="L243" s="1626"/>
      <c r="M243" s="50"/>
      <c r="N243" s="50"/>
      <c r="O243" s="50"/>
      <c r="P243" s="1627"/>
      <c r="Q243" s="1627"/>
      <c r="R243" s="1627"/>
      <c r="S243" s="1628"/>
      <c r="T243" s="1629"/>
      <c r="U243" s="50"/>
    </row>
    <row r="244">
      <c r="A244" s="50"/>
      <c r="B244" s="50"/>
      <c r="C244" s="50"/>
      <c r="D244" s="50"/>
      <c r="E244" s="50"/>
      <c r="F244" s="50"/>
      <c r="G244" s="50"/>
      <c r="H244" s="50"/>
      <c r="I244" s="50"/>
      <c r="J244" s="50"/>
      <c r="K244" s="50"/>
      <c r="L244" s="1626"/>
      <c r="M244" s="50"/>
      <c r="N244" s="50"/>
      <c r="O244" s="50"/>
      <c r="P244" s="1627"/>
      <c r="Q244" s="1627"/>
      <c r="R244" s="1627"/>
      <c r="S244" s="1628"/>
      <c r="T244" s="1629"/>
      <c r="U244" s="50"/>
    </row>
    <row r="245">
      <c r="A245" s="50"/>
      <c r="B245" s="50"/>
      <c r="C245" s="50"/>
      <c r="D245" s="50"/>
      <c r="E245" s="50"/>
      <c r="F245" s="50"/>
      <c r="G245" s="50"/>
      <c r="H245" s="50"/>
      <c r="I245" s="50"/>
      <c r="J245" s="50"/>
      <c r="K245" s="50"/>
      <c r="L245" s="1626"/>
      <c r="M245" s="50"/>
      <c r="N245" s="50"/>
      <c r="O245" s="50"/>
      <c r="P245" s="1627"/>
      <c r="Q245" s="1627"/>
      <c r="R245" s="1627"/>
      <c r="S245" s="1628"/>
      <c r="T245" s="1629"/>
      <c r="U245" s="50"/>
    </row>
    <row r="246">
      <c r="A246" s="50"/>
      <c r="B246" s="50"/>
      <c r="C246" s="50"/>
      <c r="D246" s="50"/>
      <c r="E246" s="50"/>
      <c r="F246" s="50"/>
      <c r="G246" s="50"/>
      <c r="H246" s="50"/>
      <c r="I246" s="50"/>
      <c r="J246" s="50"/>
      <c r="K246" s="50"/>
      <c r="L246" s="1626"/>
      <c r="M246" s="50"/>
      <c r="N246" s="50"/>
      <c r="O246" s="50"/>
      <c r="P246" s="1627"/>
      <c r="Q246" s="1627"/>
      <c r="R246" s="1627"/>
      <c r="S246" s="1628"/>
      <c r="T246" s="1629"/>
      <c r="U246" s="50"/>
    </row>
    <row r="247">
      <c r="A247" s="50"/>
      <c r="B247" s="50"/>
      <c r="C247" s="50"/>
      <c r="D247" s="50"/>
      <c r="E247" s="50"/>
      <c r="F247" s="50"/>
      <c r="G247" s="50"/>
      <c r="H247" s="50"/>
      <c r="I247" s="50"/>
      <c r="J247" s="50"/>
      <c r="K247" s="50"/>
      <c r="L247" s="1626"/>
      <c r="M247" s="50"/>
      <c r="N247" s="50"/>
      <c r="O247" s="50"/>
      <c r="P247" s="1627"/>
      <c r="Q247" s="1627"/>
      <c r="R247" s="1627"/>
      <c r="S247" s="1628"/>
      <c r="T247" s="1629"/>
      <c r="U247" s="50"/>
    </row>
    <row r="248">
      <c r="A248" s="50"/>
      <c r="B248" s="50"/>
      <c r="C248" s="50"/>
      <c r="D248" s="50"/>
      <c r="E248" s="50"/>
      <c r="F248" s="50"/>
      <c r="G248" s="50"/>
      <c r="H248" s="50"/>
      <c r="I248" s="50"/>
      <c r="J248" s="50"/>
      <c r="K248" s="50"/>
      <c r="L248" s="1626"/>
      <c r="M248" s="50"/>
      <c r="N248" s="50"/>
      <c r="O248" s="50"/>
      <c r="P248" s="1627"/>
      <c r="Q248" s="1627"/>
      <c r="R248" s="1627"/>
      <c r="S248" s="1628"/>
      <c r="T248" s="1629"/>
      <c r="U248" s="50"/>
    </row>
    <row r="249">
      <c r="A249" s="50"/>
      <c r="B249" s="50"/>
      <c r="C249" s="50"/>
      <c r="D249" s="50"/>
      <c r="E249" s="50"/>
      <c r="F249" s="50"/>
      <c r="G249" s="50"/>
      <c r="H249" s="50"/>
      <c r="I249" s="50"/>
      <c r="J249" s="50"/>
      <c r="K249" s="50"/>
      <c r="L249" s="1626"/>
      <c r="M249" s="50"/>
      <c r="N249" s="50"/>
      <c r="O249" s="50"/>
      <c r="P249" s="1627"/>
      <c r="Q249" s="1627"/>
      <c r="R249" s="1627"/>
      <c r="S249" s="1628"/>
      <c r="T249" s="1629"/>
      <c r="U249" s="50"/>
    </row>
    <row r="250">
      <c r="A250" s="50"/>
      <c r="B250" s="50"/>
      <c r="C250" s="50"/>
      <c r="D250" s="50"/>
      <c r="E250" s="50"/>
      <c r="F250" s="50"/>
      <c r="G250" s="50"/>
      <c r="H250" s="50"/>
      <c r="I250" s="50"/>
      <c r="J250" s="50"/>
      <c r="K250" s="50"/>
      <c r="L250" s="1626"/>
      <c r="M250" s="50"/>
      <c r="N250" s="50"/>
      <c r="O250" s="50"/>
      <c r="P250" s="1627"/>
      <c r="Q250" s="1627"/>
      <c r="R250" s="1627"/>
      <c r="S250" s="1628"/>
      <c r="T250" s="1629"/>
      <c r="U250" s="50"/>
    </row>
    <row r="251">
      <c r="A251" s="50"/>
      <c r="B251" s="50"/>
      <c r="C251" s="50"/>
      <c r="D251" s="50"/>
      <c r="E251" s="50"/>
      <c r="F251" s="50"/>
      <c r="G251" s="50"/>
      <c r="H251" s="50"/>
      <c r="I251" s="50"/>
      <c r="J251" s="50"/>
      <c r="K251" s="50"/>
      <c r="L251" s="1626"/>
      <c r="M251" s="50"/>
      <c r="N251" s="50"/>
      <c r="O251" s="50"/>
      <c r="P251" s="1627"/>
      <c r="Q251" s="1627"/>
      <c r="R251" s="1627"/>
      <c r="S251" s="1628"/>
      <c r="T251" s="1629"/>
      <c r="U251" s="50"/>
    </row>
    <row r="252">
      <c r="A252" s="50"/>
      <c r="B252" s="50"/>
      <c r="C252" s="50"/>
      <c r="D252" s="50"/>
      <c r="E252" s="50"/>
      <c r="F252" s="50"/>
      <c r="G252" s="50"/>
      <c r="H252" s="50"/>
      <c r="I252" s="50"/>
      <c r="J252" s="50"/>
      <c r="K252" s="50"/>
      <c r="L252" s="1626"/>
      <c r="M252" s="50"/>
      <c r="N252" s="50"/>
      <c r="O252" s="50"/>
      <c r="P252" s="1627"/>
      <c r="Q252" s="1627"/>
      <c r="R252" s="1627"/>
      <c r="S252" s="1628"/>
      <c r="T252" s="1629"/>
      <c r="U252" s="50"/>
    </row>
    <row r="253">
      <c r="A253" s="50"/>
      <c r="B253" s="50"/>
      <c r="C253" s="50"/>
      <c r="D253" s="50"/>
      <c r="E253" s="50"/>
      <c r="F253" s="50"/>
      <c r="G253" s="50"/>
      <c r="H253" s="50"/>
      <c r="I253" s="50"/>
      <c r="J253" s="50"/>
      <c r="K253" s="50"/>
      <c r="L253" s="1626"/>
      <c r="M253" s="50"/>
      <c r="N253" s="50"/>
      <c r="O253" s="50"/>
      <c r="P253" s="1627"/>
      <c r="Q253" s="1627"/>
      <c r="R253" s="1627"/>
      <c r="S253" s="1628"/>
      <c r="T253" s="1629"/>
      <c r="U253" s="50"/>
    </row>
    <row r="254">
      <c r="A254" s="50"/>
      <c r="B254" s="50"/>
      <c r="C254" s="50"/>
      <c r="D254" s="50"/>
      <c r="E254" s="50"/>
      <c r="F254" s="50"/>
      <c r="G254" s="50"/>
      <c r="H254" s="50"/>
      <c r="I254" s="50"/>
      <c r="J254" s="50"/>
      <c r="K254" s="50"/>
      <c r="L254" s="1626"/>
      <c r="M254" s="50"/>
      <c r="N254" s="50"/>
      <c r="O254" s="50"/>
      <c r="P254" s="1627"/>
      <c r="Q254" s="1627"/>
      <c r="R254" s="1627"/>
      <c r="S254" s="1628"/>
      <c r="T254" s="1629"/>
      <c r="U254" s="50"/>
    </row>
    <row r="255">
      <c r="A255" s="50"/>
      <c r="B255" s="50"/>
      <c r="C255" s="50"/>
      <c r="D255" s="50"/>
      <c r="E255" s="50"/>
      <c r="F255" s="50"/>
      <c r="G255" s="50"/>
      <c r="H255" s="50"/>
      <c r="I255" s="50"/>
      <c r="J255" s="50"/>
      <c r="K255" s="50"/>
      <c r="L255" s="1626"/>
      <c r="M255" s="50"/>
      <c r="N255" s="50"/>
      <c r="O255" s="50"/>
      <c r="P255" s="1627"/>
      <c r="Q255" s="1627"/>
      <c r="R255" s="1627"/>
      <c r="S255" s="1628"/>
      <c r="T255" s="1629"/>
      <c r="U255" s="50"/>
    </row>
    <row r="256">
      <c r="A256" s="50"/>
      <c r="B256" s="50"/>
      <c r="C256" s="50"/>
      <c r="D256" s="50"/>
      <c r="E256" s="50"/>
      <c r="F256" s="50"/>
      <c r="G256" s="50"/>
      <c r="H256" s="50"/>
      <c r="I256" s="50"/>
      <c r="J256" s="50"/>
      <c r="K256" s="50"/>
      <c r="L256" s="1626"/>
      <c r="M256" s="50"/>
      <c r="N256" s="50"/>
      <c r="O256" s="50"/>
      <c r="P256" s="1627"/>
      <c r="Q256" s="1627"/>
      <c r="R256" s="1627"/>
      <c r="S256" s="1628"/>
      <c r="T256" s="1629"/>
      <c r="U256" s="50"/>
    </row>
    <row r="257">
      <c r="A257" s="50"/>
      <c r="B257" s="50"/>
      <c r="C257" s="50"/>
      <c r="D257" s="50"/>
      <c r="E257" s="50"/>
      <c r="F257" s="50"/>
      <c r="G257" s="50"/>
      <c r="H257" s="50"/>
      <c r="I257" s="50"/>
      <c r="J257" s="50"/>
      <c r="K257" s="50"/>
      <c r="L257" s="1626"/>
      <c r="M257" s="50"/>
      <c r="N257" s="50"/>
      <c r="O257" s="50"/>
      <c r="P257" s="1627"/>
      <c r="Q257" s="1627"/>
      <c r="R257" s="1627"/>
      <c r="S257" s="1628"/>
      <c r="T257" s="1629"/>
      <c r="U257" s="50"/>
    </row>
    <row r="258">
      <c r="A258" s="50"/>
      <c r="B258" s="50"/>
      <c r="C258" s="50"/>
      <c r="D258" s="50"/>
      <c r="E258" s="50"/>
      <c r="F258" s="50"/>
      <c r="G258" s="50"/>
      <c r="H258" s="50"/>
      <c r="I258" s="50"/>
      <c r="J258" s="50"/>
      <c r="K258" s="50"/>
      <c r="L258" s="1626"/>
      <c r="M258" s="50"/>
      <c r="N258" s="50"/>
      <c r="O258" s="50"/>
      <c r="P258" s="1627"/>
      <c r="Q258" s="1627"/>
      <c r="R258" s="1627"/>
      <c r="S258" s="1628"/>
      <c r="T258" s="1629"/>
      <c r="U258" s="50"/>
    </row>
    <row r="259">
      <c r="A259" s="50"/>
      <c r="B259" s="50"/>
      <c r="C259" s="50"/>
      <c r="D259" s="50"/>
      <c r="E259" s="50"/>
      <c r="F259" s="50"/>
      <c r="G259" s="50"/>
      <c r="H259" s="50"/>
      <c r="I259" s="50"/>
      <c r="J259" s="50"/>
      <c r="K259" s="50"/>
      <c r="L259" s="1626"/>
      <c r="M259" s="50"/>
      <c r="N259" s="50"/>
      <c r="O259" s="50"/>
      <c r="P259" s="1627"/>
      <c r="Q259" s="1627"/>
      <c r="R259" s="1627"/>
      <c r="S259" s="1628"/>
      <c r="T259" s="1629"/>
      <c r="U259" s="50"/>
    </row>
    <row r="260">
      <c r="A260" s="50"/>
      <c r="B260" s="50"/>
      <c r="C260" s="50"/>
      <c r="D260" s="50"/>
      <c r="E260" s="50"/>
      <c r="F260" s="50"/>
      <c r="G260" s="50"/>
      <c r="H260" s="50"/>
      <c r="I260" s="50"/>
      <c r="J260" s="50"/>
      <c r="K260" s="50"/>
      <c r="L260" s="1626"/>
      <c r="M260" s="50"/>
      <c r="N260" s="50"/>
      <c r="O260" s="50"/>
      <c r="P260" s="1627"/>
      <c r="Q260" s="1627"/>
      <c r="R260" s="1627"/>
      <c r="S260" s="1628"/>
      <c r="T260" s="1629"/>
      <c r="U260" s="50"/>
    </row>
    <row r="261">
      <c r="A261" s="50"/>
      <c r="B261" s="50"/>
      <c r="C261" s="50"/>
      <c r="D261" s="50"/>
      <c r="E261" s="50"/>
      <c r="F261" s="50"/>
      <c r="G261" s="50"/>
      <c r="H261" s="50"/>
      <c r="I261" s="50"/>
      <c r="J261" s="50"/>
      <c r="K261" s="50"/>
      <c r="L261" s="1626"/>
      <c r="M261" s="50"/>
      <c r="N261" s="50"/>
      <c r="O261" s="50"/>
      <c r="P261" s="1627"/>
      <c r="Q261" s="1627"/>
      <c r="R261" s="1627"/>
      <c r="S261" s="1628"/>
      <c r="T261" s="1629"/>
      <c r="U261" s="50"/>
    </row>
    <row r="262">
      <c r="A262" s="50"/>
      <c r="B262" s="50"/>
      <c r="C262" s="50"/>
      <c r="D262" s="50"/>
      <c r="E262" s="50"/>
      <c r="F262" s="50"/>
      <c r="G262" s="50"/>
      <c r="H262" s="50"/>
      <c r="I262" s="50"/>
      <c r="J262" s="50"/>
      <c r="K262" s="50"/>
      <c r="L262" s="1626"/>
      <c r="M262" s="50"/>
      <c r="N262" s="50"/>
      <c r="O262" s="50"/>
      <c r="P262" s="1627"/>
      <c r="Q262" s="1627"/>
      <c r="R262" s="1627"/>
      <c r="S262" s="1628"/>
      <c r="T262" s="1629"/>
      <c r="U262" s="50"/>
    </row>
    <row r="263">
      <c r="A263" s="50"/>
      <c r="B263" s="50"/>
      <c r="C263" s="50"/>
      <c r="D263" s="50"/>
      <c r="E263" s="50"/>
      <c r="F263" s="50"/>
      <c r="G263" s="50"/>
      <c r="H263" s="50"/>
      <c r="I263" s="50"/>
      <c r="J263" s="50"/>
      <c r="K263" s="50"/>
      <c r="L263" s="1626"/>
      <c r="M263" s="50"/>
      <c r="N263" s="50"/>
      <c r="O263" s="50"/>
      <c r="P263" s="1627"/>
      <c r="Q263" s="1627"/>
      <c r="R263" s="1627"/>
      <c r="S263" s="1628"/>
      <c r="T263" s="1629"/>
      <c r="U263" s="50"/>
    </row>
    <row r="264">
      <c r="A264" s="50"/>
      <c r="B264" s="50"/>
      <c r="C264" s="50"/>
      <c r="D264" s="50"/>
      <c r="E264" s="50"/>
      <c r="F264" s="50"/>
      <c r="G264" s="50"/>
      <c r="H264" s="50"/>
      <c r="I264" s="50"/>
      <c r="J264" s="50"/>
      <c r="K264" s="50"/>
      <c r="L264" s="1626"/>
      <c r="M264" s="50"/>
      <c r="N264" s="50"/>
      <c r="O264" s="50"/>
      <c r="P264" s="1627"/>
      <c r="Q264" s="1627"/>
      <c r="R264" s="1627"/>
      <c r="S264" s="1628"/>
      <c r="T264" s="1629"/>
      <c r="U264" s="50"/>
    </row>
    <row r="265">
      <c r="A265" s="50"/>
      <c r="B265" s="50"/>
      <c r="C265" s="50"/>
      <c r="D265" s="50"/>
      <c r="E265" s="50"/>
      <c r="F265" s="50"/>
      <c r="G265" s="50"/>
      <c r="H265" s="50"/>
      <c r="I265" s="50"/>
      <c r="J265" s="50"/>
      <c r="K265" s="50"/>
      <c r="L265" s="1626"/>
      <c r="M265" s="50"/>
      <c r="N265" s="50"/>
      <c r="O265" s="50"/>
      <c r="P265" s="1627"/>
      <c r="Q265" s="1627"/>
      <c r="R265" s="1627"/>
      <c r="S265" s="1628"/>
      <c r="T265" s="1629"/>
      <c r="U265" s="50"/>
    </row>
    <row r="266">
      <c r="A266" s="50"/>
      <c r="B266" s="50"/>
      <c r="C266" s="50"/>
      <c r="D266" s="50"/>
      <c r="E266" s="50"/>
      <c r="F266" s="50"/>
      <c r="G266" s="50"/>
      <c r="H266" s="50"/>
      <c r="I266" s="50"/>
      <c r="J266" s="50"/>
      <c r="K266" s="50"/>
      <c r="L266" s="1626"/>
      <c r="M266" s="50"/>
      <c r="N266" s="50"/>
      <c r="O266" s="50"/>
      <c r="P266" s="1627"/>
      <c r="Q266" s="1627"/>
      <c r="R266" s="1627"/>
      <c r="S266" s="1628"/>
      <c r="T266" s="1629"/>
      <c r="U266" s="50"/>
    </row>
    <row r="267">
      <c r="A267" s="50"/>
      <c r="B267" s="50"/>
      <c r="C267" s="50"/>
      <c r="D267" s="50"/>
      <c r="E267" s="50"/>
      <c r="F267" s="50"/>
      <c r="G267" s="50"/>
      <c r="H267" s="50"/>
      <c r="I267" s="50"/>
      <c r="J267" s="50"/>
      <c r="K267" s="50"/>
      <c r="L267" s="1626"/>
      <c r="M267" s="50"/>
      <c r="N267" s="50"/>
      <c r="O267" s="50"/>
      <c r="P267" s="1627"/>
      <c r="Q267" s="1627"/>
      <c r="R267" s="1627"/>
      <c r="S267" s="1628"/>
      <c r="T267" s="1629"/>
      <c r="U267" s="50"/>
    </row>
    <row r="268">
      <c r="A268" s="50"/>
      <c r="B268" s="50"/>
      <c r="C268" s="50"/>
      <c r="D268" s="50"/>
      <c r="E268" s="50"/>
      <c r="F268" s="50"/>
      <c r="G268" s="50"/>
      <c r="H268" s="50"/>
      <c r="I268" s="50"/>
      <c r="J268" s="50"/>
      <c r="K268" s="50"/>
      <c r="L268" s="1626"/>
      <c r="M268" s="50"/>
      <c r="N268" s="50"/>
      <c r="O268" s="50"/>
      <c r="P268" s="1627"/>
      <c r="Q268" s="1627"/>
      <c r="R268" s="1627"/>
      <c r="S268" s="1628"/>
      <c r="T268" s="1629"/>
      <c r="U268" s="50"/>
    </row>
    <row r="269">
      <c r="A269" s="50"/>
      <c r="B269" s="50"/>
      <c r="C269" s="50"/>
      <c r="D269" s="50"/>
      <c r="E269" s="50"/>
      <c r="F269" s="50"/>
      <c r="G269" s="50"/>
      <c r="H269" s="50"/>
      <c r="I269" s="50"/>
      <c r="J269" s="50"/>
      <c r="K269" s="50"/>
      <c r="L269" s="1626"/>
      <c r="M269" s="50"/>
      <c r="N269" s="50"/>
      <c r="O269" s="50"/>
      <c r="P269" s="1627"/>
      <c r="Q269" s="1627"/>
      <c r="R269" s="1627"/>
      <c r="S269" s="1628"/>
      <c r="T269" s="1629"/>
      <c r="U269" s="50"/>
    </row>
    <row r="270">
      <c r="A270" s="50"/>
      <c r="B270" s="50"/>
      <c r="C270" s="50"/>
      <c r="D270" s="50"/>
      <c r="E270" s="50"/>
      <c r="F270" s="50"/>
      <c r="G270" s="50"/>
      <c r="H270" s="50"/>
      <c r="I270" s="50"/>
      <c r="J270" s="50"/>
      <c r="K270" s="50"/>
      <c r="L270" s="1626"/>
      <c r="M270" s="50"/>
      <c r="N270" s="50"/>
      <c r="O270" s="50"/>
      <c r="P270" s="1627"/>
      <c r="Q270" s="1627"/>
      <c r="R270" s="1627"/>
      <c r="S270" s="1628"/>
      <c r="T270" s="1629"/>
      <c r="U270" s="50"/>
    </row>
    <row r="271">
      <c r="A271" s="50"/>
      <c r="B271" s="50"/>
      <c r="C271" s="50"/>
      <c r="D271" s="50"/>
      <c r="E271" s="50"/>
      <c r="F271" s="50"/>
      <c r="G271" s="50"/>
      <c r="H271" s="50"/>
      <c r="I271" s="50"/>
      <c r="J271" s="50"/>
      <c r="K271" s="50"/>
      <c r="L271" s="1626"/>
      <c r="M271" s="50"/>
      <c r="N271" s="50"/>
      <c r="O271" s="50"/>
      <c r="P271" s="1627"/>
      <c r="Q271" s="1627"/>
      <c r="R271" s="1627"/>
      <c r="S271" s="1628"/>
      <c r="T271" s="1629"/>
      <c r="U271" s="50"/>
    </row>
    <row r="272">
      <c r="A272" s="50"/>
      <c r="B272" s="50"/>
      <c r="C272" s="50"/>
      <c r="D272" s="50"/>
      <c r="E272" s="50"/>
      <c r="F272" s="50"/>
      <c r="G272" s="50"/>
      <c r="H272" s="50"/>
      <c r="I272" s="50"/>
      <c r="J272" s="50"/>
      <c r="K272" s="50"/>
      <c r="L272" s="1626"/>
      <c r="M272" s="50"/>
      <c r="N272" s="50"/>
      <c r="O272" s="50"/>
      <c r="P272" s="1627"/>
      <c r="Q272" s="1627"/>
      <c r="R272" s="1627"/>
      <c r="S272" s="1628"/>
      <c r="T272" s="1629"/>
      <c r="U272" s="50"/>
    </row>
    <row r="273">
      <c r="A273" s="50"/>
      <c r="B273" s="50"/>
      <c r="C273" s="50"/>
      <c r="D273" s="50"/>
      <c r="E273" s="50"/>
      <c r="F273" s="50"/>
      <c r="G273" s="50"/>
      <c r="H273" s="50"/>
      <c r="I273" s="50"/>
      <c r="J273" s="50"/>
      <c r="K273" s="50"/>
      <c r="L273" s="1626"/>
      <c r="M273" s="50"/>
      <c r="N273" s="50"/>
      <c r="O273" s="50"/>
      <c r="P273" s="1627"/>
      <c r="Q273" s="1627"/>
      <c r="R273" s="1627"/>
      <c r="S273" s="1628"/>
      <c r="T273" s="1629"/>
      <c r="U273" s="50"/>
    </row>
    <row r="274">
      <c r="A274" s="50"/>
      <c r="B274" s="50"/>
      <c r="C274" s="50"/>
      <c r="D274" s="50"/>
      <c r="E274" s="50"/>
      <c r="F274" s="50"/>
      <c r="G274" s="50"/>
      <c r="H274" s="50"/>
      <c r="I274" s="50"/>
      <c r="J274" s="50"/>
      <c r="K274" s="50"/>
      <c r="L274" s="1626"/>
      <c r="M274" s="50"/>
      <c r="N274" s="50"/>
      <c r="O274" s="50"/>
      <c r="P274" s="1627"/>
      <c r="Q274" s="1627"/>
      <c r="R274" s="1627"/>
      <c r="S274" s="1628"/>
      <c r="T274" s="1629"/>
      <c r="U274" s="50"/>
    </row>
    <row r="275">
      <c r="A275" s="50"/>
      <c r="B275" s="50"/>
      <c r="C275" s="50"/>
      <c r="D275" s="50"/>
      <c r="E275" s="50"/>
      <c r="F275" s="50"/>
      <c r="G275" s="50"/>
      <c r="H275" s="50"/>
      <c r="I275" s="50"/>
      <c r="J275" s="50"/>
      <c r="K275" s="50"/>
      <c r="L275" s="1626"/>
      <c r="M275" s="50"/>
      <c r="N275" s="50"/>
      <c r="O275" s="50"/>
      <c r="P275" s="1627"/>
      <c r="Q275" s="1627"/>
      <c r="R275" s="1627"/>
      <c r="S275" s="1628"/>
      <c r="T275" s="1629"/>
      <c r="U275" s="50"/>
    </row>
    <row r="276">
      <c r="A276" s="50"/>
      <c r="B276" s="50"/>
      <c r="C276" s="50"/>
      <c r="D276" s="50"/>
      <c r="E276" s="50"/>
      <c r="F276" s="50"/>
      <c r="G276" s="50"/>
      <c r="H276" s="50"/>
      <c r="I276" s="50"/>
      <c r="J276" s="50"/>
      <c r="K276" s="50"/>
      <c r="L276" s="1626"/>
      <c r="M276" s="50"/>
      <c r="N276" s="50"/>
      <c r="O276" s="50"/>
      <c r="P276" s="1627"/>
      <c r="Q276" s="1627"/>
      <c r="R276" s="1627"/>
      <c r="S276" s="1628"/>
      <c r="T276" s="1629"/>
      <c r="U276" s="50"/>
    </row>
    <row r="277">
      <c r="A277" s="50"/>
      <c r="B277" s="50"/>
      <c r="C277" s="50"/>
      <c r="D277" s="50"/>
      <c r="E277" s="50"/>
      <c r="F277" s="50"/>
      <c r="G277" s="50"/>
      <c r="H277" s="50"/>
      <c r="I277" s="50"/>
      <c r="J277" s="50"/>
      <c r="K277" s="50"/>
      <c r="L277" s="1626"/>
      <c r="M277" s="50"/>
      <c r="N277" s="50"/>
      <c r="O277" s="50"/>
      <c r="P277" s="1627"/>
      <c r="Q277" s="1627"/>
      <c r="R277" s="1627"/>
      <c r="S277" s="1628"/>
      <c r="T277" s="1629"/>
      <c r="U277" s="50"/>
    </row>
    <row r="278">
      <c r="A278" s="50"/>
      <c r="B278" s="50"/>
      <c r="C278" s="50"/>
      <c r="D278" s="50"/>
      <c r="E278" s="50"/>
      <c r="F278" s="50"/>
      <c r="G278" s="50"/>
      <c r="H278" s="50"/>
      <c r="I278" s="50"/>
      <c r="J278" s="50"/>
      <c r="K278" s="50"/>
      <c r="L278" s="1626"/>
      <c r="M278" s="50"/>
      <c r="N278" s="50"/>
      <c r="O278" s="50"/>
      <c r="P278" s="1627"/>
      <c r="Q278" s="1627"/>
      <c r="R278" s="1627"/>
      <c r="S278" s="1628"/>
      <c r="T278" s="1629"/>
      <c r="U278" s="50"/>
    </row>
    <row r="279">
      <c r="A279" s="50"/>
      <c r="B279" s="50"/>
      <c r="C279" s="50"/>
      <c r="D279" s="50"/>
      <c r="E279" s="50"/>
      <c r="F279" s="50"/>
      <c r="G279" s="50"/>
      <c r="H279" s="50"/>
      <c r="I279" s="50"/>
      <c r="J279" s="50"/>
      <c r="K279" s="50"/>
      <c r="L279" s="1626"/>
      <c r="M279" s="50"/>
      <c r="N279" s="50"/>
      <c r="O279" s="50"/>
      <c r="P279" s="1627"/>
      <c r="Q279" s="1627"/>
      <c r="R279" s="1627"/>
      <c r="S279" s="1628"/>
      <c r="T279" s="1629"/>
      <c r="U279" s="50"/>
    </row>
    <row r="280">
      <c r="A280" s="50"/>
      <c r="B280" s="50"/>
      <c r="C280" s="50"/>
      <c r="D280" s="50"/>
      <c r="E280" s="50"/>
      <c r="F280" s="50"/>
      <c r="G280" s="50"/>
      <c r="H280" s="50"/>
      <c r="I280" s="50"/>
      <c r="J280" s="50"/>
      <c r="K280" s="50"/>
      <c r="L280" s="1626"/>
      <c r="M280" s="50"/>
      <c r="N280" s="50"/>
      <c r="O280" s="50"/>
      <c r="P280" s="1627"/>
      <c r="Q280" s="1627"/>
      <c r="R280" s="1627"/>
      <c r="S280" s="1628"/>
      <c r="T280" s="1629"/>
      <c r="U280" s="50"/>
    </row>
    <row r="281">
      <c r="A281" s="50"/>
      <c r="B281" s="50"/>
      <c r="C281" s="50"/>
      <c r="D281" s="50"/>
      <c r="E281" s="50"/>
      <c r="F281" s="50"/>
      <c r="G281" s="50"/>
      <c r="H281" s="50"/>
      <c r="I281" s="50"/>
      <c r="J281" s="50"/>
      <c r="K281" s="50"/>
      <c r="L281" s="1626"/>
      <c r="M281" s="50"/>
      <c r="N281" s="50"/>
      <c r="O281" s="50"/>
      <c r="P281" s="1627"/>
      <c r="Q281" s="1627"/>
      <c r="R281" s="1627"/>
      <c r="S281" s="1628"/>
      <c r="T281" s="1629"/>
      <c r="U281" s="50"/>
    </row>
    <row r="282">
      <c r="A282" s="50"/>
      <c r="B282" s="50"/>
      <c r="C282" s="50"/>
      <c r="D282" s="50"/>
      <c r="E282" s="50"/>
      <c r="F282" s="50"/>
      <c r="G282" s="50"/>
      <c r="H282" s="50"/>
      <c r="I282" s="50"/>
      <c r="J282" s="50"/>
      <c r="K282" s="50"/>
      <c r="L282" s="1626"/>
      <c r="M282" s="50"/>
      <c r="N282" s="50"/>
      <c r="O282" s="50"/>
      <c r="P282" s="1627"/>
      <c r="Q282" s="1627"/>
      <c r="R282" s="1627"/>
      <c r="S282" s="1628"/>
      <c r="T282" s="1629"/>
      <c r="U282" s="50"/>
    </row>
    <row r="283">
      <c r="A283" s="50"/>
      <c r="B283" s="50"/>
      <c r="C283" s="50"/>
      <c r="D283" s="50"/>
      <c r="E283" s="50"/>
      <c r="F283" s="50"/>
      <c r="G283" s="50"/>
      <c r="H283" s="50"/>
      <c r="I283" s="50"/>
      <c r="J283" s="50"/>
      <c r="K283" s="50"/>
      <c r="L283" s="1626"/>
      <c r="M283" s="50"/>
      <c r="N283" s="50"/>
      <c r="O283" s="50"/>
      <c r="P283" s="1627"/>
      <c r="Q283" s="1627"/>
      <c r="R283" s="1627"/>
      <c r="S283" s="1628"/>
      <c r="T283" s="1629"/>
      <c r="U283" s="50"/>
    </row>
    <row r="284">
      <c r="A284" s="50"/>
      <c r="B284" s="50"/>
      <c r="C284" s="50"/>
      <c r="D284" s="50"/>
      <c r="E284" s="50"/>
      <c r="F284" s="50"/>
      <c r="G284" s="50"/>
      <c r="H284" s="50"/>
      <c r="I284" s="50"/>
      <c r="J284" s="50"/>
      <c r="K284" s="50"/>
      <c r="L284" s="1626"/>
      <c r="M284" s="50"/>
      <c r="N284" s="50"/>
      <c r="O284" s="50"/>
      <c r="P284" s="1627"/>
      <c r="Q284" s="1627"/>
      <c r="R284" s="1627"/>
      <c r="S284" s="1628"/>
      <c r="T284" s="1629"/>
      <c r="U284" s="50"/>
    </row>
    <row r="285">
      <c r="A285" s="50"/>
      <c r="B285" s="50"/>
      <c r="C285" s="50"/>
      <c r="D285" s="50"/>
      <c r="E285" s="50"/>
      <c r="F285" s="50"/>
      <c r="G285" s="50"/>
      <c r="H285" s="50"/>
      <c r="I285" s="50"/>
      <c r="J285" s="50"/>
      <c r="K285" s="50"/>
      <c r="L285" s="1626"/>
      <c r="M285" s="50"/>
      <c r="N285" s="50"/>
      <c r="O285" s="50"/>
      <c r="P285" s="1627"/>
      <c r="Q285" s="1627"/>
      <c r="R285" s="1627"/>
      <c r="S285" s="1628"/>
      <c r="T285" s="1629"/>
      <c r="U285" s="50"/>
    </row>
    <row r="286">
      <c r="A286" s="50"/>
      <c r="B286" s="50"/>
      <c r="C286" s="50"/>
      <c r="D286" s="50"/>
      <c r="E286" s="50"/>
      <c r="F286" s="50"/>
      <c r="G286" s="50"/>
      <c r="H286" s="50"/>
      <c r="I286" s="50"/>
      <c r="J286" s="50"/>
      <c r="K286" s="50"/>
      <c r="L286" s="1626"/>
      <c r="M286" s="50"/>
      <c r="N286" s="50"/>
      <c r="O286" s="50"/>
      <c r="P286" s="1627"/>
      <c r="Q286" s="1627"/>
      <c r="R286" s="1627"/>
      <c r="S286" s="1628"/>
      <c r="T286" s="1629"/>
      <c r="U286" s="50"/>
    </row>
    <row r="287">
      <c r="A287" s="50"/>
      <c r="B287" s="50"/>
      <c r="C287" s="50"/>
      <c r="D287" s="50"/>
      <c r="E287" s="50"/>
      <c r="F287" s="50"/>
      <c r="G287" s="50"/>
      <c r="H287" s="50"/>
      <c r="I287" s="50"/>
      <c r="J287" s="50"/>
      <c r="K287" s="50"/>
      <c r="L287" s="1626"/>
      <c r="M287" s="50"/>
      <c r="N287" s="50"/>
      <c r="O287" s="50"/>
      <c r="P287" s="1627"/>
      <c r="Q287" s="1627"/>
      <c r="R287" s="1627"/>
      <c r="S287" s="1628"/>
      <c r="T287" s="1629"/>
      <c r="U287" s="50"/>
    </row>
    <row r="288">
      <c r="A288" s="50"/>
      <c r="B288" s="50"/>
      <c r="C288" s="50"/>
      <c r="D288" s="50"/>
      <c r="E288" s="50"/>
      <c r="F288" s="50"/>
      <c r="G288" s="50"/>
      <c r="H288" s="50"/>
      <c r="I288" s="50"/>
      <c r="J288" s="50"/>
      <c r="K288" s="50"/>
      <c r="L288" s="1626"/>
      <c r="M288" s="50"/>
      <c r="N288" s="50"/>
      <c r="O288" s="50"/>
      <c r="P288" s="1627"/>
      <c r="Q288" s="1627"/>
      <c r="R288" s="1627"/>
      <c r="S288" s="1628"/>
      <c r="T288" s="1629"/>
      <c r="U288" s="50"/>
    </row>
    <row r="289">
      <c r="A289" s="50"/>
      <c r="B289" s="50"/>
      <c r="C289" s="50"/>
      <c r="D289" s="50"/>
      <c r="E289" s="50"/>
      <c r="F289" s="50"/>
      <c r="G289" s="50"/>
      <c r="H289" s="50"/>
      <c r="I289" s="50"/>
      <c r="J289" s="50"/>
      <c r="K289" s="50"/>
      <c r="L289" s="1626"/>
      <c r="M289" s="50"/>
      <c r="N289" s="50"/>
      <c r="O289" s="50"/>
      <c r="P289" s="1627"/>
      <c r="Q289" s="1627"/>
      <c r="R289" s="1627"/>
      <c r="S289" s="1628"/>
      <c r="T289" s="1629"/>
      <c r="U289" s="50"/>
    </row>
    <row r="290">
      <c r="A290" s="50"/>
      <c r="B290" s="50"/>
      <c r="C290" s="50"/>
      <c r="D290" s="50"/>
      <c r="E290" s="50"/>
      <c r="F290" s="50"/>
      <c r="G290" s="50"/>
      <c r="H290" s="50"/>
      <c r="I290" s="50"/>
      <c r="J290" s="50"/>
      <c r="K290" s="50"/>
      <c r="L290" s="1626"/>
      <c r="M290" s="50"/>
      <c r="N290" s="50"/>
      <c r="O290" s="50"/>
      <c r="P290" s="1627"/>
      <c r="Q290" s="1627"/>
      <c r="R290" s="1627"/>
      <c r="S290" s="1628"/>
      <c r="T290" s="1629"/>
      <c r="U290" s="50"/>
    </row>
    <row r="291">
      <c r="A291" s="50"/>
      <c r="B291" s="50"/>
      <c r="C291" s="50"/>
      <c r="D291" s="50"/>
      <c r="E291" s="50"/>
      <c r="F291" s="50"/>
      <c r="G291" s="50"/>
      <c r="H291" s="50"/>
      <c r="I291" s="50"/>
      <c r="J291" s="50"/>
      <c r="K291" s="50"/>
      <c r="L291" s="1626"/>
      <c r="M291" s="50"/>
      <c r="N291" s="50"/>
      <c r="O291" s="50"/>
      <c r="P291" s="1627"/>
      <c r="Q291" s="1627"/>
      <c r="R291" s="1627"/>
      <c r="S291" s="1628"/>
      <c r="T291" s="1629"/>
      <c r="U291" s="50"/>
    </row>
    <row r="292">
      <c r="A292" s="50"/>
      <c r="B292" s="50"/>
      <c r="C292" s="50"/>
      <c r="D292" s="50"/>
      <c r="E292" s="50"/>
      <c r="F292" s="50"/>
      <c r="G292" s="50"/>
      <c r="H292" s="50"/>
      <c r="I292" s="50"/>
      <c r="J292" s="50"/>
      <c r="K292" s="50"/>
      <c r="L292" s="1626"/>
      <c r="M292" s="50"/>
      <c r="N292" s="50"/>
      <c r="O292" s="50"/>
      <c r="P292" s="1627"/>
      <c r="Q292" s="1627"/>
      <c r="R292" s="1627"/>
      <c r="S292" s="1628"/>
      <c r="T292" s="1629"/>
      <c r="U292" s="50"/>
    </row>
    <row r="293">
      <c r="A293" s="50"/>
      <c r="B293" s="50"/>
      <c r="C293" s="50"/>
      <c r="D293" s="50"/>
      <c r="E293" s="50"/>
      <c r="F293" s="50"/>
      <c r="G293" s="50"/>
      <c r="H293" s="50"/>
      <c r="I293" s="50"/>
      <c r="J293" s="50"/>
      <c r="K293" s="50"/>
      <c r="L293" s="1626"/>
      <c r="M293" s="50"/>
      <c r="N293" s="50"/>
      <c r="O293" s="50"/>
      <c r="P293" s="1627"/>
      <c r="Q293" s="1627"/>
      <c r="R293" s="1627"/>
      <c r="S293" s="1628"/>
      <c r="T293" s="1629"/>
      <c r="U293" s="50"/>
    </row>
    <row r="294">
      <c r="A294" s="50"/>
      <c r="B294" s="50"/>
      <c r="C294" s="50"/>
      <c r="D294" s="50"/>
      <c r="E294" s="50"/>
      <c r="F294" s="50"/>
      <c r="G294" s="50"/>
      <c r="H294" s="50"/>
      <c r="I294" s="50"/>
      <c r="J294" s="50"/>
      <c r="K294" s="50"/>
      <c r="L294" s="1626"/>
      <c r="M294" s="50"/>
      <c r="N294" s="50"/>
      <c r="O294" s="50"/>
      <c r="P294" s="1627"/>
      <c r="Q294" s="1627"/>
      <c r="R294" s="1627"/>
      <c r="S294" s="1628"/>
      <c r="T294" s="1629"/>
      <c r="U294" s="50"/>
    </row>
    <row r="295">
      <c r="A295" s="50"/>
      <c r="B295" s="50"/>
      <c r="C295" s="50"/>
      <c r="D295" s="50"/>
      <c r="E295" s="50"/>
      <c r="F295" s="50"/>
      <c r="G295" s="50"/>
      <c r="H295" s="50"/>
      <c r="I295" s="50"/>
      <c r="J295" s="50"/>
      <c r="K295" s="50"/>
      <c r="L295" s="1626"/>
      <c r="M295" s="50"/>
      <c r="N295" s="50"/>
      <c r="O295" s="50"/>
      <c r="P295" s="1627"/>
      <c r="Q295" s="1627"/>
      <c r="R295" s="1627"/>
      <c r="S295" s="1628"/>
      <c r="T295" s="1629"/>
      <c r="U295" s="50"/>
    </row>
    <row r="296">
      <c r="A296" s="50"/>
      <c r="B296" s="50"/>
      <c r="C296" s="50"/>
      <c r="D296" s="50"/>
      <c r="E296" s="50"/>
      <c r="F296" s="50"/>
      <c r="G296" s="50"/>
      <c r="H296" s="50"/>
      <c r="I296" s="50"/>
      <c r="J296" s="50"/>
      <c r="K296" s="50"/>
      <c r="L296" s="1626"/>
      <c r="M296" s="50"/>
      <c r="N296" s="50"/>
      <c r="O296" s="50"/>
      <c r="P296" s="1627"/>
      <c r="Q296" s="1627"/>
      <c r="R296" s="1627"/>
      <c r="S296" s="1628"/>
      <c r="T296" s="1629"/>
      <c r="U296" s="50"/>
    </row>
    <row r="297">
      <c r="A297" s="50"/>
      <c r="B297" s="50"/>
      <c r="C297" s="50"/>
      <c r="D297" s="50"/>
      <c r="E297" s="50"/>
      <c r="F297" s="50"/>
      <c r="G297" s="50"/>
      <c r="H297" s="50"/>
      <c r="I297" s="50"/>
      <c r="J297" s="50"/>
      <c r="K297" s="50"/>
      <c r="L297" s="1626"/>
      <c r="M297" s="50"/>
      <c r="N297" s="50"/>
      <c r="O297" s="50"/>
      <c r="P297" s="1627"/>
      <c r="Q297" s="1627"/>
      <c r="R297" s="1627"/>
      <c r="S297" s="1628"/>
      <c r="T297" s="1629"/>
      <c r="U297" s="50"/>
    </row>
    <row r="298">
      <c r="A298" s="50"/>
      <c r="B298" s="50"/>
      <c r="C298" s="50"/>
      <c r="D298" s="50"/>
      <c r="E298" s="50"/>
      <c r="F298" s="50"/>
      <c r="G298" s="50"/>
      <c r="H298" s="50"/>
      <c r="I298" s="50"/>
      <c r="J298" s="50"/>
      <c r="K298" s="50"/>
      <c r="L298" s="1626"/>
      <c r="M298" s="50"/>
      <c r="N298" s="50"/>
      <c r="O298" s="50"/>
      <c r="P298" s="1627"/>
      <c r="Q298" s="1627"/>
      <c r="R298" s="1627"/>
      <c r="S298" s="1628"/>
      <c r="T298" s="1629"/>
      <c r="U298" s="50"/>
    </row>
    <row r="299">
      <c r="A299" s="50"/>
      <c r="B299" s="50"/>
      <c r="C299" s="50"/>
      <c r="D299" s="50"/>
      <c r="E299" s="50"/>
      <c r="F299" s="50"/>
      <c r="G299" s="50"/>
      <c r="H299" s="50"/>
      <c r="I299" s="50"/>
      <c r="J299" s="50"/>
      <c r="K299" s="50"/>
      <c r="L299" s="1626"/>
      <c r="M299" s="50"/>
      <c r="N299" s="50"/>
      <c r="O299" s="50"/>
      <c r="P299" s="1627"/>
      <c r="Q299" s="1627"/>
      <c r="R299" s="1627"/>
      <c r="S299" s="1628"/>
      <c r="T299" s="1629"/>
      <c r="U299" s="50"/>
    </row>
    <row r="300">
      <c r="A300" s="50"/>
      <c r="B300" s="50"/>
      <c r="C300" s="50"/>
      <c r="D300" s="50"/>
      <c r="E300" s="50"/>
      <c r="F300" s="50"/>
      <c r="G300" s="50"/>
      <c r="H300" s="50"/>
      <c r="I300" s="50"/>
      <c r="J300" s="50"/>
      <c r="K300" s="50"/>
      <c r="L300" s="1626"/>
      <c r="M300" s="50"/>
      <c r="N300" s="50"/>
      <c r="O300" s="50"/>
      <c r="P300" s="1627"/>
      <c r="Q300" s="1627"/>
      <c r="R300" s="1627"/>
      <c r="S300" s="1628"/>
      <c r="T300" s="1629"/>
      <c r="U300" s="50"/>
    </row>
    <row r="301">
      <c r="A301" s="50"/>
      <c r="B301" s="50"/>
      <c r="C301" s="50"/>
      <c r="D301" s="50"/>
      <c r="E301" s="50"/>
      <c r="F301" s="50"/>
      <c r="G301" s="50"/>
      <c r="H301" s="50"/>
      <c r="I301" s="50"/>
      <c r="J301" s="50"/>
      <c r="K301" s="50"/>
      <c r="L301" s="1626"/>
      <c r="M301" s="50"/>
      <c r="N301" s="50"/>
      <c r="O301" s="50"/>
      <c r="P301" s="1627"/>
      <c r="Q301" s="1627"/>
      <c r="R301" s="1627"/>
      <c r="S301" s="1628"/>
      <c r="T301" s="1629"/>
      <c r="U301" s="50"/>
    </row>
    <row r="302">
      <c r="A302" s="50"/>
      <c r="B302" s="50"/>
      <c r="C302" s="50"/>
      <c r="D302" s="50"/>
      <c r="E302" s="50"/>
      <c r="F302" s="50"/>
      <c r="G302" s="50"/>
      <c r="H302" s="50"/>
      <c r="I302" s="50"/>
      <c r="J302" s="50"/>
      <c r="K302" s="50"/>
      <c r="L302" s="1626"/>
      <c r="M302" s="50"/>
      <c r="N302" s="50"/>
      <c r="O302" s="50"/>
      <c r="P302" s="1627"/>
      <c r="Q302" s="1627"/>
      <c r="R302" s="1627"/>
      <c r="S302" s="1628"/>
      <c r="T302" s="1629"/>
      <c r="U302" s="50"/>
    </row>
    <row r="303">
      <c r="A303" s="50"/>
      <c r="B303" s="50"/>
      <c r="C303" s="50"/>
      <c r="D303" s="50"/>
      <c r="E303" s="50"/>
      <c r="F303" s="50"/>
      <c r="G303" s="50"/>
      <c r="H303" s="50"/>
      <c r="I303" s="50"/>
      <c r="J303" s="50"/>
      <c r="K303" s="50"/>
      <c r="L303" s="1626"/>
      <c r="M303" s="50"/>
      <c r="N303" s="50"/>
      <c r="O303" s="50"/>
      <c r="P303" s="1627"/>
      <c r="Q303" s="1627"/>
      <c r="R303" s="1627"/>
      <c r="S303" s="1628"/>
      <c r="T303" s="1629"/>
      <c r="U303" s="50"/>
    </row>
    <row r="304">
      <c r="A304" s="50"/>
      <c r="B304" s="50"/>
      <c r="C304" s="50"/>
      <c r="D304" s="50"/>
      <c r="E304" s="50"/>
      <c r="F304" s="50"/>
      <c r="G304" s="50"/>
      <c r="H304" s="50"/>
      <c r="I304" s="50"/>
      <c r="J304" s="50"/>
      <c r="K304" s="50"/>
      <c r="L304" s="1626"/>
      <c r="M304" s="50"/>
      <c r="N304" s="50"/>
      <c r="O304" s="50"/>
      <c r="P304" s="1627"/>
      <c r="Q304" s="1627"/>
      <c r="R304" s="1627"/>
      <c r="S304" s="1628"/>
      <c r="T304" s="1629"/>
      <c r="U304" s="50"/>
    </row>
    <row r="305">
      <c r="A305" s="50"/>
      <c r="B305" s="50"/>
      <c r="C305" s="50"/>
      <c r="D305" s="50"/>
      <c r="E305" s="50"/>
      <c r="F305" s="50"/>
      <c r="G305" s="50"/>
      <c r="H305" s="50"/>
      <c r="I305" s="50"/>
      <c r="J305" s="50"/>
      <c r="K305" s="50"/>
      <c r="L305" s="1626"/>
      <c r="M305" s="50"/>
      <c r="N305" s="50"/>
      <c r="O305" s="50"/>
      <c r="P305" s="1627"/>
      <c r="Q305" s="1627"/>
      <c r="R305" s="1627"/>
      <c r="S305" s="1628"/>
      <c r="T305" s="1629"/>
      <c r="U305" s="50"/>
    </row>
    <row r="306">
      <c r="A306" s="50"/>
      <c r="B306" s="50"/>
      <c r="C306" s="50"/>
      <c r="D306" s="50"/>
      <c r="E306" s="50"/>
      <c r="F306" s="50"/>
      <c r="G306" s="50"/>
      <c r="H306" s="50"/>
      <c r="I306" s="50"/>
      <c r="J306" s="50"/>
      <c r="K306" s="50"/>
      <c r="L306" s="1626"/>
      <c r="M306" s="50"/>
      <c r="N306" s="50"/>
      <c r="O306" s="50"/>
      <c r="P306" s="1627"/>
      <c r="Q306" s="1627"/>
      <c r="R306" s="1627"/>
      <c r="S306" s="1628"/>
      <c r="T306" s="1629"/>
      <c r="U306" s="50"/>
    </row>
    <row r="307">
      <c r="A307" s="50"/>
      <c r="B307" s="50"/>
      <c r="C307" s="50"/>
      <c r="D307" s="50"/>
      <c r="E307" s="50"/>
      <c r="F307" s="50"/>
      <c r="G307" s="50"/>
      <c r="H307" s="50"/>
      <c r="I307" s="50"/>
      <c r="J307" s="50"/>
      <c r="K307" s="50"/>
      <c r="L307" s="1626"/>
      <c r="M307" s="50"/>
      <c r="N307" s="50"/>
      <c r="O307" s="50"/>
      <c r="P307" s="1627"/>
      <c r="Q307" s="1627"/>
      <c r="R307" s="1627"/>
      <c r="S307" s="1628"/>
      <c r="T307" s="1629"/>
      <c r="U307" s="50"/>
    </row>
    <row r="308">
      <c r="A308" s="50"/>
      <c r="B308" s="50"/>
      <c r="C308" s="50"/>
      <c r="D308" s="50"/>
      <c r="E308" s="50"/>
      <c r="F308" s="50"/>
      <c r="G308" s="50"/>
      <c r="H308" s="50"/>
      <c r="I308" s="50"/>
      <c r="J308" s="50"/>
      <c r="K308" s="50"/>
      <c r="L308" s="1626"/>
      <c r="M308" s="50"/>
      <c r="N308" s="50"/>
      <c r="O308" s="50"/>
      <c r="P308" s="1627"/>
      <c r="Q308" s="1627"/>
      <c r="R308" s="1627"/>
      <c r="S308" s="1628"/>
      <c r="T308" s="1629"/>
      <c r="U308" s="50"/>
    </row>
    <row r="309">
      <c r="A309" s="50"/>
      <c r="B309" s="50"/>
      <c r="C309" s="50"/>
      <c r="D309" s="50"/>
      <c r="E309" s="50"/>
      <c r="F309" s="50"/>
      <c r="G309" s="50"/>
      <c r="H309" s="50"/>
      <c r="I309" s="50"/>
      <c r="J309" s="50"/>
      <c r="K309" s="50"/>
      <c r="L309" s="1626"/>
      <c r="M309" s="50"/>
      <c r="N309" s="50"/>
      <c r="O309" s="50"/>
      <c r="P309" s="1627"/>
      <c r="Q309" s="1627"/>
      <c r="R309" s="1627"/>
      <c r="S309" s="1628"/>
      <c r="T309" s="1629"/>
      <c r="U309" s="50"/>
    </row>
    <row r="310">
      <c r="A310" s="50"/>
      <c r="B310" s="50"/>
      <c r="C310" s="50"/>
      <c r="D310" s="50"/>
      <c r="E310" s="50"/>
      <c r="F310" s="50"/>
      <c r="G310" s="50"/>
      <c r="H310" s="50"/>
      <c r="I310" s="50"/>
      <c r="J310" s="50"/>
      <c r="K310" s="50"/>
      <c r="L310" s="1626"/>
      <c r="M310" s="50"/>
      <c r="N310" s="50"/>
      <c r="O310" s="50"/>
      <c r="P310" s="1627"/>
      <c r="Q310" s="1627"/>
      <c r="R310" s="1627"/>
      <c r="S310" s="1628"/>
      <c r="T310" s="1629"/>
      <c r="U310" s="50"/>
    </row>
    <row r="311">
      <c r="A311" s="50"/>
      <c r="B311" s="50"/>
      <c r="C311" s="50"/>
      <c r="D311" s="50"/>
      <c r="E311" s="50"/>
      <c r="F311" s="50"/>
      <c r="G311" s="50"/>
      <c r="H311" s="50"/>
      <c r="I311" s="50"/>
      <c r="J311" s="50"/>
      <c r="K311" s="50"/>
      <c r="L311" s="1626"/>
      <c r="M311" s="50"/>
      <c r="N311" s="50"/>
      <c r="O311" s="50"/>
      <c r="P311" s="1627"/>
      <c r="Q311" s="1627"/>
      <c r="R311" s="1627"/>
      <c r="S311" s="1628"/>
      <c r="T311" s="1629"/>
      <c r="U311" s="50"/>
    </row>
    <row r="312">
      <c r="A312" s="50"/>
      <c r="B312" s="50"/>
      <c r="C312" s="50"/>
      <c r="D312" s="50"/>
      <c r="E312" s="50"/>
      <c r="F312" s="50"/>
      <c r="G312" s="50"/>
      <c r="H312" s="50"/>
      <c r="I312" s="50"/>
      <c r="J312" s="50"/>
      <c r="K312" s="50"/>
      <c r="L312" s="1626"/>
      <c r="M312" s="50"/>
      <c r="N312" s="50"/>
      <c r="O312" s="50"/>
      <c r="P312" s="1627"/>
      <c r="Q312" s="1627"/>
      <c r="R312" s="1627"/>
      <c r="S312" s="1628"/>
      <c r="T312" s="1629"/>
      <c r="U312" s="50"/>
    </row>
    <row r="313">
      <c r="A313" s="50"/>
      <c r="B313" s="50"/>
      <c r="C313" s="50"/>
      <c r="D313" s="50"/>
      <c r="E313" s="50"/>
      <c r="F313" s="50"/>
      <c r="G313" s="50"/>
      <c r="H313" s="50"/>
      <c r="I313" s="50"/>
      <c r="J313" s="50"/>
      <c r="K313" s="50"/>
      <c r="L313" s="1626"/>
      <c r="M313" s="50"/>
      <c r="N313" s="50"/>
      <c r="O313" s="50"/>
      <c r="P313" s="1627"/>
      <c r="Q313" s="1627"/>
      <c r="R313" s="1627"/>
      <c r="S313" s="1628"/>
      <c r="T313" s="1629"/>
      <c r="U313" s="50"/>
    </row>
    <row r="314">
      <c r="A314" s="50"/>
      <c r="B314" s="50"/>
      <c r="C314" s="50"/>
      <c r="D314" s="50"/>
      <c r="E314" s="50"/>
      <c r="F314" s="50"/>
      <c r="G314" s="50"/>
      <c r="H314" s="50"/>
      <c r="I314" s="50"/>
      <c r="J314" s="50"/>
      <c r="K314" s="50"/>
      <c r="L314" s="1626"/>
      <c r="M314" s="50"/>
      <c r="N314" s="50"/>
      <c r="O314" s="50"/>
      <c r="P314" s="1627"/>
      <c r="Q314" s="1627"/>
      <c r="R314" s="1627"/>
      <c r="S314" s="1628"/>
      <c r="T314" s="1629"/>
      <c r="U314" s="50"/>
    </row>
    <row r="315">
      <c r="A315" s="50"/>
      <c r="B315" s="50"/>
      <c r="C315" s="50"/>
      <c r="D315" s="50"/>
      <c r="E315" s="50"/>
      <c r="F315" s="50"/>
      <c r="G315" s="50"/>
      <c r="H315" s="50"/>
      <c r="I315" s="50"/>
      <c r="J315" s="50"/>
      <c r="K315" s="50"/>
      <c r="L315" s="1626"/>
      <c r="M315" s="50"/>
      <c r="N315" s="50"/>
      <c r="O315" s="50"/>
      <c r="P315" s="1627"/>
      <c r="Q315" s="1627"/>
      <c r="R315" s="1627"/>
      <c r="S315" s="1628"/>
      <c r="T315" s="1629"/>
      <c r="U315" s="50"/>
    </row>
    <row r="316">
      <c r="A316" s="50"/>
      <c r="B316" s="50"/>
      <c r="C316" s="50"/>
      <c r="D316" s="50"/>
      <c r="E316" s="50"/>
      <c r="F316" s="50"/>
      <c r="G316" s="50"/>
      <c r="H316" s="50"/>
      <c r="I316" s="50"/>
      <c r="J316" s="50"/>
      <c r="K316" s="50"/>
      <c r="L316" s="1626"/>
      <c r="M316" s="50"/>
      <c r="N316" s="50"/>
      <c r="O316" s="50"/>
      <c r="P316" s="1627"/>
      <c r="Q316" s="1627"/>
      <c r="R316" s="1627"/>
      <c r="S316" s="1628"/>
      <c r="T316" s="1629"/>
      <c r="U316" s="50"/>
    </row>
    <row r="317">
      <c r="A317" s="50"/>
      <c r="B317" s="50"/>
      <c r="C317" s="50"/>
      <c r="D317" s="50"/>
      <c r="E317" s="50"/>
      <c r="F317" s="50"/>
      <c r="G317" s="50"/>
      <c r="H317" s="50"/>
      <c r="I317" s="50"/>
      <c r="J317" s="50"/>
      <c r="K317" s="50"/>
      <c r="L317" s="1626"/>
      <c r="M317" s="50"/>
      <c r="N317" s="50"/>
      <c r="O317" s="50"/>
      <c r="P317" s="1627"/>
      <c r="Q317" s="1627"/>
      <c r="R317" s="1627"/>
      <c r="S317" s="1628"/>
      <c r="T317" s="1629"/>
      <c r="U317" s="50"/>
    </row>
    <row r="318">
      <c r="A318" s="50"/>
      <c r="B318" s="50"/>
      <c r="C318" s="50"/>
      <c r="D318" s="50"/>
      <c r="E318" s="50"/>
      <c r="F318" s="50"/>
      <c r="G318" s="50"/>
      <c r="H318" s="50"/>
      <c r="I318" s="50"/>
      <c r="J318" s="50"/>
      <c r="K318" s="50"/>
      <c r="L318" s="1626"/>
      <c r="M318" s="50"/>
      <c r="N318" s="50"/>
      <c r="O318" s="50"/>
      <c r="P318" s="1627"/>
      <c r="Q318" s="1627"/>
      <c r="R318" s="1627"/>
      <c r="S318" s="1628"/>
      <c r="T318" s="1629"/>
      <c r="U318" s="50"/>
    </row>
    <row r="319">
      <c r="A319" s="50"/>
      <c r="B319" s="50"/>
      <c r="C319" s="50"/>
      <c r="D319" s="50"/>
      <c r="E319" s="50"/>
      <c r="F319" s="50"/>
      <c r="G319" s="50"/>
      <c r="H319" s="50"/>
      <c r="I319" s="50"/>
      <c r="J319" s="50"/>
      <c r="K319" s="50"/>
      <c r="L319" s="1626"/>
      <c r="M319" s="50"/>
      <c r="N319" s="50"/>
      <c r="O319" s="50"/>
      <c r="P319" s="1627"/>
      <c r="Q319" s="1627"/>
      <c r="R319" s="1627"/>
      <c r="S319" s="1628"/>
      <c r="T319" s="1629"/>
      <c r="U319" s="50"/>
    </row>
    <row r="320">
      <c r="A320" s="50"/>
      <c r="B320" s="50"/>
      <c r="C320" s="50"/>
      <c r="D320" s="50"/>
      <c r="E320" s="50"/>
      <c r="F320" s="50"/>
      <c r="G320" s="50"/>
      <c r="H320" s="50"/>
      <c r="I320" s="50"/>
      <c r="J320" s="50"/>
      <c r="K320" s="50"/>
      <c r="L320" s="1626"/>
      <c r="M320" s="50"/>
      <c r="N320" s="50"/>
      <c r="O320" s="50"/>
      <c r="P320" s="1627"/>
      <c r="Q320" s="1627"/>
      <c r="R320" s="1627"/>
      <c r="S320" s="1628"/>
      <c r="T320" s="1629"/>
      <c r="U320" s="50"/>
    </row>
    <row r="321">
      <c r="A321" s="50"/>
      <c r="B321" s="50"/>
      <c r="C321" s="50"/>
      <c r="D321" s="50"/>
      <c r="E321" s="50"/>
      <c r="F321" s="50"/>
      <c r="G321" s="50"/>
      <c r="H321" s="50"/>
      <c r="I321" s="50"/>
      <c r="J321" s="50"/>
      <c r="K321" s="50"/>
      <c r="L321" s="1626"/>
      <c r="M321" s="50"/>
      <c r="N321" s="50"/>
      <c r="O321" s="50"/>
      <c r="P321" s="1627"/>
      <c r="Q321" s="1627"/>
      <c r="R321" s="1627"/>
      <c r="S321" s="1628"/>
      <c r="T321" s="1629"/>
      <c r="U321" s="50"/>
    </row>
    <row r="322">
      <c r="A322" s="50"/>
      <c r="B322" s="50"/>
      <c r="C322" s="50"/>
      <c r="D322" s="50"/>
      <c r="E322" s="50"/>
      <c r="F322" s="50"/>
      <c r="G322" s="50"/>
      <c r="H322" s="50"/>
      <c r="I322" s="50"/>
      <c r="J322" s="50"/>
      <c r="K322" s="50"/>
      <c r="L322" s="1626"/>
      <c r="M322" s="50"/>
      <c r="N322" s="50"/>
      <c r="O322" s="50"/>
      <c r="P322" s="1627"/>
      <c r="Q322" s="1627"/>
      <c r="R322" s="1627"/>
      <c r="S322" s="1628"/>
      <c r="T322" s="1629"/>
      <c r="U322" s="50"/>
    </row>
    <row r="323">
      <c r="A323" s="50"/>
      <c r="B323" s="50"/>
      <c r="C323" s="50"/>
      <c r="D323" s="50"/>
      <c r="E323" s="50"/>
      <c r="F323" s="50"/>
      <c r="G323" s="50"/>
      <c r="H323" s="50"/>
      <c r="I323" s="50"/>
      <c r="J323" s="50"/>
      <c r="K323" s="50"/>
      <c r="L323" s="1626"/>
      <c r="M323" s="50"/>
      <c r="N323" s="50"/>
      <c r="O323" s="50"/>
      <c r="P323" s="1627"/>
      <c r="Q323" s="1627"/>
      <c r="R323" s="1627"/>
      <c r="S323" s="1628"/>
      <c r="T323" s="1629"/>
      <c r="U323" s="50"/>
    </row>
    <row r="324">
      <c r="A324" s="50"/>
      <c r="B324" s="50"/>
      <c r="C324" s="50"/>
      <c r="D324" s="50"/>
      <c r="E324" s="50"/>
      <c r="F324" s="50"/>
      <c r="G324" s="50"/>
      <c r="H324" s="50"/>
      <c r="I324" s="50"/>
      <c r="J324" s="50"/>
      <c r="K324" s="50"/>
      <c r="L324" s="1626"/>
      <c r="M324" s="50"/>
      <c r="N324" s="50"/>
      <c r="O324" s="50"/>
      <c r="P324" s="1627"/>
      <c r="Q324" s="1627"/>
      <c r="R324" s="1627"/>
      <c r="S324" s="1628"/>
      <c r="T324" s="1629"/>
      <c r="U324" s="50"/>
    </row>
    <row r="325">
      <c r="A325" s="50"/>
      <c r="B325" s="50"/>
      <c r="C325" s="50"/>
      <c r="D325" s="50"/>
      <c r="E325" s="50"/>
      <c r="F325" s="50"/>
      <c r="G325" s="50"/>
      <c r="H325" s="50"/>
      <c r="I325" s="50"/>
      <c r="J325" s="50"/>
      <c r="K325" s="50"/>
      <c r="L325" s="1626"/>
      <c r="M325" s="50"/>
      <c r="N325" s="50"/>
      <c r="O325" s="50"/>
      <c r="P325" s="1627"/>
      <c r="Q325" s="1627"/>
      <c r="R325" s="1627"/>
      <c r="S325" s="1628"/>
      <c r="T325" s="1629"/>
      <c r="U325" s="50"/>
    </row>
    <row r="326">
      <c r="A326" s="50"/>
      <c r="B326" s="50"/>
      <c r="C326" s="50"/>
      <c r="D326" s="50"/>
      <c r="E326" s="50"/>
      <c r="F326" s="50"/>
      <c r="G326" s="50"/>
      <c r="H326" s="50"/>
      <c r="I326" s="50"/>
      <c r="J326" s="50"/>
      <c r="K326" s="50"/>
      <c r="L326" s="1626"/>
      <c r="M326" s="50"/>
      <c r="N326" s="50"/>
      <c r="O326" s="50"/>
      <c r="P326" s="1627"/>
      <c r="Q326" s="1627"/>
      <c r="R326" s="1627"/>
      <c r="S326" s="1628"/>
      <c r="T326" s="1629"/>
      <c r="U326" s="50"/>
    </row>
    <row r="327">
      <c r="A327" s="50"/>
      <c r="B327" s="50"/>
      <c r="C327" s="50"/>
      <c r="D327" s="50"/>
      <c r="E327" s="50"/>
      <c r="F327" s="50"/>
      <c r="G327" s="50"/>
      <c r="H327" s="50"/>
      <c r="I327" s="50"/>
      <c r="J327" s="50"/>
      <c r="K327" s="50"/>
      <c r="L327" s="1626"/>
      <c r="M327" s="50"/>
      <c r="N327" s="50"/>
      <c r="O327" s="50"/>
      <c r="P327" s="1627"/>
      <c r="Q327" s="1627"/>
      <c r="R327" s="1627"/>
      <c r="S327" s="1628"/>
      <c r="T327" s="1629"/>
      <c r="U327" s="50"/>
    </row>
    <row r="328">
      <c r="A328" s="50"/>
      <c r="B328" s="50"/>
      <c r="C328" s="50"/>
      <c r="D328" s="50"/>
      <c r="E328" s="50"/>
      <c r="F328" s="50"/>
      <c r="G328" s="50"/>
      <c r="H328" s="50"/>
      <c r="I328" s="50"/>
      <c r="J328" s="50"/>
      <c r="K328" s="50"/>
      <c r="L328" s="1626"/>
      <c r="M328" s="50"/>
      <c r="N328" s="50"/>
      <c r="O328" s="50"/>
      <c r="P328" s="1627"/>
      <c r="Q328" s="1627"/>
      <c r="R328" s="1627"/>
      <c r="S328" s="1628"/>
      <c r="T328" s="1629"/>
      <c r="U328" s="50"/>
    </row>
    <row r="329">
      <c r="A329" s="50"/>
      <c r="B329" s="50"/>
      <c r="C329" s="50"/>
      <c r="D329" s="50"/>
      <c r="E329" s="50"/>
      <c r="F329" s="50"/>
      <c r="G329" s="50"/>
      <c r="H329" s="50"/>
      <c r="I329" s="50"/>
      <c r="J329" s="50"/>
      <c r="K329" s="50"/>
      <c r="L329" s="1626"/>
      <c r="M329" s="50"/>
      <c r="N329" s="50"/>
      <c r="O329" s="50"/>
      <c r="P329" s="1627"/>
      <c r="Q329" s="1627"/>
      <c r="R329" s="1627"/>
      <c r="S329" s="1628"/>
      <c r="T329" s="1629"/>
      <c r="U329" s="50"/>
    </row>
    <row r="330">
      <c r="A330" s="50"/>
      <c r="B330" s="50"/>
      <c r="C330" s="50"/>
      <c r="D330" s="50"/>
      <c r="E330" s="50"/>
      <c r="F330" s="50"/>
      <c r="G330" s="50"/>
      <c r="H330" s="50"/>
      <c r="I330" s="50"/>
      <c r="J330" s="50"/>
      <c r="K330" s="50"/>
      <c r="L330" s="1626"/>
      <c r="M330" s="50"/>
      <c r="N330" s="50"/>
      <c r="O330" s="50"/>
      <c r="P330" s="1627"/>
      <c r="Q330" s="1627"/>
      <c r="R330" s="1627"/>
      <c r="S330" s="1628"/>
      <c r="T330" s="1629"/>
      <c r="U330" s="50"/>
    </row>
    <row r="331">
      <c r="A331" s="50"/>
      <c r="B331" s="50"/>
      <c r="C331" s="50"/>
      <c r="D331" s="50"/>
      <c r="E331" s="50"/>
      <c r="F331" s="50"/>
      <c r="G331" s="50"/>
      <c r="H331" s="50"/>
      <c r="I331" s="50"/>
      <c r="J331" s="50"/>
      <c r="K331" s="50"/>
      <c r="L331" s="1626"/>
      <c r="M331" s="50"/>
      <c r="N331" s="50"/>
      <c r="O331" s="50"/>
      <c r="P331" s="1627"/>
      <c r="Q331" s="1627"/>
      <c r="R331" s="1627"/>
      <c r="S331" s="1628"/>
      <c r="T331" s="1629"/>
      <c r="U331" s="50"/>
    </row>
    <row r="332">
      <c r="A332" s="50"/>
      <c r="B332" s="50"/>
      <c r="C332" s="50"/>
      <c r="D332" s="50"/>
      <c r="E332" s="50"/>
      <c r="F332" s="50"/>
      <c r="G332" s="50"/>
      <c r="H332" s="50"/>
      <c r="I332" s="50"/>
      <c r="J332" s="50"/>
      <c r="K332" s="50"/>
      <c r="L332" s="1626"/>
      <c r="M332" s="50"/>
      <c r="N332" s="50"/>
      <c r="O332" s="50"/>
      <c r="P332" s="1627"/>
      <c r="Q332" s="1627"/>
      <c r="R332" s="1627"/>
      <c r="S332" s="1628"/>
      <c r="T332" s="1629"/>
      <c r="U332" s="50"/>
    </row>
    <row r="333">
      <c r="A333" s="50"/>
      <c r="B333" s="50"/>
      <c r="C333" s="50"/>
      <c r="D333" s="50"/>
      <c r="E333" s="50"/>
      <c r="F333" s="50"/>
      <c r="G333" s="50"/>
      <c r="H333" s="50"/>
      <c r="I333" s="50"/>
      <c r="J333" s="50"/>
      <c r="K333" s="50"/>
      <c r="L333" s="1626"/>
      <c r="M333" s="50"/>
      <c r="N333" s="50"/>
      <c r="O333" s="50"/>
      <c r="P333" s="1627"/>
      <c r="Q333" s="1627"/>
      <c r="R333" s="1627"/>
      <c r="S333" s="1628"/>
      <c r="T333" s="1629"/>
      <c r="U333" s="50"/>
    </row>
    <row r="334">
      <c r="A334" s="50"/>
      <c r="B334" s="50"/>
      <c r="C334" s="50"/>
      <c r="D334" s="50"/>
      <c r="E334" s="50"/>
      <c r="F334" s="50"/>
      <c r="G334" s="50"/>
      <c r="H334" s="50"/>
      <c r="I334" s="50"/>
      <c r="J334" s="50"/>
      <c r="K334" s="50"/>
      <c r="L334" s="1626"/>
      <c r="M334" s="50"/>
      <c r="N334" s="50"/>
      <c r="O334" s="50"/>
      <c r="P334" s="1627"/>
      <c r="Q334" s="1627"/>
      <c r="R334" s="1627"/>
      <c r="S334" s="1628"/>
      <c r="T334" s="1629"/>
      <c r="U334" s="50"/>
    </row>
    <row r="335">
      <c r="A335" s="50"/>
      <c r="B335" s="50"/>
      <c r="C335" s="50"/>
      <c r="D335" s="50"/>
      <c r="E335" s="50"/>
      <c r="F335" s="50"/>
      <c r="G335" s="50"/>
      <c r="H335" s="50"/>
      <c r="I335" s="50"/>
      <c r="J335" s="50"/>
      <c r="K335" s="50"/>
      <c r="L335" s="1626"/>
      <c r="M335" s="50"/>
      <c r="N335" s="50"/>
      <c r="O335" s="50"/>
      <c r="P335" s="1627"/>
      <c r="Q335" s="1627"/>
      <c r="R335" s="1627"/>
      <c r="S335" s="1628"/>
      <c r="T335" s="1629"/>
      <c r="U335" s="50"/>
    </row>
    <row r="336">
      <c r="A336" s="50"/>
      <c r="B336" s="50"/>
      <c r="C336" s="50"/>
      <c r="D336" s="50"/>
      <c r="E336" s="50"/>
      <c r="F336" s="50"/>
      <c r="G336" s="50"/>
      <c r="H336" s="50"/>
      <c r="I336" s="50"/>
      <c r="J336" s="50"/>
      <c r="K336" s="50"/>
      <c r="L336" s="1626"/>
      <c r="M336" s="50"/>
      <c r="N336" s="50"/>
      <c r="O336" s="50"/>
      <c r="P336" s="1627"/>
      <c r="Q336" s="1627"/>
      <c r="R336" s="1627"/>
      <c r="S336" s="1628"/>
      <c r="T336" s="1629"/>
      <c r="U336" s="50"/>
    </row>
    <row r="337">
      <c r="A337" s="50"/>
      <c r="B337" s="50"/>
      <c r="C337" s="50"/>
      <c r="D337" s="50"/>
      <c r="E337" s="50"/>
      <c r="F337" s="50"/>
      <c r="G337" s="50"/>
      <c r="H337" s="50"/>
      <c r="I337" s="50"/>
      <c r="J337" s="50"/>
      <c r="K337" s="50"/>
      <c r="L337" s="1626"/>
      <c r="M337" s="50"/>
      <c r="N337" s="50"/>
      <c r="O337" s="50"/>
      <c r="P337" s="1627"/>
      <c r="Q337" s="1627"/>
      <c r="R337" s="1627"/>
      <c r="S337" s="1628"/>
      <c r="T337" s="1629"/>
      <c r="U337" s="50"/>
    </row>
    <row r="338">
      <c r="A338" s="50"/>
      <c r="B338" s="50"/>
      <c r="C338" s="50"/>
      <c r="D338" s="50"/>
      <c r="E338" s="50"/>
      <c r="F338" s="50"/>
      <c r="G338" s="50"/>
      <c r="H338" s="50"/>
      <c r="I338" s="50"/>
      <c r="J338" s="50"/>
      <c r="K338" s="50"/>
      <c r="L338" s="1626"/>
      <c r="M338" s="50"/>
      <c r="N338" s="50"/>
      <c r="O338" s="50"/>
      <c r="P338" s="1627"/>
      <c r="Q338" s="1627"/>
      <c r="R338" s="1627"/>
      <c r="S338" s="1628"/>
      <c r="T338" s="1629"/>
      <c r="U338" s="50"/>
    </row>
    <row r="339">
      <c r="A339" s="50"/>
      <c r="B339" s="50"/>
      <c r="C339" s="50"/>
      <c r="D339" s="50"/>
      <c r="E339" s="50"/>
      <c r="F339" s="50"/>
      <c r="G339" s="50"/>
      <c r="H339" s="50"/>
      <c r="I339" s="50"/>
      <c r="J339" s="50"/>
      <c r="K339" s="50"/>
      <c r="L339" s="1626"/>
      <c r="M339" s="50"/>
      <c r="N339" s="50"/>
      <c r="O339" s="50"/>
      <c r="P339" s="1627"/>
      <c r="Q339" s="1627"/>
      <c r="R339" s="1627"/>
      <c r="S339" s="1628"/>
      <c r="T339" s="1629"/>
      <c r="U339" s="50"/>
    </row>
    <row r="340">
      <c r="A340" s="50"/>
      <c r="B340" s="50"/>
      <c r="C340" s="50"/>
      <c r="D340" s="50"/>
      <c r="E340" s="50"/>
      <c r="F340" s="50"/>
      <c r="G340" s="50"/>
      <c r="H340" s="50"/>
      <c r="I340" s="50"/>
      <c r="J340" s="50"/>
      <c r="K340" s="50"/>
      <c r="L340" s="1626"/>
      <c r="M340" s="50"/>
      <c r="N340" s="50"/>
      <c r="O340" s="50"/>
      <c r="P340" s="1627"/>
      <c r="Q340" s="1627"/>
      <c r="R340" s="1627"/>
      <c r="S340" s="1628"/>
      <c r="T340" s="1629"/>
      <c r="U340" s="50"/>
    </row>
    <row r="341">
      <c r="A341" s="50"/>
      <c r="B341" s="50"/>
      <c r="C341" s="50"/>
      <c r="D341" s="50"/>
      <c r="E341" s="50"/>
      <c r="F341" s="50"/>
      <c r="G341" s="50"/>
      <c r="H341" s="50"/>
      <c r="I341" s="50"/>
      <c r="J341" s="50"/>
      <c r="K341" s="50"/>
      <c r="L341" s="1626"/>
      <c r="M341" s="50"/>
      <c r="N341" s="50"/>
      <c r="O341" s="50"/>
      <c r="P341" s="1627"/>
      <c r="Q341" s="1627"/>
      <c r="R341" s="1627"/>
      <c r="S341" s="1628"/>
      <c r="T341" s="1629"/>
      <c r="U341" s="50"/>
    </row>
    <row r="342">
      <c r="A342" s="50"/>
      <c r="B342" s="50"/>
      <c r="C342" s="50"/>
      <c r="D342" s="50"/>
      <c r="E342" s="50"/>
      <c r="F342" s="50"/>
      <c r="G342" s="50"/>
      <c r="H342" s="50"/>
      <c r="I342" s="50"/>
      <c r="J342" s="50"/>
      <c r="K342" s="50"/>
      <c r="L342" s="1626"/>
      <c r="M342" s="50"/>
      <c r="N342" s="50"/>
      <c r="O342" s="50"/>
      <c r="P342" s="1627"/>
      <c r="Q342" s="1627"/>
      <c r="R342" s="1627"/>
      <c r="S342" s="1628"/>
      <c r="T342" s="1629"/>
      <c r="U342" s="50"/>
    </row>
    <row r="343">
      <c r="A343" s="50"/>
      <c r="B343" s="50"/>
      <c r="C343" s="50"/>
      <c r="D343" s="50"/>
      <c r="E343" s="50"/>
      <c r="F343" s="50"/>
      <c r="G343" s="50"/>
      <c r="H343" s="50"/>
      <c r="I343" s="50"/>
      <c r="J343" s="50"/>
      <c r="K343" s="50"/>
      <c r="L343" s="1626"/>
      <c r="M343" s="50"/>
      <c r="N343" s="50"/>
      <c r="O343" s="50"/>
      <c r="P343" s="1627"/>
      <c r="Q343" s="1627"/>
      <c r="R343" s="1627"/>
      <c r="S343" s="1628"/>
      <c r="T343" s="1629"/>
      <c r="U343" s="50"/>
    </row>
    <row r="344">
      <c r="A344" s="50"/>
      <c r="B344" s="50"/>
      <c r="C344" s="50"/>
      <c r="D344" s="50"/>
      <c r="E344" s="50"/>
      <c r="F344" s="50"/>
      <c r="G344" s="50"/>
      <c r="H344" s="50"/>
      <c r="I344" s="50"/>
      <c r="J344" s="50"/>
      <c r="K344" s="50"/>
      <c r="L344" s="1626"/>
      <c r="M344" s="50"/>
      <c r="N344" s="50"/>
      <c r="O344" s="50"/>
      <c r="P344" s="1627"/>
      <c r="Q344" s="1627"/>
      <c r="R344" s="1627"/>
      <c r="S344" s="1628"/>
      <c r="T344" s="1629"/>
      <c r="U344" s="50"/>
    </row>
    <row r="345">
      <c r="A345" s="50"/>
      <c r="B345" s="50"/>
      <c r="C345" s="50"/>
      <c r="D345" s="50"/>
      <c r="E345" s="50"/>
      <c r="F345" s="50"/>
      <c r="G345" s="50"/>
      <c r="H345" s="50"/>
      <c r="I345" s="50"/>
      <c r="J345" s="50"/>
      <c r="K345" s="50"/>
      <c r="L345" s="1626"/>
      <c r="M345" s="50"/>
      <c r="N345" s="50"/>
      <c r="O345" s="50"/>
      <c r="P345" s="1627"/>
      <c r="Q345" s="1627"/>
      <c r="R345" s="1627"/>
      <c r="S345" s="1628"/>
      <c r="T345" s="1629"/>
      <c r="U345" s="50"/>
    </row>
    <row r="346">
      <c r="A346" s="50"/>
      <c r="B346" s="50"/>
      <c r="C346" s="50"/>
      <c r="D346" s="50"/>
      <c r="E346" s="50"/>
      <c r="F346" s="50"/>
      <c r="G346" s="50"/>
      <c r="H346" s="50"/>
      <c r="I346" s="50"/>
      <c r="J346" s="50"/>
      <c r="K346" s="50"/>
      <c r="L346" s="1626"/>
      <c r="M346" s="50"/>
      <c r="N346" s="50"/>
      <c r="O346" s="50"/>
      <c r="P346" s="1627"/>
      <c r="Q346" s="1627"/>
      <c r="R346" s="1627"/>
      <c r="S346" s="1628"/>
      <c r="T346" s="1629"/>
      <c r="U346" s="50"/>
    </row>
    <row r="347">
      <c r="A347" s="50"/>
      <c r="B347" s="50"/>
      <c r="C347" s="50"/>
      <c r="D347" s="50"/>
      <c r="E347" s="50"/>
      <c r="F347" s="50"/>
      <c r="G347" s="50"/>
      <c r="H347" s="50"/>
      <c r="I347" s="50"/>
      <c r="J347" s="50"/>
      <c r="K347" s="50"/>
      <c r="L347" s="1626"/>
      <c r="M347" s="50"/>
      <c r="N347" s="50"/>
      <c r="O347" s="50"/>
      <c r="P347" s="1627"/>
      <c r="Q347" s="1627"/>
      <c r="R347" s="1627"/>
      <c r="S347" s="1628"/>
      <c r="T347" s="1629"/>
      <c r="U347" s="50"/>
    </row>
    <row r="348">
      <c r="A348" s="50"/>
      <c r="B348" s="50"/>
      <c r="C348" s="50"/>
      <c r="D348" s="50"/>
      <c r="E348" s="50"/>
      <c r="F348" s="50"/>
      <c r="G348" s="50"/>
      <c r="H348" s="50"/>
      <c r="I348" s="50"/>
      <c r="J348" s="50"/>
      <c r="K348" s="50"/>
      <c r="L348" s="1626"/>
      <c r="M348" s="50"/>
      <c r="N348" s="50"/>
      <c r="O348" s="50"/>
      <c r="P348" s="1627"/>
      <c r="Q348" s="1627"/>
      <c r="R348" s="1627"/>
      <c r="S348" s="1628"/>
      <c r="T348" s="1629"/>
      <c r="U348" s="50"/>
    </row>
    <row r="349">
      <c r="A349" s="50"/>
      <c r="B349" s="50"/>
      <c r="C349" s="50"/>
      <c r="D349" s="50"/>
      <c r="E349" s="50"/>
      <c r="F349" s="50"/>
      <c r="G349" s="50"/>
      <c r="H349" s="50"/>
      <c r="I349" s="50"/>
      <c r="J349" s="50"/>
      <c r="K349" s="50"/>
      <c r="L349" s="1626"/>
      <c r="M349" s="50"/>
      <c r="N349" s="50"/>
      <c r="O349" s="50"/>
      <c r="P349" s="1627"/>
      <c r="Q349" s="1627"/>
      <c r="R349" s="1627"/>
      <c r="S349" s="1628"/>
      <c r="T349" s="1629"/>
      <c r="U349" s="50"/>
    </row>
    <row r="350">
      <c r="A350" s="50"/>
      <c r="B350" s="50"/>
      <c r="C350" s="50"/>
      <c r="D350" s="50"/>
      <c r="E350" s="50"/>
      <c r="F350" s="50"/>
      <c r="G350" s="50"/>
      <c r="H350" s="50"/>
      <c r="I350" s="50"/>
      <c r="J350" s="50"/>
      <c r="K350" s="50"/>
      <c r="L350" s="1626"/>
      <c r="M350" s="50"/>
      <c r="N350" s="50"/>
      <c r="O350" s="50"/>
      <c r="P350" s="1627"/>
      <c r="Q350" s="1627"/>
      <c r="R350" s="1627"/>
      <c r="S350" s="1628"/>
      <c r="T350" s="1629"/>
      <c r="U350" s="50"/>
    </row>
    <row r="351">
      <c r="A351" s="50"/>
      <c r="B351" s="50"/>
      <c r="C351" s="50"/>
      <c r="D351" s="50"/>
      <c r="E351" s="50"/>
      <c r="F351" s="50"/>
      <c r="G351" s="50"/>
      <c r="H351" s="50"/>
      <c r="I351" s="50"/>
      <c r="J351" s="50"/>
      <c r="K351" s="50"/>
      <c r="L351" s="1626"/>
      <c r="M351" s="50"/>
      <c r="N351" s="50"/>
      <c r="O351" s="50"/>
      <c r="P351" s="1627"/>
      <c r="Q351" s="1627"/>
      <c r="R351" s="1627"/>
      <c r="S351" s="1628"/>
      <c r="T351" s="1629"/>
      <c r="U351" s="50"/>
    </row>
    <row r="352">
      <c r="A352" s="50"/>
      <c r="B352" s="50"/>
      <c r="C352" s="50"/>
      <c r="D352" s="50"/>
      <c r="E352" s="50"/>
      <c r="F352" s="50"/>
      <c r="G352" s="50"/>
      <c r="H352" s="50"/>
      <c r="I352" s="50"/>
      <c r="J352" s="50"/>
      <c r="K352" s="50"/>
      <c r="L352" s="1626"/>
      <c r="M352" s="50"/>
      <c r="N352" s="50"/>
      <c r="O352" s="50"/>
      <c r="P352" s="1627"/>
      <c r="Q352" s="1627"/>
      <c r="R352" s="1627"/>
      <c r="S352" s="1628"/>
      <c r="T352" s="1629"/>
      <c r="U352" s="50"/>
    </row>
    <row r="353">
      <c r="A353" s="50"/>
      <c r="B353" s="50"/>
      <c r="C353" s="50"/>
      <c r="D353" s="50"/>
      <c r="E353" s="50"/>
      <c r="F353" s="50"/>
      <c r="G353" s="50"/>
      <c r="H353" s="50"/>
      <c r="I353" s="50"/>
      <c r="J353" s="50"/>
      <c r="K353" s="50"/>
      <c r="L353" s="1626"/>
      <c r="M353" s="50"/>
      <c r="N353" s="50"/>
      <c r="O353" s="50"/>
      <c r="P353" s="1627"/>
      <c r="Q353" s="1627"/>
      <c r="R353" s="1627"/>
      <c r="S353" s="1628"/>
      <c r="T353" s="1629"/>
      <c r="U353" s="50"/>
    </row>
    <row r="354">
      <c r="A354" s="50"/>
      <c r="B354" s="50"/>
      <c r="C354" s="50"/>
      <c r="D354" s="50"/>
      <c r="E354" s="50"/>
      <c r="F354" s="50"/>
      <c r="G354" s="50"/>
      <c r="H354" s="50"/>
      <c r="I354" s="50"/>
      <c r="J354" s="50"/>
      <c r="K354" s="50"/>
      <c r="L354" s="1626"/>
      <c r="M354" s="50"/>
      <c r="N354" s="50"/>
      <c r="O354" s="50"/>
      <c r="P354" s="1627"/>
      <c r="Q354" s="1627"/>
      <c r="R354" s="1627"/>
      <c r="S354" s="1628"/>
      <c r="T354" s="1629"/>
      <c r="U354" s="50"/>
    </row>
    <row r="355">
      <c r="A355" s="50"/>
      <c r="B355" s="50"/>
      <c r="C355" s="50"/>
      <c r="D355" s="50"/>
      <c r="E355" s="50"/>
      <c r="F355" s="50"/>
      <c r="G355" s="50"/>
      <c r="H355" s="50"/>
      <c r="I355" s="50"/>
      <c r="J355" s="50"/>
      <c r="K355" s="50"/>
      <c r="L355" s="1626"/>
      <c r="M355" s="50"/>
      <c r="N355" s="50"/>
      <c r="O355" s="50"/>
      <c r="P355" s="1627"/>
      <c r="Q355" s="1627"/>
      <c r="R355" s="1627"/>
      <c r="S355" s="1628"/>
      <c r="T355" s="1629"/>
      <c r="U355" s="50"/>
    </row>
    <row r="356">
      <c r="A356" s="50"/>
      <c r="B356" s="50"/>
      <c r="C356" s="50"/>
      <c r="D356" s="50"/>
      <c r="E356" s="50"/>
      <c r="F356" s="50"/>
      <c r="G356" s="50"/>
      <c r="H356" s="50"/>
      <c r="I356" s="50"/>
      <c r="J356" s="50"/>
      <c r="K356" s="50"/>
      <c r="L356" s="1626"/>
      <c r="M356" s="50"/>
      <c r="N356" s="50"/>
      <c r="O356" s="50"/>
      <c r="P356" s="1627"/>
      <c r="Q356" s="1627"/>
      <c r="R356" s="1627"/>
      <c r="S356" s="1628"/>
      <c r="T356" s="1629"/>
      <c r="U356" s="50"/>
    </row>
    <row r="357">
      <c r="A357" s="50"/>
      <c r="B357" s="50"/>
      <c r="C357" s="50"/>
      <c r="D357" s="50"/>
      <c r="E357" s="50"/>
      <c r="F357" s="50"/>
      <c r="G357" s="50"/>
      <c r="H357" s="50"/>
      <c r="I357" s="50"/>
      <c r="J357" s="50"/>
      <c r="K357" s="50"/>
      <c r="L357" s="1626"/>
      <c r="M357" s="50"/>
      <c r="N357" s="50"/>
      <c r="O357" s="50"/>
      <c r="P357" s="1627"/>
      <c r="Q357" s="1627"/>
      <c r="R357" s="1627"/>
      <c r="S357" s="1628"/>
      <c r="T357" s="1629"/>
      <c r="U357" s="50"/>
    </row>
    <row r="358">
      <c r="A358" s="50"/>
      <c r="B358" s="50"/>
      <c r="C358" s="50"/>
      <c r="D358" s="50"/>
      <c r="E358" s="50"/>
      <c r="F358" s="50"/>
      <c r="G358" s="50"/>
      <c r="H358" s="50"/>
      <c r="I358" s="50"/>
      <c r="J358" s="50"/>
      <c r="K358" s="50"/>
      <c r="L358" s="1626"/>
      <c r="M358" s="50"/>
      <c r="N358" s="50"/>
      <c r="O358" s="50"/>
      <c r="P358" s="1627"/>
      <c r="Q358" s="1627"/>
      <c r="R358" s="1627"/>
      <c r="S358" s="1628"/>
      <c r="T358" s="1629"/>
      <c r="U358" s="50"/>
    </row>
    <row r="359">
      <c r="A359" s="50"/>
      <c r="B359" s="50"/>
      <c r="C359" s="50"/>
      <c r="D359" s="50"/>
      <c r="E359" s="50"/>
      <c r="F359" s="50"/>
      <c r="G359" s="50"/>
      <c r="H359" s="50"/>
      <c r="I359" s="50"/>
      <c r="J359" s="50"/>
      <c r="K359" s="50"/>
      <c r="L359" s="1626"/>
      <c r="M359" s="50"/>
      <c r="N359" s="50"/>
      <c r="O359" s="50"/>
      <c r="P359" s="1627"/>
      <c r="Q359" s="1627"/>
      <c r="R359" s="1627"/>
      <c r="S359" s="1628"/>
      <c r="T359" s="1629"/>
      <c r="U359" s="50"/>
    </row>
    <row r="360">
      <c r="A360" s="50"/>
      <c r="B360" s="50"/>
      <c r="C360" s="50"/>
      <c r="D360" s="50"/>
      <c r="E360" s="50"/>
      <c r="F360" s="50"/>
      <c r="G360" s="50"/>
      <c r="H360" s="50"/>
      <c r="I360" s="50"/>
      <c r="J360" s="50"/>
      <c r="K360" s="50"/>
      <c r="L360" s="1626"/>
      <c r="M360" s="50"/>
      <c r="N360" s="50"/>
      <c r="O360" s="50"/>
      <c r="P360" s="1627"/>
      <c r="Q360" s="1627"/>
      <c r="R360" s="1627"/>
      <c r="S360" s="1628"/>
      <c r="T360" s="1629"/>
      <c r="U360" s="50"/>
    </row>
    <row r="361">
      <c r="A361" s="50"/>
      <c r="B361" s="50"/>
      <c r="C361" s="50"/>
      <c r="D361" s="50"/>
      <c r="E361" s="50"/>
      <c r="F361" s="50"/>
      <c r="G361" s="50"/>
      <c r="H361" s="50"/>
      <c r="I361" s="50"/>
      <c r="J361" s="50"/>
      <c r="K361" s="50"/>
      <c r="L361" s="1626"/>
      <c r="M361" s="50"/>
      <c r="N361" s="50"/>
      <c r="O361" s="50"/>
      <c r="P361" s="1627"/>
      <c r="Q361" s="1627"/>
      <c r="R361" s="1627"/>
      <c r="S361" s="1628"/>
      <c r="T361" s="1629"/>
      <c r="U361" s="50"/>
    </row>
    <row r="362">
      <c r="A362" s="50"/>
      <c r="B362" s="50"/>
      <c r="C362" s="50"/>
      <c r="D362" s="50"/>
      <c r="E362" s="50"/>
      <c r="F362" s="50"/>
      <c r="G362" s="50"/>
      <c r="H362" s="50"/>
      <c r="I362" s="50"/>
      <c r="J362" s="50"/>
      <c r="K362" s="50"/>
      <c r="L362" s="1626"/>
      <c r="M362" s="50"/>
      <c r="N362" s="50"/>
      <c r="O362" s="50"/>
      <c r="P362" s="1627"/>
      <c r="Q362" s="1627"/>
      <c r="R362" s="1627"/>
      <c r="S362" s="1628"/>
      <c r="T362" s="1629"/>
      <c r="U362" s="50"/>
    </row>
    <row r="363">
      <c r="A363" s="50"/>
      <c r="B363" s="50"/>
      <c r="C363" s="50"/>
      <c r="D363" s="50"/>
      <c r="E363" s="50"/>
      <c r="F363" s="50"/>
      <c r="G363" s="50"/>
      <c r="H363" s="50"/>
      <c r="I363" s="50"/>
      <c r="J363" s="50"/>
      <c r="K363" s="50"/>
      <c r="L363" s="1626"/>
      <c r="M363" s="50"/>
      <c r="N363" s="50"/>
      <c r="O363" s="50"/>
      <c r="P363" s="1627"/>
      <c r="Q363" s="1627"/>
      <c r="R363" s="1627"/>
      <c r="S363" s="1628"/>
      <c r="T363" s="1629"/>
      <c r="U363" s="50"/>
    </row>
    <row r="364">
      <c r="A364" s="50"/>
      <c r="B364" s="50"/>
      <c r="C364" s="50"/>
      <c r="D364" s="50"/>
      <c r="E364" s="50"/>
      <c r="F364" s="50"/>
      <c r="G364" s="50"/>
      <c r="H364" s="50"/>
      <c r="I364" s="50"/>
      <c r="J364" s="50"/>
      <c r="K364" s="50"/>
      <c r="L364" s="1626"/>
      <c r="M364" s="50"/>
      <c r="N364" s="50"/>
      <c r="O364" s="50"/>
      <c r="P364" s="1627"/>
      <c r="Q364" s="1627"/>
      <c r="R364" s="1627"/>
      <c r="S364" s="1628"/>
      <c r="T364" s="1629"/>
      <c r="U364" s="50"/>
    </row>
    <row r="365">
      <c r="A365" s="50"/>
      <c r="B365" s="50"/>
      <c r="C365" s="50"/>
      <c r="D365" s="50"/>
      <c r="E365" s="50"/>
      <c r="F365" s="50"/>
      <c r="G365" s="50"/>
      <c r="H365" s="50"/>
      <c r="I365" s="50"/>
      <c r="J365" s="50"/>
      <c r="K365" s="50"/>
      <c r="L365" s="1626"/>
      <c r="M365" s="50"/>
      <c r="N365" s="50"/>
      <c r="O365" s="50"/>
      <c r="P365" s="1627"/>
      <c r="Q365" s="1627"/>
      <c r="R365" s="1627"/>
      <c r="S365" s="1628"/>
      <c r="T365" s="1629"/>
      <c r="U365" s="50"/>
    </row>
    <row r="366">
      <c r="A366" s="50"/>
      <c r="B366" s="50"/>
      <c r="C366" s="50"/>
      <c r="D366" s="50"/>
      <c r="E366" s="50"/>
      <c r="F366" s="50"/>
      <c r="G366" s="50"/>
      <c r="H366" s="50"/>
      <c r="I366" s="50"/>
      <c r="J366" s="50"/>
      <c r="K366" s="50"/>
      <c r="L366" s="1626"/>
      <c r="M366" s="50"/>
      <c r="N366" s="50"/>
      <c r="O366" s="50"/>
      <c r="P366" s="1627"/>
      <c r="Q366" s="1627"/>
      <c r="R366" s="1627"/>
      <c r="S366" s="1628"/>
      <c r="T366" s="1629"/>
      <c r="U366" s="50"/>
    </row>
    <row r="367">
      <c r="A367" s="50"/>
      <c r="B367" s="50"/>
      <c r="C367" s="50"/>
      <c r="D367" s="50"/>
      <c r="E367" s="50"/>
      <c r="F367" s="50"/>
      <c r="G367" s="50"/>
      <c r="H367" s="50"/>
      <c r="I367" s="50"/>
      <c r="J367" s="50"/>
      <c r="K367" s="50"/>
      <c r="L367" s="1626"/>
      <c r="M367" s="50"/>
      <c r="N367" s="50"/>
      <c r="O367" s="50"/>
      <c r="P367" s="1627"/>
      <c r="Q367" s="1627"/>
      <c r="R367" s="1627"/>
      <c r="S367" s="1628"/>
      <c r="T367" s="1629"/>
      <c r="U367" s="50"/>
    </row>
    <row r="368">
      <c r="A368" s="50"/>
      <c r="B368" s="50"/>
      <c r="C368" s="50"/>
      <c r="D368" s="50"/>
      <c r="E368" s="50"/>
      <c r="F368" s="50"/>
      <c r="G368" s="50"/>
      <c r="H368" s="50"/>
      <c r="I368" s="50"/>
      <c r="J368" s="50"/>
      <c r="K368" s="50"/>
      <c r="L368" s="1626"/>
      <c r="M368" s="50"/>
      <c r="N368" s="50"/>
      <c r="O368" s="50"/>
      <c r="P368" s="1627"/>
      <c r="Q368" s="1627"/>
      <c r="R368" s="1627"/>
      <c r="S368" s="1628"/>
      <c r="T368" s="1629"/>
      <c r="U368" s="50"/>
    </row>
    <row r="369">
      <c r="A369" s="50"/>
      <c r="B369" s="50"/>
      <c r="C369" s="50"/>
      <c r="D369" s="50"/>
      <c r="E369" s="50"/>
      <c r="F369" s="50"/>
      <c r="G369" s="50"/>
      <c r="H369" s="50"/>
      <c r="I369" s="50"/>
      <c r="J369" s="50"/>
      <c r="K369" s="50"/>
      <c r="L369" s="1626"/>
      <c r="M369" s="50"/>
      <c r="N369" s="50"/>
      <c r="O369" s="50"/>
      <c r="P369" s="1627"/>
      <c r="Q369" s="1627"/>
      <c r="R369" s="1627"/>
      <c r="S369" s="1628"/>
      <c r="T369" s="1629"/>
      <c r="U369" s="50"/>
    </row>
    <row r="370">
      <c r="A370" s="50"/>
      <c r="B370" s="50"/>
      <c r="C370" s="50"/>
      <c r="D370" s="50"/>
      <c r="E370" s="50"/>
      <c r="F370" s="50"/>
      <c r="G370" s="50"/>
      <c r="H370" s="50"/>
      <c r="I370" s="50"/>
      <c r="J370" s="50"/>
      <c r="K370" s="50"/>
      <c r="L370" s="1626"/>
      <c r="M370" s="50"/>
      <c r="N370" s="50"/>
      <c r="O370" s="50"/>
      <c r="P370" s="1627"/>
      <c r="Q370" s="1627"/>
      <c r="R370" s="1627"/>
      <c r="S370" s="1628"/>
      <c r="T370" s="1629"/>
      <c r="U370" s="50"/>
    </row>
    <row r="371">
      <c r="A371" s="50"/>
      <c r="B371" s="50"/>
      <c r="C371" s="50"/>
      <c r="D371" s="50"/>
      <c r="E371" s="50"/>
      <c r="F371" s="50"/>
      <c r="G371" s="50"/>
      <c r="H371" s="50"/>
      <c r="I371" s="50"/>
      <c r="J371" s="50"/>
      <c r="K371" s="50"/>
      <c r="L371" s="1626"/>
      <c r="M371" s="50"/>
      <c r="N371" s="50"/>
      <c r="O371" s="50"/>
      <c r="P371" s="1627"/>
      <c r="Q371" s="1627"/>
      <c r="R371" s="1627"/>
      <c r="S371" s="1628"/>
      <c r="T371" s="1629"/>
      <c r="U371" s="50"/>
    </row>
    <row r="372">
      <c r="A372" s="50"/>
      <c r="B372" s="50"/>
      <c r="C372" s="50"/>
      <c r="D372" s="50"/>
      <c r="E372" s="50"/>
      <c r="F372" s="50"/>
      <c r="G372" s="50"/>
      <c r="H372" s="50"/>
      <c r="I372" s="50"/>
      <c r="J372" s="50"/>
      <c r="K372" s="50"/>
      <c r="L372" s="1626"/>
      <c r="M372" s="50"/>
      <c r="N372" s="50"/>
      <c r="O372" s="50"/>
      <c r="P372" s="1627"/>
      <c r="Q372" s="1627"/>
      <c r="R372" s="1627"/>
      <c r="S372" s="1628"/>
      <c r="T372" s="1629"/>
      <c r="U372" s="50"/>
    </row>
    <row r="373">
      <c r="A373" s="50"/>
      <c r="B373" s="50"/>
      <c r="C373" s="50"/>
      <c r="D373" s="50"/>
      <c r="E373" s="50"/>
      <c r="F373" s="50"/>
      <c r="G373" s="50"/>
      <c r="H373" s="50"/>
      <c r="I373" s="50"/>
      <c r="J373" s="50"/>
      <c r="K373" s="50"/>
      <c r="L373" s="1626"/>
      <c r="M373" s="50"/>
      <c r="N373" s="50"/>
      <c r="O373" s="50"/>
      <c r="P373" s="1627"/>
      <c r="Q373" s="1627"/>
      <c r="R373" s="1627"/>
      <c r="S373" s="1628"/>
      <c r="T373" s="1629"/>
      <c r="U373" s="50"/>
    </row>
    <row r="374">
      <c r="A374" s="50"/>
      <c r="B374" s="50"/>
      <c r="C374" s="50"/>
      <c r="D374" s="50"/>
      <c r="E374" s="50"/>
      <c r="F374" s="50"/>
      <c r="G374" s="50"/>
      <c r="H374" s="50"/>
      <c r="I374" s="50"/>
      <c r="J374" s="50"/>
      <c r="K374" s="50"/>
      <c r="L374" s="1626"/>
      <c r="M374" s="50"/>
      <c r="N374" s="50"/>
      <c r="O374" s="50"/>
      <c r="P374" s="1627"/>
      <c r="Q374" s="1627"/>
      <c r="R374" s="1627"/>
      <c r="S374" s="1628"/>
      <c r="T374" s="1629"/>
      <c r="U374" s="50"/>
    </row>
    <row r="375">
      <c r="A375" s="50"/>
      <c r="B375" s="50"/>
      <c r="C375" s="50"/>
      <c r="D375" s="50"/>
      <c r="E375" s="50"/>
      <c r="F375" s="50"/>
      <c r="G375" s="50"/>
      <c r="H375" s="50"/>
      <c r="I375" s="50"/>
      <c r="J375" s="50"/>
      <c r="K375" s="50"/>
      <c r="L375" s="1626"/>
      <c r="M375" s="50"/>
      <c r="N375" s="50"/>
      <c r="O375" s="50"/>
      <c r="P375" s="1627"/>
      <c r="Q375" s="1627"/>
      <c r="R375" s="1627"/>
      <c r="S375" s="1628"/>
      <c r="T375" s="1629"/>
      <c r="U375" s="50"/>
    </row>
    <row r="376">
      <c r="A376" s="50"/>
      <c r="B376" s="50"/>
      <c r="C376" s="50"/>
      <c r="D376" s="50"/>
      <c r="E376" s="50"/>
      <c r="F376" s="50"/>
      <c r="G376" s="50"/>
      <c r="H376" s="50"/>
      <c r="I376" s="50"/>
      <c r="J376" s="50"/>
      <c r="K376" s="50"/>
      <c r="L376" s="1626"/>
      <c r="M376" s="50"/>
      <c r="N376" s="50"/>
      <c r="O376" s="50"/>
      <c r="P376" s="1627"/>
      <c r="Q376" s="1627"/>
      <c r="R376" s="1627"/>
      <c r="S376" s="1628"/>
      <c r="T376" s="1629"/>
      <c r="U376" s="50"/>
    </row>
    <row r="377">
      <c r="A377" s="50"/>
      <c r="B377" s="50"/>
      <c r="C377" s="50"/>
      <c r="D377" s="50"/>
      <c r="E377" s="50"/>
      <c r="F377" s="50"/>
      <c r="G377" s="50"/>
      <c r="H377" s="50"/>
      <c r="I377" s="50"/>
      <c r="J377" s="50"/>
      <c r="K377" s="50"/>
      <c r="L377" s="1626"/>
      <c r="M377" s="50"/>
      <c r="N377" s="50"/>
      <c r="O377" s="50"/>
      <c r="P377" s="1627"/>
      <c r="Q377" s="1627"/>
      <c r="R377" s="1627"/>
      <c r="S377" s="1628"/>
      <c r="T377" s="1629"/>
      <c r="U377" s="50"/>
    </row>
    <row r="378">
      <c r="A378" s="50"/>
      <c r="B378" s="50"/>
      <c r="C378" s="50"/>
      <c r="D378" s="50"/>
      <c r="E378" s="50"/>
      <c r="F378" s="50"/>
      <c r="G378" s="50"/>
      <c r="H378" s="50"/>
      <c r="I378" s="50"/>
      <c r="J378" s="50"/>
      <c r="K378" s="50"/>
      <c r="L378" s="1626"/>
      <c r="M378" s="50"/>
      <c r="N378" s="50"/>
      <c r="O378" s="50"/>
      <c r="P378" s="1627"/>
      <c r="Q378" s="1627"/>
      <c r="R378" s="1627"/>
      <c r="S378" s="1628"/>
      <c r="T378" s="1629"/>
      <c r="U378" s="50"/>
    </row>
    <row r="379">
      <c r="A379" s="50"/>
      <c r="B379" s="50"/>
      <c r="C379" s="50"/>
      <c r="D379" s="50"/>
      <c r="E379" s="50"/>
      <c r="F379" s="50"/>
      <c r="G379" s="50"/>
      <c r="H379" s="50"/>
      <c r="I379" s="50"/>
      <c r="J379" s="50"/>
      <c r="K379" s="50"/>
      <c r="L379" s="1626"/>
      <c r="M379" s="50"/>
      <c r="N379" s="50"/>
      <c r="O379" s="50"/>
      <c r="P379" s="1627"/>
      <c r="Q379" s="1627"/>
      <c r="R379" s="1627"/>
      <c r="S379" s="1628"/>
      <c r="T379" s="1629"/>
      <c r="U379" s="50"/>
    </row>
    <row r="380">
      <c r="A380" s="50"/>
      <c r="B380" s="50"/>
      <c r="C380" s="50"/>
      <c r="D380" s="50"/>
      <c r="E380" s="50"/>
      <c r="F380" s="50"/>
      <c r="G380" s="50"/>
      <c r="H380" s="50"/>
      <c r="I380" s="50"/>
      <c r="J380" s="50"/>
      <c r="K380" s="50"/>
      <c r="L380" s="1626"/>
      <c r="M380" s="50"/>
      <c r="N380" s="50"/>
      <c r="O380" s="50"/>
      <c r="P380" s="1627"/>
      <c r="Q380" s="1627"/>
      <c r="R380" s="1627"/>
      <c r="S380" s="1628"/>
      <c r="T380" s="1629"/>
      <c r="U380" s="50"/>
    </row>
    <row r="381">
      <c r="A381" s="50"/>
      <c r="B381" s="50"/>
      <c r="C381" s="50"/>
      <c r="D381" s="50"/>
      <c r="E381" s="50"/>
      <c r="F381" s="50"/>
      <c r="G381" s="50"/>
      <c r="H381" s="50"/>
      <c r="I381" s="50"/>
      <c r="J381" s="50"/>
      <c r="K381" s="50"/>
      <c r="L381" s="1626"/>
      <c r="M381" s="50"/>
      <c r="N381" s="50"/>
      <c r="O381" s="50"/>
      <c r="P381" s="1627"/>
      <c r="Q381" s="1627"/>
      <c r="R381" s="1627"/>
      <c r="S381" s="1628"/>
      <c r="T381" s="1629"/>
      <c r="U381" s="50"/>
    </row>
    <row r="382">
      <c r="A382" s="50"/>
      <c r="B382" s="50"/>
      <c r="C382" s="50"/>
      <c r="D382" s="50"/>
      <c r="E382" s="50"/>
      <c r="F382" s="50"/>
      <c r="G382" s="50"/>
      <c r="H382" s="50"/>
      <c r="I382" s="50"/>
      <c r="J382" s="50"/>
      <c r="K382" s="50"/>
      <c r="L382" s="1626"/>
      <c r="M382" s="50"/>
      <c r="N382" s="50"/>
      <c r="O382" s="50"/>
      <c r="P382" s="1627"/>
      <c r="Q382" s="1627"/>
      <c r="R382" s="1627"/>
      <c r="S382" s="1628"/>
      <c r="T382" s="1629"/>
      <c r="U382" s="50"/>
    </row>
    <row r="383">
      <c r="A383" s="50"/>
      <c r="B383" s="50"/>
      <c r="C383" s="50"/>
      <c r="D383" s="50"/>
      <c r="E383" s="50"/>
      <c r="F383" s="50"/>
      <c r="G383" s="50"/>
      <c r="H383" s="50"/>
      <c r="I383" s="50"/>
      <c r="J383" s="50"/>
      <c r="K383" s="50"/>
      <c r="L383" s="1626"/>
      <c r="M383" s="50"/>
      <c r="N383" s="50"/>
      <c r="O383" s="50"/>
      <c r="P383" s="1627"/>
      <c r="Q383" s="1627"/>
      <c r="R383" s="1627"/>
      <c r="S383" s="1628"/>
      <c r="T383" s="1629"/>
      <c r="U383" s="50"/>
    </row>
    <row r="384">
      <c r="A384" s="50"/>
      <c r="B384" s="50"/>
      <c r="C384" s="50"/>
      <c r="D384" s="50"/>
      <c r="E384" s="50"/>
      <c r="F384" s="50"/>
      <c r="G384" s="50"/>
      <c r="H384" s="50"/>
      <c r="I384" s="50"/>
      <c r="J384" s="50"/>
      <c r="K384" s="50"/>
      <c r="L384" s="1626"/>
      <c r="M384" s="50"/>
      <c r="N384" s="50"/>
      <c r="O384" s="50"/>
      <c r="P384" s="1627"/>
      <c r="Q384" s="1627"/>
      <c r="R384" s="1627"/>
      <c r="S384" s="1628"/>
      <c r="T384" s="1629"/>
      <c r="U384" s="50"/>
    </row>
    <row r="385">
      <c r="A385" s="50"/>
      <c r="B385" s="50"/>
      <c r="C385" s="50"/>
      <c r="D385" s="50"/>
      <c r="E385" s="50"/>
      <c r="F385" s="50"/>
      <c r="G385" s="50"/>
      <c r="H385" s="50"/>
      <c r="I385" s="50"/>
      <c r="J385" s="50"/>
      <c r="K385" s="50"/>
      <c r="L385" s="1626"/>
      <c r="M385" s="50"/>
      <c r="N385" s="50"/>
      <c r="O385" s="50"/>
      <c r="P385" s="1627"/>
      <c r="Q385" s="1627"/>
      <c r="R385" s="1627"/>
      <c r="S385" s="1628"/>
      <c r="T385" s="1629"/>
      <c r="U385" s="50"/>
    </row>
    <row r="386">
      <c r="A386" s="50"/>
      <c r="B386" s="50"/>
      <c r="C386" s="50"/>
      <c r="D386" s="50"/>
      <c r="E386" s="50"/>
      <c r="F386" s="50"/>
      <c r="G386" s="50"/>
      <c r="H386" s="50"/>
      <c r="I386" s="50"/>
      <c r="J386" s="50"/>
      <c r="K386" s="50"/>
      <c r="L386" s="1626"/>
      <c r="M386" s="50"/>
      <c r="N386" s="50"/>
      <c r="O386" s="50"/>
      <c r="P386" s="1627"/>
      <c r="Q386" s="1627"/>
      <c r="R386" s="1627"/>
      <c r="S386" s="1628"/>
      <c r="T386" s="1629"/>
      <c r="U386" s="50"/>
    </row>
    <row r="387">
      <c r="A387" s="50"/>
      <c r="B387" s="50"/>
      <c r="C387" s="50"/>
      <c r="D387" s="50"/>
      <c r="E387" s="50"/>
      <c r="F387" s="50"/>
      <c r="G387" s="50"/>
      <c r="H387" s="50"/>
      <c r="I387" s="50"/>
      <c r="J387" s="50"/>
      <c r="K387" s="50"/>
      <c r="L387" s="1626"/>
      <c r="M387" s="50"/>
      <c r="N387" s="50"/>
      <c r="O387" s="50"/>
      <c r="P387" s="1627"/>
      <c r="Q387" s="1627"/>
      <c r="R387" s="1627"/>
      <c r="S387" s="1628"/>
      <c r="T387" s="1629"/>
      <c r="U387" s="50"/>
    </row>
    <row r="388">
      <c r="A388" s="50"/>
      <c r="B388" s="50"/>
      <c r="C388" s="50"/>
      <c r="D388" s="50"/>
      <c r="E388" s="50"/>
      <c r="F388" s="50"/>
      <c r="G388" s="50"/>
      <c r="H388" s="50"/>
      <c r="I388" s="50"/>
      <c r="J388" s="50"/>
      <c r="K388" s="50"/>
      <c r="L388" s="1626"/>
      <c r="M388" s="50"/>
      <c r="N388" s="50"/>
      <c r="O388" s="50"/>
      <c r="P388" s="1627"/>
      <c r="Q388" s="1627"/>
      <c r="R388" s="1627"/>
      <c r="S388" s="1628"/>
      <c r="T388" s="1629"/>
      <c r="U388" s="50"/>
    </row>
    <row r="389">
      <c r="A389" s="50"/>
      <c r="B389" s="50"/>
      <c r="C389" s="50"/>
      <c r="D389" s="50"/>
      <c r="E389" s="50"/>
      <c r="F389" s="50"/>
      <c r="G389" s="50"/>
      <c r="H389" s="50"/>
      <c r="I389" s="50"/>
      <c r="J389" s="50"/>
      <c r="K389" s="50"/>
      <c r="L389" s="1626"/>
      <c r="M389" s="50"/>
      <c r="N389" s="50"/>
      <c r="O389" s="50"/>
      <c r="P389" s="1627"/>
      <c r="Q389" s="1627"/>
      <c r="R389" s="1627"/>
      <c r="S389" s="1628"/>
      <c r="T389" s="1629"/>
      <c r="U389" s="50"/>
    </row>
    <row r="390">
      <c r="A390" s="50"/>
      <c r="B390" s="50"/>
      <c r="C390" s="50"/>
      <c r="D390" s="50"/>
      <c r="E390" s="50"/>
      <c r="F390" s="50"/>
      <c r="G390" s="50"/>
      <c r="H390" s="50"/>
      <c r="I390" s="50"/>
      <c r="J390" s="50"/>
      <c r="K390" s="50"/>
      <c r="L390" s="1626"/>
      <c r="M390" s="50"/>
      <c r="N390" s="50"/>
      <c r="O390" s="50"/>
      <c r="P390" s="1627"/>
      <c r="Q390" s="1627"/>
      <c r="R390" s="1627"/>
      <c r="S390" s="1628"/>
      <c r="T390" s="1629"/>
      <c r="U390" s="50"/>
    </row>
    <row r="391">
      <c r="A391" s="50"/>
      <c r="B391" s="50"/>
      <c r="C391" s="50"/>
      <c r="D391" s="50"/>
      <c r="E391" s="50"/>
      <c r="F391" s="50"/>
      <c r="G391" s="50"/>
      <c r="H391" s="50"/>
      <c r="I391" s="50"/>
      <c r="J391" s="50"/>
      <c r="K391" s="50"/>
      <c r="L391" s="1626"/>
      <c r="M391" s="50"/>
      <c r="N391" s="50"/>
      <c r="O391" s="50"/>
      <c r="P391" s="1627"/>
      <c r="Q391" s="1627"/>
      <c r="R391" s="1627"/>
      <c r="S391" s="1628"/>
      <c r="T391" s="1629"/>
      <c r="U391" s="50"/>
    </row>
    <row r="392">
      <c r="A392" s="50"/>
      <c r="B392" s="50"/>
      <c r="C392" s="50"/>
      <c r="D392" s="50"/>
      <c r="E392" s="50"/>
      <c r="F392" s="50"/>
      <c r="G392" s="50"/>
      <c r="H392" s="50"/>
      <c r="I392" s="50"/>
      <c r="J392" s="50"/>
      <c r="K392" s="50"/>
      <c r="L392" s="1626"/>
      <c r="M392" s="50"/>
      <c r="N392" s="50"/>
      <c r="O392" s="50"/>
      <c r="P392" s="1627"/>
      <c r="Q392" s="1627"/>
      <c r="R392" s="1627"/>
      <c r="S392" s="1628"/>
      <c r="T392" s="1629"/>
      <c r="U392" s="50"/>
    </row>
    <row r="393">
      <c r="A393" s="50"/>
      <c r="B393" s="50"/>
      <c r="C393" s="50"/>
      <c r="D393" s="50"/>
      <c r="E393" s="50"/>
      <c r="F393" s="50"/>
      <c r="G393" s="50"/>
      <c r="H393" s="50"/>
      <c r="I393" s="50"/>
      <c r="J393" s="50"/>
      <c r="K393" s="50"/>
      <c r="L393" s="1626"/>
      <c r="M393" s="50"/>
      <c r="N393" s="50"/>
      <c r="O393" s="50"/>
      <c r="P393" s="1627"/>
      <c r="Q393" s="1627"/>
      <c r="R393" s="1627"/>
      <c r="S393" s="1628"/>
      <c r="T393" s="1629"/>
      <c r="U393" s="50"/>
    </row>
    <row r="394">
      <c r="A394" s="50"/>
      <c r="B394" s="50"/>
      <c r="C394" s="50"/>
      <c r="D394" s="50"/>
      <c r="E394" s="50"/>
      <c r="F394" s="50"/>
      <c r="G394" s="50"/>
      <c r="H394" s="50"/>
      <c r="I394" s="50"/>
      <c r="J394" s="50"/>
      <c r="K394" s="50"/>
      <c r="L394" s="1626"/>
      <c r="M394" s="50"/>
      <c r="N394" s="50"/>
      <c r="O394" s="50"/>
      <c r="P394" s="1627"/>
      <c r="Q394" s="1627"/>
      <c r="R394" s="1627"/>
      <c r="S394" s="1628"/>
      <c r="T394" s="1629"/>
      <c r="U394" s="50"/>
    </row>
    <row r="395">
      <c r="A395" s="50"/>
      <c r="B395" s="50"/>
      <c r="C395" s="50"/>
      <c r="D395" s="50"/>
      <c r="E395" s="50"/>
      <c r="F395" s="50"/>
      <c r="G395" s="50"/>
      <c r="H395" s="50"/>
      <c r="I395" s="50"/>
      <c r="J395" s="50"/>
      <c r="K395" s="50"/>
      <c r="L395" s="1626"/>
      <c r="M395" s="50"/>
      <c r="N395" s="50"/>
      <c r="O395" s="50"/>
      <c r="P395" s="1627"/>
      <c r="Q395" s="1627"/>
      <c r="R395" s="1627"/>
      <c r="S395" s="1628"/>
      <c r="T395" s="1629"/>
      <c r="U395" s="50"/>
    </row>
    <row r="396">
      <c r="A396" s="50"/>
      <c r="B396" s="50"/>
      <c r="C396" s="50"/>
      <c r="D396" s="50"/>
      <c r="E396" s="50"/>
      <c r="F396" s="50"/>
      <c r="G396" s="50"/>
      <c r="H396" s="50"/>
      <c r="I396" s="50"/>
      <c r="J396" s="50"/>
      <c r="K396" s="50"/>
      <c r="L396" s="1626"/>
      <c r="M396" s="50"/>
      <c r="N396" s="50"/>
      <c r="O396" s="50"/>
      <c r="P396" s="1627"/>
      <c r="Q396" s="1627"/>
      <c r="R396" s="1627"/>
      <c r="S396" s="1628"/>
      <c r="T396" s="1629"/>
      <c r="U396" s="50"/>
    </row>
    <row r="397">
      <c r="A397" s="50"/>
      <c r="B397" s="50"/>
      <c r="C397" s="50"/>
      <c r="D397" s="50"/>
      <c r="E397" s="50"/>
      <c r="F397" s="50"/>
      <c r="G397" s="50"/>
      <c r="H397" s="50"/>
      <c r="I397" s="50"/>
      <c r="J397" s="50"/>
      <c r="K397" s="50"/>
      <c r="L397" s="1626"/>
      <c r="M397" s="50"/>
      <c r="N397" s="50"/>
      <c r="O397" s="50"/>
      <c r="P397" s="1627"/>
      <c r="Q397" s="1627"/>
      <c r="R397" s="1627"/>
      <c r="S397" s="1628"/>
      <c r="T397" s="1629"/>
      <c r="U397" s="50"/>
    </row>
    <row r="398">
      <c r="A398" s="50"/>
      <c r="B398" s="50"/>
      <c r="C398" s="50"/>
      <c r="D398" s="50"/>
      <c r="E398" s="50"/>
      <c r="F398" s="50"/>
      <c r="G398" s="50"/>
      <c r="H398" s="50"/>
      <c r="I398" s="50"/>
      <c r="J398" s="50"/>
      <c r="K398" s="50"/>
      <c r="L398" s="1626"/>
      <c r="M398" s="50"/>
      <c r="N398" s="50"/>
      <c r="O398" s="50"/>
      <c r="P398" s="1627"/>
      <c r="Q398" s="1627"/>
      <c r="R398" s="1627"/>
      <c r="S398" s="1628"/>
      <c r="T398" s="1629"/>
      <c r="U398" s="50"/>
    </row>
    <row r="399">
      <c r="A399" s="50"/>
      <c r="B399" s="50"/>
      <c r="C399" s="50"/>
      <c r="D399" s="50"/>
      <c r="E399" s="50"/>
      <c r="F399" s="50"/>
      <c r="G399" s="50"/>
      <c r="H399" s="50"/>
      <c r="I399" s="50"/>
      <c r="J399" s="50"/>
      <c r="K399" s="50"/>
      <c r="L399" s="1626"/>
      <c r="M399" s="50"/>
      <c r="N399" s="50"/>
      <c r="O399" s="50"/>
      <c r="P399" s="1627"/>
      <c r="Q399" s="1627"/>
      <c r="R399" s="1627"/>
      <c r="S399" s="1628"/>
      <c r="T399" s="1629"/>
      <c r="U399" s="50"/>
    </row>
    <row r="400">
      <c r="A400" s="50"/>
      <c r="B400" s="50"/>
      <c r="C400" s="50"/>
      <c r="D400" s="50"/>
      <c r="E400" s="50"/>
      <c r="F400" s="50"/>
      <c r="G400" s="50"/>
      <c r="H400" s="50"/>
      <c r="I400" s="50"/>
      <c r="J400" s="50"/>
      <c r="K400" s="50"/>
      <c r="L400" s="1626"/>
      <c r="M400" s="50"/>
      <c r="N400" s="50"/>
      <c r="O400" s="50"/>
      <c r="P400" s="1627"/>
      <c r="Q400" s="1627"/>
      <c r="R400" s="1627"/>
      <c r="S400" s="1628"/>
      <c r="T400" s="1629"/>
      <c r="U400" s="50"/>
    </row>
    <row r="401">
      <c r="A401" s="50"/>
      <c r="B401" s="50"/>
      <c r="C401" s="50"/>
      <c r="D401" s="50"/>
      <c r="E401" s="50"/>
      <c r="F401" s="50"/>
      <c r="G401" s="50"/>
      <c r="H401" s="50"/>
      <c r="I401" s="50"/>
      <c r="J401" s="50"/>
      <c r="K401" s="50"/>
      <c r="L401" s="1626"/>
      <c r="M401" s="50"/>
      <c r="N401" s="50"/>
      <c r="O401" s="50"/>
      <c r="P401" s="1627"/>
      <c r="Q401" s="1627"/>
      <c r="R401" s="1627"/>
      <c r="S401" s="1628"/>
      <c r="T401" s="1629"/>
      <c r="U401" s="50"/>
    </row>
    <row r="402">
      <c r="A402" s="50"/>
      <c r="B402" s="50"/>
      <c r="C402" s="50"/>
      <c r="D402" s="50"/>
      <c r="E402" s="50"/>
      <c r="F402" s="50"/>
      <c r="G402" s="50"/>
      <c r="H402" s="50"/>
      <c r="I402" s="50"/>
      <c r="J402" s="50"/>
      <c r="K402" s="50"/>
      <c r="L402" s="1626"/>
      <c r="M402" s="50"/>
      <c r="N402" s="50"/>
      <c r="O402" s="50"/>
      <c r="P402" s="1627"/>
      <c r="Q402" s="1627"/>
      <c r="R402" s="1627"/>
      <c r="S402" s="1628"/>
      <c r="T402" s="1629"/>
      <c r="U402" s="50"/>
    </row>
    <row r="403">
      <c r="A403" s="50"/>
      <c r="B403" s="50"/>
      <c r="C403" s="50"/>
      <c r="D403" s="50"/>
      <c r="E403" s="50"/>
      <c r="F403" s="50"/>
      <c r="G403" s="50"/>
      <c r="H403" s="50"/>
      <c r="I403" s="50"/>
      <c r="J403" s="50"/>
      <c r="K403" s="50"/>
      <c r="L403" s="1626"/>
      <c r="M403" s="50"/>
      <c r="N403" s="50"/>
      <c r="O403" s="50"/>
      <c r="P403" s="1627"/>
      <c r="Q403" s="1627"/>
      <c r="R403" s="1627"/>
      <c r="S403" s="1628"/>
      <c r="T403" s="1629"/>
      <c r="U403" s="50"/>
    </row>
    <row r="404">
      <c r="A404" s="50"/>
      <c r="B404" s="50"/>
      <c r="C404" s="50"/>
      <c r="D404" s="50"/>
      <c r="E404" s="50"/>
      <c r="F404" s="50"/>
      <c r="G404" s="50"/>
      <c r="H404" s="50"/>
      <c r="I404" s="50"/>
      <c r="J404" s="50"/>
      <c r="K404" s="50"/>
      <c r="L404" s="1626"/>
      <c r="M404" s="50"/>
      <c r="N404" s="50"/>
      <c r="O404" s="50"/>
      <c r="P404" s="1627"/>
      <c r="Q404" s="1627"/>
      <c r="R404" s="1627"/>
      <c r="S404" s="1628"/>
      <c r="T404" s="1629"/>
      <c r="U404" s="50"/>
    </row>
    <row r="405">
      <c r="A405" s="50"/>
      <c r="B405" s="50"/>
      <c r="C405" s="50"/>
      <c r="D405" s="50"/>
      <c r="E405" s="50"/>
      <c r="F405" s="50"/>
      <c r="G405" s="50"/>
      <c r="H405" s="50"/>
      <c r="I405" s="50"/>
      <c r="J405" s="50"/>
      <c r="K405" s="50"/>
      <c r="L405" s="1626"/>
      <c r="M405" s="50"/>
      <c r="N405" s="50"/>
      <c r="O405" s="50"/>
      <c r="P405" s="1627"/>
      <c r="Q405" s="1627"/>
      <c r="R405" s="1627"/>
      <c r="S405" s="1628"/>
      <c r="T405" s="1629"/>
      <c r="U405" s="50"/>
    </row>
    <row r="406">
      <c r="A406" s="50"/>
      <c r="B406" s="50"/>
      <c r="C406" s="50"/>
      <c r="D406" s="50"/>
      <c r="E406" s="50"/>
      <c r="F406" s="50"/>
      <c r="G406" s="50"/>
      <c r="H406" s="50"/>
      <c r="I406" s="50"/>
      <c r="J406" s="50"/>
      <c r="K406" s="50"/>
      <c r="L406" s="1626"/>
      <c r="M406" s="50"/>
      <c r="N406" s="50"/>
      <c r="O406" s="50"/>
      <c r="P406" s="1627"/>
      <c r="Q406" s="1627"/>
      <c r="R406" s="1627"/>
      <c r="S406" s="1628"/>
      <c r="T406" s="1629"/>
      <c r="U406" s="50"/>
    </row>
    <row r="407">
      <c r="A407" s="50"/>
      <c r="B407" s="50"/>
      <c r="C407" s="50"/>
      <c r="D407" s="50"/>
      <c r="E407" s="50"/>
      <c r="F407" s="50"/>
      <c r="G407" s="50"/>
      <c r="H407" s="50"/>
      <c r="I407" s="50"/>
      <c r="J407" s="50"/>
      <c r="K407" s="50"/>
      <c r="L407" s="1626"/>
      <c r="M407" s="50"/>
      <c r="N407" s="50"/>
      <c r="O407" s="50"/>
      <c r="P407" s="1627"/>
      <c r="Q407" s="1627"/>
      <c r="R407" s="1627"/>
      <c r="S407" s="1628"/>
      <c r="T407" s="1629"/>
      <c r="U407" s="50"/>
    </row>
    <row r="408">
      <c r="A408" s="50"/>
      <c r="B408" s="50"/>
      <c r="C408" s="50"/>
      <c r="D408" s="50"/>
      <c r="E408" s="50"/>
      <c r="F408" s="50"/>
      <c r="G408" s="50"/>
      <c r="H408" s="50"/>
      <c r="I408" s="50"/>
      <c r="J408" s="50"/>
      <c r="K408" s="50"/>
      <c r="L408" s="1626"/>
      <c r="M408" s="50"/>
      <c r="N408" s="50"/>
      <c r="O408" s="50"/>
      <c r="P408" s="1627"/>
      <c r="Q408" s="1627"/>
      <c r="R408" s="1627"/>
      <c r="S408" s="1628"/>
      <c r="T408" s="1629"/>
      <c r="U408" s="50"/>
    </row>
    <row r="409">
      <c r="A409" s="50"/>
      <c r="B409" s="50"/>
      <c r="C409" s="50"/>
      <c r="D409" s="50"/>
      <c r="E409" s="50"/>
      <c r="F409" s="50"/>
      <c r="G409" s="50"/>
      <c r="H409" s="50"/>
      <c r="I409" s="50"/>
      <c r="J409" s="50"/>
      <c r="K409" s="50"/>
      <c r="L409" s="1626"/>
      <c r="M409" s="50"/>
      <c r="N409" s="50"/>
      <c r="O409" s="50"/>
      <c r="P409" s="1627"/>
      <c r="Q409" s="1627"/>
      <c r="R409" s="1627"/>
      <c r="S409" s="1628"/>
      <c r="T409" s="1629"/>
      <c r="U409" s="50"/>
    </row>
    <row r="410">
      <c r="A410" s="50"/>
      <c r="B410" s="50"/>
      <c r="C410" s="50"/>
      <c r="D410" s="50"/>
      <c r="E410" s="50"/>
      <c r="F410" s="50"/>
      <c r="G410" s="50"/>
      <c r="H410" s="50"/>
      <c r="I410" s="50"/>
      <c r="J410" s="50"/>
      <c r="K410" s="50"/>
      <c r="L410" s="1626"/>
      <c r="M410" s="50"/>
      <c r="N410" s="50"/>
      <c r="O410" s="50"/>
      <c r="P410" s="1627"/>
      <c r="Q410" s="1627"/>
      <c r="R410" s="1627"/>
      <c r="S410" s="1628"/>
      <c r="T410" s="1629"/>
      <c r="U410" s="50"/>
    </row>
    <row r="411">
      <c r="A411" s="50"/>
      <c r="B411" s="50"/>
      <c r="C411" s="50"/>
      <c r="D411" s="50"/>
      <c r="E411" s="50"/>
      <c r="F411" s="50"/>
      <c r="G411" s="50"/>
      <c r="H411" s="50"/>
      <c r="I411" s="50"/>
      <c r="J411" s="50"/>
      <c r="K411" s="50"/>
      <c r="L411" s="1626"/>
      <c r="M411" s="50"/>
      <c r="N411" s="50"/>
      <c r="O411" s="50"/>
      <c r="P411" s="1627"/>
      <c r="Q411" s="1627"/>
      <c r="R411" s="1627"/>
      <c r="S411" s="1628"/>
      <c r="T411" s="1629"/>
      <c r="U411" s="50"/>
    </row>
    <row r="412">
      <c r="A412" s="50"/>
      <c r="B412" s="50"/>
      <c r="C412" s="50"/>
      <c r="D412" s="50"/>
      <c r="E412" s="50"/>
      <c r="F412" s="50"/>
      <c r="G412" s="50"/>
      <c r="H412" s="50"/>
      <c r="I412" s="50"/>
      <c r="J412" s="50"/>
      <c r="K412" s="50"/>
      <c r="L412" s="1626"/>
      <c r="M412" s="50"/>
      <c r="N412" s="50"/>
      <c r="O412" s="50"/>
      <c r="P412" s="1627"/>
      <c r="Q412" s="1627"/>
      <c r="R412" s="1627"/>
      <c r="S412" s="1628"/>
      <c r="T412" s="1629"/>
      <c r="U412" s="50"/>
    </row>
    <row r="413">
      <c r="A413" s="50"/>
      <c r="B413" s="50"/>
      <c r="C413" s="50"/>
      <c r="D413" s="50"/>
      <c r="E413" s="50"/>
      <c r="F413" s="50"/>
      <c r="G413" s="50"/>
      <c r="H413" s="50"/>
      <c r="I413" s="50"/>
      <c r="J413" s="50"/>
      <c r="K413" s="50"/>
      <c r="L413" s="1626"/>
      <c r="M413" s="50"/>
      <c r="N413" s="50"/>
      <c r="O413" s="50"/>
      <c r="P413" s="1627"/>
      <c r="Q413" s="1627"/>
      <c r="R413" s="1627"/>
      <c r="S413" s="1628"/>
      <c r="T413" s="1629"/>
      <c r="U413" s="50"/>
    </row>
    <row r="414">
      <c r="A414" s="50"/>
      <c r="B414" s="50"/>
      <c r="C414" s="50"/>
      <c r="D414" s="50"/>
      <c r="E414" s="50"/>
      <c r="F414" s="50"/>
      <c r="G414" s="50"/>
      <c r="H414" s="50"/>
      <c r="I414" s="50"/>
      <c r="J414" s="50"/>
      <c r="K414" s="50"/>
      <c r="L414" s="1626"/>
      <c r="M414" s="50"/>
      <c r="N414" s="50"/>
      <c r="O414" s="50"/>
      <c r="P414" s="1627"/>
      <c r="Q414" s="1627"/>
      <c r="R414" s="1627"/>
      <c r="S414" s="1628"/>
      <c r="T414" s="1629"/>
      <c r="U414" s="50"/>
    </row>
    <row r="415">
      <c r="A415" s="50"/>
      <c r="B415" s="50"/>
      <c r="C415" s="50"/>
      <c r="D415" s="50"/>
      <c r="E415" s="50"/>
      <c r="F415" s="50"/>
      <c r="G415" s="50"/>
      <c r="H415" s="50"/>
      <c r="I415" s="50"/>
      <c r="J415" s="50"/>
      <c r="K415" s="50"/>
      <c r="L415" s="1626"/>
      <c r="M415" s="50"/>
      <c r="N415" s="50"/>
      <c r="O415" s="50"/>
      <c r="P415" s="1627"/>
      <c r="Q415" s="1627"/>
      <c r="R415" s="1627"/>
      <c r="S415" s="1628"/>
      <c r="T415" s="1629"/>
      <c r="U415" s="50"/>
    </row>
    <row r="416">
      <c r="A416" s="50"/>
      <c r="B416" s="50"/>
      <c r="C416" s="50"/>
      <c r="D416" s="50"/>
      <c r="E416" s="50"/>
      <c r="F416" s="50"/>
      <c r="G416" s="50"/>
      <c r="H416" s="50"/>
      <c r="I416" s="50"/>
      <c r="J416" s="50"/>
      <c r="K416" s="50"/>
      <c r="L416" s="1626"/>
      <c r="M416" s="50"/>
      <c r="N416" s="50"/>
      <c r="O416" s="50"/>
      <c r="P416" s="1627"/>
      <c r="Q416" s="1627"/>
      <c r="R416" s="1627"/>
      <c r="S416" s="1628"/>
      <c r="T416" s="1629"/>
      <c r="U416" s="50"/>
    </row>
    <row r="417">
      <c r="A417" s="50"/>
      <c r="B417" s="50"/>
      <c r="C417" s="50"/>
      <c r="D417" s="50"/>
      <c r="E417" s="50"/>
      <c r="F417" s="50"/>
      <c r="G417" s="50"/>
      <c r="H417" s="50"/>
      <c r="I417" s="50"/>
      <c r="J417" s="50"/>
      <c r="K417" s="50"/>
      <c r="L417" s="1626"/>
      <c r="M417" s="50"/>
      <c r="N417" s="50"/>
      <c r="O417" s="50"/>
      <c r="P417" s="1627"/>
      <c r="Q417" s="1627"/>
      <c r="R417" s="1627"/>
      <c r="S417" s="1628"/>
      <c r="T417" s="1629"/>
      <c r="U417" s="50"/>
    </row>
    <row r="418">
      <c r="A418" s="50"/>
      <c r="B418" s="50"/>
      <c r="C418" s="50"/>
      <c r="D418" s="50"/>
      <c r="E418" s="50"/>
      <c r="F418" s="50"/>
      <c r="G418" s="50"/>
      <c r="H418" s="50"/>
      <c r="I418" s="50"/>
      <c r="J418" s="50"/>
      <c r="K418" s="50"/>
      <c r="L418" s="1626"/>
      <c r="M418" s="50"/>
      <c r="N418" s="50"/>
      <c r="O418" s="50"/>
      <c r="P418" s="1627"/>
      <c r="Q418" s="1627"/>
      <c r="R418" s="1627"/>
      <c r="S418" s="1628"/>
      <c r="T418" s="1629"/>
      <c r="U418" s="50"/>
    </row>
    <row r="419">
      <c r="A419" s="50"/>
      <c r="B419" s="50"/>
      <c r="C419" s="50"/>
      <c r="D419" s="50"/>
      <c r="E419" s="50"/>
      <c r="F419" s="50"/>
      <c r="G419" s="50"/>
      <c r="H419" s="50"/>
      <c r="I419" s="50"/>
      <c r="J419" s="50"/>
      <c r="K419" s="50"/>
      <c r="L419" s="1626"/>
      <c r="M419" s="50"/>
      <c r="N419" s="50"/>
      <c r="O419" s="50"/>
      <c r="P419" s="1627"/>
      <c r="Q419" s="1627"/>
      <c r="R419" s="1627"/>
      <c r="S419" s="1628"/>
      <c r="T419" s="1629"/>
      <c r="U419" s="50"/>
    </row>
    <row r="420">
      <c r="A420" s="50"/>
      <c r="B420" s="50"/>
      <c r="C420" s="50"/>
      <c r="D420" s="50"/>
      <c r="E420" s="50"/>
      <c r="F420" s="50"/>
      <c r="G420" s="50"/>
      <c r="H420" s="50"/>
      <c r="I420" s="50"/>
      <c r="J420" s="50"/>
      <c r="K420" s="50"/>
      <c r="L420" s="1626"/>
      <c r="M420" s="50"/>
      <c r="N420" s="50"/>
      <c r="O420" s="50"/>
      <c r="P420" s="1627"/>
      <c r="Q420" s="1627"/>
      <c r="R420" s="1627"/>
      <c r="S420" s="1628"/>
      <c r="T420" s="1629"/>
      <c r="U420" s="50"/>
    </row>
    <row r="421">
      <c r="A421" s="50"/>
      <c r="B421" s="50"/>
      <c r="C421" s="50"/>
      <c r="D421" s="50"/>
      <c r="E421" s="50"/>
      <c r="F421" s="50"/>
      <c r="G421" s="50"/>
      <c r="H421" s="50"/>
      <c r="I421" s="50"/>
      <c r="J421" s="50"/>
      <c r="K421" s="50"/>
      <c r="L421" s="1626"/>
      <c r="M421" s="50"/>
      <c r="N421" s="50"/>
      <c r="O421" s="50"/>
      <c r="P421" s="1627"/>
      <c r="Q421" s="1627"/>
      <c r="R421" s="1627"/>
      <c r="S421" s="1628"/>
      <c r="T421" s="1629"/>
      <c r="U421" s="50"/>
    </row>
    <row r="422">
      <c r="A422" s="50"/>
      <c r="B422" s="50"/>
      <c r="C422" s="50"/>
      <c r="D422" s="50"/>
      <c r="E422" s="50"/>
      <c r="F422" s="50"/>
      <c r="G422" s="50"/>
      <c r="H422" s="50"/>
      <c r="I422" s="50"/>
      <c r="J422" s="50"/>
      <c r="K422" s="50"/>
      <c r="L422" s="1626"/>
      <c r="M422" s="50"/>
      <c r="N422" s="50"/>
      <c r="O422" s="50"/>
      <c r="P422" s="1627"/>
      <c r="Q422" s="1627"/>
      <c r="R422" s="1627"/>
      <c r="S422" s="1628"/>
      <c r="T422" s="1629"/>
      <c r="U422" s="50"/>
    </row>
    <row r="423">
      <c r="A423" s="50"/>
      <c r="B423" s="50"/>
      <c r="C423" s="50"/>
      <c r="D423" s="50"/>
      <c r="E423" s="50"/>
      <c r="F423" s="50"/>
      <c r="G423" s="50"/>
      <c r="H423" s="50"/>
      <c r="I423" s="50"/>
      <c r="J423" s="50"/>
      <c r="K423" s="50"/>
      <c r="L423" s="1626"/>
      <c r="M423" s="50"/>
      <c r="N423" s="50"/>
      <c r="O423" s="50"/>
      <c r="P423" s="1627"/>
      <c r="Q423" s="1627"/>
      <c r="R423" s="1627"/>
      <c r="S423" s="1628"/>
      <c r="T423" s="1629"/>
      <c r="U423" s="50"/>
    </row>
    <row r="424">
      <c r="A424" s="50"/>
      <c r="B424" s="50"/>
      <c r="C424" s="50"/>
      <c r="D424" s="50"/>
      <c r="E424" s="50"/>
      <c r="F424" s="50"/>
      <c r="G424" s="50"/>
      <c r="H424" s="50"/>
      <c r="I424" s="50"/>
      <c r="J424" s="50"/>
      <c r="K424" s="50"/>
      <c r="L424" s="1626"/>
      <c r="M424" s="50"/>
      <c r="N424" s="50"/>
      <c r="O424" s="50"/>
      <c r="P424" s="1627"/>
      <c r="Q424" s="1627"/>
      <c r="R424" s="1627"/>
      <c r="S424" s="1628"/>
      <c r="T424" s="1629"/>
      <c r="U424" s="50"/>
    </row>
    <row r="425">
      <c r="A425" s="50"/>
      <c r="B425" s="50"/>
      <c r="C425" s="50"/>
      <c r="D425" s="50"/>
      <c r="E425" s="50"/>
      <c r="F425" s="50"/>
      <c r="G425" s="50"/>
      <c r="H425" s="50"/>
      <c r="I425" s="50"/>
      <c r="J425" s="50"/>
      <c r="K425" s="50"/>
      <c r="L425" s="1626"/>
      <c r="M425" s="50"/>
      <c r="N425" s="50"/>
      <c r="O425" s="50"/>
      <c r="P425" s="1627"/>
      <c r="Q425" s="1627"/>
      <c r="R425" s="1627"/>
      <c r="S425" s="1628"/>
      <c r="T425" s="1629"/>
      <c r="U425" s="50"/>
    </row>
    <row r="426">
      <c r="A426" s="50"/>
      <c r="B426" s="50"/>
      <c r="C426" s="50"/>
      <c r="D426" s="50"/>
      <c r="E426" s="50"/>
      <c r="F426" s="50"/>
      <c r="G426" s="50"/>
      <c r="H426" s="50"/>
      <c r="I426" s="50"/>
      <c r="J426" s="50"/>
      <c r="K426" s="50"/>
      <c r="L426" s="1626"/>
      <c r="M426" s="50"/>
      <c r="N426" s="50"/>
      <c r="O426" s="50"/>
      <c r="P426" s="1627"/>
      <c r="Q426" s="1627"/>
      <c r="R426" s="1627"/>
      <c r="S426" s="1628"/>
      <c r="T426" s="1629"/>
      <c r="U426" s="50"/>
    </row>
    <row r="427">
      <c r="A427" s="50"/>
      <c r="B427" s="50"/>
      <c r="C427" s="50"/>
      <c r="D427" s="50"/>
      <c r="E427" s="50"/>
      <c r="F427" s="50"/>
      <c r="G427" s="50"/>
      <c r="H427" s="50"/>
      <c r="I427" s="50"/>
      <c r="J427" s="50"/>
      <c r="K427" s="50"/>
      <c r="L427" s="1626"/>
      <c r="M427" s="50"/>
      <c r="N427" s="50"/>
      <c r="O427" s="50"/>
      <c r="P427" s="1627"/>
      <c r="Q427" s="1627"/>
      <c r="R427" s="1627"/>
      <c r="S427" s="1628"/>
      <c r="T427" s="1629"/>
      <c r="U427" s="50"/>
    </row>
    <row r="428">
      <c r="A428" s="50"/>
      <c r="B428" s="50"/>
      <c r="C428" s="50"/>
      <c r="D428" s="50"/>
      <c r="E428" s="50"/>
      <c r="F428" s="50"/>
      <c r="G428" s="50"/>
      <c r="H428" s="50"/>
      <c r="I428" s="50"/>
      <c r="J428" s="50"/>
      <c r="K428" s="50"/>
      <c r="L428" s="1626"/>
      <c r="M428" s="50"/>
      <c r="N428" s="50"/>
      <c r="O428" s="50"/>
      <c r="P428" s="1627"/>
      <c r="Q428" s="1627"/>
      <c r="R428" s="1627"/>
      <c r="S428" s="1628"/>
      <c r="T428" s="1629"/>
      <c r="U428" s="50"/>
    </row>
    <row r="429">
      <c r="A429" s="50"/>
      <c r="B429" s="50"/>
      <c r="C429" s="50"/>
      <c r="D429" s="50"/>
      <c r="E429" s="50"/>
      <c r="F429" s="50"/>
      <c r="G429" s="50"/>
      <c r="H429" s="50"/>
      <c r="I429" s="50"/>
      <c r="J429" s="50"/>
      <c r="K429" s="50"/>
      <c r="L429" s="1626"/>
      <c r="M429" s="50"/>
      <c r="N429" s="50"/>
      <c r="O429" s="50"/>
      <c r="P429" s="1627"/>
      <c r="Q429" s="1627"/>
      <c r="R429" s="1627"/>
      <c r="S429" s="1628"/>
      <c r="T429" s="1629"/>
      <c r="U429" s="50"/>
    </row>
    <row r="430">
      <c r="A430" s="50"/>
      <c r="B430" s="50"/>
      <c r="C430" s="50"/>
      <c r="D430" s="50"/>
      <c r="E430" s="50"/>
      <c r="F430" s="50"/>
      <c r="G430" s="50"/>
      <c r="H430" s="50"/>
      <c r="I430" s="50"/>
      <c r="J430" s="50"/>
      <c r="K430" s="50"/>
      <c r="L430" s="1626"/>
      <c r="M430" s="50"/>
      <c r="N430" s="50"/>
      <c r="O430" s="50"/>
      <c r="P430" s="1627"/>
      <c r="Q430" s="1627"/>
      <c r="R430" s="1627"/>
      <c r="S430" s="1628"/>
      <c r="T430" s="1629"/>
      <c r="U430" s="50"/>
    </row>
    <row r="431">
      <c r="A431" s="50"/>
      <c r="B431" s="50"/>
      <c r="C431" s="50"/>
      <c r="D431" s="50"/>
      <c r="E431" s="50"/>
      <c r="F431" s="50"/>
      <c r="G431" s="50"/>
      <c r="H431" s="50"/>
      <c r="I431" s="50"/>
      <c r="J431" s="50"/>
      <c r="K431" s="50"/>
      <c r="L431" s="1626"/>
      <c r="M431" s="50"/>
      <c r="N431" s="50"/>
      <c r="O431" s="50"/>
      <c r="P431" s="1627"/>
      <c r="Q431" s="1627"/>
      <c r="R431" s="1627"/>
      <c r="S431" s="1628"/>
      <c r="T431" s="1629"/>
      <c r="U431" s="50"/>
    </row>
    <row r="432">
      <c r="A432" s="50"/>
      <c r="B432" s="50"/>
      <c r="C432" s="50"/>
      <c r="D432" s="50"/>
      <c r="E432" s="50"/>
      <c r="F432" s="50"/>
      <c r="G432" s="50"/>
      <c r="H432" s="50"/>
      <c r="I432" s="50"/>
      <c r="J432" s="50"/>
      <c r="K432" s="50"/>
      <c r="L432" s="1626"/>
      <c r="M432" s="50"/>
      <c r="N432" s="50"/>
      <c r="O432" s="50"/>
      <c r="P432" s="1627"/>
      <c r="Q432" s="1627"/>
      <c r="R432" s="1627"/>
      <c r="S432" s="1628"/>
      <c r="T432" s="1629"/>
      <c r="U432" s="50"/>
    </row>
    <row r="433">
      <c r="A433" s="50"/>
      <c r="B433" s="50"/>
      <c r="C433" s="50"/>
      <c r="D433" s="50"/>
      <c r="E433" s="50"/>
      <c r="F433" s="50"/>
      <c r="G433" s="50"/>
      <c r="H433" s="50"/>
      <c r="I433" s="50"/>
      <c r="J433" s="50"/>
      <c r="K433" s="50"/>
      <c r="L433" s="1626"/>
      <c r="M433" s="50"/>
      <c r="N433" s="50"/>
      <c r="O433" s="50"/>
      <c r="P433" s="1627"/>
      <c r="Q433" s="1627"/>
      <c r="R433" s="1627"/>
      <c r="S433" s="1628"/>
      <c r="T433" s="1629"/>
      <c r="U433" s="50"/>
    </row>
    <row r="434">
      <c r="A434" s="50"/>
      <c r="B434" s="50"/>
      <c r="C434" s="50"/>
      <c r="D434" s="50"/>
      <c r="E434" s="50"/>
      <c r="F434" s="50"/>
      <c r="G434" s="50"/>
      <c r="H434" s="50"/>
      <c r="I434" s="50"/>
      <c r="J434" s="50"/>
      <c r="K434" s="50"/>
      <c r="L434" s="1626"/>
      <c r="M434" s="50"/>
      <c r="N434" s="50"/>
      <c r="O434" s="50"/>
      <c r="P434" s="1627"/>
      <c r="Q434" s="1627"/>
      <c r="R434" s="1627"/>
      <c r="S434" s="1628"/>
      <c r="T434" s="1629"/>
      <c r="U434" s="50"/>
    </row>
    <row r="435">
      <c r="A435" s="50"/>
      <c r="B435" s="50"/>
      <c r="C435" s="50"/>
      <c r="D435" s="50"/>
      <c r="E435" s="50"/>
      <c r="F435" s="50"/>
      <c r="G435" s="50"/>
      <c r="H435" s="50"/>
      <c r="I435" s="50"/>
      <c r="J435" s="50"/>
      <c r="K435" s="50"/>
      <c r="L435" s="1626"/>
      <c r="M435" s="50"/>
      <c r="N435" s="50"/>
      <c r="O435" s="50"/>
      <c r="P435" s="1627"/>
      <c r="Q435" s="1627"/>
      <c r="R435" s="1627"/>
      <c r="S435" s="1628"/>
      <c r="T435" s="1629"/>
      <c r="U435" s="50"/>
    </row>
    <row r="436">
      <c r="A436" s="50"/>
      <c r="B436" s="50"/>
      <c r="C436" s="50"/>
      <c r="D436" s="50"/>
      <c r="E436" s="50"/>
      <c r="F436" s="50"/>
      <c r="G436" s="50"/>
      <c r="H436" s="50"/>
      <c r="I436" s="50"/>
      <c r="J436" s="50"/>
      <c r="K436" s="50"/>
      <c r="L436" s="1626"/>
      <c r="M436" s="50"/>
      <c r="N436" s="50"/>
      <c r="O436" s="50"/>
      <c r="P436" s="1627"/>
      <c r="Q436" s="1627"/>
      <c r="R436" s="1627"/>
      <c r="S436" s="1628"/>
      <c r="T436" s="1629"/>
      <c r="U436" s="50"/>
    </row>
    <row r="437">
      <c r="A437" s="50"/>
      <c r="B437" s="50"/>
      <c r="C437" s="50"/>
      <c r="D437" s="50"/>
      <c r="E437" s="50"/>
      <c r="F437" s="50"/>
      <c r="G437" s="50"/>
      <c r="H437" s="50"/>
      <c r="I437" s="50"/>
      <c r="J437" s="50"/>
      <c r="K437" s="50"/>
      <c r="L437" s="1626"/>
      <c r="M437" s="50"/>
      <c r="N437" s="50"/>
      <c r="O437" s="50"/>
      <c r="P437" s="1627"/>
      <c r="Q437" s="1627"/>
      <c r="R437" s="1627"/>
      <c r="S437" s="1628"/>
      <c r="T437" s="1629"/>
      <c r="U437" s="50"/>
    </row>
    <row r="438">
      <c r="A438" s="50"/>
      <c r="B438" s="50"/>
      <c r="C438" s="50"/>
      <c r="D438" s="50"/>
      <c r="E438" s="50"/>
      <c r="F438" s="50"/>
      <c r="G438" s="50"/>
      <c r="H438" s="50"/>
      <c r="I438" s="50"/>
      <c r="J438" s="50"/>
      <c r="K438" s="50"/>
      <c r="L438" s="1626"/>
      <c r="M438" s="50"/>
      <c r="N438" s="50"/>
      <c r="O438" s="50"/>
      <c r="P438" s="1627"/>
      <c r="Q438" s="1627"/>
      <c r="R438" s="1627"/>
      <c r="S438" s="1628"/>
      <c r="T438" s="1629"/>
      <c r="U438" s="50"/>
    </row>
    <row r="439">
      <c r="A439" s="50"/>
      <c r="B439" s="50"/>
      <c r="C439" s="50"/>
      <c r="D439" s="50"/>
      <c r="E439" s="50"/>
      <c r="F439" s="50"/>
      <c r="G439" s="50"/>
      <c r="H439" s="50"/>
      <c r="I439" s="50"/>
      <c r="J439" s="50"/>
      <c r="K439" s="50"/>
      <c r="L439" s="1626"/>
      <c r="M439" s="50"/>
      <c r="N439" s="50"/>
      <c r="O439" s="50"/>
      <c r="P439" s="1627"/>
      <c r="Q439" s="1627"/>
      <c r="R439" s="1627"/>
      <c r="S439" s="1628"/>
      <c r="T439" s="1629"/>
      <c r="U439" s="50"/>
    </row>
    <row r="440">
      <c r="A440" s="50"/>
      <c r="B440" s="50"/>
      <c r="C440" s="50"/>
      <c r="D440" s="50"/>
      <c r="E440" s="50"/>
      <c r="F440" s="50"/>
      <c r="G440" s="50"/>
      <c r="H440" s="50"/>
      <c r="I440" s="50"/>
      <c r="J440" s="50"/>
      <c r="K440" s="50"/>
      <c r="L440" s="1626"/>
      <c r="M440" s="50"/>
      <c r="N440" s="50"/>
      <c r="O440" s="50"/>
      <c r="P440" s="1627"/>
      <c r="Q440" s="1627"/>
      <c r="R440" s="1627"/>
      <c r="S440" s="1628"/>
      <c r="T440" s="1629"/>
      <c r="U440" s="50"/>
    </row>
    <row r="441">
      <c r="A441" s="50"/>
      <c r="B441" s="50"/>
      <c r="C441" s="50"/>
      <c r="D441" s="50"/>
      <c r="E441" s="50"/>
      <c r="F441" s="50"/>
      <c r="G441" s="50"/>
      <c r="H441" s="50"/>
      <c r="I441" s="50"/>
      <c r="J441" s="50"/>
      <c r="K441" s="50"/>
      <c r="L441" s="1626"/>
      <c r="M441" s="50"/>
      <c r="N441" s="50"/>
      <c r="O441" s="50"/>
      <c r="P441" s="1627"/>
      <c r="Q441" s="1627"/>
      <c r="R441" s="1627"/>
      <c r="S441" s="1628"/>
      <c r="T441" s="1629"/>
      <c r="U441" s="50"/>
    </row>
    <row r="442">
      <c r="A442" s="50"/>
      <c r="B442" s="50"/>
      <c r="C442" s="50"/>
      <c r="D442" s="50"/>
      <c r="E442" s="50"/>
      <c r="F442" s="50"/>
      <c r="G442" s="50"/>
      <c r="H442" s="50"/>
      <c r="I442" s="50"/>
      <c r="J442" s="50"/>
      <c r="K442" s="50"/>
      <c r="L442" s="1626"/>
      <c r="M442" s="50"/>
      <c r="N442" s="50"/>
      <c r="O442" s="50"/>
      <c r="P442" s="1627"/>
      <c r="Q442" s="1627"/>
      <c r="R442" s="1627"/>
      <c r="S442" s="1628"/>
      <c r="T442" s="1629"/>
      <c r="U442" s="50"/>
    </row>
    <row r="443">
      <c r="A443" s="50"/>
      <c r="B443" s="50"/>
      <c r="C443" s="50"/>
      <c r="D443" s="50"/>
      <c r="E443" s="50"/>
      <c r="F443" s="50"/>
      <c r="G443" s="50"/>
      <c r="H443" s="50"/>
      <c r="I443" s="50"/>
      <c r="J443" s="50"/>
      <c r="K443" s="50"/>
      <c r="L443" s="1626"/>
      <c r="M443" s="50"/>
      <c r="N443" s="50"/>
      <c r="O443" s="50"/>
      <c r="P443" s="1627"/>
      <c r="Q443" s="1627"/>
      <c r="R443" s="1627"/>
      <c r="S443" s="1628"/>
      <c r="T443" s="1629"/>
      <c r="U443" s="50"/>
    </row>
    <row r="444">
      <c r="A444" s="50"/>
      <c r="B444" s="50"/>
      <c r="C444" s="50"/>
      <c r="D444" s="50"/>
      <c r="E444" s="50"/>
      <c r="F444" s="50"/>
      <c r="G444" s="50"/>
      <c r="H444" s="50"/>
      <c r="I444" s="50"/>
      <c r="J444" s="50"/>
      <c r="K444" s="50"/>
      <c r="L444" s="1626"/>
      <c r="M444" s="50"/>
      <c r="N444" s="50"/>
      <c r="O444" s="50"/>
      <c r="P444" s="1627"/>
      <c r="Q444" s="1627"/>
      <c r="R444" s="1627"/>
      <c r="S444" s="1628"/>
      <c r="T444" s="1629"/>
      <c r="U444" s="50"/>
    </row>
    <row r="445">
      <c r="A445" s="50"/>
      <c r="B445" s="50"/>
      <c r="C445" s="50"/>
      <c r="D445" s="50"/>
      <c r="E445" s="50"/>
      <c r="F445" s="50"/>
      <c r="G445" s="50"/>
      <c r="H445" s="50"/>
      <c r="I445" s="50"/>
      <c r="J445" s="50"/>
      <c r="K445" s="50"/>
      <c r="L445" s="1626"/>
      <c r="M445" s="50"/>
      <c r="N445" s="50"/>
      <c r="O445" s="50"/>
      <c r="P445" s="1627"/>
      <c r="Q445" s="1627"/>
      <c r="R445" s="1627"/>
      <c r="S445" s="1628"/>
      <c r="T445" s="1629"/>
      <c r="U445" s="50"/>
    </row>
    <row r="446">
      <c r="A446" s="50"/>
      <c r="B446" s="50"/>
      <c r="C446" s="50"/>
      <c r="D446" s="50"/>
      <c r="E446" s="50"/>
      <c r="F446" s="50"/>
      <c r="G446" s="50"/>
      <c r="H446" s="50"/>
      <c r="I446" s="50"/>
      <c r="J446" s="50"/>
      <c r="K446" s="50"/>
      <c r="L446" s="1626"/>
      <c r="M446" s="50"/>
      <c r="N446" s="50"/>
      <c r="O446" s="50"/>
      <c r="P446" s="1627"/>
      <c r="Q446" s="1627"/>
      <c r="R446" s="1627"/>
      <c r="S446" s="1628"/>
      <c r="T446" s="1629"/>
      <c r="U446" s="50"/>
    </row>
    <row r="447">
      <c r="A447" s="50"/>
      <c r="B447" s="50"/>
      <c r="C447" s="50"/>
      <c r="D447" s="50"/>
      <c r="E447" s="50"/>
      <c r="F447" s="50"/>
      <c r="G447" s="50"/>
      <c r="H447" s="50"/>
      <c r="I447" s="50"/>
      <c r="J447" s="50"/>
      <c r="K447" s="50"/>
      <c r="L447" s="1626"/>
      <c r="M447" s="50"/>
      <c r="N447" s="50"/>
      <c r="O447" s="50"/>
      <c r="P447" s="1627"/>
      <c r="Q447" s="1627"/>
      <c r="R447" s="1627"/>
      <c r="S447" s="1628"/>
      <c r="T447" s="1629"/>
      <c r="U447" s="50"/>
    </row>
    <row r="448">
      <c r="A448" s="50"/>
      <c r="B448" s="50"/>
      <c r="C448" s="50"/>
      <c r="D448" s="50"/>
      <c r="E448" s="50"/>
      <c r="F448" s="50"/>
      <c r="G448" s="50"/>
      <c r="H448" s="50"/>
      <c r="I448" s="50"/>
      <c r="J448" s="50"/>
      <c r="K448" s="50"/>
      <c r="L448" s="1626"/>
      <c r="M448" s="50"/>
      <c r="N448" s="50"/>
      <c r="O448" s="50"/>
      <c r="P448" s="1627"/>
      <c r="Q448" s="1627"/>
      <c r="R448" s="1627"/>
      <c r="S448" s="1628"/>
      <c r="T448" s="1629"/>
      <c r="U448" s="50"/>
    </row>
    <row r="449">
      <c r="A449" s="50"/>
      <c r="B449" s="50"/>
      <c r="C449" s="50"/>
      <c r="D449" s="50"/>
      <c r="E449" s="50"/>
      <c r="F449" s="50"/>
      <c r="G449" s="50"/>
      <c r="H449" s="50"/>
      <c r="I449" s="50"/>
      <c r="J449" s="50"/>
      <c r="K449" s="50"/>
      <c r="L449" s="1626"/>
      <c r="M449" s="50"/>
      <c r="N449" s="50"/>
      <c r="O449" s="50"/>
      <c r="P449" s="1627"/>
      <c r="Q449" s="1627"/>
      <c r="R449" s="1627"/>
      <c r="S449" s="1628"/>
      <c r="T449" s="1629"/>
      <c r="U449" s="50"/>
    </row>
    <row r="450">
      <c r="A450" s="50"/>
      <c r="B450" s="50"/>
      <c r="C450" s="50"/>
      <c r="D450" s="50"/>
      <c r="E450" s="50"/>
      <c r="F450" s="50"/>
      <c r="G450" s="50"/>
      <c r="H450" s="50"/>
      <c r="I450" s="50"/>
      <c r="J450" s="50"/>
      <c r="K450" s="50"/>
      <c r="L450" s="1626"/>
      <c r="M450" s="50"/>
      <c r="N450" s="50"/>
      <c r="O450" s="50"/>
      <c r="P450" s="1627"/>
      <c r="Q450" s="1627"/>
      <c r="R450" s="1627"/>
      <c r="S450" s="1628"/>
      <c r="T450" s="1629"/>
      <c r="U450" s="50"/>
    </row>
    <row r="451">
      <c r="A451" s="50"/>
      <c r="B451" s="50"/>
      <c r="C451" s="50"/>
      <c r="D451" s="50"/>
      <c r="E451" s="50"/>
      <c r="F451" s="50"/>
      <c r="G451" s="50"/>
      <c r="H451" s="50"/>
      <c r="I451" s="50"/>
      <c r="J451" s="50"/>
      <c r="K451" s="50"/>
      <c r="L451" s="1626"/>
      <c r="M451" s="50"/>
      <c r="N451" s="50"/>
      <c r="O451" s="50"/>
      <c r="P451" s="1627"/>
      <c r="Q451" s="1627"/>
      <c r="R451" s="1627"/>
      <c r="S451" s="1628"/>
      <c r="T451" s="1629"/>
      <c r="U451" s="50"/>
    </row>
    <row r="452">
      <c r="A452" s="50"/>
      <c r="B452" s="50"/>
      <c r="C452" s="50"/>
      <c r="D452" s="50"/>
      <c r="E452" s="50"/>
      <c r="F452" s="50"/>
      <c r="G452" s="50"/>
      <c r="H452" s="50"/>
      <c r="I452" s="50"/>
      <c r="J452" s="50"/>
      <c r="K452" s="50"/>
      <c r="L452" s="1626"/>
      <c r="M452" s="50"/>
      <c r="N452" s="50"/>
      <c r="O452" s="50"/>
      <c r="P452" s="1627"/>
      <c r="Q452" s="1627"/>
      <c r="R452" s="1627"/>
      <c r="S452" s="1628"/>
      <c r="T452" s="1629"/>
      <c r="U452" s="50"/>
    </row>
    <row r="453">
      <c r="A453" s="50"/>
      <c r="B453" s="50"/>
      <c r="C453" s="50"/>
      <c r="D453" s="50"/>
      <c r="E453" s="50"/>
      <c r="F453" s="50"/>
      <c r="G453" s="50"/>
      <c r="H453" s="50"/>
      <c r="I453" s="50"/>
      <c r="J453" s="50"/>
      <c r="K453" s="50"/>
      <c r="L453" s="1626"/>
      <c r="M453" s="50"/>
      <c r="N453" s="50"/>
      <c r="O453" s="50"/>
      <c r="P453" s="1627"/>
      <c r="Q453" s="1627"/>
      <c r="R453" s="1627"/>
      <c r="S453" s="1628"/>
      <c r="T453" s="1629"/>
      <c r="U453" s="50"/>
    </row>
    <row r="454">
      <c r="A454" s="50"/>
      <c r="B454" s="50"/>
      <c r="C454" s="50"/>
      <c r="D454" s="50"/>
      <c r="E454" s="50"/>
      <c r="F454" s="50"/>
      <c r="G454" s="50"/>
      <c r="H454" s="50"/>
      <c r="I454" s="50"/>
      <c r="J454" s="50"/>
      <c r="K454" s="50"/>
      <c r="L454" s="1626"/>
      <c r="M454" s="50"/>
      <c r="N454" s="50"/>
      <c r="O454" s="50"/>
      <c r="P454" s="1627"/>
      <c r="Q454" s="1627"/>
      <c r="R454" s="1627"/>
      <c r="S454" s="1628"/>
      <c r="T454" s="1629"/>
      <c r="U454" s="50"/>
    </row>
    <row r="455">
      <c r="A455" s="50"/>
      <c r="B455" s="50"/>
      <c r="C455" s="50"/>
      <c r="D455" s="50"/>
      <c r="E455" s="50"/>
      <c r="F455" s="50"/>
      <c r="G455" s="50"/>
      <c r="H455" s="50"/>
      <c r="I455" s="50"/>
      <c r="J455" s="50"/>
      <c r="K455" s="50"/>
      <c r="L455" s="1626"/>
      <c r="M455" s="50"/>
      <c r="N455" s="50"/>
      <c r="O455" s="50"/>
      <c r="P455" s="1627"/>
      <c r="Q455" s="1627"/>
      <c r="R455" s="1627"/>
      <c r="S455" s="1628"/>
      <c r="T455" s="1629"/>
      <c r="U455" s="50"/>
    </row>
    <row r="456">
      <c r="A456" s="50"/>
      <c r="B456" s="50"/>
      <c r="C456" s="50"/>
      <c r="D456" s="50"/>
      <c r="E456" s="50"/>
      <c r="F456" s="50"/>
      <c r="G456" s="50"/>
      <c r="H456" s="50"/>
      <c r="I456" s="50"/>
      <c r="J456" s="50"/>
      <c r="K456" s="50"/>
      <c r="L456" s="1626"/>
      <c r="M456" s="50"/>
      <c r="N456" s="50"/>
      <c r="O456" s="50"/>
      <c r="P456" s="1627"/>
      <c r="Q456" s="1627"/>
      <c r="R456" s="1627"/>
      <c r="S456" s="1628"/>
      <c r="T456" s="1629"/>
      <c r="U456" s="50"/>
    </row>
    <row r="457">
      <c r="A457" s="50"/>
      <c r="B457" s="50"/>
      <c r="C457" s="50"/>
      <c r="D457" s="50"/>
      <c r="E457" s="50"/>
      <c r="F457" s="50"/>
      <c r="G457" s="50"/>
      <c r="H457" s="50"/>
      <c r="I457" s="50"/>
      <c r="J457" s="50"/>
      <c r="K457" s="50"/>
      <c r="L457" s="1626"/>
      <c r="M457" s="50"/>
      <c r="N457" s="50"/>
      <c r="O457" s="50"/>
      <c r="P457" s="1627"/>
      <c r="Q457" s="1627"/>
      <c r="R457" s="1627"/>
      <c r="S457" s="1628"/>
      <c r="T457" s="1629"/>
      <c r="U457" s="50"/>
    </row>
    <row r="458">
      <c r="A458" s="50"/>
      <c r="B458" s="50"/>
      <c r="C458" s="50"/>
      <c r="D458" s="50"/>
      <c r="E458" s="50"/>
      <c r="F458" s="50"/>
      <c r="G458" s="50"/>
      <c r="H458" s="50"/>
      <c r="I458" s="50"/>
      <c r="J458" s="50"/>
      <c r="K458" s="50"/>
      <c r="L458" s="1626"/>
      <c r="M458" s="50"/>
      <c r="N458" s="50"/>
      <c r="O458" s="50"/>
      <c r="P458" s="1627"/>
      <c r="Q458" s="1627"/>
      <c r="R458" s="1627"/>
      <c r="S458" s="1628"/>
      <c r="T458" s="1629"/>
      <c r="U458" s="50"/>
    </row>
    <row r="459">
      <c r="A459" s="50"/>
      <c r="B459" s="50"/>
      <c r="C459" s="50"/>
      <c r="D459" s="50"/>
      <c r="E459" s="50"/>
      <c r="F459" s="50"/>
      <c r="G459" s="50"/>
      <c r="H459" s="50"/>
      <c r="I459" s="50"/>
      <c r="J459" s="50"/>
      <c r="K459" s="50"/>
      <c r="L459" s="1626"/>
      <c r="M459" s="50"/>
      <c r="N459" s="50"/>
      <c r="O459" s="50"/>
      <c r="P459" s="1627"/>
      <c r="Q459" s="1627"/>
      <c r="R459" s="1627"/>
      <c r="S459" s="1628"/>
      <c r="T459" s="1629"/>
      <c r="U459" s="50"/>
    </row>
    <row r="460">
      <c r="A460" s="50"/>
      <c r="B460" s="50"/>
      <c r="C460" s="50"/>
      <c r="D460" s="50"/>
      <c r="E460" s="50"/>
      <c r="F460" s="50"/>
      <c r="G460" s="50"/>
      <c r="H460" s="50"/>
      <c r="I460" s="50"/>
      <c r="J460" s="50"/>
      <c r="K460" s="50"/>
      <c r="L460" s="1626"/>
      <c r="M460" s="50"/>
      <c r="N460" s="50"/>
      <c r="O460" s="50"/>
      <c r="P460" s="1627"/>
      <c r="Q460" s="1627"/>
      <c r="R460" s="1627"/>
      <c r="S460" s="1628"/>
      <c r="T460" s="1629"/>
      <c r="U460" s="50"/>
    </row>
    <row r="461">
      <c r="A461" s="50"/>
      <c r="B461" s="50"/>
      <c r="C461" s="50"/>
      <c r="D461" s="50"/>
      <c r="E461" s="50"/>
      <c r="F461" s="50"/>
      <c r="G461" s="50"/>
      <c r="H461" s="50"/>
      <c r="I461" s="50"/>
      <c r="J461" s="50"/>
      <c r="K461" s="50"/>
      <c r="L461" s="1626"/>
      <c r="M461" s="50"/>
      <c r="N461" s="50"/>
      <c r="O461" s="50"/>
      <c r="P461" s="1627"/>
      <c r="Q461" s="1627"/>
      <c r="R461" s="1627"/>
      <c r="S461" s="1628"/>
      <c r="T461" s="1629"/>
      <c r="U461" s="50"/>
    </row>
    <row r="462">
      <c r="A462" s="50"/>
      <c r="B462" s="50"/>
      <c r="C462" s="50"/>
      <c r="D462" s="50"/>
      <c r="E462" s="50"/>
      <c r="F462" s="50"/>
      <c r="G462" s="50"/>
      <c r="H462" s="50"/>
      <c r="I462" s="50"/>
      <c r="J462" s="50"/>
      <c r="K462" s="50"/>
      <c r="L462" s="1626"/>
      <c r="M462" s="50"/>
      <c r="N462" s="50"/>
      <c r="O462" s="50"/>
      <c r="P462" s="1627"/>
      <c r="Q462" s="1627"/>
      <c r="R462" s="1627"/>
      <c r="S462" s="1628"/>
      <c r="T462" s="1629"/>
      <c r="U462" s="50"/>
    </row>
    <row r="463">
      <c r="A463" s="50"/>
      <c r="B463" s="50"/>
      <c r="C463" s="50"/>
      <c r="D463" s="50"/>
      <c r="E463" s="50"/>
      <c r="F463" s="50"/>
      <c r="G463" s="50"/>
      <c r="H463" s="50"/>
      <c r="I463" s="50"/>
      <c r="J463" s="50"/>
      <c r="K463" s="50"/>
      <c r="L463" s="1626"/>
      <c r="M463" s="50"/>
      <c r="N463" s="50"/>
      <c r="O463" s="50"/>
      <c r="P463" s="1627"/>
      <c r="Q463" s="1627"/>
      <c r="R463" s="1627"/>
      <c r="S463" s="1628"/>
      <c r="T463" s="1629"/>
      <c r="U463" s="50"/>
    </row>
    <row r="464">
      <c r="A464" s="50"/>
      <c r="B464" s="50"/>
      <c r="C464" s="50"/>
      <c r="D464" s="50"/>
      <c r="E464" s="50"/>
      <c r="F464" s="50"/>
      <c r="G464" s="50"/>
      <c r="H464" s="50"/>
      <c r="I464" s="50"/>
      <c r="J464" s="50"/>
      <c r="K464" s="50"/>
      <c r="L464" s="1626"/>
      <c r="M464" s="50"/>
      <c r="N464" s="50"/>
      <c r="O464" s="50"/>
      <c r="P464" s="1627"/>
      <c r="Q464" s="1627"/>
      <c r="R464" s="1627"/>
      <c r="S464" s="1628"/>
      <c r="T464" s="1629"/>
      <c r="U464" s="50"/>
    </row>
    <row r="465">
      <c r="A465" s="50"/>
      <c r="B465" s="50"/>
      <c r="C465" s="50"/>
      <c r="D465" s="50"/>
      <c r="E465" s="50"/>
      <c r="F465" s="50"/>
      <c r="G465" s="50"/>
      <c r="H465" s="50"/>
      <c r="I465" s="50"/>
      <c r="J465" s="50"/>
      <c r="K465" s="50"/>
      <c r="L465" s="1626"/>
      <c r="M465" s="50"/>
      <c r="N465" s="50"/>
      <c r="O465" s="50"/>
      <c r="P465" s="1627"/>
      <c r="Q465" s="1627"/>
      <c r="R465" s="1627"/>
      <c r="S465" s="1628"/>
      <c r="T465" s="1629"/>
      <c r="U465" s="50"/>
    </row>
    <row r="466">
      <c r="A466" s="50"/>
      <c r="B466" s="50"/>
      <c r="C466" s="50"/>
      <c r="D466" s="50"/>
      <c r="E466" s="50"/>
      <c r="F466" s="50"/>
      <c r="G466" s="50"/>
      <c r="H466" s="50"/>
      <c r="I466" s="50"/>
      <c r="J466" s="50"/>
      <c r="K466" s="50"/>
      <c r="L466" s="1626"/>
      <c r="M466" s="50"/>
      <c r="N466" s="50"/>
      <c r="O466" s="50"/>
      <c r="P466" s="1627"/>
      <c r="Q466" s="1627"/>
      <c r="R466" s="1627"/>
      <c r="S466" s="1628"/>
      <c r="T466" s="1629"/>
      <c r="U466" s="50"/>
    </row>
    <row r="467">
      <c r="A467" s="50"/>
      <c r="B467" s="50"/>
      <c r="C467" s="50"/>
      <c r="D467" s="50"/>
      <c r="E467" s="50"/>
      <c r="F467" s="50"/>
      <c r="G467" s="50"/>
      <c r="H467" s="50"/>
      <c r="I467" s="50"/>
      <c r="J467" s="50"/>
      <c r="K467" s="50"/>
      <c r="L467" s="1626"/>
      <c r="M467" s="50"/>
      <c r="N467" s="50"/>
      <c r="O467" s="50"/>
      <c r="P467" s="1627"/>
      <c r="Q467" s="1627"/>
      <c r="R467" s="1627"/>
      <c r="S467" s="1628"/>
      <c r="T467" s="1629"/>
      <c r="U467" s="50"/>
    </row>
    <row r="468">
      <c r="A468" s="50"/>
      <c r="B468" s="50"/>
      <c r="C468" s="50"/>
      <c r="D468" s="50"/>
      <c r="E468" s="50"/>
      <c r="F468" s="50"/>
      <c r="G468" s="50"/>
      <c r="H468" s="50"/>
      <c r="I468" s="50"/>
      <c r="J468" s="50"/>
      <c r="K468" s="50"/>
      <c r="L468" s="1626"/>
      <c r="M468" s="50"/>
      <c r="N468" s="50"/>
      <c r="O468" s="50"/>
      <c r="P468" s="1627"/>
      <c r="Q468" s="1627"/>
      <c r="R468" s="1627"/>
      <c r="S468" s="1628"/>
      <c r="T468" s="1629"/>
      <c r="U468" s="50"/>
    </row>
    <row r="469">
      <c r="A469" s="50"/>
      <c r="B469" s="50"/>
      <c r="C469" s="50"/>
      <c r="D469" s="50"/>
      <c r="E469" s="50"/>
      <c r="F469" s="50"/>
      <c r="G469" s="50"/>
      <c r="H469" s="50"/>
      <c r="I469" s="50"/>
      <c r="J469" s="50"/>
      <c r="K469" s="50"/>
      <c r="L469" s="1626"/>
      <c r="M469" s="50"/>
      <c r="N469" s="50"/>
      <c r="O469" s="50"/>
      <c r="P469" s="1627"/>
      <c r="Q469" s="1627"/>
      <c r="R469" s="1627"/>
      <c r="S469" s="1628"/>
      <c r="T469" s="1629"/>
      <c r="U469" s="50"/>
    </row>
    <row r="470">
      <c r="A470" s="50"/>
      <c r="B470" s="50"/>
      <c r="C470" s="50"/>
      <c r="D470" s="50"/>
      <c r="E470" s="50"/>
      <c r="F470" s="50"/>
      <c r="G470" s="50"/>
      <c r="H470" s="50"/>
      <c r="I470" s="50"/>
      <c r="J470" s="50"/>
      <c r="K470" s="50"/>
      <c r="L470" s="1626"/>
      <c r="M470" s="50"/>
      <c r="N470" s="50"/>
      <c r="O470" s="50"/>
      <c r="P470" s="1627"/>
      <c r="Q470" s="1627"/>
      <c r="R470" s="1627"/>
      <c r="S470" s="1628"/>
      <c r="T470" s="1629"/>
      <c r="U470" s="50"/>
    </row>
    <row r="471">
      <c r="A471" s="50"/>
      <c r="B471" s="50"/>
      <c r="C471" s="50"/>
      <c r="D471" s="50"/>
      <c r="E471" s="50"/>
      <c r="F471" s="50"/>
      <c r="G471" s="50"/>
      <c r="H471" s="50"/>
      <c r="I471" s="50"/>
      <c r="J471" s="50"/>
      <c r="K471" s="50"/>
      <c r="L471" s="1626"/>
      <c r="M471" s="50"/>
      <c r="N471" s="50"/>
      <c r="O471" s="50"/>
      <c r="P471" s="1627"/>
      <c r="Q471" s="1627"/>
      <c r="R471" s="1627"/>
      <c r="S471" s="1628"/>
      <c r="T471" s="1629"/>
      <c r="U471" s="50"/>
    </row>
    <row r="472">
      <c r="A472" s="50"/>
      <c r="B472" s="50"/>
      <c r="C472" s="50"/>
      <c r="D472" s="50"/>
      <c r="E472" s="50"/>
      <c r="F472" s="50"/>
      <c r="G472" s="50"/>
      <c r="H472" s="50"/>
      <c r="I472" s="50"/>
      <c r="J472" s="50"/>
      <c r="K472" s="50"/>
      <c r="L472" s="1626"/>
      <c r="M472" s="50"/>
      <c r="N472" s="50"/>
      <c r="O472" s="50"/>
      <c r="P472" s="1627"/>
      <c r="Q472" s="1627"/>
      <c r="R472" s="1627"/>
      <c r="S472" s="1628"/>
      <c r="T472" s="1629"/>
      <c r="U472" s="50"/>
    </row>
    <row r="473">
      <c r="A473" s="50"/>
      <c r="B473" s="50"/>
      <c r="C473" s="50"/>
      <c r="D473" s="50"/>
      <c r="E473" s="50"/>
      <c r="F473" s="50"/>
      <c r="G473" s="50"/>
      <c r="H473" s="50"/>
      <c r="I473" s="50"/>
      <c r="J473" s="50"/>
      <c r="K473" s="50"/>
      <c r="L473" s="1626"/>
      <c r="M473" s="50"/>
      <c r="N473" s="50"/>
      <c r="O473" s="50"/>
      <c r="P473" s="1627"/>
      <c r="Q473" s="1627"/>
      <c r="R473" s="1627"/>
      <c r="S473" s="1628"/>
      <c r="T473" s="1629"/>
      <c r="U473" s="50"/>
    </row>
    <row r="474">
      <c r="A474" s="50"/>
      <c r="B474" s="50"/>
      <c r="C474" s="50"/>
      <c r="D474" s="50"/>
      <c r="E474" s="50"/>
      <c r="F474" s="50"/>
      <c r="G474" s="50"/>
      <c r="H474" s="50"/>
      <c r="I474" s="50"/>
      <c r="J474" s="50"/>
      <c r="K474" s="50"/>
      <c r="L474" s="1626"/>
      <c r="M474" s="50"/>
      <c r="N474" s="50"/>
      <c r="O474" s="50"/>
      <c r="P474" s="1627"/>
      <c r="Q474" s="1627"/>
      <c r="R474" s="1627"/>
      <c r="S474" s="1628"/>
      <c r="T474" s="1629"/>
      <c r="U474" s="50"/>
    </row>
    <row r="475">
      <c r="A475" s="50"/>
      <c r="B475" s="50"/>
      <c r="C475" s="50"/>
      <c r="D475" s="50"/>
      <c r="E475" s="50"/>
      <c r="F475" s="50"/>
      <c r="G475" s="50"/>
      <c r="H475" s="50"/>
      <c r="I475" s="50"/>
      <c r="J475" s="50"/>
      <c r="K475" s="50"/>
      <c r="L475" s="1626"/>
      <c r="M475" s="50"/>
      <c r="N475" s="50"/>
      <c r="O475" s="50"/>
      <c r="P475" s="1627"/>
      <c r="Q475" s="1627"/>
      <c r="R475" s="1627"/>
      <c r="S475" s="1628"/>
      <c r="T475" s="1629"/>
      <c r="U475" s="50"/>
    </row>
    <row r="476">
      <c r="A476" s="50"/>
      <c r="B476" s="50"/>
      <c r="C476" s="50"/>
      <c r="D476" s="50"/>
      <c r="E476" s="50"/>
      <c r="F476" s="50"/>
      <c r="G476" s="50"/>
      <c r="H476" s="50"/>
      <c r="I476" s="50"/>
      <c r="J476" s="50"/>
      <c r="K476" s="50"/>
      <c r="L476" s="1626"/>
      <c r="M476" s="50"/>
      <c r="N476" s="50"/>
      <c r="O476" s="50"/>
      <c r="P476" s="1627"/>
      <c r="Q476" s="1627"/>
      <c r="R476" s="1627"/>
      <c r="S476" s="1628"/>
      <c r="T476" s="1629"/>
      <c r="U476" s="50"/>
    </row>
    <row r="477">
      <c r="A477" s="50"/>
      <c r="B477" s="50"/>
      <c r="C477" s="50"/>
      <c r="D477" s="50"/>
      <c r="E477" s="50"/>
      <c r="F477" s="50"/>
      <c r="G477" s="50"/>
      <c r="H477" s="50"/>
      <c r="I477" s="50"/>
      <c r="J477" s="50"/>
      <c r="K477" s="50"/>
      <c r="L477" s="1626"/>
      <c r="M477" s="50"/>
      <c r="N477" s="50"/>
      <c r="O477" s="50"/>
      <c r="P477" s="1627"/>
      <c r="Q477" s="1627"/>
      <c r="R477" s="1627"/>
      <c r="S477" s="1628"/>
      <c r="T477" s="1629"/>
      <c r="U477" s="50"/>
    </row>
    <row r="478">
      <c r="A478" s="50"/>
      <c r="B478" s="50"/>
      <c r="C478" s="50"/>
      <c r="D478" s="50"/>
      <c r="E478" s="50"/>
      <c r="F478" s="50"/>
      <c r="G478" s="50"/>
      <c r="H478" s="50"/>
      <c r="I478" s="50"/>
      <c r="J478" s="50"/>
      <c r="K478" s="50"/>
      <c r="L478" s="1626"/>
      <c r="M478" s="50"/>
      <c r="N478" s="50"/>
      <c r="O478" s="50"/>
      <c r="P478" s="1627"/>
      <c r="Q478" s="1627"/>
      <c r="R478" s="1627"/>
      <c r="S478" s="1628"/>
      <c r="T478" s="1629"/>
      <c r="U478" s="50"/>
    </row>
    <row r="479">
      <c r="A479" s="50"/>
      <c r="B479" s="50"/>
      <c r="C479" s="50"/>
      <c r="D479" s="50"/>
      <c r="E479" s="50"/>
      <c r="F479" s="50"/>
      <c r="G479" s="50"/>
      <c r="H479" s="50"/>
      <c r="I479" s="50"/>
      <c r="J479" s="50"/>
      <c r="K479" s="50"/>
      <c r="L479" s="1626"/>
      <c r="M479" s="50"/>
      <c r="N479" s="50"/>
      <c r="O479" s="50"/>
      <c r="P479" s="1627"/>
      <c r="Q479" s="1627"/>
      <c r="R479" s="1627"/>
      <c r="S479" s="1628"/>
      <c r="T479" s="1629"/>
      <c r="U479" s="50"/>
    </row>
    <row r="480">
      <c r="A480" s="50"/>
      <c r="B480" s="50"/>
      <c r="C480" s="50"/>
      <c r="D480" s="50"/>
      <c r="E480" s="50"/>
      <c r="F480" s="50"/>
      <c r="G480" s="50"/>
      <c r="H480" s="50"/>
      <c r="I480" s="50"/>
      <c r="J480" s="50"/>
      <c r="K480" s="50"/>
      <c r="L480" s="1626"/>
      <c r="M480" s="50"/>
      <c r="N480" s="50"/>
      <c r="O480" s="50"/>
      <c r="P480" s="1627"/>
      <c r="Q480" s="1627"/>
      <c r="R480" s="1627"/>
      <c r="S480" s="1628"/>
      <c r="T480" s="1629"/>
      <c r="U480" s="50"/>
    </row>
    <row r="481">
      <c r="A481" s="50"/>
      <c r="B481" s="50"/>
      <c r="C481" s="50"/>
      <c r="D481" s="50"/>
      <c r="E481" s="50"/>
      <c r="F481" s="50"/>
      <c r="G481" s="50"/>
      <c r="H481" s="50"/>
      <c r="I481" s="50"/>
      <c r="J481" s="50"/>
      <c r="K481" s="50"/>
      <c r="L481" s="1626"/>
      <c r="M481" s="50"/>
      <c r="N481" s="50"/>
      <c r="O481" s="50"/>
      <c r="P481" s="1627"/>
      <c r="Q481" s="1627"/>
      <c r="R481" s="1627"/>
      <c r="S481" s="1628"/>
      <c r="T481" s="1629"/>
      <c r="U481" s="50"/>
    </row>
    <row r="482">
      <c r="A482" s="50"/>
      <c r="B482" s="50"/>
      <c r="C482" s="50"/>
      <c r="D482" s="50"/>
      <c r="E482" s="50"/>
      <c r="F482" s="50"/>
      <c r="G482" s="50"/>
      <c r="H482" s="50"/>
      <c r="I482" s="50"/>
      <c r="J482" s="50"/>
      <c r="K482" s="50"/>
      <c r="L482" s="1626"/>
      <c r="M482" s="50"/>
      <c r="N482" s="50"/>
      <c r="O482" s="50"/>
      <c r="P482" s="1627"/>
      <c r="Q482" s="1627"/>
      <c r="R482" s="1627"/>
      <c r="S482" s="1628"/>
      <c r="T482" s="1629"/>
      <c r="U482" s="50"/>
    </row>
    <row r="483">
      <c r="A483" s="50"/>
      <c r="B483" s="50"/>
      <c r="C483" s="50"/>
      <c r="D483" s="50"/>
      <c r="E483" s="50"/>
      <c r="F483" s="50"/>
      <c r="G483" s="50"/>
      <c r="H483" s="50"/>
      <c r="I483" s="50"/>
      <c r="J483" s="50"/>
      <c r="K483" s="50"/>
      <c r="L483" s="1626"/>
      <c r="M483" s="50"/>
      <c r="N483" s="50"/>
      <c r="O483" s="50"/>
      <c r="P483" s="1627"/>
      <c r="Q483" s="1627"/>
      <c r="R483" s="1627"/>
      <c r="S483" s="1628"/>
      <c r="T483" s="1629"/>
      <c r="U483" s="50"/>
    </row>
    <row r="484">
      <c r="A484" s="50"/>
      <c r="B484" s="50"/>
      <c r="C484" s="50"/>
      <c r="D484" s="50"/>
      <c r="E484" s="50"/>
      <c r="F484" s="50"/>
      <c r="G484" s="50"/>
      <c r="H484" s="50"/>
      <c r="I484" s="50"/>
      <c r="J484" s="50"/>
      <c r="K484" s="50"/>
      <c r="L484" s="1626"/>
      <c r="M484" s="50"/>
      <c r="N484" s="50"/>
      <c r="O484" s="50"/>
      <c r="P484" s="1627"/>
      <c r="Q484" s="1627"/>
      <c r="R484" s="1627"/>
      <c r="S484" s="1628"/>
      <c r="T484" s="1629"/>
      <c r="U484" s="50"/>
    </row>
    <row r="485">
      <c r="A485" s="50"/>
      <c r="B485" s="50"/>
      <c r="C485" s="50"/>
      <c r="D485" s="50"/>
      <c r="E485" s="50"/>
      <c r="F485" s="50"/>
      <c r="G485" s="50"/>
      <c r="H485" s="50"/>
      <c r="I485" s="50"/>
      <c r="J485" s="50"/>
      <c r="K485" s="50"/>
      <c r="L485" s="1626"/>
      <c r="M485" s="50"/>
      <c r="N485" s="50"/>
      <c r="O485" s="50"/>
      <c r="P485" s="1627"/>
      <c r="Q485" s="1627"/>
      <c r="R485" s="1627"/>
      <c r="S485" s="1628"/>
      <c r="T485" s="1629"/>
      <c r="U485" s="50"/>
    </row>
    <row r="486">
      <c r="A486" s="50"/>
      <c r="B486" s="50"/>
      <c r="C486" s="50"/>
      <c r="D486" s="50"/>
      <c r="E486" s="50"/>
      <c r="F486" s="50"/>
      <c r="G486" s="50"/>
      <c r="H486" s="50"/>
      <c r="I486" s="50"/>
      <c r="J486" s="50"/>
      <c r="K486" s="50"/>
      <c r="L486" s="1626"/>
      <c r="M486" s="50"/>
      <c r="N486" s="50"/>
      <c r="O486" s="50"/>
      <c r="P486" s="1627"/>
      <c r="Q486" s="1627"/>
      <c r="R486" s="1627"/>
      <c r="S486" s="1628"/>
      <c r="T486" s="1629"/>
      <c r="U486" s="50"/>
    </row>
    <row r="487">
      <c r="A487" s="50"/>
      <c r="B487" s="50"/>
      <c r="C487" s="50"/>
      <c r="D487" s="50"/>
      <c r="E487" s="50"/>
      <c r="F487" s="50"/>
      <c r="G487" s="50"/>
      <c r="H487" s="50"/>
      <c r="I487" s="50"/>
      <c r="J487" s="50"/>
      <c r="K487" s="50"/>
      <c r="L487" s="1626"/>
      <c r="M487" s="50"/>
      <c r="N487" s="50"/>
      <c r="O487" s="50"/>
      <c r="P487" s="1627"/>
      <c r="Q487" s="1627"/>
      <c r="R487" s="1627"/>
      <c r="S487" s="1628"/>
      <c r="T487" s="1629"/>
      <c r="U487" s="50"/>
    </row>
    <row r="488">
      <c r="A488" s="50"/>
      <c r="B488" s="50"/>
      <c r="C488" s="50"/>
      <c r="D488" s="50"/>
      <c r="E488" s="50"/>
      <c r="F488" s="50"/>
      <c r="G488" s="50"/>
      <c r="H488" s="50"/>
      <c r="I488" s="50"/>
      <c r="J488" s="50"/>
      <c r="K488" s="50"/>
      <c r="L488" s="1626"/>
      <c r="M488" s="50"/>
      <c r="N488" s="50"/>
      <c r="O488" s="50"/>
      <c r="P488" s="1627"/>
      <c r="Q488" s="1627"/>
      <c r="R488" s="1627"/>
      <c r="S488" s="1628"/>
      <c r="T488" s="1629"/>
      <c r="U488" s="50"/>
    </row>
    <row r="489">
      <c r="A489" s="50"/>
      <c r="B489" s="50"/>
      <c r="C489" s="50"/>
      <c r="D489" s="50"/>
      <c r="E489" s="50"/>
      <c r="F489" s="50"/>
      <c r="G489" s="50"/>
      <c r="H489" s="50"/>
      <c r="I489" s="50"/>
      <c r="J489" s="50"/>
      <c r="K489" s="50"/>
      <c r="L489" s="1626"/>
      <c r="M489" s="50"/>
      <c r="N489" s="50"/>
      <c r="O489" s="50"/>
      <c r="P489" s="1627"/>
      <c r="Q489" s="1627"/>
      <c r="R489" s="1627"/>
      <c r="S489" s="1628"/>
      <c r="T489" s="1629"/>
      <c r="U489" s="50"/>
    </row>
    <row r="490">
      <c r="A490" s="50"/>
      <c r="B490" s="50"/>
      <c r="C490" s="50"/>
      <c r="D490" s="50"/>
      <c r="E490" s="50"/>
      <c r="F490" s="50"/>
      <c r="G490" s="50"/>
      <c r="H490" s="50"/>
      <c r="I490" s="50"/>
      <c r="J490" s="50"/>
      <c r="K490" s="50"/>
      <c r="L490" s="1626"/>
      <c r="M490" s="50"/>
      <c r="N490" s="50"/>
      <c r="O490" s="50"/>
      <c r="P490" s="1627"/>
      <c r="Q490" s="1627"/>
      <c r="R490" s="1627"/>
      <c r="S490" s="1628"/>
      <c r="T490" s="1629"/>
      <c r="U490" s="50"/>
    </row>
    <row r="491">
      <c r="A491" s="50"/>
      <c r="B491" s="50"/>
      <c r="C491" s="50"/>
      <c r="D491" s="50"/>
      <c r="E491" s="50"/>
      <c r="F491" s="50"/>
      <c r="G491" s="50"/>
      <c r="H491" s="50"/>
      <c r="I491" s="50"/>
      <c r="J491" s="50"/>
      <c r="K491" s="50"/>
      <c r="L491" s="1626"/>
      <c r="M491" s="50"/>
      <c r="N491" s="50"/>
      <c r="O491" s="50"/>
      <c r="P491" s="1627"/>
      <c r="Q491" s="1627"/>
      <c r="R491" s="1627"/>
      <c r="S491" s="1628"/>
      <c r="T491" s="1629"/>
      <c r="U491" s="50"/>
    </row>
    <row r="492">
      <c r="A492" s="50"/>
      <c r="B492" s="50"/>
      <c r="C492" s="50"/>
      <c r="D492" s="50"/>
      <c r="E492" s="50"/>
      <c r="F492" s="50"/>
      <c r="G492" s="50"/>
      <c r="H492" s="50"/>
      <c r="I492" s="50"/>
      <c r="J492" s="50"/>
      <c r="K492" s="50"/>
      <c r="L492" s="1626"/>
      <c r="M492" s="50"/>
      <c r="N492" s="50"/>
      <c r="O492" s="50"/>
      <c r="P492" s="1627"/>
      <c r="Q492" s="1627"/>
      <c r="R492" s="1627"/>
      <c r="S492" s="1628"/>
      <c r="T492" s="1629"/>
      <c r="U492" s="50"/>
    </row>
    <row r="493">
      <c r="A493" s="50"/>
      <c r="B493" s="50"/>
      <c r="C493" s="50"/>
      <c r="D493" s="50"/>
      <c r="E493" s="50"/>
      <c r="F493" s="50"/>
      <c r="G493" s="50"/>
      <c r="H493" s="50"/>
      <c r="I493" s="50"/>
      <c r="J493" s="50"/>
      <c r="K493" s="50"/>
      <c r="L493" s="1626"/>
      <c r="M493" s="50"/>
      <c r="N493" s="50"/>
      <c r="O493" s="50"/>
      <c r="P493" s="1627"/>
      <c r="Q493" s="1627"/>
      <c r="R493" s="1627"/>
      <c r="S493" s="1628"/>
      <c r="T493" s="1629"/>
      <c r="U493" s="50"/>
    </row>
    <row r="494">
      <c r="A494" s="50"/>
      <c r="B494" s="50"/>
      <c r="C494" s="50"/>
      <c r="D494" s="50"/>
      <c r="E494" s="50"/>
      <c r="F494" s="50"/>
      <c r="G494" s="50"/>
      <c r="H494" s="50"/>
      <c r="I494" s="50"/>
      <c r="J494" s="50"/>
      <c r="K494" s="50"/>
      <c r="L494" s="1626"/>
      <c r="M494" s="50"/>
      <c r="N494" s="50"/>
      <c r="O494" s="50"/>
      <c r="P494" s="1627"/>
      <c r="Q494" s="1627"/>
      <c r="R494" s="1627"/>
      <c r="S494" s="1628"/>
      <c r="T494" s="1629"/>
      <c r="U494" s="50"/>
    </row>
    <row r="495">
      <c r="A495" s="50"/>
      <c r="B495" s="50"/>
      <c r="C495" s="50"/>
      <c r="D495" s="50"/>
      <c r="E495" s="50"/>
      <c r="F495" s="50"/>
      <c r="G495" s="50"/>
      <c r="H495" s="50"/>
      <c r="I495" s="50"/>
      <c r="J495" s="50"/>
      <c r="K495" s="50"/>
      <c r="L495" s="1626"/>
      <c r="M495" s="50"/>
      <c r="N495" s="50"/>
      <c r="O495" s="50"/>
      <c r="P495" s="1627"/>
      <c r="Q495" s="1627"/>
      <c r="R495" s="1627"/>
      <c r="S495" s="1628"/>
      <c r="T495" s="1629"/>
      <c r="U495" s="50"/>
    </row>
    <row r="496">
      <c r="A496" s="50"/>
      <c r="B496" s="50"/>
      <c r="C496" s="50"/>
      <c r="D496" s="50"/>
      <c r="E496" s="50"/>
      <c r="F496" s="50"/>
      <c r="G496" s="50"/>
      <c r="H496" s="50"/>
      <c r="I496" s="50"/>
      <c r="J496" s="50"/>
      <c r="K496" s="50"/>
      <c r="L496" s="1626"/>
      <c r="M496" s="50"/>
      <c r="N496" s="50"/>
      <c r="O496" s="50"/>
      <c r="P496" s="1627"/>
      <c r="Q496" s="1627"/>
      <c r="R496" s="1627"/>
      <c r="S496" s="1628"/>
      <c r="T496" s="1629"/>
      <c r="U496" s="50"/>
    </row>
    <row r="497">
      <c r="A497" s="50"/>
      <c r="B497" s="50"/>
      <c r="C497" s="50"/>
      <c r="D497" s="50"/>
      <c r="E497" s="50"/>
      <c r="F497" s="50"/>
      <c r="G497" s="50"/>
      <c r="H497" s="50"/>
      <c r="I497" s="50"/>
      <c r="J497" s="50"/>
      <c r="K497" s="50"/>
      <c r="L497" s="1626"/>
      <c r="M497" s="50"/>
      <c r="N497" s="50"/>
      <c r="O497" s="50"/>
      <c r="P497" s="1627"/>
      <c r="Q497" s="1627"/>
      <c r="R497" s="1627"/>
      <c r="S497" s="1628"/>
      <c r="T497" s="1629"/>
      <c r="U497" s="50"/>
    </row>
    <row r="498">
      <c r="A498" s="50"/>
      <c r="B498" s="50"/>
      <c r="C498" s="50"/>
      <c r="D498" s="50"/>
      <c r="E498" s="50"/>
      <c r="F498" s="50"/>
      <c r="G498" s="50"/>
      <c r="H498" s="50"/>
      <c r="I498" s="50"/>
      <c r="J498" s="50"/>
      <c r="K498" s="50"/>
      <c r="L498" s="1626"/>
      <c r="M498" s="50"/>
      <c r="N498" s="50"/>
      <c r="O498" s="50"/>
      <c r="P498" s="1627"/>
      <c r="Q498" s="1627"/>
      <c r="R498" s="1627"/>
      <c r="S498" s="1628"/>
      <c r="T498" s="1629"/>
      <c r="U498" s="50"/>
    </row>
    <row r="499">
      <c r="A499" s="50"/>
      <c r="B499" s="50"/>
      <c r="C499" s="50"/>
      <c r="D499" s="50"/>
      <c r="E499" s="50"/>
      <c r="F499" s="50"/>
      <c r="G499" s="50"/>
      <c r="H499" s="50"/>
      <c r="I499" s="50"/>
      <c r="J499" s="50"/>
      <c r="K499" s="50"/>
      <c r="L499" s="1626"/>
      <c r="M499" s="50"/>
      <c r="N499" s="50"/>
      <c r="O499" s="50"/>
      <c r="P499" s="1627"/>
      <c r="Q499" s="1627"/>
      <c r="R499" s="1627"/>
      <c r="S499" s="1628"/>
      <c r="T499" s="1629"/>
      <c r="U499" s="50"/>
    </row>
    <row r="500">
      <c r="A500" s="50"/>
      <c r="B500" s="50"/>
      <c r="C500" s="50"/>
      <c r="D500" s="50"/>
      <c r="E500" s="50"/>
      <c r="F500" s="50"/>
      <c r="G500" s="50"/>
      <c r="H500" s="50"/>
      <c r="I500" s="50"/>
      <c r="J500" s="50"/>
      <c r="K500" s="50"/>
      <c r="L500" s="1626"/>
      <c r="M500" s="50"/>
      <c r="N500" s="50"/>
      <c r="O500" s="50"/>
      <c r="P500" s="1627"/>
      <c r="Q500" s="1627"/>
      <c r="R500" s="1627"/>
      <c r="S500" s="1628"/>
      <c r="T500" s="1629"/>
      <c r="U500" s="50"/>
    </row>
    <row r="501">
      <c r="A501" s="50"/>
      <c r="B501" s="50"/>
      <c r="C501" s="50"/>
      <c r="D501" s="50"/>
      <c r="E501" s="50"/>
      <c r="F501" s="50"/>
      <c r="G501" s="50"/>
      <c r="H501" s="50"/>
      <c r="I501" s="50"/>
      <c r="J501" s="50"/>
      <c r="K501" s="50"/>
      <c r="L501" s="1626"/>
      <c r="M501" s="50"/>
      <c r="N501" s="50"/>
      <c r="O501" s="50"/>
      <c r="P501" s="1627"/>
      <c r="Q501" s="1627"/>
      <c r="R501" s="1627"/>
      <c r="S501" s="1628"/>
      <c r="T501" s="1629"/>
      <c r="U501" s="50"/>
    </row>
    <row r="502">
      <c r="A502" s="50"/>
      <c r="B502" s="50"/>
      <c r="C502" s="50"/>
      <c r="D502" s="50"/>
      <c r="E502" s="50"/>
      <c r="F502" s="50"/>
      <c r="G502" s="50"/>
      <c r="H502" s="50"/>
      <c r="I502" s="50"/>
      <c r="J502" s="50"/>
      <c r="K502" s="50"/>
      <c r="L502" s="1626"/>
      <c r="M502" s="50"/>
      <c r="N502" s="50"/>
      <c r="O502" s="50"/>
      <c r="P502" s="1627"/>
      <c r="Q502" s="1627"/>
      <c r="R502" s="1627"/>
      <c r="S502" s="1628"/>
      <c r="T502" s="1629"/>
      <c r="U502" s="50"/>
    </row>
    <row r="503">
      <c r="A503" s="50"/>
      <c r="B503" s="50"/>
      <c r="C503" s="50"/>
      <c r="D503" s="50"/>
      <c r="E503" s="50"/>
      <c r="F503" s="50"/>
      <c r="G503" s="50"/>
      <c r="H503" s="50"/>
      <c r="I503" s="50"/>
      <c r="J503" s="50"/>
      <c r="K503" s="50"/>
      <c r="L503" s="1626"/>
      <c r="M503" s="50"/>
      <c r="N503" s="50"/>
      <c r="O503" s="50"/>
      <c r="P503" s="1627"/>
      <c r="Q503" s="1627"/>
      <c r="R503" s="1627"/>
      <c r="S503" s="1628"/>
      <c r="T503" s="1629"/>
      <c r="U503" s="50"/>
    </row>
    <row r="504">
      <c r="A504" s="50"/>
      <c r="B504" s="50"/>
      <c r="C504" s="50"/>
      <c r="D504" s="50"/>
      <c r="E504" s="50"/>
      <c r="F504" s="50"/>
      <c r="G504" s="50"/>
      <c r="H504" s="50"/>
      <c r="I504" s="50"/>
      <c r="J504" s="50"/>
      <c r="K504" s="50"/>
      <c r="L504" s="1626"/>
      <c r="M504" s="50"/>
      <c r="N504" s="50"/>
      <c r="O504" s="50"/>
      <c r="P504" s="1627"/>
      <c r="Q504" s="1627"/>
      <c r="R504" s="1627"/>
      <c r="S504" s="1628"/>
      <c r="T504" s="1629"/>
      <c r="U504" s="50"/>
    </row>
    <row r="505">
      <c r="A505" s="50"/>
      <c r="B505" s="50"/>
      <c r="C505" s="50"/>
      <c r="D505" s="50"/>
      <c r="E505" s="50"/>
      <c r="F505" s="50"/>
      <c r="G505" s="50"/>
      <c r="H505" s="50"/>
      <c r="I505" s="50"/>
      <c r="J505" s="50"/>
      <c r="K505" s="50"/>
      <c r="L505" s="1626"/>
      <c r="M505" s="50"/>
      <c r="N505" s="50"/>
      <c r="O505" s="50"/>
      <c r="P505" s="1627"/>
      <c r="Q505" s="1627"/>
      <c r="R505" s="1627"/>
      <c r="S505" s="1628"/>
      <c r="T505" s="1629"/>
      <c r="U505" s="50"/>
    </row>
    <row r="506">
      <c r="A506" s="50"/>
      <c r="B506" s="50"/>
      <c r="C506" s="50"/>
      <c r="D506" s="50"/>
      <c r="E506" s="50"/>
      <c r="F506" s="50"/>
      <c r="G506" s="50"/>
      <c r="H506" s="50"/>
      <c r="I506" s="50"/>
      <c r="J506" s="50"/>
      <c r="K506" s="50"/>
      <c r="L506" s="1626"/>
      <c r="M506" s="50"/>
      <c r="N506" s="50"/>
      <c r="O506" s="50"/>
      <c r="P506" s="1627"/>
      <c r="Q506" s="1627"/>
      <c r="R506" s="1627"/>
      <c r="S506" s="1628"/>
      <c r="T506" s="1629"/>
      <c r="U506" s="50"/>
    </row>
    <row r="507">
      <c r="A507" s="50"/>
      <c r="B507" s="50"/>
      <c r="C507" s="50"/>
      <c r="D507" s="50"/>
      <c r="E507" s="50"/>
      <c r="F507" s="50"/>
      <c r="G507" s="50"/>
      <c r="H507" s="50"/>
      <c r="I507" s="50"/>
      <c r="J507" s="50"/>
      <c r="K507" s="50"/>
      <c r="L507" s="1626"/>
      <c r="M507" s="50"/>
      <c r="N507" s="50"/>
      <c r="O507" s="50"/>
      <c r="P507" s="1627"/>
      <c r="Q507" s="1627"/>
      <c r="R507" s="1627"/>
      <c r="S507" s="1628"/>
      <c r="T507" s="1629"/>
      <c r="U507" s="50"/>
    </row>
    <row r="508">
      <c r="A508" s="50"/>
      <c r="B508" s="50"/>
      <c r="C508" s="50"/>
      <c r="D508" s="50"/>
      <c r="E508" s="50"/>
      <c r="F508" s="50"/>
      <c r="G508" s="50"/>
      <c r="H508" s="50"/>
      <c r="I508" s="50"/>
      <c r="J508" s="50"/>
      <c r="K508" s="50"/>
      <c r="L508" s="1626"/>
      <c r="M508" s="50"/>
      <c r="N508" s="50"/>
      <c r="O508" s="50"/>
      <c r="P508" s="1627"/>
      <c r="Q508" s="1627"/>
      <c r="R508" s="1627"/>
      <c r="S508" s="1628"/>
      <c r="T508" s="1629"/>
      <c r="U508" s="50"/>
    </row>
    <row r="509">
      <c r="A509" s="50"/>
      <c r="B509" s="50"/>
      <c r="C509" s="50"/>
      <c r="D509" s="50"/>
      <c r="E509" s="50"/>
      <c r="F509" s="50"/>
      <c r="G509" s="50"/>
      <c r="H509" s="50"/>
      <c r="I509" s="50"/>
      <c r="J509" s="50"/>
      <c r="K509" s="50"/>
      <c r="L509" s="1626"/>
      <c r="M509" s="50"/>
      <c r="N509" s="50"/>
      <c r="O509" s="50"/>
      <c r="P509" s="1627"/>
      <c r="Q509" s="1627"/>
      <c r="R509" s="1627"/>
      <c r="S509" s="1628"/>
      <c r="T509" s="1629"/>
      <c r="U509" s="50"/>
    </row>
    <row r="510">
      <c r="A510" s="50"/>
      <c r="B510" s="50"/>
      <c r="C510" s="50"/>
      <c r="D510" s="50"/>
      <c r="E510" s="50"/>
      <c r="F510" s="50"/>
      <c r="G510" s="50"/>
      <c r="H510" s="50"/>
      <c r="I510" s="50"/>
      <c r="J510" s="50"/>
      <c r="K510" s="50"/>
      <c r="L510" s="1626"/>
      <c r="M510" s="50"/>
      <c r="N510" s="50"/>
      <c r="O510" s="50"/>
      <c r="P510" s="1627"/>
      <c r="Q510" s="1627"/>
      <c r="R510" s="1627"/>
      <c r="S510" s="1628"/>
      <c r="T510" s="1629"/>
      <c r="U510" s="50"/>
    </row>
    <row r="511">
      <c r="A511" s="50"/>
      <c r="B511" s="50"/>
      <c r="C511" s="50"/>
      <c r="D511" s="50"/>
      <c r="E511" s="50"/>
      <c r="F511" s="50"/>
      <c r="G511" s="50"/>
      <c r="H511" s="50"/>
      <c r="I511" s="50"/>
      <c r="J511" s="50"/>
      <c r="K511" s="50"/>
      <c r="L511" s="1626"/>
      <c r="M511" s="50"/>
      <c r="N511" s="50"/>
      <c r="O511" s="50"/>
      <c r="P511" s="1627"/>
      <c r="Q511" s="1627"/>
      <c r="R511" s="1627"/>
      <c r="S511" s="1628"/>
      <c r="T511" s="1629"/>
      <c r="U511" s="50"/>
    </row>
    <row r="512">
      <c r="A512" s="50"/>
      <c r="B512" s="50"/>
      <c r="C512" s="50"/>
      <c r="D512" s="50"/>
      <c r="E512" s="50"/>
      <c r="F512" s="50"/>
      <c r="G512" s="50"/>
      <c r="H512" s="50"/>
      <c r="I512" s="50"/>
      <c r="J512" s="50"/>
      <c r="K512" s="50"/>
      <c r="L512" s="1626"/>
      <c r="M512" s="50"/>
      <c r="N512" s="50"/>
      <c r="O512" s="50"/>
      <c r="P512" s="1627"/>
      <c r="Q512" s="1627"/>
      <c r="R512" s="1627"/>
      <c r="S512" s="1628"/>
      <c r="T512" s="1629"/>
      <c r="U512" s="50"/>
    </row>
    <row r="513">
      <c r="A513" s="50"/>
      <c r="B513" s="50"/>
      <c r="C513" s="50"/>
      <c r="D513" s="50"/>
      <c r="E513" s="50"/>
      <c r="F513" s="50"/>
      <c r="G513" s="50"/>
      <c r="H513" s="50"/>
      <c r="I513" s="50"/>
      <c r="J513" s="50"/>
      <c r="K513" s="50"/>
      <c r="L513" s="1626"/>
      <c r="M513" s="50"/>
      <c r="N513" s="50"/>
      <c r="O513" s="50"/>
      <c r="P513" s="1627"/>
      <c r="Q513" s="1627"/>
      <c r="R513" s="1627"/>
      <c r="S513" s="1628"/>
      <c r="T513" s="1629"/>
      <c r="U513" s="50"/>
    </row>
    <row r="514">
      <c r="A514" s="50"/>
      <c r="B514" s="50"/>
      <c r="C514" s="50"/>
      <c r="D514" s="50"/>
      <c r="E514" s="50"/>
      <c r="F514" s="50"/>
      <c r="G514" s="50"/>
      <c r="H514" s="50"/>
      <c r="I514" s="50"/>
      <c r="J514" s="50"/>
      <c r="K514" s="50"/>
      <c r="L514" s="1626"/>
      <c r="M514" s="50"/>
      <c r="N514" s="50"/>
      <c r="O514" s="50"/>
      <c r="P514" s="1627"/>
      <c r="Q514" s="1627"/>
      <c r="R514" s="1627"/>
      <c r="S514" s="1628"/>
      <c r="T514" s="1629"/>
      <c r="U514" s="50"/>
    </row>
    <row r="515">
      <c r="A515" s="50"/>
      <c r="B515" s="50"/>
      <c r="C515" s="50"/>
      <c r="D515" s="50"/>
      <c r="E515" s="50"/>
      <c r="F515" s="50"/>
      <c r="G515" s="50"/>
      <c r="H515" s="50"/>
      <c r="I515" s="50"/>
      <c r="J515" s="50"/>
      <c r="K515" s="50"/>
      <c r="L515" s="1626"/>
      <c r="M515" s="50"/>
      <c r="N515" s="50"/>
      <c r="O515" s="50"/>
      <c r="P515" s="1627"/>
      <c r="Q515" s="1627"/>
      <c r="R515" s="1627"/>
      <c r="S515" s="1628"/>
      <c r="T515" s="1629"/>
      <c r="U515" s="50"/>
    </row>
    <row r="516">
      <c r="A516" s="50"/>
      <c r="B516" s="50"/>
      <c r="C516" s="50"/>
      <c r="D516" s="50"/>
      <c r="E516" s="50"/>
      <c r="F516" s="50"/>
      <c r="G516" s="50"/>
      <c r="H516" s="50"/>
      <c r="I516" s="50"/>
      <c r="J516" s="50"/>
      <c r="K516" s="50"/>
      <c r="L516" s="1626"/>
      <c r="M516" s="50"/>
      <c r="N516" s="50"/>
      <c r="O516" s="50"/>
      <c r="P516" s="1627"/>
      <c r="Q516" s="1627"/>
      <c r="R516" s="1627"/>
      <c r="S516" s="1628"/>
      <c r="T516" s="1629"/>
      <c r="U516" s="50"/>
    </row>
    <row r="517">
      <c r="A517" s="50"/>
      <c r="B517" s="50"/>
      <c r="C517" s="50"/>
      <c r="D517" s="50"/>
      <c r="E517" s="50"/>
      <c r="F517" s="50"/>
      <c r="G517" s="50"/>
      <c r="H517" s="50"/>
      <c r="I517" s="50"/>
      <c r="J517" s="50"/>
      <c r="K517" s="50"/>
      <c r="L517" s="1626"/>
      <c r="M517" s="50"/>
      <c r="N517" s="50"/>
      <c r="O517" s="50"/>
      <c r="P517" s="1627"/>
      <c r="Q517" s="1627"/>
      <c r="R517" s="1627"/>
      <c r="S517" s="1628"/>
      <c r="T517" s="1629"/>
      <c r="U517" s="50"/>
    </row>
    <row r="518">
      <c r="A518" s="50"/>
      <c r="B518" s="50"/>
      <c r="C518" s="50"/>
      <c r="D518" s="50"/>
      <c r="E518" s="50"/>
      <c r="F518" s="50"/>
      <c r="G518" s="50"/>
      <c r="H518" s="50"/>
      <c r="I518" s="50"/>
      <c r="J518" s="50"/>
      <c r="K518" s="50"/>
      <c r="L518" s="1626"/>
      <c r="M518" s="50"/>
      <c r="N518" s="50"/>
      <c r="O518" s="50"/>
      <c r="P518" s="1627"/>
      <c r="Q518" s="1627"/>
      <c r="R518" s="1627"/>
      <c r="S518" s="1628"/>
      <c r="T518" s="1629"/>
      <c r="U518" s="50"/>
    </row>
    <row r="519">
      <c r="A519" s="50"/>
      <c r="B519" s="50"/>
      <c r="C519" s="50"/>
      <c r="D519" s="50"/>
      <c r="E519" s="50"/>
      <c r="F519" s="50"/>
      <c r="G519" s="50"/>
      <c r="H519" s="50"/>
      <c r="I519" s="50"/>
      <c r="J519" s="50"/>
      <c r="K519" s="50"/>
      <c r="L519" s="1626"/>
      <c r="M519" s="50"/>
      <c r="N519" s="50"/>
      <c r="O519" s="50"/>
      <c r="P519" s="1627"/>
      <c r="Q519" s="1627"/>
      <c r="R519" s="1627"/>
      <c r="S519" s="1628"/>
      <c r="T519" s="1629"/>
      <c r="U519" s="50"/>
    </row>
    <row r="520">
      <c r="A520" s="50"/>
      <c r="B520" s="50"/>
      <c r="C520" s="50"/>
      <c r="D520" s="50"/>
      <c r="E520" s="50"/>
      <c r="F520" s="50"/>
      <c r="G520" s="50"/>
      <c r="H520" s="50"/>
      <c r="I520" s="50"/>
      <c r="J520" s="50"/>
      <c r="K520" s="50"/>
      <c r="L520" s="1626"/>
      <c r="M520" s="50"/>
      <c r="N520" s="50"/>
      <c r="O520" s="50"/>
      <c r="P520" s="1627"/>
      <c r="Q520" s="1627"/>
      <c r="R520" s="1627"/>
      <c r="S520" s="1628"/>
      <c r="T520" s="1629"/>
      <c r="U520" s="50"/>
    </row>
    <row r="521">
      <c r="A521" s="50"/>
      <c r="B521" s="50"/>
      <c r="C521" s="50"/>
      <c r="D521" s="50"/>
      <c r="E521" s="50"/>
      <c r="F521" s="50"/>
      <c r="G521" s="50"/>
      <c r="H521" s="50"/>
      <c r="I521" s="50"/>
      <c r="J521" s="50"/>
      <c r="K521" s="50"/>
      <c r="L521" s="1626"/>
      <c r="M521" s="50"/>
      <c r="N521" s="50"/>
      <c r="O521" s="50"/>
      <c r="P521" s="1627"/>
      <c r="Q521" s="1627"/>
      <c r="R521" s="1627"/>
      <c r="S521" s="1628"/>
      <c r="T521" s="1629"/>
      <c r="U521" s="50"/>
    </row>
    <row r="522">
      <c r="A522" s="50"/>
      <c r="B522" s="50"/>
      <c r="C522" s="50"/>
      <c r="D522" s="50"/>
      <c r="E522" s="50"/>
      <c r="F522" s="50"/>
      <c r="G522" s="50"/>
      <c r="H522" s="50"/>
      <c r="I522" s="50"/>
      <c r="J522" s="50"/>
      <c r="K522" s="50"/>
      <c r="L522" s="1626"/>
      <c r="M522" s="50"/>
      <c r="N522" s="50"/>
      <c r="O522" s="50"/>
      <c r="P522" s="1627"/>
      <c r="Q522" s="1627"/>
      <c r="R522" s="1627"/>
      <c r="S522" s="1628"/>
      <c r="T522" s="1629"/>
      <c r="U522" s="50"/>
    </row>
    <row r="523">
      <c r="A523" s="50"/>
      <c r="B523" s="50"/>
      <c r="C523" s="50"/>
      <c r="D523" s="50"/>
      <c r="E523" s="50"/>
      <c r="F523" s="50"/>
      <c r="G523" s="50"/>
      <c r="H523" s="50"/>
      <c r="I523" s="50"/>
      <c r="J523" s="50"/>
      <c r="K523" s="50"/>
      <c r="L523" s="1626"/>
      <c r="M523" s="50"/>
      <c r="N523" s="50"/>
      <c r="O523" s="50"/>
      <c r="P523" s="1627"/>
      <c r="Q523" s="1627"/>
      <c r="R523" s="1627"/>
      <c r="S523" s="1628"/>
      <c r="T523" s="1629"/>
      <c r="U523" s="50"/>
    </row>
    <row r="524">
      <c r="A524" s="50"/>
      <c r="B524" s="50"/>
      <c r="C524" s="50"/>
      <c r="D524" s="50"/>
      <c r="E524" s="50"/>
      <c r="F524" s="50"/>
      <c r="G524" s="50"/>
      <c r="H524" s="50"/>
      <c r="I524" s="50"/>
      <c r="J524" s="50"/>
      <c r="K524" s="50"/>
      <c r="L524" s="1626"/>
      <c r="M524" s="50"/>
      <c r="N524" s="50"/>
      <c r="O524" s="50"/>
      <c r="P524" s="1627"/>
      <c r="Q524" s="1627"/>
      <c r="R524" s="1627"/>
      <c r="S524" s="1628"/>
      <c r="T524" s="1629"/>
      <c r="U524" s="50"/>
    </row>
    <row r="525">
      <c r="A525" s="50"/>
      <c r="B525" s="50"/>
      <c r="C525" s="50"/>
      <c r="D525" s="50"/>
      <c r="E525" s="50"/>
      <c r="F525" s="50"/>
      <c r="G525" s="50"/>
      <c r="H525" s="50"/>
      <c r="I525" s="50"/>
      <c r="J525" s="50"/>
      <c r="K525" s="50"/>
      <c r="L525" s="1626"/>
      <c r="M525" s="50"/>
      <c r="N525" s="50"/>
      <c r="O525" s="50"/>
      <c r="P525" s="1627"/>
      <c r="Q525" s="1627"/>
      <c r="R525" s="1627"/>
      <c r="S525" s="1628"/>
      <c r="T525" s="1629"/>
      <c r="U525" s="50"/>
    </row>
    <row r="526">
      <c r="A526" s="50"/>
      <c r="B526" s="50"/>
      <c r="C526" s="50"/>
      <c r="D526" s="50"/>
      <c r="E526" s="50"/>
      <c r="F526" s="50"/>
      <c r="G526" s="50"/>
      <c r="H526" s="50"/>
      <c r="I526" s="50"/>
      <c r="J526" s="50"/>
      <c r="K526" s="50"/>
      <c r="L526" s="1626"/>
      <c r="M526" s="50"/>
      <c r="N526" s="50"/>
      <c r="O526" s="50"/>
      <c r="P526" s="1627"/>
      <c r="Q526" s="1627"/>
      <c r="R526" s="1627"/>
      <c r="S526" s="1628"/>
      <c r="T526" s="1629"/>
      <c r="U526" s="50"/>
    </row>
    <row r="527">
      <c r="A527" s="50"/>
      <c r="B527" s="50"/>
      <c r="C527" s="50"/>
      <c r="D527" s="50"/>
      <c r="E527" s="50"/>
      <c r="F527" s="50"/>
      <c r="G527" s="50"/>
      <c r="H527" s="50"/>
      <c r="I527" s="50"/>
      <c r="J527" s="50"/>
      <c r="K527" s="50"/>
      <c r="L527" s="1626"/>
      <c r="M527" s="50"/>
      <c r="N527" s="50"/>
      <c r="O527" s="50"/>
      <c r="P527" s="1627"/>
      <c r="Q527" s="1627"/>
      <c r="R527" s="1627"/>
      <c r="S527" s="1628"/>
      <c r="T527" s="1629"/>
      <c r="U527" s="50"/>
    </row>
    <row r="528">
      <c r="A528" s="50"/>
      <c r="B528" s="50"/>
      <c r="C528" s="50"/>
      <c r="D528" s="50"/>
      <c r="E528" s="50"/>
      <c r="F528" s="50"/>
      <c r="G528" s="50"/>
      <c r="H528" s="50"/>
      <c r="I528" s="50"/>
      <c r="J528" s="50"/>
      <c r="K528" s="50"/>
      <c r="L528" s="1626"/>
      <c r="M528" s="50"/>
      <c r="N528" s="50"/>
      <c r="O528" s="50"/>
      <c r="P528" s="1627"/>
      <c r="Q528" s="1627"/>
      <c r="R528" s="1627"/>
      <c r="S528" s="1628"/>
      <c r="T528" s="1629"/>
      <c r="U528" s="50"/>
    </row>
    <row r="529">
      <c r="A529" s="50"/>
      <c r="B529" s="50"/>
      <c r="C529" s="50"/>
      <c r="D529" s="50"/>
      <c r="E529" s="50"/>
      <c r="F529" s="50"/>
      <c r="G529" s="50"/>
      <c r="H529" s="50"/>
      <c r="I529" s="50"/>
      <c r="J529" s="50"/>
      <c r="K529" s="50"/>
      <c r="L529" s="1626"/>
      <c r="M529" s="50"/>
      <c r="N529" s="50"/>
      <c r="O529" s="50"/>
      <c r="P529" s="1627"/>
      <c r="Q529" s="1627"/>
      <c r="R529" s="1627"/>
      <c r="S529" s="1628"/>
      <c r="T529" s="1629"/>
      <c r="U529" s="50"/>
    </row>
    <row r="530">
      <c r="A530" s="50"/>
      <c r="B530" s="50"/>
      <c r="C530" s="50"/>
      <c r="D530" s="50"/>
      <c r="E530" s="50"/>
      <c r="F530" s="50"/>
      <c r="G530" s="50"/>
      <c r="H530" s="50"/>
      <c r="I530" s="50"/>
      <c r="J530" s="50"/>
      <c r="K530" s="50"/>
      <c r="L530" s="1626"/>
      <c r="M530" s="50"/>
      <c r="N530" s="50"/>
      <c r="O530" s="50"/>
      <c r="P530" s="1627"/>
      <c r="Q530" s="1627"/>
      <c r="R530" s="1627"/>
      <c r="S530" s="1628"/>
      <c r="T530" s="1629"/>
      <c r="U530" s="50"/>
    </row>
    <row r="531">
      <c r="A531" s="50"/>
      <c r="B531" s="50"/>
      <c r="C531" s="50"/>
      <c r="D531" s="50"/>
      <c r="E531" s="50"/>
      <c r="F531" s="50"/>
      <c r="G531" s="50"/>
      <c r="H531" s="50"/>
      <c r="I531" s="50"/>
      <c r="J531" s="50"/>
      <c r="K531" s="50"/>
      <c r="L531" s="1626"/>
      <c r="M531" s="50"/>
      <c r="N531" s="50"/>
      <c r="O531" s="50"/>
      <c r="P531" s="1627"/>
      <c r="Q531" s="1627"/>
      <c r="R531" s="1627"/>
      <c r="S531" s="1628"/>
      <c r="T531" s="1629"/>
      <c r="U531" s="50"/>
    </row>
    <row r="532">
      <c r="A532" s="50"/>
      <c r="B532" s="50"/>
      <c r="C532" s="50"/>
      <c r="D532" s="50"/>
      <c r="E532" s="50"/>
      <c r="F532" s="50"/>
      <c r="G532" s="50"/>
      <c r="H532" s="50"/>
      <c r="I532" s="50"/>
      <c r="J532" s="50"/>
      <c r="K532" s="50"/>
      <c r="L532" s="1626"/>
      <c r="M532" s="50"/>
      <c r="N532" s="50"/>
      <c r="O532" s="50"/>
      <c r="P532" s="1627"/>
      <c r="Q532" s="1627"/>
      <c r="R532" s="1627"/>
      <c r="S532" s="1628"/>
      <c r="T532" s="1629"/>
      <c r="U532" s="50"/>
    </row>
    <row r="533">
      <c r="A533" s="50"/>
      <c r="B533" s="50"/>
      <c r="C533" s="50"/>
      <c r="D533" s="50"/>
      <c r="E533" s="50"/>
      <c r="F533" s="50"/>
      <c r="G533" s="50"/>
      <c r="H533" s="50"/>
      <c r="I533" s="50"/>
      <c r="J533" s="50"/>
      <c r="K533" s="50"/>
      <c r="L533" s="1626"/>
      <c r="M533" s="50"/>
      <c r="N533" s="50"/>
      <c r="O533" s="50"/>
      <c r="P533" s="1627"/>
      <c r="Q533" s="1627"/>
      <c r="R533" s="1627"/>
      <c r="S533" s="1628"/>
      <c r="T533" s="1629"/>
      <c r="U533" s="50"/>
    </row>
    <row r="534">
      <c r="A534" s="50"/>
      <c r="B534" s="50"/>
      <c r="C534" s="50"/>
      <c r="D534" s="50"/>
      <c r="E534" s="50"/>
      <c r="F534" s="50"/>
      <c r="G534" s="50"/>
      <c r="H534" s="50"/>
      <c r="I534" s="50"/>
      <c r="J534" s="50"/>
      <c r="K534" s="50"/>
      <c r="L534" s="1626"/>
      <c r="M534" s="50"/>
      <c r="N534" s="50"/>
      <c r="O534" s="50"/>
      <c r="P534" s="1627"/>
      <c r="Q534" s="1627"/>
      <c r="R534" s="1627"/>
      <c r="S534" s="1628"/>
      <c r="T534" s="1629"/>
      <c r="U534" s="50"/>
    </row>
    <row r="535">
      <c r="A535" s="50"/>
      <c r="B535" s="50"/>
      <c r="C535" s="50"/>
      <c r="D535" s="50"/>
      <c r="E535" s="50"/>
      <c r="F535" s="50"/>
      <c r="G535" s="50"/>
      <c r="H535" s="50"/>
      <c r="I535" s="50"/>
      <c r="J535" s="50"/>
      <c r="K535" s="50"/>
      <c r="L535" s="1626"/>
      <c r="M535" s="50"/>
      <c r="N535" s="50"/>
      <c r="O535" s="50"/>
      <c r="P535" s="1627"/>
      <c r="Q535" s="1627"/>
      <c r="R535" s="1627"/>
      <c r="S535" s="1628"/>
      <c r="T535" s="1629"/>
      <c r="U535" s="50"/>
    </row>
    <row r="536">
      <c r="A536" s="50"/>
      <c r="B536" s="50"/>
      <c r="C536" s="50"/>
      <c r="D536" s="50"/>
      <c r="E536" s="50"/>
      <c r="F536" s="50"/>
      <c r="G536" s="50"/>
      <c r="H536" s="50"/>
      <c r="I536" s="50"/>
      <c r="J536" s="50"/>
      <c r="K536" s="50"/>
      <c r="L536" s="1626"/>
      <c r="M536" s="50"/>
      <c r="N536" s="50"/>
      <c r="O536" s="50"/>
      <c r="P536" s="1627"/>
      <c r="Q536" s="1627"/>
      <c r="R536" s="1627"/>
      <c r="S536" s="1628"/>
      <c r="T536" s="1629"/>
      <c r="U536" s="50"/>
    </row>
    <row r="537">
      <c r="A537" s="50"/>
      <c r="B537" s="50"/>
      <c r="C537" s="50"/>
      <c r="D537" s="50"/>
      <c r="E537" s="50"/>
      <c r="F537" s="50"/>
      <c r="G537" s="50"/>
      <c r="H537" s="50"/>
      <c r="I537" s="50"/>
      <c r="J537" s="50"/>
      <c r="K537" s="50"/>
      <c r="L537" s="1626"/>
      <c r="M537" s="50"/>
      <c r="N537" s="50"/>
      <c r="O537" s="50"/>
      <c r="P537" s="1627"/>
      <c r="Q537" s="1627"/>
      <c r="R537" s="1627"/>
      <c r="S537" s="1628"/>
      <c r="T537" s="1629"/>
      <c r="U537" s="50"/>
    </row>
    <row r="538">
      <c r="A538" s="50"/>
      <c r="B538" s="50"/>
      <c r="C538" s="50"/>
      <c r="D538" s="50"/>
      <c r="E538" s="50"/>
      <c r="F538" s="50"/>
      <c r="G538" s="50"/>
      <c r="H538" s="50"/>
      <c r="I538" s="50"/>
      <c r="J538" s="50"/>
      <c r="K538" s="50"/>
      <c r="L538" s="1626"/>
      <c r="M538" s="50"/>
      <c r="N538" s="50"/>
      <c r="O538" s="50"/>
      <c r="P538" s="1627"/>
      <c r="Q538" s="1627"/>
      <c r="R538" s="1627"/>
      <c r="S538" s="1628"/>
      <c r="T538" s="1629"/>
      <c r="U538" s="50"/>
    </row>
    <row r="539">
      <c r="A539" s="50"/>
      <c r="B539" s="50"/>
      <c r="C539" s="50"/>
      <c r="D539" s="50"/>
      <c r="E539" s="50"/>
      <c r="F539" s="50"/>
      <c r="G539" s="50"/>
      <c r="H539" s="50"/>
      <c r="I539" s="50"/>
      <c r="J539" s="50"/>
      <c r="K539" s="50"/>
      <c r="L539" s="1626"/>
      <c r="M539" s="50"/>
      <c r="N539" s="50"/>
      <c r="O539" s="50"/>
      <c r="P539" s="1627"/>
      <c r="Q539" s="1627"/>
      <c r="R539" s="1627"/>
      <c r="S539" s="1628"/>
      <c r="T539" s="1629"/>
      <c r="U539" s="50"/>
    </row>
    <row r="540">
      <c r="A540" s="50"/>
      <c r="B540" s="50"/>
      <c r="C540" s="50"/>
      <c r="D540" s="50"/>
      <c r="E540" s="50"/>
      <c r="F540" s="50"/>
      <c r="G540" s="50"/>
      <c r="H540" s="50"/>
      <c r="I540" s="50"/>
      <c r="J540" s="50"/>
      <c r="K540" s="50"/>
      <c r="L540" s="1626"/>
      <c r="M540" s="50"/>
      <c r="N540" s="50"/>
      <c r="O540" s="50"/>
      <c r="P540" s="1627"/>
      <c r="Q540" s="1627"/>
      <c r="R540" s="1627"/>
      <c r="S540" s="1628"/>
      <c r="T540" s="1629"/>
      <c r="U540" s="50"/>
    </row>
    <row r="541">
      <c r="A541" s="50"/>
      <c r="B541" s="50"/>
      <c r="C541" s="50"/>
      <c r="D541" s="50"/>
      <c r="E541" s="50"/>
      <c r="F541" s="50"/>
      <c r="G541" s="50"/>
      <c r="H541" s="50"/>
      <c r="I541" s="50"/>
      <c r="J541" s="50"/>
      <c r="K541" s="50"/>
      <c r="L541" s="1626"/>
      <c r="M541" s="50"/>
      <c r="N541" s="50"/>
      <c r="O541" s="50"/>
      <c r="P541" s="1627"/>
      <c r="Q541" s="1627"/>
      <c r="R541" s="1627"/>
      <c r="S541" s="1628"/>
      <c r="T541" s="1629"/>
      <c r="U541" s="50"/>
    </row>
    <row r="542">
      <c r="A542" s="50"/>
      <c r="B542" s="50"/>
      <c r="C542" s="50"/>
      <c r="D542" s="50"/>
      <c r="E542" s="50"/>
      <c r="F542" s="50"/>
      <c r="G542" s="50"/>
      <c r="H542" s="50"/>
      <c r="I542" s="50"/>
      <c r="J542" s="50"/>
      <c r="K542" s="50"/>
      <c r="L542" s="1626"/>
      <c r="M542" s="50"/>
      <c r="N542" s="50"/>
      <c r="O542" s="50"/>
      <c r="P542" s="1627"/>
      <c r="Q542" s="1627"/>
      <c r="R542" s="1627"/>
      <c r="S542" s="1628"/>
      <c r="T542" s="1629"/>
      <c r="U542" s="50"/>
    </row>
    <row r="543">
      <c r="A543" s="50"/>
      <c r="B543" s="50"/>
      <c r="C543" s="50"/>
      <c r="D543" s="50"/>
      <c r="E543" s="50"/>
      <c r="F543" s="50"/>
      <c r="G543" s="50"/>
      <c r="H543" s="50"/>
      <c r="I543" s="50"/>
      <c r="J543" s="50"/>
      <c r="K543" s="50"/>
      <c r="L543" s="1626"/>
      <c r="M543" s="50"/>
      <c r="N543" s="50"/>
      <c r="O543" s="50"/>
      <c r="P543" s="1627"/>
      <c r="Q543" s="1627"/>
      <c r="R543" s="1627"/>
      <c r="S543" s="1628"/>
      <c r="T543" s="1629"/>
      <c r="U543" s="50"/>
    </row>
    <row r="544">
      <c r="A544" s="50"/>
      <c r="B544" s="50"/>
      <c r="C544" s="50"/>
      <c r="D544" s="50"/>
      <c r="E544" s="50"/>
      <c r="F544" s="50"/>
      <c r="G544" s="50"/>
      <c r="H544" s="50"/>
      <c r="I544" s="50"/>
      <c r="J544" s="50"/>
      <c r="K544" s="50"/>
      <c r="L544" s="1626"/>
      <c r="M544" s="50"/>
      <c r="N544" s="50"/>
      <c r="O544" s="50"/>
      <c r="P544" s="1627"/>
      <c r="Q544" s="1627"/>
      <c r="R544" s="1627"/>
      <c r="S544" s="1628"/>
      <c r="T544" s="1629"/>
      <c r="U544" s="50"/>
    </row>
    <row r="545">
      <c r="A545" s="50"/>
      <c r="B545" s="50"/>
      <c r="C545" s="50"/>
      <c r="D545" s="50"/>
      <c r="E545" s="50"/>
      <c r="F545" s="50"/>
      <c r="G545" s="50"/>
      <c r="H545" s="50"/>
      <c r="I545" s="50"/>
      <c r="J545" s="50"/>
      <c r="K545" s="50"/>
      <c r="L545" s="1626"/>
      <c r="M545" s="50"/>
      <c r="N545" s="50"/>
      <c r="O545" s="50"/>
      <c r="P545" s="1627"/>
      <c r="Q545" s="1627"/>
      <c r="R545" s="1627"/>
      <c r="S545" s="1628"/>
      <c r="T545" s="1629"/>
      <c r="U545" s="50"/>
    </row>
    <row r="546">
      <c r="A546" s="50"/>
      <c r="B546" s="50"/>
      <c r="C546" s="50"/>
      <c r="D546" s="50"/>
      <c r="E546" s="50"/>
      <c r="F546" s="50"/>
      <c r="G546" s="50"/>
      <c r="H546" s="50"/>
      <c r="I546" s="50"/>
      <c r="J546" s="50"/>
      <c r="K546" s="50"/>
      <c r="L546" s="1626"/>
      <c r="M546" s="50"/>
      <c r="N546" s="50"/>
      <c r="O546" s="50"/>
      <c r="P546" s="1627"/>
      <c r="Q546" s="1627"/>
      <c r="R546" s="1627"/>
      <c r="S546" s="1628"/>
      <c r="T546" s="1629"/>
      <c r="U546" s="50"/>
    </row>
    <row r="547">
      <c r="A547" s="50"/>
      <c r="B547" s="50"/>
      <c r="C547" s="50"/>
      <c r="D547" s="50"/>
      <c r="E547" s="50"/>
      <c r="F547" s="50"/>
      <c r="G547" s="50"/>
      <c r="H547" s="50"/>
      <c r="I547" s="50"/>
      <c r="J547" s="50"/>
      <c r="K547" s="50"/>
      <c r="L547" s="1626"/>
      <c r="M547" s="50"/>
      <c r="N547" s="50"/>
      <c r="O547" s="50"/>
      <c r="P547" s="1627"/>
      <c r="Q547" s="1627"/>
      <c r="R547" s="1627"/>
      <c r="S547" s="1628"/>
      <c r="T547" s="1629"/>
      <c r="U547" s="50"/>
    </row>
    <row r="548">
      <c r="A548" s="50"/>
      <c r="B548" s="50"/>
      <c r="C548" s="50"/>
      <c r="D548" s="50"/>
      <c r="E548" s="50"/>
      <c r="F548" s="50"/>
      <c r="G548" s="50"/>
      <c r="H548" s="50"/>
      <c r="I548" s="50"/>
      <c r="J548" s="50"/>
      <c r="K548" s="50"/>
      <c r="L548" s="1626"/>
      <c r="M548" s="50"/>
      <c r="N548" s="50"/>
      <c r="O548" s="50"/>
      <c r="P548" s="1627"/>
      <c r="Q548" s="1627"/>
      <c r="R548" s="1627"/>
      <c r="S548" s="1628"/>
      <c r="T548" s="1629"/>
      <c r="U548" s="50"/>
    </row>
    <row r="549">
      <c r="A549" s="50"/>
      <c r="B549" s="50"/>
      <c r="C549" s="50"/>
      <c r="D549" s="50"/>
      <c r="E549" s="50"/>
      <c r="F549" s="50"/>
      <c r="G549" s="50"/>
      <c r="H549" s="50"/>
      <c r="I549" s="50"/>
      <c r="J549" s="50"/>
      <c r="K549" s="50"/>
      <c r="L549" s="1626"/>
      <c r="M549" s="50"/>
      <c r="N549" s="50"/>
      <c r="O549" s="50"/>
      <c r="P549" s="1627"/>
      <c r="Q549" s="1627"/>
      <c r="R549" s="1627"/>
      <c r="S549" s="1628"/>
      <c r="T549" s="1629"/>
      <c r="U549" s="50"/>
    </row>
    <row r="550">
      <c r="A550" s="50"/>
      <c r="B550" s="50"/>
      <c r="C550" s="50"/>
      <c r="D550" s="50"/>
      <c r="E550" s="50"/>
      <c r="F550" s="50"/>
      <c r="G550" s="50"/>
      <c r="H550" s="50"/>
      <c r="I550" s="50"/>
      <c r="J550" s="50"/>
      <c r="K550" s="50"/>
      <c r="L550" s="1626"/>
      <c r="M550" s="50"/>
      <c r="N550" s="50"/>
      <c r="O550" s="50"/>
      <c r="P550" s="1627"/>
      <c r="Q550" s="1627"/>
      <c r="R550" s="1627"/>
      <c r="S550" s="1628"/>
      <c r="T550" s="1629"/>
      <c r="U550" s="50"/>
    </row>
    <row r="551">
      <c r="A551" s="50"/>
      <c r="B551" s="50"/>
      <c r="C551" s="50"/>
      <c r="D551" s="50"/>
      <c r="E551" s="50"/>
      <c r="F551" s="50"/>
      <c r="G551" s="50"/>
      <c r="H551" s="50"/>
      <c r="I551" s="50"/>
      <c r="J551" s="50"/>
      <c r="K551" s="50"/>
      <c r="L551" s="1626"/>
      <c r="M551" s="50"/>
      <c r="N551" s="50"/>
      <c r="O551" s="50"/>
      <c r="P551" s="1627"/>
      <c r="Q551" s="1627"/>
      <c r="R551" s="1627"/>
      <c r="S551" s="1628"/>
      <c r="T551" s="1629"/>
      <c r="U551" s="50"/>
    </row>
    <row r="552">
      <c r="A552" s="50"/>
      <c r="B552" s="50"/>
      <c r="C552" s="50"/>
      <c r="D552" s="50"/>
      <c r="E552" s="50"/>
      <c r="F552" s="50"/>
      <c r="G552" s="50"/>
      <c r="H552" s="50"/>
      <c r="I552" s="50"/>
      <c r="J552" s="50"/>
      <c r="K552" s="50"/>
      <c r="L552" s="1626"/>
      <c r="M552" s="50"/>
      <c r="N552" s="50"/>
      <c r="O552" s="50"/>
      <c r="P552" s="1627"/>
      <c r="Q552" s="1627"/>
      <c r="R552" s="1627"/>
      <c r="S552" s="1628"/>
      <c r="T552" s="1629"/>
      <c r="U552" s="50"/>
    </row>
    <row r="553">
      <c r="A553" s="50"/>
      <c r="B553" s="50"/>
      <c r="C553" s="50"/>
      <c r="D553" s="50"/>
      <c r="E553" s="50"/>
      <c r="F553" s="50"/>
      <c r="G553" s="50"/>
      <c r="H553" s="50"/>
      <c r="I553" s="50"/>
      <c r="J553" s="50"/>
      <c r="K553" s="50"/>
      <c r="L553" s="1626"/>
      <c r="M553" s="50"/>
      <c r="N553" s="50"/>
      <c r="O553" s="50"/>
      <c r="P553" s="1627"/>
      <c r="Q553" s="1627"/>
      <c r="R553" s="1627"/>
      <c r="S553" s="1628"/>
      <c r="T553" s="1629"/>
      <c r="U553" s="50"/>
    </row>
    <row r="554">
      <c r="A554" s="50"/>
      <c r="B554" s="50"/>
      <c r="C554" s="50"/>
      <c r="D554" s="50"/>
      <c r="E554" s="50"/>
      <c r="F554" s="50"/>
      <c r="G554" s="50"/>
      <c r="H554" s="50"/>
      <c r="I554" s="50"/>
      <c r="J554" s="50"/>
      <c r="K554" s="50"/>
      <c r="L554" s="1626"/>
      <c r="M554" s="50"/>
      <c r="N554" s="50"/>
      <c r="O554" s="50"/>
      <c r="P554" s="1627"/>
      <c r="Q554" s="1627"/>
      <c r="R554" s="1627"/>
      <c r="S554" s="1628"/>
      <c r="T554" s="1629"/>
      <c r="U554" s="50"/>
    </row>
    <row r="555">
      <c r="A555" s="50"/>
      <c r="B555" s="50"/>
      <c r="C555" s="50"/>
      <c r="D555" s="50"/>
      <c r="E555" s="50"/>
      <c r="F555" s="50"/>
      <c r="G555" s="50"/>
      <c r="H555" s="50"/>
      <c r="I555" s="50"/>
      <c r="J555" s="50"/>
      <c r="K555" s="50"/>
      <c r="L555" s="1626"/>
      <c r="M555" s="50"/>
      <c r="N555" s="50"/>
      <c r="O555" s="50"/>
      <c r="P555" s="1627"/>
      <c r="Q555" s="1627"/>
      <c r="R555" s="1627"/>
      <c r="S555" s="1628"/>
      <c r="T555" s="1629"/>
      <c r="U555" s="50"/>
    </row>
    <row r="556">
      <c r="A556" s="50"/>
      <c r="B556" s="50"/>
      <c r="C556" s="50"/>
      <c r="D556" s="50"/>
      <c r="E556" s="50"/>
      <c r="F556" s="50"/>
      <c r="G556" s="50"/>
      <c r="H556" s="50"/>
      <c r="I556" s="50"/>
      <c r="J556" s="50"/>
      <c r="K556" s="50"/>
      <c r="L556" s="1626"/>
      <c r="M556" s="50"/>
      <c r="N556" s="50"/>
      <c r="O556" s="50"/>
      <c r="P556" s="1627"/>
      <c r="Q556" s="1627"/>
      <c r="R556" s="1627"/>
      <c r="S556" s="1628"/>
      <c r="T556" s="1629"/>
      <c r="U556" s="50"/>
    </row>
    <row r="557">
      <c r="A557" s="50"/>
      <c r="B557" s="50"/>
      <c r="C557" s="50"/>
      <c r="D557" s="50"/>
      <c r="E557" s="50"/>
      <c r="F557" s="50"/>
      <c r="G557" s="50"/>
      <c r="H557" s="50"/>
      <c r="I557" s="50"/>
      <c r="J557" s="50"/>
      <c r="K557" s="50"/>
      <c r="L557" s="1626"/>
      <c r="M557" s="50"/>
      <c r="N557" s="50"/>
      <c r="O557" s="50"/>
      <c r="P557" s="1627"/>
      <c r="Q557" s="1627"/>
      <c r="R557" s="1627"/>
      <c r="S557" s="1628"/>
      <c r="T557" s="1629"/>
      <c r="U557" s="50"/>
    </row>
    <row r="558">
      <c r="A558" s="50"/>
      <c r="B558" s="50"/>
      <c r="C558" s="50"/>
      <c r="D558" s="50"/>
      <c r="E558" s="50"/>
      <c r="F558" s="50"/>
      <c r="G558" s="50"/>
      <c r="H558" s="50"/>
      <c r="I558" s="50"/>
      <c r="J558" s="50"/>
      <c r="K558" s="50"/>
      <c r="L558" s="1626"/>
      <c r="M558" s="50"/>
      <c r="N558" s="50"/>
      <c r="O558" s="50"/>
      <c r="P558" s="1627"/>
      <c r="Q558" s="1627"/>
      <c r="R558" s="1627"/>
      <c r="S558" s="1628"/>
      <c r="T558" s="1629"/>
      <c r="U558" s="50"/>
    </row>
    <row r="559">
      <c r="A559" s="50"/>
      <c r="B559" s="50"/>
      <c r="C559" s="50"/>
      <c r="D559" s="50"/>
      <c r="E559" s="50"/>
      <c r="F559" s="50"/>
      <c r="G559" s="50"/>
      <c r="H559" s="50"/>
      <c r="I559" s="50"/>
      <c r="J559" s="50"/>
      <c r="K559" s="50"/>
      <c r="L559" s="1626"/>
      <c r="M559" s="50"/>
      <c r="N559" s="50"/>
      <c r="O559" s="50"/>
      <c r="P559" s="1627"/>
      <c r="Q559" s="1627"/>
      <c r="R559" s="1627"/>
      <c r="S559" s="1628"/>
      <c r="T559" s="1629"/>
      <c r="U559" s="50"/>
    </row>
    <row r="560">
      <c r="A560" s="50"/>
      <c r="B560" s="50"/>
      <c r="C560" s="50"/>
      <c r="D560" s="50"/>
      <c r="E560" s="50"/>
      <c r="F560" s="50"/>
      <c r="G560" s="50"/>
      <c r="H560" s="50"/>
      <c r="I560" s="50"/>
      <c r="J560" s="50"/>
      <c r="K560" s="50"/>
      <c r="L560" s="1626"/>
      <c r="M560" s="50"/>
      <c r="N560" s="50"/>
      <c r="O560" s="50"/>
      <c r="P560" s="1627"/>
      <c r="Q560" s="1627"/>
      <c r="R560" s="1627"/>
      <c r="S560" s="1628"/>
      <c r="T560" s="1629"/>
      <c r="U560" s="50"/>
    </row>
    <row r="561">
      <c r="A561" s="50"/>
      <c r="B561" s="50"/>
      <c r="C561" s="50"/>
      <c r="D561" s="50"/>
      <c r="E561" s="50"/>
      <c r="F561" s="50"/>
      <c r="G561" s="50"/>
      <c r="H561" s="50"/>
      <c r="I561" s="50"/>
      <c r="J561" s="50"/>
      <c r="K561" s="50"/>
      <c r="L561" s="1626"/>
      <c r="M561" s="50"/>
      <c r="N561" s="50"/>
      <c r="O561" s="50"/>
      <c r="P561" s="1627"/>
      <c r="Q561" s="1627"/>
      <c r="R561" s="1627"/>
      <c r="S561" s="1628"/>
      <c r="T561" s="1629"/>
      <c r="U561" s="50"/>
    </row>
    <row r="562">
      <c r="A562" s="50"/>
      <c r="B562" s="50"/>
      <c r="C562" s="50"/>
      <c r="D562" s="50"/>
      <c r="E562" s="50"/>
      <c r="F562" s="50"/>
      <c r="G562" s="50"/>
      <c r="H562" s="50"/>
      <c r="I562" s="50"/>
      <c r="J562" s="50"/>
      <c r="K562" s="50"/>
      <c r="L562" s="1626"/>
      <c r="M562" s="50"/>
      <c r="N562" s="50"/>
      <c r="O562" s="50"/>
      <c r="P562" s="1627"/>
      <c r="Q562" s="1627"/>
      <c r="R562" s="1627"/>
      <c r="S562" s="1628"/>
      <c r="T562" s="1629"/>
      <c r="U562" s="50"/>
    </row>
    <row r="563">
      <c r="A563" s="50"/>
      <c r="B563" s="50"/>
      <c r="C563" s="50"/>
      <c r="D563" s="50"/>
      <c r="E563" s="50"/>
      <c r="F563" s="50"/>
      <c r="G563" s="50"/>
      <c r="H563" s="50"/>
      <c r="I563" s="50"/>
      <c r="J563" s="50"/>
      <c r="K563" s="50"/>
      <c r="L563" s="1626"/>
      <c r="M563" s="50"/>
      <c r="N563" s="50"/>
      <c r="O563" s="50"/>
      <c r="P563" s="1627"/>
      <c r="Q563" s="1627"/>
      <c r="R563" s="1627"/>
      <c r="S563" s="1628"/>
      <c r="T563" s="1629"/>
      <c r="U563" s="50"/>
    </row>
    <row r="564">
      <c r="A564" s="50"/>
      <c r="B564" s="50"/>
      <c r="C564" s="50"/>
      <c r="D564" s="50"/>
      <c r="E564" s="50"/>
      <c r="F564" s="50"/>
      <c r="G564" s="50"/>
      <c r="H564" s="50"/>
      <c r="I564" s="50"/>
      <c r="J564" s="50"/>
      <c r="K564" s="50"/>
      <c r="L564" s="1626"/>
      <c r="M564" s="50"/>
      <c r="N564" s="50"/>
      <c r="O564" s="50"/>
      <c r="P564" s="1627"/>
      <c r="Q564" s="1627"/>
      <c r="R564" s="1627"/>
      <c r="S564" s="1628"/>
      <c r="T564" s="1629"/>
      <c r="U564" s="50"/>
    </row>
    <row r="565">
      <c r="A565" s="50"/>
      <c r="B565" s="50"/>
      <c r="C565" s="50"/>
      <c r="D565" s="50"/>
      <c r="E565" s="50"/>
      <c r="F565" s="50"/>
      <c r="G565" s="50"/>
      <c r="H565" s="50"/>
      <c r="I565" s="50"/>
      <c r="J565" s="50"/>
      <c r="K565" s="50"/>
      <c r="L565" s="1626"/>
      <c r="M565" s="50"/>
      <c r="N565" s="50"/>
      <c r="O565" s="50"/>
      <c r="P565" s="1627"/>
      <c r="Q565" s="1627"/>
      <c r="R565" s="1627"/>
      <c r="S565" s="1628"/>
      <c r="T565" s="1629"/>
      <c r="U565" s="50"/>
    </row>
    <row r="566">
      <c r="A566" s="50"/>
      <c r="B566" s="50"/>
      <c r="C566" s="50"/>
      <c r="D566" s="50"/>
      <c r="E566" s="50"/>
      <c r="F566" s="50"/>
      <c r="G566" s="50"/>
      <c r="H566" s="50"/>
      <c r="I566" s="50"/>
      <c r="J566" s="50"/>
      <c r="K566" s="50"/>
      <c r="L566" s="1626"/>
      <c r="M566" s="50"/>
      <c r="N566" s="50"/>
      <c r="O566" s="50"/>
      <c r="P566" s="1627"/>
      <c r="Q566" s="1627"/>
      <c r="R566" s="1627"/>
      <c r="S566" s="1628"/>
      <c r="T566" s="1629"/>
      <c r="U566" s="50"/>
    </row>
    <row r="567">
      <c r="A567" s="50"/>
      <c r="B567" s="50"/>
      <c r="C567" s="50"/>
      <c r="D567" s="50"/>
      <c r="E567" s="50"/>
      <c r="F567" s="50"/>
      <c r="G567" s="50"/>
      <c r="H567" s="50"/>
      <c r="I567" s="50"/>
      <c r="J567" s="50"/>
      <c r="K567" s="50"/>
      <c r="L567" s="1626"/>
      <c r="M567" s="50"/>
      <c r="N567" s="50"/>
      <c r="O567" s="50"/>
      <c r="P567" s="1627"/>
      <c r="Q567" s="1627"/>
      <c r="R567" s="1627"/>
      <c r="S567" s="1628"/>
      <c r="T567" s="1629"/>
      <c r="U567" s="50"/>
    </row>
    <row r="568">
      <c r="A568" s="50"/>
      <c r="B568" s="50"/>
      <c r="C568" s="50"/>
      <c r="D568" s="50"/>
      <c r="E568" s="50"/>
      <c r="F568" s="50"/>
      <c r="G568" s="50"/>
      <c r="H568" s="50"/>
      <c r="I568" s="50"/>
      <c r="J568" s="50"/>
      <c r="K568" s="50"/>
      <c r="L568" s="1626"/>
      <c r="M568" s="50"/>
      <c r="N568" s="50"/>
      <c r="O568" s="50"/>
      <c r="P568" s="1627"/>
      <c r="Q568" s="1627"/>
      <c r="R568" s="1627"/>
      <c r="S568" s="1628"/>
      <c r="T568" s="1629"/>
      <c r="U568" s="50"/>
    </row>
    <row r="569">
      <c r="A569" s="50"/>
      <c r="B569" s="50"/>
      <c r="C569" s="50"/>
      <c r="D569" s="50"/>
      <c r="E569" s="50"/>
      <c r="F569" s="50"/>
      <c r="G569" s="50"/>
      <c r="H569" s="50"/>
      <c r="I569" s="50"/>
      <c r="J569" s="50"/>
      <c r="K569" s="50"/>
      <c r="L569" s="1626"/>
      <c r="M569" s="50"/>
      <c r="N569" s="50"/>
      <c r="O569" s="50"/>
      <c r="P569" s="1627"/>
      <c r="Q569" s="1627"/>
      <c r="R569" s="1627"/>
      <c r="S569" s="1628"/>
      <c r="T569" s="1629"/>
      <c r="U569" s="50"/>
    </row>
    <row r="570">
      <c r="A570" s="50"/>
      <c r="B570" s="50"/>
      <c r="C570" s="50"/>
      <c r="D570" s="50"/>
      <c r="E570" s="50"/>
      <c r="F570" s="50"/>
      <c r="G570" s="50"/>
      <c r="H570" s="50"/>
      <c r="I570" s="50"/>
      <c r="J570" s="50"/>
      <c r="K570" s="50"/>
      <c r="L570" s="1626"/>
      <c r="M570" s="50"/>
      <c r="N570" s="50"/>
      <c r="O570" s="50"/>
      <c r="P570" s="1627"/>
      <c r="Q570" s="1627"/>
      <c r="R570" s="1627"/>
      <c r="S570" s="1628"/>
      <c r="T570" s="1629"/>
      <c r="U570" s="50"/>
    </row>
    <row r="571">
      <c r="A571" s="50"/>
      <c r="B571" s="50"/>
      <c r="C571" s="50"/>
      <c r="D571" s="50"/>
      <c r="E571" s="50"/>
      <c r="F571" s="50"/>
      <c r="G571" s="50"/>
      <c r="H571" s="50"/>
      <c r="I571" s="50"/>
      <c r="J571" s="50"/>
      <c r="K571" s="50"/>
      <c r="L571" s="1626"/>
      <c r="M571" s="50"/>
      <c r="N571" s="50"/>
      <c r="O571" s="50"/>
      <c r="P571" s="1627"/>
      <c r="Q571" s="1627"/>
      <c r="R571" s="1627"/>
      <c r="S571" s="1628"/>
      <c r="T571" s="1629"/>
      <c r="U571" s="50"/>
    </row>
    <row r="572">
      <c r="A572" s="50"/>
      <c r="B572" s="50"/>
      <c r="C572" s="50"/>
      <c r="D572" s="50"/>
      <c r="E572" s="50"/>
      <c r="F572" s="50"/>
      <c r="G572" s="50"/>
      <c r="H572" s="50"/>
      <c r="I572" s="50"/>
      <c r="J572" s="50"/>
      <c r="K572" s="50"/>
      <c r="L572" s="1626"/>
      <c r="M572" s="50"/>
      <c r="N572" s="50"/>
      <c r="O572" s="50"/>
      <c r="P572" s="1627"/>
      <c r="Q572" s="1627"/>
      <c r="R572" s="1627"/>
      <c r="S572" s="1628"/>
      <c r="T572" s="1629"/>
      <c r="U572" s="50"/>
    </row>
    <row r="573">
      <c r="A573" s="50"/>
      <c r="B573" s="50"/>
      <c r="C573" s="50"/>
      <c r="D573" s="50"/>
      <c r="E573" s="50"/>
      <c r="F573" s="50"/>
      <c r="G573" s="50"/>
      <c r="H573" s="50"/>
      <c r="I573" s="50"/>
      <c r="J573" s="50"/>
      <c r="K573" s="50"/>
      <c r="L573" s="1626"/>
      <c r="M573" s="50"/>
      <c r="N573" s="50"/>
      <c r="O573" s="50"/>
      <c r="P573" s="1627"/>
      <c r="Q573" s="1627"/>
      <c r="R573" s="1627"/>
      <c r="S573" s="1628"/>
      <c r="T573" s="1629"/>
      <c r="U573" s="50"/>
    </row>
    <row r="574">
      <c r="A574" s="50"/>
      <c r="B574" s="50"/>
      <c r="C574" s="50"/>
      <c r="D574" s="50"/>
      <c r="E574" s="50"/>
      <c r="F574" s="50"/>
      <c r="G574" s="50"/>
      <c r="H574" s="50"/>
      <c r="I574" s="50"/>
      <c r="J574" s="50"/>
      <c r="K574" s="50"/>
      <c r="L574" s="1626"/>
      <c r="M574" s="50"/>
      <c r="N574" s="50"/>
      <c r="O574" s="50"/>
      <c r="P574" s="1627"/>
      <c r="Q574" s="1627"/>
      <c r="R574" s="1627"/>
      <c r="S574" s="1628"/>
      <c r="T574" s="1629"/>
      <c r="U574" s="50"/>
    </row>
    <row r="575">
      <c r="A575" s="50"/>
      <c r="B575" s="50"/>
      <c r="C575" s="50"/>
      <c r="D575" s="50"/>
      <c r="E575" s="50"/>
      <c r="F575" s="50"/>
      <c r="G575" s="50"/>
      <c r="H575" s="50"/>
      <c r="I575" s="50"/>
      <c r="J575" s="50"/>
      <c r="K575" s="50"/>
      <c r="L575" s="1626"/>
      <c r="M575" s="50"/>
      <c r="N575" s="50"/>
      <c r="O575" s="50"/>
      <c r="P575" s="1627"/>
      <c r="Q575" s="1627"/>
      <c r="R575" s="1627"/>
      <c r="S575" s="1628"/>
      <c r="T575" s="1629"/>
      <c r="U575" s="50"/>
    </row>
    <row r="576">
      <c r="A576" s="50"/>
      <c r="B576" s="50"/>
      <c r="C576" s="50"/>
      <c r="D576" s="50"/>
      <c r="E576" s="50"/>
      <c r="F576" s="50"/>
      <c r="G576" s="50"/>
      <c r="H576" s="50"/>
      <c r="I576" s="50"/>
      <c r="J576" s="50"/>
      <c r="K576" s="50"/>
      <c r="L576" s="1626"/>
      <c r="M576" s="50"/>
      <c r="N576" s="50"/>
      <c r="O576" s="50"/>
      <c r="P576" s="1627"/>
      <c r="Q576" s="1627"/>
      <c r="R576" s="1627"/>
      <c r="S576" s="1628"/>
      <c r="T576" s="1629"/>
      <c r="U576" s="50"/>
    </row>
    <row r="577">
      <c r="A577" s="50"/>
      <c r="B577" s="50"/>
      <c r="C577" s="50"/>
      <c r="D577" s="50"/>
      <c r="E577" s="50"/>
      <c r="F577" s="50"/>
      <c r="G577" s="50"/>
      <c r="H577" s="50"/>
      <c r="I577" s="50"/>
      <c r="J577" s="50"/>
      <c r="K577" s="50"/>
      <c r="L577" s="1626"/>
      <c r="M577" s="50"/>
      <c r="N577" s="50"/>
      <c r="O577" s="50"/>
      <c r="P577" s="1627"/>
      <c r="Q577" s="1627"/>
      <c r="R577" s="1627"/>
      <c r="S577" s="1628"/>
      <c r="T577" s="1629"/>
      <c r="U577" s="50"/>
    </row>
    <row r="578">
      <c r="A578" s="50"/>
      <c r="B578" s="50"/>
      <c r="C578" s="50"/>
      <c r="D578" s="50"/>
      <c r="E578" s="50"/>
      <c r="F578" s="50"/>
      <c r="G578" s="50"/>
      <c r="H578" s="50"/>
      <c r="I578" s="50"/>
      <c r="J578" s="50"/>
      <c r="K578" s="50"/>
      <c r="L578" s="1626"/>
      <c r="M578" s="50"/>
      <c r="N578" s="50"/>
      <c r="O578" s="50"/>
      <c r="P578" s="1627"/>
      <c r="Q578" s="1627"/>
      <c r="R578" s="1627"/>
      <c r="S578" s="1628"/>
      <c r="T578" s="1629"/>
      <c r="U578" s="50"/>
    </row>
    <row r="579">
      <c r="A579" s="50"/>
      <c r="B579" s="50"/>
      <c r="C579" s="50"/>
      <c r="D579" s="50"/>
      <c r="E579" s="50"/>
      <c r="F579" s="50"/>
      <c r="G579" s="50"/>
      <c r="H579" s="50"/>
      <c r="I579" s="50"/>
      <c r="J579" s="50"/>
      <c r="K579" s="50"/>
      <c r="L579" s="1626"/>
      <c r="M579" s="50"/>
      <c r="N579" s="50"/>
      <c r="O579" s="50"/>
      <c r="P579" s="1627"/>
      <c r="Q579" s="1627"/>
      <c r="R579" s="1627"/>
      <c r="S579" s="1628"/>
      <c r="T579" s="1629"/>
      <c r="U579" s="50"/>
    </row>
    <row r="580">
      <c r="A580" s="50"/>
      <c r="B580" s="50"/>
      <c r="C580" s="50"/>
      <c r="D580" s="50"/>
      <c r="E580" s="50"/>
      <c r="F580" s="50"/>
      <c r="G580" s="50"/>
      <c r="H580" s="50"/>
      <c r="I580" s="50"/>
      <c r="J580" s="50"/>
      <c r="K580" s="50"/>
      <c r="L580" s="1626"/>
      <c r="M580" s="50"/>
      <c r="N580" s="50"/>
      <c r="O580" s="50"/>
      <c r="P580" s="1627"/>
      <c r="Q580" s="1627"/>
      <c r="R580" s="1627"/>
      <c r="S580" s="1628"/>
      <c r="T580" s="1629"/>
      <c r="U580" s="50"/>
    </row>
    <row r="581">
      <c r="A581" s="50"/>
      <c r="B581" s="50"/>
      <c r="C581" s="50"/>
      <c r="D581" s="50"/>
      <c r="E581" s="50"/>
      <c r="F581" s="50"/>
      <c r="G581" s="50"/>
      <c r="H581" s="50"/>
      <c r="I581" s="50"/>
      <c r="J581" s="50"/>
      <c r="K581" s="50"/>
      <c r="L581" s="1626"/>
      <c r="M581" s="50"/>
      <c r="N581" s="50"/>
      <c r="O581" s="50"/>
      <c r="P581" s="1627"/>
      <c r="Q581" s="1627"/>
      <c r="R581" s="1627"/>
      <c r="S581" s="1628"/>
      <c r="T581" s="1629"/>
      <c r="U581" s="50"/>
    </row>
    <row r="582">
      <c r="A582" s="50"/>
      <c r="B582" s="50"/>
      <c r="C582" s="50"/>
      <c r="D582" s="50"/>
      <c r="E582" s="50"/>
      <c r="F582" s="50"/>
      <c r="G582" s="50"/>
      <c r="H582" s="50"/>
      <c r="I582" s="50"/>
      <c r="J582" s="50"/>
      <c r="K582" s="50"/>
      <c r="L582" s="1626"/>
      <c r="M582" s="50"/>
      <c r="N582" s="50"/>
      <c r="O582" s="50"/>
      <c r="P582" s="1627"/>
      <c r="Q582" s="1627"/>
      <c r="R582" s="1627"/>
      <c r="S582" s="1628"/>
      <c r="T582" s="1629"/>
      <c r="U582" s="50"/>
    </row>
    <row r="583">
      <c r="A583" s="50"/>
      <c r="B583" s="50"/>
      <c r="C583" s="50"/>
      <c r="D583" s="50"/>
      <c r="E583" s="50"/>
      <c r="F583" s="50"/>
      <c r="G583" s="50"/>
      <c r="H583" s="50"/>
      <c r="I583" s="50"/>
      <c r="J583" s="50"/>
      <c r="K583" s="50"/>
      <c r="L583" s="1626"/>
      <c r="M583" s="50"/>
      <c r="N583" s="50"/>
      <c r="O583" s="50"/>
      <c r="P583" s="1627"/>
      <c r="Q583" s="1627"/>
      <c r="R583" s="1627"/>
      <c r="S583" s="1628"/>
      <c r="T583" s="1629"/>
      <c r="U583" s="50"/>
    </row>
    <row r="584">
      <c r="A584" s="50"/>
      <c r="B584" s="50"/>
      <c r="C584" s="50"/>
      <c r="D584" s="50"/>
      <c r="E584" s="50"/>
      <c r="F584" s="50"/>
      <c r="G584" s="50"/>
      <c r="H584" s="50"/>
      <c r="I584" s="50"/>
      <c r="J584" s="50"/>
      <c r="K584" s="50"/>
      <c r="L584" s="1626"/>
      <c r="M584" s="50"/>
      <c r="N584" s="50"/>
      <c r="O584" s="50"/>
      <c r="P584" s="1627"/>
      <c r="Q584" s="1627"/>
      <c r="R584" s="1627"/>
      <c r="S584" s="1628"/>
      <c r="T584" s="1629"/>
      <c r="U584" s="50"/>
    </row>
    <row r="585">
      <c r="A585" s="50"/>
      <c r="B585" s="50"/>
      <c r="C585" s="50"/>
      <c r="D585" s="50"/>
      <c r="E585" s="50"/>
      <c r="F585" s="50"/>
      <c r="G585" s="50"/>
      <c r="H585" s="50"/>
      <c r="I585" s="50"/>
      <c r="J585" s="50"/>
      <c r="K585" s="50"/>
      <c r="L585" s="1626"/>
      <c r="M585" s="50"/>
      <c r="N585" s="50"/>
      <c r="O585" s="50"/>
      <c r="P585" s="1627"/>
      <c r="Q585" s="1627"/>
      <c r="R585" s="1627"/>
      <c r="S585" s="1628"/>
      <c r="T585" s="1629"/>
      <c r="U585" s="50"/>
    </row>
    <row r="586">
      <c r="A586" s="50"/>
      <c r="B586" s="50"/>
      <c r="C586" s="50"/>
      <c r="D586" s="50"/>
      <c r="E586" s="50"/>
      <c r="F586" s="50"/>
      <c r="G586" s="50"/>
      <c r="H586" s="50"/>
      <c r="I586" s="50"/>
      <c r="J586" s="50"/>
      <c r="K586" s="50"/>
      <c r="L586" s="1626"/>
      <c r="M586" s="50"/>
      <c r="N586" s="50"/>
      <c r="O586" s="50"/>
      <c r="P586" s="1627"/>
      <c r="Q586" s="1627"/>
      <c r="R586" s="1627"/>
      <c r="S586" s="1628"/>
      <c r="T586" s="1629"/>
      <c r="U586" s="50"/>
    </row>
    <row r="587">
      <c r="A587" s="50"/>
      <c r="B587" s="50"/>
      <c r="C587" s="50"/>
      <c r="D587" s="50"/>
      <c r="E587" s="50"/>
      <c r="F587" s="50"/>
      <c r="G587" s="50"/>
      <c r="H587" s="50"/>
      <c r="I587" s="50"/>
      <c r="J587" s="50"/>
      <c r="K587" s="50"/>
      <c r="L587" s="1626"/>
      <c r="M587" s="50"/>
      <c r="N587" s="50"/>
      <c r="O587" s="50"/>
      <c r="P587" s="1627"/>
      <c r="Q587" s="1627"/>
      <c r="R587" s="1627"/>
      <c r="S587" s="1628"/>
      <c r="T587" s="1629"/>
      <c r="U587" s="50"/>
    </row>
    <row r="588">
      <c r="A588" s="50"/>
      <c r="B588" s="50"/>
      <c r="C588" s="50"/>
      <c r="D588" s="50"/>
      <c r="E588" s="50"/>
      <c r="F588" s="50"/>
      <c r="G588" s="50"/>
      <c r="H588" s="50"/>
      <c r="I588" s="50"/>
      <c r="J588" s="50"/>
      <c r="K588" s="50"/>
      <c r="L588" s="1626"/>
      <c r="M588" s="50"/>
      <c r="N588" s="50"/>
      <c r="O588" s="50"/>
      <c r="P588" s="1627"/>
      <c r="Q588" s="1627"/>
      <c r="R588" s="1627"/>
      <c r="S588" s="1628"/>
      <c r="T588" s="1629"/>
      <c r="U588" s="50"/>
    </row>
    <row r="589">
      <c r="A589" s="50"/>
      <c r="B589" s="50"/>
      <c r="C589" s="50"/>
      <c r="D589" s="50"/>
      <c r="E589" s="50"/>
      <c r="F589" s="50"/>
      <c r="G589" s="50"/>
      <c r="H589" s="50"/>
      <c r="I589" s="50"/>
      <c r="J589" s="50"/>
      <c r="K589" s="50"/>
      <c r="L589" s="1626"/>
      <c r="M589" s="50"/>
      <c r="N589" s="50"/>
      <c r="O589" s="50"/>
      <c r="P589" s="1627"/>
      <c r="Q589" s="1627"/>
      <c r="R589" s="1627"/>
      <c r="S589" s="1628"/>
      <c r="T589" s="1629"/>
      <c r="U589" s="50"/>
    </row>
    <row r="590">
      <c r="A590" s="50"/>
      <c r="B590" s="50"/>
      <c r="C590" s="50"/>
      <c r="D590" s="50"/>
      <c r="E590" s="50"/>
      <c r="F590" s="50"/>
      <c r="G590" s="50"/>
      <c r="H590" s="50"/>
      <c r="I590" s="50"/>
      <c r="J590" s="50"/>
      <c r="K590" s="50"/>
      <c r="L590" s="1626"/>
      <c r="M590" s="50"/>
      <c r="N590" s="50"/>
      <c r="O590" s="50"/>
      <c r="P590" s="1627"/>
      <c r="Q590" s="1627"/>
      <c r="R590" s="1627"/>
      <c r="S590" s="1628"/>
      <c r="T590" s="1629"/>
      <c r="U590" s="50"/>
    </row>
    <row r="591">
      <c r="A591" s="50"/>
      <c r="B591" s="50"/>
      <c r="C591" s="50"/>
      <c r="D591" s="50"/>
      <c r="E591" s="50"/>
      <c r="F591" s="50"/>
      <c r="G591" s="50"/>
      <c r="H591" s="50"/>
      <c r="I591" s="50"/>
      <c r="J591" s="50"/>
      <c r="K591" s="50"/>
      <c r="L591" s="1626"/>
      <c r="M591" s="50"/>
      <c r="N591" s="50"/>
      <c r="O591" s="50"/>
      <c r="P591" s="1627"/>
      <c r="Q591" s="1627"/>
      <c r="R591" s="1627"/>
      <c r="S591" s="1628"/>
      <c r="T591" s="1629"/>
      <c r="U591" s="50"/>
    </row>
    <row r="592">
      <c r="A592" s="50"/>
      <c r="B592" s="50"/>
      <c r="C592" s="50"/>
      <c r="D592" s="50"/>
      <c r="E592" s="50"/>
      <c r="F592" s="50"/>
      <c r="G592" s="50"/>
      <c r="H592" s="50"/>
      <c r="I592" s="50"/>
      <c r="J592" s="50"/>
      <c r="K592" s="50"/>
      <c r="L592" s="1626"/>
      <c r="M592" s="50"/>
      <c r="N592" s="50"/>
      <c r="O592" s="50"/>
      <c r="P592" s="1627"/>
      <c r="Q592" s="1627"/>
      <c r="R592" s="1627"/>
      <c r="S592" s="1628"/>
      <c r="T592" s="1629"/>
      <c r="U592" s="50"/>
    </row>
    <row r="593">
      <c r="A593" s="50"/>
      <c r="B593" s="50"/>
      <c r="C593" s="50"/>
      <c r="D593" s="50"/>
      <c r="E593" s="50"/>
      <c r="F593" s="50"/>
      <c r="G593" s="50"/>
      <c r="H593" s="50"/>
      <c r="I593" s="50"/>
      <c r="J593" s="50"/>
      <c r="K593" s="50"/>
      <c r="L593" s="1626"/>
      <c r="M593" s="50"/>
      <c r="N593" s="50"/>
      <c r="O593" s="50"/>
      <c r="P593" s="1627"/>
      <c r="Q593" s="1627"/>
      <c r="R593" s="1627"/>
      <c r="S593" s="1628"/>
      <c r="T593" s="1629"/>
      <c r="U593" s="50"/>
    </row>
    <row r="594">
      <c r="A594" s="50"/>
      <c r="B594" s="50"/>
      <c r="C594" s="50"/>
      <c r="D594" s="50"/>
      <c r="E594" s="50"/>
      <c r="F594" s="50"/>
      <c r="G594" s="50"/>
      <c r="H594" s="50"/>
      <c r="I594" s="50"/>
      <c r="J594" s="50"/>
      <c r="K594" s="50"/>
      <c r="L594" s="1626"/>
      <c r="M594" s="50"/>
      <c r="N594" s="50"/>
      <c r="O594" s="50"/>
      <c r="P594" s="1627"/>
      <c r="Q594" s="1627"/>
      <c r="R594" s="1627"/>
      <c r="S594" s="1628"/>
      <c r="T594" s="1629"/>
      <c r="U594" s="50"/>
    </row>
    <row r="595">
      <c r="A595" s="50"/>
      <c r="B595" s="50"/>
      <c r="C595" s="50"/>
      <c r="D595" s="50"/>
      <c r="E595" s="50"/>
      <c r="F595" s="50"/>
      <c r="G595" s="50"/>
      <c r="H595" s="50"/>
      <c r="I595" s="50"/>
      <c r="J595" s="50"/>
      <c r="K595" s="50"/>
      <c r="L595" s="1626"/>
      <c r="M595" s="50"/>
      <c r="N595" s="50"/>
      <c r="O595" s="50"/>
      <c r="P595" s="1627"/>
      <c r="Q595" s="1627"/>
      <c r="R595" s="1627"/>
      <c r="S595" s="1628"/>
      <c r="T595" s="1629"/>
      <c r="U595" s="50"/>
    </row>
    <row r="596">
      <c r="A596" s="50"/>
      <c r="B596" s="50"/>
      <c r="C596" s="50"/>
      <c r="D596" s="50"/>
      <c r="E596" s="50"/>
      <c r="F596" s="50"/>
      <c r="G596" s="50"/>
      <c r="H596" s="50"/>
      <c r="I596" s="50"/>
      <c r="J596" s="50"/>
      <c r="K596" s="50"/>
      <c r="L596" s="1626"/>
      <c r="M596" s="50"/>
      <c r="N596" s="50"/>
      <c r="O596" s="50"/>
      <c r="P596" s="1627"/>
      <c r="Q596" s="1627"/>
      <c r="R596" s="1627"/>
      <c r="S596" s="1628"/>
      <c r="T596" s="1629"/>
      <c r="U596" s="50"/>
    </row>
    <row r="597">
      <c r="A597" s="50"/>
      <c r="B597" s="50"/>
      <c r="C597" s="50"/>
      <c r="D597" s="50"/>
      <c r="E597" s="50"/>
      <c r="F597" s="50"/>
      <c r="G597" s="50"/>
      <c r="H597" s="50"/>
      <c r="I597" s="50"/>
      <c r="J597" s="50"/>
      <c r="K597" s="50"/>
      <c r="L597" s="1626"/>
      <c r="M597" s="50"/>
      <c r="N597" s="50"/>
      <c r="O597" s="50"/>
      <c r="P597" s="1627"/>
      <c r="Q597" s="1627"/>
      <c r="R597" s="1627"/>
      <c r="S597" s="1628"/>
      <c r="T597" s="1629"/>
      <c r="U597" s="50"/>
    </row>
    <row r="598">
      <c r="A598" s="50"/>
      <c r="B598" s="50"/>
      <c r="C598" s="50"/>
      <c r="D598" s="50"/>
      <c r="E598" s="50"/>
      <c r="F598" s="50"/>
      <c r="G598" s="50"/>
      <c r="H598" s="50"/>
      <c r="I598" s="50"/>
      <c r="J598" s="50"/>
      <c r="K598" s="50"/>
      <c r="L598" s="1626"/>
      <c r="M598" s="50"/>
      <c r="N598" s="50"/>
      <c r="O598" s="50"/>
      <c r="P598" s="1627"/>
      <c r="Q598" s="1627"/>
      <c r="R598" s="1627"/>
      <c r="S598" s="1628"/>
      <c r="T598" s="1629"/>
      <c r="U598" s="50"/>
    </row>
    <row r="599">
      <c r="A599" s="50"/>
      <c r="B599" s="50"/>
      <c r="C599" s="50"/>
      <c r="D599" s="50"/>
      <c r="E599" s="50"/>
      <c r="F599" s="50"/>
      <c r="G599" s="50"/>
      <c r="H599" s="50"/>
      <c r="I599" s="50"/>
      <c r="J599" s="50"/>
      <c r="K599" s="50"/>
      <c r="L599" s="1626"/>
      <c r="M599" s="50"/>
      <c r="N599" s="50"/>
      <c r="O599" s="50"/>
      <c r="P599" s="1627"/>
      <c r="Q599" s="1627"/>
      <c r="R599" s="1627"/>
      <c r="S599" s="1628"/>
      <c r="T599" s="1629"/>
      <c r="U599" s="50"/>
    </row>
    <row r="600">
      <c r="A600" s="50"/>
      <c r="B600" s="50"/>
      <c r="C600" s="50"/>
      <c r="D600" s="50"/>
      <c r="E600" s="50"/>
      <c r="F600" s="50"/>
      <c r="G600" s="50"/>
      <c r="H600" s="50"/>
      <c r="I600" s="50"/>
      <c r="J600" s="50"/>
      <c r="K600" s="50"/>
      <c r="L600" s="1626"/>
      <c r="M600" s="50"/>
      <c r="N600" s="50"/>
      <c r="O600" s="50"/>
      <c r="P600" s="1627"/>
      <c r="Q600" s="1627"/>
      <c r="R600" s="1627"/>
      <c r="S600" s="1628"/>
      <c r="T600" s="1629"/>
      <c r="U600" s="50"/>
    </row>
    <row r="601">
      <c r="A601" s="50"/>
      <c r="B601" s="50"/>
      <c r="C601" s="50"/>
      <c r="D601" s="50"/>
      <c r="E601" s="50"/>
      <c r="F601" s="50"/>
      <c r="G601" s="50"/>
      <c r="H601" s="50"/>
      <c r="I601" s="50"/>
      <c r="J601" s="50"/>
      <c r="K601" s="50"/>
      <c r="L601" s="1626"/>
      <c r="M601" s="50"/>
      <c r="N601" s="50"/>
      <c r="O601" s="50"/>
      <c r="P601" s="1627"/>
      <c r="Q601" s="1627"/>
      <c r="R601" s="1627"/>
      <c r="S601" s="1628"/>
      <c r="T601" s="1629"/>
      <c r="U601" s="50"/>
    </row>
    <row r="602">
      <c r="A602" s="50"/>
      <c r="B602" s="50"/>
      <c r="C602" s="50"/>
      <c r="D602" s="50"/>
      <c r="E602" s="50"/>
      <c r="F602" s="50"/>
      <c r="G602" s="50"/>
      <c r="H602" s="50"/>
      <c r="I602" s="50"/>
      <c r="J602" s="50"/>
      <c r="K602" s="50"/>
      <c r="L602" s="1626"/>
      <c r="M602" s="50"/>
      <c r="N602" s="50"/>
      <c r="O602" s="50"/>
      <c r="P602" s="1627"/>
      <c r="Q602" s="1627"/>
      <c r="R602" s="1627"/>
      <c r="S602" s="1628"/>
      <c r="T602" s="1629"/>
      <c r="U602" s="50"/>
    </row>
    <row r="603">
      <c r="A603" s="50"/>
      <c r="B603" s="50"/>
      <c r="C603" s="50"/>
      <c r="D603" s="50"/>
      <c r="E603" s="50"/>
      <c r="F603" s="50"/>
      <c r="G603" s="50"/>
      <c r="H603" s="50"/>
      <c r="I603" s="50"/>
      <c r="J603" s="50"/>
      <c r="K603" s="50"/>
      <c r="L603" s="1626"/>
      <c r="M603" s="50"/>
      <c r="N603" s="50"/>
      <c r="O603" s="50"/>
      <c r="P603" s="1627"/>
      <c r="Q603" s="1627"/>
      <c r="R603" s="1627"/>
      <c r="S603" s="1628"/>
      <c r="T603" s="1629"/>
      <c r="U603" s="50"/>
    </row>
    <row r="604">
      <c r="A604" s="50"/>
      <c r="B604" s="50"/>
      <c r="C604" s="50"/>
      <c r="D604" s="50"/>
      <c r="E604" s="50"/>
      <c r="F604" s="50"/>
      <c r="G604" s="50"/>
      <c r="H604" s="50"/>
      <c r="I604" s="50"/>
      <c r="J604" s="50"/>
      <c r="K604" s="50"/>
      <c r="L604" s="1626"/>
      <c r="M604" s="50"/>
      <c r="N604" s="50"/>
      <c r="O604" s="50"/>
      <c r="P604" s="1627"/>
      <c r="Q604" s="1627"/>
      <c r="R604" s="1627"/>
      <c r="S604" s="1628"/>
      <c r="T604" s="1629"/>
      <c r="U604" s="50"/>
    </row>
    <row r="605">
      <c r="A605" s="50"/>
      <c r="B605" s="50"/>
      <c r="C605" s="50"/>
      <c r="D605" s="50"/>
      <c r="E605" s="50"/>
      <c r="F605" s="50"/>
      <c r="G605" s="50"/>
      <c r="H605" s="50"/>
      <c r="I605" s="50"/>
      <c r="J605" s="50"/>
      <c r="K605" s="50"/>
      <c r="L605" s="1626"/>
      <c r="M605" s="50"/>
      <c r="N605" s="50"/>
      <c r="O605" s="50"/>
      <c r="P605" s="1627"/>
      <c r="Q605" s="1627"/>
      <c r="R605" s="1627"/>
      <c r="S605" s="1628"/>
      <c r="T605" s="1629"/>
      <c r="U605" s="50"/>
    </row>
    <row r="606">
      <c r="A606" s="50"/>
      <c r="B606" s="50"/>
      <c r="C606" s="50"/>
      <c r="D606" s="50"/>
      <c r="E606" s="50"/>
      <c r="F606" s="50"/>
      <c r="G606" s="50"/>
      <c r="H606" s="50"/>
      <c r="I606" s="50"/>
      <c r="J606" s="50"/>
      <c r="K606" s="50"/>
      <c r="L606" s="1626"/>
      <c r="M606" s="50"/>
      <c r="N606" s="50"/>
      <c r="O606" s="50"/>
      <c r="P606" s="1627"/>
      <c r="Q606" s="1627"/>
      <c r="R606" s="1627"/>
      <c r="S606" s="1628"/>
      <c r="T606" s="1629"/>
      <c r="U606" s="50"/>
    </row>
    <row r="607">
      <c r="A607" s="50"/>
      <c r="B607" s="50"/>
      <c r="C607" s="50"/>
      <c r="D607" s="50"/>
      <c r="E607" s="50"/>
      <c r="F607" s="50"/>
      <c r="G607" s="50"/>
      <c r="H607" s="50"/>
      <c r="I607" s="50"/>
      <c r="J607" s="50"/>
      <c r="K607" s="50"/>
      <c r="L607" s="1626"/>
      <c r="M607" s="50"/>
      <c r="N607" s="50"/>
      <c r="O607" s="50"/>
      <c r="P607" s="1627"/>
      <c r="Q607" s="1627"/>
      <c r="R607" s="1627"/>
      <c r="S607" s="1628"/>
      <c r="T607" s="1629"/>
      <c r="U607" s="50"/>
    </row>
    <row r="608">
      <c r="A608" s="50"/>
      <c r="B608" s="50"/>
      <c r="C608" s="50"/>
      <c r="D608" s="50"/>
      <c r="E608" s="50"/>
      <c r="F608" s="50"/>
      <c r="G608" s="50"/>
      <c r="H608" s="50"/>
      <c r="I608" s="50"/>
      <c r="J608" s="50"/>
      <c r="K608" s="50"/>
      <c r="L608" s="1626"/>
      <c r="M608" s="50"/>
      <c r="N608" s="50"/>
      <c r="O608" s="50"/>
      <c r="P608" s="1627"/>
      <c r="Q608" s="1627"/>
      <c r="R608" s="1627"/>
      <c r="S608" s="1628"/>
      <c r="T608" s="1629"/>
      <c r="U608" s="50"/>
    </row>
    <row r="609">
      <c r="A609" s="50"/>
      <c r="B609" s="50"/>
      <c r="C609" s="50"/>
      <c r="D609" s="50"/>
      <c r="E609" s="50"/>
      <c r="F609" s="50"/>
      <c r="G609" s="50"/>
      <c r="H609" s="50"/>
      <c r="I609" s="50"/>
      <c r="J609" s="50"/>
      <c r="K609" s="50"/>
      <c r="L609" s="1626"/>
      <c r="M609" s="50"/>
      <c r="N609" s="50"/>
      <c r="O609" s="50"/>
      <c r="P609" s="1627"/>
      <c r="Q609" s="1627"/>
      <c r="R609" s="1627"/>
      <c r="S609" s="1628"/>
      <c r="T609" s="1629"/>
      <c r="U609" s="50"/>
    </row>
    <row r="610">
      <c r="A610" s="50"/>
      <c r="B610" s="50"/>
      <c r="C610" s="50"/>
      <c r="D610" s="50"/>
      <c r="E610" s="50"/>
      <c r="F610" s="50"/>
      <c r="G610" s="50"/>
      <c r="H610" s="50"/>
      <c r="I610" s="50"/>
      <c r="J610" s="50"/>
      <c r="K610" s="50"/>
      <c r="L610" s="1626"/>
      <c r="M610" s="50"/>
      <c r="N610" s="50"/>
      <c r="O610" s="50"/>
      <c r="P610" s="1627"/>
      <c r="Q610" s="1627"/>
      <c r="R610" s="1627"/>
      <c r="S610" s="1628"/>
      <c r="T610" s="1629"/>
      <c r="U610" s="50"/>
    </row>
    <row r="611">
      <c r="A611" s="50"/>
      <c r="B611" s="50"/>
      <c r="C611" s="50"/>
      <c r="D611" s="50"/>
      <c r="E611" s="50"/>
      <c r="F611" s="50"/>
      <c r="G611" s="50"/>
      <c r="H611" s="50"/>
      <c r="I611" s="50"/>
      <c r="J611" s="50"/>
      <c r="K611" s="50"/>
      <c r="L611" s="1626"/>
      <c r="M611" s="50"/>
      <c r="N611" s="50"/>
      <c r="O611" s="50"/>
      <c r="P611" s="1627"/>
      <c r="Q611" s="1627"/>
      <c r="R611" s="1627"/>
      <c r="S611" s="1628"/>
      <c r="T611" s="1629"/>
      <c r="U611" s="50"/>
    </row>
    <row r="612">
      <c r="A612" s="50"/>
      <c r="B612" s="50"/>
      <c r="C612" s="50"/>
      <c r="D612" s="50"/>
      <c r="E612" s="50"/>
      <c r="F612" s="50"/>
      <c r="G612" s="50"/>
      <c r="H612" s="50"/>
      <c r="I612" s="50"/>
      <c r="J612" s="50"/>
      <c r="K612" s="50"/>
      <c r="L612" s="1626"/>
      <c r="M612" s="50"/>
      <c r="N612" s="50"/>
      <c r="O612" s="50"/>
      <c r="P612" s="1627"/>
      <c r="Q612" s="1627"/>
      <c r="R612" s="1627"/>
      <c r="S612" s="1628"/>
      <c r="T612" s="1629"/>
      <c r="U612" s="50"/>
    </row>
    <row r="613">
      <c r="A613" s="50"/>
      <c r="B613" s="50"/>
      <c r="C613" s="50"/>
      <c r="D613" s="50"/>
      <c r="E613" s="50"/>
      <c r="F613" s="50"/>
      <c r="G613" s="50"/>
      <c r="H613" s="50"/>
      <c r="I613" s="50"/>
      <c r="J613" s="50"/>
      <c r="K613" s="50"/>
      <c r="L613" s="1626"/>
      <c r="M613" s="50"/>
      <c r="N613" s="50"/>
      <c r="O613" s="50"/>
      <c r="P613" s="1627"/>
      <c r="Q613" s="1627"/>
      <c r="R613" s="1627"/>
      <c r="S613" s="1628"/>
      <c r="T613" s="1629"/>
      <c r="U613" s="50"/>
    </row>
    <row r="614">
      <c r="A614" s="50"/>
      <c r="B614" s="50"/>
      <c r="C614" s="50"/>
      <c r="D614" s="50"/>
      <c r="E614" s="50"/>
      <c r="F614" s="50"/>
      <c r="G614" s="50"/>
      <c r="H614" s="50"/>
      <c r="I614" s="50"/>
      <c r="J614" s="50"/>
      <c r="K614" s="50"/>
      <c r="L614" s="1626"/>
      <c r="M614" s="50"/>
      <c r="N614" s="50"/>
      <c r="O614" s="50"/>
      <c r="P614" s="1627"/>
      <c r="Q614" s="1627"/>
      <c r="R614" s="1627"/>
      <c r="S614" s="1628"/>
      <c r="T614" s="1629"/>
      <c r="U614" s="50"/>
    </row>
    <row r="615">
      <c r="A615" s="50"/>
      <c r="B615" s="50"/>
      <c r="C615" s="50"/>
      <c r="D615" s="50"/>
      <c r="E615" s="50"/>
      <c r="F615" s="50"/>
      <c r="G615" s="50"/>
      <c r="H615" s="50"/>
      <c r="I615" s="50"/>
      <c r="J615" s="50"/>
      <c r="K615" s="50"/>
      <c r="L615" s="1626"/>
      <c r="M615" s="50"/>
      <c r="N615" s="50"/>
      <c r="O615" s="50"/>
      <c r="P615" s="1627"/>
      <c r="Q615" s="1627"/>
      <c r="R615" s="1627"/>
      <c r="S615" s="1628"/>
      <c r="T615" s="1629"/>
      <c r="U615" s="50"/>
    </row>
    <row r="616">
      <c r="A616" s="50"/>
      <c r="B616" s="50"/>
      <c r="C616" s="50"/>
      <c r="D616" s="50"/>
      <c r="E616" s="50"/>
      <c r="F616" s="50"/>
      <c r="G616" s="50"/>
      <c r="H616" s="50"/>
      <c r="I616" s="50"/>
      <c r="J616" s="50"/>
      <c r="K616" s="50"/>
      <c r="L616" s="1626"/>
      <c r="M616" s="50"/>
      <c r="N616" s="50"/>
      <c r="O616" s="50"/>
      <c r="P616" s="1627"/>
      <c r="Q616" s="1627"/>
      <c r="R616" s="1627"/>
      <c r="S616" s="1628"/>
      <c r="T616" s="1629"/>
      <c r="U616" s="50"/>
    </row>
    <row r="617">
      <c r="A617" s="50"/>
      <c r="B617" s="50"/>
      <c r="C617" s="50"/>
      <c r="D617" s="50"/>
      <c r="E617" s="50"/>
      <c r="F617" s="50"/>
      <c r="G617" s="50"/>
      <c r="H617" s="50"/>
      <c r="I617" s="50"/>
      <c r="J617" s="50"/>
      <c r="K617" s="50"/>
      <c r="L617" s="1626"/>
      <c r="M617" s="50"/>
      <c r="N617" s="50"/>
      <c r="O617" s="50"/>
      <c r="P617" s="1627"/>
      <c r="Q617" s="1627"/>
      <c r="R617" s="1627"/>
      <c r="S617" s="1628"/>
      <c r="T617" s="1629"/>
      <c r="U617" s="50"/>
    </row>
    <row r="618">
      <c r="A618" s="50"/>
      <c r="B618" s="50"/>
      <c r="C618" s="50"/>
      <c r="D618" s="50"/>
      <c r="E618" s="50"/>
      <c r="F618" s="50"/>
      <c r="G618" s="50"/>
      <c r="H618" s="50"/>
      <c r="I618" s="50"/>
      <c r="J618" s="50"/>
      <c r="K618" s="50"/>
      <c r="L618" s="1626"/>
      <c r="M618" s="50"/>
      <c r="N618" s="50"/>
      <c r="O618" s="50"/>
      <c r="P618" s="1627"/>
      <c r="Q618" s="1627"/>
      <c r="R618" s="1627"/>
      <c r="S618" s="1628"/>
      <c r="T618" s="1629"/>
      <c r="U618" s="50"/>
    </row>
    <row r="619">
      <c r="A619" s="50"/>
      <c r="B619" s="50"/>
      <c r="C619" s="50"/>
      <c r="D619" s="50"/>
      <c r="E619" s="50"/>
      <c r="F619" s="50"/>
      <c r="G619" s="50"/>
      <c r="H619" s="50"/>
      <c r="I619" s="50"/>
      <c r="J619" s="50"/>
      <c r="K619" s="50"/>
      <c r="L619" s="1626"/>
      <c r="M619" s="50"/>
      <c r="N619" s="50"/>
      <c r="O619" s="50"/>
      <c r="P619" s="1627"/>
      <c r="Q619" s="1627"/>
      <c r="R619" s="1627"/>
      <c r="S619" s="1628"/>
      <c r="T619" s="1629"/>
      <c r="U619" s="50"/>
    </row>
    <row r="620">
      <c r="A620" s="50"/>
      <c r="B620" s="50"/>
      <c r="C620" s="50"/>
      <c r="D620" s="50"/>
      <c r="E620" s="50"/>
      <c r="F620" s="50"/>
      <c r="G620" s="50"/>
      <c r="H620" s="50"/>
      <c r="I620" s="50"/>
      <c r="J620" s="50"/>
      <c r="K620" s="50"/>
      <c r="L620" s="1626"/>
      <c r="M620" s="50"/>
      <c r="N620" s="50"/>
      <c r="O620" s="50"/>
      <c r="P620" s="1627"/>
      <c r="Q620" s="1627"/>
      <c r="R620" s="1627"/>
      <c r="S620" s="1628"/>
      <c r="T620" s="1629"/>
      <c r="U620" s="50"/>
    </row>
    <row r="621">
      <c r="A621" s="50"/>
      <c r="B621" s="50"/>
      <c r="C621" s="50"/>
      <c r="D621" s="50"/>
      <c r="E621" s="50"/>
      <c r="F621" s="50"/>
      <c r="G621" s="50"/>
      <c r="H621" s="50"/>
      <c r="I621" s="50"/>
      <c r="J621" s="50"/>
      <c r="K621" s="50"/>
      <c r="L621" s="1626"/>
      <c r="M621" s="50"/>
      <c r="N621" s="50"/>
      <c r="O621" s="50"/>
      <c r="P621" s="1627"/>
      <c r="Q621" s="1627"/>
      <c r="R621" s="1627"/>
      <c r="S621" s="1628"/>
      <c r="T621" s="1629"/>
      <c r="U621" s="50"/>
    </row>
    <row r="622">
      <c r="A622" s="50"/>
      <c r="B622" s="50"/>
      <c r="C622" s="50"/>
      <c r="D622" s="50"/>
      <c r="E622" s="50"/>
      <c r="F622" s="50"/>
      <c r="G622" s="50"/>
      <c r="H622" s="50"/>
      <c r="I622" s="50"/>
      <c r="J622" s="50"/>
      <c r="K622" s="50"/>
      <c r="L622" s="1626"/>
      <c r="M622" s="50"/>
      <c r="N622" s="50"/>
      <c r="O622" s="50"/>
      <c r="P622" s="1627"/>
      <c r="Q622" s="1627"/>
      <c r="R622" s="1627"/>
      <c r="S622" s="1628"/>
      <c r="T622" s="1629"/>
      <c r="U622" s="50"/>
    </row>
    <row r="623">
      <c r="A623" s="50"/>
      <c r="B623" s="50"/>
      <c r="C623" s="50"/>
      <c r="D623" s="50"/>
      <c r="E623" s="50"/>
      <c r="F623" s="50"/>
      <c r="G623" s="50"/>
      <c r="H623" s="50"/>
      <c r="I623" s="50"/>
      <c r="J623" s="50"/>
      <c r="K623" s="50"/>
      <c r="L623" s="1626"/>
      <c r="M623" s="50"/>
      <c r="N623" s="50"/>
      <c r="O623" s="50"/>
      <c r="P623" s="1627"/>
      <c r="Q623" s="1627"/>
      <c r="R623" s="1627"/>
      <c r="S623" s="1628"/>
      <c r="T623" s="1629"/>
      <c r="U623" s="50"/>
    </row>
    <row r="624">
      <c r="A624" s="50"/>
      <c r="B624" s="50"/>
      <c r="C624" s="50"/>
      <c r="D624" s="50"/>
      <c r="E624" s="50"/>
      <c r="F624" s="50"/>
      <c r="G624" s="50"/>
      <c r="H624" s="50"/>
      <c r="I624" s="50"/>
      <c r="J624" s="50"/>
      <c r="K624" s="50"/>
      <c r="L624" s="1626"/>
      <c r="M624" s="50"/>
      <c r="N624" s="50"/>
      <c r="O624" s="50"/>
      <c r="P624" s="1627"/>
      <c r="Q624" s="1627"/>
      <c r="R624" s="1627"/>
      <c r="S624" s="1628"/>
      <c r="T624" s="1629"/>
      <c r="U624" s="50"/>
    </row>
    <row r="625">
      <c r="A625" s="50"/>
      <c r="B625" s="50"/>
      <c r="C625" s="50"/>
      <c r="D625" s="50"/>
      <c r="E625" s="50"/>
      <c r="F625" s="50"/>
      <c r="G625" s="50"/>
      <c r="H625" s="50"/>
      <c r="I625" s="50"/>
      <c r="J625" s="50"/>
      <c r="K625" s="50"/>
      <c r="L625" s="1626"/>
      <c r="M625" s="50"/>
      <c r="N625" s="50"/>
      <c r="O625" s="50"/>
      <c r="P625" s="1627"/>
      <c r="Q625" s="1627"/>
      <c r="R625" s="1627"/>
      <c r="S625" s="1628"/>
      <c r="T625" s="1629"/>
      <c r="U625" s="50"/>
    </row>
    <row r="626">
      <c r="A626" s="50"/>
      <c r="B626" s="50"/>
      <c r="C626" s="50"/>
      <c r="D626" s="50"/>
      <c r="E626" s="50"/>
      <c r="F626" s="50"/>
      <c r="G626" s="50"/>
      <c r="H626" s="50"/>
      <c r="I626" s="50"/>
      <c r="J626" s="50"/>
      <c r="K626" s="50"/>
      <c r="L626" s="1626"/>
      <c r="M626" s="50"/>
      <c r="N626" s="50"/>
      <c r="O626" s="50"/>
      <c r="P626" s="1627"/>
      <c r="Q626" s="1627"/>
      <c r="R626" s="1627"/>
      <c r="S626" s="1628"/>
      <c r="T626" s="1629"/>
      <c r="U626" s="50"/>
    </row>
    <row r="627">
      <c r="A627" s="50"/>
      <c r="B627" s="50"/>
      <c r="C627" s="50"/>
      <c r="D627" s="50"/>
      <c r="E627" s="50"/>
      <c r="F627" s="50"/>
      <c r="G627" s="50"/>
      <c r="H627" s="50"/>
      <c r="I627" s="50"/>
      <c r="J627" s="50"/>
      <c r="K627" s="50"/>
      <c r="L627" s="1626"/>
      <c r="M627" s="50"/>
      <c r="N627" s="50"/>
      <c r="O627" s="50"/>
      <c r="P627" s="1627"/>
      <c r="Q627" s="1627"/>
      <c r="R627" s="1627"/>
      <c r="S627" s="1628"/>
      <c r="T627" s="1629"/>
      <c r="U627" s="50"/>
    </row>
    <row r="628">
      <c r="A628" s="50"/>
      <c r="B628" s="50"/>
      <c r="C628" s="50"/>
      <c r="D628" s="50"/>
      <c r="E628" s="50"/>
      <c r="F628" s="50"/>
      <c r="G628" s="50"/>
      <c r="H628" s="50"/>
      <c r="I628" s="50"/>
      <c r="J628" s="50"/>
      <c r="K628" s="50"/>
      <c r="L628" s="1626"/>
      <c r="M628" s="50"/>
      <c r="N628" s="50"/>
      <c r="O628" s="50"/>
      <c r="P628" s="1627"/>
      <c r="Q628" s="1627"/>
      <c r="R628" s="1627"/>
      <c r="S628" s="1628"/>
      <c r="T628" s="1629"/>
      <c r="U628" s="50"/>
    </row>
    <row r="629">
      <c r="A629" s="50"/>
      <c r="B629" s="50"/>
      <c r="C629" s="50"/>
      <c r="D629" s="50"/>
      <c r="E629" s="50"/>
      <c r="F629" s="50"/>
      <c r="G629" s="50"/>
      <c r="H629" s="50"/>
      <c r="I629" s="50"/>
      <c r="J629" s="50"/>
      <c r="K629" s="50"/>
      <c r="L629" s="1626"/>
      <c r="M629" s="50"/>
      <c r="N629" s="50"/>
      <c r="O629" s="50"/>
      <c r="P629" s="1627"/>
      <c r="Q629" s="1627"/>
      <c r="R629" s="1627"/>
      <c r="S629" s="1628"/>
      <c r="T629" s="1629"/>
      <c r="U629" s="50"/>
    </row>
    <row r="630">
      <c r="A630" s="50"/>
      <c r="B630" s="50"/>
      <c r="C630" s="50"/>
      <c r="D630" s="50"/>
      <c r="E630" s="50"/>
      <c r="F630" s="50"/>
      <c r="G630" s="50"/>
      <c r="H630" s="50"/>
      <c r="I630" s="50"/>
      <c r="J630" s="50"/>
      <c r="K630" s="50"/>
      <c r="L630" s="1626"/>
      <c r="M630" s="50"/>
      <c r="N630" s="50"/>
      <c r="O630" s="50"/>
      <c r="P630" s="1627"/>
      <c r="Q630" s="1627"/>
      <c r="R630" s="1627"/>
      <c r="S630" s="1628"/>
      <c r="T630" s="1629"/>
      <c r="U630" s="50"/>
    </row>
    <row r="631">
      <c r="A631" s="50"/>
      <c r="B631" s="50"/>
      <c r="C631" s="50"/>
      <c r="D631" s="50"/>
      <c r="E631" s="50"/>
      <c r="F631" s="50"/>
      <c r="G631" s="50"/>
      <c r="H631" s="50"/>
      <c r="I631" s="50"/>
      <c r="J631" s="50"/>
      <c r="K631" s="50"/>
      <c r="L631" s="1626"/>
      <c r="M631" s="50"/>
      <c r="N631" s="50"/>
      <c r="O631" s="50"/>
      <c r="P631" s="1627"/>
      <c r="Q631" s="1627"/>
      <c r="R631" s="1627"/>
      <c r="S631" s="1628"/>
      <c r="T631" s="1629"/>
      <c r="U631" s="50"/>
    </row>
    <row r="632">
      <c r="A632" s="50"/>
      <c r="B632" s="50"/>
      <c r="C632" s="50"/>
      <c r="D632" s="50"/>
      <c r="E632" s="50"/>
      <c r="F632" s="50"/>
      <c r="G632" s="50"/>
      <c r="H632" s="50"/>
      <c r="I632" s="50"/>
      <c r="J632" s="50"/>
      <c r="K632" s="50"/>
      <c r="L632" s="1626"/>
      <c r="M632" s="50"/>
      <c r="N632" s="50"/>
      <c r="O632" s="50"/>
      <c r="P632" s="1627"/>
      <c r="Q632" s="1627"/>
      <c r="R632" s="1627"/>
      <c r="S632" s="1628"/>
      <c r="T632" s="1629"/>
      <c r="U632" s="50"/>
    </row>
    <row r="633">
      <c r="A633" s="50"/>
      <c r="B633" s="50"/>
      <c r="C633" s="50"/>
      <c r="D633" s="50"/>
      <c r="E633" s="50"/>
      <c r="F633" s="50"/>
      <c r="G633" s="50"/>
      <c r="H633" s="50"/>
      <c r="I633" s="50"/>
      <c r="J633" s="50"/>
      <c r="K633" s="50"/>
      <c r="L633" s="1626"/>
      <c r="M633" s="50"/>
      <c r="N633" s="50"/>
      <c r="O633" s="50"/>
      <c r="P633" s="1627"/>
      <c r="Q633" s="1627"/>
      <c r="R633" s="1627"/>
      <c r="S633" s="1628"/>
      <c r="T633" s="1629"/>
      <c r="U633" s="50"/>
    </row>
    <row r="634">
      <c r="A634" s="50"/>
      <c r="B634" s="50"/>
      <c r="C634" s="50"/>
      <c r="D634" s="50"/>
      <c r="E634" s="50"/>
      <c r="F634" s="50"/>
      <c r="G634" s="50"/>
      <c r="H634" s="50"/>
      <c r="I634" s="50"/>
      <c r="J634" s="50"/>
      <c r="K634" s="50"/>
      <c r="L634" s="1626"/>
      <c r="M634" s="50"/>
      <c r="N634" s="50"/>
      <c r="O634" s="50"/>
      <c r="P634" s="1627"/>
      <c r="Q634" s="1627"/>
      <c r="R634" s="1627"/>
      <c r="S634" s="1628"/>
      <c r="T634" s="1629"/>
      <c r="U634" s="50"/>
    </row>
    <row r="635">
      <c r="A635" s="50"/>
      <c r="B635" s="50"/>
      <c r="C635" s="50"/>
      <c r="D635" s="50"/>
      <c r="E635" s="50"/>
      <c r="F635" s="50"/>
      <c r="G635" s="50"/>
      <c r="H635" s="50"/>
      <c r="I635" s="50"/>
      <c r="J635" s="50"/>
      <c r="K635" s="50"/>
      <c r="L635" s="1626"/>
      <c r="M635" s="50"/>
      <c r="N635" s="50"/>
      <c r="O635" s="50"/>
      <c r="P635" s="1627"/>
      <c r="Q635" s="1627"/>
      <c r="R635" s="1627"/>
      <c r="S635" s="1628"/>
      <c r="T635" s="1629"/>
      <c r="U635" s="50"/>
    </row>
    <row r="636">
      <c r="A636" s="50"/>
      <c r="B636" s="50"/>
      <c r="C636" s="50"/>
      <c r="D636" s="50"/>
      <c r="E636" s="50"/>
      <c r="F636" s="50"/>
      <c r="G636" s="50"/>
      <c r="H636" s="50"/>
      <c r="I636" s="50"/>
      <c r="J636" s="50"/>
      <c r="K636" s="50"/>
      <c r="L636" s="1626"/>
      <c r="M636" s="50"/>
      <c r="N636" s="50"/>
      <c r="O636" s="50"/>
      <c r="P636" s="1627"/>
      <c r="Q636" s="1627"/>
      <c r="R636" s="1627"/>
      <c r="S636" s="1628"/>
      <c r="T636" s="1629"/>
      <c r="U636" s="50"/>
    </row>
    <row r="637">
      <c r="A637" s="50"/>
      <c r="B637" s="50"/>
      <c r="C637" s="50"/>
      <c r="D637" s="50"/>
      <c r="E637" s="50"/>
      <c r="F637" s="50"/>
      <c r="G637" s="50"/>
      <c r="H637" s="50"/>
      <c r="I637" s="50"/>
      <c r="J637" s="50"/>
      <c r="K637" s="50"/>
      <c r="L637" s="1626"/>
      <c r="M637" s="50"/>
      <c r="N637" s="50"/>
      <c r="O637" s="50"/>
      <c r="P637" s="1627"/>
      <c r="Q637" s="1627"/>
      <c r="R637" s="1627"/>
      <c r="S637" s="1628"/>
      <c r="T637" s="1629"/>
      <c r="U637" s="50"/>
    </row>
    <row r="638">
      <c r="A638" s="50"/>
      <c r="B638" s="50"/>
      <c r="C638" s="50"/>
      <c r="D638" s="50"/>
      <c r="E638" s="50"/>
      <c r="F638" s="50"/>
      <c r="G638" s="50"/>
      <c r="H638" s="50"/>
      <c r="I638" s="50"/>
      <c r="J638" s="50"/>
      <c r="K638" s="50"/>
      <c r="L638" s="1626"/>
      <c r="M638" s="50"/>
      <c r="N638" s="50"/>
      <c r="O638" s="50"/>
      <c r="P638" s="1627"/>
      <c r="Q638" s="1627"/>
      <c r="R638" s="1627"/>
      <c r="S638" s="1628"/>
      <c r="T638" s="1629"/>
      <c r="U638" s="50"/>
    </row>
    <row r="639">
      <c r="A639" s="50"/>
      <c r="B639" s="50"/>
      <c r="C639" s="50"/>
      <c r="D639" s="50"/>
      <c r="E639" s="50"/>
      <c r="F639" s="50"/>
      <c r="G639" s="50"/>
      <c r="H639" s="50"/>
      <c r="I639" s="50"/>
      <c r="J639" s="50"/>
      <c r="K639" s="50"/>
      <c r="L639" s="1626"/>
      <c r="M639" s="50"/>
      <c r="N639" s="50"/>
      <c r="O639" s="50"/>
      <c r="P639" s="1627"/>
      <c r="Q639" s="1627"/>
      <c r="R639" s="1627"/>
      <c r="S639" s="1628"/>
      <c r="T639" s="1629"/>
      <c r="U639" s="50"/>
    </row>
    <row r="640">
      <c r="A640" s="50"/>
      <c r="B640" s="50"/>
      <c r="C640" s="50"/>
      <c r="D640" s="50"/>
      <c r="E640" s="50"/>
      <c r="F640" s="50"/>
      <c r="G640" s="50"/>
      <c r="H640" s="50"/>
      <c r="I640" s="50"/>
      <c r="J640" s="50"/>
      <c r="K640" s="50"/>
      <c r="L640" s="1626"/>
      <c r="M640" s="50"/>
      <c r="N640" s="50"/>
      <c r="O640" s="50"/>
      <c r="P640" s="1627"/>
      <c r="Q640" s="1627"/>
      <c r="R640" s="1627"/>
      <c r="S640" s="1628"/>
      <c r="T640" s="1629"/>
      <c r="U640" s="50"/>
    </row>
    <row r="641">
      <c r="A641" s="50"/>
      <c r="B641" s="50"/>
      <c r="C641" s="50"/>
      <c r="D641" s="50"/>
      <c r="E641" s="50"/>
      <c r="F641" s="50"/>
      <c r="G641" s="50"/>
      <c r="H641" s="50"/>
      <c r="I641" s="50"/>
      <c r="J641" s="50"/>
      <c r="K641" s="50"/>
      <c r="L641" s="1626"/>
      <c r="M641" s="50"/>
      <c r="N641" s="50"/>
      <c r="O641" s="50"/>
      <c r="P641" s="1627"/>
      <c r="Q641" s="1627"/>
      <c r="R641" s="1627"/>
      <c r="S641" s="1628"/>
      <c r="T641" s="1629"/>
      <c r="U641" s="50"/>
    </row>
    <row r="642">
      <c r="A642" s="50"/>
      <c r="B642" s="50"/>
      <c r="C642" s="50"/>
      <c r="D642" s="50"/>
      <c r="E642" s="50"/>
      <c r="F642" s="50"/>
      <c r="G642" s="50"/>
      <c r="H642" s="50"/>
      <c r="I642" s="50"/>
      <c r="J642" s="50"/>
      <c r="K642" s="50"/>
      <c r="L642" s="1626"/>
      <c r="M642" s="50"/>
      <c r="N642" s="50"/>
      <c r="O642" s="50"/>
      <c r="P642" s="1627"/>
      <c r="Q642" s="1627"/>
      <c r="R642" s="1627"/>
      <c r="S642" s="1628"/>
      <c r="T642" s="1629"/>
      <c r="U642" s="50"/>
    </row>
    <row r="643">
      <c r="A643" s="50"/>
      <c r="B643" s="50"/>
      <c r="C643" s="50"/>
      <c r="D643" s="50"/>
      <c r="E643" s="50"/>
      <c r="F643" s="50"/>
      <c r="G643" s="50"/>
      <c r="H643" s="50"/>
      <c r="I643" s="50"/>
      <c r="J643" s="50"/>
      <c r="K643" s="50"/>
      <c r="L643" s="1626"/>
      <c r="M643" s="50"/>
      <c r="N643" s="50"/>
      <c r="O643" s="50"/>
      <c r="P643" s="1627"/>
      <c r="Q643" s="1627"/>
      <c r="R643" s="1627"/>
      <c r="S643" s="1628"/>
      <c r="T643" s="1629"/>
      <c r="U643" s="50"/>
    </row>
    <row r="644">
      <c r="A644" s="50"/>
      <c r="B644" s="50"/>
      <c r="C644" s="50"/>
      <c r="D644" s="50"/>
      <c r="E644" s="50"/>
      <c r="F644" s="50"/>
      <c r="G644" s="50"/>
      <c r="H644" s="50"/>
      <c r="I644" s="50"/>
      <c r="J644" s="50"/>
      <c r="K644" s="50"/>
      <c r="L644" s="1626"/>
      <c r="M644" s="50"/>
      <c r="N644" s="50"/>
      <c r="O644" s="50"/>
      <c r="P644" s="1627"/>
      <c r="Q644" s="1627"/>
      <c r="R644" s="1627"/>
      <c r="S644" s="1628"/>
      <c r="T644" s="1629"/>
      <c r="U644" s="50"/>
    </row>
    <row r="645">
      <c r="A645" s="50"/>
      <c r="B645" s="50"/>
      <c r="C645" s="50"/>
      <c r="D645" s="50"/>
      <c r="E645" s="50"/>
      <c r="F645" s="50"/>
      <c r="G645" s="50"/>
      <c r="H645" s="50"/>
      <c r="I645" s="50"/>
      <c r="J645" s="50"/>
      <c r="K645" s="50"/>
      <c r="L645" s="1626"/>
      <c r="M645" s="50"/>
      <c r="N645" s="50"/>
      <c r="O645" s="50"/>
      <c r="P645" s="1627"/>
      <c r="Q645" s="1627"/>
      <c r="R645" s="1627"/>
      <c r="S645" s="1628"/>
      <c r="T645" s="1629"/>
      <c r="U645" s="50"/>
    </row>
    <row r="646">
      <c r="A646" s="50"/>
      <c r="B646" s="50"/>
      <c r="C646" s="50"/>
      <c r="D646" s="50"/>
      <c r="E646" s="50"/>
      <c r="F646" s="50"/>
      <c r="G646" s="50"/>
      <c r="H646" s="50"/>
      <c r="I646" s="50"/>
      <c r="J646" s="50"/>
      <c r="K646" s="50"/>
      <c r="L646" s="1626"/>
      <c r="M646" s="50"/>
      <c r="N646" s="50"/>
      <c r="O646" s="50"/>
      <c r="P646" s="1627"/>
      <c r="Q646" s="1627"/>
      <c r="R646" s="1627"/>
      <c r="S646" s="1628"/>
      <c r="T646" s="1629"/>
      <c r="U646" s="50"/>
    </row>
    <row r="647">
      <c r="A647" s="50"/>
      <c r="B647" s="50"/>
      <c r="C647" s="50"/>
      <c r="D647" s="50"/>
      <c r="E647" s="50"/>
      <c r="F647" s="50"/>
      <c r="G647" s="50"/>
      <c r="H647" s="50"/>
      <c r="I647" s="50"/>
      <c r="J647" s="50"/>
      <c r="K647" s="50"/>
      <c r="L647" s="1626"/>
      <c r="M647" s="50"/>
      <c r="N647" s="50"/>
      <c r="O647" s="50"/>
      <c r="P647" s="1627"/>
      <c r="Q647" s="1627"/>
      <c r="R647" s="1627"/>
      <c r="S647" s="1628"/>
      <c r="T647" s="1629"/>
      <c r="U647" s="50"/>
    </row>
    <row r="648">
      <c r="A648" s="50"/>
      <c r="B648" s="50"/>
      <c r="C648" s="50"/>
      <c r="D648" s="50"/>
      <c r="E648" s="50"/>
      <c r="F648" s="50"/>
      <c r="G648" s="50"/>
      <c r="H648" s="50"/>
      <c r="I648" s="50"/>
      <c r="J648" s="50"/>
      <c r="K648" s="50"/>
      <c r="L648" s="1626"/>
      <c r="M648" s="50"/>
      <c r="N648" s="50"/>
      <c r="O648" s="50"/>
      <c r="P648" s="1627"/>
      <c r="Q648" s="1627"/>
      <c r="R648" s="1627"/>
      <c r="S648" s="1628"/>
      <c r="T648" s="1629"/>
      <c r="U648" s="50"/>
    </row>
    <row r="649">
      <c r="A649" s="50"/>
      <c r="B649" s="50"/>
      <c r="C649" s="50"/>
      <c r="D649" s="50"/>
      <c r="E649" s="50"/>
      <c r="F649" s="50"/>
      <c r="G649" s="50"/>
      <c r="H649" s="50"/>
      <c r="I649" s="50"/>
      <c r="J649" s="50"/>
      <c r="K649" s="50"/>
      <c r="L649" s="1626"/>
      <c r="M649" s="50"/>
      <c r="N649" s="50"/>
      <c r="O649" s="50"/>
      <c r="P649" s="1627"/>
      <c r="Q649" s="1627"/>
      <c r="R649" s="1627"/>
      <c r="S649" s="1628"/>
      <c r="T649" s="1629"/>
      <c r="U649" s="50"/>
    </row>
    <row r="650">
      <c r="A650" s="50"/>
      <c r="B650" s="50"/>
      <c r="C650" s="50"/>
      <c r="D650" s="50"/>
      <c r="E650" s="50"/>
      <c r="F650" s="50"/>
      <c r="G650" s="50"/>
      <c r="H650" s="50"/>
      <c r="I650" s="50"/>
      <c r="J650" s="50"/>
      <c r="K650" s="50"/>
      <c r="L650" s="1626"/>
      <c r="M650" s="50"/>
      <c r="N650" s="50"/>
      <c r="O650" s="50"/>
      <c r="P650" s="1627"/>
      <c r="Q650" s="1627"/>
      <c r="R650" s="1627"/>
      <c r="S650" s="1628"/>
      <c r="T650" s="1629"/>
      <c r="U650" s="50"/>
    </row>
    <row r="651">
      <c r="A651" s="50"/>
      <c r="B651" s="50"/>
      <c r="C651" s="50"/>
      <c r="D651" s="50"/>
      <c r="E651" s="50"/>
      <c r="F651" s="50"/>
      <c r="G651" s="50"/>
      <c r="H651" s="50"/>
      <c r="I651" s="50"/>
      <c r="J651" s="50"/>
      <c r="K651" s="50"/>
      <c r="L651" s="1626"/>
      <c r="M651" s="50"/>
      <c r="N651" s="50"/>
      <c r="O651" s="50"/>
      <c r="P651" s="1627"/>
      <c r="Q651" s="1627"/>
      <c r="R651" s="1627"/>
      <c r="S651" s="1628"/>
      <c r="T651" s="1629"/>
      <c r="U651" s="50"/>
    </row>
    <row r="652">
      <c r="A652" s="50"/>
      <c r="B652" s="50"/>
      <c r="C652" s="50"/>
      <c r="D652" s="50"/>
      <c r="E652" s="50"/>
      <c r="F652" s="50"/>
      <c r="G652" s="50"/>
      <c r="H652" s="50"/>
      <c r="I652" s="50"/>
      <c r="J652" s="50"/>
      <c r="K652" s="50"/>
      <c r="L652" s="1626"/>
      <c r="M652" s="50"/>
      <c r="N652" s="50"/>
      <c r="O652" s="50"/>
      <c r="P652" s="1627"/>
      <c r="Q652" s="1627"/>
      <c r="R652" s="1627"/>
      <c r="S652" s="1628"/>
      <c r="T652" s="1629"/>
      <c r="U652" s="50"/>
    </row>
    <row r="653">
      <c r="A653" s="50"/>
      <c r="B653" s="50"/>
      <c r="C653" s="50"/>
      <c r="D653" s="50"/>
      <c r="E653" s="50"/>
      <c r="F653" s="50"/>
      <c r="G653" s="50"/>
      <c r="H653" s="50"/>
      <c r="I653" s="50"/>
      <c r="J653" s="50"/>
      <c r="K653" s="50"/>
      <c r="L653" s="1626"/>
      <c r="M653" s="50"/>
      <c r="N653" s="50"/>
      <c r="O653" s="50"/>
      <c r="P653" s="1627"/>
      <c r="Q653" s="1627"/>
      <c r="R653" s="1627"/>
      <c r="S653" s="1628"/>
      <c r="T653" s="1629"/>
      <c r="U653" s="50"/>
    </row>
    <row r="654">
      <c r="A654" s="50"/>
      <c r="B654" s="50"/>
      <c r="C654" s="50"/>
      <c r="D654" s="50"/>
      <c r="E654" s="50"/>
      <c r="F654" s="50"/>
      <c r="G654" s="50"/>
      <c r="H654" s="50"/>
      <c r="I654" s="50"/>
      <c r="J654" s="50"/>
      <c r="K654" s="50"/>
      <c r="L654" s="1626"/>
      <c r="M654" s="50"/>
      <c r="N654" s="50"/>
      <c r="O654" s="50"/>
      <c r="P654" s="1627"/>
      <c r="Q654" s="1627"/>
      <c r="R654" s="1627"/>
      <c r="S654" s="1628"/>
      <c r="T654" s="1629"/>
      <c r="U654" s="50"/>
    </row>
    <row r="655">
      <c r="A655" s="50"/>
      <c r="B655" s="50"/>
      <c r="C655" s="50"/>
      <c r="D655" s="50"/>
      <c r="E655" s="50"/>
      <c r="F655" s="50"/>
      <c r="G655" s="50"/>
      <c r="H655" s="50"/>
      <c r="I655" s="50"/>
      <c r="J655" s="50"/>
      <c r="K655" s="50"/>
      <c r="L655" s="1626"/>
      <c r="M655" s="50"/>
      <c r="N655" s="50"/>
      <c r="O655" s="50"/>
      <c r="P655" s="1627"/>
      <c r="Q655" s="1627"/>
      <c r="R655" s="1627"/>
      <c r="S655" s="1628"/>
      <c r="T655" s="1629"/>
      <c r="U655" s="50"/>
    </row>
    <row r="656">
      <c r="A656" s="50"/>
      <c r="B656" s="50"/>
      <c r="C656" s="50"/>
      <c r="D656" s="50"/>
      <c r="E656" s="50"/>
      <c r="F656" s="50"/>
      <c r="G656" s="50"/>
      <c r="H656" s="50"/>
      <c r="I656" s="50"/>
      <c r="J656" s="50"/>
      <c r="K656" s="50"/>
      <c r="L656" s="1626"/>
      <c r="M656" s="50"/>
      <c r="N656" s="50"/>
      <c r="O656" s="50"/>
      <c r="P656" s="1627"/>
      <c r="Q656" s="1627"/>
      <c r="R656" s="1627"/>
      <c r="S656" s="1628"/>
      <c r="T656" s="1629"/>
      <c r="U656" s="50"/>
    </row>
    <row r="657">
      <c r="A657" s="50"/>
      <c r="B657" s="50"/>
      <c r="C657" s="50"/>
      <c r="D657" s="50"/>
      <c r="E657" s="50"/>
      <c r="F657" s="50"/>
      <c r="G657" s="50"/>
      <c r="H657" s="50"/>
      <c r="I657" s="50"/>
      <c r="J657" s="50"/>
      <c r="K657" s="50"/>
      <c r="L657" s="1626"/>
      <c r="M657" s="50"/>
      <c r="N657" s="50"/>
      <c r="O657" s="50"/>
      <c r="P657" s="1627"/>
      <c r="Q657" s="1627"/>
      <c r="R657" s="1627"/>
      <c r="S657" s="1628"/>
      <c r="T657" s="1629"/>
      <c r="U657" s="50"/>
    </row>
    <row r="658">
      <c r="A658" s="50"/>
      <c r="B658" s="50"/>
      <c r="C658" s="50"/>
      <c r="D658" s="50"/>
      <c r="E658" s="50"/>
      <c r="F658" s="50"/>
      <c r="G658" s="50"/>
      <c r="H658" s="50"/>
      <c r="I658" s="50"/>
      <c r="J658" s="50"/>
      <c r="K658" s="50"/>
      <c r="L658" s="1626"/>
      <c r="M658" s="50"/>
      <c r="N658" s="50"/>
      <c r="O658" s="50"/>
      <c r="P658" s="1627"/>
      <c r="Q658" s="1627"/>
      <c r="R658" s="1627"/>
      <c r="S658" s="1628"/>
      <c r="T658" s="1629"/>
      <c r="U658" s="50"/>
    </row>
    <row r="659">
      <c r="A659" s="50"/>
      <c r="B659" s="50"/>
      <c r="C659" s="50"/>
      <c r="D659" s="50"/>
      <c r="E659" s="50"/>
      <c r="F659" s="50"/>
      <c r="G659" s="50"/>
      <c r="H659" s="50"/>
      <c r="I659" s="50"/>
      <c r="J659" s="50"/>
      <c r="K659" s="50"/>
      <c r="L659" s="1626"/>
      <c r="M659" s="50"/>
      <c r="N659" s="50"/>
      <c r="O659" s="50"/>
      <c r="P659" s="1627"/>
      <c r="Q659" s="1627"/>
      <c r="R659" s="1627"/>
      <c r="S659" s="1628"/>
      <c r="T659" s="1629"/>
      <c r="U659" s="50"/>
    </row>
    <row r="660">
      <c r="A660" s="50"/>
      <c r="B660" s="50"/>
      <c r="C660" s="50"/>
      <c r="D660" s="50"/>
      <c r="E660" s="50"/>
      <c r="F660" s="50"/>
      <c r="G660" s="50"/>
      <c r="H660" s="50"/>
      <c r="I660" s="50"/>
      <c r="J660" s="50"/>
      <c r="K660" s="50"/>
      <c r="L660" s="1626"/>
      <c r="M660" s="50"/>
      <c r="N660" s="50"/>
      <c r="O660" s="50"/>
      <c r="P660" s="1627"/>
      <c r="Q660" s="1627"/>
      <c r="R660" s="1627"/>
      <c r="S660" s="1628"/>
      <c r="T660" s="1629"/>
      <c r="U660" s="50"/>
    </row>
    <row r="661">
      <c r="A661" s="50"/>
      <c r="B661" s="50"/>
      <c r="C661" s="50"/>
      <c r="D661" s="50"/>
      <c r="E661" s="50"/>
      <c r="F661" s="50"/>
      <c r="G661" s="50"/>
      <c r="H661" s="50"/>
      <c r="I661" s="50"/>
      <c r="J661" s="50"/>
      <c r="K661" s="50"/>
      <c r="L661" s="1626"/>
      <c r="M661" s="50"/>
      <c r="N661" s="50"/>
      <c r="O661" s="50"/>
      <c r="P661" s="1627"/>
      <c r="Q661" s="1627"/>
      <c r="R661" s="1627"/>
      <c r="S661" s="1628"/>
      <c r="T661" s="1629"/>
      <c r="U661" s="50"/>
    </row>
    <row r="662">
      <c r="A662" s="50"/>
      <c r="B662" s="50"/>
      <c r="C662" s="50"/>
      <c r="D662" s="50"/>
      <c r="E662" s="50"/>
      <c r="F662" s="50"/>
      <c r="G662" s="50"/>
      <c r="H662" s="50"/>
      <c r="I662" s="50"/>
      <c r="J662" s="50"/>
      <c r="K662" s="50"/>
      <c r="L662" s="1626"/>
      <c r="M662" s="50"/>
      <c r="N662" s="50"/>
      <c r="O662" s="50"/>
      <c r="P662" s="1627"/>
      <c r="Q662" s="1627"/>
      <c r="R662" s="1627"/>
      <c r="S662" s="1628"/>
      <c r="T662" s="1629"/>
      <c r="U662" s="50"/>
    </row>
    <row r="663">
      <c r="A663" s="50"/>
      <c r="B663" s="50"/>
      <c r="C663" s="50"/>
      <c r="D663" s="50"/>
      <c r="E663" s="50"/>
      <c r="F663" s="50"/>
      <c r="G663" s="50"/>
      <c r="H663" s="50"/>
      <c r="I663" s="50"/>
      <c r="J663" s="50"/>
      <c r="K663" s="50"/>
      <c r="L663" s="1626"/>
      <c r="M663" s="50"/>
      <c r="N663" s="50"/>
      <c r="O663" s="50"/>
      <c r="P663" s="1627"/>
      <c r="Q663" s="1627"/>
      <c r="R663" s="1627"/>
      <c r="S663" s="1628"/>
      <c r="T663" s="1629"/>
      <c r="U663" s="50"/>
    </row>
    <row r="664">
      <c r="A664" s="50"/>
      <c r="B664" s="50"/>
      <c r="C664" s="50"/>
      <c r="D664" s="50"/>
      <c r="E664" s="50"/>
      <c r="F664" s="50"/>
      <c r="G664" s="50"/>
      <c r="H664" s="50"/>
      <c r="I664" s="50"/>
      <c r="J664" s="50"/>
      <c r="K664" s="50"/>
      <c r="L664" s="1626"/>
      <c r="M664" s="50"/>
      <c r="N664" s="50"/>
      <c r="O664" s="50"/>
      <c r="P664" s="1627"/>
      <c r="Q664" s="1627"/>
      <c r="R664" s="1627"/>
      <c r="S664" s="1628"/>
      <c r="T664" s="1629"/>
      <c r="U664" s="50"/>
    </row>
    <row r="665">
      <c r="A665" s="50"/>
      <c r="B665" s="50"/>
      <c r="C665" s="50"/>
      <c r="D665" s="50"/>
      <c r="E665" s="50"/>
      <c r="F665" s="50"/>
      <c r="G665" s="50"/>
      <c r="H665" s="50"/>
      <c r="I665" s="50"/>
      <c r="J665" s="50"/>
      <c r="K665" s="50"/>
      <c r="L665" s="1626"/>
      <c r="M665" s="50"/>
      <c r="N665" s="50"/>
      <c r="O665" s="50"/>
      <c r="P665" s="1627"/>
      <c r="Q665" s="1627"/>
      <c r="R665" s="1627"/>
      <c r="S665" s="1628"/>
      <c r="T665" s="1629"/>
      <c r="U665" s="50"/>
    </row>
    <row r="666">
      <c r="A666" s="50"/>
      <c r="B666" s="50"/>
      <c r="C666" s="50"/>
      <c r="D666" s="50"/>
      <c r="E666" s="50"/>
      <c r="F666" s="50"/>
      <c r="G666" s="50"/>
      <c r="H666" s="50"/>
      <c r="I666" s="50"/>
      <c r="J666" s="50"/>
      <c r="K666" s="50"/>
      <c r="L666" s="1626"/>
      <c r="M666" s="50"/>
      <c r="N666" s="50"/>
      <c r="O666" s="50"/>
      <c r="P666" s="1627"/>
      <c r="Q666" s="1627"/>
      <c r="R666" s="1627"/>
      <c r="S666" s="1628"/>
      <c r="T666" s="1629"/>
      <c r="U666" s="50"/>
    </row>
    <row r="667">
      <c r="A667" s="50"/>
      <c r="B667" s="50"/>
      <c r="C667" s="50"/>
      <c r="D667" s="50"/>
      <c r="E667" s="50"/>
      <c r="F667" s="50"/>
      <c r="G667" s="50"/>
      <c r="H667" s="50"/>
      <c r="I667" s="50"/>
      <c r="J667" s="50"/>
      <c r="K667" s="50"/>
      <c r="L667" s="1626"/>
      <c r="M667" s="50"/>
      <c r="N667" s="50"/>
      <c r="O667" s="50"/>
      <c r="P667" s="1627"/>
      <c r="Q667" s="1627"/>
      <c r="R667" s="1627"/>
      <c r="S667" s="1628"/>
      <c r="T667" s="1629"/>
      <c r="U667" s="50"/>
    </row>
    <row r="668">
      <c r="A668" s="50"/>
      <c r="B668" s="50"/>
      <c r="C668" s="50"/>
      <c r="D668" s="50"/>
      <c r="E668" s="50"/>
      <c r="F668" s="50"/>
      <c r="G668" s="50"/>
      <c r="H668" s="50"/>
      <c r="I668" s="50"/>
      <c r="J668" s="50"/>
      <c r="K668" s="50"/>
      <c r="L668" s="1626"/>
      <c r="M668" s="50"/>
      <c r="N668" s="50"/>
      <c r="O668" s="50"/>
      <c r="P668" s="1627"/>
      <c r="Q668" s="1627"/>
      <c r="R668" s="1627"/>
      <c r="S668" s="1628"/>
      <c r="T668" s="1629"/>
      <c r="U668" s="50"/>
    </row>
    <row r="669">
      <c r="A669" s="50"/>
      <c r="B669" s="50"/>
      <c r="C669" s="50"/>
      <c r="D669" s="50"/>
      <c r="E669" s="50"/>
      <c r="F669" s="50"/>
      <c r="G669" s="50"/>
      <c r="H669" s="50"/>
      <c r="I669" s="50"/>
      <c r="J669" s="50"/>
      <c r="K669" s="50"/>
      <c r="L669" s="1626"/>
      <c r="M669" s="50"/>
      <c r="N669" s="50"/>
      <c r="O669" s="50"/>
      <c r="P669" s="1627"/>
      <c r="Q669" s="1627"/>
      <c r="R669" s="1627"/>
      <c r="S669" s="1628"/>
      <c r="T669" s="1629"/>
      <c r="U669" s="50"/>
    </row>
    <row r="670">
      <c r="A670" s="50"/>
      <c r="B670" s="50"/>
      <c r="C670" s="50"/>
      <c r="D670" s="50"/>
      <c r="E670" s="50"/>
      <c r="F670" s="50"/>
      <c r="G670" s="50"/>
      <c r="H670" s="50"/>
      <c r="I670" s="50"/>
      <c r="J670" s="50"/>
      <c r="K670" s="50"/>
      <c r="L670" s="1626"/>
      <c r="M670" s="50"/>
      <c r="N670" s="50"/>
      <c r="O670" s="50"/>
      <c r="P670" s="1627"/>
      <c r="Q670" s="1627"/>
      <c r="R670" s="1627"/>
      <c r="S670" s="1628"/>
      <c r="T670" s="1629"/>
      <c r="U670" s="50"/>
    </row>
    <row r="671">
      <c r="A671" s="50"/>
      <c r="B671" s="50"/>
      <c r="C671" s="50"/>
      <c r="D671" s="50"/>
      <c r="E671" s="50"/>
      <c r="F671" s="50"/>
      <c r="G671" s="50"/>
      <c r="H671" s="50"/>
      <c r="I671" s="50"/>
      <c r="J671" s="50"/>
      <c r="K671" s="50"/>
      <c r="L671" s="1626"/>
      <c r="M671" s="50"/>
      <c r="N671" s="50"/>
      <c r="O671" s="50"/>
      <c r="P671" s="1627"/>
      <c r="Q671" s="1627"/>
      <c r="R671" s="1627"/>
      <c r="S671" s="1628"/>
      <c r="T671" s="1629"/>
      <c r="U671" s="50"/>
    </row>
    <row r="672">
      <c r="A672" s="50"/>
      <c r="B672" s="50"/>
      <c r="C672" s="50"/>
      <c r="D672" s="50"/>
      <c r="E672" s="50"/>
      <c r="F672" s="50"/>
      <c r="G672" s="50"/>
      <c r="H672" s="50"/>
      <c r="I672" s="50"/>
      <c r="J672" s="50"/>
      <c r="K672" s="50"/>
      <c r="L672" s="1626"/>
      <c r="M672" s="50"/>
      <c r="N672" s="50"/>
      <c r="O672" s="50"/>
      <c r="P672" s="1627"/>
      <c r="Q672" s="1627"/>
      <c r="R672" s="1627"/>
      <c r="S672" s="1628"/>
      <c r="T672" s="1629"/>
      <c r="U672" s="50"/>
    </row>
    <row r="673">
      <c r="A673" s="50"/>
      <c r="B673" s="50"/>
      <c r="C673" s="50"/>
      <c r="D673" s="50"/>
      <c r="E673" s="50"/>
      <c r="F673" s="50"/>
      <c r="G673" s="50"/>
      <c r="H673" s="50"/>
      <c r="I673" s="50"/>
      <c r="J673" s="50"/>
      <c r="K673" s="50"/>
      <c r="L673" s="1626"/>
      <c r="M673" s="50"/>
      <c r="N673" s="50"/>
      <c r="O673" s="50"/>
      <c r="P673" s="1627"/>
      <c r="Q673" s="1627"/>
      <c r="R673" s="1627"/>
      <c r="S673" s="1628"/>
      <c r="T673" s="1629"/>
      <c r="U673" s="50"/>
    </row>
    <row r="674">
      <c r="A674" s="50"/>
      <c r="B674" s="50"/>
      <c r="C674" s="50"/>
      <c r="D674" s="50"/>
      <c r="E674" s="50"/>
      <c r="F674" s="50"/>
      <c r="G674" s="50"/>
      <c r="H674" s="50"/>
      <c r="I674" s="50"/>
      <c r="J674" s="50"/>
      <c r="K674" s="50"/>
      <c r="L674" s="1626"/>
      <c r="M674" s="50"/>
      <c r="N674" s="50"/>
      <c r="O674" s="50"/>
      <c r="P674" s="1627"/>
      <c r="Q674" s="1627"/>
      <c r="R674" s="1627"/>
      <c r="S674" s="1628"/>
      <c r="T674" s="1629"/>
      <c r="U674" s="50"/>
    </row>
    <row r="675">
      <c r="A675" s="50"/>
      <c r="B675" s="50"/>
      <c r="C675" s="50"/>
      <c r="D675" s="50"/>
      <c r="E675" s="50"/>
      <c r="F675" s="50"/>
      <c r="G675" s="50"/>
      <c r="H675" s="50"/>
      <c r="I675" s="50"/>
      <c r="J675" s="50"/>
      <c r="K675" s="50"/>
      <c r="L675" s="1626"/>
      <c r="M675" s="50"/>
      <c r="N675" s="50"/>
      <c r="O675" s="50"/>
      <c r="P675" s="1627"/>
      <c r="Q675" s="1627"/>
      <c r="R675" s="1627"/>
      <c r="S675" s="1628"/>
      <c r="T675" s="1629"/>
      <c r="U675" s="50"/>
    </row>
    <row r="676">
      <c r="A676" s="50"/>
      <c r="B676" s="50"/>
      <c r="C676" s="50"/>
      <c r="D676" s="50"/>
      <c r="E676" s="50"/>
      <c r="F676" s="50"/>
      <c r="G676" s="50"/>
      <c r="H676" s="50"/>
      <c r="I676" s="50"/>
      <c r="J676" s="50"/>
      <c r="K676" s="50"/>
      <c r="L676" s="1626"/>
      <c r="M676" s="50"/>
      <c r="N676" s="50"/>
      <c r="O676" s="50"/>
      <c r="P676" s="1627"/>
      <c r="Q676" s="1627"/>
      <c r="R676" s="1627"/>
      <c r="S676" s="1628"/>
      <c r="T676" s="1629"/>
      <c r="U676" s="50"/>
    </row>
    <row r="677">
      <c r="A677" s="50"/>
      <c r="B677" s="50"/>
      <c r="C677" s="50"/>
      <c r="D677" s="50"/>
      <c r="E677" s="50"/>
      <c r="F677" s="50"/>
      <c r="G677" s="50"/>
      <c r="H677" s="50"/>
      <c r="I677" s="50"/>
      <c r="J677" s="50"/>
      <c r="K677" s="50"/>
      <c r="L677" s="1626"/>
      <c r="M677" s="50"/>
      <c r="N677" s="50"/>
      <c r="O677" s="50"/>
      <c r="P677" s="1627"/>
      <c r="Q677" s="1627"/>
      <c r="R677" s="1627"/>
      <c r="S677" s="1628"/>
      <c r="T677" s="1629"/>
      <c r="U677" s="50"/>
    </row>
    <row r="678">
      <c r="A678" s="50"/>
      <c r="B678" s="50"/>
      <c r="C678" s="50"/>
      <c r="D678" s="50"/>
      <c r="E678" s="50"/>
      <c r="F678" s="50"/>
      <c r="G678" s="50"/>
      <c r="H678" s="50"/>
      <c r="I678" s="50"/>
      <c r="J678" s="50"/>
      <c r="K678" s="50"/>
      <c r="L678" s="1626"/>
      <c r="M678" s="50"/>
      <c r="N678" s="50"/>
      <c r="O678" s="50"/>
      <c r="P678" s="1627"/>
      <c r="Q678" s="1627"/>
      <c r="R678" s="1627"/>
      <c r="S678" s="1628"/>
      <c r="T678" s="1629"/>
      <c r="U678" s="50"/>
    </row>
    <row r="679">
      <c r="A679" s="50"/>
      <c r="B679" s="50"/>
      <c r="C679" s="50"/>
      <c r="D679" s="50"/>
      <c r="E679" s="50"/>
      <c r="F679" s="50"/>
      <c r="G679" s="50"/>
      <c r="H679" s="50"/>
      <c r="I679" s="50"/>
      <c r="J679" s="50"/>
      <c r="K679" s="50"/>
      <c r="L679" s="1626"/>
      <c r="M679" s="50"/>
      <c r="N679" s="50"/>
      <c r="O679" s="50"/>
      <c r="P679" s="1627"/>
      <c r="Q679" s="1627"/>
      <c r="R679" s="1627"/>
      <c r="S679" s="1628"/>
      <c r="T679" s="1629"/>
      <c r="U679" s="50"/>
    </row>
    <row r="680">
      <c r="A680" s="50"/>
      <c r="B680" s="50"/>
      <c r="C680" s="50"/>
      <c r="D680" s="50"/>
      <c r="E680" s="50"/>
      <c r="F680" s="50"/>
      <c r="G680" s="50"/>
      <c r="H680" s="50"/>
      <c r="I680" s="50"/>
      <c r="J680" s="50"/>
      <c r="K680" s="50"/>
      <c r="L680" s="1626"/>
      <c r="M680" s="50"/>
      <c r="N680" s="50"/>
      <c r="O680" s="50"/>
      <c r="P680" s="1627"/>
      <c r="Q680" s="1627"/>
      <c r="R680" s="1627"/>
      <c r="S680" s="1628"/>
      <c r="T680" s="1629"/>
      <c r="U680" s="50"/>
    </row>
    <row r="681">
      <c r="A681" s="50"/>
      <c r="B681" s="50"/>
      <c r="C681" s="50"/>
      <c r="D681" s="50"/>
      <c r="E681" s="50"/>
      <c r="F681" s="50"/>
      <c r="G681" s="50"/>
      <c r="H681" s="50"/>
      <c r="I681" s="50"/>
      <c r="J681" s="50"/>
      <c r="K681" s="50"/>
      <c r="L681" s="1626"/>
      <c r="M681" s="50"/>
      <c r="N681" s="50"/>
      <c r="O681" s="50"/>
      <c r="P681" s="1627"/>
      <c r="Q681" s="1627"/>
      <c r="R681" s="1627"/>
      <c r="S681" s="1628"/>
      <c r="T681" s="1629"/>
      <c r="U681" s="50"/>
    </row>
    <row r="682">
      <c r="A682" s="50"/>
      <c r="B682" s="50"/>
      <c r="C682" s="50"/>
      <c r="D682" s="50"/>
      <c r="E682" s="50"/>
      <c r="F682" s="50"/>
      <c r="G682" s="50"/>
      <c r="H682" s="50"/>
      <c r="I682" s="50"/>
      <c r="J682" s="50"/>
      <c r="K682" s="50"/>
      <c r="L682" s="1626"/>
      <c r="M682" s="50"/>
      <c r="N682" s="50"/>
      <c r="O682" s="50"/>
      <c r="P682" s="1627"/>
      <c r="Q682" s="1627"/>
      <c r="R682" s="1627"/>
      <c r="S682" s="1628"/>
      <c r="T682" s="1629"/>
      <c r="U682" s="50"/>
    </row>
    <row r="683">
      <c r="A683" s="50"/>
      <c r="B683" s="50"/>
      <c r="C683" s="50"/>
      <c r="D683" s="50"/>
      <c r="E683" s="50"/>
      <c r="F683" s="50"/>
      <c r="G683" s="50"/>
      <c r="H683" s="50"/>
      <c r="I683" s="50"/>
      <c r="J683" s="50"/>
      <c r="K683" s="50"/>
      <c r="L683" s="1626"/>
      <c r="M683" s="50"/>
      <c r="N683" s="50"/>
      <c r="O683" s="50"/>
      <c r="P683" s="1627"/>
      <c r="Q683" s="1627"/>
      <c r="R683" s="1627"/>
      <c r="S683" s="1628"/>
      <c r="T683" s="1629"/>
      <c r="U683" s="50"/>
    </row>
    <row r="684">
      <c r="A684" s="50"/>
      <c r="B684" s="50"/>
      <c r="C684" s="50"/>
      <c r="D684" s="50"/>
      <c r="E684" s="50"/>
      <c r="F684" s="50"/>
      <c r="G684" s="50"/>
      <c r="H684" s="50"/>
      <c r="I684" s="50"/>
      <c r="J684" s="50"/>
      <c r="K684" s="50"/>
      <c r="L684" s="1626"/>
      <c r="M684" s="50"/>
      <c r="N684" s="50"/>
      <c r="O684" s="50"/>
      <c r="P684" s="1627"/>
      <c r="Q684" s="1627"/>
      <c r="R684" s="1627"/>
      <c r="S684" s="1628"/>
      <c r="T684" s="1629"/>
      <c r="U684" s="50"/>
    </row>
    <row r="685">
      <c r="A685" s="50"/>
      <c r="B685" s="50"/>
      <c r="C685" s="50"/>
      <c r="D685" s="50"/>
      <c r="E685" s="50"/>
      <c r="F685" s="50"/>
      <c r="G685" s="50"/>
      <c r="H685" s="50"/>
      <c r="I685" s="50"/>
      <c r="J685" s="50"/>
      <c r="K685" s="50"/>
      <c r="L685" s="1626"/>
      <c r="M685" s="50"/>
      <c r="N685" s="50"/>
      <c r="O685" s="50"/>
      <c r="P685" s="1627"/>
      <c r="Q685" s="1627"/>
      <c r="R685" s="1627"/>
      <c r="S685" s="1628"/>
      <c r="T685" s="1629"/>
      <c r="U685" s="50"/>
    </row>
    <row r="686">
      <c r="A686" s="50"/>
      <c r="B686" s="50"/>
      <c r="C686" s="50"/>
      <c r="D686" s="50"/>
      <c r="E686" s="50"/>
      <c r="F686" s="50"/>
      <c r="G686" s="50"/>
      <c r="H686" s="50"/>
      <c r="I686" s="50"/>
      <c r="J686" s="50"/>
      <c r="K686" s="50"/>
      <c r="L686" s="1626"/>
      <c r="M686" s="50"/>
      <c r="N686" s="50"/>
      <c r="O686" s="50"/>
      <c r="P686" s="1627"/>
      <c r="Q686" s="1627"/>
      <c r="R686" s="1627"/>
      <c r="S686" s="1628"/>
      <c r="T686" s="1629"/>
      <c r="U686" s="50"/>
    </row>
    <row r="687">
      <c r="A687" s="50"/>
      <c r="B687" s="50"/>
      <c r="C687" s="50"/>
      <c r="D687" s="50"/>
      <c r="E687" s="50"/>
      <c r="F687" s="50"/>
      <c r="G687" s="50"/>
      <c r="H687" s="50"/>
      <c r="I687" s="50"/>
      <c r="J687" s="50"/>
      <c r="K687" s="50"/>
      <c r="L687" s="1626"/>
      <c r="M687" s="50"/>
      <c r="N687" s="50"/>
      <c r="O687" s="50"/>
      <c r="P687" s="1627"/>
      <c r="Q687" s="1627"/>
      <c r="R687" s="1627"/>
      <c r="S687" s="1628"/>
      <c r="T687" s="1629"/>
      <c r="U687" s="50"/>
    </row>
    <row r="688">
      <c r="A688" s="50"/>
      <c r="B688" s="50"/>
      <c r="C688" s="50"/>
      <c r="D688" s="50"/>
      <c r="E688" s="50"/>
      <c r="F688" s="50"/>
      <c r="G688" s="50"/>
      <c r="H688" s="50"/>
      <c r="I688" s="50"/>
      <c r="J688" s="50"/>
      <c r="K688" s="50"/>
      <c r="L688" s="1626"/>
      <c r="M688" s="50"/>
      <c r="N688" s="50"/>
      <c r="O688" s="50"/>
      <c r="P688" s="1627"/>
      <c r="Q688" s="1627"/>
      <c r="R688" s="1627"/>
      <c r="S688" s="1628"/>
      <c r="T688" s="1629"/>
      <c r="U688" s="50"/>
    </row>
    <row r="689">
      <c r="A689" s="50"/>
      <c r="B689" s="50"/>
      <c r="C689" s="50"/>
      <c r="D689" s="50"/>
      <c r="E689" s="50"/>
      <c r="F689" s="50"/>
      <c r="G689" s="50"/>
      <c r="H689" s="50"/>
      <c r="I689" s="50"/>
      <c r="J689" s="50"/>
      <c r="K689" s="50"/>
      <c r="L689" s="1626"/>
      <c r="M689" s="50"/>
      <c r="N689" s="50"/>
      <c r="O689" s="50"/>
      <c r="P689" s="1627"/>
      <c r="Q689" s="1627"/>
      <c r="R689" s="1627"/>
      <c r="S689" s="1628"/>
      <c r="T689" s="1629"/>
      <c r="U689" s="50"/>
    </row>
    <row r="690">
      <c r="A690" s="50"/>
      <c r="B690" s="50"/>
      <c r="C690" s="50"/>
      <c r="D690" s="50"/>
      <c r="E690" s="50"/>
      <c r="F690" s="50"/>
      <c r="G690" s="50"/>
      <c r="H690" s="50"/>
      <c r="I690" s="50"/>
      <c r="J690" s="50"/>
      <c r="K690" s="50"/>
      <c r="L690" s="1626"/>
      <c r="M690" s="50"/>
      <c r="N690" s="50"/>
      <c r="O690" s="50"/>
      <c r="P690" s="1627"/>
      <c r="Q690" s="1627"/>
      <c r="R690" s="1627"/>
      <c r="S690" s="1628"/>
      <c r="T690" s="1629"/>
      <c r="U690" s="50"/>
    </row>
    <row r="691">
      <c r="A691" s="50"/>
      <c r="B691" s="50"/>
      <c r="C691" s="50"/>
      <c r="D691" s="50"/>
      <c r="E691" s="50"/>
      <c r="F691" s="50"/>
      <c r="G691" s="50"/>
      <c r="H691" s="50"/>
      <c r="I691" s="50"/>
      <c r="J691" s="50"/>
      <c r="K691" s="50"/>
      <c r="L691" s="1626"/>
      <c r="M691" s="50"/>
      <c r="N691" s="50"/>
      <c r="O691" s="50"/>
      <c r="P691" s="1627"/>
      <c r="Q691" s="1627"/>
      <c r="R691" s="1627"/>
      <c r="S691" s="1628"/>
      <c r="T691" s="1629"/>
      <c r="U691" s="50"/>
    </row>
    <row r="692">
      <c r="A692" s="50"/>
      <c r="B692" s="50"/>
      <c r="C692" s="50"/>
      <c r="D692" s="50"/>
      <c r="E692" s="50"/>
      <c r="F692" s="50"/>
      <c r="G692" s="50"/>
      <c r="H692" s="50"/>
      <c r="I692" s="50"/>
      <c r="J692" s="50"/>
      <c r="K692" s="50"/>
      <c r="L692" s="1626"/>
      <c r="M692" s="50"/>
      <c r="N692" s="50"/>
      <c r="O692" s="50"/>
      <c r="P692" s="1627"/>
      <c r="Q692" s="1627"/>
      <c r="R692" s="1627"/>
      <c r="S692" s="1628"/>
      <c r="T692" s="1629"/>
      <c r="U692" s="50"/>
    </row>
    <row r="693">
      <c r="A693" s="50"/>
      <c r="B693" s="50"/>
      <c r="C693" s="50"/>
      <c r="D693" s="50"/>
      <c r="E693" s="50"/>
      <c r="F693" s="50"/>
      <c r="G693" s="50"/>
      <c r="H693" s="50"/>
      <c r="I693" s="50"/>
      <c r="J693" s="50"/>
      <c r="K693" s="50"/>
      <c r="L693" s="1626"/>
      <c r="M693" s="50"/>
      <c r="N693" s="50"/>
      <c r="O693" s="50"/>
      <c r="P693" s="1627"/>
      <c r="Q693" s="1627"/>
      <c r="R693" s="1627"/>
      <c r="S693" s="1628"/>
      <c r="T693" s="1629"/>
      <c r="U693" s="50"/>
    </row>
    <row r="694">
      <c r="A694" s="50"/>
      <c r="B694" s="50"/>
      <c r="C694" s="50"/>
      <c r="D694" s="50"/>
      <c r="E694" s="50"/>
      <c r="F694" s="50"/>
      <c r="G694" s="50"/>
      <c r="H694" s="50"/>
      <c r="I694" s="50"/>
      <c r="J694" s="50"/>
      <c r="K694" s="50"/>
      <c r="L694" s="1626"/>
      <c r="M694" s="50"/>
      <c r="N694" s="50"/>
      <c r="O694" s="50"/>
      <c r="P694" s="1627"/>
      <c r="Q694" s="1627"/>
      <c r="R694" s="1627"/>
      <c r="S694" s="1628"/>
      <c r="T694" s="1629"/>
      <c r="U694" s="50"/>
    </row>
    <row r="695">
      <c r="A695" s="50"/>
      <c r="B695" s="50"/>
      <c r="C695" s="50"/>
      <c r="D695" s="50"/>
      <c r="E695" s="50"/>
      <c r="F695" s="50"/>
      <c r="G695" s="50"/>
      <c r="H695" s="50"/>
      <c r="I695" s="50"/>
      <c r="J695" s="50"/>
      <c r="K695" s="50"/>
      <c r="L695" s="1626"/>
      <c r="M695" s="50"/>
      <c r="N695" s="50"/>
      <c r="O695" s="50"/>
      <c r="P695" s="1627"/>
      <c r="Q695" s="1627"/>
      <c r="R695" s="1627"/>
      <c r="S695" s="1628"/>
      <c r="T695" s="1629"/>
      <c r="U695" s="50"/>
    </row>
    <row r="696">
      <c r="A696" s="50"/>
      <c r="B696" s="50"/>
      <c r="C696" s="50"/>
      <c r="D696" s="50"/>
      <c r="E696" s="50"/>
      <c r="F696" s="50"/>
      <c r="G696" s="50"/>
      <c r="H696" s="50"/>
      <c r="I696" s="50"/>
      <c r="J696" s="50"/>
      <c r="K696" s="50"/>
      <c r="L696" s="1626"/>
      <c r="M696" s="50"/>
      <c r="N696" s="50"/>
      <c r="O696" s="50"/>
      <c r="P696" s="1627"/>
      <c r="Q696" s="1627"/>
      <c r="R696" s="1627"/>
      <c r="S696" s="1628"/>
      <c r="T696" s="1629"/>
      <c r="U696" s="50"/>
    </row>
    <row r="697">
      <c r="A697" s="50"/>
      <c r="B697" s="50"/>
      <c r="C697" s="50"/>
      <c r="D697" s="50"/>
      <c r="E697" s="50"/>
      <c r="F697" s="50"/>
      <c r="G697" s="50"/>
      <c r="H697" s="50"/>
      <c r="I697" s="50"/>
      <c r="J697" s="50"/>
      <c r="K697" s="50"/>
      <c r="L697" s="1626"/>
      <c r="M697" s="50"/>
      <c r="N697" s="50"/>
      <c r="O697" s="50"/>
      <c r="P697" s="1627"/>
      <c r="Q697" s="1627"/>
      <c r="R697" s="1627"/>
      <c r="S697" s="1628"/>
      <c r="T697" s="1629"/>
      <c r="U697" s="50"/>
    </row>
    <row r="698">
      <c r="A698" s="50"/>
      <c r="B698" s="50"/>
      <c r="C698" s="50"/>
      <c r="D698" s="50"/>
      <c r="E698" s="50"/>
      <c r="F698" s="50"/>
      <c r="G698" s="50"/>
      <c r="H698" s="50"/>
      <c r="I698" s="50"/>
      <c r="J698" s="50"/>
      <c r="K698" s="50"/>
      <c r="L698" s="1626"/>
      <c r="M698" s="50"/>
      <c r="N698" s="50"/>
      <c r="O698" s="50"/>
      <c r="P698" s="1627"/>
      <c r="Q698" s="1627"/>
      <c r="R698" s="1627"/>
      <c r="S698" s="1628"/>
      <c r="T698" s="1629"/>
      <c r="U698" s="50"/>
    </row>
    <row r="699">
      <c r="A699" s="50"/>
      <c r="B699" s="50"/>
      <c r="C699" s="50"/>
      <c r="D699" s="50"/>
      <c r="E699" s="50"/>
      <c r="F699" s="50"/>
      <c r="G699" s="50"/>
      <c r="H699" s="50"/>
      <c r="I699" s="50"/>
      <c r="J699" s="50"/>
      <c r="K699" s="50"/>
      <c r="L699" s="1626"/>
      <c r="M699" s="50"/>
      <c r="N699" s="50"/>
      <c r="O699" s="50"/>
      <c r="P699" s="1627"/>
      <c r="Q699" s="1627"/>
      <c r="R699" s="1627"/>
      <c r="S699" s="1628"/>
      <c r="T699" s="1629"/>
      <c r="U699" s="50"/>
    </row>
    <row r="700">
      <c r="A700" s="50"/>
      <c r="B700" s="50"/>
      <c r="C700" s="50"/>
      <c r="D700" s="50"/>
      <c r="E700" s="50"/>
      <c r="F700" s="50"/>
      <c r="G700" s="50"/>
      <c r="H700" s="50"/>
      <c r="I700" s="50"/>
      <c r="J700" s="50"/>
      <c r="K700" s="50"/>
      <c r="L700" s="1626"/>
      <c r="M700" s="50"/>
      <c r="N700" s="50"/>
      <c r="O700" s="50"/>
      <c r="P700" s="1627"/>
      <c r="Q700" s="1627"/>
      <c r="R700" s="1627"/>
      <c r="S700" s="1628"/>
      <c r="T700" s="1629"/>
      <c r="U700" s="50"/>
    </row>
    <row r="701">
      <c r="A701" s="50"/>
      <c r="B701" s="50"/>
      <c r="C701" s="50"/>
      <c r="D701" s="50"/>
      <c r="E701" s="50"/>
      <c r="F701" s="50"/>
      <c r="G701" s="50"/>
      <c r="H701" s="50"/>
      <c r="I701" s="50"/>
      <c r="J701" s="50"/>
      <c r="K701" s="50"/>
      <c r="L701" s="1626"/>
      <c r="M701" s="50"/>
      <c r="N701" s="50"/>
      <c r="O701" s="50"/>
      <c r="P701" s="1627"/>
      <c r="Q701" s="1627"/>
      <c r="R701" s="1627"/>
      <c r="S701" s="1628"/>
      <c r="T701" s="1629"/>
      <c r="U701" s="50"/>
    </row>
    <row r="702">
      <c r="A702" s="50"/>
      <c r="B702" s="50"/>
      <c r="C702" s="50"/>
      <c r="D702" s="50"/>
      <c r="E702" s="50"/>
      <c r="F702" s="50"/>
      <c r="G702" s="50"/>
      <c r="H702" s="50"/>
      <c r="I702" s="50"/>
      <c r="J702" s="50"/>
      <c r="K702" s="50"/>
      <c r="L702" s="1626"/>
      <c r="M702" s="50"/>
      <c r="N702" s="50"/>
      <c r="O702" s="50"/>
      <c r="P702" s="1627"/>
      <c r="Q702" s="1627"/>
      <c r="R702" s="1627"/>
      <c r="S702" s="1628"/>
      <c r="T702" s="1629"/>
      <c r="U702" s="50"/>
    </row>
    <row r="703">
      <c r="A703" s="50"/>
      <c r="B703" s="50"/>
      <c r="C703" s="50"/>
      <c r="D703" s="50"/>
      <c r="E703" s="50"/>
      <c r="F703" s="50"/>
      <c r="G703" s="50"/>
      <c r="H703" s="50"/>
      <c r="I703" s="50"/>
      <c r="J703" s="50"/>
      <c r="K703" s="50"/>
      <c r="L703" s="1626"/>
      <c r="M703" s="50"/>
      <c r="N703" s="50"/>
      <c r="O703" s="50"/>
      <c r="P703" s="1627"/>
      <c r="Q703" s="1627"/>
      <c r="R703" s="1627"/>
      <c r="S703" s="1628"/>
      <c r="T703" s="1629"/>
      <c r="U703" s="50"/>
    </row>
    <row r="704">
      <c r="A704" s="50"/>
      <c r="B704" s="50"/>
      <c r="C704" s="50"/>
      <c r="D704" s="50"/>
      <c r="E704" s="50"/>
      <c r="F704" s="50"/>
      <c r="G704" s="50"/>
      <c r="H704" s="50"/>
      <c r="I704" s="50"/>
      <c r="J704" s="50"/>
      <c r="K704" s="50"/>
      <c r="L704" s="1626"/>
      <c r="M704" s="50"/>
      <c r="N704" s="50"/>
      <c r="O704" s="50"/>
      <c r="P704" s="1627"/>
      <c r="Q704" s="1627"/>
      <c r="R704" s="1627"/>
      <c r="S704" s="1628"/>
      <c r="T704" s="1629"/>
      <c r="U704" s="50"/>
    </row>
    <row r="705">
      <c r="A705" s="50"/>
      <c r="B705" s="50"/>
      <c r="C705" s="50"/>
      <c r="D705" s="50"/>
      <c r="E705" s="50"/>
      <c r="F705" s="50"/>
      <c r="G705" s="50"/>
      <c r="H705" s="50"/>
      <c r="I705" s="50"/>
      <c r="J705" s="50"/>
      <c r="K705" s="50"/>
      <c r="L705" s="1626"/>
      <c r="M705" s="50"/>
      <c r="N705" s="50"/>
      <c r="O705" s="50"/>
      <c r="P705" s="1627"/>
      <c r="Q705" s="1627"/>
      <c r="R705" s="1627"/>
      <c r="S705" s="1628"/>
      <c r="T705" s="1629"/>
      <c r="U705" s="50"/>
    </row>
    <row r="706">
      <c r="A706" s="50"/>
      <c r="B706" s="50"/>
      <c r="C706" s="50"/>
      <c r="D706" s="50"/>
      <c r="E706" s="50"/>
      <c r="F706" s="50"/>
      <c r="G706" s="50"/>
      <c r="H706" s="50"/>
      <c r="I706" s="50"/>
      <c r="J706" s="50"/>
      <c r="K706" s="50"/>
      <c r="L706" s="1626"/>
      <c r="M706" s="50"/>
      <c r="N706" s="50"/>
      <c r="O706" s="50"/>
      <c r="P706" s="1627"/>
      <c r="Q706" s="1627"/>
      <c r="R706" s="1627"/>
      <c r="S706" s="1628"/>
      <c r="T706" s="1629"/>
      <c r="U706" s="50"/>
    </row>
    <row r="707">
      <c r="A707" s="50"/>
      <c r="B707" s="50"/>
      <c r="C707" s="50"/>
      <c r="D707" s="50"/>
      <c r="E707" s="50"/>
      <c r="F707" s="50"/>
      <c r="G707" s="50"/>
      <c r="H707" s="50"/>
      <c r="I707" s="50"/>
      <c r="J707" s="50"/>
      <c r="K707" s="50"/>
      <c r="L707" s="1626"/>
      <c r="M707" s="50"/>
      <c r="N707" s="50"/>
      <c r="O707" s="50"/>
      <c r="P707" s="1627"/>
      <c r="Q707" s="1627"/>
      <c r="R707" s="1627"/>
      <c r="S707" s="1628"/>
      <c r="T707" s="1629"/>
      <c r="U707" s="50"/>
    </row>
    <row r="708">
      <c r="A708" s="50"/>
      <c r="B708" s="50"/>
      <c r="C708" s="50"/>
      <c r="D708" s="50"/>
      <c r="E708" s="50"/>
      <c r="F708" s="50"/>
      <c r="G708" s="50"/>
      <c r="H708" s="50"/>
      <c r="I708" s="50"/>
      <c r="J708" s="50"/>
      <c r="K708" s="50"/>
      <c r="L708" s="1626"/>
      <c r="M708" s="50"/>
      <c r="N708" s="50"/>
      <c r="O708" s="50"/>
      <c r="P708" s="1627"/>
      <c r="Q708" s="1627"/>
      <c r="R708" s="1627"/>
      <c r="S708" s="1628"/>
      <c r="T708" s="1629"/>
      <c r="U708" s="50"/>
    </row>
    <row r="709">
      <c r="A709" s="50"/>
      <c r="B709" s="50"/>
      <c r="C709" s="50"/>
      <c r="D709" s="50"/>
      <c r="E709" s="50"/>
      <c r="F709" s="50"/>
      <c r="G709" s="50"/>
      <c r="H709" s="50"/>
      <c r="I709" s="50"/>
      <c r="J709" s="50"/>
      <c r="K709" s="50"/>
      <c r="L709" s="1626"/>
      <c r="M709" s="50"/>
      <c r="N709" s="50"/>
      <c r="O709" s="50"/>
      <c r="P709" s="1627"/>
      <c r="Q709" s="1627"/>
      <c r="R709" s="1627"/>
      <c r="S709" s="1628"/>
      <c r="T709" s="1629"/>
      <c r="U709" s="50"/>
    </row>
    <row r="710">
      <c r="A710" s="50"/>
      <c r="B710" s="50"/>
      <c r="C710" s="50"/>
      <c r="D710" s="50"/>
      <c r="E710" s="50"/>
      <c r="F710" s="50"/>
      <c r="G710" s="50"/>
      <c r="H710" s="50"/>
      <c r="I710" s="50"/>
      <c r="J710" s="50"/>
      <c r="K710" s="50"/>
      <c r="L710" s="1626"/>
      <c r="M710" s="50"/>
      <c r="N710" s="50"/>
      <c r="O710" s="50"/>
      <c r="P710" s="1627"/>
      <c r="Q710" s="1627"/>
      <c r="R710" s="1627"/>
      <c r="S710" s="1628"/>
      <c r="T710" s="1629"/>
      <c r="U710" s="50"/>
    </row>
    <row r="711">
      <c r="A711" s="50"/>
      <c r="B711" s="50"/>
      <c r="C711" s="50"/>
      <c r="D711" s="50"/>
      <c r="E711" s="50"/>
      <c r="F711" s="50"/>
      <c r="G711" s="50"/>
      <c r="H711" s="50"/>
      <c r="I711" s="50"/>
      <c r="J711" s="50"/>
      <c r="K711" s="50"/>
      <c r="L711" s="1626"/>
      <c r="M711" s="50"/>
      <c r="N711" s="50"/>
      <c r="O711" s="50"/>
      <c r="P711" s="1627"/>
      <c r="Q711" s="1627"/>
      <c r="R711" s="1627"/>
      <c r="S711" s="1628"/>
      <c r="T711" s="1629"/>
      <c r="U711" s="50"/>
    </row>
    <row r="712">
      <c r="A712" s="50"/>
      <c r="B712" s="50"/>
      <c r="C712" s="50"/>
      <c r="D712" s="50"/>
      <c r="E712" s="50"/>
      <c r="F712" s="50"/>
      <c r="G712" s="50"/>
      <c r="H712" s="50"/>
      <c r="I712" s="50"/>
      <c r="J712" s="50"/>
      <c r="K712" s="50"/>
      <c r="L712" s="1626"/>
      <c r="M712" s="50"/>
      <c r="N712" s="50"/>
      <c r="O712" s="50"/>
      <c r="P712" s="1627"/>
      <c r="Q712" s="1627"/>
      <c r="R712" s="1627"/>
      <c r="S712" s="1628"/>
      <c r="T712" s="1629"/>
      <c r="U712" s="50"/>
    </row>
    <row r="713">
      <c r="A713" s="50"/>
      <c r="B713" s="50"/>
      <c r="C713" s="50"/>
      <c r="D713" s="50"/>
      <c r="E713" s="50"/>
      <c r="F713" s="50"/>
      <c r="G713" s="50"/>
      <c r="H713" s="50"/>
      <c r="I713" s="50"/>
      <c r="J713" s="50"/>
      <c r="K713" s="50"/>
      <c r="L713" s="1626"/>
      <c r="M713" s="50"/>
      <c r="N713" s="50"/>
      <c r="O713" s="50"/>
      <c r="P713" s="1627"/>
      <c r="Q713" s="1627"/>
      <c r="R713" s="1627"/>
      <c r="S713" s="1628"/>
      <c r="T713" s="1629"/>
      <c r="U713" s="50"/>
    </row>
    <row r="714">
      <c r="A714" s="50"/>
      <c r="B714" s="50"/>
      <c r="C714" s="50"/>
      <c r="D714" s="50"/>
      <c r="E714" s="50"/>
      <c r="F714" s="50"/>
      <c r="G714" s="50"/>
      <c r="H714" s="50"/>
      <c r="I714" s="50"/>
      <c r="J714" s="50"/>
      <c r="K714" s="50"/>
      <c r="L714" s="1626"/>
      <c r="M714" s="50"/>
      <c r="N714" s="50"/>
      <c r="O714" s="50"/>
      <c r="P714" s="1627"/>
      <c r="Q714" s="1627"/>
      <c r="R714" s="1627"/>
      <c r="S714" s="1628"/>
      <c r="T714" s="1629"/>
      <c r="U714" s="50"/>
    </row>
    <row r="715">
      <c r="A715" s="50"/>
      <c r="B715" s="50"/>
      <c r="C715" s="50"/>
      <c r="D715" s="50"/>
      <c r="E715" s="50"/>
      <c r="F715" s="50"/>
      <c r="G715" s="50"/>
      <c r="H715" s="50"/>
      <c r="I715" s="50"/>
      <c r="J715" s="50"/>
      <c r="K715" s="50"/>
      <c r="L715" s="1626"/>
      <c r="M715" s="50"/>
      <c r="N715" s="50"/>
      <c r="O715" s="50"/>
      <c r="P715" s="1627"/>
      <c r="Q715" s="1627"/>
      <c r="R715" s="1627"/>
      <c r="S715" s="1628"/>
      <c r="T715" s="1629"/>
      <c r="U715" s="50"/>
    </row>
    <row r="716">
      <c r="A716" s="50"/>
      <c r="B716" s="50"/>
      <c r="C716" s="50"/>
      <c r="D716" s="50"/>
      <c r="E716" s="50"/>
      <c r="F716" s="50"/>
      <c r="G716" s="50"/>
      <c r="H716" s="50"/>
      <c r="I716" s="50"/>
      <c r="J716" s="50"/>
      <c r="K716" s="50"/>
      <c r="L716" s="1626"/>
      <c r="M716" s="50"/>
      <c r="N716" s="50"/>
      <c r="O716" s="50"/>
      <c r="P716" s="1627"/>
      <c r="Q716" s="1627"/>
      <c r="R716" s="1627"/>
      <c r="S716" s="1628"/>
      <c r="T716" s="1629"/>
      <c r="U716" s="50"/>
    </row>
    <row r="717">
      <c r="A717" s="50"/>
      <c r="B717" s="50"/>
      <c r="C717" s="50"/>
      <c r="D717" s="50"/>
      <c r="E717" s="50"/>
      <c r="F717" s="50"/>
      <c r="G717" s="50"/>
      <c r="H717" s="50"/>
      <c r="I717" s="50"/>
      <c r="J717" s="50"/>
      <c r="K717" s="50"/>
      <c r="L717" s="1626"/>
      <c r="M717" s="50"/>
      <c r="N717" s="50"/>
      <c r="O717" s="50"/>
      <c r="P717" s="1627"/>
      <c r="Q717" s="1627"/>
      <c r="R717" s="1627"/>
      <c r="S717" s="1628"/>
      <c r="T717" s="1629"/>
      <c r="U717" s="50"/>
    </row>
    <row r="718">
      <c r="A718" s="50"/>
      <c r="B718" s="50"/>
      <c r="C718" s="50"/>
      <c r="D718" s="50"/>
      <c r="E718" s="50"/>
      <c r="F718" s="50"/>
      <c r="G718" s="50"/>
      <c r="H718" s="50"/>
      <c r="I718" s="50"/>
      <c r="J718" s="50"/>
      <c r="K718" s="50"/>
      <c r="L718" s="1626"/>
      <c r="M718" s="50"/>
      <c r="N718" s="50"/>
      <c r="O718" s="50"/>
      <c r="P718" s="1627"/>
      <c r="Q718" s="1627"/>
      <c r="R718" s="1627"/>
      <c r="S718" s="1628"/>
      <c r="T718" s="1629"/>
      <c r="U718" s="50"/>
    </row>
    <row r="719">
      <c r="A719" s="50"/>
      <c r="B719" s="50"/>
      <c r="C719" s="50"/>
      <c r="D719" s="50"/>
      <c r="E719" s="50"/>
      <c r="F719" s="50"/>
      <c r="G719" s="50"/>
      <c r="H719" s="50"/>
      <c r="I719" s="50"/>
      <c r="J719" s="50"/>
      <c r="K719" s="50"/>
      <c r="L719" s="1626"/>
      <c r="M719" s="50"/>
      <c r="N719" s="50"/>
      <c r="O719" s="50"/>
      <c r="P719" s="1627"/>
      <c r="Q719" s="1627"/>
      <c r="R719" s="1627"/>
      <c r="S719" s="1628"/>
      <c r="T719" s="1629"/>
      <c r="U719" s="50"/>
    </row>
    <row r="720">
      <c r="A720" s="50"/>
      <c r="B720" s="50"/>
      <c r="C720" s="50"/>
      <c r="D720" s="50"/>
      <c r="E720" s="50"/>
      <c r="F720" s="50"/>
      <c r="G720" s="50"/>
      <c r="H720" s="50"/>
      <c r="I720" s="50"/>
      <c r="J720" s="50"/>
      <c r="K720" s="50"/>
      <c r="L720" s="1626"/>
      <c r="M720" s="50"/>
      <c r="N720" s="50"/>
      <c r="O720" s="50"/>
      <c r="P720" s="1627"/>
      <c r="Q720" s="1627"/>
      <c r="R720" s="1627"/>
      <c r="S720" s="1628"/>
      <c r="T720" s="1629"/>
      <c r="U720" s="50"/>
    </row>
    <row r="721">
      <c r="A721" s="50"/>
      <c r="B721" s="50"/>
      <c r="C721" s="50"/>
      <c r="D721" s="50"/>
      <c r="E721" s="50"/>
      <c r="F721" s="50"/>
      <c r="G721" s="50"/>
      <c r="H721" s="50"/>
      <c r="I721" s="50"/>
      <c r="J721" s="50"/>
      <c r="K721" s="50"/>
      <c r="L721" s="1626"/>
      <c r="M721" s="50"/>
      <c r="N721" s="50"/>
      <c r="O721" s="50"/>
      <c r="P721" s="1627"/>
      <c r="Q721" s="1627"/>
      <c r="R721" s="1627"/>
      <c r="S721" s="1628"/>
      <c r="T721" s="1629"/>
      <c r="U721" s="50"/>
    </row>
    <row r="722">
      <c r="A722" s="50"/>
      <c r="B722" s="50"/>
      <c r="C722" s="50"/>
      <c r="D722" s="50"/>
      <c r="E722" s="50"/>
      <c r="F722" s="50"/>
      <c r="G722" s="50"/>
      <c r="H722" s="50"/>
      <c r="I722" s="50"/>
      <c r="J722" s="50"/>
      <c r="K722" s="50"/>
      <c r="L722" s="1626"/>
      <c r="M722" s="50"/>
      <c r="N722" s="50"/>
      <c r="O722" s="50"/>
      <c r="P722" s="1627"/>
      <c r="Q722" s="1627"/>
      <c r="R722" s="1627"/>
      <c r="S722" s="1628"/>
      <c r="T722" s="1629"/>
      <c r="U722" s="50"/>
    </row>
    <row r="723">
      <c r="A723" s="50"/>
      <c r="B723" s="50"/>
      <c r="C723" s="50"/>
      <c r="D723" s="50"/>
      <c r="E723" s="50"/>
      <c r="F723" s="50"/>
      <c r="G723" s="50"/>
      <c r="H723" s="50"/>
      <c r="I723" s="50"/>
      <c r="J723" s="50"/>
      <c r="K723" s="50"/>
      <c r="L723" s="1626"/>
      <c r="M723" s="50"/>
      <c r="N723" s="50"/>
      <c r="O723" s="50"/>
      <c r="P723" s="1627"/>
      <c r="Q723" s="1627"/>
      <c r="R723" s="1627"/>
      <c r="S723" s="1628"/>
      <c r="T723" s="1629"/>
      <c r="U723" s="50"/>
    </row>
    <row r="724">
      <c r="A724" s="50"/>
      <c r="B724" s="50"/>
      <c r="C724" s="50"/>
      <c r="D724" s="50"/>
      <c r="E724" s="50"/>
      <c r="F724" s="50"/>
      <c r="G724" s="50"/>
      <c r="H724" s="50"/>
      <c r="I724" s="50"/>
      <c r="J724" s="50"/>
      <c r="K724" s="50"/>
      <c r="L724" s="1626"/>
      <c r="M724" s="50"/>
      <c r="N724" s="50"/>
      <c r="O724" s="50"/>
      <c r="P724" s="1627"/>
      <c r="Q724" s="1627"/>
      <c r="R724" s="1627"/>
      <c r="S724" s="1628"/>
      <c r="T724" s="1629"/>
      <c r="U724" s="50"/>
    </row>
    <row r="725">
      <c r="A725" s="50"/>
      <c r="B725" s="50"/>
      <c r="C725" s="50"/>
      <c r="D725" s="50"/>
      <c r="E725" s="50"/>
      <c r="F725" s="50"/>
      <c r="G725" s="50"/>
      <c r="H725" s="50"/>
      <c r="I725" s="50"/>
      <c r="J725" s="50"/>
      <c r="K725" s="50"/>
      <c r="L725" s="1626"/>
      <c r="M725" s="50"/>
      <c r="N725" s="50"/>
      <c r="O725" s="50"/>
      <c r="P725" s="1627"/>
      <c r="Q725" s="1627"/>
      <c r="R725" s="1627"/>
      <c r="S725" s="1628"/>
      <c r="T725" s="1629"/>
      <c r="U725" s="50"/>
    </row>
    <row r="726">
      <c r="A726" s="50"/>
      <c r="B726" s="50"/>
      <c r="C726" s="50"/>
      <c r="D726" s="50"/>
      <c r="E726" s="50"/>
      <c r="F726" s="50"/>
      <c r="G726" s="50"/>
      <c r="H726" s="50"/>
      <c r="I726" s="50"/>
      <c r="J726" s="50"/>
      <c r="K726" s="50"/>
      <c r="L726" s="1626"/>
      <c r="M726" s="50"/>
      <c r="N726" s="50"/>
      <c r="O726" s="50"/>
      <c r="P726" s="1627"/>
      <c r="Q726" s="1627"/>
      <c r="R726" s="1627"/>
      <c r="S726" s="1628"/>
      <c r="T726" s="1629"/>
      <c r="U726" s="50"/>
    </row>
    <row r="727">
      <c r="A727" s="50"/>
      <c r="B727" s="50"/>
      <c r="C727" s="50"/>
      <c r="D727" s="50"/>
      <c r="E727" s="50"/>
      <c r="F727" s="50"/>
      <c r="G727" s="50"/>
      <c r="H727" s="50"/>
      <c r="I727" s="50"/>
      <c r="J727" s="50"/>
      <c r="K727" s="50"/>
      <c r="L727" s="1626"/>
      <c r="M727" s="50"/>
      <c r="N727" s="50"/>
      <c r="O727" s="50"/>
      <c r="P727" s="1627"/>
      <c r="Q727" s="1627"/>
      <c r="R727" s="1627"/>
      <c r="S727" s="1628"/>
      <c r="T727" s="1629"/>
      <c r="U727" s="50"/>
    </row>
    <row r="728">
      <c r="A728" s="50"/>
      <c r="B728" s="50"/>
      <c r="C728" s="50"/>
      <c r="D728" s="50"/>
      <c r="E728" s="50"/>
      <c r="F728" s="50"/>
      <c r="G728" s="50"/>
      <c r="H728" s="50"/>
      <c r="I728" s="50"/>
      <c r="J728" s="50"/>
      <c r="K728" s="50"/>
      <c r="L728" s="1626"/>
      <c r="M728" s="50"/>
      <c r="N728" s="50"/>
      <c r="O728" s="50"/>
      <c r="P728" s="1627"/>
      <c r="Q728" s="1627"/>
      <c r="R728" s="1627"/>
      <c r="S728" s="1628"/>
      <c r="T728" s="1629"/>
      <c r="U728" s="50"/>
    </row>
    <row r="729">
      <c r="A729" s="50"/>
      <c r="B729" s="50"/>
      <c r="C729" s="50"/>
      <c r="D729" s="50"/>
      <c r="E729" s="50"/>
      <c r="F729" s="50"/>
      <c r="G729" s="50"/>
      <c r="H729" s="50"/>
      <c r="I729" s="50"/>
      <c r="J729" s="50"/>
      <c r="K729" s="50"/>
      <c r="L729" s="1626"/>
      <c r="M729" s="50"/>
      <c r="N729" s="50"/>
      <c r="O729" s="50"/>
      <c r="P729" s="1627"/>
      <c r="Q729" s="1627"/>
      <c r="R729" s="1627"/>
      <c r="S729" s="1628"/>
      <c r="T729" s="1629"/>
      <c r="U729" s="50"/>
    </row>
    <row r="730">
      <c r="A730" s="50"/>
      <c r="B730" s="50"/>
      <c r="C730" s="50"/>
      <c r="D730" s="50"/>
      <c r="E730" s="50"/>
      <c r="F730" s="50"/>
      <c r="G730" s="50"/>
      <c r="H730" s="50"/>
      <c r="I730" s="50"/>
      <c r="J730" s="50"/>
      <c r="K730" s="50"/>
      <c r="L730" s="1626"/>
      <c r="M730" s="50"/>
      <c r="N730" s="50"/>
      <c r="O730" s="50"/>
      <c r="P730" s="1627"/>
      <c r="Q730" s="1627"/>
      <c r="R730" s="1627"/>
      <c r="S730" s="1628"/>
      <c r="T730" s="1629"/>
      <c r="U730" s="50"/>
    </row>
    <row r="731">
      <c r="A731" s="50"/>
      <c r="B731" s="50"/>
      <c r="C731" s="50"/>
      <c r="D731" s="50"/>
      <c r="E731" s="50"/>
      <c r="F731" s="50"/>
      <c r="G731" s="50"/>
      <c r="H731" s="50"/>
      <c r="I731" s="50"/>
      <c r="J731" s="50"/>
      <c r="K731" s="50"/>
      <c r="L731" s="1626"/>
      <c r="M731" s="50"/>
      <c r="N731" s="50"/>
      <c r="O731" s="50"/>
      <c r="P731" s="1627"/>
      <c r="Q731" s="1627"/>
      <c r="R731" s="1627"/>
      <c r="S731" s="1628"/>
      <c r="T731" s="1629"/>
      <c r="U731" s="50"/>
    </row>
    <row r="732">
      <c r="A732" s="50"/>
      <c r="B732" s="50"/>
      <c r="C732" s="50"/>
      <c r="D732" s="50"/>
      <c r="E732" s="50"/>
      <c r="F732" s="50"/>
      <c r="G732" s="50"/>
      <c r="H732" s="50"/>
      <c r="I732" s="50"/>
      <c r="J732" s="50"/>
      <c r="K732" s="50"/>
      <c r="L732" s="1626"/>
      <c r="M732" s="50"/>
      <c r="N732" s="50"/>
      <c r="O732" s="50"/>
      <c r="P732" s="1627"/>
      <c r="Q732" s="1627"/>
      <c r="R732" s="1627"/>
      <c r="S732" s="1628"/>
      <c r="T732" s="1629"/>
      <c r="U732" s="50"/>
    </row>
    <row r="733">
      <c r="A733" s="50"/>
      <c r="B733" s="50"/>
      <c r="C733" s="50"/>
      <c r="D733" s="50"/>
      <c r="E733" s="50"/>
      <c r="F733" s="50"/>
      <c r="G733" s="50"/>
      <c r="H733" s="50"/>
      <c r="I733" s="50"/>
      <c r="J733" s="50"/>
      <c r="K733" s="50"/>
      <c r="L733" s="1626"/>
      <c r="M733" s="50"/>
      <c r="N733" s="50"/>
      <c r="O733" s="50"/>
      <c r="P733" s="1627"/>
      <c r="Q733" s="1627"/>
      <c r="R733" s="1627"/>
      <c r="S733" s="1628"/>
      <c r="T733" s="1629"/>
      <c r="U733" s="50"/>
    </row>
    <row r="734">
      <c r="A734" s="50"/>
      <c r="B734" s="50"/>
      <c r="C734" s="50"/>
      <c r="D734" s="50"/>
      <c r="E734" s="50"/>
      <c r="F734" s="50"/>
      <c r="G734" s="50"/>
      <c r="H734" s="50"/>
      <c r="I734" s="50"/>
      <c r="J734" s="50"/>
      <c r="K734" s="50"/>
      <c r="L734" s="1626"/>
      <c r="M734" s="50"/>
      <c r="N734" s="50"/>
      <c r="O734" s="50"/>
      <c r="P734" s="1627"/>
      <c r="Q734" s="1627"/>
      <c r="R734" s="1627"/>
      <c r="S734" s="1628"/>
      <c r="T734" s="1629"/>
      <c r="U734" s="50"/>
    </row>
    <row r="735">
      <c r="A735" s="50"/>
      <c r="B735" s="50"/>
      <c r="C735" s="50"/>
      <c r="D735" s="50"/>
      <c r="E735" s="50"/>
      <c r="F735" s="50"/>
      <c r="G735" s="50"/>
      <c r="H735" s="50"/>
      <c r="I735" s="50"/>
      <c r="J735" s="50"/>
      <c r="K735" s="50"/>
      <c r="L735" s="1626"/>
      <c r="M735" s="50"/>
      <c r="N735" s="50"/>
      <c r="O735" s="50"/>
      <c r="P735" s="1627"/>
      <c r="Q735" s="1627"/>
      <c r="R735" s="1627"/>
      <c r="S735" s="1628"/>
      <c r="T735" s="1629"/>
      <c r="U735" s="50"/>
    </row>
    <row r="736">
      <c r="A736" s="50"/>
      <c r="B736" s="50"/>
      <c r="C736" s="50"/>
      <c r="D736" s="50"/>
      <c r="E736" s="50"/>
      <c r="F736" s="50"/>
      <c r="G736" s="50"/>
      <c r="H736" s="50"/>
      <c r="I736" s="50"/>
      <c r="J736" s="50"/>
      <c r="K736" s="50"/>
      <c r="L736" s="1626"/>
      <c r="M736" s="50"/>
      <c r="N736" s="50"/>
      <c r="O736" s="50"/>
      <c r="P736" s="1627"/>
      <c r="Q736" s="1627"/>
      <c r="R736" s="1627"/>
      <c r="S736" s="1628"/>
      <c r="T736" s="1629"/>
      <c r="U736" s="50"/>
    </row>
    <row r="737">
      <c r="A737" s="50"/>
      <c r="B737" s="50"/>
      <c r="C737" s="50"/>
      <c r="D737" s="50"/>
      <c r="E737" s="50"/>
      <c r="F737" s="50"/>
      <c r="G737" s="50"/>
      <c r="H737" s="50"/>
      <c r="I737" s="50"/>
      <c r="J737" s="50"/>
      <c r="K737" s="50"/>
      <c r="L737" s="1626"/>
      <c r="M737" s="50"/>
      <c r="N737" s="50"/>
      <c r="O737" s="50"/>
      <c r="P737" s="1627"/>
      <c r="Q737" s="1627"/>
      <c r="R737" s="1627"/>
      <c r="S737" s="1628"/>
      <c r="T737" s="1629"/>
      <c r="U737" s="50"/>
    </row>
    <row r="738">
      <c r="A738" s="50"/>
      <c r="B738" s="50"/>
      <c r="C738" s="50"/>
      <c r="D738" s="50"/>
      <c r="E738" s="50"/>
      <c r="F738" s="50"/>
      <c r="G738" s="50"/>
      <c r="H738" s="50"/>
      <c r="I738" s="50"/>
      <c r="J738" s="50"/>
      <c r="K738" s="50"/>
      <c r="L738" s="1626"/>
      <c r="M738" s="50"/>
      <c r="N738" s="50"/>
      <c r="O738" s="50"/>
      <c r="P738" s="1627"/>
      <c r="Q738" s="1627"/>
      <c r="R738" s="1627"/>
      <c r="S738" s="1628"/>
      <c r="T738" s="1629"/>
      <c r="U738" s="50"/>
    </row>
    <row r="739">
      <c r="A739" s="50"/>
      <c r="B739" s="50"/>
      <c r="C739" s="50"/>
      <c r="D739" s="50"/>
      <c r="E739" s="50"/>
      <c r="F739" s="50"/>
      <c r="G739" s="50"/>
      <c r="H739" s="50"/>
      <c r="I739" s="50"/>
      <c r="J739" s="50"/>
      <c r="K739" s="50"/>
      <c r="L739" s="1626"/>
      <c r="M739" s="50"/>
      <c r="N739" s="50"/>
      <c r="O739" s="50"/>
      <c r="P739" s="1627"/>
      <c r="Q739" s="1627"/>
      <c r="R739" s="1627"/>
      <c r="S739" s="1628"/>
      <c r="T739" s="1629"/>
      <c r="U739" s="50"/>
    </row>
    <row r="740">
      <c r="A740" s="50"/>
      <c r="B740" s="50"/>
      <c r="C740" s="50"/>
      <c r="D740" s="50"/>
      <c r="E740" s="50"/>
      <c r="F740" s="50"/>
      <c r="G740" s="50"/>
      <c r="H740" s="50"/>
      <c r="I740" s="50"/>
      <c r="J740" s="50"/>
      <c r="K740" s="50"/>
      <c r="L740" s="1626"/>
      <c r="M740" s="50"/>
      <c r="N740" s="50"/>
      <c r="O740" s="50"/>
      <c r="P740" s="1627"/>
      <c r="Q740" s="1627"/>
      <c r="R740" s="1627"/>
      <c r="S740" s="1628"/>
      <c r="T740" s="1629"/>
      <c r="U740" s="50"/>
    </row>
    <row r="741">
      <c r="A741" s="50"/>
      <c r="B741" s="50"/>
      <c r="C741" s="50"/>
      <c r="D741" s="50"/>
      <c r="E741" s="50"/>
      <c r="F741" s="50"/>
      <c r="G741" s="50"/>
      <c r="H741" s="50"/>
      <c r="I741" s="50"/>
      <c r="J741" s="50"/>
      <c r="K741" s="50"/>
      <c r="L741" s="1626"/>
      <c r="M741" s="50"/>
      <c r="N741" s="50"/>
      <c r="O741" s="50"/>
      <c r="P741" s="1627"/>
      <c r="Q741" s="1627"/>
      <c r="R741" s="1627"/>
      <c r="S741" s="1628"/>
      <c r="T741" s="1629"/>
      <c r="U741" s="50"/>
    </row>
    <row r="742">
      <c r="A742" s="50"/>
      <c r="B742" s="50"/>
      <c r="C742" s="50"/>
      <c r="D742" s="50"/>
      <c r="E742" s="50"/>
      <c r="F742" s="50"/>
      <c r="G742" s="50"/>
      <c r="H742" s="50"/>
      <c r="I742" s="50"/>
      <c r="J742" s="50"/>
      <c r="K742" s="50"/>
      <c r="L742" s="1626"/>
      <c r="M742" s="50"/>
      <c r="N742" s="50"/>
      <c r="O742" s="50"/>
      <c r="P742" s="1627"/>
      <c r="Q742" s="1627"/>
      <c r="R742" s="1627"/>
      <c r="S742" s="1628"/>
      <c r="T742" s="1629"/>
      <c r="U742" s="50"/>
    </row>
    <row r="743">
      <c r="A743" s="50"/>
      <c r="B743" s="50"/>
      <c r="C743" s="50"/>
      <c r="D743" s="50"/>
      <c r="E743" s="50"/>
      <c r="F743" s="50"/>
      <c r="G743" s="50"/>
      <c r="H743" s="50"/>
      <c r="I743" s="50"/>
      <c r="J743" s="50"/>
      <c r="K743" s="50"/>
      <c r="L743" s="1626"/>
      <c r="M743" s="50"/>
      <c r="N743" s="50"/>
      <c r="O743" s="50"/>
      <c r="P743" s="1627"/>
      <c r="Q743" s="1627"/>
      <c r="R743" s="1627"/>
      <c r="S743" s="1628"/>
      <c r="T743" s="1629"/>
      <c r="U743" s="50"/>
    </row>
    <row r="744">
      <c r="A744" s="50"/>
      <c r="B744" s="50"/>
      <c r="C744" s="50"/>
      <c r="D744" s="50"/>
      <c r="E744" s="50"/>
      <c r="F744" s="50"/>
      <c r="G744" s="50"/>
      <c r="H744" s="50"/>
      <c r="I744" s="50"/>
      <c r="J744" s="50"/>
      <c r="K744" s="50"/>
      <c r="L744" s="1626"/>
      <c r="M744" s="50"/>
      <c r="N744" s="50"/>
      <c r="O744" s="50"/>
      <c r="P744" s="1627"/>
      <c r="Q744" s="1627"/>
      <c r="R744" s="1627"/>
      <c r="S744" s="1628"/>
      <c r="T744" s="1629"/>
      <c r="U744" s="50"/>
    </row>
    <row r="745">
      <c r="A745" s="50"/>
      <c r="B745" s="50"/>
      <c r="C745" s="50"/>
      <c r="D745" s="50"/>
      <c r="E745" s="50"/>
      <c r="F745" s="50"/>
      <c r="G745" s="50"/>
      <c r="H745" s="50"/>
      <c r="I745" s="50"/>
      <c r="J745" s="50"/>
      <c r="K745" s="50"/>
      <c r="L745" s="1626"/>
      <c r="M745" s="50"/>
      <c r="N745" s="50"/>
      <c r="O745" s="50"/>
      <c r="P745" s="1627"/>
      <c r="Q745" s="1627"/>
      <c r="R745" s="1627"/>
      <c r="S745" s="1628"/>
      <c r="T745" s="1629"/>
      <c r="U745" s="50"/>
    </row>
    <row r="746">
      <c r="A746" s="50"/>
      <c r="B746" s="50"/>
      <c r="C746" s="50"/>
      <c r="D746" s="50"/>
      <c r="E746" s="50"/>
      <c r="F746" s="50"/>
      <c r="G746" s="50"/>
      <c r="H746" s="50"/>
      <c r="I746" s="50"/>
      <c r="J746" s="50"/>
      <c r="K746" s="50"/>
      <c r="L746" s="1626"/>
      <c r="M746" s="50"/>
      <c r="N746" s="50"/>
      <c r="O746" s="50"/>
      <c r="P746" s="1627"/>
      <c r="Q746" s="1627"/>
      <c r="R746" s="1627"/>
      <c r="S746" s="1628"/>
      <c r="T746" s="1629"/>
      <c r="U746" s="50"/>
    </row>
    <row r="747">
      <c r="A747" s="50"/>
      <c r="B747" s="50"/>
      <c r="C747" s="50"/>
      <c r="D747" s="50"/>
      <c r="E747" s="50"/>
      <c r="F747" s="50"/>
      <c r="G747" s="50"/>
      <c r="H747" s="50"/>
      <c r="I747" s="50"/>
      <c r="J747" s="50"/>
      <c r="K747" s="50"/>
      <c r="L747" s="1626"/>
      <c r="M747" s="50"/>
      <c r="N747" s="50"/>
      <c r="O747" s="50"/>
      <c r="P747" s="1627"/>
      <c r="Q747" s="1627"/>
      <c r="R747" s="1627"/>
      <c r="S747" s="1628"/>
      <c r="T747" s="1629"/>
      <c r="U747" s="50"/>
    </row>
    <row r="748">
      <c r="A748" s="50"/>
      <c r="B748" s="50"/>
      <c r="C748" s="50"/>
      <c r="D748" s="50"/>
      <c r="E748" s="50"/>
      <c r="F748" s="50"/>
      <c r="G748" s="50"/>
      <c r="H748" s="50"/>
      <c r="I748" s="50"/>
      <c r="J748" s="50"/>
      <c r="K748" s="50"/>
      <c r="L748" s="1626"/>
      <c r="M748" s="50"/>
      <c r="N748" s="50"/>
      <c r="O748" s="50"/>
      <c r="P748" s="1627"/>
      <c r="Q748" s="1627"/>
      <c r="R748" s="1627"/>
      <c r="S748" s="1628"/>
      <c r="T748" s="1629"/>
      <c r="U748" s="50"/>
    </row>
    <row r="749">
      <c r="A749" s="50"/>
      <c r="B749" s="50"/>
      <c r="C749" s="50"/>
      <c r="D749" s="50"/>
      <c r="E749" s="50"/>
      <c r="F749" s="50"/>
      <c r="G749" s="50"/>
      <c r="H749" s="50"/>
      <c r="I749" s="50"/>
      <c r="J749" s="50"/>
      <c r="K749" s="50"/>
      <c r="L749" s="1626"/>
      <c r="M749" s="50"/>
      <c r="N749" s="50"/>
      <c r="O749" s="50"/>
      <c r="P749" s="1627"/>
      <c r="Q749" s="1627"/>
      <c r="R749" s="1627"/>
      <c r="S749" s="1628"/>
      <c r="T749" s="1629"/>
      <c r="U749" s="50"/>
    </row>
    <row r="750">
      <c r="A750" s="50"/>
      <c r="B750" s="50"/>
      <c r="C750" s="50"/>
      <c r="D750" s="50"/>
      <c r="E750" s="50"/>
      <c r="F750" s="50"/>
      <c r="G750" s="50"/>
      <c r="H750" s="50"/>
      <c r="I750" s="50"/>
      <c r="J750" s="50"/>
      <c r="K750" s="50"/>
      <c r="L750" s="1626"/>
      <c r="M750" s="50"/>
      <c r="N750" s="50"/>
      <c r="O750" s="50"/>
      <c r="P750" s="1627"/>
      <c r="Q750" s="1627"/>
      <c r="R750" s="1627"/>
      <c r="S750" s="1628"/>
      <c r="T750" s="1629"/>
      <c r="U750" s="50"/>
    </row>
    <row r="751">
      <c r="A751" s="50"/>
      <c r="B751" s="50"/>
      <c r="C751" s="50"/>
      <c r="D751" s="50"/>
      <c r="E751" s="50"/>
      <c r="F751" s="50"/>
      <c r="G751" s="50"/>
      <c r="H751" s="50"/>
      <c r="I751" s="50"/>
      <c r="J751" s="50"/>
      <c r="K751" s="50"/>
      <c r="L751" s="1626"/>
      <c r="M751" s="50"/>
      <c r="N751" s="50"/>
      <c r="O751" s="50"/>
      <c r="P751" s="1627"/>
      <c r="Q751" s="1627"/>
      <c r="R751" s="1627"/>
      <c r="S751" s="1628"/>
      <c r="T751" s="1629"/>
      <c r="U751" s="50"/>
    </row>
    <row r="752">
      <c r="A752" s="50"/>
      <c r="B752" s="50"/>
      <c r="C752" s="50"/>
      <c r="D752" s="50"/>
      <c r="E752" s="50"/>
      <c r="F752" s="50"/>
      <c r="G752" s="50"/>
      <c r="H752" s="50"/>
      <c r="I752" s="50"/>
      <c r="J752" s="50"/>
      <c r="K752" s="50"/>
      <c r="L752" s="1626"/>
      <c r="M752" s="50"/>
      <c r="N752" s="50"/>
      <c r="O752" s="50"/>
      <c r="P752" s="1627"/>
      <c r="Q752" s="1627"/>
      <c r="R752" s="1627"/>
      <c r="S752" s="1628"/>
      <c r="T752" s="1629"/>
      <c r="U752" s="50"/>
    </row>
    <row r="753">
      <c r="A753" s="50"/>
      <c r="B753" s="50"/>
      <c r="C753" s="50"/>
      <c r="D753" s="50"/>
      <c r="E753" s="50"/>
      <c r="F753" s="50"/>
      <c r="G753" s="50"/>
      <c r="H753" s="50"/>
      <c r="I753" s="50"/>
      <c r="J753" s="50"/>
      <c r="K753" s="50"/>
      <c r="L753" s="1626"/>
      <c r="M753" s="50"/>
      <c r="N753" s="50"/>
      <c r="O753" s="50"/>
      <c r="P753" s="1627"/>
      <c r="Q753" s="1627"/>
      <c r="R753" s="1627"/>
      <c r="S753" s="1628"/>
      <c r="T753" s="1629"/>
      <c r="U753" s="50"/>
    </row>
    <row r="754">
      <c r="A754" s="50"/>
      <c r="B754" s="50"/>
      <c r="C754" s="50"/>
      <c r="D754" s="50"/>
      <c r="E754" s="50"/>
      <c r="F754" s="50"/>
      <c r="G754" s="50"/>
      <c r="H754" s="50"/>
      <c r="I754" s="50"/>
      <c r="J754" s="50"/>
      <c r="K754" s="50"/>
      <c r="L754" s="1626"/>
      <c r="M754" s="50"/>
      <c r="N754" s="50"/>
      <c r="O754" s="50"/>
      <c r="P754" s="1627"/>
      <c r="Q754" s="1627"/>
      <c r="R754" s="1627"/>
      <c r="S754" s="1628"/>
      <c r="T754" s="1629"/>
      <c r="U754" s="50"/>
    </row>
    <row r="755">
      <c r="A755" s="50"/>
      <c r="B755" s="50"/>
      <c r="C755" s="50"/>
      <c r="D755" s="50"/>
      <c r="E755" s="50"/>
      <c r="F755" s="50"/>
      <c r="G755" s="50"/>
      <c r="H755" s="50"/>
      <c r="I755" s="50"/>
      <c r="J755" s="50"/>
      <c r="K755" s="50"/>
      <c r="L755" s="1626"/>
      <c r="M755" s="50"/>
      <c r="N755" s="50"/>
      <c r="O755" s="50"/>
      <c r="P755" s="1627"/>
      <c r="Q755" s="1627"/>
      <c r="R755" s="1627"/>
      <c r="S755" s="1628"/>
      <c r="T755" s="1629"/>
      <c r="U755" s="50"/>
    </row>
    <row r="756">
      <c r="A756" s="50"/>
      <c r="B756" s="50"/>
      <c r="C756" s="50"/>
      <c r="D756" s="50"/>
      <c r="E756" s="50"/>
      <c r="F756" s="50"/>
      <c r="G756" s="50"/>
      <c r="H756" s="50"/>
      <c r="I756" s="50"/>
      <c r="J756" s="50"/>
      <c r="K756" s="50"/>
      <c r="L756" s="1626"/>
      <c r="M756" s="50"/>
      <c r="N756" s="50"/>
      <c r="O756" s="50"/>
      <c r="P756" s="1627"/>
      <c r="Q756" s="1627"/>
      <c r="R756" s="1627"/>
      <c r="S756" s="1628"/>
      <c r="T756" s="1629"/>
      <c r="U756" s="50"/>
    </row>
    <row r="757">
      <c r="A757" s="50"/>
      <c r="B757" s="50"/>
      <c r="C757" s="50"/>
      <c r="D757" s="50"/>
      <c r="E757" s="50"/>
      <c r="F757" s="50"/>
      <c r="G757" s="50"/>
      <c r="H757" s="50"/>
      <c r="I757" s="50"/>
      <c r="J757" s="50"/>
      <c r="K757" s="50"/>
      <c r="L757" s="1626"/>
      <c r="M757" s="50"/>
      <c r="N757" s="50"/>
      <c r="O757" s="50"/>
      <c r="P757" s="1627"/>
      <c r="Q757" s="1627"/>
      <c r="R757" s="1627"/>
      <c r="S757" s="1628"/>
      <c r="T757" s="1629"/>
      <c r="U757" s="50"/>
    </row>
    <row r="758">
      <c r="A758" s="50"/>
      <c r="B758" s="50"/>
      <c r="C758" s="50"/>
      <c r="D758" s="50"/>
      <c r="E758" s="50"/>
      <c r="F758" s="50"/>
      <c r="G758" s="50"/>
      <c r="H758" s="50"/>
      <c r="I758" s="50"/>
      <c r="J758" s="50"/>
      <c r="K758" s="50"/>
      <c r="L758" s="1626"/>
      <c r="M758" s="50"/>
      <c r="N758" s="50"/>
      <c r="O758" s="50"/>
      <c r="P758" s="1627"/>
      <c r="Q758" s="1627"/>
      <c r="R758" s="1627"/>
      <c r="S758" s="1628"/>
      <c r="T758" s="1629"/>
      <c r="U758" s="50"/>
    </row>
    <row r="759">
      <c r="A759" s="50"/>
      <c r="B759" s="50"/>
      <c r="C759" s="50"/>
      <c r="D759" s="50"/>
      <c r="E759" s="50"/>
      <c r="F759" s="50"/>
      <c r="G759" s="50"/>
      <c r="H759" s="50"/>
      <c r="I759" s="50"/>
      <c r="J759" s="50"/>
      <c r="K759" s="50"/>
      <c r="L759" s="1626"/>
      <c r="M759" s="50"/>
      <c r="N759" s="50"/>
      <c r="O759" s="50"/>
      <c r="P759" s="1627"/>
      <c r="Q759" s="1627"/>
      <c r="R759" s="1627"/>
      <c r="S759" s="1628"/>
      <c r="T759" s="1629"/>
      <c r="U759" s="50"/>
    </row>
    <row r="760">
      <c r="A760" s="50"/>
      <c r="B760" s="50"/>
      <c r="C760" s="50"/>
      <c r="D760" s="50"/>
      <c r="E760" s="50"/>
      <c r="F760" s="50"/>
      <c r="G760" s="50"/>
      <c r="H760" s="50"/>
      <c r="I760" s="50"/>
      <c r="J760" s="50"/>
      <c r="K760" s="50"/>
      <c r="L760" s="1626"/>
      <c r="M760" s="50"/>
      <c r="N760" s="50"/>
      <c r="O760" s="50"/>
      <c r="P760" s="1627"/>
      <c r="Q760" s="1627"/>
      <c r="R760" s="1627"/>
      <c r="S760" s="1628"/>
      <c r="T760" s="1629"/>
      <c r="U760" s="50"/>
    </row>
    <row r="761">
      <c r="A761" s="50"/>
      <c r="B761" s="50"/>
      <c r="C761" s="50"/>
      <c r="D761" s="50"/>
      <c r="E761" s="50"/>
      <c r="F761" s="50"/>
      <c r="G761" s="50"/>
      <c r="H761" s="50"/>
      <c r="I761" s="50"/>
      <c r="J761" s="50"/>
      <c r="K761" s="50"/>
      <c r="L761" s="1626"/>
      <c r="M761" s="50"/>
      <c r="N761" s="50"/>
      <c r="O761" s="50"/>
      <c r="P761" s="1627"/>
      <c r="Q761" s="1627"/>
      <c r="R761" s="1627"/>
      <c r="S761" s="1628"/>
      <c r="T761" s="1629"/>
      <c r="U761" s="50"/>
    </row>
    <row r="762">
      <c r="A762" s="50"/>
      <c r="B762" s="50"/>
      <c r="C762" s="50"/>
      <c r="D762" s="50"/>
      <c r="E762" s="50"/>
      <c r="F762" s="50"/>
      <c r="G762" s="50"/>
      <c r="H762" s="50"/>
      <c r="I762" s="50"/>
      <c r="J762" s="50"/>
      <c r="K762" s="50"/>
      <c r="L762" s="1626"/>
      <c r="M762" s="50"/>
      <c r="N762" s="50"/>
      <c r="O762" s="50"/>
      <c r="P762" s="1627"/>
      <c r="Q762" s="1627"/>
      <c r="R762" s="1627"/>
      <c r="S762" s="1628"/>
      <c r="T762" s="1629"/>
      <c r="U762" s="50"/>
    </row>
    <row r="763">
      <c r="A763" s="50"/>
      <c r="B763" s="50"/>
      <c r="C763" s="50"/>
      <c r="D763" s="50"/>
      <c r="E763" s="50"/>
      <c r="F763" s="50"/>
      <c r="G763" s="50"/>
      <c r="H763" s="50"/>
      <c r="I763" s="50"/>
      <c r="J763" s="50"/>
      <c r="K763" s="50"/>
      <c r="L763" s="1626"/>
      <c r="M763" s="50"/>
      <c r="N763" s="50"/>
      <c r="O763" s="50"/>
      <c r="P763" s="1627"/>
      <c r="Q763" s="1627"/>
      <c r="R763" s="1627"/>
      <c r="S763" s="1628"/>
      <c r="T763" s="1629"/>
      <c r="U763" s="50"/>
    </row>
    <row r="764">
      <c r="A764" s="50"/>
      <c r="B764" s="50"/>
      <c r="C764" s="50"/>
      <c r="D764" s="50"/>
      <c r="E764" s="50"/>
      <c r="F764" s="50"/>
      <c r="G764" s="50"/>
      <c r="H764" s="50"/>
      <c r="I764" s="50"/>
      <c r="J764" s="50"/>
      <c r="K764" s="50"/>
      <c r="L764" s="1626"/>
      <c r="M764" s="50"/>
      <c r="N764" s="50"/>
      <c r="O764" s="50"/>
      <c r="P764" s="1627"/>
      <c r="Q764" s="1627"/>
      <c r="R764" s="1627"/>
      <c r="S764" s="1628"/>
      <c r="T764" s="1629"/>
      <c r="U764" s="50"/>
    </row>
    <row r="765">
      <c r="A765" s="50"/>
      <c r="B765" s="50"/>
      <c r="C765" s="50"/>
      <c r="D765" s="50"/>
      <c r="E765" s="50"/>
      <c r="F765" s="50"/>
      <c r="G765" s="50"/>
      <c r="H765" s="50"/>
      <c r="I765" s="50"/>
      <c r="J765" s="50"/>
      <c r="K765" s="50"/>
      <c r="L765" s="1626"/>
      <c r="M765" s="50"/>
      <c r="N765" s="50"/>
      <c r="O765" s="50"/>
      <c r="P765" s="1627"/>
      <c r="Q765" s="1627"/>
      <c r="R765" s="1627"/>
      <c r="S765" s="1628"/>
      <c r="T765" s="1629"/>
      <c r="U765" s="50"/>
    </row>
    <row r="766">
      <c r="A766" s="50"/>
      <c r="B766" s="50"/>
      <c r="C766" s="50"/>
      <c r="D766" s="50"/>
      <c r="E766" s="50"/>
      <c r="F766" s="50"/>
      <c r="G766" s="50"/>
      <c r="H766" s="50"/>
      <c r="I766" s="50"/>
      <c r="J766" s="50"/>
      <c r="K766" s="50"/>
      <c r="L766" s="1626"/>
      <c r="M766" s="50"/>
      <c r="N766" s="50"/>
      <c r="O766" s="50"/>
      <c r="P766" s="1627"/>
      <c r="Q766" s="1627"/>
      <c r="R766" s="1627"/>
      <c r="S766" s="1628"/>
      <c r="T766" s="1629"/>
      <c r="U766" s="50"/>
    </row>
    <row r="767">
      <c r="A767" s="50"/>
      <c r="B767" s="50"/>
      <c r="C767" s="50"/>
      <c r="D767" s="50"/>
      <c r="E767" s="50"/>
      <c r="F767" s="50"/>
      <c r="G767" s="50"/>
      <c r="H767" s="50"/>
      <c r="I767" s="50"/>
      <c r="J767" s="50"/>
      <c r="K767" s="50"/>
      <c r="L767" s="1626"/>
      <c r="M767" s="50"/>
      <c r="N767" s="50"/>
      <c r="O767" s="50"/>
      <c r="P767" s="1627"/>
      <c r="Q767" s="1627"/>
      <c r="R767" s="1627"/>
      <c r="S767" s="1628"/>
      <c r="T767" s="1629"/>
      <c r="U767" s="50"/>
    </row>
    <row r="768">
      <c r="A768" s="50"/>
      <c r="B768" s="50"/>
      <c r="C768" s="50"/>
      <c r="D768" s="50"/>
      <c r="E768" s="50"/>
      <c r="F768" s="50"/>
      <c r="G768" s="50"/>
      <c r="H768" s="50"/>
      <c r="I768" s="50"/>
      <c r="J768" s="50"/>
      <c r="K768" s="50"/>
      <c r="L768" s="1626"/>
      <c r="M768" s="50"/>
      <c r="N768" s="50"/>
      <c r="O768" s="50"/>
      <c r="P768" s="1627"/>
      <c r="Q768" s="1627"/>
      <c r="R768" s="1627"/>
      <c r="S768" s="1628"/>
      <c r="T768" s="1629"/>
      <c r="U768" s="50"/>
    </row>
    <row r="769">
      <c r="A769" s="50"/>
      <c r="B769" s="50"/>
      <c r="C769" s="50"/>
      <c r="D769" s="50"/>
      <c r="E769" s="50"/>
      <c r="F769" s="50"/>
      <c r="G769" s="50"/>
      <c r="H769" s="50"/>
      <c r="I769" s="50"/>
      <c r="J769" s="50"/>
      <c r="K769" s="50"/>
      <c r="L769" s="1626"/>
      <c r="M769" s="50"/>
      <c r="N769" s="50"/>
      <c r="O769" s="50"/>
      <c r="P769" s="1627"/>
      <c r="Q769" s="1627"/>
      <c r="R769" s="1627"/>
      <c r="S769" s="1628"/>
      <c r="T769" s="1629"/>
      <c r="U769" s="50"/>
    </row>
    <row r="770">
      <c r="A770" s="50"/>
      <c r="B770" s="50"/>
      <c r="C770" s="50"/>
      <c r="D770" s="50"/>
      <c r="E770" s="50"/>
      <c r="F770" s="50"/>
      <c r="G770" s="50"/>
      <c r="H770" s="50"/>
      <c r="I770" s="50"/>
      <c r="J770" s="50"/>
      <c r="K770" s="50"/>
      <c r="L770" s="1626"/>
      <c r="M770" s="50"/>
      <c r="N770" s="50"/>
      <c r="O770" s="50"/>
      <c r="P770" s="1627"/>
      <c r="Q770" s="1627"/>
      <c r="R770" s="1627"/>
      <c r="S770" s="1628"/>
      <c r="T770" s="1629"/>
      <c r="U770" s="50"/>
    </row>
    <row r="771">
      <c r="A771" s="50"/>
      <c r="B771" s="50"/>
      <c r="C771" s="50"/>
      <c r="D771" s="50"/>
      <c r="E771" s="50"/>
      <c r="F771" s="50"/>
      <c r="G771" s="50"/>
      <c r="H771" s="50"/>
      <c r="I771" s="50"/>
      <c r="J771" s="50"/>
      <c r="K771" s="50"/>
      <c r="L771" s="1626"/>
      <c r="M771" s="50"/>
      <c r="N771" s="50"/>
      <c r="O771" s="50"/>
      <c r="P771" s="1627"/>
      <c r="Q771" s="1627"/>
      <c r="R771" s="1627"/>
      <c r="S771" s="1628"/>
      <c r="T771" s="1629"/>
      <c r="U771" s="50"/>
    </row>
    <row r="772">
      <c r="A772" s="50"/>
      <c r="B772" s="50"/>
      <c r="C772" s="50"/>
      <c r="D772" s="50"/>
      <c r="E772" s="50"/>
      <c r="F772" s="50"/>
      <c r="G772" s="50"/>
      <c r="H772" s="50"/>
      <c r="I772" s="50"/>
      <c r="J772" s="50"/>
      <c r="K772" s="50"/>
      <c r="L772" s="1626"/>
      <c r="M772" s="50"/>
      <c r="N772" s="50"/>
      <c r="O772" s="50"/>
      <c r="P772" s="1627"/>
      <c r="Q772" s="1627"/>
      <c r="R772" s="1627"/>
      <c r="S772" s="1628"/>
      <c r="T772" s="1629"/>
      <c r="U772" s="50"/>
    </row>
    <row r="773">
      <c r="A773" s="50"/>
      <c r="B773" s="50"/>
      <c r="C773" s="50"/>
      <c r="D773" s="50"/>
      <c r="E773" s="50"/>
      <c r="F773" s="50"/>
      <c r="G773" s="50"/>
      <c r="H773" s="50"/>
      <c r="I773" s="50"/>
      <c r="J773" s="50"/>
      <c r="K773" s="50"/>
      <c r="L773" s="1626"/>
      <c r="M773" s="50"/>
      <c r="N773" s="50"/>
      <c r="O773" s="50"/>
      <c r="P773" s="1627"/>
      <c r="Q773" s="1627"/>
      <c r="R773" s="1627"/>
      <c r="S773" s="1628"/>
      <c r="T773" s="1629"/>
      <c r="U773" s="50"/>
    </row>
    <row r="774">
      <c r="A774" s="50"/>
      <c r="B774" s="50"/>
      <c r="C774" s="50"/>
      <c r="D774" s="50"/>
      <c r="E774" s="50"/>
      <c r="F774" s="50"/>
      <c r="G774" s="50"/>
      <c r="H774" s="50"/>
      <c r="I774" s="50"/>
      <c r="J774" s="50"/>
      <c r="K774" s="50"/>
      <c r="L774" s="1626"/>
      <c r="M774" s="50"/>
      <c r="N774" s="50"/>
      <c r="O774" s="50"/>
      <c r="P774" s="1627"/>
      <c r="Q774" s="1627"/>
      <c r="R774" s="1627"/>
      <c r="S774" s="1628"/>
      <c r="T774" s="1629"/>
      <c r="U774" s="50"/>
    </row>
    <row r="775">
      <c r="A775" s="50"/>
      <c r="B775" s="50"/>
      <c r="C775" s="50"/>
      <c r="D775" s="50"/>
      <c r="E775" s="50"/>
      <c r="F775" s="50"/>
      <c r="G775" s="50"/>
      <c r="H775" s="50"/>
      <c r="I775" s="50"/>
      <c r="J775" s="50"/>
      <c r="K775" s="50"/>
      <c r="L775" s="1626"/>
      <c r="M775" s="50"/>
      <c r="N775" s="50"/>
      <c r="O775" s="50"/>
      <c r="P775" s="1627"/>
      <c r="Q775" s="1627"/>
      <c r="R775" s="1627"/>
      <c r="S775" s="1628"/>
      <c r="T775" s="1629"/>
      <c r="U775" s="50"/>
    </row>
    <row r="776">
      <c r="A776" s="50"/>
      <c r="B776" s="50"/>
      <c r="C776" s="50"/>
      <c r="D776" s="50"/>
      <c r="E776" s="50"/>
      <c r="F776" s="50"/>
      <c r="G776" s="50"/>
      <c r="H776" s="50"/>
      <c r="I776" s="50"/>
      <c r="J776" s="50"/>
      <c r="K776" s="50"/>
      <c r="L776" s="1626"/>
      <c r="M776" s="50"/>
      <c r="N776" s="50"/>
      <c r="O776" s="50"/>
      <c r="P776" s="1627"/>
      <c r="Q776" s="1627"/>
      <c r="R776" s="1627"/>
      <c r="S776" s="1628"/>
      <c r="T776" s="1629"/>
      <c r="U776" s="50"/>
    </row>
    <row r="777">
      <c r="A777" s="50"/>
      <c r="B777" s="50"/>
      <c r="C777" s="50"/>
      <c r="D777" s="50"/>
      <c r="E777" s="50"/>
      <c r="F777" s="50"/>
      <c r="G777" s="50"/>
      <c r="H777" s="50"/>
      <c r="I777" s="50"/>
      <c r="J777" s="50"/>
      <c r="K777" s="50"/>
      <c r="L777" s="1626"/>
      <c r="M777" s="50"/>
      <c r="N777" s="50"/>
      <c r="O777" s="50"/>
      <c r="P777" s="1627"/>
      <c r="Q777" s="1627"/>
      <c r="R777" s="1627"/>
      <c r="S777" s="1628"/>
      <c r="T777" s="1629"/>
      <c r="U777" s="50"/>
    </row>
    <row r="778">
      <c r="A778" s="50"/>
      <c r="B778" s="50"/>
      <c r="C778" s="50"/>
      <c r="D778" s="50"/>
      <c r="E778" s="50"/>
      <c r="F778" s="50"/>
      <c r="G778" s="50"/>
      <c r="H778" s="50"/>
      <c r="I778" s="50"/>
      <c r="J778" s="50"/>
      <c r="K778" s="50"/>
      <c r="L778" s="1626"/>
      <c r="M778" s="50"/>
      <c r="N778" s="50"/>
      <c r="O778" s="50"/>
      <c r="P778" s="1627"/>
      <c r="Q778" s="1627"/>
      <c r="R778" s="1627"/>
      <c r="S778" s="1628"/>
      <c r="T778" s="1629"/>
      <c r="U778" s="50"/>
    </row>
    <row r="779">
      <c r="A779" s="50"/>
      <c r="B779" s="50"/>
      <c r="C779" s="50"/>
      <c r="D779" s="50"/>
      <c r="E779" s="50"/>
      <c r="F779" s="50"/>
      <c r="G779" s="50"/>
      <c r="H779" s="50"/>
      <c r="I779" s="50"/>
      <c r="J779" s="50"/>
      <c r="K779" s="50"/>
      <c r="L779" s="1626"/>
      <c r="M779" s="50"/>
      <c r="N779" s="50"/>
      <c r="O779" s="50"/>
      <c r="P779" s="1627"/>
      <c r="Q779" s="1627"/>
      <c r="R779" s="1627"/>
      <c r="S779" s="1628"/>
      <c r="T779" s="1629"/>
      <c r="U779" s="50"/>
    </row>
    <row r="780">
      <c r="A780" s="50"/>
      <c r="B780" s="50"/>
      <c r="C780" s="50"/>
      <c r="D780" s="50"/>
      <c r="E780" s="50"/>
      <c r="F780" s="50"/>
      <c r="G780" s="50"/>
      <c r="H780" s="50"/>
      <c r="I780" s="50"/>
      <c r="J780" s="50"/>
      <c r="K780" s="50"/>
      <c r="L780" s="1626"/>
      <c r="M780" s="50"/>
      <c r="N780" s="50"/>
      <c r="O780" s="50"/>
      <c r="P780" s="1627"/>
      <c r="Q780" s="1627"/>
      <c r="R780" s="1627"/>
      <c r="S780" s="1628"/>
      <c r="T780" s="1629"/>
      <c r="U780" s="50"/>
    </row>
    <row r="781">
      <c r="A781" s="50"/>
      <c r="B781" s="50"/>
      <c r="C781" s="50"/>
      <c r="D781" s="50"/>
      <c r="E781" s="50"/>
      <c r="F781" s="50"/>
      <c r="G781" s="50"/>
      <c r="H781" s="50"/>
      <c r="I781" s="50"/>
      <c r="J781" s="50"/>
      <c r="K781" s="50"/>
      <c r="L781" s="1626"/>
      <c r="M781" s="50"/>
      <c r="N781" s="50"/>
      <c r="O781" s="50"/>
      <c r="P781" s="1627"/>
      <c r="Q781" s="1627"/>
      <c r="R781" s="1627"/>
      <c r="S781" s="1628"/>
      <c r="T781" s="1629"/>
      <c r="U781" s="50"/>
    </row>
    <row r="782">
      <c r="A782" s="50"/>
      <c r="B782" s="50"/>
      <c r="C782" s="50"/>
      <c r="D782" s="50"/>
      <c r="E782" s="50"/>
      <c r="F782" s="50"/>
      <c r="G782" s="50"/>
      <c r="H782" s="50"/>
      <c r="I782" s="50"/>
      <c r="J782" s="50"/>
      <c r="K782" s="50"/>
      <c r="L782" s="1626"/>
      <c r="M782" s="50"/>
      <c r="N782" s="50"/>
      <c r="O782" s="50"/>
      <c r="P782" s="1627"/>
      <c r="Q782" s="1627"/>
      <c r="R782" s="1627"/>
      <c r="S782" s="1628"/>
      <c r="T782" s="1629"/>
      <c r="U782" s="50"/>
    </row>
    <row r="783">
      <c r="A783" s="50"/>
      <c r="B783" s="50"/>
      <c r="C783" s="50"/>
      <c r="D783" s="50"/>
      <c r="E783" s="50"/>
      <c r="F783" s="50"/>
      <c r="G783" s="50"/>
      <c r="H783" s="50"/>
      <c r="I783" s="50"/>
      <c r="J783" s="50"/>
      <c r="K783" s="50"/>
      <c r="L783" s="1626"/>
      <c r="M783" s="50"/>
      <c r="N783" s="50"/>
      <c r="O783" s="50"/>
      <c r="P783" s="1627"/>
      <c r="Q783" s="1627"/>
      <c r="R783" s="1627"/>
      <c r="S783" s="1628"/>
      <c r="T783" s="1629"/>
      <c r="U783" s="50"/>
    </row>
    <row r="784">
      <c r="A784" s="50"/>
      <c r="B784" s="50"/>
      <c r="C784" s="50"/>
      <c r="D784" s="50"/>
      <c r="E784" s="50"/>
      <c r="F784" s="50"/>
      <c r="G784" s="50"/>
      <c r="H784" s="50"/>
      <c r="I784" s="50"/>
      <c r="J784" s="50"/>
      <c r="K784" s="50"/>
      <c r="L784" s="1626"/>
      <c r="M784" s="50"/>
      <c r="N784" s="50"/>
      <c r="O784" s="50"/>
      <c r="P784" s="1627"/>
      <c r="Q784" s="1627"/>
      <c r="R784" s="1627"/>
      <c r="S784" s="1628"/>
      <c r="T784" s="1629"/>
      <c r="U784" s="50"/>
    </row>
    <row r="785">
      <c r="A785" s="50"/>
      <c r="B785" s="50"/>
      <c r="C785" s="50"/>
      <c r="D785" s="50"/>
      <c r="E785" s="50"/>
      <c r="F785" s="50"/>
      <c r="G785" s="50"/>
      <c r="H785" s="50"/>
      <c r="I785" s="50"/>
      <c r="J785" s="50"/>
      <c r="K785" s="50"/>
      <c r="L785" s="1626"/>
      <c r="M785" s="50"/>
      <c r="N785" s="50"/>
      <c r="O785" s="50"/>
      <c r="P785" s="1627"/>
      <c r="Q785" s="1627"/>
      <c r="R785" s="1627"/>
      <c r="S785" s="1628"/>
      <c r="T785" s="1629"/>
      <c r="U785" s="50"/>
    </row>
    <row r="786">
      <c r="A786" s="50"/>
      <c r="B786" s="50"/>
      <c r="C786" s="50"/>
      <c r="D786" s="50"/>
      <c r="E786" s="50"/>
      <c r="F786" s="50"/>
      <c r="G786" s="50"/>
      <c r="H786" s="50"/>
      <c r="I786" s="50"/>
      <c r="J786" s="50"/>
      <c r="K786" s="50"/>
      <c r="L786" s="1626"/>
      <c r="M786" s="50"/>
      <c r="N786" s="50"/>
      <c r="O786" s="50"/>
      <c r="P786" s="1627"/>
      <c r="Q786" s="1627"/>
      <c r="R786" s="1627"/>
      <c r="S786" s="1628"/>
      <c r="T786" s="1629"/>
      <c r="U786" s="50"/>
    </row>
    <row r="787">
      <c r="A787" s="50"/>
      <c r="B787" s="50"/>
      <c r="C787" s="50"/>
      <c r="D787" s="50"/>
      <c r="E787" s="50"/>
      <c r="F787" s="50"/>
      <c r="G787" s="50"/>
      <c r="H787" s="50"/>
      <c r="I787" s="50"/>
      <c r="J787" s="50"/>
      <c r="K787" s="50"/>
      <c r="L787" s="1626"/>
      <c r="M787" s="50"/>
      <c r="N787" s="50"/>
      <c r="O787" s="50"/>
      <c r="P787" s="1627"/>
      <c r="Q787" s="1627"/>
      <c r="R787" s="1627"/>
      <c r="S787" s="1628"/>
      <c r="T787" s="1629"/>
      <c r="U787" s="50"/>
    </row>
    <row r="788">
      <c r="A788" s="50"/>
      <c r="B788" s="50"/>
      <c r="C788" s="50"/>
      <c r="D788" s="50"/>
      <c r="E788" s="50"/>
      <c r="F788" s="50"/>
      <c r="G788" s="50"/>
      <c r="H788" s="50"/>
      <c r="I788" s="50"/>
      <c r="J788" s="50"/>
      <c r="K788" s="50"/>
      <c r="L788" s="1626"/>
      <c r="M788" s="50"/>
      <c r="N788" s="50"/>
      <c r="O788" s="50"/>
      <c r="P788" s="1627"/>
      <c r="Q788" s="1627"/>
      <c r="R788" s="1627"/>
      <c r="S788" s="1628"/>
      <c r="T788" s="1629"/>
      <c r="U788" s="50"/>
    </row>
    <row r="789">
      <c r="A789" s="50"/>
      <c r="B789" s="50"/>
      <c r="C789" s="50"/>
      <c r="D789" s="50"/>
      <c r="E789" s="50"/>
      <c r="F789" s="50"/>
      <c r="G789" s="50"/>
      <c r="H789" s="50"/>
      <c r="I789" s="50"/>
      <c r="J789" s="50"/>
      <c r="K789" s="50"/>
      <c r="L789" s="1626"/>
      <c r="M789" s="50"/>
      <c r="N789" s="50"/>
      <c r="O789" s="50"/>
      <c r="P789" s="1627"/>
      <c r="Q789" s="1627"/>
      <c r="R789" s="1627"/>
      <c r="S789" s="1628"/>
      <c r="T789" s="1629"/>
      <c r="U789" s="50"/>
    </row>
    <row r="790">
      <c r="A790" s="50"/>
      <c r="B790" s="50"/>
      <c r="C790" s="50"/>
      <c r="D790" s="50"/>
      <c r="E790" s="50"/>
      <c r="F790" s="50"/>
      <c r="G790" s="50"/>
      <c r="H790" s="50"/>
      <c r="I790" s="50"/>
      <c r="J790" s="50"/>
      <c r="K790" s="50"/>
      <c r="L790" s="1626"/>
      <c r="M790" s="50"/>
      <c r="N790" s="50"/>
      <c r="O790" s="50"/>
      <c r="P790" s="1627"/>
      <c r="Q790" s="1627"/>
      <c r="R790" s="1627"/>
      <c r="S790" s="1628"/>
      <c r="T790" s="1629"/>
      <c r="U790" s="50"/>
    </row>
    <row r="791">
      <c r="A791" s="50"/>
      <c r="B791" s="50"/>
      <c r="C791" s="50"/>
      <c r="D791" s="50"/>
      <c r="E791" s="50"/>
      <c r="F791" s="50"/>
      <c r="G791" s="50"/>
      <c r="H791" s="50"/>
      <c r="I791" s="50"/>
      <c r="J791" s="50"/>
      <c r="K791" s="50"/>
      <c r="L791" s="1626"/>
      <c r="M791" s="50"/>
      <c r="N791" s="50"/>
      <c r="O791" s="50"/>
      <c r="P791" s="1627"/>
      <c r="Q791" s="1627"/>
      <c r="R791" s="1627"/>
      <c r="S791" s="1628"/>
      <c r="T791" s="1629"/>
      <c r="U791" s="50"/>
    </row>
    <row r="792">
      <c r="A792" s="50"/>
      <c r="B792" s="50"/>
      <c r="C792" s="50"/>
      <c r="D792" s="50"/>
      <c r="E792" s="50"/>
      <c r="F792" s="50"/>
      <c r="G792" s="50"/>
      <c r="H792" s="50"/>
      <c r="I792" s="50"/>
      <c r="J792" s="50"/>
      <c r="K792" s="50"/>
      <c r="L792" s="1626"/>
      <c r="M792" s="50"/>
      <c r="N792" s="50"/>
      <c r="O792" s="50"/>
      <c r="P792" s="1627"/>
      <c r="Q792" s="1627"/>
      <c r="R792" s="1627"/>
      <c r="S792" s="1628"/>
      <c r="T792" s="1629"/>
      <c r="U792" s="50"/>
    </row>
    <row r="793">
      <c r="A793" s="50"/>
      <c r="B793" s="50"/>
      <c r="C793" s="50"/>
      <c r="D793" s="50"/>
      <c r="E793" s="50"/>
      <c r="F793" s="50"/>
      <c r="G793" s="50"/>
      <c r="H793" s="50"/>
      <c r="I793" s="50"/>
      <c r="J793" s="50"/>
      <c r="K793" s="50"/>
      <c r="L793" s="1626"/>
      <c r="M793" s="50"/>
      <c r="N793" s="50"/>
      <c r="O793" s="50"/>
      <c r="P793" s="1627"/>
      <c r="Q793" s="1627"/>
      <c r="R793" s="1627"/>
      <c r="S793" s="1628"/>
      <c r="T793" s="1629"/>
      <c r="U793" s="50"/>
    </row>
    <row r="794">
      <c r="A794" s="50"/>
      <c r="B794" s="50"/>
      <c r="C794" s="50"/>
      <c r="D794" s="50"/>
      <c r="E794" s="50"/>
      <c r="F794" s="50"/>
      <c r="G794" s="50"/>
      <c r="H794" s="50"/>
      <c r="I794" s="50"/>
      <c r="J794" s="50"/>
      <c r="K794" s="50"/>
      <c r="L794" s="1626"/>
      <c r="M794" s="50"/>
      <c r="N794" s="50"/>
      <c r="O794" s="50"/>
      <c r="P794" s="1627"/>
      <c r="Q794" s="1627"/>
      <c r="R794" s="1627"/>
      <c r="S794" s="1628"/>
      <c r="T794" s="1629"/>
      <c r="U794" s="50"/>
    </row>
    <row r="795">
      <c r="A795" s="50"/>
      <c r="B795" s="50"/>
      <c r="C795" s="50"/>
      <c r="D795" s="50"/>
      <c r="E795" s="50"/>
      <c r="F795" s="50"/>
      <c r="G795" s="50"/>
      <c r="H795" s="50"/>
      <c r="I795" s="50"/>
      <c r="J795" s="50"/>
      <c r="K795" s="50"/>
      <c r="L795" s="1626"/>
      <c r="M795" s="50"/>
      <c r="N795" s="50"/>
      <c r="O795" s="50"/>
      <c r="P795" s="1627"/>
      <c r="Q795" s="1627"/>
      <c r="R795" s="1627"/>
      <c r="S795" s="1628"/>
      <c r="T795" s="1629"/>
      <c r="U795" s="50"/>
    </row>
    <row r="796">
      <c r="A796" s="50"/>
      <c r="B796" s="50"/>
      <c r="C796" s="50"/>
      <c r="D796" s="50"/>
      <c r="E796" s="50"/>
      <c r="F796" s="50"/>
      <c r="G796" s="50"/>
      <c r="H796" s="50"/>
      <c r="I796" s="50"/>
      <c r="J796" s="50"/>
      <c r="K796" s="50"/>
      <c r="L796" s="1626"/>
      <c r="M796" s="50"/>
      <c r="N796" s="50"/>
      <c r="O796" s="50"/>
      <c r="P796" s="1627"/>
      <c r="Q796" s="1627"/>
      <c r="R796" s="1627"/>
      <c r="S796" s="1628"/>
      <c r="T796" s="1629"/>
      <c r="U796" s="50"/>
    </row>
    <row r="797">
      <c r="A797" s="50"/>
      <c r="B797" s="50"/>
      <c r="C797" s="50"/>
      <c r="D797" s="50"/>
      <c r="E797" s="50"/>
      <c r="F797" s="50"/>
      <c r="G797" s="50"/>
      <c r="H797" s="50"/>
      <c r="I797" s="50"/>
      <c r="J797" s="50"/>
      <c r="K797" s="50"/>
      <c r="L797" s="1626"/>
      <c r="M797" s="50"/>
      <c r="N797" s="50"/>
      <c r="O797" s="50"/>
      <c r="P797" s="1627"/>
      <c r="Q797" s="1627"/>
      <c r="R797" s="1627"/>
      <c r="S797" s="1628"/>
      <c r="T797" s="1629"/>
      <c r="U797" s="50"/>
    </row>
    <row r="798">
      <c r="A798" s="50"/>
      <c r="B798" s="50"/>
      <c r="C798" s="50"/>
      <c r="D798" s="50"/>
      <c r="E798" s="50"/>
      <c r="F798" s="50"/>
      <c r="G798" s="50"/>
      <c r="H798" s="50"/>
      <c r="I798" s="50"/>
      <c r="J798" s="50"/>
      <c r="K798" s="50"/>
      <c r="L798" s="1626"/>
      <c r="M798" s="50"/>
      <c r="N798" s="50"/>
      <c r="O798" s="50"/>
      <c r="P798" s="1627"/>
      <c r="Q798" s="1627"/>
      <c r="R798" s="1627"/>
      <c r="S798" s="1628"/>
      <c r="T798" s="1629"/>
      <c r="U798" s="50"/>
    </row>
    <row r="799">
      <c r="A799" s="50"/>
      <c r="B799" s="50"/>
      <c r="C799" s="50"/>
      <c r="D799" s="50"/>
      <c r="E799" s="50"/>
      <c r="F799" s="50"/>
      <c r="G799" s="50"/>
      <c r="H799" s="50"/>
      <c r="I799" s="50"/>
      <c r="J799" s="50"/>
      <c r="K799" s="50"/>
      <c r="L799" s="1626"/>
      <c r="M799" s="50"/>
      <c r="N799" s="50"/>
      <c r="O799" s="50"/>
      <c r="P799" s="1627"/>
      <c r="Q799" s="1627"/>
      <c r="R799" s="1627"/>
      <c r="S799" s="1628"/>
      <c r="T799" s="1629"/>
      <c r="U799" s="50"/>
    </row>
    <row r="800">
      <c r="A800" s="50"/>
      <c r="B800" s="50"/>
      <c r="C800" s="50"/>
      <c r="D800" s="50"/>
      <c r="E800" s="50"/>
      <c r="F800" s="50"/>
      <c r="G800" s="50"/>
      <c r="H800" s="50"/>
      <c r="I800" s="50"/>
      <c r="J800" s="50"/>
      <c r="K800" s="50"/>
      <c r="L800" s="1626"/>
      <c r="M800" s="50"/>
      <c r="N800" s="50"/>
      <c r="O800" s="50"/>
      <c r="P800" s="1627"/>
      <c r="Q800" s="1627"/>
      <c r="R800" s="1627"/>
      <c r="S800" s="1628"/>
      <c r="T800" s="1629"/>
      <c r="U800" s="50"/>
    </row>
    <row r="801">
      <c r="A801" s="50"/>
      <c r="B801" s="50"/>
      <c r="C801" s="50"/>
      <c r="D801" s="50"/>
      <c r="E801" s="50"/>
      <c r="F801" s="50"/>
      <c r="G801" s="50"/>
      <c r="H801" s="50"/>
      <c r="I801" s="50"/>
      <c r="J801" s="50"/>
      <c r="K801" s="50"/>
      <c r="L801" s="1626"/>
      <c r="M801" s="50"/>
      <c r="N801" s="50"/>
      <c r="O801" s="50"/>
      <c r="P801" s="1627"/>
      <c r="Q801" s="1627"/>
      <c r="R801" s="1627"/>
      <c r="S801" s="1628"/>
      <c r="T801" s="1629"/>
      <c r="U801" s="50"/>
    </row>
    <row r="802">
      <c r="A802" s="50"/>
      <c r="B802" s="50"/>
      <c r="C802" s="50"/>
      <c r="D802" s="50"/>
      <c r="E802" s="50"/>
      <c r="F802" s="50"/>
      <c r="G802" s="50"/>
      <c r="H802" s="50"/>
      <c r="I802" s="50"/>
      <c r="J802" s="50"/>
      <c r="K802" s="50"/>
      <c r="L802" s="1626"/>
      <c r="M802" s="50"/>
      <c r="N802" s="50"/>
      <c r="O802" s="50"/>
      <c r="P802" s="1627"/>
      <c r="Q802" s="1627"/>
      <c r="R802" s="1627"/>
      <c r="S802" s="1628"/>
      <c r="T802" s="1629"/>
      <c r="U802" s="50"/>
    </row>
    <row r="803">
      <c r="A803" s="50"/>
      <c r="B803" s="50"/>
      <c r="C803" s="50"/>
      <c r="D803" s="50"/>
      <c r="E803" s="50"/>
      <c r="F803" s="50"/>
      <c r="G803" s="50"/>
      <c r="H803" s="50"/>
      <c r="I803" s="50"/>
      <c r="J803" s="50"/>
      <c r="K803" s="50"/>
      <c r="L803" s="1626"/>
      <c r="M803" s="50"/>
      <c r="N803" s="50"/>
      <c r="O803" s="50"/>
      <c r="P803" s="1627"/>
      <c r="Q803" s="1627"/>
      <c r="R803" s="1627"/>
      <c r="S803" s="1628"/>
      <c r="T803" s="1629"/>
      <c r="U803" s="50"/>
    </row>
    <row r="804">
      <c r="A804" s="50"/>
      <c r="B804" s="50"/>
      <c r="C804" s="50"/>
      <c r="D804" s="50"/>
      <c r="E804" s="50"/>
      <c r="F804" s="50"/>
      <c r="G804" s="50"/>
      <c r="H804" s="50"/>
      <c r="I804" s="50"/>
      <c r="J804" s="50"/>
      <c r="K804" s="50"/>
      <c r="L804" s="1626"/>
      <c r="M804" s="50"/>
      <c r="N804" s="50"/>
      <c r="O804" s="50"/>
      <c r="P804" s="1627"/>
      <c r="Q804" s="1627"/>
      <c r="R804" s="1627"/>
      <c r="S804" s="1628"/>
      <c r="T804" s="1629"/>
      <c r="U804" s="50"/>
    </row>
    <row r="805">
      <c r="A805" s="50"/>
      <c r="B805" s="50"/>
      <c r="C805" s="50"/>
      <c r="D805" s="50"/>
      <c r="E805" s="50"/>
      <c r="F805" s="50"/>
      <c r="G805" s="50"/>
      <c r="H805" s="50"/>
      <c r="I805" s="50"/>
      <c r="J805" s="50"/>
      <c r="K805" s="50"/>
      <c r="L805" s="1626"/>
      <c r="M805" s="50"/>
      <c r="N805" s="50"/>
      <c r="O805" s="50"/>
      <c r="P805" s="1627"/>
      <c r="Q805" s="1627"/>
      <c r="R805" s="1627"/>
      <c r="S805" s="1628"/>
      <c r="T805" s="1629"/>
      <c r="U805" s="50"/>
    </row>
    <row r="806">
      <c r="A806" s="50"/>
      <c r="B806" s="50"/>
      <c r="C806" s="50"/>
      <c r="D806" s="50"/>
      <c r="E806" s="50"/>
      <c r="F806" s="50"/>
      <c r="G806" s="50"/>
      <c r="H806" s="50"/>
      <c r="I806" s="50"/>
      <c r="J806" s="50"/>
      <c r="K806" s="50"/>
      <c r="L806" s="1626"/>
      <c r="M806" s="50"/>
      <c r="N806" s="50"/>
      <c r="O806" s="50"/>
      <c r="P806" s="1627"/>
      <c r="Q806" s="1627"/>
      <c r="R806" s="1627"/>
      <c r="S806" s="1628"/>
      <c r="T806" s="1629"/>
      <c r="U806" s="50"/>
    </row>
    <row r="807">
      <c r="A807" s="50"/>
      <c r="B807" s="50"/>
      <c r="C807" s="50"/>
      <c r="D807" s="50"/>
      <c r="E807" s="50"/>
      <c r="F807" s="50"/>
      <c r="G807" s="50"/>
      <c r="H807" s="50"/>
      <c r="I807" s="50"/>
      <c r="J807" s="50"/>
      <c r="K807" s="50"/>
      <c r="L807" s="1626"/>
      <c r="M807" s="50"/>
      <c r="N807" s="50"/>
      <c r="O807" s="50"/>
      <c r="P807" s="1627"/>
      <c r="Q807" s="1627"/>
      <c r="R807" s="1627"/>
      <c r="S807" s="1628"/>
      <c r="T807" s="1629"/>
      <c r="U807" s="50"/>
    </row>
    <row r="808">
      <c r="A808" s="50"/>
      <c r="B808" s="50"/>
      <c r="C808" s="50"/>
      <c r="D808" s="50"/>
      <c r="E808" s="50"/>
      <c r="F808" s="50"/>
      <c r="G808" s="50"/>
      <c r="H808" s="50"/>
      <c r="I808" s="50"/>
      <c r="J808" s="50"/>
      <c r="K808" s="50"/>
      <c r="L808" s="1626"/>
      <c r="M808" s="50"/>
      <c r="N808" s="50"/>
      <c r="O808" s="50"/>
      <c r="P808" s="1627"/>
      <c r="Q808" s="1627"/>
      <c r="R808" s="1627"/>
      <c r="S808" s="1628"/>
      <c r="T808" s="1629"/>
      <c r="U808" s="50"/>
    </row>
    <row r="809">
      <c r="A809" s="50"/>
      <c r="B809" s="50"/>
      <c r="C809" s="50"/>
      <c r="D809" s="50"/>
      <c r="E809" s="50"/>
      <c r="F809" s="50"/>
      <c r="G809" s="50"/>
      <c r="H809" s="50"/>
      <c r="I809" s="50"/>
      <c r="J809" s="50"/>
      <c r="K809" s="50"/>
      <c r="L809" s="1626"/>
      <c r="M809" s="50"/>
      <c r="N809" s="50"/>
      <c r="O809" s="50"/>
      <c r="P809" s="1627"/>
      <c r="Q809" s="1627"/>
      <c r="R809" s="1627"/>
      <c r="S809" s="1628"/>
      <c r="T809" s="1629"/>
      <c r="U809" s="50"/>
    </row>
    <row r="810">
      <c r="A810" s="50"/>
      <c r="B810" s="50"/>
      <c r="C810" s="50"/>
      <c r="D810" s="50"/>
      <c r="E810" s="50"/>
      <c r="F810" s="50"/>
      <c r="G810" s="50"/>
      <c r="H810" s="50"/>
      <c r="I810" s="50"/>
      <c r="J810" s="50"/>
      <c r="K810" s="50"/>
      <c r="L810" s="1626"/>
      <c r="M810" s="50"/>
      <c r="N810" s="50"/>
      <c r="O810" s="50"/>
      <c r="P810" s="1627"/>
      <c r="Q810" s="1627"/>
      <c r="R810" s="1627"/>
      <c r="S810" s="1628"/>
      <c r="T810" s="1629"/>
      <c r="U810" s="50"/>
    </row>
    <row r="811">
      <c r="A811" s="50"/>
      <c r="B811" s="50"/>
      <c r="C811" s="50"/>
      <c r="D811" s="50"/>
      <c r="E811" s="50"/>
      <c r="F811" s="50"/>
      <c r="G811" s="50"/>
      <c r="H811" s="50"/>
      <c r="I811" s="50"/>
      <c r="J811" s="50"/>
      <c r="K811" s="50"/>
      <c r="L811" s="1626"/>
      <c r="M811" s="50"/>
      <c r="N811" s="50"/>
      <c r="O811" s="50"/>
      <c r="P811" s="1627"/>
      <c r="Q811" s="1627"/>
      <c r="R811" s="1627"/>
      <c r="S811" s="1628"/>
      <c r="T811" s="1629"/>
      <c r="U811" s="50"/>
    </row>
    <row r="812">
      <c r="A812" s="50"/>
      <c r="B812" s="50"/>
      <c r="C812" s="50"/>
      <c r="D812" s="50"/>
      <c r="E812" s="50"/>
      <c r="F812" s="50"/>
      <c r="G812" s="50"/>
      <c r="H812" s="50"/>
      <c r="I812" s="50"/>
      <c r="J812" s="50"/>
      <c r="K812" s="50"/>
      <c r="L812" s="1626"/>
      <c r="M812" s="50"/>
      <c r="N812" s="50"/>
      <c r="O812" s="50"/>
      <c r="P812" s="1627"/>
      <c r="Q812" s="1627"/>
      <c r="R812" s="1627"/>
      <c r="S812" s="1628"/>
      <c r="T812" s="1629"/>
      <c r="U812" s="50"/>
    </row>
    <row r="813">
      <c r="A813" s="50"/>
      <c r="B813" s="50"/>
      <c r="C813" s="50"/>
      <c r="D813" s="50"/>
      <c r="E813" s="50"/>
      <c r="F813" s="50"/>
      <c r="G813" s="50"/>
      <c r="H813" s="50"/>
      <c r="I813" s="50"/>
      <c r="J813" s="50"/>
      <c r="K813" s="50"/>
      <c r="L813" s="1626"/>
      <c r="M813" s="50"/>
      <c r="N813" s="50"/>
      <c r="O813" s="50"/>
      <c r="P813" s="1627"/>
      <c r="Q813" s="1627"/>
      <c r="R813" s="1627"/>
      <c r="S813" s="1628"/>
      <c r="T813" s="1629"/>
      <c r="U813" s="50"/>
    </row>
    <row r="814">
      <c r="A814" s="50"/>
      <c r="B814" s="50"/>
      <c r="C814" s="50"/>
      <c r="D814" s="50"/>
      <c r="E814" s="50"/>
      <c r="F814" s="50"/>
      <c r="G814" s="50"/>
      <c r="H814" s="50"/>
      <c r="I814" s="50"/>
      <c r="J814" s="50"/>
      <c r="K814" s="50"/>
      <c r="L814" s="1626"/>
      <c r="M814" s="50"/>
      <c r="N814" s="50"/>
      <c r="O814" s="50"/>
      <c r="P814" s="1627"/>
      <c r="Q814" s="1627"/>
      <c r="R814" s="1627"/>
      <c r="S814" s="1628"/>
      <c r="T814" s="1629"/>
      <c r="U814" s="50"/>
    </row>
    <row r="815">
      <c r="A815" s="50"/>
      <c r="B815" s="50"/>
      <c r="C815" s="50"/>
      <c r="D815" s="50"/>
      <c r="E815" s="50"/>
      <c r="F815" s="50"/>
      <c r="G815" s="50"/>
      <c r="H815" s="50"/>
      <c r="I815" s="50"/>
      <c r="J815" s="50"/>
      <c r="K815" s="50"/>
      <c r="L815" s="1626"/>
      <c r="M815" s="50"/>
      <c r="N815" s="50"/>
      <c r="O815" s="50"/>
      <c r="P815" s="1627"/>
      <c r="Q815" s="1627"/>
      <c r="R815" s="1627"/>
      <c r="S815" s="1628"/>
      <c r="T815" s="1629"/>
      <c r="U815" s="50"/>
    </row>
    <row r="816">
      <c r="A816" s="50"/>
      <c r="B816" s="50"/>
      <c r="C816" s="50"/>
      <c r="D816" s="50"/>
      <c r="E816" s="50"/>
      <c r="F816" s="50"/>
      <c r="G816" s="50"/>
      <c r="H816" s="50"/>
      <c r="I816" s="50"/>
      <c r="J816" s="50"/>
      <c r="K816" s="50"/>
      <c r="L816" s="1626"/>
      <c r="M816" s="50"/>
      <c r="N816" s="50"/>
      <c r="O816" s="50"/>
      <c r="P816" s="1627"/>
      <c r="Q816" s="1627"/>
      <c r="R816" s="1627"/>
      <c r="S816" s="1628"/>
      <c r="T816" s="1629"/>
      <c r="U816" s="50"/>
    </row>
    <row r="817">
      <c r="A817" s="50"/>
      <c r="B817" s="50"/>
      <c r="C817" s="50"/>
      <c r="D817" s="50"/>
      <c r="E817" s="50"/>
      <c r="F817" s="50"/>
      <c r="G817" s="50"/>
      <c r="H817" s="50"/>
      <c r="I817" s="50"/>
      <c r="J817" s="50"/>
      <c r="K817" s="50"/>
      <c r="L817" s="1626"/>
      <c r="M817" s="50"/>
      <c r="N817" s="50"/>
      <c r="O817" s="50"/>
      <c r="P817" s="1627"/>
      <c r="Q817" s="1627"/>
      <c r="R817" s="1627"/>
      <c r="S817" s="1628"/>
      <c r="T817" s="1629"/>
      <c r="U817" s="50"/>
    </row>
    <row r="818">
      <c r="A818" s="50"/>
      <c r="B818" s="50"/>
      <c r="C818" s="50"/>
      <c r="D818" s="50"/>
      <c r="E818" s="50"/>
      <c r="F818" s="50"/>
      <c r="G818" s="50"/>
      <c r="H818" s="50"/>
      <c r="I818" s="50"/>
      <c r="J818" s="50"/>
      <c r="K818" s="50"/>
      <c r="L818" s="1626"/>
      <c r="M818" s="50"/>
      <c r="N818" s="50"/>
      <c r="O818" s="50"/>
      <c r="P818" s="1627"/>
      <c r="Q818" s="1627"/>
      <c r="R818" s="1627"/>
      <c r="S818" s="1628"/>
      <c r="T818" s="1629"/>
      <c r="U818" s="50"/>
    </row>
    <row r="819">
      <c r="A819" s="50"/>
      <c r="B819" s="50"/>
      <c r="C819" s="50"/>
      <c r="D819" s="50"/>
      <c r="E819" s="50"/>
      <c r="F819" s="50"/>
      <c r="G819" s="50"/>
      <c r="H819" s="50"/>
      <c r="I819" s="50"/>
      <c r="J819" s="50"/>
      <c r="K819" s="50"/>
      <c r="L819" s="1626"/>
      <c r="M819" s="50"/>
      <c r="N819" s="50"/>
      <c r="O819" s="50"/>
      <c r="P819" s="1627"/>
      <c r="Q819" s="1627"/>
      <c r="R819" s="1627"/>
      <c r="S819" s="1628"/>
      <c r="T819" s="1629"/>
      <c r="U819" s="50"/>
    </row>
    <row r="820">
      <c r="A820" s="50"/>
      <c r="B820" s="50"/>
      <c r="C820" s="50"/>
      <c r="D820" s="50"/>
      <c r="E820" s="50"/>
      <c r="F820" s="50"/>
      <c r="G820" s="50"/>
      <c r="H820" s="50"/>
      <c r="I820" s="50"/>
      <c r="J820" s="50"/>
      <c r="K820" s="50"/>
      <c r="L820" s="1626"/>
      <c r="M820" s="50"/>
      <c r="N820" s="50"/>
      <c r="O820" s="50"/>
      <c r="P820" s="1627"/>
      <c r="Q820" s="1627"/>
      <c r="R820" s="1627"/>
      <c r="S820" s="1628"/>
      <c r="T820" s="1629"/>
      <c r="U820" s="50"/>
    </row>
    <row r="821">
      <c r="A821" s="50"/>
      <c r="B821" s="50"/>
      <c r="C821" s="50"/>
      <c r="D821" s="50"/>
      <c r="E821" s="50"/>
      <c r="F821" s="50"/>
      <c r="G821" s="50"/>
      <c r="H821" s="50"/>
      <c r="I821" s="50"/>
      <c r="J821" s="50"/>
      <c r="K821" s="50"/>
      <c r="L821" s="1626"/>
      <c r="M821" s="50"/>
      <c r="N821" s="50"/>
      <c r="O821" s="50"/>
      <c r="P821" s="1627"/>
      <c r="Q821" s="1627"/>
      <c r="R821" s="1627"/>
      <c r="S821" s="1628"/>
      <c r="T821" s="1629"/>
      <c r="U821" s="50"/>
    </row>
    <row r="822">
      <c r="A822" s="50"/>
      <c r="B822" s="50"/>
      <c r="C822" s="50"/>
      <c r="D822" s="50"/>
      <c r="E822" s="50"/>
      <c r="F822" s="50"/>
      <c r="G822" s="50"/>
      <c r="H822" s="50"/>
      <c r="I822" s="50"/>
      <c r="J822" s="50"/>
      <c r="K822" s="50"/>
      <c r="L822" s="1626"/>
      <c r="M822" s="50"/>
      <c r="N822" s="50"/>
      <c r="O822" s="50"/>
      <c r="P822" s="1627"/>
      <c r="Q822" s="1627"/>
      <c r="R822" s="1627"/>
      <c r="S822" s="1628"/>
      <c r="T822" s="1629"/>
      <c r="U822" s="50"/>
    </row>
    <row r="823">
      <c r="A823" s="50"/>
      <c r="B823" s="50"/>
      <c r="C823" s="50"/>
      <c r="D823" s="50"/>
      <c r="E823" s="50"/>
      <c r="F823" s="50"/>
      <c r="G823" s="50"/>
      <c r="H823" s="50"/>
      <c r="I823" s="50"/>
      <c r="J823" s="50"/>
      <c r="K823" s="50"/>
      <c r="L823" s="1626"/>
      <c r="M823" s="50"/>
      <c r="N823" s="50"/>
      <c r="O823" s="50"/>
      <c r="P823" s="1627"/>
      <c r="Q823" s="1627"/>
      <c r="R823" s="1627"/>
      <c r="S823" s="1628"/>
      <c r="T823" s="1629"/>
      <c r="U823" s="50"/>
    </row>
    <row r="824">
      <c r="A824" s="50"/>
      <c r="B824" s="50"/>
      <c r="C824" s="50"/>
      <c r="D824" s="50"/>
      <c r="E824" s="50"/>
      <c r="F824" s="50"/>
      <c r="G824" s="50"/>
      <c r="H824" s="50"/>
      <c r="I824" s="50"/>
      <c r="J824" s="50"/>
      <c r="K824" s="50"/>
      <c r="L824" s="1626"/>
      <c r="M824" s="50"/>
      <c r="N824" s="50"/>
      <c r="O824" s="50"/>
      <c r="P824" s="1627"/>
      <c r="Q824" s="1627"/>
      <c r="R824" s="1627"/>
      <c r="S824" s="1628"/>
      <c r="T824" s="1629"/>
      <c r="U824" s="50"/>
    </row>
    <row r="825">
      <c r="A825" s="50"/>
      <c r="B825" s="50"/>
      <c r="C825" s="50"/>
      <c r="D825" s="50"/>
      <c r="E825" s="50"/>
      <c r="F825" s="50"/>
      <c r="G825" s="50"/>
      <c r="H825" s="50"/>
      <c r="I825" s="50"/>
      <c r="J825" s="50"/>
      <c r="K825" s="50"/>
      <c r="L825" s="1626"/>
      <c r="M825" s="50"/>
      <c r="N825" s="50"/>
      <c r="O825" s="50"/>
      <c r="P825" s="1627"/>
      <c r="Q825" s="1627"/>
      <c r="R825" s="1627"/>
      <c r="S825" s="1628"/>
      <c r="T825" s="1629"/>
      <c r="U825" s="50"/>
    </row>
    <row r="826">
      <c r="A826" s="50"/>
      <c r="B826" s="50"/>
      <c r="C826" s="50"/>
      <c r="D826" s="50"/>
      <c r="E826" s="50"/>
      <c r="F826" s="50"/>
      <c r="G826" s="50"/>
      <c r="H826" s="50"/>
      <c r="I826" s="50"/>
      <c r="J826" s="50"/>
      <c r="K826" s="50"/>
      <c r="L826" s="1626"/>
      <c r="M826" s="50"/>
      <c r="N826" s="50"/>
      <c r="O826" s="50"/>
      <c r="P826" s="1627"/>
      <c r="Q826" s="1627"/>
      <c r="R826" s="1627"/>
      <c r="S826" s="1628"/>
      <c r="T826" s="1629"/>
      <c r="U826" s="50"/>
    </row>
    <row r="827">
      <c r="A827" s="50"/>
      <c r="B827" s="50"/>
      <c r="C827" s="50"/>
      <c r="D827" s="50"/>
      <c r="E827" s="50"/>
      <c r="F827" s="50"/>
      <c r="G827" s="50"/>
      <c r="H827" s="50"/>
      <c r="I827" s="50"/>
      <c r="J827" s="50"/>
      <c r="K827" s="50"/>
      <c r="L827" s="1626"/>
      <c r="M827" s="50"/>
      <c r="N827" s="50"/>
      <c r="O827" s="50"/>
      <c r="P827" s="1627"/>
      <c r="Q827" s="1627"/>
      <c r="R827" s="1627"/>
      <c r="S827" s="1628"/>
      <c r="T827" s="1629"/>
      <c r="U827" s="50"/>
    </row>
    <row r="828">
      <c r="A828" s="50"/>
      <c r="B828" s="50"/>
      <c r="C828" s="50"/>
      <c r="D828" s="50"/>
      <c r="E828" s="50"/>
      <c r="F828" s="50"/>
      <c r="G828" s="50"/>
      <c r="H828" s="50"/>
      <c r="I828" s="50"/>
      <c r="J828" s="50"/>
      <c r="K828" s="50"/>
      <c r="L828" s="1626"/>
      <c r="M828" s="50"/>
      <c r="N828" s="50"/>
      <c r="O828" s="50"/>
      <c r="P828" s="1627"/>
      <c r="Q828" s="1627"/>
      <c r="R828" s="1627"/>
      <c r="S828" s="1628"/>
      <c r="T828" s="1629"/>
      <c r="U828" s="50"/>
    </row>
    <row r="829">
      <c r="A829" s="50"/>
      <c r="B829" s="50"/>
      <c r="C829" s="50"/>
      <c r="D829" s="50"/>
      <c r="E829" s="50"/>
      <c r="F829" s="50"/>
      <c r="G829" s="50"/>
      <c r="H829" s="50"/>
      <c r="I829" s="50"/>
      <c r="J829" s="50"/>
      <c r="K829" s="50"/>
      <c r="L829" s="1626"/>
      <c r="M829" s="50"/>
      <c r="N829" s="50"/>
      <c r="O829" s="50"/>
      <c r="P829" s="1627"/>
      <c r="Q829" s="1627"/>
      <c r="R829" s="1627"/>
      <c r="S829" s="1628"/>
      <c r="T829" s="1629"/>
      <c r="U829" s="50"/>
    </row>
    <row r="830">
      <c r="A830" s="50"/>
      <c r="B830" s="50"/>
      <c r="C830" s="50"/>
      <c r="D830" s="50"/>
      <c r="E830" s="50"/>
      <c r="F830" s="50"/>
      <c r="G830" s="50"/>
      <c r="H830" s="50"/>
      <c r="I830" s="50"/>
      <c r="J830" s="50"/>
      <c r="K830" s="50"/>
      <c r="L830" s="1626"/>
      <c r="M830" s="50"/>
      <c r="N830" s="50"/>
      <c r="O830" s="50"/>
      <c r="P830" s="1627"/>
      <c r="Q830" s="1627"/>
      <c r="R830" s="1627"/>
      <c r="S830" s="1628"/>
      <c r="T830" s="1629"/>
      <c r="U830" s="50"/>
    </row>
    <row r="831">
      <c r="A831" s="50"/>
      <c r="B831" s="50"/>
      <c r="C831" s="50"/>
      <c r="D831" s="50"/>
      <c r="E831" s="50"/>
      <c r="F831" s="50"/>
      <c r="G831" s="50"/>
      <c r="H831" s="50"/>
      <c r="I831" s="50"/>
      <c r="J831" s="50"/>
      <c r="K831" s="50"/>
      <c r="L831" s="1626"/>
      <c r="M831" s="50"/>
      <c r="N831" s="50"/>
      <c r="O831" s="50"/>
      <c r="P831" s="1627"/>
      <c r="Q831" s="1627"/>
      <c r="R831" s="1627"/>
      <c r="S831" s="1628"/>
      <c r="T831" s="1629"/>
      <c r="U831" s="50"/>
    </row>
    <row r="832">
      <c r="A832" s="50"/>
      <c r="B832" s="50"/>
      <c r="C832" s="50"/>
      <c r="D832" s="50"/>
      <c r="E832" s="50"/>
      <c r="F832" s="50"/>
      <c r="G832" s="50"/>
      <c r="H832" s="50"/>
      <c r="I832" s="50"/>
      <c r="J832" s="50"/>
      <c r="K832" s="50"/>
      <c r="L832" s="1626"/>
      <c r="M832" s="50"/>
      <c r="N832" s="50"/>
      <c r="O832" s="50"/>
      <c r="P832" s="1627"/>
      <c r="Q832" s="1627"/>
      <c r="R832" s="1627"/>
      <c r="S832" s="1628"/>
      <c r="T832" s="1629"/>
      <c r="U832" s="50"/>
    </row>
    <row r="833">
      <c r="A833" s="50"/>
      <c r="B833" s="50"/>
      <c r="C833" s="50"/>
      <c r="D833" s="50"/>
      <c r="E833" s="50"/>
      <c r="F833" s="50"/>
      <c r="G833" s="50"/>
      <c r="H833" s="50"/>
      <c r="I833" s="50"/>
      <c r="J833" s="50"/>
      <c r="K833" s="50"/>
      <c r="L833" s="1626"/>
      <c r="M833" s="50"/>
      <c r="N833" s="50"/>
      <c r="O833" s="50"/>
      <c r="P833" s="1627"/>
      <c r="Q833" s="1627"/>
      <c r="R833" s="1627"/>
      <c r="S833" s="1628"/>
      <c r="T833" s="1629"/>
      <c r="U833" s="50"/>
    </row>
    <row r="834">
      <c r="A834" s="50"/>
      <c r="B834" s="50"/>
      <c r="C834" s="50"/>
      <c r="D834" s="50"/>
      <c r="E834" s="50"/>
      <c r="F834" s="50"/>
      <c r="G834" s="50"/>
      <c r="H834" s="50"/>
      <c r="I834" s="50"/>
      <c r="J834" s="50"/>
      <c r="K834" s="50"/>
      <c r="L834" s="1626"/>
      <c r="M834" s="50"/>
      <c r="N834" s="50"/>
      <c r="O834" s="50"/>
      <c r="P834" s="1627"/>
      <c r="Q834" s="1627"/>
      <c r="R834" s="1627"/>
      <c r="S834" s="1628"/>
      <c r="T834" s="1629"/>
      <c r="U834" s="50"/>
    </row>
    <row r="835">
      <c r="A835" s="50"/>
      <c r="B835" s="50"/>
      <c r="C835" s="50"/>
      <c r="D835" s="50"/>
      <c r="E835" s="50"/>
      <c r="F835" s="50"/>
      <c r="G835" s="50"/>
      <c r="H835" s="50"/>
      <c r="I835" s="50"/>
      <c r="J835" s="50"/>
      <c r="K835" s="50"/>
      <c r="L835" s="1626"/>
      <c r="M835" s="50"/>
      <c r="N835" s="50"/>
      <c r="O835" s="50"/>
      <c r="P835" s="1627"/>
      <c r="Q835" s="1627"/>
      <c r="R835" s="1627"/>
      <c r="S835" s="1628"/>
      <c r="T835" s="1629"/>
      <c r="U835" s="50"/>
    </row>
    <row r="836">
      <c r="A836" s="50"/>
      <c r="B836" s="50"/>
      <c r="C836" s="50"/>
      <c r="D836" s="50"/>
      <c r="E836" s="50"/>
      <c r="F836" s="50"/>
      <c r="G836" s="50"/>
      <c r="H836" s="50"/>
      <c r="I836" s="50"/>
      <c r="J836" s="50"/>
      <c r="K836" s="50"/>
      <c r="L836" s="1626"/>
      <c r="M836" s="50"/>
      <c r="N836" s="50"/>
      <c r="O836" s="50"/>
      <c r="P836" s="1627"/>
      <c r="Q836" s="1627"/>
      <c r="R836" s="1627"/>
      <c r="S836" s="1628"/>
      <c r="T836" s="1629"/>
      <c r="U836" s="50"/>
    </row>
    <row r="837">
      <c r="A837" s="50"/>
      <c r="B837" s="50"/>
      <c r="C837" s="50"/>
      <c r="D837" s="50"/>
      <c r="E837" s="50"/>
      <c r="F837" s="50"/>
      <c r="G837" s="50"/>
      <c r="H837" s="50"/>
      <c r="I837" s="50"/>
      <c r="J837" s="50"/>
      <c r="K837" s="50"/>
      <c r="L837" s="1626"/>
      <c r="M837" s="50"/>
      <c r="N837" s="50"/>
      <c r="O837" s="50"/>
      <c r="P837" s="1627"/>
      <c r="Q837" s="1627"/>
      <c r="R837" s="1627"/>
      <c r="S837" s="1628"/>
      <c r="T837" s="1629"/>
      <c r="U837" s="50"/>
    </row>
    <row r="838">
      <c r="A838" s="50"/>
      <c r="B838" s="50"/>
      <c r="C838" s="50"/>
      <c r="D838" s="50"/>
      <c r="E838" s="50"/>
      <c r="F838" s="50"/>
      <c r="G838" s="50"/>
      <c r="H838" s="50"/>
      <c r="I838" s="50"/>
      <c r="J838" s="50"/>
      <c r="K838" s="50"/>
      <c r="L838" s="1626"/>
      <c r="M838" s="50"/>
      <c r="N838" s="50"/>
      <c r="O838" s="50"/>
      <c r="P838" s="1627"/>
      <c r="Q838" s="1627"/>
      <c r="R838" s="1627"/>
      <c r="S838" s="1628"/>
      <c r="T838" s="1629"/>
      <c r="U838" s="50"/>
    </row>
    <row r="839">
      <c r="A839" s="50"/>
      <c r="B839" s="50"/>
      <c r="C839" s="50"/>
      <c r="D839" s="50"/>
      <c r="E839" s="50"/>
      <c r="F839" s="50"/>
      <c r="G839" s="50"/>
      <c r="H839" s="50"/>
      <c r="I839" s="50"/>
      <c r="J839" s="50"/>
      <c r="K839" s="50"/>
      <c r="L839" s="1626"/>
      <c r="M839" s="50"/>
      <c r="N839" s="50"/>
      <c r="O839" s="50"/>
      <c r="P839" s="1627"/>
      <c r="Q839" s="1627"/>
      <c r="R839" s="1627"/>
      <c r="S839" s="1628"/>
      <c r="T839" s="1629"/>
      <c r="U839" s="50"/>
    </row>
    <row r="840">
      <c r="A840" s="50"/>
      <c r="B840" s="50"/>
      <c r="C840" s="50"/>
      <c r="D840" s="50"/>
      <c r="E840" s="50"/>
      <c r="F840" s="50"/>
      <c r="G840" s="50"/>
      <c r="H840" s="50"/>
      <c r="I840" s="50"/>
      <c r="J840" s="50"/>
      <c r="K840" s="50"/>
      <c r="L840" s="1626"/>
      <c r="M840" s="50"/>
      <c r="N840" s="50"/>
      <c r="O840" s="50"/>
      <c r="P840" s="1627"/>
      <c r="Q840" s="1627"/>
      <c r="R840" s="1627"/>
      <c r="S840" s="1628"/>
      <c r="T840" s="1629"/>
      <c r="U840" s="50"/>
    </row>
    <row r="841">
      <c r="A841" s="50"/>
      <c r="B841" s="50"/>
      <c r="C841" s="50"/>
      <c r="D841" s="50"/>
      <c r="E841" s="50"/>
      <c r="F841" s="50"/>
      <c r="G841" s="50"/>
      <c r="H841" s="50"/>
      <c r="I841" s="50"/>
      <c r="J841" s="50"/>
      <c r="K841" s="50"/>
      <c r="L841" s="1626"/>
      <c r="M841" s="50"/>
      <c r="N841" s="50"/>
      <c r="O841" s="50"/>
      <c r="P841" s="1627"/>
      <c r="Q841" s="1627"/>
      <c r="R841" s="1627"/>
      <c r="S841" s="1628"/>
      <c r="T841" s="1629"/>
      <c r="U841" s="50"/>
    </row>
    <row r="842">
      <c r="A842" s="50"/>
      <c r="B842" s="50"/>
      <c r="C842" s="50"/>
      <c r="D842" s="50"/>
      <c r="E842" s="50"/>
      <c r="F842" s="50"/>
      <c r="G842" s="50"/>
      <c r="H842" s="50"/>
      <c r="I842" s="50"/>
      <c r="J842" s="50"/>
      <c r="K842" s="50"/>
      <c r="L842" s="1626"/>
      <c r="M842" s="50"/>
      <c r="N842" s="50"/>
      <c r="O842" s="50"/>
      <c r="P842" s="1627"/>
      <c r="Q842" s="1627"/>
      <c r="R842" s="1627"/>
      <c r="S842" s="1628"/>
      <c r="T842" s="1629"/>
      <c r="U842" s="50"/>
    </row>
    <row r="843">
      <c r="A843" s="50"/>
      <c r="B843" s="50"/>
      <c r="C843" s="50"/>
      <c r="D843" s="50"/>
      <c r="E843" s="50"/>
      <c r="F843" s="50"/>
      <c r="G843" s="50"/>
      <c r="H843" s="50"/>
      <c r="I843" s="50"/>
      <c r="J843" s="50"/>
      <c r="K843" s="50"/>
      <c r="L843" s="1626"/>
      <c r="M843" s="50"/>
      <c r="N843" s="50"/>
      <c r="O843" s="50"/>
      <c r="P843" s="1627"/>
      <c r="Q843" s="1627"/>
      <c r="R843" s="1627"/>
      <c r="S843" s="1628"/>
      <c r="T843" s="1629"/>
      <c r="U843" s="50"/>
    </row>
    <row r="844">
      <c r="A844" s="50"/>
      <c r="B844" s="50"/>
      <c r="C844" s="50"/>
      <c r="D844" s="50"/>
      <c r="E844" s="50"/>
      <c r="F844" s="50"/>
      <c r="G844" s="50"/>
      <c r="H844" s="50"/>
      <c r="I844" s="50"/>
      <c r="J844" s="50"/>
      <c r="K844" s="50"/>
      <c r="L844" s="1626"/>
      <c r="M844" s="50"/>
      <c r="N844" s="50"/>
      <c r="O844" s="50"/>
      <c r="P844" s="1627"/>
      <c r="Q844" s="1627"/>
      <c r="R844" s="1627"/>
      <c r="S844" s="1628"/>
      <c r="T844" s="1629"/>
      <c r="U844" s="50"/>
    </row>
    <row r="845">
      <c r="A845" s="50"/>
      <c r="B845" s="50"/>
      <c r="C845" s="50"/>
      <c r="D845" s="50"/>
      <c r="E845" s="50"/>
      <c r="F845" s="50"/>
      <c r="G845" s="50"/>
      <c r="H845" s="50"/>
      <c r="I845" s="50"/>
      <c r="J845" s="50"/>
      <c r="K845" s="50"/>
      <c r="L845" s="1626"/>
      <c r="M845" s="50"/>
      <c r="N845" s="50"/>
      <c r="O845" s="50"/>
      <c r="P845" s="1627"/>
      <c r="Q845" s="1627"/>
      <c r="R845" s="1627"/>
      <c r="S845" s="1628"/>
      <c r="T845" s="1629"/>
      <c r="U845" s="50"/>
    </row>
    <row r="846">
      <c r="A846" s="50"/>
      <c r="B846" s="50"/>
      <c r="C846" s="50"/>
      <c r="D846" s="50"/>
      <c r="E846" s="50"/>
      <c r="F846" s="50"/>
      <c r="G846" s="50"/>
      <c r="H846" s="50"/>
      <c r="I846" s="50"/>
      <c r="J846" s="50"/>
      <c r="K846" s="50"/>
      <c r="L846" s="1626"/>
      <c r="M846" s="50"/>
      <c r="N846" s="50"/>
      <c r="O846" s="50"/>
      <c r="P846" s="1627"/>
      <c r="Q846" s="1627"/>
      <c r="R846" s="1627"/>
      <c r="S846" s="1628"/>
      <c r="T846" s="1629"/>
      <c r="U846" s="50"/>
    </row>
    <row r="847">
      <c r="A847" s="50"/>
      <c r="B847" s="50"/>
      <c r="C847" s="50"/>
      <c r="D847" s="50"/>
      <c r="E847" s="50"/>
      <c r="F847" s="50"/>
      <c r="G847" s="50"/>
      <c r="H847" s="50"/>
      <c r="I847" s="50"/>
      <c r="J847" s="50"/>
      <c r="K847" s="50"/>
      <c r="L847" s="1626"/>
      <c r="M847" s="50"/>
      <c r="N847" s="50"/>
      <c r="O847" s="50"/>
      <c r="P847" s="1627"/>
      <c r="Q847" s="1627"/>
      <c r="R847" s="1627"/>
      <c r="S847" s="1628"/>
      <c r="T847" s="1629"/>
      <c r="U847" s="50"/>
    </row>
    <row r="848">
      <c r="A848" s="50"/>
      <c r="B848" s="50"/>
      <c r="C848" s="50"/>
      <c r="D848" s="50"/>
      <c r="E848" s="50"/>
      <c r="F848" s="50"/>
      <c r="G848" s="50"/>
      <c r="H848" s="50"/>
      <c r="I848" s="50"/>
      <c r="J848" s="50"/>
      <c r="K848" s="50"/>
      <c r="L848" s="1626"/>
      <c r="M848" s="50"/>
      <c r="N848" s="50"/>
      <c r="O848" s="50"/>
      <c r="P848" s="1627"/>
      <c r="Q848" s="1627"/>
      <c r="R848" s="1627"/>
      <c r="S848" s="1628"/>
      <c r="T848" s="1629"/>
      <c r="U848" s="50"/>
    </row>
    <row r="849">
      <c r="A849" s="50"/>
      <c r="B849" s="50"/>
      <c r="C849" s="50"/>
      <c r="D849" s="50"/>
      <c r="E849" s="50"/>
      <c r="F849" s="50"/>
      <c r="G849" s="50"/>
      <c r="H849" s="50"/>
      <c r="I849" s="50"/>
      <c r="J849" s="50"/>
      <c r="K849" s="50"/>
      <c r="L849" s="1626"/>
      <c r="M849" s="50"/>
      <c r="N849" s="50"/>
      <c r="O849" s="50"/>
      <c r="P849" s="1627"/>
      <c r="Q849" s="1627"/>
      <c r="R849" s="1627"/>
      <c r="S849" s="1628"/>
      <c r="T849" s="1629"/>
      <c r="U849" s="50"/>
    </row>
    <row r="850">
      <c r="A850" s="50"/>
      <c r="B850" s="50"/>
      <c r="C850" s="50"/>
      <c r="D850" s="50"/>
      <c r="E850" s="50"/>
      <c r="F850" s="50"/>
      <c r="G850" s="50"/>
      <c r="H850" s="50"/>
      <c r="I850" s="50"/>
      <c r="J850" s="50"/>
      <c r="K850" s="50"/>
      <c r="L850" s="1626"/>
      <c r="M850" s="50"/>
      <c r="N850" s="50"/>
      <c r="O850" s="50"/>
      <c r="P850" s="1627"/>
      <c r="Q850" s="1627"/>
      <c r="R850" s="1627"/>
      <c r="S850" s="1628"/>
      <c r="T850" s="1629"/>
      <c r="U850" s="50"/>
    </row>
    <row r="851">
      <c r="A851" s="50"/>
      <c r="B851" s="50"/>
      <c r="C851" s="50"/>
      <c r="D851" s="50"/>
      <c r="E851" s="50"/>
      <c r="F851" s="50"/>
      <c r="G851" s="50"/>
      <c r="H851" s="50"/>
      <c r="I851" s="50"/>
      <c r="J851" s="50"/>
      <c r="K851" s="50"/>
      <c r="L851" s="1626"/>
      <c r="M851" s="50"/>
      <c r="N851" s="50"/>
      <c r="O851" s="50"/>
      <c r="P851" s="1627"/>
      <c r="Q851" s="1627"/>
      <c r="R851" s="1627"/>
      <c r="S851" s="1628"/>
      <c r="T851" s="1629"/>
      <c r="U851" s="50"/>
    </row>
    <row r="852">
      <c r="A852" s="50"/>
      <c r="B852" s="50"/>
      <c r="C852" s="50"/>
      <c r="D852" s="50"/>
      <c r="E852" s="50"/>
      <c r="F852" s="50"/>
      <c r="G852" s="50"/>
      <c r="H852" s="50"/>
      <c r="I852" s="50"/>
      <c r="J852" s="50"/>
      <c r="K852" s="50"/>
      <c r="L852" s="1626"/>
      <c r="M852" s="50"/>
      <c r="N852" s="50"/>
      <c r="O852" s="50"/>
      <c r="P852" s="1627"/>
      <c r="Q852" s="1627"/>
      <c r="R852" s="1627"/>
      <c r="S852" s="1628"/>
      <c r="T852" s="1629"/>
      <c r="U852" s="50"/>
    </row>
    <row r="853">
      <c r="A853" s="50"/>
      <c r="B853" s="50"/>
      <c r="C853" s="50"/>
      <c r="D853" s="50"/>
      <c r="E853" s="50"/>
      <c r="F853" s="50"/>
      <c r="G853" s="50"/>
      <c r="H853" s="50"/>
      <c r="I853" s="50"/>
      <c r="J853" s="50"/>
      <c r="K853" s="50"/>
      <c r="L853" s="1626"/>
      <c r="M853" s="50"/>
      <c r="N853" s="50"/>
      <c r="O853" s="50"/>
      <c r="P853" s="1627"/>
      <c r="Q853" s="1627"/>
      <c r="R853" s="1627"/>
      <c r="S853" s="1628"/>
      <c r="T853" s="1629"/>
      <c r="U853" s="50"/>
    </row>
    <row r="854">
      <c r="A854" s="50"/>
      <c r="B854" s="50"/>
      <c r="C854" s="50"/>
      <c r="D854" s="50"/>
      <c r="E854" s="50"/>
      <c r="F854" s="50"/>
      <c r="G854" s="50"/>
      <c r="H854" s="50"/>
      <c r="I854" s="50"/>
      <c r="J854" s="50"/>
      <c r="K854" s="50"/>
      <c r="L854" s="1626"/>
      <c r="M854" s="50"/>
      <c r="N854" s="50"/>
      <c r="O854" s="50"/>
      <c r="P854" s="1627"/>
      <c r="Q854" s="1627"/>
      <c r="R854" s="1627"/>
      <c r="S854" s="1628"/>
      <c r="T854" s="1629"/>
      <c r="U854" s="50"/>
    </row>
    <row r="855">
      <c r="A855" s="50"/>
      <c r="B855" s="50"/>
      <c r="C855" s="50"/>
      <c r="D855" s="50"/>
      <c r="E855" s="50"/>
      <c r="F855" s="50"/>
      <c r="G855" s="50"/>
      <c r="H855" s="50"/>
      <c r="I855" s="50"/>
      <c r="J855" s="50"/>
      <c r="K855" s="50"/>
      <c r="L855" s="1626"/>
      <c r="M855" s="50"/>
      <c r="N855" s="50"/>
      <c r="O855" s="50"/>
      <c r="P855" s="1627"/>
      <c r="Q855" s="1627"/>
      <c r="R855" s="1627"/>
      <c r="S855" s="1628"/>
      <c r="T855" s="1629"/>
      <c r="U855" s="50"/>
    </row>
    <row r="856">
      <c r="A856" s="50"/>
      <c r="B856" s="50"/>
      <c r="C856" s="50"/>
      <c r="D856" s="50"/>
      <c r="E856" s="50"/>
      <c r="F856" s="50"/>
      <c r="G856" s="50"/>
      <c r="H856" s="50"/>
      <c r="I856" s="50"/>
      <c r="J856" s="50"/>
      <c r="K856" s="50"/>
      <c r="L856" s="1626"/>
      <c r="M856" s="50"/>
      <c r="N856" s="50"/>
      <c r="O856" s="50"/>
      <c r="P856" s="1627"/>
      <c r="Q856" s="1627"/>
      <c r="R856" s="1627"/>
      <c r="S856" s="1628"/>
      <c r="T856" s="1629"/>
      <c r="U856" s="50"/>
    </row>
    <row r="857">
      <c r="A857" s="50"/>
      <c r="B857" s="50"/>
      <c r="C857" s="50"/>
      <c r="D857" s="50"/>
      <c r="E857" s="50"/>
      <c r="F857" s="50"/>
      <c r="G857" s="50"/>
      <c r="H857" s="50"/>
      <c r="I857" s="50"/>
      <c r="J857" s="50"/>
      <c r="K857" s="50"/>
      <c r="L857" s="1626"/>
      <c r="M857" s="50"/>
      <c r="N857" s="50"/>
      <c r="O857" s="50"/>
      <c r="P857" s="1627"/>
      <c r="Q857" s="1627"/>
      <c r="R857" s="1627"/>
      <c r="S857" s="1628"/>
      <c r="T857" s="1629"/>
      <c r="U857" s="50"/>
    </row>
    <row r="858">
      <c r="A858" s="50"/>
      <c r="B858" s="50"/>
      <c r="C858" s="50"/>
      <c r="D858" s="50"/>
      <c r="E858" s="50"/>
      <c r="F858" s="50"/>
      <c r="G858" s="50"/>
      <c r="H858" s="50"/>
      <c r="I858" s="50"/>
      <c r="J858" s="50"/>
      <c r="K858" s="50"/>
      <c r="L858" s="1626"/>
      <c r="M858" s="50"/>
      <c r="N858" s="50"/>
      <c r="O858" s="50"/>
      <c r="P858" s="1627"/>
      <c r="Q858" s="1627"/>
      <c r="R858" s="1627"/>
      <c r="S858" s="1628"/>
      <c r="T858" s="1629"/>
      <c r="U858" s="50"/>
    </row>
    <row r="859">
      <c r="A859" s="50"/>
      <c r="B859" s="50"/>
      <c r="C859" s="50"/>
      <c r="D859" s="50"/>
      <c r="E859" s="50"/>
      <c r="F859" s="50"/>
      <c r="G859" s="50"/>
      <c r="H859" s="50"/>
      <c r="I859" s="50"/>
      <c r="J859" s="50"/>
      <c r="K859" s="50"/>
      <c r="L859" s="1626"/>
      <c r="M859" s="50"/>
      <c r="N859" s="50"/>
      <c r="O859" s="50"/>
      <c r="P859" s="1627"/>
      <c r="Q859" s="1627"/>
      <c r="R859" s="1627"/>
      <c r="S859" s="1628"/>
      <c r="T859" s="1629"/>
      <c r="U859" s="50"/>
    </row>
    <row r="860">
      <c r="A860" s="50"/>
      <c r="B860" s="50"/>
      <c r="C860" s="50"/>
      <c r="D860" s="50"/>
      <c r="E860" s="50"/>
      <c r="F860" s="50"/>
      <c r="G860" s="50"/>
      <c r="H860" s="50"/>
      <c r="I860" s="50"/>
      <c r="J860" s="50"/>
      <c r="K860" s="50"/>
      <c r="L860" s="1626"/>
      <c r="M860" s="50"/>
      <c r="N860" s="50"/>
      <c r="O860" s="50"/>
      <c r="P860" s="1627"/>
      <c r="Q860" s="1627"/>
      <c r="R860" s="1627"/>
      <c r="S860" s="1628"/>
      <c r="T860" s="1629"/>
      <c r="U860" s="50"/>
    </row>
    <row r="861">
      <c r="A861" s="50"/>
      <c r="B861" s="50"/>
      <c r="C861" s="50"/>
      <c r="D861" s="50"/>
      <c r="E861" s="50"/>
      <c r="F861" s="50"/>
      <c r="G861" s="50"/>
      <c r="H861" s="50"/>
      <c r="I861" s="50"/>
      <c r="J861" s="50"/>
      <c r="K861" s="50"/>
      <c r="L861" s="1626"/>
      <c r="M861" s="50"/>
      <c r="N861" s="50"/>
      <c r="O861" s="50"/>
      <c r="P861" s="1627"/>
      <c r="Q861" s="1627"/>
      <c r="R861" s="1627"/>
      <c r="S861" s="1628"/>
      <c r="T861" s="1629"/>
      <c r="U861" s="50"/>
    </row>
    <row r="862">
      <c r="A862" s="50"/>
      <c r="B862" s="50"/>
      <c r="C862" s="50"/>
      <c r="D862" s="50"/>
      <c r="E862" s="50"/>
      <c r="F862" s="50"/>
      <c r="G862" s="50"/>
      <c r="H862" s="50"/>
      <c r="I862" s="50"/>
      <c r="J862" s="50"/>
      <c r="K862" s="50"/>
      <c r="L862" s="1626"/>
      <c r="M862" s="50"/>
      <c r="N862" s="50"/>
      <c r="O862" s="50"/>
      <c r="P862" s="1627"/>
      <c r="Q862" s="1627"/>
      <c r="R862" s="1627"/>
      <c r="S862" s="1628"/>
      <c r="T862" s="1629"/>
      <c r="U862" s="50"/>
    </row>
    <row r="863">
      <c r="A863" s="50"/>
      <c r="B863" s="50"/>
      <c r="C863" s="50"/>
      <c r="D863" s="50"/>
      <c r="E863" s="50"/>
      <c r="F863" s="50"/>
      <c r="G863" s="50"/>
      <c r="H863" s="50"/>
      <c r="I863" s="50"/>
      <c r="J863" s="50"/>
      <c r="K863" s="50"/>
      <c r="L863" s="1626"/>
      <c r="M863" s="50"/>
      <c r="N863" s="50"/>
      <c r="O863" s="50"/>
      <c r="P863" s="1627"/>
      <c r="Q863" s="1627"/>
      <c r="R863" s="1627"/>
      <c r="S863" s="1628"/>
      <c r="T863" s="1629"/>
      <c r="U863" s="50"/>
    </row>
    <row r="864">
      <c r="A864" s="50"/>
      <c r="B864" s="50"/>
      <c r="C864" s="50"/>
      <c r="D864" s="50"/>
      <c r="E864" s="50"/>
      <c r="F864" s="50"/>
      <c r="G864" s="50"/>
      <c r="H864" s="50"/>
      <c r="I864" s="50"/>
      <c r="J864" s="50"/>
      <c r="K864" s="50"/>
      <c r="L864" s="1626"/>
      <c r="M864" s="50"/>
      <c r="N864" s="50"/>
      <c r="O864" s="50"/>
      <c r="P864" s="1627"/>
      <c r="Q864" s="1627"/>
      <c r="R864" s="1627"/>
      <c r="S864" s="1628"/>
      <c r="T864" s="1629"/>
      <c r="U864" s="50"/>
    </row>
    <row r="865">
      <c r="A865" s="50"/>
      <c r="B865" s="50"/>
      <c r="C865" s="50"/>
      <c r="D865" s="50"/>
      <c r="E865" s="50"/>
      <c r="F865" s="50"/>
      <c r="G865" s="50"/>
      <c r="H865" s="50"/>
      <c r="I865" s="50"/>
      <c r="J865" s="50"/>
      <c r="K865" s="50"/>
      <c r="L865" s="1626"/>
      <c r="M865" s="50"/>
      <c r="N865" s="50"/>
      <c r="O865" s="50"/>
      <c r="P865" s="1627"/>
      <c r="Q865" s="1627"/>
      <c r="R865" s="1627"/>
      <c r="S865" s="1628"/>
      <c r="T865" s="1629"/>
      <c r="U865" s="50"/>
    </row>
    <row r="866">
      <c r="A866" s="50"/>
      <c r="B866" s="50"/>
      <c r="C866" s="50"/>
      <c r="D866" s="50"/>
      <c r="E866" s="50"/>
      <c r="F866" s="50"/>
      <c r="G866" s="50"/>
      <c r="H866" s="50"/>
      <c r="I866" s="50"/>
      <c r="J866" s="50"/>
      <c r="K866" s="50"/>
      <c r="L866" s="1626"/>
      <c r="M866" s="50"/>
      <c r="N866" s="50"/>
      <c r="O866" s="50"/>
      <c r="P866" s="1627"/>
      <c r="Q866" s="1627"/>
      <c r="R866" s="1627"/>
      <c r="S866" s="1628"/>
      <c r="T866" s="1629"/>
      <c r="U866" s="50"/>
    </row>
    <row r="867">
      <c r="A867" s="50"/>
      <c r="B867" s="50"/>
      <c r="C867" s="50"/>
      <c r="D867" s="50"/>
      <c r="E867" s="50"/>
      <c r="F867" s="50"/>
      <c r="G867" s="50"/>
      <c r="H867" s="50"/>
      <c r="I867" s="50"/>
      <c r="J867" s="50"/>
      <c r="K867" s="50"/>
      <c r="L867" s="1626"/>
      <c r="M867" s="50"/>
      <c r="N867" s="50"/>
      <c r="O867" s="50"/>
      <c r="P867" s="1627"/>
      <c r="Q867" s="1627"/>
      <c r="R867" s="1627"/>
      <c r="S867" s="1628"/>
      <c r="T867" s="1629"/>
      <c r="U867" s="50"/>
    </row>
    <row r="868">
      <c r="A868" s="50"/>
      <c r="B868" s="50"/>
      <c r="C868" s="50"/>
      <c r="D868" s="50"/>
      <c r="E868" s="50"/>
      <c r="F868" s="50"/>
      <c r="G868" s="50"/>
      <c r="H868" s="50"/>
      <c r="I868" s="50"/>
      <c r="J868" s="50"/>
      <c r="K868" s="50"/>
      <c r="L868" s="1626"/>
      <c r="M868" s="50"/>
      <c r="N868" s="50"/>
      <c r="O868" s="50"/>
      <c r="P868" s="1627"/>
      <c r="Q868" s="1627"/>
      <c r="R868" s="1627"/>
      <c r="S868" s="1628"/>
      <c r="T868" s="1629"/>
      <c r="U868" s="50"/>
    </row>
    <row r="869">
      <c r="A869" s="50"/>
      <c r="B869" s="50"/>
      <c r="C869" s="50"/>
      <c r="D869" s="50"/>
      <c r="E869" s="50"/>
      <c r="F869" s="50"/>
      <c r="G869" s="50"/>
      <c r="H869" s="50"/>
      <c r="I869" s="50"/>
      <c r="J869" s="50"/>
      <c r="K869" s="50"/>
      <c r="L869" s="1626"/>
      <c r="M869" s="50"/>
      <c r="N869" s="50"/>
      <c r="O869" s="50"/>
      <c r="P869" s="1627"/>
      <c r="Q869" s="1627"/>
      <c r="R869" s="1627"/>
      <c r="S869" s="1628"/>
      <c r="T869" s="1629"/>
      <c r="U869" s="50"/>
    </row>
    <row r="870">
      <c r="A870" s="50"/>
      <c r="B870" s="50"/>
      <c r="C870" s="50"/>
      <c r="D870" s="50"/>
      <c r="E870" s="50"/>
      <c r="F870" s="50"/>
      <c r="G870" s="50"/>
      <c r="H870" s="50"/>
      <c r="I870" s="50"/>
      <c r="J870" s="50"/>
      <c r="K870" s="50"/>
      <c r="L870" s="1626"/>
      <c r="M870" s="50"/>
      <c r="N870" s="50"/>
      <c r="O870" s="50"/>
      <c r="P870" s="1627"/>
      <c r="Q870" s="1627"/>
      <c r="R870" s="1627"/>
      <c r="S870" s="1628"/>
      <c r="T870" s="1629"/>
      <c r="U870" s="50"/>
    </row>
    <row r="871">
      <c r="A871" s="50"/>
      <c r="B871" s="50"/>
      <c r="C871" s="50"/>
      <c r="D871" s="50"/>
      <c r="E871" s="50"/>
      <c r="F871" s="50"/>
      <c r="G871" s="50"/>
      <c r="H871" s="50"/>
      <c r="I871" s="50"/>
      <c r="J871" s="50"/>
      <c r="K871" s="50"/>
      <c r="L871" s="1626"/>
      <c r="M871" s="50"/>
      <c r="N871" s="50"/>
      <c r="O871" s="50"/>
      <c r="P871" s="1627"/>
      <c r="Q871" s="1627"/>
      <c r="R871" s="1627"/>
      <c r="S871" s="1628"/>
      <c r="T871" s="1629"/>
      <c r="U871" s="50"/>
    </row>
    <row r="872">
      <c r="A872" s="50"/>
      <c r="B872" s="50"/>
      <c r="C872" s="50"/>
      <c r="D872" s="50"/>
      <c r="E872" s="50"/>
      <c r="F872" s="50"/>
      <c r="G872" s="50"/>
      <c r="H872" s="50"/>
      <c r="I872" s="50"/>
      <c r="J872" s="50"/>
      <c r="K872" s="50"/>
      <c r="L872" s="1626"/>
      <c r="M872" s="50"/>
      <c r="N872" s="50"/>
      <c r="O872" s="50"/>
      <c r="P872" s="1627"/>
      <c r="Q872" s="1627"/>
      <c r="R872" s="1627"/>
      <c r="S872" s="1628"/>
      <c r="T872" s="1629"/>
      <c r="U872" s="50"/>
    </row>
    <row r="873">
      <c r="A873" s="50"/>
      <c r="B873" s="50"/>
      <c r="C873" s="50"/>
      <c r="D873" s="50"/>
      <c r="E873" s="50"/>
      <c r="F873" s="50"/>
      <c r="G873" s="50"/>
      <c r="H873" s="50"/>
      <c r="I873" s="50"/>
      <c r="J873" s="50"/>
      <c r="K873" s="50"/>
      <c r="L873" s="1626"/>
      <c r="M873" s="50"/>
      <c r="N873" s="50"/>
      <c r="O873" s="50"/>
      <c r="P873" s="1627"/>
      <c r="Q873" s="1627"/>
      <c r="R873" s="1627"/>
      <c r="S873" s="1628"/>
      <c r="T873" s="1629"/>
      <c r="U873" s="50"/>
    </row>
    <row r="874">
      <c r="A874" s="50"/>
      <c r="B874" s="50"/>
      <c r="C874" s="50"/>
      <c r="D874" s="50"/>
      <c r="E874" s="50"/>
      <c r="F874" s="50"/>
      <c r="G874" s="50"/>
      <c r="H874" s="50"/>
      <c r="I874" s="50"/>
      <c r="J874" s="50"/>
      <c r="K874" s="50"/>
      <c r="L874" s="1626"/>
      <c r="M874" s="50"/>
      <c r="N874" s="50"/>
      <c r="O874" s="50"/>
      <c r="P874" s="1627"/>
      <c r="Q874" s="1627"/>
      <c r="R874" s="1627"/>
      <c r="S874" s="1628"/>
      <c r="T874" s="1629"/>
      <c r="U874" s="50"/>
    </row>
    <row r="875">
      <c r="A875" s="50"/>
      <c r="B875" s="50"/>
      <c r="C875" s="50"/>
      <c r="D875" s="50"/>
      <c r="E875" s="50"/>
      <c r="F875" s="50"/>
      <c r="G875" s="50"/>
      <c r="H875" s="50"/>
      <c r="I875" s="50"/>
      <c r="J875" s="50"/>
      <c r="K875" s="50"/>
      <c r="L875" s="1626"/>
      <c r="M875" s="50"/>
      <c r="N875" s="50"/>
      <c r="O875" s="50"/>
      <c r="P875" s="1627"/>
      <c r="Q875" s="1627"/>
      <c r="R875" s="1627"/>
      <c r="S875" s="1628"/>
      <c r="T875" s="1629"/>
      <c r="U875" s="50"/>
    </row>
    <row r="876">
      <c r="A876" s="50"/>
      <c r="B876" s="50"/>
      <c r="C876" s="50"/>
      <c r="D876" s="50"/>
      <c r="E876" s="50"/>
      <c r="F876" s="50"/>
      <c r="G876" s="50"/>
      <c r="H876" s="50"/>
      <c r="I876" s="50"/>
      <c r="J876" s="50"/>
      <c r="K876" s="50"/>
      <c r="L876" s="1626"/>
      <c r="M876" s="50"/>
      <c r="N876" s="50"/>
      <c r="O876" s="50"/>
      <c r="P876" s="1627"/>
      <c r="Q876" s="1627"/>
      <c r="R876" s="1627"/>
      <c r="S876" s="1628"/>
      <c r="T876" s="1629"/>
      <c r="U876" s="50"/>
    </row>
    <row r="877">
      <c r="A877" s="50"/>
      <c r="B877" s="50"/>
      <c r="C877" s="50"/>
      <c r="D877" s="50"/>
      <c r="E877" s="50"/>
      <c r="F877" s="50"/>
      <c r="G877" s="50"/>
      <c r="H877" s="50"/>
      <c r="I877" s="50"/>
      <c r="J877" s="50"/>
      <c r="K877" s="50"/>
      <c r="L877" s="1626"/>
      <c r="M877" s="50"/>
      <c r="N877" s="50"/>
      <c r="O877" s="50"/>
      <c r="P877" s="1627"/>
      <c r="Q877" s="1627"/>
      <c r="R877" s="1627"/>
      <c r="S877" s="1628"/>
      <c r="T877" s="1629"/>
      <c r="U877" s="50"/>
    </row>
    <row r="878">
      <c r="A878" s="50"/>
      <c r="B878" s="50"/>
      <c r="C878" s="50"/>
      <c r="D878" s="50"/>
      <c r="E878" s="50"/>
      <c r="F878" s="50"/>
      <c r="G878" s="50"/>
      <c r="H878" s="50"/>
      <c r="I878" s="50"/>
      <c r="J878" s="50"/>
      <c r="K878" s="50"/>
      <c r="L878" s="1626"/>
      <c r="M878" s="50"/>
      <c r="N878" s="50"/>
      <c r="O878" s="50"/>
      <c r="P878" s="1627"/>
      <c r="Q878" s="1627"/>
      <c r="R878" s="1627"/>
      <c r="S878" s="1628"/>
      <c r="T878" s="1629"/>
      <c r="U878" s="50"/>
    </row>
    <row r="879">
      <c r="A879" s="50"/>
      <c r="B879" s="50"/>
      <c r="C879" s="50"/>
      <c r="D879" s="50"/>
      <c r="E879" s="50"/>
      <c r="F879" s="50"/>
      <c r="G879" s="50"/>
      <c r="H879" s="50"/>
      <c r="I879" s="50"/>
      <c r="J879" s="50"/>
      <c r="K879" s="50"/>
      <c r="L879" s="1626"/>
      <c r="M879" s="50"/>
      <c r="N879" s="50"/>
      <c r="O879" s="50"/>
      <c r="P879" s="1627"/>
      <c r="Q879" s="1627"/>
      <c r="R879" s="1627"/>
      <c r="S879" s="1628"/>
      <c r="T879" s="1629"/>
      <c r="U879" s="50"/>
    </row>
    <row r="880">
      <c r="A880" s="50"/>
      <c r="B880" s="50"/>
      <c r="C880" s="50"/>
      <c r="D880" s="50"/>
      <c r="E880" s="50"/>
      <c r="F880" s="50"/>
      <c r="G880" s="50"/>
      <c r="H880" s="50"/>
      <c r="I880" s="50"/>
      <c r="J880" s="50"/>
      <c r="K880" s="50"/>
      <c r="L880" s="1626"/>
      <c r="M880" s="50"/>
      <c r="N880" s="50"/>
      <c r="O880" s="50"/>
      <c r="P880" s="1627"/>
      <c r="Q880" s="1627"/>
      <c r="R880" s="1627"/>
      <c r="S880" s="1628"/>
      <c r="T880" s="1629"/>
      <c r="U880" s="50"/>
    </row>
    <row r="881">
      <c r="A881" s="50"/>
      <c r="B881" s="50"/>
      <c r="C881" s="50"/>
      <c r="D881" s="50"/>
      <c r="E881" s="50"/>
      <c r="F881" s="50"/>
      <c r="G881" s="50"/>
      <c r="H881" s="50"/>
      <c r="I881" s="50"/>
      <c r="J881" s="50"/>
      <c r="K881" s="50"/>
      <c r="L881" s="1626"/>
      <c r="M881" s="50"/>
      <c r="N881" s="50"/>
      <c r="O881" s="50"/>
      <c r="P881" s="1627"/>
      <c r="Q881" s="1627"/>
      <c r="R881" s="1627"/>
      <c r="S881" s="1628"/>
      <c r="T881" s="1629"/>
      <c r="U881" s="50"/>
    </row>
    <row r="882">
      <c r="A882" s="50"/>
      <c r="B882" s="50"/>
      <c r="C882" s="50"/>
      <c r="D882" s="50"/>
      <c r="E882" s="50"/>
      <c r="F882" s="50"/>
      <c r="G882" s="50"/>
      <c r="H882" s="50"/>
      <c r="I882" s="50"/>
      <c r="J882" s="50"/>
      <c r="K882" s="50"/>
      <c r="L882" s="1626"/>
      <c r="M882" s="50"/>
      <c r="N882" s="50"/>
      <c r="O882" s="50"/>
      <c r="P882" s="1627"/>
      <c r="Q882" s="1627"/>
      <c r="R882" s="1627"/>
      <c r="S882" s="1628"/>
      <c r="T882" s="1629"/>
      <c r="U882" s="50"/>
    </row>
    <row r="883">
      <c r="A883" s="50"/>
      <c r="B883" s="50"/>
      <c r="C883" s="50"/>
      <c r="D883" s="50"/>
      <c r="E883" s="50"/>
      <c r="F883" s="50"/>
      <c r="G883" s="50"/>
      <c r="H883" s="50"/>
      <c r="I883" s="50"/>
      <c r="J883" s="50"/>
      <c r="K883" s="50"/>
      <c r="L883" s="1626"/>
      <c r="M883" s="50"/>
      <c r="N883" s="50"/>
      <c r="O883" s="50"/>
      <c r="P883" s="1627"/>
      <c r="Q883" s="1627"/>
      <c r="R883" s="1627"/>
      <c r="S883" s="1628"/>
      <c r="T883" s="1629"/>
      <c r="U883" s="50"/>
    </row>
    <row r="884">
      <c r="A884" s="50"/>
      <c r="B884" s="50"/>
      <c r="C884" s="50"/>
      <c r="D884" s="50"/>
      <c r="E884" s="50"/>
      <c r="F884" s="50"/>
      <c r="G884" s="50"/>
      <c r="H884" s="50"/>
      <c r="I884" s="50"/>
      <c r="J884" s="50"/>
      <c r="K884" s="50"/>
      <c r="L884" s="1626"/>
      <c r="M884" s="50"/>
      <c r="N884" s="50"/>
      <c r="O884" s="50"/>
      <c r="P884" s="1627"/>
      <c r="Q884" s="1627"/>
      <c r="R884" s="1627"/>
      <c r="S884" s="1628"/>
      <c r="T884" s="1629"/>
      <c r="U884" s="50"/>
    </row>
    <row r="885">
      <c r="A885" s="50"/>
      <c r="B885" s="50"/>
      <c r="C885" s="50"/>
      <c r="D885" s="50"/>
      <c r="E885" s="50"/>
      <c r="F885" s="50"/>
      <c r="G885" s="50"/>
      <c r="H885" s="50"/>
      <c r="I885" s="50"/>
      <c r="J885" s="50"/>
      <c r="K885" s="50"/>
      <c r="L885" s="1626"/>
      <c r="M885" s="50"/>
      <c r="N885" s="50"/>
      <c r="O885" s="50"/>
      <c r="P885" s="1627"/>
      <c r="Q885" s="1627"/>
      <c r="R885" s="1627"/>
      <c r="S885" s="1628"/>
      <c r="T885" s="1629"/>
      <c r="U885" s="50"/>
    </row>
    <row r="886">
      <c r="A886" s="50"/>
      <c r="B886" s="50"/>
      <c r="C886" s="50"/>
      <c r="D886" s="50"/>
      <c r="E886" s="50"/>
      <c r="F886" s="50"/>
      <c r="G886" s="50"/>
      <c r="H886" s="50"/>
      <c r="I886" s="50"/>
      <c r="J886" s="50"/>
      <c r="K886" s="50"/>
      <c r="L886" s="1626"/>
      <c r="M886" s="50"/>
      <c r="N886" s="50"/>
      <c r="O886" s="50"/>
      <c r="P886" s="1627"/>
      <c r="Q886" s="1627"/>
      <c r="R886" s="1627"/>
      <c r="S886" s="1628"/>
      <c r="T886" s="1629"/>
      <c r="U886" s="50"/>
    </row>
    <row r="887">
      <c r="A887" s="50"/>
      <c r="B887" s="50"/>
      <c r="C887" s="50"/>
      <c r="D887" s="50"/>
      <c r="E887" s="50"/>
      <c r="F887" s="50"/>
      <c r="G887" s="50"/>
      <c r="H887" s="50"/>
      <c r="I887" s="50"/>
      <c r="J887" s="50"/>
      <c r="K887" s="50"/>
      <c r="L887" s="1626"/>
      <c r="M887" s="50"/>
      <c r="N887" s="50"/>
      <c r="O887" s="50"/>
      <c r="P887" s="1627"/>
      <c r="Q887" s="1627"/>
      <c r="R887" s="1627"/>
      <c r="S887" s="1628"/>
      <c r="T887" s="1629"/>
      <c r="U887" s="50"/>
    </row>
    <row r="888">
      <c r="A888" s="50"/>
      <c r="B888" s="50"/>
      <c r="C888" s="50"/>
      <c r="D888" s="50"/>
      <c r="E888" s="50"/>
      <c r="F888" s="50"/>
      <c r="G888" s="50"/>
      <c r="H888" s="50"/>
      <c r="I888" s="50"/>
      <c r="J888" s="50"/>
      <c r="K888" s="50"/>
      <c r="L888" s="1626"/>
      <c r="M888" s="50"/>
      <c r="N888" s="50"/>
      <c r="O888" s="50"/>
      <c r="P888" s="1627"/>
      <c r="Q888" s="1627"/>
      <c r="R888" s="1627"/>
      <c r="S888" s="1628"/>
      <c r="T888" s="1629"/>
      <c r="U888" s="50"/>
    </row>
    <row r="889">
      <c r="A889" s="50"/>
      <c r="B889" s="50"/>
      <c r="C889" s="50"/>
      <c r="D889" s="50"/>
      <c r="E889" s="50"/>
      <c r="F889" s="50"/>
      <c r="G889" s="50"/>
      <c r="H889" s="50"/>
      <c r="I889" s="50"/>
      <c r="J889" s="50"/>
      <c r="K889" s="50"/>
      <c r="L889" s="1626"/>
      <c r="M889" s="50"/>
      <c r="N889" s="50"/>
      <c r="O889" s="50"/>
      <c r="P889" s="1627"/>
      <c r="Q889" s="1627"/>
      <c r="R889" s="1627"/>
      <c r="S889" s="1628"/>
      <c r="T889" s="1629"/>
      <c r="U889" s="50"/>
    </row>
    <row r="890">
      <c r="A890" s="50"/>
      <c r="B890" s="50"/>
      <c r="C890" s="50"/>
      <c r="D890" s="50"/>
      <c r="E890" s="50"/>
      <c r="F890" s="50"/>
      <c r="G890" s="50"/>
      <c r="H890" s="50"/>
      <c r="I890" s="50"/>
      <c r="J890" s="50"/>
      <c r="K890" s="50"/>
      <c r="L890" s="1626"/>
      <c r="M890" s="50"/>
      <c r="N890" s="50"/>
      <c r="O890" s="50"/>
      <c r="P890" s="1627"/>
      <c r="Q890" s="1627"/>
      <c r="R890" s="1627"/>
      <c r="S890" s="1628"/>
      <c r="T890" s="1629"/>
      <c r="U890" s="50"/>
    </row>
    <row r="891">
      <c r="A891" s="50"/>
      <c r="B891" s="50"/>
      <c r="C891" s="50"/>
      <c r="D891" s="50"/>
      <c r="E891" s="50"/>
      <c r="F891" s="50"/>
      <c r="G891" s="50"/>
      <c r="H891" s="50"/>
      <c r="I891" s="50"/>
      <c r="J891" s="50"/>
      <c r="K891" s="50"/>
      <c r="L891" s="1626"/>
      <c r="M891" s="50"/>
      <c r="N891" s="50"/>
      <c r="O891" s="50"/>
      <c r="P891" s="1627"/>
      <c r="Q891" s="1627"/>
      <c r="R891" s="1627"/>
      <c r="S891" s="1628"/>
      <c r="T891" s="1629"/>
      <c r="U891" s="50"/>
    </row>
    <row r="892">
      <c r="A892" s="50"/>
      <c r="B892" s="50"/>
      <c r="C892" s="50"/>
      <c r="D892" s="50"/>
      <c r="E892" s="50"/>
      <c r="F892" s="50"/>
      <c r="G892" s="50"/>
      <c r="H892" s="50"/>
      <c r="I892" s="50"/>
      <c r="J892" s="50"/>
      <c r="K892" s="50"/>
      <c r="L892" s="1626"/>
      <c r="M892" s="50"/>
      <c r="N892" s="50"/>
      <c r="O892" s="50"/>
      <c r="P892" s="1627"/>
      <c r="Q892" s="1627"/>
      <c r="R892" s="1627"/>
      <c r="S892" s="1628"/>
      <c r="T892" s="1629"/>
      <c r="U892" s="50"/>
    </row>
    <row r="893">
      <c r="A893" s="50"/>
      <c r="B893" s="50"/>
      <c r="C893" s="50"/>
      <c r="D893" s="50"/>
      <c r="E893" s="50"/>
      <c r="F893" s="50"/>
      <c r="G893" s="50"/>
      <c r="H893" s="50"/>
      <c r="I893" s="50"/>
      <c r="J893" s="50"/>
      <c r="K893" s="50"/>
      <c r="L893" s="1626"/>
      <c r="M893" s="50"/>
      <c r="N893" s="50"/>
      <c r="O893" s="50"/>
      <c r="P893" s="1627"/>
      <c r="Q893" s="1627"/>
      <c r="R893" s="1627"/>
      <c r="S893" s="1628"/>
      <c r="T893" s="1629"/>
      <c r="U893" s="50"/>
    </row>
    <row r="894">
      <c r="A894" s="50"/>
      <c r="B894" s="50"/>
      <c r="C894" s="50"/>
      <c r="D894" s="50"/>
      <c r="E894" s="50"/>
      <c r="F894" s="50"/>
      <c r="G894" s="50"/>
      <c r="H894" s="50"/>
      <c r="I894" s="50"/>
      <c r="J894" s="50"/>
      <c r="K894" s="50"/>
      <c r="L894" s="1626"/>
      <c r="M894" s="50"/>
      <c r="N894" s="50"/>
      <c r="O894" s="50"/>
      <c r="P894" s="1627"/>
      <c r="Q894" s="1627"/>
      <c r="R894" s="1627"/>
      <c r="S894" s="1628"/>
      <c r="T894" s="1629"/>
      <c r="U894" s="50"/>
    </row>
    <row r="895">
      <c r="A895" s="50"/>
      <c r="B895" s="50"/>
      <c r="C895" s="50"/>
      <c r="D895" s="50"/>
      <c r="E895" s="50"/>
      <c r="F895" s="50"/>
      <c r="G895" s="50"/>
      <c r="H895" s="50"/>
      <c r="I895" s="50"/>
      <c r="J895" s="50"/>
      <c r="K895" s="50"/>
      <c r="L895" s="1626"/>
      <c r="M895" s="50"/>
      <c r="N895" s="50"/>
      <c r="O895" s="50"/>
      <c r="P895" s="1627"/>
      <c r="Q895" s="1627"/>
      <c r="R895" s="1627"/>
      <c r="S895" s="1628"/>
      <c r="T895" s="1629"/>
      <c r="U895" s="50"/>
    </row>
    <row r="896">
      <c r="A896" s="50"/>
      <c r="B896" s="50"/>
      <c r="C896" s="50"/>
      <c r="D896" s="50"/>
      <c r="E896" s="50"/>
      <c r="F896" s="50"/>
      <c r="G896" s="50"/>
      <c r="H896" s="50"/>
      <c r="I896" s="50"/>
      <c r="J896" s="50"/>
      <c r="K896" s="50"/>
      <c r="L896" s="1626"/>
      <c r="M896" s="50"/>
      <c r="N896" s="50"/>
      <c r="O896" s="50"/>
      <c r="P896" s="1627"/>
      <c r="Q896" s="1627"/>
      <c r="R896" s="1627"/>
      <c r="S896" s="1628"/>
      <c r="T896" s="1629"/>
      <c r="U896" s="50"/>
    </row>
    <row r="897">
      <c r="A897" s="50"/>
      <c r="B897" s="50"/>
      <c r="C897" s="50"/>
      <c r="D897" s="50"/>
      <c r="E897" s="50"/>
      <c r="F897" s="50"/>
      <c r="G897" s="50"/>
      <c r="H897" s="50"/>
      <c r="I897" s="50"/>
      <c r="J897" s="50"/>
      <c r="K897" s="50"/>
      <c r="L897" s="1626"/>
      <c r="M897" s="50"/>
      <c r="N897" s="50"/>
      <c r="O897" s="50"/>
      <c r="P897" s="1627"/>
      <c r="Q897" s="1627"/>
      <c r="R897" s="1627"/>
      <c r="S897" s="1628"/>
      <c r="T897" s="1629"/>
      <c r="U897" s="50"/>
    </row>
    <row r="898">
      <c r="A898" s="50"/>
      <c r="B898" s="50"/>
      <c r="C898" s="50"/>
      <c r="D898" s="50"/>
      <c r="E898" s="50"/>
      <c r="F898" s="50"/>
      <c r="G898" s="50"/>
      <c r="H898" s="50"/>
      <c r="I898" s="50"/>
      <c r="J898" s="50"/>
      <c r="K898" s="50"/>
      <c r="L898" s="1626"/>
      <c r="M898" s="50"/>
      <c r="N898" s="50"/>
      <c r="O898" s="50"/>
      <c r="P898" s="1627"/>
      <c r="Q898" s="1627"/>
      <c r="R898" s="1627"/>
      <c r="S898" s="1628"/>
      <c r="T898" s="1629"/>
      <c r="U898" s="50"/>
    </row>
    <row r="899">
      <c r="A899" s="50"/>
      <c r="B899" s="50"/>
      <c r="C899" s="50"/>
      <c r="D899" s="50"/>
      <c r="E899" s="50"/>
      <c r="F899" s="50"/>
      <c r="G899" s="50"/>
      <c r="H899" s="50"/>
      <c r="I899" s="50"/>
      <c r="J899" s="50"/>
      <c r="K899" s="50"/>
      <c r="L899" s="1626"/>
      <c r="M899" s="50"/>
      <c r="N899" s="50"/>
      <c r="O899" s="50"/>
      <c r="P899" s="1627"/>
      <c r="Q899" s="1627"/>
      <c r="R899" s="1627"/>
      <c r="S899" s="1628"/>
      <c r="T899" s="1629"/>
      <c r="U899" s="50"/>
    </row>
    <row r="900">
      <c r="A900" s="50"/>
      <c r="B900" s="50"/>
      <c r="C900" s="50"/>
      <c r="D900" s="50"/>
      <c r="E900" s="50"/>
      <c r="F900" s="50"/>
      <c r="G900" s="50"/>
      <c r="H900" s="50"/>
      <c r="I900" s="50"/>
      <c r="J900" s="50"/>
      <c r="K900" s="50"/>
      <c r="L900" s="1626"/>
      <c r="M900" s="50"/>
      <c r="N900" s="50"/>
      <c r="O900" s="50"/>
      <c r="P900" s="1627"/>
      <c r="Q900" s="1627"/>
      <c r="R900" s="1627"/>
      <c r="S900" s="1628"/>
      <c r="T900" s="1629"/>
      <c r="U900" s="50"/>
    </row>
    <row r="901">
      <c r="A901" s="50"/>
      <c r="B901" s="50"/>
      <c r="C901" s="50"/>
      <c r="D901" s="50"/>
      <c r="E901" s="50"/>
      <c r="F901" s="50"/>
      <c r="G901" s="50"/>
      <c r="H901" s="50"/>
      <c r="I901" s="50"/>
      <c r="J901" s="50"/>
      <c r="K901" s="50"/>
      <c r="L901" s="1626"/>
      <c r="M901" s="50"/>
      <c r="N901" s="50"/>
      <c r="O901" s="50"/>
      <c r="P901" s="1627"/>
      <c r="Q901" s="1627"/>
      <c r="R901" s="1627"/>
      <c r="S901" s="1628"/>
      <c r="T901" s="1629"/>
      <c r="U901" s="50"/>
    </row>
    <row r="902">
      <c r="A902" s="50"/>
      <c r="B902" s="50"/>
      <c r="C902" s="50"/>
      <c r="D902" s="50"/>
      <c r="E902" s="50"/>
      <c r="F902" s="50"/>
      <c r="G902" s="50"/>
      <c r="H902" s="50"/>
      <c r="I902" s="50"/>
      <c r="J902" s="50"/>
      <c r="K902" s="50"/>
      <c r="L902" s="1626"/>
      <c r="M902" s="50"/>
      <c r="N902" s="50"/>
      <c r="O902" s="50"/>
      <c r="P902" s="1627"/>
      <c r="Q902" s="1627"/>
      <c r="R902" s="1627"/>
      <c r="S902" s="1628"/>
      <c r="T902" s="1629"/>
      <c r="U902" s="50"/>
    </row>
    <row r="903">
      <c r="A903" s="50"/>
      <c r="B903" s="50"/>
      <c r="C903" s="50"/>
      <c r="D903" s="50"/>
      <c r="E903" s="50"/>
      <c r="F903" s="50"/>
      <c r="G903" s="50"/>
      <c r="H903" s="50"/>
      <c r="I903" s="50"/>
      <c r="J903" s="50"/>
      <c r="K903" s="50"/>
      <c r="L903" s="1626"/>
      <c r="M903" s="50"/>
      <c r="N903" s="50"/>
      <c r="O903" s="50"/>
      <c r="P903" s="1627"/>
      <c r="Q903" s="1627"/>
      <c r="R903" s="1627"/>
      <c r="S903" s="1628"/>
      <c r="T903" s="1629"/>
      <c r="U903" s="50"/>
    </row>
    <row r="904">
      <c r="A904" s="50"/>
      <c r="B904" s="50"/>
      <c r="C904" s="50"/>
      <c r="D904" s="50"/>
      <c r="E904" s="50"/>
      <c r="F904" s="50"/>
      <c r="G904" s="50"/>
      <c r="H904" s="50"/>
      <c r="I904" s="50"/>
      <c r="J904" s="50"/>
      <c r="K904" s="50"/>
      <c r="L904" s="1626"/>
      <c r="M904" s="50"/>
      <c r="N904" s="50"/>
      <c r="O904" s="50"/>
      <c r="P904" s="1627"/>
      <c r="Q904" s="1627"/>
      <c r="R904" s="1627"/>
      <c r="S904" s="1628"/>
      <c r="T904" s="1629"/>
      <c r="U904" s="50"/>
    </row>
    <row r="905">
      <c r="A905" s="50"/>
      <c r="B905" s="50"/>
      <c r="C905" s="50"/>
      <c r="D905" s="50"/>
      <c r="E905" s="50"/>
      <c r="F905" s="50"/>
      <c r="G905" s="50"/>
      <c r="H905" s="50"/>
      <c r="I905" s="50"/>
      <c r="J905" s="50"/>
      <c r="K905" s="50"/>
      <c r="L905" s="1626"/>
      <c r="M905" s="50"/>
      <c r="N905" s="50"/>
      <c r="O905" s="50"/>
      <c r="P905" s="1627"/>
      <c r="Q905" s="1627"/>
      <c r="R905" s="1627"/>
      <c r="S905" s="1628"/>
      <c r="T905" s="1629"/>
      <c r="U905" s="50"/>
    </row>
    <row r="906">
      <c r="A906" s="50"/>
      <c r="B906" s="50"/>
      <c r="C906" s="50"/>
      <c r="D906" s="50"/>
      <c r="E906" s="50"/>
      <c r="F906" s="50"/>
      <c r="G906" s="50"/>
      <c r="H906" s="50"/>
      <c r="I906" s="50"/>
      <c r="J906" s="50"/>
      <c r="K906" s="50"/>
      <c r="L906" s="1626"/>
      <c r="M906" s="50"/>
      <c r="N906" s="50"/>
      <c r="O906" s="50"/>
      <c r="P906" s="1627"/>
      <c r="Q906" s="1627"/>
      <c r="R906" s="1627"/>
      <c r="S906" s="1628"/>
      <c r="T906" s="1629"/>
      <c r="U906" s="50"/>
    </row>
    <row r="907">
      <c r="A907" s="50"/>
      <c r="B907" s="50"/>
      <c r="C907" s="50"/>
      <c r="D907" s="50"/>
      <c r="E907" s="50"/>
      <c r="F907" s="50"/>
      <c r="G907" s="50"/>
      <c r="H907" s="50"/>
      <c r="I907" s="50"/>
      <c r="J907" s="50"/>
      <c r="K907" s="50"/>
      <c r="L907" s="1626"/>
      <c r="M907" s="50"/>
      <c r="N907" s="50"/>
      <c r="O907" s="50"/>
      <c r="P907" s="1627"/>
      <c r="Q907" s="1627"/>
      <c r="R907" s="1627"/>
      <c r="S907" s="1628"/>
      <c r="T907" s="1629"/>
      <c r="U907" s="50"/>
    </row>
    <row r="908">
      <c r="A908" s="50"/>
      <c r="B908" s="50"/>
      <c r="C908" s="50"/>
      <c r="D908" s="50"/>
      <c r="E908" s="50"/>
      <c r="F908" s="50"/>
      <c r="G908" s="50"/>
      <c r="H908" s="50"/>
      <c r="I908" s="50"/>
      <c r="J908" s="50"/>
      <c r="K908" s="50"/>
      <c r="L908" s="1626"/>
      <c r="M908" s="50"/>
      <c r="N908" s="50"/>
      <c r="O908" s="50"/>
      <c r="P908" s="1627"/>
      <c r="Q908" s="1627"/>
      <c r="R908" s="1627"/>
      <c r="S908" s="1628"/>
      <c r="T908" s="1629"/>
      <c r="U908" s="50"/>
    </row>
    <row r="909">
      <c r="A909" s="50"/>
      <c r="B909" s="50"/>
      <c r="C909" s="50"/>
      <c r="D909" s="50"/>
      <c r="E909" s="50"/>
      <c r="F909" s="50"/>
      <c r="G909" s="50"/>
      <c r="H909" s="50"/>
      <c r="I909" s="50"/>
      <c r="J909" s="50"/>
      <c r="K909" s="50"/>
      <c r="L909" s="1626"/>
      <c r="M909" s="50"/>
      <c r="N909" s="50"/>
      <c r="O909" s="50"/>
      <c r="P909" s="1627"/>
      <c r="Q909" s="1627"/>
      <c r="R909" s="1627"/>
      <c r="S909" s="1628"/>
      <c r="T909" s="1629"/>
      <c r="U909" s="50"/>
    </row>
    <row r="910">
      <c r="A910" s="50"/>
      <c r="B910" s="50"/>
      <c r="C910" s="50"/>
      <c r="D910" s="50"/>
      <c r="E910" s="50"/>
      <c r="F910" s="50"/>
      <c r="G910" s="50"/>
      <c r="H910" s="50"/>
      <c r="I910" s="50"/>
      <c r="J910" s="50"/>
      <c r="K910" s="50"/>
      <c r="L910" s="1626"/>
      <c r="M910" s="50"/>
      <c r="N910" s="50"/>
      <c r="O910" s="50"/>
      <c r="P910" s="1627"/>
      <c r="Q910" s="1627"/>
      <c r="R910" s="1627"/>
      <c r="S910" s="1628"/>
      <c r="T910" s="1629"/>
      <c r="U910" s="50"/>
    </row>
    <row r="911">
      <c r="A911" s="50"/>
      <c r="B911" s="50"/>
      <c r="C911" s="50"/>
      <c r="D911" s="50"/>
      <c r="E911" s="50"/>
      <c r="F911" s="50"/>
      <c r="G911" s="50"/>
      <c r="H911" s="50"/>
      <c r="I911" s="50"/>
      <c r="J911" s="50"/>
      <c r="K911" s="50"/>
      <c r="L911" s="1626"/>
      <c r="M911" s="50"/>
      <c r="N911" s="50"/>
      <c r="O911" s="50"/>
      <c r="P911" s="1627"/>
      <c r="Q911" s="1627"/>
      <c r="R911" s="1627"/>
      <c r="S911" s="1628"/>
      <c r="T911" s="1629"/>
      <c r="U911" s="50"/>
    </row>
    <row r="912">
      <c r="A912" s="50"/>
      <c r="B912" s="50"/>
      <c r="C912" s="50"/>
      <c r="D912" s="50"/>
      <c r="E912" s="50"/>
      <c r="F912" s="50"/>
      <c r="G912" s="50"/>
      <c r="H912" s="50"/>
      <c r="I912" s="50"/>
      <c r="J912" s="50"/>
      <c r="K912" s="50"/>
      <c r="L912" s="1626"/>
      <c r="M912" s="50"/>
      <c r="N912" s="50"/>
      <c r="O912" s="50"/>
      <c r="P912" s="1627"/>
      <c r="Q912" s="1627"/>
      <c r="R912" s="1627"/>
      <c r="S912" s="1628"/>
      <c r="T912" s="1629"/>
      <c r="U912" s="50"/>
    </row>
    <row r="913">
      <c r="A913" s="50"/>
      <c r="B913" s="50"/>
      <c r="C913" s="50"/>
      <c r="D913" s="50"/>
      <c r="E913" s="50"/>
      <c r="F913" s="50"/>
      <c r="G913" s="50"/>
      <c r="H913" s="50"/>
      <c r="I913" s="50"/>
      <c r="J913" s="50"/>
      <c r="K913" s="50"/>
      <c r="L913" s="1626"/>
      <c r="M913" s="50"/>
      <c r="N913" s="50"/>
      <c r="O913" s="50"/>
      <c r="P913" s="1627"/>
      <c r="Q913" s="1627"/>
      <c r="R913" s="1627"/>
      <c r="S913" s="1628"/>
      <c r="T913" s="1629"/>
      <c r="U913" s="50"/>
    </row>
    <row r="914">
      <c r="A914" s="50"/>
      <c r="B914" s="50"/>
      <c r="C914" s="50"/>
      <c r="D914" s="50"/>
      <c r="E914" s="50"/>
      <c r="F914" s="50"/>
      <c r="G914" s="50"/>
      <c r="H914" s="50"/>
      <c r="I914" s="50"/>
      <c r="J914" s="50"/>
      <c r="K914" s="50"/>
      <c r="L914" s="1626"/>
      <c r="M914" s="50"/>
      <c r="N914" s="50"/>
      <c r="O914" s="50"/>
      <c r="P914" s="1627"/>
      <c r="Q914" s="1627"/>
      <c r="R914" s="1627"/>
      <c r="S914" s="1628"/>
      <c r="T914" s="1629"/>
      <c r="U914" s="50"/>
    </row>
    <row r="915">
      <c r="A915" s="50"/>
      <c r="B915" s="50"/>
      <c r="C915" s="50"/>
      <c r="D915" s="50"/>
      <c r="E915" s="50"/>
      <c r="F915" s="50"/>
      <c r="G915" s="50"/>
      <c r="H915" s="50"/>
      <c r="I915" s="50"/>
      <c r="J915" s="50"/>
      <c r="K915" s="50"/>
      <c r="L915" s="1626"/>
      <c r="M915" s="50"/>
      <c r="N915" s="50"/>
      <c r="O915" s="50"/>
      <c r="P915" s="1627"/>
      <c r="Q915" s="1627"/>
      <c r="R915" s="1627"/>
      <c r="S915" s="1628"/>
      <c r="T915" s="1629"/>
      <c r="U915" s="50"/>
    </row>
    <row r="916">
      <c r="A916" s="50"/>
      <c r="B916" s="50"/>
      <c r="C916" s="50"/>
      <c r="D916" s="50"/>
      <c r="E916" s="50"/>
      <c r="F916" s="50"/>
      <c r="G916" s="50"/>
      <c r="H916" s="50"/>
      <c r="I916" s="50"/>
      <c r="J916" s="50"/>
      <c r="K916" s="50"/>
      <c r="L916" s="1626"/>
      <c r="M916" s="50"/>
      <c r="N916" s="50"/>
      <c r="O916" s="50"/>
      <c r="P916" s="1627"/>
      <c r="Q916" s="1627"/>
      <c r="R916" s="1627"/>
      <c r="S916" s="1628"/>
      <c r="T916" s="1629"/>
      <c r="U916" s="50"/>
    </row>
    <row r="917">
      <c r="A917" s="50"/>
      <c r="B917" s="50"/>
      <c r="C917" s="50"/>
      <c r="D917" s="50"/>
      <c r="E917" s="50"/>
      <c r="F917" s="50"/>
      <c r="G917" s="50"/>
      <c r="H917" s="50"/>
      <c r="I917" s="50"/>
      <c r="J917" s="50"/>
      <c r="K917" s="50"/>
      <c r="L917" s="1626"/>
      <c r="M917" s="50"/>
      <c r="N917" s="50"/>
      <c r="O917" s="50"/>
      <c r="P917" s="1627"/>
      <c r="Q917" s="1627"/>
      <c r="R917" s="1627"/>
      <c r="S917" s="1628"/>
      <c r="T917" s="1629"/>
      <c r="U917" s="50"/>
    </row>
    <row r="918">
      <c r="A918" s="50"/>
      <c r="B918" s="50"/>
      <c r="C918" s="50"/>
      <c r="D918" s="50"/>
      <c r="E918" s="50"/>
      <c r="F918" s="50"/>
      <c r="G918" s="50"/>
      <c r="H918" s="50"/>
      <c r="I918" s="50"/>
      <c r="J918" s="50"/>
      <c r="K918" s="50"/>
      <c r="L918" s="1626"/>
      <c r="M918" s="50"/>
      <c r="N918" s="50"/>
      <c r="O918" s="50"/>
      <c r="P918" s="1627"/>
      <c r="Q918" s="1627"/>
      <c r="R918" s="1627"/>
      <c r="S918" s="1628"/>
      <c r="T918" s="1629"/>
      <c r="U918" s="50"/>
    </row>
    <row r="919">
      <c r="A919" s="50"/>
      <c r="B919" s="50"/>
      <c r="C919" s="50"/>
      <c r="D919" s="50"/>
      <c r="E919" s="50"/>
      <c r="F919" s="50"/>
      <c r="G919" s="50"/>
      <c r="H919" s="50"/>
      <c r="I919" s="50"/>
      <c r="J919" s="50"/>
      <c r="K919" s="50"/>
      <c r="L919" s="1626"/>
      <c r="M919" s="50"/>
      <c r="N919" s="50"/>
      <c r="O919" s="50"/>
      <c r="P919" s="1627"/>
      <c r="Q919" s="1627"/>
      <c r="R919" s="1627"/>
      <c r="S919" s="1628"/>
      <c r="T919" s="1629"/>
      <c r="U919" s="50"/>
    </row>
    <row r="920">
      <c r="A920" s="50"/>
      <c r="B920" s="50"/>
      <c r="C920" s="50"/>
      <c r="D920" s="50"/>
      <c r="E920" s="50"/>
      <c r="F920" s="50"/>
      <c r="G920" s="50"/>
      <c r="H920" s="50"/>
      <c r="I920" s="50"/>
      <c r="J920" s="50"/>
      <c r="K920" s="50"/>
      <c r="L920" s="1626"/>
      <c r="M920" s="50"/>
      <c r="N920" s="50"/>
      <c r="O920" s="50"/>
      <c r="P920" s="1627"/>
      <c r="Q920" s="1627"/>
      <c r="R920" s="1627"/>
      <c r="S920" s="1628"/>
      <c r="T920" s="1629"/>
      <c r="U920" s="50"/>
    </row>
    <row r="921">
      <c r="A921" s="50"/>
      <c r="B921" s="50"/>
      <c r="C921" s="50"/>
      <c r="D921" s="50"/>
      <c r="E921" s="50"/>
      <c r="F921" s="50"/>
      <c r="G921" s="50"/>
      <c r="H921" s="50"/>
      <c r="I921" s="50"/>
      <c r="J921" s="50"/>
      <c r="K921" s="50"/>
      <c r="L921" s="1626"/>
      <c r="M921" s="50"/>
      <c r="N921" s="50"/>
      <c r="O921" s="50"/>
      <c r="P921" s="1627"/>
      <c r="Q921" s="1627"/>
      <c r="R921" s="1627"/>
      <c r="S921" s="1628"/>
      <c r="T921" s="1629"/>
      <c r="U921" s="50"/>
    </row>
    <row r="922">
      <c r="A922" s="50"/>
      <c r="B922" s="50"/>
      <c r="C922" s="50"/>
      <c r="D922" s="50"/>
      <c r="E922" s="50"/>
      <c r="F922" s="50"/>
      <c r="G922" s="50"/>
      <c r="H922" s="50"/>
      <c r="I922" s="50"/>
      <c r="J922" s="50"/>
      <c r="K922" s="50"/>
      <c r="L922" s="1626"/>
      <c r="M922" s="50"/>
      <c r="N922" s="50"/>
      <c r="O922" s="50"/>
      <c r="P922" s="1627"/>
      <c r="Q922" s="1627"/>
      <c r="R922" s="1627"/>
      <c r="S922" s="1628"/>
      <c r="T922" s="1629"/>
      <c r="U922" s="50"/>
    </row>
    <row r="923">
      <c r="A923" s="50"/>
      <c r="B923" s="50"/>
      <c r="C923" s="50"/>
      <c r="D923" s="50"/>
      <c r="E923" s="50"/>
      <c r="F923" s="50"/>
      <c r="G923" s="50"/>
      <c r="H923" s="50"/>
      <c r="I923" s="50"/>
      <c r="J923" s="50"/>
      <c r="K923" s="50"/>
      <c r="L923" s="1626"/>
      <c r="M923" s="50"/>
      <c r="N923" s="50"/>
      <c r="O923" s="50"/>
      <c r="P923" s="1627"/>
      <c r="Q923" s="1627"/>
      <c r="R923" s="1627"/>
      <c r="S923" s="1628"/>
      <c r="T923" s="1629"/>
      <c r="U923" s="50"/>
    </row>
    <row r="924">
      <c r="A924" s="50"/>
      <c r="B924" s="50"/>
      <c r="C924" s="50"/>
      <c r="D924" s="50"/>
      <c r="E924" s="50"/>
      <c r="F924" s="50"/>
      <c r="G924" s="50"/>
      <c r="H924" s="50"/>
      <c r="I924" s="50"/>
      <c r="J924" s="50"/>
      <c r="K924" s="50"/>
      <c r="L924" s="1626"/>
      <c r="M924" s="50"/>
      <c r="N924" s="50"/>
      <c r="O924" s="50"/>
      <c r="P924" s="1627"/>
      <c r="Q924" s="1627"/>
      <c r="R924" s="1627"/>
      <c r="S924" s="1628"/>
      <c r="T924" s="1629"/>
      <c r="U924" s="50"/>
    </row>
    <row r="925">
      <c r="A925" s="50"/>
      <c r="B925" s="50"/>
      <c r="C925" s="50"/>
      <c r="D925" s="50"/>
      <c r="E925" s="50"/>
      <c r="F925" s="50"/>
      <c r="G925" s="50"/>
      <c r="H925" s="50"/>
      <c r="I925" s="50"/>
      <c r="J925" s="50"/>
      <c r="K925" s="50"/>
      <c r="L925" s="1626"/>
      <c r="M925" s="50"/>
      <c r="N925" s="50"/>
      <c r="O925" s="50"/>
      <c r="P925" s="1627"/>
      <c r="Q925" s="1627"/>
      <c r="R925" s="1627"/>
      <c r="S925" s="1628"/>
      <c r="T925" s="1629"/>
      <c r="U925" s="50"/>
    </row>
    <row r="926">
      <c r="A926" s="50"/>
      <c r="B926" s="50"/>
      <c r="C926" s="50"/>
      <c r="D926" s="50"/>
      <c r="E926" s="50"/>
      <c r="F926" s="50"/>
      <c r="G926" s="50"/>
      <c r="H926" s="50"/>
      <c r="I926" s="50"/>
      <c r="J926" s="50"/>
      <c r="K926" s="50"/>
      <c r="L926" s="1626"/>
      <c r="M926" s="50"/>
      <c r="N926" s="50"/>
      <c r="O926" s="50"/>
      <c r="P926" s="1627"/>
      <c r="Q926" s="1627"/>
      <c r="R926" s="1627"/>
      <c r="S926" s="1628"/>
      <c r="T926" s="1629"/>
      <c r="U926" s="50"/>
    </row>
    <row r="927">
      <c r="A927" s="50"/>
      <c r="B927" s="50"/>
      <c r="C927" s="50"/>
      <c r="D927" s="50"/>
      <c r="E927" s="50"/>
      <c r="F927" s="50"/>
      <c r="G927" s="50"/>
      <c r="H927" s="50"/>
      <c r="I927" s="50"/>
      <c r="J927" s="50"/>
      <c r="K927" s="50"/>
      <c r="L927" s="1626"/>
      <c r="M927" s="50"/>
      <c r="N927" s="50"/>
      <c r="O927" s="50"/>
      <c r="P927" s="1627"/>
      <c r="Q927" s="1627"/>
      <c r="R927" s="1627"/>
      <c r="S927" s="1628"/>
      <c r="T927" s="1629"/>
      <c r="U927" s="50"/>
    </row>
    <row r="928">
      <c r="A928" s="50"/>
      <c r="B928" s="50"/>
      <c r="C928" s="50"/>
      <c r="D928" s="50"/>
      <c r="E928" s="50"/>
      <c r="F928" s="50"/>
      <c r="G928" s="50"/>
      <c r="H928" s="50"/>
      <c r="I928" s="50"/>
      <c r="J928" s="50"/>
      <c r="K928" s="50"/>
      <c r="L928" s="1626"/>
      <c r="M928" s="50"/>
      <c r="N928" s="50"/>
      <c r="O928" s="50"/>
      <c r="P928" s="1627"/>
      <c r="Q928" s="1627"/>
      <c r="R928" s="1627"/>
      <c r="S928" s="1628"/>
      <c r="T928" s="1629"/>
      <c r="U928" s="50"/>
    </row>
    <row r="929">
      <c r="A929" s="50"/>
      <c r="B929" s="50"/>
      <c r="C929" s="50"/>
      <c r="D929" s="50"/>
      <c r="E929" s="50"/>
      <c r="F929" s="50"/>
      <c r="G929" s="50"/>
      <c r="H929" s="50"/>
      <c r="I929" s="50"/>
      <c r="J929" s="50"/>
      <c r="K929" s="50"/>
      <c r="L929" s="1626"/>
      <c r="M929" s="50"/>
      <c r="N929" s="50"/>
      <c r="O929" s="50"/>
      <c r="P929" s="1627"/>
      <c r="Q929" s="1627"/>
      <c r="R929" s="1627"/>
      <c r="S929" s="1628"/>
      <c r="T929" s="1629"/>
      <c r="U929" s="50"/>
    </row>
    <row r="930">
      <c r="A930" s="50"/>
      <c r="B930" s="50"/>
      <c r="C930" s="50"/>
      <c r="D930" s="50"/>
      <c r="E930" s="50"/>
      <c r="F930" s="50"/>
      <c r="G930" s="50"/>
      <c r="H930" s="50"/>
      <c r="I930" s="50"/>
      <c r="J930" s="50"/>
      <c r="K930" s="50"/>
      <c r="L930" s="1626"/>
      <c r="M930" s="50"/>
      <c r="N930" s="50"/>
      <c r="O930" s="50"/>
      <c r="P930" s="1627"/>
      <c r="Q930" s="1627"/>
      <c r="R930" s="1627"/>
      <c r="S930" s="1628"/>
      <c r="T930" s="1629"/>
      <c r="U930" s="50"/>
    </row>
    <row r="931">
      <c r="A931" s="50"/>
      <c r="B931" s="50"/>
      <c r="C931" s="50"/>
      <c r="D931" s="50"/>
      <c r="E931" s="50"/>
      <c r="F931" s="50"/>
      <c r="G931" s="50"/>
      <c r="H931" s="50"/>
      <c r="I931" s="50"/>
      <c r="J931" s="50"/>
      <c r="K931" s="50"/>
      <c r="L931" s="1626"/>
      <c r="M931" s="50"/>
      <c r="N931" s="50"/>
      <c r="O931" s="50"/>
      <c r="P931" s="1627"/>
      <c r="Q931" s="1627"/>
      <c r="R931" s="1627"/>
      <c r="S931" s="1628"/>
      <c r="T931" s="1629"/>
      <c r="U931" s="50"/>
    </row>
    <row r="932">
      <c r="A932" s="50"/>
      <c r="B932" s="50"/>
      <c r="C932" s="50"/>
      <c r="D932" s="50"/>
      <c r="E932" s="50"/>
      <c r="F932" s="50"/>
      <c r="G932" s="50"/>
      <c r="H932" s="50"/>
      <c r="I932" s="50"/>
      <c r="J932" s="50"/>
      <c r="K932" s="50"/>
      <c r="L932" s="1626"/>
      <c r="M932" s="50"/>
      <c r="N932" s="50"/>
      <c r="O932" s="50"/>
      <c r="P932" s="1627"/>
      <c r="Q932" s="1627"/>
      <c r="R932" s="1627"/>
      <c r="S932" s="1628"/>
      <c r="T932" s="1629"/>
      <c r="U932" s="50"/>
    </row>
    <row r="933">
      <c r="A933" s="50"/>
      <c r="B933" s="50"/>
      <c r="C933" s="50"/>
      <c r="D933" s="50"/>
      <c r="E933" s="50"/>
      <c r="F933" s="50"/>
      <c r="G933" s="50"/>
      <c r="H933" s="50"/>
      <c r="I933" s="50"/>
      <c r="J933" s="50"/>
      <c r="K933" s="50"/>
      <c r="L933" s="1626"/>
      <c r="M933" s="50"/>
      <c r="N933" s="50"/>
      <c r="O933" s="50"/>
      <c r="P933" s="1627"/>
      <c r="Q933" s="1627"/>
      <c r="R933" s="1627"/>
      <c r="S933" s="1628"/>
      <c r="T933" s="1629"/>
      <c r="U933" s="50"/>
    </row>
    <row r="934">
      <c r="A934" s="50"/>
      <c r="B934" s="50"/>
      <c r="C934" s="50"/>
      <c r="D934" s="50"/>
      <c r="E934" s="50"/>
      <c r="F934" s="50"/>
      <c r="G934" s="50"/>
      <c r="H934" s="50"/>
      <c r="I934" s="50"/>
      <c r="J934" s="50"/>
      <c r="K934" s="50"/>
      <c r="L934" s="1626"/>
      <c r="M934" s="50"/>
      <c r="N934" s="50"/>
      <c r="O934" s="50"/>
      <c r="P934" s="1627"/>
      <c r="Q934" s="1627"/>
      <c r="R934" s="1627"/>
      <c r="S934" s="1628"/>
      <c r="T934" s="1629"/>
      <c r="U934" s="50"/>
    </row>
    <row r="935">
      <c r="A935" s="50"/>
      <c r="B935" s="50"/>
      <c r="C935" s="50"/>
      <c r="D935" s="50"/>
      <c r="E935" s="50"/>
      <c r="F935" s="50"/>
      <c r="G935" s="50"/>
      <c r="H935" s="50"/>
      <c r="I935" s="50"/>
      <c r="J935" s="50"/>
      <c r="K935" s="50"/>
      <c r="L935" s="1626"/>
      <c r="M935" s="50"/>
      <c r="N935" s="50"/>
      <c r="O935" s="50"/>
      <c r="P935" s="1627"/>
      <c r="Q935" s="1627"/>
      <c r="R935" s="1627"/>
      <c r="S935" s="1628"/>
      <c r="T935" s="1629"/>
      <c r="U935" s="50"/>
    </row>
    <row r="936">
      <c r="A936" s="50"/>
      <c r="B936" s="50"/>
      <c r="C936" s="50"/>
      <c r="D936" s="50"/>
      <c r="E936" s="50"/>
      <c r="F936" s="50"/>
      <c r="G936" s="50"/>
      <c r="H936" s="50"/>
      <c r="I936" s="50"/>
      <c r="J936" s="50"/>
      <c r="K936" s="50"/>
      <c r="L936" s="1626"/>
      <c r="M936" s="50"/>
      <c r="N936" s="50"/>
      <c r="O936" s="50"/>
      <c r="P936" s="1627"/>
      <c r="Q936" s="1627"/>
      <c r="R936" s="1627"/>
      <c r="S936" s="1628"/>
      <c r="T936" s="1629"/>
      <c r="U936" s="50"/>
    </row>
    <row r="937">
      <c r="A937" s="50"/>
      <c r="B937" s="50"/>
      <c r="C937" s="50"/>
      <c r="D937" s="50"/>
      <c r="E937" s="50"/>
      <c r="F937" s="50"/>
      <c r="G937" s="50"/>
      <c r="H937" s="50"/>
      <c r="I937" s="50"/>
      <c r="J937" s="50"/>
      <c r="K937" s="50"/>
      <c r="L937" s="1626"/>
      <c r="M937" s="50"/>
      <c r="N937" s="50"/>
      <c r="O937" s="50"/>
      <c r="P937" s="1627"/>
      <c r="Q937" s="1627"/>
      <c r="R937" s="1627"/>
      <c r="S937" s="1628"/>
      <c r="T937" s="1629"/>
      <c r="U937" s="50"/>
    </row>
    <row r="938">
      <c r="A938" s="50"/>
      <c r="B938" s="50"/>
      <c r="C938" s="50"/>
      <c r="D938" s="50"/>
      <c r="E938" s="50"/>
      <c r="F938" s="50"/>
      <c r="G938" s="50"/>
      <c r="H938" s="50"/>
      <c r="I938" s="50"/>
      <c r="J938" s="50"/>
      <c r="K938" s="50"/>
      <c r="L938" s="1626"/>
      <c r="M938" s="50"/>
      <c r="N938" s="50"/>
      <c r="O938" s="50"/>
      <c r="P938" s="1627"/>
      <c r="Q938" s="1627"/>
      <c r="R938" s="1627"/>
      <c r="S938" s="1628"/>
      <c r="T938" s="1629"/>
      <c r="U938" s="50"/>
    </row>
    <row r="939">
      <c r="A939" s="50"/>
      <c r="B939" s="50"/>
      <c r="C939" s="50"/>
      <c r="D939" s="50"/>
      <c r="E939" s="50"/>
      <c r="F939" s="50"/>
      <c r="G939" s="50"/>
      <c r="H939" s="50"/>
      <c r="I939" s="50"/>
      <c r="J939" s="50"/>
      <c r="K939" s="50"/>
      <c r="L939" s="1626"/>
      <c r="M939" s="50"/>
      <c r="N939" s="50"/>
      <c r="O939" s="50"/>
      <c r="P939" s="1627"/>
      <c r="Q939" s="1627"/>
      <c r="R939" s="1627"/>
      <c r="S939" s="1628"/>
      <c r="T939" s="1629"/>
      <c r="U939" s="50"/>
    </row>
    <row r="940">
      <c r="A940" s="50"/>
      <c r="B940" s="50"/>
      <c r="C940" s="50"/>
      <c r="D940" s="50"/>
      <c r="E940" s="50"/>
      <c r="F940" s="50"/>
      <c r="G940" s="50"/>
      <c r="H940" s="50"/>
      <c r="I940" s="50"/>
      <c r="J940" s="50"/>
      <c r="K940" s="50"/>
      <c r="L940" s="1626"/>
      <c r="M940" s="50"/>
      <c r="N940" s="50"/>
      <c r="O940" s="50"/>
      <c r="P940" s="1627"/>
      <c r="Q940" s="1627"/>
      <c r="R940" s="1627"/>
      <c r="S940" s="1628"/>
      <c r="T940" s="1629"/>
      <c r="U940" s="50"/>
    </row>
    <row r="941">
      <c r="A941" s="50"/>
      <c r="B941" s="50"/>
      <c r="C941" s="50"/>
      <c r="D941" s="50"/>
      <c r="E941" s="50"/>
      <c r="F941" s="50"/>
      <c r="G941" s="50"/>
      <c r="H941" s="50"/>
      <c r="I941" s="50"/>
      <c r="J941" s="50"/>
      <c r="K941" s="50"/>
      <c r="L941" s="1626"/>
      <c r="M941" s="50"/>
      <c r="N941" s="50"/>
      <c r="O941" s="50"/>
      <c r="P941" s="1627"/>
      <c r="Q941" s="1627"/>
      <c r="R941" s="1627"/>
      <c r="S941" s="1628"/>
      <c r="T941" s="1629"/>
      <c r="U941" s="50"/>
    </row>
    <row r="942">
      <c r="A942" s="50"/>
      <c r="B942" s="50"/>
      <c r="C942" s="50"/>
      <c r="D942" s="50"/>
      <c r="E942" s="50"/>
      <c r="F942" s="50"/>
      <c r="G942" s="50"/>
      <c r="H942" s="50"/>
      <c r="I942" s="50"/>
      <c r="J942" s="50"/>
      <c r="K942" s="50"/>
      <c r="L942" s="1626"/>
      <c r="M942" s="50"/>
      <c r="N942" s="50"/>
      <c r="O942" s="50"/>
      <c r="P942" s="1627"/>
      <c r="Q942" s="1627"/>
      <c r="R942" s="1627"/>
      <c r="S942" s="1628"/>
      <c r="T942" s="1629"/>
      <c r="U942" s="50"/>
    </row>
    <row r="943">
      <c r="A943" s="50"/>
      <c r="B943" s="50"/>
      <c r="C943" s="50"/>
      <c r="D943" s="50"/>
      <c r="E943" s="50"/>
      <c r="F943" s="50"/>
      <c r="G943" s="50"/>
      <c r="H943" s="50"/>
      <c r="I943" s="50"/>
      <c r="J943" s="50"/>
      <c r="K943" s="50"/>
      <c r="L943" s="1626"/>
      <c r="M943" s="50"/>
      <c r="N943" s="50"/>
      <c r="O943" s="50"/>
      <c r="P943" s="1627"/>
      <c r="Q943" s="1627"/>
      <c r="R943" s="1627"/>
      <c r="S943" s="1628"/>
      <c r="T943" s="1629"/>
      <c r="U943" s="50"/>
    </row>
    <row r="944">
      <c r="A944" s="50"/>
      <c r="B944" s="50"/>
      <c r="C944" s="50"/>
      <c r="D944" s="50"/>
      <c r="E944" s="50"/>
      <c r="F944" s="50"/>
      <c r="G944" s="50"/>
      <c r="H944" s="50"/>
      <c r="I944" s="50"/>
      <c r="J944" s="50"/>
      <c r="K944" s="50"/>
      <c r="L944" s="1626"/>
      <c r="M944" s="50"/>
      <c r="N944" s="50"/>
      <c r="O944" s="50"/>
      <c r="P944" s="1627"/>
      <c r="Q944" s="1627"/>
      <c r="R944" s="1627"/>
      <c r="S944" s="1628"/>
      <c r="T944" s="1629"/>
      <c r="U944" s="50"/>
    </row>
    <row r="945">
      <c r="A945" s="50"/>
      <c r="B945" s="50"/>
      <c r="C945" s="50"/>
      <c r="D945" s="50"/>
      <c r="E945" s="50"/>
      <c r="F945" s="50"/>
      <c r="G945" s="50"/>
      <c r="H945" s="50"/>
      <c r="I945" s="50"/>
      <c r="J945" s="50"/>
      <c r="K945" s="50"/>
      <c r="L945" s="1626"/>
      <c r="M945" s="50"/>
      <c r="N945" s="50"/>
      <c r="O945" s="50"/>
      <c r="P945" s="1627"/>
      <c r="Q945" s="1627"/>
      <c r="R945" s="1627"/>
      <c r="S945" s="1628"/>
      <c r="T945" s="1629"/>
      <c r="U945" s="50"/>
    </row>
    <row r="946">
      <c r="A946" s="50"/>
      <c r="B946" s="50"/>
      <c r="C946" s="50"/>
      <c r="D946" s="50"/>
      <c r="E946" s="50"/>
      <c r="F946" s="50"/>
      <c r="G946" s="50"/>
      <c r="H946" s="50"/>
      <c r="I946" s="50"/>
      <c r="J946" s="50"/>
      <c r="K946" s="50"/>
      <c r="L946" s="1626"/>
      <c r="M946" s="50"/>
      <c r="N946" s="50"/>
      <c r="O946" s="50"/>
      <c r="P946" s="1627"/>
      <c r="Q946" s="1627"/>
      <c r="R946" s="1627"/>
      <c r="S946" s="1628"/>
      <c r="T946" s="1629"/>
      <c r="U946" s="50"/>
    </row>
    <row r="947">
      <c r="A947" s="50"/>
      <c r="B947" s="50"/>
      <c r="C947" s="50"/>
      <c r="D947" s="50"/>
      <c r="E947" s="50"/>
      <c r="F947" s="50"/>
      <c r="G947" s="50"/>
      <c r="H947" s="50"/>
      <c r="I947" s="50"/>
      <c r="J947" s="50"/>
      <c r="K947" s="50"/>
      <c r="L947" s="1626"/>
      <c r="M947" s="50"/>
      <c r="N947" s="50"/>
      <c r="O947" s="50"/>
      <c r="P947" s="1627"/>
      <c r="Q947" s="1627"/>
      <c r="R947" s="1627"/>
      <c r="S947" s="1628"/>
      <c r="T947" s="1629"/>
      <c r="U947" s="50"/>
    </row>
    <row r="948">
      <c r="A948" s="50"/>
      <c r="B948" s="50"/>
      <c r="C948" s="50"/>
      <c r="D948" s="50"/>
      <c r="E948" s="50"/>
      <c r="F948" s="50"/>
      <c r="G948" s="50"/>
      <c r="H948" s="50"/>
      <c r="I948" s="50"/>
      <c r="J948" s="50"/>
      <c r="K948" s="50"/>
      <c r="L948" s="1626"/>
      <c r="M948" s="50"/>
      <c r="N948" s="50"/>
      <c r="O948" s="50"/>
      <c r="P948" s="1627"/>
      <c r="Q948" s="1627"/>
      <c r="R948" s="1627"/>
      <c r="S948" s="1628"/>
      <c r="T948" s="1629"/>
      <c r="U948" s="50"/>
    </row>
    <row r="949">
      <c r="A949" s="50"/>
      <c r="B949" s="50"/>
      <c r="C949" s="50"/>
      <c r="D949" s="50"/>
      <c r="E949" s="50"/>
      <c r="F949" s="50"/>
      <c r="G949" s="50"/>
      <c r="H949" s="50"/>
      <c r="I949" s="50"/>
      <c r="J949" s="50"/>
      <c r="K949" s="50"/>
      <c r="L949" s="1626"/>
      <c r="M949" s="50"/>
      <c r="N949" s="50"/>
      <c r="O949" s="50"/>
      <c r="P949" s="1627"/>
      <c r="Q949" s="1627"/>
      <c r="R949" s="1627"/>
      <c r="S949" s="1628"/>
      <c r="T949" s="1629"/>
      <c r="U949" s="50"/>
    </row>
    <row r="950">
      <c r="A950" s="50"/>
      <c r="B950" s="50"/>
      <c r="C950" s="50"/>
      <c r="D950" s="50"/>
      <c r="E950" s="50"/>
      <c r="F950" s="50"/>
      <c r="G950" s="50"/>
      <c r="H950" s="50"/>
      <c r="I950" s="50"/>
      <c r="J950" s="50"/>
      <c r="K950" s="50"/>
      <c r="L950" s="1626"/>
      <c r="M950" s="50"/>
      <c r="N950" s="50"/>
      <c r="O950" s="50"/>
      <c r="P950" s="1627"/>
      <c r="Q950" s="1627"/>
      <c r="R950" s="1627"/>
      <c r="S950" s="1628"/>
      <c r="T950" s="1629"/>
      <c r="U950" s="50"/>
    </row>
    <row r="951">
      <c r="A951" s="50"/>
      <c r="B951" s="50"/>
      <c r="C951" s="50"/>
      <c r="D951" s="50"/>
      <c r="E951" s="50"/>
      <c r="F951" s="50"/>
      <c r="G951" s="50"/>
      <c r="H951" s="50"/>
      <c r="I951" s="50"/>
      <c r="J951" s="50"/>
      <c r="K951" s="50"/>
      <c r="L951" s="1626"/>
      <c r="M951" s="50"/>
      <c r="N951" s="50"/>
      <c r="O951" s="50"/>
      <c r="P951" s="1627"/>
      <c r="Q951" s="1627"/>
      <c r="R951" s="1627"/>
      <c r="S951" s="1628"/>
      <c r="T951" s="1629"/>
      <c r="U951" s="50"/>
    </row>
    <row r="952">
      <c r="A952" s="50"/>
      <c r="B952" s="50"/>
      <c r="C952" s="50"/>
      <c r="D952" s="50"/>
      <c r="E952" s="50"/>
      <c r="F952" s="50"/>
      <c r="G952" s="50"/>
      <c r="H952" s="50"/>
      <c r="I952" s="50"/>
      <c r="J952" s="50"/>
      <c r="K952" s="50"/>
      <c r="L952" s="1626"/>
      <c r="M952" s="50"/>
      <c r="N952" s="50"/>
      <c r="O952" s="50"/>
      <c r="P952" s="1627"/>
      <c r="Q952" s="1627"/>
      <c r="R952" s="1627"/>
      <c r="S952" s="1628"/>
      <c r="T952" s="1629"/>
      <c r="U952" s="50"/>
    </row>
    <row r="953">
      <c r="A953" s="50"/>
      <c r="B953" s="50"/>
      <c r="C953" s="50"/>
      <c r="D953" s="50"/>
      <c r="E953" s="50"/>
      <c r="F953" s="50"/>
      <c r="G953" s="50"/>
      <c r="H953" s="50"/>
      <c r="I953" s="50"/>
      <c r="J953" s="50"/>
      <c r="K953" s="50"/>
      <c r="L953" s="1626"/>
      <c r="M953" s="50"/>
      <c r="N953" s="50"/>
      <c r="O953" s="50"/>
      <c r="P953" s="1627"/>
      <c r="Q953" s="1627"/>
      <c r="R953" s="1627"/>
      <c r="S953" s="1628"/>
      <c r="T953" s="1629"/>
      <c r="U953" s="50"/>
    </row>
    <row r="954">
      <c r="A954" s="50"/>
      <c r="B954" s="50"/>
      <c r="C954" s="50"/>
      <c r="D954" s="50"/>
      <c r="E954" s="50"/>
      <c r="F954" s="50"/>
      <c r="G954" s="50"/>
      <c r="H954" s="50"/>
      <c r="I954" s="50"/>
      <c r="J954" s="50"/>
      <c r="K954" s="50"/>
      <c r="L954" s="1626"/>
      <c r="M954" s="50"/>
      <c r="N954" s="50"/>
      <c r="O954" s="50"/>
      <c r="P954" s="1627"/>
      <c r="Q954" s="1627"/>
      <c r="R954" s="1627"/>
      <c r="S954" s="1628"/>
      <c r="T954" s="1629"/>
      <c r="U954" s="50"/>
    </row>
    <row r="955">
      <c r="A955" s="50"/>
      <c r="B955" s="50"/>
      <c r="C955" s="50"/>
      <c r="D955" s="50"/>
      <c r="E955" s="50"/>
      <c r="F955" s="50"/>
      <c r="G955" s="50"/>
      <c r="H955" s="50"/>
      <c r="I955" s="50"/>
      <c r="J955" s="50"/>
      <c r="K955" s="50"/>
      <c r="L955" s="1626"/>
      <c r="M955" s="50"/>
      <c r="N955" s="50"/>
      <c r="O955" s="50"/>
      <c r="P955" s="1627"/>
      <c r="Q955" s="1627"/>
      <c r="R955" s="1627"/>
      <c r="S955" s="1628"/>
      <c r="T955" s="1629"/>
      <c r="U955" s="50"/>
    </row>
    <row r="956">
      <c r="A956" s="50"/>
      <c r="B956" s="50"/>
      <c r="C956" s="50"/>
      <c r="D956" s="50"/>
      <c r="E956" s="50"/>
      <c r="F956" s="50"/>
      <c r="G956" s="50"/>
      <c r="H956" s="50"/>
      <c r="I956" s="50"/>
      <c r="J956" s="50"/>
      <c r="K956" s="50"/>
      <c r="L956" s="1626"/>
      <c r="M956" s="50"/>
      <c r="N956" s="50"/>
      <c r="O956" s="50"/>
      <c r="P956" s="1627"/>
      <c r="Q956" s="1627"/>
      <c r="R956" s="1627"/>
      <c r="S956" s="1628"/>
      <c r="T956" s="1629"/>
      <c r="U956" s="50"/>
    </row>
    <row r="957">
      <c r="A957" s="50"/>
      <c r="B957" s="50"/>
      <c r="C957" s="50"/>
      <c r="D957" s="50"/>
      <c r="E957" s="50"/>
      <c r="F957" s="50"/>
      <c r="G957" s="50"/>
      <c r="H957" s="50"/>
      <c r="I957" s="50"/>
      <c r="J957" s="50"/>
      <c r="K957" s="50"/>
      <c r="L957" s="1626"/>
      <c r="M957" s="50"/>
      <c r="N957" s="50"/>
      <c r="O957" s="50"/>
      <c r="P957" s="1627"/>
      <c r="Q957" s="1627"/>
      <c r="R957" s="1627"/>
      <c r="S957" s="1628"/>
      <c r="T957" s="1629"/>
      <c r="U957" s="50"/>
    </row>
    <row r="958">
      <c r="A958" s="50"/>
      <c r="B958" s="50"/>
      <c r="C958" s="50"/>
      <c r="D958" s="50"/>
      <c r="E958" s="50"/>
      <c r="F958" s="50"/>
      <c r="G958" s="50"/>
      <c r="H958" s="50"/>
      <c r="I958" s="50"/>
      <c r="J958" s="50"/>
      <c r="K958" s="50"/>
      <c r="L958" s="1626"/>
      <c r="M958" s="50"/>
      <c r="N958" s="50"/>
      <c r="O958" s="50"/>
      <c r="P958" s="1627"/>
      <c r="Q958" s="1627"/>
      <c r="R958" s="1627"/>
      <c r="S958" s="1628"/>
      <c r="T958" s="1629"/>
      <c r="U958" s="50"/>
    </row>
    <row r="959">
      <c r="A959" s="50"/>
      <c r="B959" s="50"/>
      <c r="C959" s="50"/>
      <c r="D959" s="50"/>
      <c r="E959" s="50"/>
      <c r="F959" s="50"/>
      <c r="G959" s="50"/>
      <c r="H959" s="50"/>
      <c r="I959" s="50"/>
      <c r="J959" s="50"/>
      <c r="K959" s="50"/>
      <c r="L959" s="1626"/>
      <c r="M959" s="50"/>
      <c r="N959" s="50"/>
      <c r="O959" s="50"/>
      <c r="P959" s="1627"/>
      <c r="Q959" s="1627"/>
      <c r="R959" s="1627"/>
      <c r="S959" s="1628"/>
      <c r="T959" s="1629"/>
      <c r="U959" s="50"/>
    </row>
    <row r="960">
      <c r="A960" s="50"/>
      <c r="B960" s="50"/>
      <c r="C960" s="50"/>
      <c r="D960" s="50"/>
      <c r="E960" s="50"/>
      <c r="F960" s="50"/>
      <c r="G960" s="50"/>
      <c r="H960" s="50"/>
      <c r="I960" s="50"/>
      <c r="J960" s="50"/>
      <c r="K960" s="50"/>
      <c r="L960" s="1626"/>
      <c r="M960" s="50"/>
      <c r="N960" s="50"/>
      <c r="O960" s="50"/>
      <c r="P960" s="1627"/>
      <c r="Q960" s="1627"/>
      <c r="R960" s="1627"/>
      <c r="S960" s="1628"/>
      <c r="T960" s="1629"/>
      <c r="U960" s="50"/>
    </row>
    <row r="961">
      <c r="A961" s="50"/>
      <c r="B961" s="50"/>
      <c r="C961" s="50"/>
      <c r="D961" s="50"/>
      <c r="E961" s="50"/>
      <c r="F961" s="50"/>
      <c r="G961" s="50"/>
      <c r="H961" s="50"/>
      <c r="I961" s="50"/>
      <c r="J961" s="50"/>
      <c r="K961" s="50"/>
      <c r="L961" s="1626"/>
      <c r="M961" s="50"/>
      <c r="N961" s="50"/>
      <c r="O961" s="50"/>
      <c r="P961" s="1627"/>
      <c r="Q961" s="1627"/>
      <c r="R961" s="1627"/>
      <c r="S961" s="1628"/>
      <c r="T961" s="1629"/>
      <c r="U961" s="50"/>
    </row>
    <row r="962">
      <c r="A962" s="50"/>
      <c r="B962" s="50"/>
      <c r="C962" s="50"/>
      <c r="D962" s="50"/>
      <c r="E962" s="50"/>
      <c r="F962" s="50"/>
      <c r="G962" s="50"/>
      <c r="H962" s="50"/>
      <c r="I962" s="50"/>
      <c r="J962" s="50"/>
      <c r="K962" s="50"/>
      <c r="L962" s="1626"/>
      <c r="M962" s="50"/>
      <c r="N962" s="50"/>
      <c r="O962" s="50"/>
      <c r="P962" s="1627"/>
      <c r="Q962" s="1627"/>
      <c r="R962" s="1627"/>
      <c r="S962" s="1628"/>
      <c r="T962" s="1629"/>
      <c r="U962" s="50"/>
    </row>
    <row r="963">
      <c r="A963" s="50"/>
      <c r="B963" s="50"/>
      <c r="C963" s="50"/>
      <c r="D963" s="50"/>
      <c r="E963" s="50"/>
      <c r="F963" s="50"/>
      <c r="G963" s="50"/>
      <c r="H963" s="50"/>
      <c r="I963" s="50"/>
      <c r="J963" s="50"/>
      <c r="K963" s="50"/>
      <c r="L963" s="1626"/>
      <c r="M963" s="50"/>
      <c r="N963" s="50"/>
      <c r="O963" s="50"/>
      <c r="P963" s="1627"/>
      <c r="Q963" s="1627"/>
      <c r="R963" s="1627"/>
      <c r="S963" s="1628"/>
      <c r="T963" s="1629"/>
      <c r="U963" s="50"/>
    </row>
    <row r="964">
      <c r="A964" s="50"/>
      <c r="B964" s="50"/>
      <c r="C964" s="50"/>
      <c r="D964" s="50"/>
      <c r="E964" s="50"/>
      <c r="F964" s="50"/>
      <c r="G964" s="50"/>
      <c r="H964" s="50"/>
      <c r="I964" s="50"/>
      <c r="J964" s="50"/>
      <c r="K964" s="50"/>
      <c r="L964" s="1626"/>
      <c r="M964" s="50"/>
      <c r="N964" s="50"/>
      <c r="O964" s="50"/>
      <c r="P964" s="1627"/>
      <c r="Q964" s="1627"/>
      <c r="R964" s="1627"/>
      <c r="S964" s="1628"/>
      <c r="T964" s="1629"/>
      <c r="U964" s="50"/>
    </row>
    <row r="965">
      <c r="A965" s="50"/>
      <c r="B965" s="50"/>
      <c r="C965" s="50"/>
      <c r="D965" s="50"/>
      <c r="E965" s="50"/>
      <c r="F965" s="50"/>
      <c r="G965" s="50"/>
      <c r="H965" s="50"/>
      <c r="I965" s="50"/>
      <c r="J965" s="50"/>
      <c r="K965" s="50"/>
      <c r="L965" s="1626"/>
      <c r="M965" s="50"/>
      <c r="N965" s="50"/>
      <c r="O965" s="50"/>
      <c r="P965" s="1627"/>
      <c r="Q965" s="1627"/>
      <c r="R965" s="1627"/>
      <c r="S965" s="1628"/>
      <c r="T965" s="1629"/>
      <c r="U965" s="50"/>
    </row>
    <row r="966">
      <c r="A966" s="50"/>
      <c r="B966" s="50"/>
      <c r="C966" s="50"/>
      <c r="D966" s="50"/>
      <c r="E966" s="50"/>
      <c r="F966" s="50"/>
      <c r="G966" s="50"/>
      <c r="H966" s="50"/>
      <c r="I966" s="50"/>
      <c r="J966" s="50"/>
      <c r="K966" s="50"/>
      <c r="L966" s="1626"/>
      <c r="M966" s="50"/>
      <c r="N966" s="50"/>
      <c r="O966" s="50"/>
      <c r="P966" s="1627"/>
      <c r="Q966" s="1627"/>
      <c r="R966" s="1627"/>
      <c r="S966" s="1628"/>
      <c r="T966" s="1629"/>
      <c r="U966" s="50"/>
    </row>
    <row r="967">
      <c r="A967" s="50"/>
      <c r="B967" s="50"/>
      <c r="C967" s="50"/>
      <c r="D967" s="50"/>
      <c r="E967" s="50"/>
      <c r="F967" s="50"/>
      <c r="G967" s="50"/>
      <c r="H967" s="50"/>
      <c r="I967" s="50"/>
      <c r="J967" s="50"/>
      <c r="K967" s="50"/>
      <c r="L967" s="1626"/>
      <c r="M967" s="50"/>
      <c r="N967" s="50"/>
      <c r="O967" s="50"/>
      <c r="P967" s="1627"/>
      <c r="Q967" s="1627"/>
      <c r="R967" s="1627"/>
      <c r="S967" s="1628"/>
      <c r="T967" s="1629"/>
      <c r="U967" s="50"/>
    </row>
    <row r="968">
      <c r="A968" s="50"/>
      <c r="B968" s="50"/>
      <c r="C968" s="50"/>
      <c r="D968" s="50"/>
      <c r="E968" s="50"/>
      <c r="F968" s="50"/>
      <c r="G968" s="50"/>
      <c r="H968" s="50"/>
      <c r="I968" s="50"/>
      <c r="J968" s="50"/>
      <c r="K968" s="50"/>
      <c r="L968" s="1626"/>
      <c r="M968" s="50"/>
      <c r="N968" s="50"/>
      <c r="O968" s="50"/>
      <c r="P968" s="1627"/>
      <c r="Q968" s="1627"/>
      <c r="R968" s="1627"/>
      <c r="S968" s="1628"/>
      <c r="T968" s="1629"/>
      <c r="U968" s="50"/>
    </row>
    <row r="969">
      <c r="A969" s="50"/>
      <c r="B969" s="50"/>
      <c r="C969" s="50"/>
      <c r="D969" s="50"/>
      <c r="E969" s="50"/>
      <c r="F969" s="50"/>
      <c r="G969" s="50"/>
      <c r="H969" s="50"/>
      <c r="I969" s="50"/>
      <c r="J969" s="50"/>
      <c r="K969" s="50"/>
      <c r="L969" s="1626"/>
      <c r="M969" s="50"/>
      <c r="N969" s="50"/>
      <c r="O969" s="50"/>
      <c r="P969" s="1627"/>
      <c r="Q969" s="1627"/>
      <c r="R969" s="1627"/>
      <c r="S969" s="1628"/>
      <c r="T969" s="1629"/>
      <c r="U969" s="50"/>
    </row>
    <row r="970">
      <c r="A970" s="50"/>
      <c r="B970" s="50"/>
      <c r="C970" s="50"/>
      <c r="D970" s="50"/>
      <c r="E970" s="50"/>
      <c r="F970" s="50"/>
      <c r="G970" s="50"/>
      <c r="H970" s="50"/>
      <c r="I970" s="50"/>
      <c r="J970" s="50"/>
      <c r="K970" s="50"/>
      <c r="L970" s="1626"/>
      <c r="M970" s="50"/>
      <c r="N970" s="50"/>
      <c r="O970" s="50"/>
      <c r="P970" s="1627"/>
      <c r="Q970" s="1627"/>
      <c r="R970" s="1627"/>
      <c r="S970" s="1628"/>
      <c r="T970" s="1629"/>
      <c r="U970" s="50"/>
    </row>
    <row r="971">
      <c r="A971" s="50"/>
      <c r="B971" s="50"/>
      <c r="C971" s="50"/>
      <c r="D971" s="50"/>
      <c r="E971" s="50"/>
      <c r="F971" s="50"/>
      <c r="G971" s="50"/>
      <c r="H971" s="50"/>
      <c r="I971" s="50"/>
      <c r="J971" s="50"/>
      <c r="K971" s="50"/>
      <c r="L971" s="1626"/>
      <c r="M971" s="50"/>
      <c r="N971" s="50"/>
      <c r="O971" s="50"/>
      <c r="P971" s="1627"/>
      <c r="Q971" s="1627"/>
      <c r="R971" s="1627"/>
      <c r="S971" s="1628"/>
      <c r="T971" s="1629"/>
      <c r="U971" s="50"/>
    </row>
    <row r="972">
      <c r="A972" s="50"/>
      <c r="B972" s="50"/>
      <c r="C972" s="50"/>
      <c r="D972" s="50"/>
      <c r="E972" s="50"/>
      <c r="F972" s="50"/>
      <c r="G972" s="50"/>
      <c r="H972" s="50"/>
      <c r="I972" s="50"/>
      <c r="J972" s="50"/>
      <c r="K972" s="50"/>
      <c r="L972" s="1626"/>
      <c r="M972" s="50"/>
      <c r="N972" s="50"/>
      <c r="O972" s="50"/>
      <c r="P972" s="1627"/>
      <c r="Q972" s="1627"/>
      <c r="R972" s="1627"/>
      <c r="S972" s="1628"/>
      <c r="T972" s="1629"/>
      <c r="U972" s="50"/>
    </row>
    <row r="973">
      <c r="A973" s="50"/>
      <c r="B973" s="50"/>
      <c r="C973" s="50"/>
      <c r="D973" s="50"/>
      <c r="E973" s="50"/>
      <c r="F973" s="50"/>
      <c r="G973" s="50"/>
      <c r="H973" s="50"/>
      <c r="I973" s="50"/>
      <c r="J973" s="50"/>
      <c r="K973" s="50"/>
      <c r="L973" s="1626"/>
      <c r="M973" s="50"/>
      <c r="N973" s="50"/>
      <c r="O973" s="50"/>
      <c r="P973" s="1627"/>
      <c r="Q973" s="1627"/>
      <c r="R973" s="1627"/>
      <c r="S973" s="1628"/>
      <c r="T973" s="1629"/>
      <c r="U973" s="50"/>
    </row>
    <row r="974">
      <c r="A974" s="50"/>
      <c r="B974" s="50"/>
      <c r="C974" s="50"/>
      <c r="D974" s="50"/>
      <c r="E974" s="50"/>
      <c r="F974" s="50"/>
      <c r="G974" s="50"/>
      <c r="H974" s="50"/>
      <c r="I974" s="50"/>
      <c r="J974" s="50"/>
      <c r="K974" s="50"/>
      <c r="L974" s="1626"/>
      <c r="M974" s="50"/>
      <c r="N974" s="50"/>
      <c r="O974" s="50"/>
      <c r="P974" s="1627"/>
      <c r="Q974" s="1627"/>
      <c r="R974" s="1627"/>
      <c r="S974" s="1628"/>
      <c r="T974" s="1629"/>
      <c r="U974" s="50"/>
    </row>
    <row r="975">
      <c r="A975" s="50"/>
      <c r="B975" s="50"/>
      <c r="C975" s="50"/>
      <c r="D975" s="50"/>
      <c r="E975" s="50"/>
      <c r="F975" s="50"/>
      <c r="G975" s="50"/>
      <c r="H975" s="50"/>
      <c r="I975" s="50"/>
      <c r="J975" s="50"/>
      <c r="K975" s="50"/>
      <c r="L975" s="1626"/>
      <c r="M975" s="50"/>
      <c r="N975" s="50"/>
      <c r="O975" s="50"/>
      <c r="P975" s="1627"/>
      <c r="Q975" s="1627"/>
      <c r="R975" s="1627"/>
      <c r="S975" s="1628"/>
      <c r="T975" s="1629"/>
      <c r="U975" s="50"/>
    </row>
    <row r="976">
      <c r="A976" s="50"/>
      <c r="B976" s="50"/>
      <c r="C976" s="50"/>
      <c r="D976" s="50"/>
      <c r="E976" s="50"/>
      <c r="F976" s="50"/>
      <c r="G976" s="50"/>
      <c r="H976" s="50"/>
      <c r="I976" s="50"/>
      <c r="J976" s="50"/>
      <c r="K976" s="50"/>
      <c r="L976" s="1626"/>
      <c r="M976" s="50"/>
      <c r="N976" s="50"/>
      <c r="O976" s="50"/>
      <c r="P976" s="1627"/>
      <c r="Q976" s="1627"/>
      <c r="R976" s="1627"/>
      <c r="S976" s="1628"/>
      <c r="T976" s="1629"/>
      <c r="U976" s="50"/>
    </row>
    <row r="977">
      <c r="A977" s="50"/>
      <c r="B977" s="50"/>
      <c r="C977" s="50"/>
      <c r="D977" s="50"/>
      <c r="E977" s="50"/>
      <c r="F977" s="50"/>
      <c r="G977" s="50"/>
      <c r="H977" s="50"/>
      <c r="I977" s="50"/>
      <c r="J977" s="50"/>
      <c r="K977" s="50"/>
      <c r="L977" s="1626"/>
      <c r="M977" s="50"/>
      <c r="N977" s="50"/>
      <c r="O977" s="50"/>
      <c r="P977" s="1627"/>
      <c r="Q977" s="1627"/>
      <c r="R977" s="1627"/>
      <c r="S977" s="1628"/>
      <c r="T977" s="1629"/>
      <c r="U977" s="50"/>
    </row>
    <row r="978">
      <c r="A978" s="50"/>
      <c r="B978" s="50"/>
      <c r="C978" s="50"/>
      <c r="D978" s="50"/>
      <c r="E978" s="50"/>
      <c r="F978" s="50"/>
      <c r="G978" s="50"/>
      <c r="H978" s="50"/>
      <c r="I978" s="50"/>
      <c r="J978" s="50"/>
      <c r="K978" s="50"/>
      <c r="L978" s="1626"/>
      <c r="M978" s="50"/>
      <c r="N978" s="50"/>
      <c r="O978" s="50"/>
      <c r="P978" s="1627"/>
      <c r="Q978" s="1627"/>
      <c r="R978" s="1627"/>
      <c r="S978" s="1628"/>
      <c r="T978" s="1629"/>
      <c r="U978" s="50"/>
    </row>
    <row r="979">
      <c r="A979" s="50"/>
      <c r="B979" s="50"/>
      <c r="C979" s="50"/>
      <c r="D979" s="50"/>
      <c r="E979" s="50"/>
      <c r="F979" s="50"/>
      <c r="G979" s="50"/>
      <c r="H979" s="50"/>
      <c r="I979" s="50"/>
      <c r="J979" s="50"/>
      <c r="K979" s="50"/>
      <c r="L979" s="1626"/>
      <c r="M979" s="50"/>
      <c r="N979" s="50"/>
      <c r="O979" s="50"/>
      <c r="P979" s="1627"/>
      <c r="Q979" s="1627"/>
      <c r="R979" s="1627"/>
      <c r="S979" s="1628"/>
      <c r="T979" s="1629"/>
      <c r="U979" s="50"/>
    </row>
    <row r="980">
      <c r="A980" s="50"/>
      <c r="B980" s="50"/>
      <c r="C980" s="50"/>
      <c r="D980" s="50"/>
      <c r="E980" s="50"/>
      <c r="F980" s="50"/>
      <c r="G980" s="50"/>
      <c r="H980" s="50"/>
      <c r="I980" s="50"/>
      <c r="J980" s="50"/>
      <c r="K980" s="50"/>
      <c r="L980" s="1626"/>
      <c r="M980" s="50"/>
      <c r="N980" s="50"/>
      <c r="O980" s="50"/>
      <c r="P980" s="1627"/>
      <c r="Q980" s="1627"/>
      <c r="R980" s="1627"/>
      <c r="S980" s="1628"/>
      <c r="T980" s="1629"/>
      <c r="U980" s="50"/>
    </row>
    <row r="981">
      <c r="A981" s="50"/>
      <c r="B981" s="50"/>
      <c r="C981" s="50"/>
      <c r="D981" s="50"/>
      <c r="E981" s="50"/>
      <c r="F981" s="50"/>
      <c r="G981" s="50"/>
      <c r="H981" s="50"/>
      <c r="I981" s="50"/>
      <c r="J981" s="50"/>
      <c r="K981" s="50"/>
      <c r="L981" s="1626"/>
      <c r="M981" s="50"/>
      <c r="N981" s="50"/>
      <c r="O981" s="50"/>
      <c r="P981" s="1627"/>
      <c r="Q981" s="1627"/>
      <c r="R981" s="1627"/>
      <c r="S981" s="1628"/>
      <c r="T981" s="1629"/>
      <c r="U981" s="50"/>
    </row>
    <row r="982">
      <c r="A982" s="50"/>
      <c r="B982" s="50"/>
      <c r="C982" s="50"/>
      <c r="D982" s="50"/>
      <c r="E982" s="50"/>
      <c r="F982" s="50"/>
      <c r="G982" s="50"/>
      <c r="H982" s="50"/>
      <c r="I982" s="50"/>
      <c r="J982" s="50"/>
      <c r="K982" s="50"/>
      <c r="L982" s="1626"/>
      <c r="M982" s="50"/>
      <c r="N982" s="50"/>
      <c r="O982" s="50"/>
      <c r="P982" s="1627"/>
      <c r="Q982" s="1627"/>
      <c r="R982" s="1627"/>
      <c r="S982" s="1628"/>
      <c r="T982" s="1629"/>
      <c r="U982" s="50"/>
    </row>
    <row r="983">
      <c r="A983" s="50"/>
      <c r="B983" s="50"/>
      <c r="C983" s="50"/>
      <c r="D983" s="50"/>
      <c r="E983" s="50"/>
      <c r="F983" s="50"/>
      <c r="G983" s="50"/>
      <c r="H983" s="50"/>
      <c r="I983" s="50"/>
      <c r="J983" s="50"/>
      <c r="K983" s="50"/>
      <c r="L983" s="1626"/>
      <c r="M983" s="50"/>
      <c r="N983" s="50"/>
      <c r="O983" s="50"/>
      <c r="P983" s="1627"/>
      <c r="Q983" s="1627"/>
      <c r="R983" s="1627"/>
      <c r="S983" s="1628"/>
      <c r="T983" s="1629"/>
      <c r="U983" s="50"/>
    </row>
    <row r="984">
      <c r="A984" s="50"/>
      <c r="B984" s="50"/>
      <c r="C984" s="50"/>
      <c r="D984" s="50"/>
      <c r="E984" s="50"/>
      <c r="F984" s="50"/>
      <c r="G984" s="50"/>
      <c r="H984" s="50"/>
      <c r="I984" s="50"/>
      <c r="J984" s="50"/>
      <c r="K984" s="50"/>
      <c r="L984" s="1626"/>
      <c r="M984" s="50"/>
      <c r="N984" s="50"/>
      <c r="O984" s="50"/>
      <c r="P984" s="1627"/>
      <c r="Q984" s="1627"/>
      <c r="R984" s="1627"/>
      <c r="S984" s="1628"/>
      <c r="T984" s="1629"/>
      <c r="U984" s="50"/>
    </row>
    <row r="985">
      <c r="A985" s="50"/>
      <c r="B985" s="50"/>
      <c r="C985" s="50"/>
      <c r="D985" s="50"/>
      <c r="E985" s="50"/>
      <c r="F985" s="50"/>
      <c r="G985" s="50"/>
      <c r="H985" s="50"/>
      <c r="I985" s="50"/>
      <c r="J985" s="50"/>
      <c r="K985" s="50"/>
      <c r="L985" s="1626"/>
      <c r="M985" s="50"/>
      <c r="N985" s="50"/>
      <c r="O985" s="50"/>
      <c r="P985" s="1627"/>
      <c r="Q985" s="1627"/>
      <c r="R985" s="1627"/>
      <c r="S985" s="1628"/>
      <c r="T985" s="1629"/>
      <c r="U985" s="50"/>
    </row>
    <row r="986">
      <c r="A986" s="50"/>
      <c r="B986" s="50"/>
      <c r="C986" s="50"/>
      <c r="D986" s="50"/>
      <c r="E986" s="50"/>
      <c r="F986" s="50"/>
      <c r="G986" s="50"/>
      <c r="H986" s="50"/>
      <c r="I986" s="50"/>
      <c r="J986" s="50"/>
      <c r="K986" s="50"/>
      <c r="L986" s="1626"/>
      <c r="M986" s="50"/>
      <c r="N986" s="50"/>
      <c r="O986" s="50"/>
      <c r="P986" s="1627"/>
      <c r="Q986" s="1627"/>
      <c r="R986" s="1627"/>
      <c r="S986" s="1628"/>
      <c r="T986" s="1629"/>
      <c r="U986" s="50"/>
    </row>
    <row r="987">
      <c r="A987" s="50"/>
      <c r="B987" s="50"/>
      <c r="C987" s="50"/>
      <c r="D987" s="50"/>
      <c r="E987" s="50"/>
      <c r="F987" s="50"/>
      <c r="G987" s="50"/>
      <c r="H987" s="50"/>
      <c r="I987" s="50"/>
      <c r="J987" s="50"/>
      <c r="K987" s="50"/>
      <c r="L987" s="1626"/>
      <c r="M987" s="50"/>
      <c r="N987" s="50"/>
      <c r="O987" s="50"/>
      <c r="P987" s="1627"/>
      <c r="Q987" s="1627"/>
      <c r="R987" s="1627"/>
      <c r="S987" s="1628"/>
      <c r="T987" s="1629"/>
      <c r="U987" s="50"/>
    </row>
    <row r="988">
      <c r="A988" s="50"/>
      <c r="B988" s="50"/>
      <c r="C988" s="50"/>
      <c r="D988" s="50"/>
      <c r="E988" s="50"/>
      <c r="F988" s="50"/>
      <c r="G988" s="50"/>
      <c r="H988" s="50"/>
      <c r="I988" s="50"/>
      <c r="J988" s="50"/>
      <c r="K988" s="50"/>
      <c r="L988" s="1626"/>
      <c r="M988" s="50"/>
      <c r="N988" s="50"/>
      <c r="O988" s="50"/>
      <c r="P988" s="1627"/>
      <c r="Q988" s="1627"/>
      <c r="R988" s="1627"/>
      <c r="S988" s="1628"/>
      <c r="T988" s="1629"/>
      <c r="U988" s="50"/>
    </row>
    <row r="989">
      <c r="A989" s="50"/>
      <c r="B989" s="50"/>
      <c r="C989" s="50"/>
      <c r="D989" s="50"/>
      <c r="E989" s="50"/>
      <c r="F989" s="50"/>
      <c r="G989" s="50"/>
      <c r="H989" s="50"/>
      <c r="I989" s="50"/>
      <c r="J989" s="50"/>
      <c r="K989" s="50"/>
      <c r="L989" s="1626"/>
      <c r="M989" s="50"/>
      <c r="N989" s="50"/>
      <c r="O989" s="50"/>
      <c r="P989" s="1627"/>
      <c r="Q989" s="1627"/>
      <c r="R989" s="1627"/>
      <c r="S989" s="1628"/>
      <c r="T989" s="1629"/>
      <c r="U989" s="50"/>
    </row>
    <row r="990">
      <c r="A990" s="50"/>
      <c r="B990" s="50"/>
      <c r="C990" s="50"/>
      <c r="D990" s="50"/>
      <c r="E990" s="50"/>
      <c r="F990" s="50"/>
      <c r="G990" s="50"/>
      <c r="H990" s="50"/>
      <c r="I990" s="50"/>
      <c r="J990" s="50"/>
      <c r="K990" s="50"/>
      <c r="L990" s="1626"/>
      <c r="M990" s="50"/>
      <c r="N990" s="50"/>
      <c r="O990" s="50"/>
      <c r="P990" s="1627"/>
      <c r="Q990" s="1627"/>
      <c r="R990" s="1627"/>
      <c r="S990" s="1628"/>
      <c r="T990" s="1629"/>
      <c r="U990" s="50"/>
    </row>
    <row r="991">
      <c r="A991" s="50"/>
      <c r="B991" s="50"/>
      <c r="C991" s="50"/>
      <c r="D991" s="50"/>
      <c r="E991" s="50"/>
      <c r="F991" s="50"/>
      <c r="G991" s="50"/>
      <c r="H991" s="50"/>
      <c r="I991" s="50"/>
      <c r="J991" s="50"/>
      <c r="K991" s="50"/>
      <c r="L991" s="1626"/>
      <c r="M991" s="50"/>
      <c r="N991" s="50"/>
      <c r="O991" s="50"/>
      <c r="P991" s="1627"/>
      <c r="Q991" s="1627"/>
      <c r="R991" s="1627"/>
      <c r="S991" s="1628"/>
      <c r="T991" s="1629"/>
      <c r="U991" s="50"/>
    </row>
    <row r="992">
      <c r="A992" s="50"/>
      <c r="B992" s="50"/>
      <c r="C992" s="50"/>
      <c r="D992" s="50"/>
      <c r="E992" s="50"/>
      <c r="F992" s="50"/>
      <c r="G992" s="50"/>
      <c r="H992" s="50"/>
      <c r="I992" s="50"/>
      <c r="J992" s="50"/>
      <c r="K992" s="50"/>
      <c r="L992" s="1626"/>
      <c r="M992" s="50"/>
      <c r="N992" s="50"/>
      <c r="O992" s="50"/>
      <c r="P992" s="1627"/>
      <c r="Q992" s="1627"/>
      <c r="R992" s="1627"/>
      <c r="S992" s="1628"/>
      <c r="T992" s="1629"/>
      <c r="U992" s="50"/>
    </row>
  </sheetData>
  <autoFilter ref="$A$25:$U$92">
    <sortState ref="A25:U92">
      <sortCondition ref="B25:B92"/>
      <sortCondition ref="A25:A92"/>
    </sortState>
  </autoFilter>
  <mergeCells count="39">
    <mergeCell ref="C1:D1"/>
    <mergeCell ref="C2:D2"/>
    <mergeCell ref="C3:D3"/>
    <mergeCell ref="C4:D4"/>
    <mergeCell ref="C5:D5"/>
    <mergeCell ref="C6:D6"/>
    <mergeCell ref="C7:D7"/>
    <mergeCell ref="G14:K14"/>
    <mergeCell ref="G15:J15"/>
    <mergeCell ref="L15:O15"/>
    <mergeCell ref="C8:D8"/>
    <mergeCell ref="C9:D9"/>
    <mergeCell ref="C10:D10"/>
    <mergeCell ref="C11:D11"/>
    <mergeCell ref="C12:D12"/>
    <mergeCell ref="B14:C15"/>
    <mergeCell ref="D14:E15"/>
    <mergeCell ref="L16:M16"/>
    <mergeCell ref="L17:M18"/>
    <mergeCell ref="L19:M20"/>
    <mergeCell ref="N19:O20"/>
    <mergeCell ref="D16:E17"/>
    <mergeCell ref="G16:H16"/>
    <mergeCell ref="I16:J16"/>
    <mergeCell ref="N16:O16"/>
    <mergeCell ref="G17:H18"/>
    <mergeCell ref="I17:J18"/>
    <mergeCell ref="N17:O18"/>
    <mergeCell ref="G21:H22"/>
    <mergeCell ref="I21:J22"/>
    <mergeCell ref="L21:M22"/>
    <mergeCell ref="N21:O22"/>
    <mergeCell ref="B16:C17"/>
    <mergeCell ref="B18:C19"/>
    <mergeCell ref="D18:E19"/>
    <mergeCell ref="G19:H20"/>
    <mergeCell ref="I19:J20"/>
    <mergeCell ref="B20:C21"/>
    <mergeCell ref="D20:E21"/>
  </mergeCells>
  <conditionalFormatting sqref="A1:U91">
    <cfRule type="expression" dxfId="1" priority="1">
      <formula>$B1="AA課金"</formula>
    </cfRule>
  </conditionalFormatting>
  <conditionalFormatting sqref="A1:U91">
    <cfRule type="expression" dxfId="2" priority="2">
      <formula>$B1="A受注"</formula>
    </cfRule>
  </conditionalFormatting>
  <conditionalFormatting sqref="A1:U91">
    <cfRule type="expression" dxfId="3" priority="3">
      <formula>$B1="B商談済み回答待ち"</formula>
    </cfRule>
  </conditionalFormatting>
  <conditionalFormatting sqref="A1:U91">
    <cfRule type="expression" dxfId="4" priority="4">
      <formula>$B1="C商談済み回答待ち"</formula>
    </cfRule>
  </conditionalFormatting>
  <conditionalFormatting sqref="A1:U91">
    <cfRule type="expression" dxfId="5" priority="5">
      <formula>$B1="D商談済み回答待ち"</formula>
    </cfRule>
  </conditionalFormatting>
  <conditionalFormatting sqref="A1:U91">
    <cfRule type="expression" dxfId="6" priority="6">
      <formula>$B1="E商談"</formula>
    </cfRule>
  </conditionalFormatting>
  <conditionalFormatting sqref="A1:U91">
    <cfRule type="expression" dxfId="7" priority="7">
      <formula>$B1="F日程変更中"</formula>
    </cfRule>
  </conditionalFormatting>
  <conditionalFormatting sqref="A1:U992">
    <cfRule type="expression" dxfId="8" priority="8">
      <formula>$B1="XAA受注キャンセル"</formula>
    </cfRule>
  </conditionalFormatting>
  <conditionalFormatting sqref="A1:U992">
    <cfRule type="expression" dxfId="8" priority="9">
      <formula>$B1="XAプレゼン失注(決裁者)"</formula>
    </cfRule>
  </conditionalFormatting>
  <conditionalFormatting sqref="A1:U992">
    <cfRule type="expression" dxfId="8" priority="10">
      <formula>$B1="XBプレゼン失注(非決裁者)"</formula>
    </cfRule>
  </conditionalFormatting>
  <conditionalFormatting sqref="A1:U992">
    <cfRule type="expression" dxfId="8" priority="11">
      <formula>$B1="XCアポ失注"</formula>
    </cfRule>
  </conditionalFormatting>
  <conditionalFormatting sqref="A1:U992">
    <cfRule type="expression" dxfId="9" priority="12">
      <formula>$B1="長期追客リスト"</formula>
    </cfRule>
  </conditionalFormatting>
  <dataValidations>
    <dataValidation type="list" allowBlank="1" showErrorMessage="1" sqref="D13 D26:D91">
      <formula1>"2025年1月,2025年2月,2025年3月,2025年4月,2025年5月,2025年6月,2025年7月,2025年8月"</formula1>
    </dataValidation>
    <dataValidation type="list" allowBlank="1" sqref="G26:G91">
      <formula1>"決済者,非決済者"</formula1>
    </dataValidation>
    <dataValidation type="list" allowBlank="1" showErrorMessage="1" sqref="C26:C88 C90:C91">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formula1>
    </dataValidation>
    <dataValidation type="list" allowBlank="1" showErrorMessage="1" sqref="C89">
      <formula1>"買取専門店,フォトスタジオ,ハウスクリーニング,アパレル,サロン,フィットネス,中古車買取,不動産賃貸,リペア,学習塾"</formula1>
    </dataValidation>
    <dataValidation type="custom" allowBlank="1" showDropDown="1" sqref="K89">
      <formula1>OR(NOT(ISERROR(DATEVALUE(K89))), AND(ISNUMBER(K89), LEFT(CELL("format", K89))="D"))</formula1>
    </dataValidation>
    <dataValidation type="list" allowBlank="1" sqref="B26:B91">
      <formula1>"AA課金,A受注,B商談済み回答待ち,C商談済み回答待ち,D商談済み回答待ち,E商談,F日程変更中,XAA受注キャンセル,XAプレゼン失注(決裁者),XBプレゼン失注(非決裁者),XCアポ失注,長期追客リスト"</formula1>
    </dataValidation>
    <dataValidation type="custom" allowBlank="1" showDropDown="1" showErrorMessage="1" sqref="K26:K88 P26:P88 K90:K91 M26:N91 P90:P91 S26:S91">
      <formula1>OR(NOT(ISERROR(DATEVALUE(K26))), AND(ISNUMBER(K26), LEFT(CELL("format", K26))="D"))</formula1>
    </dataValidation>
  </dataValidations>
  <drawing r:id="rId1"/>
  <tableParts count="2">
    <tablePart r:id="rId4"/>
    <tablePart r:id="rId5"/>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22.25"/>
    <col customWidth="1" min="3" max="3" width="21.88"/>
    <col customWidth="1" min="4" max="4" width="21.13"/>
    <col customWidth="1" min="5" max="5" width="28.63"/>
    <col customWidth="1" min="6" max="6" width="14.63"/>
    <col customWidth="1" min="8" max="9" width="17.0"/>
    <col customWidth="1" min="10" max="10" width="17.75"/>
    <col customWidth="1" min="11" max="11" width="15.5"/>
    <col customWidth="1" min="12" max="12" width="24.5"/>
    <col customWidth="1" min="19" max="19" width="14.88"/>
    <col customWidth="1" min="21" max="21" width="62.63"/>
  </cols>
  <sheetData>
    <row r="1">
      <c r="A1" s="1651" t="s">
        <v>67</v>
      </c>
      <c r="B1" s="1652">
        <f>TODAY()
</f>
        <v>46192</v>
      </c>
      <c r="C1" s="121" t="s">
        <v>68</v>
      </c>
      <c r="D1" s="122"/>
      <c r="E1" s="1653">
        <f>_xlfn.NETWORKDAYS.INTL(B3, B4, "0000001", B7:B10)
</f>
        <v>21</v>
      </c>
      <c r="F1" s="1654"/>
      <c r="H1" s="125" t="s">
        <v>57</v>
      </c>
      <c r="I1" s="125" t="s">
        <v>69</v>
      </c>
      <c r="J1" s="125" t="s">
        <v>70</v>
      </c>
      <c r="K1" s="125" t="s">
        <v>71</v>
      </c>
      <c r="L1" s="125" t="s">
        <v>72</v>
      </c>
      <c r="M1" s="125" t="s">
        <v>73</v>
      </c>
      <c r="N1" s="125" t="s">
        <v>74</v>
      </c>
      <c r="P1" s="1655"/>
      <c r="Q1" s="1655"/>
      <c r="R1" s="1655"/>
      <c r="S1" s="1655"/>
      <c r="T1" s="1655"/>
      <c r="U1" s="1655"/>
    </row>
    <row r="2">
      <c r="A2" s="50"/>
      <c r="B2" s="50"/>
      <c r="C2" s="121" t="s">
        <v>75</v>
      </c>
      <c r="D2" s="122"/>
      <c r="E2" s="1653">
        <f>_xlfn.NETWORKDAYS.INTL(B3, B1, "0000001", B7:B10)
</f>
        <v>350</v>
      </c>
      <c r="F2" s="1654"/>
      <c r="G2" s="126" t="s">
        <v>76</v>
      </c>
      <c r="H2" s="127">
        <f>'【5月】月間進捗管理シート'!B35</f>
        <v>5</v>
      </c>
      <c r="I2" s="128">
        <f>'【5月】月間進捗管理シート'!B39</f>
        <v>0.2</v>
      </c>
      <c r="J2" s="127">
        <f>'【5月】月間進捗管理シート'!B36</f>
        <v>25</v>
      </c>
      <c r="K2" s="128">
        <f>'【5月】月間進捗管理シート'!B40</f>
        <v>0.7</v>
      </c>
      <c r="L2" s="129">
        <f>'【5月】月間進捗管理シート'!B37</f>
        <v>35.71428571</v>
      </c>
      <c r="M2" s="128">
        <f>'【5月】月間進捗管理シート'!B41</f>
        <v>0.015</v>
      </c>
      <c r="N2" s="127">
        <f>'【5月】月間進捗管理シート'!B38</f>
        <v>2380.952381</v>
      </c>
      <c r="P2" s="1655"/>
      <c r="Q2" s="1655"/>
      <c r="R2" s="1655"/>
      <c r="S2" s="1655"/>
      <c r="T2" s="1655"/>
      <c r="U2" s="1655"/>
    </row>
    <row r="3">
      <c r="A3" s="130" t="s">
        <v>77</v>
      </c>
      <c r="B3" s="131">
        <v>45784.0</v>
      </c>
      <c r="C3" s="121" t="s">
        <v>78</v>
      </c>
      <c r="D3" s="122"/>
      <c r="E3" s="1653">
        <f>E1-E2+1</f>
        <v>-328</v>
      </c>
      <c r="F3" s="1654"/>
      <c r="G3" s="132" t="s">
        <v>79</v>
      </c>
      <c r="H3" s="133">
        <f>H2/E1*E2</f>
        <v>83.33333333</v>
      </c>
      <c r="I3" s="124"/>
      <c r="J3" s="133">
        <f>J2/E1*E2</f>
        <v>416.6666667</v>
      </c>
      <c r="K3" s="124"/>
      <c r="L3" s="133">
        <f>L2/E1*E2</f>
        <v>595.2380952</v>
      </c>
      <c r="M3" s="124"/>
      <c r="N3" s="133">
        <f>N2/E1*E2</f>
        <v>39682.53968</v>
      </c>
      <c r="P3" s="1655"/>
      <c r="Q3" s="1655"/>
      <c r="R3" s="1655"/>
      <c r="S3" s="1655"/>
      <c r="T3" s="1655"/>
      <c r="U3" s="1655"/>
    </row>
    <row r="4">
      <c r="A4" s="130" t="s">
        <v>80</v>
      </c>
      <c r="B4" s="131">
        <v>45808.0</v>
      </c>
      <c r="C4" s="121" t="s">
        <v>81</v>
      </c>
      <c r="D4" s="122"/>
      <c r="E4" s="1653">
        <f>_xlfn.NETWORKDAYS.INTL(B3, B5, "0000001", B7:B10)
</f>
        <v>15</v>
      </c>
      <c r="F4" s="1654"/>
      <c r="G4" s="126" t="s">
        <v>82</v>
      </c>
      <c r="H4" s="128">
        <f>H3/H2</f>
        <v>16.66666667</v>
      </c>
      <c r="I4" s="134"/>
      <c r="J4" s="128">
        <f>J3/J2</f>
        <v>16.66666667</v>
      </c>
      <c r="K4" s="134"/>
      <c r="L4" s="135">
        <f>L3/L2</f>
        <v>16.66666667</v>
      </c>
      <c r="M4" s="134"/>
      <c r="N4" s="128">
        <f>N3/N2</f>
        <v>16.66666667</v>
      </c>
      <c r="P4" s="1655"/>
      <c r="Q4" s="1655"/>
      <c r="R4" s="1655"/>
      <c r="S4" s="1655"/>
      <c r="T4" s="1655"/>
      <c r="U4" s="1655"/>
    </row>
    <row r="5">
      <c r="A5" s="136" t="s">
        <v>83</v>
      </c>
      <c r="B5" s="137">
        <v>45800.0</v>
      </c>
      <c r="C5" s="121" t="s">
        <v>84</v>
      </c>
      <c r="D5" s="122"/>
      <c r="E5" s="1653">
        <f>E4-E2+1</f>
        <v>-334</v>
      </c>
      <c r="F5" s="1654"/>
      <c r="G5" s="138" t="s">
        <v>2</v>
      </c>
      <c r="H5" s="139">
        <f>'【5月】月間進捗管理シート'!D35</f>
        <v>0</v>
      </c>
      <c r="I5" s="140">
        <f>'【5月】月間進捗管理シート'!D42</f>
        <v>0</v>
      </c>
      <c r="J5" s="139">
        <f>'【5月】月間進捗管理シート'!D36</f>
        <v>6</v>
      </c>
      <c r="K5" s="140">
        <f>'【5月】月間進捗管理シート'!D43</f>
        <v>0.6666666667</v>
      </c>
      <c r="L5" s="139">
        <f>'【5月】月間進捗管理シート'!D40</f>
        <v>8</v>
      </c>
      <c r="M5" s="140">
        <f>'【5月】月間進捗管理シート'!D45</f>
        <v>0.003762935089</v>
      </c>
      <c r="N5" s="139">
        <f>'【5月】月間進捗管理シート'!D40</f>
        <v>8</v>
      </c>
      <c r="P5" s="1655"/>
      <c r="Q5" s="1655"/>
      <c r="R5" s="1655"/>
      <c r="S5" s="1655"/>
      <c r="T5" s="1655"/>
      <c r="U5" s="1655"/>
    </row>
    <row r="6">
      <c r="A6" s="1656" t="s">
        <v>85</v>
      </c>
      <c r="B6" s="141">
        <v>45803.0</v>
      </c>
      <c r="C6" s="1657" t="s">
        <v>86</v>
      </c>
      <c r="D6" s="122"/>
      <c r="E6" s="1658">
        <f>_xlfn.NETWORKDAYS.INTL(B3, B6, "0000001", B7:B10)
</f>
        <v>16</v>
      </c>
      <c r="F6" s="1654"/>
      <c r="G6" s="126" t="s">
        <v>87</v>
      </c>
      <c r="H6" s="128">
        <f>H5/H2</f>
        <v>0</v>
      </c>
      <c r="I6" s="134"/>
      <c r="J6" s="128">
        <f>J5/J2</f>
        <v>0.24</v>
      </c>
      <c r="K6" s="134"/>
      <c r="L6" s="135">
        <f>L5/L2</f>
        <v>0.224</v>
      </c>
      <c r="M6" s="134"/>
      <c r="N6" s="128">
        <f>N5/N2</f>
        <v>0.00336</v>
      </c>
      <c r="P6" s="1655"/>
      <c r="Q6" s="1655"/>
      <c r="R6" s="1655"/>
      <c r="S6" s="1655"/>
      <c r="T6" s="1655"/>
      <c r="U6" s="1655"/>
    </row>
    <row r="7" ht="26.25" customHeight="1">
      <c r="A7" s="144" t="s">
        <v>88</v>
      </c>
      <c r="B7" s="145">
        <v>45788.0</v>
      </c>
      <c r="C7" s="1659" t="s">
        <v>89</v>
      </c>
      <c r="D7" s="122"/>
      <c r="E7" s="1660">
        <f>E6-E2+1</f>
        <v>-333</v>
      </c>
      <c r="F7" s="1654"/>
      <c r="G7" s="50"/>
      <c r="H7" s="50"/>
      <c r="I7" s="50"/>
      <c r="J7" s="50"/>
      <c r="K7" s="50"/>
      <c r="L7" s="1626"/>
      <c r="M7" s="50"/>
      <c r="N7" s="134"/>
      <c r="P7" s="1655"/>
      <c r="Q7" s="1655"/>
      <c r="R7" s="1655"/>
      <c r="S7" s="1655"/>
      <c r="T7" s="1655"/>
      <c r="U7" s="1655"/>
    </row>
    <row r="8">
      <c r="A8" s="50"/>
      <c r="B8" s="131">
        <v>45795.0</v>
      </c>
      <c r="C8" s="146" t="s">
        <v>90</v>
      </c>
      <c r="D8" s="122"/>
      <c r="E8" s="1662">
        <f>E9+E10+E11</f>
        <v>0</v>
      </c>
      <c r="F8" s="1654"/>
      <c r="G8" s="148" t="s">
        <v>91</v>
      </c>
      <c r="H8" s="149">
        <f>H5-H3</f>
        <v>-83.33333333</v>
      </c>
      <c r="I8" s="150">
        <f>I5-I2</f>
        <v>-0.2</v>
      </c>
      <c r="J8" s="149">
        <f>J5-J3</f>
        <v>-410.6666667</v>
      </c>
      <c r="K8" s="150">
        <f>K5-K2</f>
        <v>-0.03333333333</v>
      </c>
      <c r="L8" s="149">
        <f>L5-L3</f>
        <v>-587.2380952</v>
      </c>
      <c r="M8" s="150">
        <f>M5-M2</f>
        <v>-0.01123706491</v>
      </c>
      <c r="N8" s="149">
        <f>N5-N3</f>
        <v>-39674.53968</v>
      </c>
      <c r="P8" s="1655"/>
      <c r="Q8" s="1655"/>
      <c r="R8" s="1655"/>
      <c r="S8" s="1655"/>
      <c r="T8" s="1655"/>
      <c r="U8" s="1655"/>
    </row>
    <row r="9">
      <c r="A9" s="50"/>
      <c r="B9" s="131">
        <v>45801.0</v>
      </c>
      <c r="C9" s="151" t="s">
        <v>92</v>
      </c>
      <c r="D9" s="122"/>
      <c r="E9" s="1663">
        <f>COUNTIFS(D25:D90, D13, B25:B90, "AA課金")+COUNTIFS(D25:D90, D13, B25:B90, "A受注") 
</f>
        <v>0</v>
      </c>
      <c r="F9" s="1654"/>
      <c r="G9" s="50"/>
      <c r="H9" s="50"/>
      <c r="I9" s="50"/>
      <c r="J9" s="50"/>
      <c r="K9" s="50"/>
      <c r="L9" s="1626"/>
      <c r="M9" s="50"/>
      <c r="N9" s="50"/>
      <c r="P9" s="1655"/>
      <c r="Q9" s="1655"/>
      <c r="R9" s="1655"/>
      <c r="S9" s="1655"/>
      <c r="T9" s="1655"/>
      <c r="U9" s="1655"/>
    </row>
    <row r="10">
      <c r="A10" s="50"/>
      <c r="B10" s="131">
        <v>45802.0</v>
      </c>
      <c r="C10" s="153" t="s">
        <v>93</v>
      </c>
      <c r="D10" s="122"/>
      <c r="E10" s="1664">
        <f>COUNTIFS(B25:B90, "B商談済み回答待ち", D25:D90, D13)
</f>
        <v>0</v>
      </c>
      <c r="F10" s="1654"/>
      <c r="G10" s="155"/>
      <c r="H10" s="126" t="s">
        <v>94</v>
      </c>
      <c r="I10" s="126" t="s">
        <v>95</v>
      </c>
      <c r="J10" s="126" t="s">
        <v>96</v>
      </c>
      <c r="K10" s="126" t="s">
        <v>97</v>
      </c>
      <c r="L10" s="1665"/>
      <c r="M10" s="156"/>
      <c r="N10" s="1666"/>
      <c r="P10" s="1655"/>
      <c r="Q10" s="1655"/>
      <c r="R10" s="1655"/>
      <c r="S10" s="1655"/>
      <c r="T10" s="1655"/>
      <c r="U10" s="1655"/>
    </row>
    <row r="11">
      <c r="A11" s="1654"/>
      <c r="B11" s="1654"/>
      <c r="C11" s="157" t="s">
        <v>98</v>
      </c>
      <c r="D11" s="122"/>
      <c r="E11" s="1667"/>
      <c r="F11" s="1654"/>
      <c r="G11" s="126" t="s">
        <v>76</v>
      </c>
      <c r="H11" s="159">
        <f>H2</f>
        <v>5</v>
      </c>
      <c r="I11" s="159">
        <f>J2</f>
        <v>25</v>
      </c>
      <c r="J11" s="159">
        <f>L2</f>
        <v>35.71428571</v>
      </c>
      <c r="K11" s="160">
        <f>N2</f>
        <v>2380.952381</v>
      </c>
      <c r="L11" s="1665"/>
      <c r="M11" s="156"/>
      <c r="N11" s="1666"/>
      <c r="O11" s="1668"/>
      <c r="P11" s="1655"/>
      <c r="Q11" s="1655"/>
      <c r="R11" s="1655"/>
      <c r="S11" s="1655"/>
      <c r="T11" s="1655"/>
      <c r="U11" s="1655"/>
    </row>
    <row r="12" ht="38.25" customHeight="1">
      <c r="A12" s="1654"/>
      <c r="C12" s="161" t="s">
        <v>99</v>
      </c>
      <c r="D12" s="122"/>
      <c r="E12" s="1669">
        <f>COUNTIFS(B25:B90, "E商談", D25:D90, D13)
</f>
        <v>0</v>
      </c>
      <c r="F12" s="1654"/>
      <c r="G12" s="125" t="s">
        <v>100</v>
      </c>
      <c r="H12" s="163">
        <f>H11-E8</f>
        <v>5</v>
      </c>
      <c r="I12" s="163">
        <f>H12/I2</f>
        <v>25</v>
      </c>
      <c r="J12" s="163">
        <f>I12/K2-E12</f>
        <v>35.71428571</v>
      </c>
      <c r="K12" s="164">
        <f>J12/M2</f>
        <v>2380.952381</v>
      </c>
      <c r="L12" s="1626"/>
      <c r="M12" s="1668"/>
      <c r="N12" s="1668"/>
      <c r="P12" s="1655"/>
      <c r="Q12" s="1655"/>
      <c r="R12" s="1655"/>
      <c r="S12" s="1655"/>
      <c r="T12" s="1655"/>
      <c r="U12" s="1655"/>
    </row>
    <row r="13" ht="38.25" customHeight="1">
      <c r="A13" s="1654"/>
      <c r="B13" s="50"/>
      <c r="C13" s="50"/>
      <c r="D13" s="1670">
        <v>45778.0</v>
      </c>
      <c r="E13" s="1671">
        <f>COUNTIFS(D25:D91, D13, B25:B91, "AA課金") + COUNTIFS(D25:D91, D13, B25:B91, "A受注")
</f>
        <v>0</v>
      </c>
      <c r="F13" s="1654"/>
      <c r="G13" s="126" t="s">
        <v>101</v>
      </c>
      <c r="H13" s="167">
        <f>H12/E3</f>
        <v>-0.01524390244</v>
      </c>
      <c r="I13" s="167">
        <f>I12/E7</f>
        <v>-0.07507507508</v>
      </c>
      <c r="J13" s="167">
        <f>J12/E5</f>
        <v>-0.1069289991</v>
      </c>
      <c r="K13" s="168">
        <f>K12/E5</f>
        <v>-7.128599943</v>
      </c>
      <c r="L13" s="1672"/>
      <c r="P13" s="1655"/>
      <c r="Q13" s="1655"/>
      <c r="R13" s="1655"/>
      <c r="S13" s="1655"/>
      <c r="T13" s="1655"/>
      <c r="U13" s="1655"/>
    </row>
    <row r="14" ht="38.25" customHeight="1">
      <c r="A14" s="1654"/>
      <c r="B14" s="169" t="s">
        <v>102</v>
      </c>
      <c r="C14" s="170"/>
      <c r="D14" s="1673">
        <f>'【5月】月間進捗管理シート'!B34</f>
        <v>1000000</v>
      </c>
      <c r="E14" s="170"/>
      <c r="F14" s="1654"/>
      <c r="G14" s="1674"/>
      <c r="L14" s="1675"/>
      <c r="P14" s="1655"/>
      <c r="Q14" s="1655"/>
      <c r="R14" s="1655"/>
      <c r="S14" s="1655"/>
      <c r="T14" s="1655"/>
      <c r="U14" s="1655"/>
    </row>
    <row r="15" ht="38.25" customHeight="1">
      <c r="A15" s="50"/>
      <c r="B15" s="172"/>
      <c r="C15" s="7"/>
      <c r="D15" s="172"/>
      <c r="E15" s="7"/>
      <c r="F15" s="50"/>
      <c r="G15" s="1676" t="s">
        <v>103</v>
      </c>
      <c r="K15" s="217"/>
      <c r="L15" s="1677" t="s">
        <v>104</v>
      </c>
      <c r="P15" s="1655"/>
      <c r="Q15" s="1655"/>
      <c r="R15" s="1655"/>
      <c r="S15" s="1655"/>
      <c r="T15" s="1655"/>
      <c r="U15" s="1655"/>
    </row>
    <row r="16" ht="38.25" customHeight="1">
      <c r="A16" s="50"/>
      <c r="B16" s="169" t="s">
        <v>105</v>
      </c>
      <c r="C16" s="170"/>
      <c r="D16" s="171" t="str">
        <f>IFERROR(__xludf.DUMMYFUNCTION("SUM(FILTER(J25:J90, (B25:B90=""AA課金"")+(B25:B90=""A受注""), D25:D90=D13))"),"#N/A")</f>
        <v>#N/A</v>
      </c>
      <c r="E16" s="170"/>
      <c r="F16" s="50"/>
      <c r="G16" s="1676" t="s">
        <v>60</v>
      </c>
      <c r="I16" s="1678">
        <f>IFERROR(__xludf.DUMMYFUNCTION("AVERAGE(FILTER(O26:O90, (M26:M90&lt;&gt;"""") * (N26:N90&lt;&gt;"""")))
"),3.75)</f>
        <v>3.75</v>
      </c>
      <c r="K16" s="217"/>
      <c r="L16" s="1679" t="s">
        <v>60</v>
      </c>
      <c r="N16" s="1680">
        <f>IFERROR(__xludf.DUMMYFUNCTION("AVERAGE(
  FILTER(
    O26:O90,
    (M26:M90&lt;&gt;"""") *
    (N26:N90&lt;&gt;"""") *
    (
      (ROW(M26:M90) &lt;= 29) *
      (M26:M90 &gt;= DATE(2025, 4, 14)) *
      (M26:M90 &lt;= DATE(2025, 4, 19))
      +
      (ROW(M26:M90) &gt; 29)
    )
  )
)
"),4.6)</f>
        <v>4.6</v>
      </c>
      <c r="P16" s="1655"/>
      <c r="Q16" s="1655"/>
      <c r="R16" s="1655"/>
      <c r="S16" s="1655"/>
      <c r="T16" s="1655"/>
      <c r="U16" s="1655"/>
    </row>
    <row r="17">
      <c r="A17" s="50"/>
      <c r="B17" s="172"/>
      <c r="C17" s="7"/>
      <c r="D17" s="172"/>
      <c r="E17" s="7"/>
      <c r="F17" s="50"/>
      <c r="G17" s="1676" t="s">
        <v>61</v>
      </c>
      <c r="I17" s="586" t="str">
        <f>IFERROR(__xludf.DUMMYFUNCTION("AVERAGE(FILTER(Q26:Q90, (M26:M90&lt;&gt;"""") * (P26:P90&lt;&gt;"""")))
"),"#N/A")</f>
        <v>#N/A</v>
      </c>
      <c r="K17" s="217"/>
      <c r="L17" s="1679" t="s">
        <v>61</v>
      </c>
      <c r="N17" s="49" t="str">
        <f>IFERROR(__xludf.DUMMYFUNCTION("AVERAGE(
  FILTER(
    Q26:Q90,
    (M26:M90&lt;&gt;"""") *
    (P26:P90&lt;&gt;"""") *
    (
      (ROW(M26:M90) &lt;= 29) *
      (M26:M90 &gt;= DATE(2025, 4, 14)) *
      (M26:M90 &lt;= DATE(2025, 4, 19))
      +
      (ROW(M26:M90) &gt; 29)
    )
  )
)
"),"#N/A")</f>
        <v>#N/A</v>
      </c>
      <c r="P17" s="1655"/>
      <c r="Q17" s="1655"/>
      <c r="R17" s="1655"/>
      <c r="S17" s="1655"/>
      <c r="T17" s="1655"/>
      <c r="U17" s="1655"/>
    </row>
    <row r="18">
      <c r="A18" s="50"/>
      <c r="B18" s="169" t="s">
        <v>106</v>
      </c>
      <c r="C18" s="170"/>
      <c r="D18" s="171" t="str">
        <f>IFERROR(__xludf.DUMMYFUNCTION("SUM(FILTER(J25:J90, (B25:B90=""AA課金"")+(B25:B90=""A受注"") + (B25:B90=""B商談済み回答待ち""), D25:D90=D13))"),"#N/A")</f>
        <v>#N/A</v>
      </c>
      <c r="E18" s="170"/>
      <c r="F18" s="50"/>
      <c r="K18" s="1668"/>
      <c r="P18" s="1655"/>
      <c r="Q18" s="1655"/>
      <c r="R18" s="1655"/>
      <c r="S18" s="1655"/>
      <c r="T18" s="1655"/>
      <c r="U18" s="1655"/>
    </row>
    <row r="19">
      <c r="A19" s="50"/>
      <c r="B19" s="172"/>
      <c r="C19" s="7"/>
      <c r="D19" s="172"/>
      <c r="E19" s="7"/>
      <c r="F19" s="50"/>
      <c r="G19" s="1683" t="s">
        <v>62</v>
      </c>
      <c r="I19" s="1678" t="str">
        <f>IFERROR(__xludf.DUMMYFUNCTION("AVERAGE(FILTER(T26:T90, (M26:M90&lt;&gt;"""") * (S26:S90&lt;&gt;"""")))
"),"#N/A")</f>
        <v>#N/A</v>
      </c>
      <c r="K19" s="1668"/>
      <c r="L19" s="1679" t="s">
        <v>62</v>
      </c>
      <c r="N19" s="1680" t="str">
        <f>IFERROR(__xludf.DUMMYFUNCTION("AVERAGE(
  FILTER(
    T26:T90,
    (M26:M90&lt;&gt;"""") *
    (S26:S90&lt;&gt;"""") *
    (
      (ROW(M26:M90) &lt;= 29) *
      (M26:M90 &gt;= DATE(2025, 4, 14)) *
      (M26:M90 &lt;= DATE(2025, 4, 19))
      +
      (ROW(M26:M90) &gt; 29)
    )
  )
)
"),"#N/A")</f>
        <v>#N/A</v>
      </c>
      <c r="P19" s="1655"/>
      <c r="Q19" s="1655"/>
      <c r="R19" s="1655"/>
      <c r="S19" s="1655"/>
      <c r="T19" s="1655"/>
      <c r="U19" s="1655"/>
    </row>
    <row r="20">
      <c r="A20" s="50"/>
      <c r="B20" s="169" t="s">
        <v>107</v>
      </c>
      <c r="C20" s="170"/>
      <c r="D20" s="171" t="str">
        <f>D16/E13</f>
        <v>#N/A</v>
      </c>
      <c r="E20" s="170"/>
      <c r="F20" s="50"/>
      <c r="K20" s="1668"/>
      <c r="P20" s="1655"/>
      <c r="Q20" s="1655"/>
      <c r="R20" s="1655"/>
      <c r="S20" s="1655"/>
      <c r="T20" s="1655"/>
      <c r="U20" s="1655"/>
    </row>
    <row r="21" ht="21.0" customHeight="1">
      <c r="A21" s="50"/>
      <c r="B21" s="172"/>
      <c r="C21" s="7"/>
      <c r="D21" s="172"/>
      <c r="E21" s="7"/>
      <c r="F21" s="50"/>
      <c r="G21" s="1676" t="s">
        <v>108</v>
      </c>
      <c r="I21" s="586" t="str">
        <f>IFERROR(__xludf.DUMMYFUNCTION("AVERAGE(FILTER(R26:R90, (N26:N90&lt;&gt;"""") * (P26:P90&lt;&gt;"""")))
"),"#N/A")</f>
        <v>#N/A</v>
      </c>
      <c r="K21" s="1668"/>
      <c r="L21" s="1684" t="s">
        <v>108</v>
      </c>
      <c r="N21" s="217"/>
      <c r="P21" s="1655"/>
      <c r="Q21" s="1655"/>
      <c r="R21" s="1655"/>
      <c r="S21" s="1655"/>
      <c r="T21" s="1655"/>
      <c r="U21" s="1655"/>
    </row>
    <row r="22">
      <c r="K22" s="1668"/>
      <c r="P22" s="1655"/>
      <c r="Q22" s="1655"/>
      <c r="R22" s="1655"/>
      <c r="S22" s="1655"/>
      <c r="T22" s="1655"/>
      <c r="U22" s="1655"/>
    </row>
    <row r="23">
      <c r="P23" s="1655"/>
      <c r="Q23" s="1655"/>
      <c r="R23" s="1655"/>
      <c r="S23" s="1655"/>
      <c r="T23" s="1655"/>
      <c r="U23" s="1655"/>
    </row>
    <row r="25">
      <c r="A25" s="1685" t="s">
        <v>196</v>
      </c>
      <c r="B25" s="1686" t="s">
        <v>3493</v>
      </c>
      <c r="C25" s="1685" t="s">
        <v>200</v>
      </c>
      <c r="D25" s="1685" t="s">
        <v>201</v>
      </c>
      <c r="E25" s="1687" t="s">
        <v>203</v>
      </c>
      <c r="F25" s="1688" t="s">
        <v>3410</v>
      </c>
      <c r="G25" s="1688" t="s">
        <v>205</v>
      </c>
      <c r="H25" s="1688" t="s">
        <v>206</v>
      </c>
      <c r="I25" s="1688" t="s">
        <v>207</v>
      </c>
      <c r="J25" s="1688" t="s">
        <v>208</v>
      </c>
      <c r="K25" s="1688" t="s">
        <v>3411</v>
      </c>
      <c r="L25" s="1689" t="s">
        <v>210</v>
      </c>
      <c r="M25" s="1690" t="s">
        <v>212</v>
      </c>
      <c r="N25" s="1690" t="s">
        <v>1315</v>
      </c>
      <c r="O25" s="1691" t="s">
        <v>1316</v>
      </c>
      <c r="P25" s="1692" t="s">
        <v>219</v>
      </c>
      <c r="Q25" s="1693" t="s">
        <v>1318</v>
      </c>
      <c r="R25" s="1693" t="s">
        <v>3388</v>
      </c>
      <c r="S25" s="1694" t="s">
        <v>3389</v>
      </c>
      <c r="T25" s="1695" t="s">
        <v>3390</v>
      </c>
      <c r="U25" s="1696" t="s">
        <v>3412</v>
      </c>
    </row>
    <row r="26">
      <c r="A26" s="1721" t="b">
        <v>0</v>
      </c>
      <c r="B26" s="1698" t="s">
        <v>768</v>
      </c>
      <c r="C26" s="1698" t="s">
        <v>222</v>
      </c>
      <c r="D26" s="1699">
        <v>45778.0</v>
      </c>
      <c r="E26" s="1724" t="s">
        <v>3494</v>
      </c>
      <c r="F26" s="1698" t="s">
        <v>934</v>
      </c>
      <c r="G26" s="1698" t="s">
        <v>192</v>
      </c>
      <c r="H26" s="1701">
        <v>50000.0</v>
      </c>
      <c r="I26" s="1701">
        <v>40000.0</v>
      </c>
      <c r="J26" s="1702">
        <v>180000.0</v>
      </c>
      <c r="K26" s="1703"/>
      <c r="L26" s="1704" t="s">
        <v>3495</v>
      </c>
      <c r="M26" s="1705">
        <v>45789.0</v>
      </c>
      <c r="N26" s="1705">
        <v>45791.0</v>
      </c>
      <c r="O26" s="1706">
        <f t="shared" ref="O26:O32" si="1">N26-M26</f>
        <v>2</v>
      </c>
      <c r="P26" s="1705"/>
      <c r="Q26" s="1707">
        <f t="shared" ref="Q26:Q32" si="2">P26-M26</f>
        <v>-45789</v>
      </c>
      <c r="R26" s="1707">
        <f>P26-N26</f>
        <v>-45791</v>
      </c>
      <c r="S26" s="1717"/>
      <c r="T26" s="1714">
        <f t="shared" ref="T26:T32" si="3">S26-M26</f>
        <v>-45789</v>
      </c>
      <c r="U26" s="1768" t="s">
        <v>3496</v>
      </c>
    </row>
    <row r="27">
      <c r="A27" s="1721" t="b">
        <v>0</v>
      </c>
      <c r="B27" s="1698" t="s">
        <v>343</v>
      </c>
      <c r="C27" s="1698" t="s">
        <v>110</v>
      </c>
      <c r="D27" s="1699">
        <v>45809.0</v>
      </c>
      <c r="E27" s="1698" t="s">
        <v>3430</v>
      </c>
      <c r="F27" s="1698" t="s">
        <v>3431</v>
      </c>
      <c r="G27" s="1698" t="s">
        <v>192</v>
      </c>
      <c r="H27" s="1701">
        <v>50000.0</v>
      </c>
      <c r="I27" s="1701">
        <v>40000.0</v>
      </c>
      <c r="J27" s="1702">
        <v>180000.0</v>
      </c>
      <c r="K27" s="1703">
        <v>45807.0</v>
      </c>
      <c r="L27" s="1704"/>
      <c r="M27" s="1705">
        <v>45765.0</v>
      </c>
      <c r="N27" s="1705">
        <v>45766.0</v>
      </c>
      <c r="O27" s="1706">
        <f t="shared" si="1"/>
        <v>1</v>
      </c>
      <c r="P27" s="1720"/>
      <c r="Q27" s="1707">
        <f t="shared" si="2"/>
        <v>-45765</v>
      </c>
      <c r="R27" s="1707"/>
      <c r="S27" s="1705"/>
      <c r="T27" s="1708">
        <f t="shared" si="3"/>
        <v>-45765</v>
      </c>
      <c r="U27" s="1709"/>
    </row>
    <row r="28" ht="19.5" customHeight="1">
      <c r="A28" s="1721" t="b">
        <v>0</v>
      </c>
      <c r="B28" s="1698" t="s">
        <v>343</v>
      </c>
      <c r="C28" s="1698" t="s">
        <v>222</v>
      </c>
      <c r="D28" s="1699">
        <v>45778.0</v>
      </c>
      <c r="E28" s="1724" t="s">
        <v>3497</v>
      </c>
      <c r="F28" s="1698" t="s">
        <v>606</v>
      </c>
      <c r="G28" s="1698" t="s">
        <v>192</v>
      </c>
      <c r="H28" s="1701">
        <v>50000.0</v>
      </c>
      <c r="I28" s="1701">
        <v>40000.0</v>
      </c>
      <c r="J28" s="1702">
        <v>180000.0</v>
      </c>
      <c r="K28" s="1703">
        <v>45818.0</v>
      </c>
      <c r="L28" s="1704" t="s">
        <v>3498</v>
      </c>
      <c r="M28" s="1705">
        <v>45792.0</v>
      </c>
      <c r="N28" s="1705">
        <v>45796.0</v>
      </c>
      <c r="O28" s="1706">
        <f t="shared" si="1"/>
        <v>4</v>
      </c>
      <c r="P28" s="1705"/>
      <c r="Q28" s="1707">
        <f t="shared" si="2"/>
        <v>-45792</v>
      </c>
      <c r="R28" s="1707">
        <f t="shared" ref="R28:R29" si="4">P28-N28</f>
        <v>-45796</v>
      </c>
      <c r="S28" s="1705"/>
      <c r="T28" s="1707">
        <f t="shared" si="3"/>
        <v>-45792</v>
      </c>
      <c r="U28" s="1769" t="s">
        <v>3499</v>
      </c>
    </row>
    <row r="29">
      <c r="A29" s="1697" t="b">
        <v>1</v>
      </c>
      <c r="B29" s="1698" t="s">
        <v>768</v>
      </c>
      <c r="C29" s="1698" t="s">
        <v>222</v>
      </c>
      <c r="D29" s="1699">
        <v>45778.0</v>
      </c>
      <c r="E29" s="1770" t="s">
        <v>3500</v>
      </c>
      <c r="F29" s="1698" t="s">
        <v>911</v>
      </c>
      <c r="G29" s="1698" t="s">
        <v>192</v>
      </c>
      <c r="H29" s="1701">
        <v>50000.0</v>
      </c>
      <c r="I29" s="1701">
        <v>40000.0</v>
      </c>
      <c r="J29" s="1702">
        <v>180000.0</v>
      </c>
      <c r="K29" s="1703"/>
      <c r="L29" s="1704"/>
      <c r="M29" s="1705">
        <v>45785.0</v>
      </c>
      <c r="N29" s="1705">
        <v>45786.0</v>
      </c>
      <c r="O29" s="1706">
        <f t="shared" si="1"/>
        <v>1</v>
      </c>
      <c r="P29" s="1705"/>
      <c r="Q29" s="1707">
        <f t="shared" si="2"/>
        <v>-45785</v>
      </c>
      <c r="R29" s="1707">
        <f t="shared" si="4"/>
        <v>-45786</v>
      </c>
      <c r="S29" s="1705"/>
      <c r="T29" s="1707">
        <f t="shared" si="3"/>
        <v>-45785</v>
      </c>
      <c r="U29" s="1709"/>
    </row>
    <row r="30" ht="18.0" customHeight="1">
      <c r="A30" s="1721" t="b">
        <v>0</v>
      </c>
      <c r="B30" s="1698" t="s">
        <v>404</v>
      </c>
      <c r="C30" s="1698" t="s">
        <v>222</v>
      </c>
      <c r="D30" s="1699">
        <v>45778.0</v>
      </c>
      <c r="E30" s="1698" t="s">
        <v>3501</v>
      </c>
      <c r="F30" s="1698" t="s">
        <v>3502</v>
      </c>
      <c r="G30" s="1698" t="s">
        <v>192</v>
      </c>
      <c r="H30" s="1701">
        <v>50000.0</v>
      </c>
      <c r="I30" s="1701">
        <v>40000.0</v>
      </c>
      <c r="J30" s="1702">
        <v>180000.0</v>
      </c>
      <c r="K30" s="1710"/>
      <c r="L30" s="1704"/>
      <c r="M30" s="1705">
        <v>45786.0</v>
      </c>
      <c r="N30" s="1705">
        <v>45803.0</v>
      </c>
      <c r="O30" s="1706">
        <f t="shared" si="1"/>
        <v>17</v>
      </c>
      <c r="P30" s="1705"/>
      <c r="Q30" s="1707">
        <f t="shared" si="2"/>
        <v>-45786</v>
      </c>
      <c r="R30" s="1707"/>
      <c r="S30" s="1705"/>
      <c r="T30" s="1707">
        <f t="shared" si="3"/>
        <v>-45786</v>
      </c>
      <c r="U30" s="1715"/>
    </row>
    <row r="31" ht="18.0" customHeight="1">
      <c r="A31" s="1697" t="b">
        <v>1</v>
      </c>
      <c r="B31" s="1698" t="s">
        <v>408</v>
      </c>
      <c r="C31" s="1698" t="s">
        <v>222</v>
      </c>
      <c r="D31" s="1699">
        <v>45778.0</v>
      </c>
      <c r="E31" s="1724" t="s">
        <v>3503</v>
      </c>
      <c r="F31" s="1698" t="s">
        <v>721</v>
      </c>
      <c r="G31" s="1698" t="s">
        <v>190</v>
      </c>
      <c r="H31" s="1701">
        <v>50000.0</v>
      </c>
      <c r="I31" s="1701">
        <v>40000.0</v>
      </c>
      <c r="J31" s="1702">
        <v>180000.0</v>
      </c>
      <c r="K31" s="1703">
        <v>46055.0</v>
      </c>
      <c r="L31" s="1704" t="s">
        <v>3504</v>
      </c>
      <c r="M31" s="1705">
        <v>45793.0</v>
      </c>
      <c r="N31" s="1705">
        <v>45794.0</v>
      </c>
      <c r="O31" s="1706">
        <f t="shared" si="1"/>
        <v>1</v>
      </c>
      <c r="P31" s="1705"/>
      <c r="Q31" s="1707">
        <f t="shared" si="2"/>
        <v>-45793</v>
      </c>
      <c r="R31" s="1707">
        <f>P31-N31</f>
        <v>-45794</v>
      </c>
      <c r="S31" s="1705"/>
      <c r="T31" s="1714">
        <f t="shared" si="3"/>
        <v>-45793</v>
      </c>
      <c r="U31" s="1769" t="s">
        <v>3505</v>
      </c>
    </row>
    <row r="32" ht="18.0" customHeight="1">
      <c r="A32" s="1697" t="b">
        <v>1</v>
      </c>
      <c r="B32" s="1698" t="s">
        <v>408</v>
      </c>
      <c r="C32" s="1698" t="s">
        <v>222</v>
      </c>
      <c r="D32" s="1699">
        <v>45778.0</v>
      </c>
      <c r="E32" s="1698" t="s">
        <v>3506</v>
      </c>
      <c r="F32" s="1698" t="s">
        <v>3507</v>
      </c>
      <c r="G32" s="1698" t="s">
        <v>190</v>
      </c>
      <c r="H32" s="1701">
        <v>50000.0</v>
      </c>
      <c r="I32" s="1701">
        <v>40000.0</v>
      </c>
      <c r="J32" s="1702">
        <v>180000.0</v>
      </c>
      <c r="K32" s="1710"/>
      <c r="L32" s="1711"/>
      <c r="M32" s="1705">
        <v>45790.0</v>
      </c>
      <c r="N32" s="1705">
        <v>45792.0</v>
      </c>
      <c r="O32" s="1706">
        <f t="shared" si="1"/>
        <v>2</v>
      </c>
      <c r="P32" s="1720"/>
      <c r="Q32" s="1707">
        <f t="shared" si="2"/>
        <v>-45790</v>
      </c>
      <c r="R32" s="1707"/>
      <c r="S32" s="1720"/>
      <c r="T32" s="221">
        <f t="shared" si="3"/>
        <v>-45790</v>
      </c>
      <c r="U32" s="1768" t="s">
        <v>3508</v>
      </c>
    </row>
    <row r="33" ht="18.0" customHeight="1">
      <c r="A33" s="1721" t="b">
        <v>0</v>
      </c>
      <c r="B33" s="1698"/>
      <c r="C33" s="1698"/>
      <c r="D33" s="1699"/>
      <c r="E33" s="1718"/>
      <c r="F33" s="1698"/>
      <c r="G33" s="1698"/>
      <c r="H33" s="1701"/>
      <c r="I33" s="1701"/>
      <c r="J33" s="1702"/>
      <c r="K33" s="1703"/>
      <c r="L33" s="1704"/>
      <c r="M33" s="1705"/>
      <c r="N33" s="1705"/>
      <c r="O33" s="1706"/>
      <c r="P33" s="1705"/>
      <c r="Q33" s="1707"/>
      <c r="R33" s="1707"/>
      <c r="S33" s="1726"/>
      <c r="T33" s="1707"/>
      <c r="U33" s="1709"/>
    </row>
    <row r="34" ht="18.0" customHeight="1">
      <c r="A34" s="1721" t="b">
        <v>0</v>
      </c>
      <c r="B34" s="1698"/>
      <c r="C34" s="1698"/>
      <c r="D34" s="1699"/>
      <c r="E34" s="1718"/>
      <c r="F34" s="1728"/>
      <c r="G34" s="1722"/>
      <c r="H34" s="1701"/>
      <c r="I34" s="1701"/>
      <c r="J34" s="1702"/>
      <c r="K34" s="1703"/>
      <c r="L34" s="1704"/>
      <c r="M34" s="1705"/>
      <c r="N34" s="1705"/>
      <c r="O34" s="1706">
        <f t="shared" ref="O34:O90" si="5">N34-M34</f>
        <v>0</v>
      </c>
      <c r="P34" s="1735"/>
      <c r="Q34" s="1707">
        <f t="shared" ref="Q34:Q90" si="6">P34-M34</f>
        <v>0</v>
      </c>
      <c r="R34" s="1707"/>
      <c r="S34" s="1720"/>
      <c r="T34" s="1707">
        <f t="shared" ref="T34:T90" si="7">S34-M34</f>
        <v>0</v>
      </c>
      <c r="U34" s="1736"/>
    </row>
    <row r="35" ht="18.0" customHeight="1">
      <c r="A35" s="1721" t="b">
        <v>0</v>
      </c>
      <c r="B35" s="1698"/>
      <c r="C35" s="1698"/>
      <c r="D35" s="1699"/>
      <c r="E35" s="1718"/>
      <c r="F35" s="1698"/>
      <c r="G35" s="1698"/>
      <c r="H35" s="1701"/>
      <c r="I35" s="1701"/>
      <c r="J35" s="1702"/>
      <c r="K35" s="1703"/>
      <c r="L35" s="1704"/>
      <c r="M35" s="1705"/>
      <c r="N35" s="1705"/>
      <c r="O35" s="1706">
        <f t="shared" si="5"/>
        <v>0</v>
      </c>
      <c r="P35" s="1705"/>
      <c r="Q35" s="1707">
        <f t="shared" si="6"/>
        <v>0</v>
      </c>
      <c r="R35" s="1707">
        <f t="shared" ref="R35:R37" si="8">P35-N35</f>
        <v>0</v>
      </c>
      <c r="S35" s="1720"/>
      <c r="T35" s="1707">
        <f t="shared" si="7"/>
        <v>0</v>
      </c>
      <c r="U35" s="1709"/>
    </row>
    <row r="36" ht="18.0" customHeight="1">
      <c r="A36" s="1721" t="b">
        <v>0</v>
      </c>
      <c r="B36" s="1698"/>
      <c r="C36" s="1698"/>
      <c r="D36" s="1699"/>
      <c r="E36" s="1718"/>
      <c r="F36" s="1698"/>
      <c r="G36" s="1698"/>
      <c r="H36" s="1701"/>
      <c r="I36" s="1701"/>
      <c r="J36" s="1702"/>
      <c r="K36" s="1703"/>
      <c r="L36" s="1704"/>
      <c r="M36" s="1705"/>
      <c r="N36" s="1705"/>
      <c r="O36" s="1706">
        <f t="shared" si="5"/>
        <v>0</v>
      </c>
      <c r="P36" s="1705"/>
      <c r="Q36" s="1707">
        <f t="shared" si="6"/>
        <v>0</v>
      </c>
      <c r="R36" s="1707">
        <f t="shared" si="8"/>
        <v>0</v>
      </c>
      <c r="S36" s="1720"/>
      <c r="T36" s="1707">
        <f t="shared" si="7"/>
        <v>0</v>
      </c>
      <c r="U36" s="1709"/>
    </row>
    <row r="37" ht="18.0" customHeight="1">
      <c r="A37" s="1721" t="b">
        <v>0</v>
      </c>
      <c r="B37" s="1698"/>
      <c r="C37" s="1698"/>
      <c r="D37" s="1699"/>
      <c r="E37" s="1724"/>
      <c r="F37" s="1698"/>
      <c r="G37" s="1698"/>
      <c r="H37" s="1701"/>
      <c r="I37" s="1701"/>
      <c r="J37" s="1702"/>
      <c r="K37" s="1703"/>
      <c r="L37" s="1704"/>
      <c r="M37" s="1705"/>
      <c r="N37" s="1730"/>
      <c r="O37" s="1706">
        <f t="shared" si="5"/>
        <v>0</v>
      </c>
      <c r="P37" s="1720"/>
      <c r="Q37" s="1707">
        <f t="shared" si="6"/>
        <v>0</v>
      </c>
      <c r="R37" s="1707">
        <f t="shared" si="8"/>
        <v>0</v>
      </c>
      <c r="S37" s="1731"/>
      <c r="T37" s="1707">
        <f t="shared" si="7"/>
        <v>0</v>
      </c>
      <c r="U37" s="1709"/>
    </row>
    <row r="38" ht="18.0" customHeight="1">
      <c r="A38" s="1721" t="b">
        <v>0</v>
      </c>
      <c r="B38" s="1698"/>
      <c r="C38" s="1698"/>
      <c r="D38" s="1699"/>
      <c r="E38" s="1718"/>
      <c r="F38" s="1698"/>
      <c r="G38" s="1698"/>
      <c r="H38" s="1701"/>
      <c r="I38" s="1701"/>
      <c r="J38" s="1702"/>
      <c r="K38" s="1703"/>
      <c r="L38" s="1704"/>
      <c r="M38" s="1705"/>
      <c r="N38" s="1705"/>
      <c r="O38" s="1706">
        <f t="shared" si="5"/>
        <v>0</v>
      </c>
      <c r="P38" s="1720"/>
      <c r="Q38" s="1707">
        <f t="shared" si="6"/>
        <v>0</v>
      </c>
      <c r="R38" s="1707"/>
      <c r="S38" s="1720"/>
      <c r="T38" s="1707">
        <f t="shared" si="7"/>
        <v>0</v>
      </c>
      <c r="U38" s="1715"/>
    </row>
    <row r="39" ht="18.0" customHeight="1">
      <c r="A39" s="1721" t="b">
        <v>0</v>
      </c>
      <c r="B39" s="1698"/>
      <c r="C39" s="1698"/>
      <c r="D39" s="1699"/>
      <c r="E39" s="1698"/>
      <c r="F39" s="1698"/>
      <c r="G39" s="1698"/>
      <c r="H39" s="1701"/>
      <c r="I39" s="1701"/>
      <c r="J39" s="1702"/>
      <c r="K39" s="1703"/>
      <c r="L39" s="1704"/>
      <c r="M39" s="1705"/>
      <c r="N39" s="1705"/>
      <c r="O39" s="1706">
        <f t="shared" si="5"/>
        <v>0</v>
      </c>
      <c r="P39" s="1705"/>
      <c r="Q39" s="1707">
        <f t="shared" si="6"/>
        <v>0</v>
      </c>
      <c r="R39" s="1707">
        <f t="shared" ref="R39:R51" si="9">P39-N39</f>
        <v>0</v>
      </c>
      <c r="S39" s="1726"/>
      <c r="T39" s="1707">
        <f t="shared" si="7"/>
        <v>0</v>
      </c>
      <c r="U39" s="1709"/>
    </row>
    <row r="40" ht="18.0" customHeight="1">
      <c r="A40" s="1721" t="b">
        <v>0</v>
      </c>
      <c r="B40" s="1698"/>
      <c r="C40" s="1698"/>
      <c r="D40" s="1699"/>
      <c r="E40" s="1698"/>
      <c r="F40" s="1698"/>
      <c r="G40" s="1698"/>
      <c r="H40" s="1701"/>
      <c r="I40" s="1701"/>
      <c r="J40" s="1702"/>
      <c r="K40" s="1703"/>
      <c r="L40" s="1704"/>
      <c r="M40" s="1705"/>
      <c r="N40" s="1705"/>
      <c r="O40" s="1706">
        <f t="shared" si="5"/>
        <v>0</v>
      </c>
      <c r="P40" s="1720"/>
      <c r="Q40" s="1707">
        <f t="shared" si="6"/>
        <v>0</v>
      </c>
      <c r="R40" s="1707">
        <f t="shared" si="9"/>
        <v>0</v>
      </c>
      <c r="S40" s="1720"/>
      <c r="T40" s="1707">
        <f t="shared" si="7"/>
        <v>0</v>
      </c>
      <c r="U40" s="1715"/>
    </row>
    <row r="41" ht="18.0" customHeight="1">
      <c r="A41" s="1721" t="b">
        <v>0</v>
      </c>
      <c r="B41" s="1698"/>
      <c r="C41" s="1698"/>
      <c r="D41" s="1699"/>
      <c r="E41" s="1698"/>
      <c r="F41" s="1698"/>
      <c r="G41" s="1698"/>
      <c r="H41" s="1701"/>
      <c r="I41" s="1701"/>
      <c r="J41" s="1702"/>
      <c r="K41" s="1703"/>
      <c r="L41" s="1704"/>
      <c r="M41" s="1705"/>
      <c r="N41" s="1705"/>
      <c r="O41" s="1706">
        <f t="shared" si="5"/>
        <v>0</v>
      </c>
      <c r="P41" s="1720"/>
      <c r="Q41" s="1707">
        <f t="shared" si="6"/>
        <v>0</v>
      </c>
      <c r="R41" s="1707">
        <f t="shared" si="9"/>
        <v>0</v>
      </c>
      <c r="S41" s="1720"/>
      <c r="T41" s="1707">
        <f t="shared" si="7"/>
        <v>0</v>
      </c>
      <c r="U41" s="1715"/>
    </row>
    <row r="42">
      <c r="A42" s="1721" t="b">
        <v>0</v>
      </c>
      <c r="B42" s="1698"/>
      <c r="C42" s="1698"/>
      <c r="D42" s="1699"/>
      <c r="E42" s="1698"/>
      <c r="F42" s="1698"/>
      <c r="G42" s="1698"/>
      <c r="H42" s="1701"/>
      <c r="I42" s="1701"/>
      <c r="J42" s="1702"/>
      <c r="K42" s="1703"/>
      <c r="L42" s="1704"/>
      <c r="M42" s="1705"/>
      <c r="N42" s="1705"/>
      <c r="O42" s="1706">
        <f t="shared" si="5"/>
        <v>0</v>
      </c>
      <c r="P42" s="1720"/>
      <c r="Q42" s="1707">
        <f t="shared" si="6"/>
        <v>0</v>
      </c>
      <c r="R42" s="1707">
        <f t="shared" si="9"/>
        <v>0</v>
      </c>
      <c r="S42" s="1720"/>
      <c r="T42" s="1707">
        <f t="shared" si="7"/>
        <v>0</v>
      </c>
      <c r="U42" s="1709"/>
    </row>
    <row r="43" ht="18.0" customHeight="1">
      <c r="A43" s="1721" t="b">
        <v>0</v>
      </c>
      <c r="B43" s="1698"/>
      <c r="C43" s="1698"/>
      <c r="D43" s="1699"/>
      <c r="E43" s="1698"/>
      <c r="F43" s="1698"/>
      <c r="G43" s="1698"/>
      <c r="H43" s="1701"/>
      <c r="I43" s="1701"/>
      <c r="J43" s="1702"/>
      <c r="K43" s="1703"/>
      <c r="L43" s="1704"/>
      <c r="M43" s="1705"/>
      <c r="N43" s="1725"/>
      <c r="O43" s="1706">
        <f t="shared" si="5"/>
        <v>0</v>
      </c>
      <c r="P43" s="1720"/>
      <c r="Q43" s="1707">
        <f t="shared" si="6"/>
        <v>0</v>
      </c>
      <c r="R43" s="1707">
        <f t="shared" si="9"/>
        <v>0</v>
      </c>
      <c r="S43" s="1726"/>
      <c r="T43" s="1707">
        <f t="shared" si="7"/>
        <v>0</v>
      </c>
      <c r="U43" s="1709"/>
    </row>
    <row r="44" ht="18.0" customHeight="1">
      <c r="A44" s="1721" t="b">
        <v>0</v>
      </c>
      <c r="B44" s="1698"/>
      <c r="C44" s="1698"/>
      <c r="D44" s="1699"/>
      <c r="E44" s="1698"/>
      <c r="F44" s="1698"/>
      <c r="G44" s="1698"/>
      <c r="H44" s="1701"/>
      <c r="I44" s="1701"/>
      <c r="J44" s="1702"/>
      <c r="K44" s="1710"/>
      <c r="L44" s="1727"/>
      <c r="M44" s="1771"/>
      <c r="N44" s="1725"/>
      <c r="O44" s="1706">
        <f t="shared" si="5"/>
        <v>0</v>
      </c>
      <c r="P44" s="1720"/>
      <c r="Q44" s="1707">
        <f t="shared" si="6"/>
        <v>0</v>
      </c>
      <c r="R44" s="1707">
        <f t="shared" si="9"/>
        <v>0</v>
      </c>
      <c r="S44" s="1726"/>
      <c r="T44" s="1707">
        <f t="shared" si="7"/>
        <v>0</v>
      </c>
      <c r="U44" s="1709"/>
    </row>
    <row r="45" ht="18.0" customHeight="1">
      <c r="A45" s="1721" t="b">
        <v>0</v>
      </c>
      <c r="B45" s="1698"/>
      <c r="C45" s="1698"/>
      <c r="D45" s="1699"/>
      <c r="E45" s="1698"/>
      <c r="F45" s="1698"/>
      <c r="G45" s="1698"/>
      <c r="H45" s="1701"/>
      <c r="I45" s="1701"/>
      <c r="J45" s="1702"/>
      <c r="K45" s="1710"/>
      <c r="L45" s="1711"/>
      <c r="M45" s="1705"/>
      <c r="N45" s="1705"/>
      <c r="O45" s="1706">
        <f t="shared" si="5"/>
        <v>0</v>
      </c>
      <c r="P45" s="1720"/>
      <c r="Q45" s="1707">
        <f t="shared" si="6"/>
        <v>0</v>
      </c>
      <c r="R45" s="1707">
        <f t="shared" si="9"/>
        <v>0</v>
      </c>
      <c r="S45" s="1720"/>
      <c r="T45" s="1707">
        <f t="shared" si="7"/>
        <v>0</v>
      </c>
      <c r="U45" s="1715"/>
    </row>
    <row r="46" ht="18.0" customHeight="1">
      <c r="A46" s="1721" t="b">
        <v>0</v>
      </c>
      <c r="B46" s="1698"/>
      <c r="C46" s="1698"/>
      <c r="D46" s="1699"/>
      <c r="E46" s="1698"/>
      <c r="F46" s="1698"/>
      <c r="G46" s="1698"/>
      <c r="H46" s="1701"/>
      <c r="I46" s="1701"/>
      <c r="J46" s="1702"/>
      <c r="K46" s="1703"/>
      <c r="L46" s="1711"/>
      <c r="M46" s="1705"/>
      <c r="N46" s="1705"/>
      <c r="O46" s="1706">
        <f t="shared" si="5"/>
        <v>0</v>
      </c>
      <c r="P46" s="1720"/>
      <c r="Q46" s="1707">
        <f t="shared" si="6"/>
        <v>0</v>
      </c>
      <c r="R46" s="1707">
        <f t="shared" si="9"/>
        <v>0</v>
      </c>
      <c r="S46" s="1720"/>
      <c r="T46" s="1707">
        <f t="shared" si="7"/>
        <v>0</v>
      </c>
      <c r="U46" s="1709"/>
    </row>
    <row r="47" ht="18.0" customHeight="1">
      <c r="A47" s="1721" t="b">
        <v>0</v>
      </c>
      <c r="B47" s="1698"/>
      <c r="C47" s="1698"/>
      <c r="D47" s="1699"/>
      <c r="E47" s="1724"/>
      <c r="F47" s="1698"/>
      <c r="G47" s="1698"/>
      <c r="H47" s="1701"/>
      <c r="I47" s="1701"/>
      <c r="J47" s="1702"/>
      <c r="K47" s="1710"/>
      <c r="L47" s="1711"/>
      <c r="M47" s="1705"/>
      <c r="N47" s="1705"/>
      <c r="O47" s="1706">
        <f t="shared" si="5"/>
        <v>0</v>
      </c>
      <c r="P47" s="1720"/>
      <c r="Q47" s="1707">
        <f t="shared" si="6"/>
        <v>0</v>
      </c>
      <c r="R47" s="1707">
        <f t="shared" si="9"/>
        <v>0</v>
      </c>
      <c r="S47" s="1720"/>
      <c r="T47" s="1707">
        <f t="shared" si="7"/>
        <v>0</v>
      </c>
      <c r="U47" s="1709"/>
    </row>
    <row r="48">
      <c r="A48" s="1721" t="b">
        <v>0</v>
      </c>
      <c r="B48" s="1698"/>
      <c r="C48" s="1698"/>
      <c r="D48" s="1699"/>
      <c r="E48" s="1698"/>
      <c r="F48" s="1698"/>
      <c r="G48" s="1698"/>
      <c r="H48" s="1701"/>
      <c r="I48" s="1701"/>
      <c r="J48" s="1702"/>
      <c r="K48" s="1710"/>
      <c r="L48" s="1711"/>
      <c r="M48" s="1705"/>
      <c r="N48" s="1705"/>
      <c r="O48" s="1706">
        <f t="shared" si="5"/>
        <v>0</v>
      </c>
      <c r="P48" s="1720"/>
      <c r="Q48" s="1707">
        <f t="shared" si="6"/>
        <v>0</v>
      </c>
      <c r="R48" s="1707">
        <f t="shared" si="9"/>
        <v>0</v>
      </c>
      <c r="S48" s="1720"/>
      <c r="T48" s="1707">
        <f t="shared" si="7"/>
        <v>0</v>
      </c>
      <c r="U48" s="1715"/>
    </row>
    <row r="49" ht="18.0" customHeight="1">
      <c r="A49" s="1721" t="b">
        <v>0</v>
      </c>
      <c r="B49" s="1698"/>
      <c r="C49" s="1698"/>
      <c r="D49" s="1699"/>
      <c r="E49" s="1698"/>
      <c r="F49" s="1698"/>
      <c r="G49" s="1698"/>
      <c r="H49" s="1701"/>
      <c r="I49" s="1701"/>
      <c r="J49" s="1702"/>
      <c r="K49" s="1710"/>
      <c r="L49" s="1711"/>
      <c r="M49" s="1729"/>
      <c r="N49" s="1729"/>
      <c r="O49" s="1706">
        <f t="shared" si="5"/>
        <v>0</v>
      </c>
      <c r="P49" s="1720"/>
      <c r="Q49" s="1707">
        <f t="shared" si="6"/>
        <v>0</v>
      </c>
      <c r="R49" s="1707">
        <f t="shared" si="9"/>
        <v>0</v>
      </c>
      <c r="S49" s="1726"/>
      <c r="T49" s="1707">
        <f t="shared" si="7"/>
        <v>0</v>
      </c>
      <c r="U49" s="1709"/>
    </row>
    <row r="50">
      <c r="A50" s="1721" t="b">
        <v>0</v>
      </c>
      <c r="B50" s="1698"/>
      <c r="C50" s="1698"/>
      <c r="D50" s="1699"/>
      <c r="E50" s="1698"/>
      <c r="F50" s="1698"/>
      <c r="G50" s="1698"/>
      <c r="H50" s="1701"/>
      <c r="I50" s="1701"/>
      <c r="J50" s="1702"/>
      <c r="K50" s="1710"/>
      <c r="L50" s="1727"/>
      <c r="M50" s="1705"/>
      <c r="N50" s="1705"/>
      <c r="O50" s="1706">
        <f t="shared" si="5"/>
        <v>0</v>
      </c>
      <c r="P50" s="1720"/>
      <c r="Q50" s="1707">
        <f t="shared" si="6"/>
        <v>0</v>
      </c>
      <c r="R50" s="1707">
        <f t="shared" si="9"/>
        <v>0</v>
      </c>
      <c r="S50" s="1720"/>
      <c r="T50" s="1707">
        <f t="shared" si="7"/>
        <v>0</v>
      </c>
      <c r="U50" s="1715"/>
    </row>
    <row r="51">
      <c r="A51" s="1721" t="b">
        <v>0</v>
      </c>
      <c r="B51" s="1698"/>
      <c r="C51" s="1698"/>
      <c r="D51" s="1699"/>
      <c r="E51" s="1698"/>
      <c r="F51" s="1698"/>
      <c r="G51" s="1698"/>
      <c r="H51" s="1701"/>
      <c r="I51" s="1701"/>
      <c r="J51" s="1702"/>
      <c r="K51" s="1710"/>
      <c r="L51" s="1711"/>
      <c r="M51" s="1705"/>
      <c r="N51" s="1705"/>
      <c r="O51" s="1706">
        <f t="shared" si="5"/>
        <v>0</v>
      </c>
      <c r="P51" s="1720"/>
      <c r="Q51" s="1707">
        <f t="shared" si="6"/>
        <v>0</v>
      </c>
      <c r="R51" s="1707">
        <f t="shared" si="9"/>
        <v>0</v>
      </c>
      <c r="S51" s="1720"/>
      <c r="T51" s="1707">
        <f t="shared" si="7"/>
        <v>0</v>
      </c>
      <c r="U51" s="1709"/>
    </row>
    <row r="52" ht="18.0" customHeight="1">
      <c r="A52" s="1721" t="b">
        <v>0</v>
      </c>
      <c r="B52" s="1698"/>
      <c r="C52" s="1698"/>
      <c r="D52" s="1699"/>
      <c r="E52" s="1698"/>
      <c r="F52" s="1698"/>
      <c r="G52" s="1698"/>
      <c r="H52" s="1701"/>
      <c r="I52" s="1701"/>
      <c r="J52" s="1702"/>
      <c r="K52" s="1710"/>
      <c r="L52" s="1711"/>
      <c r="M52" s="1705"/>
      <c r="N52" s="1705"/>
      <c r="O52" s="1706">
        <f t="shared" si="5"/>
        <v>0</v>
      </c>
      <c r="P52" s="1735"/>
      <c r="Q52" s="1707">
        <f t="shared" si="6"/>
        <v>0</v>
      </c>
      <c r="R52" s="1707"/>
      <c r="S52" s="1720"/>
      <c r="T52" s="1707">
        <f t="shared" si="7"/>
        <v>0</v>
      </c>
      <c r="U52" s="1736"/>
    </row>
    <row r="53" ht="18.0" customHeight="1">
      <c r="A53" s="1721" t="b">
        <v>0</v>
      </c>
      <c r="B53" s="1698"/>
      <c r="C53" s="1698"/>
      <c r="D53" s="1699"/>
      <c r="E53" s="1698"/>
      <c r="F53" s="1698"/>
      <c r="G53" s="1698"/>
      <c r="H53" s="1701"/>
      <c r="I53" s="1701"/>
      <c r="J53" s="1702"/>
      <c r="K53" s="1703"/>
      <c r="L53" s="1704"/>
      <c r="M53" s="1705"/>
      <c r="N53" s="1705"/>
      <c r="O53" s="1706">
        <f t="shared" si="5"/>
        <v>0</v>
      </c>
      <c r="P53" s="1720"/>
      <c r="Q53" s="1707">
        <f t="shared" si="6"/>
        <v>0</v>
      </c>
      <c r="R53" s="1707"/>
      <c r="S53" s="1720"/>
      <c r="T53" s="1707">
        <f t="shared" si="7"/>
        <v>0</v>
      </c>
      <c r="U53" s="1709"/>
    </row>
    <row r="54">
      <c r="A54" s="1721" t="b">
        <v>0</v>
      </c>
      <c r="B54" s="1722"/>
      <c r="C54" s="1722"/>
      <c r="D54" s="1699"/>
      <c r="E54" s="1698"/>
      <c r="F54" s="1722"/>
      <c r="G54" s="1722"/>
      <c r="H54" s="1701"/>
      <c r="I54" s="1701"/>
      <c r="J54" s="1702"/>
      <c r="K54" s="1748"/>
      <c r="L54" s="1772"/>
      <c r="M54" s="1773"/>
      <c r="N54" s="1773"/>
      <c r="O54" s="1706">
        <f t="shared" si="5"/>
        <v>0</v>
      </c>
      <c r="P54" s="1774"/>
      <c r="Q54" s="1707">
        <f t="shared" si="6"/>
        <v>0</v>
      </c>
      <c r="R54" s="1751"/>
      <c r="S54" s="1774"/>
      <c r="T54" s="221">
        <f t="shared" si="7"/>
        <v>0</v>
      </c>
      <c r="U54" s="1775"/>
    </row>
    <row r="55">
      <c r="A55" s="1721" t="b">
        <v>0</v>
      </c>
      <c r="B55" s="1698"/>
      <c r="C55" s="1698"/>
      <c r="D55" s="1699"/>
      <c r="E55" s="1698"/>
      <c r="F55" s="1698"/>
      <c r="G55" s="1722"/>
      <c r="H55" s="1701"/>
      <c r="I55" s="1701"/>
      <c r="J55" s="1702"/>
      <c r="K55" s="1703"/>
      <c r="L55" s="1704"/>
      <c r="M55" s="1705"/>
      <c r="N55" s="1705"/>
      <c r="O55" s="1706">
        <f t="shared" si="5"/>
        <v>0</v>
      </c>
      <c r="P55" s="1720"/>
      <c r="Q55" s="1707">
        <f t="shared" si="6"/>
        <v>0</v>
      </c>
      <c r="R55" s="1707"/>
      <c r="S55" s="1720"/>
      <c r="T55" s="1708">
        <f t="shared" si="7"/>
        <v>0</v>
      </c>
      <c r="U55" s="1709"/>
    </row>
    <row r="56">
      <c r="A56" s="1721" t="b">
        <v>0</v>
      </c>
      <c r="B56" s="1698"/>
      <c r="C56" s="1698"/>
      <c r="D56" s="1699"/>
      <c r="E56" s="1718"/>
      <c r="F56" s="1698"/>
      <c r="G56" s="1698"/>
      <c r="H56" s="1701"/>
      <c r="I56" s="1701"/>
      <c r="J56" s="1702"/>
      <c r="K56" s="1703"/>
      <c r="L56" s="1704"/>
      <c r="M56" s="1705"/>
      <c r="N56" s="1705"/>
      <c r="O56" s="1706">
        <f t="shared" si="5"/>
        <v>0</v>
      </c>
      <c r="P56" s="1705"/>
      <c r="Q56" s="1707">
        <f t="shared" si="6"/>
        <v>0</v>
      </c>
      <c r="R56" s="1707"/>
      <c r="S56" s="1720"/>
      <c r="T56" s="1708">
        <f t="shared" si="7"/>
        <v>0</v>
      </c>
      <c r="U56" s="1709"/>
    </row>
    <row r="57">
      <c r="A57" s="1721" t="b">
        <v>0</v>
      </c>
      <c r="B57" s="1698"/>
      <c r="C57" s="1698"/>
      <c r="D57" s="1699"/>
      <c r="E57" s="1738"/>
      <c r="F57" s="1698"/>
      <c r="G57" s="1698"/>
      <c r="H57" s="1701"/>
      <c r="I57" s="1701"/>
      <c r="J57" s="1702"/>
      <c r="K57" s="1710"/>
      <c r="L57" s="1704"/>
      <c r="M57" s="1705"/>
      <c r="N57" s="1705"/>
      <c r="O57" s="1706">
        <f t="shared" si="5"/>
        <v>0</v>
      </c>
      <c r="P57" s="1720"/>
      <c r="Q57" s="1707">
        <f t="shared" si="6"/>
        <v>0</v>
      </c>
      <c r="R57" s="1707"/>
      <c r="S57" s="1720"/>
      <c r="T57" s="1708">
        <f t="shared" si="7"/>
        <v>0</v>
      </c>
      <c r="U57" s="1709"/>
    </row>
    <row r="58">
      <c r="A58" s="1721" t="b">
        <v>0</v>
      </c>
      <c r="B58" s="1698"/>
      <c r="C58" s="1698"/>
      <c r="D58" s="1699"/>
      <c r="E58" s="1698"/>
      <c r="F58" s="1698"/>
      <c r="G58" s="1698"/>
      <c r="H58" s="1701"/>
      <c r="I58" s="1701"/>
      <c r="J58" s="1702"/>
      <c r="K58" s="1703"/>
      <c r="L58" s="1704"/>
      <c r="M58" s="1705"/>
      <c r="N58" s="1705"/>
      <c r="O58" s="1706">
        <f t="shared" si="5"/>
        <v>0</v>
      </c>
      <c r="P58" s="1720"/>
      <c r="Q58" s="1707">
        <f t="shared" si="6"/>
        <v>0</v>
      </c>
      <c r="R58" s="1707"/>
      <c r="S58" s="1720"/>
      <c r="T58" s="1708">
        <f t="shared" si="7"/>
        <v>0</v>
      </c>
      <c r="U58" s="1715"/>
    </row>
    <row r="59">
      <c r="A59" s="1721" t="b">
        <v>0</v>
      </c>
      <c r="B59" s="1698"/>
      <c r="C59" s="1698"/>
      <c r="D59" s="1699"/>
      <c r="E59" s="1698"/>
      <c r="F59" s="1698"/>
      <c r="G59" s="1698"/>
      <c r="H59" s="1701"/>
      <c r="I59" s="1701"/>
      <c r="J59" s="1702"/>
      <c r="K59" s="1710"/>
      <c r="L59" s="1704"/>
      <c r="M59" s="1705"/>
      <c r="N59" s="1705"/>
      <c r="O59" s="1706">
        <f t="shared" si="5"/>
        <v>0</v>
      </c>
      <c r="P59" s="1720"/>
      <c r="Q59" s="1707">
        <f t="shared" si="6"/>
        <v>0</v>
      </c>
      <c r="R59" s="1707"/>
      <c r="S59" s="1720"/>
      <c r="T59" s="1714">
        <f t="shared" si="7"/>
        <v>0</v>
      </c>
      <c r="U59" s="1715"/>
    </row>
    <row r="60">
      <c r="A60" s="1721" t="b">
        <v>0</v>
      </c>
      <c r="B60" s="1698"/>
      <c r="C60" s="1698"/>
      <c r="D60" s="1699"/>
      <c r="E60" s="1718"/>
      <c r="F60" s="1698"/>
      <c r="G60" s="1698"/>
      <c r="H60" s="1701"/>
      <c r="I60" s="1701"/>
      <c r="J60" s="1702"/>
      <c r="K60" s="1710"/>
      <c r="L60" s="1711"/>
      <c r="M60" s="1705"/>
      <c r="N60" s="1705"/>
      <c r="O60" s="1706">
        <f t="shared" si="5"/>
        <v>0</v>
      </c>
      <c r="P60" s="1720"/>
      <c r="Q60" s="1707">
        <f t="shared" si="6"/>
        <v>0</v>
      </c>
      <c r="R60" s="1707">
        <f t="shared" ref="R60:R81" si="10">P60-N60</f>
        <v>0</v>
      </c>
      <c r="S60" s="1720"/>
      <c r="T60" s="1707">
        <f t="shared" si="7"/>
        <v>0</v>
      </c>
      <c r="U60" s="1709"/>
    </row>
    <row r="61">
      <c r="A61" s="1721" t="b">
        <v>0</v>
      </c>
      <c r="B61" s="1698"/>
      <c r="C61" s="1698"/>
      <c r="D61" s="1699"/>
      <c r="E61" s="1698"/>
      <c r="F61" s="1698"/>
      <c r="G61" s="1728"/>
      <c r="H61" s="1701"/>
      <c r="I61" s="1701"/>
      <c r="J61" s="1702"/>
      <c r="K61" s="1710"/>
      <c r="L61" s="1727"/>
      <c r="M61" s="1729"/>
      <c r="N61" s="1729"/>
      <c r="O61" s="1706">
        <f t="shared" si="5"/>
        <v>0</v>
      </c>
      <c r="P61" s="1720"/>
      <c r="Q61" s="1707">
        <f t="shared" si="6"/>
        <v>0</v>
      </c>
      <c r="R61" s="1707">
        <f t="shared" si="10"/>
        <v>0</v>
      </c>
      <c r="S61" s="1726"/>
      <c r="T61" s="1707">
        <f t="shared" si="7"/>
        <v>0</v>
      </c>
      <c r="U61" s="1709"/>
    </row>
    <row r="62">
      <c r="A62" s="1721" t="b">
        <v>0</v>
      </c>
      <c r="B62" s="1738"/>
      <c r="C62" s="1738"/>
      <c r="D62" s="1755"/>
      <c r="E62" s="1713"/>
      <c r="F62" s="1738"/>
      <c r="G62" s="1738"/>
      <c r="H62" s="1700"/>
      <c r="I62" s="1700"/>
      <c r="J62" s="1756"/>
      <c r="K62" s="1710"/>
      <c r="L62" s="1711"/>
      <c r="M62" s="1729"/>
      <c r="N62" s="1729"/>
      <c r="O62" s="1706">
        <f t="shared" si="5"/>
        <v>0</v>
      </c>
      <c r="P62" s="1720"/>
      <c r="Q62" s="1707">
        <f t="shared" si="6"/>
        <v>0</v>
      </c>
      <c r="R62" s="1707">
        <f t="shared" si="10"/>
        <v>0</v>
      </c>
      <c r="S62" s="1726"/>
      <c r="T62" s="1707">
        <f t="shared" si="7"/>
        <v>0</v>
      </c>
      <c r="U62" s="1709"/>
    </row>
    <row r="63">
      <c r="A63" s="1721" t="b">
        <v>0</v>
      </c>
      <c r="B63" s="1738"/>
      <c r="C63" s="1738"/>
      <c r="D63" s="1755"/>
      <c r="E63" s="1738"/>
      <c r="F63" s="1738"/>
      <c r="G63" s="1738"/>
      <c r="H63" s="1700"/>
      <c r="I63" s="1700"/>
      <c r="J63" s="1756"/>
      <c r="K63" s="1710"/>
      <c r="L63" s="1711"/>
      <c r="M63" s="1720"/>
      <c r="N63" s="1720"/>
      <c r="O63" s="1706">
        <f t="shared" si="5"/>
        <v>0</v>
      </c>
      <c r="P63" s="1720"/>
      <c r="Q63" s="1707">
        <f t="shared" si="6"/>
        <v>0</v>
      </c>
      <c r="R63" s="1707">
        <f t="shared" si="10"/>
        <v>0</v>
      </c>
      <c r="S63" s="1720"/>
      <c r="T63" s="1707">
        <f t="shared" si="7"/>
        <v>0</v>
      </c>
      <c r="U63" s="1709"/>
    </row>
    <row r="64">
      <c r="A64" s="1721" t="b">
        <v>0</v>
      </c>
      <c r="B64" s="1738"/>
      <c r="C64" s="1738"/>
      <c r="D64" s="1755"/>
      <c r="E64" s="1713"/>
      <c r="F64" s="1738"/>
      <c r="G64" s="1738"/>
      <c r="H64" s="1700"/>
      <c r="I64" s="1700"/>
      <c r="J64" s="1756"/>
      <c r="K64" s="1710"/>
      <c r="L64" s="1711"/>
      <c r="M64" s="1729"/>
      <c r="N64" s="1720"/>
      <c r="O64" s="1706">
        <f t="shared" si="5"/>
        <v>0</v>
      </c>
      <c r="P64" s="1720"/>
      <c r="Q64" s="1707">
        <f t="shared" si="6"/>
        <v>0</v>
      </c>
      <c r="R64" s="1707">
        <f t="shared" si="10"/>
        <v>0</v>
      </c>
      <c r="S64" s="1720"/>
      <c r="T64" s="1707">
        <f t="shared" si="7"/>
        <v>0</v>
      </c>
      <c r="U64" s="1709"/>
    </row>
    <row r="65">
      <c r="A65" s="1721" t="b">
        <v>0</v>
      </c>
      <c r="B65" s="1738"/>
      <c r="C65" s="1738"/>
      <c r="D65" s="1755"/>
      <c r="E65" s="1738"/>
      <c r="F65" s="1757"/>
      <c r="G65" s="1738"/>
      <c r="H65" s="1700"/>
      <c r="I65" s="1700"/>
      <c r="J65" s="1756"/>
      <c r="K65" s="1710"/>
      <c r="L65" s="1711"/>
      <c r="M65" s="1729"/>
      <c r="N65" s="1729"/>
      <c r="O65" s="1706">
        <f t="shared" si="5"/>
        <v>0</v>
      </c>
      <c r="P65" s="1720"/>
      <c r="Q65" s="1707">
        <f t="shared" si="6"/>
        <v>0</v>
      </c>
      <c r="R65" s="1707">
        <f t="shared" si="10"/>
        <v>0</v>
      </c>
      <c r="S65" s="1726"/>
      <c r="T65" s="1707">
        <f t="shared" si="7"/>
        <v>0</v>
      </c>
      <c r="U65" s="1709"/>
    </row>
    <row r="66">
      <c r="A66" s="1721" t="b">
        <v>0</v>
      </c>
      <c r="B66" s="1738"/>
      <c r="C66" s="1738"/>
      <c r="D66" s="1755"/>
      <c r="E66" s="1738"/>
      <c r="F66" s="1738"/>
      <c r="G66" s="1738"/>
      <c r="H66" s="1700"/>
      <c r="I66" s="1700"/>
      <c r="J66" s="1756"/>
      <c r="K66" s="1710"/>
      <c r="L66" s="1711"/>
      <c r="M66" s="1720"/>
      <c r="N66" s="1720"/>
      <c r="O66" s="1706">
        <f t="shared" si="5"/>
        <v>0</v>
      </c>
      <c r="P66" s="1720"/>
      <c r="Q66" s="1707">
        <f t="shared" si="6"/>
        <v>0</v>
      </c>
      <c r="R66" s="1707">
        <f t="shared" si="10"/>
        <v>0</v>
      </c>
      <c r="S66" s="1720"/>
      <c r="T66" s="1707">
        <f t="shared" si="7"/>
        <v>0</v>
      </c>
      <c r="U66" s="1709"/>
    </row>
    <row r="67">
      <c r="A67" s="1721" t="b">
        <v>0</v>
      </c>
      <c r="B67" s="1738"/>
      <c r="C67" s="1738"/>
      <c r="D67" s="1755"/>
      <c r="E67" s="1757"/>
      <c r="F67" s="1757"/>
      <c r="G67" s="1757"/>
      <c r="H67" s="1700"/>
      <c r="I67" s="1700"/>
      <c r="J67" s="1756"/>
      <c r="K67" s="1710"/>
      <c r="L67" s="1711"/>
      <c r="M67" s="1729"/>
      <c r="N67" s="1729"/>
      <c r="O67" s="1706">
        <f t="shared" si="5"/>
        <v>0</v>
      </c>
      <c r="P67" s="1720"/>
      <c r="Q67" s="1707">
        <f t="shared" si="6"/>
        <v>0</v>
      </c>
      <c r="R67" s="1707">
        <f t="shared" si="10"/>
        <v>0</v>
      </c>
      <c r="S67" s="1726"/>
      <c r="T67" s="1707">
        <f t="shared" si="7"/>
        <v>0</v>
      </c>
      <c r="U67" s="1709"/>
    </row>
    <row r="68">
      <c r="A68" s="1721" t="b">
        <v>0</v>
      </c>
      <c r="B68" s="1738"/>
      <c r="C68" s="1738"/>
      <c r="D68" s="1755"/>
      <c r="E68" s="1738"/>
      <c r="F68" s="1738"/>
      <c r="G68" s="1738"/>
      <c r="H68" s="1700"/>
      <c r="I68" s="1700"/>
      <c r="J68" s="1756"/>
      <c r="K68" s="1710"/>
      <c r="L68" s="1711"/>
      <c r="M68" s="1720"/>
      <c r="N68" s="1720"/>
      <c r="O68" s="1706">
        <f t="shared" si="5"/>
        <v>0</v>
      </c>
      <c r="P68" s="1720"/>
      <c r="Q68" s="1707">
        <f t="shared" si="6"/>
        <v>0</v>
      </c>
      <c r="R68" s="1707">
        <f t="shared" si="10"/>
        <v>0</v>
      </c>
      <c r="S68" s="1720"/>
      <c r="T68" s="1707">
        <f t="shared" si="7"/>
        <v>0</v>
      </c>
      <c r="U68" s="1709"/>
    </row>
    <row r="69">
      <c r="A69" s="1721" t="b">
        <v>0</v>
      </c>
      <c r="B69" s="1738"/>
      <c r="C69" s="1738"/>
      <c r="D69" s="1755"/>
      <c r="E69" s="1738"/>
      <c r="F69" s="1757"/>
      <c r="G69" s="1738"/>
      <c r="H69" s="1700"/>
      <c r="I69" s="1700"/>
      <c r="J69" s="1756"/>
      <c r="K69" s="1710"/>
      <c r="L69" s="1711"/>
      <c r="M69" s="1729"/>
      <c r="N69" s="1729"/>
      <c r="O69" s="1706">
        <f t="shared" si="5"/>
        <v>0</v>
      </c>
      <c r="P69" s="1720"/>
      <c r="Q69" s="1707">
        <f t="shared" si="6"/>
        <v>0</v>
      </c>
      <c r="R69" s="1707">
        <f t="shared" si="10"/>
        <v>0</v>
      </c>
      <c r="S69" s="1726"/>
      <c r="T69" s="1707">
        <f t="shared" si="7"/>
        <v>0</v>
      </c>
      <c r="U69" s="1709"/>
    </row>
    <row r="70">
      <c r="A70" s="1721" t="b">
        <v>0</v>
      </c>
      <c r="B70" s="1738"/>
      <c r="C70" s="1738"/>
      <c r="D70" s="1755"/>
      <c r="E70" s="1738"/>
      <c r="F70" s="1738"/>
      <c r="G70" s="1738"/>
      <c r="H70" s="1700"/>
      <c r="I70" s="1700"/>
      <c r="J70" s="1756"/>
      <c r="K70" s="1710"/>
      <c r="L70" s="1711"/>
      <c r="M70" s="1729"/>
      <c r="N70" s="1729"/>
      <c r="O70" s="1706">
        <f t="shared" si="5"/>
        <v>0</v>
      </c>
      <c r="P70" s="1720"/>
      <c r="Q70" s="1707">
        <f t="shared" si="6"/>
        <v>0</v>
      </c>
      <c r="R70" s="1707">
        <f t="shared" si="10"/>
        <v>0</v>
      </c>
      <c r="S70" s="1726"/>
      <c r="T70" s="1707">
        <f t="shared" si="7"/>
        <v>0</v>
      </c>
      <c r="U70" s="1754"/>
    </row>
    <row r="71">
      <c r="A71" s="1721" t="b">
        <v>0</v>
      </c>
      <c r="B71" s="1738"/>
      <c r="C71" s="1738"/>
      <c r="D71" s="1755"/>
      <c r="E71" s="1738"/>
      <c r="F71" s="1738"/>
      <c r="G71" s="1738"/>
      <c r="H71" s="1700"/>
      <c r="I71" s="1700"/>
      <c r="J71" s="1756"/>
      <c r="K71" s="1710"/>
      <c r="L71" s="1711"/>
      <c r="M71" s="1729"/>
      <c r="N71" s="1729"/>
      <c r="O71" s="1706">
        <f t="shared" si="5"/>
        <v>0</v>
      </c>
      <c r="P71" s="1720"/>
      <c r="Q71" s="1707">
        <f t="shared" si="6"/>
        <v>0</v>
      </c>
      <c r="R71" s="1707">
        <f t="shared" si="10"/>
        <v>0</v>
      </c>
      <c r="S71" s="1726"/>
      <c r="T71" s="1707">
        <f t="shared" si="7"/>
        <v>0</v>
      </c>
      <c r="U71" s="1754"/>
    </row>
    <row r="72">
      <c r="A72" s="1721" t="b">
        <v>0</v>
      </c>
      <c r="B72" s="1738"/>
      <c r="C72" s="1738"/>
      <c r="D72" s="1755"/>
      <c r="E72" s="1738"/>
      <c r="F72" s="1757"/>
      <c r="G72" s="1738"/>
      <c r="H72" s="1700"/>
      <c r="I72" s="1700"/>
      <c r="J72" s="1756"/>
      <c r="K72" s="1710"/>
      <c r="L72" s="1711"/>
      <c r="M72" s="1729"/>
      <c r="N72" s="1729"/>
      <c r="O72" s="1706">
        <f t="shared" si="5"/>
        <v>0</v>
      </c>
      <c r="P72" s="1720"/>
      <c r="Q72" s="1707">
        <f t="shared" si="6"/>
        <v>0</v>
      </c>
      <c r="R72" s="1707">
        <f t="shared" si="10"/>
        <v>0</v>
      </c>
      <c r="S72" s="1726"/>
      <c r="T72" s="1707">
        <f t="shared" si="7"/>
        <v>0</v>
      </c>
      <c r="U72" s="1709"/>
    </row>
    <row r="73">
      <c r="A73" s="1721" t="b">
        <v>0</v>
      </c>
      <c r="B73" s="1738"/>
      <c r="C73" s="1738"/>
      <c r="D73" s="1755"/>
      <c r="E73" s="1738"/>
      <c r="F73" s="1738"/>
      <c r="G73" s="1738"/>
      <c r="H73" s="1700"/>
      <c r="I73" s="1700"/>
      <c r="J73" s="1756"/>
      <c r="K73" s="1710"/>
      <c r="L73" s="1711"/>
      <c r="M73" s="1729"/>
      <c r="N73" s="1729"/>
      <c r="O73" s="1706">
        <f t="shared" si="5"/>
        <v>0</v>
      </c>
      <c r="P73" s="1720"/>
      <c r="Q73" s="1707">
        <f t="shared" si="6"/>
        <v>0</v>
      </c>
      <c r="R73" s="1707">
        <f t="shared" si="10"/>
        <v>0</v>
      </c>
      <c r="S73" s="1726"/>
      <c r="T73" s="1707">
        <f t="shared" si="7"/>
        <v>0</v>
      </c>
      <c r="U73" s="1709"/>
    </row>
    <row r="74">
      <c r="A74" s="1721" t="b">
        <v>0</v>
      </c>
      <c r="B74" s="1738"/>
      <c r="C74" s="1738"/>
      <c r="D74" s="1755"/>
      <c r="E74" s="1738"/>
      <c r="F74" s="1738"/>
      <c r="G74" s="1738"/>
      <c r="H74" s="1700"/>
      <c r="I74" s="1700"/>
      <c r="J74" s="1756"/>
      <c r="K74" s="1710"/>
      <c r="L74" s="1711"/>
      <c r="M74" s="1729"/>
      <c r="N74" s="1729"/>
      <c r="O74" s="1706">
        <f t="shared" si="5"/>
        <v>0</v>
      </c>
      <c r="P74" s="1720"/>
      <c r="Q74" s="1707">
        <f t="shared" si="6"/>
        <v>0</v>
      </c>
      <c r="R74" s="1707">
        <f t="shared" si="10"/>
        <v>0</v>
      </c>
      <c r="S74" s="1726"/>
      <c r="T74" s="1707">
        <f t="shared" si="7"/>
        <v>0</v>
      </c>
      <c r="U74" s="1709"/>
    </row>
    <row r="75">
      <c r="A75" s="1721" t="b">
        <v>0</v>
      </c>
      <c r="B75" s="1738"/>
      <c r="C75" s="1738"/>
      <c r="D75" s="1755"/>
      <c r="E75" s="1738"/>
      <c r="F75" s="1757"/>
      <c r="G75" s="1738"/>
      <c r="H75" s="1700"/>
      <c r="I75" s="1700"/>
      <c r="J75" s="1756"/>
      <c r="K75" s="1710"/>
      <c r="L75" s="1711"/>
      <c r="M75" s="1729"/>
      <c r="N75" s="1729"/>
      <c r="O75" s="1706">
        <f t="shared" si="5"/>
        <v>0</v>
      </c>
      <c r="P75" s="1720"/>
      <c r="Q75" s="1707">
        <f t="shared" si="6"/>
        <v>0</v>
      </c>
      <c r="R75" s="1707">
        <f t="shared" si="10"/>
        <v>0</v>
      </c>
      <c r="S75" s="1726"/>
      <c r="T75" s="1707">
        <f t="shared" si="7"/>
        <v>0</v>
      </c>
      <c r="U75" s="1709"/>
    </row>
    <row r="76">
      <c r="A76" s="1721" t="b">
        <v>0</v>
      </c>
      <c r="B76" s="1738"/>
      <c r="C76" s="1738"/>
      <c r="D76" s="1755"/>
      <c r="E76" s="1738"/>
      <c r="F76" s="1738"/>
      <c r="G76" s="1738"/>
      <c r="H76" s="1700"/>
      <c r="I76" s="1700"/>
      <c r="J76" s="1756"/>
      <c r="K76" s="1710"/>
      <c r="L76" s="1711"/>
      <c r="M76" s="1720"/>
      <c r="N76" s="1720"/>
      <c r="O76" s="1706">
        <f t="shared" si="5"/>
        <v>0</v>
      </c>
      <c r="P76" s="1720"/>
      <c r="Q76" s="1707">
        <f t="shared" si="6"/>
        <v>0</v>
      </c>
      <c r="R76" s="1707">
        <f t="shared" si="10"/>
        <v>0</v>
      </c>
      <c r="S76" s="1720"/>
      <c r="T76" s="1707">
        <f t="shared" si="7"/>
        <v>0</v>
      </c>
      <c r="U76" s="1709"/>
    </row>
    <row r="77">
      <c r="A77" s="1721" t="b">
        <v>0</v>
      </c>
      <c r="B77" s="1738"/>
      <c r="C77" s="1738"/>
      <c r="D77" s="1755"/>
      <c r="E77" s="1713"/>
      <c r="F77" s="1738"/>
      <c r="G77" s="1738"/>
      <c r="H77" s="1700"/>
      <c r="I77" s="1700"/>
      <c r="J77" s="1756"/>
      <c r="K77" s="1710"/>
      <c r="L77" s="1711"/>
      <c r="M77" s="1720"/>
      <c r="N77" s="1720"/>
      <c r="O77" s="1706">
        <f t="shared" si="5"/>
        <v>0</v>
      </c>
      <c r="P77" s="1720"/>
      <c r="Q77" s="1707">
        <f t="shared" si="6"/>
        <v>0</v>
      </c>
      <c r="R77" s="1707">
        <f t="shared" si="10"/>
        <v>0</v>
      </c>
      <c r="S77" s="1720"/>
      <c r="T77" s="1707">
        <f t="shared" si="7"/>
        <v>0</v>
      </c>
      <c r="U77" s="1709"/>
    </row>
    <row r="78">
      <c r="A78" s="1721" t="b">
        <v>0</v>
      </c>
      <c r="B78" s="1738"/>
      <c r="C78" s="1738"/>
      <c r="D78" s="1755"/>
      <c r="E78" s="1738"/>
      <c r="F78" s="1738"/>
      <c r="G78" s="1738"/>
      <c r="H78" s="1700"/>
      <c r="I78" s="1700"/>
      <c r="J78" s="1700"/>
      <c r="K78" s="1710"/>
      <c r="L78" s="1711"/>
      <c r="M78" s="1720"/>
      <c r="N78" s="1720"/>
      <c r="O78" s="1706">
        <f t="shared" si="5"/>
        <v>0</v>
      </c>
      <c r="P78" s="1720"/>
      <c r="Q78" s="1707">
        <f t="shared" si="6"/>
        <v>0</v>
      </c>
      <c r="R78" s="1707">
        <f t="shared" si="10"/>
        <v>0</v>
      </c>
      <c r="S78" s="1720"/>
      <c r="T78" s="1707">
        <f t="shared" si="7"/>
        <v>0</v>
      </c>
      <c r="U78" s="1709"/>
    </row>
    <row r="79">
      <c r="A79" s="1721" t="b">
        <v>0</v>
      </c>
      <c r="B79" s="1738"/>
      <c r="C79" s="1738"/>
      <c r="D79" s="1758"/>
      <c r="E79" s="1738"/>
      <c r="F79" s="1738"/>
      <c r="G79" s="1738"/>
      <c r="H79" s="1759"/>
      <c r="I79" s="1756"/>
      <c r="J79" s="1756"/>
      <c r="K79" s="1710"/>
      <c r="L79" s="1727"/>
      <c r="M79" s="1729"/>
      <c r="N79" s="1729"/>
      <c r="O79" s="1706">
        <f t="shared" si="5"/>
        <v>0</v>
      </c>
      <c r="P79" s="1720"/>
      <c r="Q79" s="1707">
        <f t="shared" si="6"/>
        <v>0</v>
      </c>
      <c r="R79" s="1707">
        <f t="shared" si="10"/>
        <v>0</v>
      </c>
      <c r="S79" s="1726"/>
      <c r="T79" s="1707">
        <f t="shared" si="7"/>
        <v>0</v>
      </c>
      <c r="U79" s="1709"/>
    </row>
    <row r="80">
      <c r="A80" s="1721" t="b">
        <v>0</v>
      </c>
      <c r="B80" s="1757"/>
      <c r="C80" s="1757"/>
      <c r="D80" s="1760"/>
      <c r="E80" s="1757"/>
      <c r="F80" s="1757"/>
      <c r="G80" s="1757"/>
      <c r="H80" s="1761"/>
      <c r="I80" s="1761"/>
      <c r="J80" s="1761"/>
      <c r="K80" s="1710"/>
      <c r="L80" s="1711"/>
      <c r="M80" s="1729"/>
      <c r="N80" s="1729"/>
      <c r="O80" s="1706">
        <f t="shared" si="5"/>
        <v>0</v>
      </c>
      <c r="P80" s="1720"/>
      <c r="Q80" s="1707">
        <f t="shared" si="6"/>
        <v>0</v>
      </c>
      <c r="R80" s="1707">
        <f t="shared" si="10"/>
        <v>0</v>
      </c>
      <c r="S80" s="1726"/>
      <c r="T80" s="1707">
        <f t="shared" si="7"/>
        <v>0</v>
      </c>
      <c r="U80" s="1709"/>
    </row>
    <row r="81">
      <c r="A81" s="1721" t="b">
        <v>0</v>
      </c>
      <c r="B81" s="1762"/>
      <c r="C81" s="1757"/>
      <c r="D81" s="1760"/>
      <c r="E81" s="1757"/>
      <c r="F81" s="1757"/>
      <c r="G81" s="1757"/>
      <c r="H81" s="1761"/>
      <c r="I81" s="1761"/>
      <c r="J81" s="1761"/>
      <c r="K81" s="1710"/>
      <c r="L81" s="1711"/>
      <c r="M81" s="1729"/>
      <c r="N81" s="1729"/>
      <c r="O81" s="1706">
        <f t="shared" si="5"/>
        <v>0</v>
      </c>
      <c r="P81" s="1720"/>
      <c r="Q81" s="1707">
        <f t="shared" si="6"/>
        <v>0</v>
      </c>
      <c r="R81" s="1707">
        <f t="shared" si="10"/>
        <v>0</v>
      </c>
      <c r="S81" s="1726"/>
      <c r="T81" s="1707">
        <f t="shared" si="7"/>
        <v>0</v>
      </c>
      <c r="U81" s="1709"/>
    </row>
    <row r="82">
      <c r="A82" s="1721" t="b">
        <v>0</v>
      </c>
      <c r="B82" s="1698"/>
      <c r="C82" s="1698"/>
      <c r="D82" s="1699"/>
      <c r="E82" s="1698"/>
      <c r="F82" s="1698"/>
      <c r="G82" s="1698"/>
      <c r="H82" s="1700"/>
      <c r="I82" s="1701"/>
      <c r="J82" s="1702"/>
      <c r="K82" s="1710"/>
      <c r="L82" s="1727"/>
      <c r="M82" s="1720"/>
      <c r="N82" s="1720"/>
      <c r="O82" s="1706">
        <f t="shared" si="5"/>
        <v>0</v>
      </c>
      <c r="P82" s="1720"/>
      <c r="Q82" s="1707">
        <f t="shared" si="6"/>
        <v>0</v>
      </c>
      <c r="R82" s="1707"/>
      <c r="S82" s="1720"/>
      <c r="T82" s="221">
        <f t="shared" si="7"/>
        <v>0</v>
      </c>
      <c r="U82" s="1709"/>
    </row>
    <row r="83">
      <c r="A83" s="1721" t="b">
        <v>0</v>
      </c>
      <c r="B83" s="1698"/>
      <c r="C83" s="1698"/>
      <c r="D83" s="1699"/>
      <c r="E83" s="1698"/>
      <c r="F83" s="1698"/>
      <c r="G83" s="1698"/>
      <c r="H83" s="1701"/>
      <c r="I83" s="1701"/>
      <c r="J83" s="1702"/>
      <c r="K83" s="1710"/>
      <c r="L83" s="1727"/>
      <c r="M83" s="1705"/>
      <c r="N83" s="1705"/>
      <c r="O83" s="1706">
        <f t="shared" si="5"/>
        <v>0</v>
      </c>
      <c r="P83" s="1720"/>
      <c r="Q83" s="1707">
        <f t="shared" si="6"/>
        <v>0</v>
      </c>
      <c r="R83" s="1707"/>
      <c r="S83" s="1705"/>
      <c r="T83" s="1708">
        <f t="shared" si="7"/>
        <v>0</v>
      </c>
      <c r="U83" s="1709"/>
    </row>
    <row r="84">
      <c r="A84" s="1721" t="b">
        <v>0</v>
      </c>
      <c r="B84" s="1698"/>
      <c r="C84" s="1698"/>
      <c r="D84" s="1699"/>
      <c r="E84" s="1698"/>
      <c r="F84" s="1698"/>
      <c r="G84" s="1698"/>
      <c r="H84" s="1700"/>
      <c r="I84" s="1701"/>
      <c r="J84" s="1702"/>
      <c r="K84" s="1710"/>
      <c r="L84" s="1711"/>
      <c r="M84" s="1720"/>
      <c r="N84" s="1720"/>
      <c r="O84" s="1706">
        <f t="shared" si="5"/>
        <v>0</v>
      </c>
      <c r="P84" s="1720"/>
      <c r="Q84" s="1707">
        <f t="shared" si="6"/>
        <v>0</v>
      </c>
      <c r="R84" s="1707"/>
      <c r="S84" s="1720"/>
      <c r="T84" s="1708">
        <f t="shared" si="7"/>
        <v>0</v>
      </c>
      <c r="U84" s="1709"/>
    </row>
    <row r="85">
      <c r="A85" s="1721" t="b">
        <v>0</v>
      </c>
      <c r="B85" s="1698"/>
      <c r="C85" s="1698"/>
      <c r="D85" s="1699"/>
      <c r="E85" s="1698"/>
      <c r="F85" s="1698"/>
      <c r="G85" s="1698"/>
      <c r="H85" s="1701"/>
      <c r="I85" s="1701"/>
      <c r="J85" s="1702"/>
      <c r="K85" s="1703"/>
      <c r="L85" s="1704"/>
      <c r="M85" s="1705"/>
      <c r="N85" s="1705"/>
      <c r="O85" s="1706">
        <f t="shared" si="5"/>
        <v>0</v>
      </c>
      <c r="P85" s="1705"/>
      <c r="Q85" s="1707">
        <f t="shared" si="6"/>
        <v>0</v>
      </c>
      <c r="R85" s="1707"/>
      <c r="S85" s="1705"/>
      <c r="T85" s="1708">
        <f t="shared" si="7"/>
        <v>0</v>
      </c>
      <c r="U85" s="1715"/>
    </row>
    <row r="86">
      <c r="A86" s="1721" t="b">
        <v>0</v>
      </c>
      <c r="B86" s="1698"/>
      <c r="C86" s="1698"/>
      <c r="D86" s="1699"/>
      <c r="E86" s="1698"/>
      <c r="F86" s="1698"/>
      <c r="G86" s="1698"/>
      <c r="H86" s="1701"/>
      <c r="I86" s="1701"/>
      <c r="J86" s="1702"/>
      <c r="K86" s="1710"/>
      <c r="L86" s="1711"/>
      <c r="M86" s="1705"/>
      <c r="N86" s="1705"/>
      <c r="O86" s="1706">
        <f t="shared" si="5"/>
        <v>0</v>
      </c>
      <c r="P86" s="1705"/>
      <c r="Q86" s="1707">
        <f t="shared" si="6"/>
        <v>0</v>
      </c>
      <c r="R86" s="1707"/>
      <c r="S86" s="1705"/>
      <c r="T86" s="1708">
        <f t="shared" si="7"/>
        <v>0</v>
      </c>
      <c r="U86" s="1709"/>
    </row>
    <row r="87">
      <c r="A87" s="1721" t="b">
        <v>0</v>
      </c>
      <c r="B87" s="1698"/>
      <c r="C87" s="1698"/>
      <c r="D87" s="1699"/>
      <c r="E87" s="1698"/>
      <c r="F87" s="1698"/>
      <c r="G87" s="1698"/>
      <c r="H87" s="1700"/>
      <c r="I87" s="1701"/>
      <c r="J87" s="1702"/>
      <c r="K87" s="1710"/>
      <c r="L87" s="1711"/>
      <c r="M87" s="1705"/>
      <c r="N87" s="1705"/>
      <c r="O87" s="1706">
        <f t="shared" si="5"/>
        <v>0</v>
      </c>
      <c r="P87" s="1720"/>
      <c r="Q87" s="1707">
        <f t="shared" si="6"/>
        <v>0</v>
      </c>
      <c r="R87" s="1707"/>
      <c r="S87" s="1720"/>
      <c r="T87" s="1708">
        <f t="shared" si="7"/>
        <v>0</v>
      </c>
      <c r="U87" s="1709"/>
    </row>
    <row r="88">
      <c r="A88" s="1721" t="b">
        <v>0</v>
      </c>
      <c r="B88" s="1698"/>
      <c r="C88" s="1698"/>
      <c r="D88" s="1699"/>
      <c r="E88" s="1698"/>
      <c r="F88" s="1698"/>
      <c r="G88" s="1698"/>
      <c r="H88" s="1700"/>
      <c r="I88" s="1701"/>
      <c r="J88" s="1702"/>
      <c r="K88" s="1703"/>
      <c r="L88" s="1704"/>
      <c r="M88" s="1705"/>
      <c r="N88" s="1705"/>
      <c r="O88" s="1706">
        <f t="shared" si="5"/>
        <v>0</v>
      </c>
      <c r="P88" s="1720"/>
      <c r="Q88" s="1707">
        <f t="shared" si="6"/>
        <v>0</v>
      </c>
      <c r="R88" s="1707"/>
      <c r="S88" s="1720"/>
      <c r="T88" s="1708">
        <f t="shared" si="7"/>
        <v>0</v>
      </c>
      <c r="U88" s="1709"/>
    </row>
    <row r="89">
      <c r="A89" s="1721" t="b">
        <v>0</v>
      </c>
      <c r="B89" s="1698"/>
      <c r="C89" s="1698"/>
      <c r="D89" s="1699"/>
      <c r="E89" s="1698"/>
      <c r="F89" s="1698"/>
      <c r="G89" s="1698"/>
      <c r="H89" s="1700"/>
      <c r="I89" s="1701"/>
      <c r="J89" s="1702"/>
      <c r="K89" s="1710"/>
      <c r="L89" s="1727"/>
      <c r="M89" s="1705"/>
      <c r="N89" s="1705"/>
      <c r="O89" s="1706">
        <f t="shared" si="5"/>
        <v>0</v>
      </c>
      <c r="P89" s="1720"/>
      <c r="Q89" s="1707">
        <f t="shared" si="6"/>
        <v>0</v>
      </c>
      <c r="R89" s="1707"/>
      <c r="S89" s="1720"/>
      <c r="T89" s="1708">
        <f t="shared" si="7"/>
        <v>0</v>
      </c>
      <c r="U89" s="1757"/>
    </row>
    <row r="90">
      <c r="A90" s="1697" t="b">
        <v>1</v>
      </c>
      <c r="B90" s="1698" t="s">
        <v>408</v>
      </c>
      <c r="C90" s="1698" t="s">
        <v>222</v>
      </c>
      <c r="D90" s="1699">
        <v>45778.0</v>
      </c>
      <c r="E90" s="1698" t="s">
        <v>3509</v>
      </c>
      <c r="F90" s="1698" t="s">
        <v>3510</v>
      </c>
      <c r="G90" s="1698" t="s">
        <v>192</v>
      </c>
      <c r="H90" s="1701">
        <v>50000.0</v>
      </c>
      <c r="I90" s="1701">
        <v>40000.0</v>
      </c>
      <c r="J90" s="1702">
        <v>180000.0</v>
      </c>
      <c r="K90" s="1703">
        <v>45793.0</v>
      </c>
      <c r="L90" s="1704" t="s">
        <v>3511</v>
      </c>
      <c r="M90" s="1705">
        <v>45785.0</v>
      </c>
      <c r="N90" s="1705">
        <v>45787.0</v>
      </c>
      <c r="O90" s="1706">
        <f t="shared" si="5"/>
        <v>2</v>
      </c>
      <c r="P90" s="1705"/>
      <c r="Q90" s="1707">
        <f t="shared" si="6"/>
        <v>-45785</v>
      </c>
      <c r="R90" s="1707">
        <f>P90-N90</f>
        <v>-45787</v>
      </c>
      <c r="S90" s="1705"/>
      <c r="T90" s="1712">
        <f t="shared" si="7"/>
        <v>-45785</v>
      </c>
      <c r="U90" s="1762" t="s">
        <v>3512</v>
      </c>
    </row>
    <row r="91">
      <c r="A91" s="124"/>
      <c r="B91" s="124"/>
      <c r="C91" s="124"/>
      <c r="D91" s="124"/>
      <c r="E91" s="124"/>
      <c r="F91" s="124"/>
      <c r="G91" s="124"/>
      <c r="H91" s="124"/>
      <c r="I91" s="124"/>
      <c r="J91" s="124"/>
      <c r="K91" s="124"/>
      <c r="L91" s="176"/>
      <c r="M91" s="1763"/>
      <c r="N91" s="1763"/>
      <c r="O91" s="124"/>
      <c r="P91" s="1764"/>
      <c r="Q91" s="1764"/>
      <c r="R91" s="1764"/>
      <c r="S91" s="1765"/>
      <c r="T91" s="1766"/>
      <c r="U91" s="124"/>
    </row>
    <row r="92">
      <c r="A92" s="124"/>
      <c r="B92" s="124"/>
      <c r="C92" s="124"/>
      <c r="D92" s="124"/>
      <c r="E92" s="124"/>
      <c r="F92" s="124"/>
      <c r="G92" s="124"/>
      <c r="H92" s="124"/>
      <c r="I92" s="124"/>
      <c r="J92" s="124"/>
      <c r="K92" s="124"/>
      <c r="L92" s="176"/>
      <c r="M92" s="1763"/>
      <c r="N92" s="1763"/>
      <c r="O92" s="124"/>
      <c r="P92" s="1764"/>
      <c r="Q92" s="1764"/>
      <c r="R92" s="1764"/>
      <c r="S92" s="1765"/>
      <c r="T92" s="1766"/>
      <c r="U92" s="124"/>
    </row>
    <row r="93">
      <c r="A93" s="124"/>
      <c r="B93" s="124"/>
      <c r="C93" s="124"/>
      <c r="D93" s="124"/>
      <c r="E93" s="124"/>
      <c r="F93" s="124"/>
      <c r="G93" s="124"/>
      <c r="H93" s="124"/>
      <c r="I93" s="124"/>
      <c r="J93" s="124"/>
      <c r="K93" s="124"/>
      <c r="L93" s="176"/>
      <c r="M93" s="1763"/>
      <c r="N93" s="1767"/>
      <c r="O93" s="50"/>
      <c r="P93" s="1627"/>
      <c r="Q93" s="1627"/>
      <c r="R93" s="1627"/>
      <c r="S93" s="1628"/>
      <c r="T93" s="1629"/>
      <c r="U93" s="50"/>
    </row>
    <row r="94">
      <c r="A94" s="124"/>
      <c r="B94" s="124"/>
      <c r="C94" s="124"/>
      <c r="D94" s="124"/>
      <c r="E94" s="124"/>
      <c r="F94" s="124"/>
      <c r="G94" s="124"/>
      <c r="H94" s="124"/>
      <c r="I94" s="124"/>
      <c r="J94" s="124"/>
      <c r="K94" s="124"/>
      <c r="L94" s="176"/>
      <c r="M94" s="1763"/>
      <c r="N94" s="1767"/>
      <c r="O94" s="50"/>
      <c r="P94" s="1627"/>
      <c r="Q94" s="1627"/>
      <c r="R94" s="1627"/>
      <c r="S94" s="1628"/>
      <c r="T94" s="1629"/>
      <c r="U94" s="50"/>
    </row>
    <row r="95">
      <c r="A95" s="124"/>
      <c r="B95" s="124"/>
      <c r="C95" s="124"/>
      <c r="D95" s="124"/>
      <c r="E95" s="124"/>
      <c r="F95" s="124"/>
      <c r="G95" s="124"/>
      <c r="H95" s="124"/>
      <c r="I95" s="124"/>
      <c r="J95" s="124"/>
      <c r="K95" s="124"/>
      <c r="L95" s="176"/>
      <c r="M95" s="1763"/>
      <c r="N95" s="1767"/>
      <c r="O95" s="50"/>
      <c r="P95" s="1627"/>
      <c r="Q95" s="1627"/>
      <c r="R95" s="1627"/>
      <c r="S95" s="1628"/>
      <c r="T95" s="1629"/>
      <c r="U95" s="50"/>
    </row>
    <row r="96">
      <c r="A96" s="50"/>
      <c r="B96" s="50"/>
      <c r="C96" s="50"/>
      <c r="D96" s="50"/>
      <c r="E96" s="50"/>
      <c r="F96" s="50"/>
      <c r="G96" s="50"/>
      <c r="H96" s="50"/>
      <c r="I96" s="50"/>
      <c r="J96" s="50"/>
      <c r="K96" s="50"/>
      <c r="L96" s="1626"/>
      <c r="M96" s="1767"/>
      <c r="N96" s="1767"/>
      <c r="O96" s="50"/>
      <c r="P96" s="1627"/>
      <c r="Q96" s="1627"/>
      <c r="R96" s="1627"/>
      <c r="S96" s="1628"/>
      <c r="T96" s="1629"/>
      <c r="U96" s="50"/>
    </row>
    <row r="97">
      <c r="A97" s="50"/>
      <c r="B97" s="50"/>
      <c r="C97" s="50"/>
      <c r="D97" s="50"/>
      <c r="E97" s="50"/>
      <c r="F97" s="50"/>
      <c r="G97" s="50"/>
      <c r="H97" s="50"/>
      <c r="I97" s="50"/>
      <c r="J97" s="50"/>
      <c r="K97" s="50"/>
      <c r="L97" s="1626"/>
      <c r="M97" s="1767"/>
      <c r="N97" s="1767"/>
      <c r="O97" s="50"/>
      <c r="P97" s="1627"/>
      <c r="Q97" s="1627"/>
      <c r="R97" s="1627"/>
      <c r="S97" s="1628"/>
      <c r="T97" s="1629"/>
      <c r="U97" s="50"/>
    </row>
    <row r="98">
      <c r="A98" s="50"/>
      <c r="B98" s="50"/>
      <c r="C98" s="50"/>
      <c r="D98" s="50"/>
      <c r="E98" s="50"/>
      <c r="F98" s="50"/>
      <c r="G98" s="50"/>
      <c r="H98" s="50"/>
      <c r="I98" s="50"/>
      <c r="J98" s="50"/>
      <c r="K98" s="50"/>
      <c r="L98" s="1626"/>
      <c r="M98" s="1767"/>
      <c r="N98" s="1767"/>
      <c r="O98" s="50"/>
      <c r="P98" s="1627"/>
      <c r="Q98" s="1627"/>
      <c r="R98" s="1627"/>
      <c r="S98" s="1628"/>
      <c r="T98" s="1629"/>
      <c r="U98" s="50"/>
    </row>
    <row r="99">
      <c r="A99" s="50"/>
      <c r="B99" s="50"/>
      <c r="C99" s="50"/>
      <c r="D99" s="50"/>
      <c r="E99" s="50"/>
      <c r="F99" s="50"/>
      <c r="G99" s="50"/>
      <c r="H99" s="50"/>
      <c r="I99" s="50"/>
      <c r="J99" s="50"/>
      <c r="K99" s="50"/>
      <c r="L99" s="1626"/>
      <c r="M99" s="1767"/>
      <c r="N99" s="1767"/>
      <c r="O99" s="50"/>
      <c r="P99" s="1627"/>
      <c r="Q99" s="1627"/>
      <c r="R99" s="1627"/>
      <c r="S99" s="1628"/>
      <c r="T99" s="1629"/>
      <c r="U99" s="50"/>
    </row>
    <row r="100">
      <c r="A100" s="50"/>
      <c r="B100" s="50"/>
      <c r="C100" s="50"/>
      <c r="D100" s="50"/>
      <c r="E100" s="50"/>
      <c r="F100" s="50"/>
      <c r="G100" s="50"/>
      <c r="H100" s="50"/>
      <c r="I100" s="50"/>
      <c r="J100" s="50"/>
      <c r="K100" s="50"/>
      <c r="L100" s="1626"/>
      <c r="M100" s="1767"/>
      <c r="N100" s="1767"/>
      <c r="O100" s="50"/>
      <c r="P100" s="1627"/>
      <c r="Q100" s="1627"/>
      <c r="R100" s="1627"/>
      <c r="S100" s="1628"/>
      <c r="T100" s="1629"/>
      <c r="U100" s="50"/>
    </row>
    <row r="101">
      <c r="A101" s="50"/>
      <c r="B101" s="50"/>
      <c r="C101" s="50"/>
      <c r="D101" s="50"/>
      <c r="E101" s="50"/>
      <c r="F101" s="50"/>
      <c r="G101" s="50"/>
      <c r="H101" s="50"/>
      <c r="I101" s="50"/>
      <c r="J101" s="50"/>
      <c r="K101" s="50"/>
      <c r="L101" s="1626"/>
      <c r="M101" s="1767"/>
      <c r="N101" s="1767"/>
      <c r="O101" s="50"/>
      <c r="P101" s="1627"/>
      <c r="Q101" s="1627"/>
      <c r="R101" s="1627"/>
      <c r="S101" s="1628"/>
      <c r="T101" s="1629"/>
      <c r="U101" s="50"/>
    </row>
    <row r="102">
      <c r="A102" s="50"/>
      <c r="B102" s="50"/>
      <c r="C102" s="50"/>
      <c r="D102" s="50"/>
      <c r="E102" s="50"/>
      <c r="F102" s="50"/>
      <c r="G102" s="50"/>
      <c r="H102" s="50"/>
      <c r="I102" s="50"/>
      <c r="J102" s="50"/>
      <c r="K102" s="50"/>
      <c r="L102" s="1626"/>
      <c r="M102" s="1767"/>
      <c r="N102" s="1767"/>
      <c r="O102" s="50"/>
      <c r="P102" s="1627"/>
      <c r="Q102" s="1627"/>
      <c r="R102" s="1627"/>
      <c r="S102" s="1628"/>
      <c r="T102" s="1629"/>
      <c r="U102" s="50"/>
    </row>
    <row r="103">
      <c r="A103" s="50"/>
      <c r="B103" s="50"/>
      <c r="C103" s="50"/>
      <c r="D103" s="50"/>
      <c r="E103" s="50"/>
      <c r="F103" s="50"/>
      <c r="G103" s="50"/>
      <c r="H103" s="50"/>
      <c r="I103" s="50"/>
      <c r="J103" s="50"/>
      <c r="K103" s="50"/>
      <c r="L103" s="1626"/>
      <c r="M103" s="1767"/>
      <c r="N103" s="1767"/>
      <c r="O103" s="50"/>
      <c r="P103" s="1627"/>
      <c r="Q103" s="1627"/>
      <c r="R103" s="1627"/>
      <c r="S103" s="1628"/>
      <c r="T103" s="1629"/>
      <c r="U103" s="50"/>
    </row>
    <row r="104">
      <c r="A104" s="50"/>
      <c r="B104" s="50"/>
      <c r="C104" s="50"/>
      <c r="D104" s="50"/>
      <c r="E104" s="50"/>
      <c r="F104" s="50"/>
      <c r="G104" s="50"/>
      <c r="H104" s="50"/>
      <c r="I104" s="50"/>
      <c r="J104" s="50"/>
      <c r="K104" s="50"/>
      <c r="L104" s="1626"/>
      <c r="M104" s="1767"/>
      <c r="N104" s="1767"/>
      <c r="O104" s="50"/>
      <c r="P104" s="1627"/>
      <c r="Q104" s="1627"/>
      <c r="R104" s="1627"/>
      <c r="S104" s="1628"/>
      <c r="T104" s="1629"/>
      <c r="U104" s="50"/>
    </row>
    <row r="105">
      <c r="A105" s="50"/>
      <c r="B105" s="50"/>
      <c r="C105" s="50"/>
      <c r="D105" s="50"/>
      <c r="E105" s="50"/>
      <c r="F105" s="50"/>
      <c r="G105" s="50"/>
      <c r="H105" s="50"/>
      <c r="I105" s="50"/>
      <c r="J105" s="50"/>
      <c r="K105" s="50"/>
      <c r="L105" s="1626"/>
      <c r="M105" s="1767"/>
      <c r="N105" s="1767"/>
      <c r="O105" s="50"/>
      <c r="P105" s="1627"/>
      <c r="Q105" s="1627"/>
      <c r="R105" s="1627"/>
      <c r="S105" s="1628"/>
      <c r="T105" s="1629"/>
      <c r="U105" s="50"/>
    </row>
    <row r="106">
      <c r="A106" s="50"/>
      <c r="B106" s="50"/>
      <c r="C106" s="50"/>
      <c r="D106" s="50"/>
      <c r="E106" s="50"/>
      <c r="F106" s="50"/>
      <c r="G106" s="50"/>
      <c r="H106" s="50"/>
      <c r="I106" s="50"/>
      <c r="J106" s="50"/>
      <c r="K106" s="50"/>
      <c r="L106" s="1626"/>
      <c r="M106" s="1767"/>
      <c r="N106" s="1767"/>
      <c r="O106" s="50"/>
      <c r="P106" s="1627"/>
      <c r="Q106" s="1627"/>
      <c r="R106" s="1627"/>
      <c r="S106" s="1628"/>
      <c r="T106" s="1629"/>
      <c r="U106" s="50"/>
    </row>
    <row r="107">
      <c r="A107" s="50"/>
      <c r="B107" s="50"/>
      <c r="C107" s="50"/>
      <c r="D107" s="50"/>
      <c r="E107" s="50"/>
      <c r="F107" s="50"/>
      <c r="G107" s="50"/>
      <c r="H107" s="50"/>
      <c r="I107" s="50"/>
      <c r="J107" s="50"/>
      <c r="K107" s="50"/>
      <c r="L107" s="1626"/>
      <c r="M107" s="1767"/>
      <c r="N107" s="1767"/>
      <c r="O107" s="50"/>
      <c r="P107" s="1627"/>
      <c r="Q107" s="1627"/>
      <c r="R107" s="1627"/>
      <c r="S107" s="1628"/>
      <c r="T107" s="1629"/>
      <c r="U107" s="50"/>
    </row>
    <row r="108">
      <c r="A108" s="50"/>
      <c r="B108" s="50"/>
      <c r="C108" s="50"/>
      <c r="D108" s="50"/>
      <c r="E108" s="50"/>
      <c r="F108" s="50"/>
      <c r="G108" s="50"/>
      <c r="H108" s="50"/>
      <c r="I108" s="50"/>
      <c r="J108" s="50"/>
      <c r="K108" s="50"/>
      <c r="L108" s="1626"/>
      <c r="M108" s="1767"/>
      <c r="N108" s="1767"/>
      <c r="O108" s="50"/>
      <c r="P108" s="1627"/>
      <c r="Q108" s="1627"/>
      <c r="R108" s="1627"/>
      <c r="S108" s="1628"/>
      <c r="T108" s="1629"/>
      <c r="U108" s="50"/>
    </row>
    <row r="109">
      <c r="A109" s="50"/>
      <c r="B109" s="50"/>
      <c r="C109" s="50"/>
      <c r="D109" s="50"/>
      <c r="E109" s="50"/>
      <c r="F109" s="50"/>
      <c r="G109" s="50"/>
      <c r="H109" s="50"/>
      <c r="I109" s="50"/>
      <c r="J109" s="50"/>
      <c r="K109" s="50"/>
      <c r="L109" s="1626"/>
      <c r="M109" s="1767"/>
      <c r="N109" s="1767"/>
      <c r="O109" s="50"/>
      <c r="P109" s="1627"/>
      <c r="Q109" s="1627"/>
      <c r="R109" s="1627"/>
      <c r="S109" s="1628"/>
      <c r="T109" s="1629"/>
      <c r="U109" s="50"/>
    </row>
    <row r="110">
      <c r="A110" s="50"/>
      <c r="B110" s="50"/>
      <c r="C110" s="50"/>
      <c r="D110" s="50"/>
      <c r="E110" s="50"/>
      <c r="F110" s="50"/>
      <c r="G110" s="50"/>
      <c r="H110" s="50"/>
      <c r="I110" s="50"/>
      <c r="J110" s="50"/>
      <c r="K110" s="50"/>
      <c r="L110" s="1626"/>
      <c r="M110" s="1767"/>
      <c r="N110" s="1767"/>
      <c r="O110" s="50"/>
      <c r="P110" s="1627"/>
      <c r="Q110" s="1627"/>
      <c r="R110" s="1627"/>
      <c r="S110" s="1628"/>
      <c r="T110" s="1629"/>
      <c r="U110" s="50"/>
    </row>
    <row r="111">
      <c r="A111" s="50"/>
      <c r="B111" s="50"/>
      <c r="C111" s="50"/>
      <c r="D111" s="50"/>
      <c r="E111" s="50"/>
      <c r="F111" s="50"/>
      <c r="G111" s="50"/>
      <c r="H111" s="50"/>
      <c r="I111" s="50"/>
      <c r="J111" s="50"/>
      <c r="K111" s="50"/>
      <c r="L111" s="1626"/>
      <c r="M111" s="1767"/>
      <c r="N111" s="1767"/>
      <c r="O111" s="50"/>
      <c r="P111" s="1627"/>
      <c r="Q111" s="1627"/>
      <c r="R111" s="1627"/>
      <c r="S111" s="1628"/>
      <c r="T111" s="1629"/>
      <c r="U111" s="50"/>
    </row>
    <row r="112">
      <c r="A112" s="50"/>
      <c r="B112" s="50"/>
      <c r="C112" s="50"/>
      <c r="D112" s="50"/>
      <c r="E112" s="50"/>
      <c r="F112" s="50"/>
      <c r="G112" s="50"/>
      <c r="H112" s="50"/>
      <c r="I112" s="50"/>
      <c r="J112" s="50"/>
      <c r="K112" s="50"/>
      <c r="L112" s="1626"/>
      <c r="M112" s="1767"/>
      <c r="N112" s="1767"/>
      <c r="O112" s="50"/>
      <c r="P112" s="1627"/>
      <c r="Q112" s="1627"/>
      <c r="R112" s="1627"/>
      <c r="S112" s="1628"/>
      <c r="T112" s="1629"/>
      <c r="U112" s="50"/>
    </row>
    <row r="113">
      <c r="A113" s="50"/>
      <c r="B113" s="50"/>
      <c r="C113" s="50"/>
      <c r="D113" s="50"/>
      <c r="E113" s="50"/>
      <c r="F113" s="50"/>
      <c r="G113" s="50"/>
      <c r="H113" s="50"/>
      <c r="I113" s="50"/>
      <c r="J113" s="50"/>
      <c r="K113" s="50"/>
      <c r="L113" s="1626"/>
      <c r="M113" s="1767"/>
      <c r="N113" s="1767"/>
      <c r="O113" s="50"/>
      <c r="P113" s="1627"/>
      <c r="Q113" s="1627"/>
      <c r="R113" s="1627"/>
      <c r="S113" s="1628"/>
      <c r="T113" s="1629"/>
      <c r="U113" s="50"/>
    </row>
    <row r="114">
      <c r="A114" s="50"/>
      <c r="B114" s="50"/>
      <c r="C114" s="50"/>
      <c r="D114" s="50"/>
      <c r="E114" s="50"/>
      <c r="F114" s="50"/>
      <c r="G114" s="50"/>
      <c r="H114" s="50"/>
      <c r="I114" s="50"/>
      <c r="J114" s="50"/>
      <c r="K114" s="50"/>
      <c r="L114" s="1626"/>
      <c r="M114" s="1767"/>
      <c r="N114" s="1767"/>
      <c r="O114" s="50"/>
      <c r="P114" s="1627"/>
      <c r="Q114" s="1627"/>
      <c r="R114" s="1627"/>
      <c r="S114" s="1628"/>
      <c r="T114" s="1629"/>
      <c r="U114" s="50"/>
    </row>
    <row r="115">
      <c r="A115" s="50"/>
      <c r="B115" s="50"/>
      <c r="C115" s="50"/>
      <c r="D115" s="50"/>
      <c r="E115" s="50"/>
      <c r="F115" s="50"/>
      <c r="G115" s="50"/>
      <c r="H115" s="50"/>
      <c r="I115" s="50"/>
      <c r="J115" s="50"/>
      <c r="K115" s="50"/>
      <c r="L115" s="1626"/>
      <c r="M115" s="1767"/>
      <c r="N115" s="1767"/>
      <c r="O115" s="50"/>
      <c r="P115" s="1627"/>
      <c r="Q115" s="1627"/>
      <c r="R115" s="1627"/>
      <c r="S115" s="1628"/>
      <c r="T115" s="1629"/>
      <c r="U115" s="50"/>
    </row>
    <row r="116">
      <c r="A116" s="50"/>
      <c r="B116" s="50"/>
      <c r="C116" s="50"/>
      <c r="D116" s="50"/>
      <c r="E116" s="50"/>
      <c r="F116" s="50"/>
      <c r="G116" s="50"/>
      <c r="H116" s="50"/>
      <c r="I116" s="50"/>
      <c r="J116" s="50"/>
      <c r="K116" s="50"/>
      <c r="L116" s="1626"/>
      <c r="M116" s="1767"/>
      <c r="N116" s="1767"/>
      <c r="O116" s="50"/>
      <c r="P116" s="1627"/>
      <c r="Q116" s="1627"/>
      <c r="R116" s="1627"/>
      <c r="S116" s="1628"/>
      <c r="T116" s="1629"/>
      <c r="U116" s="50"/>
    </row>
    <row r="117">
      <c r="A117" s="50"/>
      <c r="B117" s="50"/>
      <c r="C117" s="50"/>
      <c r="D117" s="50"/>
      <c r="E117" s="50"/>
      <c r="F117" s="50"/>
      <c r="G117" s="50"/>
      <c r="H117" s="50"/>
      <c r="I117" s="50"/>
      <c r="J117" s="50"/>
      <c r="K117" s="50"/>
      <c r="L117" s="1626"/>
      <c r="M117" s="50"/>
      <c r="N117" s="50"/>
      <c r="O117" s="50"/>
      <c r="P117" s="1627"/>
      <c r="Q117" s="1627"/>
      <c r="R117" s="1627"/>
      <c r="S117" s="1628"/>
      <c r="T117" s="1629"/>
      <c r="U117" s="50"/>
    </row>
    <row r="118">
      <c r="A118" s="50"/>
      <c r="B118" s="50"/>
      <c r="C118" s="50"/>
      <c r="D118" s="50"/>
      <c r="E118" s="50"/>
      <c r="F118" s="50"/>
      <c r="G118" s="50"/>
      <c r="H118" s="50"/>
      <c r="I118" s="50"/>
      <c r="J118" s="50"/>
      <c r="K118" s="50"/>
      <c r="L118" s="1626"/>
      <c r="M118" s="50"/>
      <c r="N118" s="50"/>
      <c r="O118" s="50"/>
      <c r="P118" s="1627"/>
      <c r="Q118" s="1627"/>
      <c r="R118" s="1627"/>
      <c r="S118" s="1628"/>
      <c r="T118" s="1629"/>
      <c r="U118" s="50"/>
    </row>
    <row r="119">
      <c r="A119" s="50"/>
      <c r="B119" s="50"/>
      <c r="C119" s="50"/>
      <c r="D119" s="50"/>
      <c r="E119" s="50"/>
      <c r="F119" s="50"/>
      <c r="G119" s="50"/>
      <c r="H119" s="50"/>
      <c r="I119" s="50"/>
      <c r="J119" s="50"/>
      <c r="K119" s="50"/>
      <c r="L119" s="1626"/>
      <c r="M119" s="50"/>
      <c r="N119" s="50"/>
      <c r="O119" s="50"/>
      <c r="P119" s="1627"/>
      <c r="Q119" s="1627"/>
      <c r="R119" s="1627"/>
      <c r="S119" s="1628"/>
      <c r="T119" s="1629"/>
      <c r="U119" s="50"/>
    </row>
    <row r="120">
      <c r="A120" s="50"/>
      <c r="B120" s="50"/>
      <c r="C120" s="50"/>
      <c r="D120" s="50"/>
      <c r="E120" s="50"/>
      <c r="F120" s="50"/>
      <c r="G120" s="50"/>
      <c r="H120" s="50"/>
      <c r="I120" s="50"/>
      <c r="J120" s="50"/>
      <c r="K120" s="50"/>
      <c r="L120" s="1626"/>
      <c r="M120" s="50"/>
      <c r="N120" s="50"/>
      <c r="O120" s="50"/>
      <c r="P120" s="1627"/>
      <c r="Q120" s="1627"/>
      <c r="R120" s="1627"/>
      <c r="S120" s="1628"/>
      <c r="T120" s="1629"/>
      <c r="U120" s="50"/>
    </row>
    <row r="121">
      <c r="A121" s="50"/>
      <c r="B121" s="50"/>
      <c r="C121" s="50"/>
      <c r="D121" s="50"/>
      <c r="E121" s="50"/>
      <c r="F121" s="50"/>
      <c r="G121" s="50"/>
      <c r="H121" s="50"/>
      <c r="I121" s="50"/>
      <c r="J121" s="50"/>
      <c r="K121" s="50"/>
      <c r="L121" s="1626"/>
      <c r="M121" s="50"/>
      <c r="N121" s="50"/>
      <c r="O121" s="50"/>
      <c r="P121" s="1627"/>
      <c r="Q121" s="1627"/>
      <c r="R121" s="1627"/>
      <c r="S121" s="1628"/>
      <c r="T121" s="1629"/>
      <c r="U121" s="50"/>
    </row>
    <row r="122">
      <c r="A122" s="50"/>
      <c r="B122" s="50"/>
      <c r="C122" s="50"/>
      <c r="D122" s="50"/>
      <c r="E122" s="50"/>
      <c r="F122" s="50"/>
      <c r="G122" s="50"/>
      <c r="H122" s="50"/>
      <c r="I122" s="50"/>
      <c r="J122" s="50"/>
      <c r="K122" s="50"/>
      <c r="L122" s="1626"/>
      <c r="M122" s="50"/>
      <c r="N122" s="50"/>
      <c r="O122" s="50"/>
      <c r="P122" s="1627"/>
      <c r="Q122" s="1627"/>
      <c r="R122" s="1627"/>
      <c r="S122" s="1628"/>
      <c r="T122" s="1629"/>
      <c r="U122" s="50"/>
    </row>
    <row r="123">
      <c r="A123" s="50"/>
      <c r="B123" s="50"/>
      <c r="C123" s="50"/>
      <c r="D123" s="50"/>
      <c r="E123" s="50"/>
      <c r="F123" s="50"/>
      <c r="G123" s="50"/>
      <c r="H123" s="50"/>
      <c r="I123" s="50"/>
      <c r="J123" s="50"/>
      <c r="K123" s="50"/>
      <c r="L123" s="1626"/>
      <c r="M123" s="50"/>
      <c r="N123" s="50"/>
      <c r="O123" s="50"/>
      <c r="P123" s="1627"/>
      <c r="Q123" s="1627"/>
      <c r="R123" s="1627"/>
      <c r="S123" s="1628"/>
      <c r="T123" s="1629"/>
      <c r="U123" s="50"/>
    </row>
    <row r="124">
      <c r="A124" s="50"/>
      <c r="B124" s="50"/>
      <c r="C124" s="50"/>
      <c r="D124" s="50"/>
      <c r="E124" s="50"/>
      <c r="F124" s="50"/>
      <c r="G124" s="50"/>
      <c r="H124" s="50"/>
      <c r="I124" s="50"/>
      <c r="J124" s="50"/>
      <c r="K124" s="50"/>
      <c r="L124" s="1626"/>
      <c r="M124" s="50"/>
      <c r="N124" s="50"/>
      <c r="O124" s="50"/>
      <c r="P124" s="1627"/>
      <c r="Q124" s="1627"/>
      <c r="R124" s="1627"/>
      <c r="S124" s="1628"/>
      <c r="T124" s="1629"/>
      <c r="U124" s="50"/>
    </row>
    <row r="125">
      <c r="A125" s="50"/>
      <c r="B125" s="50"/>
      <c r="C125" s="50"/>
      <c r="D125" s="50"/>
      <c r="E125" s="50"/>
      <c r="F125" s="50"/>
      <c r="G125" s="50"/>
      <c r="H125" s="50"/>
      <c r="I125" s="50"/>
      <c r="J125" s="50"/>
      <c r="K125" s="50"/>
      <c r="L125" s="1626"/>
      <c r="M125" s="50"/>
      <c r="N125" s="50"/>
      <c r="O125" s="50"/>
      <c r="P125" s="1627"/>
      <c r="Q125" s="1627"/>
      <c r="R125" s="1627"/>
      <c r="S125" s="1628"/>
      <c r="T125" s="1629"/>
      <c r="U125" s="50"/>
    </row>
    <row r="126">
      <c r="A126" s="50"/>
      <c r="B126" s="50"/>
      <c r="C126" s="50"/>
      <c r="D126" s="50"/>
      <c r="E126" s="50"/>
      <c r="F126" s="50"/>
      <c r="G126" s="50"/>
      <c r="H126" s="50"/>
      <c r="I126" s="50"/>
      <c r="J126" s="50"/>
      <c r="K126" s="50"/>
      <c r="L126" s="1626"/>
      <c r="M126" s="50"/>
      <c r="N126" s="50"/>
      <c r="O126" s="50"/>
      <c r="P126" s="1627"/>
      <c r="Q126" s="1627"/>
      <c r="R126" s="1627"/>
      <c r="S126" s="1628"/>
      <c r="T126" s="1629"/>
      <c r="U126" s="50"/>
    </row>
    <row r="127">
      <c r="A127" s="50"/>
      <c r="B127" s="50"/>
      <c r="C127" s="50"/>
      <c r="D127" s="50"/>
      <c r="E127" s="50"/>
      <c r="F127" s="50"/>
      <c r="G127" s="50"/>
      <c r="H127" s="50"/>
      <c r="I127" s="50"/>
      <c r="J127" s="50"/>
      <c r="K127" s="50"/>
      <c r="L127" s="1626"/>
      <c r="M127" s="50"/>
      <c r="N127" s="50"/>
      <c r="O127" s="50"/>
      <c r="P127" s="1627"/>
      <c r="Q127" s="1627"/>
      <c r="R127" s="1627"/>
      <c r="S127" s="1628"/>
      <c r="T127" s="1629"/>
      <c r="U127" s="50"/>
    </row>
    <row r="128">
      <c r="A128" s="50"/>
      <c r="B128" s="50"/>
      <c r="C128" s="50"/>
      <c r="D128" s="50"/>
      <c r="E128" s="50"/>
      <c r="F128" s="50"/>
      <c r="G128" s="50"/>
      <c r="H128" s="50"/>
      <c r="I128" s="50"/>
      <c r="J128" s="50"/>
      <c r="K128" s="50"/>
      <c r="L128" s="1626"/>
      <c r="M128" s="50"/>
      <c r="N128" s="50"/>
      <c r="O128" s="50"/>
      <c r="P128" s="1627"/>
      <c r="Q128" s="1627"/>
      <c r="R128" s="1627"/>
      <c r="S128" s="1628"/>
      <c r="T128" s="1629"/>
      <c r="U128" s="50"/>
    </row>
    <row r="129">
      <c r="A129" s="50"/>
      <c r="B129" s="50"/>
      <c r="C129" s="50"/>
      <c r="D129" s="50"/>
      <c r="E129" s="50"/>
      <c r="F129" s="50"/>
      <c r="G129" s="50"/>
      <c r="H129" s="50"/>
      <c r="I129" s="50"/>
      <c r="J129" s="50"/>
      <c r="K129" s="50"/>
      <c r="L129" s="1626"/>
      <c r="M129" s="50"/>
      <c r="N129" s="50"/>
      <c r="O129" s="50"/>
      <c r="P129" s="1627"/>
      <c r="Q129" s="1627"/>
      <c r="R129" s="1627"/>
      <c r="S129" s="1628"/>
      <c r="T129" s="1629"/>
      <c r="U129" s="50"/>
    </row>
    <row r="130">
      <c r="A130" s="50"/>
      <c r="B130" s="50"/>
      <c r="C130" s="50"/>
      <c r="D130" s="50"/>
      <c r="E130" s="50"/>
      <c r="F130" s="50"/>
      <c r="G130" s="50"/>
      <c r="H130" s="50"/>
      <c r="I130" s="50"/>
      <c r="J130" s="50"/>
      <c r="K130" s="50"/>
      <c r="L130" s="1626"/>
      <c r="M130" s="50"/>
      <c r="N130" s="50"/>
      <c r="O130" s="50"/>
      <c r="P130" s="1627"/>
      <c r="Q130" s="1627"/>
      <c r="R130" s="1627"/>
      <c r="S130" s="1628"/>
      <c r="T130" s="1629"/>
      <c r="U130" s="50"/>
    </row>
    <row r="131">
      <c r="A131" s="50"/>
      <c r="B131" s="50"/>
      <c r="C131" s="50"/>
      <c r="D131" s="50"/>
      <c r="E131" s="50"/>
      <c r="F131" s="50"/>
      <c r="G131" s="50"/>
      <c r="H131" s="50"/>
      <c r="I131" s="50"/>
      <c r="J131" s="50"/>
      <c r="K131" s="50"/>
      <c r="L131" s="1626"/>
      <c r="M131" s="50"/>
      <c r="N131" s="50"/>
      <c r="O131" s="50"/>
      <c r="P131" s="1627"/>
      <c r="Q131" s="1627"/>
      <c r="R131" s="1627"/>
      <c r="S131" s="1628"/>
      <c r="T131" s="1629"/>
      <c r="U131" s="50"/>
    </row>
    <row r="132">
      <c r="A132" s="50"/>
      <c r="B132" s="50"/>
      <c r="C132" s="50"/>
      <c r="D132" s="50"/>
      <c r="E132" s="50"/>
      <c r="F132" s="50"/>
      <c r="G132" s="50"/>
      <c r="H132" s="50"/>
      <c r="I132" s="50"/>
      <c r="J132" s="50"/>
      <c r="K132" s="50"/>
      <c r="L132" s="1626"/>
      <c r="M132" s="50"/>
      <c r="N132" s="50"/>
      <c r="O132" s="50"/>
      <c r="P132" s="1627"/>
      <c r="Q132" s="1627"/>
      <c r="R132" s="1627"/>
      <c r="S132" s="1628"/>
      <c r="T132" s="1629"/>
      <c r="U132" s="50"/>
    </row>
    <row r="133">
      <c r="A133" s="50"/>
      <c r="B133" s="50"/>
      <c r="C133" s="50"/>
      <c r="D133" s="50"/>
      <c r="E133" s="50"/>
      <c r="F133" s="50"/>
      <c r="G133" s="50"/>
      <c r="H133" s="50"/>
      <c r="I133" s="50"/>
      <c r="J133" s="50"/>
      <c r="K133" s="50"/>
      <c r="L133" s="1626"/>
      <c r="M133" s="50"/>
      <c r="N133" s="50"/>
      <c r="O133" s="50"/>
      <c r="P133" s="1627"/>
      <c r="Q133" s="1627"/>
      <c r="R133" s="1627"/>
      <c r="S133" s="1628"/>
      <c r="T133" s="1629"/>
      <c r="U133" s="50"/>
    </row>
    <row r="134">
      <c r="A134" s="50"/>
      <c r="B134" s="50"/>
      <c r="C134" s="50"/>
      <c r="D134" s="50"/>
      <c r="E134" s="50"/>
      <c r="F134" s="50"/>
      <c r="G134" s="50"/>
      <c r="H134" s="50"/>
      <c r="I134" s="50"/>
      <c r="J134" s="50"/>
      <c r="K134" s="50"/>
      <c r="L134" s="1626"/>
      <c r="M134" s="50"/>
      <c r="N134" s="50"/>
      <c r="O134" s="50"/>
      <c r="P134" s="1627"/>
      <c r="Q134" s="1627"/>
      <c r="R134" s="1627"/>
      <c r="S134" s="1628"/>
      <c r="T134" s="1629"/>
      <c r="U134" s="50"/>
    </row>
    <row r="135">
      <c r="A135" s="50"/>
      <c r="B135" s="50"/>
      <c r="C135" s="50"/>
      <c r="D135" s="50"/>
      <c r="E135" s="50"/>
      <c r="F135" s="50"/>
      <c r="G135" s="50"/>
      <c r="H135" s="50"/>
      <c r="I135" s="50"/>
      <c r="J135" s="50"/>
      <c r="K135" s="50"/>
      <c r="L135" s="1626"/>
      <c r="M135" s="50"/>
      <c r="N135" s="50"/>
      <c r="O135" s="50"/>
      <c r="P135" s="1627"/>
      <c r="Q135" s="1627"/>
      <c r="R135" s="1627"/>
      <c r="S135" s="1628"/>
      <c r="T135" s="1629"/>
      <c r="U135" s="50"/>
    </row>
    <row r="136">
      <c r="A136" s="50"/>
      <c r="B136" s="50"/>
      <c r="C136" s="50"/>
      <c r="D136" s="50"/>
      <c r="E136" s="50"/>
      <c r="F136" s="50"/>
      <c r="G136" s="50"/>
      <c r="H136" s="50"/>
      <c r="I136" s="50"/>
      <c r="J136" s="50"/>
      <c r="K136" s="50"/>
      <c r="L136" s="1626"/>
      <c r="M136" s="50"/>
      <c r="N136" s="50"/>
      <c r="O136" s="50"/>
      <c r="P136" s="1627"/>
      <c r="Q136" s="1627"/>
      <c r="R136" s="1627"/>
      <c r="S136" s="1628"/>
      <c r="T136" s="1629"/>
      <c r="U136" s="50"/>
    </row>
    <row r="137">
      <c r="A137" s="50"/>
      <c r="B137" s="50"/>
      <c r="C137" s="50"/>
      <c r="D137" s="50"/>
      <c r="E137" s="50"/>
      <c r="F137" s="50"/>
      <c r="G137" s="50"/>
      <c r="H137" s="50"/>
      <c r="I137" s="50"/>
      <c r="J137" s="50"/>
      <c r="K137" s="50"/>
      <c r="L137" s="1626"/>
      <c r="M137" s="50"/>
      <c r="N137" s="50"/>
      <c r="O137" s="50"/>
      <c r="P137" s="1627"/>
      <c r="Q137" s="1627"/>
      <c r="R137" s="1627"/>
      <c r="S137" s="1628"/>
      <c r="T137" s="1629"/>
      <c r="U137" s="50"/>
    </row>
    <row r="138">
      <c r="A138" s="50"/>
      <c r="B138" s="50"/>
      <c r="C138" s="50"/>
      <c r="D138" s="50"/>
      <c r="E138" s="50"/>
      <c r="F138" s="50"/>
      <c r="G138" s="50"/>
      <c r="H138" s="50"/>
      <c r="I138" s="50"/>
      <c r="J138" s="50"/>
      <c r="K138" s="50"/>
      <c r="L138" s="1626"/>
      <c r="M138" s="50"/>
      <c r="N138" s="50"/>
      <c r="O138" s="50"/>
      <c r="P138" s="1627"/>
      <c r="Q138" s="1627"/>
      <c r="R138" s="1627"/>
      <c r="S138" s="1628"/>
      <c r="T138" s="1629"/>
      <c r="U138" s="50"/>
    </row>
    <row r="139">
      <c r="A139" s="50"/>
      <c r="B139" s="50"/>
      <c r="C139" s="50"/>
      <c r="D139" s="50"/>
      <c r="E139" s="50"/>
      <c r="F139" s="50"/>
      <c r="G139" s="50"/>
      <c r="H139" s="50"/>
      <c r="I139" s="50"/>
      <c r="J139" s="50"/>
      <c r="K139" s="50"/>
      <c r="L139" s="1626"/>
      <c r="M139" s="50"/>
      <c r="N139" s="50"/>
      <c r="O139" s="50"/>
      <c r="P139" s="1627"/>
      <c r="Q139" s="1627"/>
      <c r="R139" s="1627"/>
      <c r="S139" s="1628"/>
      <c r="T139" s="1629"/>
      <c r="U139" s="50"/>
    </row>
    <row r="140">
      <c r="A140" s="50"/>
      <c r="B140" s="50"/>
      <c r="C140" s="50"/>
      <c r="D140" s="50"/>
      <c r="E140" s="50"/>
      <c r="F140" s="50"/>
      <c r="G140" s="50"/>
      <c r="H140" s="50"/>
      <c r="I140" s="50"/>
      <c r="J140" s="50"/>
      <c r="K140" s="50"/>
      <c r="L140" s="1626"/>
      <c r="M140" s="50"/>
      <c r="N140" s="50"/>
      <c r="O140" s="50"/>
      <c r="P140" s="1627"/>
      <c r="Q140" s="1627"/>
      <c r="R140" s="1627"/>
      <c r="S140" s="1628"/>
      <c r="T140" s="1629"/>
      <c r="U140" s="50"/>
    </row>
    <row r="141">
      <c r="A141" s="50"/>
      <c r="B141" s="50"/>
      <c r="C141" s="50"/>
      <c r="D141" s="50"/>
      <c r="E141" s="50"/>
      <c r="F141" s="50"/>
      <c r="G141" s="50"/>
      <c r="H141" s="50"/>
      <c r="I141" s="50"/>
      <c r="J141" s="50"/>
      <c r="K141" s="50"/>
      <c r="L141" s="1626"/>
      <c r="M141" s="50"/>
      <c r="N141" s="50"/>
      <c r="O141" s="50"/>
      <c r="P141" s="1627"/>
      <c r="Q141" s="1627"/>
      <c r="R141" s="1627"/>
      <c r="S141" s="1628"/>
      <c r="T141" s="1629"/>
      <c r="U141" s="50"/>
    </row>
    <row r="142">
      <c r="A142" s="50"/>
      <c r="B142" s="50"/>
      <c r="C142" s="50"/>
      <c r="D142" s="50"/>
      <c r="E142" s="50"/>
      <c r="F142" s="50"/>
      <c r="G142" s="50"/>
      <c r="H142" s="50"/>
      <c r="I142" s="50"/>
      <c r="J142" s="50"/>
      <c r="K142" s="50"/>
      <c r="L142" s="1626"/>
      <c r="M142" s="50"/>
      <c r="N142" s="50"/>
      <c r="O142" s="50"/>
      <c r="P142" s="1627"/>
      <c r="Q142" s="1627"/>
      <c r="R142" s="1627"/>
      <c r="S142" s="1628"/>
      <c r="T142" s="1629"/>
      <c r="U142" s="50"/>
    </row>
    <row r="143">
      <c r="A143" s="50"/>
      <c r="B143" s="50"/>
      <c r="C143" s="50"/>
      <c r="D143" s="50"/>
      <c r="E143" s="50"/>
      <c r="F143" s="50"/>
      <c r="G143" s="50"/>
      <c r="H143" s="50"/>
      <c r="I143" s="50"/>
      <c r="J143" s="50"/>
      <c r="K143" s="50"/>
      <c r="L143" s="1626"/>
      <c r="M143" s="50"/>
      <c r="N143" s="50"/>
      <c r="O143" s="50"/>
      <c r="P143" s="1627"/>
      <c r="Q143" s="1627"/>
      <c r="R143" s="1627"/>
      <c r="S143" s="1628"/>
      <c r="T143" s="1629"/>
      <c r="U143" s="50"/>
    </row>
    <row r="144">
      <c r="A144" s="50"/>
      <c r="B144" s="50"/>
      <c r="C144" s="50"/>
      <c r="D144" s="50"/>
      <c r="E144" s="50"/>
      <c r="F144" s="50"/>
      <c r="G144" s="50"/>
      <c r="H144" s="50"/>
      <c r="I144" s="50"/>
      <c r="J144" s="50"/>
      <c r="K144" s="50"/>
      <c r="L144" s="1626"/>
      <c r="M144" s="50"/>
      <c r="N144" s="50"/>
      <c r="O144" s="50"/>
      <c r="P144" s="1627"/>
      <c r="Q144" s="1627"/>
      <c r="R144" s="1627"/>
      <c r="S144" s="1628"/>
      <c r="T144" s="1629"/>
      <c r="U144" s="50"/>
    </row>
    <row r="145">
      <c r="A145" s="50"/>
      <c r="B145" s="50"/>
      <c r="C145" s="50"/>
      <c r="D145" s="50"/>
      <c r="E145" s="50"/>
      <c r="F145" s="50"/>
      <c r="G145" s="50"/>
      <c r="H145" s="50"/>
      <c r="I145" s="50"/>
      <c r="J145" s="50"/>
      <c r="K145" s="50"/>
      <c r="L145" s="1626"/>
      <c r="M145" s="50"/>
      <c r="N145" s="50"/>
      <c r="O145" s="50"/>
      <c r="P145" s="1627"/>
      <c r="Q145" s="1627"/>
      <c r="R145" s="1627"/>
      <c r="S145" s="1628"/>
      <c r="T145" s="1629"/>
      <c r="U145" s="50"/>
    </row>
    <row r="146">
      <c r="A146" s="50"/>
      <c r="B146" s="50"/>
      <c r="C146" s="50"/>
      <c r="D146" s="50"/>
      <c r="E146" s="50"/>
      <c r="F146" s="50"/>
      <c r="G146" s="50"/>
      <c r="H146" s="50"/>
      <c r="I146" s="50"/>
      <c r="J146" s="50"/>
      <c r="K146" s="50"/>
      <c r="L146" s="1626"/>
      <c r="M146" s="50"/>
      <c r="N146" s="50"/>
      <c r="O146" s="50"/>
      <c r="P146" s="1627"/>
      <c r="Q146" s="1627"/>
      <c r="R146" s="1627"/>
      <c r="S146" s="1628"/>
      <c r="T146" s="1629"/>
      <c r="U146" s="50"/>
    </row>
    <row r="147">
      <c r="A147" s="50"/>
      <c r="B147" s="50"/>
      <c r="C147" s="50"/>
      <c r="D147" s="50"/>
      <c r="E147" s="50"/>
      <c r="F147" s="50"/>
      <c r="G147" s="50"/>
      <c r="H147" s="50"/>
      <c r="I147" s="50"/>
      <c r="J147" s="50"/>
      <c r="K147" s="50"/>
      <c r="L147" s="1626"/>
      <c r="M147" s="50"/>
      <c r="N147" s="50"/>
      <c r="O147" s="50"/>
      <c r="P147" s="1627"/>
      <c r="Q147" s="1627"/>
      <c r="R147" s="1627"/>
      <c r="S147" s="1628"/>
      <c r="T147" s="1629"/>
      <c r="U147" s="50"/>
    </row>
    <row r="148">
      <c r="A148" s="50"/>
      <c r="B148" s="50"/>
      <c r="C148" s="50"/>
      <c r="D148" s="50"/>
      <c r="E148" s="50"/>
      <c r="F148" s="50"/>
      <c r="G148" s="50"/>
      <c r="H148" s="50"/>
      <c r="I148" s="50"/>
      <c r="J148" s="50"/>
      <c r="K148" s="50"/>
      <c r="L148" s="1626"/>
      <c r="M148" s="50"/>
      <c r="N148" s="50"/>
      <c r="O148" s="50"/>
      <c r="P148" s="1627"/>
      <c r="Q148" s="1627"/>
      <c r="R148" s="1627"/>
      <c r="S148" s="1628"/>
      <c r="T148" s="1629"/>
      <c r="U148" s="50"/>
    </row>
    <row r="149">
      <c r="A149" s="50"/>
      <c r="B149" s="50"/>
      <c r="C149" s="50"/>
      <c r="D149" s="50"/>
      <c r="E149" s="50"/>
      <c r="F149" s="50"/>
      <c r="G149" s="50"/>
      <c r="H149" s="50"/>
      <c r="I149" s="50"/>
      <c r="J149" s="50"/>
      <c r="K149" s="50"/>
      <c r="L149" s="1626"/>
      <c r="M149" s="50"/>
      <c r="N149" s="50"/>
      <c r="O149" s="50"/>
      <c r="P149" s="1627"/>
      <c r="Q149" s="1627"/>
      <c r="R149" s="1627"/>
      <c r="S149" s="1628"/>
      <c r="T149" s="1629"/>
      <c r="U149" s="50"/>
    </row>
    <row r="150">
      <c r="A150" s="50"/>
      <c r="B150" s="50"/>
      <c r="C150" s="50"/>
      <c r="D150" s="50"/>
      <c r="E150" s="50"/>
      <c r="F150" s="50"/>
      <c r="G150" s="50"/>
      <c r="H150" s="50"/>
      <c r="I150" s="50"/>
      <c r="J150" s="50"/>
      <c r="K150" s="50"/>
      <c r="L150" s="1626"/>
      <c r="M150" s="50"/>
      <c r="N150" s="50"/>
      <c r="O150" s="50"/>
      <c r="P150" s="1627"/>
      <c r="Q150" s="1627"/>
      <c r="R150" s="1627"/>
      <c r="S150" s="1628"/>
      <c r="T150" s="1629"/>
      <c r="U150" s="50"/>
    </row>
    <row r="151">
      <c r="A151" s="50"/>
      <c r="B151" s="50"/>
      <c r="C151" s="50"/>
      <c r="D151" s="50"/>
      <c r="E151" s="50"/>
      <c r="F151" s="50"/>
      <c r="G151" s="50"/>
      <c r="H151" s="50"/>
      <c r="I151" s="50"/>
      <c r="J151" s="50"/>
      <c r="K151" s="50"/>
      <c r="L151" s="1626"/>
      <c r="M151" s="50"/>
      <c r="N151" s="50"/>
      <c r="O151" s="50"/>
      <c r="P151" s="1627"/>
      <c r="Q151" s="1627"/>
      <c r="R151" s="1627"/>
      <c r="S151" s="1628"/>
      <c r="T151" s="1629"/>
      <c r="U151" s="50"/>
    </row>
    <row r="152">
      <c r="A152" s="50"/>
      <c r="B152" s="50"/>
      <c r="C152" s="50"/>
      <c r="D152" s="50"/>
      <c r="E152" s="50"/>
      <c r="F152" s="50"/>
      <c r="G152" s="50"/>
      <c r="H152" s="50"/>
      <c r="I152" s="50"/>
      <c r="J152" s="50"/>
      <c r="K152" s="50"/>
      <c r="L152" s="1626"/>
      <c r="M152" s="50"/>
      <c r="N152" s="50"/>
      <c r="O152" s="50"/>
      <c r="P152" s="1627"/>
      <c r="Q152" s="1627"/>
      <c r="R152" s="1627"/>
      <c r="S152" s="1628"/>
      <c r="T152" s="1629"/>
      <c r="U152" s="50"/>
    </row>
    <row r="153">
      <c r="A153" s="50"/>
      <c r="B153" s="50"/>
      <c r="C153" s="50"/>
      <c r="D153" s="50"/>
      <c r="E153" s="50"/>
      <c r="F153" s="50"/>
      <c r="G153" s="50"/>
      <c r="H153" s="50"/>
      <c r="I153" s="50"/>
      <c r="J153" s="50"/>
      <c r="K153" s="50"/>
      <c r="L153" s="1626"/>
      <c r="M153" s="50"/>
      <c r="N153" s="50"/>
      <c r="O153" s="50"/>
      <c r="P153" s="1627"/>
      <c r="Q153" s="1627"/>
      <c r="R153" s="1627"/>
      <c r="S153" s="1628"/>
      <c r="T153" s="1629"/>
      <c r="U153" s="50"/>
    </row>
    <row r="154">
      <c r="A154" s="50"/>
      <c r="B154" s="50"/>
      <c r="C154" s="50"/>
      <c r="D154" s="50"/>
      <c r="E154" s="50"/>
      <c r="F154" s="50"/>
      <c r="G154" s="50"/>
      <c r="H154" s="50"/>
      <c r="I154" s="50"/>
      <c r="J154" s="50"/>
      <c r="K154" s="50"/>
      <c r="L154" s="1626"/>
      <c r="M154" s="50"/>
      <c r="N154" s="50"/>
      <c r="O154" s="50"/>
      <c r="P154" s="1627"/>
      <c r="Q154" s="1627"/>
      <c r="R154" s="1627"/>
      <c r="S154" s="1628"/>
      <c r="T154" s="1629"/>
      <c r="U154" s="50"/>
    </row>
    <row r="155">
      <c r="A155" s="50"/>
      <c r="B155" s="50"/>
      <c r="C155" s="50"/>
      <c r="D155" s="50"/>
      <c r="E155" s="50"/>
      <c r="F155" s="50"/>
      <c r="G155" s="50"/>
      <c r="H155" s="50"/>
      <c r="I155" s="50"/>
      <c r="J155" s="50"/>
      <c r="K155" s="50"/>
      <c r="L155" s="1626"/>
      <c r="M155" s="50"/>
      <c r="N155" s="50"/>
      <c r="O155" s="50"/>
      <c r="P155" s="1627"/>
      <c r="Q155" s="1627"/>
      <c r="R155" s="1627"/>
      <c r="S155" s="1628"/>
      <c r="T155" s="1629"/>
      <c r="U155" s="50"/>
    </row>
    <row r="156">
      <c r="A156" s="50"/>
      <c r="B156" s="50"/>
      <c r="C156" s="50"/>
      <c r="D156" s="50"/>
      <c r="E156" s="50"/>
      <c r="F156" s="50"/>
      <c r="G156" s="50"/>
      <c r="H156" s="50"/>
      <c r="I156" s="50"/>
      <c r="J156" s="50"/>
      <c r="K156" s="50"/>
      <c r="L156" s="1626"/>
      <c r="M156" s="50"/>
      <c r="N156" s="50"/>
      <c r="O156" s="50"/>
      <c r="P156" s="1627"/>
      <c r="Q156" s="1627"/>
      <c r="R156" s="1627"/>
      <c r="S156" s="1628"/>
      <c r="T156" s="1629"/>
      <c r="U156" s="50"/>
    </row>
    <row r="157">
      <c r="A157" s="50"/>
      <c r="B157" s="50"/>
      <c r="C157" s="50"/>
      <c r="D157" s="50"/>
      <c r="E157" s="50"/>
      <c r="F157" s="50"/>
      <c r="G157" s="50"/>
      <c r="H157" s="50"/>
      <c r="I157" s="50"/>
      <c r="J157" s="50"/>
      <c r="K157" s="50"/>
      <c r="L157" s="1626"/>
      <c r="M157" s="50"/>
      <c r="N157" s="50"/>
      <c r="O157" s="50"/>
      <c r="P157" s="1627"/>
      <c r="Q157" s="1627"/>
      <c r="R157" s="1627"/>
      <c r="S157" s="1628"/>
      <c r="T157" s="1629"/>
      <c r="U157" s="50"/>
    </row>
    <row r="158">
      <c r="A158" s="50"/>
      <c r="B158" s="50"/>
      <c r="C158" s="50"/>
      <c r="D158" s="50"/>
      <c r="E158" s="50"/>
      <c r="F158" s="50"/>
      <c r="G158" s="50"/>
      <c r="H158" s="50"/>
      <c r="I158" s="50"/>
      <c r="J158" s="50"/>
      <c r="K158" s="50"/>
      <c r="L158" s="1626"/>
      <c r="M158" s="50"/>
      <c r="N158" s="50"/>
      <c r="O158" s="50"/>
      <c r="P158" s="1627"/>
      <c r="Q158" s="1627"/>
      <c r="R158" s="1627"/>
      <c r="S158" s="1628"/>
      <c r="T158" s="1629"/>
      <c r="U158" s="50"/>
    </row>
    <row r="159">
      <c r="A159" s="50"/>
      <c r="B159" s="50"/>
      <c r="C159" s="50"/>
      <c r="D159" s="50"/>
      <c r="E159" s="50"/>
      <c r="F159" s="50"/>
      <c r="G159" s="50"/>
      <c r="H159" s="50"/>
      <c r="I159" s="50"/>
      <c r="J159" s="50"/>
      <c r="K159" s="50"/>
      <c r="L159" s="1626"/>
      <c r="M159" s="50"/>
      <c r="N159" s="50"/>
      <c r="O159" s="50"/>
      <c r="P159" s="1627"/>
      <c r="Q159" s="1627"/>
      <c r="R159" s="1627"/>
      <c r="S159" s="1628"/>
      <c r="T159" s="1629"/>
      <c r="U159" s="50"/>
    </row>
    <row r="160">
      <c r="A160" s="50"/>
      <c r="B160" s="50"/>
      <c r="C160" s="50"/>
      <c r="D160" s="50"/>
      <c r="E160" s="50"/>
      <c r="F160" s="50"/>
      <c r="G160" s="50"/>
      <c r="H160" s="50"/>
      <c r="I160" s="50"/>
      <c r="J160" s="50"/>
      <c r="K160" s="50"/>
      <c r="L160" s="1626"/>
      <c r="M160" s="50"/>
      <c r="N160" s="50"/>
      <c r="O160" s="50"/>
      <c r="P160" s="1627"/>
      <c r="Q160" s="1627"/>
      <c r="R160" s="1627"/>
      <c r="S160" s="1628"/>
      <c r="T160" s="1629"/>
      <c r="U160" s="50"/>
    </row>
    <row r="161">
      <c r="A161" s="50"/>
      <c r="B161" s="50"/>
      <c r="C161" s="50"/>
      <c r="D161" s="50"/>
      <c r="E161" s="50"/>
      <c r="F161" s="50"/>
      <c r="G161" s="50"/>
      <c r="H161" s="50"/>
      <c r="I161" s="50"/>
      <c r="J161" s="50"/>
      <c r="K161" s="50"/>
      <c r="L161" s="1626"/>
      <c r="M161" s="50"/>
      <c r="N161" s="50"/>
      <c r="O161" s="50"/>
      <c r="P161" s="1627"/>
      <c r="Q161" s="1627"/>
      <c r="R161" s="1627"/>
      <c r="S161" s="1628"/>
      <c r="T161" s="1629"/>
      <c r="U161" s="50"/>
    </row>
    <row r="162">
      <c r="A162" s="50"/>
      <c r="B162" s="50"/>
      <c r="C162" s="50"/>
      <c r="D162" s="50"/>
      <c r="E162" s="50"/>
      <c r="F162" s="50"/>
      <c r="G162" s="50"/>
      <c r="H162" s="50"/>
      <c r="I162" s="50"/>
      <c r="J162" s="50"/>
      <c r="K162" s="50"/>
      <c r="L162" s="1626"/>
      <c r="M162" s="50"/>
      <c r="N162" s="50"/>
      <c r="O162" s="50"/>
      <c r="P162" s="1627"/>
      <c r="Q162" s="1627"/>
      <c r="R162" s="1627"/>
      <c r="S162" s="1628"/>
      <c r="T162" s="1629"/>
      <c r="U162" s="50"/>
    </row>
    <row r="163">
      <c r="A163" s="50"/>
      <c r="B163" s="50"/>
      <c r="C163" s="50"/>
      <c r="D163" s="50"/>
      <c r="E163" s="50"/>
      <c r="F163" s="50"/>
      <c r="G163" s="50"/>
      <c r="H163" s="50"/>
      <c r="I163" s="50"/>
      <c r="J163" s="50"/>
      <c r="K163" s="50"/>
      <c r="L163" s="1626"/>
      <c r="M163" s="50"/>
      <c r="N163" s="50"/>
      <c r="O163" s="50"/>
      <c r="P163" s="1627"/>
      <c r="Q163" s="1627"/>
      <c r="R163" s="1627"/>
      <c r="S163" s="1628"/>
      <c r="T163" s="1629"/>
      <c r="U163" s="50"/>
    </row>
    <row r="164">
      <c r="A164" s="50"/>
      <c r="B164" s="50"/>
      <c r="C164" s="50"/>
      <c r="D164" s="50"/>
      <c r="E164" s="50"/>
      <c r="F164" s="50"/>
      <c r="G164" s="50"/>
      <c r="H164" s="50"/>
      <c r="I164" s="50"/>
      <c r="J164" s="50"/>
      <c r="K164" s="50"/>
      <c r="L164" s="1626"/>
      <c r="M164" s="50"/>
      <c r="N164" s="50"/>
      <c r="O164" s="50"/>
      <c r="P164" s="1627"/>
      <c r="Q164" s="1627"/>
      <c r="R164" s="1627"/>
      <c r="S164" s="1628"/>
      <c r="T164" s="1629"/>
      <c r="U164" s="50"/>
    </row>
    <row r="165">
      <c r="A165" s="50"/>
      <c r="B165" s="50"/>
      <c r="C165" s="50"/>
      <c r="D165" s="50"/>
      <c r="E165" s="50"/>
      <c r="F165" s="50"/>
      <c r="G165" s="50"/>
      <c r="H165" s="50"/>
      <c r="I165" s="50"/>
      <c r="J165" s="50"/>
      <c r="K165" s="50"/>
      <c r="L165" s="1626"/>
      <c r="M165" s="50"/>
      <c r="N165" s="50"/>
      <c r="O165" s="50"/>
      <c r="P165" s="1627"/>
      <c r="Q165" s="1627"/>
      <c r="R165" s="1627"/>
      <c r="S165" s="1628"/>
      <c r="T165" s="1629"/>
      <c r="U165" s="50"/>
    </row>
    <row r="166">
      <c r="A166" s="50"/>
      <c r="B166" s="50"/>
      <c r="C166" s="50"/>
      <c r="D166" s="50"/>
      <c r="E166" s="50"/>
      <c r="F166" s="50"/>
      <c r="G166" s="50"/>
      <c r="H166" s="50"/>
      <c r="I166" s="50"/>
      <c r="J166" s="50"/>
      <c r="K166" s="50"/>
      <c r="L166" s="1626"/>
      <c r="M166" s="50"/>
      <c r="N166" s="50"/>
      <c r="O166" s="50"/>
      <c r="P166" s="1627"/>
      <c r="Q166" s="1627"/>
      <c r="R166" s="1627"/>
      <c r="S166" s="1628"/>
      <c r="T166" s="1629"/>
      <c r="U166" s="50"/>
    </row>
    <row r="167">
      <c r="A167" s="50"/>
      <c r="B167" s="50"/>
      <c r="C167" s="50"/>
      <c r="D167" s="50"/>
      <c r="E167" s="50"/>
      <c r="F167" s="50"/>
      <c r="G167" s="50"/>
      <c r="H167" s="50"/>
      <c r="I167" s="50"/>
      <c r="J167" s="50"/>
      <c r="K167" s="50"/>
      <c r="L167" s="1626"/>
      <c r="M167" s="50"/>
      <c r="N167" s="50"/>
      <c r="O167" s="50"/>
      <c r="P167" s="1627"/>
      <c r="Q167" s="1627"/>
      <c r="R167" s="1627"/>
      <c r="S167" s="1628"/>
      <c r="T167" s="1629"/>
      <c r="U167" s="50"/>
    </row>
    <row r="168">
      <c r="A168" s="50"/>
      <c r="B168" s="50"/>
      <c r="C168" s="50"/>
      <c r="D168" s="50"/>
      <c r="E168" s="50"/>
      <c r="F168" s="50"/>
      <c r="G168" s="50"/>
      <c r="H168" s="50"/>
      <c r="I168" s="50"/>
      <c r="J168" s="50"/>
      <c r="K168" s="50"/>
      <c r="L168" s="1626"/>
      <c r="M168" s="50"/>
      <c r="N168" s="50"/>
      <c r="O168" s="50"/>
      <c r="P168" s="1627"/>
      <c r="Q168" s="1627"/>
      <c r="R168" s="1627"/>
      <c r="S168" s="1628"/>
      <c r="T168" s="1629"/>
      <c r="U168" s="50"/>
    </row>
    <row r="169">
      <c r="A169" s="50"/>
      <c r="B169" s="50"/>
      <c r="C169" s="50"/>
      <c r="D169" s="50"/>
      <c r="E169" s="50"/>
      <c r="F169" s="50"/>
      <c r="G169" s="50"/>
      <c r="H169" s="50"/>
      <c r="I169" s="50"/>
      <c r="J169" s="50"/>
      <c r="K169" s="50"/>
      <c r="L169" s="1626"/>
      <c r="M169" s="50"/>
      <c r="N169" s="50"/>
      <c r="O169" s="50"/>
      <c r="P169" s="1627"/>
      <c r="Q169" s="1627"/>
      <c r="R169" s="1627"/>
      <c r="S169" s="1628"/>
      <c r="T169" s="1629"/>
      <c r="U169" s="50"/>
    </row>
    <row r="170">
      <c r="A170" s="50"/>
      <c r="B170" s="50"/>
      <c r="C170" s="50"/>
      <c r="D170" s="50"/>
      <c r="E170" s="50"/>
      <c r="F170" s="50"/>
      <c r="G170" s="50"/>
      <c r="H170" s="50"/>
      <c r="I170" s="50"/>
      <c r="J170" s="50"/>
      <c r="K170" s="50"/>
      <c r="L170" s="1626"/>
      <c r="M170" s="50"/>
      <c r="N170" s="50"/>
      <c r="O170" s="50"/>
      <c r="P170" s="1627"/>
      <c r="Q170" s="1627"/>
      <c r="R170" s="1627"/>
      <c r="S170" s="1628"/>
      <c r="T170" s="1629"/>
      <c r="U170" s="50"/>
    </row>
    <row r="171">
      <c r="A171" s="50"/>
      <c r="B171" s="50"/>
      <c r="C171" s="50"/>
      <c r="D171" s="50"/>
      <c r="E171" s="50"/>
      <c r="F171" s="50"/>
      <c r="G171" s="50"/>
      <c r="H171" s="50"/>
      <c r="I171" s="50"/>
      <c r="J171" s="50"/>
      <c r="K171" s="50"/>
      <c r="L171" s="1626"/>
      <c r="M171" s="50"/>
      <c r="N171" s="50"/>
      <c r="O171" s="50"/>
      <c r="P171" s="1627"/>
      <c r="Q171" s="1627"/>
      <c r="R171" s="1627"/>
      <c r="S171" s="1628"/>
      <c r="T171" s="1629"/>
      <c r="U171" s="50"/>
    </row>
    <row r="172">
      <c r="A172" s="50"/>
      <c r="B172" s="50"/>
      <c r="C172" s="50"/>
      <c r="D172" s="50"/>
      <c r="E172" s="50"/>
      <c r="F172" s="50"/>
      <c r="G172" s="50"/>
      <c r="H172" s="50"/>
      <c r="I172" s="50"/>
      <c r="J172" s="50"/>
      <c r="K172" s="50"/>
      <c r="L172" s="1626"/>
      <c r="M172" s="50"/>
      <c r="N172" s="50"/>
      <c r="O172" s="50"/>
      <c r="P172" s="1627"/>
      <c r="Q172" s="1627"/>
      <c r="R172" s="1627"/>
      <c r="S172" s="1628"/>
      <c r="T172" s="1629"/>
      <c r="U172" s="50"/>
    </row>
    <row r="173">
      <c r="A173" s="50"/>
      <c r="B173" s="50"/>
      <c r="C173" s="50"/>
      <c r="D173" s="50"/>
      <c r="E173" s="50"/>
      <c r="F173" s="50"/>
      <c r="G173" s="50"/>
      <c r="H173" s="50"/>
      <c r="I173" s="50"/>
      <c r="J173" s="50"/>
      <c r="K173" s="50"/>
      <c r="L173" s="1626"/>
      <c r="M173" s="50"/>
      <c r="N173" s="50"/>
      <c r="O173" s="50"/>
      <c r="P173" s="1627"/>
      <c r="Q173" s="1627"/>
      <c r="R173" s="1627"/>
      <c r="S173" s="1628"/>
      <c r="T173" s="1629"/>
      <c r="U173" s="50"/>
    </row>
    <row r="174">
      <c r="A174" s="50"/>
      <c r="B174" s="50"/>
      <c r="C174" s="50"/>
      <c r="D174" s="50"/>
      <c r="E174" s="50"/>
      <c r="F174" s="50"/>
      <c r="G174" s="50"/>
      <c r="H174" s="50"/>
      <c r="I174" s="50"/>
      <c r="J174" s="50"/>
      <c r="K174" s="50"/>
      <c r="L174" s="1626"/>
      <c r="M174" s="50"/>
      <c r="N174" s="50"/>
      <c r="O174" s="50"/>
      <c r="P174" s="1627"/>
      <c r="Q174" s="1627"/>
      <c r="R174" s="1627"/>
      <c r="S174" s="1628"/>
      <c r="T174" s="1629"/>
      <c r="U174" s="50"/>
    </row>
    <row r="175">
      <c r="A175" s="50"/>
      <c r="B175" s="50"/>
      <c r="C175" s="50"/>
      <c r="D175" s="50"/>
      <c r="E175" s="50"/>
      <c r="F175" s="50"/>
      <c r="G175" s="50"/>
      <c r="H175" s="50"/>
      <c r="I175" s="50"/>
      <c r="J175" s="50"/>
      <c r="K175" s="50"/>
      <c r="L175" s="1626"/>
      <c r="M175" s="50"/>
      <c r="N175" s="50"/>
      <c r="O175" s="50"/>
      <c r="P175" s="1627"/>
      <c r="Q175" s="1627"/>
      <c r="R175" s="1627"/>
      <c r="S175" s="1628"/>
      <c r="T175" s="1629"/>
      <c r="U175" s="50"/>
    </row>
    <row r="176">
      <c r="A176" s="50"/>
      <c r="B176" s="50"/>
      <c r="C176" s="50"/>
      <c r="D176" s="50"/>
      <c r="E176" s="50"/>
      <c r="F176" s="50"/>
      <c r="G176" s="50"/>
      <c r="H176" s="50"/>
      <c r="I176" s="50"/>
      <c r="J176" s="50"/>
      <c r="K176" s="50"/>
      <c r="L176" s="1626"/>
      <c r="M176" s="50"/>
      <c r="N176" s="50"/>
      <c r="O176" s="50"/>
      <c r="P176" s="1627"/>
      <c r="Q176" s="1627"/>
      <c r="R176" s="1627"/>
      <c r="S176" s="1628"/>
      <c r="T176" s="1629"/>
      <c r="U176" s="50"/>
    </row>
    <row r="177">
      <c r="A177" s="50"/>
      <c r="B177" s="50"/>
      <c r="C177" s="50"/>
      <c r="D177" s="50"/>
      <c r="E177" s="50"/>
      <c r="F177" s="50"/>
      <c r="G177" s="50"/>
      <c r="H177" s="50"/>
      <c r="I177" s="50"/>
      <c r="J177" s="50"/>
      <c r="K177" s="50"/>
      <c r="L177" s="1626"/>
      <c r="M177" s="50"/>
      <c r="N177" s="50"/>
      <c r="O177" s="50"/>
      <c r="P177" s="1627"/>
      <c r="Q177" s="1627"/>
      <c r="R177" s="1627"/>
      <c r="S177" s="1628"/>
      <c r="T177" s="1629"/>
      <c r="U177" s="50"/>
    </row>
    <row r="178">
      <c r="A178" s="50"/>
      <c r="B178" s="50"/>
      <c r="C178" s="50"/>
      <c r="D178" s="50"/>
      <c r="E178" s="50"/>
      <c r="F178" s="50"/>
      <c r="G178" s="50"/>
      <c r="H178" s="50"/>
      <c r="I178" s="50"/>
      <c r="J178" s="50"/>
      <c r="K178" s="50"/>
      <c r="L178" s="1626"/>
      <c r="M178" s="50"/>
      <c r="N178" s="50"/>
      <c r="O178" s="50"/>
      <c r="P178" s="1627"/>
      <c r="Q178" s="1627"/>
      <c r="R178" s="1627"/>
      <c r="S178" s="1628"/>
      <c r="T178" s="1629"/>
      <c r="U178" s="50"/>
    </row>
    <row r="179">
      <c r="A179" s="50"/>
      <c r="B179" s="50"/>
      <c r="C179" s="50"/>
      <c r="D179" s="50"/>
      <c r="E179" s="50"/>
      <c r="F179" s="50"/>
      <c r="G179" s="50"/>
      <c r="H179" s="50"/>
      <c r="I179" s="50"/>
      <c r="J179" s="50"/>
      <c r="K179" s="50"/>
      <c r="L179" s="1626"/>
      <c r="M179" s="50"/>
      <c r="N179" s="50"/>
      <c r="O179" s="50"/>
      <c r="P179" s="1627"/>
      <c r="Q179" s="1627"/>
      <c r="R179" s="1627"/>
      <c r="S179" s="1628"/>
      <c r="T179" s="1629"/>
      <c r="U179" s="50"/>
    </row>
    <row r="180">
      <c r="A180" s="50"/>
      <c r="B180" s="50"/>
      <c r="C180" s="50"/>
      <c r="D180" s="50"/>
      <c r="E180" s="50"/>
      <c r="F180" s="50"/>
      <c r="G180" s="50"/>
      <c r="H180" s="50"/>
      <c r="I180" s="50"/>
      <c r="J180" s="50"/>
      <c r="K180" s="50"/>
      <c r="L180" s="1626"/>
      <c r="M180" s="50"/>
      <c r="N180" s="50"/>
      <c r="O180" s="50"/>
      <c r="P180" s="1627"/>
      <c r="Q180" s="1627"/>
      <c r="R180" s="1627"/>
      <c r="S180" s="1628"/>
      <c r="T180" s="1629"/>
      <c r="U180" s="50"/>
    </row>
    <row r="181">
      <c r="A181" s="50"/>
      <c r="B181" s="50"/>
      <c r="C181" s="50"/>
      <c r="D181" s="50"/>
      <c r="E181" s="50"/>
      <c r="F181" s="50"/>
      <c r="G181" s="50"/>
      <c r="H181" s="50"/>
      <c r="I181" s="50"/>
      <c r="J181" s="50"/>
      <c r="K181" s="50"/>
      <c r="L181" s="1626"/>
      <c r="M181" s="50"/>
      <c r="N181" s="50"/>
      <c r="O181" s="50"/>
      <c r="P181" s="1627"/>
      <c r="Q181" s="1627"/>
      <c r="R181" s="1627"/>
      <c r="S181" s="1628"/>
      <c r="T181" s="1629"/>
      <c r="U181" s="50"/>
    </row>
    <row r="182">
      <c r="A182" s="50"/>
      <c r="B182" s="50"/>
      <c r="C182" s="50"/>
      <c r="D182" s="50"/>
      <c r="E182" s="50"/>
      <c r="F182" s="50"/>
      <c r="G182" s="50"/>
      <c r="H182" s="50"/>
      <c r="I182" s="50"/>
      <c r="J182" s="50"/>
      <c r="K182" s="50"/>
      <c r="L182" s="1626"/>
      <c r="M182" s="50"/>
      <c r="N182" s="50"/>
      <c r="O182" s="50"/>
      <c r="P182" s="1627"/>
      <c r="Q182" s="1627"/>
      <c r="R182" s="1627"/>
      <c r="S182" s="1628"/>
      <c r="T182" s="1629"/>
      <c r="U182" s="50"/>
    </row>
    <row r="183">
      <c r="A183" s="50"/>
      <c r="B183" s="50"/>
      <c r="C183" s="50"/>
      <c r="D183" s="50"/>
      <c r="E183" s="50"/>
      <c r="F183" s="50"/>
      <c r="G183" s="50"/>
      <c r="H183" s="50"/>
      <c r="I183" s="50"/>
      <c r="J183" s="50"/>
      <c r="K183" s="50"/>
      <c r="L183" s="1626"/>
      <c r="M183" s="50"/>
      <c r="N183" s="50"/>
      <c r="O183" s="50"/>
      <c r="P183" s="1627"/>
      <c r="Q183" s="1627"/>
      <c r="R183" s="1627"/>
      <c r="S183" s="1628"/>
      <c r="T183" s="1629"/>
      <c r="U183" s="50"/>
    </row>
    <row r="184">
      <c r="A184" s="50"/>
      <c r="B184" s="50"/>
      <c r="C184" s="50"/>
      <c r="D184" s="50"/>
      <c r="E184" s="50"/>
      <c r="F184" s="50"/>
      <c r="G184" s="50"/>
      <c r="H184" s="50"/>
      <c r="I184" s="50"/>
      <c r="J184" s="50"/>
      <c r="K184" s="50"/>
      <c r="L184" s="1626"/>
      <c r="M184" s="50"/>
      <c r="N184" s="50"/>
      <c r="O184" s="50"/>
      <c r="P184" s="1627"/>
      <c r="Q184" s="1627"/>
      <c r="R184" s="1627"/>
      <c r="S184" s="1628"/>
      <c r="T184" s="1629"/>
      <c r="U184" s="50"/>
    </row>
    <row r="185">
      <c r="A185" s="50"/>
      <c r="B185" s="50"/>
      <c r="C185" s="50"/>
      <c r="D185" s="50"/>
      <c r="E185" s="50"/>
      <c r="F185" s="50"/>
      <c r="G185" s="50"/>
      <c r="H185" s="50"/>
      <c r="I185" s="50"/>
      <c r="J185" s="50"/>
      <c r="K185" s="50"/>
      <c r="L185" s="1626"/>
      <c r="M185" s="50"/>
      <c r="N185" s="50"/>
      <c r="O185" s="50"/>
      <c r="P185" s="1627"/>
      <c r="Q185" s="1627"/>
      <c r="R185" s="1627"/>
      <c r="S185" s="1628"/>
      <c r="T185" s="1629"/>
      <c r="U185" s="50"/>
    </row>
    <row r="186">
      <c r="A186" s="50"/>
      <c r="B186" s="50"/>
      <c r="C186" s="50"/>
      <c r="D186" s="50"/>
      <c r="E186" s="50"/>
      <c r="F186" s="50"/>
      <c r="G186" s="50"/>
      <c r="H186" s="50"/>
      <c r="I186" s="50"/>
      <c r="J186" s="50"/>
      <c r="K186" s="50"/>
      <c r="L186" s="1626"/>
      <c r="M186" s="50"/>
      <c r="N186" s="50"/>
      <c r="O186" s="50"/>
      <c r="P186" s="1627"/>
      <c r="Q186" s="1627"/>
      <c r="R186" s="1627"/>
      <c r="S186" s="1628"/>
      <c r="T186" s="1629"/>
      <c r="U186" s="50"/>
    </row>
    <row r="187">
      <c r="A187" s="50"/>
      <c r="B187" s="50"/>
      <c r="C187" s="50"/>
      <c r="D187" s="50"/>
      <c r="E187" s="50"/>
      <c r="F187" s="50"/>
      <c r="G187" s="50"/>
      <c r="H187" s="50"/>
      <c r="I187" s="50"/>
      <c r="J187" s="50"/>
      <c r="K187" s="50"/>
      <c r="L187" s="1626"/>
      <c r="M187" s="50"/>
      <c r="N187" s="50"/>
      <c r="O187" s="50"/>
      <c r="P187" s="1627"/>
      <c r="Q187" s="1627"/>
      <c r="R187" s="1627"/>
      <c r="S187" s="1628"/>
      <c r="T187" s="1629"/>
      <c r="U187" s="50"/>
    </row>
    <row r="188">
      <c r="A188" s="50"/>
      <c r="B188" s="50"/>
      <c r="C188" s="50"/>
      <c r="D188" s="50"/>
      <c r="E188" s="50"/>
      <c r="F188" s="50"/>
      <c r="G188" s="50"/>
      <c r="H188" s="50"/>
      <c r="I188" s="50"/>
      <c r="J188" s="50"/>
      <c r="K188" s="50"/>
      <c r="L188" s="1626"/>
      <c r="M188" s="50"/>
      <c r="N188" s="50"/>
      <c r="O188" s="50"/>
      <c r="P188" s="1627"/>
      <c r="Q188" s="1627"/>
      <c r="R188" s="1627"/>
      <c r="S188" s="1628"/>
      <c r="T188" s="1629"/>
      <c r="U188" s="50"/>
    </row>
    <row r="189">
      <c r="A189" s="50"/>
      <c r="B189" s="50"/>
      <c r="C189" s="50"/>
      <c r="D189" s="50"/>
      <c r="E189" s="50"/>
      <c r="F189" s="50"/>
      <c r="G189" s="50"/>
      <c r="H189" s="50"/>
      <c r="I189" s="50"/>
      <c r="J189" s="50"/>
      <c r="K189" s="50"/>
      <c r="L189" s="1626"/>
      <c r="M189" s="50"/>
      <c r="N189" s="50"/>
      <c r="O189" s="50"/>
      <c r="P189" s="1627"/>
      <c r="Q189" s="1627"/>
      <c r="R189" s="1627"/>
      <c r="S189" s="1628"/>
      <c r="T189" s="1629"/>
      <c r="U189" s="50"/>
    </row>
    <row r="190">
      <c r="A190" s="50"/>
      <c r="B190" s="50"/>
      <c r="C190" s="50"/>
      <c r="D190" s="50"/>
      <c r="E190" s="50"/>
      <c r="F190" s="50"/>
      <c r="G190" s="50"/>
      <c r="H190" s="50"/>
      <c r="I190" s="50"/>
      <c r="J190" s="50"/>
      <c r="K190" s="50"/>
      <c r="L190" s="1626"/>
      <c r="M190" s="50"/>
      <c r="N190" s="50"/>
      <c r="O190" s="50"/>
      <c r="P190" s="1627"/>
      <c r="Q190" s="1627"/>
      <c r="R190" s="1627"/>
      <c r="S190" s="1628"/>
      <c r="T190" s="1629"/>
      <c r="U190" s="50"/>
    </row>
    <row r="191">
      <c r="A191" s="50"/>
      <c r="B191" s="50"/>
      <c r="C191" s="50"/>
      <c r="D191" s="50"/>
      <c r="E191" s="50"/>
      <c r="F191" s="50"/>
      <c r="G191" s="50"/>
      <c r="H191" s="50"/>
      <c r="I191" s="50"/>
      <c r="J191" s="50"/>
      <c r="K191" s="50"/>
      <c r="L191" s="1626"/>
      <c r="M191" s="50"/>
      <c r="N191" s="50"/>
      <c r="O191" s="50"/>
      <c r="P191" s="1627"/>
      <c r="Q191" s="1627"/>
      <c r="R191" s="1627"/>
      <c r="S191" s="1628"/>
      <c r="T191" s="1629"/>
      <c r="U191" s="50"/>
    </row>
    <row r="192">
      <c r="A192" s="50"/>
      <c r="B192" s="50"/>
      <c r="C192" s="50"/>
      <c r="D192" s="50"/>
      <c r="E192" s="50"/>
      <c r="F192" s="50"/>
      <c r="G192" s="50"/>
      <c r="H192" s="50"/>
      <c r="I192" s="50"/>
      <c r="J192" s="50"/>
      <c r="K192" s="50"/>
      <c r="L192" s="1626"/>
      <c r="M192" s="50"/>
      <c r="N192" s="50"/>
      <c r="O192" s="50"/>
      <c r="P192" s="1627"/>
      <c r="Q192" s="1627"/>
      <c r="R192" s="1627"/>
      <c r="S192" s="1628"/>
      <c r="T192" s="1629"/>
      <c r="U192" s="50"/>
    </row>
    <row r="193">
      <c r="A193" s="50"/>
      <c r="B193" s="50"/>
      <c r="C193" s="50"/>
      <c r="D193" s="50"/>
      <c r="E193" s="50"/>
      <c r="F193" s="50"/>
      <c r="G193" s="50"/>
      <c r="H193" s="50"/>
      <c r="I193" s="50"/>
      <c r="J193" s="50"/>
      <c r="K193" s="50"/>
      <c r="L193" s="1626"/>
      <c r="M193" s="50"/>
      <c r="N193" s="50"/>
      <c r="O193" s="50"/>
      <c r="P193" s="1627"/>
      <c r="Q193" s="1627"/>
      <c r="R193" s="1627"/>
      <c r="S193" s="1628"/>
      <c r="T193" s="1629"/>
      <c r="U193" s="50"/>
    </row>
    <row r="194">
      <c r="A194" s="50"/>
      <c r="B194" s="50"/>
      <c r="C194" s="50"/>
      <c r="D194" s="50"/>
      <c r="E194" s="50"/>
      <c r="F194" s="50"/>
      <c r="G194" s="50"/>
      <c r="H194" s="50"/>
      <c r="I194" s="50"/>
      <c r="J194" s="50"/>
      <c r="K194" s="50"/>
      <c r="L194" s="1626"/>
      <c r="M194" s="50"/>
      <c r="N194" s="50"/>
      <c r="O194" s="50"/>
      <c r="P194" s="1627"/>
      <c r="Q194" s="1627"/>
      <c r="R194" s="1627"/>
      <c r="S194" s="1628"/>
      <c r="T194" s="1629"/>
      <c r="U194" s="50"/>
    </row>
    <row r="195">
      <c r="A195" s="50"/>
      <c r="B195" s="50"/>
      <c r="C195" s="50"/>
      <c r="D195" s="50"/>
      <c r="E195" s="50"/>
      <c r="F195" s="50"/>
      <c r="G195" s="50"/>
      <c r="H195" s="50"/>
      <c r="I195" s="50"/>
      <c r="J195" s="50"/>
      <c r="K195" s="50"/>
      <c r="L195" s="1626"/>
      <c r="M195" s="50"/>
      <c r="N195" s="50"/>
      <c r="O195" s="50"/>
      <c r="P195" s="1627"/>
      <c r="Q195" s="1627"/>
      <c r="R195" s="1627"/>
      <c r="S195" s="1628"/>
      <c r="T195" s="1629"/>
      <c r="U195" s="50"/>
    </row>
    <row r="196">
      <c r="A196" s="50"/>
      <c r="B196" s="50"/>
      <c r="C196" s="50"/>
      <c r="D196" s="50"/>
      <c r="E196" s="50"/>
      <c r="F196" s="50"/>
      <c r="G196" s="50"/>
      <c r="H196" s="50"/>
      <c r="I196" s="50"/>
      <c r="J196" s="50"/>
      <c r="K196" s="50"/>
      <c r="L196" s="1626"/>
      <c r="M196" s="50"/>
      <c r="N196" s="50"/>
      <c r="O196" s="50"/>
      <c r="P196" s="1627"/>
      <c r="Q196" s="1627"/>
      <c r="R196" s="1627"/>
      <c r="S196" s="1628"/>
      <c r="T196" s="1629"/>
      <c r="U196" s="50"/>
    </row>
    <row r="197">
      <c r="A197" s="50"/>
      <c r="B197" s="50"/>
      <c r="C197" s="50"/>
      <c r="D197" s="50"/>
      <c r="E197" s="50"/>
      <c r="F197" s="50"/>
      <c r="G197" s="50"/>
      <c r="H197" s="50"/>
      <c r="I197" s="50"/>
      <c r="J197" s="50"/>
      <c r="K197" s="50"/>
      <c r="L197" s="1626"/>
      <c r="M197" s="50"/>
      <c r="N197" s="50"/>
      <c r="O197" s="50"/>
      <c r="P197" s="1627"/>
      <c r="Q197" s="1627"/>
      <c r="R197" s="1627"/>
      <c r="S197" s="1628"/>
      <c r="T197" s="1629"/>
      <c r="U197" s="50"/>
    </row>
    <row r="198">
      <c r="A198" s="50"/>
      <c r="B198" s="50"/>
      <c r="C198" s="50"/>
      <c r="D198" s="50"/>
      <c r="E198" s="50"/>
      <c r="F198" s="50"/>
      <c r="G198" s="50"/>
      <c r="H198" s="50"/>
      <c r="I198" s="50"/>
      <c r="J198" s="50"/>
      <c r="K198" s="50"/>
      <c r="L198" s="1626"/>
      <c r="M198" s="50"/>
      <c r="N198" s="50"/>
      <c r="O198" s="50"/>
      <c r="P198" s="1627"/>
      <c r="Q198" s="1627"/>
      <c r="R198" s="1627"/>
      <c r="S198" s="1628"/>
      <c r="T198" s="1629"/>
      <c r="U198" s="50"/>
    </row>
    <row r="199">
      <c r="A199" s="50"/>
      <c r="B199" s="50"/>
      <c r="C199" s="50"/>
      <c r="D199" s="50"/>
      <c r="E199" s="50"/>
      <c r="F199" s="50"/>
      <c r="G199" s="50"/>
      <c r="H199" s="50"/>
      <c r="I199" s="50"/>
      <c r="J199" s="50"/>
      <c r="K199" s="50"/>
      <c r="L199" s="1626"/>
      <c r="M199" s="50"/>
      <c r="N199" s="50"/>
      <c r="O199" s="50"/>
      <c r="P199" s="1627"/>
      <c r="Q199" s="1627"/>
      <c r="R199" s="1627"/>
      <c r="S199" s="1628"/>
      <c r="T199" s="1629"/>
      <c r="U199" s="50"/>
    </row>
    <row r="200">
      <c r="A200" s="50"/>
      <c r="B200" s="50"/>
      <c r="C200" s="50"/>
      <c r="D200" s="50"/>
      <c r="E200" s="50"/>
      <c r="F200" s="50"/>
      <c r="G200" s="50"/>
      <c r="H200" s="50"/>
      <c r="I200" s="50"/>
      <c r="J200" s="50"/>
      <c r="K200" s="50"/>
      <c r="L200" s="1626"/>
      <c r="M200" s="50"/>
      <c r="N200" s="50"/>
      <c r="O200" s="50"/>
      <c r="P200" s="1627"/>
      <c r="Q200" s="1627"/>
      <c r="R200" s="1627"/>
      <c r="S200" s="1628"/>
      <c r="T200" s="1629"/>
      <c r="U200" s="50"/>
    </row>
    <row r="201">
      <c r="A201" s="50"/>
      <c r="B201" s="50"/>
      <c r="C201" s="50"/>
      <c r="D201" s="50"/>
      <c r="E201" s="50"/>
      <c r="F201" s="50"/>
      <c r="G201" s="50"/>
      <c r="H201" s="50"/>
      <c r="I201" s="50"/>
      <c r="J201" s="50"/>
      <c r="K201" s="50"/>
      <c r="L201" s="1626"/>
      <c r="M201" s="50"/>
      <c r="N201" s="50"/>
      <c r="O201" s="50"/>
      <c r="P201" s="1627"/>
      <c r="Q201" s="1627"/>
      <c r="R201" s="1627"/>
      <c r="S201" s="1628"/>
      <c r="T201" s="1629"/>
      <c r="U201" s="50"/>
    </row>
    <row r="202">
      <c r="A202" s="50"/>
      <c r="B202" s="50"/>
      <c r="C202" s="50"/>
      <c r="D202" s="50"/>
      <c r="E202" s="50"/>
      <c r="F202" s="50"/>
      <c r="G202" s="50"/>
      <c r="H202" s="50"/>
      <c r="I202" s="50"/>
      <c r="J202" s="50"/>
      <c r="K202" s="50"/>
      <c r="L202" s="1626"/>
      <c r="M202" s="50"/>
      <c r="N202" s="50"/>
      <c r="O202" s="50"/>
      <c r="P202" s="1627"/>
      <c r="Q202" s="1627"/>
      <c r="R202" s="1627"/>
      <c r="S202" s="1628"/>
      <c r="T202" s="1629"/>
      <c r="U202" s="50"/>
    </row>
    <row r="203">
      <c r="A203" s="50"/>
      <c r="B203" s="50"/>
      <c r="C203" s="50"/>
      <c r="D203" s="50"/>
      <c r="E203" s="50"/>
      <c r="F203" s="50"/>
      <c r="G203" s="50"/>
      <c r="H203" s="50"/>
      <c r="I203" s="50"/>
      <c r="J203" s="50"/>
      <c r="K203" s="50"/>
      <c r="L203" s="1626"/>
      <c r="M203" s="50"/>
      <c r="N203" s="50"/>
      <c r="O203" s="50"/>
      <c r="P203" s="1627"/>
      <c r="Q203" s="1627"/>
      <c r="R203" s="1627"/>
      <c r="S203" s="1628"/>
      <c r="T203" s="1629"/>
      <c r="U203" s="50"/>
    </row>
    <row r="204">
      <c r="A204" s="50"/>
      <c r="B204" s="50"/>
      <c r="C204" s="50"/>
      <c r="D204" s="50"/>
      <c r="E204" s="50"/>
      <c r="F204" s="50"/>
      <c r="G204" s="50"/>
      <c r="H204" s="50"/>
      <c r="I204" s="50"/>
      <c r="J204" s="50"/>
      <c r="K204" s="50"/>
      <c r="L204" s="1626"/>
      <c r="M204" s="50"/>
      <c r="N204" s="50"/>
      <c r="O204" s="50"/>
      <c r="P204" s="1627"/>
      <c r="Q204" s="1627"/>
      <c r="R204" s="1627"/>
      <c r="S204" s="1628"/>
      <c r="T204" s="1629"/>
      <c r="U204" s="50"/>
    </row>
    <row r="205">
      <c r="A205" s="50"/>
      <c r="B205" s="50"/>
      <c r="C205" s="50"/>
      <c r="D205" s="50"/>
      <c r="E205" s="50"/>
      <c r="F205" s="50"/>
      <c r="G205" s="50"/>
      <c r="H205" s="50"/>
      <c r="I205" s="50"/>
      <c r="J205" s="50"/>
      <c r="K205" s="50"/>
      <c r="L205" s="1626"/>
      <c r="M205" s="50"/>
      <c r="N205" s="50"/>
      <c r="O205" s="50"/>
      <c r="P205" s="1627"/>
      <c r="Q205" s="1627"/>
      <c r="R205" s="1627"/>
      <c r="S205" s="1628"/>
      <c r="T205" s="1629"/>
      <c r="U205" s="50"/>
    </row>
    <row r="206">
      <c r="A206" s="50"/>
      <c r="B206" s="50"/>
      <c r="C206" s="50"/>
      <c r="D206" s="50"/>
      <c r="E206" s="50"/>
      <c r="F206" s="50"/>
      <c r="G206" s="50"/>
      <c r="H206" s="50"/>
      <c r="I206" s="50"/>
      <c r="J206" s="50"/>
      <c r="K206" s="50"/>
      <c r="L206" s="1626"/>
      <c r="M206" s="50"/>
      <c r="N206" s="50"/>
      <c r="O206" s="50"/>
      <c r="P206" s="1627"/>
      <c r="Q206" s="1627"/>
      <c r="R206" s="1627"/>
      <c r="S206" s="1628"/>
      <c r="T206" s="1629"/>
      <c r="U206" s="50"/>
    </row>
    <row r="207">
      <c r="A207" s="50"/>
      <c r="B207" s="50"/>
      <c r="C207" s="50"/>
      <c r="D207" s="50"/>
      <c r="E207" s="50"/>
      <c r="F207" s="50"/>
      <c r="G207" s="50"/>
      <c r="H207" s="50"/>
      <c r="I207" s="50"/>
      <c r="J207" s="50"/>
      <c r="K207" s="50"/>
      <c r="L207" s="1626"/>
      <c r="M207" s="50"/>
      <c r="N207" s="50"/>
      <c r="O207" s="50"/>
      <c r="P207" s="1627"/>
      <c r="Q207" s="1627"/>
      <c r="R207" s="1627"/>
      <c r="S207" s="1628"/>
      <c r="T207" s="1629"/>
      <c r="U207" s="50"/>
    </row>
    <row r="208">
      <c r="A208" s="50"/>
      <c r="B208" s="50"/>
      <c r="C208" s="50"/>
      <c r="D208" s="50"/>
      <c r="E208" s="50"/>
      <c r="F208" s="50"/>
      <c r="G208" s="50"/>
      <c r="H208" s="50"/>
      <c r="I208" s="50"/>
      <c r="J208" s="50"/>
      <c r="K208" s="50"/>
      <c r="L208" s="1626"/>
      <c r="M208" s="50"/>
      <c r="N208" s="50"/>
      <c r="O208" s="50"/>
      <c r="P208" s="1627"/>
      <c r="Q208" s="1627"/>
      <c r="R208" s="1627"/>
      <c r="S208" s="1628"/>
      <c r="T208" s="1629"/>
      <c r="U208" s="50"/>
    </row>
    <row r="209">
      <c r="A209" s="50"/>
      <c r="B209" s="50"/>
      <c r="C209" s="50"/>
      <c r="D209" s="50"/>
      <c r="E209" s="50"/>
      <c r="F209" s="50"/>
      <c r="G209" s="50"/>
      <c r="H209" s="50"/>
      <c r="I209" s="50"/>
      <c r="J209" s="50"/>
      <c r="K209" s="50"/>
      <c r="L209" s="1626"/>
      <c r="M209" s="50"/>
      <c r="N209" s="50"/>
      <c r="O209" s="50"/>
      <c r="P209" s="1627"/>
      <c r="Q209" s="1627"/>
      <c r="R209" s="1627"/>
      <c r="S209" s="1628"/>
      <c r="T209" s="1629"/>
      <c r="U209" s="50"/>
    </row>
    <row r="210">
      <c r="A210" s="50"/>
      <c r="B210" s="50"/>
      <c r="C210" s="50"/>
      <c r="D210" s="50"/>
      <c r="E210" s="50"/>
      <c r="F210" s="50"/>
      <c r="G210" s="50"/>
      <c r="H210" s="50"/>
      <c r="I210" s="50"/>
      <c r="J210" s="50"/>
      <c r="K210" s="50"/>
      <c r="L210" s="1626"/>
      <c r="M210" s="50"/>
      <c r="N210" s="50"/>
      <c r="O210" s="50"/>
      <c r="P210" s="1627"/>
      <c r="Q210" s="1627"/>
      <c r="R210" s="1627"/>
      <c r="S210" s="1628"/>
      <c r="T210" s="1629"/>
      <c r="U210" s="50"/>
    </row>
    <row r="211">
      <c r="A211" s="50"/>
      <c r="B211" s="50"/>
      <c r="C211" s="50"/>
      <c r="D211" s="50"/>
      <c r="E211" s="50"/>
      <c r="F211" s="50"/>
      <c r="G211" s="50"/>
      <c r="H211" s="50"/>
      <c r="I211" s="50"/>
      <c r="J211" s="50"/>
      <c r="K211" s="50"/>
      <c r="L211" s="1626"/>
      <c r="M211" s="50"/>
      <c r="N211" s="50"/>
      <c r="O211" s="50"/>
      <c r="P211" s="1627"/>
      <c r="Q211" s="1627"/>
      <c r="R211" s="1627"/>
      <c r="S211" s="1628"/>
      <c r="T211" s="1629"/>
      <c r="U211" s="50"/>
    </row>
    <row r="212">
      <c r="A212" s="50"/>
      <c r="B212" s="50"/>
      <c r="C212" s="50"/>
      <c r="D212" s="50"/>
      <c r="E212" s="50"/>
      <c r="F212" s="50"/>
      <c r="G212" s="50"/>
      <c r="H212" s="50"/>
      <c r="I212" s="50"/>
      <c r="J212" s="50"/>
      <c r="K212" s="50"/>
      <c r="L212" s="1626"/>
      <c r="M212" s="50"/>
      <c r="N212" s="50"/>
      <c r="O212" s="50"/>
      <c r="P212" s="1627"/>
      <c r="Q212" s="1627"/>
      <c r="R212" s="1627"/>
      <c r="S212" s="1628"/>
      <c r="T212" s="1629"/>
      <c r="U212" s="50"/>
    </row>
    <row r="213">
      <c r="A213" s="50"/>
      <c r="B213" s="50"/>
      <c r="C213" s="50"/>
      <c r="D213" s="50"/>
      <c r="E213" s="50"/>
      <c r="F213" s="50"/>
      <c r="G213" s="50"/>
      <c r="H213" s="50"/>
      <c r="I213" s="50"/>
      <c r="J213" s="50"/>
      <c r="K213" s="50"/>
      <c r="L213" s="1626"/>
      <c r="M213" s="50"/>
      <c r="N213" s="50"/>
      <c r="O213" s="50"/>
      <c r="P213" s="1627"/>
      <c r="Q213" s="1627"/>
      <c r="R213" s="1627"/>
      <c r="S213" s="1628"/>
      <c r="T213" s="1629"/>
      <c r="U213" s="50"/>
    </row>
    <row r="214">
      <c r="A214" s="50"/>
      <c r="B214" s="50"/>
      <c r="C214" s="50"/>
      <c r="D214" s="50"/>
      <c r="E214" s="50"/>
      <c r="F214" s="50"/>
      <c r="G214" s="50"/>
      <c r="H214" s="50"/>
      <c r="I214" s="50"/>
      <c r="J214" s="50"/>
      <c r="K214" s="50"/>
      <c r="L214" s="1626"/>
      <c r="M214" s="50"/>
      <c r="N214" s="50"/>
      <c r="O214" s="50"/>
      <c r="P214" s="1627"/>
      <c r="Q214" s="1627"/>
      <c r="R214" s="1627"/>
      <c r="S214" s="1628"/>
      <c r="T214" s="1629"/>
      <c r="U214" s="50"/>
    </row>
    <row r="215">
      <c r="A215" s="50"/>
      <c r="B215" s="50"/>
      <c r="C215" s="50"/>
      <c r="D215" s="50"/>
      <c r="E215" s="50"/>
      <c r="F215" s="50"/>
      <c r="G215" s="50"/>
      <c r="H215" s="50"/>
      <c r="I215" s="50"/>
      <c r="J215" s="50"/>
      <c r="K215" s="50"/>
      <c r="L215" s="1626"/>
      <c r="M215" s="50"/>
      <c r="N215" s="50"/>
      <c r="O215" s="50"/>
      <c r="P215" s="1627"/>
      <c r="Q215" s="1627"/>
      <c r="R215" s="1627"/>
      <c r="S215" s="1628"/>
      <c r="T215" s="1629"/>
      <c r="U215" s="50"/>
    </row>
    <row r="216">
      <c r="A216" s="50"/>
      <c r="B216" s="50"/>
      <c r="C216" s="50"/>
      <c r="D216" s="50"/>
      <c r="E216" s="50"/>
      <c r="F216" s="50"/>
      <c r="G216" s="50"/>
      <c r="H216" s="50"/>
      <c r="I216" s="50"/>
      <c r="J216" s="50"/>
      <c r="K216" s="50"/>
      <c r="L216" s="1626"/>
      <c r="M216" s="50"/>
      <c r="N216" s="50"/>
      <c r="O216" s="50"/>
      <c r="P216" s="1627"/>
      <c r="Q216" s="1627"/>
      <c r="R216" s="1627"/>
      <c r="S216" s="1628"/>
      <c r="T216" s="1629"/>
      <c r="U216" s="50"/>
    </row>
    <row r="217">
      <c r="A217" s="50"/>
      <c r="B217" s="50"/>
      <c r="C217" s="50"/>
      <c r="D217" s="50"/>
      <c r="E217" s="50"/>
      <c r="F217" s="50"/>
      <c r="G217" s="50"/>
      <c r="H217" s="50"/>
      <c r="I217" s="50"/>
      <c r="J217" s="50"/>
      <c r="K217" s="50"/>
      <c r="L217" s="1626"/>
      <c r="M217" s="50"/>
      <c r="N217" s="50"/>
      <c r="O217" s="50"/>
      <c r="P217" s="1627"/>
      <c r="Q217" s="1627"/>
      <c r="R217" s="1627"/>
      <c r="S217" s="1628"/>
      <c r="T217" s="1629"/>
      <c r="U217" s="50"/>
    </row>
    <row r="218">
      <c r="A218" s="50"/>
      <c r="B218" s="50"/>
      <c r="C218" s="50"/>
      <c r="D218" s="50"/>
      <c r="E218" s="50"/>
      <c r="F218" s="50"/>
      <c r="G218" s="50"/>
      <c r="H218" s="50"/>
      <c r="I218" s="50"/>
      <c r="J218" s="50"/>
      <c r="K218" s="50"/>
      <c r="L218" s="1626"/>
      <c r="M218" s="50"/>
      <c r="N218" s="50"/>
      <c r="O218" s="50"/>
      <c r="P218" s="1627"/>
      <c r="Q218" s="1627"/>
      <c r="R218" s="1627"/>
      <c r="S218" s="1628"/>
      <c r="T218" s="1629"/>
      <c r="U218" s="50"/>
    </row>
    <row r="219">
      <c r="A219" s="50"/>
      <c r="B219" s="50"/>
      <c r="C219" s="50"/>
      <c r="D219" s="50"/>
      <c r="E219" s="50"/>
      <c r="F219" s="50"/>
      <c r="G219" s="50"/>
      <c r="H219" s="50"/>
      <c r="I219" s="50"/>
      <c r="J219" s="50"/>
      <c r="K219" s="50"/>
      <c r="L219" s="1626"/>
      <c r="M219" s="50"/>
      <c r="N219" s="50"/>
      <c r="O219" s="50"/>
      <c r="P219" s="1627"/>
      <c r="Q219" s="1627"/>
      <c r="R219" s="1627"/>
      <c r="S219" s="1628"/>
      <c r="T219" s="1629"/>
      <c r="U219" s="50"/>
    </row>
    <row r="220">
      <c r="A220" s="50"/>
      <c r="B220" s="50"/>
      <c r="C220" s="50"/>
      <c r="D220" s="50"/>
      <c r="E220" s="50"/>
      <c r="F220" s="50"/>
      <c r="G220" s="50"/>
      <c r="H220" s="50"/>
      <c r="I220" s="50"/>
      <c r="J220" s="50"/>
      <c r="K220" s="50"/>
      <c r="L220" s="1626"/>
      <c r="M220" s="50"/>
      <c r="N220" s="50"/>
      <c r="O220" s="50"/>
      <c r="P220" s="1627"/>
      <c r="Q220" s="1627"/>
      <c r="R220" s="1627"/>
      <c r="S220" s="1628"/>
      <c r="T220" s="1629"/>
      <c r="U220" s="50"/>
    </row>
    <row r="221">
      <c r="A221" s="50"/>
      <c r="B221" s="50"/>
      <c r="C221" s="50"/>
      <c r="D221" s="50"/>
      <c r="E221" s="50"/>
      <c r="F221" s="50"/>
      <c r="G221" s="50"/>
      <c r="H221" s="50"/>
      <c r="I221" s="50"/>
      <c r="J221" s="50"/>
      <c r="K221" s="50"/>
      <c r="L221" s="1626"/>
      <c r="M221" s="50"/>
      <c r="N221" s="50"/>
      <c r="O221" s="50"/>
      <c r="P221" s="1627"/>
      <c r="Q221" s="1627"/>
      <c r="R221" s="1627"/>
      <c r="S221" s="1628"/>
      <c r="T221" s="1629"/>
      <c r="U221" s="50"/>
    </row>
    <row r="222">
      <c r="A222" s="50"/>
      <c r="B222" s="50"/>
      <c r="C222" s="50"/>
      <c r="D222" s="50"/>
      <c r="E222" s="50"/>
      <c r="F222" s="50"/>
      <c r="G222" s="50"/>
      <c r="H222" s="50"/>
      <c r="I222" s="50"/>
      <c r="J222" s="50"/>
      <c r="K222" s="50"/>
      <c r="L222" s="1626"/>
      <c r="M222" s="50"/>
      <c r="N222" s="50"/>
      <c r="O222" s="50"/>
      <c r="P222" s="1627"/>
      <c r="Q222" s="1627"/>
      <c r="R222" s="1627"/>
      <c r="S222" s="1628"/>
      <c r="T222" s="1629"/>
      <c r="U222" s="50"/>
    </row>
    <row r="223">
      <c r="A223" s="50"/>
      <c r="B223" s="50"/>
      <c r="C223" s="50"/>
      <c r="D223" s="50"/>
      <c r="E223" s="50"/>
      <c r="F223" s="50"/>
      <c r="G223" s="50"/>
      <c r="H223" s="50"/>
      <c r="I223" s="50"/>
      <c r="J223" s="50"/>
      <c r="K223" s="50"/>
      <c r="L223" s="1626"/>
      <c r="M223" s="50"/>
      <c r="N223" s="50"/>
      <c r="O223" s="50"/>
      <c r="P223" s="1627"/>
      <c r="Q223" s="1627"/>
      <c r="R223" s="1627"/>
      <c r="S223" s="1628"/>
      <c r="T223" s="1629"/>
      <c r="U223" s="50"/>
    </row>
    <row r="224">
      <c r="A224" s="50"/>
      <c r="B224" s="50"/>
      <c r="C224" s="50"/>
      <c r="D224" s="50"/>
      <c r="E224" s="50"/>
      <c r="F224" s="50"/>
      <c r="G224" s="50"/>
      <c r="H224" s="50"/>
      <c r="I224" s="50"/>
      <c r="J224" s="50"/>
      <c r="K224" s="50"/>
      <c r="L224" s="1626"/>
      <c r="M224" s="50"/>
      <c r="N224" s="50"/>
      <c r="O224" s="50"/>
      <c r="P224" s="1627"/>
      <c r="Q224" s="1627"/>
      <c r="R224" s="1627"/>
      <c r="S224" s="1628"/>
      <c r="T224" s="1629"/>
      <c r="U224" s="50"/>
    </row>
    <row r="225">
      <c r="A225" s="50"/>
      <c r="B225" s="50"/>
      <c r="C225" s="50"/>
      <c r="D225" s="50"/>
      <c r="E225" s="50"/>
      <c r="F225" s="50"/>
      <c r="G225" s="50"/>
      <c r="H225" s="50"/>
      <c r="I225" s="50"/>
      <c r="J225" s="50"/>
      <c r="K225" s="50"/>
      <c r="L225" s="1626"/>
      <c r="M225" s="50"/>
      <c r="N225" s="50"/>
      <c r="O225" s="50"/>
      <c r="P225" s="1627"/>
      <c r="Q225" s="1627"/>
      <c r="R225" s="1627"/>
      <c r="S225" s="1628"/>
      <c r="T225" s="1629"/>
      <c r="U225" s="50"/>
    </row>
    <row r="226">
      <c r="A226" s="50"/>
      <c r="B226" s="50"/>
      <c r="C226" s="50"/>
      <c r="D226" s="50"/>
      <c r="E226" s="50"/>
      <c r="F226" s="50"/>
      <c r="G226" s="50"/>
      <c r="H226" s="50"/>
      <c r="I226" s="50"/>
      <c r="J226" s="50"/>
      <c r="K226" s="50"/>
      <c r="L226" s="1626"/>
      <c r="M226" s="50"/>
      <c r="N226" s="50"/>
      <c r="O226" s="50"/>
      <c r="P226" s="1627"/>
      <c r="Q226" s="1627"/>
      <c r="R226" s="1627"/>
      <c r="S226" s="1628"/>
      <c r="T226" s="1629"/>
      <c r="U226" s="50"/>
    </row>
    <row r="227">
      <c r="A227" s="50"/>
      <c r="B227" s="50"/>
      <c r="C227" s="50"/>
      <c r="D227" s="50"/>
      <c r="E227" s="50"/>
      <c r="F227" s="50"/>
      <c r="G227" s="50"/>
      <c r="H227" s="50"/>
      <c r="I227" s="50"/>
      <c r="J227" s="50"/>
      <c r="K227" s="50"/>
      <c r="L227" s="1626"/>
      <c r="M227" s="50"/>
      <c r="N227" s="50"/>
      <c r="O227" s="50"/>
      <c r="P227" s="1627"/>
      <c r="Q227" s="1627"/>
      <c r="R227" s="1627"/>
      <c r="S227" s="1628"/>
      <c r="T227" s="1629"/>
      <c r="U227" s="50"/>
    </row>
    <row r="228">
      <c r="A228" s="50"/>
      <c r="B228" s="50"/>
      <c r="C228" s="50"/>
      <c r="D228" s="50"/>
      <c r="E228" s="50"/>
      <c r="F228" s="50"/>
      <c r="G228" s="50"/>
      <c r="H228" s="50"/>
      <c r="I228" s="50"/>
      <c r="J228" s="50"/>
      <c r="K228" s="50"/>
      <c r="L228" s="1626"/>
      <c r="M228" s="50"/>
      <c r="N228" s="50"/>
      <c r="O228" s="50"/>
      <c r="P228" s="1627"/>
      <c r="Q228" s="1627"/>
      <c r="R228" s="1627"/>
      <c r="S228" s="1628"/>
      <c r="T228" s="1629"/>
      <c r="U228" s="50"/>
    </row>
    <row r="229">
      <c r="A229" s="50"/>
      <c r="B229" s="50"/>
      <c r="C229" s="50"/>
      <c r="D229" s="50"/>
      <c r="E229" s="50"/>
      <c r="F229" s="50"/>
      <c r="G229" s="50"/>
      <c r="H229" s="50"/>
      <c r="I229" s="50"/>
      <c r="J229" s="50"/>
      <c r="K229" s="50"/>
      <c r="L229" s="1626"/>
      <c r="M229" s="50"/>
      <c r="N229" s="50"/>
      <c r="O229" s="50"/>
      <c r="P229" s="1627"/>
      <c r="Q229" s="1627"/>
      <c r="R229" s="1627"/>
      <c r="S229" s="1628"/>
      <c r="T229" s="1629"/>
      <c r="U229" s="50"/>
    </row>
    <row r="230">
      <c r="A230" s="50"/>
      <c r="B230" s="50"/>
      <c r="C230" s="50"/>
      <c r="D230" s="50"/>
      <c r="E230" s="50"/>
      <c r="F230" s="50"/>
      <c r="G230" s="50"/>
      <c r="H230" s="50"/>
      <c r="I230" s="50"/>
      <c r="J230" s="50"/>
      <c r="K230" s="50"/>
      <c r="L230" s="1626"/>
      <c r="M230" s="50"/>
      <c r="N230" s="50"/>
      <c r="O230" s="50"/>
      <c r="P230" s="1627"/>
      <c r="Q230" s="1627"/>
      <c r="R230" s="1627"/>
      <c r="S230" s="1628"/>
      <c r="T230" s="1629"/>
      <c r="U230" s="50"/>
    </row>
    <row r="231">
      <c r="A231" s="50"/>
      <c r="B231" s="50"/>
      <c r="C231" s="50"/>
      <c r="D231" s="50"/>
      <c r="E231" s="50"/>
      <c r="F231" s="50"/>
      <c r="G231" s="50"/>
      <c r="H231" s="50"/>
      <c r="I231" s="50"/>
      <c r="J231" s="50"/>
      <c r="K231" s="50"/>
      <c r="L231" s="1626"/>
      <c r="M231" s="50"/>
      <c r="N231" s="50"/>
      <c r="O231" s="50"/>
      <c r="P231" s="1627"/>
      <c r="Q231" s="1627"/>
      <c r="R231" s="1627"/>
      <c r="S231" s="1628"/>
      <c r="T231" s="1629"/>
      <c r="U231" s="50"/>
    </row>
    <row r="232">
      <c r="A232" s="50"/>
      <c r="B232" s="50"/>
      <c r="C232" s="50"/>
      <c r="D232" s="50"/>
      <c r="E232" s="50"/>
      <c r="F232" s="50"/>
      <c r="G232" s="50"/>
      <c r="H232" s="50"/>
      <c r="I232" s="50"/>
      <c r="J232" s="50"/>
      <c r="K232" s="50"/>
      <c r="L232" s="1626"/>
      <c r="M232" s="50"/>
      <c r="N232" s="50"/>
      <c r="O232" s="50"/>
      <c r="P232" s="1627"/>
      <c r="Q232" s="1627"/>
      <c r="R232" s="1627"/>
      <c r="S232" s="1628"/>
      <c r="T232" s="1629"/>
      <c r="U232" s="50"/>
    </row>
    <row r="233">
      <c r="A233" s="50"/>
      <c r="B233" s="50"/>
      <c r="C233" s="50"/>
      <c r="D233" s="50"/>
      <c r="E233" s="50"/>
      <c r="F233" s="50"/>
      <c r="G233" s="50"/>
      <c r="H233" s="50"/>
      <c r="I233" s="50"/>
      <c r="J233" s="50"/>
      <c r="K233" s="50"/>
      <c r="L233" s="1626"/>
      <c r="M233" s="50"/>
      <c r="N233" s="50"/>
      <c r="O233" s="50"/>
      <c r="P233" s="1627"/>
      <c r="Q233" s="1627"/>
      <c r="R233" s="1627"/>
      <c r="S233" s="1628"/>
      <c r="T233" s="1629"/>
      <c r="U233" s="50"/>
    </row>
    <row r="234">
      <c r="A234" s="50"/>
      <c r="B234" s="50"/>
      <c r="C234" s="50"/>
      <c r="D234" s="50"/>
      <c r="E234" s="50"/>
      <c r="F234" s="50"/>
      <c r="G234" s="50"/>
      <c r="H234" s="50"/>
      <c r="I234" s="50"/>
      <c r="J234" s="50"/>
      <c r="K234" s="50"/>
      <c r="L234" s="1626"/>
      <c r="M234" s="50"/>
      <c r="N234" s="50"/>
      <c r="O234" s="50"/>
      <c r="P234" s="1627"/>
      <c r="Q234" s="1627"/>
      <c r="R234" s="1627"/>
      <c r="S234" s="1628"/>
      <c r="T234" s="1629"/>
      <c r="U234" s="50"/>
    </row>
    <row r="235">
      <c r="A235" s="50"/>
      <c r="B235" s="50"/>
      <c r="C235" s="50"/>
      <c r="D235" s="50"/>
      <c r="E235" s="50"/>
      <c r="F235" s="50"/>
      <c r="G235" s="50"/>
      <c r="H235" s="50"/>
      <c r="I235" s="50"/>
      <c r="J235" s="50"/>
      <c r="K235" s="50"/>
      <c r="L235" s="1626"/>
      <c r="M235" s="50"/>
      <c r="N235" s="50"/>
      <c r="O235" s="50"/>
      <c r="P235" s="1627"/>
      <c r="Q235" s="1627"/>
      <c r="R235" s="1627"/>
      <c r="S235" s="1628"/>
      <c r="T235" s="1629"/>
      <c r="U235" s="50"/>
    </row>
    <row r="236">
      <c r="A236" s="50"/>
      <c r="B236" s="50"/>
      <c r="C236" s="50"/>
      <c r="D236" s="50"/>
      <c r="E236" s="50"/>
      <c r="F236" s="50"/>
      <c r="G236" s="50"/>
      <c r="H236" s="50"/>
      <c r="I236" s="50"/>
      <c r="J236" s="50"/>
      <c r="K236" s="50"/>
      <c r="L236" s="1626"/>
      <c r="M236" s="50"/>
      <c r="N236" s="50"/>
      <c r="O236" s="50"/>
      <c r="P236" s="1627"/>
      <c r="Q236" s="1627"/>
      <c r="R236" s="1627"/>
      <c r="S236" s="1628"/>
      <c r="T236" s="1629"/>
      <c r="U236" s="50"/>
    </row>
    <row r="237">
      <c r="A237" s="50"/>
      <c r="B237" s="50"/>
      <c r="C237" s="50"/>
      <c r="D237" s="50"/>
      <c r="E237" s="50"/>
      <c r="F237" s="50"/>
      <c r="G237" s="50"/>
      <c r="H237" s="50"/>
      <c r="I237" s="50"/>
      <c r="J237" s="50"/>
      <c r="K237" s="50"/>
      <c r="L237" s="1626"/>
      <c r="M237" s="50"/>
      <c r="N237" s="50"/>
      <c r="O237" s="50"/>
      <c r="P237" s="1627"/>
      <c r="Q237" s="1627"/>
      <c r="R237" s="1627"/>
      <c r="S237" s="1628"/>
      <c r="T237" s="1629"/>
      <c r="U237" s="50"/>
    </row>
    <row r="238">
      <c r="A238" s="50"/>
      <c r="B238" s="50"/>
      <c r="C238" s="50"/>
      <c r="D238" s="50"/>
      <c r="E238" s="50"/>
      <c r="F238" s="50"/>
      <c r="G238" s="50"/>
      <c r="H238" s="50"/>
      <c r="I238" s="50"/>
      <c r="J238" s="50"/>
      <c r="K238" s="50"/>
      <c r="L238" s="1626"/>
      <c r="M238" s="50"/>
      <c r="N238" s="50"/>
      <c r="O238" s="50"/>
      <c r="P238" s="1627"/>
      <c r="Q238" s="1627"/>
      <c r="R238" s="1627"/>
      <c r="S238" s="1628"/>
      <c r="T238" s="1629"/>
      <c r="U238" s="50"/>
    </row>
    <row r="239">
      <c r="A239" s="50"/>
      <c r="B239" s="50"/>
      <c r="C239" s="50"/>
      <c r="D239" s="50"/>
      <c r="E239" s="50"/>
      <c r="F239" s="50"/>
      <c r="G239" s="50"/>
      <c r="H239" s="50"/>
      <c r="I239" s="50"/>
      <c r="J239" s="50"/>
      <c r="K239" s="50"/>
      <c r="L239" s="1626"/>
      <c r="M239" s="50"/>
      <c r="N239" s="50"/>
      <c r="O239" s="50"/>
      <c r="P239" s="1627"/>
      <c r="Q239" s="1627"/>
      <c r="R239" s="1627"/>
      <c r="S239" s="1628"/>
      <c r="T239" s="1629"/>
      <c r="U239" s="50"/>
    </row>
    <row r="240">
      <c r="A240" s="50"/>
      <c r="B240" s="50"/>
      <c r="C240" s="50"/>
      <c r="D240" s="50"/>
      <c r="E240" s="50"/>
      <c r="F240" s="50"/>
      <c r="G240" s="50"/>
      <c r="H240" s="50"/>
      <c r="I240" s="50"/>
      <c r="J240" s="50"/>
      <c r="K240" s="50"/>
      <c r="L240" s="1626"/>
      <c r="M240" s="50"/>
      <c r="N240" s="50"/>
      <c r="O240" s="50"/>
      <c r="P240" s="1627"/>
      <c r="Q240" s="1627"/>
      <c r="R240" s="1627"/>
      <c r="S240" s="1628"/>
      <c r="T240" s="1629"/>
      <c r="U240" s="50"/>
    </row>
    <row r="241">
      <c r="A241" s="50"/>
      <c r="B241" s="50"/>
      <c r="C241" s="50"/>
      <c r="D241" s="50"/>
      <c r="E241" s="50"/>
      <c r="F241" s="50"/>
      <c r="G241" s="50"/>
      <c r="H241" s="50"/>
      <c r="I241" s="50"/>
      <c r="J241" s="50"/>
      <c r="K241" s="50"/>
      <c r="L241" s="1626"/>
      <c r="M241" s="50"/>
      <c r="N241" s="50"/>
      <c r="O241" s="50"/>
      <c r="P241" s="1627"/>
      <c r="Q241" s="1627"/>
      <c r="R241" s="1627"/>
      <c r="S241" s="1628"/>
      <c r="T241" s="1629"/>
      <c r="U241" s="50"/>
    </row>
    <row r="242">
      <c r="A242" s="50"/>
      <c r="B242" s="50"/>
      <c r="C242" s="50"/>
      <c r="D242" s="50"/>
      <c r="E242" s="50"/>
      <c r="F242" s="50"/>
      <c r="G242" s="50"/>
      <c r="H242" s="50"/>
      <c r="I242" s="50"/>
      <c r="J242" s="50"/>
      <c r="K242" s="50"/>
      <c r="L242" s="1626"/>
      <c r="M242" s="50"/>
      <c r="N242" s="50"/>
      <c r="O242" s="50"/>
      <c r="P242" s="1627"/>
      <c r="Q242" s="1627"/>
      <c r="R242" s="1627"/>
      <c r="S242" s="1628"/>
      <c r="T242" s="1629"/>
      <c r="U242" s="50"/>
    </row>
    <row r="243">
      <c r="A243" s="50"/>
      <c r="B243" s="50"/>
      <c r="C243" s="50"/>
      <c r="D243" s="50"/>
      <c r="E243" s="50"/>
      <c r="F243" s="50"/>
      <c r="G243" s="50"/>
      <c r="H243" s="50"/>
      <c r="I243" s="50"/>
      <c r="J243" s="50"/>
      <c r="K243" s="50"/>
      <c r="L243" s="1626"/>
      <c r="M243" s="50"/>
      <c r="N243" s="50"/>
      <c r="O243" s="50"/>
      <c r="P243" s="1627"/>
      <c r="Q243" s="1627"/>
      <c r="R243" s="1627"/>
      <c r="S243" s="1628"/>
      <c r="T243" s="1629"/>
      <c r="U243" s="50"/>
    </row>
    <row r="244">
      <c r="A244" s="50"/>
      <c r="B244" s="50"/>
      <c r="C244" s="50"/>
      <c r="D244" s="50"/>
      <c r="E244" s="50"/>
      <c r="F244" s="50"/>
      <c r="G244" s="50"/>
      <c r="H244" s="50"/>
      <c r="I244" s="50"/>
      <c r="J244" s="50"/>
      <c r="K244" s="50"/>
      <c r="L244" s="1626"/>
      <c r="M244" s="50"/>
      <c r="N244" s="50"/>
      <c r="O244" s="50"/>
      <c r="P244" s="1627"/>
      <c r="Q244" s="1627"/>
      <c r="R244" s="1627"/>
      <c r="S244" s="1628"/>
      <c r="T244" s="1629"/>
      <c r="U244" s="50"/>
    </row>
    <row r="245">
      <c r="A245" s="50"/>
      <c r="B245" s="50"/>
      <c r="C245" s="50"/>
      <c r="D245" s="50"/>
      <c r="E245" s="50"/>
      <c r="F245" s="50"/>
      <c r="G245" s="50"/>
      <c r="H245" s="50"/>
      <c r="I245" s="50"/>
      <c r="J245" s="50"/>
      <c r="K245" s="50"/>
      <c r="L245" s="1626"/>
      <c r="M245" s="50"/>
      <c r="N245" s="50"/>
      <c r="O245" s="50"/>
      <c r="P245" s="1627"/>
      <c r="Q245" s="1627"/>
      <c r="R245" s="1627"/>
      <c r="S245" s="1628"/>
      <c r="T245" s="1629"/>
      <c r="U245" s="50"/>
    </row>
    <row r="246">
      <c r="A246" s="50"/>
      <c r="B246" s="50"/>
      <c r="C246" s="50"/>
      <c r="D246" s="50"/>
      <c r="E246" s="50"/>
      <c r="F246" s="50"/>
      <c r="G246" s="50"/>
      <c r="H246" s="50"/>
      <c r="I246" s="50"/>
      <c r="J246" s="50"/>
      <c r="K246" s="50"/>
      <c r="L246" s="1626"/>
      <c r="M246" s="50"/>
      <c r="N246" s="50"/>
      <c r="O246" s="50"/>
      <c r="P246" s="1627"/>
      <c r="Q246" s="1627"/>
      <c r="R246" s="1627"/>
      <c r="S246" s="1628"/>
      <c r="T246" s="1629"/>
      <c r="U246" s="50"/>
    </row>
    <row r="247">
      <c r="A247" s="50"/>
      <c r="B247" s="50"/>
      <c r="C247" s="50"/>
      <c r="D247" s="50"/>
      <c r="E247" s="50"/>
      <c r="F247" s="50"/>
      <c r="G247" s="50"/>
      <c r="H247" s="50"/>
      <c r="I247" s="50"/>
      <c r="J247" s="50"/>
      <c r="K247" s="50"/>
      <c r="L247" s="1626"/>
      <c r="M247" s="50"/>
      <c r="N247" s="50"/>
      <c r="O247" s="50"/>
      <c r="P247" s="1627"/>
      <c r="Q247" s="1627"/>
      <c r="R247" s="1627"/>
      <c r="S247" s="1628"/>
      <c r="T247" s="1629"/>
      <c r="U247" s="50"/>
    </row>
    <row r="248">
      <c r="A248" s="50"/>
      <c r="B248" s="50"/>
      <c r="C248" s="50"/>
      <c r="D248" s="50"/>
      <c r="E248" s="50"/>
      <c r="F248" s="50"/>
      <c r="G248" s="50"/>
      <c r="H248" s="50"/>
      <c r="I248" s="50"/>
      <c r="J248" s="50"/>
      <c r="K248" s="50"/>
      <c r="L248" s="1626"/>
      <c r="M248" s="50"/>
      <c r="N248" s="50"/>
      <c r="O248" s="50"/>
      <c r="P248" s="1627"/>
      <c r="Q248" s="1627"/>
      <c r="R248" s="1627"/>
      <c r="S248" s="1628"/>
      <c r="T248" s="1629"/>
      <c r="U248" s="50"/>
    </row>
    <row r="249">
      <c r="A249" s="50"/>
      <c r="B249" s="50"/>
      <c r="C249" s="50"/>
      <c r="D249" s="50"/>
      <c r="E249" s="50"/>
      <c r="F249" s="50"/>
      <c r="G249" s="50"/>
      <c r="H249" s="50"/>
      <c r="I249" s="50"/>
      <c r="J249" s="50"/>
      <c r="K249" s="50"/>
      <c r="L249" s="1626"/>
      <c r="M249" s="50"/>
      <c r="N249" s="50"/>
      <c r="O249" s="50"/>
      <c r="P249" s="1627"/>
      <c r="Q249" s="1627"/>
      <c r="R249" s="1627"/>
      <c r="S249" s="1628"/>
      <c r="T249" s="1629"/>
      <c r="U249" s="50"/>
    </row>
    <row r="250">
      <c r="A250" s="50"/>
      <c r="B250" s="50"/>
      <c r="C250" s="50"/>
      <c r="D250" s="50"/>
      <c r="E250" s="50"/>
      <c r="F250" s="50"/>
      <c r="G250" s="50"/>
      <c r="H250" s="50"/>
      <c r="I250" s="50"/>
      <c r="J250" s="50"/>
      <c r="K250" s="50"/>
      <c r="L250" s="1626"/>
      <c r="M250" s="50"/>
      <c r="N250" s="50"/>
      <c r="O250" s="50"/>
      <c r="P250" s="1627"/>
      <c r="Q250" s="1627"/>
      <c r="R250" s="1627"/>
      <c r="S250" s="1628"/>
      <c r="T250" s="1629"/>
      <c r="U250" s="50"/>
    </row>
    <row r="251">
      <c r="A251" s="50"/>
      <c r="B251" s="50"/>
      <c r="C251" s="50"/>
      <c r="D251" s="50"/>
      <c r="E251" s="50"/>
      <c r="F251" s="50"/>
      <c r="G251" s="50"/>
      <c r="H251" s="50"/>
      <c r="I251" s="50"/>
      <c r="J251" s="50"/>
      <c r="K251" s="50"/>
      <c r="L251" s="1626"/>
      <c r="M251" s="50"/>
      <c r="N251" s="50"/>
      <c r="O251" s="50"/>
      <c r="P251" s="1627"/>
      <c r="Q251" s="1627"/>
      <c r="R251" s="1627"/>
      <c r="S251" s="1628"/>
      <c r="T251" s="1629"/>
      <c r="U251" s="50"/>
    </row>
    <row r="252">
      <c r="A252" s="50"/>
      <c r="B252" s="50"/>
      <c r="C252" s="50"/>
      <c r="D252" s="50"/>
      <c r="E252" s="50"/>
      <c r="F252" s="50"/>
      <c r="G252" s="50"/>
      <c r="H252" s="50"/>
      <c r="I252" s="50"/>
      <c r="J252" s="50"/>
      <c r="K252" s="50"/>
      <c r="L252" s="1626"/>
      <c r="M252" s="50"/>
      <c r="N252" s="50"/>
      <c r="O252" s="50"/>
      <c r="P252" s="1627"/>
      <c r="Q252" s="1627"/>
      <c r="R252" s="1627"/>
      <c r="S252" s="1628"/>
      <c r="T252" s="1629"/>
      <c r="U252" s="50"/>
    </row>
    <row r="253">
      <c r="A253" s="50"/>
      <c r="B253" s="50"/>
      <c r="C253" s="50"/>
      <c r="D253" s="50"/>
      <c r="E253" s="50"/>
      <c r="F253" s="50"/>
      <c r="G253" s="50"/>
      <c r="H253" s="50"/>
      <c r="I253" s="50"/>
      <c r="J253" s="50"/>
      <c r="K253" s="50"/>
      <c r="L253" s="1626"/>
      <c r="M253" s="50"/>
      <c r="N253" s="50"/>
      <c r="O253" s="50"/>
      <c r="P253" s="1627"/>
      <c r="Q253" s="1627"/>
      <c r="R253" s="1627"/>
      <c r="S253" s="1628"/>
      <c r="T253" s="1629"/>
      <c r="U253" s="50"/>
    </row>
    <row r="254">
      <c r="A254" s="50"/>
      <c r="B254" s="50"/>
      <c r="C254" s="50"/>
      <c r="D254" s="50"/>
      <c r="E254" s="50"/>
      <c r="F254" s="50"/>
      <c r="G254" s="50"/>
      <c r="H254" s="50"/>
      <c r="I254" s="50"/>
      <c r="J254" s="50"/>
      <c r="K254" s="50"/>
      <c r="L254" s="1626"/>
      <c r="M254" s="50"/>
      <c r="N254" s="50"/>
      <c r="O254" s="50"/>
      <c r="P254" s="1627"/>
      <c r="Q254" s="1627"/>
      <c r="R254" s="1627"/>
      <c r="S254" s="1628"/>
      <c r="T254" s="1629"/>
      <c r="U254" s="50"/>
    </row>
    <row r="255">
      <c r="A255" s="50"/>
      <c r="B255" s="50"/>
      <c r="C255" s="50"/>
      <c r="D255" s="50"/>
      <c r="E255" s="50"/>
      <c r="F255" s="50"/>
      <c r="G255" s="50"/>
      <c r="H255" s="50"/>
      <c r="I255" s="50"/>
      <c r="J255" s="50"/>
      <c r="K255" s="50"/>
      <c r="L255" s="1626"/>
      <c r="M255" s="50"/>
      <c r="N255" s="50"/>
      <c r="O255" s="50"/>
      <c r="P255" s="1627"/>
      <c r="Q255" s="1627"/>
      <c r="R255" s="1627"/>
      <c r="S255" s="1628"/>
      <c r="T255" s="1629"/>
      <c r="U255" s="50"/>
    </row>
    <row r="256">
      <c r="A256" s="50"/>
      <c r="B256" s="50"/>
      <c r="C256" s="50"/>
      <c r="D256" s="50"/>
      <c r="E256" s="50"/>
      <c r="F256" s="50"/>
      <c r="G256" s="50"/>
      <c r="H256" s="50"/>
      <c r="I256" s="50"/>
      <c r="J256" s="50"/>
      <c r="K256" s="50"/>
      <c r="L256" s="1626"/>
      <c r="M256" s="50"/>
      <c r="N256" s="50"/>
      <c r="O256" s="50"/>
      <c r="P256" s="1627"/>
      <c r="Q256" s="1627"/>
      <c r="R256" s="1627"/>
      <c r="S256" s="1628"/>
      <c r="T256" s="1629"/>
      <c r="U256" s="50"/>
    </row>
    <row r="257">
      <c r="A257" s="50"/>
      <c r="B257" s="50"/>
      <c r="C257" s="50"/>
      <c r="D257" s="50"/>
      <c r="E257" s="50"/>
      <c r="F257" s="50"/>
      <c r="G257" s="50"/>
      <c r="H257" s="50"/>
      <c r="I257" s="50"/>
      <c r="J257" s="50"/>
      <c r="K257" s="50"/>
      <c r="L257" s="1626"/>
      <c r="M257" s="50"/>
      <c r="N257" s="50"/>
      <c r="O257" s="50"/>
      <c r="P257" s="1627"/>
      <c r="Q257" s="1627"/>
      <c r="R257" s="1627"/>
      <c r="S257" s="1628"/>
      <c r="T257" s="1629"/>
      <c r="U257" s="50"/>
    </row>
    <row r="258">
      <c r="A258" s="50"/>
      <c r="B258" s="50"/>
      <c r="C258" s="50"/>
      <c r="D258" s="50"/>
      <c r="E258" s="50"/>
      <c r="F258" s="50"/>
      <c r="G258" s="50"/>
      <c r="H258" s="50"/>
      <c r="I258" s="50"/>
      <c r="J258" s="50"/>
      <c r="K258" s="50"/>
      <c r="L258" s="1626"/>
      <c r="M258" s="50"/>
      <c r="N258" s="50"/>
      <c r="O258" s="50"/>
      <c r="P258" s="1627"/>
      <c r="Q258" s="1627"/>
      <c r="R258" s="1627"/>
      <c r="S258" s="1628"/>
      <c r="T258" s="1629"/>
      <c r="U258" s="50"/>
    </row>
    <row r="259">
      <c r="A259" s="50"/>
      <c r="B259" s="50"/>
      <c r="C259" s="50"/>
      <c r="D259" s="50"/>
      <c r="E259" s="50"/>
      <c r="F259" s="50"/>
      <c r="G259" s="50"/>
      <c r="H259" s="50"/>
      <c r="I259" s="50"/>
      <c r="J259" s="50"/>
      <c r="K259" s="50"/>
      <c r="L259" s="1626"/>
      <c r="M259" s="50"/>
      <c r="N259" s="50"/>
      <c r="O259" s="50"/>
      <c r="P259" s="1627"/>
      <c r="Q259" s="1627"/>
      <c r="R259" s="1627"/>
      <c r="S259" s="1628"/>
      <c r="T259" s="1629"/>
      <c r="U259" s="50"/>
    </row>
    <row r="260">
      <c r="A260" s="50"/>
      <c r="B260" s="50"/>
      <c r="C260" s="50"/>
      <c r="D260" s="50"/>
      <c r="E260" s="50"/>
      <c r="F260" s="50"/>
      <c r="G260" s="50"/>
      <c r="H260" s="50"/>
      <c r="I260" s="50"/>
      <c r="J260" s="50"/>
      <c r="K260" s="50"/>
      <c r="L260" s="1626"/>
      <c r="M260" s="50"/>
      <c r="N260" s="50"/>
      <c r="O260" s="50"/>
      <c r="P260" s="1627"/>
      <c r="Q260" s="1627"/>
      <c r="R260" s="1627"/>
      <c r="S260" s="1628"/>
      <c r="T260" s="1629"/>
      <c r="U260" s="50"/>
    </row>
    <row r="261">
      <c r="A261" s="50"/>
      <c r="B261" s="50"/>
      <c r="C261" s="50"/>
      <c r="D261" s="50"/>
      <c r="E261" s="50"/>
      <c r="F261" s="50"/>
      <c r="G261" s="50"/>
      <c r="H261" s="50"/>
      <c r="I261" s="50"/>
      <c r="J261" s="50"/>
      <c r="K261" s="50"/>
      <c r="L261" s="1626"/>
      <c r="M261" s="50"/>
      <c r="N261" s="50"/>
      <c r="O261" s="50"/>
      <c r="P261" s="1627"/>
      <c r="Q261" s="1627"/>
      <c r="R261" s="1627"/>
      <c r="S261" s="1628"/>
      <c r="T261" s="1629"/>
      <c r="U261" s="50"/>
    </row>
    <row r="262">
      <c r="A262" s="50"/>
      <c r="B262" s="50"/>
      <c r="C262" s="50"/>
      <c r="D262" s="50"/>
      <c r="E262" s="50"/>
      <c r="F262" s="50"/>
      <c r="G262" s="50"/>
      <c r="H262" s="50"/>
      <c r="I262" s="50"/>
      <c r="J262" s="50"/>
      <c r="K262" s="50"/>
      <c r="L262" s="1626"/>
      <c r="M262" s="50"/>
      <c r="N262" s="50"/>
      <c r="O262" s="50"/>
      <c r="P262" s="1627"/>
      <c r="Q262" s="1627"/>
      <c r="R262" s="1627"/>
      <c r="S262" s="1628"/>
      <c r="T262" s="1629"/>
      <c r="U262" s="50"/>
    </row>
    <row r="263">
      <c r="A263" s="50"/>
      <c r="B263" s="50"/>
      <c r="C263" s="50"/>
      <c r="D263" s="50"/>
      <c r="E263" s="50"/>
      <c r="F263" s="50"/>
      <c r="G263" s="50"/>
      <c r="H263" s="50"/>
      <c r="I263" s="50"/>
      <c r="J263" s="50"/>
      <c r="K263" s="50"/>
      <c r="L263" s="1626"/>
      <c r="M263" s="50"/>
      <c r="N263" s="50"/>
      <c r="O263" s="50"/>
      <c r="P263" s="1627"/>
      <c r="Q263" s="1627"/>
      <c r="R263" s="1627"/>
      <c r="S263" s="1628"/>
      <c r="T263" s="1629"/>
      <c r="U263" s="50"/>
    </row>
    <row r="264">
      <c r="A264" s="50"/>
      <c r="B264" s="50"/>
      <c r="C264" s="50"/>
      <c r="D264" s="50"/>
      <c r="E264" s="50"/>
      <c r="F264" s="50"/>
      <c r="G264" s="50"/>
      <c r="H264" s="50"/>
      <c r="I264" s="50"/>
      <c r="J264" s="50"/>
      <c r="K264" s="50"/>
      <c r="L264" s="1626"/>
      <c r="M264" s="50"/>
      <c r="N264" s="50"/>
      <c r="O264" s="50"/>
      <c r="P264" s="1627"/>
      <c r="Q264" s="1627"/>
      <c r="R264" s="1627"/>
      <c r="S264" s="1628"/>
      <c r="T264" s="1629"/>
      <c r="U264" s="50"/>
    </row>
    <row r="265">
      <c r="A265" s="50"/>
      <c r="B265" s="50"/>
      <c r="C265" s="50"/>
      <c r="D265" s="50"/>
      <c r="E265" s="50"/>
      <c r="F265" s="50"/>
      <c r="G265" s="50"/>
      <c r="H265" s="50"/>
      <c r="I265" s="50"/>
      <c r="J265" s="50"/>
      <c r="K265" s="50"/>
      <c r="L265" s="1626"/>
      <c r="M265" s="50"/>
      <c r="N265" s="50"/>
      <c r="O265" s="50"/>
      <c r="P265" s="1627"/>
      <c r="Q265" s="1627"/>
      <c r="R265" s="1627"/>
      <c r="S265" s="1628"/>
      <c r="T265" s="1629"/>
      <c r="U265" s="50"/>
    </row>
    <row r="266">
      <c r="A266" s="50"/>
      <c r="B266" s="50"/>
      <c r="C266" s="50"/>
      <c r="D266" s="50"/>
      <c r="E266" s="50"/>
      <c r="F266" s="50"/>
      <c r="G266" s="50"/>
      <c r="H266" s="50"/>
      <c r="I266" s="50"/>
      <c r="J266" s="50"/>
      <c r="K266" s="50"/>
      <c r="L266" s="1626"/>
      <c r="M266" s="50"/>
      <c r="N266" s="50"/>
      <c r="O266" s="50"/>
      <c r="P266" s="1627"/>
      <c r="Q266" s="1627"/>
      <c r="R266" s="1627"/>
      <c r="S266" s="1628"/>
      <c r="T266" s="1629"/>
      <c r="U266" s="50"/>
    </row>
    <row r="267">
      <c r="A267" s="50"/>
      <c r="B267" s="50"/>
      <c r="C267" s="50"/>
      <c r="D267" s="50"/>
      <c r="E267" s="50"/>
      <c r="F267" s="50"/>
      <c r="G267" s="50"/>
      <c r="H267" s="50"/>
      <c r="I267" s="50"/>
      <c r="J267" s="50"/>
      <c r="K267" s="50"/>
      <c r="L267" s="1626"/>
      <c r="M267" s="50"/>
      <c r="N267" s="50"/>
      <c r="O267" s="50"/>
      <c r="P267" s="1627"/>
      <c r="Q267" s="1627"/>
      <c r="R267" s="1627"/>
      <c r="S267" s="1628"/>
      <c r="T267" s="1629"/>
      <c r="U267" s="50"/>
    </row>
    <row r="268">
      <c r="A268" s="50"/>
      <c r="B268" s="50"/>
      <c r="C268" s="50"/>
      <c r="D268" s="50"/>
      <c r="E268" s="50"/>
      <c r="F268" s="50"/>
      <c r="G268" s="50"/>
      <c r="H268" s="50"/>
      <c r="I268" s="50"/>
      <c r="J268" s="50"/>
      <c r="K268" s="50"/>
      <c r="L268" s="1626"/>
      <c r="M268" s="50"/>
      <c r="N268" s="50"/>
      <c r="O268" s="50"/>
      <c r="P268" s="1627"/>
      <c r="Q268" s="1627"/>
      <c r="R268" s="1627"/>
      <c r="S268" s="1628"/>
      <c r="T268" s="1629"/>
      <c r="U268" s="50"/>
    </row>
    <row r="269">
      <c r="A269" s="50"/>
      <c r="B269" s="50"/>
      <c r="C269" s="50"/>
      <c r="D269" s="50"/>
      <c r="E269" s="50"/>
      <c r="F269" s="50"/>
      <c r="G269" s="50"/>
      <c r="H269" s="50"/>
      <c r="I269" s="50"/>
      <c r="J269" s="50"/>
      <c r="K269" s="50"/>
      <c r="L269" s="1626"/>
      <c r="M269" s="50"/>
      <c r="N269" s="50"/>
      <c r="O269" s="50"/>
      <c r="P269" s="1627"/>
      <c r="Q269" s="1627"/>
      <c r="R269" s="1627"/>
      <c r="S269" s="1628"/>
      <c r="T269" s="1629"/>
      <c r="U269" s="50"/>
    </row>
    <row r="270">
      <c r="A270" s="50"/>
      <c r="B270" s="50"/>
      <c r="C270" s="50"/>
      <c r="D270" s="50"/>
      <c r="E270" s="50"/>
      <c r="F270" s="50"/>
      <c r="G270" s="50"/>
      <c r="H270" s="50"/>
      <c r="I270" s="50"/>
      <c r="J270" s="50"/>
      <c r="K270" s="50"/>
      <c r="L270" s="1626"/>
      <c r="M270" s="50"/>
      <c r="N270" s="50"/>
      <c r="O270" s="50"/>
      <c r="P270" s="1627"/>
      <c r="Q270" s="1627"/>
      <c r="R270" s="1627"/>
      <c r="S270" s="1628"/>
      <c r="T270" s="1629"/>
      <c r="U270" s="50"/>
    </row>
    <row r="271">
      <c r="A271" s="50"/>
      <c r="B271" s="50"/>
      <c r="C271" s="50"/>
      <c r="D271" s="50"/>
      <c r="E271" s="50"/>
      <c r="F271" s="50"/>
      <c r="G271" s="50"/>
      <c r="H271" s="50"/>
      <c r="I271" s="50"/>
      <c r="J271" s="50"/>
      <c r="K271" s="50"/>
      <c r="L271" s="1626"/>
      <c r="M271" s="50"/>
      <c r="N271" s="50"/>
      <c r="O271" s="50"/>
      <c r="P271" s="1627"/>
      <c r="Q271" s="1627"/>
      <c r="R271" s="1627"/>
      <c r="S271" s="1628"/>
      <c r="T271" s="1629"/>
      <c r="U271" s="50"/>
    </row>
    <row r="272">
      <c r="A272" s="50"/>
      <c r="B272" s="50"/>
      <c r="C272" s="50"/>
      <c r="D272" s="50"/>
      <c r="E272" s="50"/>
      <c r="F272" s="50"/>
      <c r="G272" s="50"/>
      <c r="H272" s="50"/>
      <c r="I272" s="50"/>
      <c r="J272" s="50"/>
      <c r="K272" s="50"/>
      <c r="L272" s="1626"/>
      <c r="M272" s="50"/>
      <c r="N272" s="50"/>
      <c r="O272" s="50"/>
      <c r="P272" s="1627"/>
      <c r="Q272" s="1627"/>
      <c r="R272" s="1627"/>
      <c r="S272" s="1628"/>
      <c r="T272" s="1629"/>
      <c r="U272" s="50"/>
    </row>
    <row r="273">
      <c r="A273" s="50"/>
      <c r="B273" s="50"/>
      <c r="C273" s="50"/>
      <c r="D273" s="50"/>
      <c r="E273" s="50"/>
      <c r="F273" s="50"/>
      <c r="G273" s="50"/>
      <c r="H273" s="50"/>
      <c r="I273" s="50"/>
      <c r="J273" s="50"/>
      <c r="K273" s="50"/>
      <c r="L273" s="1626"/>
      <c r="M273" s="50"/>
      <c r="N273" s="50"/>
      <c r="O273" s="50"/>
      <c r="P273" s="1627"/>
      <c r="Q273" s="1627"/>
      <c r="R273" s="1627"/>
      <c r="S273" s="1628"/>
      <c r="T273" s="1629"/>
      <c r="U273" s="50"/>
    </row>
    <row r="274">
      <c r="A274" s="50"/>
      <c r="B274" s="50"/>
      <c r="C274" s="50"/>
      <c r="D274" s="50"/>
      <c r="E274" s="50"/>
      <c r="F274" s="50"/>
      <c r="G274" s="50"/>
      <c r="H274" s="50"/>
      <c r="I274" s="50"/>
      <c r="J274" s="50"/>
      <c r="K274" s="50"/>
      <c r="L274" s="1626"/>
      <c r="M274" s="50"/>
      <c r="N274" s="50"/>
      <c r="O274" s="50"/>
      <c r="P274" s="1627"/>
      <c r="Q274" s="1627"/>
      <c r="R274" s="1627"/>
      <c r="S274" s="1628"/>
      <c r="T274" s="1629"/>
      <c r="U274" s="50"/>
    </row>
    <row r="275">
      <c r="A275" s="50"/>
      <c r="B275" s="50"/>
      <c r="C275" s="50"/>
      <c r="D275" s="50"/>
      <c r="E275" s="50"/>
      <c r="F275" s="50"/>
      <c r="G275" s="50"/>
      <c r="H275" s="50"/>
      <c r="I275" s="50"/>
      <c r="J275" s="50"/>
      <c r="K275" s="50"/>
      <c r="L275" s="1626"/>
      <c r="M275" s="50"/>
      <c r="N275" s="50"/>
      <c r="O275" s="50"/>
      <c r="P275" s="1627"/>
      <c r="Q275" s="1627"/>
      <c r="R275" s="1627"/>
      <c r="S275" s="1628"/>
      <c r="T275" s="1629"/>
      <c r="U275" s="50"/>
    </row>
    <row r="276">
      <c r="A276" s="50"/>
      <c r="B276" s="50"/>
      <c r="C276" s="50"/>
      <c r="D276" s="50"/>
      <c r="E276" s="50"/>
      <c r="F276" s="50"/>
      <c r="G276" s="50"/>
      <c r="H276" s="50"/>
      <c r="I276" s="50"/>
      <c r="J276" s="50"/>
      <c r="K276" s="50"/>
      <c r="L276" s="1626"/>
      <c r="M276" s="50"/>
      <c r="N276" s="50"/>
      <c r="O276" s="50"/>
      <c r="P276" s="1627"/>
      <c r="Q276" s="1627"/>
      <c r="R276" s="1627"/>
      <c r="S276" s="1628"/>
      <c r="T276" s="1629"/>
      <c r="U276" s="50"/>
    </row>
    <row r="277">
      <c r="A277" s="50"/>
      <c r="B277" s="50"/>
      <c r="C277" s="50"/>
      <c r="D277" s="50"/>
      <c r="E277" s="50"/>
      <c r="F277" s="50"/>
      <c r="G277" s="50"/>
      <c r="H277" s="50"/>
      <c r="I277" s="50"/>
      <c r="J277" s="50"/>
      <c r="K277" s="50"/>
      <c r="L277" s="1626"/>
      <c r="M277" s="50"/>
      <c r="N277" s="50"/>
      <c r="O277" s="50"/>
      <c r="P277" s="1627"/>
      <c r="Q277" s="1627"/>
      <c r="R277" s="1627"/>
      <c r="S277" s="1628"/>
      <c r="T277" s="1629"/>
      <c r="U277" s="50"/>
    </row>
    <row r="278">
      <c r="A278" s="50"/>
      <c r="B278" s="50"/>
      <c r="C278" s="50"/>
      <c r="D278" s="50"/>
      <c r="E278" s="50"/>
      <c r="F278" s="50"/>
      <c r="G278" s="50"/>
      <c r="H278" s="50"/>
      <c r="I278" s="50"/>
      <c r="J278" s="50"/>
      <c r="K278" s="50"/>
      <c r="L278" s="1626"/>
      <c r="M278" s="50"/>
      <c r="N278" s="50"/>
      <c r="O278" s="50"/>
      <c r="P278" s="1627"/>
      <c r="Q278" s="1627"/>
      <c r="R278" s="1627"/>
      <c r="S278" s="1628"/>
      <c r="T278" s="1629"/>
      <c r="U278" s="50"/>
    </row>
    <row r="279">
      <c r="A279" s="50"/>
      <c r="B279" s="50"/>
      <c r="C279" s="50"/>
      <c r="D279" s="50"/>
      <c r="E279" s="50"/>
      <c r="F279" s="50"/>
      <c r="G279" s="50"/>
      <c r="H279" s="50"/>
      <c r="I279" s="50"/>
      <c r="J279" s="50"/>
      <c r="K279" s="50"/>
      <c r="L279" s="1626"/>
      <c r="M279" s="50"/>
      <c r="N279" s="50"/>
      <c r="O279" s="50"/>
      <c r="P279" s="1627"/>
      <c r="Q279" s="1627"/>
      <c r="R279" s="1627"/>
      <c r="S279" s="1628"/>
      <c r="T279" s="1629"/>
      <c r="U279" s="50"/>
    </row>
    <row r="280">
      <c r="A280" s="50"/>
      <c r="B280" s="50"/>
      <c r="C280" s="50"/>
      <c r="D280" s="50"/>
      <c r="E280" s="50"/>
      <c r="F280" s="50"/>
      <c r="G280" s="50"/>
      <c r="H280" s="50"/>
      <c r="I280" s="50"/>
      <c r="J280" s="50"/>
      <c r="K280" s="50"/>
      <c r="L280" s="1626"/>
      <c r="M280" s="50"/>
      <c r="N280" s="50"/>
      <c r="O280" s="50"/>
      <c r="P280" s="1627"/>
      <c r="Q280" s="1627"/>
      <c r="R280" s="1627"/>
      <c r="S280" s="1628"/>
      <c r="T280" s="1629"/>
      <c r="U280" s="50"/>
    </row>
    <row r="281">
      <c r="A281" s="50"/>
      <c r="B281" s="50"/>
      <c r="C281" s="50"/>
      <c r="D281" s="50"/>
      <c r="E281" s="50"/>
      <c r="F281" s="50"/>
      <c r="G281" s="50"/>
      <c r="H281" s="50"/>
      <c r="I281" s="50"/>
      <c r="J281" s="50"/>
      <c r="K281" s="50"/>
      <c r="L281" s="1626"/>
      <c r="M281" s="50"/>
      <c r="N281" s="50"/>
      <c r="O281" s="50"/>
      <c r="P281" s="1627"/>
      <c r="Q281" s="1627"/>
      <c r="R281" s="1627"/>
      <c r="S281" s="1628"/>
      <c r="T281" s="1629"/>
      <c r="U281" s="50"/>
    </row>
    <row r="282">
      <c r="A282" s="50"/>
      <c r="B282" s="50"/>
      <c r="C282" s="50"/>
      <c r="D282" s="50"/>
      <c r="E282" s="50"/>
      <c r="F282" s="50"/>
      <c r="G282" s="50"/>
      <c r="H282" s="50"/>
      <c r="I282" s="50"/>
      <c r="J282" s="50"/>
      <c r="K282" s="50"/>
      <c r="L282" s="1626"/>
      <c r="M282" s="50"/>
      <c r="N282" s="50"/>
      <c r="O282" s="50"/>
      <c r="P282" s="1627"/>
      <c r="Q282" s="1627"/>
      <c r="R282" s="1627"/>
      <c r="S282" s="1628"/>
      <c r="T282" s="1629"/>
      <c r="U282" s="50"/>
    </row>
    <row r="283">
      <c r="A283" s="50"/>
      <c r="B283" s="50"/>
      <c r="C283" s="50"/>
      <c r="D283" s="50"/>
      <c r="E283" s="50"/>
      <c r="F283" s="50"/>
      <c r="G283" s="50"/>
      <c r="H283" s="50"/>
      <c r="I283" s="50"/>
      <c r="J283" s="50"/>
      <c r="K283" s="50"/>
      <c r="L283" s="1626"/>
      <c r="M283" s="50"/>
      <c r="N283" s="50"/>
      <c r="O283" s="50"/>
      <c r="P283" s="1627"/>
      <c r="Q283" s="1627"/>
      <c r="R283" s="1627"/>
      <c r="S283" s="1628"/>
      <c r="T283" s="1629"/>
      <c r="U283" s="50"/>
    </row>
    <row r="284">
      <c r="A284" s="50"/>
      <c r="B284" s="50"/>
      <c r="C284" s="50"/>
      <c r="D284" s="50"/>
      <c r="E284" s="50"/>
      <c r="F284" s="50"/>
      <c r="G284" s="50"/>
      <c r="H284" s="50"/>
      <c r="I284" s="50"/>
      <c r="J284" s="50"/>
      <c r="K284" s="50"/>
      <c r="L284" s="1626"/>
      <c r="M284" s="50"/>
      <c r="N284" s="50"/>
      <c r="O284" s="50"/>
      <c r="P284" s="1627"/>
      <c r="Q284" s="1627"/>
      <c r="R284" s="1627"/>
      <c r="S284" s="1628"/>
      <c r="T284" s="1629"/>
      <c r="U284" s="50"/>
    </row>
    <row r="285">
      <c r="A285" s="50"/>
      <c r="B285" s="50"/>
      <c r="C285" s="50"/>
      <c r="D285" s="50"/>
      <c r="E285" s="50"/>
      <c r="F285" s="50"/>
      <c r="G285" s="50"/>
      <c r="H285" s="50"/>
      <c r="I285" s="50"/>
      <c r="J285" s="50"/>
      <c r="K285" s="50"/>
      <c r="L285" s="1626"/>
      <c r="M285" s="50"/>
      <c r="N285" s="50"/>
      <c r="O285" s="50"/>
      <c r="P285" s="1627"/>
      <c r="Q285" s="1627"/>
      <c r="R285" s="1627"/>
      <c r="S285" s="1628"/>
      <c r="T285" s="1629"/>
      <c r="U285" s="50"/>
    </row>
    <row r="286">
      <c r="A286" s="50"/>
      <c r="B286" s="50"/>
      <c r="C286" s="50"/>
      <c r="D286" s="50"/>
      <c r="E286" s="50"/>
      <c r="F286" s="50"/>
      <c r="G286" s="50"/>
      <c r="H286" s="50"/>
      <c r="I286" s="50"/>
      <c r="J286" s="50"/>
      <c r="K286" s="50"/>
      <c r="L286" s="1626"/>
      <c r="M286" s="50"/>
      <c r="N286" s="50"/>
      <c r="O286" s="50"/>
      <c r="P286" s="1627"/>
      <c r="Q286" s="1627"/>
      <c r="R286" s="1627"/>
      <c r="S286" s="1628"/>
      <c r="T286" s="1629"/>
      <c r="U286" s="50"/>
    </row>
    <row r="287">
      <c r="A287" s="50"/>
      <c r="B287" s="50"/>
      <c r="C287" s="50"/>
      <c r="D287" s="50"/>
      <c r="E287" s="50"/>
      <c r="F287" s="50"/>
      <c r="G287" s="50"/>
      <c r="H287" s="50"/>
      <c r="I287" s="50"/>
      <c r="J287" s="50"/>
      <c r="K287" s="50"/>
      <c r="L287" s="1626"/>
      <c r="M287" s="50"/>
      <c r="N287" s="50"/>
      <c r="O287" s="50"/>
      <c r="P287" s="1627"/>
      <c r="Q287" s="1627"/>
      <c r="R287" s="1627"/>
      <c r="S287" s="1628"/>
      <c r="T287" s="1629"/>
      <c r="U287" s="50"/>
    </row>
    <row r="288">
      <c r="A288" s="50"/>
      <c r="B288" s="50"/>
      <c r="C288" s="50"/>
      <c r="D288" s="50"/>
      <c r="E288" s="50"/>
      <c r="F288" s="50"/>
      <c r="G288" s="50"/>
      <c r="H288" s="50"/>
      <c r="I288" s="50"/>
      <c r="J288" s="50"/>
      <c r="K288" s="50"/>
      <c r="L288" s="1626"/>
      <c r="M288" s="50"/>
      <c r="N288" s="50"/>
      <c r="O288" s="50"/>
      <c r="P288" s="1627"/>
      <c r="Q288" s="1627"/>
      <c r="R288" s="1627"/>
      <c r="S288" s="1628"/>
      <c r="T288" s="1629"/>
      <c r="U288" s="50"/>
    </row>
    <row r="289">
      <c r="A289" s="50"/>
      <c r="B289" s="50"/>
      <c r="C289" s="50"/>
      <c r="D289" s="50"/>
      <c r="E289" s="50"/>
      <c r="F289" s="50"/>
      <c r="G289" s="50"/>
      <c r="H289" s="50"/>
      <c r="I289" s="50"/>
      <c r="J289" s="50"/>
      <c r="K289" s="50"/>
      <c r="L289" s="1626"/>
      <c r="M289" s="50"/>
      <c r="N289" s="50"/>
      <c r="O289" s="50"/>
      <c r="P289" s="1627"/>
      <c r="Q289" s="1627"/>
      <c r="R289" s="1627"/>
      <c r="S289" s="1628"/>
      <c r="T289" s="1629"/>
      <c r="U289" s="50"/>
    </row>
    <row r="290">
      <c r="A290" s="50"/>
      <c r="B290" s="50"/>
      <c r="C290" s="50"/>
      <c r="D290" s="50"/>
      <c r="E290" s="50"/>
      <c r="F290" s="50"/>
      <c r="G290" s="50"/>
      <c r="H290" s="50"/>
      <c r="I290" s="50"/>
      <c r="J290" s="50"/>
      <c r="K290" s="50"/>
      <c r="L290" s="1626"/>
      <c r="M290" s="50"/>
      <c r="N290" s="50"/>
      <c r="O290" s="50"/>
      <c r="P290" s="1627"/>
      <c r="Q290" s="1627"/>
      <c r="R290" s="1627"/>
      <c r="S290" s="1628"/>
      <c r="T290" s="1629"/>
      <c r="U290" s="50"/>
    </row>
    <row r="291">
      <c r="A291" s="50"/>
      <c r="B291" s="50"/>
      <c r="C291" s="50"/>
      <c r="D291" s="50"/>
      <c r="E291" s="50"/>
      <c r="F291" s="50"/>
      <c r="G291" s="50"/>
      <c r="H291" s="50"/>
      <c r="I291" s="50"/>
      <c r="J291" s="50"/>
      <c r="K291" s="50"/>
      <c r="L291" s="1626"/>
      <c r="M291" s="50"/>
      <c r="N291" s="50"/>
      <c r="O291" s="50"/>
      <c r="P291" s="1627"/>
      <c r="Q291" s="1627"/>
      <c r="R291" s="1627"/>
      <c r="S291" s="1628"/>
      <c r="T291" s="1629"/>
      <c r="U291" s="50"/>
    </row>
    <row r="292">
      <c r="A292" s="50"/>
      <c r="B292" s="50"/>
      <c r="C292" s="50"/>
      <c r="D292" s="50"/>
      <c r="E292" s="50"/>
      <c r="F292" s="50"/>
      <c r="G292" s="50"/>
      <c r="H292" s="50"/>
      <c r="I292" s="50"/>
      <c r="J292" s="50"/>
      <c r="K292" s="50"/>
      <c r="L292" s="1626"/>
      <c r="M292" s="50"/>
      <c r="N292" s="50"/>
      <c r="O292" s="50"/>
      <c r="P292" s="1627"/>
      <c r="Q292" s="1627"/>
      <c r="R292" s="1627"/>
      <c r="S292" s="1628"/>
      <c r="T292" s="1629"/>
      <c r="U292" s="50"/>
    </row>
    <row r="293">
      <c r="A293" s="50"/>
      <c r="B293" s="50"/>
      <c r="C293" s="50"/>
      <c r="D293" s="50"/>
      <c r="E293" s="50"/>
      <c r="F293" s="50"/>
      <c r="G293" s="50"/>
      <c r="H293" s="50"/>
      <c r="I293" s="50"/>
      <c r="J293" s="50"/>
      <c r="K293" s="50"/>
      <c r="L293" s="1626"/>
      <c r="M293" s="50"/>
      <c r="N293" s="50"/>
      <c r="O293" s="50"/>
      <c r="P293" s="1627"/>
      <c r="Q293" s="1627"/>
      <c r="R293" s="1627"/>
      <c r="S293" s="1628"/>
      <c r="T293" s="1629"/>
      <c r="U293" s="50"/>
    </row>
    <row r="294">
      <c r="A294" s="50"/>
      <c r="B294" s="50"/>
      <c r="C294" s="50"/>
      <c r="D294" s="50"/>
      <c r="E294" s="50"/>
      <c r="F294" s="50"/>
      <c r="G294" s="50"/>
      <c r="H294" s="50"/>
      <c r="I294" s="50"/>
      <c r="J294" s="50"/>
      <c r="K294" s="50"/>
      <c r="L294" s="1626"/>
      <c r="M294" s="50"/>
      <c r="N294" s="50"/>
      <c r="O294" s="50"/>
      <c r="P294" s="1627"/>
      <c r="Q294" s="1627"/>
      <c r="R294" s="1627"/>
      <c r="S294" s="1628"/>
      <c r="T294" s="1629"/>
      <c r="U294" s="50"/>
    </row>
    <row r="295">
      <c r="A295" s="50"/>
      <c r="B295" s="50"/>
      <c r="C295" s="50"/>
      <c r="D295" s="50"/>
      <c r="E295" s="50"/>
      <c r="F295" s="50"/>
      <c r="G295" s="50"/>
      <c r="H295" s="50"/>
      <c r="I295" s="50"/>
      <c r="J295" s="50"/>
      <c r="K295" s="50"/>
      <c r="L295" s="1626"/>
      <c r="M295" s="50"/>
      <c r="N295" s="50"/>
      <c r="O295" s="50"/>
      <c r="P295" s="1627"/>
      <c r="Q295" s="1627"/>
      <c r="R295" s="1627"/>
      <c r="S295" s="1628"/>
      <c r="T295" s="1629"/>
      <c r="U295" s="50"/>
    </row>
    <row r="296">
      <c r="A296" s="50"/>
      <c r="B296" s="50"/>
      <c r="C296" s="50"/>
      <c r="D296" s="50"/>
      <c r="E296" s="50"/>
      <c r="F296" s="50"/>
      <c r="G296" s="50"/>
      <c r="H296" s="50"/>
      <c r="I296" s="50"/>
      <c r="J296" s="50"/>
      <c r="K296" s="50"/>
      <c r="L296" s="1626"/>
      <c r="M296" s="50"/>
      <c r="N296" s="50"/>
      <c r="O296" s="50"/>
      <c r="P296" s="1627"/>
      <c r="Q296" s="1627"/>
      <c r="R296" s="1627"/>
      <c r="S296" s="1628"/>
      <c r="T296" s="1629"/>
      <c r="U296" s="50"/>
    </row>
    <row r="297">
      <c r="A297" s="50"/>
      <c r="B297" s="50"/>
      <c r="C297" s="50"/>
      <c r="D297" s="50"/>
      <c r="E297" s="50"/>
      <c r="F297" s="50"/>
      <c r="G297" s="50"/>
      <c r="H297" s="50"/>
      <c r="I297" s="50"/>
      <c r="J297" s="50"/>
      <c r="K297" s="50"/>
      <c r="L297" s="1626"/>
      <c r="M297" s="50"/>
      <c r="N297" s="50"/>
      <c r="O297" s="50"/>
      <c r="P297" s="1627"/>
      <c r="Q297" s="1627"/>
      <c r="R297" s="1627"/>
      <c r="S297" s="1628"/>
      <c r="T297" s="1629"/>
      <c r="U297" s="50"/>
    </row>
    <row r="298">
      <c r="A298" s="50"/>
      <c r="B298" s="50"/>
      <c r="C298" s="50"/>
      <c r="D298" s="50"/>
      <c r="E298" s="50"/>
      <c r="F298" s="50"/>
      <c r="G298" s="50"/>
      <c r="H298" s="50"/>
      <c r="I298" s="50"/>
      <c r="J298" s="50"/>
      <c r="K298" s="50"/>
      <c r="L298" s="1626"/>
      <c r="M298" s="50"/>
      <c r="N298" s="50"/>
      <c r="O298" s="50"/>
      <c r="P298" s="1627"/>
      <c r="Q298" s="1627"/>
      <c r="R298" s="1627"/>
      <c r="S298" s="1628"/>
      <c r="T298" s="1629"/>
      <c r="U298" s="50"/>
    </row>
    <row r="299">
      <c r="A299" s="50"/>
      <c r="B299" s="50"/>
      <c r="C299" s="50"/>
      <c r="D299" s="50"/>
      <c r="E299" s="50"/>
      <c r="F299" s="50"/>
      <c r="G299" s="50"/>
      <c r="H299" s="50"/>
      <c r="I299" s="50"/>
      <c r="J299" s="50"/>
      <c r="K299" s="50"/>
      <c r="L299" s="1626"/>
      <c r="M299" s="50"/>
      <c r="N299" s="50"/>
      <c r="O299" s="50"/>
      <c r="P299" s="1627"/>
      <c r="Q299" s="1627"/>
      <c r="R299" s="1627"/>
      <c r="S299" s="1628"/>
      <c r="T299" s="1629"/>
      <c r="U299" s="50"/>
    </row>
    <row r="300">
      <c r="A300" s="50"/>
      <c r="B300" s="50"/>
      <c r="C300" s="50"/>
      <c r="D300" s="50"/>
      <c r="E300" s="50"/>
      <c r="F300" s="50"/>
      <c r="G300" s="50"/>
      <c r="H300" s="50"/>
      <c r="I300" s="50"/>
      <c r="J300" s="50"/>
      <c r="K300" s="50"/>
      <c r="L300" s="1626"/>
      <c r="M300" s="50"/>
      <c r="N300" s="50"/>
      <c r="O300" s="50"/>
      <c r="P300" s="1627"/>
      <c r="Q300" s="1627"/>
      <c r="R300" s="1627"/>
      <c r="S300" s="1628"/>
      <c r="T300" s="1629"/>
      <c r="U300" s="50"/>
    </row>
    <row r="301">
      <c r="A301" s="50"/>
      <c r="B301" s="50"/>
      <c r="C301" s="50"/>
      <c r="D301" s="50"/>
      <c r="E301" s="50"/>
      <c r="F301" s="50"/>
      <c r="G301" s="50"/>
      <c r="H301" s="50"/>
      <c r="I301" s="50"/>
      <c r="J301" s="50"/>
      <c r="K301" s="50"/>
      <c r="L301" s="1626"/>
      <c r="M301" s="50"/>
      <c r="N301" s="50"/>
      <c r="O301" s="50"/>
      <c r="P301" s="1627"/>
      <c r="Q301" s="1627"/>
      <c r="R301" s="1627"/>
      <c r="S301" s="1628"/>
      <c r="T301" s="1629"/>
      <c r="U301" s="50"/>
    </row>
    <row r="302">
      <c r="A302" s="50"/>
      <c r="B302" s="50"/>
      <c r="C302" s="50"/>
      <c r="D302" s="50"/>
      <c r="E302" s="50"/>
      <c r="F302" s="50"/>
      <c r="G302" s="50"/>
      <c r="H302" s="50"/>
      <c r="I302" s="50"/>
      <c r="J302" s="50"/>
      <c r="K302" s="50"/>
      <c r="L302" s="1626"/>
      <c r="M302" s="50"/>
      <c r="N302" s="50"/>
      <c r="O302" s="50"/>
      <c r="P302" s="1627"/>
      <c r="Q302" s="1627"/>
      <c r="R302" s="1627"/>
      <c r="S302" s="1628"/>
      <c r="T302" s="1629"/>
      <c r="U302" s="50"/>
    </row>
    <row r="303">
      <c r="A303" s="50"/>
      <c r="B303" s="50"/>
      <c r="C303" s="50"/>
      <c r="D303" s="50"/>
      <c r="E303" s="50"/>
      <c r="F303" s="50"/>
      <c r="G303" s="50"/>
      <c r="H303" s="50"/>
      <c r="I303" s="50"/>
      <c r="J303" s="50"/>
      <c r="K303" s="50"/>
      <c r="L303" s="1626"/>
      <c r="M303" s="50"/>
      <c r="N303" s="50"/>
      <c r="O303" s="50"/>
      <c r="P303" s="1627"/>
      <c r="Q303" s="1627"/>
      <c r="R303" s="1627"/>
      <c r="S303" s="1628"/>
      <c r="T303" s="1629"/>
      <c r="U303" s="50"/>
    </row>
    <row r="304">
      <c r="A304" s="50"/>
      <c r="B304" s="50"/>
      <c r="C304" s="50"/>
      <c r="D304" s="50"/>
      <c r="E304" s="50"/>
      <c r="F304" s="50"/>
      <c r="G304" s="50"/>
      <c r="H304" s="50"/>
      <c r="I304" s="50"/>
      <c r="J304" s="50"/>
      <c r="K304" s="50"/>
      <c r="L304" s="1626"/>
      <c r="M304" s="50"/>
      <c r="N304" s="50"/>
      <c r="O304" s="50"/>
      <c r="P304" s="1627"/>
      <c r="Q304" s="1627"/>
      <c r="R304" s="1627"/>
      <c r="S304" s="1628"/>
      <c r="T304" s="1629"/>
      <c r="U304" s="50"/>
    </row>
    <row r="305">
      <c r="A305" s="50"/>
      <c r="B305" s="50"/>
      <c r="C305" s="50"/>
      <c r="D305" s="50"/>
      <c r="E305" s="50"/>
      <c r="F305" s="50"/>
      <c r="G305" s="50"/>
      <c r="H305" s="50"/>
      <c r="I305" s="50"/>
      <c r="J305" s="50"/>
      <c r="K305" s="50"/>
      <c r="L305" s="1626"/>
      <c r="M305" s="50"/>
      <c r="N305" s="50"/>
      <c r="O305" s="50"/>
      <c r="P305" s="1627"/>
      <c r="Q305" s="1627"/>
      <c r="R305" s="1627"/>
      <c r="S305" s="1628"/>
      <c r="T305" s="1629"/>
      <c r="U305" s="50"/>
    </row>
    <row r="306">
      <c r="A306" s="50"/>
      <c r="B306" s="50"/>
      <c r="C306" s="50"/>
      <c r="D306" s="50"/>
      <c r="E306" s="50"/>
      <c r="F306" s="50"/>
      <c r="G306" s="50"/>
      <c r="H306" s="50"/>
      <c r="I306" s="50"/>
      <c r="J306" s="50"/>
      <c r="K306" s="50"/>
      <c r="L306" s="1626"/>
      <c r="M306" s="50"/>
      <c r="N306" s="50"/>
      <c r="O306" s="50"/>
      <c r="P306" s="1627"/>
      <c r="Q306" s="1627"/>
      <c r="R306" s="1627"/>
      <c r="S306" s="1628"/>
      <c r="T306" s="1629"/>
      <c r="U306" s="50"/>
    </row>
    <row r="307">
      <c r="A307" s="50"/>
      <c r="B307" s="50"/>
      <c r="C307" s="50"/>
      <c r="D307" s="50"/>
      <c r="E307" s="50"/>
      <c r="F307" s="50"/>
      <c r="G307" s="50"/>
      <c r="H307" s="50"/>
      <c r="I307" s="50"/>
      <c r="J307" s="50"/>
      <c r="K307" s="50"/>
      <c r="L307" s="1626"/>
      <c r="M307" s="50"/>
      <c r="N307" s="50"/>
      <c r="O307" s="50"/>
      <c r="P307" s="1627"/>
      <c r="Q307" s="1627"/>
      <c r="R307" s="1627"/>
      <c r="S307" s="1628"/>
      <c r="T307" s="1629"/>
      <c r="U307" s="50"/>
    </row>
    <row r="308">
      <c r="A308" s="50"/>
      <c r="B308" s="50"/>
      <c r="C308" s="50"/>
      <c r="D308" s="50"/>
      <c r="E308" s="50"/>
      <c r="F308" s="50"/>
      <c r="G308" s="50"/>
      <c r="H308" s="50"/>
      <c r="I308" s="50"/>
      <c r="J308" s="50"/>
      <c r="K308" s="50"/>
      <c r="L308" s="1626"/>
      <c r="M308" s="50"/>
      <c r="N308" s="50"/>
      <c r="O308" s="50"/>
      <c r="P308" s="1627"/>
      <c r="Q308" s="1627"/>
      <c r="R308" s="1627"/>
      <c r="S308" s="1628"/>
      <c r="T308" s="1629"/>
      <c r="U308" s="50"/>
    </row>
    <row r="309">
      <c r="A309" s="50"/>
      <c r="B309" s="50"/>
      <c r="C309" s="50"/>
      <c r="D309" s="50"/>
      <c r="E309" s="50"/>
      <c r="F309" s="50"/>
      <c r="G309" s="50"/>
      <c r="H309" s="50"/>
      <c r="I309" s="50"/>
      <c r="J309" s="50"/>
      <c r="K309" s="50"/>
      <c r="L309" s="1626"/>
      <c r="M309" s="50"/>
      <c r="N309" s="50"/>
      <c r="O309" s="50"/>
      <c r="P309" s="1627"/>
      <c r="Q309" s="1627"/>
      <c r="R309" s="1627"/>
      <c r="S309" s="1628"/>
      <c r="T309" s="1629"/>
      <c r="U309" s="50"/>
    </row>
    <row r="310">
      <c r="A310" s="50"/>
      <c r="B310" s="50"/>
      <c r="C310" s="50"/>
      <c r="D310" s="50"/>
      <c r="E310" s="50"/>
      <c r="F310" s="50"/>
      <c r="G310" s="50"/>
      <c r="H310" s="50"/>
      <c r="I310" s="50"/>
      <c r="J310" s="50"/>
      <c r="K310" s="50"/>
      <c r="L310" s="1626"/>
      <c r="M310" s="50"/>
      <c r="N310" s="50"/>
      <c r="O310" s="50"/>
      <c r="P310" s="1627"/>
      <c r="Q310" s="1627"/>
      <c r="R310" s="1627"/>
      <c r="S310" s="1628"/>
      <c r="T310" s="1629"/>
      <c r="U310" s="50"/>
    </row>
    <row r="311">
      <c r="A311" s="50"/>
      <c r="B311" s="50"/>
      <c r="C311" s="50"/>
      <c r="D311" s="50"/>
      <c r="E311" s="50"/>
      <c r="F311" s="50"/>
      <c r="G311" s="50"/>
      <c r="H311" s="50"/>
      <c r="I311" s="50"/>
      <c r="J311" s="50"/>
      <c r="K311" s="50"/>
      <c r="L311" s="1626"/>
      <c r="M311" s="50"/>
      <c r="N311" s="50"/>
      <c r="O311" s="50"/>
      <c r="P311" s="1627"/>
      <c r="Q311" s="1627"/>
      <c r="R311" s="1627"/>
      <c r="S311" s="1628"/>
      <c r="T311" s="1629"/>
      <c r="U311" s="50"/>
    </row>
    <row r="312">
      <c r="A312" s="50"/>
      <c r="B312" s="50"/>
      <c r="C312" s="50"/>
      <c r="D312" s="50"/>
      <c r="E312" s="50"/>
      <c r="F312" s="50"/>
      <c r="G312" s="50"/>
      <c r="H312" s="50"/>
      <c r="I312" s="50"/>
      <c r="J312" s="50"/>
      <c r="K312" s="50"/>
      <c r="L312" s="1626"/>
      <c r="M312" s="50"/>
      <c r="N312" s="50"/>
      <c r="O312" s="50"/>
      <c r="P312" s="1627"/>
      <c r="Q312" s="1627"/>
      <c r="R312" s="1627"/>
      <c r="S312" s="1628"/>
      <c r="T312" s="1629"/>
      <c r="U312" s="50"/>
    </row>
    <row r="313">
      <c r="A313" s="50"/>
      <c r="B313" s="50"/>
      <c r="C313" s="50"/>
      <c r="D313" s="50"/>
      <c r="E313" s="50"/>
      <c r="F313" s="50"/>
      <c r="G313" s="50"/>
      <c r="H313" s="50"/>
      <c r="I313" s="50"/>
      <c r="J313" s="50"/>
      <c r="K313" s="50"/>
      <c r="L313" s="1626"/>
      <c r="M313" s="50"/>
      <c r="N313" s="50"/>
      <c r="O313" s="50"/>
      <c r="P313" s="1627"/>
      <c r="Q313" s="1627"/>
      <c r="R313" s="1627"/>
      <c r="S313" s="1628"/>
      <c r="T313" s="1629"/>
      <c r="U313" s="50"/>
    </row>
    <row r="314">
      <c r="A314" s="50"/>
      <c r="B314" s="50"/>
      <c r="C314" s="50"/>
      <c r="D314" s="50"/>
      <c r="E314" s="50"/>
      <c r="F314" s="50"/>
      <c r="G314" s="50"/>
      <c r="H314" s="50"/>
      <c r="I314" s="50"/>
      <c r="J314" s="50"/>
      <c r="K314" s="50"/>
      <c r="L314" s="1626"/>
      <c r="M314" s="50"/>
      <c r="N314" s="50"/>
      <c r="O314" s="50"/>
      <c r="P314" s="1627"/>
      <c r="Q314" s="1627"/>
      <c r="R314" s="1627"/>
      <c r="S314" s="1628"/>
      <c r="T314" s="1629"/>
      <c r="U314" s="50"/>
    </row>
    <row r="315">
      <c r="A315" s="50"/>
      <c r="B315" s="50"/>
      <c r="C315" s="50"/>
      <c r="D315" s="50"/>
      <c r="E315" s="50"/>
      <c r="F315" s="50"/>
      <c r="G315" s="50"/>
      <c r="H315" s="50"/>
      <c r="I315" s="50"/>
      <c r="J315" s="50"/>
      <c r="K315" s="50"/>
      <c r="L315" s="1626"/>
      <c r="M315" s="50"/>
      <c r="N315" s="50"/>
      <c r="O315" s="50"/>
      <c r="P315" s="1627"/>
      <c r="Q315" s="1627"/>
      <c r="R315" s="1627"/>
      <c r="S315" s="1628"/>
      <c r="T315" s="1629"/>
      <c r="U315" s="50"/>
    </row>
    <row r="316">
      <c r="A316" s="50"/>
      <c r="B316" s="50"/>
      <c r="C316" s="50"/>
      <c r="D316" s="50"/>
      <c r="E316" s="50"/>
      <c r="F316" s="50"/>
      <c r="G316" s="50"/>
      <c r="H316" s="50"/>
      <c r="I316" s="50"/>
      <c r="J316" s="50"/>
      <c r="K316" s="50"/>
      <c r="L316" s="1626"/>
      <c r="M316" s="50"/>
      <c r="N316" s="50"/>
      <c r="O316" s="50"/>
      <c r="P316" s="1627"/>
      <c r="Q316" s="1627"/>
      <c r="R316" s="1627"/>
      <c r="S316" s="1628"/>
      <c r="T316" s="1629"/>
      <c r="U316" s="50"/>
    </row>
    <row r="317">
      <c r="A317" s="50"/>
      <c r="B317" s="50"/>
      <c r="C317" s="50"/>
      <c r="D317" s="50"/>
      <c r="E317" s="50"/>
      <c r="F317" s="50"/>
      <c r="G317" s="50"/>
      <c r="H317" s="50"/>
      <c r="I317" s="50"/>
      <c r="J317" s="50"/>
      <c r="K317" s="50"/>
      <c r="L317" s="1626"/>
      <c r="M317" s="50"/>
      <c r="N317" s="50"/>
      <c r="O317" s="50"/>
      <c r="P317" s="1627"/>
      <c r="Q317" s="1627"/>
      <c r="R317" s="1627"/>
      <c r="S317" s="1628"/>
      <c r="T317" s="1629"/>
      <c r="U317" s="50"/>
    </row>
    <row r="318">
      <c r="A318" s="50"/>
      <c r="B318" s="50"/>
      <c r="C318" s="50"/>
      <c r="D318" s="50"/>
      <c r="E318" s="50"/>
      <c r="F318" s="50"/>
      <c r="G318" s="50"/>
      <c r="H318" s="50"/>
      <c r="I318" s="50"/>
      <c r="J318" s="50"/>
      <c r="K318" s="50"/>
      <c r="L318" s="1626"/>
      <c r="M318" s="50"/>
      <c r="N318" s="50"/>
      <c r="O318" s="50"/>
      <c r="P318" s="1627"/>
      <c r="Q318" s="1627"/>
      <c r="R318" s="1627"/>
      <c r="S318" s="1628"/>
      <c r="T318" s="1629"/>
      <c r="U318" s="50"/>
    </row>
    <row r="319">
      <c r="A319" s="50"/>
      <c r="B319" s="50"/>
      <c r="C319" s="50"/>
      <c r="D319" s="50"/>
      <c r="E319" s="50"/>
      <c r="F319" s="50"/>
      <c r="G319" s="50"/>
      <c r="H319" s="50"/>
      <c r="I319" s="50"/>
      <c r="J319" s="50"/>
      <c r="K319" s="50"/>
      <c r="L319" s="1626"/>
      <c r="M319" s="50"/>
      <c r="N319" s="50"/>
      <c r="O319" s="50"/>
      <c r="P319" s="1627"/>
      <c r="Q319" s="1627"/>
      <c r="R319" s="1627"/>
      <c r="S319" s="1628"/>
      <c r="T319" s="1629"/>
      <c r="U319" s="50"/>
    </row>
    <row r="320">
      <c r="A320" s="50"/>
      <c r="B320" s="50"/>
      <c r="C320" s="50"/>
      <c r="D320" s="50"/>
      <c r="E320" s="50"/>
      <c r="F320" s="50"/>
      <c r="G320" s="50"/>
      <c r="H320" s="50"/>
      <c r="I320" s="50"/>
      <c r="J320" s="50"/>
      <c r="K320" s="50"/>
      <c r="L320" s="1626"/>
      <c r="M320" s="50"/>
      <c r="N320" s="50"/>
      <c r="O320" s="50"/>
      <c r="P320" s="1627"/>
      <c r="Q320" s="1627"/>
      <c r="R320" s="1627"/>
      <c r="S320" s="1628"/>
      <c r="T320" s="1629"/>
      <c r="U320" s="50"/>
    </row>
    <row r="321">
      <c r="A321" s="50"/>
      <c r="B321" s="50"/>
      <c r="C321" s="50"/>
      <c r="D321" s="50"/>
      <c r="E321" s="50"/>
      <c r="F321" s="50"/>
      <c r="G321" s="50"/>
      <c r="H321" s="50"/>
      <c r="I321" s="50"/>
      <c r="J321" s="50"/>
      <c r="K321" s="50"/>
      <c r="L321" s="1626"/>
      <c r="M321" s="50"/>
      <c r="N321" s="50"/>
      <c r="O321" s="50"/>
      <c r="P321" s="1627"/>
      <c r="Q321" s="1627"/>
      <c r="R321" s="1627"/>
      <c r="S321" s="1628"/>
      <c r="T321" s="1629"/>
      <c r="U321" s="50"/>
    </row>
    <row r="322">
      <c r="A322" s="50"/>
      <c r="B322" s="50"/>
      <c r="C322" s="50"/>
      <c r="D322" s="50"/>
      <c r="E322" s="50"/>
      <c r="F322" s="50"/>
      <c r="G322" s="50"/>
      <c r="H322" s="50"/>
      <c r="I322" s="50"/>
      <c r="J322" s="50"/>
      <c r="K322" s="50"/>
      <c r="L322" s="1626"/>
      <c r="M322" s="50"/>
      <c r="N322" s="50"/>
      <c r="O322" s="50"/>
      <c r="P322" s="1627"/>
      <c r="Q322" s="1627"/>
      <c r="R322" s="1627"/>
      <c r="S322" s="1628"/>
      <c r="T322" s="1629"/>
      <c r="U322" s="50"/>
    </row>
    <row r="323">
      <c r="A323" s="50"/>
      <c r="B323" s="50"/>
      <c r="C323" s="50"/>
      <c r="D323" s="50"/>
      <c r="E323" s="50"/>
      <c r="F323" s="50"/>
      <c r="G323" s="50"/>
      <c r="H323" s="50"/>
      <c r="I323" s="50"/>
      <c r="J323" s="50"/>
      <c r="K323" s="50"/>
      <c r="L323" s="1626"/>
      <c r="M323" s="50"/>
      <c r="N323" s="50"/>
      <c r="O323" s="50"/>
      <c r="P323" s="1627"/>
      <c r="Q323" s="1627"/>
      <c r="R323" s="1627"/>
      <c r="S323" s="1628"/>
      <c r="T323" s="1629"/>
      <c r="U323" s="50"/>
    </row>
    <row r="324">
      <c r="A324" s="50"/>
      <c r="B324" s="50"/>
      <c r="C324" s="50"/>
      <c r="D324" s="50"/>
      <c r="E324" s="50"/>
      <c r="F324" s="50"/>
      <c r="G324" s="50"/>
      <c r="H324" s="50"/>
      <c r="I324" s="50"/>
      <c r="J324" s="50"/>
      <c r="K324" s="50"/>
      <c r="L324" s="1626"/>
      <c r="M324" s="50"/>
      <c r="N324" s="50"/>
      <c r="O324" s="50"/>
      <c r="P324" s="1627"/>
      <c r="Q324" s="1627"/>
      <c r="R324" s="1627"/>
      <c r="S324" s="1628"/>
      <c r="T324" s="1629"/>
      <c r="U324" s="50"/>
    </row>
    <row r="325">
      <c r="A325" s="50"/>
      <c r="B325" s="50"/>
      <c r="C325" s="50"/>
      <c r="D325" s="50"/>
      <c r="E325" s="50"/>
      <c r="F325" s="50"/>
      <c r="G325" s="50"/>
      <c r="H325" s="50"/>
      <c r="I325" s="50"/>
      <c r="J325" s="50"/>
      <c r="K325" s="50"/>
      <c r="L325" s="1626"/>
      <c r="M325" s="50"/>
      <c r="N325" s="50"/>
      <c r="O325" s="50"/>
      <c r="P325" s="1627"/>
      <c r="Q325" s="1627"/>
      <c r="R325" s="1627"/>
      <c r="S325" s="1628"/>
      <c r="T325" s="1629"/>
      <c r="U325" s="50"/>
    </row>
    <row r="326">
      <c r="A326" s="50"/>
      <c r="B326" s="50"/>
      <c r="C326" s="50"/>
      <c r="D326" s="50"/>
      <c r="E326" s="50"/>
      <c r="F326" s="50"/>
      <c r="G326" s="50"/>
      <c r="H326" s="50"/>
      <c r="I326" s="50"/>
      <c r="J326" s="50"/>
      <c r="K326" s="50"/>
      <c r="L326" s="1626"/>
      <c r="M326" s="50"/>
      <c r="N326" s="50"/>
      <c r="O326" s="50"/>
      <c r="P326" s="1627"/>
      <c r="Q326" s="1627"/>
      <c r="R326" s="1627"/>
      <c r="S326" s="1628"/>
      <c r="T326" s="1629"/>
      <c r="U326" s="50"/>
    </row>
    <row r="327">
      <c r="A327" s="50"/>
      <c r="B327" s="50"/>
      <c r="C327" s="50"/>
      <c r="D327" s="50"/>
      <c r="E327" s="50"/>
      <c r="F327" s="50"/>
      <c r="G327" s="50"/>
      <c r="H327" s="50"/>
      <c r="I327" s="50"/>
      <c r="J327" s="50"/>
      <c r="K327" s="50"/>
      <c r="L327" s="1626"/>
      <c r="M327" s="50"/>
      <c r="N327" s="50"/>
      <c r="O327" s="50"/>
      <c r="P327" s="1627"/>
      <c r="Q327" s="1627"/>
      <c r="R327" s="1627"/>
      <c r="S327" s="1628"/>
      <c r="T327" s="1629"/>
      <c r="U327" s="50"/>
    </row>
    <row r="328">
      <c r="A328" s="50"/>
      <c r="B328" s="50"/>
      <c r="C328" s="50"/>
      <c r="D328" s="50"/>
      <c r="E328" s="50"/>
      <c r="F328" s="50"/>
      <c r="G328" s="50"/>
      <c r="H328" s="50"/>
      <c r="I328" s="50"/>
      <c r="J328" s="50"/>
      <c r="K328" s="50"/>
      <c r="L328" s="1626"/>
      <c r="M328" s="50"/>
      <c r="N328" s="50"/>
      <c r="O328" s="50"/>
      <c r="P328" s="1627"/>
      <c r="Q328" s="1627"/>
      <c r="R328" s="1627"/>
      <c r="S328" s="1628"/>
      <c r="T328" s="1629"/>
      <c r="U328" s="50"/>
    </row>
    <row r="329">
      <c r="A329" s="50"/>
      <c r="B329" s="50"/>
      <c r="C329" s="50"/>
      <c r="D329" s="50"/>
      <c r="E329" s="50"/>
      <c r="F329" s="50"/>
      <c r="G329" s="50"/>
      <c r="H329" s="50"/>
      <c r="I329" s="50"/>
      <c r="J329" s="50"/>
      <c r="K329" s="50"/>
      <c r="L329" s="1626"/>
      <c r="M329" s="50"/>
      <c r="N329" s="50"/>
      <c r="O329" s="50"/>
      <c r="P329" s="1627"/>
      <c r="Q329" s="1627"/>
      <c r="R329" s="1627"/>
      <c r="S329" s="1628"/>
      <c r="T329" s="1629"/>
      <c r="U329" s="50"/>
    </row>
    <row r="330">
      <c r="A330" s="50"/>
      <c r="B330" s="50"/>
      <c r="C330" s="50"/>
      <c r="D330" s="50"/>
      <c r="E330" s="50"/>
      <c r="F330" s="50"/>
      <c r="G330" s="50"/>
      <c r="H330" s="50"/>
      <c r="I330" s="50"/>
      <c r="J330" s="50"/>
      <c r="K330" s="50"/>
      <c r="L330" s="1626"/>
      <c r="M330" s="50"/>
      <c r="N330" s="50"/>
      <c r="O330" s="50"/>
      <c r="P330" s="1627"/>
      <c r="Q330" s="1627"/>
      <c r="R330" s="1627"/>
      <c r="S330" s="1628"/>
      <c r="T330" s="1629"/>
      <c r="U330" s="50"/>
    </row>
    <row r="331">
      <c r="A331" s="50"/>
      <c r="B331" s="50"/>
      <c r="C331" s="50"/>
      <c r="D331" s="50"/>
      <c r="E331" s="50"/>
      <c r="F331" s="50"/>
      <c r="G331" s="50"/>
      <c r="H331" s="50"/>
      <c r="I331" s="50"/>
      <c r="J331" s="50"/>
      <c r="K331" s="50"/>
      <c r="L331" s="1626"/>
      <c r="M331" s="50"/>
      <c r="N331" s="50"/>
      <c r="O331" s="50"/>
      <c r="P331" s="1627"/>
      <c r="Q331" s="1627"/>
      <c r="R331" s="1627"/>
      <c r="S331" s="1628"/>
      <c r="T331" s="1629"/>
      <c r="U331" s="50"/>
    </row>
    <row r="332">
      <c r="A332" s="50"/>
      <c r="B332" s="50"/>
      <c r="C332" s="50"/>
      <c r="D332" s="50"/>
      <c r="E332" s="50"/>
      <c r="F332" s="50"/>
      <c r="G332" s="50"/>
      <c r="H332" s="50"/>
      <c r="I332" s="50"/>
      <c r="J332" s="50"/>
      <c r="K332" s="50"/>
      <c r="L332" s="1626"/>
      <c r="M332" s="50"/>
      <c r="N332" s="50"/>
      <c r="O332" s="50"/>
      <c r="P332" s="1627"/>
      <c r="Q332" s="1627"/>
      <c r="R332" s="1627"/>
      <c r="S332" s="1628"/>
      <c r="T332" s="1629"/>
      <c r="U332" s="50"/>
    </row>
    <row r="333">
      <c r="A333" s="50"/>
      <c r="B333" s="50"/>
      <c r="C333" s="50"/>
      <c r="D333" s="50"/>
      <c r="E333" s="50"/>
      <c r="F333" s="50"/>
      <c r="G333" s="50"/>
      <c r="H333" s="50"/>
      <c r="I333" s="50"/>
      <c r="J333" s="50"/>
      <c r="K333" s="50"/>
      <c r="L333" s="1626"/>
      <c r="M333" s="50"/>
      <c r="N333" s="50"/>
      <c r="O333" s="50"/>
      <c r="P333" s="1627"/>
      <c r="Q333" s="1627"/>
      <c r="R333" s="1627"/>
      <c r="S333" s="1628"/>
      <c r="T333" s="1629"/>
      <c r="U333" s="50"/>
    </row>
    <row r="334">
      <c r="A334" s="50"/>
      <c r="B334" s="50"/>
      <c r="C334" s="50"/>
      <c r="D334" s="50"/>
      <c r="E334" s="50"/>
      <c r="F334" s="50"/>
      <c r="G334" s="50"/>
      <c r="H334" s="50"/>
      <c r="I334" s="50"/>
      <c r="J334" s="50"/>
      <c r="K334" s="50"/>
      <c r="L334" s="1626"/>
      <c r="M334" s="50"/>
      <c r="N334" s="50"/>
      <c r="O334" s="50"/>
      <c r="P334" s="1627"/>
      <c r="Q334" s="1627"/>
      <c r="R334" s="1627"/>
      <c r="S334" s="1628"/>
      <c r="T334" s="1629"/>
      <c r="U334" s="50"/>
    </row>
    <row r="335">
      <c r="A335" s="50"/>
      <c r="B335" s="50"/>
      <c r="C335" s="50"/>
      <c r="D335" s="50"/>
      <c r="E335" s="50"/>
      <c r="F335" s="50"/>
      <c r="G335" s="50"/>
      <c r="H335" s="50"/>
      <c r="I335" s="50"/>
      <c r="J335" s="50"/>
      <c r="K335" s="50"/>
      <c r="L335" s="1626"/>
      <c r="M335" s="50"/>
      <c r="N335" s="50"/>
      <c r="O335" s="50"/>
      <c r="P335" s="1627"/>
      <c r="Q335" s="1627"/>
      <c r="R335" s="1627"/>
      <c r="S335" s="1628"/>
      <c r="T335" s="1629"/>
      <c r="U335" s="50"/>
    </row>
    <row r="336">
      <c r="A336" s="50"/>
      <c r="B336" s="50"/>
      <c r="C336" s="50"/>
      <c r="D336" s="50"/>
      <c r="E336" s="50"/>
      <c r="F336" s="50"/>
      <c r="G336" s="50"/>
      <c r="H336" s="50"/>
      <c r="I336" s="50"/>
      <c r="J336" s="50"/>
      <c r="K336" s="50"/>
      <c r="L336" s="1626"/>
      <c r="M336" s="50"/>
      <c r="N336" s="50"/>
      <c r="O336" s="50"/>
      <c r="P336" s="1627"/>
      <c r="Q336" s="1627"/>
      <c r="R336" s="1627"/>
      <c r="S336" s="1628"/>
      <c r="T336" s="1629"/>
      <c r="U336" s="50"/>
    </row>
    <row r="337">
      <c r="A337" s="50"/>
      <c r="B337" s="50"/>
      <c r="C337" s="50"/>
      <c r="D337" s="50"/>
      <c r="E337" s="50"/>
      <c r="F337" s="50"/>
      <c r="G337" s="50"/>
      <c r="H337" s="50"/>
      <c r="I337" s="50"/>
      <c r="J337" s="50"/>
      <c r="K337" s="50"/>
      <c r="L337" s="1626"/>
      <c r="M337" s="50"/>
      <c r="N337" s="50"/>
      <c r="O337" s="50"/>
      <c r="P337" s="1627"/>
      <c r="Q337" s="1627"/>
      <c r="R337" s="1627"/>
      <c r="S337" s="1628"/>
      <c r="T337" s="1629"/>
      <c r="U337" s="50"/>
    </row>
    <row r="338">
      <c r="A338" s="50"/>
      <c r="B338" s="50"/>
      <c r="C338" s="50"/>
      <c r="D338" s="50"/>
      <c r="E338" s="50"/>
      <c r="F338" s="50"/>
      <c r="G338" s="50"/>
      <c r="H338" s="50"/>
      <c r="I338" s="50"/>
      <c r="J338" s="50"/>
      <c r="K338" s="50"/>
      <c r="L338" s="1626"/>
      <c r="M338" s="50"/>
      <c r="N338" s="50"/>
      <c r="O338" s="50"/>
      <c r="P338" s="1627"/>
      <c r="Q338" s="1627"/>
      <c r="R338" s="1627"/>
      <c r="S338" s="1628"/>
      <c r="T338" s="1629"/>
      <c r="U338" s="50"/>
    </row>
    <row r="339">
      <c r="A339" s="50"/>
      <c r="B339" s="50"/>
      <c r="C339" s="50"/>
      <c r="D339" s="50"/>
      <c r="E339" s="50"/>
      <c r="F339" s="50"/>
      <c r="G339" s="50"/>
      <c r="H339" s="50"/>
      <c r="I339" s="50"/>
      <c r="J339" s="50"/>
      <c r="K339" s="50"/>
      <c r="L339" s="1626"/>
      <c r="M339" s="50"/>
      <c r="N339" s="50"/>
      <c r="O339" s="50"/>
      <c r="P339" s="1627"/>
      <c r="Q339" s="1627"/>
      <c r="R339" s="1627"/>
      <c r="S339" s="1628"/>
      <c r="T339" s="1629"/>
      <c r="U339" s="50"/>
    </row>
    <row r="340">
      <c r="A340" s="50"/>
      <c r="B340" s="50"/>
      <c r="C340" s="50"/>
      <c r="D340" s="50"/>
      <c r="E340" s="50"/>
      <c r="F340" s="50"/>
      <c r="G340" s="50"/>
      <c r="H340" s="50"/>
      <c r="I340" s="50"/>
      <c r="J340" s="50"/>
      <c r="K340" s="50"/>
      <c r="L340" s="1626"/>
      <c r="M340" s="50"/>
      <c r="N340" s="50"/>
      <c r="O340" s="50"/>
      <c r="P340" s="1627"/>
      <c r="Q340" s="1627"/>
      <c r="R340" s="1627"/>
      <c r="S340" s="1628"/>
      <c r="T340" s="1629"/>
      <c r="U340" s="50"/>
    </row>
    <row r="341">
      <c r="A341" s="50"/>
      <c r="B341" s="50"/>
      <c r="C341" s="50"/>
      <c r="D341" s="50"/>
      <c r="E341" s="50"/>
      <c r="F341" s="50"/>
      <c r="G341" s="50"/>
      <c r="H341" s="50"/>
      <c r="I341" s="50"/>
      <c r="J341" s="50"/>
      <c r="K341" s="50"/>
      <c r="L341" s="1626"/>
      <c r="M341" s="50"/>
      <c r="N341" s="50"/>
      <c r="O341" s="50"/>
      <c r="P341" s="1627"/>
      <c r="Q341" s="1627"/>
      <c r="R341" s="1627"/>
      <c r="S341" s="1628"/>
      <c r="T341" s="1629"/>
      <c r="U341" s="50"/>
    </row>
    <row r="342">
      <c r="A342" s="50"/>
      <c r="B342" s="50"/>
      <c r="C342" s="50"/>
      <c r="D342" s="50"/>
      <c r="E342" s="50"/>
      <c r="F342" s="50"/>
      <c r="G342" s="50"/>
      <c r="H342" s="50"/>
      <c r="I342" s="50"/>
      <c r="J342" s="50"/>
      <c r="K342" s="50"/>
      <c r="L342" s="1626"/>
      <c r="M342" s="50"/>
      <c r="N342" s="50"/>
      <c r="O342" s="50"/>
      <c r="P342" s="1627"/>
      <c r="Q342" s="1627"/>
      <c r="R342" s="1627"/>
      <c r="S342" s="1628"/>
      <c r="T342" s="1629"/>
      <c r="U342" s="50"/>
    </row>
    <row r="343">
      <c r="A343" s="50"/>
      <c r="B343" s="50"/>
      <c r="C343" s="50"/>
      <c r="D343" s="50"/>
      <c r="E343" s="50"/>
      <c r="F343" s="50"/>
      <c r="G343" s="50"/>
      <c r="H343" s="50"/>
      <c r="I343" s="50"/>
      <c r="J343" s="50"/>
      <c r="K343" s="50"/>
      <c r="L343" s="1626"/>
      <c r="M343" s="50"/>
      <c r="N343" s="50"/>
      <c r="O343" s="50"/>
      <c r="P343" s="1627"/>
      <c r="Q343" s="1627"/>
      <c r="R343" s="1627"/>
      <c r="S343" s="1628"/>
      <c r="T343" s="1629"/>
      <c r="U343" s="50"/>
    </row>
    <row r="344">
      <c r="A344" s="50"/>
      <c r="B344" s="50"/>
      <c r="C344" s="50"/>
      <c r="D344" s="50"/>
      <c r="E344" s="50"/>
      <c r="F344" s="50"/>
      <c r="G344" s="50"/>
      <c r="H344" s="50"/>
      <c r="I344" s="50"/>
      <c r="J344" s="50"/>
      <c r="K344" s="50"/>
      <c r="L344" s="1626"/>
      <c r="M344" s="50"/>
      <c r="N344" s="50"/>
      <c r="O344" s="50"/>
      <c r="P344" s="1627"/>
      <c r="Q344" s="1627"/>
      <c r="R344" s="1627"/>
      <c r="S344" s="1628"/>
      <c r="T344" s="1629"/>
      <c r="U344" s="50"/>
    </row>
    <row r="345">
      <c r="A345" s="50"/>
      <c r="B345" s="50"/>
      <c r="C345" s="50"/>
      <c r="D345" s="50"/>
      <c r="E345" s="50"/>
      <c r="F345" s="50"/>
      <c r="G345" s="50"/>
      <c r="H345" s="50"/>
      <c r="I345" s="50"/>
      <c r="J345" s="50"/>
      <c r="K345" s="50"/>
      <c r="L345" s="1626"/>
      <c r="M345" s="50"/>
      <c r="N345" s="50"/>
      <c r="O345" s="50"/>
      <c r="P345" s="1627"/>
      <c r="Q345" s="1627"/>
      <c r="R345" s="1627"/>
      <c r="S345" s="1628"/>
      <c r="T345" s="1629"/>
      <c r="U345" s="50"/>
    </row>
    <row r="346">
      <c r="A346" s="50"/>
      <c r="B346" s="50"/>
      <c r="C346" s="50"/>
      <c r="D346" s="50"/>
      <c r="E346" s="50"/>
      <c r="F346" s="50"/>
      <c r="G346" s="50"/>
      <c r="H346" s="50"/>
      <c r="I346" s="50"/>
      <c r="J346" s="50"/>
      <c r="K346" s="50"/>
      <c r="L346" s="1626"/>
      <c r="M346" s="50"/>
      <c r="N346" s="50"/>
      <c r="O346" s="50"/>
      <c r="P346" s="1627"/>
      <c r="Q346" s="1627"/>
      <c r="R346" s="1627"/>
      <c r="S346" s="1628"/>
      <c r="T346" s="1629"/>
      <c r="U346" s="50"/>
    </row>
    <row r="347">
      <c r="A347" s="50"/>
      <c r="B347" s="50"/>
      <c r="C347" s="50"/>
      <c r="D347" s="50"/>
      <c r="E347" s="50"/>
      <c r="F347" s="50"/>
      <c r="G347" s="50"/>
      <c r="H347" s="50"/>
      <c r="I347" s="50"/>
      <c r="J347" s="50"/>
      <c r="K347" s="50"/>
      <c r="L347" s="1626"/>
      <c r="M347" s="50"/>
      <c r="N347" s="50"/>
      <c r="O347" s="50"/>
      <c r="P347" s="1627"/>
      <c r="Q347" s="1627"/>
      <c r="R347" s="1627"/>
      <c r="S347" s="1628"/>
      <c r="T347" s="1629"/>
      <c r="U347" s="50"/>
    </row>
    <row r="348">
      <c r="A348" s="50"/>
      <c r="B348" s="50"/>
      <c r="C348" s="50"/>
      <c r="D348" s="50"/>
      <c r="E348" s="50"/>
      <c r="F348" s="50"/>
      <c r="G348" s="50"/>
      <c r="H348" s="50"/>
      <c r="I348" s="50"/>
      <c r="J348" s="50"/>
      <c r="K348" s="50"/>
      <c r="L348" s="1626"/>
      <c r="M348" s="50"/>
      <c r="N348" s="50"/>
      <c r="O348" s="50"/>
      <c r="P348" s="1627"/>
      <c r="Q348" s="1627"/>
      <c r="R348" s="1627"/>
      <c r="S348" s="1628"/>
      <c r="T348" s="1629"/>
      <c r="U348" s="50"/>
    </row>
    <row r="349">
      <c r="A349" s="50"/>
      <c r="B349" s="50"/>
      <c r="C349" s="50"/>
      <c r="D349" s="50"/>
      <c r="E349" s="50"/>
      <c r="F349" s="50"/>
      <c r="G349" s="50"/>
      <c r="H349" s="50"/>
      <c r="I349" s="50"/>
      <c r="J349" s="50"/>
      <c r="K349" s="50"/>
      <c r="L349" s="1626"/>
      <c r="M349" s="50"/>
      <c r="N349" s="50"/>
      <c r="O349" s="50"/>
      <c r="P349" s="1627"/>
      <c r="Q349" s="1627"/>
      <c r="R349" s="1627"/>
      <c r="S349" s="1628"/>
      <c r="T349" s="1629"/>
      <c r="U349" s="50"/>
    </row>
    <row r="350">
      <c r="A350" s="50"/>
      <c r="B350" s="50"/>
      <c r="C350" s="50"/>
      <c r="D350" s="50"/>
      <c r="E350" s="50"/>
      <c r="F350" s="50"/>
      <c r="G350" s="50"/>
      <c r="H350" s="50"/>
      <c r="I350" s="50"/>
      <c r="J350" s="50"/>
      <c r="K350" s="50"/>
      <c r="L350" s="1626"/>
      <c r="M350" s="50"/>
      <c r="N350" s="50"/>
      <c r="O350" s="50"/>
      <c r="P350" s="1627"/>
      <c r="Q350" s="1627"/>
      <c r="R350" s="1627"/>
      <c r="S350" s="1628"/>
      <c r="T350" s="1629"/>
      <c r="U350" s="50"/>
    </row>
    <row r="351">
      <c r="A351" s="50"/>
      <c r="B351" s="50"/>
      <c r="C351" s="50"/>
      <c r="D351" s="50"/>
      <c r="E351" s="50"/>
      <c r="F351" s="50"/>
      <c r="G351" s="50"/>
      <c r="H351" s="50"/>
      <c r="I351" s="50"/>
      <c r="J351" s="50"/>
      <c r="K351" s="50"/>
      <c r="L351" s="1626"/>
      <c r="M351" s="50"/>
      <c r="N351" s="50"/>
      <c r="O351" s="50"/>
      <c r="P351" s="1627"/>
      <c r="Q351" s="1627"/>
      <c r="R351" s="1627"/>
      <c r="S351" s="1628"/>
      <c r="T351" s="1629"/>
      <c r="U351" s="50"/>
    </row>
    <row r="352">
      <c r="A352" s="50"/>
      <c r="B352" s="50"/>
      <c r="C352" s="50"/>
      <c r="D352" s="50"/>
      <c r="E352" s="50"/>
      <c r="F352" s="50"/>
      <c r="G352" s="50"/>
      <c r="H352" s="50"/>
      <c r="I352" s="50"/>
      <c r="J352" s="50"/>
      <c r="K352" s="50"/>
      <c r="L352" s="1626"/>
      <c r="M352" s="50"/>
      <c r="N352" s="50"/>
      <c r="O352" s="50"/>
      <c r="P352" s="1627"/>
      <c r="Q352" s="1627"/>
      <c r="R352" s="1627"/>
      <c r="S352" s="1628"/>
      <c r="T352" s="1629"/>
      <c r="U352" s="50"/>
    </row>
    <row r="353">
      <c r="A353" s="50"/>
      <c r="B353" s="50"/>
      <c r="C353" s="50"/>
      <c r="D353" s="50"/>
      <c r="E353" s="50"/>
      <c r="F353" s="50"/>
      <c r="G353" s="50"/>
      <c r="H353" s="50"/>
      <c r="I353" s="50"/>
      <c r="J353" s="50"/>
      <c r="K353" s="50"/>
      <c r="L353" s="1626"/>
      <c r="M353" s="50"/>
      <c r="N353" s="50"/>
      <c r="O353" s="50"/>
      <c r="P353" s="1627"/>
      <c r="Q353" s="1627"/>
      <c r="R353" s="1627"/>
      <c r="S353" s="1628"/>
      <c r="T353" s="1629"/>
      <c r="U353" s="50"/>
    </row>
    <row r="354">
      <c r="A354" s="50"/>
      <c r="B354" s="50"/>
      <c r="C354" s="50"/>
      <c r="D354" s="50"/>
      <c r="E354" s="50"/>
      <c r="F354" s="50"/>
      <c r="G354" s="50"/>
      <c r="H354" s="50"/>
      <c r="I354" s="50"/>
      <c r="J354" s="50"/>
      <c r="K354" s="50"/>
      <c r="L354" s="1626"/>
      <c r="M354" s="50"/>
      <c r="N354" s="50"/>
      <c r="O354" s="50"/>
      <c r="P354" s="1627"/>
      <c r="Q354" s="1627"/>
      <c r="R354" s="1627"/>
      <c r="S354" s="1628"/>
      <c r="T354" s="1629"/>
      <c r="U354" s="50"/>
    </row>
    <row r="355">
      <c r="A355" s="50"/>
      <c r="B355" s="50"/>
      <c r="C355" s="50"/>
      <c r="D355" s="50"/>
      <c r="E355" s="50"/>
      <c r="F355" s="50"/>
      <c r="G355" s="50"/>
      <c r="H355" s="50"/>
      <c r="I355" s="50"/>
      <c r="J355" s="50"/>
      <c r="K355" s="50"/>
      <c r="L355" s="1626"/>
      <c r="M355" s="50"/>
      <c r="N355" s="50"/>
      <c r="O355" s="50"/>
      <c r="P355" s="1627"/>
      <c r="Q355" s="1627"/>
      <c r="R355" s="1627"/>
      <c r="S355" s="1628"/>
      <c r="T355" s="1629"/>
      <c r="U355" s="50"/>
    </row>
    <row r="356">
      <c r="A356" s="50"/>
      <c r="B356" s="50"/>
      <c r="C356" s="50"/>
      <c r="D356" s="50"/>
      <c r="E356" s="50"/>
      <c r="F356" s="50"/>
      <c r="G356" s="50"/>
      <c r="H356" s="50"/>
      <c r="I356" s="50"/>
      <c r="J356" s="50"/>
      <c r="K356" s="50"/>
      <c r="L356" s="1626"/>
      <c r="M356" s="50"/>
      <c r="N356" s="50"/>
      <c r="O356" s="50"/>
      <c r="P356" s="1627"/>
      <c r="Q356" s="1627"/>
      <c r="R356" s="1627"/>
      <c r="S356" s="1628"/>
      <c r="T356" s="1629"/>
      <c r="U356" s="50"/>
    </row>
    <row r="357">
      <c r="A357" s="50"/>
      <c r="B357" s="50"/>
      <c r="C357" s="50"/>
      <c r="D357" s="50"/>
      <c r="E357" s="50"/>
      <c r="F357" s="50"/>
      <c r="G357" s="50"/>
      <c r="H357" s="50"/>
      <c r="I357" s="50"/>
      <c r="J357" s="50"/>
      <c r="K357" s="50"/>
      <c r="L357" s="1626"/>
      <c r="M357" s="50"/>
      <c r="N357" s="50"/>
      <c r="O357" s="50"/>
      <c r="P357" s="1627"/>
      <c r="Q357" s="1627"/>
      <c r="R357" s="1627"/>
      <c r="S357" s="1628"/>
      <c r="T357" s="1629"/>
      <c r="U357" s="50"/>
    </row>
    <row r="358">
      <c r="A358" s="50"/>
      <c r="B358" s="50"/>
      <c r="C358" s="50"/>
      <c r="D358" s="50"/>
      <c r="E358" s="50"/>
      <c r="F358" s="50"/>
      <c r="G358" s="50"/>
      <c r="H358" s="50"/>
      <c r="I358" s="50"/>
      <c r="J358" s="50"/>
      <c r="K358" s="50"/>
      <c r="L358" s="1626"/>
      <c r="M358" s="50"/>
      <c r="N358" s="50"/>
      <c r="O358" s="50"/>
      <c r="P358" s="1627"/>
      <c r="Q358" s="1627"/>
      <c r="R358" s="1627"/>
      <c r="S358" s="1628"/>
      <c r="T358" s="1629"/>
      <c r="U358" s="50"/>
    </row>
    <row r="359">
      <c r="A359" s="50"/>
      <c r="B359" s="50"/>
      <c r="C359" s="50"/>
      <c r="D359" s="50"/>
      <c r="E359" s="50"/>
      <c r="F359" s="50"/>
      <c r="G359" s="50"/>
      <c r="H359" s="50"/>
      <c r="I359" s="50"/>
      <c r="J359" s="50"/>
      <c r="K359" s="50"/>
      <c r="L359" s="1626"/>
      <c r="M359" s="50"/>
      <c r="N359" s="50"/>
      <c r="O359" s="50"/>
      <c r="P359" s="1627"/>
      <c r="Q359" s="1627"/>
      <c r="R359" s="1627"/>
      <c r="S359" s="1628"/>
      <c r="T359" s="1629"/>
      <c r="U359" s="50"/>
    </row>
    <row r="360">
      <c r="A360" s="50"/>
      <c r="B360" s="50"/>
      <c r="C360" s="50"/>
      <c r="D360" s="50"/>
      <c r="E360" s="50"/>
      <c r="F360" s="50"/>
      <c r="G360" s="50"/>
      <c r="H360" s="50"/>
      <c r="I360" s="50"/>
      <c r="J360" s="50"/>
      <c r="K360" s="50"/>
      <c r="L360" s="1626"/>
      <c r="M360" s="50"/>
      <c r="N360" s="50"/>
      <c r="O360" s="50"/>
      <c r="P360" s="1627"/>
      <c r="Q360" s="1627"/>
      <c r="R360" s="1627"/>
      <c r="S360" s="1628"/>
      <c r="T360" s="1629"/>
      <c r="U360" s="50"/>
    </row>
    <row r="361">
      <c r="A361" s="50"/>
      <c r="B361" s="50"/>
      <c r="C361" s="50"/>
      <c r="D361" s="50"/>
      <c r="E361" s="50"/>
      <c r="F361" s="50"/>
      <c r="G361" s="50"/>
      <c r="H361" s="50"/>
      <c r="I361" s="50"/>
      <c r="J361" s="50"/>
      <c r="K361" s="50"/>
      <c r="L361" s="1626"/>
      <c r="M361" s="50"/>
      <c r="N361" s="50"/>
      <c r="O361" s="50"/>
      <c r="P361" s="1627"/>
      <c r="Q361" s="1627"/>
      <c r="R361" s="1627"/>
      <c r="S361" s="1628"/>
      <c r="T361" s="1629"/>
      <c r="U361" s="50"/>
    </row>
    <row r="362">
      <c r="A362" s="50"/>
      <c r="B362" s="50"/>
      <c r="C362" s="50"/>
      <c r="D362" s="50"/>
      <c r="E362" s="50"/>
      <c r="F362" s="50"/>
      <c r="G362" s="50"/>
      <c r="H362" s="50"/>
      <c r="I362" s="50"/>
      <c r="J362" s="50"/>
      <c r="K362" s="50"/>
      <c r="L362" s="1626"/>
      <c r="M362" s="50"/>
      <c r="N362" s="50"/>
      <c r="O362" s="50"/>
      <c r="P362" s="1627"/>
      <c r="Q362" s="1627"/>
      <c r="R362" s="1627"/>
      <c r="S362" s="1628"/>
      <c r="T362" s="1629"/>
      <c r="U362" s="50"/>
    </row>
    <row r="363">
      <c r="A363" s="50"/>
      <c r="B363" s="50"/>
      <c r="C363" s="50"/>
      <c r="D363" s="50"/>
      <c r="E363" s="50"/>
      <c r="F363" s="50"/>
      <c r="G363" s="50"/>
      <c r="H363" s="50"/>
      <c r="I363" s="50"/>
      <c r="J363" s="50"/>
      <c r="K363" s="50"/>
      <c r="L363" s="1626"/>
      <c r="M363" s="50"/>
      <c r="N363" s="50"/>
      <c r="O363" s="50"/>
      <c r="P363" s="1627"/>
      <c r="Q363" s="1627"/>
      <c r="R363" s="1627"/>
      <c r="S363" s="1628"/>
      <c r="T363" s="1629"/>
      <c r="U363" s="50"/>
    </row>
    <row r="364">
      <c r="A364" s="50"/>
      <c r="B364" s="50"/>
      <c r="C364" s="50"/>
      <c r="D364" s="50"/>
      <c r="E364" s="50"/>
      <c r="F364" s="50"/>
      <c r="G364" s="50"/>
      <c r="H364" s="50"/>
      <c r="I364" s="50"/>
      <c r="J364" s="50"/>
      <c r="K364" s="50"/>
      <c r="L364" s="1626"/>
      <c r="M364" s="50"/>
      <c r="N364" s="50"/>
      <c r="O364" s="50"/>
      <c r="P364" s="1627"/>
      <c r="Q364" s="1627"/>
      <c r="R364" s="1627"/>
      <c r="S364" s="1628"/>
      <c r="T364" s="1629"/>
      <c r="U364" s="50"/>
    </row>
    <row r="365">
      <c r="A365" s="50"/>
      <c r="B365" s="50"/>
      <c r="C365" s="50"/>
      <c r="D365" s="50"/>
      <c r="E365" s="50"/>
      <c r="F365" s="50"/>
      <c r="G365" s="50"/>
      <c r="H365" s="50"/>
      <c r="I365" s="50"/>
      <c r="J365" s="50"/>
      <c r="K365" s="50"/>
      <c r="L365" s="1626"/>
      <c r="M365" s="50"/>
      <c r="N365" s="50"/>
      <c r="O365" s="50"/>
      <c r="P365" s="1627"/>
      <c r="Q365" s="1627"/>
      <c r="R365" s="1627"/>
      <c r="S365" s="1628"/>
      <c r="T365" s="1629"/>
      <c r="U365" s="50"/>
    </row>
    <row r="366">
      <c r="A366" s="50"/>
      <c r="B366" s="50"/>
      <c r="C366" s="50"/>
      <c r="D366" s="50"/>
      <c r="E366" s="50"/>
      <c r="F366" s="50"/>
      <c r="G366" s="50"/>
      <c r="H366" s="50"/>
      <c r="I366" s="50"/>
      <c r="J366" s="50"/>
      <c r="K366" s="50"/>
      <c r="L366" s="1626"/>
      <c r="M366" s="50"/>
      <c r="N366" s="50"/>
      <c r="O366" s="50"/>
      <c r="P366" s="1627"/>
      <c r="Q366" s="1627"/>
      <c r="R366" s="1627"/>
      <c r="S366" s="1628"/>
      <c r="T366" s="1629"/>
      <c r="U366" s="50"/>
    </row>
    <row r="367">
      <c r="A367" s="50"/>
      <c r="B367" s="50"/>
      <c r="C367" s="50"/>
      <c r="D367" s="50"/>
      <c r="E367" s="50"/>
      <c r="F367" s="50"/>
      <c r="G367" s="50"/>
      <c r="H367" s="50"/>
      <c r="I367" s="50"/>
      <c r="J367" s="50"/>
      <c r="K367" s="50"/>
      <c r="L367" s="1626"/>
      <c r="M367" s="50"/>
      <c r="N367" s="50"/>
      <c r="O367" s="50"/>
      <c r="P367" s="1627"/>
      <c r="Q367" s="1627"/>
      <c r="R367" s="1627"/>
      <c r="S367" s="1628"/>
      <c r="T367" s="1629"/>
      <c r="U367" s="50"/>
    </row>
    <row r="368">
      <c r="A368" s="50"/>
      <c r="B368" s="50"/>
      <c r="C368" s="50"/>
      <c r="D368" s="50"/>
      <c r="E368" s="50"/>
      <c r="F368" s="50"/>
      <c r="G368" s="50"/>
      <c r="H368" s="50"/>
      <c r="I368" s="50"/>
      <c r="J368" s="50"/>
      <c r="K368" s="50"/>
      <c r="L368" s="1626"/>
      <c r="M368" s="50"/>
      <c r="N368" s="50"/>
      <c r="O368" s="50"/>
      <c r="P368" s="1627"/>
      <c r="Q368" s="1627"/>
      <c r="R368" s="1627"/>
      <c r="S368" s="1628"/>
      <c r="T368" s="1629"/>
      <c r="U368" s="50"/>
    </row>
    <row r="369">
      <c r="A369" s="50"/>
      <c r="B369" s="50"/>
      <c r="C369" s="50"/>
      <c r="D369" s="50"/>
      <c r="E369" s="50"/>
      <c r="F369" s="50"/>
      <c r="G369" s="50"/>
      <c r="H369" s="50"/>
      <c r="I369" s="50"/>
      <c r="J369" s="50"/>
      <c r="K369" s="50"/>
      <c r="L369" s="1626"/>
      <c r="M369" s="50"/>
      <c r="N369" s="50"/>
      <c r="O369" s="50"/>
      <c r="P369" s="1627"/>
      <c r="Q369" s="1627"/>
      <c r="R369" s="1627"/>
      <c r="S369" s="1628"/>
      <c r="T369" s="1629"/>
      <c r="U369" s="50"/>
    </row>
    <row r="370">
      <c r="A370" s="50"/>
      <c r="B370" s="50"/>
      <c r="C370" s="50"/>
      <c r="D370" s="50"/>
      <c r="E370" s="50"/>
      <c r="F370" s="50"/>
      <c r="G370" s="50"/>
      <c r="H370" s="50"/>
      <c r="I370" s="50"/>
      <c r="J370" s="50"/>
      <c r="K370" s="50"/>
      <c r="L370" s="1626"/>
      <c r="M370" s="50"/>
      <c r="N370" s="50"/>
      <c r="O370" s="50"/>
      <c r="P370" s="1627"/>
      <c r="Q370" s="1627"/>
      <c r="R370" s="1627"/>
      <c r="S370" s="1628"/>
      <c r="T370" s="1629"/>
      <c r="U370" s="50"/>
    </row>
    <row r="371">
      <c r="A371" s="50"/>
      <c r="B371" s="50"/>
      <c r="C371" s="50"/>
      <c r="D371" s="50"/>
      <c r="E371" s="50"/>
      <c r="F371" s="50"/>
      <c r="G371" s="50"/>
      <c r="H371" s="50"/>
      <c r="I371" s="50"/>
      <c r="J371" s="50"/>
      <c r="K371" s="50"/>
      <c r="L371" s="1626"/>
      <c r="M371" s="50"/>
      <c r="N371" s="50"/>
      <c r="O371" s="50"/>
      <c r="P371" s="1627"/>
      <c r="Q371" s="1627"/>
      <c r="R371" s="1627"/>
      <c r="S371" s="1628"/>
      <c r="T371" s="1629"/>
      <c r="U371" s="50"/>
    </row>
    <row r="372">
      <c r="A372" s="50"/>
      <c r="B372" s="50"/>
      <c r="C372" s="50"/>
      <c r="D372" s="50"/>
      <c r="E372" s="50"/>
      <c r="F372" s="50"/>
      <c r="G372" s="50"/>
      <c r="H372" s="50"/>
      <c r="I372" s="50"/>
      <c r="J372" s="50"/>
      <c r="K372" s="50"/>
      <c r="L372" s="1626"/>
      <c r="M372" s="50"/>
      <c r="N372" s="50"/>
      <c r="O372" s="50"/>
      <c r="P372" s="1627"/>
      <c r="Q372" s="1627"/>
      <c r="R372" s="1627"/>
      <c r="S372" s="1628"/>
      <c r="T372" s="1629"/>
      <c r="U372" s="50"/>
    </row>
    <row r="373">
      <c r="A373" s="50"/>
      <c r="B373" s="50"/>
      <c r="C373" s="50"/>
      <c r="D373" s="50"/>
      <c r="E373" s="50"/>
      <c r="F373" s="50"/>
      <c r="G373" s="50"/>
      <c r="H373" s="50"/>
      <c r="I373" s="50"/>
      <c r="J373" s="50"/>
      <c r="K373" s="50"/>
      <c r="L373" s="1626"/>
      <c r="M373" s="50"/>
      <c r="N373" s="50"/>
      <c r="O373" s="50"/>
      <c r="P373" s="1627"/>
      <c r="Q373" s="1627"/>
      <c r="R373" s="1627"/>
      <c r="S373" s="1628"/>
      <c r="T373" s="1629"/>
      <c r="U373" s="50"/>
    </row>
    <row r="374">
      <c r="A374" s="50"/>
      <c r="B374" s="50"/>
      <c r="C374" s="50"/>
      <c r="D374" s="50"/>
      <c r="E374" s="50"/>
      <c r="F374" s="50"/>
      <c r="G374" s="50"/>
      <c r="H374" s="50"/>
      <c r="I374" s="50"/>
      <c r="J374" s="50"/>
      <c r="K374" s="50"/>
      <c r="L374" s="1626"/>
      <c r="M374" s="50"/>
      <c r="N374" s="50"/>
      <c r="O374" s="50"/>
      <c r="P374" s="1627"/>
      <c r="Q374" s="1627"/>
      <c r="R374" s="1627"/>
      <c r="S374" s="1628"/>
      <c r="T374" s="1629"/>
      <c r="U374" s="50"/>
    </row>
    <row r="375">
      <c r="A375" s="50"/>
      <c r="B375" s="50"/>
      <c r="C375" s="50"/>
      <c r="D375" s="50"/>
      <c r="E375" s="50"/>
      <c r="F375" s="50"/>
      <c r="G375" s="50"/>
      <c r="H375" s="50"/>
      <c r="I375" s="50"/>
      <c r="J375" s="50"/>
      <c r="K375" s="50"/>
      <c r="L375" s="1626"/>
      <c r="M375" s="50"/>
      <c r="N375" s="50"/>
      <c r="O375" s="50"/>
      <c r="P375" s="1627"/>
      <c r="Q375" s="1627"/>
      <c r="R375" s="1627"/>
      <c r="S375" s="1628"/>
      <c r="T375" s="1629"/>
      <c r="U375" s="50"/>
    </row>
    <row r="376">
      <c r="A376" s="50"/>
      <c r="B376" s="50"/>
      <c r="C376" s="50"/>
      <c r="D376" s="50"/>
      <c r="E376" s="50"/>
      <c r="F376" s="50"/>
      <c r="G376" s="50"/>
      <c r="H376" s="50"/>
      <c r="I376" s="50"/>
      <c r="J376" s="50"/>
      <c r="K376" s="50"/>
      <c r="L376" s="1626"/>
      <c r="M376" s="50"/>
      <c r="N376" s="50"/>
      <c r="O376" s="50"/>
      <c r="P376" s="1627"/>
      <c r="Q376" s="1627"/>
      <c r="R376" s="1627"/>
      <c r="S376" s="1628"/>
      <c r="T376" s="1629"/>
      <c r="U376" s="50"/>
    </row>
    <row r="377">
      <c r="A377" s="50"/>
      <c r="B377" s="50"/>
      <c r="C377" s="50"/>
      <c r="D377" s="50"/>
      <c r="E377" s="50"/>
      <c r="F377" s="50"/>
      <c r="G377" s="50"/>
      <c r="H377" s="50"/>
      <c r="I377" s="50"/>
      <c r="J377" s="50"/>
      <c r="K377" s="50"/>
      <c r="L377" s="1626"/>
      <c r="M377" s="50"/>
      <c r="N377" s="50"/>
      <c r="O377" s="50"/>
      <c r="P377" s="1627"/>
      <c r="Q377" s="1627"/>
      <c r="R377" s="1627"/>
      <c r="S377" s="1628"/>
      <c r="T377" s="1629"/>
      <c r="U377" s="50"/>
    </row>
    <row r="378">
      <c r="A378" s="50"/>
      <c r="B378" s="50"/>
      <c r="C378" s="50"/>
      <c r="D378" s="50"/>
      <c r="E378" s="50"/>
      <c r="F378" s="50"/>
      <c r="G378" s="50"/>
      <c r="H378" s="50"/>
      <c r="I378" s="50"/>
      <c r="J378" s="50"/>
      <c r="K378" s="50"/>
      <c r="L378" s="1626"/>
      <c r="M378" s="50"/>
      <c r="N378" s="50"/>
      <c r="O378" s="50"/>
      <c r="P378" s="1627"/>
      <c r="Q378" s="1627"/>
      <c r="R378" s="1627"/>
      <c r="S378" s="1628"/>
      <c r="T378" s="1629"/>
      <c r="U378" s="50"/>
    </row>
    <row r="379">
      <c r="A379" s="50"/>
      <c r="B379" s="50"/>
      <c r="C379" s="50"/>
      <c r="D379" s="50"/>
      <c r="E379" s="50"/>
      <c r="F379" s="50"/>
      <c r="G379" s="50"/>
      <c r="H379" s="50"/>
      <c r="I379" s="50"/>
      <c r="J379" s="50"/>
      <c r="K379" s="50"/>
      <c r="L379" s="1626"/>
      <c r="M379" s="50"/>
      <c r="N379" s="50"/>
      <c r="O379" s="50"/>
      <c r="P379" s="1627"/>
      <c r="Q379" s="1627"/>
      <c r="R379" s="1627"/>
      <c r="S379" s="1628"/>
      <c r="T379" s="1629"/>
      <c r="U379" s="50"/>
    </row>
    <row r="380">
      <c r="A380" s="50"/>
      <c r="B380" s="50"/>
      <c r="C380" s="50"/>
      <c r="D380" s="50"/>
      <c r="E380" s="50"/>
      <c r="F380" s="50"/>
      <c r="G380" s="50"/>
      <c r="H380" s="50"/>
      <c r="I380" s="50"/>
      <c r="J380" s="50"/>
      <c r="K380" s="50"/>
      <c r="L380" s="1626"/>
      <c r="M380" s="50"/>
      <c r="N380" s="50"/>
      <c r="O380" s="50"/>
      <c r="P380" s="1627"/>
      <c r="Q380" s="1627"/>
      <c r="R380" s="1627"/>
      <c r="S380" s="1628"/>
      <c r="T380" s="1629"/>
      <c r="U380" s="50"/>
    </row>
    <row r="381">
      <c r="A381" s="50"/>
      <c r="B381" s="50"/>
      <c r="C381" s="50"/>
      <c r="D381" s="50"/>
      <c r="E381" s="50"/>
      <c r="F381" s="50"/>
      <c r="G381" s="50"/>
      <c r="H381" s="50"/>
      <c r="I381" s="50"/>
      <c r="J381" s="50"/>
      <c r="K381" s="50"/>
      <c r="L381" s="1626"/>
      <c r="M381" s="50"/>
      <c r="N381" s="50"/>
      <c r="O381" s="50"/>
      <c r="P381" s="1627"/>
      <c r="Q381" s="1627"/>
      <c r="R381" s="1627"/>
      <c r="S381" s="1628"/>
      <c r="T381" s="1629"/>
      <c r="U381" s="50"/>
    </row>
    <row r="382">
      <c r="A382" s="50"/>
      <c r="B382" s="50"/>
      <c r="C382" s="50"/>
      <c r="D382" s="50"/>
      <c r="E382" s="50"/>
      <c r="F382" s="50"/>
      <c r="G382" s="50"/>
      <c r="H382" s="50"/>
      <c r="I382" s="50"/>
      <c r="J382" s="50"/>
      <c r="K382" s="50"/>
      <c r="L382" s="1626"/>
      <c r="M382" s="50"/>
      <c r="N382" s="50"/>
      <c r="O382" s="50"/>
      <c r="P382" s="1627"/>
      <c r="Q382" s="1627"/>
      <c r="R382" s="1627"/>
      <c r="S382" s="1628"/>
      <c r="T382" s="1629"/>
      <c r="U382" s="50"/>
    </row>
    <row r="383">
      <c r="A383" s="50"/>
      <c r="B383" s="50"/>
      <c r="C383" s="50"/>
      <c r="D383" s="50"/>
      <c r="E383" s="50"/>
      <c r="F383" s="50"/>
      <c r="G383" s="50"/>
      <c r="H383" s="50"/>
      <c r="I383" s="50"/>
      <c r="J383" s="50"/>
      <c r="K383" s="50"/>
      <c r="L383" s="1626"/>
      <c r="M383" s="50"/>
      <c r="N383" s="50"/>
      <c r="O383" s="50"/>
      <c r="P383" s="1627"/>
      <c r="Q383" s="1627"/>
      <c r="R383" s="1627"/>
      <c r="S383" s="1628"/>
      <c r="T383" s="1629"/>
      <c r="U383" s="50"/>
    </row>
    <row r="384">
      <c r="A384" s="50"/>
      <c r="B384" s="50"/>
      <c r="C384" s="50"/>
      <c r="D384" s="50"/>
      <c r="E384" s="50"/>
      <c r="F384" s="50"/>
      <c r="G384" s="50"/>
      <c r="H384" s="50"/>
      <c r="I384" s="50"/>
      <c r="J384" s="50"/>
      <c r="K384" s="50"/>
      <c r="L384" s="1626"/>
      <c r="M384" s="50"/>
      <c r="N384" s="50"/>
      <c r="O384" s="50"/>
      <c r="P384" s="1627"/>
      <c r="Q384" s="1627"/>
      <c r="R384" s="1627"/>
      <c r="S384" s="1628"/>
      <c r="T384" s="1629"/>
      <c r="U384" s="50"/>
    </row>
    <row r="385">
      <c r="A385" s="50"/>
      <c r="B385" s="50"/>
      <c r="C385" s="50"/>
      <c r="D385" s="50"/>
      <c r="E385" s="50"/>
      <c r="F385" s="50"/>
      <c r="G385" s="50"/>
      <c r="H385" s="50"/>
      <c r="I385" s="50"/>
      <c r="J385" s="50"/>
      <c r="K385" s="50"/>
      <c r="L385" s="1626"/>
      <c r="M385" s="50"/>
      <c r="N385" s="50"/>
      <c r="O385" s="50"/>
      <c r="P385" s="1627"/>
      <c r="Q385" s="1627"/>
      <c r="R385" s="1627"/>
      <c r="S385" s="1628"/>
      <c r="T385" s="1629"/>
      <c r="U385" s="50"/>
    </row>
    <row r="386">
      <c r="A386" s="50"/>
      <c r="B386" s="50"/>
      <c r="C386" s="50"/>
      <c r="D386" s="50"/>
      <c r="E386" s="50"/>
      <c r="F386" s="50"/>
      <c r="G386" s="50"/>
      <c r="H386" s="50"/>
      <c r="I386" s="50"/>
      <c r="J386" s="50"/>
      <c r="K386" s="50"/>
      <c r="L386" s="1626"/>
      <c r="M386" s="50"/>
      <c r="N386" s="50"/>
      <c r="O386" s="50"/>
      <c r="P386" s="1627"/>
      <c r="Q386" s="1627"/>
      <c r="R386" s="1627"/>
      <c r="S386" s="1628"/>
      <c r="T386" s="1629"/>
      <c r="U386" s="50"/>
    </row>
    <row r="387">
      <c r="A387" s="50"/>
      <c r="B387" s="50"/>
      <c r="C387" s="50"/>
      <c r="D387" s="50"/>
      <c r="E387" s="50"/>
      <c r="F387" s="50"/>
      <c r="G387" s="50"/>
      <c r="H387" s="50"/>
      <c r="I387" s="50"/>
      <c r="J387" s="50"/>
      <c r="K387" s="50"/>
      <c r="L387" s="1626"/>
      <c r="M387" s="50"/>
      <c r="N387" s="50"/>
      <c r="O387" s="50"/>
      <c r="P387" s="1627"/>
      <c r="Q387" s="1627"/>
      <c r="R387" s="1627"/>
      <c r="S387" s="1628"/>
      <c r="T387" s="1629"/>
      <c r="U387" s="50"/>
    </row>
    <row r="388">
      <c r="A388" s="50"/>
      <c r="B388" s="50"/>
      <c r="C388" s="50"/>
      <c r="D388" s="50"/>
      <c r="E388" s="50"/>
      <c r="F388" s="50"/>
      <c r="G388" s="50"/>
      <c r="H388" s="50"/>
      <c r="I388" s="50"/>
      <c r="J388" s="50"/>
      <c r="K388" s="50"/>
      <c r="L388" s="1626"/>
      <c r="M388" s="50"/>
      <c r="N388" s="50"/>
      <c r="O388" s="50"/>
      <c r="P388" s="1627"/>
      <c r="Q388" s="1627"/>
      <c r="R388" s="1627"/>
      <c r="S388" s="1628"/>
      <c r="T388" s="1629"/>
      <c r="U388" s="50"/>
    </row>
    <row r="389">
      <c r="A389" s="50"/>
      <c r="B389" s="50"/>
      <c r="C389" s="50"/>
      <c r="D389" s="50"/>
      <c r="E389" s="50"/>
      <c r="F389" s="50"/>
      <c r="G389" s="50"/>
      <c r="H389" s="50"/>
      <c r="I389" s="50"/>
      <c r="J389" s="50"/>
      <c r="K389" s="50"/>
      <c r="L389" s="1626"/>
      <c r="M389" s="50"/>
      <c r="N389" s="50"/>
      <c r="O389" s="50"/>
      <c r="P389" s="1627"/>
      <c r="Q389" s="1627"/>
      <c r="R389" s="1627"/>
      <c r="S389" s="1628"/>
      <c r="T389" s="1629"/>
      <c r="U389" s="50"/>
    </row>
    <row r="390">
      <c r="A390" s="50"/>
      <c r="B390" s="50"/>
      <c r="C390" s="50"/>
      <c r="D390" s="50"/>
      <c r="E390" s="50"/>
      <c r="F390" s="50"/>
      <c r="G390" s="50"/>
      <c r="H390" s="50"/>
      <c r="I390" s="50"/>
      <c r="J390" s="50"/>
      <c r="K390" s="50"/>
      <c r="L390" s="1626"/>
      <c r="M390" s="50"/>
      <c r="N390" s="50"/>
      <c r="O390" s="50"/>
      <c r="P390" s="1627"/>
      <c r="Q390" s="1627"/>
      <c r="R390" s="1627"/>
      <c r="S390" s="1628"/>
      <c r="T390" s="1629"/>
      <c r="U390" s="50"/>
    </row>
    <row r="391">
      <c r="A391" s="50"/>
      <c r="B391" s="50"/>
      <c r="C391" s="50"/>
      <c r="D391" s="50"/>
      <c r="E391" s="50"/>
      <c r="F391" s="50"/>
      <c r="G391" s="50"/>
      <c r="H391" s="50"/>
      <c r="I391" s="50"/>
      <c r="J391" s="50"/>
      <c r="K391" s="50"/>
      <c r="L391" s="1626"/>
      <c r="M391" s="50"/>
      <c r="N391" s="50"/>
      <c r="O391" s="50"/>
      <c r="P391" s="1627"/>
      <c r="Q391" s="1627"/>
      <c r="R391" s="1627"/>
      <c r="S391" s="1628"/>
      <c r="T391" s="1629"/>
      <c r="U391" s="50"/>
    </row>
    <row r="392">
      <c r="A392" s="50"/>
      <c r="B392" s="50"/>
      <c r="C392" s="50"/>
      <c r="D392" s="50"/>
      <c r="E392" s="50"/>
      <c r="F392" s="50"/>
      <c r="G392" s="50"/>
      <c r="H392" s="50"/>
      <c r="I392" s="50"/>
      <c r="J392" s="50"/>
      <c r="K392" s="50"/>
      <c r="L392" s="1626"/>
      <c r="M392" s="50"/>
      <c r="N392" s="50"/>
      <c r="O392" s="50"/>
      <c r="P392" s="1627"/>
      <c r="Q392" s="1627"/>
      <c r="R392" s="1627"/>
      <c r="S392" s="1628"/>
      <c r="T392" s="1629"/>
      <c r="U392" s="50"/>
    </row>
    <row r="393">
      <c r="A393" s="50"/>
      <c r="B393" s="50"/>
      <c r="C393" s="50"/>
      <c r="D393" s="50"/>
      <c r="E393" s="50"/>
      <c r="F393" s="50"/>
      <c r="G393" s="50"/>
      <c r="H393" s="50"/>
      <c r="I393" s="50"/>
      <c r="J393" s="50"/>
      <c r="K393" s="50"/>
      <c r="L393" s="1626"/>
      <c r="M393" s="50"/>
      <c r="N393" s="50"/>
      <c r="O393" s="50"/>
      <c r="P393" s="1627"/>
      <c r="Q393" s="1627"/>
      <c r="R393" s="1627"/>
      <c r="S393" s="1628"/>
      <c r="T393" s="1629"/>
      <c r="U393" s="50"/>
    </row>
    <row r="394">
      <c r="A394" s="50"/>
      <c r="B394" s="50"/>
      <c r="C394" s="50"/>
      <c r="D394" s="50"/>
      <c r="E394" s="50"/>
      <c r="F394" s="50"/>
      <c r="G394" s="50"/>
      <c r="H394" s="50"/>
      <c r="I394" s="50"/>
      <c r="J394" s="50"/>
      <c r="K394" s="50"/>
      <c r="L394" s="1626"/>
      <c r="M394" s="50"/>
      <c r="N394" s="50"/>
      <c r="O394" s="50"/>
      <c r="P394" s="1627"/>
      <c r="Q394" s="1627"/>
      <c r="R394" s="1627"/>
      <c r="S394" s="1628"/>
      <c r="T394" s="1629"/>
      <c r="U394" s="50"/>
    </row>
    <row r="395">
      <c r="A395" s="50"/>
      <c r="B395" s="50"/>
      <c r="C395" s="50"/>
      <c r="D395" s="50"/>
      <c r="E395" s="50"/>
      <c r="F395" s="50"/>
      <c r="G395" s="50"/>
      <c r="H395" s="50"/>
      <c r="I395" s="50"/>
      <c r="J395" s="50"/>
      <c r="K395" s="50"/>
      <c r="L395" s="1626"/>
      <c r="M395" s="50"/>
      <c r="N395" s="50"/>
      <c r="O395" s="50"/>
      <c r="P395" s="1627"/>
      <c r="Q395" s="1627"/>
      <c r="R395" s="1627"/>
      <c r="S395" s="1628"/>
      <c r="T395" s="1629"/>
      <c r="U395" s="50"/>
    </row>
    <row r="396">
      <c r="A396" s="50"/>
      <c r="B396" s="50"/>
      <c r="C396" s="50"/>
      <c r="D396" s="50"/>
      <c r="E396" s="50"/>
      <c r="F396" s="50"/>
      <c r="G396" s="50"/>
      <c r="H396" s="50"/>
      <c r="I396" s="50"/>
      <c r="J396" s="50"/>
      <c r="K396" s="50"/>
      <c r="L396" s="1626"/>
      <c r="M396" s="50"/>
      <c r="N396" s="50"/>
      <c r="O396" s="50"/>
      <c r="P396" s="1627"/>
      <c r="Q396" s="1627"/>
      <c r="R396" s="1627"/>
      <c r="S396" s="1628"/>
      <c r="T396" s="1629"/>
      <c r="U396" s="50"/>
    </row>
    <row r="397">
      <c r="A397" s="50"/>
      <c r="B397" s="50"/>
      <c r="C397" s="50"/>
      <c r="D397" s="50"/>
      <c r="E397" s="50"/>
      <c r="F397" s="50"/>
      <c r="G397" s="50"/>
      <c r="H397" s="50"/>
      <c r="I397" s="50"/>
      <c r="J397" s="50"/>
      <c r="K397" s="50"/>
      <c r="L397" s="1626"/>
      <c r="M397" s="50"/>
      <c r="N397" s="50"/>
      <c r="O397" s="50"/>
      <c r="P397" s="1627"/>
      <c r="Q397" s="1627"/>
      <c r="R397" s="1627"/>
      <c r="S397" s="1628"/>
      <c r="T397" s="1629"/>
      <c r="U397" s="50"/>
    </row>
    <row r="398">
      <c r="A398" s="50"/>
      <c r="B398" s="50"/>
      <c r="C398" s="50"/>
      <c r="D398" s="50"/>
      <c r="E398" s="50"/>
      <c r="F398" s="50"/>
      <c r="G398" s="50"/>
      <c r="H398" s="50"/>
      <c r="I398" s="50"/>
      <c r="J398" s="50"/>
      <c r="K398" s="50"/>
      <c r="L398" s="1626"/>
      <c r="M398" s="50"/>
      <c r="N398" s="50"/>
      <c r="O398" s="50"/>
      <c r="P398" s="1627"/>
      <c r="Q398" s="1627"/>
      <c r="R398" s="1627"/>
      <c r="S398" s="1628"/>
      <c r="T398" s="1629"/>
      <c r="U398" s="50"/>
    </row>
    <row r="399">
      <c r="A399" s="50"/>
      <c r="B399" s="50"/>
      <c r="C399" s="50"/>
      <c r="D399" s="50"/>
      <c r="E399" s="50"/>
      <c r="F399" s="50"/>
      <c r="G399" s="50"/>
      <c r="H399" s="50"/>
      <c r="I399" s="50"/>
      <c r="J399" s="50"/>
      <c r="K399" s="50"/>
      <c r="L399" s="1626"/>
      <c r="M399" s="50"/>
      <c r="N399" s="50"/>
      <c r="O399" s="50"/>
      <c r="P399" s="1627"/>
      <c r="Q399" s="1627"/>
      <c r="R399" s="1627"/>
      <c r="S399" s="1628"/>
      <c r="T399" s="1629"/>
      <c r="U399" s="50"/>
    </row>
    <row r="400">
      <c r="A400" s="50"/>
      <c r="B400" s="50"/>
      <c r="C400" s="50"/>
      <c r="D400" s="50"/>
      <c r="E400" s="50"/>
      <c r="F400" s="50"/>
      <c r="G400" s="50"/>
      <c r="H400" s="50"/>
      <c r="I400" s="50"/>
      <c r="J400" s="50"/>
      <c r="K400" s="50"/>
      <c r="L400" s="1626"/>
      <c r="M400" s="50"/>
      <c r="N400" s="50"/>
      <c r="O400" s="50"/>
      <c r="P400" s="1627"/>
      <c r="Q400" s="1627"/>
      <c r="R400" s="1627"/>
      <c r="S400" s="1628"/>
      <c r="T400" s="1629"/>
      <c r="U400" s="50"/>
    </row>
    <row r="401">
      <c r="A401" s="50"/>
      <c r="B401" s="50"/>
      <c r="C401" s="50"/>
      <c r="D401" s="50"/>
      <c r="E401" s="50"/>
      <c r="F401" s="50"/>
      <c r="G401" s="50"/>
      <c r="H401" s="50"/>
      <c r="I401" s="50"/>
      <c r="J401" s="50"/>
      <c r="K401" s="50"/>
      <c r="L401" s="1626"/>
      <c r="M401" s="50"/>
      <c r="N401" s="50"/>
      <c r="O401" s="50"/>
      <c r="P401" s="1627"/>
      <c r="Q401" s="1627"/>
      <c r="R401" s="1627"/>
      <c r="S401" s="1628"/>
      <c r="T401" s="1629"/>
      <c r="U401" s="50"/>
    </row>
    <row r="402">
      <c r="A402" s="50"/>
      <c r="B402" s="50"/>
      <c r="C402" s="50"/>
      <c r="D402" s="50"/>
      <c r="E402" s="50"/>
      <c r="F402" s="50"/>
      <c r="G402" s="50"/>
      <c r="H402" s="50"/>
      <c r="I402" s="50"/>
      <c r="J402" s="50"/>
      <c r="K402" s="50"/>
      <c r="L402" s="1626"/>
      <c r="M402" s="50"/>
      <c r="N402" s="50"/>
      <c r="O402" s="50"/>
      <c r="P402" s="1627"/>
      <c r="Q402" s="1627"/>
      <c r="R402" s="1627"/>
      <c r="S402" s="1628"/>
      <c r="T402" s="1629"/>
      <c r="U402" s="50"/>
    </row>
    <row r="403">
      <c r="A403" s="50"/>
      <c r="B403" s="50"/>
      <c r="C403" s="50"/>
      <c r="D403" s="50"/>
      <c r="E403" s="50"/>
      <c r="F403" s="50"/>
      <c r="G403" s="50"/>
      <c r="H403" s="50"/>
      <c r="I403" s="50"/>
      <c r="J403" s="50"/>
      <c r="K403" s="50"/>
      <c r="L403" s="1626"/>
      <c r="M403" s="50"/>
      <c r="N403" s="50"/>
      <c r="O403" s="50"/>
      <c r="P403" s="1627"/>
      <c r="Q403" s="1627"/>
      <c r="R403" s="1627"/>
      <c r="S403" s="1628"/>
      <c r="T403" s="1629"/>
      <c r="U403" s="50"/>
    </row>
    <row r="404">
      <c r="A404" s="50"/>
      <c r="B404" s="50"/>
      <c r="C404" s="50"/>
      <c r="D404" s="50"/>
      <c r="E404" s="50"/>
      <c r="F404" s="50"/>
      <c r="G404" s="50"/>
      <c r="H404" s="50"/>
      <c r="I404" s="50"/>
      <c r="J404" s="50"/>
      <c r="K404" s="50"/>
      <c r="L404" s="1626"/>
      <c r="M404" s="50"/>
      <c r="N404" s="50"/>
      <c r="O404" s="50"/>
      <c r="P404" s="1627"/>
      <c r="Q404" s="1627"/>
      <c r="R404" s="1627"/>
      <c r="S404" s="1628"/>
      <c r="T404" s="1629"/>
      <c r="U404" s="50"/>
    </row>
    <row r="405">
      <c r="A405" s="50"/>
      <c r="B405" s="50"/>
      <c r="C405" s="50"/>
      <c r="D405" s="50"/>
      <c r="E405" s="50"/>
      <c r="F405" s="50"/>
      <c r="G405" s="50"/>
      <c r="H405" s="50"/>
      <c r="I405" s="50"/>
      <c r="J405" s="50"/>
      <c r="K405" s="50"/>
      <c r="L405" s="1626"/>
      <c r="M405" s="50"/>
      <c r="N405" s="50"/>
      <c r="O405" s="50"/>
      <c r="P405" s="1627"/>
      <c r="Q405" s="1627"/>
      <c r="R405" s="1627"/>
      <c r="S405" s="1628"/>
      <c r="T405" s="1629"/>
      <c r="U405" s="50"/>
    </row>
    <row r="406">
      <c r="A406" s="50"/>
      <c r="B406" s="50"/>
      <c r="C406" s="50"/>
      <c r="D406" s="50"/>
      <c r="E406" s="50"/>
      <c r="F406" s="50"/>
      <c r="G406" s="50"/>
      <c r="H406" s="50"/>
      <c r="I406" s="50"/>
      <c r="J406" s="50"/>
      <c r="K406" s="50"/>
      <c r="L406" s="1626"/>
      <c r="M406" s="50"/>
      <c r="N406" s="50"/>
      <c r="O406" s="50"/>
      <c r="P406" s="1627"/>
      <c r="Q406" s="1627"/>
      <c r="R406" s="1627"/>
      <c r="S406" s="1628"/>
      <c r="T406" s="1629"/>
      <c r="U406" s="50"/>
    </row>
    <row r="407">
      <c r="A407" s="50"/>
      <c r="B407" s="50"/>
      <c r="C407" s="50"/>
      <c r="D407" s="50"/>
      <c r="E407" s="50"/>
      <c r="F407" s="50"/>
      <c r="G407" s="50"/>
      <c r="H407" s="50"/>
      <c r="I407" s="50"/>
      <c r="J407" s="50"/>
      <c r="K407" s="50"/>
      <c r="L407" s="1626"/>
      <c r="M407" s="50"/>
      <c r="N407" s="50"/>
      <c r="O407" s="50"/>
      <c r="P407" s="1627"/>
      <c r="Q407" s="1627"/>
      <c r="R407" s="1627"/>
      <c r="S407" s="1628"/>
      <c r="T407" s="1629"/>
      <c r="U407" s="50"/>
    </row>
    <row r="408">
      <c r="A408" s="50"/>
      <c r="B408" s="50"/>
      <c r="C408" s="50"/>
      <c r="D408" s="50"/>
      <c r="E408" s="50"/>
      <c r="F408" s="50"/>
      <c r="G408" s="50"/>
      <c r="H408" s="50"/>
      <c r="I408" s="50"/>
      <c r="J408" s="50"/>
      <c r="K408" s="50"/>
      <c r="L408" s="1626"/>
      <c r="M408" s="50"/>
      <c r="N408" s="50"/>
      <c r="O408" s="50"/>
      <c r="P408" s="1627"/>
      <c r="Q408" s="1627"/>
      <c r="R408" s="1627"/>
      <c r="S408" s="1628"/>
      <c r="T408" s="1629"/>
      <c r="U408" s="50"/>
    </row>
    <row r="409">
      <c r="A409" s="50"/>
      <c r="B409" s="50"/>
      <c r="C409" s="50"/>
      <c r="D409" s="50"/>
      <c r="E409" s="50"/>
      <c r="F409" s="50"/>
      <c r="G409" s="50"/>
      <c r="H409" s="50"/>
      <c r="I409" s="50"/>
      <c r="J409" s="50"/>
      <c r="K409" s="50"/>
      <c r="L409" s="1626"/>
      <c r="M409" s="50"/>
      <c r="N409" s="50"/>
      <c r="O409" s="50"/>
      <c r="P409" s="1627"/>
      <c r="Q409" s="1627"/>
      <c r="R409" s="1627"/>
      <c r="S409" s="1628"/>
      <c r="T409" s="1629"/>
      <c r="U409" s="50"/>
    </row>
    <row r="410">
      <c r="A410" s="50"/>
      <c r="B410" s="50"/>
      <c r="C410" s="50"/>
      <c r="D410" s="50"/>
      <c r="E410" s="50"/>
      <c r="F410" s="50"/>
      <c r="G410" s="50"/>
      <c r="H410" s="50"/>
      <c r="I410" s="50"/>
      <c r="J410" s="50"/>
      <c r="K410" s="50"/>
      <c r="L410" s="1626"/>
      <c r="M410" s="50"/>
      <c r="N410" s="50"/>
      <c r="O410" s="50"/>
      <c r="P410" s="1627"/>
      <c r="Q410" s="1627"/>
      <c r="R410" s="1627"/>
      <c r="S410" s="1628"/>
      <c r="T410" s="1629"/>
      <c r="U410" s="50"/>
    </row>
    <row r="411">
      <c r="A411" s="50"/>
      <c r="B411" s="50"/>
      <c r="C411" s="50"/>
      <c r="D411" s="50"/>
      <c r="E411" s="50"/>
      <c r="F411" s="50"/>
      <c r="G411" s="50"/>
      <c r="H411" s="50"/>
      <c r="I411" s="50"/>
      <c r="J411" s="50"/>
      <c r="K411" s="50"/>
      <c r="L411" s="1626"/>
      <c r="M411" s="50"/>
      <c r="N411" s="50"/>
      <c r="O411" s="50"/>
      <c r="P411" s="1627"/>
      <c r="Q411" s="1627"/>
      <c r="R411" s="1627"/>
      <c r="S411" s="1628"/>
      <c r="T411" s="1629"/>
      <c r="U411" s="50"/>
    </row>
    <row r="412">
      <c r="A412" s="50"/>
      <c r="B412" s="50"/>
      <c r="C412" s="50"/>
      <c r="D412" s="50"/>
      <c r="E412" s="50"/>
      <c r="F412" s="50"/>
      <c r="G412" s="50"/>
      <c r="H412" s="50"/>
      <c r="I412" s="50"/>
      <c r="J412" s="50"/>
      <c r="K412" s="50"/>
      <c r="L412" s="1626"/>
      <c r="M412" s="50"/>
      <c r="N412" s="50"/>
      <c r="O412" s="50"/>
      <c r="P412" s="1627"/>
      <c r="Q412" s="1627"/>
      <c r="R412" s="1627"/>
      <c r="S412" s="1628"/>
      <c r="T412" s="1629"/>
      <c r="U412" s="50"/>
    </row>
    <row r="413">
      <c r="A413" s="50"/>
      <c r="B413" s="50"/>
      <c r="C413" s="50"/>
      <c r="D413" s="50"/>
      <c r="E413" s="50"/>
      <c r="F413" s="50"/>
      <c r="G413" s="50"/>
      <c r="H413" s="50"/>
      <c r="I413" s="50"/>
      <c r="J413" s="50"/>
      <c r="K413" s="50"/>
      <c r="L413" s="1626"/>
      <c r="M413" s="50"/>
      <c r="N413" s="50"/>
      <c r="O413" s="50"/>
      <c r="P413" s="1627"/>
      <c r="Q413" s="1627"/>
      <c r="R413" s="1627"/>
      <c r="S413" s="1628"/>
      <c r="T413" s="1629"/>
      <c r="U413" s="50"/>
    </row>
    <row r="414">
      <c r="A414" s="50"/>
      <c r="B414" s="50"/>
      <c r="C414" s="50"/>
      <c r="D414" s="50"/>
      <c r="E414" s="50"/>
      <c r="F414" s="50"/>
      <c r="G414" s="50"/>
      <c r="H414" s="50"/>
      <c r="I414" s="50"/>
      <c r="J414" s="50"/>
      <c r="K414" s="50"/>
      <c r="L414" s="1626"/>
      <c r="M414" s="50"/>
      <c r="N414" s="50"/>
      <c r="O414" s="50"/>
      <c r="P414" s="1627"/>
      <c r="Q414" s="1627"/>
      <c r="R414" s="1627"/>
      <c r="S414" s="1628"/>
      <c r="T414" s="1629"/>
      <c r="U414" s="50"/>
    </row>
    <row r="415">
      <c r="A415" s="50"/>
      <c r="B415" s="50"/>
      <c r="C415" s="50"/>
      <c r="D415" s="50"/>
      <c r="E415" s="50"/>
      <c r="F415" s="50"/>
      <c r="G415" s="50"/>
      <c r="H415" s="50"/>
      <c r="I415" s="50"/>
      <c r="J415" s="50"/>
      <c r="K415" s="50"/>
      <c r="L415" s="1626"/>
      <c r="M415" s="50"/>
      <c r="N415" s="50"/>
      <c r="O415" s="50"/>
      <c r="P415" s="1627"/>
      <c r="Q415" s="1627"/>
      <c r="R415" s="1627"/>
      <c r="S415" s="1628"/>
      <c r="T415" s="1629"/>
      <c r="U415" s="50"/>
    </row>
    <row r="416">
      <c r="A416" s="50"/>
      <c r="B416" s="50"/>
      <c r="C416" s="50"/>
      <c r="D416" s="50"/>
      <c r="E416" s="50"/>
      <c r="F416" s="50"/>
      <c r="G416" s="50"/>
      <c r="H416" s="50"/>
      <c r="I416" s="50"/>
      <c r="J416" s="50"/>
      <c r="K416" s="50"/>
      <c r="L416" s="1626"/>
      <c r="M416" s="50"/>
      <c r="N416" s="50"/>
      <c r="O416" s="50"/>
      <c r="P416" s="1627"/>
      <c r="Q416" s="1627"/>
      <c r="R416" s="1627"/>
      <c r="S416" s="1628"/>
      <c r="T416" s="1629"/>
      <c r="U416" s="50"/>
    </row>
    <row r="417">
      <c r="A417" s="50"/>
      <c r="B417" s="50"/>
      <c r="C417" s="50"/>
      <c r="D417" s="50"/>
      <c r="E417" s="50"/>
      <c r="F417" s="50"/>
      <c r="G417" s="50"/>
      <c r="H417" s="50"/>
      <c r="I417" s="50"/>
      <c r="J417" s="50"/>
      <c r="K417" s="50"/>
      <c r="L417" s="1626"/>
      <c r="M417" s="50"/>
      <c r="N417" s="50"/>
      <c r="O417" s="50"/>
      <c r="P417" s="1627"/>
      <c r="Q417" s="1627"/>
      <c r="R417" s="1627"/>
      <c r="S417" s="1628"/>
      <c r="T417" s="1629"/>
      <c r="U417" s="50"/>
    </row>
    <row r="418">
      <c r="A418" s="50"/>
      <c r="B418" s="50"/>
      <c r="C418" s="50"/>
      <c r="D418" s="50"/>
      <c r="E418" s="50"/>
      <c r="F418" s="50"/>
      <c r="G418" s="50"/>
      <c r="H418" s="50"/>
      <c r="I418" s="50"/>
      <c r="J418" s="50"/>
      <c r="K418" s="50"/>
      <c r="L418" s="1626"/>
      <c r="M418" s="50"/>
      <c r="N418" s="50"/>
      <c r="O418" s="50"/>
      <c r="P418" s="1627"/>
      <c r="Q418" s="1627"/>
      <c r="R418" s="1627"/>
      <c r="S418" s="1628"/>
      <c r="T418" s="1629"/>
      <c r="U418" s="50"/>
    </row>
    <row r="419">
      <c r="A419" s="50"/>
      <c r="B419" s="50"/>
      <c r="C419" s="50"/>
      <c r="D419" s="50"/>
      <c r="E419" s="50"/>
      <c r="F419" s="50"/>
      <c r="G419" s="50"/>
      <c r="H419" s="50"/>
      <c r="I419" s="50"/>
      <c r="J419" s="50"/>
      <c r="K419" s="50"/>
      <c r="L419" s="1626"/>
      <c r="M419" s="50"/>
      <c r="N419" s="50"/>
      <c r="O419" s="50"/>
      <c r="P419" s="1627"/>
      <c r="Q419" s="1627"/>
      <c r="R419" s="1627"/>
      <c r="S419" s="1628"/>
      <c r="T419" s="1629"/>
      <c r="U419" s="50"/>
    </row>
    <row r="420">
      <c r="A420" s="50"/>
      <c r="B420" s="50"/>
      <c r="C420" s="50"/>
      <c r="D420" s="50"/>
      <c r="E420" s="50"/>
      <c r="F420" s="50"/>
      <c r="G420" s="50"/>
      <c r="H420" s="50"/>
      <c r="I420" s="50"/>
      <c r="J420" s="50"/>
      <c r="K420" s="50"/>
      <c r="L420" s="1626"/>
      <c r="M420" s="50"/>
      <c r="N420" s="50"/>
      <c r="O420" s="50"/>
      <c r="P420" s="1627"/>
      <c r="Q420" s="1627"/>
      <c r="R420" s="1627"/>
      <c r="S420" s="1628"/>
      <c r="T420" s="1629"/>
      <c r="U420" s="50"/>
    </row>
    <row r="421">
      <c r="A421" s="50"/>
      <c r="B421" s="50"/>
      <c r="C421" s="50"/>
      <c r="D421" s="50"/>
      <c r="E421" s="50"/>
      <c r="F421" s="50"/>
      <c r="G421" s="50"/>
      <c r="H421" s="50"/>
      <c r="I421" s="50"/>
      <c r="J421" s="50"/>
      <c r="K421" s="50"/>
      <c r="L421" s="1626"/>
      <c r="M421" s="50"/>
      <c r="N421" s="50"/>
      <c r="O421" s="50"/>
      <c r="P421" s="1627"/>
      <c r="Q421" s="1627"/>
      <c r="R421" s="1627"/>
      <c r="S421" s="1628"/>
      <c r="T421" s="1629"/>
      <c r="U421" s="50"/>
    </row>
    <row r="422">
      <c r="A422" s="50"/>
      <c r="B422" s="50"/>
      <c r="C422" s="50"/>
      <c r="D422" s="50"/>
      <c r="E422" s="50"/>
      <c r="F422" s="50"/>
      <c r="G422" s="50"/>
      <c r="H422" s="50"/>
      <c r="I422" s="50"/>
      <c r="J422" s="50"/>
      <c r="K422" s="50"/>
      <c r="L422" s="1626"/>
      <c r="M422" s="50"/>
      <c r="N422" s="50"/>
      <c r="O422" s="50"/>
      <c r="P422" s="1627"/>
      <c r="Q422" s="1627"/>
      <c r="R422" s="1627"/>
      <c r="S422" s="1628"/>
      <c r="T422" s="1629"/>
      <c r="U422" s="50"/>
    </row>
    <row r="423">
      <c r="A423" s="50"/>
      <c r="B423" s="50"/>
      <c r="C423" s="50"/>
      <c r="D423" s="50"/>
      <c r="E423" s="50"/>
      <c r="F423" s="50"/>
      <c r="G423" s="50"/>
      <c r="H423" s="50"/>
      <c r="I423" s="50"/>
      <c r="J423" s="50"/>
      <c r="K423" s="50"/>
      <c r="L423" s="1626"/>
      <c r="M423" s="50"/>
      <c r="N423" s="50"/>
      <c r="O423" s="50"/>
      <c r="P423" s="1627"/>
      <c r="Q423" s="1627"/>
      <c r="R423" s="1627"/>
      <c r="S423" s="1628"/>
      <c r="T423" s="1629"/>
      <c r="U423" s="50"/>
    </row>
    <row r="424">
      <c r="A424" s="50"/>
      <c r="B424" s="50"/>
      <c r="C424" s="50"/>
      <c r="D424" s="50"/>
      <c r="E424" s="50"/>
      <c r="F424" s="50"/>
      <c r="G424" s="50"/>
      <c r="H424" s="50"/>
      <c r="I424" s="50"/>
      <c r="J424" s="50"/>
      <c r="K424" s="50"/>
      <c r="L424" s="1626"/>
      <c r="M424" s="50"/>
      <c r="N424" s="50"/>
      <c r="O424" s="50"/>
      <c r="P424" s="1627"/>
      <c r="Q424" s="1627"/>
      <c r="R424" s="1627"/>
      <c r="S424" s="1628"/>
      <c r="T424" s="1629"/>
      <c r="U424" s="50"/>
    </row>
    <row r="425">
      <c r="A425" s="50"/>
      <c r="B425" s="50"/>
      <c r="C425" s="50"/>
      <c r="D425" s="50"/>
      <c r="E425" s="50"/>
      <c r="F425" s="50"/>
      <c r="G425" s="50"/>
      <c r="H425" s="50"/>
      <c r="I425" s="50"/>
      <c r="J425" s="50"/>
      <c r="K425" s="50"/>
      <c r="L425" s="1626"/>
      <c r="M425" s="50"/>
      <c r="N425" s="50"/>
      <c r="O425" s="50"/>
      <c r="P425" s="1627"/>
      <c r="Q425" s="1627"/>
      <c r="R425" s="1627"/>
      <c r="S425" s="1628"/>
      <c r="T425" s="1629"/>
      <c r="U425" s="50"/>
    </row>
    <row r="426">
      <c r="A426" s="50"/>
      <c r="B426" s="50"/>
      <c r="C426" s="50"/>
      <c r="D426" s="50"/>
      <c r="E426" s="50"/>
      <c r="F426" s="50"/>
      <c r="G426" s="50"/>
      <c r="H426" s="50"/>
      <c r="I426" s="50"/>
      <c r="J426" s="50"/>
      <c r="K426" s="50"/>
      <c r="L426" s="1626"/>
      <c r="M426" s="50"/>
      <c r="N426" s="50"/>
      <c r="O426" s="50"/>
      <c r="P426" s="1627"/>
      <c r="Q426" s="1627"/>
      <c r="R426" s="1627"/>
      <c r="S426" s="1628"/>
      <c r="T426" s="1629"/>
      <c r="U426" s="50"/>
    </row>
    <row r="427">
      <c r="A427" s="50"/>
      <c r="B427" s="50"/>
      <c r="C427" s="50"/>
      <c r="D427" s="50"/>
      <c r="E427" s="50"/>
      <c r="F427" s="50"/>
      <c r="G427" s="50"/>
      <c r="H427" s="50"/>
      <c r="I427" s="50"/>
      <c r="J427" s="50"/>
      <c r="K427" s="50"/>
      <c r="L427" s="1626"/>
      <c r="M427" s="50"/>
      <c r="N427" s="50"/>
      <c r="O427" s="50"/>
      <c r="P427" s="1627"/>
      <c r="Q427" s="1627"/>
      <c r="R427" s="1627"/>
      <c r="S427" s="1628"/>
      <c r="T427" s="1629"/>
      <c r="U427" s="50"/>
    </row>
    <row r="428">
      <c r="A428" s="50"/>
      <c r="B428" s="50"/>
      <c r="C428" s="50"/>
      <c r="D428" s="50"/>
      <c r="E428" s="50"/>
      <c r="F428" s="50"/>
      <c r="G428" s="50"/>
      <c r="H428" s="50"/>
      <c r="I428" s="50"/>
      <c r="J428" s="50"/>
      <c r="K428" s="50"/>
      <c r="L428" s="1626"/>
      <c r="M428" s="50"/>
      <c r="N428" s="50"/>
      <c r="O428" s="50"/>
      <c r="P428" s="1627"/>
      <c r="Q428" s="1627"/>
      <c r="R428" s="1627"/>
      <c r="S428" s="1628"/>
      <c r="T428" s="1629"/>
      <c r="U428" s="50"/>
    </row>
    <row r="429">
      <c r="A429" s="50"/>
      <c r="B429" s="50"/>
      <c r="C429" s="50"/>
      <c r="D429" s="50"/>
      <c r="E429" s="50"/>
      <c r="F429" s="50"/>
      <c r="G429" s="50"/>
      <c r="H429" s="50"/>
      <c r="I429" s="50"/>
      <c r="J429" s="50"/>
      <c r="K429" s="50"/>
      <c r="L429" s="1626"/>
      <c r="M429" s="50"/>
      <c r="N429" s="50"/>
      <c r="O429" s="50"/>
      <c r="P429" s="1627"/>
      <c r="Q429" s="1627"/>
      <c r="R429" s="1627"/>
      <c r="S429" s="1628"/>
      <c r="T429" s="1629"/>
      <c r="U429" s="50"/>
    </row>
    <row r="430">
      <c r="A430" s="50"/>
      <c r="B430" s="50"/>
      <c r="C430" s="50"/>
      <c r="D430" s="50"/>
      <c r="E430" s="50"/>
      <c r="F430" s="50"/>
      <c r="G430" s="50"/>
      <c r="H430" s="50"/>
      <c r="I430" s="50"/>
      <c r="J430" s="50"/>
      <c r="K430" s="50"/>
      <c r="L430" s="1626"/>
      <c r="M430" s="50"/>
      <c r="N430" s="50"/>
      <c r="O430" s="50"/>
      <c r="P430" s="1627"/>
      <c r="Q430" s="1627"/>
      <c r="R430" s="1627"/>
      <c r="S430" s="1628"/>
      <c r="T430" s="1629"/>
      <c r="U430" s="50"/>
    </row>
    <row r="431">
      <c r="A431" s="50"/>
      <c r="B431" s="50"/>
      <c r="C431" s="50"/>
      <c r="D431" s="50"/>
      <c r="E431" s="50"/>
      <c r="F431" s="50"/>
      <c r="G431" s="50"/>
      <c r="H431" s="50"/>
      <c r="I431" s="50"/>
      <c r="J431" s="50"/>
      <c r="K431" s="50"/>
      <c r="L431" s="1626"/>
      <c r="M431" s="50"/>
      <c r="N431" s="50"/>
      <c r="O431" s="50"/>
      <c r="P431" s="1627"/>
      <c r="Q431" s="1627"/>
      <c r="R431" s="1627"/>
      <c r="S431" s="1628"/>
      <c r="T431" s="1629"/>
      <c r="U431" s="50"/>
    </row>
    <row r="432">
      <c r="A432" s="50"/>
      <c r="B432" s="50"/>
      <c r="C432" s="50"/>
      <c r="D432" s="50"/>
      <c r="E432" s="50"/>
      <c r="F432" s="50"/>
      <c r="G432" s="50"/>
      <c r="H432" s="50"/>
      <c r="I432" s="50"/>
      <c r="J432" s="50"/>
      <c r="K432" s="50"/>
      <c r="L432" s="1626"/>
      <c r="M432" s="50"/>
      <c r="N432" s="50"/>
      <c r="O432" s="50"/>
      <c r="P432" s="1627"/>
      <c r="Q432" s="1627"/>
      <c r="R432" s="1627"/>
      <c r="S432" s="1628"/>
      <c r="T432" s="1629"/>
      <c r="U432" s="50"/>
    </row>
    <row r="433">
      <c r="A433" s="50"/>
      <c r="B433" s="50"/>
      <c r="C433" s="50"/>
      <c r="D433" s="50"/>
      <c r="E433" s="50"/>
      <c r="F433" s="50"/>
      <c r="G433" s="50"/>
      <c r="H433" s="50"/>
      <c r="I433" s="50"/>
      <c r="J433" s="50"/>
      <c r="K433" s="50"/>
      <c r="L433" s="1626"/>
      <c r="M433" s="50"/>
      <c r="N433" s="50"/>
      <c r="O433" s="50"/>
      <c r="P433" s="1627"/>
      <c r="Q433" s="1627"/>
      <c r="R433" s="1627"/>
      <c r="S433" s="1628"/>
      <c r="T433" s="1629"/>
      <c r="U433" s="50"/>
    </row>
    <row r="434">
      <c r="A434" s="50"/>
      <c r="B434" s="50"/>
      <c r="C434" s="50"/>
      <c r="D434" s="50"/>
      <c r="E434" s="50"/>
      <c r="F434" s="50"/>
      <c r="G434" s="50"/>
      <c r="H434" s="50"/>
      <c r="I434" s="50"/>
      <c r="J434" s="50"/>
      <c r="K434" s="50"/>
      <c r="L434" s="1626"/>
      <c r="M434" s="50"/>
      <c r="N434" s="50"/>
      <c r="O434" s="50"/>
      <c r="P434" s="1627"/>
      <c r="Q434" s="1627"/>
      <c r="R434" s="1627"/>
      <c r="S434" s="1628"/>
      <c r="T434" s="1629"/>
      <c r="U434" s="50"/>
    </row>
    <row r="435">
      <c r="A435" s="50"/>
      <c r="B435" s="50"/>
      <c r="C435" s="50"/>
      <c r="D435" s="50"/>
      <c r="E435" s="50"/>
      <c r="F435" s="50"/>
      <c r="G435" s="50"/>
      <c r="H435" s="50"/>
      <c r="I435" s="50"/>
      <c r="J435" s="50"/>
      <c r="K435" s="50"/>
      <c r="L435" s="1626"/>
      <c r="M435" s="50"/>
      <c r="N435" s="50"/>
      <c r="O435" s="50"/>
      <c r="P435" s="1627"/>
      <c r="Q435" s="1627"/>
      <c r="R435" s="1627"/>
      <c r="S435" s="1628"/>
      <c r="T435" s="1629"/>
      <c r="U435" s="50"/>
    </row>
    <row r="436">
      <c r="A436" s="50"/>
      <c r="B436" s="50"/>
      <c r="C436" s="50"/>
      <c r="D436" s="50"/>
      <c r="E436" s="50"/>
      <c r="F436" s="50"/>
      <c r="G436" s="50"/>
      <c r="H436" s="50"/>
      <c r="I436" s="50"/>
      <c r="J436" s="50"/>
      <c r="K436" s="50"/>
      <c r="L436" s="1626"/>
      <c r="M436" s="50"/>
      <c r="N436" s="50"/>
      <c r="O436" s="50"/>
      <c r="P436" s="1627"/>
      <c r="Q436" s="1627"/>
      <c r="R436" s="1627"/>
      <c r="S436" s="1628"/>
      <c r="T436" s="1629"/>
      <c r="U436" s="50"/>
    </row>
    <row r="437">
      <c r="A437" s="50"/>
      <c r="B437" s="50"/>
      <c r="C437" s="50"/>
      <c r="D437" s="50"/>
      <c r="E437" s="50"/>
      <c r="F437" s="50"/>
      <c r="G437" s="50"/>
      <c r="H437" s="50"/>
      <c r="I437" s="50"/>
      <c r="J437" s="50"/>
      <c r="K437" s="50"/>
      <c r="L437" s="1626"/>
      <c r="M437" s="50"/>
      <c r="N437" s="50"/>
      <c r="O437" s="50"/>
      <c r="P437" s="1627"/>
      <c r="Q437" s="1627"/>
      <c r="R437" s="1627"/>
      <c r="S437" s="1628"/>
      <c r="T437" s="1629"/>
      <c r="U437" s="50"/>
    </row>
    <row r="438">
      <c r="A438" s="50"/>
      <c r="B438" s="50"/>
      <c r="C438" s="50"/>
      <c r="D438" s="50"/>
      <c r="E438" s="50"/>
      <c r="F438" s="50"/>
      <c r="G438" s="50"/>
      <c r="H438" s="50"/>
      <c r="I438" s="50"/>
      <c r="J438" s="50"/>
      <c r="K438" s="50"/>
      <c r="L438" s="1626"/>
      <c r="M438" s="50"/>
      <c r="N438" s="50"/>
      <c r="O438" s="50"/>
      <c r="P438" s="1627"/>
      <c r="Q438" s="1627"/>
      <c r="R438" s="1627"/>
      <c r="S438" s="1628"/>
      <c r="T438" s="1629"/>
      <c r="U438" s="50"/>
    </row>
    <row r="439">
      <c r="A439" s="50"/>
      <c r="B439" s="50"/>
      <c r="C439" s="50"/>
      <c r="D439" s="50"/>
      <c r="E439" s="50"/>
      <c r="F439" s="50"/>
      <c r="G439" s="50"/>
      <c r="H439" s="50"/>
      <c r="I439" s="50"/>
      <c r="J439" s="50"/>
      <c r="K439" s="50"/>
      <c r="L439" s="1626"/>
      <c r="M439" s="50"/>
      <c r="N439" s="50"/>
      <c r="O439" s="50"/>
      <c r="P439" s="1627"/>
      <c r="Q439" s="1627"/>
      <c r="R439" s="1627"/>
      <c r="S439" s="1628"/>
      <c r="T439" s="1629"/>
      <c r="U439" s="50"/>
    </row>
    <row r="440">
      <c r="A440" s="50"/>
      <c r="B440" s="50"/>
      <c r="C440" s="50"/>
      <c r="D440" s="50"/>
      <c r="E440" s="50"/>
      <c r="F440" s="50"/>
      <c r="G440" s="50"/>
      <c r="H440" s="50"/>
      <c r="I440" s="50"/>
      <c r="J440" s="50"/>
      <c r="K440" s="50"/>
      <c r="L440" s="1626"/>
      <c r="M440" s="50"/>
      <c r="N440" s="50"/>
      <c r="O440" s="50"/>
      <c r="P440" s="1627"/>
      <c r="Q440" s="1627"/>
      <c r="R440" s="1627"/>
      <c r="S440" s="1628"/>
      <c r="T440" s="1629"/>
      <c r="U440" s="50"/>
    </row>
    <row r="441">
      <c r="A441" s="50"/>
      <c r="B441" s="50"/>
      <c r="C441" s="50"/>
      <c r="D441" s="50"/>
      <c r="E441" s="50"/>
      <c r="F441" s="50"/>
      <c r="G441" s="50"/>
      <c r="H441" s="50"/>
      <c r="I441" s="50"/>
      <c r="J441" s="50"/>
      <c r="K441" s="50"/>
      <c r="L441" s="1626"/>
      <c r="M441" s="50"/>
      <c r="N441" s="50"/>
      <c r="O441" s="50"/>
      <c r="P441" s="1627"/>
      <c r="Q441" s="1627"/>
      <c r="R441" s="1627"/>
      <c r="S441" s="1628"/>
      <c r="T441" s="1629"/>
      <c r="U441" s="50"/>
    </row>
    <row r="442">
      <c r="A442" s="50"/>
      <c r="B442" s="50"/>
      <c r="C442" s="50"/>
      <c r="D442" s="50"/>
      <c r="E442" s="50"/>
      <c r="F442" s="50"/>
      <c r="G442" s="50"/>
      <c r="H442" s="50"/>
      <c r="I442" s="50"/>
      <c r="J442" s="50"/>
      <c r="K442" s="50"/>
      <c r="L442" s="1626"/>
      <c r="M442" s="50"/>
      <c r="N442" s="50"/>
      <c r="O442" s="50"/>
      <c r="P442" s="1627"/>
      <c r="Q442" s="1627"/>
      <c r="R442" s="1627"/>
      <c r="S442" s="1628"/>
      <c r="T442" s="1629"/>
      <c r="U442" s="50"/>
    </row>
    <row r="443">
      <c r="A443" s="50"/>
      <c r="B443" s="50"/>
      <c r="C443" s="50"/>
      <c r="D443" s="50"/>
      <c r="E443" s="50"/>
      <c r="F443" s="50"/>
      <c r="G443" s="50"/>
      <c r="H443" s="50"/>
      <c r="I443" s="50"/>
      <c r="J443" s="50"/>
      <c r="K443" s="50"/>
      <c r="L443" s="1626"/>
      <c r="M443" s="50"/>
      <c r="N443" s="50"/>
      <c r="O443" s="50"/>
      <c r="P443" s="1627"/>
      <c r="Q443" s="1627"/>
      <c r="R443" s="1627"/>
      <c r="S443" s="1628"/>
      <c r="T443" s="1629"/>
      <c r="U443" s="50"/>
    </row>
    <row r="444">
      <c r="A444" s="50"/>
      <c r="B444" s="50"/>
      <c r="C444" s="50"/>
      <c r="D444" s="50"/>
      <c r="E444" s="50"/>
      <c r="F444" s="50"/>
      <c r="G444" s="50"/>
      <c r="H444" s="50"/>
      <c r="I444" s="50"/>
      <c r="J444" s="50"/>
      <c r="K444" s="50"/>
      <c r="L444" s="1626"/>
      <c r="M444" s="50"/>
      <c r="N444" s="50"/>
      <c r="O444" s="50"/>
      <c r="P444" s="1627"/>
      <c r="Q444" s="1627"/>
      <c r="R444" s="1627"/>
      <c r="S444" s="1628"/>
      <c r="T444" s="1629"/>
      <c r="U444" s="50"/>
    </row>
    <row r="445">
      <c r="A445" s="50"/>
      <c r="B445" s="50"/>
      <c r="C445" s="50"/>
      <c r="D445" s="50"/>
      <c r="E445" s="50"/>
      <c r="F445" s="50"/>
      <c r="G445" s="50"/>
      <c r="H445" s="50"/>
      <c r="I445" s="50"/>
      <c r="J445" s="50"/>
      <c r="K445" s="50"/>
      <c r="L445" s="1626"/>
      <c r="M445" s="50"/>
      <c r="N445" s="50"/>
      <c r="O445" s="50"/>
      <c r="P445" s="1627"/>
      <c r="Q445" s="1627"/>
      <c r="R445" s="1627"/>
      <c r="S445" s="1628"/>
      <c r="T445" s="1629"/>
      <c r="U445" s="50"/>
    </row>
    <row r="446">
      <c r="A446" s="50"/>
      <c r="B446" s="50"/>
      <c r="C446" s="50"/>
      <c r="D446" s="50"/>
      <c r="E446" s="50"/>
      <c r="F446" s="50"/>
      <c r="G446" s="50"/>
      <c r="H446" s="50"/>
      <c r="I446" s="50"/>
      <c r="J446" s="50"/>
      <c r="K446" s="50"/>
      <c r="L446" s="1626"/>
      <c r="M446" s="50"/>
      <c r="N446" s="50"/>
      <c r="O446" s="50"/>
      <c r="P446" s="1627"/>
      <c r="Q446" s="1627"/>
      <c r="R446" s="1627"/>
      <c r="S446" s="1628"/>
      <c r="T446" s="1629"/>
      <c r="U446" s="50"/>
    </row>
    <row r="447">
      <c r="A447" s="50"/>
      <c r="B447" s="50"/>
      <c r="C447" s="50"/>
      <c r="D447" s="50"/>
      <c r="E447" s="50"/>
      <c r="F447" s="50"/>
      <c r="G447" s="50"/>
      <c r="H447" s="50"/>
      <c r="I447" s="50"/>
      <c r="J447" s="50"/>
      <c r="K447" s="50"/>
      <c r="L447" s="1626"/>
      <c r="M447" s="50"/>
      <c r="N447" s="50"/>
      <c r="O447" s="50"/>
      <c r="P447" s="1627"/>
      <c r="Q447" s="1627"/>
      <c r="R447" s="1627"/>
      <c r="S447" s="1628"/>
      <c r="T447" s="1629"/>
      <c r="U447" s="50"/>
    </row>
    <row r="448">
      <c r="A448" s="50"/>
      <c r="B448" s="50"/>
      <c r="C448" s="50"/>
      <c r="D448" s="50"/>
      <c r="E448" s="50"/>
      <c r="F448" s="50"/>
      <c r="G448" s="50"/>
      <c r="H448" s="50"/>
      <c r="I448" s="50"/>
      <c r="J448" s="50"/>
      <c r="K448" s="50"/>
      <c r="L448" s="1626"/>
      <c r="M448" s="50"/>
      <c r="N448" s="50"/>
      <c r="O448" s="50"/>
      <c r="P448" s="1627"/>
      <c r="Q448" s="1627"/>
      <c r="R448" s="1627"/>
      <c r="S448" s="1628"/>
      <c r="T448" s="1629"/>
      <c r="U448" s="50"/>
    </row>
    <row r="449">
      <c r="A449" s="50"/>
      <c r="B449" s="50"/>
      <c r="C449" s="50"/>
      <c r="D449" s="50"/>
      <c r="E449" s="50"/>
      <c r="F449" s="50"/>
      <c r="G449" s="50"/>
      <c r="H449" s="50"/>
      <c r="I449" s="50"/>
      <c r="J449" s="50"/>
      <c r="K449" s="50"/>
      <c r="L449" s="1626"/>
      <c r="M449" s="50"/>
      <c r="N449" s="50"/>
      <c r="O449" s="50"/>
      <c r="P449" s="1627"/>
      <c r="Q449" s="1627"/>
      <c r="R449" s="1627"/>
      <c r="S449" s="1628"/>
      <c r="T449" s="1629"/>
      <c r="U449" s="50"/>
    </row>
    <row r="450">
      <c r="A450" s="50"/>
      <c r="B450" s="50"/>
      <c r="C450" s="50"/>
      <c r="D450" s="50"/>
      <c r="E450" s="50"/>
      <c r="F450" s="50"/>
      <c r="G450" s="50"/>
      <c r="H450" s="50"/>
      <c r="I450" s="50"/>
      <c r="J450" s="50"/>
      <c r="K450" s="50"/>
      <c r="L450" s="1626"/>
      <c r="M450" s="50"/>
      <c r="N450" s="50"/>
      <c r="O450" s="50"/>
      <c r="P450" s="1627"/>
      <c r="Q450" s="1627"/>
      <c r="R450" s="1627"/>
      <c r="S450" s="1628"/>
      <c r="T450" s="1629"/>
      <c r="U450" s="50"/>
    </row>
    <row r="451">
      <c r="A451" s="50"/>
      <c r="B451" s="50"/>
      <c r="C451" s="50"/>
      <c r="D451" s="50"/>
      <c r="E451" s="50"/>
      <c r="F451" s="50"/>
      <c r="G451" s="50"/>
      <c r="H451" s="50"/>
      <c r="I451" s="50"/>
      <c r="J451" s="50"/>
      <c r="K451" s="50"/>
      <c r="L451" s="1626"/>
      <c r="M451" s="50"/>
      <c r="N451" s="50"/>
      <c r="O451" s="50"/>
      <c r="P451" s="1627"/>
      <c r="Q451" s="1627"/>
      <c r="R451" s="1627"/>
      <c r="S451" s="1628"/>
      <c r="T451" s="1629"/>
      <c r="U451" s="50"/>
    </row>
    <row r="452">
      <c r="A452" s="50"/>
      <c r="B452" s="50"/>
      <c r="C452" s="50"/>
      <c r="D452" s="50"/>
      <c r="E452" s="50"/>
      <c r="F452" s="50"/>
      <c r="G452" s="50"/>
      <c r="H452" s="50"/>
      <c r="I452" s="50"/>
      <c r="J452" s="50"/>
      <c r="K452" s="50"/>
      <c r="L452" s="1626"/>
      <c r="M452" s="50"/>
      <c r="N452" s="50"/>
      <c r="O452" s="50"/>
      <c r="P452" s="1627"/>
      <c r="Q452" s="1627"/>
      <c r="R452" s="1627"/>
      <c r="S452" s="1628"/>
      <c r="T452" s="1629"/>
      <c r="U452" s="50"/>
    </row>
    <row r="453">
      <c r="A453" s="50"/>
      <c r="B453" s="50"/>
      <c r="C453" s="50"/>
      <c r="D453" s="50"/>
      <c r="E453" s="50"/>
      <c r="F453" s="50"/>
      <c r="G453" s="50"/>
      <c r="H453" s="50"/>
      <c r="I453" s="50"/>
      <c r="J453" s="50"/>
      <c r="K453" s="50"/>
      <c r="L453" s="1626"/>
      <c r="M453" s="50"/>
      <c r="N453" s="50"/>
      <c r="O453" s="50"/>
      <c r="P453" s="1627"/>
      <c r="Q453" s="1627"/>
      <c r="R453" s="1627"/>
      <c r="S453" s="1628"/>
      <c r="T453" s="1629"/>
      <c r="U453" s="50"/>
    </row>
    <row r="454">
      <c r="A454" s="50"/>
      <c r="B454" s="50"/>
      <c r="C454" s="50"/>
      <c r="D454" s="50"/>
      <c r="E454" s="50"/>
      <c r="F454" s="50"/>
      <c r="G454" s="50"/>
      <c r="H454" s="50"/>
      <c r="I454" s="50"/>
      <c r="J454" s="50"/>
      <c r="K454" s="50"/>
      <c r="L454" s="1626"/>
      <c r="M454" s="50"/>
      <c r="N454" s="50"/>
      <c r="O454" s="50"/>
      <c r="P454" s="1627"/>
      <c r="Q454" s="1627"/>
      <c r="R454" s="1627"/>
      <c r="S454" s="1628"/>
      <c r="T454" s="1629"/>
      <c r="U454" s="50"/>
    </row>
    <row r="455">
      <c r="A455" s="50"/>
      <c r="B455" s="50"/>
      <c r="C455" s="50"/>
      <c r="D455" s="50"/>
      <c r="E455" s="50"/>
      <c r="F455" s="50"/>
      <c r="G455" s="50"/>
      <c r="H455" s="50"/>
      <c r="I455" s="50"/>
      <c r="J455" s="50"/>
      <c r="K455" s="50"/>
      <c r="L455" s="1626"/>
      <c r="M455" s="50"/>
      <c r="N455" s="50"/>
      <c r="O455" s="50"/>
      <c r="P455" s="1627"/>
      <c r="Q455" s="1627"/>
      <c r="R455" s="1627"/>
      <c r="S455" s="1628"/>
      <c r="T455" s="1629"/>
      <c r="U455" s="50"/>
    </row>
    <row r="456">
      <c r="A456" s="50"/>
      <c r="B456" s="50"/>
      <c r="C456" s="50"/>
      <c r="D456" s="50"/>
      <c r="E456" s="50"/>
      <c r="F456" s="50"/>
      <c r="G456" s="50"/>
      <c r="H456" s="50"/>
      <c r="I456" s="50"/>
      <c r="J456" s="50"/>
      <c r="K456" s="50"/>
      <c r="L456" s="1626"/>
      <c r="M456" s="50"/>
      <c r="N456" s="50"/>
      <c r="O456" s="50"/>
      <c r="P456" s="1627"/>
      <c r="Q456" s="1627"/>
      <c r="R456" s="1627"/>
      <c r="S456" s="1628"/>
      <c r="T456" s="1629"/>
      <c r="U456" s="50"/>
    </row>
    <row r="457">
      <c r="A457" s="50"/>
      <c r="B457" s="50"/>
      <c r="C457" s="50"/>
      <c r="D457" s="50"/>
      <c r="E457" s="50"/>
      <c r="F457" s="50"/>
      <c r="G457" s="50"/>
      <c r="H457" s="50"/>
      <c r="I457" s="50"/>
      <c r="J457" s="50"/>
      <c r="K457" s="50"/>
      <c r="L457" s="1626"/>
      <c r="M457" s="50"/>
      <c r="N457" s="50"/>
      <c r="O457" s="50"/>
      <c r="P457" s="1627"/>
      <c r="Q457" s="1627"/>
      <c r="R457" s="1627"/>
      <c r="S457" s="1628"/>
      <c r="T457" s="1629"/>
      <c r="U457" s="50"/>
    </row>
    <row r="458">
      <c r="A458" s="50"/>
      <c r="B458" s="50"/>
      <c r="C458" s="50"/>
      <c r="D458" s="50"/>
      <c r="E458" s="50"/>
      <c r="F458" s="50"/>
      <c r="G458" s="50"/>
      <c r="H458" s="50"/>
      <c r="I458" s="50"/>
      <c r="J458" s="50"/>
      <c r="K458" s="50"/>
      <c r="L458" s="1626"/>
      <c r="M458" s="50"/>
      <c r="N458" s="50"/>
      <c r="O458" s="50"/>
      <c r="P458" s="1627"/>
      <c r="Q458" s="1627"/>
      <c r="R458" s="1627"/>
      <c r="S458" s="1628"/>
      <c r="T458" s="1629"/>
      <c r="U458" s="50"/>
    </row>
    <row r="459">
      <c r="A459" s="50"/>
      <c r="B459" s="50"/>
      <c r="C459" s="50"/>
      <c r="D459" s="50"/>
      <c r="E459" s="50"/>
      <c r="F459" s="50"/>
      <c r="G459" s="50"/>
      <c r="H459" s="50"/>
      <c r="I459" s="50"/>
      <c r="J459" s="50"/>
      <c r="K459" s="50"/>
      <c r="L459" s="1626"/>
      <c r="M459" s="50"/>
      <c r="N459" s="50"/>
      <c r="O459" s="50"/>
      <c r="P459" s="1627"/>
      <c r="Q459" s="1627"/>
      <c r="R459" s="1627"/>
      <c r="S459" s="1628"/>
      <c r="T459" s="1629"/>
      <c r="U459" s="50"/>
    </row>
    <row r="460">
      <c r="A460" s="50"/>
      <c r="B460" s="50"/>
      <c r="C460" s="50"/>
      <c r="D460" s="50"/>
      <c r="E460" s="50"/>
      <c r="F460" s="50"/>
      <c r="G460" s="50"/>
      <c r="H460" s="50"/>
      <c r="I460" s="50"/>
      <c r="J460" s="50"/>
      <c r="K460" s="50"/>
      <c r="L460" s="1626"/>
      <c r="M460" s="50"/>
      <c r="N460" s="50"/>
      <c r="O460" s="50"/>
      <c r="P460" s="1627"/>
      <c r="Q460" s="1627"/>
      <c r="R460" s="1627"/>
      <c r="S460" s="1628"/>
      <c r="T460" s="1629"/>
      <c r="U460" s="50"/>
    </row>
    <row r="461">
      <c r="A461" s="50"/>
      <c r="B461" s="50"/>
      <c r="C461" s="50"/>
      <c r="D461" s="50"/>
      <c r="E461" s="50"/>
      <c r="F461" s="50"/>
      <c r="G461" s="50"/>
      <c r="H461" s="50"/>
      <c r="I461" s="50"/>
      <c r="J461" s="50"/>
      <c r="K461" s="50"/>
      <c r="L461" s="1626"/>
      <c r="M461" s="50"/>
      <c r="N461" s="50"/>
      <c r="O461" s="50"/>
      <c r="P461" s="1627"/>
      <c r="Q461" s="1627"/>
      <c r="R461" s="1627"/>
      <c r="S461" s="1628"/>
      <c r="T461" s="1629"/>
      <c r="U461" s="50"/>
    </row>
    <row r="462">
      <c r="A462" s="50"/>
      <c r="B462" s="50"/>
      <c r="C462" s="50"/>
      <c r="D462" s="50"/>
      <c r="E462" s="50"/>
      <c r="F462" s="50"/>
      <c r="G462" s="50"/>
      <c r="H462" s="50"/>
      <c r="I462" s="50"/>
      <c r="J462" s="50"/>
      <c r="K462" s="50"/>
      <c r="L462" s="1626"/>
      <c r="M462" s="50"/>
      <c r="N462" s="50"/>
      <c r="O462" s="50"/>
      <c r="P462" s="1627"/>
      <c r="Q462" s="1627"/>
      <c r="R462" s="1627"/>
      <c r="S462" s="1628"/>
      <c r="T462" s="1629"/>
      <c r="U462" s="50"/>
    </row>
    <row r="463">
      <c r="A463" s="50"/>
      <c r="B463" s="50"/>
      <c r="C463" s="50"/>
      <c r="D463" s="50"/>
      <c r="E463" s="50"/>
      <c r="F463" s="50"/>
      <c r="G463" s="50"/>
      <c r="H463" s="50"/>
      <c r="I463" s="50"/>
      <c r="J463" s="50"/>
      <c r="K463" s="50"/>
      <c r="L463" s="1626"/>
      <c r="M463" s="50"/>
      <c r="N463" s="50"/>
      <c r="O463" s="50"/>
      <c r="P463" s="1627"/>
      <c r="Q463" s="1627"/>
      <c r="R463" s="1627"/>
      <c r="S463" s="1628"/>
      <c r="T463" s="1629"/>
      <c r="U463" s="50"/>
    </row>
    <row r="464">
      <c r="A464" s="50"/>
      <c r="B464" s="50"/>
      <c r="C464" s="50"/>
      <c r="D464" s="50"/>
      <c r="E464" s="50"/>
      <c r="F464" s="50"/>
      <c r="G464" s="50"/>
      <c r="H464" s="50"/>
      <c r="I464" s="50"/>
      <c r="J464" s="50"/>
      <c r="K464" s="50"/>
      <c r="L464" s="1626"/>
      <c r="M464" s="50"/>
      <c r="N464" s="50"/>
      <c r="O464" s="50"/>
      <c r="P464" s="1627"/>
      <c r="Q464" s="1627"/>
      <c r="R464" s="1627"/>
      <c r="S464" s="1628"/>
      <c r="T464" s="1629"/>
      <c r="U464" s="50"/>
    </row>
    <row r="465">
      <c r="A465" s="50"/>
      <c r="B465" s="50"/>
      <c r="C465" s="50"/>
      <c r="D465" s="50"/>
      <c r="E465" s="50"/>
      <c r="F465" s="50"/>
      <c r="G465" s="50"/>
      <c r="H465" s="50"/>
      <c r="I465" s="50"/>
      <c r="J465" s="50"/>
      <c r="K465" s="50"/>
      <c r="L465" s="1626"/>
      <c r="M465" s="50"/>
      <c r="N465" s="50"/>
      <c r="O465" s="50"/>
      <c r="P465" s="1627"/>
      <c r="Q465" s="1627"/>
      <c r="R465" s="1627"/>
      <c r="S465" s="1628"/>
      <c r="T465" s="1629"/>
      <c r="U465" s="50"/>
    </row>
    <row r="466">
      <c r="A466" s="50"/>
      <c r="B466" s="50"/>
      <c r="C466" s="50"/>
      <c r="D466" s="50"/>
      <c r="E466" s="50"/>
      <c r="F466" s="50"/>
      <c r="G466" s="50"/>
      <c r="H466" s="50"/>
      <c r="I466" s="50"/>
      <c r="J466" s="50"/>
      <c r="K466" s="50"/>
      <c r="L466" s="1626"/>
      <c r="M466" s="50"/>
      <c r="N466" s="50"/>
      <c r="O466" s="50"/>
      <c r="P466" s="1627"/>
      <c r="Q466" s="1627"/>
      <c r="R466" s="1627"/>
      <c r="S466" s="1628"/>
      <c r="T466" s="1629"/>
      <c r="U466" s="50"/>
    </row>
    <row r="467">
      <c r="A467" s="50"/>
      <c r="B467" s="50"/>
      <c r="C467" s="50"/>
      <c r="D467" s="50"/>
      <c r="E467" s="50"/>
      <c r="F467" s="50"/>
      <c r="G467" s="50"/>
      <c r="H467" s="50"/>
      <c r="I467" s="50"/>
      <c r="J467" s="50"/>
      <c r="K467" s="50"/>
      <c r="L467" s="1626"/>
      <c r="M467" s="50"/>
      <c r="N467" s="50"/>
      <c r="O467" s="50"/>
      <c r="P467" s="1627"/>
      <c r="Q467" s="1627"/>
      <c r="R467" s="1627"/>
      <c r="S467" s="1628"/>
      <c r="T467" s="1629"/>
      <c r="U467" s="50"/>
    </row>
    <row r="468">
      <c r="A468" s="50"/>
      <c r="B468" s="50"/>
      <c r="C468" s="50"/>
      <c r="D468" s="50"/>
      <c r="E468" s="50"/>
      <c r="F468" s="50"/>
      <c r="G468" s="50"/>
      <c r="H468" s="50"/>
      <c r="I468" s="50"/>
      <c r="J468" s="50"/>
      <c r="K468" s="50"/>
      <c r="L468" s="1626"/>
      <c r="M468" s="50"/>
      <c r="N468" s="50"/>
      <c r="O468" s="50"/>
      <c r="P468" s="1627"/>
      <c r="Q468" s="1627"/>
      <c r="R468" s="1627"/>
      <c r="S468" s="1628"/>
      <c r="T468" s="1629"/>
      <c r="U468" s="50"/>
    </row>
    <row r="469">
      <c r="A469" s="50"/>
      <c r="B469" s="50"/>
      <c r="C469" s="50"/>
      <c r="D469" s="50"/>
      <c r="E469" s="50"/>
      <c r="F469" s="50"/>
      <c r="G469" s="50"/>
      <c r="H469" s="50"/>
      <c r="I469" s="50"/>
      <c r="J469" s="50"/>
      <c r="K469" s="50"/>
      <c r="L469" s="1626"/>
      <c r="M469" s="50"/>
      <c r="N469" s="50"/>
      <c r="O469" s="50"/>
      <c r="P469" s="1627"/>
      <c r="Q469" s="1627"/>
      <c r="R469" s="1627"/>
      <c r="S469" s="1628"/>
      <c r="T469" s="1629"/>
      <c r="U469" s="50"/>
    </row>
    <row r="470">
      <c r="A470" s="50"/>
      <c r="B470" s="50"/>
      <c r="C470" s="50"/>
      <c r="D470" s="50"/>
      <c r="E470" s="50"/>
      <c r="F470" s="50"/>
      <c r="G470" s="50"/>
      <c r="H470" s="50"/>
      <c r="I470" s="50"/>
      <c r="J470" s="50"/>
      <c r="K470" s="50"/>
      <c r="L470" s="1626"/>
      <c r="M470" s="50"/>
      <c r="N470" s="50"/>
      <c r="O470" s="50"/>
      <c r="P470" s="1627"/>
      <c r="Q470" s="1627"/>
      <c r="R470" s="1627"/>
      <c r="S470" s="1628"/>
      <c r="T470" s="1629"/>
      <c r="U470" s="50"/>
    </row>
    <row r="471">
      <c r="A471" s="50"/>
      <c r="B471" s="50"/>
      <c r="C471" s="50"/>
      <c r="D471" s="50"/>
      <c r="E471" s="50"/>
      <c r="F471" s="50"/>
      <c r="G471" s="50"/>
      <c r="H471" s="50"/>
      <c r="I471" s="50"/>
      <c r="J471" s="50"/>
      <c r="K471" s="50"/>
      <c r="L471" s="1626"/>
      <c r="M471" s="50"/>
      <c r="N471" s="50"/>
      <c r="O471" s="50"/>
      <c r="P471" s="1627"/>
      <c r="Q471" s="1627"/>
      <c r="R471" s="1627"/>
      <c r="S471" s="1628"/>
      <c r="T471" s="1629"/>
      <c r="U471" s="50"/>
    </row>
    <row r="472">
      <c r="A472" s="50"/>
      <c r="B472" s="50"/>
      <c r="C472" s="50"/>
      <c r="D472" s="50"/>
      <c r="E472" s="50"/>
      <c r="F472" s="50"/>
      <c r="G472" s="50"/>
      <c r="H472" s="50"/>
      <c r="I472" s="50"/>
      <c r="J472" s="50"/>
      <c r="K472" s="50"/>
      <c r="L472" s="1626"/>
      <c r="M472" s="50"/>
      <c r="N472" s="50"/>
      <c r="O472" s="50"/>
      <c r="P472" s="1627"/>
      <c r="Q472" s="1627"/>
      <c r="R472" s="1627"/>
      <c r="S472" s="1628"/>
      <c r="T472" s="1629"/>
      <c r="U472" s="50"/>
    </row>
    <row r="473">
      <c r="A473" s="50"/>
      <c r="B473" s="50"/>
      <c r="C473" s="50"/>
      <c r="D473" s="50"/>
      <c r="E473" s="50"/>
      <c r="F473" s="50"/>
      <c r="G473" s="50"/>
      <c r="H473" s="50"/>
      <c r="I473" s="50"/>
      <c r="J473" s="50"/>
      <c r="K473" s="50"/>
      <c r="L473" s="1626"/>
      <c r="M473" s="50"/>
      <c r="N473" s="50"/>
      <c r="O473" s="50"/>
      <c r="P473" s="1627"/>
      <c r="Q473" s="1627"/>
      <c r="R473" s="1627"/>
      <c r="S473" s="1628"/>
      <c r="T473" s="1629"/>
      <c r="U473" s="50"/>
    </row>
    <row r="474">
      <c r="A474" s="50"/>
      <c r="B474" s="50"/>
      <c r="C474" s="50"/>
      <c r="D474" s="50"/>
      <c r="E474" s="50"/>
      <c r="F474" s="50"/>
      <c r="G474" s="50"/>
      <c r="H474" s="50"/>
      <c r="I474" s="50"/>
      <c r="J474" s="50"/>
      <c r="K474" s="50"/>
      <c r="L474" s="1626"/>
      <c r="M474" s="50"/>
      <c r="N474" s="50"/>
      <c r="O474" s="50"/>
      <c r="P474" s="1627"/>
      <c r="Q474" s="1627"/>
      <c r="R474" s="1627"/>
      <c r="S474" s="1628"/>
      <c r="T474" s="1629"/>
      <c r="U474" s="50"/>
    </row>
    <row r="475">
      <c r="A475" s="50"/>
      <c r="B475" s="50"/>
      <c r="C475" s="50"/>
      <c r="D475" s="50"/>
      <c r="E475" s="50"/>
      <c r="F475" s="50"/>
      <c r="G475" s="50"/>
      <c r="H475" s="50"/>
      <c r="I475" s="50"/>
      <c r="J475" s="50"/>
      <c r="K475" s="50"/>
      <c r="L475" s="1626"/>
      <c r="M475" s="50"/>
      <c r="N475" s="50"/>
      <c r="O475" s="50"/>
      <c r="P475" s="1627"/>
      <c r="Q475" s="1627"/>
      <c r="R475" s="1627"/>
      <c r="S475" s="1628"/>
      <c r="T475" s="1629"/>
      <c r="U475" s="50"/>
    </row>
    <row r="476">
      <c r="A476" s="50"/>
      <c r="B476" s="50"/>
      <c r="C476" s="50"/>
      <c r="D476" s="50"/>
      <c r="E476" s="50"/>
      <c r="F476" s="50"/>
      <c r="G476" s="50"/>
      <c r="H476" s="50"/>
      <c r="I476" s="50"/>
      <c r="J476" s="50"/>
      <c r="K476" s="50"/>
      <c r="L476" s="1626"/>
      <c r="M476" s="50"/>
      <c r="N476" s="50"/>
      <c r="O476" s="50"/>
      <c r="P476" s="1627"/>
      <c r="Q476" s="1627"/>
      <c r="R476" s="1627"/>
      <c r="S476" s="1628"/>
      <c r="T476" s="1629"/>
      <c r="U476" s="50"/>
    </row>
    <row r="477">
      <c r="A477" s="50"/>
      <c r="B477" s="50"/>
      <c r="C477" s="50"/>
      <c r="D477" s="50"/>
      <c r="E477" s="50"/>
      <c r="F477" s="50"/>
      <c r="G477" s="50"/>
      <c r="H477" s="50"/>
      <c r="I477" s="50"/>
      <c r="J477" s="50"/>
      <c r="K477" s="50"/>
      <c r="L477" s="1626"/>
      <c r="M477" s="50"/>
      <c r="N477" s="50"/>
      <c r="O477" s="50"/>
      <c r="P477" s="1627"/>
      <c r="Q477" s="1627"/>
      <c r="R477" s="1627"/>
      <c r="S477" s="1628"/>
      <c r="T477" s="1629"/>
      <c r="U477" s="50"/>
    </row>
    <row r="478">
      <c r="A478" s="50"/>
      <c r="B478" s="50"/>
      <c r="C478" s="50"/>
      <c r="D478" s="50"/>
      <c r="E478" s="50"/>
      <c r="F478" s="50"/>
      <c r="G478" s="50"/>
      <c r="H478" s="50"/>
      <c r="I478" s="50"/>
      <c r="J478" s="50"/>
      <c r="K478" s="50"/>
      <c r="L478" s="1626"/>
      <c r="M478" s="50"/>
      <c r="N478" s="50"/>
      <c r="O478" s="50"/>
      <c r="P478" s="1627"/>
      <c r="Q478" s="1627"/>
      <c r="R478" s="1627"/>
      <c r="S478" s="1628"/>
      <c r="T478" s="1629"/>
      <c r="U478" s="50"/>
    </row>
    <row r="479">
      <c r="A479" s="50"/>
      <c r="B479" s="50"/>
      <c r="C479" s="50"/>
      <c r="D479" s="50"/>
      <c r="E479" s="50"/>
      <c r="F479" s="50"/>
      <c r="G479" s="50"/>
      <c r="H479" s="50"/>
      <c r="I479" s="50"/>
      <c r="J479" s="50"/>
      <c r="K479" s="50"/>
      <c r="L479" s="1626"/>
      <c r="M479" s="50"/>
      <c r="N479" s="50"/>
      <c r="O479" s="50"/>
      <c r="P479" s="1627"/>
      <c r="Q479" s="1627"/>
      <c r="R479" s="1627"/>
      <c r="S479" s="1628"/>
      <c r="T479" s="1629"/>
      <c r="U479" s="50"/>
    </row>
    <row r="480">
      <c r="A480" s="50"/>
      <c r="B480" s="50"/>
      <c r="C480" s="50"/>
      <c r="D480" s="50"/>
      <c r="E480" s="50"/>
      <c r="F480" s="50"/>
      <c r="G480" s="50"/>
      <c r="H480" s="50"/>
      <c r="I480" s="50"/>
      <c r="J480" s="50"/>
      <c r="K480" s="50"/>
      <c r="L480" s="1626"/>
      <c r="M480" s="50"/>
      <c r="N480" s="50"/>
      <c r="O480" s="50"/>
      <c r="P480" s="1627"/>
      <c r="Q480" s="1627"/>
      <c r="R480" s="1627"/>
      <c r="S480" s="1628"/>
      <c r="T480" s="1629"/>
      <c r="U480" s="50"/>
    </row>
    <row r="481">
      <c r="A481" s="50"/>
      <c r="B481" s="50"/>
      <c r="C481" s="50"/>
      <c r="D481" s="50"/>
      <c r="E481" s="50"/>
      <c r="F481" s="50"/>
      <c r="G481" s="50"/>
      <c r="H481" s="50"/>
      <c r="I481" s="50"/>
      <c r="J481" s="50"/>
      <c r="K481" s="50"/>
      <c r="L481" s="1626"/>
      <c r="M481" s="50"/>
      <c r="N481" s="50"/>
      <c r="O481" s="50"/>
      <c r="P481" s="1627"/>
      <c r="Q481" s="1627"/>
      <c r="R481" s="1627"/>
      <c r="S481" s="1628"/>
      <c r="T481" s="1629"/>
      <c r="U481" s="50"/>
    </row>
    <row r="482">
      <c r="A482" s="50"/>
      <c r="B482" s="50"/>
      <c r="C482" s="50"/>
      <c r="D482" s="50"/>
      <c r="E482" s="50"/>
      <c r="F482" s="50"/>
      <c r="G482" s="50"/>
      <c r="H482" s="50"/>
      <c r="I482" s="50"/>
      <c r="J482" s="50"/>
      <c r="K482" s="50"/>
      <c r="L482" s="1626"/>
      <c r="M482" s="50"/>
      <c r="N482" s="50"/>
      <c r="O482" s="50"/>
      <c r="P482" s="1627"/>
      <c r="Q482" s="1627"/>
      <c r="R482" s="1627"/>
      <c r="S482" s="1628"/>
      <c r="T482" s="1629"/>
      <c r="U482" s="50"/>
    </row>
    <row r="483">
      <c r="A483" s="50"/>
      <c r="B483" s="50"/>
      <c r="C483" s="50"/>
      <c r="D483" s="50"/>
      <c r="E483" s="50"/>
      <c r="F483" s="50"/>
      <c r="G483" s="50"/>
      <c r="H483" s="50"/>
      <c r="I483" s="50"/>
      <c r="J483" s="50"/>
      <c r="K483" s="50"/>
      <c r="L483" s="1626"/>
      <c r="M483" s="50"/>
      <c r="N483" s="50"/>
      <c r="O483" s="50"/>
      <c r="P483" s="1627"/>
      <c r="Q483" s="1627"/>
      <c r="R483" s="1627"/>
      <c r="S483" s="1628"/>
      <c r="T483" s="1629"/>
      <c r="U483" s="50"/>
    </row>
    <row r="484">
      <c r="A484" s="50"/>
      <c r="B484" s="50"/>
      <c r="C484" s="50"/>
      <c r="D484" s="50"/>
      <c r="E484" s="50"/>
      <c r="F484" s="50"/>
      <c r="G484" s="50"/>
      <c r="H484" s="50"/>
      <c r="I484" s="50"/>
      <c r="J484" s="50"/>
      <c r="K484" s="50"/>
      <c r="L484" s="1626"/>
      <c r="M484" s="50"/>
      <c r="N484" s="50"/>
      <c r="O484" s="50"/>
      <c r="P484" s="1627"/>
      <c r="Q484" s="1627"/>
      <c r="R484" s="1627"/>
      <c r="S484" s="1628"/>
      <c r="T484" s="1629"/>
      <c r="U484" s="50"/>
    </row>
    <row r="485">
      <c r="A485" s="50"/>
      <c r="B485" s="50"/>
      <c r="C485" s="50"/>
      <c r="D485" s="50"/>
      <c r="E485" s="50"/>
      <c r="F485" s="50"/>
      <c r="G485" s="50"/>
      <c r="H485" s="50"/>
      <c r="I485" s="50"/>
      <c r="J485" s="50"/>
      <c r="K485" s="50"/>
      <c r="L485" s="1626"/>
      <c r="M485" s="50"/>
      <c r="N485" s="50"/>
      <c r="O485" s="50"/>
      <c r="P485" s="1627"/>
      <c r="Q485" s="1627"/>
      <c r="R485" s="1627"/>
      <c r="S485" s="1628"/>
      <c r="T485" s="1629"/>
      <c r="U485" s="50"/>
    </row>
    <row r="486">
      <c r="A486" s="50"/>
      <c r="B486" s="50"/>
      <c r="C486" s="50"/>
      <c r="D486" s="50"/>
      <c r="E486" s="50"/>
      <c r="F486" s="50"/>
      <c r="G486" s="50"/>
      <c r="H486" s="50"/>
      <c r="I486" s="50"/>
      <c r="J486" s="50"/>
      <c r="K486" s="50"/>
      <c r="L486" s="1626"/>
      <c r="M486" s="50"/>
      <c r="N486" s="50"/>
      <c r="O486" s="50"/>
      <c r="P486" s="1627"/>
      <c r="Q486" s="1627"/>
      <c r="R486" s="1627"/>
      <c r="S486" s="1628"/>
      <c r="T486" s="1629"/>
      <c r="U486" s="50"/>
    </row>
    <row r="487">
      <c r="A487" s="50"/>
      <c r="B487" s="50"/>
      <c r="C487" s="50"/>
      <c r="D487" s="50"/>
      <c r="E487" s="50"/>
      <c r="F487" s="50"/>
      <c r="G487" s="50"/>
      <c r="H487" s="50"/>
      <c r="I487" s="50"/>
      <c r="J487" s="50"/>
      <c r="K487" s="50"/>
      <c r="L487" s="1626"/>
      <c r="M487" s="50"/>
      <c r="N487" s="50"/>
      <c r="O487" s="50"/>
      <c r="P487" s="1627"/>
      <c r="Q487" s="1627"/>
      <c r="R487" s="1627"/>
      <c r="S487" s="1628"/>
      <c r="T487" s="1629"/>
      <c r="U487" s="50"/>
    </row>
    <row r="488">
      <c r="A488" s="50"/>
      <c r="B488" s="50"/>
      <c r="C488" s="50"/>
      <c r="D488" s="50"/>
      <c r="E488" s="50"/>
      <c r="F488" s="50"/>
      <c r="G488" s="50"/>
      <c r="H488" s="50"/>
      <c r="I488" s="50"/>
      <c r="J488" s="50"/>
      <c r="K488" s="50"/>
      <c r="L488" s="1626"/>
      <c r="M488" s="50"/>
      <c r="N488" s="50"/>
      <c r="O488" s="50"/>
      <c r="P488" s="1627"/>
      <c r="Q488" s="1627"/>
      <c r="R488" s="1627"/>
      <c r="S488" s="1628"/>
      <c r="T488" s="1629"/>
      <c r="U488" s="50"/>
    </row>
    <row r="489">
      <c r="A489" s="50"/>
      <c r="B489" s="50"/>
      <c r="C489" s="50"/>
      <c r="D489" s="50"/>
      <c r="E489" s="50"/>
      <c r="F489" s="50"/>
      <c r="G489" s="50"/>
      <c r="H489" s="50"/>
      <c r="I489" s="50"/>
      <c r="J489" s="50"/>
      <c r="K489" s="50"/>
      <c r="L489" s="1626"/>
      <c r="M489" s="50"/>
      <c r="N489" s="50"/>
      <c r="O489" s="50"/>
      <c r="P489" s="1627"/>
      <c r="Q489" s="1627"/>
      <c r="R489" s="1627"/>
      <c r="S489" s="1628"/>
      <c r="T489" s="1629"/>
      <c r="U489" s="50"/>
    </row>
    <row r="490">
      <c r="A490" s="50"/>
      <c r="B490" s="50"/>
      <c r="C490" s="50"/>
      <c r="D490" s="50"/>
      <c r="E490" s="50"/>
      <c r="F490" s="50"/>
      <c r="G490" s="50"/>
      <c r="H490" s="50"/>
      <c r="I490" s="50"/>
      <c r="J490" s="50"/>
      <c r="K490" s="50"/>
      <c r="L490" s="1626"/>
      <c r="M490" s="50"/>
      <c r="N490" s="50"/>
      <c r="O490" s="50"/>
      <c r="P490" s="1627"/>
      <c r="Q490" s="1627"/>
      <c r="R490" s="1627"/>
      <c r="S490" s="1628"/>
      <c r="T490" s="1629"/>
      <c r="U490" s="50"/>
    </row>
    <row r="491">
      <c r="A491" s="50"/>
      <c r="B491" s="50"/>
      <c r="C491" s="50"/>
      <c r="D491" s="50"/>
      <c r="E491" s="50"/>
      <c r="F491" s="50"/>
      <c r="G491" s="50"/>
      <c r="H491" s="50"/>
      <c r="I491" s="50"/>
      <c r="J491" s="50"/>
      <c r="K491" s="50"/>
      <c r="L491" s="1626"/>
      <c r="M491" s="50"/>
      <c r="N491" s="50"/>
      <c r="O491" s="50"/>
      <c r="P491" s="1627"/>
      <c r="Q491" s="1627"/>
      <c r="R491" s="1627"/>
      <c r="S491" s="1628"/>
      <c r="T491" s="1629"/>
      <c r="U491" s="50"/>
    </row>
    <row r="492">
      <c r="A492" s="50"/>
      <c r="B492" s="50"/>
      <c r="C492" s="50"/>
      <c r="D492" s="50"/>
      <c r="E492" s="50"/>
      <c r="F492" s="50"/>
      <c r="G492" s="50"/>
      <c r="H492" s="50"/>
      <c r="I492" s="50"/>
      <c r="J492" s="50"/>
      <c r="K492" s="50"/>
      <c r="L492" s="1626"/>
      <c r="M492" s="50"/>
      <c r="N492" s="50"/>
      <c r="O492" s="50"/>
      <c r="P492" s="1627"/>
      <c r="Q492" s="1627"/>
      <c r="R492" s="1627"/>
      <c r="S492" s="1628"/>
      <c r="T492" s="1629"/>
      <c r="U492" s="50"/>
    </row>
    <row r="493">
      <c r="A493" s="50"/>
      <c r="B493" s="50"/>
      <c r="C493" s="50"/>
      <c r="D493" s="50"/>
      <c r="E493" s="50"/>
      <c r="F493" s="50"/>
      <c r="G493" s="50"/>
      <c r="H493" s="50"/>
      <c r="I493" s="50"/>
      <c r="J493" s="50"/>
      <c r="K493" s="50"/>
      <c r="L493" s="1626"/>
      <c r="M493" s="50"/>
      <c r="N493" s="50"/>
      <c r="O493" s="50"/>
      <c r="P493" s="1627"/>
      <c r="Q493" s="1627"/>
      <c r="R493" s="1627"/>
      <c r="S493" s="1628"/>
      <c r="T493" s="1629"/>
      <c r="U493" s="50"/>
    </row>
    <row r="494">
      <c r="A494" s="50"/>
      <c r="B494" s="50"/>
      <c r="C494" s="50"/>
      <c r="D494" s="50"/>
      <c r="E494" s="50"/>
      <c r="F494" s="50"/>
      <c r="G494" s="50"/>
      <c r="H494" s="50"/>
      <c r="I494" s="50"/>
      <c r="J494" s="50"/>
      <c r="K494" s="50"/>
      <c r="L494" s="1626"/>
      <c r="M494" s="50"/>
      <c r="N494" s="50"/>
      <c r="O494" s="50"/>
      <c r="P494" s="1627"/>
      <c r="Q494" s="1627"/>
      <c r="R494" s="1627"/>
      <c r="S494" s="1628"/>
      <c r="T494" s="1629"/>
      <c r="U494" s="50"/>
    </row>
    <row r="495">
      <c r="A495" s="50"/>
      <c r="B495" s="50"/>
      <c r="C495" s="50"/>
      <c r="D495" s="50"/>
      <c r="E495" s="50"/>
      <c r="F495" s="50"/>
      <c r="G495" s="50"/>
      <c r="H495" s="50"/>
      <c r="I495" s="50"/>
      <c r="J495" s="50"/>
      <c r="K495" s="50"/>
      <c r="L495" s="1626"/>
      <c r="M495" s="50"/>
      <c r="N495" s="50"/>
      <c r="O495" s="50"/>
      <c r="P495" s="1627"/>
      <c r="Q495" s="1627"/>
      <c r="R495" s="1627"/>
      <c r="S495" s="1628"/>
      <c r="T495" s="1629"/>
      <c r="U495" s="50"/>
    </row>
    <row r="496">
      <c r="A496" s="50"/>
      <c r="B496" s="50"/>
      <c r="C496" s="50"/>
      <c r="D496" s="50"/>
      <c r="E496" s="50"/>
      <c r="F496" s="50"/>
      <c r="G496" s="50"/>
      <c r="H496" s="50"/>
      <c r="I496" s="50"/>
      <c r="J496" s="50"/>
      <c r="K496" s="50"/>
      <c r="L496" s="1626"/>
      <c r="M496" s="50"/>
      <c r="N496" s="50"/>
      <c r="O496" s="50"/>
      <c r="P496" s="1627"/>
      <c r="Q496" s="1627"/>
      <c r="R496" s="1627"/>
      <c r="S496" s="1628"/>
      <c r="T496" s="1629"/>
      <c r="U496" s="50"/>
    </row>
    <row r="497">
      <c r="A497" s="50"/>
      <c r="B497" s="50"/>
      <c r="C497" s="50"/>
      <c r="D497" s="50"/>
      <c r="E497" s="50"/>
      <c r="F497" s="50"/>
      <c r="G497" s="50"/>
      <c r="H497" s="50"/>
      <c r="I497" s="50"/>
      <c r="J497" s="50"/>
      <c r="K497" s="50"/>
      <c r="L497" s="1626"/>
      <c r="M497" s="50"/>
      <c r="N497" s="50"/>
      <c r="O497" s="50"/>
      <c r="P497" s="1627"/>
      <c r="Q497" s="1627"/>
      <c r="R497" s="1627"/>
      <c r="S497" s="1628"/>
      <c r="T497" s="1629"/>
      <c r="U497" s="50"/>
    </row>
    <row r="498">
      <c r="A498" s="50"/>
      <c r="B498" s="50"/>
      <c r="C498" s="50"/>
      <c r="D498" s="50"/>
      <c r="E498" s="50"/>
      <c r="F498" s="50"/>
      <c r="G498" s="50"/>
      <c r="H498" s="50"/>
      <c r="I498" s="50"/>
      <c r="J498" s="50"/>
      <c r="K498" s="50"/>
      <c r="L498" s="1626"/>
      <c r="M498" s="50"/>
      <c r="N498" s="50"/>
      <c r="O498" s="50"/>
      <c r="P498" s="1627"/>
      <c r="Q498" s="1627"/>
      <c r="R498" s="1627"/>
      <c r="S498" s="1628"/>
      <c r="T498" s="1629"/>
      <c r="U498" s="50"/>
    </row>
    <row r="499">
      <c r="A499" s="50"/>
      <c r="B499" s="50"/>
      <c r="C499" s="50"/>
      <c r="D499" s="50"/>
      <c r="E499" s="50"/>
      <c r="F499" s="50"/>
      <c r="G499" s="50"/>
      <c r="H499" s="50"/>
      <c r="I499" s="50"/>
      <c r="J499" s="50"/>
      <c r="K499" s="50"/>
      <c r="L499" s="1626"/>
      <c r="M499" s="50"/>
      <c r="N499" s="50"/>
      <c r="O499" s="50"/>
      <c r="P499" s="1627"/>
      <c r="Q499" s="1627"/>
      <c r="R499" s="1627"/>
      <c r="S499" s="1628"/>
      <c r="T499" s="1629"/>
      <c r="U499" s="50"/>
    </row>
    <row r="500">
      <c r="A500" s="50"/>
      <c r="B500" s="50"/>
      <c r="C500" s="50"/>
      <c r="D500" s="50"/>
      <c r="E500" s="50"/>
      <c r="F500" s="50"/>
      <c r="G500" s="50"/>
      <c r="H500" s="50"/>
      <c r="I500" s="50"/>
      <c r="J500" s="50"/>
      <c r="K500" s="50"/>
      <c r="L500" s="1626"/>
      <c r="M500" s="50"/>
      <c r="N500" s="50"/>
      <c r="O500" s="50"/>
      <c r="P500" s="1627"/>
      <c r="Q500" s="1627"/>
      <c r="R500" s="1627"/>
      <c r="S500" s="1628"/>
      <c r="T500" s="1629"/>
      <c r="U500" s="50"/>
    </row>
    <row r="501">
      <c r="A501" s="50"/>
      <c r="B501" s="50"/>
      <c r="C501" s="50"/>
      <c r="D501" s="50"/>
      <c r="E501" s="50"/>
      <c r="F501" s="50"/>
      <c r="G501" s="50"/>
      <c r="H501" s="50"/>
      <c r="I501" s="50"/>
      <c r="J501" s="50"/>
      <c r="K501" s="50"/>
      <c r="L501" s="1626"/>
      <c r="M501" s="50"/>
      <c r="N501" s="50"/>
      <c r="O501" s="50"/>
      <c r="P501" s="1627"/>
      <c r="Q501" s="1627"/>
      <c r="R501" s="1627"/>
      <c r="S501" s="1628"/>
      <c r="T501" s="1629"/>
      <c r="U501" s="50"/>
    </row>
    <row r="502">
      <c r="A502" s="50"/>
      <c r="B502" s="50"/>
      <c r="C502" s="50"/>
      <c r="D502" s="50"/>
      <c r="E502" s="50"/>
      <c r="F502" s="50"/>
      <c r="G502" s="50"/>
      <c r="H502" s="50"/>
      <c r="I502" s="50"/>
      <c r="J502" s="50"/>
      <c r="K502" s="50"/>
      <c r="L502" s="1626"/>
      <c r="M502" s="50"/>
      <c r="N502" s="50"/>
      <c r="O502" s="50"/>
      <c r="P502" s="1627"/>
      <c r="Q502" s="1627"/>
      <c r="R502" s="1627"/>
      <c r="S502" s="1628"/>
      <c r="T502" s="1629"/>
      <c r="U502" s="50"/>
    </row>
    <row r="503">
      <c r="A503" s="50"/>
      <c r="B503" s="50"/>
      <c r="C503" s="50"/>
      <c r="D503" s="50"/>
      <c r="E503" s="50"/>
      <c r="F503" s="50"/>
      <c r="G503" s="50"/>
      <c r="H503" s="50"/>
      <c r="I503" s="50"/>
      <c r="J503" s="50"/>
      <c r="K503" s="50"/>
      <c r="L503" s="1626"/>
      <c r="M503" s="50"/>
      <c r="N503" s="50"/>
      <c r="O503" s="50"/>
      <c r="P503" s="1627"/>
      <c r="Q503" s="1627"/>
      <c r="R503" s="1627"/>
      <c r="S503" s="1628"/>
      <c r="T503" s="1629"/>
      <c r="U503" s="50"/>
    </row>
    <row r="504">
      <c r="A504" s="50"/>
      <c r="B504" s="50"/>
      <c r="C504" s="50"/>
      <c r="D504" s="50"/>
      <c r="E504" s="50"/>
      <c r="F504" s="50"/>
      <c r="G504" s="50"/>
      <c r="H504" s="50"/>
      <c r="I504" s="50"/>
      <c r="J504" s="50"/>
      <c r="K504" s="50"/>
      <c r="L504" s="1626"/>
      <c r="M504" s="50"/>
      <c r="N504" s="50"/>
      <c r="O504" s="50"/>
      <c r="P504" s="1627"/>
      <c r="Q504" s="1627"/>
      <c r="R504" s="1627"/>
      <c r="S504" s="1628"/>
      <c r="T504" s="1629"/>
      <c r="U504" s="50"/>
    </row>
    <row r="505">
      <c r="A505" s="50"/>
      <c r="B505" s="50"/>
      <c r="C505" s="50"/>
      <c r="D505" s="50"/>
      <c r="E505" s="50"/>
      <c r="F505" s="50"/>
      <c r="G505" s="50"/>
      <c r="H505" s="50"/>
      <c r="I505" s="50"/>
      <c r="J505" s="50"/>
      <c r="K505" s="50"/>
      <c r="L505" s="1626"/>
      <c r="M505" s="50"/>
      <c r="N505" s="50"/>
      <c r="O505" s="50"/>
      <c r="P505" s="1627"/>
      <c r="Q505" s="1627"/>
      <c r="R505" s="1627"/>
      <c r="S505" s="1628"/>
      <c r="T505" s="1629"/>
      <c r="U505" s="50"/>
    </row>
    <row r="506">
      <c r="A506" s="50"/>
      <c r="B506" s="50"/>
      <c r="C506" s="50"/>
      <c r="D506" s="50"/>
      <c r="E506" s="50"/>
      <c r="F506" s="50"/>
      <c r="G506" s="50"/>
      <c r="H506" s="50"/>
      <c r="I506" s="50"/>
      <c r="J506" s="50"/>
      <c r="K506" s="50"/>
      <c r="L506" s="1626"/>
      <c r="M506" s="50"/>
      <c r="N506" s="50"/>
      <c r="O506" s="50"/>
      <c r="P506" s="1627"/>
      <c r="Q506" s="1627"/>
      <c r="R506" s="1627"/>
      <c r="S506" s="1628"/>
      <c r="T506" s="1629"/>
      <c r="U506" s="50"/>
    </row>
    <row r="507">
      <c r="A507" s="50"/>
      <c r="B507" s="50"/>
      <c r="C507" s="50"/>
      <c r="D507" s="50"/>
      <c r="E507" s="50"/>
      <c r="F507" s="50"/>
      <c r="G507" s="50"/>
      <c r="H507" s="50"/>
      <c r="I507" s="50"/>
      <c r="J507" s="50"/>
      <c r="K507" s="50"/>
      <c r="L507" s="1626"/>
      <c r="M507" s="50"/>
      <c r="N507" s="50"/>
      <c r="O507" s="50"/>
      <c r="P507" s="1627"/>
      <c r="Q507" s="1627"/>
      <c r="R507" s="1627"/>
      <c r="S507" s="1628"/>
      <c r="T507" s="1629"/>
      <c r="U507" s="50"/>
    </row>
    <row r="508">
      <c r="A508" s="50"/>
      <c r="B508" s="50"/>
      <c r="C508" s="50"/>
      <c r="D508" s="50"/>
      <c r="E508" s="50"/>
      <c r="F508" s="50"/>
      <c r="G508" s="50"/>
      <c r="H508" s="50"/>
      <c r="I508" s="50"/>
      <c r="J508" s="50"/>
      <c r="K508" s="50"/>
      <c r="L508" s="1626"/>
      <c r="M508" s="50"/>
      <c r="N508" s="50"/>
      <c r="O508" s="50"/>
      <c r="P508" s="1627"/>
      <c r="Q508" s="1627"/>
      <c r="R508" s="1627"/>
      <c r="S508" s="1628"/>
      <c r="T508" s="1629"/>
      <c r="U508" s="50"/>
    </row>
    <row r="509">
      <c r="A509" s="50"/>
      <c r="B509" s="50"/>
      <c r="C509" s="50"/>
      <c r="D509" s="50"/>
      <c r="E509" s="50"/>
      <c r="F509" s="50"/>
      <c r="G509" s="50"/>
      <c r="H509" s="50"/>
      <c r="I509" s="50"/>
      <c r="J509" s="50"/>
      <c r="K509" s="50"/>
      <c r="L509" s="1626"/>
      <c r="M509" s="50"/>
      <c r="N509" s="50"/>
      <c r="O509" s="50"/>
      <c r="P509" s="1627"/>
      <c r="Q509" s="1627"/>
      <c r="R509" s="1627"/>
      <c r="S509" s="1628"/>
      <c r="T509" s="1629"/>
      <c r="U509" s="50"/>
    </row>
    <row r="510">
      <c r="A510" s="50"/>
      <c r="B510" s="50"/>
      <c r="C510" s="50"/>
      <c r="D510" s="50"/>
      <c r="E510" s="50"/>
      <c r="F510" s="50"/>
      <c r="G510" s="50"/>
      <c r="H510" s="50"/>
      <c r="I510" s="50"/>
      <c r="J510" s="50"/>
      <c r="K510" s="50"/>
      <c r="L510" s="1626"/>
      <c r="M510" s="50"/>
      <c r="N510" s="50"/>
      <c r="O510" s="50"/>
      <c r="P510" s="1627"/>
      <c r="Q510" s="1627"/>
      <c r="R510" s="1627"/>
      <c r="S510" s="1628"/>
      <c r="T510" s="1629"/>
      <c r="U510" s="50"/>
    </row>
    <row r="511">
      <c r="A511" s="50"/>
      <c r="B511" s="50"/>
      <c r="C511" s="50"/>
      <c r="D511" s="50"/>
      <c r="E511" s="50"/>
      <c r="F511" s="50"/>
      <c r="G511" s="50"/>
      <c r="H511" s="50"/>
      <c r="I511" s="50"/>
      <c r="J511" s="50"/>
      <c r="K511" s="50"/>
      <c r="L511" s="1626"/>
      <c r="M511" s="50"/>
      <c r="N511" s="50"/>
      <c r="O511" s="50"/>
      <c r="P511" s="1627"/>
      <c r="Q511" s="1627"/>
      <c r="R511" s="1627"/>
      <c r="S511" s="1628"/>
      <c r="T511" s="1629"/>
      <c r="U511" s="50"/>
    </row>
    <row r="512">
      <c r="A512" s="50"/>
      <c r="B512" s="50"/>
      <c r="C512" s="50"/>
      <c r="D512" s="50"/>
      <c r="E512" s="50"/>
      <c r="F512" s="50"/>
      <c r="G512" s="50"/>
      <c r="H512" s="50"/>
      <c r="I512" s="50"/>
      <c r="J512" s="50"/>
      <c r="K512" s="50"/>
      <c r="L512" s="1626"/>
      <c r="M512" s="50"/>
      <c r="N512" s="50"/>
      <c r="O512" s="50"/>
      <c r="P512" s="1627"/>
      <c r="Q512" s="1627"/>
      <c r="R512" s="1627"/>
      <c r="S512" s="1628"/>
      <c r="T512" s="1629"/>
      <c r="U512" s="50"/>
    </row>
    <row r="513">
      <c r="A513" s="50"/>
      <c r="B513" s="50"/>
      <c r="C513" s="50"/>
      <c r="D513" s="50"/>
      <c r="E513" s="50"/>
      <c r="F513" s="50"/>
      <c r="G513" s="50"/>
      <c r="H513" s="50"/>
      <c r="I513" s="50"/>
      <c r="J513" s="50"/>
      <c r="K513" s="50"/>
      <c r="L513" s="1626"/>
      <c r="M513" s="50"/>
      <c r="N513" s="50"/>
      <c r="O513" s="50"/>
      <c r="P513" s="1627"/>
      <c r="Q513" s="1627"/>
      <c r="R513" s="1627"/>
      <c r="S513" s="1628"/>
      <c r="T513" s="1629"/>
      <c r="U513" s="50"/>
    </row>
    <row r="514">
      <c r="A514" s="50"/>
      <c r="B514" s="50"/>
      <c r="C514" s="50"/>
      <c r="D514" s="50"/>
      <c r="E514" s="50"/>
      <c r="F514" s="50"/>
      <c r="G514" s="50"/>
      <c r="H514" s="50"/>
      <c r="I514" s="50"/>
      <c r="J514" s="50"/>
      <c r="K514" s="50"/>
      <c r="L514" s="1626"/>
      <c r="M514" s="50"/>
      <c r="N514" s="50"/>
      <c r="O514" s="50"/>
      <c r="P514" s="1627"/>
      <c r="Q514" s="1627"/>
      <c r="R514" s="1627"/>
      <c r="S514" s="1628"/>
      <c r="T514" s="1629"/>
      <c r="U514" s="50"/>
    </row>
    <row r="515">
      <c r="A515" s="50"/>
      <c r="B515" s="50"/>
      <c r="C515" s="50"/>
      <c r="D515" s="50"/>
      <c r="E515" s="50"/>
      <c r="F515" s="50"/>
      <c r="G515" s="50"/>
      <c r="H515" s="50"/>
      <c r="I515" s="50"/>
      <c r="J515" s="50"/>
      <c r="K515" s="50"/>
      <c r="L515" s="1626"/>
      <c r="M515" s="50"/>
      <c r="N515" s="50"/>
      <c r="O515" s="50"/>
      <c r="P515" s="1627"/>
      <c r="Q515" s="1627"/>
      <c r="R515" s="1627"/>
      <c r="S515" s="1628"/>
      <c r="T515" s="1629"/>
      <c r="U515" s="50"/>
    </row>
    <row r="516">
      <c r="A516" s="50"/>
      <c r="B516" s="50"/>
      <c r="C516" s="50"/>
      <c r="D516" s="50"/>
      <c r="E516" s="50"/>
      <c r="F516" s="50"/>
      <c r="G516" s="50"/>
      <c r="H516" s="50"/>
      <c r="I516" s="50"/>
      <c r="J516" s="50"/>
      <c r="K516" s="50"/>
      <c r="L516" s="1626"/>
      <c r="M516" s="50"/>
      <c r="N516" s="50"/>
      <c r="O516" s="50"/>
      <c r="P516" s="1627"/>
      <c r="Q516" s="1627"/>
      <c r="R516" s="1627"/>
      <c r="S516" s="1628"/>
      <c r="T516" s="1629"/>
      <c r="U516" s="50"/>
    </row>
    <row r="517">
      <c r="A517" s="50"/>
      <c r="B517" s="50"/>
      <c r="C517" s="50"/>
      <c r="D517" s="50"/>
      <c r="E517" s="50"/>
      <c r="F517" s="50"/>
      <c r="G517" s="50"/>
      <c r="H517" s="50"/>
      <c r="I517" s="50"/>
      <c r="J517" s="50"/>
      <c r="K517" s="50"/>
      <c r="L517" s="1626"/>
      <c r="M517" s="50"/>
      <c r="N517" s="50"/>
      <c r="O517" s="50"/>
      <c r="P517" s="1627"/>
      <c r="Q517" s="1627"/>
      <c r="R517" s="1627"/>
      <c r="S517" s="1628"/>
      <c r="T517" s="1629"/>
      <c r="U517" s="50"/>
    </row>
    <row r="518">
      <c r="A518" s="50"/>
      <c r="B518" s="50"/>
      <c r="C518" s="50"/>
      <c r="D518" s="50"/>
      <c r="E518" s="50"/>
      <c r="F518" s="50"/>
      <c r="G518" s="50"/>
      <c r="H518" s="50"/>
      <c r="I518" s="50"/>
      <c r="J518" s="50"/>
      <c r="K518" s="50"/>
      <c r="L518" s="1626"/>
      <c r="M518" s="50"/>
      <c r="N518" s="50"/>
      <c r="O518" s="50"/>
      <c r="P518" s="1627"/>
      <c r="Q518" s="1627"/>
      <c r="R518" s="1627"/>
      <c r="S518" s="1628"/>
      <c r="T518" s="1629"/>
      <c r="U518" s="50"/>
    </row>
    <row r="519">
      <c r="A519" s="50"/>
      <c r="B519" s="50"/>
      <c r="C519" s="50"/>
      <c r="D519" s="50"/>
      <c r="E519" s="50"/>
      <c r="F519" s="50"/>
      <c r="G519" s="50"/>
      <c r="H519" s="50"/>
      <c r="I519" s="50"/>
      <c r="J519" s="50"/>
      <c r="K519" s="50"/>
      <c r="L519" s="1626"/>
      <c r="M519" s="50"/>
      <c r="N519" s="50"/>
      <c r="O519" s="50"/>
      <c r="P519" s="1627"/>
      <c r="Q519" s="1627"/>
      <c r="R519" s="1627"/>
      <c r="S519" s="1628"/>
      <c r="T519" s="1629"/>
      <c r="U519" s="50"/>
    </row>
    <row r="520">
      <c r="A520" s="50"/>
      <c r="B520" s="50"/>
      <c r="C520" s="50"/>
      <c r="D520" s="50"/>
      <c r="E520" s="50"/>
      <c r="F520" s="50"/>
      <c r="G520" s="50"/>
      <c r="H520" s="50"/>
      <c r="I520" s="50"/>
      <c r="J520" s="50"/>
      <c r="K520" s="50"/>
      <c r="L520" s="1626"/>
      <c r="M520" s="50"/>
      <c r="N520" s="50"/>
      <c r="O520" s="50"/>
      <c r="P520" s="1627"/>
      <c r="Q520" s="1627"/>
      <c r="R520" s="1627"/>
      <c r="S520" s="1628"/>
      <c r="T520" s="1629"/>
      <c r="U520" s="50"/>
    </row>
    <row r="521">
      <c r="A521" s="50"/>
      <c r="B521" s="50"/>
      <c r="C521" s="50"/>
      <c r="D521" s="50"/>
      <c r="E521" s="50"/>
      <c r="F521" s="50"/>
      <c r="G521" s="50"/>
      <c r="H521" s="50"/>
      <c r="I521" s="50"/>
      <c r="J521" s="50"/>
      <c r="K521" s="50"/>
      <c r="L521" s="1626"/>
      <c r="M521" s="50"/>
      <c r="N521" s="50"/>
      <c r="O521" s="50"/>
      <c r="P521" s="1627"/>
      <c r="Q521" s="1627"/>
      <c r="R521" s="1627"/>
      <c r="S521" s="1628"/>
      <c r="T521" s="1629"/>
      <c r="U521" s="50"/>
    </row>
    <row r="522">
      <c r="A522" s="50"/>
      <c r="B522" s="50"/>
      <c r="C522" s="50"/>
      <c r="D522" s="50"/>
      <c r="E522" s="50"/>
      <c r="F522" s="50"/>
      <c r="G522" s="50"/>
      <c r="H522" s="50"/>
      <c r="I522" s="50"/>
      <c r="J522" s="50"/>
      <c r="K522" s="50"/>
      <c r="L522" s="1626"/>
      <c r="M522" s="50"/>
      <c r="N522" s="50"/>
      <c r="O522" s="50"/>
      <c r="P522" s="1627"/>
      <c r="Q522" s="1627"/>
      <c r="R522" s="1627"/>
      <c r="S522" s="1628"/>
      <c r="T522" s="1629"/>
      <c r="U522" s="50"/>
    </row>
    <row r="523">
      <c r="A523" s="50"/>
      <c r="B523" s="50"/>
      <c r="C523" s="50"/>
      <c r="D523" s="50"/>
      <c r="E523" s="50"/>
      <c r="F523" s="50"/>
      <c r="G523" s="50"/>
      <c r="H523" s="50"/>
      <c r="I523" s="50"/>
      <c r="J523" s="50"/>
      <c r="K523" s="50"/>
      <c r="L523" s="1626"/>
      <c r="M523" s="50"/>
      <c r="N523" s="50"/>
      <c r="O523" s="50"/>
      <c r="P523" s="1627"/>
      <c r="Q523" s="1627"/>
      <c r="R523" s="1627"/>
      <c r="S523" s="1628"/>
      <c r="T523" s="1629"/>
      <c r="U523" s="50"/>
    </row>
    <row r="524">
      <c r="A524" s="50"/>
      <c r="B524" s="50"/>
      <c r="C524" s="50"/>
      <c r="D524" s="50"/>
      <c r="E524" s="50"/>
      <c r="F524" s="50"/>
      <c r="G524" s="50"/>
      <c r="H524" s="50"/>
      <c r="I524" s="50"/>
      <c r="J524" s="50"/>
      <c r="K524" s="50"/>
      <c r="L524" s="1626"/>
      <c r="M524" s="50"/>
      <c r="N524" s="50"/>
      <c r="O524" s="50"/>
      <c r="P524" s="1627"/>
      <c r="Q524" s="1627"/>
      <c r="R524" s="1627"/>
      <c r="S524" s="1628"/>
      <c r="T524" s="1629"/>
      <c r="U524" s="50"/>
    </row>
    <row r="525">
      <c r="A525" s="50"/>
      <c r="B525" s="50"/>
      <c r="C525" s="50"/>
      <c r="D525" s="50"/>
      <c r="E525" s="50"/>
      <c r="F525" s="50"/>
      <c r="G525" s="50"/>
      <c r="H525" s="50"/>
      <c r="I525" s="50"/>
      <c r="J525" s="50"/>
      <c r="K525" s="50"/>
      <c r="L525" s="1626"/>
      <c r="M525" s="50"/>
      <c r="N525" s="50"/>
      <c r="O525" s="50"/>
      <c r="P525" s="1627"/>
      <c r="Q525" s="1627"/>
      <c r="R525" s="1627"/>
      <c r="S525" s="1628"/>
      <c r="T525" s="1629"/>
      <c r="U525" s="50"/>
    </row>
    <row r="526">
      <c r="A526" s="50"/>
      <c r="B526" s="50"/>
      <c r="C526" s="50"/>
      <c r="D526" s="50"/>
      <c r="E526" s="50"/>
      <c r="F526" s="50"/>
      <c r="G526" s="50"/>
      <c r="H526" s="50"/>
      <c r="I526" s="50"/>
      <c r="J526" s="50"/>
      <c r="K526" s="50"/>
      <c r="L526" s="1626"/>
      <c r="M526" s="50"/>
      <c r="N526" s="50"/>
      <c r="O526" s="50"/>
      <c r="P526" s="1627"/>
      <c r="Q526" s="1627"/>
      <c r="R526" s="1627"/>
      <c r="S526" s="1628"/>
      <c r="T526" s="1629"/>
      <c r="U526" s="50"/>
    </row>
    <row r="527">
      <c r="A527" s="50"/>
      <c r="B527" s="50"/>
      <c r="C527" s="50"/>
      <c r="D527" s="50"/>
      <c r="E527" s="50"/>
      <c r="F527" s="50"/>
      <c r="G527" s="50"/>
      <c r="H527" s="50"/>
      <c r="I527" s="50"/>
      <c r="J527" s="50"/>
      <c r="K527" s="50"/>
      <c r="L527" s="1626"/>
      <c r="M527" s="50"/>
      <c r="N527" s="50"/>
      <c r="O527" s="50"/>
      <c r="P527" s="1627"/>
      <c r="Q527" s="1627"/>
      <c r="R527" s="1627"/>
      <c r="S527" s="1628"/>
      <c r="T527" s="1629"/>
      <c r="U527" s="50"/>
    </row>
    <row r="528">
      <c r="A528" s="50"/>
      <c r="B528" s="50"/>
      <c r="C528" s="50"/>
      <c r="D528" s="50"/>
      <c r="E528" s="50"/>
      <c r="F528" s="50"/>
      <c r="G528" s="50"/>
      <c r="H528" s="50"/>
      <c r="I528" s="50"/>
      <c r="J528" s="50"/>
      <c r="K528" s="50"/>
      <c r="L528" s="1626"/>
      <c r="M528" s="50"/>
      <c r="N528" s="50"/>
      <c r="O528" s="50"/>
      <c r="P528" s="1627"/>
      <c r="Q528" s="1627"/>
      <c r="R528" s="1627"/>
      <c r="S528" s="1628"/>
      <c r="T528" s="1629"/>
      <c r="U528" s="50"/>
    </row>
    <row r="529">
      <c r="A529" s="50"/>
      <c r="B529" s="50"/>
      <c r="C529" s="50"/>
      <c r="D529" s="50"/>
      <c r="E529" s="50"/>
      <c r="F529" s="50"/>
      <c r="G529" s="50"/>
      <c r="H529" s="50"/>
      <c r="I529" s="50"/>
      <c r="J529" s="50"/>
      <c r="K529" s="50"/>
      <c r="L529" s="1626"/>
      <c r="M529" s="50"/>
      <c r="N529" s="50"/>
      <c r="O529" s="50"/>
      <c r="P529" s="1627"/>
      <c r="Q529" s="1627"/>
      <c r="R529" s="1627"/>
      <c r="S529" s="1628"/>
      <c r="T529" s="1629"/>
      <c r="U529" s="50"/>
    </row>
    <row r="530">
      <c r="A530" s="50"/>
      <c r="B530" s="50"/>
      <c r="C530" s="50"/>
      <c r="D530" s="50"/>
      <c r="E530" s="50"/>
      <c r="F530" s="50"/>
      <c r="G530" s="50"/>
      <c r="H530" s="50"/>
      <c r="I530" s="50"/>
      <c r="J530" s="50"/>
      <c r="K530" s="50"/>
      <c r="L530" s="1626"/>
      <c r="M530" s="50"/>
      <c r="N530" s="50"/>
      <c r="O530" s="50"/>
      <c r="P530" s="1627"/>
      <c r="Q530" s="1627"/>
      <c r="R530" s="1627"/>
      <c r="S530" s="1628"/>
      <c r="T530" s="1629"/>
      <c r="U530" s="50"/>
    </row>
    <row r="531">
      <c r="A531" s="50"/>
      <c r="B531" s="50"/>
      <c r="C531" s="50"/>
      <c r="D531" s="50"/>
      <c r="E531" s="50"/>
      <c r="F531" s="50"/>
      <c r="G531" s="50"/>
      <c r="H531" s="50"/>
      <c r="I531" s="50"/>
      <c r="J531" s="50"/>
      <c r="K531" s="50"/>
      <c r="L531" s="1626"/>
      <c r="M531" s="50"/>
      <c r="N531" s="50"/>
      <c r="O531" s="50"/>
      <c r="P531" s="1627"/>
      <c r="Q531" s="1627"/>
      <c r="R531" s="1627"/>
      <c r="S531" s="1628"/>
      <c r="T531" s="1629"/>
      <c r="U531" s="50"/>
    </row>
    <row r="532">
      <c r="A532" s="50"/>
      <c r="B532" s="50"/>
      <c r="C532" s="50"/>
      <c r="D532" s="50"/>
      <c r="E532" s="50"/>
      <c r="F532" s="50"/>
      <c r="G532" s="50"/>
      <c r="H532" s="50"/>
      <c r="I532" s="50"/>
      <c r="J532" s="50"/>
      <c r="K532" s="50"/>
      <c r="L532" s="1626"/>
      <c r="M532" s="50"/>
      <c r="N532" s="50"/>
      <c r="O532" s="50"/>
      <c r="P532" s="1627"/>
      <c r="Q532" s="1627"/>
      <c r="R532" s="1627"/>
      <c r="S532" s="1628"/>
      <c r="T532" s="1629"/>
      <c r="U532" s="50"/>
    </row>
    <row r="533">
      <c r="A533" s="50"/>
      <c r="B533" s="50"/>
      <c r="C533" s="50"/>
      <c r="D533" s="50"/>
      <c r="E533" s="50"/>
      <c r="F533" s="50"/>
      <c r="G533" s="50"/>
      <c r="H533" s="50"/>
      <c r="I533" s="50"/>
      <c r="J533" s="50"/>
      <c r="K533" s="50"/>
      <c r="L533" s="1626"/>
      <c r="M533" s="50"/>
      <c r="N533" s="50"/>
      <c r="O533" s="50"/>
      <c r="P533" s="1627"/>
      <c r="Q533" s="1627"/>
      <c r="R533" s="1627"/>
      <c r="S533" s="1628"/>
      <c r="T533" s="1629"/>
      <c r="U533" s="50"/>
    </row>
    <row r="534">
      <c r="A534" s="50"/>
      <c r="B534" s="50"/>
      <c r="C534" s="50"/>
      <c r="D534" s="50"/>
      <c r="E534" s="50"/>
      <c r="F534" s="50"/>
      <c r="G534" s="50"/>
      <c r="H534" s="50"/>
      <c r="I534" s="50"/>
      <c r="J534" s="50"/>
      <c r="K534" s="50"/>
      <c r="L534" s="1626"/>
      <c r="M534" s="50"/>
      <c r="N534" s="50"/>
      <c r="O534" s="50"/>
      <c r="P534" s="1627"/>
      <c r="Q534" s="1627"/>
      <c r="R534" s="1627"/>
      <c r="S534" s="1628"/>
      <c r="T534" s="1629"/>
      <c r="U534" s="50"/>
    </row>
    <row r="535">
      <c r="A535" s="50"/>
      <c r="B535" s="50"/>
      <c r="C535" s="50"/>
      <c r="D535" s="50"/>
      <c r="E535" s="50"/>
      <c r="F535" s="50"/>
      <c r="G535" s="50"/>
      <c r="H535" s="50"/>
      <c r="I535" s="50"/>
      <c r="J535" s="50"/>
      <c r="K535" s="50"/>
      <c r="L535" s="1626"/>
      <c r="M535" s="50"/>
      <c r="N535" s="50"/>
      <c r="O535" s="50"/>
      <c r="P535" s="1627"/>
      <c r="Q535" s="1627"/>
      <c r="R535" s="1627"/>
      <c r="S535" s="1628"/>
      <c r="T535" s="1629"/>
      <c r="U535" s="50"/>
    </row>
    <row r="536">
      <c r="A536" s="50"/>
      <c r="B536" s="50"/>
      <c r="C536" s="50"/>
      <c r="D536" s="50"/>
      <c r="E536" s="50"/>
      <c r="F536" s="50"/>
      <c r="G536" s="50"/>
      <c r="H536" s="50"/>
      <c r="I536" s="50"/>
      <c r="J536" s="50"/>
      <c r="K536" s="50"/>
      <c r="L536" s="1626"/>
      <c r="M536" s="50"/>
      <c r="N536" s="50"/>
      <c r="O536" s="50"/>
      <c r="P536" s="1627"/>
      <c r="Q536" s="1627"/>
      <c r="R536" s="1627"/>
      <c r="S536" s="1628"/>
      <c r="T536" s="1629"/>
      <c r="U536" s="50"/>
    </row>
    <row r="537">
      <c r="A537" s="50"/>
      <c r="B537" s="50"/>
      <c r="C537" s="50"/>
      <c r="D537" s="50"/>
      <c r="E537" s="50"/>
      <c r="F537" s="50"/>
      <c r="G537" s="50"/>
      <c r="H537" s="50"/>
      <c r="I537" s="50"/>
      <c r="J537" s="50"/>
      <c r="K537" s="50"/>
      <c r="L537" s="1626"/>
      <c r="M537" s="50"/>
      <c r="N537" s="50"/>
      <c r="O537" s="50"/>
      <c r="P537" s="1627"/>
      <c r="Q537" s="1627"/>
      <c r="R537" s="1627"/>
      <c r="S537" s="1628"/>
      <c r="T537" s="1629"/>
      <c r="U537" s="50"/>
    </row>
    <row r="538">
      <c r="A538" s="50"/>
      <c r="B538" s="50"/>
      <c r="C538" s="50"/>
      <c r="D538" s="50"/>
      <c r="E538" s="50"/>
      <c r="F538" s="50"/>
      <c r="G538" s="50"/>
      <c r="H538" s="50"/>
      <c r="I538" s="50"/>
      <c r="J538" s="50"/>
      <c r="K538" s="50"/>
      <c r="L538" s="1626"/>
      <c r="M538" s="50"/>
      <c r="N538" s="50"/>
      <c r="O538" s="50"/>
      <c r="P538" s="1627"/>
      <c r="Q538" s="1627"/>
      <c r="R538" s="1627"/>
      <c r="S538" s="1628"/>
      <c r="T538" s="1629"/>
      <c r="U538" s="50"/>
    </row>
    <row r="539">
      <c r="A539" s="50"/>
      <c r="B539" s="50"/>
      <c r="C539" s="50"/>
      <c r="D539" s="50"/>
      <c r="E539" s="50"/>
      <c r="F539" s="50"/>
      <c r="G539" s="50"/>
      <c r="H539" s="50"/>
      <c r="I539" s="50"/>
      <c r="J539" s="50"/>
      <c r="K539" s="50"/>
      <c r="L539" s="1626"/>
      <c r="M539" s="50"/>
      <c r="N539" s="50"/>
      <c r="O539" s="50"/>
      <c r="P539" s="1627"/>
      <c r="Q539" s="1627"/>
      <c r="R539" s="1627"/>
      <c r="S539" s="1628"/>
      <c r="T539" s="1629"/>
      <c r="U539" s="50"/>
    </row>
    <row r="540">
      <c r="A540" s="50"/>
      <c r="B540" s="50"/>
      <c r="C540" s="50"/>
      <c r="D540" s="50"/>
      <c r="E540" s="50"/>
      <c r="F540" s="50"/>
      <c r="G540" s="50"/>
      <c r="H540" s="50"/>
      <c r="I540" s="50"/>
      <c r="J540" s="50"/>
      <c r="K540" s="50"/>
      <c r="L540" s="1626"/>
      <c r="M540" s="50"/>
      <c r="N540" s="50"/>
      <c r="O540" s="50"/>
      <c r="P540" s="1627"/>
      <c r="Q540" s="1627"/>
      <c r="R540" s="1627"/>
      <c r="S540" s="1628"/>
      <c r="T540" s="1629"/>
      <c r="U540" s="50"/>
    </row>
    <row r="541">
      <c r="A541" s="50"/>
      <c r="B541" s="50"/>
      <c r="C541" s="50"/>
      <c r="D541" s="50"/>
      <c r="E541" s="50"/>
      <c r="F541" s="50"/>
      <c r="G541" s="50"/>
      <c r="H541" s="50"/>
      <c r="I541" s="50"/>
      <c r="J541" s="50"/>
      <c r="K541" s="50"/>
      <c r="L541" s="1626"/>
      <c r="M541" s="50"/>
      <c r="N541" s="50"/>
      <c r="O541" s="50"/>
      <c r="P541" s="1627"/>
      <c r="Q541" s="1627"/>
      <c r="R541" s="1627"/>
      <c r="S541" s="1628"/>
      <c r="T541" s="1629"/>
      <c r="U541" s="50"/>
    </row>
    <row r="542">
      <c r="A542" s="50"/>
      <c r="B542" s="50"/>
      <c r="C542" s="50"/>
      <c r="D542" s="50"/>
      <c r="E542" s="50"/>
      <c r="F542" s="50"/>
      <c r="G542" s="50"/>
      <c r="H542" s="50"/>
      <c r="I542" s="50"/>
      <c r="J542" s="50"/>
      <c r="K542" s="50"/>
      <c r="L542" s="1626"/>
      <c r="M542" s="50"/>
      <c r="N542" s="50"/>
      <c r="O542" s="50"/>
      <c r="P542" s="1627"/>
      <c r="Q542" s="1627"/>
      <c r="R542" s="1627"/>
      <c r="S542" s="1628"/>
      <c r="T542" s="1629"/>
      <c r="U542" s="50"/>
    </row>
    <row r="543">
      <c r="A543" s="50"/>
      <c r="B543" s="50"/>
      <c r="C543" s="50"/>
      <c r="D543" s="50"/>
      <c r="E543" s="50"/>
      <c r="F543" s="50"/>
      <c r="G543" s="50"/>
      <c r="H543" s="50"/>
      <c r="I543" s="50"/>
      <c r="J543" s="50"/>
      <c r="K543" s="50"/>
      <c r="L543" s="1626"/>
      <c r="M543" s="50"/>
      <c r="N543" s="50"/>
      <c r="O543" s="50"/>
      <c r="P543" s="1627"/>
      <c r="Q543" s="1627"/>
      <c r="R543" s="1627"/>
      <c r="S543" s="1628"/>
      <c r="T543" s="1629"/>
      <c r="U543" s="50"/>
    </row>
    <row r="544">
      <c r="A544" s="50"/>
      <c r="B544" s="50"/>
      <c r="C544" s="50"/>
      <c r="D544" s="50"/>
      <c r="E544" s="50"/>
      <c r="F544" s="50"/>
      <c r="G544" s="50"/>
      <c r="H544" s="50"/>
      <c r="I544" s="50"/>
      <c r="J544" s="50"/>
      <c r="K544" s="50"/>
      <c r="L544" s="1626"/>
      <c r="M544" s="50"/>
      <c r="N544" s="50"/>
      <c r="O544" s="50"/>
      <c r="P544" s="1627"/>
      <c r="Q544" s="1627"/>
      <c r="R544" s="1627"/>
      <c r="S544" s="1628"/>
      <c r="T544" s="1629"/>
      <c r="U544" s="50"/>
    </row>
    <row r="545">
      <c r="A545" s="50"/>
      <c r="B545" s="50"/>
      <c r="C545" s="50"/>
      <c r="D545" s="50"/>
      <c r="E545" s="50"/>
      <c r="F545" s="50"/>
      <c r="G545" s="50"/>
      <c r="H545" s="50"/>
      <c r="I545" s="50"/>
      <c r="J545" s="50"/>
      <c r="K545" s="50"/>
      <c r="L545" s="1626"/>
      <c r="M545" s="50"/>
      <c r="N545" s="50"/>
      <c r="O545" s="50"/>
      <c r="P545" s="1627"/>
      <c r="Q545" s="1627"/>
      <c r="R545" s="1627"/>
      <c r="S545" s="1628"/>
      <c r="T545" s="1629"/>
      <c r="U545" s="50"/>
    </row>
    <row r="546">
      <c r="A546" s="50"/>
      <c r="B546" s="50"/>
      <c r="C546" s="50"/>
      <c r="D546" s="50"/>
      <c r="E546" s="50"/>
      <c r="F546" s="50"/>
      <c r="G546" s="50"/>
      <c r="H546" s="50"/>
      <c r="I546" s="50"/>
      <c r="J546" s="50"/>
      <c r="K546" s="50"/>
      <c r="L546" s="1626"/>
      <c r="M546" s="50"/>
      <c r="N546" s="50"/>
      <c r="O546" s="50"/>
      <c r="P546" s="1627"/>
      <c r="Q546" s="1627"/>
      <c r="R546" s="1627"/>
      <c r="S546" s="1628"/>
      <c r="T546" s="1629"/>
      <c r="U546" s="50"/>
    </row>
    <row r="547">
      <c r="A547" s="50"/>
      <c r="B547" s="50"/>
      <c r="C547" s="50"/>
      <c r="D547" s="50"/>
      <c r="E547" s="50"/>
      <c r="F547" s="50"/>
      <c r="G547" s="50"/>
      <c r="H547" s="50"/>
      <c r="I547" s="50"/>
      <c r="J547" s="50"/>
      <c r="K547" s="50"/>
      <c r="L547" s="1626"/>
      <c r="M547" s="50"/>
      <c r="N547" s="50"/>
      <c r="O547" s="50"/>
      <c r="P547" s="1627"/>
      <c r="Q547" s="1627"/>
      <c r="R547" s="1627"/>
      <c r="S547" s="1628"/>
      <c r="T547" s="1629"/>
      <c r="U547" s="50"/>
    </row>
    <row r="548">
      <c r="A548" s="50"/>
      <c r="B548" s="50"/>
      <c r="C548" s="50"/>
      <c r="D548" s="50"/>
      <c r="E548" s="50"/>
      <c r="F548" s="50"/>
      <c r="G548" s="50"/>
      <c r="H548" s="50"/>
      <c r="I548" s="50"/>
      <c r="J548" s="50"/>
      <c r="K548" s="50"/>
      <c r="L548" s="1626"/>
      <c r="M548" s="50"/>
      <c r="N548" s="50"/>
      <c r="O548" s="50"/>
      <c r="P548" s="1627"/>
      <c r="Q548" s="1627"/>
      <c r="R548" s="1627"/>
      <c r="S548" s="1628"/>
      <c r="T548" s="1629"/>
      <c r="U548" s="50"/>
    </row>
    <row r="549">
      <c r="A549" s="50"/>
      <c r="B549" s="50"/>
      <c r="C549" s="50"/>
      <c r="D549" s="50"/>
      <c r="E549" s="50"/>
      <c r="F549" s="50"/>
      <c r="G549" s="50"/>
      <c r="H549" s="50"/>
      <c r="I549" s="50"/>
      <c r="J549" s="50"/>
      <c r="K549" s="50"/>
      <c r="L549" s="1626"/>
      <c r="M549" s="50"/>
      <c r="N549" s="50"/>
      <c r="O549" s="50"/>
      <c r="P549" s="1627"/>
      <c r="Q549" s="1627"/>
      <c r="R549" s="1627"/>
      <c r="S549" s="1628"/>
      <c r="T549" s="1629"/>
      <c r="U549" s="50"/>
    </row>
    <row r="550">
      <c r="A550" s="50"/>
      <c r="B550" s="50"/>
      <c r="C550" s="50"/>
      <c r="D550" s="50"/>
      <c r="E550" s="50"/>
      <c r="F550" s="50"/>
      <c r="G550" s="50"/>
      <c r="H550" s="50"/>
      <c r="I550" s="50"/>
      <c r="J550" s="50"/>
      <c r="K550" s="50"/>
      <c r="L550" s="1626"/>
      <c r="M550" s="50"/>
      <c r="N550" s="50"/>
      <c r="O550" s="50"/>
      <c r="P550" s="1627"/>
      <c r="Q550" s="1627"/>
      <c r="R550" s="1627"/>
      <c r="S550" s="1628"/>
      <c r="T550" s="1629"/>
      <c r="U550" s="50"/>
    </row>
    <row r="551">
      <c r="A551" s="50"/>
      <c r="B551" s="50"/>
      <c r="C551" s="50"/>
      <c r="D551" s="50"/>
      <c r="E551" s="50"/>
      <c r="F551" s="50"/>
      <c r="G551" s="50"/>
      <c r="H551" s="50"/>
      <c r="I551" s="50"/>
      <c r="J551" s="50"/>
      <c r="K551" s="50"/>
      <c r="L551" s="1626"/>
      <c r="M551" s="50"/>
      <c r="N551" s="50"/>
      <c r="O551" s="50"/>
      <c r="P551" s="1627"/>
      <c r="Q551" s="1627"/>
      <c r="R551" s="1627"/>
      <c r="S551" s="1628"/>
      <c r="T551" s="1629"/>
      <c r="U551" s="50"/>
    </row>
    <row r="552">
      <c r="A552" s="50"/>
      <c r="B552" s="50"/>
      <c r="C552" s="50"/>
      <c r="D552" s="50"/>
      <c r="E552" s="50"/>
      <c r="F552" s="50"/>
      <c r="G552" s="50"/>
      <c r="H552" s="50"/>
      <c r="I552" s="50"/>
      <c r="J552" s="50"/>
      <c r="K552" s="50"/>
      <c r="L552" s="1626"/>
      <c r="M552" s="50"/>
      <c r="N552" s="50"/>
      <c r="O552" s="50"/>
      <c r="P552" s="1627"/>
      <c r="Q552" s="1627"/>
      <c r="R552" s="1627"/>
      <c r="S552" s="1628"/>
      <c r="T552" s="1629"/>
      <c r="U552" s="50"/>
    </row>
    <row r="553">
      <c r="A553" s="50"/>
      <c r="B553" s="50"/>
      <c r="C553" s="50"/>
      <c r="D553" s="50"/>
      <c r="E553" s="50"/>
      <c r="F553" s="50"/>
      <c r="G553" s="50"/>
      <c r="H553" s="50"/>
      <c r="I553" s="50"/>
      <c r="J553" s="50"/>
      <c r="K553" s="50"/>
      <c r="L553" s="1626"/>
      <c r="M553" s="50"/>
      <c r="N553" s="50"/>
      <c r="O553" s="50"/>
      <c r="P553" s="1627"/>
      <c r="Q553" s="1627"/>
      <c r="R553" s="1627"/>
      <c r="S553" s="1628"/>
      <c r="T553" s="1629"/>
      <c r="U553" s="50"/>
    </row>
    <row r="554">
      <c r="A554" s="50"/>
      <c r="B554" s="50"/>
      <c r="C554" s="50"/>
      <c r="D554" s="50"/>
      <c r="E554" s="50"/>
      <c r="F554" s="50"/>
      <c r="G554" s="50"/>
      <c r="H554" s="50"/>
      <c r="I554" s="50"/>
      <c r="J554" s="50"/>
      <c r="K554" s="50"/>
      <c r="L554" s="1626"/>
      <c r="M554" s="50"/>
      <c r="N554" s="50"/>
      <c r="O554" s="50"/>
      <c r="P554" s="1627"/>
      <c r="Q554" s="1627"/>
      <c r="R554" s="1627"/>
      <c r="S554" s="1628"/>
      <c r="T554" s="1629"/>
      <c r="U554" s="50"/>
    </row>
    <row r="555">
      <c r="A555" s="50"/>
      <c r="B555" s="50"/>
      <c r="C555" s="50"/>
      <c r="D555" s="50"/>
      <c r="E555" s="50"/>
      <c r="F555" s="50"/>
      <c r="G555" s="50"/>
      <c r="H555" s="50"/>
      <c r="I555" s="50"/>
      <c r="J555" s="50"/>
      <c r="K555" s="50"/>
      <c r="L555" s="1626"/>
      <c r="M555" s="50"/>
      <c r="N555" s="50"/>
      <c r="O555" s="50"/>
      <c r="P555" s="1627"/>
      <c r="Q555" s="1627"/>
      <c r="R555" s="1627"/>
      <c r="S555" s="1628"/>
      <c r="T555" s="1629"/>
      <c r="U555" s="50"/>
    </row>
    <row r="556">
      <c r="A556" s="50"/>
      <c r="B556" s="50"/>
      <c r="C556" s="50"/>
      <c r="D556" s="50"/>
      <c r="E556" s="50"/>
      <c r="F556" s="50"/>
      <c r="G556" s="50"/>
      <c r="H556" s="50"/>
      <c r="I556" s="50"/>
      <c r="J556" s="50"/>
      <c r="K556" s="50"/>
      <c r="L556" s="1626"/>
      <c r="M556" s="50"/>
      <c r="N556" s="50"/>
      <c r="O556" s="50"/>
      <c r="P556" s="1627"/>
      <c r="Q556" s="1627"/>
      <c r="R556" s="1627"/>
      <c r="S556" s="1628"/>
      <c r="T556" s="1629"/>
      <c r="U556" s="50"/>
    </row>
    <row r="557">
      <c r="A557" s="50"/>
      <c r="B557" s="50"/>
      <c r="C557" s="50"/>
      <c r="D557" s="50"/>
      <c r="E557" s="50"/>
      <c r="F557" s="50"/>
      <c r="G557" s="50"/>
      <c r="H557" s="50"/>
      <c r="I557" s="50"/>
      <c r="J557" s="50"/>
      <c r="K557" s="50"/>
      <c r="L557" s="1626"/>
      <c r="M557" s="50"/>
      <c r="N557" s="50"/>
      <c r="O557" s="50"/>
      <c r="P557" s="1627"/>
      <c r="Q557" s="1627"/>
      <c r="R557" s="1627"/>
      <c r="S557" s="1628"/>
      <c r="T557" s="1629"/>
      <c r="U557" s="50"/>
    </row>
    <row r="558">
      <c r="A558" s="50"/>
      <c r="B558" s="50"/>
      <c r="C558" s="50"/>
      <c r="D558" s="50"/>
      <c r="E558" s="50"/>
      <c r="F558" s="50"/>
      <c r="G558" s="50"/>
      <c r="H558" s="50"/>
      <c r="I558" s="50"/>
      <c r="J558" s="50"/>
      <c r="K558" s="50"/>
      <c r="L558" s="1626"/>
      <c r="M558" s="50"/>
      <c r="N558" s="50"/>
      <c r="O558" s="50"/>
      <c r="P558" s="1627"/>
      <c r="Q558" s="1627"/>
      <c r="R558" s="1627"/>
      <c r="S558" s="1628"/>
      <c r="T558" s="1629"/>
      <c r="U558" s="50"/>
    </row>
    <row r="559">
      <c r="A559" s="50"/>
      <c r="B559" s="50"/>
      <c r="C559" s="50"/>
      <c r="D559" s="50"/>
      <c r="E559" s="50"/>
      <c r="F559" s="50"/>
      <c r="G559" s="50"/>
      <c r="H559" s="50"/>
      <c r="I559" s="50"/>
      <c r="J559" s="50"/>
      <c r="K559" s="50"/>
      <c r="L559" s="1626"/>
      <c r="M559" s="50"/>
      <c r="N559" s="50"/>
      <c r="O559" s="50"/>
      <c r="P559" s="1627"/>
      <c r="Q559" s="1627"/>
      <c r="R559" s="1627"/>
      <c r="S559" s="1628"/>
      <c r="T559" s="1629"/>
      <c r="U559" s="50"/>
    </row>
    <row r="560">
      <c r="A560" s="50"/>
      <c r="B560" s="50"/>
      <c r="C560" s="50"/>
      <c r="D560" s="50"/>
      <c r="E560" s="50"/>
      <c r="F560" s="50"/>
      <c r="G560" s="50"/>
      <c r="H560" s="50"/>
      <c r="I560" s="50"/>
      <c r="J560" s="50"/>
      <c r="K560" s="50"/>
      <c r="L560" s="1626"/>
      <c r="M560" s="50"/>
      <c r="N560" s="50"/>
      <c r="O560" s="50"/>
      <c r="P560" s="1627"/>
      <c r="Q560" s="1627"/>
      <c r="R560" s="1627"/>
      <c r="S560" s="1628"/>
      <c r="T560" s="1629"/>
      <c r="U560" s="50"/>
    </row>
    <row r="561">
      <c r="A561" s="50"/>
      <c r="B561" s="50"/>
      <c r="C561" s="50"/>
      <c r="D561" s="50"/>
      <c r="E561" s="50"/>
      <c r="F561" s="50"/>
      <c r="G561" s="50"/>
      <c r="H561" s="50"/>
      <c r="I561" s="50"/>
      <c r="J561" s="50"/>
      <c r="K561" s="50"/>
      <c r="L561" s="1626"/>
      <c r="M561" s="50"/>
      <c r="N561" s="50"/>
      <c r="O561" s="50"/>
      <c r="P561" s="1627"/>
      <c r="Q561" s="1627"/>
      <c r="R561" s="1627"/>
      <c r="S561" s="1628"/>
      <c r="T561" s="1629"/>
      <c r="U561" s="50"/>
    </row>
    <row r="562">
      <c r="A562" s="50"/>
      <c r="B562" s="50"/>
      <c r="C562" s="50"/>
      <c r="D562" s="50"/>
      <c r="E562" s="50"/>
      <c r="F562" s="50"/>
      <c r="G562" s="50"/>
      <c r="H562" s="50"/>
      <c r="I562" s="50"/>
      <c r="J562" s="50"/>
      <c r="K562" s="50"/>
      <c r="L562" s="1626"/>
      <c r="M562" s="50"/>
      <c r="N562" s="50"/>
      <c r="O562" s="50"/>
      <c r="P562" s="1627"/>
      <c r="Q562" s="1627"/>
      <c r="R562" s="1627"/>
      <c r="S562" s="1628"/>
      <c r="T562" s="1629"/>
      <c r="U562" s="50"/>
    </row>
    <row r="563">
      <c r="A563" s="50"/>
      <c r="B563" s="50"/>
      <c r="C563" s="50"/>
      <c r="D563" s="50"/>
      <c r="E563" s="50"/>
      <c r="F563" s="50"/>
      <c r="G563" s="50"/>
      <c r="H563" s="50"/>
      <c r="I563" s="50"/>
      <c r="J563" s="50"/>
      <c r="K563" s="50"/>
      <c r="L563" s="1626"/>
      <c r="M563" s="50"/>
      <c r="N563" s="50"/>
      <c r="O563" s="50"/>
      <c r="P563" s="1627"/>
      <c r="Q563" s="1627"/>
      <c r="R563" s="1627"/>
      <c r="S563" s="1628"/>
      <c r="T563" s="1629"/>
      <c r="U563" s="50"/>
    </row>
    <row r="564">
      <c r="A564" s="50"/>
      <c r="B564" s="50"/>
      <c r="C564" s="50"/>
      <c r="D564" s="50"/>
      <c r="E564" s="50"/>
      <c r="F564" s="50"/>
      <c r="G564" s="50"/>
      <c r="H564" s="50"/>
      <c r="I564" s="50"/>
      <c r="J564" s="50"/>
      <c r="K564" s="50"/>
      <c r="L564" s="1626"/>
      <c r="M564" s="50"/>
      <c r="N564" s="50"/>
      <c r="O564" s="50"/>
      <c r="P564" s="1627"/>
      <c r="Q564" s="1627"/>
      <c r="R564" s="1627"/>
      <c r="S564" s="1628"/>
      <c r="T564" s="1629"/>
      <c r="U564" s="50"/>
    </row>
    <row r="565">
      <c r="A565" s="50"/>
      <c r="B565" s="50"/>
      <c r="C565" s="50"/>
      <c r="D565" s="50"/>
      <c r="E565" s="50"/>
      <c r="F565" s="50"/>
      <c r="G565" s="50"/>
      <c r="H565" s="50"/>
      <c r="I565" s="50"/>
      <c r="J565" s="50"/>
      <c r="K565" s="50"/>
      <c r="L565" s="1626"/>
      <c r="M565" s="50"/>
      <c r="N565" s="50"/>
      <c r="O565" s="50"/>
      <c r="P565" s="1627"/>
      <c r="Q565" s="1627"/>
      <c r="R565" s="1627"/>
      <c r="S565" s="1628"/>
      <c r="T565" s="1629"/>
      <c r="U565" s="50"/>
    </row>
    <row r="566">
      <c r="A566" s="50"/>
      <c r="B566" s="50"/>
      <c r="C566" s="50"/>
      <c r="D566" s="50"/>
      <c r="E566" s="50"/>
      <c r="F566" s="50"/>
      <c r="G566" s="50"/>
      <c r="H566" s="50"/>
      <c r="I566" s="50"/>
      <c r="J566" s="50"/>
      <c r="K566" s="50"/>
      <c r="L566" s="1626"/>
      <c r="M566" s="50"/>
      <c r="N566" s="50"/>
      <c r="O566" s="50"/>
      <c r="P566" s="1627"/>
      <c r="Q566" s="1627"/>
      <c r="R566" s="1627"/>
      <c r="S566" s="1628"/>
      <c r="T566" s="1629"/>
      <c r="U566" s="50"/>
    </row>
    <row r="567">
      <c r="A567" s="50"/>
      <c r="B567" s="50"/>
      <c r="C567" s="50"/>
      <c r="D567" s="50"/>
      <c r="E567" s="50"/>
      <c r="F567" s="50"/>
      <c r="G567" s="50"/>
      <c r="H567" s="50"/>
      <c r="I567" s="50"/>
      <c r="J567" s="50"/>
      <c r="K567" s="50"/>
      <c r="L567" s="1626"/>
      <c r="M567" s="50"/>
      <c r="N567" s="50"/>
      <c r="O567" s="50"/>
      <c r="P567" s="1627"/>
      <c r="Q567" s="1627"/>
      <c r="R567" s="1627"/>
      <c r="S567" s="1628"/>
      <c r="T567" s="1629"/>
      <c r="U567" s="50"/>
    </row>
    <row r="568">
      <c r="A568" s="50"/>
      <c r="B568" s="50"/>
      <c r="C568" s="50"/>
      <c r="D568" s="50"/>
      <c r="E568" s="50"/>
      <c r="F568" s="50"/>
      <c r="G568" s="50"/>
      <c r="H568" s="50"/>
      <c r="I568" s="50"/>
      <c r="J568" s="50"/>
      <c r="K568" s="50"/>
      <c r="L568" s="1626"/>
      <c r="M568" s="50"/>
      <c r="N568" s="50"/>
      <c r="O568" s="50"/>
      <c r="P568" s="1627"/>
      <c r="Q568" s="1627"/>
      <c r="R568" s="1627"/>
      <c r="S568" s="1628"/>
      <c r="T568" s="1629"/>
      <c r="U568" s="50"/>
    </row>
    <row r="569">
      <c r="A569" s="50"/>
      <c r="B569" s="50"/>
      <c r="C569" s="50"/>
      <c r="D569" s="50"/>
      <c r="E569" s="50"/>
      <c r="F569" s="50"/>
      <c r="G569" s="50"/>
      <c r="H569" s="50"/>
      <c r="I569" s="50"/>
      <c r="J569" s="50"/>
      <c r="K569" s="50"/>
      <c r="L569" s="1626"/>
      <c r="M569" s="50"/>
      <c r="N569" s="50"/>
      <c r="O569" s="50"/>
      <c r="P569" s="1627"/>
      <c r="Q569" s="1627"/>
      <c r="R569" s="1627"/>
      <c r="S569" s="1628"/>
      <c r="T569" s="1629"/>
      <c r="U569" s="50"/>
    </row>
    <row r="570">
      <c r="A570" s="50"/>
      <c r="B570" s="50"/>
      <c r="C570" s="50"/>
      <c r="D570" s="50"/>
      <c r="E570" s="50"/>
      <c r="F570" s="50"/>
      <c r="G570" s="50"/>
      <c r="H570" s="50"/>
      <c r="I570" s="50"/>
      <c r="J570" s="50"/>
      <c r="K570" s="50"/>
      <c r="L570" s="1626"/>
      <c r="M570" s="50"/>
      <c r="N570" s="50"/>
      <c r="O570" s="50"/>
      <c r="P570" s="1627"/>
      <c r="Q570" s="1627"/>
      <c r="R570" s="1627"/>
      <c r="S570" s="1628"/>
      <c r="T570" s="1629"/>
      <c r="U570" s="50"/>
    </row>
    <row r="571">
      <c r="A571" s="50"/>
      <c r="B571" s="50"/>
      <c r="C571" s="50"/>
      <c r="D571" s="50"/>
      <c r="E571" s="50"/>
      <c r="F571" s="50"/>
      <c r="G571" s="50"/>
      <c r="H571" s="50"/>
      <c r="I571" s="50"/>
      <c r="J571" s="50"/>
      <c r="K571" s="50"/>
      <c r="L571" s="1626"/>
      <c r="M571" s="50"/>
      <c r="N571" s="50"/>
      <c r="O571" s="50"/>
      <c r="P571" s="1627"/>
      <c r="Q571" s="1627"/>
      <c r="R571" s="1627"/>
      <c r="S571" s="1628"/>
      <c r="T571" s="1629"/>
      <c r="U571" s="50"/>
    </row>
    <row r="572">
      <c r="A572" s="50"/>
      <c r="B572" s="50"/>
      <c r="C572" s="50"/>
      <c r="D572" s="50"/>
      <c r="E572" s="50"/>
      <c r="F572" s="50"/>
      <c r="G572" s="50"/>
      <c r="H572" s="50"/>
      <c r="I572" s="50"/>
      <c r="J572" s="50"/>
      <c r="K572" s="50"/>
      <c r="L572" s="1626"/>
      <c r="M572" s="50"/>
      <c r="N572" s="50"/>
      <c r="O572" s="50"/>
      <c r="P572" s="1627"/>
      <c r="Q572" s="1627"/>
      <c r="R572" s="1627"/>
      <c r="S572" s="1628"/>
      <c r="T572" s="1629"/>
      <c r="U572" s="50"/>
    </row>
    <row r="573">
      <c r="A573" s="50"/>
      <c r="B573" s="50"/>
      <c r="C573" s="50"/>
      <c r="D573" s="50"/>
      <c r="E573" s="50"/>
      <c r="F573" s="50"/>
      <c r="G573" s="50"/>
      <c r="H573" s="50"/>
      <c r="I573" s="50"/>
      <c r="J573" s="50"/>
      <c r="K573" s="50"/>
      <c r="L573" s="1626"/>
      <c r="M573" s="50"/>
      <c r="N573" s="50"/>
      <c r="O573" s="50"/>
      <c r="P573" s="1627"/>
      <c r="Q573" s="1627"/>
      <c r="R573" s="1627"/>
      <c r="S573" s="1628"/>
      <c r="T573" s="1629"/>
      <c r="U573" s="50"/>
    </row>
    <row r="574">
      <c r="A574" s="50"/>
      <c r="B574" s="50"/>
      <c r="C574" s="50"/>
      <c r="D574" s="50"/>
      <c r="E574" s="50"/>
      <c r="F574" s="50"/>
      <c r="G574" s="50"/>
      <c r="H574" s="50"/>
      <c r="I574" s="50"/>
      <c r="J574" s="50"/>
      <c r="K574" s="50"/>
      <c r="L574" s="1626"/>
      <c r="M574" s="50"/>
      <c r="N574" s="50"/>
      <c r="O574" s="50"/>
      <c r="P574" s="1627"/>
      <c r="Q574" s="1627"/>
      <c r="R574" s="1627"/>
      <c r="S574" s="1628"/>
      <c r="T574" s="1629"/>
      <c r="U574" s="50"/>
    </row>
    <row r="575">
      <c r="A575" s="50"/>
      <c r="B575" s="50"/>
      <c r="C575" s="50"/>
      <c r="D575" s="50"/>
      <c r="E575" s="50"/>
      <c r="F575" s="50"/>
      <c r="G575" s="50"/>
      <c r="H575" s="50"/>
      <c r="I575" s="50"/>
      <c r="J575" s="50"/>
      <c r="K575" s="50"/>
      <c r="L575" s="1626"/>
      <c r="M575" s="50"/>
      <c r="N575" s="50"/>
      <c r="O575" s="50"/>
      <c r="P575" s="1627"/>
      <c r="Q575" s="1627"/>
      <c r="R575" s="1627"/>
      <c r="S575" s="1628"/>
      <c r="T575" s="1629"/>
      <c r="U575" s="50"/>
    </row>
    <row r="576">
      <c r="A576" s="50"/>
      <c r="B576" s="50"/>
      <c r="C576" s="50"/>
      <c r="D576" s="50"/>
      <c r="E576" s="50"/>
      <c r="F576" s="50"/>
      <c r="G576" s="50"/>
      <c r="H576" s="50"/>
      <c r="I576" s="50"/>
      <c r="J576" s="50"/>
      <c r="K576" s="50"/>
      <c r="L576" s="1626"/>
      <c r="M576" s="50"/>
      <c r="N576" s="50"/>
      <c r="O576" s="50"/>
      <c r="P576" s="1627"/>
      <c r="Q576" s="1627"/>
      <c r="R576" s="1627"/>
      <c r="S576" s="1628"/>
      <c r="T576" s="1629"/>
      <c r="U576" s="50"/>
    </row>
    <row r="577">
      <c r="A577" s="50"/>
      <c r="B577" s="50"/>
      <c r="C577" s="50"/>
      <c r="D577" s="50"/>
      <c r="E577" s="50"/>
      <c r="F577" s="50"/>
      <c r="G577" s="50"/>
      <c r="H577" s="50"/>
      <c r="I577" s="50"/>
      <c r="J577" s="50"/>
      <c r="K577" s="50"/>
      <c r="L577" s="1626"/>
      <c r="M577" s="50"/>
      <c r="N577" s="50"/>
      <c r="O577" s="50"/>
      <c r="P577" s="1627"/>
      <c r="Q577" s="1627"/>
      <c r="R577" s="1627"/>
      <c r="S577" s="1628"/>
      <c r="T577" s="1629"/>
      <c r="U577" s="50"/>
    </row>
    <row r="578">
      <c r="A578" s="50"/>
      <c r="B578" s="50"/>
      <c r="C578" s="50"/>
      <c r="D578" s="50"/>
      <c r="E578" s="50"/>
      <c r="F578" s="50"/>
      <c r="G578" s="50"/>
      <c r="H578" s="50"/>
      <c r="I578" s="50"/>
      <c r="J578" s="50"/>
      <c r="K578" s="50"/>
      <c r="L578" s="1626"/>
      <c r="M578" s="50"/>
      <c r="N578" s="50"/>
      <c r="O578" s="50"/>
      <c r="P578" s="1627"/>
      <c r="Q578" s="1627"/>
      <c r="R578" s="1627"/>
      <c r="S578" s="1628"/>
      <c r="T578" s="1629"/>
      <c r="U578" s="50"/>
    </row>
    <row r="579">
      <c r="A579" s="50"/>
      <c r="B579" s="50"/>
      <c r="C579" s="50"/>
      <c r="D579" s="50"/>
      <c r="E579" s="50"/>
      <c r="F579" s="50"/>
      <c r="G579" s="50"/>
      <c r="H579" s="50"/>
      <c r="I579" s="50"/>
      <c r="J579" s="50"/>
      <c r="K579" s="50"/>
      <c r="L579" s="1626"/>
      <c r="M579" s="50"/>
      <c r="N579" s="50"/>
      <c r="O579" s="50"/>
      <c r="P579" s="1627"/>
      <c r="Q579" s="1627"/>
      <c r="R579" s="1627"/>
      <c r="S579" s="1628"/>
      <c r="T579" s="1629"/>
      <c r="U579" s="50"/>
    </row>
    <row r="580">
      <c r="A580" s="50"/>
      <c r="B580" s="50"/>
      <c r="C580" s="50"/>
      <c r="D580" s="50"/>
      <c r="E580" s="50"/>
      <c r="F580" s="50"/>
      <c r="G580" s="50"/>
      <c r="H580" s="50"/>
      <c r="I580" s="50"/>
      <c r="J580" s="50"/>
      <c r="K580" s="50"/>
      <c r="L580" s="1626"/>
      <c r="M580" s="50"/>
      <c r="N580" s="50"/>
      <c r="O580" s="50"/>
      <c r="P580" s="1627"/>
      <c r="Q580" s="1627"/>
      <c r="R580" s="1627"/>
      <c r="S580" s="1628"/>
      <c r="T580" s="1629"/>
      <c r="U580" s="50"/>
    </row>
    <row r="581">
      <c r="A581" s="50"/>
      <c r="B581" s="50"/>
      <c r="C581" s="50"/>
      <c r="D581" s="50"/>
      <c r="E581" s="50"/>
      <c r="F581" s="50"/>
      <c r="G581" s="50"/>
      <c r="H581" s="50"/>
      <c r="I581" s="50"/>
      <c r="J581" s="50"/>
      <c r="K581" s="50"/>
      <c r="L581" s="1626"/>
      <c r="M581" s="50"/>
      <c r="N581" s="50"/>
      <c r="O581" s="50"/>
      <c r="P581" s="1627"/>
      <c r="Q581" s="1627"/>
      <c r="R581" s="1627"/>
      <c r="S581" s="1628"/>
      <c r="T581" s="1629"/>
      <c r="U581" s="50"/>
    </row>
    <row r="582">
      <c r="A582" s="50"/>
      <c r="B582" s="50"/>
      <c r="C582" s="50"/>
      <c r="D582" s="50"/>
      <c r="E582" s="50"/>
      <c r="F582" s="50"/>
      <c r="G582" s="50"/>
      <c r="H582" s="50"/>
      <c r="I582" s="50"/>
      <c r="J582" s="50"/>
      <c r="K582" s="50"/>
      <c r="L582" s="1626"/>
      <c r="M582" s="50"/>
      <c r="N582" s="50"/>
      <c r="O582" s="50"/>
      <c r="P582" s="1627"/>
      <c r="Q582" s="1627"/>
      <c r="R582" s="1627"/>
      <c r="S582" s="1628"/>
      <c r="T582" s="1629"/>
      <c r="U582" s="50"/>
    </row>
    <row r="583">
      <c r="A583" s="50"/>
      <c r="B583" s="50"/>
      <c r="C583" s="50"/>
      <c r="D583" s="50"/>
      <c r="E583" s="50"/>
      <c r="F583" s="50"/>
      <c r="G583" s="50"/>
      <c r="H583" s="50"/>
      <c r="I583" s="50"/>
      <c r="J583" s="50"/>
      <c r="K583" s="50"/>
      <c r="L583" s="1626"/>
      <c r="M583" s="50"/>
      <c r="N583" s="50"/>
      <c r="O583" s="50"/>
      <c r="P583" s="1627"/>
      <c r="Q583" s="1627"/>
      <c r="R583" s="1627"/>
      <c r="S583" s="1628"/>
      <c r="T583" s="1629"/>
      <c r="U583" s="50"/>
    </row>
    <row r="584">
      <c r="A584" s="50"/>
      <c r="B584" s="50"/>
      <c r="C584" s="50"/>
      <c r="D584" s="50"/>
      <c r="E584" s="50"/>
      <c r="F584" s="50"/>
      <c r="G584" s="50"/>
      <c r="H584" s="50"/>
      <c r="I584" s="50"/>
      <c r="J584" s="50"/>
      <c r="K584" s="50"/>
      <c r="L584" s="1626"/>
      <c r="M584" s="50"/>
      <c r="N584" s="50"/>
      <c r="O584" s="50"/>
      <c r="P584" s="1627"/>
      <c r="Q584" s="1627"/>
      <c r="R584" s="1627"/>
      <c r="S584" s="1628"/>
      <c r="T584" s="1629"/>
      <c r="U584" s="50"/>
    </row>
    <row r="585">
      <c r="A585" s="50"/>
      <c r="B585" s="50"/>
      <c r="C585" s="50"/>
      <c r="D585" s="50"/>
      <c r="E585" s="50"/>
      <c r="F585" s="50"/>
      <c r="G585" s="50"/>
      <c r="H585" s="50"/>
      <c r="I585" s="50"/>
      <c r="J585" s="50"/>
      <c r="K585" s="50"/>
      <c r="L585" s="1626"/>
      <c r="M585" s="50"/>
      <c r="N585" s="50"/>
      <c r="O585" s="50"/>
      <c r="P585" s="1627"/>
      <c r="Q585" s="1627"/>
      <c r="R585" s="1627"/>
      <c r="S585" s="1628"/>
      <c r="T585" s="1629"/>
      <c r="U585" s="50"/>
    </row>
    <row r="586">
      <c r="A586" s="50"/>
      <c r="B586" s="50"/>
      <c r="C586" s="50"/>
      <c r="D586" s="50"/>
      <c r="E586" s="50"/>
      <c r="F586" s="50"/>
      <c r="G586" s="50"/>
      <c r="H586" s="50"/>
      <c r="I586" s="50"/>
      <c r="J586" s="50"/>
      <c r="K586" s="50"/>
      <c r="L586" s="1626"/>
      <c r="M586" s="50"/>
      <c r="N586" s="50"/>
      <c r="O586" s="50"/>
      <c r="P586" s="1627"/>
      <c r="Q586" s="1627"/>
      <c r="R586" s="1627"/>
      <c r="S586" s="1628"/>
      <c r="T586" s="1629"/>
      <c r="U586" s="50"/>
    </row>
    <row r="587">
      <c r="A587" s="50"/>
      <c r="B587" s="50"/>
      <c r="C587" s="50"/>
      <c r="D587" s="50"/>
      <c r="E587" s="50"/>
      <c r="F587" s="50"/>
      <c r="G587" s="50"/>
      <c r="H587" s="50"/>
      <c r="I587" s="50"/>
      <c r="J587" s="50"/>
      <c r="K587" s="50"/>
      <c r="L587" s="1626"/>
      <c r="M587" s="50"/>
      <c r="N587" s="50"/>
      <c r="O587" s="50"/>
      <c r="P587" s="1627"/>
      <c r="Q587" s="1627"/>
      <c r="R587" s="1627"/>
      <c r="S587" s="1628"/>
      <c r="T587" s="1629"/>
      <c r="U587" s="50"/>
    </row>
    <row r="588">
      <c r="A588" s="50"/>
      <c r="B588" s="50"/>
      <c r="C588" s="50"/>
      <c r="D588" s="50"/>
      <c r="E588" s="50"/>
      <c r="F588" s="50"/>
      <c r="G588" s="50"/>
      <c r="H588" s="50"/>
      <c r="I588" s="50"/>
      <c r="J588" s="50"/>
      <c r="K588" s="50"/>
      <c r="L588" s="1626"/>
      <c r="M588" s="50"/>
      <c r="N588" s="50"/>
      <c r="O588" s="50"/>
      <c r="P588" s="1627"/>
      <c r="Q588" s="1627"/>
      <c r="R588" s="1627"/>
      <c r="S588" s="1628"/>
      <c r="T588" s="1629"/>
      <c r="U588" s="50"/>
    </row>
    <row r="589">
      <c r="A589" s="50"/>
      <c r="B589" s="50"/>
      <c r="C589" s="50"/>
      <c r="D589" s="50"/>
      <c r="E589" s="50"/>
      <c r="F589" s="50"/>
      <c r="G589" s="50"/>
      <c r="H589" s="50"/>
      <c r="I589" s="50"/>
      <c r="J589" s="50"/>
      <c r="K589" s="50"/>
      <c r="L589" s="1626"/>
      <c r="M589" s="50"/>
      <c r="N589" s="50"/>
      <c r="O589" s="50"/>
      <c r="P589" s="1627"/>
      <c r="Q589" s="1627"/>
      <c r="R589" s="1627"/>
      <c r="S589" s="1628"/>
      <c r="T589" s="1629"/>
      <c r="U589" s="50"/>
    </row>
    <row r="590">
      <c r="A590" s="50"/>
      <c r="B590" s="50"/>
      <c r="C590" s="50"/>
      <c r="D590" s="50"/>
      <c r="E590" s="50"/>
      <c r="F590" s="50"/>
      <c r="G590" s="50"/>
      <c r="H590" s="50"/>
      <c r="I590" s="50"/>
      <c r="J590" s="50"/>
      <c r="K590" s="50"/>
      <c r="L590" s="1626"/>
      <c r="M590" s="50"/>
      <c r="N590" s="50"/>
      <c r="O590" s="50"/>
      <c r="P590" s="1627"/>
      <c r="Q590" s="1627"/>
      <c r="R590" s="1627"/>
      <c r="S590" s="1628"/>
      <c r="T590" s="1629"/>
      <c r="U590" s="50"/>
    </row>
    <row r="591">
      <c r="A591" s="50"/>
      <c r="B591" s="50"/>
      <c r="C591" s="50"/>
      <c r="D591" s="50"/>
      <c r="E591" s="50"/>
      <c r="F591" s="50"/>
      <c r="G591" s="50"/>
      <c r="H591" s="50"/>
      <c r="I591" s="50"/>
      <c r="J591" s="50"/>
      <c r="K591" s="50"/>
      <c r="L591" s="1626"/>
      <c r="M591" s="50"/>
      <c r="N591" s="50"/>
      <c r="O591" s="50"/>
      <c r="P591" s="1627"/>
      <c r="Q591" s="1627"/>
      <c r="R591" s="1627"/>
      <c r="S591" s="1628"/>
      <c r="T591" s="1629"/>
      <c r="U591" s="50"/>
    </row>
    <row r="592">
      <c r="A592" s="50"/>
      <c r="B592" s="50"/>
      <c r="C592" s="50"/>
      <c r="D592" s="50"/>
      <c r="E592" s="50"/>
      <c r="F592" s="50"/>
      <c r="G592" s="50"/>
      <c r="H592" s="50"/>
      <c r="I592" s="50"/>
      <c r="J592" s="50"/>
      <c r="K592" s="50"/>
      <c r="L592" s="1626"/>
      <c r="M592" s="50"/>
      <c r="N592" s="50"/>
      <c r="O592" s="50"/>
      <c r="P592" s="1627"/>
      <c r="Q592" s="1627"/>
      <c r="R592" s="1627"/>
      <c r="S592" s="1628"/>
      <c r="T592" s="1629"/>
      <c r="U592" s="50"/>
    </row>
    <row r="593">
      <c r="A593" s="50"/>
      <c r="B593" s="50"/>
      <c r="C593" s="50"/>
      <c r="D593" s="50"/>
      <c r="E593" s="50"/>
      <c r="F593" s="50"/>
      <c r="G593" s="50"/>
      <c r="H593" s="50"/>
      <c r="I593" s="50"/>
      <c r="J593" s="50"/>
      <c r="K593" s="50"/>
      <c r="L593" s="1626"/>
      <c r="M593" s="50"/>
      <c r="N593" s="50"/>
      <c r="O593" s="50"/>
      <c r="P593" s="1627"/>
      <c r="Q593" s="1627"/>
      <c r="R593" s="1627"/>
      <c r="S593" s="1628"/>
      <c r="T593" s="1629"/>
      <c r="U593" s="50"/>
    </row>
    <row r="594">
      <c r="A594" s="50"/>
      <c r="B594" s="50"/>
      <c r="C594" s="50"/>
      <c r="D594" s="50"/>
      <c r="E594" s="50"/>
      <c r="F594" s="50"/>
      <c r="G594" s="50"/>
      <c r="H594" s="50"/>
      <c r="I594" s="50"/>
      <c r="J594" s="50"/>
      <c r="K594" s="50"/>
      <c r="L594" s="1626"/>
      <c r="M594" s="50"/>
      <c r="N594" s="50"/>
      <c r="O594" s="50"/>
      <c r="P594" s="1627"/>
      <c r="Q594" s="1627"/>
      <c r="R594" s="1627"/>
      <c r="S594" s="1628"/>
      <c r="T594" s="1629"/>
      <c r="U594" s="50"/>
    </row>
    <row r="595">
      <c r="A595" s="50"/>
      <c r="B595" s="50"/>
      <c r="C595" s="50"/>
      <c r="D595" s="50"/>
      <c r="E595" s="50"/>
      <c r="F595" s="50"/>
      <c r="G595" s="50"/>
      <c r="H595" s="50"/>
      <c r="I595" s="50"/>
      <c r="J595" s="50"/>
      <c r="K595" s="50"/>
      <c r="L595" s="1626"/>
      <c r="M595" s="50"/>
      <c r="N595" s="50"/>
      <c r="O595" s="50"/>
      <c r="P595" s="1627"/>
      <c r="Q595" s="1627"/>
      <c r="R595" s="1627"/>
      <c r="S595" s="1628"/>
      <c r="T595" s="1629"/>
      <c r="U595" s="50"/>
    </row>
    <row r="596">
      <c r="A596" s="50"/>
      <c r="B596" s="50"/>
      <c r="C596" s="50"/>
      <c r="D596" s="50"/>
      <c r="E596" s="50"/>
      <c r="F596" s="50"/>
      <c r="G596" s="50"/>
      <c r="H596" s="50"/>
      <c r="I596" s="50"/>
      <c r="J596" s="50"/>
      <c r="K596" s="50"/>
      <c r="L596" s="1626"/>
      <c r="M596" s="50"/>
      <c r="N596" s="50"/>
      <c r="O596" s="50"/>
      <c r="P596" s="1627"/>
      <c r="Q596" s="1627"/>
      <c r="R596" s="1627"/>
      <c r="S596" s="1628"/>
      <c r="T596" s="1629"/>
      <c r="U596" s="50"/>
    </row>
    <row r="597">
      <c r="A597" s="50"/>
      <c r="B597" s="50"/>
      <c r="C597" s="50"/>
      <c r="D597" s="50"/>
      <c r="E597" s="50"/>
      <c r="F597" s="50"/>
      <c r="G597" s="50"/>
      <c r="H597" s="50"/>
      <c r="I597" s="50"/>
      <c r="J597" s="50"/>
      <c r="K597" s="50"/>
      <c r="L597" s="1626"/>
      <c r="M597" s="50"/>
      <c r="N597" s="50"/>
      <c r="O597" s="50"/>
      <c r="P597" s="1627"/>
      <c r="Q597" s="1627"/>
      <c r="R597" s="1627"/>
      <c r="S597" s="1628"/>
      <c r="T597" s="1629"/>
      <c r="U597" s="50"/>
    </row>
    <row r="598">
      <c r="A598" s="50"/>
      <c r="B598" s="50"/>
      <c r="C598" s="50"/>
      <c r="D598" s="50"/>
      <c r="E598" s="50"/>
      <c r="F598" s="50"/>
      <c r="G598" s="50"/>
      <c r="H598" s="50"/>
      <c r="I598" s="50"/>
      <c r="J598" s="50"/>
      <c r="K598" s="50"/>
      <c r="L598" s="1626"/>
      <c r="M598" s="50"/>
      <c r="N598" s="50"/>
      <c r="O598" s="50"/>
      <c r="P598" s="1627"/>
      <c r="Q598" s="1627"/>
      <c r="R598" s="1627"/>
      <c r="S598" s="1628"/>
      <c r="T598" s="1629"/>
      <c r="U598" s="50"/>
    </row>
    <row r="599">
      <c r="A599" s="50"/>
      <c r="B599" s="50"/>
      <c r="C599" s="50"/>
      <c r="D599" s="50"/>
      <c r="E599" s="50"/>
      <c r="F599" s="50"/>
      <c r="G599" s="50"/>
      <c r="H599" s="50"/>
      <c r="I599" s="50"/>
      <c r="J599" s="50"/>
      <c r="K599" s="50"/>
      <c r="L599" s="1626"/>
      <c r="M599" s="50"/>
      <c r="N599" s="50"/>
      <c r="O599" s="50"/>
      <c r="P599" s="1627"/>
      <c r="Q599" s="1627"/>
      <c r="R599" s="1627"/>
      <c r="S599" s="1628"/>
      <c r="T599" s="1629"/>
      <c r="U599" s="50"/>
    </row>
    <row r="600">
      <c r="A600" s="50"/>
      <c r="B600" s="50"/>
      <c r="C600" s="50"/>
      <c r="D600" s="50"/>
      <c r="E600" s="50"/>
      <c r="F600" s="50"/>
      <c r="G600" s="50"/>
      <c r="H600" s="50"/>
      <c r="I600" s="50"/>
      <c r="J600" s="50"/>
      <c r="K600" s="50"/>
      <c r="L600" s="1626"/>
      <c r="M600" s="50"/>
      <c r="N600" s="50"/>
      <c r="O600" s="50"/>
      <c r="P600" s="1627"/>
      <c r="Q600" s="1627"/>
      <c r="R600" s="1627"/>
      <c r="S600" s="1628"/>
      <c r="T600" s="1629"/>
      <c r="U600" s="50"/>
    </row>
    <row r="601">
      <c r="A601" s="50"/>
      <c r="B601" s="50"/>
      <c r="C601" s="50"/>
      <c r="D601" s="50"/>
      <c r="E601" s="50"/>
      <c r="F601" s="50"/>
      <c r="G601" s="50"/>
      <c r="H601" s="50"/>
      <c r="I601" s="50"/>
      <c r="J601" s="50"/>
      <c r="K601" s="50"/>
      <c r="L601" s="1626"/>
      <c r="M601" s="50"/>
      <c r="N601" s="50"/>
      <c r="O601" s="50"/>
      <c r="P601" s="1627"/>
      <c r="Q601" s="1627"/>
      <c r="R601" s="1627"/>
      <c r="S601" s="1628"/>
      <c r="T601" s="1629"/>
      <c r="U601" s="50"/>
    </row>
    <row r="602">
      <c r="A602" s="50"/>
      <c r="B602" s="50"/>
      <c r="C602" s="50"/>
      <c r="D602" s="50"/>
      <c r="E602" s="50"/>
      <c r="F602" s="50"/>
      <c r="G602" s="50"/>
      <c r="H602" s="50"/>
      <c r="I602" s="50"/>
      <c r="J602" s="50"/>
      <c r="K602" s="50"/>
      <c r="L602" s="1626"/>
      <c r="M602" s="50"/>
      <c r="N602" s="50"/>
      <c r="O602" s="50"/>
      <c r="P602" s="1627"/>
      <c r="Q602" s="1627"/>
      <c r="R602" s="1627"/>
      <c r="S602" s="1628"/>
      <c r="T602" s="1629"/>
      <c r="U602" s="50"/>
    </row>
    <row r="603">
      <c r="A603" s="50"/>
      <c r="B603" s="50"/>
      <c r="C603" s="50"/>
      <c r="D603" s="50"/>
      <c r="E603" s="50"/>
      <c r="F603" s="50"/>
      <c r="G603" s="50"/>
      <c r="H603" s="50"/>
      <c r="I603" s="50"/>
      <c r="J603" s="50"/>
      <c r="K603" s="50"/>
      <c r="L603" s="1626"/>
      <c r="M603" s="50"/>
      <c r="N603" s="50"/>
      <c r="O603" s="50"/>
      <c r="P603" s="1627"/>
      <c r="Q603" s="1627"/>
      <c r="R603" s="1627"/>
      <c r="S603" s="1628"/>
      <c r="T603" s="1629"/>
      <c r="U603" s="50"/>
    </row>
    <row r="604">
      <c r="A604" s="50"/>
      <c r="B604" s="50"/>
      <c r="C604" s="50"/>
      <c r="D604" s="50"/>
      <c r="E604" s="50"/>
      <c r="F604" s="50"/>
      <c r="G604" s="50"/>
      <c r="H604" s="50"/>
      <c r="I604" s="50"/>
      <c r="J604" s="50"/>
      <c r="K604" s="50"/>
      <c r="L604" s="1626"/>
      <c r="M604" s="50"/>
      <c r="N604" s="50"/>
      <c r="O604" s="50"/>
      <c r="P604" s="1627"/>
      <c r="Q604" s="1627"/>
      <c r="R604" s="1627"/>
      <c r="S604" s="1628"/>
      <c r="T604" s="1629"/>
      <c r="U604" s="50"/>
    </row>
    <row r="605">
      <c r="A605" s="50"/>
      <c r="B605" s="50"/>
      <c r="C605" s="50"/>
      <c r="D605" s="50"/>
      <c r="E605" s="50"/>
      <c r="F605" s="50"/>
      <c r="G605" s="50"/>
      <c r="H605" s="50"/>
      <c r="I605" s="50"/>
      <c r="J605" s="50"/>
      <c r="K605" s="50"/>
      <c r="L605" s="1626"/>
      <c r="M605" s="50"/>
      <c r="N605" s="50"/>
      <c r="O605" s="50"/>
      <c r="P605" s="1627"/>
      <c r="Q605" s="1627"/>
      <c r="R605" s="1627"/>
      <c r="S605" s="1628"/>
      <c r="T605" s="1629"/>
      <c r="U605" s="50"/>
    </row>
    <row r="606">
      <c r="A606" s="50"/>
      <c r="B606" s="50"/>
      <c r="C606" s="50"/>
      <c r="D606" s="50"/>
      <c r="E606" s="50"/>
      <c r="F606" s="50"/>
      <c r="G606" s="50"/>
      <c r="H606" s="50"/>
      <c r="I606" s="50"/>
      <c r="J606" s="50"/>
      <c r="K606" s="50"/>
      <c r="L606" s="1626"/>
      <c r="M606" s="50"/>
      <c r="N606" s="50"/>
      <c r="O606" s="50"/>
      <c r="P606" s="1627"/>
      <c r="Q606" s="1627"/>
      <c r="R606" s="1627"/>
      <c r="S606" s="1628"/>
      <c r="T606" s="1629"/>
      <c r="U606" s="50"/>
    </row>
    <row r="607">
      <c r="A607" s="50"/>
      <c r="B607" s="50"/>
      <c r="C607" s="50"/>
      <c r="D607" s="50"/>
      <c r="E607" s="50"/>
      <c r="F607" s="50"/>
      <c r="G607" s="50"/>
      <c r="H607" s="50"/>
      <c r="I607" s="50"/>
      <c r="J607" s="50"/>
      <c r="K607" s="50"/>
      <c r="L607" s="1626"/>
      <c r="M607" s="50"/>
      <c r="N607" s="50"/>
      <c r="O607" s="50"/>
      <c r="P607" s="1627"/>
      <c r="Q607" s="1627"/>
      <c r="R607" s="1627"/>
      <c r="S607" s="1628"/>
      <c r="T607" s="1629"/>
      <c r="U607" s="50"/>
    </row>
    <row r="608">
      <c r="A608" s="50"/>
      <c r="B608" s="50"/>
      <c r="C608" s="50"/>
      <c r="D608" s="50"/>
      <c r="E608" s="50"/>
      <c r="F608" s="50"/>
      <c r="G608" s="50"/>
      <c r="H608" s="50"/>
      <c r="I608" s="50"/>
      <c r="J608" s="50"/>
      <c r="K608" s="50"/>
      <c r="L608" s="1626"/>
      <c r="M608" s="50"/>
      <c r="N608" s="50"/>
      <c r="O608" s="50"/>
      <c r="P608" s="1627"/>
      <c r="Q608" s="1627"/>
      <c r="R608" s="1627"/>
      <c r="S608" s="1628"/>
      <c r="T608" s="1629"/>
      <c r="U608" s="50"/>
    </row>
    <row r="609">
      <c r="A609" s="50"/>
      <c r="B609" s="50"/>
      <c r="C609" s="50"/>
      <c r="D609" s="50"/>
      <c r="E609" s="50"/>
      <c r="F609" s="50"/>
      <c r="G609" s="50"/>
      <c r="H609" s="50"/>
      <c r="I609" s="50"/>
      <c r="J609" s="50"/>
      <c r="K609" s="50"/>
      <c r="L609" s="1626"/>
      <c r="M609" s="50"/>
      <c r="N609" s="50"/>
      <c r="O609" s="50"/>
      <c r="P609" s="1627"/>
      <c r="Q609" s="1627"/>
      <c r="R609" s="1627"/>
      <c r="S609" s="1628"/>
      <c r="T609" s="1629"/>
      <c r="U609" s="50"/>
    </row>
    <row r="610">
      <c r="A610" s="50"/>
      <c r="B610" s="50"/>
      <c r="C610" s="50"/>
      <c r="D610" s="50"/>
      <c r="E610" s="50"/>
      <c r="F610" s="50"/>
      <c r="G610" s="50"/>
      <c r="H610" s="50"/>
      <c r="I610" s="50"/>
      <c r="J610" s="50"/>
      <c r="K610" s="50"/>
      <c r="L610" s="1626"/>
      <c r="M610" s="50"/>
      <c r="N610" s="50"/>
      <c r="O610" s="50"/>
      <c r="P610" s="1627"/>
      <c r="Q610" s="1627"/>
      <c r="R610" s="1627"/>
      <c r="S610" s="1628"/>
      <c r="T610" s="1629"/>
      <c r="U610" s="50"/>
    </row>
    <row r="611">
      <c r="A611" s="50"/>
      <c r="B611" s="50"/>
      <c r="C611" s="50"/>
      <c r="D611" s="50"/>
      <c r="E611" s="50"/>
      <c r="F611" s="50"/>
      <c r="G611" s="50"/>
      <c r="H611" s="50"/>
      <c r="I611" s="50"/>
      <c r="J611" s="50"/>
      <c r="K611" s="50"/>
      <c r="L611" s="1626"/>
      <c r="M611" s="50"/>
      <c r="N611" s="50"/>
      <c r="O611" s="50"/>
      <c r="P611" s="1627"/>
      <c r="Q611" s="1627"/>
      <c r="R611" s="1627"/>
      <c r="S611" s="1628"/>
      <c r="T611" s="1629"/>
      <c r="U611" s="50"/>
    </row>
    <row r="612">
      <c r="A612" s="50"/>
      <c r="B612" s="50"/>
      <c r="C612" s="50"/>
      <c r="D612" s="50"/>
      <c r="E612" s="50"/>
      <c r="F612" s="50"/>
      <c r="G612" s="50"/>
      <c r="H612" s="50"/>
      <c r="I612" s="50"/>
      <c r="J612" s="50"/>
      <c r="K612" s="50"/>
      <c r="L612" s="1626"/>
      <c r="M612" s="50"/>
      <c r="N612" s="50"/>
      <c r="O612" s="50"/>
      <c r="P612" s="1627"/>
      <c r="Q612" s="1627"/>
      <c r="R612" s="1627"/>
      <c r="S612" s="1628"/>
      <c r="T612" s="1629"/>
      <c r="U612" s="50"/>
    </row>
    <row r="613">
      <c r="A613" s="50"/>
      <c r="B613" s="50"/>
      <c r="C613" s="50"/>
      <c r="D613" s="50"/>
      <c r="E613" s="50"/>
      <c r="F613" s="50"/>
      <c r="G613" s="50"/>
      <c r="H613" s="50"/>
      <c r="I613" s="50"/>
      <c r="J613" s="50"/>
      <c r="K613" s="50"/>
      <c r="L613" s="1626"/>
      <c r="M613" s="50"/>
      <c r="N613" s="50"/>
      <c r="O613" s="50"/>
      <c r="P613" s="1627"/>
      <c r="Q613" s="1627"/>
      <c r="R613" s="1627"/>
      <c r="S613" s="1628"/>
      <c r="T613" s="1629"/>
      <c r="U613" s="50"/>
    </row>
    <row r="614">
      <c r="A614" s="50"/>
      <c r="B614" s="50"/>
      <c r="C614" s="50"/>
      <c r="D614" s="50"/>
      <c r="E614" s="50"/>
      <c r="F614" s="50"/>
      <c r="G614" s="50"/>
      <c r="H614" s="50"/>
      <c r="I614" s="50"/>
      <c r="J614" s="50"/>
      <c r="K614" s="50"/>
      <c r="L614" s="1626"/>
      <c r="M614" s="50"/>
      <c r="N614" s="50"/>
      <c r="O614" s="50"/>
      <c r="P614" s="1627"/>
      <c r="Q614" s="1627"/>
      <c r="R614" s="1627"/>
      <c r="S614" s="1628"/>
      <c r="T614" s="1629"/>
      <c r="U614" s="50"/>
    </row>
    <row r="615">
      <c r="A615" s="50"/>
      <c r="B615" s="50"/>
      <c r="C615" s="50"/>
      <c r="D615" s="50"/>
      <c r="E615" s="50"/>
      <c r="F615" s="50"/>
      <c r="G615" s="50"/>
      <c r="H615" s="50"/>
      <c r="I615" s="50"/>
      <c r="J615" s="50"/>
      <c r="K615" s="50"/>
      <c r="L615" s="1626"/>
      <c r="M615" s="50"/>
      <c r="N615" s="50"/>
      <c r="O615" s="50"/>
      <c r="P615" s="1627"/>
      <c r="Q615" s="1627"/>
      <c r="R615" s="1627"/>
      <c r="S615" s="1628"/>
      <c r="T615" s="1629"/>
      <c r="U615" s="50"/>
    </row>
    <row r="616">
      <c r="A616" s="50"/>
      <c r="B616" s="50"/>
      <c r="C616" s="50"/>
      <c r="D616" s="50"/>
      <c r="E616" s="50"/>
      <c r="F616" s="50"/>
      <c r="G616" s="50"/>
      <c r="H616" s="50"/>
      <c r="I616" s="50"/>
      <c r="J616" s="50"/>
      <c r="K616" s="50"/>
      <c r="L616" s="1626"/>
      <c r="M616" s="50"/>
      <c r="N616" s="50"/>
      <c r="O616" s="50"/>
      <c r="P616" s="1627"/>
      <c r="Q616" s="1627"/>
      <c r="R616" s="1627"/>
      <c r="S616" s="1628"/>
      <c r="T616" s="1629"/>
      <c r="U616" s="50"/>
    </row>
    <row r="617">
      <c r="A617" s="50"/>
      <c r="B617" s="50"/>
      <c r="C617" s="50"/>
      <c r="D617" s="50"/>
      <c r="E617" s="50"/>
      <c r="F617" s="50"/>
      <c r="G617" s="50"/>
      <c r="H617" s="50"/>
      <c r="I617" s="50"/>
      <c r="J617" s="50"/>
      <c r="K617" s="50"/>
      <c r="L617" s="1626"/>
      <c r="M617" s="50"/>
      <c r="N617" s="50"/>
      <c r="O617" s="50"/>
      <c r="P617" s="1627"/>
      <c r="Q617" s="1627"/>
      <c r="R617" s="1627"/>
      <c r="S617" s="1628"/>
      <c r="T617" s="1629"/>
      <c r="U617" s="50"/>
    </row>
    <row r="618">
      <c r="A618" s="50"/>
      <c r="B618" s="50"/>
      <c r="C618" s="50"/>
      <c r="D618" s="50"/>
      <c r="E618" s="50"/>
      <c r="F618" s="50"/>
      <c r="G618" s="50"/>
      <c r="H618" s="50"/>
      <c r="I618" s="50"/>
      <c r="J618" s="50"/>
      <c r="K618" s="50"/>
      <c r="L618" s="1626"/>
      <c r="M618" s="50"/>
      <c r="N618" s="50"/>
      <c r="O618" s="50"/>
      <c r="P618" s="1627"/>
      <c r="Q618" s="1627"/>
      <c r="R618" s="1627"/>
      <c r="S618" s="1628"/>
      <c r="T618" s="1629"/>
      <c r="U618" s="50"/>
    </row>
    <row r="619">
      <c r="A619" s="50"/>
      <c r="B619" s="50"/>
      <c r="C619" s="50"/>
      <c r="D619" s="50"/>
      <c r="E619" s="50"/>
      <c r="F619" s="50"/>
      <c r="G619" s="50"/>
      <c r="H619" s="50"/>
      <c r="I619" s="50"/>
      <c r="J619" s="50"/>
      <c r="K619" s="50"/>
      <c r="L619" s="1626"/>
      <c r="M619" s="50"/>
      <c r="N619" s="50"/>
      <c r="O619" s="50"/>
      <c r="P619" s="1627"/>
      <c r="Q619" s="1627"/>
      <c r="R619" s="1627"/>
      <c r="S619" s="1628"/>
      <c r="T619" s="1629"/>
      <c r="U619" s="50"/>
    </row>
    <row r="620">
      <c r="A620" s="50"/>
      <c r="B620" s="50"/>
      <c r="C620" s="50"/>
      <c r="D620" s="50"/>
      <c r="E620" s="50"/>
      <c r="F620" s="50"/>
      <c r="G620" s="50"/>
      <c r="H620" s="50"/>
      <c r="I620" s="50"/>
      <c r="J620" s="50"/>
      <c r="K620" s="50"/>
      <c r="L620" s="1626"/>
      <c r="M620" s="50"/>
      <c r="N620" s="50"/>
      <c r="O620" s="50"/>
      <c r="P620" s="1627"/>
      <c r="Q620" s="1627"/>
      <c r="R620" s="1627"/>
      <c r="S620" s="1628"/>
      <c r="T620" s="1629"/>
      <c r="U620" s="50"/>
    </row>
    <row r="621">
      <c r="A621" s="50"/>
      <c r="B621" s="50"/>
      <c r="C621" s="50"/>
      <c r="D621" s="50"/>
      <c r="E621" s="50"/>
      <c r="F621" s="50"/>
      <c r="G621" s="50"/>
      <c r="H621" s="50"/>
      <c r="I621" s="50"/>
      <c r="J621" s="50"/>
      <c r="K621" s="50"/>
      <c r="L621" s="1626"/>
      <c r="M621" s="50"/>
      <c r="N621" s="50"/>
      <c r="O621" s="50"/>
      <c r="P621" s="1627"/>
      <c r="Q621" s="1627"/>
      <c r="R621" s="1627"/>
      <c r="S621" s="1628"/>
      <c r="T621" s="1629"/>
      <c r="U621" s="50"/>
    </row>
    <row r="622">
      <c r="A622" s="50"/>
      <c r="B622" s="50"/>
      <c r="C622" s="50"/>
      <c r="D622" s="50"/>
      <c r="E622" s="50"/>
      <c r="F622" s="50"/>
      <c r="G622" s="50"/>
      <c r="H622" s="50"/>
      <c r="I622" s="50"/>
      <c r="J622" s="50"/>
      <c r="K622" s="50"/>
      <c r="L622" s="1626"/>
      <c r="M622" s="50"/>
      <c r="N622" s="50"/>
      <c r="O622" s="50"/>
      <c r="P622" s="1627"/>
      <c r="Q622" s="1627"/>
      <c r="R622" s="1627"/>
      <c r="S622" s="1628"/>
      <c r="T622" s="1629"/>
      <c r="U622" s="50"/>
    </row>
    <row r="623">
      <c r="A623" s="50"/>
      <c r="B623" s="50"/>
      <c r="C623" s="50"/>
      <c r="D623" s="50"/>
      <c r="E623" s="50"/>
      <c r="F623" s="50"/>
      <c r="G623" s="50"/>
      <c r="H623" s="50"/>
      <c r="I623" s="50"/>
      <c r="J623" s="50"/>
      <c r="K623" s="50"/>
      <c r="L623" s="1626"/>
      <c r="M623" s="50"/>
      <c r="N623" s="50"/>
      <c r="O623" s="50"/>
      <c r="P623" s="1627"/>
      <c r="Q623" s="1627"/>
      <c r="R623" s="1627"/>
      <c r="S623" s="1628"/>
      <c r="T623" s="1629"/>
      <c r="U623" s="50"/>
    </row>
    <row r="624">
      <c r="A624" s="50"/>
      <c r="B624" s="50"/>
      <c r="C624" s="50"/>
      <c r="D624" s="50"/>
      <c r="E624" s="50"/>
      <c r="F624" s="50"/>
      <c r="G624" s="50"/>
      <c r="H624" s="50"/>
      <c r="I624" s="50"/>
      <c r="J624" s="50"/>
      <c r="K624" s="50"/>
      <c r="L624" s="1626"/>
      <c r="M624" s="50"/>
      <c r="N624" s="50"/>
      <c r="O624" s="50"/>
      <c r="P624" s="1627"/>
      <c r="Q624" s="1627"/>
      <c r="R624" s="1627"/>
      <c r="S624" s="1628"/>
      <c r="T624" s="1629"/>
      <c r="U624" s="50"/>
    </row>
    <row r="625">
      <c r="A625" s="50"/>
      <c r="B625" s="50"/>
      <c r="C625" s="50"/>
      <c r="D625" s="50"/>
      <c r="E625" s="50"/>
      <c r="F625" s="50"/>
      <c r="G625" s="50"/>
      <c r="H625" s="50"/>
      <c r="I625" s="50"/>
      <c r="J625" s="50"/>
      <c r="K625" s="50"/>
      <c r="L625" s="1626"/>
      <c r="M625" s="50"/>
      <c r="N625" s="50"/>
      <c r="O625" s="50"/>
      <c r="P625" s="1627"/>
      <c r="Q625" s="1627"/>
      <c r="R625" s="1627"/>
      <c r="S625" s="1628"/>
      <c r="T625" s="1629"/>
      <c r="U625" s="50"/>
    </row>
    <row r="626">
      <c r="A626" s="50"/>
      <c r="B626" s="50"/>
      <c r="C626" s="50"/>
      <c r="D626" s="50"/>
      <c r="E626" s="50"/>
      <c r="F626" s="50"/>
      <c r="G626" s="50"/>
      <c r="H626" s="50"/>
      <c r="I626" s="50"/>
      <c r="J626" s="50"/>
      <c r="K626" s="50"/>
      <c r="L626" s="1626"/>
      <c r="M626" s="50"/>
      <c r="N626" s="50"/>
      <c r="O626" s="50"/>
      <c r="P626" s="1627"/>
      <c r="Q626" s="1627"/>
      <c r="R626" s="1627"/>
      <c r="S626" s="1628"/>
      <c r="T626" s="1629"/>
      <c r="U626" s="50"/>
    </row>
    <row r="627">
      <c r="A627" s="50"/>
      <c r="B627" s="50"/>
      <c r="C627" s="50"/>
      <c r="D627" s="50"/>
      <c r="E627" s="50"/>
      <c r="F627" s="50"/>
      <c r="G627" s="50"/>
      <c r="H627" s="50"/>
      <c r="I627" s="50"/>
      <c r="J627" s="50"/>
      <c r="K627" s="50"/>
      <c r="L627" s="1626"/>
      <c r="M627" s="50"/>
      <c r="N627" s="50"/>
      <c r="O627" s="50"/>
      <c r="P627" s="1627"/>
      <c r="Q627" s="1627"/>
      <c r="R627" s="1627"/>
      <c r="S627" s="1628"/>
      <c r="T627" s="1629"/>
      <c r="U627" s="50"/>
    </row>
    <row r="628">
      <c r="A628" s="50"/>
      <c r="B628" s="50"/>
      <c r="C628" s="50"/>
      <c r="D628" s="50"/>
      <c r="E628" s="50"/>
      <c r="F628" s="50"/>
      <c r="G628" s="50"/>
      <c r="H628" s="50"/>
      <c r="I628" s="50"/>
      <c r="J628" s="50"/>
      <c r="K628" s="50"/>
      <c r="L628" s="1626"/>
      <c r="M628" s="50"/>
      <c r="N628" s="50"/>
      <c r="O628" s="50"/>
      <c r="P628" s="1627"/>
      <c r="Q628" s="1627"/>
      <c r="R628" s="1627"/>
      <c r="S628" s="1628"/>
      <c r="T628" s="1629"/>
      <c r="U628" s="50"/>
    </row>
    <row r="629">
      <c r="A629" s="50"/>
      <c r="B629" s="50"/>
      <c r="C629" s="50"/>
      <c r="D629" s="50"/>
      <c r="E629" s="50"/>
      <c r="F629" s="50"/>
      <c r="G629" s="50"/>
      <c r="H629" s="50"/>
      <c r="I629" s="50"/>
      <c r="J629" s="50"/>
      <c r="K629" s="50"/>
      <c r="L629" s="1626"/>
      <c r="M629" s="50"/>
      <c r="N629" s="50"/>
      <c r="O629" s="50"/>
      <c r="P629" s="1627"/>
      <c r="Q629" s="1627"/>
      <c r="R629" s="1627"/>
      <c r="S629" s="1628"/>
      <c r="T629" s="1629"/>
      <c r="U629" s="50"/>
    </row>
    <row r="630">
      <c r="A630" s="50"/>
      <c r="B630" s="50"/>
      <c r="C630" s="50"/>
      <c r="D630" s="50"/>
      <c r="E630" s="50"/>
      <c r="F630" s="50"/>
      <c r="G630" s="50"/>
      <c r="H630" s="50"/>
      <c r="I630" s="50"/>
      <c r="J630" s="50"/>
      <c r="K630" s="50"/>
      <c r="L630" s="1626"/>
      <c r="M630" s="50"/>
      <c r="N630" s="50"/>
      <c r="O630" s="50"/>
      <c r="P630" s="1627"/>
      <c r="Q630" s="1627"/>
      <c r="R630" s="1627"/>
      <c r="S630" s="1628"/>
      <c r="T630" s="1629"/>
      <c r="U630" s="50"/>
    </row>
    <row r="631">
      <c r="A631" s="50"/>
      <c r="B631" s="50"/>
      <c r="C631" s="50"/>
      <c r="D631" s="50"/>
      <c r="E631" s="50"/>
      <c r="F631" s="50"/>
      <c r="G631" s="50"/>
      <c r="H631" s="50"/>
      <c r="I631" s="50"/>
      <c r="J631" s="50"/>
      <c r="K631" s="50"/>
      <c r="L631" s="1626"/>
      <c r="M631" s="50"/>
      <c r="N631" s="50"/>
      <c r="O631" s="50"/>
      <c r="P631" s="1627"/>
      <c r="Q631" s="1627"/>
      <c r="R631" s="1627"/>
      <c r="S631" s="1628"/>
      <c r="T631" s="1629"/>
      <c r="U631" s="50"/>
    </row>
    <row r="632">
      <c r="A632" s="50"/>
      <c r="B632" s="50"/>
      <c r="C632" s="50"/>
      <c r="D632" s="50"/>
      <c r="E632" s="50"/>
      <c r="F632" s="50"/>
      <c r="G632" s="50"/>
      <c r="H632" s="50"/>
      <c r="I632" s="50"/>
      <c r="J632" s="50"/>
      <c r="K632" s="50"/>
      <c r="L632" s="1626"/>
      <c r="M632" s="50"/>
      <c r="N632" s="50"/>
      <c r="O632" s="50"/>
      <c r="P632" s="1627"/>
      <c r="Q632" s="1627"/>
      <c r="R632" s="1627"/>
      <c r="S632" s="1628"/>
      <c r="T632" s="1629"/>
      <c r="U632" s="50"/>
    </row>
    <row r="633">
      <c r="A633" s="50"/>
      <c r="B633" s="50"/>
      <c r="C633" s="50"/>
      <c r="D633" s="50"/>
      <c r="E633" s="50"/>
      <c r="F633" s="50"/>
      <c r="G633" s="50"/>
      <c r="H633" s="50"/>
      <c r="I633" s="50"/>
      <c r="J633" s="50"/>
      <c r="K633" s="50"/>
      <c r="L633" s="1626"/>
      <c r="M633" s="50"/>
      <c r="N633" s="50"/>
      <c r="O633" s="50"/>
      <c r="P633" s="1627"/>
      <c r="Q633" s="1627"/>
      <c r="R633" s="1627"/>
      <c r="S633" s="1628"/>
      <c r="T633" s="1629"/>
      <c r="U633" s="50"/>
    </row>
    <row r="634">
      <c r="A634" s="50"/>
      <c r="B634" s="50"/>
      <c r="C634" s="50"/>
      <c r="D634" s="50"/>
      <c r="E634" s="50"/>
      <c r="F634" s="50"/>
      <c r="G634" s="50"/>
      <c r="H634" s="50"/>
      <c r="I634" s="50"/>
      <c r="J634" s="50"/>
      <c r="K634" s="50"/>
      <c r="L634" s="1626"/>
      <c r="M634" s="50"/>
      <c r="N634" s="50"/>
      <c r="O634" s="50"/>
      <c r="P634" s="1627"/>
      <c r="Q634" s="1627"/>
      <c r="R634" s="1627"/>
      <c r="S634" s="1628"/>
      <c r="T634" s="1629"/>
      <c r="U634" s="50"/>
    </row>
    <row r="635">
      <c r="A635" s="50"/>
      <c r="B635" s="50"/>
      <c r="C635" s="50"/>
      <c r="D635" s="50"/>
      <c r="E635" s="50"/>
      <c r="F635" s="50"/>
      <c r="G635" s="50"/>
      <c r="H635" s="50"/>
      <c r="I635" s="50"/>
      <c r="J635" s="50"/>
      <c r="K635" s="50"/>
      <c r="L635" s="1626"/>
      <c r="M635" s="50"/>
      <c r="N635" s="50"/>
      <c r="O635" s="50"/>
      <c r="P635" s="1627"/>
      <c r="Q635" s="1627"/>
      <c r="R635" s="1627"/>
      <c r="S635" s="1628"/>
      <c r="T635" s="1629"/>
      <c r="U635" s="50"/>
    </row>
    <row r="636">
      <c r="A636" s="50"/>
      <c r="B636" s="50"/>
      <c r="C636" s="50"/>
      <c r="D636" s="50"/>
      <c r="E636" s="50"/>
      <c r="F636" s="50"/>
      <c r="G636" s="50"/>
      <c r="H636" s="50"/>
      <c r="I636" s="50"/>
      <c r="J636" s="50"/>
      <c r="K636" s="50"/>
      <c r="L636" s="1626"/>
      <c r="M636" s="50"/>
      <c r="N636" s="50"/>
      <c r="O636" s="50"/>
      <c r="P636" s="1627"/>
      <c r="Q636" s="1627"/>
      <c r="R636" s="1627"/>
      <c r="S636" s="1628"/>
      <c r="T636" s="1629"/>
      <c r="U636" s="50"/>
    </row>
    <row r="637">
      <c r="A637" s="50"/>
      <c r="B637" s="50"/>
      <c r="C637" s="50"/>
      <c r="D637" s="50"/>
      <c r="E637" s="50"/>
      <c r="F637" s="50"/>
      <c r="G637" s="50"/>
      <c r="H637" s="50"/>
      <c r="I637" s="50"/>
      <c r="J637" s="50"/>
      <c r="K637" s="50"/>
      <c r="L637" s="1626"/>
      <c r="M637" s="50"/>
      <c r="N637" s="50"/>
      <c r="O637" s="50"/>
      <c r="P637" s="1627"/>
      <c r="Q637" s="1627"/>
      <c r="R637" s="1627"/>
      <c r="S637" s="1628"/>
      <c r="T637" s="1629"/>
      <c r="U637" s="50"/>
    </row>
    <row r="638">
      <c r="A638" s="50"/>
      <c r="B638" s="50"/>
      <c r="C638" s="50"/>
      <c r="D638" s="50"/>
      <c r="E638" s="50"/>
      <c r="F638" s="50"/>
      <c r="G638" s="50"/>
      <c r="H638" s="50"/>
      <c r="I638" s="50"/>
      <c r="J638" s="50"/>
      <c r="K638" s="50"/>
      <c r="L638" s="1626"/>
      <c r="M638" s="50"/>
      <c r="N638" s="50"/>
      <c r="O638" s="50"/>
      <c r="P638" s="1627"/>
      <c r="Q638" s="1627"/>
      <c r="R638" s="1627"/>
      <c r="S638" s="1628"/>
      <c r="T638" s="1629"/>
      <c r="U638" s="50"/>
    </row>
    <row r="639">
      <c r="A639" s="50"/>
      <c r="B639" s="50"/>
      <c r="C639" s="50"/>
      <c r="D639" s="50"/>
      <c r="E639" s="50"/>
      <c r="F639" s="50"/>
      <c r="G639" s="50"/>
      <c r="H639" s="50"/>
      <c r="I639" s="50"/>
      <c r="J639" s="50"/>
      <c r="K639" s="50"/>
      <c r="L639" s="1626"/>
      <c r="M639" s="50"/>
      <c r="N639" s="50"/>
      <c r="O639" s="50"/>
      <c r="P639" s="1627"/>
      <c r="Q639" s="1627"/>
      <c r="R639" s="1627"/>
      <c r="S639" s="1628"/>
      <c r="T639" s="1629"/>
      <c r="U639" s="50"/>
    </row>
    <row r="640">
      <c r="A640" s="50"/>
      <c r="B640" s="50"/>
      <c r="C640" s="50"/>
      <c r="D640" s="50"/>
      <c r="E640" s="50"/>
      <c r="F640" s="50"/>
      <c r="G640" s="50"/>
      <c r="H640" s="50"/>
      <c r="I640" s="50"/>
      <c r="J640" s="50"/>
      <c r="K640" s="50"/>
      <c r="L640" s="1626"/>
      <c r="M640" s="50"/>
      <c r="N640" s="50"/>
      <c r="O640" s="50"/>
      <c r="P640" s="1627"/>
      <c r="Q640" s="1627"/>
      <c r="R640" s="1627"/>
      <c r="S640" s="1628"/>
      <c r="T640" s="1629"/>
      <c r="U640" s="50"/>
    </row>
    <row r="641">
      <c r="A641" s="50"/>
      <c r="B641" s="50"/>
      <c r="C641" s="50"/>
      <c r="D641" s="50"/>
      <c r="E641" s="50"/>
      <c r="F641" s="50"/>
      <c r="G641" s="50"/>
      <c r="H641" s="50"/>
      <c r="I641" s="50"/>
      <c r="J641" s="50"/>
      <c r="K641" s="50"/>
      <c r="L641" s="1626"/>
      <c r="M641" s="50"/>
      <c r="N641" s="50"/>
      <c r="O641" s="50"/>
      <c r="P641" s="1627"/>
      <c r="Q641" s="1627"/>
      <c r="R641" s="1627"/>
      <c r="S641" s="1628"/>
      <c r="T641" s="1629"/>
      <c r="U641" s="50"/>
    </row>
    <row r="642">
      <c r="A642" s="50"/>
      <c r="B642" s="50"/>
      <c r="C642" s="50"/>
      <c r="D642" s="50"/>
      <c r="E642" s="50"/>
      <c r="F642" s="50"/>
      <c r="G642" s="50"/>
      <c r="H642" s="50"/>
      <c r="I642" s="50"/>
      <c r="J642" s="50"/>
      <c r="K642" s="50"/>
      <c r="L642" s="1626"/>
      <c r="M642" s="50"/>
      <c r="N642" s="50"/>
      <c r="O642" s="50"/>
      <c r="P642" s="1627"/>
      <c r="Q642" s="1627"/>
      <c r="R642" s="1627"/>
      <c r="S642" s="1628"/>
      <c r="T642" s="1629"/>
      <c r="U642" s="50"/>
    </row>
    <row r="643">
      <c r="A643" s="50"/>
      <c r="B643" s="50"/>
      <c r="C643" s="50"/>
      <c r="D643" s="50"/>
      <c r="E643" s="50"/>
      <c r="F643" s="50"/>
      <c r="G643" s="50"/>
      <c r="H643" s="50"/>
      <c r="I643" s="50"/>
      <c r="J643" s="50"/>
      <c r="K643" s="50"/>
      <c r="L643" s="1626"/>
      <c r="M643" s="50"/>
      <c r="N643" s="50"/>
      <c r="O643" s="50"/>
      <c r="P643" s="1627"/>
      <c r="Q643" s="1627"/>
      <c r="R643" s="1627"/>
      <c r="S643" s="1628"/>
      <c r="T643" s="1629"/>
      <c r="U643" s="50"/>
    </row>
    <row r="644">
      <c r="A644" s="50"/>
      <c r="B644" s="50"/>
      <c r="C644" s="50"/>
      <c r="D644" s="50"/>
      <c r="E644" s="50"/>
      <c r="F644" s="50"/>
      <c r="G644" s="50"/>
      <c r="H644" s="50"/>
      <c r="I644" s="50"/>
      <c r="J644" s="50"/>
      <c r="K644" s="50"/>
      <c r="L644" s="1626"/>
      <c r="M644" s="50"/>
      <c r="N644" s="50"/>
      <c r="O644" s="50"/>
      <c r="P644" s="1627"/>
      <c r="Q644" s="1627"/>
      <c r="R644" s="1627"/>
      <c r="S644" s="1628"/>
      <c r="T644" s="1629"/>
      <c r="U644" s="50"/>
    </row>
    <row r="645">
      <c r="A645" s="50"/>
      <c r="B645" s="50"/>
      <c r="C645" s="50"/>
      <c r="D645" s="50"/>
      <c r="E645" s="50"/>
      <c r="F645" s="50"/>
      <c r="G645" s="50"/>
      <c r="H645" s="50"/>
      <c r="I645" s="50"/>
      <c r="J645" s="50"/>
      <c r="K645" s="50"/>
      <c r="L645" s="1626"/>
      <c r="M645" s="50"/>
      <c r="N645" s="50"/>
      <c r="O645" s="50"/>
      <c r="P645" s="1627"/>
      <c r="Q645" s="1627"/>
      <c r="R645" s="1627"/>
      <c r="S645" s="1628"/>
      <c r="T645" s="1629"/>
      <c r="U645" s="50"/>
    </row>
    <row r="646">
      <c r="A646" s="50"/>
      <c r="B646" s="50"/>
      <c r="C646" s="50"/>
      <c r="D646" s="50"/>
      <c r="E646" s="50"/>
      <c r="F646" s="50"/>
      <c r="G646" s="50"/>
      <c r="H646" s="50"/>
      <c r="I646" s="50"/>
      <c r="J646" s="50"/>
      <c r="K646" s="50"/>
      <c r="L646" s="1626"/>
      <c r="M646" s="50"/>
      <c r="N646" s="50"/>
      <c r="O646" s="50"/>
      <c r="P646" s="1627"/>
      <c r="Q646" s="1627"/>
      <c r="R646" s="1627"/>
      <c r="S646" s="1628"/>
      <c r="T646" s="1629"/>
      <c r="U646" s="50"/>
    </row>
    <row r="647">
      <c r="A647" s="50"/>
      <c r="B647" s="50"/>
      <c r="C647" s="50"/>
      <c r="D647" s="50"/>
      <c r="E647" s="50"/>
      <c r="F647" s="50"/>
      <c r="G647" s="50"/>
      <c r="H647" s="50"/>
      <c r="I647" s="50"/>
      <c r="J647" s="50"/>
      <c r="K647" s="50"/>
      <c r="L647" s="1626"/>
      <c r="M647" s="50"/>
      <c r="N647" s="50"/>
      <c r="O647" s="50"/>
      <c r="P647" s="1627"/>
      <c r="Q647" s="1627"/>
      <c r="R647" s="1627"/>
      <c r="S647" s="1628"/>
      <c r="T647" s="1629"/>
      <c r="U647" s="50"/>
    </row>
    <row r="648">
      <c r="A648" s="50"/>
      <c r="B648" s="50"/>
      <c r="C648" s="50"/>
      <c r="D648" s="50"/>
      <c r="E648" s="50"/>
      <c r="F648" s="50"/>
      <c r="G648" s="50"/>
      <c r="H648" s="50"/>
      <c r="I648" s="50"/>
      <c r="J648" s="50"/>
      <c r="K648" s="50"/>
      <c r="L648" s="1626"/>
      <c r="M648" s="50"/>
      <c r="N648" s="50"/>
      <c r="O648" s="50"/>
      <c r="P648" s="1627"/>
      <c r="Q648" s="1627"/>
      <c r="R648" s="1627"/>
      <c r="S648" s="1628"/>
      <c r="T648" s="1629"/>
      <c r="U648" s="50"/>
    </row>
    <row r="649">
      <c r="A649" s="50"/>
      <c r="B649" s="50"/>
      <c r="C649" s="50"/>
      <c r="D649" s="50"/>
      <c r="E649" s="50"/>
      <c r="F649" s="50"/>
      <c r="G649" s="50"/>
      <c r="H649" s="50"/>
      <c r="I649" s="50"/>
      <c r="J649" s="50"/>
      <c r="K649" s="50"/>
      <c r="L649" s="1626"/>
      <c r="M649" s="50"/>
      <c r="N649" s="50"/>
      <c r="O649" s="50"/>
      <c r="P649" s="1627"/>
      <c r="Q649" s="1627"/>
      <c r="R649" s="1627"/>
      <c r="S649" s="1628"/>
      <c r="T649" s="1629"/>
      <c r="U649" s="50"/>
    </row>
    <row r="650">
      <c r="A650" s="50"/>
      <c r="B650" s="50"/>
      <c r="C650" s="50"/>
      <c r="D650" s="50"/>
      <c r="E650" s="50"/>
      <c r="F650" s="50"/>
      <c r="G650" s="50"/>
      <c r="H650" s="50"/>
      <c r="I650" s="50"/>
      <c r="J650" s="50"/>
      <c r="K650" s="50"/>
      <c r="L650" s="1626"/>
      <c r="M650" s="50"/>
      <c r="N650" s="50"/>
      <c r="O650" s="50"/>
      <c r="P650" s="1627"/>
      <c r="Q650" s="1627"/>
      <c r="R650" s="1627"/>
      <c r="S650" s="1628"/>
      <c r="T650" s="1629"/>
      <c r="U650" s="50"/>
    </row>
    <row r="651">
      <c r="A651" s="50"/>
      <c r="B651" s="50"/>
      <c r="C651" s="50"/>
      <c r="D651" s="50"/>
      <c r="E651" s="50"/>
      <c r="F651" s="50"/>
      <c r="G651" s="50"/>
      <c r="H651" s="50"/>
      <c r="I651" s="50"/>
      <c r="J651" s="50"/>
      <c r="K651" s="50"/>
      <c r="L651" s="1626"/>
      <c r="M651" s="50"/>
      <c r="N651" s="50"/>
      <c r="O651" s="50"/>
      <c r="P651" s="1627"/>
      <c r="Q651" s="1627"/>
      <c r="R651" s="1627"/>
      <c r="S651" s="1628"/>
      <c r="T651" s="1629"/>
      <c r="U651" s="50"/>
    </row>
    <row r="652">
      <c r="A652" s="50"/>
      <c r="B652" s="50"/>
      <c r="C652" s="50"/>
      <c r="D652" s="50"/>
      <c r="E652" s="50"/>
      <c r="F652" s="50"/>
      <c r="G652" s="50"/>
      <c r="H652" s="50"/>
      <c r="I652" s="50"/>
      <c r="J652" s="50"/>
      <c r="K652" s="50"/>
      <c r="L652" s="1626"/>
      <c r="M652" s="50"/>
      <c r="N652" s="50"/>
      <c r="O652" s="50"/>
      <c r="P652" s="1627"/>
      <c r="Q652" s="1627"/>
      <c r="R652" s="1627"/>
      <c r="S652" s="1628"/>
      <c r="T652" s="1629"/>
      <c r="U652" s="50"/>
    </row>
    <row r="653">
      <c r="A653" s="50"/>
      <c r="B653" s="50"/>
      <c r="C653" s="50"/>
      <c r="D653" s="50"/>
      <c r="E653" s="50"/>
      <c r="F653" s="50"/>
      <c r="G653" s="50"/>
      <c r="H653" s="50"/>
      <c r="I653" s="50"/>
      <c r="J653" s="50"/>
      <c r="K653" s="50"/>
      <c r="L653" s="1626"/>
      <c r="M653" s="50"/>
      <c r="N653" s="50"/>
      <c r="O653" s="50"/>
      <c r="P653" s="1627"/>
      <c r="Q653" s="1627"/>
      <c r="R653" s="1627"/>
      <c r="S653" s="1628"/>
      <c r="T653" s="1629"/>
      <c r="U653" s="50"/>
    </row>
    <row r="654">
      <c r="A654" s="50"/>
      <c r="B654" s="50"/>
      <c r="C654" s="50"/>
      <c r="D654" s="50"/>
      <c r="E654" s="50"/>
      <c r="F654" s="50"/>
      <c r="G654" s="50"/>
      <c r="H654" s="50"/>
      <c r="I654" s="50"/>
      <c r="J654" s="50"/>
      <c r="K654" s="50"/>
      <c r="L654" s="1626"/>
      <c r="M654" s="50"/>
      <c r="N654" s="50"/>
      <c r="O654" s="50"/>
      <c r="P654" s="1627"/>
      <c r="Q654" s="1627"/>
      <c r="R654" s="1627"/>
      <c r="S654" s="1628"/>
      <c r="T654" s="1629"/>
      <c r="U654" s="50"/>
    </row>
    <row r="655">
      <c r="A655" s="50"/>
      <c r="B655" s="50"/>
      <c r="C655" s="50"/>
      <c r="D655" s="50"/>
      <c r="E655" s="50"/>
      <c r="F655" s="50"/>
      <c r="G655" s="50"/>
      <c r="H655" s="50"/>
      <c r="I655" s="50"/>
      <c r="J655" s="50"/>
      <c r="K655" s="50"/>
      <c r="L655" s="1626"/>
      <c r="M655" s="50"/>
      <c r="N655" s="50"/>
      <c r="O655" s="50"/>
      <c r="P655" s="1627"/>
      <c r="Q655" s="1627"/>
      <c r="R655" s="1627"/>
      <c r="S655" s="1628"/>
      <c r="T655" s="1629"/>
      <c r="U655" s="50"/>
    </row>
    <row r="656">
      <c r="A656" s="50"/>
      <c r="B656" s="50"/>
      <c r="C656" s="50"/>
      <c r="D656" s="50"/>
      <c r="E656" s="50"/>
      <c r="F656" s="50"/>
      <c r="G656" s="50"/>
      <c r="H656" s="50"/>
      <c r="I656" s="50"/>
      <c r="J656" s="50"/>
      <c r="K656" s="50"/>
      <c r="L656" s="1626"/>
      <c r="M656" s="50"/>
      <c r="N656" s="50"/>
      <c r="O656" s="50"/>
      <c r="P656" s="1627"/>
      <c r="Q656" s="1627"/>
      <c r="R656" s="1627"/>
      <c r="S656" s="1628"/>
      <c r="T656" s="1629"/>
      <c r="U656" s="50"/>
    </row>
    <row r="657">
      <c r="A657" s="50"/>
      <c r="B657" s="50"/>
      <c r="C657" s="50"/>
      <c r="D657" s="50"/>
      <c r="E657" s="50"/>
      <c r="F657" s="50"/>
      <c r="G657" s="50"/>
      <c r="H657" s="50"/>
      <c r="I657" s="50"/>
      <c r="J657" s="50"/>
      <c r="K657" s="50"/>
      <c r="L657" s="1626"/>
      <c r="M657" s="50"/>
      <c r="N657" s="50"/>
      <c r="O657" s="50"/>
      <c r="P657" s="1627"/>
      <c r="Q657" s="1627"/>
      <c r="R657" s="1627"/>
      <c r="S657" s="1628"/>
      <c r="T657" s="1629"/>
      <c r="U657" s="50"/>
    </row>
    <row r="658">
      <c r="A658" s="50"/>
      <c r="B658" s="50"/>
      <c r="C658" s="50"/>
      <c r="D658" s="50"/>
      <c r="E658" s="50"/>
      <c r="F658" s="50"/>
      <c r="G658" s="50"/>
      <c r="H658" s="50"/>
      <c r="I658" s="50"/>
      <c r="J658" s="50"/>
      <c r="K658" s="50"/>
      <c r="L658" s="1626"/>
      <c r="M658" s="50"/>
      <c r="N658" s="50"/>
      <c r="O658" s="50"/>
      <c r="P658" s="1627"/>
      <c r="Q658" s="1627"/>
      <c r="R658" s="1627"/>
      <c r="S658" s="1628"/>
      <c r="T658" s="1629"/>
      <c r="U658" s="50"/>
    </row>
    <row r="659">
      <c r="A659" s="50"/>
      <c r="B659" s="50"/>
      <c r="C659" s="50"/>
      <c r="D659" s="50"/>
      <c r="E659" s="50"/>
      <c r="F659" s="50"/>
      <c r="G659" s="50"/>
      <c r="H659" s="50"/>
      <c r="I659" s="50"/>
      <c r="J659" s="50"/>
      <c r="K659" s="50"/>
      <c r="L659" s="1626"/>
      <c r="M659" s="50"/>
      <c r="N659" s="50"/>
      <c r="O659" s="50"/>
      <c r="P659" s="1627"/>
      <c r="Q659" s="1627"/>
      <c r="R659" s="1627"/>
      <c r="S659" s="1628"/>
      <c r="T659" s="1629"/>
      <c r="U659" s="50"/>
    </row>
    <row r="660">
      <c r="A660" s="50"/>
      <c r="B660" s="50"/>
      <c r="C660" s="50"/>
      <c r="D660" s="50"/>
      <c r="E660" s="50"/>
      <c r="F660" s="50"/>
      <c r="G660" s="50"/>
      <c r="H660" s="50"/>
      <c r="I660" s="50"/>
      <c r="J660" s="50"/>
      <c r="K660" s="50"/>
      <c r="L660" s="1626"/>
      <c r="M660" s="50"/>
      <c r="N660" s="50"/>
      <c r="O660" s="50"/>
      <c r="P660" s="1627"/>
      <c r="Q660" s="1627"/>
      <c r="R660" s="1627"/>
      <c r="S660" s="1628"/>
      <c r="T660" s="1629"/>
      <c r="U660" s="50"/>
    </row>
    <row r="661">
      <c r="A661" s="50"/>
      <c r="B661" s="50"/>
      <c r="C661" s="50"/>
      <c r="D661" s="50"/>
      <c r="E661" s="50"/>
      <c r="F661" s="50"/>
      <c r="G661" s="50"/>
      <c r="H661" s="50"/>
      <c r="I661" s="50"/>
      <c r="J661" s="50"/>
      <c r="K661" s="50"/>
      <c r="L661" s="1626"/>
      <c r="M661" s="50"/>
      <c r="N661" s="50"/>
      <c r="O661" s="50"/>
      <c r="P661" s="1627"/>
      <c r="Q661" s="1627"/>
      <c r="R661" s="1627"/>
      <c r="S661" s="1628"/>
      <c r="T661" s="1629"/>
      <c r="U661" s="50"/>
    </row>
    <row r="662">
      <c r="A662" s="50"/>
      <c r="B662" s="50"/>
      <c r="C662" s="50"/>
      <c r="D662" s="50"/>
      <c r="E662" s="50"/>
      <c r="F662" s="50"/>
      <c r="G662" s="50"/>
      <c r="H662" s="50"/>
      <c r="I662" s="50"/>
      <c r="J662" s="50"/>
      <c r="K662" s="50"/>
      <c r="L662" s="1626"/>
      <c r="M662" s="50"/>
      <c r="N662" s="50"/>
      <c r="O662" s="50"/>
      <c r="P662" s="1627"/>
      <c r="Q662" s="1627"/>
      <c r="R662" s="1627"/>
      <c r="S662" s="1628"/>
      <c r="T662" s="1629"/>
      <c r="U662" s="50"/>
    </row>
    <row r="663">
      <c r="A663" s="50"/>
      <c r="B663" s="50"/>
      <c r="C663" s="50"/>
      <c r="D663" s="50"/>
      <c r="E663" s="50"/>
      <c r="F663" s="50"/>
      <c r="G663" s="50"/>
      <c r="H663" s="50"/>
      <c r="I663" s="50"/>
      <c r="J663" s="50"/>
      <c r="K663" s="50"/>
      <c r="L663" s="1626"/>
      <c r="M663" s="50"/>
      <c r="N663" s="50"/>
      <c r="O663" s="50"/>
      <c r="P663" s="1627"/>
      <c r="Q663" s="1627"/>
      <c r="R663" s="1627"/>
      <c r="S663" s="1628"/>
      <c r="T663" s="1629"/>
      <c r="U663" s="50"/>
    </row>
    <row r="664">
      <c r="A664" s="50"/>
      <c r="B664" s="50"/>
      <c r="C664" s="50"/>
      <c r="D664" s="50"/>
      <c r="E664" s="50"/>
      <c r="F664" s="50"/>
      <c r="G664" s="50"/>
      <c r="H664" s="50"/>
      <c r="I664" s="50"/>
      <c r="J664" s="50"/>
      <c r="K664" s="50"/>
      <c r="L664" s="1626"/>
      <c r="M664" s="50"/>
      <c r="N664" s="50"/>
      <c r="O664" s="50"/>
      <c r="P664" s="1627"/>
      <c r="Q664" s="1627"/>
      <c r="R664" s="1627"/>
      <c r="S664" s="1628"/>
      <c r="T664" s="1629"/>
      <c r="U664" s="50"/>
    </row>
    <row r="665">
      <c r="A665" s="50"/>
      <c r="B665" s="50"/>
      <c r="C665" s="50"/>
      <c r="D665" s="50"/>
      <c r="E665" s="50"/>
      <c r="F665" s="50"/>
      <c r="G665" s="50"/>
      <c r="H665" s="50"/>
      <c r="I665" s="50"/>
      <c r="J665" s="50"/>
      <c r="K665" s="50"/>
      <c r="L665" s="1626"/>
      <c r="M665" s="50"/>
      <c r="N665" s="50"/>
      <c r="O665" s="50"/>
      <c r="P665" s="1627"/>
      <c r="Q665" s="1627"/>
      <c r="R665" s="1627"/>
      <c r="S665" s="1628"/>
      <c r="T665" s="1629"/>
      <c r="U665" s="50"/>
    </row>
    <row r="666">
      <c r="A666" s="50"/>
      <c r="B666" s="50"/>
      <c r="C666" s="50"/>
      <c r="D666" s="50"/>
      <c r="E666" s="50"/>
      <c r="F666" s="50"/>
      <c r="G666" s="50"/>
      <c r="H666" s="50"/>
      <c r="I666" s="50"/>
      <c r="J666" s="50"/>
      <c r="K666" s="50"/>
      <c r="L666" s="1626"/>
      <c r="M666" s="50"/>
      <c r="N666" s="50"/>
      <c r="O666" s="50"/>
      <c r="P666" s="1627"/>
      <c r="Q666" s="1627"/>
      <c r="R666" s="1627"/>
      <c r="S666" s="1628"/>
      <c r="T666" s="1629"/>
      <c r="U666" s="50"/>
    </row>
    <row r="667">
      <c r="A667" s="50"/>
      <c r="B667" s="50"/>
      <c r="C667" s="50"/>
      <c r="D667" s="50"/>
      <c r="E667" s="50"/>
      <c r="F667" s="50"/>
      <c r="G667" s="50"/>
      <c r="H667" s="50"/>
      <c r="I667" s="50"/>
      <c r="J667" s="50"/>
      <c r="K667" s="50"/>
      <c r="L667" s="1626"/>
      <c r="M667" s="50"/>
      <c r="N667" s="50"/>
      <c r="O667" s="50"/>
      <c r="P667" s="1627"/>
      <c r="Q667" s="1627"/>
      <c r="R667" s="1627"/>
      <c r="S667" s="1628"/>
      <c r="T667" s="1629"/>
      <c r="U667" s="50"/>
    </row>
    <row r="668">
      <c r="A668" s="50"/>
      <c r="B668" s="50"/>
      <c r="C668" s="50"/>
      <c r="D668" s="50"/>
      <c r="E668" s="50"/>
      <c r="F668" s="50"/>
      <c r="G668" s="50"/>
      <c r="H668" s="50"/>
      <c r="I668" s="50"/>
      <c r="J668" s="50"/>
      <c r="K668" s="50"/>
      <c r="L668" s="1626"/>
      <c r="M668" s="50"/>
      <c r="N668" s="50"/>
      <c r="O668" s="50"/>
      <c r="P668" s="1627"/>
      <c r="Q668" s="1627"/>
      <c r="R668" s="1627"/>
      <c r="S668" s="1628"/>
      <c r="T668" s="1629"/>
      <c r="U668" s="50"/>
    </row>
    <row r="669">
      <c r="A669" s="50"/>
      <c r="B669" s="50"/>
      <c r="C669" s="50"/>
      <c r="D669" s="50"/>
      <c r="E669" s="50"/>
      <c r="F669" s="50"/>
      <c r="G669" s="50"/>
      <c r="H669" s="50"/>
      <c r="I669" s="50"/>
      <c r="J669" s="50"/>
      <c r="K669" s="50"/>
      <c r="L669" s="1626"/>
      <c r="M669" s="50"/>
      <c r="N669" s="50"/>
      <c r="O669" s="50"/>
      <c r="P669" s="1627"/>
      <c r="Q669" s="1627"/>
      <c r="R669" s="1627"/>
      <c r="S669" s="1628"/>
      <c r="T669" s="1629"/>
      <c r="U669" s="50"/>
    </row>
    <row r="670">
      <c r="A670" s="50"/>
      <c r="B670" s="50"/>
      <c r="C670" s="50"/>
      <c r="D670" s="50"/>
      <c r="E670" s="50"/>
      <c r="F670" s="50"/>
      <c r="G670" s="50"/>
      <c r="H670" s="50"/>
      <c r="I670" s="50"/>
      <c r="J670" s="50"/>
      <c r="K670" s="50"/>
      <c r="L670" s="1626"/>
      <c r="M670" s="50"/>
      <c r="N670" s="50"/>
      <c r="O670" s="50"/>
      <c r="P670" s="1627"/>
      <c r="Q670" s="1627"/>
      <c r="R670" s="1627"/>
      <c r="S670" s="1628"/>
      <c r="T670" s="1629"/>
      <c r="U670" s="50"/>
    </row>
    <row r="671">
      <c r="A671" s="50"/>
      <c r="B671" s="50"/>
      <c r="C671" s="50"/>
      <c r="D671" s="50"/>
      <c r="E671" s="50"/>
      <c r="F671" s="50"/>
      <c r="G671" s="50"/>
      <c r="H671" s="50"/>
      <c r="I671" s="50"/>
      <c r="J671" s="50"/>
      <c r="K671" s="50"/>
      <c r="L671" s="1626"/>
      <c r="M671" s="50"/>
      <c r="N671" s="50"/>
      <c r="O671" s="50"/>
      <c r="P671" s="1627"/>
      <c r="Q671" s="1627"/>
      <c r="R671" s="1627"/>
      <c r="S671" s="1628"/>
      <c r="T671" s="1629"/>
      <c r="U671" s="50"/>
    </row>
    <row r="672">
      <c r="A672" s="50"/>
      <c r="B672" s="50"/>
      <c r="C672" s="50"/>
      <c r="D672" s="50"/>
      <c r="E672" s="50"/>
      <c r="F672" s="50"/>
      <c r="G672" s="50"/>
      <c r="H672" s="50"/>
      <c r="I672" s="50"/>
      <c r="J672" s="50"/>
      <c r="K672" s="50"/>
      <c r="L672" s="1626"/>
      <c r="M672" s="50"/>
      <c r="N672" s="50"/>
      <c r="O672" s="50"/>
      <c r="P672" s="1627"/>
      <c r="Q672" s="1627"/>
      <c r="R672" s="1627"/>
      <c r="S672" s="1628"/>
      <c r="T672" s="1629"/>
      <c r="U672" s="50"/>
    </row>
    <row r="673">
      <c r="A673" s="50"/>
      <c r="B673" s="50"/>
      <c r="C673" s="50"/>
      <c r="D673" s="50"/>
      <c r="E673" s="50"/>
      <c r="F673" s="50"/>
      <c r="G673" s="50"/>
      <c r="H673" s="50"/>
      <c r="I673" s="50"/>
      <c r="J673" s="50"/>
      <c r="K673" s="50"/>
      <c r="L673" s="1626"/>
      <c r="M673" s="50"/>
      <c r="N673" s="50"/>
      <c r="O673" s="50"/>
      <c r="P673" s="1627"/>
      <c r="Q673" s="1627"/>
      <c r="R673" s="1627"/>
      <c r="S673" s="1628"/>
      <c r="T673" s="1629"/>
      <c r="U673" s="50"/>
    </row>
    <row r="674">
      <c r="A674" s="50"/>
      <c r="B674" s="50"/>
      <c r="C674" s="50"/>
      <c r="D674" s="50"/>
      <c r="E674" s="50"/>
      <c r="F674" s="50"/>
      <c r="G674" s="50"/>
      <c r="H674" s="50"/>
      <c r="I674" s="50"/>
      <c r="J674" s="50"/>
      <c r="K674" s="50"/>
      <c r="L674" s="1626"/>
      <c r="M674" s="50"/>
      <c r="N674" s="50"/>
      <c r="O674" s="50"/>
      <c r="P674" s="1627"/>
      <c r="Q674" s="1627"/>
      <c r="R674" s="1627"/>
      <c r="S674" s="1628"/>
      <c r="T674" s="1629"/>
      <c r="U674" s="50"/>
    </row>
    <row r="675">
      <c r="A675" s="50"/>
      <c r="B675" s="50"/>
      <c r="C675" s="50"/>
      <c r="D675" s="50"/>
      <c r="E675" s="50"/>
      <c r="F675" s="50"/>
      <c r="G675" s="50"/>
      <c r="H675" s="50"/>
      <c r="I675" s="50"/>
      <c r="J675" s="50"/>
      <c r="K675" s="50"/>
      <c r="L675" s="1626"/>
      <c r="M675" s="50"/>
      <c r="N675" s="50"/>
      <c r="O675" s="50"/>
      <c r="P675" s="1627"/>
      <c r="Q675" s="1627"/>
      <c r="R675" s="1627"/>
      <c r="S675" s="1628"/>
      <c r="T675" s="1629"/>
      <c r="U675" s="50"/>
    </row>
    <row r="676">
      <c r="A676" s="50"/>
      <c r="B676" s="50"/>
      <c r="C676" s="50"/>
      <c r="D676" s="50"/>
      <c r="E676" s="50"/>
      <c r="F676" s="50"/>
      <c r="G676" s="50"/>
      <c r="H676" s="50"/>
      <c r="I676" s="50"/>
      <c r="J676" s="50"/>
      <c r="K676" s="50"/>
      <c r="L676" s="1626"/>
      <c r="M676" s="50"/>
      <c r="N676" s="50"/>
      <c r="O676" s="50"/>
      <c r="P676" s="1627"/>
      <c r="Q676" s="1627"/>
      <c r="R676" s="1627"/>
      <c r="S676" s="1628"/>
      <c r="T676" s="1629"/>
      <c r="U676" s="50"/>
    </row>
    <row r="677">
      <c r="A677" s="50"/>
      <c r="B677" s="50"/>
      <c r="C677" s="50"/>
      <c r="D677" s="50"/>
      <c r="E677" s="50"/>
      <c r="F677" s="50"/>
      <c r="G677" s="50"/>
      <c r="H677" s="50"/>
      <c r="I677" s="50"/>
      <c r="J677" s="50"/>
      <c r="K677" s="50"/>
      <c r="L677" s="1626"/>
      <c r="M677" s="50"/>
      <c r="N677" s="50"/>
      <c r="O677" s="50"/>
      <c r="P677" s="1627"/>
      <c r="Q677" s="1627"/>
      <c r="R677" s="1627"/>
      <c r="S677" s="1628"/>
      <c r="T677" s="1629"/>
      <c r="U677" s="50"/>
    </row>
    <row r="678">
      <c r="A678" s="50"/>
      <c r="B678" s="50"/>
      <c r="C678" s="50"/>
      <c r="D678" s="50"/>
      <c r="E678" s="50"/>
      <c r="F678" s="50"/>
      <c r="G678" s="50"/>
      <c r="H678" s="50"/>
      <c r="I678" s="50"/>
      <c r="J678" s="50"/>
      <c r="K678" s="50"/>
      <c r="L678" s="1626"/>
      <c r="M678" s="50"/>
      <c r="N678" s="50"/>
      <c r="O678" s="50"/>
      <c r="P678" s="1627"/>
      <c r="Q678" s="1627"/>
      <c r="R678" s="1627"/>
      <c r="S678" s="1628"/>
      <c r="T678" s="1629"/>
      <c r="U678" s="50"/>
    </row>
    <row r="679">
      <c r="A679" s="50"/>
      <c r="B679" s="50"/>
      <c r="C679" s="50"/>
      <c r="D679" s="50"/>
      <c r="E679" s="50"/>
      <c r="F679" s="50"/>
      <c r="G679" s="50"/>
      <c r="H679" s="50"/>
      <c r="I679" s="50"/>
      <c r="J679" s="50"/>
      <c r="K679" s="50"/>
      <c r="L679" s="1626"/>
      <c r="M679" s="50"/>
      <c r="N679" s="50"/>
      <c r="O679" s="50"/>
      <c r="P679" s="1627"/>
      <c r="Q679" s="1627"/>
      <c r="R679" s="1627"/>
      <c r="S679" s="1628"/>
      <c r="T679" s="1629"/>
      <c r="U679" s="50"/>
    </row>
    <row r="680">
      <c r="A680" s="50"/>
      <c r="B680" s="50"/>
      <c r="C680" s="50"/>
      <c r="D680" s="50"/>
      <c r="E680" s="50"/>
      <c r="F680" s="50"/>
      <c r="G680" s="50"/>
      <c r="H680" s="50"/>
      <c r="I680" s="50"/>
      <c r="J680" s="50"/>
      <c r="K680" s="50"/>
      <c r="L680" s="1626"/>
      <c r="M680" s="50"/>
      <c r="N680" s="50"/>
      <c r="O680" s="50"/>
      <c r="P680" s="1627"/>
      <c r="Q680" s="1627"/>
      <c r="R680" s="1627"/>
      <c r="S680" s="1628"/>
      <c r="T680" s="1629"/>
      <c r="U680" s="50"/>
    </row>
    <row r="681">
      <c r="A681" s="50"/>
      <c r="B681" s="50"/>
      <c r="C681" s="50"/>
      <c r="D681" s="50"/>
      <c r="E681" s="50"/>
      <c r="F681" s="50"/>
      <c r="G681" s="50"/>
      <c r="H681" s="50"/>
      <c r="I681" s="50"/>
      <c r="J681" s="50"/>
      <c r="K681" s="50"/>
      <c r="L681" s="1626"/>
      <c r="M681" s="50"/>
      <c r="N681" s="50"/>
      <c r="O681" s="50"/>
      <c r="P681" s="1627"/>
      <c r="Q681" s="1627"/>
      <c r="R681" s="1627"/>
      <c r="S681" s="1628"/>
      <c r="T681" s="1629"/>
      <c r="U681" s="50"/>
    </row>
    <row r="682">
      <c r="A682" s="50"/>
      <c r="B682" s="50"/>
      <c r="C682" s="50"/>
      <c r="D682" s="50"/>
      <c r="E682" s="50"/>
      <c r="F682" s="50"/>
      <c r="G682" s="50"/>
      <c r="H682" s="50"/>
      <c r="I682" s="50"/>
      <c r="J682" s="50"/>
      <c r="K682" s="50"/>
      <c r="L682" s="1626"/>
      <c r="M682" s="50"/>
      <c r="N682" s="50"/>
      <c r="O682" s="50"/>
      <c r="P682" s="1627"/>
      <c r="Q682" s="1627"/>
      <c r="R682" s="1627"/>
      <c r="S682" s="1628"/>
      <c r="T682" s="1629"/>
      <c r="U682" s="50"/>
    </row>
    <row r="683">
      <c r="A683" s="50"/>
      <c r="B683" s="50"/>
      <c r="C683" s="50"/>
      <c r="D683" s="50"/>
      <c r="E683" s="50"/>
      <c r="F683" s="50"/>
      <c r="G683" s="50"/>
      <c r="H683" s="50"/>
      <c r="I683" s="50"/>
      <c r="J683" s="50"/>
      <c r="K683" s="50"/>
      <c r="L683" s="1626"/>
      <c r="M683" s="50"/>
      <c r="N683" s="50"/>
      <c r="O683" s="50"/>
      <c r="P683" s="1627"/>
      <c r="Q683" s="1627"/>
      <c r="R683" s="1627"/>
      <c r="S683" s="1628"/>
      <c r="T683" s="1629"/>
      <c r="U683" s="50"/>
    </row>
    <row r="684">
      <c r="A684" s="50"/>
      <c r="B684" s="50"/>
      <c r="C684" s="50"/>
      <c r="D684" s="50"/>
      <c r="E684" s="50"/>
      <c r="F684" s="50"/>
      <c r="G684" s="50"/>
      <c r="H684" s="50"/>
      <c r="I684" s="50"/>
      <c r="J684" s="50"/>
      <c r="K684" s="50"/>
      <c r="L684" s="1626"/>
      <c r="M684" s="50"/>
      <c r="N684" s="50"/>
      <c r="O684" s="50"/>
      <c r="P684" s="1627"/>
      <c r="Q684" s="1627"/>
      <c r="R684" s="1627"/>
      <c r="S684" s="1628"/>
      <c r="T684" s="1629"/>
      <c r="U684" s="50"/>
    </row>
    <row r="685">
      <c r="A685" s="50"/>
      <c r="B685" s="50"/>
      <c r="C685" s="50"/>
      <c r="D685" s="50"/>
      <c r="E685" s="50"/>
      <c r="F685" s="50"/>
      <c r="G685" s="50"/>
      <c r="H685" s="50"/>
      <c r="I685" s="50"/>
      <c r="J685" s="50"/>
      <c r="K685" s="50"/>
      <c r="L685" s="1626"/>
      <c r="M685" s="50"/>
      <c r="N685" s="50"/>
      <c r="O685" s="50"/>
      <c r="P685" s="1627"/>
      <c r="Q685" s="1627"/>
      <c r="R685" s="1627"/>
      <c r="S685" s="1628"/>
      <c r="T685" s="1629"/>
      <c r="U685" s="50"/>
    </row>
    <row r="686">
      <c r="A686" s="50"/>
      <c r="B686" s="50"/>
      <c r="C686" s="50"/>
      <c r="D686" s="50"/>
      <c r="E686" s="50"/>
      <c r="F686" s="50"/>
      <c r="G686" s="50"/>
      <c r="H686" s="50"/>
      <c r="I686" s="50"/>
      <c r="J686" s="50"/>
      <c r="K686" s="50"/>
      <c r="L686" s="1626"/>
      <c r="M686" s="50"/>
      <c r="N686" s="50"/>
      <c r="O686" s="50"/>
      <c r="P686" s="1627"/>
      <c r="Q686" s="1627"/>
      <c r="R686" s="1627"/>
      <c r="S686" s="1628"/>
      <c r="T686" s="1629"/>
      <c r="U686" s="50"/>
    </row>
    <row r="687">
      <c r="A687" s="50"/>
      <c r="B687" s="50"/>
      <c r="C687" s="50"/>
      <c r="D687" s="50"/>
      <c r="E687" s="50"/>
      <c r="F687" s="50"/>
      <c r="G687" s="50"/>
      <c r="H687" s="50"/>
      <c r="I687" s="50"/>
      <c r="J687" s="50"/>
      <c r="K687" s="50"/>
      <c r="L687" s="1626"/>
      <c r="M687" s="50"/>
      <c r="N687" s="50"/>
      <c r="O687" s="50"/>
      <c r="P687" s="1627"/>
      <c r="Q687" s="1627"/>
      <c r="R687" s="1627"/>
      <c r="S687" s="1628"/>
      <c r="T687" s="1629"/>
      <c r="U687" s="50"/>
    </row>
    <row r="688">
      <c r="A688" s="50"/>
      <c r="B688" s="50"/>
      <c r="C688" s="50"/>
      <c r="D688" s="50"/>
      <c r="E688" s="50"/>
      <c r="F688" s="50"/>
      <c r="G688" s="50"/>
      <c r="H688" s="50"/>
      <c r="I688" s="50"/>
      <c r="J688" s="50"/>
      <c r="K688" s="50"/>
      <c r="L688" s="1626"/>
      <c r="M688" s="50"/>
      <c r="N688" s="50"/>
      <c r="O688" s="50"/>
      <c r="P688" s="1627"/>
      <c r="Q688" s="1627"/>
      <c r="R688" s="1627"/>
      <c r="S688" s="1628"/>
      <c r="T688" s="1629"/>
      <c r="U688" s="50"/>
    </row>
    <row r="689">
      <c r="A689" s="50"/>
      <c r="B689" s="50"/>
      <c r="C689" s="50"/>
      <c r="D689" s="50"/>
      <c r="E689" s="50"/>
      <c r="F689" s="50"/>
      <c r="G689" s="50"/>
      <c r="H689" s="50"/>
      <c r="I689" s="50"/>
      <c r="J689" s="50"/>
      <c r="K689" s="50"/>
      <c r="L689" s="1626"/>
      <c r="M689" s="50"/>
      <c r="N689" s="50"/>
      <c r="O689" s="50"/>
      <c r="P689" s="1627"/>
      <c r="Q689" s="1627"/>
      <c r="R689" s="1627"/>
      <c r="S689" s="1628"/>
      <c r="T689" s="1629"/>
      <c r="U689" s="50"/>
    </row>
    <row r="690">
      <c r="A690" s="50"/>
      <c r="B690" s="50"/>
      <c r="C690" s="50"/>
      <c r="D690" s="50"/>
      <c r="E690" s="50"/>
      <c r="F690" s="50"/>
      <c r="G690" s="50"/>
      <c r="H690" s="50"/>
      <c r="I690" s="50"/>
      <c r="J690" s="50"/>
      <c r="K690" s="50"/>
      <c r="L690" s="1626"/>
      <c r="M690" s="50"/>
      <c r="N690" s="50"/>
      <c r="O690" s="50"/>
      <c r="P690" s="1627"/>
      <c r="Q690" s="1627"/>
      <c r="R690" s="1627"/>
      <c r="S690" s="1628"/>
      <c r="T690" s="1629"/>
      <c r="U690" s="50"/>
    </row>
    <row r="691">
      <c r="A691" s="50"/>
      <c r="B691" s="50"/>
      <c r="C691" s="50"/>
      <c r="D691" s="50"/>
      <c r="E691" s="50"/>
      <c r="F691" s="50"/>
      <c r="G691" s="50"/>
      <c r="H691" s="50"/>
      <c r="I691" s="50"/>
      <c r="J691" s="50"/>
      <c r="K691" s="50"/>
      <c r="L691" s="1626"/>
      <c r="M691" s="50"/>
      <c r="N691" s="50"/>
      <c r="O691" s="50"/>
      <c r="P691" s="1627"/>
      <c r="Q691" s="1627"/>
      <c r="R691" s="1627"/>
      <c r="S691" s="1628"/>
      <c r="T691" s="1629"/>
      <c r="U691" s="50"/>
    </row>
    <row r="692">
      <c r="A692" s="50"/>
      <c r="B692" s="50"/>
      <c r="C692" s="50"/>
      <c r="D692" s="50"/>
      <c r="E692" s="50"/>
      <c r="F692" s="50"/>
      <c r="G692" s="50"/>
      <c r="H692" s="50"/>
      <c r="I692" s="50"/>
      <c r="J692" s="50"/>
      <c r="K692" s="50"/>
      <c r="L692" s="1626"/>
      <c r="M692" s="50"/>
      <c r="N692" s="50"/>
      <c r="O692" s="50"/>
      <c r="P692" s="1627"/>
      <c r="Q692" s="1627"/>
      <c r="R692" s="1627"/>
      <c r="S692" s="1628"/>
      <c r="T692" s="1629"/>
      <c r="U692" s="50"/>
    </row>
    <row r="693">
      <c r="A693" s="50"/>
      <c r="B693" s="50"/>
      <c r="C693" s="50"/>
      <c r="D693" s="50"/>
      <c r="E693" s="50"/>
      <c r="F693" s="50"/>
      <c r="G693" s="50"/>
      <c r="H693" s="50"/>
      <c r="I693" s="50"/>
      <c r="J693" s="50"/>
      <c r="K693" s="50"/>
      <c r="L693" s="1626"/>
      <c r="M693" s="50"/>
      <c r="N693" s="50"/>
      <c r="O693" s="50"/>
      <c r="P693" s="1627"/>
      <c r="Q693" s="1627"/>
      <c r="R693" s="1627"/>
      <c r="S693" s="1628"/>
      <c r="T693" s="1629"/>
      <c r="U693" s="50"/>
    </row>
    <row r="694">
      <c r="A694" s="50"/>
      <c r="B694" s="50"/>
      <c r="C694" s="50"/>
      <c r="D694" s="50"/>
      <c r="E694" s="50"/>
      <c r="F694" s="50"/>
      <c r="G694" s="50"/>
      <c r="H694" s="50"/>
      <c r="I694" s="50"/>
      <c r="J694" s="50"/>
      <c r="K694" s="50"/>
      <c r="L694" s="1626"/>
      <c r="M694" s="50"/>
      <c r="N694" s="50"/>
      <c r="O694" s="50"/>
      <c r="P694" s="1627"/>
      <c r="Q694" s="1627"/>
      <c r="R694" s="1627"/>
      <c r="S694" s="1628"/>
      <c r="T694" s="1629"/>
      <c r="U694" s="50"/>
    </row>
    <row r="695">
      <c r="A695" s="50"/>
      <c r="B695" s="50"/>
      <c r="C695" s="50"/>
      <c r="D695" s="50"/>
      <c r="E695" s="50"/>
      <c r="F695" s="50"/>
      <c r="G695" s="50"/>
      <c r="H695" s="50"/>
      <c r="I695" s="50"/>
      <c r="J695" s="50"/>
      <c r="K695" s="50"/>
      <c r="L695" s="1626"/>
      <c r="M695" s="50"/>
      <c r="N695" s="50"/>
      <c r="O695" s="50"/>
      <c r="P695" s="1627"/>
      <c r="Q695" s="1627"/>
      <c r="R695" s="1627"/>
      <c r="S695" s="1628"/>
      <c r="T695" s="1629"/>
      <c r="U695" s="50"/>
    </row>
    <row r="696">
      <c r="A696" s="50"/>
      <c r="B696" s="50"/>
      <c r="C696" s="50"/>
      <c r="D696" s="50"/>
      <c r="E696" s="50"/>
      <c r="F696" s="50"/>
      <c r="G696" s="50"/>
      <c r="H696" s="50"/>
      <c r="I696" s="50"/>
      <c r="J696" s="50"/>
      <c r="K696" s="50"/>
      <c r="L696" s="1626"/>
      <c r="M696" s="50"/>
      <c r="N696" s="50"/>
      <c r="O696" s="50"/>
      <c r="P696" s="1627"/>
      <c r="Q696" s="1627"/>
      <c r="R696" s="1627"/>
      <c r="S696" s="1628"/>
      <c r="T696" s="1629"/>
      <c r="U696" s="50"/>
    </row>
    <row r="697">
      <c r="A697" s="50"/>
      <c r="B697" s="50"/>
      <c r="C697" s="50"/>
      <c r="D697" s="50"/>
      <c r="E697" s="50"/>
      <c r="F697" s="50"/>
      <c r="G697" s="50"/>
      <c r="H697" s="50"/>
      <c r="I697" s="50"/>
      <c r="J697" s="50"/>
      <c r="K697" s="50"/>
      <c r="L697" s="1626"/>
      <c r="M697" s="50"/>
      <c r="N697" s="50"/>
      <c r="O697" s="50"/>
      <c r="P697" s="1627"/>
      <c r="Q697" s="1627"/>
      <c r="R697" s="1627"/>
      <c r="S697" s="1628"/>
      <c r="T697" s="1629"/>
      <c r="U697" s="50"/>
    </row>
    <row r="698">
      <c r="A698" s="50"/>
      <c r="B698" s="50"/>
      <c r="C698" s="50"/>
      <c r="D698" s="50"/>
      <c r="E698" s="50"/>
      <c r="F698" s="50"/>
      <c r="G698" s="50"/>
      <c r="H698" s="50"/>
      <c r="I698" s="50"/>
      <c r="J698" s="50"/>
      <c r="K698" s="50"/>
      <c r="L698" s="1626"/>
      <c r="M698" s="50"/>
      <c r="N698" s="50"/>
      <c r="O698" s="50"/>
      <c r="P698" s="1627"/>
      <c r="Q698" s="1627"/>
      <c r="R698" s="1627"/>
      <c r="S698" s="1628"/>
      <c r="T698" s="1629"/>
      <c r="U698" s="50"/>
    </row>
    <row r="699">
      <c r="A699" s="50"/>
      <c r="B699" s="50"/>
      <c r="C699" s="50"/>
      <c r="D699" s="50"/>
      <c r="E699" s="50"/>
      <c r="F699" s="50"/>
      <c r="G699" s="50"/>
      <c r="H699" s="50"/>
      <c r="I699" s="50"/>
      <c r="J699" s="50"/>
      <c r="K699" s="50"/>
      <c r="L699" s="1626"/>
      <c r="M699" s="50"/>
      <c r="N699" s="50"/>
      <c r="O699" s="50"/>
      <c r="P699" s="1627"/>
      <c r="Q699" s="1627"/>
      <c r="R699" s="1627"/>
      <c r="S699" s="1628"/>
      <c r="T699" s="1629"/>
      <c r="U699" s="50"/>
    </row>
    <row r="700">
      <c r="A700" s="50"/>
      <c r="B700" s="50"/>
      <c r="C700" s="50"/>
      <c r="D700" s="50"/>
      <c r="E700" s="50"/>
      <c r="F700" s="50"/>
      <c r="G700" s="50"/>
      <c r="H700" s="50"/>
      <c r="I700" s="50"/>
      <c r="J700" s="50"/>
      <c r="K700" s="50"/>
      <c r="L700" s="1626"/>
      <c r="M700" s="50"/>
      <c r="N700" s="50"/>
      <c r="O700" s="50"/>
      <c r="P700" s="1627"/>
      <c r="Q700" s="1627"/>
      <c r="R700" s="1627"/>
      <c r="S700" s="1628"/>
      <c r="T700" s="1629"/>
      <c r="U700" s="50"/>
    </row>
    <row r="701">
      <c r="A701" s="50"/>
      <c r="B701" s="50"/>
      <c r="C701" s="50"/>
      <c r="D701" s="50"/>
      <c r="E701" s="50"/>
      <c r="F701" s="50"/>
      <c r="G701" s="50"/>
      <c r="H701" s="50"/>
      <c r="I701" s="50"/>
      <c r="J701" s="50"/>
      <c r="K701" s="50"/>
      <c r="L701" s="1626"/>
      <c r="M701" s="50"/>
      <c r="N701" s="50"/>
      <c r="O701" s="50"/>
      <c r="P701" s="1627"/>
      <c r="Q701" s="1627"/>
      <c r="R701" s="1627"/>
      <c r="S701" s="1628"/>
      <c r="T701" s="1629"/>
      <c r="U701" s="50"/>
    </row>
    <row r="702">
      <c r="A702" s="50"/>
      <c r="B702" s="50"/>
      <c r="C702" s="50"/>
      <c r="D702" s="50"/>
      <c r="E702" s="50"/>
      <c r="F702" s="50"/>
      <c r="G702" s="50"/>
      <c r="H702" s="50"/>
      <c r="I702" s="50"/>
      <c r="J702" s="50"/>
      <c r="K702" s="50"/>
      <c r="L702" s="1626"/>
      <c r="M702" s="50"/>
      <c r="N702" s="50"/>
      <c r="O702" s="50"/>
      <c r="P702" s="1627"/>
      <c r="Q702" s="1627"/>
      <c r="R702" s="1627"/>
      <c r="S702" s="1628"/>
      <c r="T702" s="1629"/>
      <c r="U702" s="50"/>
    </row>
    <row r="703">
      <c r="A703" s="50"/>
      <c r="B703" s="50"/>
      <c r="C703" s="50"/>
      <c r="D703" s="50"/>
      <c r="E703" s="50"/>
      <c r="F703" s="50"/>
      <c r="G703" s="50"/>
      <c r="H703" s="50"/>
      <c r="I703" s="50"/>
      <c r="J703" s="50"/>
      <c r="K703" s="50"/>
      <c r="L703" s="1626"/>
      <c r="M703" s="50"/>
      <c r="N703" s="50"/>
      <c r="O703" s="50"/>
      <c r="P703" s="1627"/>
      <c r="Q703" s="1627"/>
      <c r="R703" s="1627"/>
      <c r="S703" s="1628"/>
      <c r="T703" s="1629"/>
      <c r="U703" s="50"/>
    </row>
    <row r="704">
      <c r="A704" s="50"/>
      <c r="B704" s="50"/>
      <c r="C704" s="50"/>
      <c r="D704" s="50"/>
      <c r="E704" s="50"/>
      <c r="F704" s="50"/>
      <c r="G704" s="50"/>
      <c r="H704" s="50"/>
      <c r="I704" s="50"/>
      <c r="J704" s="50"/>
      <c r="K704" s="50"/>
      <c r="L704" s="1626"/>
      <c r="M704" s="50"/>
      <c r="N704" s="50"/>
      <c r="O704" s="50"/>
      <c r="P704" s="1627"/>
      <c r="Q704" s="1627"/>
      <c r="R704" s="1627"/>
      <c r="S704" s="1628"/>
      <c r="T704" s="1629"/>
      <c r="U704" s="50"/>
    </row>
    <row r="705">
      <c r="A705" s="50"/>
      <c r="B705" s="50"/>
      <c r="C705" s="50"/>
      <c r="D705" s="50"/>
      <c r="E705" s="50"/>
      <c r="F705" s="50"/>
      <c r="G705" s="50"/>
      <c r="H705" s="50"/>
      <c r="I705" s="50"/>
      <c r="J705" s="50"/>
      <c r="K705" s="50"/>
      <c r="L705" s="1626"/>
      <c r="M705" s="50"/>
      <c r="N705" s="50"/>
      <c r="O705" s="50"/>
      <c r="P705" s="1627"/>
      <c r="Q705" s="1627"/>
      <c r="R705" s="1627"/>
      <c r="S705" s="1628"/>
      <c r="T705" s="1629"/>
      <c r="U705" s="50"/>
    </row>
    <row r="706">
      <c r="A706" s="50"/>
      <c r="B706" s="50"/>
      <c r="C706" s="50"/>
      <c r="D706" s="50"/>
      <c r="E706" s="50"/>
      <c r="F706" s="50"/>
      <c r="G706" s="50"/>
      <c r="H706" s="50"/>
      <c r="I706" s="50"/>
      <c r="J706" s="50"/>
      <c r="K706" s="50"/>
      <c r="L706" s="1626"/>
      <c r="M706" s="50"/>
      <c r="N706" s="50"/>
      <c r="O706" s="50"/>
      <c r="P706" s="1627"/>
      <c r="Q706" s="1627"/>
      <c r="R706" s="1627"/>
      <c r="S706" s="1628"/>
      <c r="T706" s="1629"/>
      <c r="U706" s="50"/>
    </row>
    <row r="707">
      <c r="A707" s="50"/>
      <c r="B707" s="50"/>
      <c r="C707" s="50"/>
      <c r="D707" s="50"/>
      <c r="E707" s="50"/>
      <c r="F707" s="50"/>
      <c r="G707" s="50"/>
      <c r="H707" s="50"/>
      <c r="I707" s="50"/>
      <c r="J707" s="50"/>
      <c r="K707" s="50"/>
      <c r="L707" s="1626"/>
      <c r="M707" s="50"/>
      <c r="N707" s="50"/>
      <c r="O707" s="50"/>
      <c r="P707" s="1627"/>
      <c r="Q707" s="1627"/>
      <c r="R707" s="1627"/>
      <c r="S707" s="1628"/>
      <c r="T707" s="1629"/>
      <c r="U707" s="50"/>
    </row>
    <row r="708">
      <c r="A708" s="50"/>
      <c r="B708" s="50"/>
      <c r="C708" s="50"/>
      <c r="D708" s="50"/>
      <c r="E708" s="50"/>
      <c r="F708" s="50"/>
      <c r="G708" s="50"/>
      <c r="H708" s="50"/>
      <c r="I708" s="50"/>
      <c r="J708" s="50"/>
      <c r="K708" s="50"/>
      <c r="L708" s="1626"/>
      <c r="M708" s="50"/>
      <c r="N708" s="50"/>
      <c r="O708" s="50"/>
      <c r="P708" s="1627"/>
      <c r="Q708" s="1627"/>
      <c r="R708" s="1627"/>
      <c r="S708" s="1628"/>
      <c r="T708" s="1629"/>
      <c r="U708" s="50"/>
    </row>
    <row r="709">
      <c r="A709" s="50"/>
      <c r="B709" s="50"/>
      <c r="C709" s="50"/>
      <c r="D709" s="50"/>
      <c r="E709" s="50"/>
      <c r="F709" s="50"/>
      <c r="G709" s="50"/>
      <c r="H709" s="50"/>
      <c r="I709" s="50"/>
      <c r="J709" s="50"/>
      <c r="K709" s="50"/>
      <c r="L709" s="1626"/>
      <c r="M709" s="50"/>
      <c r="N709" s="50"/>
      <c r="O709" s="50"/>
      <c r="P709" s="1627"/>
      <c r="Q709" s="1627"/>
      <c r="R709" s="1627"/>
      <c r="S709" s="1628"/>
      <c r="T709" s="1629"/>
      <c r="U709" s="50"/>
    </row>
    <row r="710">
      <c r="A710" s="50"/>
      <c r="B710" s="50"/>
      <c r="C710" s="50"/>
      <c r="D710" s="50"/>
      <c r="E710" s="50"/>
      <c r="F710" s="50"/>
      <c r="G710" s="50"/>
      <c r="H710" s="50"/>
      <c r="I710" s="50"/>
      <c r="J710" s="50"/>
      <c r="K710" s="50"/>
      <c r="L710" s="1626"/>
      <c r="M710" s="50"/>
      <c r="N710" s="50"/>
      <c r="O710" s="50"/>
      <c r="P710" s="1627"/>
      <c r="Q710" s="1627"/>
      <c r="R710" s="1627"/>
      <c r="S710" s="1628"/>
      <c r="T710" s="1629"/>
      <c r="U710" s="50"/>
    </row>
    <row r="711">
      <c r="A711" s="50"/>
      <c r="B711" s="50"/>
      <c r="C711" s="50"/>
      <c r="D711" s="50"/>
      <c r="E711" s="50"/>
      <c r="F711" s="50"/>
      <c r="G711" s="50"/>
      <c r="H711" s="50"/>
      <c r="I711" s="50"/>
      <c r="J711" s="50"/>
      <c r="K711" s="50"/>
      <c r="L711" s="1626"/>
      <c r="M711" s="50"/>
      <c r="N711" s="50"/>
      <c r="O711" s="50"/>
      <c r="P711" s="1627"/>
      <c r="Q711" s="1627"/>
      <c r="R711" s="1627"/>
      <c r="S711" s="1628"/>
      <c r="T711" s="1629"/>
      <c r="U711" s="50"/>
    </row>
    <row r="712">
      <c r="A712" s="50"/>
      <c r="B712" s="50"/>
      <c r="C712" s="50"/>
      <c r="D712" s="50"/>
      <c r="E712" s="50"/>
      <c r="F712" s="50"/>
      <c r="G712" s="50"/>
      <c r="H712" s="50"/>
      <c r="I712" s="50"/>
      <c r="J712" s="50"/>
      <c r="K712" s="50"/>
      <c r="L712" s="1626"/>
      <c r="M712" s="50"/>
      <c r="N712" s="50"/>
      <c r="O712" s="50"/>
      <c r="P712" s="1627"/>
      <c r="Q712" s="1627"/>
      <c r="R712" s="1627"/>
      <c r="S712" s="1628"/>
      <c r="T712" s="1629"/>
      <c r="U712" s="50"/>
    </row>
    <row r="713">
      <c r="A713" s="50"/>
      <c r="B713" s="50"/>
      <c r="C713" s="50"/>
      <c r="D713" s="50"/>
      <c r="E713" s="50"/>
      <c r="F713" s="50"/>
      <c r="G713" s="50"/>
      <c r="H713" s="50"/>
      <c r="I713" s="50"/>
      <c r="J713" s="50"/>
      <c r="K713" s="50"/>
      <c r="L713" s="1626"/>
      <c r="M713" s="50"/>
      <c r="N713" s="50"/>
      <c r="O713" s="50"/>
      <c r="P713" s="1627"/>
      <c r="Q713" s="1627"/>
      <c r="R713" s="1627"/>
      <c r="S713" s="1628"/>
      <c r="T713" s="1629"/>
      <c r="U713" s="50"/>
    </row>
    <row r="714">
      <c r="A714" s="50"/>
      <c r="B714" s="50"/>
      <c r="C714" s="50"/>
      <c r="D714" s="50"/>
      <c r="E714" s="50"/>
      <c r="F714" s="50"/>
      <c r="G714" s="50"/>
      <c r="H714" s="50"/>
      <c r="I714" s="50"/>
      <c r="J714" s="50"/>
      <c r="K714" s="50"/>
      <c r="L714" s="1626"/>
      <c r="M714" s="50"/>
      <c r="N714" s="50"/>
      <c r="O714" s="50"/>
      <c r="P714" s="1627"/>
      <c r="Q714" s="1627"/>
      <c r="R714" s="1627"/>
      <c r="S714" s="1628"/>
      <c r="T714" s="1629"/>
      <c r="U714" s="50"/>
    </row>
    <row r="715">
      <c r="A715" s="50"/>
      <c r="B715" s="50"/>
      <c r="C715" s="50"/>
      <c r="D715" s="50"/>
      <c r="E715" s="50"/>
      <c r="F715" s="50"/>
      <c r="G715" s="50"/>
      <c r="H715" s="50"/>
      <c r="I715" s="50"/>
      <c r="J715" s="50"/>
      <c r="K715" s="50"/>
      <c r="L715" s="1626"/>
      <c r="M715" s="50"/>
      <c r="N715" s="50"/>
      <c r="O715" s="50"/>
      <c r="P715" s="1627"/>
      <c r="Q715" s="1627"/>
      <c r="R715" s="1627"/>
      <c r="S715" s="1628"/>
      <c r="T715" s="1629"/>
      <c r="U715" s="50"/>
    </row>
    <row r="716">
      <c r="A716" s="50"/>
      <c r="B716" s="50"/>
      <c r="C716" s="50"/>
      <c r="D716" s="50"/>
      <c r="E716" s="50"/>
      <c r="F716" s="50"/>
      <c r="G716" s="50"/>
      <c r="H716" s="50"/>
      <c r="I716" s="50"/>
      <c r="J716" s="50"/>
      <c r="K716" s="50"/>
      <c r="L716" s="1626"/>
      <c r="M716" s="50"/>
      <c r="N716" s="50"/>
      <c r="O716" s="50"/>
      <c r="P716" s="1627"/>
      <c r="Q716" s="1627"/>
      <c r="R716" s="1627"/>
      <c r="S716" s="1628"/>
      <c r="T716" s="1629"/>
      <c r="U716" s="50"/>
    </row>
    <row r="717">
      <c r="A717" s="50"/>
      <c r="B717" s="50"/>
      <c r="C717" s="50"/>
      <c r="D717" s="50"/>
      <c r="E717" s="50"/>
      <c r="F717" s="50"/>
      <c r="G717" s="50"/>
      <c r="H717" s="50"/>
      <c r="I717" s="50"/>
      <c r="J717" s="50"/>
      <c r="K717" s="50"/>
      <c r="L717" s="1626"/>
      <c r="M717" s="50"/>
      <c r="N717" s="50"/>
      <c r="O717" s="50"/>
      <c r="P717" s="1627"/>
      <c r="Q717" s="1627"/>
      <c r="R717" s="1627"/>
      <c r="S717" s="1628"/>
      <c r="T717" s="1629"/>
      <c r="U717" s="50"/>
    </row>
    <row r="718">
      <c r="A718" s="50"/>
      <c r="B718" s="50"/>
      <c r="C718" s="50"/>
      <c r="D718" s="50"/>
      <c r="E718" s="50"/>
      <c r="F718" s="50"/>
      <c r="G718" s="50"/>
      <c r="H718" s="50"/>
      <c r="I718" s="50"/>
      <c r="J718" s="50"/>
      <c r="K718" s="50"/>
      <c r="L718" s="1626"/>
      <c r="M718" s="50"/>
      <c r="N718" s="50"/>
      <c r="O718" s="50"/>
      <c r="P718" s="1627"/>
      <c r="Q718" s="1627"/>
      <c r="R718" s="1627"/>
      <c r="S718" s="1628"/>
      <c r="T718" s="1629"/>
      <c r="U718" s="50"/>
    </row>
    <row r="719">
      <c r="A719" s="50"/>
      <c r="B719" s="50"/>
      <c r="C719" s="50"/>
      <c r="D719" s="50"/>
      <c r="E719" s="50"/>
      <c r="F719" s="50"/>
      <c r="G719" s="50"/>
      <c r="H719" s="50"/>
      <c r="I719" s="50"/>
      <c r="J719" s="50"/>
      <c r="K719" s="50"/>
      <c r="L719" s="1626"/>
      <c r="M719" s="50"/>
      <c r="N719" s="50"/>
      <c r="O719" s="50"/>
      <c r="P719" s="1627"/>
      <c r="Q719" s="1627"/>
      <c r="R719" s="1627"/>
      <c r="S719" s="1628"/>
      <c r="T719" s="1629"/>
      <c r="U719" s="50"/>
    </row>
    <row r="720">
      <c r="A720" s="50"/>
      <c r="B720" s="50"/>
      <c r="C720" s="50"/>
      <c r="D720" s="50"/>
      <c r="E720" s="50"/>
      <c r="F720" s="50"/>
      <c r="G720" s="50"/>
      <c r="H720" s="50"/>
      <c r="I720" s="50"/>
      <c r="J720" s="50"/>
      <c r="K720" s="50"/>
      <c r="L720" s="1626"/>
      <c r="M720" s="50"/>
      <c r="N720" s="50"/>
      <c r="O720" s="50"/>
      <c r="P720" s="1627"/>
      <c r="Q720" s="1627"/>
      <c r="R720" s="1627"/>
      <c r="S720" s="1628"/>
      <c r="T720" s="1629"/>
      <c r="U720" s="50"/>
    </row>
    <row r="721">
      <c r="A721" s="50"/>
      <c r="B721" s="50"/>
      <c r="C721" s="50"/>
      <c r="D721" s="50"/>
      <c r="E721" s="50"/>
      <c r="F721" s="50"/>
      <c r="G721" s="50"/>
      <c r="H721" s="50"/>
      <c r="I721" s="50"/>
      <c r="J721" s="50"/>
      <c r="K721" s="50"/>
      <c r="L721" s="1626"/>
      <c r="M721" s="50"/>
      <c r="N721" s="50"/>
      <c r="O721" s="50"/>
      <c r="P721" s="1627"/>
      <c r="Q721" s="1627"/>
      <c r="R721" s="1627"/>
      <c r="S721" s="1628"/>
      <c r="T721" s="1629"/>
      <c r="U721" s="50"/>
    </row>
    <row r="722">
      <c r="A722" s="50"/>
      <c r="B722" s="50"/>
      <c r="C722" s="50"/>
      <c r="D722" s="50"/>
      <c r="E722" s="50"/>
      <c r="F722" s="50"/>
      <c r="G722" s="50"/>
      <c r="H722" s="50"/>
      <c r="I722" s="50"/>
      <c r="J722" s="50"/>
      <c r="K722" s="50"/>
      <c r="L722" s="1626"/>
      <c r="M722" s="50"/>
      <c r="N722" s="50"/>
      <c r="O722" s="50"/>
      <c r="P722" s="1627"/>
      <c r="Q722" s="1627"/>
      <c r="R722" s="1627"/>
      <c r="S722" s="1628"/>
      <c r="T722" s="1629"/>
      <c r="U722" s="50"/>
    </row>
    <row r="723">
      <c r="A723" s="50"/>
      <c r="B723" s="50"/>
      <c r="C723" s="50"/>
      <c r="D723" s="50"/>
      <c r="E723" s="50"/>
      <c r="F723" s="50"/>
      <c r="G723" s="50"/>
      <c r="H723" s="50"/>
      <c r="I723" s="50"/>
      <c r="J723" s="50"/>
      <c r="K723" s="50"/>
      <c r="L723" s="1626"/>
      <c r="M723" s="50"/>
      <c r="N723" s="50"/>
      <c r="O723" s="50"/>
      <c r="P723" s="1627"/>
      <c r="Q723" s="1627"/>
      <c r="R723" s="1627"/>
      <c r="S723" s="1628"/>
      <c r="T723" s="1629"/>
      <c r="U723" s="50"/>
    </row>
    <row r="724">
      <c r="A724" s="50"/>
      <c r="B724" s="50"/>
      <c r="C724" s="50"/>
      <c r="D724" s="50"/>
      <c r="E724" s="50"/>
      <c r="F724" s="50"/>
      <c r="G724" s="50"/>
      <c r="H724" s="50"/>
      <c r="I724" s="50"/>
      <c r="J724" s="50"/>
      <c r="K724" s="50"/>
      <c r="L724" s="1626"/>
      <c r="M724" s="50"/>
      <c r="N724" s="50"/>
      <c r="O724" s="50"/>
      <c r="P724" s="1627"/>
      <c r="Q724" s="1627"/>
      <c r="R724" s="1627"/>
      <c r="S724" s="1628"/>
      <c r="T724" s="1629"/>
      <c r="U724" s="50"/>
    </row>
    <row r="725">
      <c r="A725" s="50"/>
      <c r="B725" s="50"/>
      <c r="C725" s="50"/>
      <c r="D725" s="50"/>
      <c r="E725" s="50"/>
      <c r="F725" s="50"/>
      <c r="G725" s="50"/>
      <c r="H725" s="50"/>
      <c r="I725" s="50"/>
      <c r="J725" s="50"/>
      <c r="K725" s="50"/>
      <c r="L725" s="1626"/>
      <c r="M725" s="50"/>
      <c r="N725" s="50"/>
      <c r="O725" s="50"/>
      <c r="P725" s="1627"/>
      <c r="Q725" s="1627"/>
      <c r="R725" s="1627"/>
      <c r="S725" s="1628"/>
      <c r="T725" s="1629"/>
      <c r="U725" s="50"/>
    </row>
    <row r="726">
      <c r="A726" s="50"/>
      <c r="B726" s="50"/>
      <c r="C726" s="50"/>
      <c r="D726" s="50"/>
      <c r="E726" s="50"/>
      <c r="F726" s="50"/>
      <c r="G726" s="50"/>
      <c r="H726" s="50"/>
      <c r="I726" s="50"/>
      <c r="J726" s="50"/>
      <c r="K726" s="50"/>
      <c r="L726" s="1626"/>
      <c r="M726" s="50"/>
      <c r="N726" s="50"/>
      <c r="O726" s="50"/>
      <c r="P726" s="1627"/>
      <c r="Q726" s="1627"/>
      <c r="R726" s="1627"/>
      <c r="S726" s="1628"/>
      <c r="T726" s="1629"/>
      <c r="U726" s="50"/>
    </row>
    <row r="727">
      <c r="A727" s="50"/>
      <c r="B727" s="50"/>
      <c r="C727" s="50"/>
      <c r="D727" s="50"/>
      <c r="E727" s="50"/>
      <c r="F727" s="50"/>
      <c r="G727" s="50"/>
      <c r="H727" s="50"/>
      <c r="I727" s="50"/>
      <c r="J727" s="50"/>
      <c r="K727" s="50"/>
      <c r="L727" s="1626"/>
      <c r="M727" s="50"/>
      <c r="N727" s="50"/>
      <c r="O727" s="50"/>
      <c r="P727" s="1627"/>
      <c r="Q727" s="1627"/>
      <c r="R727" s="1627"/>
      <c r="S727" s="1628"/>
      <c r="T727" s="1629"/>
      <c r="U727" s="50"/>
    </row>
    <row r="728">
      <c r="A728" s="50"/>
      <c r="B728" s="50"/>
      <c r="C728" s="50"/>
      <c r="D728" s="50"/>
      <c r="E728" s="50"/>
      <c r="F728" s="50"/>
      <c r="G728" s="50"/>
      <c r="H728" s="50"/>
      <c r="I728" s="50"/>
      <c r="J728" s="50"/>
      <c r="K728" s="50"/>
      <c r="L728" s="1626"/>
      <c r="M728" s="50"/>
      <c r="N728" s="50"/>
      <c r="O728" s="50"/>
      <c r="P728" s="1627"/>
      <c r="Q728" s="1627"/>
      <c r="R728" s="1627"/>
      <c r="S728" s="1628"/>
      <c r="T728" s="1629"/>
      <c r="U728" s="50"/>
    </row>
    <row r="729">
      <c r="A729" s="50"/>
      <c r="B729" s="50"/>
      <c r="C729" s="50"/>
      <c r="D729" s="50"/>
      <c r="E729" s="50"/>
      <c r="F729" s="50"/>
      <c r="G729" s="50"/>
      <c r="H729" s="50"/>
      <c r="I729" s="50"/>
      <c r="J729" s="50"/>
      <c r="K729" s="50"/>
      <c r="L729" s="1626"/>
      <c r="M729" s="50"/>
      <c r="N729" s="50"/>
      <c r="O729" s="50"/>
      <c r="P729" s="1627"/>
      <c r="Q729" s="1627"/>
      <c r="R729" s="1627"/>
      <c r="S729" s="1628"/>
      <c r="T729" s="1629"/>
      <c r="U729" s="50"/>
    </row>
    <row r="730">
      <c r="A730" s="50"/>
      <c r="B730" s="50"/>
      <c r="C730" s="50"/>
      <c r="D730" s="50"/>
      <c r="E730" s="50"/>
      <c r="F730" s="50"/>
      <c r="G730" s="50"/>
      <c r="H730" s="50"/>
      <c r="I730" s="50"/>
      <c r="J730" s="50"/>
      <c r="K730" s="50"/>
      <c r="L730" s="1626"/>
      <c r="M730" s="50"/>
      <c r="N730" s="50"/>
      <c r="O730" s="50"/>
      <c r="P730" s="1627"/>
      <c r="Q730" s="1627"/>
      <c r="R730" s="1627"/>
      <c r="S730" s="1628"/>
      <c r="T730" s="1629"/>
      <c r="U730" s="50"/>
    </row>
    <row r="731">
      <c r="A731" s="50"/>
      <c r="B731" s="50"/>
      <c r="C731" s="50"/>
      <c r="D731" s="50"/>
      <c r="E731" s="50"/>
      <c r="F731" s="50"/>
      <c r="G731" s="50"/>
      <c r="H731" s="50"/>
      <c r="I731" s="50"/>
      <c r="J731" s="50"/>
      <c r="K731" s="50"/>
      <c r="L731" s="1626"/>
      <c r="M731" s="50"/>
      <c r="N731" s="50"/>
      <c r="O731" s="50"/>
      <c r="P731" s="1627"/>
      <c r="Q731" s="1627"/>
      <c r="R731" s="1627"/>
      <c r="S731" s="1628"/>
      <c r="T731" s="1629"/>
      <c r="U731" s="50"/>
    </row>
    <row r="732">
      <c r="A732" s="50"/>
      <c r="B732" s="50"/>
      <c r="C732" s="50"/>
      <c r="D732" s="50"/>
      <c r="E732" s="50"/>
      <c r="F732" s="50"/>
      <c r="G732" s="50"/>
      <c r="H732" s="50"/>
      <c r="I732" s="50"/>
      <c r="J732" s="50"/>
      <c r="K732" s="50"/>
      <c r="L732" s="1626"/>
      <c r="M732" s="50"/>
      <c r="N732" s="50"/>
      <c r="O732" s="50"/>
      <c r="P732" s="1627"/>
      <c r="Q732" s="1627"/>
      <c r="R732" s="1627"/>
      <c r="S732" s="1628"/>
      <c r="T732" s="1629"/>
      <c r="U732" s="50"/>
    </row>
    <row r="733">
      <c r="A733" s="50"/>
      <c r="B733" s="50"/>
      <c r="C733" s="50"/>
      <c r="D733" s="50"/>
      <c r="E733" s="50"/>
      <c r="F733" s="50"/>
      <c r="G733" s="50"/>
      <c r="H733" s="50"/>
      <c r="I733" s="50"/>
      <c r="J733" s="50"/>
      <c r="K733" s="50"/>
      <c r="L733" s="1626"/>
      <c r="M733" s="50"/>
      <c r="N733" s="50"/>
      <c r="O733" s="50"/>
      <c r="P733" s="1627"/>
      <c r="Q733" s="1627"/>
      <c r="R733" s="1627"/>
      <c r="S733" s="1628"/>
      <c r="T733" s="1629"/>
      <c r="U733" s="50"/>
    </row>
    <row r="734">
      <c r="A734" s="50"/>
      <c r="B734" s="50"/>
      <c r="C734" s="50"/>
      <c r="D734" s="50"/>
      <c r="E734" s="50"/>
      <c r="F734" s="50"/>
      <c r="G734" s="50"/>
      <c r="H734" s="50"/>
      <c r="I734" s="50"/>
      <c r="J734" s="50"/>
      <c r="K734" s="50"/>
      <c r="L734" s="1626"/>
      <c r="M734" s="50"/>
      <c r="N734" s="50"/>
      <c r="O734" s="50"/>
      <c r="P734" s="1627"/>
      <c r="Q734" s="1627"/>
      <c r="R734" s="1627"/>
      <c r="S734" s="1628"/>
      <c r="T734" s="1629"/>
      <c r="U734" s="50"/>
    </row>
    <row r="735">
      <c r="A735" s="50"/>
      <c r="B735" s="50"/>
      <c r="C735" s="50"/>
      <c r="D735" s="50"/>
      <c r="E735" s="50"/>
      <c r="F735" s="50"/>
      <c r="G735" s="50"/>
      <c r="H735" s="50"/>
      <c r="I735" s="50"/>
      <c r="J735" s="50"/>
      <c r="K735" s="50"/>
      <c r="L735" s="1626"/>
      <c r="M735" s="50"/>
      <c r="N735" s="50"/>
      <c r="O735" s="50"/>
      <c r="P735" s="1627"/>
      <c r="Q735" s="1627"/>
      <c r="R735" s="1627"/>
      <c r="S735" s="1628"/>
      <c r="T735" s="1629"/>
      <c r="U735" s="50"/>
    </row>
    <row r="736">
      <c r="A736" s="50"/>
      <c r="B736" s="50"/>
      <c r="C736" s="50"/>
      <c r="D736" s="50"/>
      <c r="E736" s="50"/>
      <c r="F736" s="50"/>
      <c r="G736" s="50"/>
      <c r="H736" s="50"/>
      <c r="I736" s="50"/>
      <c r="J736" s="50"/>
      <c r="K736" s="50"/>
      <c r="L736" s="1626"/>
      <c r="M736" s="50"/>
      <c r="N736" s="50"/>
      <c r="O736" s="50"/>
      <c r="P736" s="1627"/>
      <c r="Q736" s="1627"/>
      <c r="R736" s="1627"/>
      <c r="S736" s="1628"/>
      <c r="T736" s="1629"/>
      <c r="U736" s="50"/>
    </row>
    <row r="737">
      <c r="A737" s="50"/>
      <c r="B737" s="50"/>
      <c r="C737" s="50"/>
      <c r="D737" s="50"/>
      <c r="E737" s="50"/>
      <c r="F737" s="50"/>
      <c r="G737" s="50"/>
      <c r="H737" s="50"/>
      <c r="I737" s="50"/>
      <c r="J737" s="50"/>
      <c r="K737" s="50"/>
      <c r="L737" s="1626"/>
      <c r="M737" s="50"/>
      <c r="N737" s="50"/>
      <c r="O737" s="50"/>
      <c r="P737" s="1627"/>
      <c r="Q737" s="1627"/>
      <c r="R737" s="1627"/>
      <c r="S737" s="1628"/>
      <c r="T737" s="1629"/>
      <c r="U737" s="50"/>
    </row>
    <row r="738">
      <c r="A738" s="50"/>
      <c r="B738" s="50"/>
      <c r="C738" s="50"/>
      <c r="D738" s="50"/>
      <c r="E738" s="50"/>
      <c r="F738" s="50"/>
      <c r="G738" s="50"/>
      <c r="H738" s="50"/>
      <c r="I738" s="50"/>
      <c r="J738" s="50"/>
      <c r="K738" s="50"/>
      <c r="L738" s="1626"/>
      <c r="M738" s="50"/>
      <c r="N738" s="50"/>
      <c r="O738" s="50"/>
      <c r="P738" s="1627"/>
      <c r="Q738" s="1627"/>
      <c r="R738" s="1627"/>
      <c r="S738" s="1628"/>
      <c r="T738" s="1629"/>
      <c r="U738" s="50"/>
    </row>
    <row r="739">
      <c r="A739" s="50"/>
      <c r="B739" s="50"/>
      <c r="C739" s="50"/>
      <c r="D739" s="50"/>
      <c r="E739" s="50"/>
      <c r="F739" s="50"/>
      <c r="G739" s="50"/>
      <c r="H739" s="50"/>
      <c r="I739" s="50"/>
      <c r="J739" s="50"/>
      <c r="K739" s="50"/>
      <c r="L739" s="1626"/>
      <c r="M739" s="50"/>
      <c r="N739" s="50"/>
      <c r="O739" s="50"/>
      <c r="P739" s="1627"/>
      <c r="Q739" s="1627"/>
      <c r="R739" s="1627"/>
      <c r="S739" s="1628"/>
      <c r="T739" s="1629"/>
      <c r="U739" s="50"/>
    </row>
    <row r="740">
      <c r="A740" s="50"/>
      <c r="B740" s="50"/>
      <c r="C740" s="50"/>
      <c r="D740" s="50"/>
      <c r="E740" s="50"/>
      <c r="F740" s="50"/>
      <c r="G740" s="50"/>
      <c r="H740" s="50"/>
      <c r="I740" s="50"/>
      <c r="J740" s="50"/>
      <c r="K740" s="50"/>
      <c r="L740" s="1626"/>
      <c r="M740" s="50"/>
      <c r="N740" s="50"/>
      <c r="O740" s="50"/>
      <c r="P740" s="1627"/>
      <c r="Q740" s="1627"/>
      <c r="R740" s="1627"/>
      <c r="S740" s="1628"/>
      <c r="T740" s="1629"/>
      <c r="U740" s="50"/>
    </row>
    <row r="741">
      <c r="A741" s="50"/>
      <c r="B741" s="50"/>
      <c r="C741" s="50"/>
      <c r="D741" s="50"/>
      <c r="E741" s="50"/>
      <c r="F741" s="50"/>
      <c r="G741" s="50"/>
      <c r="H741" s="50"/>
      <c r="I741" s="50"/>
      <c r="J741" s="50"/>
      <c r="K741" s="50"/>
      <c r="L741" s="1626"/>
      <c r="M741" s="50"/>
      <c r="N741" s="50"/>
      <c r="O741" s="50"/>
      <c r="P741" s="1627"/>
      <c r="Q741" s="1627"/>
      <c r="R741" s="1627"/>
      <c r="S741" s="1628"/>
      <c r="T741" s="1629"/>
      <c r="U741" s="50"/>
    </row>
    <row r="742">
      <c r="A742" s="50"/>
      <c r="B742" s="50"/>
      <c r="C742" s="50"/>
      <c r="D742" s="50"/>
      <c r="E742" s="50"/>
      <c r="F742" s="50"/>
      <c r="G742" s="50"/>
      <c r="H742" s="50"/>
      <c r="I742" s="50"/>
      <c r="J742" s="50"/>
      <c r="K742" s="50"/>
      <c r="L742" s="1626"/>
      <c r="M742" s="50"/>
      <c r="N742" s="50"/>
      <c r="O742" s="50"/>
      <c r="P742" s="1627"/>
      <c r="Q742" s="1627"/>
      <c r="R742" s="1627"/>
      <c r="S742" s="1628"/>
      <c r="T742" s="1629"/>
      <c r="U742" s="50"/>
    </row>
    <row r="743">
      <c r="A743" s="50"/>
      <c r="B743" s="50"/>
      <c r="C743" s="50"/>
      <c r="D743" s="50"/>
      <c r="E743" s="50"/>
      <c r="F743" s="50"/>
      <c r="G743" s="50"/>
      <c r="H743" s="50"/>
      <c r="I743" s="50"/>
      <c r="J743" s="50"/>
      <c r="K743" s="50"/>
      <c r="L743" s="1626"/>
      <c r="M743" s="50"/>
      <c r="N743" s="50"/>
      <c r="O743" s="50"/>
      <c r="P743" s="1627"/>
      <c r="Q743" s="1627"/>
      <c r="R743" s="1627"/>
      <c r="S743" s="1628"/>
      <c r="T743" s="1629"/>
      <c r="U743" s="50"/>
    </row>
    <row r="744">
      <c r="A744" s="50"/>
      <c r="B744" s="50"/>
      <c r="C744" s="50"/>
      <c r="D744" s="50"/>
      <c r="E744" s="50"/>
      <c r="F744" s="50"/>
      <c r="G744" s="50"/>
      <c r="H744" s="50"/>
      <c r="I744" s="50"/>
      <c r="J744" s="50"/>
      <c r="K744" s="50"/>
      <c r="L744" s="1626"/>
      <c r="M744" s="50"/>
      <c r="N744" s="50"/>
      <c r="O744" s="50"/>
      <c r="P744" s="1627"/>
      <c r="Q744" s="1627"/>
      <c r="R744" s="1627"/>
      <c r="S744" s="1628"/>
      <c r="T744" s="1629"/>
      <c r="U744" s="50"/>
    </row>
    <row r="745">
      <c r="A745" s="50"/>
      <c r="B745" s="50"/>
      <c r="C745" s="50"/>
      <c r="D745" s="50"/>
      <c r="E745" s="50"/>
      <c r="F745" s="50"/>
      <c r="G745" s="50"/>
      <c r="H745" s="50"/>
      <c r="I745" s="50"/>
      <c r="J745" s="50"/>
      <c r="K745" s="50"/>
      <c r="L745" s="1626"/>
      <c r="M745" s="50"/>
      <c r="N745" s="50"/>
      <c r="O745" s="50"/>
      <c r="P745" s="1627"/>
      <c r="Q745" s="1627"/>
      <c r="R745" s="1627"/>
      <c r="S745" s="1628"/>
      <c r="T745" s="1629"/>
      <c r="U745" s="50"/>
    </row>
    <row r="746">
      <c r="A746" s="50"/>
      <c r="B746" s="50"/>
      <c r="C746" s="50"/>
      <c r="D746" s="50"/>
      <c r="E746" s="50"/>
      <c r="F746" s="50"/>
      <c r="G746" s="50"/>
      <c r="H746" s="50"/>
      <c r="I746" s="50"/>
      <c r="J746" s="50"/>
      <c r="K746" s="50"/>
      <c r="L746" s="1626"/>
      <c r="M746" s="50"/>
      <c r="N746" s="50"/>
      <c r="O746" s="50"/>
      <c r="P746" s="1627"/>
      <c r="Q746" s="1627"/>
      <c r="R746" s="1627"/>
      <c r="S746" s="1628"/>
      <c r="T746" s="1629"/>
      <c r="U746" s="50"/>
    </row>
    <row r="747">
      <c r="A747" s="50"/>
      <c r="B747" s="50"/>
      <c r="C747" s="50"/>
      <c r="D747" s="50"/>
      <c r="E747" s="50"/>
      <c r="F747" s="50"/>
      <c r="G747" s="50"/>
      <c r="H747" s="50"/>
      <c r="I747" s="50"/>
      <c r="J747" s="50"/>
      <c r="K747" s="50"/>
      <c r="L747" s="1626"/>
      <c r="M747" s="50"/>
      <c r="N747" s="50"/>
      <c r="O747" s="50"/>
      <c r="P747" s="1627"/>
      <c r="Q747" s="1627"/>
      <c r="R747" s="1627"/>
      <c r="S747" s="1628"/>
      <c r="T747" s="1629"/>
      <c r="U747" s="50"/>
    </row>
    <row r="748">
      <c r="A748" s="50"/>
      <c r="B748" s="50"/>
      <c r="C748" s="50"/>
      <c r="D748" s="50"/>
      <c r="E748" s="50"/>
      <c r="F748" s="50"/>
      <c r="G748" s="50"/>
      <c r="H748" s="50"/>
      <c r="I748" s="50"/>
      <c r="J748" s="50"/>
      <c r="K748" s="50"/>
      <c r="L748" s="1626"/>
      <c r="M748" s="50"/>
      <c r="N748" s="50"/>
      <c r="O748" s="50"/>
      <c r="P748" s="1627"/>
      <c r="Q748" s="1627"/>
      <c r="R748" s="1627"/>
      <c r="S748" s="1628"/>
      <c r="T748" s="1629"/>
      <c r="U748" s="50"/>
    </row>
    <row r="749">
      <c r="A749" s="50"/>
      <c r="B749" s="50"/>
      <c r="C749" s="50"/>
      <c r="D749" s="50"/>
      <c r="E749" s="50"/>
      <c r="F749" s="50"/>
      <c r="G749" s="50"/>
      <c r="H749" s="50"/>
      <c r="I749" s="50"/>
      <c r="J749" s="50"/>
      <c r="K749" s="50"/>
      <c r="L749" s="1626"/>
      <c r="M749" s="50"/>
      <c r="N749" s="50"/>
      <c r="O749" s="50"/>
      <c r="P749" s="1627"/>
      <c r="Q749" s="1627"/>
      <c r="R749" s="1627"/>
      <c r="S749" s="1628"/>
      <c r="T749" s="1629"/>
      <c r="U749" s="50"/>
    </row>
    <row r="750">
      <c r="A750" s="50"/>
      <c r="B750" s="50"/>
      <c r="C750" s="50"/>
      <c r="D750" s="50"/>
      <c r="E750" s="50"/>
      <c r="F750" s="50"/>
      <c r="G750" s="50"/>
      <c r="H750" s="50"/>
      <c r="I750" s="50"/>
      <c r="J750" s="50"/>
      <c r="K750" s="50"/>
      <c r="L750" s="1626"/>
      <c r="M750" s="50"/>
      <c r="N750" s="50"/>
      <c r="O750" s="50"/>
      <c r="P750" s="1627"/>
      <c r="Q750" s="1627"/>
      <c r="R750" s="1627"/>
      <c r="S750" s="1628"/>
      <c r="T750" s="1629"/>
      <c r="U750" s="50"/>
    </row>
    <row r="751">
      <c r="A751" s="50"/>
      <c r="B751" s="50"/>
      <c r="C751" s="50"/>
      <c r="D751" s="50"/>
      <c r="E751" s="50"/>
      <c r="F751" s="50"/>
      <c r="G751" s="50"/>
      <c r="H751" s="50"/>
      <c r="I751" s="50"/>
      <c r="J751" s="50"/>
      <c r="K751" s="50"/>
      <c r="L751" s="1626"/>
      <c r="M751" s="50"/>
      <c r="N751" s="50"/>
      <c r="O751" s="50"/>
      <c r="P751" s="1627"/>
      <c r="Q751" s="1627"/>
      <c r="R751" s="1627"/>
      <c r="S751" s="1628"/>
      <c r="T751" s="1629"/>
      <c r="U751" s="50"/>
    </row>
    <row r="752">
      <c r="A752" s="50"/>
      <c r="B752" s="50"/>
      <c r="C752" s="50"/>
      <c r="D752" s="50"/>
      <c r="E752" s="50"/>
      <c r="F752" s="50"/>
      <c r="G752" s="50"/>
      <c r="H752" s="50"/>
      <c r="I752" s="50"/>
      <c r="J752" s="50"/>
      <c r="K752" s="50"/>
      <c r="L752" s="1626"/>
      <c r="M752" s="50"/>
      <c r="N752" s="50"/>
      <c r="O752" s="50"/>
      <c r="P752" s="1627"/>
      <c r="Q752" s="1627"/>
      <c r="R752" s="1627"/>
      <c r="S752" s="1628"/>
      <c r="T752" s="1629"/>
      <c r="U752" s="50"/>
    </row>
    <row r="753">
      <c r="A753" s="50"/>
      <c r="B753" s="50"/>
      <c r="C753" s="50"/>
      <c r="D753" s="50"/>
      <c r="E753" s="50"/>
      <c r="F753" s="50"/>
      <c r="G753" s="50"/>
      <c r="H753" s="50"/>
      <c r="I753" s="50"/>
      <c r="J753" s="50"/>
      <c r="K753" s="50"/>
      <c r="L753" s="1626"/>
      <c r="M753" s="50"/>
      <c r="N753" s="50"/>
      <c r="O753" s="50"/>
      <c r="P753" s="1627"/>
      <c r="Q753" s="1627"/>
      <c r="R753" s="1627"/>
      <c r="S753" s="1628"/>
      <c r="T753" s="1629"/>
      <c r="U753" s="50"/>
    </row>
    <row r="754">
      <c r="A754" s="50"/>
      <c r="B754" s="50"/>
      <c r="C754" s="50"/>
      <c r="D754" s="50"/>
      <c r="E754" s="50"/>
      <c r="F754" s="50"/>
      <c r="G754" s="50"/>
      <c r="H754" s="50"/>
      <c r="I754" s="50"/>
      <c r="J754" s="50"/>
      <c r="K754" s="50"/>
      <c r="L754" s="1626"/>
      <c r="M754" s="50"/>
      <c r="N754" s="50"/>
      <c r="O754" s="50"/>
      <c r="P754" s="1627"/>
      <c r="Q754" s="1627"/>
      <c r="R754" s="1627"/>
      <c r="S754" s="1628"/>
      <c r="T754" s="1629"/>
      <c r="U754" s="50"/>
    </row>
    <row r="755">
      <c r="A755" s="50"/>
      <c r="B755" s="50"/>
      <c r="C755" s="50"/>
      <c r="D755" s="50"/>
      <c r="E755" s="50"/>
      <c r="F755" s="50"/>
      <c r="G755" s="50"/>
      <c r="H755" s="50"/>
      <c r="I755" s="50"/>
      <c r="J755" s="50"/>
      <c r="K755" s="50"/>
      <c r="L755" s="1626"/>
      <c r="M755" s="50"/>
      <c r="N755" s="50"/>
      <c r="O755" s="50"/>
      <c r="P755" s="1627"/>
      <c r="Q755" s="1627"/>
      <c r="R755" s="1627"/>
      <c r="S755" s="1628"/>
      <c r="T755" s="1629"/>
      <c r="U755" s="50"/>
    </row>
    <row r="756">
      <c r="A756" s="50"/>
      <c r="B756" s="50"/>
      <c r="C756" s="50"/>
      <c r="D756" s="50"/>
      <c r="E756" s="50"/>
      <c r="F756" s="50"/>
      <c r="G756" s="50"/>
      <c r="H756" s="50"/>
      <c r="I756" s="50"/>
      <c r="J756" s="50"/>
      <c r="K756" s="50"/>
      <c r="L756" s="1626"/>
      <c r="M756" s="50"/>
      <c r="N756" s="50"/>
      <c r="O756" s="50"/>
      <c r="P756" s="1627"/>
      <c r="Q756" s="1627"/>
      <c r="R756" s="1627"/>
      <c r="S756" s="1628"/>
      <c r="T756" s="1629"/>
      <c r="U756" s="50"/>
    </row>
    <row r="757">
      <c r="A757" s="50"/>
      <c r="B757" s="50"/>
      <c r="C757" s="50"/>
      <c r="D757" s="50"/>
      <c r="E757" s="50"/>
      <c r="F757" s="50"/>
      <c r="G757" s="50"/>
      <c r="H757" s="50"/>
      <c r="I757" s="50"/>
      <c r="J757" s="50"/>
      <c r="K757" s="50"/>
      <c r="L757" s="1626"/>
      <c r="M757" s="50"/>
      <c r="N757" s="50"/>
      <c r="O757" s="50"/>
      <c r="P757" s="1627"/>
      <c r="Q757" s="1627"/>
      <c r="R757" s="1627"/>
      <c r="S757" s="1628"/>
      <c r="T757" s="1629"/>
      <c r="U757" s="50"/>
    </row>
    <row r="758">
      <c r="A758" s="50"/>
      <c r="B758" s="50"/>
      <c r="C758" s="50"/>
      <c r="D758" s="50"/>
      <c r="E758" s="50"/>
      <c r="F758" s="50"/>
      <c r="G758" s="50"/>
      <c r="H758" s="50"/>
      <c r="I758" s="50"/>
      <c r="J758" s="50"/>
      <c r="K758" s="50"/>
      <c r="L758" s="1626"/>
      <c r="M758" s="50"/>
      <c r="N758" s="50"/>
      <c r="O758" s="50"/>
      <c r="P758" s="1627"/>
      <c r="Q758" s="1627"/>
      <c r="R758" s="1627"/>
      <c r="S758" s="1628"/>
      <c r="T758" s="1629"/>
      <c r="U758" s="50"/>
    </row>
    <row r="759">
      <c r="A759" s="50"/>
      <c r="B759" s="50"/>
      <c r="C759" s="50"/>
      <c r="D759" s="50"/>
      <c r="E759" s="50"/>
      <c r="F759" s="50"/>
      <c r="G759" s="50"/>
      <c r="H759" s="50"/>
      <c r="I759" s="50"/>
      <c r="J759" s="50"/>
      <c r="K759" s="50"/>
      <c r="L759" s="1626"/>
      <c r="M759" s="50"/>
      <c r="N759" s="50"/>
      <c r="O759" s="50"/>
      <c r="P759" s="1627"/>
      <c r="Q759" s="1627"/>
      <c r="R759" s="1627"/>
      <c r="S759" s="1628"/>
      <c r="T759" s="1629"/>
      <c r="U759" s="50"/>
    </row>
    <row r="760">
      <c r="A760" s="50"/>
      <c r="B760" s="50"/>
      <c r="C760" s="50"/>
      <c r="D760" s="50"/>
      <c r="E760" s="50"/>
      <c r="F760" s="50"/>
      <c r="G760" s="50"/>
      <c r="H760" s="50"/>
      <c r="I760" s="50"/>
      <c r="J760" s="50"/>
      <c r="K760" s="50"/>
      <c r="L760" s="1626"/>
      <c r="M760" s="50"/>
      <c r="N760" s="50"/>
      <c r="O760" s="50"/>
      <c r="P760" s="1627"/>
      <c r="Q760" s="1627"/>
      <c r="R760" s="1627"/>
      <c r="S760" s="1628"/>
      <c r="T760" s="1629"/>
      <c r="U760" s="50"/>
    </row>
    <row r="761">
      <c r="A761" s="50"/>
      <c r="B761" s="50"/>
      <c r="C761" s="50"/>
      <c r="D761" s="50"/>
      <c r="E761" s="50"/>
      <c r="F761" s="50"/>
      <c r="G761" s="50"/>
      <c r="H761" s="50"/>
      <c r="I761" s="50"/>
      <c r="J761" s="50"/>
      <c r="K761" s="50"/>
      <c r="L761" s="1626"/>
      <c r="M761" s="50"/>
      <c r="N761" s="50"/>
      <c r="O761" s="50"/>
      <c r="P761" s="1627"/>
      <c r="Q761" s="1627"/>
      <c r="R761" s="1627"/>
      <c r="S761" s="1628"/>
      <c r="T761" s="1629"/>
      <c r="U761" s="50"/>
    </row>
    <row r="762">
      <c r="A762" s="50"/>
      <c r="B762" s="50"/>
      <c r="C762" s="50"/>
      <c r="D762" s="50"/>
      <c r="E762" s="50"/>
      <c r="F762" s="50"/>
      <c r="G762" s="50"/>
      <c r="H762" s="50"/>
      <c r="I762" s="50"/>
      <c r="J762" s="50"/>
      <c r="K762" s="50"/>
      <c r="L762" s="1626"/>
      <c r="M762" s="50"/>
      <c r="N762" s="50"/>
      <c r="O762" s="50"/>
      <c r="P762" s="1627"/>
      <c r="Q762" s="1627"/>
      <c r="R762" s="1627"/>
      <c r="S762" s="1628"/>
      <c r="T762" s="1629"/>
      <c r="U762" s="50"/>
    </row>
    <row r="763">
      <c r="A763" s="50"/>
      <c r="B763" s="50"/>
      <c r="C763" s="50"/>
      <c r="D763" s="50"/>
      <c r="E763" s="50"/>
      <c r="F763" s="50"/>
      <c r="G763" s="50"/>
      <c r="H763" s="50"/>
      <c r="I763" s="50"/>
      <c r="J763" s="50"/>
      <c r="K763" s="50"/>
      <c r="L763" s="1626"/>
      <c r="M763" s="50"/>
      <c r="N763" s="50"/>
      <c r="O763" s="50"/>
      <c r="P763" s="1627"/>
      <c r="Q763" s="1627"/>
      <c r="R763" s="1627"/>
      <c r="S763" s="1628"/>
      <c r="T763" s="1629"/>
      <c r="U763" s="50"/>
    </row>
    <row r="764">
      <c r="A764" s="50"/>
      <c r="B764" s="50"/>
      <c r="C764" s="50"/>
      <c r="D764" s="50"/>
      <c r="E764" s="50"/>
      <c r="F764" s="50"/>
      <c r="G764" s="50"/>
      <c r="H764" s="50"/>
      <c r="I764" s="50"/>
      <c r="J764" s="50"/>
      <c r="K764" s="50"/>
      <c r="L764" s="1626"/>
      <c r="M764" s="50"/>
      <c r="N764" s="50"/>
      <c r="O764" s="50"/>
      <c r="P764" s="1627"/>
      <c r="Q764" s="1627"/>
      <c r="R764" s="1627"/>
      <c r="S764" s="1628"/>
      <c r="T764" s="1629"/>
      <c r="U764" s="50"/>
    </row>
    <row r="765">
      <c r="A765" s="50"/>
      <c r="B765" s="50"/>
      <c r="C765" s="50"/>
      <c r="D765" s="50"/>
      <c r="E765" s="50"/>
      <c r="F765" s="50"/>
      <c r="G765" s="50"/>
      <c r="H765" s="50"/>
      <c r="I765" s="50"/>
      <c r="J765" s="50"/>
      <c r="K765" s="50"/>
      <c r="L765" s="1626"/>
      <c r="M765" s="50"/>
      <c r="N765" s="50"/>
      <c r="O765" s="50"/>
      <c r="P765" s="1627"/>
      <c r="Q765" s="1627"/>
      <c r="R765" s="1627"/>
      <c r="S765" s="1628"/>
      <c r="T765" s="1629"/>
      <c r="U765" s="50"/>
    </row>
    <row r="766">
      <c r="A766" s="50"/>
      <c r="B766" s="50"/>
      <c r="C766" s="50"/>
      <c r="D766" s="50"/>
      <c r="E766" s="50"/>
      <c r="F766" s="50"/>
      <c r="G766" s="50"/>
      <c r="H766" s="50"/>
      <c r="I766" s="50"/>
      <c r="J766" s="50"/>
      <c r="K766" s="50"/>
      <c r="L766" s="1626"/>
      <c r="M766" s="50"/>
      <c r="N766" s="50"/>
      <c r="O766" s="50"/>
      <c r="P766" s="1627"/>
      <c r="Q766" s="1627"/>
      <c r="R766" s="1627"/>
      <c r="S766" s="1628"/>
      <c r="T766" s="1629"/>
      <c r="U766" s="50"/>
    </row>
    <row r="767">
      <c r="A767" s="50"/>
      <c r="B767" s="50"/>
      <c r="C767" s="50"/>
      <c r="D767" s="50"/>
      <c r="E767" s="50"/>
      <c r="F767" s="50"/>
      <c r="G767" s="50"/>
      <c r="H767" s="50"/>
      <c r="I767" s="50"/>
      <c r="J767" s="50"/>
      <c r="K767" s="50"/>
      <c r="L767" s="1626"/>
      <c r="M767" s="50"/>
      <c r="N767" s="50"/>
      <c r="O767" s="50"/>
      <c r="P767" s="1627"/>
      <c r="Q767" s="1627"/>
      <c r="R767" s="1627"/>
      <c r="S767" s="1628"/>
      <c r="T767" s="1629"/>
      <c r="U767" s="50"/>
    </row>
    <row r="768">
      <c r="A768" s="50"/>
      <c r="B768" s="50"/>
      <c r="C768" s="50"/>
      <c r="D768" s="50"/>
      <c r="E768" s="50"/>
      <c r="F768" s="50"/>
      <c r="G768" s="50"/>
      <c r="H768" s="50"/>
      <c r="I768" s="50"/>
      <c r="J768" s="50"/>
      <c r="K768" s="50"/>
      <c r="L768" s="1626"/>
      <c r="M768" s="50"/>
      <c r="N768" s="50"/>
      <c r="O768" s="50"/>
      <c r="P768" s="1627"/>
      <c r="Q768" s="1627"/>
      <c r="R768" s="1627"/>
      <c r="S768" s="1628"/>
      <c r="T768" s="1629"/>
      <c r="U768" s="50"/>
    </row>
    <row r="769">
      <c r="A769" s="50"/>
      <c r="B769" s="50"/>
      <c r="C769" s="50"/>
      <c r="D769" s="50"/>
      <c r="E769" s="50"/>
      <c r="F769" s="50"/>
      <c r="G769" s="50"/>
      <c r="H769" s="50"/>
      <c r="I769" s="50"/>
      <c r="J769" s="50"/>
      <c r="K769" s="50"/>
      <c r="L769" s="1626"/>
      <c r="M769" s="50"/>
      <c r="N769" s="50"/>
      <c r="O769" s="50"/>
      <c r="P769" s="1627"/>
      <c r="Q769" s="1627"/>
      <c r="R769" s="1627"/>
      <c r="S769" s="1628"/>
      <c r="T769" s="1629"/>
      <c r="U769" s="50"/>
    </row>
    <row r="770">
      <c r="A770" s="50"/>
      <c r="B770" s="50"/>
      <c r="C770" s="50"/>
      <c r="D770" s="50"/>
      <c r="E770" s="50"/>
      <c r="F770" s="50"/>
      <c r="G770" s="50"/>
      <c r="H770" s="50"/>
      <c r="I770" s="50"/>
      <c r="J770" s="50"/>
      <c r="K770" s="50"/>
      <c r="L770" s="1626"/>
      <c r="M770" s="50"/>
      <c r="N770" s="50"/>
      <c r="O770" s="50"/>
      <c r="P770" s="1627"/>
      <c r="Q770" s="1627"/>
      <c r="R770" s="1627"/>
      <c r="S770" s="1628"/>
      <c r="T770" s="1629"/>
      <c r="U770" s="50"/>
    </row>
    <row r="771">
      <c r="A771" s="50"/>
      <c r="B771" s="50"/>
      <c r="C771" s="50"/>
      <c r="D771" s="50"/>
      <c r="E771" s="50"/>
      <c r="F771" s="50"/>
      <c r="G771" s="50"/>
      <c r="H771" s="50"/>
      <c r="I771" s="50"/>
      <c r="J771" s="50"/>
      <c r="K771" s="50"/>
      <c r="L771" s="1626"/>
      <c r="M771" s="50"/>
      <c r="N771" s="50"/>
      <c r="O771" s="50"/>
      <c r="P771" s="1627"/>
      <c r="Q771" s="1627"/>
      <c r="R771" s="1627"/>
      <c r="S771" s="1628"/>
      <c r="T771" s="1629"/>
      <c r="U771" s="50"/>
    </row>
    <row r="772">
      <c r="A772" s="50"/>
      <c r="B772" s="50"/>
      <c r="C772" s="50"/>
      <c r="D772" s="50"/>
      <c r="E772" s="50"/>
      <c r="F772" s="50"/>
      <c r="G772" s="50"/>
      <c r="H772" s="50"/>
      <c r="I772" s="50"/>
      <c r="J772" s="50"/>
      <c r="K772" s="50"/>
      <c r="L772" s="1626"/>
      <c r="M772" s="50"/>
      <c r="N772" s="50"/>
      <c r="O772" s="50"/>
      <c r="P772" s="1627"/>
      <c r="Q772" s="1627"/>
      <c r="R772" s="1627"/>
      <c r="S772" s="1628"/>
      <c r="T772" s="1629"/>
      <c r="U772" s="50"/>
    </row>
    <row r="773">
      <c r="A773" s="50"/>
      <c r="B773" s="50"/>
      <c r="C773" s="50"/>
      <c r="D773" s="50"/>
      <c r="E773" s="50"/>
      <c r="F773" s="50"/>
      <c r="G773" s="50"/>
      <c r="H773" s="50"/>
      <c r="I773" s="50"/>
      <c r="J773" s="50"/>
      <c r="K773" s="50"/>
      <c r="L773" s="1626"/>
      <c r="M773" s="50"/>
      <c r="N773" s="50"/>
      <c r="O773" s="50"/>
      <c r="P773" s="1627"/>
      <c r="Q773" s="1627"/>
      <c r="R773" s="1627"/>
      <c r="S773" s="1628"/>
      <c r="T773" s="1629"/>
      <c r="U773" s="50"/>
    </row>
    <row r="774">
      <c r="A774" s="50"/>
      <c r="B774" s="50"/>
      <c r="C774" s="50"/>
      <c r="D774" s="50"/>
      <c r="E774" s="50"/>
      <c r="F774" s="50"/>
      <c r="G774" s="50"/>
      <c r="H774" s="50"/>
      <c r="I774" s="50"/>
      <c r="J774" s="50"/>
      <c r="K774" s="50"/>
      <c r="L774" s="1626"/>
      <c r="M774" s="50"/>
      <c r="N774" s="50"/>
      <c r="O774" s="50"/>
      <c r="P774" s="1627"/>
      <c r="Q774" s="1627"/>
      <c r="R774" s="1627"/>
      <c r="S774" s="1628"/>
      <c r="T774" s="1629"/>
      <c r="U774" s="50"/>
    </row>
    <row r="775">
      <c r="A775" s="50"/>
      <c r="B775" s="50"/>
      <c r="C775" s="50"/>
      <c r="D775" s="50"/>
      <c r="E775" s="50"/>
      <c r="F775" s="50"/>
      <c r="G775" s="50"/>
      <c r="H775" s="50"/>
      <c r="I775" s="50"/>
      <c r="J775" s="50"/>
      <c r="K775" s="50"/>
      <c r="L775" s="1626"/>
      <c r="M775" s="50"/>
      <c r="N775" s="50"/>
      <c r="O775" s="50"/>
      <c r="P775" s="1627"/>
      <c r="Q775" s="1627"/>
      <c r="R775" s="1627"/>
      <c r="S775" s="1628"/>
      <c r="T775" s="1629"/>
      <c r="U775" s="50"/>
    </row>
    <row r="776">
      <c r="A776" s="50"/>
      <c r="B776" s="50"/>
      <c r="C776" s="50"/>
      <c r="D776" s="50"/>
      <c r="E776" s="50"/>
      <c r="F776" s="50"/>
      <c r="G776" s="50"/>
      <c r="H776" s="50"/>
      <c r="I776" s="50"/>
      <c r="J776" s="50"/>
      <c r="K776" s="50"/>
      <c r="L776" s="1626"/>
      <c r="M776" s="50"/>
      <c r="N776" s="50"/>
      <c r="O776" s="50"/>
      <c r="P776" s="1627"/>
      <c r="Q776" s="1627"/>
      <c r="R776" s="1627"/>
      <c r="S776" s="1628"/>
      <c r="T776" s="1629"/>
      <c r="U776" s="50"/>
    </row>
    <row r="777">
      <c r="A777" s="50"/>
      <c r="B777" s="50"/>
      <c r="C777" s="50"/>
      <c r="D777" s="50"/>
      <c r="E777" s="50"/>
      <c r="F777" s="50"/>
      <c r="G777" s="50"/>
      <c r="H777" s="50"/>
      <c r="I777" s="50"/>
      <c r="J777" s="50"/>
      <c r="K777" s="50"/>
      <c r="L777" s="1626"/>
      <c r="M777" s="50"/>
      <c r="N777" s="50"/>
      <c r="O777" s="50"/>
      <c r="P777" s="1627"/>
      <c r="Q777" s="1627"/>
      <c r="R777" s="1627"/>
      <c r="S777" s="1628"/>
      <c r="T777" s="1629"/>
      <c r="U777" s="50"/>
    </row>
    <row r="778">
      <c r="A778" s="50"/>
      <c r="B778" s="50"/>
      <c r="C778" s="50"/>
      <c r="D778" s="50"/>
      <c r="E778" s="50"/>
      <c r="F778" s="50"/>
      <c r="G778" s="50"/>
      <c r="H778" s="50"/>
      <c r="I778" s="50"/>
      <c r="J778" s="50"/>
      <c r="K778" s="50"/>
      <c r="L778" s="1626"/>
      <c r="M778" s="50"/>
      <c r="N778" s="50"/>
      <c r="O778" s="50"/>
      <c r="P778" s="1627"/>
      <c r="Q778" s="1627"/>
      <c r="R778" s="1627"/>
      <c r="S778" s="1628"/>
      <c r="T778" s="1629"/>
      <c r="U778" s="50"/>
    </row>
    <row r="779">
      <c r="A779" s="50"/>
      <c r="B779" s="50"/>
      <c r="C779" s="50"/>
      <c r="D779" s="50"/>
      <c r="E779" s="50"/>
      <c r="F779" s="50"/>
      <c r="G779" s="50"/>
      <c r="H779" s="50"/>
      <c r="I779" s="50"/>
      <c r="J779" s="50"/>
      <c r="K779" s="50"/>
      <c r="L779" s="1626"/>
      <c r="M779" s="50"/>
      <c r="N779" s="50"/>
      <c r="O779" s="50"/>
      <c r="P779" s="1627"/>
      <c r="Q779" s="1627"/>
      <c r="R779" s="1627"/>
      <c r="S779" s="1628"/>
      <c r="T779" s="1629"/>
      <c r="U779" s="50"/>
    </row>
    <row r="780">
      <c r="A780" s="50"/>
      <c r="B780" s="50"/>
      <c r="C780" s="50"/>
      <c r="D780" s="50"/>
      <c r="E780" s="50"/>
      <c r="F780" s="50"/>
      <c r="G780" s="50"/>
      <c r="H780" s="50"/>
      <c r="I780" s="50"/>
      <c r="J780" s="50"/>
      <c r="K780" s="50"/>
      <c r="L780" s="1626"/>
      <c r="M780" s="50"/>
      <c r="N780" s="50"/>
      <c r="O780" s="50"/>
      <c r="P780" s="1627"/>
      <c r="Q780" s="1627"/>
      <c r="R780" s="1627"/>
      <c r="S780" s="1628"/>
      <c r="T780" s="1629"/>
      <c r="U780" s="50"/>
    </row>
    <row r="781">
      <c r="A781" s="50"/>
      <c r="B781" s="50"/>
      <c r="C781" s="50"/>
      <c r="D781" s="50"/>
      <c r="E781" s="50"/>
      <c r="F781" s="50"/>
      <c r="G781" s="50"/>
      <c r="H781" s="50"/>
      <c r="I781" s="50"/>
      <c r="J781" s="50"/>
      <c r="K781" s="50"/>
      <c r="L781" s="1626"/>
      <c r="M781" s="50"/>
      <c r="N781" s="50"/>
      <c r="O781" s="50"/>
      <c r="P781" s="1627"/>
      <c r="Q781" s="1627"/>
      <c r="R781" s="1627"/>
      <c r="S781" s="1628"/>
      <c r="T781" s="1629"/>
      <c r="U781" s="50"/>
    </row>
    <row r="782">
      <c r="A782" s="50"/>
      <c r="B782" s="50"/>
      <c r="C782" s="50"/>
      <c r="D782" s="50"/>
      <c r="E782" s="50"/>
      <c r="F782" s="50"/>
      <c r="G782" s="50"/>
      <c r="H782" s="50"/>
      <c r="I782" s="50"/>
      <c r="J782" s="50"/>
      <c r="K782" s="50"/>
      <c r="L782" s="1626"/>
      <c r="M782" s="50"/>
      <c r="N782" s="50"/>
      <c r="O782" s="50"/>
      <c r="P782" s="1627"/>
      <c r="Q782" s="1627"/>
      <c r="R782" s="1627"/>
      <c r="S782" s="1628"/>
      <c r="T782" s="1629"/>
      <c r="U782" s="50"/>
    </row>
    <row r="783">
      <c r="A783" s="50"/>
      <c r="B783" s="50"/>
      <c r="C783" s="50"/>
      <c r="D783" s="50"/>
      <c r="E783" s="50"/>
      <c r="F783" s="50"/>
      <c r="G783" s="50"/>
      <c r="H783" s="50"/>
      <c r="I783" s="50"/>
      <c r="J783" s="50"/>
      <c r="K783" s="50"/>
      <c r="L783" s="1626"/>
      <c r="M783" s="50"/>
      <c r="N783" s="50"/>
      <c r="O783" s="50"/>
      <c r="P783" s="1627"/>
      <c r="Q783" s="1627"/>
      <c r="R783" s="1627"/>
      <c r="S783" s="1628"/>
      <c r="T783" s="1629"/>
      <c r="U783" s="50"/>
    </row>
    <row r="784">
      <c r="A784" s="50"/>
      <c r="B784" s="50"/>
      <c r="C784" s="50"/>
      <c r="D784" s="50"/>
      <c r="E784" s="50"/>
      <c r="F784" s="50"/>
      <c r="G784" s="50"/>
      <c r="H784" s="50"/>
      <c r="I784" s="50"/>
      <c r="J784" s="50"/>
      <c r="K784" s="50"/>
      <c r="L784" s="1626"/>
      <c r="M784" s="50"/>
      <c r="N784" s="50"/>
      <c r="O784" s="50"/>
      <c r="P784" s="1627"/>
      <c r="Q784" s="1627"/>
      <c r="R784" s="1627"/>
      <c r="S784" s="1628"/>
      <c r="T784" s="1629"/>
      <c r="U784" s="50"/>
    </row>
    <row r="785">
      <c r="A785" s="50"/>
      <c r="B785" s="50"/>
      <c r="C785" s="50"/>
      <c r="D785" s="50"/>
      <c r="E785" s="50"/>
      <c r="F785" s="50"/>
      <c r="G785" s="50"/>
      <c r="H785" s="50"/>
      <c r="I785" s="50"/>
      <c r="J785" s="50"/>
      <c r="K785" s="50"/>
      <c r="L785" s="1626"/>
      <c r="M785" s="50"/>
      <c r="N785" s="50"/>
      <c r="O785" s="50"/>
      <c r="P785" s="1627"/>
      <c r="Q785" s="1627"/>
      <c r="R785" s="1627"/>
      <c r="S785" s="1628"/>
      <c r="T785" s="1629"/>
      <c r="U785" s="50"/>
    </row>
    <row r="786">
      <c r="A786" s="50"/>
      <c r="B786" s="50"/>
      <c r="C786" s="50"/>
      <c r="D786" s="50"/>
      <c r="E786" s="50"/>
      <c r="F786" s="50"/>
      <c r="G786" s="50"/>
      <c r="H786" s="50"/>
      <c r="I786" s="50"/>
      <c r="J786" s="50"/>
      <c r="K786" s="50"/>
      <c r="L786" s="1626"/>
      <c r="M786" s="50"/>
      <c r="N786" s="50"/>
      <c r="O786" s="50"/>
      <c r="P786" s="1627"/>
      <c r="Q786" s="1627"/>
      <c r="R786" s="1627"/>
      <c r="S786" s="1628"/>
      <c r="T786" s="1629"/>
      <c r="U786" s="50"/>
    </row>
    <row r="787">
      <c r="A787" s="50"/>
      <c r="B787" s="50"/>
      <c r="C787" s="50"/>
      <c r="D787" s="50"/>
      <c r="E787" s="50"/>
      <c r="F787" s="50"/>
      <c r="G787" s="50"/>
      <c r="H787" s="50"/>
      <c r="I787" s="50"/>
      <c r="J787" s="50"/>
      <c r="K787" s="50"/>
      <c r="L787" s="1626"/>
      <c r="M787" s="50"/>
      <c r="N787" s="50"/>
      <c r="O787" s="50"/>
      <c r="P787" s="1627"/>
      <c r="Q787" s="1627"/>
      <c r="R787" s="1627"/>
      <c r="S787" s="1628"/>
      <c r="T787" s="1629"/>
      <c r="U787" s="50"/>
    </row>
    <row r="788">
      <c r="A788" s="50"/>
      <c r="B788" s="50"/>
      <c r="C788" s="50"/>
      <c r="D788" s="50"/>
      <c r="E788" s="50"/>
      <c r="F788" s="50"/>
      <c r="G788" s="50"/>
      <c r="H788" s="50"/>
      <c r="I788" s="50"/>
      <c r="J788" s="50"/>
      <c r="K788" s="50"/>
      <c r="L788" s="1626"/>
      <c r="M788" s="50"/>
      <c r="N788" s="50"/>
      <c r="O788" s="50"/>
      <c r="P788" s="1627"/>
      <c r="Q788" s="1627"/>
      <c r="R788" s="1627"/>
      <c r="S788" s="1628"/>
      <c r="T788" s="1629"/>
      <c r="U788" s="50"/>
    </row>
    <row r="789">
      <c r="A789" s="50"/>
      <c r="B789" s="50"/>
      <c r="C789" s="50"/>
      <c r="D789" s="50"/>
      <c r="E789" s="50"/>
      <c r="F789" s="50"/>
      <c r="G789" s="50"/>
      <c r="H789" s="50"/>
      <c r="I789" s="50"/>
      <c r="J789" s="50"/>
      <c r="K789" s="50"/>
      <c r="L789" s="1626"/>
      <c r="M789" s="50"/>
      <c r="N789" s="50"/>
      <c r="O789" s="50"/>
      <c r="P789" s="1627"/>
      <c r="Q789" s="1627"/>
      <c r="R789" s="1627"/>
      <c r="S789" s="1628"/>
      <c r="T789" s="1629"/>
      <c r="U789" s="50"/>
    </row>
    <row r="790">
      <c r="A790" s="50"/>
      <c r="B790" s="50"/>
      <c r="C790" s="50"/>
      <c r="D790" s="50"/>
      <c r="E790" s="50"/>
      <c r="F790" s="50"/>
      <c r="G790" s="50"/>
      <c r="H790" s="50"/>
      <c r="I790" s="50"/>
      <c r="J790" s="50"/>
      <c r="K790" s="50"/>
      <c r="L790" s="1626"/>
      <c r="M790" s="50"/>
      <c r="N790" s="50"/>
      <c r="O790" s="50"/>
      <c r="P790" s="1627"/>
      <c r="Q790" s="1627"/>
      <c r="R790" s="1627"/>
      <c r="S790" s="1628"/>
      <c r="T790" s="1629"/>
      <c r="U790" s="50"/>
    </row>
    <row r="791">
      <c r="A791" s="50"/>
      <c r="B791" s="50"/>
      <c r="C791" s="50"/>
      <c r="D791" s="50"/>
      <c r="E791" s="50"/>
      <c r="F791" s="50"/>
      <c r="G791" s="50"/>
      <c r="H791" s="50"/>
      <c r="I791" s="50"/>
      <c r="J791" s="50"/>
      <c r="K791" s="50"/>
      <c r="L791" s="1626"/>
      <c r="M791" s="50"/>
      <c r="N791" s="50"/>
      <c r="O791" s="50"/>
      <c r="P791" s="1627"/>
      <c r="Q791" s="1627"/>
      <c r="R791" s="1627"/>
      <c r="S791" s="1628"/>
      <c r="T791" s="1629"/>
      <c r="U791" s="50"/>
    </row>
    <row r="792">
      <c r="A792" s="50"/>
      <c r="B792" s="50"/>
      <c r="C792" s="50"/>
      <c r="D792" s="50"/>
      <c r="E792" s="50"/>
      <c r="F792" s="50"/>
      <c r="G792" s="50"/>
      <c r="H792" s="50"/>
      <c r="I792" s="50"/>
      <c r="J792" s="50"/>
      <c r="K792" s="50"/>
      <c r="L792" s="1626"/>
      <c r="M792" s="50"/>
      <c r="N792" s="50"/>
      <c r="O792" s="50"/>
      <c r="P792" s="1627"/>
      <c r="Q792" s="1627"/>
      <c r="R792" s="1627"/>
      <c r="S792" s="1628"/>
      <c r="T792" s="1629"/>
      <c r="U792" s="50"/>
    </row>
    <row r="793">
      <c r="A793" s="50"/>
      <c r="B793" s="50"/>
      <c r="C793" s="50"/>
      <c r="D793" s="50"/>
      <c r="E793" s="50"/>
      <c r="F793" s="50"/>
      <c r="G793" s="50"/>
      <c r="H793" s="50"/>
      <c r="I793" s="50"/>
      <c r="J793" s="50"/>
      <c r="K793" s="50"/>
      <c r="L793" s="1626"/>
      <c r="M793" s="50"/>
      <c r="N793" s="50"/>
      <c r="O793" s="50"/>
      <c r="P793" s="1627"/>
      <c r="Q793" s="1627"/>
      <c r="R793" s="1627"/>
      <c r="S793" s="1628"/>
      <c r="T793" s="1629"/>
      <c r="U793" s="50"/>
    </row>
    <row r="794">
      <c r="A794" s="50"/>
      <c r="B794" s="50"/>
      <c r="C794" s="50"/>
      <c r="D794" s="50"/>
      <c r="E794" s="50"/>
      <c r="F794" s="50"/>
      <c r="G794" s="50"/>
      <c r="H794" s="50"/>
      <c r="I794" s="50"/>
      <c r="J794" s="50"/>
      <c r="K794" s="50"/>
      <c r="L794" s="1626"/>
      <c r="M794" s="50"/>
      <c r="N794" s="50"/>
      <c r="O794" s="50"/>
      <c r="P794" s="1627"/>
      <c r="Q794" s="1627"/>
      <c r="R794" s="1627"/>
      <c r="S794" s="1628"/>
      <c r="T794" s="1629"/>
      <c r="U794" s="50"/>
    </row>
    <row r="795">
      <c r="A795" s="50"/>
      <c r="B795" s="50"/>
      <c r="C795" s="50"/>
      <c r="D795" s="50"/>
      <c r="E795" s="50"/>
      <c r="F795" s="50"/>
      <c r="G795" s="50"/>
      <c r="H795" s="50"/>
      <c r="I795" s="50"/>
      <c r="J795" s="50"/>
      <c r="K795" s="50"/>
      <c r="L795" s="1626"/>
      <c r="M795" s="50"/>
      <c r="N795" s="50"/>
      <c r="O795" s="50"/>
      <c r="P795" s="1627"/>
      <c r="Q795" s="1627"/>
      <c r="R795" s="1627"/>
      <c r="S795" s="1628"/>
      <c r="T795" s="1629"/>
      <c r="U795" s="50"/>
    </row>
    <row r="796">
      <c r="A796" s="50"/>
      <c r="B796" s="50"/>
      <c r="C796" s="50"/>
      <c r="D796" s="50"/>
      <c r="E796" s="50"/>
      <c r="F796" s="50"/>
      <c r="G796" s="50"/>
      <c r="H796" s="50"/>
      <c r="I796" s="50"/>
      <c r="J796" s="50"/>
      <c r="K796" s="50"/>
      <c r="L796" s="1626"/>
      <c r="M796" s="50"/>
      <c r="N796" s="50"/>
      <c r="O796" s="50"/>
      <c r="P796" s="1627"/>
      <c r="Q796" s="1627"/>
      <c r="R796" s="1627"/>
      <c r="S796" s="1628"/>
      <c r="T796" s="1629"/>
      <c r="U796" s="50"/>
    </row>
    <row r="797">
      <c r="A797" s="50"/>
      <c r="B797" s="50"/>
      <c r="C797" s="50"/>
      <c r="D797" s="50"/>
      <c r="E797" s="50"/>
      <c r="F797" s="50"/>
      <c r="G797" s="50"/>
      <c r="H797" s="50"/>
      <c r="I797" s="50"/>
      <c r="J797" s="50"/>
      <c r="K797" s="50"/>
      <c r="L797" s="1626"/>
      <c r="M797" s="50"/>
      <c r="N797" s="50"/>
      <c r="O797" s="50"/>
      <c r="P797" s="1627"/>
      <c r="Q797" s="1627"/>
      <c r="R797" s="1627"/>
      <c r="S797" s="1628"/>
      <c r="T797" s="1629"/>
      <c r="U797" s="50"/>
    </row>
    <row r="798">
      <c r="A798" s="50"/>
      <c r="B798" s="50"/>
      <c r="C798" s="50"/>
      <c r="D798" s="50"/>
      <c r="E798" s="50"/>
      <c r="F798" s="50"/>
      <c r="G798" s="50"/>
      <c r="H798" s="50"/>
      <c r="I798" s="50"/>
      <c r="J798" s="50"/>
      <c r="K798" s="50"/>
      <c r="L798" s="1626"/>
      <c r="M798" s="50"/>
      <c r="N798" s="50"/>
      <c r="O798" s="50"/>
      <c r="P798" s="1627"/>
      <c r="Q798" s="1627"/>
      <c r="R798" s="1627"/>
      <c r="S798" s="1628"/>
      <c r="T798" s="1629"/>
      <c r="U798" s="50"/>
    </row>
    <row r="799">
      <c r="A799" s="50"/>
      <c r="B799" s="50"/>
      <c r="C799" s="50"/>
      <c r="D799" s="50"/>
      <c r="E799" s="50"/>
      <c r="F799" s="50"/>
      <c r="G799" s="50"/>
      <c r="H799" s="50"/>
      <c r="I799" s="50"/>
      <c r="J799" s="50"/>
      <c r="K799" s="50"/>
      <c r="L799" s="1626"/>
      <c r="M799" s="50"/>
      <c r="N799" s="50"/>
      <c r="O799" s="50"/>
      <c r="P799" s="1627"/>
      <c r="Q799" s="1627"/>
      <c r="R799" s="1627"/>
      <c r="S799" s="1628"/>
      <c r="T799" s="1629"/>
      <c r="U799" s="50"/>
    </row>
    <row r="800">
      <c r="A800" s="50"/>
      <c r="B800" s="50"/>
      <c r="C800" s="50"/>
      <c r="D800" s="50"/>
      <c r="E800" s="50"/>
      <c r="F800" s="50"/>
      <c r="G800" s="50"/>
      <c r="H800" s="50"/>
      <c r="I800" s="50"/>
      <c r="J800" s="50"/>
      <c r="K800" s="50"/>
      <c r="L800" s="1626"/>
      <c r="M800" s="50"/>
      <c r="N800" s="50"/>
      <c r="O800" s="50"/>
      <c r="P800" s="1627"/>
      <c r="Q800" s="1627"/>
      <c r="R800" s="1627"/>
      <c r="S800" s="1628"/>
      <c r="T800" s="1629"/>
      <c r="U800" s="50"/>
    </row>
    <row r="801">
      <c r="A801" s="50"/>
      <c r="B801" s="50"/>
      <c r="C801" s="50"/>
      <c r="D801" s="50"/>
      <c r="E801" s="50"/>
      <c r="F801" s="50"/>
      <c r="G801" s="50"/>
      <c r="H801" s="50"/>
      <c r="I801" s="50"/>
      <c r="J801" s="50"/>
      <c r="K801" s="50"/>
      <c r="L801" s="1626"/>
      <c r="M801" s="50"/>
      <c r="N801" s="50"/>
      <c r="O801" s="50"/>
      <c r="P801" s="1627"/>
      <c r="Q801" s="1627"/>
      <c r="R801" s="1627"/>
      <c r="S801" s="1628"/>
      <c r="T801" s="1629"/>
      <c r="U801" s="50"/>
    </row>
    <row r="802">
      <c r="A802" s="50"/>
      <c r="B802" s="50"/>
      <c r="C802" s="50"/>
      <c r="D802" s="50"/>
      <c r="E802" s="50"/>
      <c r="F802" s="50"/>
      <c r="G802" s="50"/>
      <c r="H802" s="50"/>
      <c r="I802" s="50"/>
      <c r="J802" s="50"/>
      <c r="K802" s="50"/>
      <c r="L802" s="1626"/>
      <c r="M802" s="50"/>
      <c r="N802" s="50"/>
      <c r="O802" s="50"/>
      <c r="P802" s="1627"/>
      <c r="Q802" s="1627"/>
      <c r="R802" s="1627"/>
      <c r="S802" s="1628"/>
      <c r="T802" s="1629"/>
      <c r="U802" s="50"/>
    </row>
    <row r="803">
      <c r="A803" s="50"/>
      <c r="B803" s="50"/>
      <c r="C803" s="50"/>
      <c r="D803" s="50"/>
      <c r="E803" s="50"/>
      <c r="F803" s="50"/>
      <c r="G803" s="50"/>
      <c r="H803" s="50"/>
      <c r="I803" s="50"/>
      <c r="J803" s="50"/>
      <c r="K803" s="50"/>
      <c r="L803" s="1626"/>
      <c r="M803" s="50"/>
      <c r="N803" s="50"/>
      <c r="O803" s="50"/>
      <c r="P803" s="1627"/>
      <c r="Q803" s="1627"/>
      <c r="R803" s="1627"/>
      <c r="S803" s="1628"/>
      <c r="T803" s="1629"/>
      <c r="U803" s="50"/>
    </row>
    <row r="804">
      <c r="A804" s="50"/>
      <c r="B804" s="50"/>
      <c r="C804" s="50"/>
      <c r="D804" s="50"/>
      <c r="E804" s="50"/>
      <c r="F804" s="50"/>
      <c r="G804" s="50"/>
      <c r="H804" s="50"/>
      <c r="I804" s="50"/>
      <c r="J804" s="50"/>
      <c r="K804" s="50"/>
      <c r="L804" s="1626"/>
      <c r="M804" s="50"/>
      <c r="N804" s="50"/>
      <c r="O804" s="50"/>
      <c r="P804" s="1627"/>
      <c r="Q804" s="1627"/>
      <c r="R804" s="1627"/>
      <c r="S804" s="1628"/>
      <c r="T804" s="1629"/>
      <c r="U804" s="50"/>
    </row>
    <row r="805">
      <c r="A805" s="50"/>
      <c r="B805" s="50"/>
      <c r="C805" s="50"/>
      <c r="D805" s="50"/>
      <c r="E805" s="50"/>
      <c r="F805" s="50"/>
      <c r="G805" s="50"/>
      <c r="H805" s="50"/>
      <c r="I805" s="50"/>
      <c r="J805" s="50"/>
      <c r="K805" s="50"/>
      <c r="L805" s="1626"/>
      <c r="M805" s="50"/>
      <c r="N805" s="50"/>
      <c r="O805" s="50"/>
      <c r="P805" s="1627"/>
      <c r="Q805" s="1627"/>
      <c r="R805" s="1627"/>
      <c r="S805" s="1628"/>
      <c r="T805" s="1629"/>
      <c r="U805" s="50"/>
    </row>
    <row r="806">
      <c r="A806" s="50"/>
      <c r="B806" s="50"/>
      <c r="C806" s="50"/>
      <c r="D806" s="50"/>
      <c r="E806" s="50"/>
      <c r="F806" s="50"/>
      <c r="G806" s="50"/>
      <c r="H806" s="50"/>
      <c r="I806" s="50"/>
      <c r="J806" s="50"/>
      <c r="K806" s="50"/>
      <c r="L806" s="1626"/>
      <c r="M806" s="50"/>
      <c r="N806" s="50"/>
      <c r="O806" s="50"/>
      <c r="P806" s="1627"/>
      <c r="Q806" s="1627"/>
      <c r="R806" s="1627"/>
      <c r="S806" s="1628"/>
      <c r="T806" s="1629"/>
      <c r="U806" s="50"/>
    </row>
    <row r="807">
      <c r="A807" s="50"/>
      <c r="B807" s="50"/>
      <c r="C807" s="50"/>
      <c r="D807" s="50"/>
      <c r="E807" s="50"/>
      <c r="F807" s="50"/>
      <c r="G807" s="50"/>
      <c r="H807" s="50"/>
      <c r="I807" s="50"/>
      <c r="J807" s="50"/>
      <c r="K807" s="50"/>
      <c r="L807" s="1626"/>
      <c r="M807" s="50"/>
      <c r="N807" s="50"/>
      <c r="O807" s="50"/>
      <c r="P807" s="1627"/>
      <c r="Q807" s="1627"/>
      <c r="R807" s="1627"/>
      <c r="S807" s="1628"/>
      <c r="T807" s="1629"/>
      <c r="U807" s="50"/>
    </row>
    <row r="808">
      <c r="A808" s="50"/>
      <c r="B808" s="50"/>
      <c r="C808" s="50"/>
      <c r="D808" s="50"/>
      <c r="E808" s="50"/>
      <c r="F808" s="50"/>
      <c r="G808" s="50"/>
      <c r="H808" s="50"/>
      <c r="I808" s="50"/>
      <c r="J808" s="50"/>
      <c r="K808" s="50"/>
      <c r="L808" s="1626"/>
      <c r="M808" s="50"/>
      <c r="N808" s="50"/>
      <c r="O808" s="50"/>
      <c r="P808" s="1627"/>
      <c r="Q808" s="1627"/>
      <c r="R808" s="1627"/>
      <c r="S808" s="1628"/>
      <c r="T808" s="1629"/>
      <c r="U808" s="50"/>
    </row>
    <row r="809">
      <c r="A809" s="50"/>
      <c r="B809" s="50"/>
      <c r="C809" s="50"/>
      <c r="D809" s="50"/>
      <c r="E809" s="50"/>
      <c r="F809" s="50"/>
      <c r="G809" s="50"/>
      <c r="H809" s="50"/>
      <c r="I809" s="50"/>
      <c r="J809" s="50"/>
      <c r="K809" s="50"/>
      <c r="L809" s="1626"/>
      <c r="M809" s="50"/>
      <c r="N809" s="50"/>
      <c r="O809" s="50"/>
      <c r="P809" s="1627"/>
      <c r="Q809" s="1627"/>
      <c r="R809" s="1627"/>
      <c r="S809" s="1628"/>
      <c r="T809" s="1629"/>
      <c r="U809" s="50"/>
    </row>
    <row r="810">
      <c r="A810" s="50"/>
      <c r="B810" s="50"/>
      <c r="C810" s="50"/>
      <c r="D810" s="50"/>
      <c r="E810" s="50"/>
      <c r="F810" s="50"/>
      <c r="G810" s="50"/>
      <c r="H810" s="50"/>
      <c r="I810" s="50"/>
      <c r="J810" s="50"/>
      <c r="K810" s="50"/>
      <c r="L810" s="1626"/>
      <c r="M810" s="50"/>
      <c r="N810" s="50"/>
      <c r="O810" s="50"/>
      <c r="P810" s="1627"/>
      <c r="Q810" s="1627"/>
      <c r="R810" s="1627"/>
      <c r="S810" s="1628"/>
      <c r="T810" s="1629"/>
      <c r="U810" s="50"/>
    </row>
    <row r="811">
      <c r="A811" s="50"/>
      <c r="B811" s="50"/>
      <c r="C811" s="50"/>
      <c r="D811" s="50"/>
      <c r="E811" s="50"/>
      <c r="F811" s="50"/>
      <c r="G811" s="50"/>
      <c r="H811" s="50"/>
      <c r="I811" s="50"/>
      <c r="J811" s="50"/>
      <c r="K811" s="50"/>
      <c r="L811" s="1626"/>
      <c r="M811" s="50"/>
      <c r="N811" s="50"/>
      <c r="O811" s="50"/>
      <c r="P811" s="1627"/>
      <c r="Q811" s="1627"/>
      <c r="R811" s="1627"/>
      <c r="S811" s="1628"/>
      <c r="T811" s="1629"/>
      <c r="U811" s="50"/>
    </row>
    <row r="812">
      <c r="A812" s="50"/>
      <c r="B812" s="50"/>
      <c r="C812" s="50"/>
      <c r="D812" s="50"/>
      <c r="E812" s="50"/>
      <c r="F812" s="50"/>
      <c r="G812" s="50"/>
      <c r="H812" s="50"/>
      <c r="I812" s="50"/>
      <c r="J812" s="50"/>
      <c r="K812" s="50"/>
      <c r="L812" s="1626"/>
      <c r="M812" s="50"/>
      <c r="N812" s="50"/>
      <c r="O812" s="50"/>
      <c r="P812" s="1627"/>
      <c r="Q812" s="1627"/>
      <c r="R812" s="1627"/>
      <c r="S812" s="1628"/>
      <c r="T812" s="1629"/>
      <c r="U812" s="50"/>
    </row>
    <row r="813">
      <c r="A813" s="50"/>
      <c r="B813" s="50"/>
      <c r="C813" s="50"/>
      <c r="D813" s="50"/>
      <c r="E813" s="50"/>
      <c r="F813" s="50"/>
      <c r="G813" s="50"/>
      <c r="H813" s="50"/>
      <c r="I813" s="50"/>
      <c r="J813" s="50"/>
      <c r="K813" s="50"/>
      <c r="L813" s="1626"/>
      <c r="M813" s="50"/>
      <c r="N813" s="50"/>
      <c r="O813" s="50"/>
      <c r="P813" s="1627"/>
      <c r="Q813" s="1627"/>
      <c r="R813" s="1627"/>
      <c r="S813" s="1628"/>
      <c r="T813" s="1629"/>
      <c r="U813" s="50"/>
    </row>
    <row r="814">
      <c r="A814" s="50"/>
      <c r="B814" s="50"/>
      <c r="C814" s="50"/>
      <c r="D814" s="50"/>
      <c r="E814" s="50"/>
      <c r="F814" s="50"/>
      <c r="G814" s="50"/>
      <c r="H814" s="50"/>
      <c r="I814" s="50"/>
      <c r="J814" s="50"/>
      <c r="K814" s="50"/>
      <c r="L814" s="1626"/>
      <c r="M814" s="50"/>
      <c r="N814" s="50"/>
      <c r="O814" s="50"/>
      <c r="P814" s="1627"/>
      <c r="Q814" s="1627"/>
      <c r="R814" s="1627"/>
      <c r="S814" s="1628"/>
      <c r="T814" s="1629"/>
      <c r="U814" s="50"/>
    </row>
    <row r="815">
      <c r="A815" s="50"/>
      <c r="B815" s="50"/>
      <c r="C815" s="50"/>
      <c r="D815" s="50"/>
      <c r="E815" s="50"/>
      <c r="F815" s="50"/>
      <c r="G815" s="50"/>
      <c r="H815" s="50"/>
      <c r="I815" s="50"/>
      <c r="J815" s="50"/>
      <c r="K815" s="50"/>
      <c r="L815" s="1626"/>
      <c r="M815" s="50"/>
      <c r="N815" s="50"/>
      <c r="O815" s="50"/>
      <c r="P815" s="1627"/>
      <c r="Q815" s="1627"/>
      <c r="R815" s="1627"/>
      <c r="S815" s="1628"/>
      <c r="T815" s="1629"/>
      <c r="U815" s="50"/>
    </row>
    <row r="816">
      <c r="A816" s="50"/>
      <c r="B816" s="50"/>
      <c r="C816" s="50"/>
      <c r="D816" s="50"/>
      <c r="E816" s="50"/>
      <c r="F816" s="50"/>
      <c r="G816" s="50"/>
      <c r="H816" s="50"/>
      <c r="I816" s="50"/>
      <c r="J816" s="50"/>
      <c r="K816" s="50"/>
      <c r="L816" s="1626"/>
      <c r="M816" s="50"/>
      <c r="N816" s="50"/>
      <c r="O816" s="50"/>
      <c r="P816" s="1627"/>
      <c r="Q816" s="1627"/>
      <c r="R816" s="1627"/>
      <c r="S816" s="1628"/>
      <c r="T816" s="1629"/>
      <c r="U816" s="50"/>
    </row>
    <row r="817">
      <c r="A817" s="50"/>
      <c r="B817" s="50"/>
      <c r="C817" s="50"/>
      <c r="D817" s="50"/>
      <c r="E817" s="50"/>
      <c r="F817" s="50"/>
      <c r="G817" s="50"/>
      <c r="H817" s="50"/>
      <c r="I817" s="50"/>
      <c r="J817" s="50"/>
      <c r="K817" s="50"/>
      <c r="L817" s="1626"/>
      <c r="M817" s="50"/>
      <c r="N817" s="50"/>
      <c r="O817" s="50"/>
      <c r="P817" s="1627"/>
      <c r="Q817" s="1627"/>
      <c r="R817" s="1627"/>
      <c r="S817" s="1628"/>
      <c r="T817" s="1629"/>
      <c r="U817" s="50"/>
    </row>
    <row r="818">
      <c r="A818" s="50"/>
      <c r="B818" s="50"/>
      <c r="C818" s="50"/>
      <c r="D818" s="50"/>
      <c r="E818" s="50"/>
      <c r="F818" s="50"/>
      <c r="G818" s="50"/>
      <c r="H818" s="50"/>
      <c r="I818" s="50"/>
      <c r="J818" s="50"/>
      <c r="K818" s="50"/>
      <c r="L818" s="1626"/>
      <c r="M818" s="50"/>
      <c r="N818" s="50"/>
      <c r="O818" s="50"/>
      <c r="P818" s="1627"/>
      <c r="Q818" s="1627"/>
      <c r="R818" s="1627"/>
      <c r="S818" s="1628"/>
      <c r="T818" s="1629"/>
      <c r="U818" s="50"/>
    </row>
    <row r="819">
      <c r="A819" s="50"/>
      <c r="B819" s="50"/>
      <c r="C819" s="50"/>
      <c r="D819" s="50"/>
      <c r="E819" s="50"/>
      <c r="F819" s="50"/>
      <c r="G819" s="50"/>
      <c r="H819" s="50"/>
      <c r="I819" s="50"/>
      <c r="J819" s="50"/>
      <c r="K819" s="50"/>
      <c r="L819" s="1626"/>
      <c r="M819" s="50"/>
      <c r="N819" s="50"/>
      <c r="O819" s="50"/>
      <c r="P819" s="1627"/>
      <c r="Q819" s="1627"/>
      <c r="R819" s="1627"/>
      <c r="S819" s="1628"/>
      <c r="T819" s="1629"/>
      <c r="U819" s="50"/>
    </row>
    <row r="820">
      <c r="A820" s="50"/>
      <c r="B820" s="50"/>
      <c r="C820" s="50"/>
      <c r="D820" s="50"/>
      <c r="E820" s="50"/>
      <c r="F820" s="50"/>
      <c r="G820" s="50"/>
      <c r="H820" s="50"/>
      <c r="I820" s="50"/>
      <c r="J820" s="50"/>
      <c r="K820" s="50"/>
      <c r="L820" s="1626"/>
      <c r="M820" s="50"/>
      <c r="N820" s="50"/>
      <c r="O820" s="50"/>
      <c r="P820" s="1627"/>
      <c r="Q820" s="1627"/>
      <c r="R820" s="1627"/>
      <c r="S820" s="1628"/>
      <c r="T820" s="1629"/>
      <c r="U820" s="50"/>
    </row>
    <row r="821">
      <c r="A821" s="50"/>
      <c r="B821" s="50"/>
      <c r="C821" s="50"/>
      <c r="D821" s="50"/>
      <c r="E821" s="50"/>
      <c r="F821" s="50"/>
      <c r="G821" s="50"/>
      <c r="H821" s="50"/>
      <c r="I821" s="50"/>
      <c r="J821" s="50"/>
      <c r="K821" s="50"/>
      <c r="L821" s="1626"/>
      <c r="M821" s="50"/>
      <c r="N821" s="50"/>
      <c r="O821" s="50"/>
      <c r="P821" s="1627"/>
      <c r="Q821" s="1627"/>
      <c r="R821" s="1627"/>
      <c r="S821" s="1628"/>
      <c r="T821" s="1629"/>
      <c r="U821" s="50"/>
    </row>
    <row r="822">
      <c r="A822" s="50"/>
      <c r="B822" s="50"/>
      <c r="C822" s="50"/>
      <c r="D822" s="50"/>
      <c r="E822" s="50"/>
      <c r="F822" s="50"/>
      <c r="G822" s="50"/>
      <c r="H822" s="50"/>
      <c r="I822" s="50"/>
      <c r="J822" s="50"/>
      <c r="K822" s="50"/>
      <c r="L822" s="1626"/>
      <c r="M822" s="50"/>
      <c r="N822" s="50"/>
      <c r="O822" s="50"/>
      <c r="P822" s="1627"/>
      <c r="Q822" s="1627"/>
      <c r="R822" s="1627"/>
      <c r="S822" s="1628"/>
      <c r="T822" s="1629"/>
      <c r="U822" s="50"/>
    </row>
    <row r="823">
      <c r="A823" s="50"/>
      <c r="B823" s="50"/>
      <c r="C823" s="50"/>
      <c r="D823" s="50"/>
      <c r="E823" s="50"/>
      <c r="F823" s="50"/>
      <c r="G823" s="50"/>
      <c r="H823" s="50"/>
      <c r="I823" s="50"/>
      <c r="J823" s="50"/>
      <c r="K823" s="50"/>
      <c r="L823" s="1626"/>
      <c r="M823" s="50"/>
      <c r="N823" s="50"/>
      <c r="O823" s="50"/>
      <c r="P823" s="1627"/>
      <c r="Q823" s="1627"/>
      <c r="R823" s="1627"/>
      <c r="S823" s="1628"/>
      <c r="T823" s="1629"/>
      <c r="U823" s="50"/>
    </row>
    <row r="824">
      <c r="A824" s="50"/>
      <c r="B824" s="50"/>
      <c r="C824" s="50"/>
      <c r="D824" s="50"/>
      <c r="E824" s="50"/>
      <c r="F824" s="50"/>
      <c r="G824" s="50"/>
      <c r="H824" s="50"/>
      <c r="I824" s="50"/>
      <c r="J824" s="50"/>
      <c r="K824" s="50"/>
      <c r="L824" s="1626"/>
      <c r="M824" s="50"/>
      <c r="N824" s="50"/>
      <c r="O824" s="50"/>
      <c r="P824" s="1627"/>
      <c r="Q824" s="1627"/>
      <c r="R824" s="1627"/>
      <c r="S824" s="1628"/>
      <c r="T824" s="1629"/>
      <c r="U824" s="50"/>
    </row>
    <row r="825">
      <c r="A825" s="50"/>
      <c r="B825" s="50"/>
      <c r="C825" s="50"/>
      <c r="D825" s="50"/>
      <c r="E825" s="50"/>
      <c r="F825" s="50"/>
      <c r="G825" s="50"/>
      <c r="H825" s="50"/>
      <c r="I825" s="50"/>
      <c r="J825" s="50"/>
      <c r="K825" s="50"/>
      <c r="L825" s="1626"/>
      <c r="M825" s="50"/>
      <c r="N825" s="50"/>
      <c r="O825" s="50"/>
      <c r="P825" s="1627"/>
      <c r="Q825" s="1627"/>
      <c r="R825" s="1627"/>
      <c r="S825" s="1628"/>
      <c r="T825" s="1629"/>
      <c r="U825" s="50"/>
    </row>
    <row r="826">
      <c r="A826" s="50"/>
      <c r="B826" s="50"/>
      <c r="C826" s="50"/>
      <c r="D826" s="50"/>
      <c r="E826" s="50"/>
      <c r="F826" s="50"/>
      <c r="G826" s="50"/>
      <c r="H826" s="50"/>
      <c r="I826" s="50"/>
      <c r="J826" s="50"/>
      <c r="K826" s="50"/>
      <c r="L826" s="1626"/>
      <c r="M826" s="50"/>
      <c r="N826" s="50"/>
      <c r="O826" s="50"/>
      <c r="P826" s="1627"/>
      <c r="Q826" s="1627"/>
      <c r="R826" s="1627"/>
      <c r="S826" s="1628"/>
      <c r="T826" s="1629"/>
      <c r="U826" s="50"/>
    </row>
    <row r="827">
      <c r="A827" s="50"/>
      <c r="B827" s="50"/>
      <c r="C827" s="50"/>
      <c r="D827" s="50"/>
      <c r="E827" s="50"/>
      <c r="F827" s="50"/>
      <c r="G827" s="50"/>
      <c r="H827" s="50"/>
      <c r="I827" s="50"/>
      <c r="J827" s="50"/>
      <c r="K827" s="50"/>
      <c r="L827" s="1626"/>
      <c r="M827" s="50"/>
      <c r="N827" s="50"/>
      <c r="O827" s="50"/>
      <c r="P827" s="1627"/>
      <c r="Q827" s="1627"/>
      <c r="R827" s="1627"/>
      <c r="S827" s="1628"/>
      <c r="T827" s="1629"/>
      <c r="U827" s="50"/>
    </row>
    <row r="828">
      <c r="A828" s="50"/>
      <c r="B828" s="50"/>
      <c r="C828" s="50"/>
      <c r="D828" s="50"/>
      <c r="E828" s="50"/>
      <c r="F828" s="50"/>
      <c r="G828" s="50"/>
      <c r="H828" s="50"/>
      <c r="I828" s="50"/>
      <c r="J828" s="50"/>
      <c r="K828" s="50"/>
      <c r="L828" s="1626"/>
      <c r="M828" s="50"/>
      <c r="N828" s="50"/>
      <c r="O828" s="50"/>
      <c r="P828" s="1627"/>
      <c r="Q828" s="1627"/>
      <c r="R828" s="1627"/>
      <c r="S828" s="1628"/>
      <c r="T828" s="1629"/>
      <c r="U828" s="50"/>
    </row>
    <row r="829">
      <c r="A829" s="50"/>
      <c r="B829" s="50"/>
      <c r="C829" s="50"/>
      <c r="D829" s="50"/>
      <c r="E829" s="50"/>
      <c r="F829" s="50"/>
      <c r="G829" s="50"/>
      <c r="H829" s="50"/>
      <c r="I829" s="50"/>
      <c r="J829" s="50"/>
      <c r="K829" s="50"/>
      <c r="L829" s="1626"/>
      <c r="M829" s="50"/>
      <c r="N829" s="50"/>
      <c r="O829" s="50"/>
      <c r="P829" s="1627"/>
      <c r="Q829" s="1627"/>
      <c r="R829" s="1627"/>
      <c r="S829" s="1628"/>
      <c r="T829" s="1629"/>
      <c r="U829" s="50"/>
    </row>
    <row r="830">
      <c r="A830" s="50"/>
      <c r="B830" s="50"/>
      <c r="C830" s="50"/>
      <c r="D830" s="50"/>
      <c r="E830" s="50"/>
      <c r="F830" s="50"/>
      <c r="G830" s="50"/>
      <c r="H830" s="50"/>
      <c r="I830" s="50"/>
      <c r="J830" s="50"/>
      <c r="K830" s="50"/>
      <c r="L830" s="1626"/>
      <c r="M830" s="50"/>
      <c r="N830" s="50"/>
      <c r="O830" s="50"/>
      <c r="P830" s="1627"/>
      <c r="Q830" s="1627"/>
      <c r="R830" s="1627"/>
      <c r="S830" s="1628"/>
      <c r="T830" s="1629"/>
      <c r="U830" s="50"/>
    </row>
    <row r="831">
      <c r="A831" s="50"/>
      <c r="B831" s="50"/>
      <c r="C831" s="50"/>
      <c r="D831" s="50"/>
      <c r="E831" s="50"/>
      <c r="F831" s="50"/>
      <c r="G831" s="50"/>
      <c r="H831" s="50"/>
      <c r="I831" s="50"/>
      <c r="J831" s="50"/>
      <c r="K831" s="50"/>
      <c r="L831" s="1626"/>
      <c r="M831" s="50"/>
      <c r="N831" s="50"/>
      <c r="O831" s="50"/>
      <c r="P831" s="1627"/>
      <c r="Q831" s="1627"/>
      <c r="R831" s="1627"/>
      <c r="S831" s="1628"/>
      <c r="T831" s="1629"/>
      <c r="U831" s="50"/>
    </row>
    <row r="832">
      <c r="A832" s="50"/>
      <c r="B832" s="50"/>
      <c r="C832" s="50"/>
      <c r="D832" s="50"/>
      <c r="E832" s="50"/>
      <c r="F832" s="50"/>
      <c r="G832" s="50"/>
      <c r="H832" s="50"/>
      <c r="I832" s="50"/>
      <c r="J832" s="50"/>
      <c r="K832" s="50"/>
      <c r="L832" s="1626"/>
      <c r="M832" s="50"/>
      <c r="N832" s="50"/>
      <c r="O832" s="50"/>
      <c r="P832" s="1627"/>
      <c r="Q832" s="1627"/>
      <c r="R832" s="1627"/>
      <c r="S832" s="1628"/>
      <c r="T832" s="1629"/>
      <c r="U832" s="50"/>
    </row>
    <row r="833">
      <c r="A833" s="50"/>
      <c r="B833" s="50"/>
      <c r="C833" s="50"/>
      <c r="D833" s="50"/>
      <c r="E833" s="50"/>
      <c r="F833" s="50"/>
      <c r="G833" s="50"/>
      <c r="H833" s="50"/>
      <c r="I833" s="50"/>
      <c r="J833" s="50"/>
      <c r="K833" s="50"/>
      <c r="L833" s="1626"/>
      <c r="M833" s="50"/>
      <c r="N833" s="50"/>
      <c r="O833" s="50"/>
      <c r="P833" s="1627"/>
      <c r="Q833" s="1627"/>
      <c r="R833" s="1627"/>
      <c r="S833" s="1628"/>
      <c r="T833" s="1629"/>
      <c r="U833" s="50"/>
    </row>
    <row r="834">
      <c r="A834" s="50"/>
      <c r="B834" s="50"/>
      <c r="C834" s="50"/>
      <c r="D834" s="50"/>
      <c r="E834" s="50"/>
      <c r="F834" s="50"/>
      <c r="G834" s="50"/>
      <c r="H834" s="50"/>
      <c r="I834" s="50"/>
      <c r="J834" s="50"/>
      <c r="K834" s="50"/>
      <c r="L834" s="1626"/>
      <c r="M834" s="50"/>
      <c r="N834" s="50"/>
      <c r="O834" s="50"/>
      <c r="P834" s="1627"/>
      <c r="Q834" s="1627"/>
      <c r="R834" s="1627"/>
      <c r="S834" s="1628"/>
      <c r="T834" s="1629"/>
      <c r="U834" s="50"/>
    </row>
    <row r="835">
      <c r="A835" s="50"/>
      <c r="B835" s="50"/>
      <c r="C835" s="50"/>
      <c r="D835" s="50"/>
      <c r="E835" s="50"/>
      <c r="F835" s="50"/>
      <c r="G835" s="50"/>
      <c r="H835" s="50"/>
      <c r="I835" s="50"/>
      <c r="J835" s="50"/>
      <c r="K835" s="50"/>
      <c r="L835" s="1626"/>
      <c r="M835" s="50"/>
      <c r="N835" s="50"/>
      <c r="O835" s="50"/>
      <c r="P835" s="1627"/>
      <c r="Q835" s="1627"/>
      <c r="R835" s="1627"/>
      <c r="S835" s="1628"/>
      <c r="T835" s="1629"/>
      <c r="U835" s="50"/>
    </row>
    <row r="836">
      <c r="A836" s="50"/>
      <c r="B836" s="50"/>
      <c r="C836" s="50"/>
      <c r="D836" s="50"/>
      <c r="E836" s="50"/>
      <c r="F836" s="50"/>
      <c r="G836" s="50"/>
      <c r="H836" s="50"/>
      <c r="I836" s="50"/>
      <c r="J836" s="50"/>
      <c r="K836" s="50"/>
      <c r="L836" s="1626"/>
      <c r="M836" s="50"/>
      <c r="N836" s="50"/>
      <c r="O836" s="50"/>
      <c r="P836" s="1627"/>
      <c r="Q836" s="1627"/>
      <c r="R836" s="1627"/>
      <c r="S836" s="1628"/>
      <c r="T836" s="1629"/>
      <c r="U836" s="50"/>
    </row>
    <row r="837">
      <c r="A837" s="50"/>
      <c r="B837" s="50"/>
      <c r="C837" s="50"/>
      <c r="D837" s="50"/>
      <c r="E837" s="50"/>
      <c r="F837" s="50"/>
      <c r="G837" s="50"/>
      <c r="H837" s="50"/>
      <c r="I837" s="50"/>
      <c r="J837" s="50"/>
      <c r="K837" s="50"/>
      <c r="L837" s="1626"/>
      <c r="M837" s="50"/>
      <c r="N837" s="50"/>
      <c r="O837" s="50"/>
      <c r="P837" s="1627"/>
      <c r="Q837" s="1627"/>
      <c r="R837" s="1627"/>
      <c r="S837" s="1628"/>
      <c r="T837" s="1629"/>
      <c r="U837" s="50"/>
    </row>
    <row r="838">
      <c r="A838" s="50"/>
      <c r="B838" s="50"/>
      <c r="C838" s="50"/>
      <c r="D838" s="50"/>
      <c r="E838" s="50"/>
      <c r="F838" s="50"/>
      <c r="G838" s="50"/>
      <c r="H838" s="50"/>
      <c r="I838" s="50"/>
      <c r="J838" s="50"/>
      <c r="K838" s="50"/>
      <c r="L838" s="1626"/>
      <c r="M838" s="50"/>
      <c r="N838" s="50"/>
      <c r="O838" s="50"/>
      <c r="P838" s="1627"/>
      <c r="Q838" s="1627"/>
      <c r="R838" s="1627"/>
      <c r="S838" s="1628"/>
      <c r="T838" s="1629"/>
      <c r="U838" s="50"/>
    </row>
    <row r="839">
      <c r="A839" s="50"/>
      <c r="B839" s="50"/>
      <c r="C839" s="50"/>
      <c r="D839" s="50"/>
      <c r="E839" s="50"/>
      <c r="F839" s="50"/>
      <c r="G839" s="50"/>
      <c r="H839" s="50"/>
      <c r="I839" s="50"/>
      <c r="J839" s="50"/>
      <c r="K839" s="50"/>
      <c r="L839" s="1626"/>
      <c r="M839" s="50"/>
      <c r="N839" s="50"/>
      <c r="O839" s="50"/>
      <c r="P839" s="1627"/>
      <c r="Q839" s="1627"/>
      <c r="R839" s="1627"/>
      <c r="S839" s="1628"/>
      <c r="T839" s="1629"/>
      <c r="U839" s="50"/>
    </row>
    <row r="840">
      <c r="A840" s="50"/>
      <c r="B840" s="50"/>
      <c r="C840" s="50"/>
      <c r="D840" s="50"/>
      <c r="E840" s="50"/>
      <c r="F840" s="50"/>
      <c r="G840" s="50"/>
      <c r="H840" s="50"/>
      <c r="I840" s="50"/>
      <c r="J840" s="50"/>
      <c r="K840" s="50"/>
      <c r="L840" s="1626"/>
      <c r="M840" s="50"/>
      <c r="N840" s="50"/>
      <c r="O840" s="50"/>
      <c r="P840" s="1627"/>
      <c r="Q840" s="1627"/>
      <c r="R840" s="1627"/>
      <c r="S840" s="1628"/>
      <c r="T840" s="1629"/>
      <c r="U840" s="50"/>
    </row>
    <row r="841">
      <c r="A841" s="50"/>
      <c r="B841" s="50"/>
      <c r="C841" s="50"/>
      <c r="D841" s="50"/>
      <c r="E841" s="50"/>
      <c r="F841" s="50"/>
      <c r="G841" s="50"/>
      <c r="H841" s="50"/>
      <c r="I841" s="50"/>
      <c r="J841" s="50"/>
      <c r="K841" s="50"/>
      <c r="L841" s="1626"/>
      <c r="M841" s="50"/>
      <c r="N841" s="50"/>
      <c r="O841" s="50"/>
      <c r="P841" s="1627"/>
      <c r="Q841" s="1627"/>
      <c r="R841" s="1627"/>
      <c r="S841" s="1628"/>
      <c r="T841" s="1629"/>
      <c r="U841" s="50"/>
    </row>
    <row r="842">
      <c r="A842" s="50"/>
      <c r="B842" s="50"/>
      <c r="C842" s="50"/>
      <c r="D842" s="50"/>
      <c r="E842" s="50"/>
      <c r="F842" s="50"/>
      <c r="G842" s="50"/>
      <c r="H842" s="50"/>
      <c r="I842" s="50"/>
      <c r="J842" s="50"/>
      <c r="K842" s="50"/>
      <c r="L842" s="1626"/>
      <c r="M842" s="50"/>
      <c r="N842" s="50"/>
      <c r="O842" s="50"/>
      <c r="P842" s="1627"/>
      <c r="Q842" s="1627"/>
      <c r="R842" s="1627"/>
      <c r="S842" s="1628"/>
      <c r="T842" s="1629"/>
      <c r="U842" s="50"/>
    </row>
    <row r="843">
      <c r="A843" s="50"/>
      <c r="B843" s="50"/>
      <c r="C843" s="50"/>
      <c r="D843" s="50"/>
      <c r="E843" s="50"/>
      <c r="F843" s="50"/>
      <c r="G843" s="50"/>
      <c r="H843" s="50"/>
      <c r="I843" s="50"/>
      <c r="J843" s="50"/>
      <c r="K843" s="50"/>
      <c r="L843" s="1626"/>
      <c r="M843" s="50"/>
      <c r="N843" s="50"/>
      <c r="O843" s="50"/>
      <c r="P843" s="1627"/>
      <c r="Q843" s="1627"/>
      <c r="R843" s="1627"/>
      <c r="S843" s="1628"/>
      <c r="T843" s="1629"/>
      <c r="U843" s="50"/>
    </row>
    <row r="844">
      <c r="A844" s="50"/>
      <c r="B844" s="50"/>
      <c r="C844" s="50"/>
      <c r="D844" s="50"/>
      <c r="E844" s="50"/>
      <c r="F844" s="50"/>
      <c r="G844" s="50"/>
      <c r="H844" s="50"/>
      <c r="I844" s="50"/>
      <c r="J844" s="50"/>
      <c r="K844" s="50"/>
      <c r="L844" s="1626"/>
      <c r="M844" s="50"/>
      <c r="N844" s="50"/>
      <c r="O844" s="50"/>
      <c r="P844" s="1627"/>
      <c r="Q844" s="1627"/>
      <c r="R844" s="1627"/>
      <c r="S844" s="1628"/>
      <c r="T844" s="1629"/>
      <c r="U844" s="50"/>
    </row>
    <row r="845">
      <c r="A845" s="50"/>
      <c r="B845" s="50"/>
      <c r="C845" s="50"/>
      <c r="D845" s="50"/>
      <c r="E845" s="50"/>
      <c r="F845" s="50"/>
      <c r="G845" s="50"/>
      <c r="H845" s="50"/>
      <c r="I845" s="50"/>
      <c r="J845" s="50"/>
      <c r="K845" s="50"/>
      <c r="L845" s="1626"/>
      <c r="M845" s="50"/>
      <c r="N845" s="50"/>
      <c r="O845" s="50"/>
      <c r="P845" s="1627"/>
      <c r="Q845" s="1627"/>
      <c r="R845" s="1627"/>
      <c r="S845" s="1628"/>
      <c r="T845" s="1629"/>
      <c r="U845" s="50"/>
    </row>
    <row r="846">
      <c r="A846" s="50"/>
      <c r="B846" s="50"/>
      <c r="C846" s="50"/>
      <c r="D846" s="50"/>
      <c r="E846" s="50"/>
      <c r="F846" s="50"/>
      <c r="G846" s="50"/>
      <c r="H846" s="50"/>
      <c r="I846" s="50"/>
      <c r="J846" s="50"/>
      <c r="K846" s="50"/>
      <c r="L846" s="1626"/>
      <c r="M846" s="50"/>
      <c r="N846" s="50"/>
      <c r="O846" s="50"/>
      <c r="P846" s="1627"/>
      <c r="Q846" s="1627"/>
      <c r="R846" s="1627"/>
      <c r="S846" s="1628"/>
      <c r="T846" s="1629"/>
      <c r="U846" s="50"/>
    </row>
    <row r="847">
      <c r="A847" s="50"/>
      <c r="B847" s="50"/>
      <c r="C847" s="50"/>
      <c r="D847" s="50"/>
      <c r="E847" s="50"/>
      <c r="F847" s="50"/>
      <c r="G847" s="50"/>
      <c r="H847" s="50"/>
      <c r="I847" s="50"/>
      <c r="J847" s="50"/>
      <c r="K847" s="50"/>
      <c r="L847" s="1626"/>
      <c r="M847" s="50"/>
      <c r="N847" s="50"/>
      <c r="O847" s="50"/>
      <c r="P847" s="1627"/>
      <c r="Q847" s="1627"/>
      <c r="R847" s="1627"/>
      <c r="S847" s="1628"/>
      <c r="T847" s="1629"/>
      <c r="U847" s="50"/>
    </row>
    <row r="848">
      <c r="A848" s="50"/>
      <c r="B848" s="50"/>
      <c r="C848" s="50"/>
      <c r="D848" s="50"/>
      <c r="E848" s="50"/>
      <c r="F848" s="50"/>
      <c r="G848" s="50"/>
      <c r="H848" s="50"/>
      <c r="I848" s="50"/>
      <c r="J848" s="50"/>
      <c r="K848" s="50"/>
      <c r="L848" s="1626"/>
      <c r="M848" s="50"/>
      <c r="N848" s="50"/>
      <c r="O848" s="50"/>
      <c r="P848" s="1627"/>
      <c r="Q848" s="1627"/>
      <c r="R848" s="1627"/>
      <c r="S848" s="1628"/>
      <c r="T848" s="1629"/>
      <c r="U848" s="50"/>
    </row>
    <row r="849">
      <c r="A849" s="50"/>
      <c r="B849" s="50"/>
      <c r="C849" s="50"/>
      <c r="D849" s="50"/>
      <c r="E849" s="50"/>
      <c r="F849" s="50"/>
      <c r="G849" s="50"/>
      <c r="H849" s="50"/>
      <c r="I849" s="50"/>
      <c r="J849" s="50"/>
      <c r="K849" s="50"/>
      <c r="L849" s="1626"/>
      <c r="M849" s="50"/>
      <c r="N849" s="50"/>
      <c r="O849" s="50"/>
      <c r="P849" s="1627"/>
      <c r="Q849" s="1627"/>
      <c r="R849" s="1627"/>
      <c r="S849" s="1628"/>
      <c r="T849" s="1629"/>
      <c r="U849" s="50"/>
    </row>
    <row r="850">
      <c r="A850" s="50"/>
      <c r="B850" s="50"/>
      <c r="C850" s="50"/>
      <c r="D850" s="50"/>
      <c r="E850" s="50"/>
      <c r="F850" s="50"/>
      <c r="G850" s="50"/>
      <c r="H850" s="50"/>
      <c r="I850" s="50"/>
      <c r="J850" s="50"/>
      <c r="K850" s="50"/>
      <c r="L850" s="1626"/>
      <c r="M850" s="50"/>
      <c r="N850" s="50"/>
      <c r="O850" s="50"/>
      <c r="P850" s="1627"/>
      <c r="Q850" s="1627"/>
      <c r="R850" s="1627"/>
      <c r="S850" s="1628"/>
      <c r="T850" s="1629"/>
      <c r="U850" s="50"/>
    </row>
    <row r="851">
      <c r="A851" s="50"/>
      <c r="B851" s="50"/>
      <c r="C851" s="50"/>
      <c r="D851" s="50"/>
      <c r="E851" s="50"/>
      <c r="F851" s="50"/>
      <c r="G851" s="50"/>
      <c r="H851" s="50"/>
      <c r="I851" s="50"/>
      <c r="J851" s="50"/>
      <c r="K851" s="50"/>
      <c r="L851" s="1626"/>
      <c r="M851" s="50"/>
      <c r="N851" s="50"/>
      <c r="O851" s="50"/>
      <c r="P851" s="1627"/>
      <c r="Q851" s="1627"/>
      <c r="R851" s="1627"/>
      <c r="S851" s="1628"/>
      <c r="T851" s="1629"/>
      <c r="U851" s="50"/>
    </row>
    <row r="852">
      <c r="A852" s="50"/>
      <c r="B852" s="50"/>
      <c r="C852" s="50"/>
      <c r="D852" s="50"/>
      <c r="E852" s="50"/>
      <c r="F852" s="50"/>
      <c r="G852" s="50"/>
      <c r="H852" s="50"/>
      <c r="I852" s="50"/>
      <c r="J852" s="50"/>
      <c r="K852" s="50"/>
      <c r="L852" s="1626"/>
      <c r="M852" s="50"/>
      <c r="N852" s="50"/>
      <c r="O852" s="50"/>
      <c r="P852" s="1627"/>
      <c r="Q852" s="1627"/>
      <c r="R852" s="1627"/>
      <c r="S852" s="1628"/>
      <c r="T852" s="1629"/>
      <c r="U852" s="50"/>
    </row>
    <row r="853">
      <c r="A853" s="50"/>
      <c r="B853" s="50"/>
      <c r="C853" s="50"/>
      <c r="D853" s="50"/>
      <c r="E853" s="50"/>
      <c r="F853" s="50"/>
      <c r="G853" s="50"/>
      <c r="H853" s="50"/>
      <c r="I853" s="50"/>
      <c r="J853" s="50"/>
      <c r="K853" s="50"/>
      <c r="L853" s="1626"/>
      <c r="M853" s="50"/>
      <c r="N853" s="50"/>
      <c r="O853" s="50"/>
      <c r="P853" s="1627"/>
      <c r="Q853" s="1627"/>
      <c r="R853" s="1627"/>
      <c r="S853" s="1628"/>
      <c r="T853" s="1629"/>
      <c r="U853" s="50"/>
    </row>
    <row r="854">
      <c r="A854" s="50"/>
      <c r="B854" s="50"/>
      <c r="C854" s="50"/>
      <c r="D854" s="50"/>
      <c r="E854" s="50"/>
      <c r="F854" s="50"/>
      <c r="G854" s="50"/>
      <c r="H854" s="50"/>
      <c r="I854" s="50"/>
      <c r="J854" s="50"/>
      <c r="K854" s="50"/>
      <c r="L854" s="1626"/>
      <c r="M854" s="50"/>
      <c r="N854" s="50"/>
      <c r="O854" s="50"/>
      <c r="P854" s="1627"/>
      <c r="Q854" s="1627"/>
      <c r="R854" s="1627"/>
      <c r="S854" s="1628"/>
      <c r="T854" s="1629"/>
      <c r="U854" s="50"/>
    </row>
    <row r="855">
      <c r="A855" s="50"/>
      <c r="B855" s="50"/>
      <c r="C855" s="50"/>
      <c r="D855" s="50"/>
      <c r="E855" s="50"/>
      <c r="F855" s="50"/>
      <c r="G855" s="50"/>
      <c r="H855" s="50"/>
      <c r="I855" s="50"/>
      <c r="J855" s="50"/>
      <c r="K855" s="50"/>
      <c r="L855" s="1626"/>
      <c r="M855" s="50"/>
      <c r="N855" s="50"/>
      <c r="O855" s="50"/>
      <c r="P855" s="1627"/>
      <c r="Q855" s="1627"/>
      <c r="R855" s="1627"/>
      <c r="S855" s="1628"/>
      <c r="T855" s="1629"/>
      <c r="U855" s="50"/>
    </row>
    <row r="856">
      <c r="A856" s="50"/>
      <c r="B856" s="50"/>
      <c r="C856" s="50"/>
      <c r="D856" s="50"/>
      <c r="E856" s="50"/>
      <c r="F856" s="50"/>
      <c r="G856" s="50"/>
      <c r="H856" s="50"/>
      <c r="I856" s="50"/>
      <c r="J856" s="50"/>
      <c r="K856" s="50"/>
      <c r="L856" s="1626"/>
      <c r="M856" s="50"/>
      <c r="N856" s="50"/>
      <c r="O856" s="50"/>
      <c r="P856" s="1627"/>
      <c r="Q856" s="1627"/>
      <c r="R856" s="1627"/>
      <c r="S856" s="1628"/>
      <c r="T856" s="1629"/>
      <c r="U856" s="50"/>
    </row>
    <row r="857">
      <c r="A857" s="50"/>
      <c r="B857" s="50"/>
      <c r="C857" s="50"/>
      <c r="D857" s="50"/>
      <c r="E857" s="50"/>
      <c r="F857" s="50"/>
      <c r="G857" s="50"/>
      <c r="H857" s="50"/>
      <c r="I857" s="50"/>
      <c r="J857" s="50"/>
      <c r="K857" s="50"/>
      <c r="L857" s="1626"/>
      <c r="M857" s="50"/>
      <c r="N857" s="50"/>
      <c r="O857" s="50"/>
      <c r="P857" s="1627"/>
      <c r="Q857" s="1627"/>
      <c r="R857" s="1627"/>
      <c r="S857" s="1628"/>
      <c r="T857" s="1629"/>
      <c r="U857" s="50"/>
    </row>
    <row r="858">
      <c r="A858" s="50"/>
      <c r="B858" s="50"/>
      <c r="C858" s="50"/>
      <c r="D858" s="50"/>
      <c r="E858" s="50"/>
      <c r="F858" s="50"/>
      <c r="G858" s="50"/>
      <c r="H858" s="50"/>
      <c r="I858" s="50"/>
      <c r="J858" s="50"/>
      <c r="K858" s="50"/>
      <c r="L858" s="1626"/>
      <c r="M858" s="50"/>
      <c r="N858" s="50"/>
      <c r="O858" s="50"/>
      <c r="P858" s="1627"/>
      <c r="Q858" s="1627"/>
      <c r="R858" s="1627"/>
      <c r="S858" s="1628"/>
      <c r="T858" s="1629"/>
      <c r="U858" s="50"/>
    </row>
    <row r="859">
      <c r="A859" s="50"/>
      <c r="B859" s="50"/>
      <c r="C859" s="50"/>
      <c r="D859" s="50"/>
      <c r="E859" s="50"/>
      <c r="F859" s="50"/>
      <c r="G859" s="50"/>
      <c r="H859" s="50"/>
      <c r="I859" s="50"/>
      <c r="J859" s="50"/>
      <c r="K859" s="50"/>
      <c r="L859" s="1626"/>
      <c r="M859" s="50"/>
      <c r="N859" s="50"/>
      <c r="O859" s="50"/>
      <c r="P859" s="1627"/>
      <c r="Q859" s="1627"/>
      <c r="R859" s="1627"/>
      <c r="S859" s="1628"/>
      <c r="T859" s="1629"/>
      <c r="U859" s="50"/>
    </row>
    <row r="860">
      <c r="A860" s="50"/>
      <c r="B860" s="50"/>
      <c r="C860" s="50"/>
      <c r="D860" s="50"/>
      <c r="E860" s="50"/>
      <c r="F860" s="50"/>
      <c r="G860" s="50"/>
      <c r="H860" s="50"/>
      <c r="I860" s="50"/>
      <c r="J860" s="50"/>
      <c r="K860" s="50"/>
      <c r="L860" s="1626"/>
      <c r="M860" s="50"/>
      <c r="N860" s="50"/>
      <c r="O860" s="50"/>
      <c r="P860" s="1627"/>
      <c r="Q860" s="1627"/>
      <c r="R860" s="1627"/>
      <c r="S860" s="1628"/>
      <c r="T860" s="1629"/>
      <c r="U860" s="50"/>
    </row>
    <row r="861">
      <c r="A861" s="50"/>
      <c r="B861" s="50"/>
      <c r="C861" s="50"/>
      <c r="D861" s="50"/>
      <c r="E861" s="50"/>
      <c r="F861" s="50"/>
      <c r="G861" s="50"/>
      <c r="H861" s="50"/>
      <c r="I861" s="50"/>
      <c r="J861" s="50"/>
      <c r="K861" s="50"/>
      <c r="L861" s="1626"/>
      <c r="M861" s="50"/>
      <c r="N861" s="50"/>
      <c r="O861" s="50"/>
      <c r="P861" s="1627"/>
      <c r="Q861" s="1627"/>
      <c r="R861" s="1627"/>
      <c r="S861" s="1628"/>
      <c r="T861" s="1629"/>
      <c r="U861" s="50"/>
    </row>
    <row r="862">
      <c r="A862" s="50"/>
      <c r="B862" s="50"/>
      <c r="C862" s="50"/>
      <c r="D862" s="50"/>
      <c r="E862" s="50"/>
      <c r="F862" s="50"/>
      <c r="G862" s="50"/>
      <c r="H862" s="50"/>
      <c r="I862" s="50"/>
      <c r="J862" s="50"/>
      <c r="K862" s="50"/>
      <c r="L862" s="1626"/>
      <c r="M862" s="50"/>
      <c r="N862" s="50"/>
      <c r="O862" s="50"/>
      <c r="P862" s="1627"/>
      <c r="Q862" s="1627"/>
      <c r="R862" s="1627"/>
      <c r="S862" s="1628"/>
      <c r="T862" s="1629"/>
      <c r="U862" s="50"/>
    </row>
    <row r="863">
      <c r="A863" s="50"/>
      <c r="B863" s="50"/>
      <c r="C863" s="50"/>
      <c r="D863" s="50"/>
      <c r="E863" s="50"/>
      <c r="F863" s="50"/>
      <c r="G863" s="50"/>
      <c r="H863" s="50"/>
      <c r="I863" s="50"/>
      <c r="J863" s="50"/>
      <c r="K863" s="50"/>
      <c r="L863" s="1626"/>
      <c r="M863" s="50"/>
      <c r="N863" s="50"/>
      <c r="O863" s="50"/>
      <c r="P863" s="1627"/>
      <c r="Q863" s="1627"/>
      <c r="R863" s="1627"/>
      <c r="S863" s="1628"/>
      <c r="T863" s="1629"/>
      <c r="U863" s="50"/>
    </row>
    <row r="864">
      <c r="A864" s="50"/>
      <c r="B864" s="50"/>
      <c r="C864" s="50"/>
      <c r="D864" s="50"/>
      <c r="E864" s="50"/>
      <c r="F864" s="50"/>
      <c r="G864" s="50"/>
      <c r="H864" s="50"/>
      <c r="I864" s="50"/>
      <c r="J864" s="50"/>
      <c r="K864" s="50"/>
      <c r="L864" s="1626"/>
      <c r="M864" s="50"/>
      <c r="N864" s="50"/>
      <c r="O864" s="50"/>
      <c r="P864" s="1627"/>
      <c r="Q864" s="1627"/>
      <c r="R864" s="1627"/>
      <c r="S864" s="1628"/>
      <c r="T864" s="1629"/>
      <c r="U864" s="50"/>
    </row>
    <row r="865">
      <c r="A865" s="50"/>
      <c r="B865" s="50"/>
      <c r="C865" s="50"/>
      <c r="D865" s="50"/>
      <c r="E865" s="50"/>
      <c r="F865" s="50"/>
      <c r="G865" s="50"/>
      <c r="H865" s="50"/>
      <c r="I865" s="50"/>
      <c r="J865" s="50"/>
      <c r="K865" s="50"/>
      <c r="L865" s="1626"/>
      <c r="M865" s="50"/>
      <c r="N865" s="50"/>
      <c r="O865" s="50"/>
      <c r="P865" s="1627"/>
      <c r="Q865" s="1627"/>
      <c r="R865" s="1627"/>
      <c r="S865" s="1628"/>
      <c r="T865" s="1629"/>
      <c r="U865" s="50"/>
    </row>
    <row r="866">
      <c r="A866" s="50"/>
      <c r="B866" s="50"/>
      <c r="C866" s="50"/>
      <c r="D866" s="50"/>
      <c r="E866" s="50"/>
      <c r="F866" s="50"/>
      <c r="G866" s="50"/>
      <c r="H866" s="50"/>
      <c r="I866" s="50"/>
      <c r="J866" s="50"/>
      <c r="K866" s="50"/>
      <c r="L866" s="1626"/>
      <c r="M866" s="50"/>
      <c r="N866" s="50"/>
      <c r="O866" s="50"/>
      <c r="P866" s="1627"/>
      <c r="Q866" s="1627"/>
      <c r="R866" s="1627"/>
      <c r="S866" s="1628"/>
      <c r="T866" s="1629"/>
      <c r="U866" s="50"/>
    </row>
    <row r="867">
      <c r="A867" s="50"/>
      <c r="B867" s="50"/>
      <c r="C867" s="50"/>
      <c r="D867" s="50"/>
      <c r="E867" s="50"/>
      <c r="F867" s="50"/>
      <c r="G867" s="50"/>
      <c r="H867" s="50"/>
      <c r="I867" s="50"/>
      <c r="J867" s="50"/>
      <c r="K867" s="50"/>
      <c r="L867" s="1626"/>
      <c r="M867" s="50"/>
      <c r="N867" s="50"/>
      <c r="O867" s="50"/>
      <c r="P867" s="1627"/>
      <c r="Q867" s="1627"/>
      <c r="R867" s="1627"/>
      <c r="S867" s="1628"/>
      <c r="T867" s="1629"/>
      <c r="U867" s="50"/>
    </row>
    <row r="868">
      <c r="A868" s="50"/>
      <c r="B868" s="50"/>
      <c r="C868" s="50"/>
      <c r="D868" s="50"/>
      <c r="E868" s="50"/>
      <c r="F868" s="50"/>
      <c r="G868" s="50"/>
      <c r="H868" s="50"/>
      <c r="I868" s="50"/>
      <c r="J868" s="50"/>
      <c r="K868" s="50"/>
      <c r="L868" s="1626"/>
      <c r="M868" s="50"/>
      <c r="N868" s="50"/>
      <c r="O868" s="50"/>
      <c r="P868" s="1627"/>
      <c r="Q868" s="1627"/>
      <c r="R868" s="1627"/>
      <c r="S868" s="1628"/>
      <c r="T868" s="1629"/>
      <c r="U868" s="50"/>
    </row>
    <row r="869">
      <c r="A869" s="50"/>
      <c r="B869" s="50"/>
      <c r="C869" s="50"/>
      <c r="D869" s="50"/>
      <c r="E869" s="50"/>
      <c r="F869" s="50"/>
      <c r="G869" s="50"/>
      <c r="H869" s="50"/>
      <c r="I869" s="50"/>
      <c r="J869" s="50"/>
      <c r="K869" s="50"/>
      <c r="L869" s="1626"/>
      <c r="M869" s="50"/>
      <c r="N869" s="50"/>
      <c r="O869" s="50"/>
      <c r="P869" s="1627"/>
      <c r="Q869" s="1627"/>
      <c r="R869" s="1627"/>
      <c r="S869" s="1628"/>
      <c r="T869" s="1629"/>
      <c r="U869" s="50"/>
    </row>
    <row r="870">
      <c r="A870" s="50"/>
      <c r="B870" s="50"/>
      <c r="C870" s="50"/>
      <c r="D870" s="50"/>
      <c r="E870" s="50"/>
      <c r="F870" s="50"/>
      <c r="G870" s="50"/>
      <c r="H870" s="50"/>
      <c r="I870" s="50"/>
      <c r="J870" s="50"/>
      <c r="K870" s="50"/>
      <c r="L870" s="1626"/>
      <c r="M870" s="50"/>
      <c r="N870" s="50"/>
      <c r="O870" s="50"/>
      <c r="P870" s="1627"/>
      <c r="Q870" s="1627"/>
      <c r="R870" s="1627"/>
      <c r="S870" s="1628"/>
      <c r="T870" s="1629"/>
      <c r="U870" s="50"/>
    </row>
    <row r="871">
      <c r="A871" s="50"/>
      <c r="B871" s="50"/>
      <c r="C871" s="50"/>
      <c r="D871" s="50"/>
      <c r="E871" s="50"/>
      <c r="F871" s="50"/>
      <c r="G871" s="50"/>
      <c r="H871" s="50"/>
      <c r="I871" s="50"/>
      <c r="J871" s="50"/>
      <c r="K871" s="50"/>
      <c r="L871" s="1626"/>
      <c r="M871" s="50"/>
      <c r="N871" s="50"/>
      <c r="O871" s="50"/>
      <c r="P871" s="1627"/>
      <c r="Q871" s="1627"/>
      <c r="R871" s="1627"/>
      <c r="S871" s="1628"/>
      <c r="T871" s="1629"/>
      <c r="U871" s="50"/>
    </row>
    <row r="872">
      <c r="A872" s="50"/>
      <c r="B872" s="50"/>
      <c r="C872" s="50"/>
      <c r="D872" s="50"/>
      <c r="E872" s="50"/>
      <c r="F872" s="50"/>
      <c r="G872" s="50"/>
      <c r="H872" s="50"/>
      <c r="I872" s="50"/>
      <c r="J872" s="50"/>
      <c r="K872" s="50"/>
      <c r="L872" s="1626"/>
      <c r="M872" s="50"/>
      <c r="N872" s="50"/>
      <c r="O872" s="50"/>
      <c r="P872" s="1627"/>
      <c r="Q872" s="1627"/>
      <c r="R872" s="1627"/>
      <c r="S872" s="1628"/>
      <c r="T872" s="1629"/>
      <c r="U872" s="50"/>
    </row>
    <row r="873">
      <c r="A873" s="50"/>
      <c r="B873" s="50"/>
      <c r="C873" s="50"/>
      <c r="D873" s="50"/>
      <c r="E873" s="50"/>
      <c r="F873" s="50"/>
      <c r="G873" s="50"/>
      <c r="H873" s="50"/>
      <c r="I873" s="50"/>
      <c r="J873" s="50"/>
      <c r="K873" s="50"/>
      <c r="L873" s="1626"/>
      <c r="M873" s="50"/>
      <c r="N873" s="50"/>
      <c r="O873" s="50"/>
      <c r="P873" s="1627"/>
      <c r="Q873" s="1627"/>
      <c r="R873" s="1627"/>
      <c r="S873" s="1628"/>
      <c r="T873" s="1629"/>
      <c r="U873" s="50"/>
    </row>
    <row r="874">
      <c r="A874" s="50"/>
      <c r="B874" s="50"/>
      <c r="C874" s="50"/>
      <c r="D874" s="50"/>
      <c r="E874" s="50"/>
      <c r="F874" s="50"/>
      <c r="G874" s="50"/>
      <c r="H874" s="50"/>
      <c r="I874" s="50"/>
      <c r="J874" s="50"/>
      <c r="K874" s="50"/>
      <c r="L874" s="1626"/>
      <c r="M874" s="50"/>
      <c r="N874" s="50"/>
      <c r="O874" s="50"/>
      <c r="P874" s="1627"/>
      <c r="Q874" s="1627"/>
      <c r="R874" s="1627"/>
      <c r="S874" s="1628"/>
      <c r="T874" s="1629"/>
      <c r="U874" s="50"/>
    </row>
    <row r="875">
      <c r="A875" s="50"/>
      <c r="B875" s="50"/>
      <c r="C875" s="50"/>
      <c r="D875" s="50"/>
      <c r="E875" s="50"/>
      <c r="F875" s="50"/>
      <c r="G875" s="50"/>
      <c r="H875" s="50"/>
      <c r="I875" s="50"/>
      <c r="J875" s="50"/>
      <c r="K875" s="50"/>
      <c r="L875" s="1626"/>
      <c r="M875" s="50"/>
      <c r="N875" s="50"/>
      <c r="O875" s="50"/>
      <c r="P875" s="1627"/>
      <c r="Q875" s="1627"/>
      <c r="R875" s="1627"/>
      <c r="S875" s="1628"/>
      <c r="T875" s="1629"/>
      <c r="U875" s="50"/>
    </row>
    <row r="876">
      <c r="A876" s="50"/>
      <c r="B876" s="50"/>
      <c r="C876" s="50"/>
      <c r="D876" s="50"/>
      <c r="E876" s="50"/>
      <c r="F876" s="50"/>
      <c r="G876" s="50"/>
      <c r="H876" s="50"/>
      <c r="I876" s="50"/>
      <c r="J876" s="50"/>
      <c r="K876" s="50"/>
      <c r="L876" s="1626"/>
      <c r="M876" s="50"/>
      <c r="N876" s="50"/>
      <c r="O876" s="50"/>
      <c r="P876" s="1627"/>
      <c r="Q876" s="1627"/>
      <c r="R876" s="1627"/>
      <c r="S876" s="1628"/>
      <c r="T876" s="1629"/>
      <c r="U876" s="50"/>
    </row>
    <row r="877">
      <c r="A877" s="50"/>
      <c r="B877" s="50"/>
      <c r="C877" s="50"/>
      <c r="D877" s="50"/>
      <c r="E877" s="50"/>
      <c r="F877" s="50"/>
      <c r="G877" s="50"/>
      <c r="H877" s="50"/>
      <c r="I877" s="50"/>
      <c r="J877" s="50"/>
      <c r="K877" s="50"/>
      <c r="L877" s="1626"/>
      <c r="M877" s="50"/>
      <c r="N877" s="50"/>
      <c r="O877" s="50"/>
      <c r="P877" s="1627"/>
      <c r="Q877" s="1627"/>
      <c r="R877" s="1627"/>
      <c r="S877" s="1628"/>
      <c r="T877" s="1629"/>
      <c r="U877" s="50"/>
    </row>
    <row r="878">
      <c r="A878" s="50"/>
      <c r="B878" s="50"/>
      <c r="C878" s="50"/>
      <c r="D878" s="50"/>
      <c r="E878" s="50"/>
      <c r="F878" s="50"/>
      <c r="G878" s="50"/>
      <c r="H878" s="50"/>
      <c r="I878" s="50"/>
      <c r="J878" s="50"/>
      <c r="K878" s="50"/>
      <c r="L878" s="1626"/>
      <c r="M878" s="50"/>
      <c r="N878" s="50"/>
      <c r="O878" s="50"/>
      <c r="P878" s="1627"/>
      <c r="Q878" s="1627"/>
      <c r="R878" s="1627"/>
      <c r="S878" s="1628"/>
      <c r="T878" s="1629"/>
      <c r="U878" s="50"/>
    </row>
    <row r="879">
      <c r="A879" s="50"/>
      <c r="B879" s="50"/>
      <c r="C879" s="50"/>
      <c r="D879" s="50"/>
      <c r="E879" s="50"/>
      <c r="F879" s="50"/>
      <c r="G879" s="50"/>
      <c r="H879" s="50"/>
      <c r="I879" s="50"/>
      <c r="J879" s="50"/>
      <c r="K879" s="50"/>
      <c r="L879" s="1626"/>
      <c r="M879" s="50"/>
      <c r="N879" s="50"/>
      <c r="O879" s="50"/>
      <c r="P879" s="1627"/>
      <c r="Q879" s="1627"/>
      <c r="R879" s="1627"/>
      <c r="S879" s="1628"/>
      <c r="T879" s="1629"/>
      <c r="U879" s="50"/>
    </row>
    <row r="880">
      <c r="A880" s="50"/>
      <c r="B880" s="50"/>
      <c r="C880" s="50"/>
      <c r="D880" s="50"/>
      <c r="E880" s="50"/>
      <c r="F880" s="50"/>
      <c r="G880" s="50"/>
      <c r="H880" s="50"/>
      <c r="I880" s="50"/>
      <c r="J880" s="50"/>
      <c r="K880" s="50"/>
      <c r="L880" s="1626"/>
      <c r="M880" s="50"/>
      <c r="N880" s="50"/>
      <c r="O880" s="50"/>
      <c r="P880" s="1627"/>
      <c r="Q880" s="1627"/>
      <c r="R880" s="1627"/>
      <c r="S880" s="1628"/>
      <c r="T880" s="1629"/>
      <c r="U880" s="50"/>
    </row>
    <row r="881">
      <c r="A881" s="50"/>
      <c r="B881" s="50"/>
      <c r="C881" s="50"/>
      <c r="D881" s="50"/>
      <c r="E881" s="50"/>
      <c r="F881" s="50"/>
      <c r="G881" s="50"/>
      <c r="H881" s="50"/>
      <c r="I881" s="50"/>
      <c r="J881" s="50"/>
      <c r="K881" s="50"/>
      <c r="L881" s="1626"/>
      <c r="M881" s="50"/>
      <c r="N881" s="50"/>
      <c r="O881" s="50"/>
      <c r="P881" s="1627"/>
      <c r="Q881" s="1627"/>
      <c r="R881" s="1627"/>
      <c r="S881" s="1628"/>
      <c r="T881" s="1629"/>
      <c r="U881" s="50"/>
    </row>
    <row r="882">
      <c r="A882" s="50"/>
      <c r="B882" s="50"/>
      <c r="C882" s="50"/>
      <c r="D882" s="50"/>
      <c r="E882" s="50"/>
      <c r="F882" s="50"/>
      <c r="G882" s="50"/>
      <c r="H882" s="50"/>
      <c r="I882" s="50"/>
      <c r="J882" s="50"/>
      <c r="K882" s="50"/>
      <c r="L882" s="1626"/>
      <c r="M882" s="50"/>
      <c r="N882" s="50"/>
      <c r="O882" s="50"/>
      <c r="P882" s="1627"/>
      <c r="Q882" s="1627"/>
      <c r="R882" s="1627"/>
      <c r="S882" s="1628"/>
      <c r="T882" s="1629"/>
      <c r="U882" s="50"/>
    </row>
    <row r="883">
      <c r="A883" s="50"/>
      <c r="B883" s="50"/>
      <c r="C883" s="50"/>
      <c r="D883" s="50"/>
      <c r="E883" s="50"/>
      <c r="F883" s="50"/>
      <c r="G883" s="50"/>
      <c r="H883" s="50"/>
      <c r="I883" s="50"/>
      <c r="J883" s="50"/>
      <c r="K883" s="50"/>
      <c r="L883" s="1626"/>
      <c r="M883" s="50"/>
      <c r="N883" s="50"/>
      <c r="O883" s="50"/>
      <c r="P883" s="1627"/>
      <c r="Q883" s="1627"/>
      <c r="R883" s="1627"/>
      <c r="S883" s="1628"/>
      <c r="T883" s="1629"/>
      <c r="U883" s="50"/>
    </row>
    <row r="884">
      <c r="A884" s="50"/>
      <c r="B884" s="50"/>
      <c r="C884" s="50"/>
      <c r="D884" s="50"/>
      <c r="E884" s="50"/>
      <c r="F884" s="50"/>
      <c r="G884" s="50"/>
      <c r="H884" s="50"/>
      <c r="I884" s="50"/>
      <c r="J884" s="50"/>
      <c r="K884" s="50"/>
      <c r="L884" s="1626"/>
      <c r="M884" s="50"/>
      <c r="N884" s="50"/>
      <c r="O884" s="50"/>
      <c r="P884" s="1627"/>
      <c r="Q884" s="1627"/>
      <c r="R884" s="1627"/>
      <c r="S884" s="1628"/>
      <c r="T884" s="1629"/>
      <c r="U884" s="50"/>
    </row>
    <row r="885">
      <c r="A885" s="50"/>
      <c r="B885" s="50"/>
      <c r="C885" s="50"/>
      <c r="D885" s="50"/>
      <c r="E885" s="50"/>
      <c r="F885" s="50"/>
      <c r="G885" s="50"/>
      <c r="H885" s="50"/>
      <c r="I885" s="50"/>
      <c r="J885" s="50"/>
      <c r="K885" s="50"/>
      <c r="L885" s="1626"/>
      <c r="M885" s="50"/>
      <c r="N885" s="50"/>
      <c r="O885" s="50"/>
      <c r="P885" s="1627"/>
      <c r="Q885" s="1627"/>
      <c r="R885" s="1627"/>
      <c r="S885" s="1628"/>
      <c r="T885" s="1629"/>
      <c r="U885" s="50"/>
    </row>
    <row r="886">
      <c r="A886" s="50"/>
      <c r="B886" s="50"/>
      <c r="C886" s="50"/>
      <c r="D886" s="50"/>
      <c r="E886" s="50"/>
      <c r="F886" s="50"/>
      <c r="G886" s="50"/>
      <c r="H886" s="50"/>
      <c r="I886" s="50"/>
      <c r="J886" s="50"/>
      <c r="K886" s="50"/>
      <c r="L886" s="1626"/>
      <c r="M886" s="50"/>
      <c r="N886" s="50"/>
      <c r="O886" s="50"/>
      <c r="P886" s="1627"/>
      <c r="Q886" s="1627"/>
      <c r="R886" s="1627"/>
      <c r="S886" s="1628"/>
      <c r="T886" s="1629"/>
      <c r="U886" s="50"/>
    </row>
    <row r="887">
      <c r="A887" s="50"/>
      <c r="B887" s="50"/>
      <c r="C887" s="50"/>
      <c r="D887" s="50"/>
      <c r="E887" s="50"/>
      <c r="F887" s="50"/>
      <c r="G887" s="50"/>
      <c r="H887" s="50"/>
      <c r="I887" s="50"/>
      <c r="J887" s="50"/>
      <c r="K887" s="50"/>
      <c r="L887" s="1626"/>
      <c r="M887" s="50"/>
      <c r="N887" s="50"/>
      <c r="O887" s="50"/>
      <c r="P887" s="1627"/>
      <c r="Q887" s="1627"/>
      <c r="R887" s="1627"/>
      <c r="S887" s="1628"/>
      <c r="T887" s="1629"/>
      <c r="U887" s="50"/>
    </row>
    <row r="888">
      <c r="A888" s="50"/>
      <c r="B888" s="50"/>
      <c r="C888" s="50"/>
      <c r="D888" s="50"/>
      <c r="E888" s="50"/>
      <c r="F888" s="50"/>
      <c r="G888" s="50"/>
      <c r="H888" s="50"/>
      <c r="I888" s="50"/>
      <c r="J888" s="50"/>
      <c r="K888" s="50"/>
      <c r="L888" s="1626"/>
      <c r="M888" s="50"/>
      <c r="N888" s="50"/>
      <c r="O888" s="50"/>
      <c r="P888" s="1627"/>
      <c r="Q888" s="1627"/>
      <c r="R888" s="1627"/>
      <c r="S888" s="1628"/>
      <c r="T888" s="1629"/>
      <c r="U888" s="50"/>
    </row>
    <row r="889">
      <c r="A889" s="50"/>
      <c r="B889" s="50"/>
      <c r="C889" s="50"/>
      <c r="D889" s="50"/>
      <c r="E889" s="50"/>
      <c r="F889" s="50"/>
      <c r="G889" s="50"/>
      <c r="H889" s="50"/>
      <c r="I889" s="50"/>
      <c r="J889" s="50"/>
      <c r="K889" s="50"/>
      <c r="L889" s="1626"/>
      <c r="M889" s="50"/>
      <c r="N889" s="50"/>
      <c r="O889" s="50"/>
      <c r="P889" s="1627"/>
      <c r="Q889" s="1627"/>
      <c r="R889" s="1627"/>
      <c r="S889" s="1628"/>
      <c r="T889" s="1629"/>
      <c r="U889" s="50"/>
    </row>
    <row r="890">
      <c r="A890" s="50"/>
      <c r="B890" s="50"/>
      <c r="C890" s="50"/>
      <c r="D890" s="50"/>
      <c r="E890" s="50"/>
      <c r="F890" s="50"/>
      <c r="G890" s="50"/>
      <c r="H890" s="50"/>
      <c r="I890" s="50"/>
      <c r="J890" s="50"/>
      <c r="K890" s="50"/>
      <c r="L890" s="1626"/>
      <c r="M890" s="50"/>
      <c r="N890" s="50"/>
      <c r="O890" s="50"/>
      <c r="P890" s="1627"/>
      <c r="Q890" s="1627"/>
      <c r="R890" s="1627"/>
      <c r="S890" s="1628"/>
      <c r="T890" s="1629"/>
      <c r="U890" s="50"/>
    </row>
    <row r="891">
      <c r="A891" s="50"/>
      <c r="B891" s="50"/>
      <c r="C891" s="50"/>
      <c r="D891" s="50"/>
      <c r="E891" s="50"/>
      <c r="F891" s="50"/>
      <c r="G891" s="50"/>
      <c r="H891" s="50"/>
      <c r="I891" s="50"/>
      <c r="J891" s="50"/>
      <c r="K891" s="50"/>
      <c r="L891" s="1626"/>
      <c r="M891" s="50"/>
      <c r="N891" s="50"/>
      <c r="O891" s="50"/>
      <c r="P891" s="1627"/>
      <c r="Q891" s="1627"/>
      <c r="R891" s="1627"/>
      <c r="S891" s="1628"/>
      <c r="T891" s="1629"/>
      <c r="U891" s="50"/>
    </row>
    <row r="892">
      <c r="A892" s="50"/>
      <c r="B892" s="50"/>
      <c r="C892" s="50"/>
      <c r="D892" s="50"/>
      <c r="E892" s="50"/>
      <c r="F892" s="50"/>
      <c r="G892" s="50"/>
      <c r="H892" s="50"/>
      <c r="I892" s="50"/>
      <c r="J892" s="50"/>
      <c r="K892" s="50"/>
      <c r="L892" s="1626"/>
      <c r="M892" s="50"/>
      <c r="N892" s="50"/>
      <c r="O892" s="50"/>
      <c r="P892" s="1627"/>
      <c r="Q892" s="1627"/>
      <c r="R892" s="1627"/>
      <c r="S892" s="1628"/>
      <c r="T892" s="1629"/>
      <c r="U892" s="50"/>
    </row>
    <row r="893">
      <c r="A893" s="50"/>
      <c r="B893" s="50"/>
      <c r="C893" s="50"/>
      <c r="D893" s="50"/>
      <c r="E893" s="50"/>
      <c r="F893" s="50"/>
      <c r="G893" s="50"/>
      <c r="H893" s="50"/>
      <c r="I893" s="50"/>
      <c r="J893" s="50"/>
      <c r="K893" s="50"/>
      <c r="L893" s="1626"/>
      <c r="M893" s="50"/>
      <c r="N893" s="50"/>
      <c r="O893" s="50"/>
      <c r="P893" s="1627"/>
      <c r="Q893" s="1627"/>
      <c r="R893" s="1627"/>
      <c r="S893" s="1628"/>
      <c r="T893" s="1629"/>
      <c r="U893" s="50"/>
    </row>
    <row r="894">
      <c r="A894" s="50"/>
      <c r="B894" s="50"/>
      <c r="C894" s="50"/>
      <c r="D894" s="50"/>
      <c r="E894" s="50"/>
      <c r="F894" s="50"/>
      <c r="G894" s="50"/>
      <c r="H894" s="50"/>
      <c r="I894" s="50"/>
      <c r="J894" s="50"/>
      <c r="K894" s="50"/>
      <c r="L894" s="1626"/>
      <c r="M894" s="50"/>
      <c r="N894" s="50"/>
      <c r="O894" s="50"/>
      <c r="P894" s="1627"/>
      <c r="Q894" s="1627"/>
      <c r="R894" s="1627"/>
      <c r="S894" s="1628"/>
      <c r="T894" s="1629"/>
      <c r="U894" s="50"/>
    </row>
    <row r="895">
      <c r="A895" s="50"/>
      <c r="B895" s="50"/>
      <c r="C895" s="50"/>
      <c r="D895" s="50"/>
      <c r="E895" s="50"/>
      <c r="F895" s="50"/>
      <c r="G895" s="50"/>
      <c r="H895" s="50"/>
      <c r="I895" s="50"/>
      <c r="J895" s="50"/>
      <c r="K895" s="50"/>
      <c r="L895" s="1626"/>
      <c r="M895" s="50"/>
      <c r="N895" s="50"/>
      <c r="O895" s="50"/>
      <c r="P895" s="1627"/>
      <c r="Q895" s="1627"/>
      <c r="R895" s="1627"/>
      <c r="S895" s="1628"/>
      <c r="T895" s="1629"/>
      <c r="U895" s="50"/>
    </row>
    <row r="896">
      <c r="A896" s="50"/>
      <c r="B896" s="50"/>
      <c r="C896" s="50"/>
      <c r="D896" s="50"/>
      <c r="E896" s="50"/>
      <c r="F896" s="50"/>
      <c r="G896" s="50"/>
      <c r="H896" s="50"/>
      <c r="I896" s="50"/>
      <c r="J896" s="50"/>
      <c r="K896" s="50"/>
      <c r="L896" s="1626"/>
      <c r="M896" s="50"/>
      <c r="N896" s="50"/>
      <c r="O896" s="50"/>
      <c r="P896" s="1627"/>
      <c r="Q896" s="1627"/>
      <c r="R896" s="1627"/>
      <c r="S896" s="1628"/>
      <c r="T896" s="1629"/>
      <c r="U896" s="50"/>
    </row>
    <row r="897">
      <c r="A897" s="50"/>
      <c r="B897" s="50"/>
      <c r="C897" s="50"/>
      <c r="D897" s="50"/>
      <c r="E897" s="50"/>
      <c r="F897" s="50"/>
      <c r="G897" s="50"/>
      <c r="H897" s="50"/>
      <c r="I897" s="50"/>
      <c r="J897" s="50"/>
      <c r="K897" s="50"/>
      <c r="L897" s="1626"/>
      <c r="M897" s="50"/>
      <c r="N897" s="50"/>
      <c r="O897" s="50"/>
      <c r="P897" s="1627"/>
      <c r="Q897" s="1627"/>
      <c r="R897" s="1627"/>
      <c r="S897" s="1628"/>
      <c r="T897" s="1629"/>
      <c r="U897" s="50"/>
    </row>
    <row r="898">
      <c r="A898" s="50"/>
      <c r="B898" s="50"/>
      <c r="C898" s="50"/>
      <c r="D898" s="50"/>
      <c r="E898" s="50"/>
      <c r="F898" s="50"/>
      <c r="G898" s="50"/>
      <c r="H898" s="50"/>
      <c r="I898" s="50"/>
      <c r="J898" s="50"/>
      <c r="K898" s="50"/>
      <c r="L898" s="1626"/>
      <c r="M898" s="50"/>
      <c r="N898" s="50"/>
      <c r="O898" s="50"/>
      <c r="P898" s="1627"/>
      <c r="Q898" s="1627"/>
      <c r="R898" s="1627"/>
      <c r="S898" s="1628"/>
      <c r="T898" s="1629"/>
      <c r="U898" s="50"/>
    </row>
    <row r="899">
      <c r="A899" s="50"/>
      <c r="B899" s="50"/>
      <c r="C899" s="50"/>
      <c r="D899" s="50"/>
      <c r="E899" s="50"/>
      <c r="F899" s="50"/>
      <c r="G899" s="50"/>
      <c r="H899" s="50"/>
      <c r="I899" s="50"/>
      <c r="J899" s="50"/>
      <c r="K899" s="50"/>
      <c r="L899" s="1626"/>
      <c r="M899" s="50"/>
      <c r="N899" s="50"/>
      <c r="O899" s="50"/>
      <c r="P899" s="1627"/>
      <c r="Q899" s="1627"/>
      <c r="R899" s="1627"/>
      <c r="S899" s="1628"/>
      <c r="T899" s="1629"/>
      <c r="U899" s="50"/>
    </row>
    <row r="900">
      <c r="A900" s="50"/>
      <c r="B900" s="50"/>
      <c r="C900" s="50"/>
      <c r="D900" s="50"/>
      <c r="E900" s="50"/>
      <c r="F900" s="50"/>
      <c r="G900" s="50"/>
      <c r="H900" s="50"/>
      <c r="I900" s="50"/>
      <c r="J900" s="50"/>
      <c r="K900" s="50"/>
      <c r="L900" s="1626"/>
      <c r="M900" s="50"/>
      <c r="N900" s="50"/>
      <c r="O900" s="50"/>
      <c r="P900" s="1627"/>
      <c r="Q900" s="1627"/>
      <c r="R900" s="1627"/>
      <c r="S900" s="1628"/>
      <c r="T900" s="1629"/>
      <c r="U900" s="50"/>
    </row>
    <row r="901">
      <c r="A901" s="50"/>
      <c r="B901" s="50"/>
      <c r="C901" s="50"/>
      <c r="D901" s="50"/>
      <c r="E901" s="50"/>
      <c r="F901" s="50"/>
      <c r="G901" s="50"/>
      <c r="H901" s="50"/>
      <c r="I901" s="50"/>
      <c r="J901" s="50"/>
      <c r="K901" s="50"/>
      <c r="L901" s="1626"/>
      <c r="M901" s="50"/>
      <c r="N901" s="50"/>
      <c r="O901" s="50"/>
      <c r="P901" s="1627"/>
      <c r="Q901" s="1627"/>
      <c r="R901" s="1627"/>
      <c r="S901" s="1628"/>
      <c r="T901" s="1629"/>
      <c r="U901" s="50"/>
    </row>
    <row r="902">
      <c r="A902" s="50"/>
      <c r="B902" s="50"/>
      <c r="C902" s="50"/>
      <c r="D902" s="50"/>
      <c r="E902" s="50"/>
      <c r="F902" s="50"/>
      <c r="G902" s="50"/>
      <c r="H902" s="50"/>
      <c r="I902" s="50"/>
      <c r="J902" s="50"/>
      <c r="K902" s="50"/>
      <c r="L902" s="1626"/>
      <c r="M902" s="50"/>
      <c r="N902" s="50"/>
      <c r="O902" s="50"/>
      <c r="P902" s="1627"/>
      <c r="Q902" s="1627"/>
      <c r="R902" s="1627"/>
      <c r="S902" s="1628"/>
      <c r="T902" s="1629"/>
      <c r="U902" s="50"/>
    </row>
    <row r="903">
      <c r="A903" s="50"/>
      <c r="B903" s="50"/>
      <c r="C903" s="50"/>
      <c r="D903" s="50"/>
      <c r="E903" s="50"/>
      <c r="F903" s="50"/>
      <c r="G903" s="50"/>
      <c r="H903" s="50"/>
      <c r="I903" s="50"/>
      <c r="J903" s="50"/>
      <c r="K903" s="50"/>
      <c r="L903" s="1626"/>
      <c r="M903" s="50"/>
      <c r="N903" s="50"/>
      <c r="O903" s="50"/>
      <c r="P903" s="1627"/>
      <c r="Q903" s="1627"/>
      <c r="R903" s="1627"/>
      <c r="S903" s="1628"/>
      <c r="T903" s="1629"/>
      <c r="U903" s="50"/>
    </row>
    <row r="904">
      <c r="A904" s="50"/>
      <c r="B904" s="50"/>
      <c r="C904" s="50"/>
      <c r="D904" s="50"/>
      <c r="E904" s="50"/>
      <c r="F904" s="50"/>
      <c r="G904" s="50"/>
      <c r="H904" s="50"/>
      <c r="I904" s="50"/>
      <c r="J904" s="50"/>
      <c r="K904" s="50"/>
      <c r="L904" s="1626"/>
      <c r="M904" s="50"/>
      <c r="N904" s="50"/>
      <c r="O904" s="50"/>
      <c r="P904" s="1627"/>
      <c r="Q904" s="1627"/>
      <c r="R904" s="1627"/>
      <c r="S904" s="1628"/>
      <c r="T904" s="1629"/>
      <c r="U904" s="50"/>
    </row>
    <row r="905">
      <c r="A905" s="50"/>
      <c r="B905" s="50"/>
      <c r="C905" s="50"/>
      <c r="D905" s="50"/>
      <c r="E905" s="50"/>
      <c r="F905" s="50"/>
      <c r="G905" s="50"/>
      <c r="H905" s="50"/>
      <c r="I905" s="50"/>
      <c r="J905" s="50"/>
      <c r="K905" s="50"/>
      <c r="L905" s="1626"/>
      <c r="M905" s="50"/>
      <c r="N905" s="50"/>
      <c r="O905" s="50"/>
      <c r="P905" s="1627"/>
      <c r="Q905" s="1627"/>
      <c r="R905" s="1627"/>
      <c r="S905" s="1628"/>
      <c r="T905" s="1629"/>
      <c r="U905" s="50"/>
    </row>
    <row r="906">
      <c r="A906" s="50"/>
      <c r="B906" s="50"/>
      <c r="C906" s="50"/>
      <c r="D906" s="50"/>
      <c r="E906" s="50"/>
      <c r="F906" s="50"/>
      <c r="G906" s="50"/>
      <c r="H906" s="50"/>
      <c r="I906" s="50"/>
      <c r="J906" s="50"/>
      <c r="K906" s="50"/>
      <c r="L906" s="1626"/>
      <c r="M906" s="50"/>
      <c r="N906" s="50"/>
      <c r="O906" s="50"/>
      <c r="P906" s="1627"/>
      <c r="Q906" s="1627"/>
      <c r="R906" s="1627"/>
      <c r="S906" s="1628"/>
      <c r="T906" s="1629"/>
      <c r="U906" s="50"/>
    </row>
    <row r="907">
      <c r="A907" s="50"/>
      <c r="B907" s="50"/>
      <c r="C907" s="50"/>
      <c r="D907" s="50"/>
      <c r="E907" s="50"/>
      <c r="F907" s="50"/>
      <c r="G907" s="50"/>
      <c r="H907" s="50"/>
      <c r="I907" s="50"/>
      <c r="J907" s="50"/>
      <c r="K907" s="50"/>
      <c r="L907" s="1626"/>
      <c r="M907" s="50"/>
      <c r="N907" s="50"/>
      <c r="O907" s="50"/>
      <c r="P907" s="1627"/>
      <c r="Q907" s="1627"/>
      <c r="R907" s="1627"/>
      <c r="S907" s="1628"/>
      <c r="T907" s="1629"/>
      <c r="U907" s="50"/>
    </row>
    <row r="908">
      <c r="A908" s="50"/>
      <c r="B908" s="50"/>
      <c r="C908" s="50"/>
      <c r="D908" s="50"/>
      <c r="E908" s="50"/>
      <c r="F908" s="50"/>
      <c r="G908" s="50"/>
      <c r="H908" s="50"/>
      <c r="I908" s="50"/>
      <c r="J908" s="50"/>
      <c r="K908" s="50"/>
      <c r="L908" s="1626"/>
      <c r="M908" s="50"/>
      <c r="N908" s="50"/>
      <c r="O908" s="50"/>
      <c r="P908" s="1627"/>
      <c r="Q908" s="1627"/>
      <c r="R908" s="1627"/>
      <c r="S908" s="1628"/>
      <c r="T908" s="1629"/>
      <c r="U908" s="50"/>
    </row>
    <row r="909">
      <c r="A909" s="50"/>
      <c r="B909" s="50"/>
      <c r="C909" s="50"/>
      <c r="D909" s="50"/>
      <c r="E909" s="50"/>
      <c r="F909" s="50"/>
      <c r="G909" s="50"/>
      <c r="H909" s="50"/>
      <c r="I909" s="50"/>
      <c r="J909" s="50"/>
      <c r="K909" s="50"/>
      <c r="L909" s="1626"/>
      <c r="M909" s="50"/>
      <c r="N909" s="50"/>
      <c r="O909" s="50"/>
      <c r="P909" s="1627"/>
      <c r="Q909" s="1627"/>
      <c r="R909" s="1627"/>
      <c r="S909" s="1628"/>
      <c r="T909" s="1629"/>
      <c r="U909" s="50"/>
    </row>
    <row r="910">
      <c r="A910" s="50"/>
      <c r="B910" s="50"/>
      <c r="C910" s="50"/>
      <c r="D910" s="50"/>
      <c r="E910" s="50"/>
      <c r="F910" s="50"/>
      <c r="G910" s="50"/>
      <c r="H910" s="50"/>
      <c r="I910" s="50"/>
      <c r="J910" s="50"/>
      <c r="K910" s="50"/>
      <c r="L910" s="1626"/>
      <c r="M910" s="50"/>
      <c r="N910" s="50"/>
      <c r="O910" s="50"/>
      <c r="P910" s="1627"/>
      <c r="Q910" s="1627"/>
      <c r="R910" s="1627"/>
      <c r="S910" s="1628"/>
      <c r="T910" s="1629"/>
      <c r="U910" s="50"/>
    </row>
    <row r="911">
      <c r="A911" s="50"/>
      <c r="B911" s="50"/>
      <c r="C911" s="50"/>
      <c r="D911" s="50"/>
      <c r="E911" s="50"/>
      <c r="F911" s="50"/>
      <c r="G911" s="50"/>
      <c r="H911" s="50"/>
      <c r="I911" s="50"/>
      <c r="J911" s="50"/>
      <c r="K911" s="50"/>
      <c r="L911" s="1626"/>
      <c r="M911" s="50"/>
      <c r="N911" s="50"/>
      <c r="O911" s="50"/>
      <c r="P911" s="1627"/>
      <c r="Q911" s="1627"/>
      <c r="R911" s="1627"/>
      <c r="S911" s="1628"/>
      <c r="T911" s="1629"/>
      <c r="U911" s="50"/>
    </row>
    <row r="912">
      <c r="A912" s="50"/>
      <c r="B912" s="50"/>
      <c r="C912" s="50"/>
      <c r="D912" s="50"/>
      <c r="E912" s="50"/>
      <c r="F912" s="50"/>
      <c r="G912" s="50"/>
      <c r="H912" s="50"/>
      <c r="I912" s="50"/>
      <c r="J912" s="50"/>
      <c r="K912" s="50"/>
      <c r="L912" s="1626"/>
      <c r="M912" s="50"/>
      <c r="N912" s="50"/>
      <c r="O912" s="50"/>
      <c r="P912" s="1627"/>
      <c r="Q912" s="1627"/>
      <c r="R912" s="1627"/>
      <c r="S912" s="1628"/>
      <c r="T912" s="1629"/>
      <c r="U912" s="50"/>
    </row>
    <row r="913">
      <c r="A913" s="50"/>
      <c r="B913" s="50"/>
      <c r="C913" s="50"/>
      <c r="D913" s="50"/>
      <c r="E913" s="50"/>
      <c r="F913" s="50"/>
      <c r="G913" s="50"/>
      <c r="H913" s="50"/>
      <c r="I913" s="50"/>
      <c r="J913" s="50"/>
      <c r="K913" s="50"/>
      <c r="L913" s="1626"/>
      <c r="M913" s="50"/>
      <c r="N913" s="50"/>
      <c r="O913" s="50"/>
      <c r="P913" s="1627"/>
      <c r="Q913" s="1627"/>
      <c r="R913" s="1627"/>
      <c r="S913" s="1628"/>
      <c r="T913" s="1629"/>
      <c r="U913" s="50"/>
    </row>
    <row r="914">
      <c r="A914" s="50"/>
      <c r="B914" s="50"/>
      <c r="C914" s="50"/>
      <c r="D914" s="50"/>
      <c r="E914" s="50"/>
      <c r="F914" s="50"/>
      <c r="G914" s="50"/>
      <c r="H914" s="50"/>
      <c r="I914" s="50"/>
      <c r="J914" s="50"/>
      <c r="K914" s="50"/>
      <c r="L914" s="1626"/>
      <c r="M914" s="50"/>
      <c r="N914" s="50"/>
      <c r="O914" s="50"/>
      <c r="P914" s="1627"/>
      <c r="Q914" s="1627"/>
      <c r="R914" s="1627"/>
      <c r="S914" s="1628"/>
      <c r="T914" s="1629"/>
      <c r="U914" s="50"/>
    </row>
    <row r="915">
      <c r="A915" s="50"/>
      <c r="B915" s="50"/>
      <c r="C915" s="50"/>
      <c r="D915" s="50"/>
      <c r="E915" s="50"/>
      <c r="F915" s="50"/>
      <c r="G915" s="50"/>
      <c r="H915" s="50"/>
      <c r="I915" s="50"/>
      <c r="J915" s="50"/>
      <c r="K915" s="50"/>
      <c r="L915" s="1626"/>
      <c r="M915" s="50"/>
      <c r="N915" s="50"/>
      <c r="O915" s="50"/>
      <c r="P915" s="1627"/>
      <c r="Q915" s="1627"/>
      <c r="R915" s="1627"/>
      <c r="S915" s="1628"/>
      <c r="T915" s="1629"/>
      <c r="U915" s="50"/>
    </row>
    <row r="916">
      <c r="A916" s="50"/>
      <c r="B916" s="50"/>
      <c r="C916" s="50"/>
      <c r="D916" s="50"/>
      <c r="E916" s="50"/>
      <c r="F916" s="50"/>
      <c r="G916" s="50"/>
      <c r="H916" s="50"/>
      <c r="I916" s="50"/>
      <c r="J916" s="50"/>
      <c r="K916" s="50"/>
      <c r="L916" s="1626"/>
      <c r="M916" s="50"/>
      <c r="N916" s="50"/>
      <c r="O916" s="50"/>
      <c r="P916" s="1627"/>
      <c r="Q916" s="1627"/>
      <c r="R916" s="1627"/>
      <c r="S916" s="1628"/>
      <c r="T916" s="1629"/>
      <c r="U916" s="50"/>
    </row>
    <row r="917">
      <c r="A917" s="50"/>
      <c r="B917" s="50"/>
      <c r="C917" s="50"/>
      <c r="D917" s="50"/>
      <c r="E917" s="50"/>
      <c r="F917" s="50"/>
      <c r="G917" s="50"/>
      <c r="H917" s="50"/>
      <c r="I917" s="50"/>
      <c r="J917" s="50"/>
      <c r="K917" s="50"/>
      <c r="L917" s="1626"/>
      <c r="M917" s="50"/>
      <c r="N917" s="50"/>
      <c r="O917" s="50"/>
      <c r="P917" s="1627"/>
      <c r="Q917" s="1627"/>
      <c r="R917" s="1627"/>
      <c r="S917" s="1628"/>
      <c r="T917" s="1629"/>
      <c r="U917" s="50"/>
    </row>
    <row r="918">
      <c r="A918" s="50"/>
      <c r="B918" s="50"/>
      <c r="C918" s="50"/>
      <c r="D918" s="50"/>
      <c r="E918" s="50"/>
      <c r="F918" s="50"/>
      <c r="G918" s="50"/>
      <c r="H918" s="50"/>
      <c r="I918" s="50"/>
      <c r="J918" s="50"/>
      <c r="K918" s="50"/>
      <c r="L918" s="1626"/>
      <c r="M918" s="50"/>
      <c r="N918" s="50"/>
      <c r="O918" s="50"/>
      <c r="P918" s="1627"/>
      <c r="Q918" s="1627"/>
      <c r="R918" s="1627"/>
      <c r="S918" s="1628"/>
      <c r="T918" s="1629"/>
      <c r="U918" s="50"/>
    </row>
    <row r="919">
      <c r="A919" s="50"/>
      <c r="B919" s="50"/>
      <c r="C919" s="50"/>
      <c r="D919" s="50"/>
      <c r="E919" s="50"/>
      <c r="F919" s="50"/>
      <c r="G919" s="50"/>
      <c r="H919" s="50"/>
      <c r="I919" s="50"/>
      <c r="J919" s="50"/>
      <c r="K919" s="50"/>
      <c r="L919" s="1626"/>
      <c r="M919" s="50"/>
      <c r="N919" s="50"/>
      <c r="O919" s="50"/>
      <c r="P919" s="1627"/>
      <c r="Q919" s="1627"/>
      <c r="R919" s="1627"/>
      <c r="S919" s="1628"/>
      <c r="T919" s="1629"/>
      <c r="U919" s="50"/>
    </row>
    <row r="920">
      <c r="A920" s="50"/>
      <c r="B920" s="50"/>
      <c r="C920" s="50"/>
      <c r="D920" s="50"/>
      <c r="E920" s="50"/>
      <c r="F920" s="50"/>
      <c r="G920" s="50"/>
      <c r="H920" s="50"/>
      <c r="I920" s="50"/>
      <c r="J920" s="50"/>
      <c r="K920" s="50"/>
      <c r="L920" s="1626"/>
      <c r="M920" s="50"/>
      <c r="N920" s="50"/>
      <c r="O920" s="50"/>
      <c r="P920" s="1627"/>
      <c r="Q920" s="1627"/>
      <c r="R920" s="1627"/>
      <c r="S920" s="1628"/>
      <c r="T920" s="1629"/>
      <c r="U920" s="50"/>
    </row>
    <row r="921">
      <c r="A921" s="50"/>
      <c r="B921" s="50"/>
      <c r="C921" s="50"/>
      <c r="D921" s="50"/>
      <c r="E921" s="50"/>
      <c r="F921" s="50"/>
      <c r="G921" s="50"/>
      <c r="H921" s="50"/>
      <c r="I921" s="50"/>
      <c r="J921" s="50"/>
      <c r="K921" s="50"/>
      <c r="L921" s="1626"/>
      <c r="M921" s="50"/>
      <c r="N921" s="50"/>
      <c r="O921" s="50"/>
      <c r="P921" s="1627"/>
      <c r="Q921" s="1627"/>
      <c r="R921" s="1627"/>
      <c r="S921" s="1628"/>
      <c r="T921" s="1629"/>
      <c r="U921" s="50"/>
    </row>
    <row r="922">
      <c r="A922" s="50"/>
      <c r="B922" s="50"/>
      <c r="C922" s="50"/>
      <c r="D922" s="50"/>
      <c r="E922" s="50"/>
      <c r="F922" s="50"/>
      <c r="G922" s="50"/>
      <c r="H922" s="50"/>
      <c r="I922" s="50"/>
      <c r="J922" s="50"/>
      <c r="K922" s="50"/>
      <c r="L922" s="1626"/>
      <c r="M922" s="50"/>
      <c r="N922" s="50"/>
      <c r="O922" s="50"/>
      <c r="P922" s="1627"/>
      <c r="Q922" s="1627"/>
      <c r="R922" s="1627"/>
      <c r="S922" s="1628"/>
      <c r="T922" s="1629"/>
      <c r="U922" s="50"/>
    </row>
    <row r="923">
      <c r="A923" s="50"/>
      <c r="B923" s="50"/>
      <c r="C923" s="50"/>
      <c r="D923" s="50"/>
      <c r="E923" s="50"/>
      <c r="F923" s="50"/>
      <c r="G923" s="50"/>
      <c r="H923" s="50"/>
      <c r="I923" s="50"/>
      <c r="J923" s="50"/>
      <c r="K923" s="50"/>
      <c r="L923" s="1626"/>
      <c r="M923" s="50"/>
      <c r="N923" s="50"/>
      <c r="O923" s="50"/>
      <c r="P923" s="1627"/>
      <c r="Q923" s="1627"/>
      <c r="R923" s="1627"/>
      <c r="S923" s="1628"/>
      <c r="T923" s="1629"/>
      <c r="U923" s="50"/>
    </row>
    <row r="924">
      <c r="A924" s="50"/>
      <c r="B924" s="50"/>
      <c r="C924" s="50"/>
      <c r="D924" s="50"/>
      <c r="E924" s="50"/>
      <c r="F924" s="50"/>
      <c r="G924" s="50"/>
      <c r="H924" s="50"/>
      <c r="I924" s="50"/>
      <c r="J924" s="50"/>
      <c r="K924" s="50"/>
      <c r="L924" s="1626"/>
      <c r="M924" s="50"/>
      <c r="N924" s="50"/>
      <c r="O924" s="50"/>
      <c r="P924" s="1627"/>
      <c r="Q924" s="1627"/>
      <c r="R924" s="1627"/>
      <c r="S924" s="1628"/>
      <c r="T924" s="1629"/>
      <c r="U924" s="50"/>
    </row>
    <row r="925">
      <c r="A925" s="50"/>
      <c r="B925" s="50"/>
      <c r="C925" s="50"/>
      <c r="D925" s="50"/>
      <c r="E925" s="50"/>
      <c r="F925" s="50"/>
      <c r="G925" s="50"/>
      <c r="H925" s="50"/>
      <c r="I925" s="50"/>
      <c r="J925" s="50"/>
      <c r="K925" s="50"/>
      <c r="L925" s="1626"/>
      <c r="M925" s="50"/>
      <c r="N925" s="50"/>
      <c r="O925" s="50"/>
      <c r="P925" s="1627"/>
      <c r="Q925" s="1627"/>
      <c r="R925" s="1627"/>
      <c r="S925" s="1628"/>
      <c r="T925" s="1629"/>
      <c r="U925" s="50"/>
    </row>
    <row r="926">
      <c r="A926" s="50"/>
      <c r="B926" s="50"/>
      <c r="C926" s="50"/>
      <c r="D926" s="50"/>
      <c r="E926" s="50"/>
      <c r="F926" s="50"/>
      <c r="G926" s="50"/>
      <c r="H926" s="50"/>
      <c r="I926" s="50"/>
      <c r="J926" s="50"/>
      <c r="K926" s="50"/>
      <c r="L926" s="1626"/>
      <c r="M926" s="50"/>
      <c r="N926" s="50"/>
      <c r="O926" s="50"/>
      <c r="P926" s="1627"/>
      <c r="Q926" s="1627"/>
      <c r="R926" s="1627"/>
      <c r="S926" s="1628"/>
      <c r="T926" s="1629"/>
      <c r="U926" s="50"/>
    </row>
    <row r="927">
      <c r="A927" s="50"/>
      <c r="B927" s="50"/>
      <c r="C927" s="50"/>
      <c r="D927" s="50"/>
      <c r="E927" s="50"/>
      <c r="F927" s="50"/>
      <c r="G927" s="50"/>
      <c r="H927" s="50"/>
      <c r="I927" s="50"/>
      <c r="J927" s="50"/>
      <c r="K927" s="50"/>
      <c r="L927" s="1626"/>
      <c r="M927" s="50"/>
      <c r="N927" s="50"/>
      <c r="O927" s="50"/>
      <c r="P927" s="1627"/>
      <c r="Q927" s="1627"/>
      <c r="R927" s="1627"/>
      <c r="S927" s="1628"/>
      <c r="T927" s="1629"/>
      <c r="U927" s="50"/>
    </row>
    <row r="928">
      <c r="A928" s="50"/>
      <c r="B928" s="50"/>
      <c r="C928" s="50"/>
      <c r="D928" s="50"/>
      <c r="E928" s="50"/>
      <c r="F928" s="50"/>
      <c r="G928" s="50"/>
      <c r="H928" s="50"/>
      <c r="I928" s="50"/>
      <c r="J928" s="50"/>
      <c r="K928" s="50"/>
      <c r="L928" s="1626"/>
      <c r="M928" s="50"/>
      <c r="N928" s="50"/>
      <c r="O928" s="50"/>
      <c r="P928" s="1627"/>
      <c r="Q928" s="1627"/>
      <c r="R928" s="1627"/>
      <c r="S928" s="1628"/>
      <c r="T928" s="1629"/>
      <c r="U928" s="50"/>
    </row>
    <row r="929">
      <c r="A929" s="50"/>
      <c r="B929" s="50"/>
      <c r="C929" s="50"/>
      <c r="D929" s="50"/>
      <c r="E929" s="50"/>
      <c r="F929" s="50"/>
      <c r="G929" s="50"/>
      <c r="H929" s="50"/>
      <c r="I929" s="50"/>
      <c r="J929" s="50"/>
      <c r="K929" s="50"/>
      <c r="L929" s="1626"/>
      <c r="M929" s="50"/>
      <c r="N929" s="50"/>
      <c r="O929" s="50"/>
      <c r="P929" s="1627"/>
      <c r="Q929" s="1627"/>
      <c r="R929" s="1627"/>
      <c r="S929" s="1628"/>
      <c r="T929" s="1629"/>
      <c r="U929" s="50"/>
    </row>
    <row r="930">
      <c r="A930" s="50"/>
      <c r="B930" s="50"/>
      <c r="C930" s="50"/>
      <c r="D930" s="50"/>
      <c r="E930" s="50"/>
      <c r="F930" s="50"/>
      <c r="G930" s="50"/>
      <c r="H930" s="50"/>
      <c r="I930" s="50"/>
      <c r="J930" s="50"/>
      <c r="K930" s="50"/>
      <c r="L930" s="1626"/>
      <c r="M930" s="50"/>
      <c r="N930" s="50"/>
      <c r="O930" s="50"/>
      <c r="P930" s="1627"/>
      <c r="Q930" s="1627"/>
      <c r="R930" s="1627"/>
      <c r="S930" s="1628"/>
      <c r="T930" s="1629"/>
      <c r="U930" s="50"/>
    </row>
    <row r="931">
      <c r="A931" s="50"/>
      <c r="B931" s="50"/>
      <c r="C931" s="50"/>
      <c r="D931" s="50"/>
      <c r="E931" s="50"/>
      <c r="F931" s="50"/>
      <c r="G931" s="50"/>
      <c r="H931" s="50"/>
      <c r="I931" s="50"/>
      <c r="J931" s="50"/>
      <c r="K931" s="50"/>
      <c r="L931" s="1626"/>
      <c r="M931" s="50"/>
      <c r="N931" s="50"/>
      <c r="O931" s="50"/>
      <c r="P931" s="1627"/>
      <c r="Q931" s="1627"/>
      <c r="R931" s="1627"/>
      <c r="S931" s="1628"/>
      <c r="T931" s="1629"/>
      <c r="U931" s="50"/>
    </row>
    <row r="932">
      <c r="A932" s="50"/>
      <c r="B932" s="50"/>
      <c r="C932" s="50"/>
      <c r="D932" s="50"/>
      <c r="E932" s="50"/>
      <c r="F932" s="50"/>
      <c r="G932" s="50"/>
      <c r="H932" s="50"/>
      <c r="I932" s="50"/>
      <c r="J932" s="50"/>
      <c r="K932" s="50"/>
      <c r="L932" s="1626"/>
      <c r="M932" s="50"/>
      <c r="N932" s="50"/>
      <c r="O932" s="50"/>
      <c r="P932" s="1627"/>
      <c r="Q932" s="1627"/>
      <c r="R932" s="1627"/>
      <c r="S932" s="1628"/>
      <c r="T932" s="1629"/>
      <c r="U932" s="50"/>
    </row>
    <row r="933">
      <c r="A933" s="50"/>
      <c r="B933" s="50"/>
      <c r="C933" s="50"/>
      <c r="D933" s="50"/>
      <c r="E933" s="50"/>
      <c r="F933" s="50"/>
      <c r="G933" s="50"/>
      <c r="H933" s="50"/>
      <c r="I933" s="50"/>
      <c r="J933" s="50"/>
      <c r="K933" s="50"/>
      <c r="L933" s="1626"/>
      <c r="M933" s="50"/>
      <c r="N933" s="50"/>
      <c r="O933" s="50"/>
      <c r="P933" s="1627"/>
      <c r="Q933" s="1627"/>
      <c r="R933" s="1627"/>
      <c r="S933" s="1628"/>
      <c r="T933" s="1629"/>
      <c r="U933" s="50"/>
    </row>
    <row r="934">
      <c r="A934" s="50"/>
      <c r="B934" s="50"/>
      <c r="C934" s="50"/>
      <c r="D934" s="50"/>
      <c r="E934" s="50"/>
      <c r="F934" s="50"/>
      <c r="G934" s="50"/>
      <c r="H934" s="50"/>
      <c r="I934" s="50"/>
      <c r="J934" s="50"/>
      <c r="K934" s="50"/>
      <c r="L934" s="1626"/>
      <c r="M934" s="50"/>
      <c r="N934" s="50"/>
      <c r="O934" s="50"/>
      <c r="P934" s="1627"/>
      <c r="Q934" s="1627"/>
      <c r="R934" s="1627"/>
      <c r="S934" s="1628"/>
      <c r="T934" s="1629"/>
      <c r="U934" s="50"/>
    </row>
    <row r="935">
      <c r="A935" s="50"/>
      <c r="B935" s="50"/>
      <c r="C935" s="50"/>
      <c r="D935" s="50"/>
      <c r="E935" s="50"/>
      <c r="F935" s="50"/>
      <c r="G935" s="50"/>
      <c r="H935" s="50"/>
      <c r="I935" s="50"/>
      <c r="J935" s="50"/>
      <c r="K935" s="50"/>
      <c r="L935" s="1626"/>
      <c r="M935" s="50"/>
      <c r="N935" s="50"/>
      <c r="O935" s="50"/>
      <c r="P935" s="1627"/>
      <c r="Q935" s="1627"/>
      <c r="R935" s="1627"/>
      <c r="S935" s="1628"/>
      <c r="T935" s="1629"/>
      <c r="U935" s="50"/>
    </row>
    <row r="936">
      <c r="A936" s="50"/>
      <c r="B936" s="50"/>
      <c r="C936" s="50"/>
      <c r="D936" s="50"/>
      <c r="E936" s="50"/>
      <c r="F936" s="50"/>
      <c r="G936" s="50"/>
      <c r="H936" s="50"/>
      <c r="I936" s="50"/>
      <c r="J936" s="50"/>
      <c r="K936" s="50"/>
      <c r="L936" s="1626"/>
      <c r="M936" s="50"/>
      <c r="N936" s="50"/>
      <c r="O936" s="50"/>
      <c r="P936" s="1627"/>
      <c r="Q936" s="1627"/>
      <c r="R936" s="1627"/>
      <c r="S936" s="1628"/>
      <c r="T936" s="1629"/>
      <c r="U936" s="50"/>
    </row>
    <row r="937">
      <c r="A937" s="50"/>
      <c r="B937" s="50"/>
      <c r="C937" s="50"/>
      <c r="D937" s="50"/>
      <c r="E937" s="50"/>
      <c r="F937" s="50"/>
      <c r="G937" s="50"/>
      <c r="H937" s="50"/>
      <c r="I937" s="50"/>
      <c r="J937" s="50"/>
      <c r="K937" s="50"/>
      <c r="L937" s="1626"/>
      <c r="M937" s="50"/>
      <c r="N937" s="50"/>
      <c r="O937" s="50"/>
      <c r="P937" s="1627"/>
      <c r="Q937" s="1627"/>
      <c r="R937" s="1627"/>
      <c r="S937" s="1628"/>
      <c r="T937" s="1629"/>
      <c r="U937" s="50"/>
    </row>
    <row r="938">
      <c r="A938" s="50"/>
      <c r="B938" s="50"/>
      <c r="C938" s="50"/>
      <c r="D938" s="50"/>
      <c r="E938" s="50"/>
      <c r="F938" s="50"/>
      <c r="G938" s="50"/>
      <c r="H938" s="50"/>
      <c r="I938" s="50"/>
      <c r="J938" s="50"/>
      <c r="K938" s="50"/>
      <c r="L938" s="1626"/>
      <c r="M938" s="50"/>
      <c r="N938" s="50"/>
      <c r="O938" s="50"/>
      <c r="P938" s="1627"/>
      <c r="Q938" s="1627"/>
      <c r="R938" s="1627"/>
      <c r="S938" s="1628"/>
      <c r="T938" s="1629"/>
      <c r="U938" s="50"/>
    </row>
    <row r="939">
      <c r="A939" s="50"/>
      <c r="B939" s="50"/>
      <c r="C939" s="50"/>
      <c r="D939" s="50"/>
      <c r="E939" s="50"/>
      <c r="F939" s="50"/>
      <c r="G939" s="50"/>
      <c r="H939" s="50"/>
      <c r="I939" s="50"/>
      <c r="J939" s="50"/>
      <c r="K939" s="50"/>
      <c r="L939" s="1626"/>
      <c r="M939" s="50"/>
      <c r="N939" s="50"/>
      <c r="O939" s="50"/>
      <c r="P939" s="1627"/>
      <c r="Q939" s="1627"/>
      <c r="R939" s="1627"/>
      <c r="S939" s="1628"/>
      <c r="T939" s="1629"/>
      <c r="U939" s="50"/>
    </row>
    <row r="940">
      <c r="A940" s="50"/>
      <c r="B940" s="50"/>
      <c r="C940" s="50"/>
      <c r="D940" s="50"/>
      <c r="E940" s="50"/>
      <c r="F940" s="50"/>
      <c r="G940" s="50"/>
      <c r="H940" s="50"/>
      <c r="I940" s="50"/>
      <c r="J940" s="50"/>
      <c r="K940" s="50"/>
      <c r="L940" s="1626"/>
      <c r="M940" s="50"/>
      <c r="N940" s="50"/>
      <c r="O940" s="50"/>
      <c r="P940" s="1627"/>
      <c r="Q940" s="1627"/>
      <c r="R940" s="1627"/>
      <c r="S940" s="1628"/>
      <c r="T940" s="1629"/>
      <c r="U940" s="50"/>
    </row>
    <row r="941">
      <c r="A941" s="50"/>
      <c r="B941" s="50"/>
      <c r="C941" s="50"/>
      <c r="D941" s="50"/>
      <c r="E941" s="50"/>
      <c r="F941" s="50"/>
      <c r="G941" s="50"/>
      <c r="H941" s="50"/>
      <c r="I941" s="50"/>
      <c r="J941" s="50"/>
      <c r="K941" s="50"/>
      <c r="L941" s="1626"/>
      <c r="M941" s="50"/>
      <c r="N941" s="50"/>
      <c r="O941" s="50"/>
      <c r="P941" s="1627"/>
      <c r="Q941" s="1627"/>
      <c r="R941" s="1627"/>
      <c r="S941" s="1628"/>
      <c r="T941" s="1629"/>
      <c r="U941" s="50"/>
    </row>
    <row r="942">
      <c r="A942" s="50"/>
      <c r="B942" s="50"/>
      <c r="C942" s="50"/>
      <c r="D942" s="50"/>
      <c r="E942" s="50"/>
      <c r="F942" s="50"/>
      <c r="G942" s="50"/>
      <c r="H942" s="50"/>
      <c r="I942" s="50"/>
      <c r="J942" s="50"/>
      <c r="K942" s="50"/>
      <c r="L942" s="1626"/>
      <c r="M942" s="50"/>
      <c r="N942" s="50"/>
      <c r="O942" s="50"/>
      <c r="P942" s="1627"/>
      <c r="Q942" s="1627"/>
      <c r="R942" s="1627"/>
      <c r="S942" s="1628"/>
      <c r="T942" s="1629"/>
      <c r="U942" s="50"/>
    </row>
    <row r="943">
      <c r="A943" s="50"/>
      <c r="B943" s="50"/>
      <c r="C943" s="50"/>
      <c r="D943" s="50"/>
      <c r="E943" s="50"/>
      <c r="F943" s="50"/>
      <c r="G943" s="50"/>
      <c r="H943" s="50"/>
      <c r="I943" s="50"/>
      <c r="J943" s="50"/>
      <c r="K943" s="50"/>
      <c r="L943" s="1626"/>
      <c r="M943" s="50"/>
      <c r="N943" s="50"/>
      <c r="O943" s="50"/>
      <c r="P943" s="1627"/>
      <c r="Q943" s="1627"/>
      <c r="R943" s="1627"/>
      <c r="S943" s="1628"/>
      <c r="T943" s="1629"/>
      <c r="U943" s="50"/>
    </row>
    <row r="944">
      <c r="A944" s="50"/>
      <c r="B944" s="50"/>
      <c r="C944" s="50"/>
      <c r="D944" s="50"/>
      <c r="E944" s="50"/>
      <c r="F944" s="50"/>
      <c r="G944" s="50"/>
      <c r="H944" s="50"/>
      <c r="I944" s="50"/>
      <c r="J944" s="50"/>
      <c r="K944" s="50"/>
      <c r="L944" s="1626"/>
      <c r="M944" s="50"/>
      <c r="N944" s="50"/>
      <c r="O944" s="50"/>
      <c r="P944" s="1627"/>
      <c r="Q944" s="1627"/>
      <c r="R944" s="1627"/>
      <c r="S944" s="1628"/>
      <c r="T944" s="1629"/>
      <c r="U944" s="50"/>
    </row>
    <row r="945">
      <c r="A945" s="50"/>
      <c r="B945" s="50"/>
      <c r="C945" s="50"/>
      <c r="D945" s="50"/>
      <c r="E945" s="50"/>
      <c r="F945" s="50"/>
      <c r="G945" s="50"/>
      <c r="H945" s="50"/>
      <c r="I945" s="50"/>
      <c r="J945" s="50"/>
      <c r="K945" s="50"/>
      <c r="L945" s="1626"/>
      <c r="M945" s="50"/>
      <c r="N945" s="50"/>
      <c r="O945" s="50"/>
      <c r="P945" s="1627"/>
      <c r="Q945" s="1627"/>
      <c r="R945" s="1627"/>
      <c r="S945" s="1628"/>
      <c r="T945" s="1629"/>
      <c r="U945" s="50"/>
    </row>
    <row r="946">
      <c r="A946" s="50"/>
      <c r="B946" s="50"/>
      <c r="C946" s="50"/>
      <c r="D946" s="50"/>
      <c r="E946" s="50"/>
      <c r="F946" s="50"/>
      <c r="G946" s="50"/>
      <c r="H946" s="50"/>
      <c r="I946" s="50"/>
      <c r="J946" s="50"/>
      <c r="K946" s="50"/>
      <c r="L946" s="1626"/>
      <c r="M946" s="50"/>
      <c r="N946" s="50"/>
      <c r="O946" s="50"/>
      <c r="P946" s="1627"/>
      <c r="Q946" s="1627"/>
      <c r="R946" s="1627"/>
      <c r="S946" s="1628"/>
      <c r="T946" s="1629"/>
      <c r="U946" s="50"/>
    </row>
    <row r="947">
      <c r="A947" s="50"/>
      <c r="B947" s="50"/>
      <c r="C947" s="50"/>
      <c r="D947" s="50"/>
      <c r="E947" s="50"/>
      <c r="F947" s="50"/>
      <c r="G947" s="50"/>
      <c r="H947" s="50"/>
      <c r="I947" s="50"/>
      <c r="J947" s="50"/>
      <c r="K947" s="50"/>
      <c r="L947" s="1626"/>
      <c r="M947" s="50"/>
      <c r="N947" s="50"/>
      <c r="O947" s="50"/>
      <c r="P947" s="1627"/>
      <c r="Q947" s="1627"/>
      <c r="R947" s="1627"/>
      <c r="S947" s="1628"/>
      <c r="T947" s="1629"/>
      <c r="U947" s="50"/>
    </row>
    <row r="948">
      <c r="A948" s="50"/>
      <c r="B948" s="50"/>
      <c r="C948" s="50"/>
      <c r="D948" s="50"/>
      <c r="E948" s="50"/>
      <c r="F948" s="50"/>
      <c r="G948" s="50"/>
      <c r="H948" s="50"/>
      <c r="I948" s="50"/>
      <c r="J948" s="50"/>
      <c r="K948" s="50"/>
      <c r="L948" s="1626"/>
      <c r="M948" s="50"/>
      <c r="N948" s="50"/>
      <c r="O948" s="50"/>
      <c r="P948" s="1627"/>
      <c r="Q948" s="1627"/>
      <c r="R948" s="1627"/>
      <c r="S948" s="1628"/>
      <c r="T948" s="1629"/>
      <c r="U948" s="50"/>
    </row>
    <row r="949">
      <c r="A949" s="50"/>
      <c r="B949" s="50"/>
      <c r="C949" s="50"/>
      <c r="D949" s="50"/>
      <c r="E949" s="50"/>
      <c r="F949" s="50"/>
      <c r="G949" s="50"/>
      <c r="H949" s="50"/>
      <c r="I949" s="50"/>
      <c r="J949" s="50"/>
      <c r="K949" s="50"/>
      <c r="L949" s="1626"/>
      <c r="M949" s="50"/>
      <c r="N949" s="50"/>
      <c r="O949" s="50"/>
      <c r="P949" s="1627"/>
      <c r="Q949" s="1627"/>
      <c r="R949" s="1627"/>
      <c r="S949" s="1628"/>
      <c r="T949" s="1629"/>
      <c r="U949" s="50"/>
    </row>
    <row r="950">
      <c r="A950" s="50"/>
      <c r="B950" s="50"/>
      <c r="C950" s="50"/>
      <c r="D950" s="50"/>
      <c r="E950" s="50"/>
      <c r="F950" s="50"/>
      <c r="G950" s="50"/>
      <c r="H950" s="50"/>
      <c r="I950" s="50"/>
      <c r="J950" s="50"/>
      <c r="K950" s="50"/>
      <c r="L950" s="1626"/>
      <c r="M950" s="50"/>
      <c r="N950" s="50"/>
      <c r="O950" s="50"/>
      <c r="P950" s="1627"/>
      <c r="Q950" s="1627"/>
      <c r="R950" s="1627"/>
      <c r="S950" s="1628"/>
      <c r="T950" s="1629"/>
      <c r="U950" s="50"/>
    </row>
    <row r="951">
      <c r="A951" s="50"/>
      <c r="B951" s="50"/>
      <c r="C951" s="50"/>
      <c r="D951" s="50"/>
      <c r="E951" s="50"/>
      <c r="F951" s="50"/>
      <c r="G951" s="50"/>
      <c r="H951" s="50"/>
      <c r="I951" s="50"/>
      <c r="J951" s="50"/>
      <c r="K951" s="50"/>
      <c r="L951" s="1626"/>
      <c r="M951" s="50"/>
      <c r="N951" s="50"/>
      <c r="O951" s="50"/>
      <c r="P951" s="1627"/>
      <c r="Q951" s="1627"/>
      <c r="R951" s="1627"/>
      <c r="S951" s="1628"/>
      <c r="T951" s="1629"/>
      <c r="U951" s="50"/>
    </row>
    <row r="952">
      <c r="A952" s="50"/>
      <c r="B952" s="50"/>
      <c r="C952" s="50"/>
      <c r="D952" s="50"/>
      <c r="E952" s="50"/>
      <c r="F952" s="50"/>
      <c r="G952" s="50"/>
      <c r="H952" s="50"/>
      <c r="I952" s="50"/>
      <c r="J952" s="50"/>
      <c r="K952" s="50"/>
      <c r="L952" s="1626"/>
      <c r="M952" s="50"/>
      <c r="N952" s="50"/>
      <c r="O952" s="50"/>
      <c r="P952" s="1627"/>
      <c r="Q952" s="1627"/>
      <c r="R952" s="1627"/>
      <c r="S952" s="1628"/>
      <c r="T952" s="1629"/>
      <c r="U952" s="50"/>
    </row>
    <row r="953">
      <c r="A953" s="50"/>
      <c r="B953" s="50"/>
      <c r="C953" s="50"/>
      <c r="D953" s="50"/>
      <c r="E953" s="50"/>
      <c r="F953" s="50"/>
      <c r="G953" s="50"/>
      <c r="H953" s="50"/>
      <c r="I953" s="50"/>
      <c r="J953" s="50"/>
      <c r="K953" s="50"/>
      <c r="L953" s="1626"/>
      <c r="M953" s="50"/>
      <c r="N953" s="50"/>
      <c r="O953" s="50"/>
      <c r="P953" s="1627"/>
      <c r="Q953" s="1627"/>
      <c r="R953" s="1627"/>
      <c r="S953" s="1628"/>
      <c r="T953" s="1629"/>
      <c r="U953" s="50"/>
    </row>
    <row r="954">
      <c r="A954" s="50"/>
      <c r="B954" s="50"/>
      <c r="C954" s="50"/>
      <c r="D954" s="50"/>
      <c r="E954" s="50"/>
      <c r="F954" s="50"/>
      <c r="G954" s="50"/>
      <c r="H954" s="50"/>
      <c r="I954" s="50"/>
      <c r="J954" s="50"/>
      <c r="K954" s="50"/>
      <c r="L954" s="1626"/>
      <c r="M954" s="50"/>
      <c r="N954" s="50"/>
      <c r="O954" s="50"/>
      <c r="P954" s="1627"/>
      <c r="Q954" s="1627"/>
      <c r="R954" s="1627"/>
      <c r="S954" s="1628"/>
      <c r="T954" s="1629"/>
      <c r="U954" s="50"/>
    </row>
    <row r="955">
      <c r="A955" s="50"/>
      <c r="B955" s="50"/>
      <c r="C955" s="50"/>
      <c r="D955" s="50"/>
      <c r="E955" s="50"/>
      <c r="F955" s="50"/>
      <c r="G955" s="50"/>
      <c r="H955" s="50"/>
      <c r="I955" s="50"/>
      <c r="J955" s="50"/>
      <c r="K955" s="50"/>
      <c r="L955" s="1626"/>
      <c r="M955" s="50"/>
      <c r="N955" s="50"/>
      <c r="O955" s="50"/>
      <c r="P955" s="1627"/>
      <c r="Q955" s="1627"/>
      <c r="R955" s="1627"/>
      <c r="S955" s="1628"/>
      <c r="T955" s="1629"/>
      <c r="U955" s="50"/>
    </row>
    <row r="956">
      <c r="A956" s="50"/>
      <c r="B956" s="50"/>
      <c r="C956" s="50"/>
      <c r="D956" s="50"/>
      <c r="E956" s="50"/>
      <c r="F956" s="50"/>
      <c r="G956" s="50"/>
      <c r="H956" s="50"/>
      <c r="I956" s="50"/>
      <c r="J956" s="50"/>
      <c r="K956" s="50"/>
      <c r="L956" s="1626"/>
      <c r="M956" s="50"/>
      <c r="N956" s="50"/>
      <c r="O956" s="50"/>
      <c r="P956" s="1627"/>
      <c r="Q956" s="1627"/>
      <c r="R956" s="1627"/>
      <c r="S956" s="1628"/>
      <c r="T956" s="1629"/>
      <c r="U956" s="50"/>
    </row>
    <row r="957">
      <c r="A957" s="50"/>
      <c r="B957" s="50"/>
      <c r="C957" s="50"/>
      <c r="D957" s="50"/>
      <c r="E957" s="50"/>
      <c r="F957" s="50"/>
      <c r="G957" s="50"/>
      <c r="H957" s="50"/>
      <c r="I957" s="50"/>
      <c r="J957" s="50"/>
      <c r="K957" s="50"/>
      <c r="L957" s="1626"/>
      <c r="M957" s="50"/>
      <c r="N957" s="50"/>
      <c r="O957" s="50"/>
      <c r="P957" s="1627"/>
      <c r="Q957" s="1627"/>
      <c r="R957" s="1627"/>
      <c r="S957" s="1628"/>
      <c r="T957" s="1629"/>
      <c r="U957" s="50"/>
    </row>
    <row r="958">
      <c r="A958" s="50"/>
      <c r="B958" s="50"/>
      <c r="C958" s="50"/>
      <c r="D958" s="50"/>
      <c r="E958" s="50"/>
      <c r="F958" s="50"/>
      <c r="G958" s="50"/>
      <c r="H958" s="50"/>
      <c r="I958" s="50"/>
      <c r="J958" s="50"/>
      <c r="K958" s="50"/>
      <c r="L958" s="1626"/>
      <c r="M958" s="50"/>
      <c r="N958" s="50"/>
      <c r="O958" s="50"/>
      <c r="P958" s="1627"/>
      <c r="Q958" s="1627"/>
      <c r="R958" s="1627"/>
      <c r="S958" s="1628"/>
      <c r="T958" s="1629"/>
      <c r="U958" s="50"/>
    </row>
    <row r="959">
      <c r="A959" s="50"/>
      <c r="B959" s="50"/>
      <c r="C959" s="50"/>
      <c r="D959" s="50"/>
      <c r="E959" s="50"/>
      <c r="F959" s="50"/>
      <c r="G959" s="50"/>
      <c r="H959" s="50"/>
      <c r="I959" s="50"/>
      <c r="J959" s="50"/>
      <c r="K959" s="50"/>
      <c r="L959" s="1626"/>
      <c r="M959" s="50"/>
      <c r="N959" s="50"/>
      <c r="O959" s="50"/>
      <c r="P959" s="1627"/>
      <c r="Q959" s="1627"/>
      <c r="R959" s="1627"/>
      <c r="S959" s="1628"/>
      <c r="T959" s="1629"/>
      <c r="U959" s="50"/>
    </row>
    <row r="960">
      <c r="A960" s="50"/>
      <c r="B960" s="50"/>
      <c r="C960" s="50"/>
      <c r="D960" s="50"/>
      <c r="E960" s="50"/>
      <c r="F960" s="50"/>
      <c r="G960" s="50"/>
      <c r="H960" s="50"/>
      <c r="I960" s="50"/>
      <c r="J960" s="50"/>
      <c r="K960" s="50"/>
      <c r="L960" s="1626"/>
      <c r="M960" s="50"/>
      <c r="N960" s="50"/>
      <c r="O960" s="50"/>
      <c r="P960" s="1627"/>
      <c r="Q960" s="1627"/>
      <c r="R960" s="1627"/>
      <c r="S960" s="1628"/>
      <c r="T960" s="1629"/>
      <c r="U960" s="50"/>
    </row>
    <row r="961">
      <c r="A961" s="50"/>
      <c r="B961" s="50"/>
      <c r="C961" s="50"/>
      <c r="D961" s="50"/>
      <c r="E961" s="50"/>
      <c r="F961" s="50"/>
      <c r="G961" s="50"/>
      <c r="H961" s="50"/>
      <c r="I961" s="50"/>
      <c r="J961" s="50"/>
      <c r="K961" s="50"/>
      <c r="L961" s="1626"/>
      <c r="M961" s="50"/>
      <c r="N961" s="50"/>
      <c r="O961" s="50"/>
      <c r="P961" s="1627"/>
      <c r="Q961" s="1627"/>
      <c r="R961" s="1627"/>
      <c r="S961" s="1628"/>
      <c r="T961" s="1629"/>
      <c r="U961" s="50"/>
    </row>
    <row r="962">
      <c r="A962" s="50"/>
      <c r="B962" s="50"/>
      <c r="C962" s="50"/>
      <c r="D962" s="50"/>
      <c r="E962" s="50"/>
      <c r="F962" s="50"/>
      <c r="G962" s="50"/>
      <c r="H962" s="50"/>
      <c r="I962" s="50"/>
      <c r="J962" s="50"/>
      <c r="K962" s="50"/>
      <c r="L962" s="1626"/>
      <c r="M962" s="50"/>
      <c r="N962" s="50"/>
      <c r="O962" s="50"/>
      <c r="P962" s="1627"/>
      <c r="Q962" s="1627"/>
      <c r="R962" s="1627"/>
      <c r="S962" s="1628"/>
      <c r="T962" s="1629"/>
      <c r="U962" s="50"/>
    </row>
    <row r="963">
      <c r="A963" s="50"/>
      <c r="B963" s="50"/>
      <c r="C963" s="50"/>
      <c r="D963" s="50"/>
      <c r="E963" s="50"/>
      <c r="F963" s="50"/>
      <c r="G963" s="50"/>
      <c r="H963" s="50"/>
      <c r="I963" s="50"/>
      <c r="J963" s="50"/>
      <c r="K963" s="50"/>
      <c r="L963" s="1626"/>
      <c r="M963" s="50"/>
      <c r="N963" s="50"/>
      <c r="O963" s="50"/>
      <c r="P963" s="1627"/>
      <c r="Q963" s="1627"/>
      <c r="R963" s="1627"/>
      <c r="S963" s="1628"/>
      <c r="T963" s="1629"/>
      <c r="U963" s="50"/>
    </row>
    <row r="964">
      <c r="A964" s="50"/>
      <c r="B964" s="50"/>
      <c r="C964" s="50"/>
      <c r="D964" s="50"/>
      <c r="E964" s="50"/>
      <c r="F964" s="50"/>
      <c r="G964" s="50"/>
      <c r="H964" s="50"/>
      <c r="I964" s="50"/>
      <c r="J964" s="50"/>
      <c r="K964" s="50"/>
      <c r="L964" s="1626"/>
      <c r="M964" s="50"/>
      <c r="N964" s="50"/>
      <c r="O964" s="50"/>
      <c r="P964" s="1627"/>
      <c r="Q964" s="1627"/>
      <c r="R964" s="1627"/>
      <c r="S964" s="1628"/>
      <c r="T964" s="1629"/>
      <c r="U964" s="50"/>
    </row>
    <row r="965">
      <c r="A965" s="50"/>
      <c r="B965" s="50"/>
      <c r="C965" s="50"/>
      <c r="D965" s="50"/>
      <c r="E965" s="50"/>
      <c r="F965" s="50"/>
      <c r="G965" s="50"/>
      <c r="H965" s="50"/>
      <c r="I965" s="50"/>
      <c r="J965" s="50"/>
      <c r="K965" s="50"/>
      <c r="L965" s="1626"/>
      <c r="M965" s="50"/>
      <c r="N965" s="50"/>
      <c r="O965" s="50"/>
      <c r="P965" s="1627"/>
      <c r="Q965" s="1627"/>
      <c r="R965" s="1627"/>
      <c r="S965" s="1628"/>
      <c r="T965" s="1629"/>
      <c r="U965" s="50"/>
    </row>
    <row r="966">
      <c r="A966" s="50"/>
      <c r="B966" s="50"/>
      <c r="C966" s="50"/>
      <c r="D966" s="50"/>
      <c r="E966" s="50"/>
      <c r="F966" s="50"/>
      <c r="G966" s="50"/>
      <c r="H966" s="50"/>
      <c r="I966" s="50"/>
      <c r="J966" s="50"/>
      <c r="K966" s="50"/>
      <c r="L966" s="1626"/>
      <c r="M966" s="50"/>
      <c r="N966" s="50"/>
      <c r="O966" s="50"/>
      <c r="P966" s="1627"/>
      <c r="Q966" s="1627"/>
      <c r="R966" s="1627"/>
      <c r="S966" s="1628"/>
      <c r="T966" s="1629"/>
      <c r="U966" s="50"/>
    </row>
    <row r="967">
      <c r="A967" s="50"/>
      <c r="B967" s="50"/>
      <c r="C967" s="50"/>
      <c r="D967" s="50"/>
      <c r="E967" s="50"/>
      <c r="F967" s="50"/>
      <c r="G967" s="50"/>
      <c r="H967" s="50"/>
      <c r="I967" s="50"/>
      <c r="J967" s="50"/>
      <c r="K967" s="50"/>
      <c r="L967" s="1626"/>
      <c r="M967" s="50"/>
      <c r="N967" s="50"/>
      <c r="O967" s="50"/>
      <c r="P967" s="1627"/>
      <c r="Q967" s="1627"/>
      <c r="R967" s="1627"/>
      <c r="S967" s="1628"/>
      <c r="T967" s="1629"/>
      <c r="U967" s="50"/>
    </row>
    <row r="968">
      <c r="A968" s="50"/>
      <c r="B968" s="50"/>
      <c r="C968" s="50"/>
      <c r="D968" s="50"/>
      <c r="E968" s="50"/>
      <c r="F968" s="50"/>
      <c r="G968" s="50"/>
      <c r="H968" s="50"/>
      <c r="I968" s="50"/>
      <c r="J968" s="50"/>
      <c r="K968" s="50"/>
      <c r="L968" s="1626"/>
      <c r="M968" s="50"/>
      <c r="N968" s="50"/>
      <c r="O968" s="50"/>
      <c r="P968" s="1627"/>
      <c r="Q968" s="1627"/>
      <c r="R968" s="1627"/>
      <c r="S968" s="1628"/>
      <c r="T968" s="1629"/>
      <c r="U968" s="50"/>
    </row>
    <row r="969">
      <c r="A969" s="50"/>
      <c r="B969" s="50"/>
      <c r="C969" s="50"/>
      <c r="D969" s="50"/>
      <c r="E969" s="50"/>
      <c r="F969" s="50"/>
      <c r="G969" s="50"/>
      <c r="H969" s="50"/>
      <c r="I969" s="50"/>
      <c r="J969" s="50"/>
      <c r="K969" s="50"/>
      <c r="L969" s="1626"/>
      <c r="M969" s="50"/>
      <c r="N969" s="50"/>
      <c r="O969" s="50"/>
      <c r="P969" s="1627"/>
      <c r="Q969" s="1627"/>
      <c r="R969" s="1627"/>
      <c r="S969" s="1628"/>
      <c r="T969" s="1629"/>
      <c r="U969" s="50"/>
    </row>
    <row r="970">
      <c r="A970" s="50"/>
      <c r="B970" s="50"/>
      <c r="C970" s="50"/>
      <c r="D970" s="50"/>
      <c r="E970" s="50"/>
      <c r="F970" s="50"/>
      <c r="G970" s="50"/>
      <c r="H970" s="50"/>
      <c r="I970" s="50"/>
      <c r="J970" s="50"/>
      <c r="K970" s="50"/>
      <c r="L970" s="1626"/>
      <c r="M970" s="50"/>
      <c r="N970" s="50"/>
      <c r="O970" s="50"/>
      <c r="P970" s="1627"/>
      <c r="Q970" s="1627"/>
      <c r="R970" s="1627"/>
      <c r="S970" s="1628"/>
      <c r="T970" s="1629"/>
      <c r="U970" s="50"/>
    </row>
    <row r="971">
      <c r="A971" s="50"/>
      <c r="B971" s="50"/>
      <c r="C971" s="50"/>
      <c r="D971" s="50"/>
      <c r="E971" s="50"/>
      <c r="F971" s="50"/>
      <c r="G971" s="50"/>
      <c r="H971" s="50"/>
      <c r="I971" s="50"/>
      <c r="J971" s="50"/>
      <c r="K971" s="50"/>
      <c r="L971" s="1626"/>
      <c r="M971" s="50"/>
      <c r="N971" s="50"/>
      <c r="O971" s="50"/>
      <c r="P971" s="1627"/>
      <c r="Q971" s="1627"/>
      <c r="R971" s="1627"/>
      <c r="S971" s="1628"/>
      <c r="T971" s="1629"/>
      <c r="U971" s="50"/>
    </row>
    <row r="972">
      <c r="A972" s="50"/>
      <c r="B972" s="50"/>
      <c r="C972" s="50"/>
      <c r="D972" s="50"/>
      <c r="E972" s="50"/>
      <c r="F972" s="50"/>
      <c r="G972" s="50"/>
      <c r="H972" s="50"/>
      <c r="I972" s="50"/>
      <c r="J972" s="50"/>
      <c r="K972" s="50"/>
      <c r="L972" s="1626"/>
      <c r="M972" s="50"/>
      <c r="N972" s="50"/>
      <c r="O972" s="50"/>
      <c r="P972" s="1627"/>
      <c r="Q972" s="1627"/>
      <c r="R972" s="1627"/>
      <c r="S972" s="1628"/>
      <c r="T972" s="1629"/>
      <c r="U972" s="50"/>
    </row>
    <row r="973">
      <c r="A973" s="50"/>
      <c r="B973" s="50"/>
      <c r="C973" s="50"/>
      <c r="D973" s="50"/>
      <c r="E973" s="50"/>
      <c r="F973" s="50"/>
      <c r="G973" s="50"/>
      <c r="H973" s="50"/>
      <c r="I973" s="50"/>
      <c r="J973" s="50"/>
      <c r="K973" s="50"/>
      <c r="L973" s="1626"/>
      <c r="M973" s="50"/>
      <c r="N973" s="50"/>
      <c r="O973" s="50"/>
      <c r="P973" s="1627"/>
      <c r="Q973" s="1627"/>
      <c r="R973" s="1627"/>
      <c r="S973" s="1628"/>
      <c r="T973" s="1629"/>
      <c r="U973" s="50"/>
    </row>
    <row r="974">
      <c r="A974" s="50"/>
      <c r="B974" s="50"/>
      <c r="C974" s="50"/>
      <c r="D974" s="50"/>
      <c r="E974" s="50"/>
      <c r="F974" s="50"/>
      <c r="G974" s="50"/>
      <c r="H974" s="50"/>
      <c r="I974" s="50"/>
      <c r="J974" s="50"/>
      <c r="K974" s="50"/>
      <c r="L974" s="1626"/>
      <c r="M974" s="50"/>
      <c r="N974" s="50"/>
      <c r="O974" s="50"/>
      <c r="P974" s="1627"/>
      <c r="Q974" s="1627"/>
      <c r="R974" s="1627"/>
      <c r="S974" s="1628"/>
      <c r="T974" s="1629"/>
      <c r="U974" s="50"/>
    </row>
    <row r="975">
      <c r="A975" s="50"/>
      <c r="B975" s="50"/>
      <c r="C975" s="50"/>
      <c r="D975" s="50"/>
      <c r="E975" s="50"/>
      <c r="F975" s="50"/>
      <c r="G975" s="50"/>
      <c r="H975" s="50"/>
      <c r="I975" s="50"/>
      <c r="J975" s="50"/>
      <c r="K975" s="50"/>
      <c r="L975" s="1626"/>
      <c r="M975" s="50"/>
      <c r="N975" s="50"/>
      <c r="O975" s="50"/>
      <c r="P975" s="1627"/>
      <c r="Q975" s="1627"/>
      <c r="R975" s="1627"/>
      <c r="S975" s="1628"/>
      <c r="T975" s="1629"/>
      <c r="U975" s="50"/>
    </row>
    <row r="976">
      <c r="A976" s="50"/>
      <c r="B976" s="50"/>
      <c r="C976" s="50"/>
      <c r="D976" s="50"/>
      <c r="E976" s="50"/>
      <c r="F976" s="50"/>
      <c r="G976" s="50"/>
      <c r="H976" s="50"/>
      <c r="I976" s="50"/>
      <c r="J976" s="50"/>
      <c r="K976" s="50"/>
      <c r="L976" s="1626"/>
      <c r="M976" s="50"/>
      <c r="N976" s="50"/>
      <c r="O976" s="50"/>
      <c r="P976" s="1627"/>
      <c r="Q976" s="1627"/>
      <c r="R976" s="1627"/>
      <c r="S976" s="1628"/>
      <c r="T976" s="1629"/>
      <c r="U976" s="50"/>
    </row>
    <row r="977">
      <c r="A977" s="50"/>
      <c r="B977" s="50"/>
      <c r="C977" s="50"/>
      <c r="D977" s="50"/>
      <c r="E977" s="50"/>
      <c r="F977" s="50"/>
      <c r="G977" s="50"/>
      <c r="H977" s="50"/>
      <c r="I977" s="50"/>
      <c r="J977" s="50"/>
      <c r="K977" s="50"/>
      <c r="L977" s="1626"/>
      <c r="M977" s="50"/>
      <c r="N977" s="50"/>
      <c r="O977" s="50"/>
      <c r="P977" s="1627"/>
      <c r="Q977" s="1627"/>
      <c r="R977" s="1627"/>
      <c r="S977" s="1628"/>
      <c r="T977" s="1629"/>
      <c r="U977" s="50"/>
    </row>
    <row r="978">
      <c r="A978" s="50"/>
      <c r="B978" s="50"/>
      <c r="C978" s="50"/>
      <c r="D978" s="50"/>
      <c r="E978" s="50"/>
      <c r="F978" s="50"/>
      <c r="G978" s="50"/>
      <c r="H978" s="50"/>
      <c r="I978" s="50"/>
      <c r="J978" s="50"/>
      <c r="K978" s="50"/>
      <c r="L978" s="1626"/>
      <c r="M978" s="50"/>
      <c r="N978" s="50"/>
      <c r="O978" s="50"/>
      <c r="P978" s="1627"/>
      <c r="Q978" s="1627"/>
      <c r="R978" s="1627"/>
      <c r="S978" s="1628"/>
      <c r="T978" s="1629"/>
      <c r="U978" s="50"/>
    </row>
    <row r="979">
      <c r="A979" s="50"/>
      <c r="B979" s="50"/>
      <c r="C979" s="50"/>
      <c r="D979" s="50"/>
      <c r="E979" s="50"/>
      <c r="F979" s="50"/>
      <c r="G979" s="50"/>
      <c r="H979" s="50"/>
      <c r="I979" s="50"/>
      <c r="J979" s="50"/>
      <c r="K979" s="50"/>
      <c r="L979" s="1626"/>
      <c r="M979" s="50"/>
      <c r="N979" s="50"/>
      <c r="O979" s="50"/>
      <c r="P979" s="1627"/>
      <c r="Q979" s="1627"/>
      <c r="R979" s="1627"/>
      <c r="S979" s="1628"/>
      <c r="T979" s="1629"/>
      <c r="U979" s="50"/>
    </row>
    <row r="980">
      <c r="A980" s="50"/>
      <c r="B980" s="50"/>
      <c r="C980" s="50"/>
      <c r="D980" s="50"/>
      <c r="E980" s="50"/>
      <c r="F980" s="50"/>
      <c r="G980" s="50"/>
      <c r="H980" s="50"/>
      <c r="I980" s="50"/>
      <c r="J980" s="50"/>
      <c r="K980" s="50"/>
      <c r="L980" s="1626"/>
      <c r="M980" s="50"/>
      <c r="N980" s="50"/>
      <c r="O980" s="50"/>
      <c r="P980" s="1627"/>
      <c r="Q980" s="1627"/>
      <c r="R980" s="1627"/>
      <c r="S980" s="1628"/>
      <c r="T980" s="1629"/>
      <c r="U980" s="50"/>
    </row>
    <row r="981">
      <c r="A981" s="50"/>
      <c r="B981" s="50"/>
      <c r="C981" s="50"/>
      <c r="D981" s="50"/>
      <c r="E981" s="50"/>
      <c r="F981" s="50"/>
      <c r="G981" s="50"/>
      <c r="H981" s="50"/>
      <c r="I981" s="50"/>
      <c r="J981" s="50"/>
      <c r="K981" s="50"/>
      <c r="L981" s="1626"/>
      <c r="M981" s="50"/>
      <c r="N981" s="50"/>
      <c r="O981" s="50"/>
      <c r="P981" s="1627"/>
      <c r="Q981" s="1627"/>
      <c r="R981" s="1627"/>
      <c r="S981" s="1628"/>
      <c r="T981" s="1629"/>
      <c r="U981" s="50"/>
    </row>
    <row r="982">
      <c r="A982" s="50"/>
      <c r="B982" s="50"/>
      <c r="C982" s="50"/>
      <c r="D982" s="50"/>
      <c r="E982" s="50"/>
      <c r="F982" s="50"/>
      <c r="G982" s="50"/>
      <c r="H982" s="50"/>
      <c r="I982" s="50"/>
      <c r="J982" s="50"/>
      <c r="K982" s="50"/>
      <c r="L982" s="1626"/>
      <c r="M982" s="50"/>
      <c r="N982" s="50"/>
      <c r="O982" s="50"/>
      <c r="P982" s="1627"/>
      <c r="Q982" s="1627"/>
      <c r="R982" s="1627"/>
      <c r="S982" s="1628"/>
      <c r="T982" s="1629"/>
      <c r="U982" s="50"/>
    </row>
    <row r="983">
      <c r="A983" s="50"/>
      <c r="B983" s="50"/>
      <c r="C983" s="50"/>
      <c r="D983" s="50"/>
      <c r="E983" s="50"/>
      <c r="F983" s="50"/>
      <c r="G983" s="50"/>
      <c r="H983" s="50"/>
      <c r="I983" s="50"/>
      <c r="J983" s="50"/>
      <c r="K983" s="50"/>
      <c r="L983" s="1626"/>
      <c r="M983" s="50"/>
      <c r="N983" s="50"/>
      <c r="O983" s="50"/>
      <c r="P983" s="1627"/>
      <c r="Q983" s="1627"/>
      <c r="R983" s="1627"/>
      <c r="S983" s="1628"/>
      <c r="T983" s="1629"/>
      <c r="U983" s="50"/>
    </row>
    <row r="984">
      <c r="A984" s="50"/>
      <c r="B984" s="50"/>
      <c r="C984" s="50"/>
      <c r="D984" s="50"/>
      <c r="E984" s="50"/>
      <c r="F984" s="50"/>
      <c r="G984" s="50"/>
      <c r="H984" s="50"/>
      <c r="I984" s="50"/>
      <c r="J984" s="50"/>
      <c r="K984" s="50"/>
      <c r="L984" s="1626"/>
      <c r="M984" s="50"/>
      <c r="N984" s="50"/>
      <c r="O984" s="50"/>
      <c r="P984" s="1627"/>
      <c r="Q984" s="1627"/>
      <c r="R984" s="1627"/>
      <c r="S984" s="1628"/>
      <c r="T984" s="1629"/>
      <c r="U984" s="50"/>
    </row>
    <row r="985">
      <c r="A985" s="50"/>
      <c r="B985" s="50"/>
      <c r="C985" s="50"/>
      <c r="D985" s="50"/>
      <c r="E985" s="50"/>
      <c r="F985" s="50"/>
      <c r="G985" s="50"/>
      <c r="H985" s="50"/>
      <c r="I985" s="50"/>
      <c r="J985" s="50"/>
      <c r="K985" s="50"/>
      <c r="L985" s="1626"/>
      <c r="M985" s="50"/>
      <c r="N985" s="50"/>
      <c r="O985" s="50"/>
      <c r="P985" s="1627"/>
      <c r="Q985" s="1627"/>
      <c r="R985" s="1627"/>
      <c r="S985" s="1628"/>
      <c r="T985" s="1629"/>
      <c r="U985" s="50"/>
    </row>
    <row r="986">
      <c r="A986" s="50"/>
      <c r="B986" s="50"/>
      <c r="C986" s="50"/>
      <c r="D986" s="50"/>
      <c r="E986" s="50"/>
      <c r="F986" s="50"/>
      <c r="G986" s="50"/>
      <c r="H986" s="50"/>
      <c r="I986" s="50"/>
      <c r="J986" s="50"/>
      <c r="K986" s="50"/>
      <c r="L986" s="1626"/>
      <c r="M986" s="50"/>
      <c r="N986" s="50"/>
      <c r="O986" s="50"/>
      <c r="P986" s="1627"/>
      <c r="Q986" s="1627"/>
      <c r="R986" s="1627"/>
      <c r="S986" s="1628"/>
      <c r="T986" s="1629"/>
      <c r="U986" s="50"/>
    </row>
    <row r="987">
      <c r="A987" s="50"/>
      <c r="B987" s="50"/>
      <c r="C987" s="50"/>
      <c r="D987" s="50"/>
      <c r="E987" s="50"/>
      <c r="F987" s="50"/>
      <c r="G987" s="50"/>
      <c r="H987" s="50"/>
      <c r="I987" s="50"/>
      <c r="J987" s="50"/>
      <c r="K987" s="50"/>
      <c r="L987" s="1626"/>
      <c r="M987" s="50"/>
      <c r="N987" s="50"/>
      <c r="O987" s="50"/>
      <c r="P987" s="1627"/>
      <c r="Q987" s="1627"/>
      <c r="R987" s="1627"/>
      <c r="S987" s="1628"/>
      <c r="T987" s="1629"/>
      <c r="U987" s="50"/>
    </row>
    <row r="988">
      <c r="A988" s="50"/>
      <c r="B988" s="50"/>
      <c r="C988" s="50"/>
      <c r="D988" s="50"/>
      <c r="E988" s="50"/>
      <c r="F988" s="50"/>
      <c r="G988" s="50"/>
      <c r="H988" s="50"/>
      <c r="I988" s="50"/>
      <c r="J988" s="50"/>
      <c r="K988" s="50"/>
      <c r="L988" s="1626"/>
      <c r="M988" s="50"/>
      <c r="N988" s="50"/>
      <c r="O988" s="50"/>
      <c r="P988" s="1627"/>
      <c r="Q988" s="1627"/>
      <c r="R988" s="1627"/>
      <c r="S988" s="1628"/>
      <c r="T988" s="1629"/>
      <c r="U988" s="50"/>
    </row>
    <row r="989">
      <c r="A989" s="50"/>
      <c r="B989" s="50"/>
      <c r="C989" s="50"/>
      <c r="D989" s="50"/>
      <c r="E989" s="50"/>
      <c r="F989" s="50"/>
      <c r="G989" s="50"/>
      <c r="H989" s="50"/>
      <c r="I989" s="50"/>
      <c r="J989" s="50"/>
      <c r="K989" s="50"/>
      <c r="L989" s="1626"/>
      <c r="M989" s="50"/>
      <c r="N989" s="50"/>
      <c r="O989" s="50"/>
      <c r="P989" s="1627"/>
      <c r="Q989" s="1627"/>
      <c r="R989" s="1627"/>
      <c r="S989" s="1628"/>
      <c r="T989" s="1629"/>
      <c r="U989" s="50"/>
    </row>
    <row r="990">
      <c r="A990" s="50"/>
      <c r="B990" s="50"/>
      <c r="C990" s="50"/>
      <c r="D990" s="50"/>
      <c r="E990" s="50"/>
      <c r="F990" s="50"/>
      <c r="G990" s="50"/>
      <c r="H990" s="50"/>
      <c r="I990" s="50"/>
      <c r="J990" s="50"/>
      <c r="K990" s="50"/>
      <c r="L990" s="1626"/>
      <c r="M990" s="50"/>
      <c r="N990" s="50"/>
      <c r="O990" s="50"/>
      <c r="P990" s="1627"/>
      <c r="Q990" s="1627"/>
      <c r="R990" s="1627"/>
      <c r="S990" s="1628"/>
      <c r="T990" s="1629"/>
      <c r="U990" s="50"/>
    </row>
    <row r="991">
      <c r="A991" s="50"/>
      <c r="B991" s="50"/>
      <c r="C991" s="50"/>
      <c r="D991" s="50"/>
      <c r="E991" s="50"/>
      <c r="F991" s="50"/>
      <c r="G991" s="50"/>
      <c r="H991" s="50"/>
      <c r="I991" s="50"/>
      <c r="J991" s="50"/>
      <c r="K991" s="50"/>
      <c r="L991" s="1626"/>
      <c r="M991" s="50"/>
      <c r="N991" s="50"/>
      <c r="O991" s="50"/>
      <c r="P991" s="1627"/>
      <c r="Q991" s="1627"/>
      <c r="R991" s="1627"/>
      <c r="S991" s="1628"/>
      <c r="T991" s="1629"/>
      <c r="U991" s="50"/>
    </row>
  </sheetData>
  <autoFilter ref="$A$25:$U$91">
    <sortState ref="A25:U91">
      <sortCondition ref="B25:B91"/>
      <sortCondition ref="A25:A91"/>
      <sortCondition ref="D25:D91"/>
    </sortState>
  </autoFilter>
  <mergeCells count="39">
    <mergeCell ref="C1:D1"/>
    <mergeCell ref="C2:D2"/>
    <mergeCell ref="C3:D3"/>
    <mergeCell ref="C4:D4"/>
    <mergeCell ref="C5:D5"/>
    <mergeCell ref="C6:D6"/>
    <mergeCell ref="C7:D7"/>
    <mergeCell ref="G14:K14"/>
    <mergeCell ref="G15:J15"/>
    <mergeCell ref="L15:O15"/>
    <mergeCell ref="C8:D8"/>
    <mergeCell ref="C9:D9"/>
    <mergeCell ref="C10:D10"/>
    <mergeCell ref="C11:D11"/>
    <mergeCell ref="C12:D12"/>
    <mergeCell ref="B14:C15"/>
    <mergeCell ref="D14:E15"/>
    <mergeCell ref="L16:M16"/>
    <mergeCell ref="L17:M18"/>
    <mergeCell ref="L19:M20"/>
    <mergeCell ref="N19:O20"/>
    <mergeCell ref="D16:E17"/>
    <mergeCell ref="G16:H16"/>
    <mergeCell ref="I16:J16"/>
    <mergeCell ref="N16:O16"/>
    <mergeCell ref="G17:H18"/>
    <mergeCell ref="I17:J18"/>
    <mergeCell ref="N17:O18"/>
    <mergeCell ref="G21:H22"/>
    <mergeCell ref="I21:J22"/>
    <mergeCell ref="L21:M22"/>
    <mergeCell ref="N21:O22"/>
    <mergeCell ref="B16:C17"/>
    <mergeCell ref="B18:C19"/>
    <mergeCell ref="D18:E19"/>
    <mergeCell ref="G19:H20"/>
    <mergeCell ref="I19:J20"/>
    <mergeCell ref="B20:C21"/>
    <mergeCell ref="D20:E21"/>
  </mergeCells>
  <conditionalFormatting sqref="A1:U90">
    <cfRule type="expression" dxfId="1" priority="1">
      <formula>$B1="AA課金"</formula>
    </cfRule>
  </conditionalFormatting>
  <conditionalFormatting sqref="A1:U90">
    <cfRule type="expression" dxfId="2" priority="2">
      <formula>$B1="A受注"</formula>
    </cfRule>
  </conditionalFormatting>
  <conditionalFormatting sqref="A1:U90">
    <cfRule type="expression" dxfId="3" priority="3">
      <formula>$B1="B商談済み回答待ち"</formula>
    </cfRule>
  </conditionalFormatting>
  <conditionalFormatting sqref="A1:U90">
    <cfRule type="expression" dxfId="4" priority="4">
      <formula>$B1="C商談済み回答待ち"</formula>
    </cfRule>
  </conditionalFormatting>
  <conditionalFormatting sqref="A1:U90">
    <cfRule type="expression" dxfId="5" priority="5">
      <formula>$B1="D商談済み回答待ち"</formula>
    </cfRule>
  </conditionalFormatting>
  <conditionalFormatting sqref="A1:U90">
    <cfRule type="expression" dxfId="6" priority="6">
      <formula>$B1="E商談"</formula>
    </cfRule>
  </conditionalFormatting>
  <conditionalFormatting sqref="A1:U90">
    <cfRule type="expression" dxfId="7" priority="7">
      <formula>$B1="F日程変更中"</formula>
    </cfRule>
  </conditionalFormatting>
  <conditionalFormatting sqref="A1:U991">
    <cfRule type="expression" dxfId="8" priority="8">
      <formula>$B1="XAA受注キャンセル"</formula>
    </cfRule>
  </conditionalFormatting>
  <conditionalFormatting sqref="A1:U991">
    <cfRule type="expression" dxfId="8" priority="9">
      <formula>$B1="XAプレゼン失注(決裁者)"</formula>
    </cfRule>
  </conditionalFormatting>
  <conditionalFormatting sqref="A1:U991">
    <cfRule type="expression" dxfId="8" priority="10">
      <formula>$B1="XBプレゼン失注(非決裁者)"</formula>
    </cfRule>
  </conditionalFormatting>
  <conditionalFormatting sqref="A1:U991">
    <cfRule type="expression" dxfId="8" priority="11">
      <formula>$B1="XCアポ失注"</formula>
    </cfRule>
  </conditionalFormatting>
  <conditionalFormatting sqref="A1:U991">
    <cfRule type="expression" dxfId="9" priority="12">
      <formula>$B1="長期追客リスト"</formula>
    </cfRule>
  </conditionalFormatting>
  <dataValidations>
    <dataValidation type="list" allowBlank="1" showErrorMessage="1" sqref="D13 D26:D90">
      <formula1>"2025年1月,2025年2月,2025年3月,2025年4月,2025年5月,2025年6月,2025年7月,2025年8月"</formula1>
    </dataValidation>
    <dataValidation type="list" allowBlank="1" sqref="G26:G90">
      <formula1>"決済者,非決済者"</formula1>
    </dataValidation>
    <dataValidation type="list" allowBlank="1" showErrorMessage="1" sqref="C26:C78 C80:C90">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formula1>
    </dataValidation>
    <dataValidation type="list" allowBlank="1" showErrorMessage="1" sqref="C79">
      <formula1>"買取専門店,フォトスタジオ,ハウスクリーニング,アパレル,サロン,フィットネス,中古車買取,不動産賃貸,リペア,学習塾"</formula1>
    </dataValidation>
    <dataValidation type="custom" allowBlank="1" showDropDown="1" sqref="K79">
      <formula1>OR(NOT(ISERROR(DATEVALUE(K79))), AND(ISNUMBER(K79), LEFT(CELL("format", K79))="D"))</formula1>
    </dataValidation>
    <dataValidation type="list" allowBlank="1" sqref="B26:B90">
      <formula1>"AA課金,A受注,B商談済み回答待ち,C商談済み回答待ち,D商談済み回答待ち,E商談,F日程変更中,XAA受注キャンセル,XAプレゼン失注(決裁者),XBプレゼン失注(非決裁者),XCアポ失注,長期追客リスト"</formula1>
    </dataValidation>
    <dataValidation type="custom" allowBlank="1" showDropDown="1" showErrorMessage="1" sqref="K26:K78 P26:P78 K80:K90 M26:N90 P80:P90 S26:S90">
      <formula1>OR(NOT(ISERROR(DATEVALUE(K26))), AND(ISNUMBER(K26), LEFT(CELL("format", K26))="D"))</formula1>
    </dataValidation>
  </dataValidations>
  <drawing r:id="rId1"/>
  <tableParts count="2">
    <tablePart r:id="rId4"/>
    <tablePart r:id="rId5"/>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5.13"/>
    <col customWidth="1" min="3" max="3" width="21.88"/>
    <col customWidth="1" min="4" max="4" width="21.13"/>
    <col customWidth="1" min="5" max="5" width="28.63"/>
    <col customWidth="1" min="6" max="6" width="14.63"/>
    <col customWidth="1" min="8" max="9" width="17.0"/>
    <col customWidth="1" min="10" max="10" width="17.75"/>
    <col customWidth="1" min="11" max="11" width="15.5"/>
    <col customWidth="1" min="12" max="12" width="24.5"/>
    <col customWidth="1" min="18" max="18" width="14.88"/>
    <col customWidth="1" min="20" max="20" width="62.63"/>
  </cols>
  <sheetData>
    <row r="1">
      <c r="A1" s="1651" t="s">
        <v>67</v>
      </c>
      <c r="B1" s="1652">
        <f>TODAY()
</f>
        <v>46192</v>
      </c>
      <c r="C1" s="121" t="s">
        <v>68</v>
      </c>
      <c r="D1" s="122"/>
      <c r="E1" s="1776">
        <f>_xlfn.NETWORKDAYS.INTL(B3, B4, "0000001", B6:B9)
</f>
        <v>25</v>
      </c>
      <c r="F1" s="1654"/>
      <c r="H1" s="125" t="s">
        <v>57</v>
      </c>
      <c r="I1" s="125" t="s">
        <v>69</v>
      </c>
      <c r="J1" s="125" t="s">
        <v>70</v>
      </c>
      <c r="K1" s="125" t="s">
        <v>71</v>
      </c>
      <c r="L1" s="125" t="s">
        <v>72</v>
      </c>
      <c r="M1" s="125" t="s">
        <v>73</v>
      </c>
      <c r="N1" s="125" t="s">
        <v>74</v>
      </c>
      <c r="P1" s="1777"/>
      <c r="Q1" s="1777"/>
      <c r="R1" s="1778"/>
      <c r="S1" s="1779"/>
    </row>
    <row r="2">
      <c r="A2" s="50"/>
      <c r="B2" s="50"/>
      <c r="C2" s="121" t="s">
        <v>75</v>
      </c>
      <c r="D2" s="122"/>
      <c r="E2" s="1776">
        <f>_xlfn.NETWORKDAYS.INTL(B3, B1, "0000001", B6:B9)
</f>
        <v>381</v>
      </c>
      <c r="F2" s="1654"/>
      <c r="G2" s="126" t="s">
        <v>76</v>
      </c>
      <c r="H2" s="127">
        <f>'【4月】月間進捗管理シート'!B4</f>
        <v>14</v>
      </c>
      <c r="I2" s="128">
        <f>'【4月】月間進捗管理シート'!B8</f>
        <v>0.25</v>
      </c>
      <c r="J2" s="127">
        <f>'【4月】月間進捗管理シート'!B5</f>
        <v>56</v>
      </c>
      <c r="K2" s="128">
        <f>'【4月】月間進捗管理シート'!B9</f>
        <v>0.7</v>
      </c>
      <c r="L2" s="129">
        <f>'【4月】月間進捗管理シート'!B6</f>
        <v>80</v>
      </c>
      <c r="M2" s="128">
        <f>'【4月】月間進捗管理シート'!B10</f>
        <v>0.02</v>
      </c>
      <c r="N2" s="127">
        <f>'【4月】月間進捗管理シート'!B7</f>
        <v>4000</v>
      </c>
      <c r="P2" s="1777"/>
      <c r="Q2" s="1777"/>
      <c r="R2" s="1778"/>
      <c r="S2" s="1779"/>
    </row>
    <row r="3">
      <c r="A3" s="130" t="s">
        <v>77</v>
      </c>
      <c r="B3" s="131">
        <v>45748.0</v>
      </c>
      <c r="C3" s="121" t="s">
        <v>78</v>
      </c>
      <c r="D3" s="122"/>
      <c r="E3" s="1776">
        <f>E1-E2+1</f>
        <v>-355</v>
      </c>
      <c r="F3" s="1654"/>
      <c r="G3" s="132" t="s">
        <v>79</v>
      </c>
      <c r="H3" s="133">
        <f>H2/E1*E2</f>
        <v>213.36</v>
      </c>
      <c r="I3" s="124"/>
      <c r="J3" s="133">
        <f>J2/E1*E2</f>
        <v>853.44</v>
      </c>
      <c r="K3" s="124"/>
      <c r="L3" s="133">
        <f>L2/E1*E2</f>
        <v>1219.2</v>
      </c>
      <c r="M3" s="124"/>
      <c r="N3" s="133">
        <f>N2/E1*E2</f>
        <v>60960</v>
      </c>
      <c r="P3" s="1777"/>
      <c r="Q3" s="1777"/>
      <c r="R3" s="1778"/>
      <c r="S3" s="1779"/>
    </row>
    <row r="4">
      <c r="A4" s="130" t="s">
        <v>80</v>
      </c>
      <c r="B4" s="131">
        <v>45777.0</v>
      </c>
      <c r="C4" s="121" t="s">
        <v>81</v>
      </c>
      <c r="D4" s="122"/>
      <c r="E4" s="1776">
        <f>_xlfn.NETWORKDAYS.INTL(B3, B5, "0000001", B6:B9)
</f>
        <v>19</v>
      </c>
      <c r="F4" s="1654"/>
      <c r="G4" s="126" t="s">
        <v>82</v>
      </c>
      <c r="H4" s="128">
        <f>H3/H2</f>
        <v>15.24</v>
      </c>
      <c r="I4" s="134"/>
      <c r="J4" s="128">
        <f>J3/J2</f>
        <v>15.24</v>
      </c>
      <c r="K4" s="134"/>
      <c r="L4" s="135">
        <f>L3/L2</f>
        <v>15.24</v>
      </c>
      <c r="M4" s="134"/>
      <c r="N4" s="128">
        <f>N3/N2</f>
        <v>15.24</v>
      </c>
      <c r="P4" s="1777"/>
      <c r="Q4" s="1777"/>
      <c r="R4" s="1778"/>
      <c r="S4" s="1779"/>
    </row>
    <row r="5">
      <c r="A5" s="130" t="s">
        <v>83</v>
      </c>
      <c r="B5" s="131">
        <v>45770.0</v>
      </c>
      <c r="C5" s="121" t="s">
        <v>84</v>
      </c>
      <c r="D5" s="122"/>
      <c r="E5" s="1776">
        <f>E4-E2+1</f>
        <v>-361</v>
      </c>
      <c r="F5" s="1654"/>
      <c r="G5" s="138" t="s">
        <v>2</v>
      </c>
      <c r="H5" s="139">
        <f>'【4月】月間進捗管理シート'!D4</f>
        <v>6</v>
      </c>
      <c r="I5" s="140">
        <f>'【4月】月間進捗管理シート'!D11</f>
        <v>0.24</v>
      </c>
      <c r="J5" s="139">
        <f>'【4月】月間進捗管理シート'!D5</f>
        <v>25</v>
      </c>
      <c r="K5" s="140">
        <f>'【4月】月間進捗管理シート'!D12</f>
        <v>0.641025641</v>
      </c>
      <c r="L5" s="139">
        <f>'【4月】月間進捗管理シート'!D9</f>
        <v>41</v>
      </c>
      <c r="M5" s="140">
        <f>'【4月】月間進捗管理シート'!D14</f>
        <v>0.00971794264</v>
      </c>
      <c r="N5" s="139">
        <f>'【4月】月間進捗管理シート'!D10</f>
        <v>4219</v>
      </c>
      <c r="P5" s="1777"/>
      <c r="Q5" s="1777"/>
      <c r="R5" s="1778"/>
      <c r="S5" s="1779"/>
    </row>
    <row r="6">
      <c r="A6" s="130" t="s">
        <v>88</v>
      </c>
      <c r="B6" s="131">
        <v>45752.0</v>
      </c>
      <c r="C6" s="1668"/>
      <c r="D6" s="1668"/>
      <c r="E6" s="1668"/>
      <c r="F6" s="1654"/>
      <c r="G6" s="126" t="s">
        <v>87</v>
      </c>
      <c r="H6" s="128">
        <f>H5/H2</f>
        <v>0.4285714286</v>
      </c>
      <c r="I6" s="134"/>
      <c r="J6" s="128">
        <f>J5/J2</f>
        <v>0.4464285714</v>
      </c>
      <c r="K6" s="134"/>
      <c r="L6" s="135">
        <f>L5/L2</f>
        <v>0.5125</v>
      </c>
      <c r="M6" s="134"/>
      <c r="N6" s="128">
        <f>N5/N2</f>
        <v>1.05475</v>
      </c>
      <c r="P6" s="1777"/>
      <c r="Q6" s="1777"/>
      <c r="R6" s="1778"/>
      <c r="S6" s="1779"/>
    </row>
    <row r="7">
      <c r="A7" s="50"/>
      <c r="B7" s="1661"/>
      <c r="C7" s="146" t="s">
        <v>90</v>
      </c>
      <c r="D7" s="122"/>
      <c r="E7" s="1780">
        <f>E8+E9+E10</f>
        <v>6</v>
      </c>
      <c r="F7" s="1654"/>
      <c r="G7" s="50"/>
      <c r="H7" s="50"/>
      <c r="I7" s="50"/>
      <c r="J7" s="50"/>
      <c r="K7" s="50"/>
      <c r="L7" s="1626"/>
      <c r="M7" s="50"/>
      <c r="N7" s="134"/>
      <c r="P7" s="1777"/>
      <c r="Q7" s="1777"/>
      <c r="R7" s="1778"/>
      <c r="S7" s="1779"/>
    </row>
    <row r="8">
      <c r="A8" s="50"/>
      <c r="B8" s="1661"/>
      <c r="C8" s="151" t="s">
        <v>92</v>
      </c>
      <c r="D8" s="122"/>
      <c r="E8" s="1781">
        <f>COUNTIFS(D22:D91, D12, B22:B91, "AA課金")+COUNTIFS(D22:D91, D12, B22:B91, "A受注") 
</f>
        <v>1</v>
      </c>
      <c r="F8" s="1654"/>
      <c r="G8" s="148" t="s">
        <v>91</v>
      </c>
      <c r="H8" s="149">
        <f>H5-H3</f>
        <v>-207.36</v>
      </c>
      <c r="I8" s="150">
        <f>I5-I2</f>
        <v>-0.01</v>
      </c>
      <c r="J8" s="149">
        <f>J5-J3</f>
        <v>-828.44</v>
      </c>
      <c r="K8" s="150">
        <f>K5-K2</f>
        <v>-0.05897435897</v>
      </c>
      <c r="L8" s="149">
        <f>L5-L3</f>
        <v>-1178.2</v>
      </c>
      <c r="M8" s="150">
        <f>M5-M2</f>
        <v>-0.01028205736</v>
      </c>
      <c r="N8" s="149">
        <f>N5-N3</f>
        <v>-56741</v>
      </c>
      <c r="P8" s="1777"/>
      <c r="Q8" s="1777"/>
      <c r="R8" s="1778"/>
      <c r="S8" s="1779"/>
    </row>
    <row r="9">
      <c r="A9" s="50"/>
      <c r="B9" s="1661"/>
      <c r="C9" s="153" t="s">
        <v>93</v>
      </c>
      <c r="D9" s="122"/>
      <c r="E9" s="1782">
        <f>COUNTIFS(B22:B91, "B商談済み回答待ち", D22:D91, D12)
</f>
        <v>3</v>
      </c>
      <c r="F9" s="1654"/>
      <c r="G9" s="50"/>
      <c r="H9" s="50"/>
      <c r="I9" s="50"/>
      <c r="J9" s="50"/>
      <c r="K9" s="50"/>
      <c r="L9" s="1626"/>
      <c r="M9" s="50"/>
      <c r="N9" s="50"/>
      <c r="P9" s="1777"/>
      <c r="Q9" s="1777"/>
      <c r="R9" s="1778"/>
      <c r="S9" s="1779"/>
    </row>
    <row r="10">
      <c r="A10" s="1654"/>
      <c r="B10" s="1654"/>
      <c r="C10" s="157" t="s">
        <v>98</v>
      </c>
      <c r="D10" s="122"/>
      <c r="E10" s="1783">
        <v>2.0</v>
      </c>
      <c r="F10" s="1654"/>
      <c r="G10" s="155"/>
      <c r="H10" s="126" t="s">
        <v>94</v>
      </c>
      <c r="I10" s="126" t="s">
        <v>95</v>
      </c>
      <c r="J10" s="126" t="s">
        <v>96</v>
      </c>
      <c r="K10" s="126" t="s">
        <v>97</v>
      </c>
      <c r="L10" s="1665"/>
      <c r="M10" s="156"/>
      <c r="N10" s="1666"/>
      <c r="P10" s="1777"/>
      <c r="Q10" s="1777"/>
      <c r="R10" s="1778"/>
      <c r="S10" s="1779"/>
    </row>
    <row r="11">
      <c r="A11" s="1654"/>
      <c r="B11" s="1654"/>
      <c r="C11" s="161" t="s">
        <v>99</v>
      </c>
      <c r="D11" s="122"/>
      <c r="E11" s="1784">
        <f>COUNTIFS(B22:B91, "E商談", D22:D91, D12)
</f>
        <v>7</v>
      </c>
      <c r="F11" s="1654"/>
      <c r="G11" s="126" t="s">
        <v>76</v>
      </c>
      <c r="H11" s="159">
        <f>H2</f>
        <v>14</v>
      </c>
      <c r="I11" s="159">
        <f>J2</f>
        <v>56</v>
      </c>
      <c r="J11" s="159">
        <f>L2</f>
        <v>80</v>
      </c>
      <c r="K11" s="160">
        <f>N2</f>
        <v>4000</v>
      </c>
      <c r="L11" s="1665"/>
      <c r="M11" s="156"/>
      <c r="N11" s="1666"/>
      <c r="O11" s="1668"/>
      <c r="P11" s="1785"/>
      <c r="Q11" s="1785"/>
      <c r="R11" s="1786"/>
      <c r="S11" s="1787"/>
    </row>
    <row r="12" ht="38.25" customHeight="1">
      <c r="A12" s="1654"/>
      <c r="B12" s="50"/>
      <c r="C12" s="50"/>
      <c r="D12" s="1788">
        <v>45748.0</v>
      </c>
      <c r="E12" s="1789">
        <f>'【4月】月間進捗管理シート'!D19</f>
        <v>6</v>
      </c>
      <c r="F12" s="1654"/>
      <c r="G12" s="125" t="s">
        <v>100</v>
      </c>
      <c r="H12" s="163">
        <f>H11-E7</f>
        <v>8</v>
      </c>
      <c r="I12" s="163">
        <f>H12/I2</f>
        <v>32</v>
      </c>
      <c r="J12" s="163">
        <f>I12/K2-E11</f>
        <v>38.71428571</v>
      </c>
      <c r="K12" s="164">
        <f>J12/M2</f>
        <v>1935.714286</v>
      </c>
      <c r="L12" s="1626"/>
      <c r="M12" s="1668"/>
      <c r="N12" s="1668"/>
      <c r="P12" s="1777"/>
      <c r="Q12" s="1785"/>
      <c r="R12" s="1786"/>
      <c r="S12" s="1787"/>
    </row>
    <row r="13" ht="38.25" customHeight="1">
      <c r="A13" s="1654"/>
      <c r="B13" s="169" t="s">
        <v>102</v>
      </c>
      <c r="C13" s="170"/>
      <c r="D13" s="1673">
        <f>'【4月】月間進捗管理シート'!B18</f>
        <v>1600000</v>
      </c>
      <c r="E13" s="170"/>
      <c r="F13" s="1654"/>
      <c r="G13" s="126" t="s">
        <v>101</v>
      </c>
      <c r="H13" s="167">
        <f>H12/E3</f>
        <v>-0.02253521127</v>
      </c>
      <c r="I13" s="167">
        <f>I12/E3</f>
        <v>-0.09014084507</v>
      </c>
      <c r="J13" s="167">
        <f>J12/E5</f>
        <v>-0.1072417887</v>
      </c>
      <c r="K13" s="168">
        <f>K12/E3</f>
        <v>-5.452716298</v>
      </c>
      <c r="L13" s="1672"/>
      <c r="P13" s="1777"/>
      <c r="Q13" s="1785"/>
      <c r="R13" s="1786"/>
      <c r="S13" s="1787"/>
    </row>
    <row r="14" ht="38.25" customHeight="1">
      <c r="A14" s="1654"/>
      <c r="B14" s="172"/>
      <c r="C14" s="7"/>
      <c r="D14" s="172"/>
      <c r="E14" s="7"/>
      <c r="F14" s="1654"/>
      <c r="G14" s="1674"/>
      <c r="L14" s="1675"/>
      <c r="P14" s="1790"/>
      <c r="Q14" s="1785"/>
      <c r="R14" s="1786"/>
      <c r="S14" s="1787"/>
    </row>
    <row r="15" ht="38.25" customHeight="1">
      <c r="A15" s="50"/>
      <c r="B15" s="169" t="s">
        <v>105</v>
      </c>
      <c r="C15" s="170"/>
      <c r="D15" s="171">
        <f>IFERROR(__xludf.DUMMYFUNCTION("SUM(FILTER(J22:J91, (B22:B91=""AA課金"")+(B22:B91=""A受注""), D22:D91=D12))"),235000.0)</f>
        <v>235000</v>
      </c>
      <c r="E15" s="170"/>
      <c r="F15" s="50"/>
      <c r="G15" s="1676" t="s">
        <v>103</v>
      </c>
      <c r="K15" s="217"/>
      <c r="L15" s="1675"/>
      <c r="M15" s="217"/>
      <c r="N15" s="217"/>
      <c r="O15" s="217"/>
      <c r="P15" s="1790"/>
      <c r="Q15" s="1785"/>
      <c r="R15" s="1786"/>
      <c r="S15" s="1787"/>
      <c r="T15" s="217"/>
    </row>
    <row r="16" ht="38.25" customHeight="1">
      <c r="A16" s="50"/>
      <c r="B16" s="172"/>
      <c r="C16" s="7"/>
      <c r="D16" s="172"/>
      <c r="E16" s="7"/>
      <c r="F16" s="50"/>
      <c r="G16" s="1676" t="s">
        <v>60</v>
      </c>
      <c r="I16" s="1678">
        <f>IFERROR(__xludf.DUMMYFUNCTION("AVERAGE(FILTER(O23:O91, (M23:M91&lt;&gt;"""") * (N23:N91&lt;&gt;"""")))
"),3.911764705882353)</f>
        <v>3.911764706</v>
      </c>
      <c r="K16" s="217"/>
      <c r="L16" s="1675"/>
      <c r="M16" s="217"/>
      <c r="N16" s="217"/>
      <c r="O16" s="217"/>
      <c r="P16" s="1790"/>
      <c r="Q16" s="1785"/>
      <c r="R16" s="1786"/>
      <c r="S16" s="1787"/>
      <c r="T16" s="217"/>
    </row>
    <row r="17">
      <c r="A17" s="50"/>
      <c r="B17" s="169" t="s">
        <v>106</v>
      </c>
      <c r="C17" s="170"/>
      <c r="D17" s="171">
        <f>IFERROR(__xludf.DUMMYFUNCTION("SUM(FILTER(J22:J91, (B22:B91=""AA課金"")+(B22:B91=""A受注"") + (B22:B91=""B商談済み回答待ち""), D22:D91=D12))"),910000.0)</f>
        <v>910000</v>
      </c>
      <c r="E17" s="170"/>
      <c r="F17" s="50"/>
      <c r="G17" s="1676" t="s">
        <v>61</v>
      </c>
      <c r="I17" s="1681">
        <f>IFERROR(__xludf.DUMMYFUNCTION("AVERAGE(FILTER(Q23:Q91, (M23:M91&lt;&gt;"""") * (P23:P91&lt;&gt;"""")))
"),9.428571428571429)</f>
        <v>9.428571429</v>
      </c>
      <c r="K17" s="217"/>
      <c r="L17" s="1675"/>
      <c r="M17" s="217"/>
      <c r="N17" s="217"/>
      <c r="O17" s="217"/>
      <c r="P17" s="1790"/>
      <c r="Q17" s="1790"/>
      <c r="R17" s="1791"/>
      <c r="S17" s="1792"/>
      <c r="T17" s="217"/>
    </row>
    <row r="18">
      <c r="A18" s="50"/>
      <c r="B18" s="172"/>
      <c r="C18" s="7"/>
      <c r="D18" s="172"/>
      <c r="E18" s="7"/>
      <c r="F18" s="50"/>
      <c r="K18" s="1668"/>
      <c r="L18" s="1668"/>
      <c r="M18" s="1668"/>
      <c r="N18" s="1668"/>
      <c r="O18" s="1668"/>
      <c r="P18" s="1785"/>
      <c r="Q18" s="1785"/>
      <c r="R18" s="1786"/>
      <c r="S18" s="1787"/>
      <c r="T18" s="1668"/>
    </row>
    <row r="19">
      <c r="A19" s="50"/>
      <c r="B19" s="169" t="s">
        <v>107</v>
      </c>
      <c r="C19" s="170"/>
      <c r="D19" s="171">
        <f>D15/E12</f>
        <v>39166.66667</v>
      </c>
      <c r="E19" s="170"/>
      <c r="F19" s="50"/>
      <c r="G19" s="1683" t="s">
        <v>62</v>
      </c>
      <c r="I19" s="1681">
        <f>IFERROR(__xludf.DUMMYFUNCTION("AVERAGE(FILTER(Q23:Q91, (M23:M91&lt;&gt;"""") * (P23:P91&lt;&gt;"""")))
"),9.428571428571429)</f>
        <v>9.428571429</v>
      </c>
      <c r="K19" s="1668"/>
      <c r="L19" s="1668"/>
      <c r="M19" s="1668"/>
      <c r="N19" s="1668"/>
      <c r="O19" s="1668"/>
      <c r="P19" s="1785"/>
      <c r="Q19" s="1785"/>
      <c r="R19" s="1786"/>
      <c r="S19" s="1787"/>
      <c r="T19" s="1668"/>
    </row>
    <row r="20">
      <c r="A20" s="50"/>
      <c r="B20" s="172"/>
      <c r="C20" s="7"/>
      <c r="D20" s="172"/>
      <c r="E20" s="7"/>
      <c r="F20" s="50"/>
      <c r="K20" s="1668"/>
      <c r="L20" s="1668"/>
      <c r="M20" s="1668"/>
      <c r="N20" s="1668"/>
      <c r="O20" s="1668"/>
      <c r="P20" s="1785"/>
      <c r="Q20" s="1785"/>
      <c r="R20" s="1786"/>
      <c r="S20" s="1787"/>
      <c r="T20" s="1668"/>
    </row>
    <row r="21" ht="21.0" customHeight="1">
      <c r="A21" s="50"/>
      <c r="F21" s="50"/>
      <c r="G21" s="50"/>
      <c r="H21" s="217"/>
      <c r="I21" s="217"/>
      <c r="J21" s="217"/>
      <c r="K21" s="1668"/>
      <c r="L21" s="1668"/>
      <c r="M21" s="1668"/>
      <c r="N21" s="1668"/>
      <c r="O21" s="1668"/>
      <c r="P21" s="1785"/>
      <c r="Q21" s="1785"/>
      <c r="R21" s="1786"/>
      <c r="S21" s="1787"/>
      <c r="T21" s="1668"/>
    </row>
    <row r="22">
      <c r="A22" s="1685" t="s">
        <v>196</v>
      </c>
      <c r="B22" s="1686" t="s">
        <v>3513</v>
      </c>
      <c r="C22" s="1685" t="s">
        <v>200</v>
      </c>
      <c r="D22" s="1685" t="s">
        <v>201</v>
      </c>
      <c r="E22" s="1687" t="s">
        <v>203</v>
      </c>
      <c r="F22" s="1688" t="s">
        <v>3410</v>
      </c>
      <c r="G22" s="1688" t="s">
        <v>205</v>
      </c>
      <c r="H22" s="1688" t="s">
        <v>206</v>
      </c>
      <c r="I22" s="1688" t="s">
        <v>207</v>
      </c>
      <c r="J22" s="1688" t="s">
        <v>208</v>
      </c>
      <c r="K22" s="1688" t="s">
        <v>3411</v>
      </c>
      <c r="L22" s="1689" t="s">
        <v>210</v>
      </c>
      <c r="M22" s="1690" t="s">
        <v>212</v>
      </c>
      <c r="N22" s="1690" t="s">
        <v>1315</v>
      </c>
      <c r="O22" s="1793" t="s">
        <v>3514</v>
      </c>
      <c r="P22" s="1692" t="s">
        <v>219</v>
      </c>
      <c r="Q22" s="1794" t="s">
        <v>3515</v>
      </c>
      <c r="R22" s="1694" t="s">
        <v>3389</v>
      </c>
      <c r="S22" s="1795" t="s">
        <v>3516</v>
      </c>
      <c r="T22" s="1696" t="s">
        <v>3412</v>
      </c>
    </row>
    <row r="23">
      <c r="A23" s="1697" t="b">
        <v>1</v>
      </c>
      <c r="B23" s="1698" t="s">
        <v>188</v>
      </c>
      <c r="C23" s="1698" t="s">
        <v>3413</v>
      </c>
      <c r="D23" s="1699">
        <v>45658.0</v>
      </c>
      <c r="E23" s="1698" t="s">
        <v>3414</v>
      </c>
      <c r="F23" s="1698" t="s">
        <v>3415</v>
      </c>
      <c r="G23" s="1698" t="s">
        <v>190</v>
      </c>
      <c r="H23" s="1700"/>
      <c r="I23" s="1701">
        <v>50000.0</v>
      </c>
      <c r="J23" s="1702">
        <v>275000.0</v>
      </c>
      <c r="K23" s="1703">
        <v>45679.0</v>
      </c>
      <c r="L23" s="1704" t="s">
        <v>3416</v>
      </c>
      <c r="M23" s="1705">
        <v>45674.0</v>
      </c>
      <c r="N23" s="1705">
        <v>45675.0</v>
      </c>
      <c r="O23" s="1706">
        <f t="shared" ref="O23:O91" si="1">N23-M23</f>
        <v>1</v>
      </c>
      <c r="P23" s="1705">
        <v>45675.0</v>
      </c>
      <c r="Q23" s="1707">
        <f t="shared" ref="Q23:Q91" si="2">P23-M23</f>
        <v>1</v>
      </c>
      <c r="R23" s="1705"/>
      <c r="S23" s="1708">
        <f t="shared" ref="S23:S91" si="3">R23-M23</f>
        <v>-45674</v>
      </c>
      <c r="T23" s="1709"/>
    </row>
    <row r="24">
      <c r="A24" s="1697" t="b">
        <v>1</v>
      </c>
      <c r="B24" s="1698" t="s">
        <v>768</v>
      </c>
      <c r="C24" s="1698" t="s">
        <v>3460</v>
      </c>
      <c r="D24" s="1699">
        <v>45717.0</v>
      </c>
      <c r="E24" s="1698" t="s">
        <v>3466</v>
      </c>
      <c r="F24" s="1698" t="s">
        <v>3464</v>
      </c>
      <c r="G24" s="1698" t="s">
        <v>192</v>
      </c>
      <c r="H24" s="1701"/>
      <c r="I24" s="1701">
        <v>50000.0</v>
      </c>
      <c r="J24" s="1702">
        <v>150000.0</v>
      </c>
      <c r="K24" s="1703"/>
      <c r="L24" s="1704"/>
      <c r="M24" s="1705">
        <v>45670.0</v>
      </c>
      <c r="N24" s="1705">
        <v>45671.0</v>
      </c>
      <c r="O24" s="1706">
        <f t="shared" si="1"/>
        <v>1</v>
      </c>
      <c r="P24" s="1720"/>
      <c r="Q24" s="1707">
        <f t="shared" si="2"/>
        <v>-45670</v>
      </c>
      <c r="R24" s="1705"/>
      <c r="S24" s="1708">
        <f t="shared" si="3"/>
        <v>-45670</v>
      </c>
      <c r="T24" s="1709"/>
    </row>
    <row r="25">
      <c r="A25" s="1721" t="b">
        <v>0</v>
      </c>
      <c r="B25" s="1698" t="s">
        <v>3396</v>
      </c>
      <c r="C25" s="1698" t="s">
        <v>110</v>
      </c>
      <c r="D25" s="1699">
        <v>45748.0</v>
      </c>
      <c r="E25" s="1698" t="s">
        <v>3417</v>
      </c>
      <c r="F25" s="1698" t="s">
        <v>3418</v>
      </c>
      <c r="G25" s="1698" t="s">
        <v>190</v>
      </c>
      <c r="H25" s="1701">
        <v>100000.0</v>
      </c>
      <c r="I25" s="1701">
        <v>45000.0</v>
      </c>
      <c r="J25" s="1702">
        <v>235000.0</v>
      </c>
      <c r="K25" s="1710"/>
      <c r="L25" s="1711"/>
      <c r="M25" s="1705">
        <v>45750.0</v>
      </c>
      <c r="N25" s="1705">
        <v>45761.0</v>
      </c>
      <c r="O25" s="1706">
        <f t="shared" si="1"/>
        <v>11</v>
      </c>
      <c r="P25" s="1705">
        <v>45761.0</v>
      </c>
      <c r="Q25" s="1707">
        <f t="shared" si="2"/>
        <v>11</v>
      </c>
      <c r="R25" s="1720"/>
      <c r="S25" s="1708">
        <f t="shared" si="3"/>
        <v>-45750</v>
      </c>
      <c r="T25" s="1709"/>
    </row>
    <row r="26" ht="19.5" customHeight="1">
      <c r="A26" s="1721" t="b">
        <v>0</v>
      </c>
      <c r="B26" s="1698" t="s">
        <v>3398</v>
      </c>
      <c r="C26" s="1698" t="s">
        <v>110</v>
      </c>
      <c r="D26" s="1699">
        <v>45748.0</v>
      </c>
      <c r="E26" s="1718" t="s">
        <v>3424</v>
      </c>
      <c r="F26" s="1698" t="s">
        <v>3425</v>
      </c>
      <c r="G26" s="1698" t="s">
        <v>190</v>
      </c>
      <c r="H26" s="1701">
        <v>50000.0</v>
      </c>
      <c r="I26" s="1701">
        <v>50000.0</v>
      </c>
      <c r="J26" s="1702">
        <v>220000.0</v>
      </c>
      <c r="K26" s="1703">
        <v>45765.0</v>
      </c>
      <c r="L26" s="1704" t="s">
        <v>3517</v>
      </c>
      <c r="M26" s="1705">
        <v>45749.0</v>
      </c>
      <c r="N26" s="1705">
        <v>45751.0</v>
      </c>
      <c r="O26" s="1706">
        <f t="shared" si="1"/>
        <v>2</v>
      </c>
      <c r="P26" s="1705">
        <v>45765.0</v>
      </c>
      <c r="Q26" s="1707">
        <f t="shared" si="2"/>
        <v>16</v>
      </c>
      <c r="R26" s="1726"/>
      <c r="S26" s="1708">
        <f t="shared" si="3"/>
        <v>-45749</v>
      </c>
      <c r="T26" s="1709"/>
    </row>
    <row r="27">
      <c r="A27" s="1721" t="b">
        <v>0</v>
      </c>
      <c r="B27" s="1698" t="s">
        <v>3398</v>
      </c>
      <c r="C27" s="1698" t="s">
        <v>110</v>
      </c>
      <c r="D27" s="1699">
        <v>45748.0</v>
      </c>
      <c r="E27" s="1718" t="s">
        <v>611</v>
      </c>
      <c r="F27" s="1698" t="s">
        <v>612</v>
      </c>
      <c r="G27" s="1698" t="s">
        <v>190</v>
      </c>
      <c r="H27" s="1701">
        <v>50000.0</v>
      </c>
      <c r="I27" s="1701">
        <v>50000.0</v>
      </c>
      <c r="J27" s="1702">
        <v>220000.0</v>
      </c>
      <c r="K27" s="1703">
        <v>45763.0</v>
      </c>
      <c r="L27" s="1704" t="s">
        <v>3518</v>
      </c>
      <c r="M27" s="1705">
        <v>45755.0</v>
      </c>
      <c r="N27" s="1705">
        <v>45758.0</v>
      </c>
      <c r="O27" s="1706">
        <f t="shared" si="1"/>
        <v>3</v>
      </c>
      <c r="P27" s="1705">
        <v>45763.0</v>
      </c>
      <c r="Q27" s="1707">
        <f t="shared" si="2"/>
        <v>8</v>
      </c>
      <c r="R27" s="1720"/>
      <c r="S27" s="1708">
        <f t="shared" si="3"/>
        <v>-45755</v>
      </c>
      <c r="T27" s="1709"/>
    </row>
    <row r="28">
      <c r="A28" s="1721" t="b">
        <v>0</v>
      </c>
      <c r="B28" s="1698" t="s">
        <v>3398</v>
      </c>
      <c r="C28" s="1698" t="s">
        <v>110</v>
      </c>
      <c r="D28" s="1699">
        <v>45748.0</v>
      </c>
      <c r="E28" s="1713" t="s">
        <v>3419</v>
      </c>
      <c r="F28" s="1698" t="s">
        <v>3420</v>
      </c>
      <c r="G28" s="1698" t="s">
        <v>190</v>
      </c>
      <c r="H28" s="1701">
        <v>100000.0</v>
      </c>
      <c r="I28" s="1701">
        <v>45000.0</v>
      </c>
      <c r="J28" s="1702">
        <v>235000.0</v>
      </c>
      <c r="K28" s="1703">
        <v>45763.0</v>
      </c>
      <c r="L28" s="1704" t="s">
        <v>257</v>
      </c>
      <c r="M28" s="1705">
        <v>45757.0</v>
      </c>
      <c r="N28" s="1705">
        <v>45761.0</v>
      </c>
      <c r="O28" s="1706">
        <f t="shared" si="1"/>
        <v>4</v>
      </c>
      <c r="P28" s="1705">
        <v>45763.0</v>
      </c>
      <c r="Q28" s="1707">
        <f t="shared" si="2"/>
        <v>6</v>
      </c>
      <c r="R28" s="1720"/>
      <c r="S28" s="1708">
        <f t="shared" si="3"/>
        <v>-45757</v>
      </c>
      <c r="T28" s="1709"/>
    </row>
    <row r="29" ht="19.5" customHeight="1">
      <c r="A29" s="1721" t="b">
        <v>0</v>
      </c>
      <c r="B29" s="1698" t="s">
        <v>333</v>
      </c>
      <c r="C29" s="1698" t="s">
        <v>110</v>
      </c>
      <c r="D29" s="1699">
        <v>45748.0</v>
      </c>
      <c r="E29" s="1718" t="s">
        <v>1195</v>
      </c>
      <c r="F29" s="1698" t="s">
        <v>1196</v>
      </c>
      <c r="G29" s="1698" t="s">
        <v>190</v>
      </c>
      <c r="H29" s="1701">
        <v>50000.0</v>
      </c>
      <c r="I29" s="1701">
        <v>50000.0</v>
      </c>
      <c r="J29" s="1702">
        <v>220000.0</v>
      </c>
      <c r="K29" s="1703">
        <v>45761.0</v>
      </c>
      <c r="L29" s="1704" t="s">
        <v>3438</v>
      </c>
      <c r="M29" s="1705">
        <v>45755.0</v>
      </c>
      <c r="N29" s="1730">
        <v>45757.0</v>
      </c>
      <c r="O29" s="1706">
        <f t="shared" si="1"/>
        <v>2</v>
      </c>
      <c r="P29" s="1720"/>
      <c r="Q29" s="1707">
        <f t="shared" si="2"/>
        <v>-45755</v>
      </c>
      <c r="R29" s="1731"/>
      <c r="S29" s="1708">
        <f t="shared" si="3"/>
        <v>-45755</v>
      </c>
      <c r="T29" s="1709"/>
    </row>
    <row r="30" ht="19.5" customHeight="1">
      <c r="A30" s="1721" t="b">
        <v>0</v>
      </c>
      <c r="B30" s="1698" t="s">
        <v>1119</v>
      </c>
      <c r="C30" s="1698" t="s">
        <v>110</v>
      </c>
      <c r="D30" s="1699">
        <v>45839.0</v>
      </c>
      <c r="E30" s="1698" t="s">
        <v>650</v>
      </c>
      <c r="F30" s="1698" t="s">
        <v>651</v>
      </c>
      <c r="G30" s="1698" t="s">
        <v>190</v>
      </c>
      <c r="H30" s="1701">
        <v>50000.0</v>
      </c>
      <c r="I30" s="1701">
        <v>40000.0</v>
      </c>
      <c r="J30" s="1702">
        <v>180000.0</v>
      </c>
      <c r="K30" s="1710"/>
      <c r="L30" s="1711"/>
      <c r="M30" s="1705">
        <v>45750.0</v>
      </c>
      <c r="N30" s="1705">
        <v>45754.0</v>
      </c>
      <c r="O30" s="1706">
        <f t="shared" si="1"/>
        <v>4</v>
      </c>
      <c r="P30" s="1720"/>
      <c r="Q30" s="1707">
        <f t="shared" si="2"/>
        <v>-45750</v>
      </c>
      <c r="R30" s="1720"/>
      <c r="S30" s="1708">
        <f t="shared" si="3"/>
        <v>-45750</v>
      </c>
      <c r="T30" s="1709"/>
    </row>
    <row r="31" ht="19.5" customHeight="1">
      <c r="A31" s="1721" t="b">
        <v>0</v>
      </c>
      <c r="B31" s="1698" t="s">
        <v>333</v>
      </c>
      <c r="C31" s="1698" t="s">
        <v>110</v>
      </c>
      <c r="D31" s="1699">
        <v>45748.0</v>
      </c>
      <c r="E31" s="1718" t="s">
        <v>3467</v>
      </c>
      <c r="F31" s="1728" t="s">
        <v>286</v>
      </c>
      <c r="G31" s="1698" t="s">
        <v>192</v>
      </c>
      <c r="H31" s="1701">
        <v>100000.0</v>
      </c>
      <c r="I31" s="1701">
        <v>45000.0</v>
      </c>
      <c r="J31" s="1702">
        <v>235000.0</v>
      </c>
      <c r="K31" s="1703">
        <v>45761.0</v>
      </c>
      <c r="L31" s="1704" t="s">
        <v>3519</v>
      </c>
      <c r="M31" s="1705">
        <v>45757.0</v>
      </c>
      <c r="N31" s="1705">
        <v>45759.0</v>
      </c>
      <c r="O31" s="1706">
        <f t="shared" si="1"/>
        <v>2</v>
      </c>
      <c r="P31" s="1735"/>
      <c r="Q31" s="1707">
        <f t="shared" si="2"/>
        <v>-45757</v>
      </c>
      <c r="R31" s="1720"/>
      <c r="S31" s="1708">
        <f t="shared" si="3"/>
        <v>-45757</v>
      </c>
      <c r="T31" s="1736"/>
    </row>
    <row r="32">
      <c r="A32" s="1721" t="b">
        <v>0</v>
      </c>
      <c r="B32" s="1698" t="s">
        <v>333</v>
      </c>
      <c r="C32" s="1698" t="s">
        <v>110</v>
      </c>
      <c r="D32" s="1699">
        <v>45748.0</v>
      </c>
      <c r="E32" s="1796" t="s">
        <v>3427</v>
      </c>
      <c r="F32" s="1698" t="s">
        <v>3428</v>
      </c>
      <c r="G32" s="1698" t="s">
        <v>190</v>
      </c>
      <c r="H32" s="1701">
        <v>50000.0</v>
      </c>
      <c r="I32" s="1701">
        <v>40000.0</v>
      </c>
      <c r="J32" s="1702">
        <v>180000.0</v>
      </c>
      <c r="K32" s="1703">
        <v>45770.0</v>
      </c>
      <c r="L32" s="1704" t="s">
        <v>516</v>
      </c>
      <c r="M32" s="1705">
        <v>45758.0</v>
      </c>
      <c r="N32" s="1705">
        <v>45762.0</v>
      </c>
      <c r="O32" s="1706">
        <f t="shared" si="1"/>
        <v>4</v>
      </c>
      <c r="P32" s="1720"/>
      <c r="Q32" s="1707">
        <f t="shared" si="2"/>
        <v>-45758</v>
      </c>
      <c r="R32" s="1720"/>
      <c r="S32" s="1708">
        <f t="shared" si="3"/>
        <v>-45758</v>
      </c>
      <c r="T32" s="1715"/>
    </row>
    <row r="33">
      <c r="A33" s="1721" t="b">
        <v>0</v>
      </c>
      <c r="B33" s="1698" t="s">
        <v>333</v>
      </c>
      <c r="C33" s="1698" t="s">
        <v>110</v>
      </c>
      <c r="D33" s="1699">
        <v>45748.0</v>
      </c>
      <c r="E33" s="1797" t="s">
        <v>652</v>
      </c>
      <c r="F33" s="1698" t="s">
        <v>653</v>
      </c>
      <c r="G33" s="1698" t="s">
        <v>190</v>
      </c>
      <c r="H33" s="1701">
        <v>50000.0</v>
      </c>
      <c r="I33" s="1701">
        <v>40000.0</v>
      </c>
      <c r="J33" s="1702">
        <v>114000.0</v>
      </c>
      <c r="K33" s="1710"/>
      <c r="L33" s="1711"/>
      <c r="M33" s="1705">
        <v>45756.0</v>
      </c>
      <c r="N33" s="1705">
        <v>45762.0</v>
      </c>
      <c r="O33" s="1706">
        <f t="shared" si="1"/>
        <v>6</v>
      </c>
      <c r="P33" s="1720"/>
      <c r="Q33" s="1707">
        <f t="shared" si="2"/>
        <v>-45756</v>
      </c>
      <c r="R33" s="1720"/>
      <c r="S33" s="1708">
        <f t="shared" si="3"/>
        <v>-45756</v>
      </c>
      <c r="T33" s="1709"/>
    </row>
    <row r="34">
      <c r="A34" s="1697" t="b">
        <v>0</v>
      </c>
      <c r="B34" s="1698" t="s">
        <v>333</v>
      </c>
      <c r="C34" s="1698" t="s">
        <v>110</v>
      </c>
      <c r="D34" s="1699">
        <v>45778.0</v>
      </c>
      <c r="E34" s="1718" t="s">
        <v>577</v>
      </c>
      <c r="F34" s="1698" t="s">
        <v>462</v>
      </c>
      <c r="G34" s="1698" t="s">
        <v>190</v>
      </c>
      <c r="H34" s="1701">
        <v>50000.0</v>
      </c>
      <c r="I34" s="1701">
        <v>40000.0</v>
      </c>
      <c r="J34" s="1702">
        <v>180000.0</v>
      </c>
      <c r="K34" s="1703">
        <v>45796.0</v>
      </c>
      <c r="L34" s="1704" t="s">
        <v>578</v>
      </c>
      <c r="M34" s="1705">
        <v>45751.0</v>
      </c>
      <c r="N34" s="1705">
        <v>45761.0</v>
      </c>
      <c r="O34" s="1706">
        <f t="shared" si="1"/>
        <v>10</v>
      </c>
      <c r="P34" s="1720"/>
      <c r="Q34" s="1707">
        <f t="shared" si="2"/>
        <v>-45751</v>
      </c>
      <c r="R34" s="1720"/>
      <c r="S34" s="1708">
        <f t="shared" si="3"/>
        <v>-45751</v>
      </c>
      <c r="T34" s="1715"/>
    </row>
    <row r="35">
      <c r="A35" s="1721" t="b">
        <v>0</v>
      </c>
      <c r="B35" s="1698" t="s">
        <v>343</v>
      </c>
      <c r="C35" s="1698" t="s">
        <v>110</v>
      </c>
      <c r="D35" s="1699">
        <v>45748.0</v>
      </c>
      <c r="E35" s="1698" t="s">
        <v>3439</v>
      </c>
      <c r="F35" s="1698" t="s">
        <v>3440</v>
      </c>
      <c r="G35" s="1698" t="s">
        <v>190</v>
      </c>
      <c r="H35" s="1701">
        <v>50000.0</v>
      </c>
      <c r="I35" s="1701">
        <v>40000.0</v>
      </c>
      <c r="J35" s="1702">
        <v>180000.0</v>
      </c>
      <c r="K35" s="1703">
        <v>45762.0</v>
      </c>
      <c r="L35" s="1704" t="s">
        <v>3441</v>
      </c>
      <c r="M35" s="1705">
        <v>45750.0</v>
      </c>
      <c r="N35" s="1705">
        <v>45751.0</v>
      </c>
      <c r="O35" s="1706">
        <f t="shared" si="1"/>
        <v>1</v>
      </c>
      <c r="P35" s="1705">
        <v>45762.0</v>
      </c>
      <c r="Q35" s="1707">
        <f t="shared" si="2"/>
        <v>12</v>
      </c>
      <c r="R35" s="1726"/>
      <c r="S35" s="1708">
        <f t="shared" si="3"/>
        <v>-45750</v>
      </c>
      <c r="T35" s="1709"/>
    </row>
    <row r="36" ht="19.5" customHeight="1">
      <c r="A36" s="1721" t="b">
        <v>0</v>
      </c>
      <c r="B36" s="1698" t="s">
        <v>343</v>
      </c>
      <c r="C36" s="1698" t="s">
        <v>110</v>
      </c>
      <c r="D36" s="1699">
        <v>45748.0</v>
      </c>
      <c r="E36" s="1698" t="s">
        <v>638</v>
      </c>
      <c r="F36" s="1698" t="s">
        <v>639</v>
      </c>
      <c r="G36" s="1698" t="s">
        <v>190</v>
      </c>
      <c r="H36" s="1701">
        <v>50000.0</v>
      </c>
      <c r="I36" s="1701">
        <v>50000.0</v>
      </c>
      <c r="J36" s="1702">
        <v>220000.0</v>
      </c>
      <c r="K36" s="1703">
        <v>45765.0</v>
      </c>
      <c r="L36" s="1704" t="s">
        <v>3447</v>
      </c>
      <c r="M36" s="1705">
        <v>45758.0</v>
      </c>
      <c r="N36" s="1705">
        <v>45759.0</v>
      </c>
      <c r="O36" s="1706">
        <f t="shared" si="1"/>
        <v>1</v>
      </c>
      <c r="P36" s="1720"/>
      <c r="Q36" s="1707">
        <f t="shared" si="2"/>
        <v>-45758</v>
      </c>
      <c r="R36" s="1720"/>
      <c r="S36" s="1708">
        <f t="shared" si="3"/>
        <v>-45758</v>
      </c>
      <c r="T36" s="1709"/>
    </row>
    <row r="37">
      <c r="A37" s="1697" t="b">
        <v>0</v>
      </c>
      <c r="B37" s="1698" t="s">
        <v>1306</v>
      </c>
      <c r="C37" s="1698" t="s">
        <v>110</v>
      </c>
      <c r="D37" s="1699">
        <v>45748.0</v>
      </c>
      <c r="E37" s="1698" t="s">
        <v>3488</v>
      </c>
      <c r="F37" s="1698" t="s">
        <v>3489</v>
      </c>
      <c r="G37" s="1698" t="s">
        <v>190</v>
      </c>
      <c r="H37" s="1701">
        <v>50000.0</v>
      </c>
      <c r="I37" s="1701">
        <v>40000.0</v>
      </c>
      <c r="J37" s="1702">
        <v>180000.0</v>
      </c>
      <c r="K37" s="1710"/>
      <c r="L37" s="1711"/>
      <c r="M37" s="1705">
        <v>45762.0</v>
      </c>
      <c r="N37" s="1705">
        <v>45764.0</v>
      </c>
      <c r="O37" s="1706">
        <f t="shared" si="1"/>
        <v>2</v>
      </c>
      <c r="P37" s="1720"/>
      <c r="Q37" s="1707">
        <f t="shared" si="2"/>
        <v>-45762</v>
      </c>
      <c r="R37" s="1720"/>
      <c r="S37" s="1708">
        <f t="shared" si="3"/>
        <v>-45762</v>
      </c>
      <c r="T37" s="1715"/>
    </row>
    <row r="38">
      <c r="A38" s="1721" t="b">
        <v>0</v>
      </c>
      <c r="B38" s="1698" t="s">
        <v>1306</v>
      </c>
      <c r="C38" s="1698" t="s">
        <v>110</v>
      </c>
      <c r="D38" s="1699">
        <v>45748.0</v>
      </c>
      <c r="E38" s="1718" t="s">
        <v>3482</v>
      </c>
      <c r="F38" s="1698" t="s">
        <v>3483</v>
      </c>
      <c r="G38" s="1698" t="s">
        <v>192</v>
      </c>
      <c r="H38" s="1701">
        <v>50000.0</v>
      </c>
      <c r="I38" s="1701">
        <v>40000.0</v>
      </c>
      <c r="J38" s="1702">
        <v>180000.0</v>
      </c>
      <c r="K38" s="1710"/>
      <c r="L38" s="1711"/>
      <c r="M38" s="1705">
        <v>45751.0</v>
      </c>
      <c r="N38" s="1705">
        <v>45763.0</v>
      </c>
      <c r="O38" s="1706">
        <f t="shared" si="1"/>
        <v>12</v>
      </c>
      <c r="P38" s="1720"/>
      <c r="Q38" s="1707">
        <f t="shared" si="2"/>
        <v>-45751</v>
      </c>
      <c r="R38" s="1720"/>
      <c r="S38" s="1708">
        <f t="shared" si="3"/>
        <v>-45751</v>
      </c>
      <c r="T38" s="1709"/>
    </row>
    <row r="39">
      <c r="A39" s="1721" t="b">
        <v>0</v>
      </c>
      <c r="B39" s="1698" t="s">
        <v>1306</v>
      </c>
      <c r="C39" s="1698" t="s">
        <v>110</v>
      </c>
      <c r="D39" s="1699">
        <v>45748.0</v>
      </c>
      <c r="E39" s="1798" t="s">
        <v>3422</v>
      </c>
      <c r="F39" s="1698" t="s">
        <v>3423</v>
      </c>
      <c r="G39" s="1698" t="s">
        <v>190</v>
      </c>
      <c r="H39" s="1701">
        <v>50000.0</v>
      </c>
      <c r="I39" s="1701">
        <v>40000.0</v>
      </c>
      <c r="J39" s="1702">
        <v>180000.0</v>
      </c>
      <c r="K39" s="1710"/>
      <c r="L39" s="1711"/>
      <c r="M39" s="1705">
        <v>45761.0</v>
      </c>
      <c r="N39" s="1705">
        <v>45763.0</v>
      </c>
      <c r="O39" s="1706">
        <f t="shared" si="1"/>
        <v>2</v>
      </c>
      <c r="P39" s="1720"/>
      <c r="Q39" s="1707">
        <f t="shared" si="2"/>
        <v>-45761</v>
      </c>
      <c r="R39" s="1720"/>
      <c r="S39" s="1708">
        <f t="shared" si="3"/>
        <v>-45761</v>
      </c>
      <c r="T39" s="1715"/>
    </row>
    <row r="40">
      <c r="A40" s="1721" t="b">
        <v>0</v>
      </c>
      <c r="B40" s="1698" t="s">
        <v>1306</v>
      </c>
      <c r="C40" s="1698" t="s">
        <v>110</v>
      </c>
      <c r="D40" s="1699">
        <v>45748.0</v>
      </c>
      <c r="E40" s="1698" t="s">
        <v>3426</v>
      </c>
      <c r="F40" s="1698" t="s">
        <v>335</v>
      </c>
      <c r="G40" s="1698" t="s">
        <v>190</v>
      </c>
      <c r="H40" s="1701">
        <v>50000.0</v>
      </c>
      <c r="I40" s="1701">
        <v>40000.0</v>
      </c>
      <c r="J40" s="1702">
        <v>180000.0</v>
      </c>
      <c r="K40" s="1710"/>
      <c r="L40" s="1711"/>
      <c r="M40" s="1705">
        <v>45761.0</v>
      </c>
      <c r="N40" s="1705">
        <v>45764.0</v>
      </c>
      <c r="O40" s="1706">
        <f t="shared" si="1"/>
        <v>3</v>
      </c>
      <c r="P40" s="1720"/>
      <c r="Q40" s="1707">
        <f t="shared" si="2"/>
        <v>-45761</v>
      </c>
      <c r="R40" s="1720"/>
      <c r="S40" s="1708">
        <f t="shared" si="3"/>
        <v>-45761</v>
      </c>
      <c r="T40" s="1715"/>
    </row>
    <row r="41">
      <c r="A41" s="1721" t="b">
        <v>0</v>
      </c>
      <c r="B41" s="1698" t="s">
        <v>1306</v>
      </c>
      <c r="C41" s="1698" t="s">
        <v>110</v>
      </c>
      <c r="D41" s="1699">
        <v>45748.0</v>
      </c>
      <c r="E41" s="1698" t="s">
        <v>571</v>
      </c>
      <c r="F41" s="1698" t="s">
        <v>572</v>
      </c>
      <c r="G41" s="1698" t="s">
        <v>190</v>
      </c>
      <c r="H41" s="1701">
        <v>50000.0</v>
      </c>
      <c r="I41" s="1701">
        <v>40000.0</v>
      </c>
      <c r="J41" s="1702">
        <v>180000.0</v>
      </c>
      <c r="K41" s="1710"/>
      <c r="L41" s="1711"/>
      <c r="M41" s="1705">
        <v>45759.0</v>
      </c>
      <c r="N41" s="1705">
        <v>45764.0</v>
      </c>
      <c r="O41" s="1706">
        <f t="shared" si="1"/>
        <v>5</v>
      </c>
      <c r="P41" s="1720"/>
      <c r="Q41" s="1707">
        <f t="shared" si="2"/>
        <v>-45759</v>
      </c>
      <c r="R41" s="1720"/>
      <c r="S41" s="1708">
        <f t="shared" si="3"/>
        <v>-45759</v>
      </c>
      <c r="T41" s="1709"/>
    </row>
    <row r="42">
      <c r="A42" s="1721" t="b">
        <v>0</v>
      </c>
      <c r="B42" s="1698" t="s">
        <v>1306</v>
      </c>
      <c r="C42" s="1698" t="s">
        <v>110</v>
      </c>
      <c r="D42" s="1699">
        <v>45748.0</v>
      </c>
      <c r="E42" s="1698" t="s">
        <v>3476</v>
      </c>
      <c r="F42" s="1698" t="s">
        <v>3477</v>
      </c>
      <c r="G42" s="1722" t="s">
        <v>190</v>
      </c>
      <c r="H42" s="1701">
        <v>50000.0</v>
      </c>
      <c r="I42" s="1701">
        <v>40000.0</v>
      </c>
      <c r="J42" s="1702">
        <v>180000.0</v>
      </c>
      <c r="K42" s="1710"/>
      <c r="L42" s="1711"/>
      <c r="M42" s="1705">
        <v>45759.0</v>
      </c>
      <c r="N42" s="1705">
        <v>45764.0</v>
      </c>
      <c r="O42" s="1706">
        <f t="shared" si="1"/>
        <v>5</v>
      </c>
      <c r="P42" s="1720"/>
      <c r="Q42" s="1707">
        <f t="shared" si="2"/>
        <v>-45759</v>
      </c>
      <c r="R42" s="1720"/>
      <c r="S42" s="1708">
        <f t="shared" si="3"/>
        <v>-45759</v>
      </c>
      <c r="T42" s="1715"/>
    </row>
    <row r="43">
      <c r="A43" s="1721" t="b">
        <v>0</v>
      </c>
      <c r="B43" s="1698" t="s">
        <v>1306</v>
      </c>
      <c r="C43" s="1698" t="s">
        <v>110</v>
      </c>
      <c r="D43" s="1699">
        <v>45748.0</v>
      </c>
      <c r="E43" s="1723" t="s">
        <v>744</v>
      </c>
      <c r="F43" s="1698" t="s">
        <v>338</v>
      </c>
      <c r="G43" s="1698" t="s">
        <v>190</v>
      </c>
      <c r="H43" s="1701">
        <v>50000.0</v>
      </c>
      <c r="I43" s="1701">
        <v>40000.0</v>
      </c>
      <c r="J43" s="1702">
        <v>180000.0</v>
      </c>
      <c r="K43" s="1710"/>
      <c r="L43" s="1711"/>
      <c r="M43" s="1705">
        <v>45758.0</v>
      </c>
      <c r="N43" s="1705">
        <v>45765.0</v>
      </c>
      <c r="O43" s="1706">
        <f t="shared" si="1"/>
        <v>7</v>
      </c>
      <c r="P43" s="1720"/>
      <c r="Q43" s="1707">
        <f t="shared" si="2"/>
        <v>-45758</v>
      </c>
      <c r="R43" s="1720"/>
      <c r="S43" s="1708">
        <f t="shared" si="3"/>
        <v>-45758</v>
      </c>
      <c r="T43" s="1709"/>
    </row>
    <row r="44">
      <c r="A44" s="1721" t="b">
        <v>0</v>
      </c>
      <c r="B44" s="1698" t="s">
        <v>404</v>
      </c>
      <c r="C44" s="1698" t="s">
        <v>110</v>
      </c>
      <c r="D44" s="1699">
        <v>45748.0</v>
      </c>
      <c r="E44" s="1698" t="s">
        <v>3478</v>
      </c>
      <c r="F44" s="1698" t="s">
        <v>3479</v>
      </c>
      <c r="G44" s="1698" t="s">
        <v>190</v>
      </c>
      <c r="H44" s="1701">
        <v>50000.0</v>
      </c>
      <c r="I44" s="1701">
        <v>40000.0</v>
      </c>
      <c r="J44" s="1702">
        <v>180000.0</v>
      </c>
      <c r="K44" s="1710"/>
      <c r="L44" s="1711"/>
      <c r="M44" s="1705">
        <v>45749.0</v>
      </c>
      <c r="N44" s="1705"/>
      <c r="O44" s="1706">
        <f t="shared" si="1"/>
        <v>-45749</v>
      </c>
      <c r="P44" s="1720"/>
      <c r="Q44" s="1707">
        <f t="shared" si="2"/>
        <v>-45749</v>
      </c>
      <c r="R44" s="1720"/>
      <c r="S44" s="1708">
        <f t="shared" si="3"/>
        <v>-45749</v>
      </c>
      <c r="T44" s="1709"/>
    </row>
    <row r="45">
      <c r="A45" s="1721" t="b">
        <v>0</v>
      </c>
      <c r="B45" s="1722" t="s">
        <v>404</v>
      </c>
      <c r="C45" s="1722" t="s">
        <v>110</v>
      </c>
      <c r="D45" s="1699">
        <v>45748.0</v>
      </c>
      <c r="E45" s="1698" t="s">
        <v>3480</v>
      </c>
      <c r="F45" s="1722" t="s">
        <v>3481</v>
      </c>
      <c r="G45" s="1722" t="s">
        <v>190</v>
      </c>
      <c r="H45" s="1701">
        <v>50000.0</v>
      </c>
      <c r="I45" s="1701">
        <v>40000.0</v>
      </c>
      <c r="J45" s="1702">
        <v>180000.0</v>
      </c>
      <c r="K45" s="1748"/>
      <c r="L45" s="1749"/>
      <c r="M45" s="1732">
        <v>45751.0</v>
      </c>
      <c r="N45" s="1732"/>
      <c r="O45" s="1706">
        <f t="shared" si="1"/>
        <v>-45751</v>
      </c>
      <c r="P45" s="1774"/>
      <c r="Q45" s="1707">
        <f t="shared" si="2"/>
        <v>-45751</v>
      </c>
      <c r="R45" s="1750"/>
      <c r="S45" s="1708">
        <f t="shared" si="3"/>
        <v>-45751</v>
      </c>
      <c r="T45" s="1775"/>
    </row>
    <row r="46">
      <c r="A46" s="1697" t="b">
        <v>1</v>
      </c>
      <c r="B46" s="1698" t="s">
        <v>408</v>
      </c>
      <c r="C46" s="1698" t="s">
        <v>110</v>
      </c>
      <c r="D46" s="1699">
        <v>45748.0</v>
      </c>
      <c r="E46" s="1698" t="s">
        <v>3448</v>
      </c>
      <c r="F46" s="1698" t="s">
        <v>3449</v>
      </c>
      <c r="G46" s="1722" t="s">
        <v>190</v>
      </c>
      <c r="H46" s="1701">
        <v>50000.0</v>
      </c>
      <c r="I46" s="1701">
        <v>40000.0</v>
      </c>
      <c r="J46" s="1702">
        <v>180000.0</v>
      </c>
      <c r="K46" s="1710"/>
      <c r="L46" s="1733"/>
      <c r="M46" s="1734">
        <v>45754.0</v>
      </c>
      <c r="N46" s="1734">
        <v>45758.0</v>
      </c>
      <c r="O46" s="1706">
        <f t="shared" si="1"/>
        <v>4</v>
      </c>
      <c r="P46" s="1735"/>
      <c r="Q46" s="1707">
        <f t="shared" si="2"/>
        <v>-45754</v>
      </c>
      <c r="R46" s="1735"/>
      <c r="S46" s="1708">
        <f t="shared" si="3"/>
        <v>-45754</v>
      </c>
      <c r="T46" s="1736"/>
    </row>
    <row r="47">
      <c r="A47" s="1721" t="b">
        <v>0</v>
      </c>
      <c r="B47" s="1698" t="s">
        <v>1119</v>
      </c>
      <c r="C47" s="1698" t="s">
        <v>110</v>
      </c>
      <c r="D47" s="1699">
        <v>45778.0</v>
      </c>
      <c r="E47" s="1698" t="s">
        <v>3491</v>
      </c>
      <c r="F47" s="1698" t="s">
        <v>462</v>
      </c>
      <c r="G47" s="1698" t="s">
        <v>190</v>
      </c>
      <c r="H47" s="1701">
        <v>50000.0</v>
      </c>
      <c r="I47" s="1701">
        <v>40000.0</v>
      </c>
      <c r="J47" s="1702">
        <v>180000.0</v>
      </c>
      <c r="K47" s="1703">
        <v>45789.0</v>
      </c>
      <c r="L47" s="1704" t="s">
        <v>3492</v>
      </c>
      <c r="M47" s="1705">
        <v>45756.0</v>
      </c>
      <c r="N47" s="1705">
        <v>45758.0</v>
      </c>
      <c r="O47" s="1706">
        <f t="shared" si="1"/>
        <v>2</v>
      </c>
      <c r="P47" s="1720"/>
      <c r="Q47" s="1707">
        <f t="shared" si="2"/>
        <v>-45756</v>
      </c>
      <c r="R47" s="1720"/>
      <c r="S47" s="1708">
        <f t="shared" si="3"/>
        <v>-45756</v>
      </c>
      <c r="T47" s="1709"/>
    </row>
    <row r="48">
      <c r="A48" s="1697" t="b">
        <v>1</v>
      </c>
      <c r="B48" s="1698" t="s">
        <v>408</v>
      </c>
      <c r="C48" s="1698" t="s">
        <v>110</v>
      </c>
      <c r="D48" s="1699">
        <v>45748.0</v>
      </c>
      <c r="E48" s="1737" t="s">
        <v>3450</v>
      </c>
      <c r="F48" s="1698" t="s">
        <v>3451</v>
      </c>
      <c r="G48" s="1698" t="s">
        <v>190</v>
      </c>
      <c r="H48" s="1701">
        <v>50000.0</v>
      </c>
      <c r="I48" s="1701">
        <v>50000.0</v>
      </c>
      <c r="J48" s="1702">
        <v>220000.0</v>
      </c>
      <c r="K48" s="1703">
        <v>45762.0</v>
      </c>
      <c r="L48" s="1704" t="s">
        <v>3452</v>
      </c>
      <c r="M48" s="1705">
        <v>45750.0</v>
      </c>
      <c r="N48" s="1705">
        <v>45754.0</v>
      </c>
      <c r="O48" s="1706">
        <f t="shared" si="1"/>
        <v>4</v>
      </c>
      <c r="P48" s="1705">
        <v>45762.0</v>
      </c>
      <c r="Q48" s="1707">
        <f t="shared" si="2"/>
        <v>12</v>
      </c>
      <c r="R48" s="1720"/>
      <c r="S48" s="1708">
        <f t="shared" si="3"/>
        <v>-45750</v>
      </c>
      <c r="T48" s="1709"/>
    </row>
    <row r="49">
      <c r="A49" s="1697" t="b">
        <v>1</v>
      </c>
      <c r="B49" s="1698" t="s">
        <v>408</v>
      </c>
      <c r="C49" s="1698" t="s">
        <v>110</v>
      </c>
      <c r="D49" s="1699">
        <v>45748.0</v>
      </c>
      <c r="E49" s="1739" t="s">
        <v>3453</v>
      </c>
      <c r="F49" s="1698" t="s">
        <v>3454</v>
      </c>
      <c r="G49" s="1698" t="s">
        <v>190</v>
      </c>
      <c r="H49" s="1701">
        <v>50000.0</v>
      </c>
      <c r="I49" s="1701">
        <v>40000.0</v>
      </c>
      <c r="J49" s="1702">
        <v>180000.0</v>
      </c>
      <c r="K49" s="1710"/>
      <c r="L49" s="1704" t="s">
        <v>3455</v>
      </c>
      <c r="M49" s="1705">
        <v>45756.0</v>
      </c>
      <c r="N49" s="1705">
        <v>45761.0</v>
      </c>
      <c r="O49" s="1706">
        <f t="shared" si="1"/>
        <v>5</v>
      </c>
      <c r="P49" s="1720"/>
      <c r="Q49" s="1707">
        <f t="shared" si="2"/>
        <v>-45756</v>
      </c>
      <c r="R49" s="1720"/>
      <c r="S49" s="1708">
        <f t="shared" si="3"/>
        <v>-45756</v>
      </c>
      <c r="T49" s="1709"/>
    </row>
    <row r="50">
      <c r="A50" s="1721" t="b">
        <v>0</v>
      </c>
      <c r="B50" s="1698" t="s">
        <v>343</v>
      </c>
      <c r="C50" s="1698" t="s">
        <v>110</v>
      </c>
      <c r="D50" s="1699">
        <v>45839.0</v>
      </c>
      <c r="E50" s="1698" t="s">
        <v>3433</v>
      </c>
      <c r="F50" s="1698" t="s">
        <v>244</v>
      </c>
      <c r="G50" s="1698" t="s">
        <v>190</v>
      </c>
      <c r="H50" s="1701">
        <v>50000.0</v>
      </c>
      <c r="I50" s="1701">
        <v>40000.0</v>
      </c>
      <c r="J50" s="1702">
        <v>180000.0</v>
      </c>
      <c r="K50" s="1703">
        <v>45839.0</v>
      </c>
      <c r="L50" s="1704" t="s">
        <v>3434</v>
      </c>
      <c r="M50" s="1705">
        <v>45761.0</v>
      </c>
      <c r="N50" s="1705">
        <v>45761.0</v>
      </c>
      <c r="O50" s="1706">
        <f t="shared" si="1"/>
        <v>0</v>
      </c>
      <c r="P50" s="1720"/>
      <c r="Q50" s="1707">
        <f t="shared" si="2"/>
        <v>-45761</v>
      </c>
      <c r="R50" s="1720"/>
      <c r="S50" s="1708">
        <f t="shared" si="3"/>
        <v>-45761</v>
      </c>
      <c r="T50" s="1715"/>
    </row>
    <row r="51">
      <c r="A51" s="1721" t="b">
        <v>0</v>
      </c>
      <c r="B51" s="1738"/>
      <c r="C51" s="1738"/>
      <c r="D51" s="1755"/>
      <c r="E51" s="1738"/>
      <c r="F51" s="1738"/>
      <c r="G51" s="1738"/>
      <c r="H51" s="1700"/>
      <c r="I51" s="1700"/>
      <c r="J51" s="1756"/>
      <c r="K51" s="1710"/>
      <c r="L51" s="1727"/>
      <c r="M51" s="1720"/>
      <c r="N51" s="1720"/>
      <c r="O51" s="1706">
        <f t="shared" si="1"/>
        <v>0</v>
      </c>
      <c r="P51" s="1720"/>
      <c r="Q51" s="1707">
        <f t="shared" si="2"/>
        <v>0</v>
      </c>
      <c r="R51" s="1720"/>
      <c r="S51" s="1708">
        <f t="shared" si="3"/>
        <v>0</v>
      </c>
      <c r="T51" s="1715"/>
    </row>
    <row r="52">
      <c r="A52" s="1721" t="b">
        <v>0</v>
      </c>
      <c r="B52" s="1738"/>
      <c r="C52" s="1738"/>
      <c r="D52" s="1755"/>
      <c r="E52" s="1738"/>
      <c r="F52" s="1757"/>
      <c r="G52" s="1738"/>
      <c r="H52" s="1700"/>
      <c r="I52" s="1700"/>
      <c r="J52" s="1756"/>
      <c r="K52" s="1710"/>
      <c r="L52" s="1711"/>
      <c r="M52" s="1720"/>
      <c r="N52" s="1720"/>
      <c r="O52" s="1706">
        <f t="shared" si="1"/>
        <v>0</v>
      </c>
      <c r="P52" s="1720"/>
      <c r="Q52" s="1707">
        <f t="shared" si="2"/>
        <v>0</v>
      </c>
      <c r="R52" s="1720"/>
      <c r="S52" s="1708">
        <f t="shared" si="3"/>
        <v>0</v>
      </c>
      <c r="T52" s="1715"/>
    </row>
    <row r="53">
      <c r="A53" s="1721" t="b">
        <v>0</v>
      </c>
      <c r="B53" s="1738"/>
      <c r="C53" s="1738"/>
      <c r="D53" s="1755"/>
      <c r="E53" s="1738"/>
      <c r="F53" s="1738"/>
      <c r="G53" s="1738"/>
      <c r="H53" s="1700"/>
      <c r="I53" s="1700"/>
      <c r="J53" s="1756"/>
      <c r="K53" s="1710"/>
      <c r="L53" s="1711"/>
      <c r="M53" s="1726"/>
      <c r="N53" s="1726"/>
      <c r="O53" s="1706">
        <f t="shared" si="1"/>
        <v>0</v>
      </c>
      <c r="P53" s="1720"/>
      <c r="Q53" s="1707">
        <f t="shared" si="2"/>
        <v>0</v>
      </c>
      <c r="R53" s="1726"/>
      <c r="S53" s="1708">
        <f t="shared" si="3"/>
        <v>0</v>
      </c>
      <c r="T53" s="1709"/>
    </row>
    <row r="54">
      <c r="A54" s="1721" t="b">
        <v>0</v>
      </c>
      <c r="B54" s="1738"/>
      <c r="C54" s="1738"/>
      <c r="D54" s="1755"/>
      <c r="E54" s="1738"/>
      <c r="F54" s="1738"/>
      <c r="G54" s="1738"/>
      <c r="H54" s="1700"/>
      <c r="I54" s="1700"/>
      <c r="J54" s="1756"/>
      <c r="K54" s="1710"/>
      <c r="L54" s="1711"/>
      <c r="M54" s="1726"/>
      <c r="N54" s="1726"/>
      <c r="O54" s="1706">
        <f t="shared" si="1"/>
        <v>0</v>
      </c>
      <c r="P54" s="1720"/>
      <c r="Q54" s="1707">
        <f t="shared" si="2"/>
        <v>0</v>
      </c>
      <c r="R54" s="1726"/>
      <c r="S54" s="1708">
        <f t="shared" si="3"/>
        <v>0</v>
      </c>
      <c r="T54" s="1709"/>
    </row>
    <row r="55">
      <c r="A55" s="1721" t="b">
        <v>0</v>
      </c>
      <c r="B55" s="1738"/>
      <c r="C55" s="1738"/>
      <c r="D55" s="1755"/>
      <c r="E55" s="1738"/>
      <c r="F55" s="1738"/>
      <c r="G55" s="1738"/>
      <c r="H55" s="1700"/>
      <c r="I55" s="1700"/>
      <c r="J55" s="1756"/>
      <c r="K55" s="1710"/>
      <c r="L55" s="1711"/>
      <c r="M55" s="1720"/>
      <c r="N55" s="1720"/>
      <c r="O55" s="1706">
        <f t="shared" si="1"/>
        <v>0</v>
      </c>
      <c r="P55" s="1720"/>
      <c r="Q55" s="1707">
        <f t="shared" si="2"/>
        <v>0</v>
      </c>
      <c r="R55" s="1720"/>
      <c r="S55" s="1708">
        <f t="shared" si="3"/>
        <v>0</v>
      </c>
      <c r="T55" s="1715"/>
    </row>
    <row r="56">
      <c r="A56" s="1721" t="b">
        <v>0</v>
      </c>
      <c r="B56" s="1738"/>
      <c r="C56" s="1738"/>
      <c r="D56" s="1755"/>
      <c r="E56" s="1738"/>
      <c r="F56" s="1738"/>
      <c r="G56" s="1799"/>
      <c r="H56" s="1700"/>
      <c r="I56" s="1700"/>
      <c r="J56" s="1756"/>
      <c r="K56" s="1710"/>
      <c r="L56" s="1727"/>
      <c r="M56" s="1726"/>
      <c r="N56" s="1726"/>
      <c r="O56" s="1706">
        <f t="shared" si="1"/>
        <v>0</v>
      </c>
      <c r="P56" s="1720"/>
      <c r="Q56" s="1707">
        <f t="shared" si="2"/>
        <v>0</v>
      </c>
      <c r="R56" s="1726"/>
      <c r="S56" s="1708">
        <f t="shared" si="3"/>
        <v>0</v>
      </c>
      <c r="T56" s="1709"/>
    </row>
    <row r="57">
      <c r="A57" s="1721" t="b">
        <v>0</v>
      </c>
      <c r="B57" s="1738"/>
      <c r="C57" s="1738"/>
      <c r="D57" s="1755"/>
      <c r="E57" s="1738"/>
      <c r="F57" s="1738"/>
      <c r="G57" s="1738"/>
      <c r="H57" s="1700"/>
      <c r="I57" s="1700"/>
      <c r="J57" s="1700"/>
      <c r="K57" s="1710"/>
      <c r="L57" s="1711"/>
      <c r="M57" s="1720"/>
      <c r="N57" s="1720"/>
      <c r="O57" s="1706">
        <f t="shared" si="1"/>
        <v>0</v>
      </c>
      <c r="P57" s="1720"/>
      <c r="Q57" s="1707">
        <f t="shared" si="2"/>
        <v>0</v>
      </c>
      <c r="R57" s="1720"/>
      <c r="S57" s="1708">
        <f t="shared" si="3"/>
        <v>0</v>
      </c>
      <c r="T57" s="1715"/>
    </row>
    <row r="58">
      <c r="A58" s="1721" t="b">
        <v>0</v>
      </c>
      <c r="B58" s="1738"/>
      <c r="C58" s="1738"/>
      <c r="D58" s="1755"/>
      <c r="E58" s="1713"/>
      <c r="F58" s="1738"/>
      <c r="G58" s="1738"/>
      <c r="H58" s="1700"/>
      <c r="I58" s="1700"/>
      <c r="J58" s="1756"/>
      <c r="K58" s="1710"/>
      <c r="L58" s="1711"/>
      <c r="M58" s="1720"/>
      <c r="N58" s="1720"/>
      <c r="O58" s="1706">
        <f t="shared" si="1"/>
        <v>0</v>
      </c>
      <c r="P58" s="1720"/>
      <c r="Q58" s="1707">
        <f t="shared" si="2"/>
        <v>0</v>
      </c>
      <c r="R58" s="1720"/>
      <c r="S58" s="1708">
        <f t="shared" si="3"/>
        <v>0</v>
      </c>
      <c r="T58" s="1709"/>
    </row>
    <row r="59">
      <c r="A59" s="1721" t="b">
        <v>0</v>
      </c>
      <c r="B59" s="1738"/>
      <c r="C59" s="1738"/>
      <c r="D59" s="1755"/>
      <c r="E59" s="1738"/>
      <c r="F59" s="1738"/>
      <c r="G59" s="1738"/>
      <c r="H59" s="1700"/>
      <c r="I59" s="1700"/>
      <c r="J59" s="1756"/>
      <c r="K59" s="1710"/>
      <c r="L59" s="1727"/>
      <c r="M59" s="1726"/>
      <c r="N59" s="1726"/>
      <c r="O59" s="1706">
        <f t="shared" si="1"/>
        <v>0</v>
      </c>
      <c r="P59" s="1720"/>
      <c r="Q59" s="1707">
        <f t="shared" si="2"/>
        <v>0</v>
      </c>
      <c r="R59" s="1726"/>
      <c r="S59" s="1708">
        <f t="shared" si="3"/>
        <v>0</v>
      </c>
      <c r="T59" s="1709"/>
    </row>
    <row r="60">
      <c r="A60" s="1721" t="b">
        <v>0</v>
      </c>
      <c r="B60" s="1738"/>
      <c r="C60" s="1738"/>
      <c r="D60" s="1755"/>
      <c r="E60" s="1738"/>
      <c r="F60" s="1738"/>
      <c r="G60" s="1738"/>
      <c r="H60" s="1700"/>
      <c r="I60" s="1700"/>
      <c r="J60" s="1756"/>
      <c r="K60" s="1710"/>
      <c r="L60" s="1711"/>
      <c r="M60" s="1726"/>
      <c r="N60" s="1726"/>
      <c r="O60" s="1706">
        <f t="shared" si="1"/>
        <v>0</v>
      </c>
      <c r="P60" s="1720"/>
      <c r="Q60" s="1707">
        <f t="shared" si="2"/>
        <v>0</v>
      </c>
      <c r="R60" s="1726"/>
      <c r="S60" s="1708">
        <f t="shared" si="3"/>
        <v>0</v>
      </c>
      <c r="T60" s="1709"/>
    </row>
    <row r="61">
      <c r="A61" s="1721" t="b">
        <v>0</v>
      </c>
      <c r="B61" s="1738"/>
      <c r="C61" s="1738"/>
      <c r="D61" s="1755"/>
      <c r="E61" s="1713"/>
      <c r="F61" s="1738"/>
      <c r="G61" s="1738"/>
      <c r="H61" s="1700"/>
      <c r="I61" s="1700"/>
      <c r="J61" s="1756"/>
      <c r="K61" s="1710"/>
      <c r="L61" s="1711"/>
      <c r="M61" s="1726"/>
      <c r="N61" s="1726"/>
      <c r="O61" s="1706">
        <f t="shared" si="1"/>
        <v>0</v>
      </c>
      <c r="P61" s="1720"/>
      <c r="Q61" s="1707">
        <f t="shared" si="2"/>
        <v>0</v>
      </c>
      <c r="R61" s="1726"/>
      <c r="S61" s="1708">
        <f t="shared" si="3"/>
        <v>0</v>
      </c>
      <c r="T61" s="1709"/>
    </row>
    <row r="62">
      <c r="A62" s="1721" t="b">
        <v>0</v>
      </c>
      <c r="B62" s="1738"/>
      <c r="C62" s="1738"/>
      <c r="D62" s="1755"/>
      <c r="E62" s="1738"/>
      <c r="F62" s="1738"/>
      <c r="G62" s="1738"/>
      <c r="H62" s="1700"/>
      <c r="I62" s="1700"/>
      <c r="J62" s="1756"/>
      <c r="K62" s="1710"/>
      <c r="L62" s="1711"/>
      <c r="M62" s="1720"/>
      <c r="N62" s="1720"/>
      <c r="O62" s="1706">
        <f t="shared" si="1"/>
        <v>0</v>
      </c>
      <c r="P62" s="1720"/>
      <c r="Q62" s="1707">
        <f t="shared" si="2"/>
        <v>0</v>
      </c>
      <c r="R62" s="1720"/>
      <c r="S62" s="1708">
        <f t="shared" si="3"/>
        <v>0</v>
      </c>
      <c r="T62" s="1709"/>
    </row>
    <row r="63">
      <c r="A63" s="1721" t="b">
        <v>0</v>
      </c>
      <c r="B63" s="1738"/>
      <c r="C63" s="1738"/>
      <c r="D63" s="1755"/>
      <c r="E63" s="1713"/>
      <c r="F63" s="1738"/>
      <c r="G63" s="1738"/>
      <c r="H63" s="1700"/>
      <c r="I63" s="1700"/>
      <c r="J63" s="1756"/>
      <c r="K63" s="1710"/>
      <c r="L63" s="1711"/>
      <c r="M63" s="1726"/>
      <c r="N63" s="1720"/>
      <c r="O63" s="1706">
        <f t="shared" si="1"/>
        <v>0</v>
      </c>
      <c r="P63" s="1720"/>
      <c r="Q63" s="1707">
        <f t="shared" si="2"/>
        <v>0</v>
      </c>
      <c r="R63" s="1720"/>
      <c r="S63" s="1708">
        <f t="shared" si="3"/>
        <v>0</v>
      </c>
      <c r="T63" s="1709"/>
    </row>
    <row r="64">
      <c r="A64" s="1721" t="b">
        <v>0</v>
      </c>
      <c r="B64" s="1738"/>
      <c r="C64" s="1738"/>
      <c r="D64" s="1755"/>
      <c r="E64" s="1738"/>
      <c r="F64" s="1757"/>
      <c r="G64" s="1738"/>
      <c r="H64" s="1700"/>
      <c r="I64" s="1700"/>
      <c r="J64" s="1756"/>
      <c r="K64" s="1710"/>
      <c r="L64" s="1711"/>
      <c r="M64" s="1726"/>
      <c r="N64" s="1726"/>
      <c r="O64" s="1706">
        <f t="shared" si="1"/>
        <v>0</v>
      </c>
      <c r="P64" s="1720"/>
      <c r="Q64" s="1707">
        <f t="shared" si="2"/>
        <v>0</v>
      </c>
      <c r="R64" s="1726"/>
      <c r="S64" s="1708">
        <f t="shared" si="3"/>
        <v>0</v>
      </c>
      <c r="T64" s="1709"/>
    </row>
    <row r="65">
      <c r="A65" s="1721" t="b">
        <v>0</v>
      </c>
      <c r="B65" s="1738"/>
      <c r="C65" s="1738"/>
      <c r="D65" s="1755"/>
      <c r="E65" s="1738"/>
      <c r="F65" s="1738"/>
      <c r="G65" s="1738"/>
      <c r="H65" s="1700"/>
      <c r="I65" s="1700"/>
      <c r="J65" s="1756"/>
      <c r="K65" s="1710"/>
      <c r="L65" s="1711"/>
      <c r="M65" s="1720"/>
      <c r="N65" s="1720"/>
      <c r="O65" s="1706">
        <f t="shared" si="1"/>
        <v>0</v>
      </c>
      <c r="P65" s="1720"/>
      <c r="Q65" s="1707">
        <f t="shared" si="2"/>
        <v>0</v>
      </c>
      <c r="R65" s="1720"/>
      <c r="S65" s="1708">
        <f t="shared" si="3"/>
        <v>0</v>
      </c>
      <c r="T65" s="1709"/>
    </row>
    <row r="66">
      <c r="A66" s="1721" t="b">
        <v>0</v>
      </c>
      <c r="B66" s="1738"/>
      <c r="C66" s="1738"/>
      <c r="D66" s="1755"/>
      <c r="E66" s="1757"/>
      <c r="F66" s="1757"/>
      <c r="G66" s="1757"/>
      <c r="H66" s="1700"/>
      <c r="I66" s="1700"/>
      <c r="J66" s="1756"/>
      <c r="K66" s="1710"/>
      <c r="L66" s="1711"/>
      <c r="M66" s="1726"/>
      <c r="N66" s="1726"/>
      <c r="O66" s="1706">
        <f t="shared" si="1"/>
        <v>0</v>
      </c>
      <c r="P66" s="1720"/>
      <c r="Q66" s="1707">
        <f t="shared" si="2"/>
        <v>0</v>
      </c>
      <c r="R66" s="1726"/>
      <c r="S66" s="1708">
        <f t="shared" si="3"/>
        <v>0</v>
      </c>
      <c r="T66" s="1709"/>
    </row>
    <row r="67">
      <c r="A67" s="1721" t="b">
        <v>0</v>
      </c>
      <c r="B67" s="1738"/>
      <c r="C67" s="1738"/>
      <c r="D67" s="1755"/>
      <c r="E67" s="1738"/>
      <c r="F67" s="1738"/>
      <c r="G67" s="1738"/>
      <c r="H67" s="1700"/>
      <c r="I67" s="1700"/>
      <c r="J67" s="1756"/>
      <c r="K67" s="1710"/>
      <c r="L67" s="1711"/>
      <c r="M67" s="1720"/>
      <c r="N67" s="1720"/>
      <c r="O67" s="1706">
        <f t="shared" si="1"/>
        <v>0</v>
      </c>
      <c r="P67" s="1720"/>
      <c r="Q67" s="1707">
        <f t="shared" si="2"/>
        <v>0</v>
      </c>
      <c r="R67" s="1720"/>
      <c r="S67" s="1708">
        <f t="shared" si="3"/>
        <v>0</v>
      </c>
      <c r="T67" s="1709"/>
    </row>
    <row r="68">
      <c r="A68" s="1721" t="b">
        <v>0</v>
      </c>
      <c r="B68" s="1738"/>
      <c r="C68" s="1738"/>
      <c r="D68" s="1755"/>
      <c r="E68" s="1738"/>
      <c r="F68" s="1757"/>
      <c r="G68" s="1738"/>
      <c r="H68" s="1700"/>
      <c r="I68" s="1700"/>
      <c r="J68" s="1756"/>
      <c r="K68" s="1710"/>
      <c r="L68" s="1711"/>
      <c r="M68" s="1726"/>
      <c r="N68" s="1726"/>
      <c r="O68" s="1706">
        <f t="shared" si="1"/>
        <v>0</v>
      </c>
      <c r="P68" s="1720"/>
      <c r="Q68" s="1707">
        <f t="shared" si="2"/>
        <v>0</v>
      </c>
      <c r="R68" s="1726"/>
      <c r="S68" s="1708">
        <f t="shared" si="3"/>
        <v>0</v>
      </c>
      <c r="T68" s="1754"/>
    </row>
    <row r="69">
      <c r="A69" s="1721" t="b">
        <v>0</v>
      </c>
      <c r="B69" s="1738"/>
      <c r="C69" s="1738"/>
      <c r="D69" s="1755"/>
      <c r="E69" s="1738"/>
      <c r="F69" s="1738"/>
      <c r="G69" s="1738"/>
      <c r="H69" s="1700"/>
      <c r="I69" s="1700"/>
      <c r="J69" s="1756"/>
      <c r="K69" s="1710"/>
      <c r="L69" s="1711"/>
      <c r="M69" s="1726"/>
      <c r="N69" s="1726"/>
      <c r="O69" s="1706">
        <f t="shared" si="1"/>
        <v>0</v>
      </c>
      <c r="P69" s="1720"/>
      <c r="Q69" s="1707">
        <f t="shared" si="2"/>
        <v>0</v>
      </c>
      <c r="R69" s="1726"/>
      <c r="S69" s="1708">
        <f t="shared" si="3"/>
        <v>0</v>
      </c>
      <c r="T69" s="1754"/>
    </row>
    <row r="70">
      <c r="A70" s="1721" t="b">
        <v>0</v>
      </c>
      <c r="B70" s="1738"/>
      <c r="C70" s="1738"/>
      <c r="D70" s="1755"/>
      <c r="E70" s="1738"/>
      <c r="F70" s="1738"/>
      <c r="G70" s="1738"/>
      <c r="H70" s="1700"/>
      <c r="I70" s="1700"/>
      <c r="J70" s="1756"/>
      <c r="K70" s="1710"/>
      <c r="L70" s="1711"/>
      <c r="M70" s="1726"/>
      <c r="N70" s="1726"/>
      <c r="O70" s="1706">
        <f t="shared" si="1"/>
        <v>0</v>
      </c>
      <c r="P70" s="1720"/>
      <c r="Q70" s="1707">
        <f t="shared" si="2"/>
        <v>0</v>
      </c>
      <c r="R70" s="1726"/>
      <c r="S70" s="1708">
        <f t="shared" si="3"/>
        <v>0</v>
      </c>
      <c r="T70" s="1709"/>
    </row>
    <row r="71">
      <c r="A71" s="1721" t="b">
        <v>0</v>
      </c>
      <c r="B71" s="1738"/>
      <c r="C71" s="1738"/>
      <c r="D71" s="1755"/>
      <c r="E71" s="1738"/>
      <c r="F71" s="1757"/>
      <c r="G71" s="1738"/>
      <c r="H71" s="1700"/>
      <c r="I71" s="1700"/>
      <c r="J71" s="1756"/>
      <c r="K71" s="1710"/>
      <c r="L71" s="1711"/>
      <c r="M71" s="1726"/>
      <c r="N71" s="1726"/>
      <c r="O71" s="1706">
        <f t="shared" si="1"/>
        <v>0</v>
      </c>
      <c r="P71" s="1720"/>
      <c r="Q71" s="1707">
        <f t="shared" si="2"/>
        <v>0</v>
      </c>
      <c r="R71" s="1726"/>
      <c r="S71" s="1708">
        <f t="shared" si="3"/>
        <v>0</v>
      </c>
      <c r="T71" s="1709"/>
    </row>
    <row r="72">
      <c r="A72" s="1721" t="b">
        <v>0</v>
      </c>
      <c r="B72" s="1738"/>
      <c r="C72" s="1738"/>
      <c r="D72" s="1755"/>
      <c r="E72" s="1738"/>
      <c r="F72" s="1738"/>
      <c r="G72" s="1738"/>
      <c r="H72" s="1700"/>
      <c r="I72" s="1700"/>
      <c r="J72" s="1756"/>
      <c r="K72" s="1710"/>
      <c r="L72" s="1711"/>
      <c r="M72" s="1726"/>
      <c r="N72" s="1726"/>
      <c r="O72" s="1706">
        <f t="shared" si="1"/>
        <v>0</v>
      </c>
      <c r="P72" s="1720"/>
      <c r="Q72" s="1707">
        <f t="shared" si="2"/>
        <v>0</v>
      </c>
      <c r="R72" s="1726"/>
      <c r="S72" s="1708">
        <f t="shared" si="3"/>
        <v>0</v>
      </c>
      <c r="T72" s="1709"/>
    </row>
    <row r="73">
      <c r="A73" s="1721" t="b">
        <v>0</v>
      </c>
      <c r="B73" s="1738"/>
      <c r="C73" s="1738"/>
      <c r="D73" s="1755"/>
      <c r="E73" s="1738"/>
      <c r="F73" s="1738"/>
      <c r="G73" s="1738"/>
      <c r="H73" s="1700"/>
      <c r="I73" s="1700"/>
      <c r="J73" s="1756"/>
      <c r="K73" s="1710"/>
      <c r="L73" s="1711"/>
      <c r="M73" s="1726"/>
      <c r="N73" s="1726"/>
      <c r="O73" s="1706">
        <f t="shared" si="1"/>
        <v>0</v>
      </c>
      <c r="P73" s="1720"/>
      <c r="Q73" s="1707">
        <f t="shared" si="2"/>
        <v>0</v>
      </c>
      <c r="R73" s="1726"/>
      <c r="S73" s="1708">
        <f t="shared" si="3"/>
        <v>0</v>
      </c>
      <c r="T73" s="1709"/>
    </row>
    <row r="74">
      <c r="A74" s="1721" t="b">
        <v>0</v>
      </c>
      <c r="B74" s="1738"/>
      <c r="C74" s="1738"/>
      <c r="D74" s="1755"/>
      <c r="E74" s="1738"/>
      <c r="F74" s="1757"/>
      <c r="G74" s="1738"/>
      <c r="H74" s="1700"/>
      <c r="I74" s="1700"/>
      <c r="J74" s="1756"/>
      <c r="K74" s="1710"/>
      <c r="L74" s="1711"/>
      <c r="M74" s="1726"/>
      <c r="N74" s="1726"/>
      <c r="O74" s="1706">
        <f t="shared" si="1"/>
        <v>0</v>
      </c>
      <c r="P74" s="1720"/>
      <c r="Q74" s="1707">
        <f t="shared" si="2"/>
        <v>0</v>
      </c>
      <c r="R74" s="1726"/>
      <c r="S74" s="1708">
        <f t="shared" si="3"/>
        <v>0</v>
      </c>
      <c r="T74" s="1709"/>
    </row>
    <row r="75">
      <c r="A75" s="1721" t="b">
        <v>0</v>
      </c>
      <c r="B75" s="1738"/>
      <c r="C75" s="1738"/>
      <c r="D75" s="1755"/>
      <c r="E75" s="1738"/>
      <c r="F75" s="1738"/>
      <c r="G75" s="1738"/>
      <c r="H75" s="1700"/>
      <c r="I75" s="1700"/>
      <c r="J75" s="1756"/>
      <c r="K75" s="1710"/>
      <c r="L75" s="1711"/>
      <c r="M75" s="1720"/>
      <c r="N75" s="1720"/>
      <c r="O75" s="1706">
        <f t="shared" si="1"/>
        <v>0</v>
      </c>
      <c r="P75" s="1720"/>
      <c r="Q75" s="1707">
        <f t="shared" si="2"/>
        <v>0</v>
      </c>
      <c r="R75" s="1720"/>
      <c r="S75" s="1708">
        <f t="shared" si="3"/>
        <v>0</v>
      </c>
      <c r="T75" s="1709"/>
    </row>
    <row r="76">
      <c r="A76" s="1721" t="b">
        <v>0</v>
      </c>
      <c r="B76" s="1738"/>
      <c r="C76" s="1738"/>
      <c r="D76" s="1755"/>
      <c r="E76" s="1713"/>
      <c r="F76" s="1738"/>
      <c r="G76" s="1738"/>
      <c r="H76" s="1700"/>
      <c r="I76" s="1700"/>
      <c r="J76" s="1756"/>
      <c r="K76" s="1710"/>
      <c r="L76" s="1711"/>
      <c r="M76" s="1720"/>
      <c r="N76" s="1720"/>
      <c r="O76" s="1706">
        <f t="shared" si="1"/>
        <v>0</v>
      </c>
      <c r="P76" s="1720"/>
      <c r="Q76" s="1707">
        <f t="shared" si="2"/>
        <v>0</v>
      </c>
      <c r="R76" s="1720"/>
      <c r="S76" s="1708">
        <f t="shared" si="3"/>
        <v>0</v>
      </c>
      <c r="T76" s="1709"/>
    </row>
    <row r="77">
      <c r="A77" s="1721" t="b">
        <v>0</v>
      </c>
      <c r="B77" s="1738"/>
      <c r="C77" s="1738"/>
      <c r="D77" s="1755"/>
      <c r="E77" s="1738"/>
      <c r="F77" s="1738"/>
      <c r="G77" s="1738"/>
      <c r="H77" s="1700"/>
      <c r="I77" s="1700"/>
      <c r="J77" s="1700"/>
      <c r="K77" s="1710"/>
      <c r="L77" s="1711"/>
      <c r="M77" s="1720"/>
      <c r="N77" s="1720"/>
      <c r="O77" s="1706">
        <f t="shared" si="1"/>
        <v>0</v>
      </c>
      <c r="P77" s="1720"/>
      <c r="Q77" s="1707">
        <f t="shared" si="2"/>
        <v>0</v>
      </c>
      <c r="R77" s="1720"/>
      <c r="S77" s="1708">
        <f t="shared" si="3"/>
        <v>0</v>
      </c>
      <c r="T77" s="1709"/>
    </row>
    <row r="78">
      <c r="A78" s="1721" t="b">
        <v>0</v>
      </c>
      <c r="B78" s="1738"/>
      <c r="C78" s="1738"/>
      <c r="D78" s="1758"/>
      <c r="E78" s="1738"/>
      <c r="F78" s="1738"/>
      <c r="G78" s="1738"/>
      <c r="H78" s="1759"/>
      <c r="I78" s="1756"/>
      <c r="J78" s="1756"/>
      <c r="K78" s="1710"/>
      <c r="L78" s="1727"/>
      <c r="M78" s="1726"/>
      <c r="N78" s="1726"/>
      <c r="O78" s="1706">
        <f t="shared" si="1"/>
        <v>0</v>
      </c>
      <c r="P78" s="1720"/>
      <c r="Q78" s="1707">
        <f t="shared" si="2"/>
        <v>0</v>
      </c>
      <c r="R78" s="1726"/>
      <c r="S78" s="1708">
        <f t="shared" si="3"/>
        <v>0</v>
      </c>
      <c r="T78" s="1709"/>
    </row>
    <row r="79">
      <c r="A79" s="1721" t="b">
        <v>0</v>
      </c>
      <c r="B79" s="1757"/>
      <c r="C79" s="1757"/>
      <c r="D79" s="1760"/>
      <c r="E79" s="1757"/>
      <c r="F79" s="1757"/>
      <c r="G79" s="1757"/>
      <c r="H79" s="1761"/>
      <c r="I79" s="1761"/>
      <c r="J79" s="1761"/>
      <c r="K79" s="1710"/>
      <c r="L79" s="1711"/>
      <c r="M79" s="1726"/>
      <c r="N79" s="1726"/>
      <c r="O79" s="1706">
        <f t="shared" si="1"/>
        <v>0</v>
      </c>
      <c r="P79" s="1720"/>
      <c r="Q79" s="1707">
        <f t="shared" si="2"/>
        <v>0</v>
      </c>
      <c r="R79" s="1726"/>
      <c r="S79" s="1708">
        <f t="shared" si="3"/>
        <v>0</v>
      </c>
      <c r="T79" s="1709"/>
    </row>
    <row r="80">
      <c r="A80" s="1721" t="b">
        <v>0</v>
      </c>
      <c r="B80" s="1762"/>
      <c r="C80" s="1757"/>
      <c r="D80" s="1760"/>
      <c r="E80" s="1757"/>
      <c r="F80" s="1757"/>
      <c r="G80" s="1757"/>
      <c r="H80" s="1761"/>
      <c r="I80" s="1761"/>
      <c r="J80" s="1761"/>
      <c r="K80" s="1710"/>
      <c r="L80" s="1711"/>
      <c r="M80" s="1726"/>
      <c r="N80" s="1726"/>
      <c r="O80" s="1706">
        <f t="shared" si="1"/>
        <v>0</v>
      </c>
      <c r="P80" s="1720"/>
      <c r="Q80" s="1707">
        <f t="shared" si="2"/>
        <v>0</v>
      </c>
      <c r="R80" s="1726"/>
      <c r="S80" s="1708">
        <f t="shared" si="3"/>
        <v>0</v>
      </c>
      <c r="T80" s="1709"/>
    </row>
    <row r="81">
      <c r="A81" s="1697" t="b">
        <v>1</v>
      </c>
      <c r="B81" s="1698" t="s">
        <v>768</v>
      </c>
      <c r="C81" s="1698" t="s">
        <v>3413</v>
      </c>
      <c r="D81" s="1699">
        <v>45658.0</v>
      </c>
      <c r="E81" s="1698" t="s">
        <v>3520</v>
      </c>
      <c r="F81" s="1698" t="s">
        <v>472</v>
      </c>
      <c r="G81" s="1698" t="s">
        <v>192</v>
      </c>
      <c r="H81" s="1700"/>
      <c r="I81" s="1701">
        <v>40000.0</v>
      </c>
      <c r="J81" s="1702">
        <v>125000.0</v>
      </c>
      <c r="K81" s="1703"/>
      <c r="L81" s="1704" t="s">
        <v>257</v>
      </c>
      <c r="M81" s="1705">
        <v>45673.0</v>
      </c>
      <c r="N81" s="1705">
        <v>45677.0</v>
      </c>
      <c r="O81" s="1706">
        <f t="shared" si="1"/>
        <v>4</v>
      </c>
      <c r="P81" s="1720"/>
      <c r="Q81" s="1707">
        <f t="shared" si="2"/>
        <v>-45673</v>
      </c>
      <c r="R81" s="1705"/>
      <c r="S81" s="1708">
        <f t="shared" si="3"/>
        <v>-45673</v>
      </c>
      <c r="T81" s="1709"/>
    </row>
    <row r="82">
      <c r="A82" s="1697" t="b">
        <v>1</v>
      </c>
      <c r="B82" s="1698" t="s">
        <v>864</v>
      </c>
      <c r="C82" s="1698" t="s">
        <v>110</v>
      </c>
      <c r="D82" s="1699">
        <v>45658.0</v>
      </c>
      <c r="E82" s="1698" t="s">
        <v>3521</v>
      </c>
      <c r="F82" s="1698" t="s">
        <v>3522</v>
      </c>
      <c r="G82" s="1698" t="s">
        <v>190</v>
      </c>
      <c r="H82" s="1700"/>
      <c r="I82" s="1701">
        <v>50000.0</v>
      </c>
      <c r="J82" s="1702">
        <v>150000.0</v>
      </c>
      <c r="K82" s="1710"/>
      <c r="L82" s="1727"/>
      <c r="M82" s="1705">
        <v>45675.0</v>
      </c>
      <c r="N82" s="1705">
        <v>45679.0</v>
      </c>
      <c r="O82" s="1706">
        <f t="shared" si="1"/>
        <v>4</v>
      </c>
      <c r="P82" s="1720"/>
      <c r="Q82" s="1707">
        <f t="shared" si="2"/>
        <v>-45675</v>
      </c>
      <c r="R82" s="1720"/>
      <c r="S82" s="1708">
        <f t="shared" si="3"/>
        <v>-45675</v>
      </c>
      <c r="T82" s="1709"/>
    </row>
    <row r="83">
      <c r="A83" s="1697" t="b">
        <v>1</v>
      </c>
      <c r="B83" s="1698" t="s">
        <v>768</v>
      </c>
      <c r="C83" s="1698" t="s">
        <v>3471</v>
      </c>
      <c r="D83" s="1699">
        <v>45689.0</v>
      </c>
      <c r="E83" s="1698" t="s">
        <v>3523</v>
      </c>
      <c r="F83" s="1698" t="s">
        <v>3473</v>
      </c>
      <c r="G83" s="1698" t="s">
        <v>192</v>
      </c>
      <c r="H83" s="1700"/>
      <c r="I83" s="1701">
        <v>50000.0</v>
      </c>
      <c r="J83" s="1702">
        <v>150000.0</v>
      </c>
      <c r="K83" s="1703">
        <v>45705.0</v>
      </c>
      <c r="L83" s="1704" t="s">
        <v>564</v>
      </c>
      <c r="M83" s="1720"/>
      <c r="N83" s="1720"/>
      <c r="O83" s="1706">
        <f t="shared" si="1"/>
        <v>0</v>
      </c>
      <c r="P83" s="1720"/>
      <c r="Q83" s="1707">
        <f t="shared" si="2"/>
        <v>0</v>
      </c>
      <c r="R83" s="1720"/>
      <c r="S83" s="1708">
        <f t="shared" si="3"/>
        <v>0</v>
      </c>
      <c r="T83" s="1709"/>
    </row>
    <row r="84">
      <c r="A84" s="1697" t="b">
        <v>1</v>
      </c>
      <c r="B84" s="1698" t="s">
        <v>408</v>
      </c>
      <c r="C84" s="1698" t="s">
        <v>3458</v>
      </c>
      <c r="D84" s="1699">
        <v>45659.0</v>
      </c>
      <c r="E84" s="1698" t="s">
        <v>3459</v>
      </c>
      <c r="F84" s="1698" t="s">
        <v>1216</v>
      </c>
      <c r="G84" s="1698" t="s">
        <v>190</v>
      </c>
      <c r="H84" s="1700"/>
      <c r="I84" s="1701">
        <v>50000.0</v>
      </c>
      <c r="J84" s="1702">
        <v>150000.0</v>
      </c>
      <c r="K84" s="1710"/>
      <c r="L84" s="1727"/>
      <c r="M84" s="1720"/>
      <c r="N84" s="1720"/>
      <c r="O84" s="1706">
        <f t="shared" si="1"/>
        <v>0</v>
      </c>
      <c r="P84" s="1720"/>
      <c r="Q84" s="1707">
        <f t="shared" si="2"/>
        <v>0</v>
      </c>
      <c r="R84" s="1720"/>
      <c r="S84" s="1708">
        <f t="shared" si="3"/>
        <v>0</v>
      </c>
      <c r="T84" s="1709"/>
    </row>
    <row r="85">
      <c r="A85" s="1697" t="b">
        <v>1</v>
      </c>
      <c r="B85" s="1698" t="s">
        <v>408</v>
      </c>
      <c r="C85" s="1698" t="s">
        <v>3460</v>
      </c>
      <c r="D85" s="1699">
        <v>45658.0</v>
      </c>
      <c r="E85" s="1698" t="s">
        <v>3461</v>
      </c>
      <c r="F85" s="1698" t="s">
        <v>3462</v>
      </c>
      <c r="G85" s="1698" t="s">
        <v>190</v>
      </c>
      <c r="H85" s="1701"/>
      <c r="I85" s="1701">
        <v>50000.0</v>
      </c>
      <c r="J85" s="1702">
        <v>150000.0</v>
      </c>
      <c r="K85" s="1710"/>
      <c r="L85" s="1727"/>
      <c r="M85" s="1705">
        <v>45670.0</v>
      </c>
      <c r="N85" s="1705">
        <v>45670.0</v>
      </c>
      <c r="O85" s="1706">
        <f t="shared" si="1"/>
        <v>0</v>
      </c>
      <c r="P85" s="1720"/>
      <c r="Q85" s="1707">
        <f t="shared" si="2"/>
        <v>-45670</v>
      </c>
      <c r="R85" s="1705"/>
      <c r="S85" s="1708">
        <f t="shared" si="3"/>
        <v>-45670</v>
      </c>
      <c r="T85" s="1709"/>
    </row>
    <row r="86">
      <c r="A86" s="1697" t="b">
        <v>1</v>
      </c>
      <c r="B86" s="1698" t="s">
        <v>408</v>
      </c>
      <c r="C86" s="1698" t="s">
        <v>3458</v>
      </c>
      <c r="D86" s="1699">
        <v>45660.0</v>
      </c>
      <c r="E86" s="1698" t="s">
        <v>3463</v>
      </c>
      <c r="F86" s="1698" t="s">
        <v>3464</v>
      </c>
      <c r="G86" s="1698" t="s">
        <v>190</v>
      </c>
      <c r="H86" s="1700"/>
      <c r="I86" s="1701">
        <v>50000.0</v>
      </c>
      <c r="J86" s="1702">
        <v>150000.0</v>
      </c>
      <c r="K86" s="1710"/>
      <c r="L86" s="1711"/>
      <c r="M86" s="1720"/>
      <c r="N86" s="1720"/>
      <c r="O86" s="1706">
        <f t="shared" si="1"/>
        <v>0</v>
      </c>
      <c r="P86" s="1720"/>
      <c r="Q86" s="1707">
        <f t="shared" si="2"/>
        <v>0</v>
      </c>
      <c r="R86" s="1720"/>
      <c r="S86" s="1708">
        <f t="shared" si="3"/>
        <v>0</v>
      </c>
      <c r="T86" s="1709"/>
    </row>
    <row r="87">
      <c r="A87" s="1697" t="b">
        <v>1</v>
      </c>
      <c r="B87" s="1698" t="s">
        <v>768</v>
      </c>
      <c r="C87" s="1698" t="s">
        <v>3460</v>
      </c>
      <c r="D87" s="1699">
        <v>45659.0</v>
      </c>
      <c r="E87" s="1698" t="s">
        <v>3470</v>
      </c>
      <c r="F87" s="1698" t="s">
        <v>877</v>
      </c>
      <c r="G87" s="1698" t="s">
        <v>192</v>
      </c>
      <c r="H87" s="1701"/>
      <c r="I87" s="1701">
        <v>50000.0</v>
      </c>
      <c r="J87" s="1702">
        <v>150000.0</v>
      </c>
      <c r="K87" s="1703">
        <v>45677.0</v>
      </c>
      <c r="L87" s="1704" t="s">
        <v>346</v>
      </c>
      <c r="M87" s="1705">
        <v>45670.0</v>
      </c>
      <c r="N87" s="1705">
        <v>45672.0</v>
      </c>
      <c r="O87" s="1706">
        <f t="shared" si="1"/>
        <v>2</v>
      </c>
      <c r="P87" s="1705"/>
      <c r="Q87" s="1707">
        <f t="shared" si="2"/>
        <v>-45670</v>
      </c>
      <c r="R87" s="1705"/>
      <c r="S87" s="1708">
        <f t="shared" si="3"/>
        <v>-45670</v>
      </c>
      <c r="T87" s="1715"/>
    </row>
    <row r="88">
      <c r="A88" s="1697" t="b">
        <v>1</v>
      </c>
      <c r="B88" s="1698" t="s">
        <v>864</v>
      </c>
      <c r="C88" s="1698" t="s">
        <v>110</v>
      </c>
      <c r="D88" s="1699">
        <v>45689.0</v>
      </c>
      <c r="E88" s="1698" t="s">
        <v>3484</v>
      </c>
      <c r="F88" s="1698" t="s">
        <v>3485</v>
      </c>
      <c r="G88" s="1698" t="s">
        <v>190</v>
      </c>
      <c r="H88" s="1701">
        <v>50000.0</v>
      </c>
      <c r="I88" s="1701">
        <v>40000.0</v>
      </c>
      <c r="J88" s="1702">
        <v>90000.0</v>
      </c>
      <c r="K88" s="1710"/>
      <c r="L88" s="1711"/>
      <c r="M88" s="1705">
        <v>45668.0</v>
      </c>
      <c r="N88" s="1705">
        <v>45677.0</v>
      </c>
      <c r="O88" s="1706">
        <f t="shared" si="1"/>
        <v>9</v>
      </c>
      <c r="P88" s="1705"/>
      <c r="Q88" s="1707">
        <f t="shared" si="2"/>
        <v>-45668</v>
      </c>
      <c r="R88" s="1705"/>
      <c r="S88" s="1708">
        <f t="shared" si="3"/>
        <v>-45668</v>
      </c>
      <c r="T88" s="1709"/>
    </row>
    <row r="89">
      <c r="A89" s="1697" t="b">
        <v>1</v>
      </c>
      <c r="B89" s="1698" t="s">
        <v>408</v>
      </c>
      <c r="C89" s="1698" t="s">
        <v>271</v>
      </c>
      <c r="D89" s="1699">
        <v>45689.0</v>
      </c>
      <c r="E89" s="1698" t="s">
        <v>3465</v>
      </c>
      <c r="F89" s="1698" t="s">
        <v>186</v>
      </c>
      <c r="G89" s="1698" t="s">
        <v>190</v>
      </c>
      <c r="H89" s="1700"/>
      <c r="I89" s="1701">
        <v>50000.0</v>
      </c>
      <c r="J89" s="1702">
        <v>150000.0</v>
      </c>
      <c r="K89" s="1710"/>
      <c r="L89" s="1711"/>
      <c r="M89" s="1705">
        <v>45689.0</v>
      </c>
      <c r="N89" s="1705">
        <v>45692.0</v>
      </c>
      <c r="O89" s="1706">
        <f t="shared" si="1"/>
        <v>3</v>
      </c>
      <c r="P89" s="1720"/>
      <c r="Q89" s="1707">
        <f t="shared" si="2"/>
        <v>-45689</v>
      </c>
      <c r="R89" s="1720"/>
      <c r="S89" s="1708">
        <f t="shared" si="3"/>
        <v>-45689</v>
      </c>
      <c r="T89" s="1709"/>
    </row>
    <row r="90">
      <c r="A90" s="1697" t="b">
        <v>1</v>
      </c>
      <c r="B90" s="1698" t="s">
        <v>768</v>
      </c>
      <c r="C90" s="1698" t="s">
        <v>3471</v>
      </c>
      <c r="D90" s="1699">
        <v>45689.0</v>
      </c>
      <c r="E90" s="1698" t="s">
        <v>3472</v>
      </c>
      <c r="F90" s="1698" t="s">
        <v>3473</v>
      </c>
      <c r="G90" s="1698" t="s">
        <v>192</v>
      </c>
      <c r="H90" s="1700"/>
      <c r="I90" s="1701">
        <v>50000.0</v>
      </c>
      <c r="J90" s="1702">
        <v>150000.0</v>
      </c>
      <c r="K90" s="1703">
        <v>45684.0</v>
      </c>
      <c r="L90" s="1704" t="s">
        <v>346</v>
      </c>
      <c r="M90" s="1705">
        <v>45674.0</v>
      </c>
      <c r="N90" s="1705">
        <v>45678.0</v>
      </c>
      <c r="O90" s="1706">
        <f t="shared" si="1"/>
        <v>4</v>
      </c>
      <c r="P90" s="1720"/>
      <c r="Q90" s="1707">
        <f t="shared" si="2"/>
        <v>-45674</v>
      </c>
      <c r="R90" s="1720"/>
      <c r="S90" s="1708">
        <f t="shared" si="3"/>
        <v>-45674</v>
      </c>
      <c r="T90" s="1757"/>
    </row>
    <row r="91">
      <c r="A91" s="1697" t="b">
        <v>1</v>
      </c>
      <c r="B91" s="1698" t="s">
        <v>864</v>
      </c>
      <c r="C91" s="1698" t="s">
        <v>3458</v>
      </c>
      <c r="D91" s="1699">
        <v>45689.0</v>
      </c>
      <c r="E91" s="1698" t="s">
        <v>3486</v>
      </c>
      <c r="F91" s="1698" t="s">
        <v>3487</v>
      </c>
      <c r="G91" s="1698" t="s">
        <v>190</v>
      </c>
      <c r="H91" s="1700"/>
      <c r="I91" s="1701">
        <v>50000.0</v>
      </c>
      <c r="J91" s="1702">
        <v>150000.0</v>
      </c>
      <c r="K91" s="1710"/>
      <c r="L91" s="1727"/>
      <c r="M91" s="1705">
        <v>45689.0</v>
      </c>
      <c r="N91" s="1705">
        <v>45693.0</v>
      </c>
      <c r="O91" s="1706">
        <f t="shared" si="1"/>
        <v>4</v>
      </c>
      <c r="P91" s="1720"/>
      <c r="Q91" s="1707">
        <f t="shared" si="2"/>
        <v>-45689</v>
      </c>
      <c r="R91" s="1720"/>
      <c r="S91" s="1708">
        <f t="shared" si="3"/>
        <v>-45689</v>
      </c>
      <c r="T91" s="1757"/>
    </row>
    <row r="92">
      <c r="A92" s="124"/>
      <c r="B92" s="124"/>
      <c r="C92" s="124"/>
      <c r="D92" s="124"/>
      <c r="E92" s="124"/>
      <c r="F92" s="124"/>
      <c r="G92" s="124"/>
      <c r="H92" s="124"/>
      <c r="I92" s="124"/>
      <c r="J92" s="124"/>
      <c r="K92" s="124"/>
      <c r="L92" s="176"/>
      <c r="M92" s="124"/>
      <c r="N92" s="124"/>
      <c r="O92" s="124"/>
      <c r="P92" s="1764"/>
      <c r="Q92" s="1764"/>
      <c r="R92" s="1765"/>
      <c r="S92" s="758"/>
      <c r="T92" s="124"/>
    </row>
    <row r="93">
      <c r="A93" s="124"/>
      <c r="B93" s="124"/>
      <c r="C93" s="124"/>
      <c r="D93" s="124"/>
      <c r="E93" s="124"/>
      <c r="F93" s="124"/>
      <c r="G93" s="124"/>
      <c r="H93" s="124"/>
      <c r="I93" s="124"/>
      <c r="J93" s="124"/>
      <c r="K93" s="124"/>
      <c r="L93" s="176"/>
      <c r="M93" s="124"/>
      <c r="N93" s="124"/>
      <c r="O93" s="124"/>
      <c r="P93" s="1764"/>
      <c r="Q93" s="1764"/>
      <c r="R93" s="1765"/>
      <c r="S93" s="758"/>
      <c r="T93" s="124"/>
    </row>
    <row r="94">
      <c r="A94" s="50"/>
      <c r="B94" s="50"/>
      <c r="C94" s="50"/>
      <c r="D94" s="50"/>
      <c r="E94" s="50"/>
      <c r="F94" s="50"/>
      <c r="G94" s="50"/>
      <c r="H94" s="50"/>
      <c r="I94" s="50"/>
      <c r="J94" s="50"/>
      <c r="K94" s="50"/>
      <c r="L94" s="1626"/>
      <c r="M94" s="50"/>
      <c r="N94" s="50"/>
      <c r="O94" s="50"/>
      <c r="P94" s="1627"/>
      <c r="Q94" s="1627"/>
      <c r="R94" s="1628"/>
      <c r="S94" s="1800"/>
      <c r="T94" s="50"/>
    </row>
    <row r="95">
      <c r="A95" s="50"/>
      <c r="B95" s="50"/>
      <c r="C95" s="50"/>
      <c r="D95" s="50"/>
      <c r="E95" s="50"/>
      <c r="F95" s="50"/>
      <c r="G95" s="50"/>
      <c r="H95" s="50"/>
      <c r="I95" s="50"/>
      <c r="J95" s="50"/>
      <c r="K95" s="50"/>
      <c r="L95" s="1626"/>
      <c r="M95" s="50"/>
      <c r="N95" s="50"/>
      <c r="O95" s="50"/>
      <c r="P95" s="1627"/>
      <c r="Q95" s="1627"/>
      <c r="R95" s="1628"/>
      <c r="S95" s="1800"/>
      <c r="T95" s="50"/>
    </row>
    <row r="96">
      <c r="A96" s="50"/>
      <c r="B96" s="50"/>
      <c r="C96" s="50"/>
      <c r="D96" s="50"/>
      <c r="E96" s="50"/>
      <c r="F96" s="50"/>
      <c r="G96" s="50"/>
      <c r="H96" s="50"/>
      <c r="I96" s="50"/>
      <c r="J96" s="50"/>
      <c r="K96" s="50"/>
      <c r="L96" s="1626"/>
      <c r="M96" s="50"/>
      <c r="N96" s="50"/>
      <c r="O96" s="50"/>
      <c r="P96" s="1627"/>
      <c r="Q96" s="1627"/>
      <c r="R96" s="1628"/>
      <c r="S96" s="1800"/>
      <c r="T96" s="50"/>
    </row>
    <row r="97">
      <c r="A97" s="50"/>
      <c r="B97" s="50"/>
      <c r="C97" s="50"/>
      <c r="D97" s="50"/>
      <c r="E97" s="50"/>
      <c r="F97" s="50"/>
      <c r="G97" s="50"/>
      <c r="H97" s="50"/>
      <c r="I97" s="50"/>
      <c r="J97" s="50"/>
      <c r="K97" s="50"/>
      <c r="L97" s="1626"/>
      <c r="M97" s="50"/>
      <c r="N97" s="50"/>
      <c r="O97" s="50"/>
      <c r="P97" s="1627"/>
      <c r="Q97" s="1627"/>
      <c r="R97" s="1628"/>
      <c r="S97" s="1800"/>
      <c r="T97" s="50"/>
    </row>
    <row r="98">
      <c r="A98" s="50"/>
      <c r="B98" s="50"/>
      <c r="C98" s="50"/>
      <c r="D98" s="50"/>
      <c r="E98" s="50"/>
      <c r="F98" s="50"/>
      <c r="G98" s="50"/>
      <c r="H98" s="50"/>
      <c r="I98" s="50"/>
      <c r="J98" s="50"/>
      <c r="K98" s="50"/>
      <c r="L98" s="1626"/>
      <c r="M98" s="50"/>
      <c r="N98" s="50"/>
      <c r="O98" s="50"/>
      <c r="P98" s="1627"/>
      <c r="Q98" s="1627"/>
      <c r="R98" s="1628"/>
      <c r="S98" s="1800"/>
      <c r="T98" s="50"/>
    </row>
    <row r="99">
      <c r="A99" s="50"/>
      <c r="B99" s="50"/>
      <c r="C99" s="50"/>
      <c r="D99" s="50"/>
      <c r="E99" s="50"/>
      <c r="F99" s="50"/>
      <c r="G99" s="50"/>
      <c r="H99" s="50"/>
      <c r="I99" s="50"/>
      <c r="J99" s="50"/>
      <c r="K99" s="50"/>
      <c r="L99" s="1626"/>
      <c r="M99" s="50"/>
      <c r="N99" s="50"/>
      <c r="O99" s="50"/>
      <c r="P99" s="1627"/>
      <c r="Q99" s="1627"/>
      <c r="R99" s="1628"/>
      <c r="S99" s="1800"/>
      <c r="T99" s="50"/>
    </row>
    <row r="100">
      <c r="A100" s="50"/>
      <c r="B100" s="50"/>
      <c r="C100" s="50"/>
      <c r="D100" s="50"/>
      <c r="E100" s="50"/>
      <c r="F100" s="50"/>
      <c r="G100" s="50"/>
      <c r="H100" s="50"/>
      <c r="I100" s="50"/>
      <c r="J100" s="50"/>
      <c r="K100" s="50"/>
      <c r="L100" s="1626"/>
      <c r="M100" s="50"/>
      <c r="N100" s="50"/>
      <c r="O100" s="50"/>
      <c r="P100" s="1627"/>
      <c r="Q100" s="1627"/>
      <c r="R100" s="1628"/>
      <c r="S100" s="1800"/>
      <c r="T100" s="50"/>
    </row>
    <row r="101">
      <c r="A101" s="50"/>
      <c r="B101" s="50"/>
      <c r="C101" s="50"/>
      <c r="D101" s="50"/>
      <c r="E101" s="50"/>
      <c r="F101" s="50"/>
      <c r="G101" s="50"/>
      <c r="H101" s="50"/>
      <c r="I101" s="50"/>
      <c r="J101" s="50"/>
      <c r="K101" s="50"/>
      <c r="L101" s="1626"/>
      <c r="M101" s="50"/>
      <c r="N101" s="50"/>
      <c r="O101" s="50"/>
      <c r="P101" s="1627"/>
      <c r="Q101" s="1627"/>
      <c r="R101" s="1628"/>
      <c r="S101" s="1800"/>
      <c r="T101" s="50"/>
    </row>
    <row r="102">
      <c r="A102" s="50"/>
      <c r="B102" s="50"/>
      <c r="C102" s="50"/>
      <c r="D102" s="50"/>
      <c r="E102" s="50"/>
      <c r="F102" s="50"/>
      <c r="G102" s="50"/>
      <c r="H102" s="50"/>
      <c r="I102" s="50"/>
      <c r="J102" s="50"/>
      <c r="K102" s="50"/>
      <c r="L102" s="1626"/>
      <c r="M102" s="50"/>
      <c r="N102" s="50"/>
      <c r="O102" s="50"/>
      <c r="P102" s="1627"/>
      <c r="Q102" s="1627"/>
      <c r="R102" s="1628"/>
      <c r="S102" s="1800"/>
      <c r="T102" s="50"/>
    </row>
    <row r="103">
      <c r="A103" s="50"/>
      <c r="B103" s="50"/>
      <c r="C103" s="50"/>
      <c r="D103" s="50"/>
      <c r="E103" s="50"/>
      <c r="F103" s="50"/>
      <c r="G103" s="50"/>
      <c r="H103" s="50"/>
      <c r="I103" s="50"/>
      <c r="J103" s="50"/>
      <c r="K103" s="50"/>
      <c r="L103" s="1626"/>
      <c r="M103" s="50"/>
      <c r="N103" s="50"/>
      <c r="O103" s="50"/>
      <c r="P103" s="1627"/>
      <c r="Q103" s="1627"/>
      <c r="R103" s="1628"/>
      <c r="S103" s="1800"/>
      <c r="T103" s="50"/>
    </row>
    <row r="104">
      <c r="A104" s="50"/>
      <c r="B104" s="50"/>
      <c r="C104" s="50"/>
      <c r="D104" s="50"/>
      <c r="E104" s="50"/>
      <c r="F104" s="50"/>
      <c r="G104" s="50"/>
      <c r="H104" s="50"/>
      <c r="I104" s="50"/>
      <c r="J104" s="50"/>
      <c r="K104" s="50"/>
      <c r="L104" s="1626"/>
      <c r="M104" s="50"/>
      <c r="N104" s="50"/>
      <c r="O104" s="50"/>
      <c r="P104" s="1627"/>
      <c r="Q104" s="1627"/>
      <c r="R104" s="1628"/>
      <c r="S104" s="1800"/>
      <c r="T104" s="50"/>
    </row>
    <row r="105">
      <c r="A105" s="50"/>
      <c r="B105" s="50"/>
      <c r="C105" s="50"/>
      <c r="D105" s="50"/>
      <c r="E105" s="50"/>
      <c r="F105" s="50"/>
      <c r="G105" s="50"/>
      <c r="H105" s="50"/>
      <c r="I105" s="50"/>
      <c r="J105" s="50"/>
      <c r="K105" s="50"/>
      <c r="L105" s="1626"/>
      <c r="M105" s="50"/>
      <c r="N105" s="50"/>
      <c r="O105" s="50"/>
      <c r="P105" s="1627"/>
      <c r="Q105" s="1627"/>
      <c r="R105" s="1628"/>
      <c r="S105" s="1800"/>
      <c r="T105" s="50"/>
    </row>
    <row r="106">
      <c r="A106" s="50"/>
      <c r="B106" s="50"/>
      <c r="C106" s="50"/>
      <c r="D106" s="50"/>
      <c r="E106" s="50"/>
      <c r="F106" s="50"/>
      <c r="G106" s="50"/>
      <c r="H106" s="50"/>
      <c r="I106" s="50"/>
      <c r="J106" s="50"/>
      <c r="K106" s="50"/>
      <c r="L106" s="1626"/>
      <c r="M106" s="50"/>
      <c r="N106" s="50"/>
      <c r="O106" s="50"/>
      <c r="P106" s="1627"/>
      <c r="Q106" s="1627"/>
      <c r="R106" s="1628"/>
      <c r="S106" s="1800"/>
      <c r="T106" s="50"/>
    </row>
    <row r="107">
      <c r="A107" s="50"/>
      <c r="B107" s="50"/>
      <c r="C107" s="50"/>
      <c r="D107" s="50"/>
      <c r="E107" s="50"/>
      <c r="F107" s="50"/>
      <c r="G107" s="50"/>
      <c r="H107" s="50"/>
      <c r="I107" s="50"/>
      <c r="J107" s="50"/>
      <c r="K107" s="50"/>
      <c r="L107" s="1626"/>
      <c r="M107" s="50"/>
      <c r="N107" s="50"/>
      <c r="O107" s="50"/>
      <c r="P107" s="1627"/>
      <c r="Q107" s="1627"/>
      <c r="R107" s="1628"/>
      <c r="S107" s="1800"/>
      <c r="T107" s="50"/>
    </row>
    <row r="108">
      <c r="A108" s="50"/>
      <c r="B108" s="50"/>
      <c r="C108" s="50"/>
      <c r="D108" s="50"/>
      <c r="E108" s="50"/>
      <c r="F108" s="50"/>
      <c r="G108" s="50"/>
      <c r="H108" s="50"/>
      <c r="I108" s="50"/>
      <c r="J108" s="50"/>
      <c r="K108" s="50"/>
      <c r="L108" s="1626"/>
      <c r="M108" s="50"/>
      <c r="N108" s="50"/>
      <c r="O108" s="50"/>
      <c r="P108" s="1627"/>
      <c r="Q108" s="1627"/>
      <c r="R108" s="1628"/>
      <c r="S108" s="1800"/>
      <c r="T108" s="50"/>
    </row>
    <row r="109">
      <c r="A109" s="50"/>
      <c r="B109" s="50"/>
      <c r="C109" s="50"/>
      <c r="D109" s="50"/>
      <c r="E109" s="50"/>
      <c r="F109" s="50"/>
      <c r="G109" s="50"/>
      <c r="H109" s="50"/>
      <c r="I109" s="50"/>
      <c r="J109" s="50"/>
      <c r="K109" s="50"/>
      <c r="L109" s="1626"/>
      <c r="M109" s="50"/>
      <c r="N109" s="50"/>
      <c r="O109" s="50"/>
      <c r="P109" s="1627"/>
      <c r="Q109" s="1627"/>
      <c r="R109" s="1628"/>
      <c r="S109" s="1800"/>
      <c r="T109" s="50"/>
    </row>
    <row r="110">
      <c r="A110" s="50"/>
      <c r="B110" s="50"/>
      <c r="C110" s="50"/>
      <c r="D110" s="50"/>
      <c r="E110" s="50"/>
      <c r="F110" s="50"/>
      <c r="G110" s="50"/>
      <c r="H110" s="50"/>
      <c r="I110" s="50"/>
      <c r="J110" s="50"/>
      <c r="K110" s="50"/>
      <c r="L110" s="1626"/>
      <c r="M110" s="50"/>
      <c r="N110" s="50"/>
      <c r="O110" s="50"/>
      <c r="P110" s="1627"/>
      <c r="Q110" s="1627"/>
      <c r="R110" s="1628"/>
      <c r="S110" s="1800"/>
      <c r="T110" s="50"/>
    </row>
    <row r="111">
      <c r="A111" s="50"/>
      <c r="B111" s="50"/>
      <c r="C111" s="50"/>
      <c r="D111" s="50"/>
      <c r="E111" s="50"/>
      <c r="F111" s="50"/>
      <c r="G111" s="50"/>
      <c r="H111" s="50"/>
      <c r="I111" s="50"/>
      <c r="J111" s="50"/>
      <c r="K111" s="50"/>
      <c r="L111" s="1626"/>
      <c r="M111" s="50"/>
      <c r="N111" s="50"/>
      <c r="O111" s="50"/>
      <c r="P111" s="1627"/>
      <c r="Q111" s="1627"/>
      <c r="R111" s="1628"/>
      <c r="S111" s="1800"/>
      <c r="T111" s="50"/>
    </row>
    <row r="112">
      <c r="A112" s="50"/>
      <c r="B112" s="50"/>
      <c r="C112" s="50"/>
      <c r="D112" s="50"/>
      <c r="E112" s="50"/>
      <c r="F112" s="50"/>
      <c r="G112" s="50"/>
      <c r="H112" s="50"/>
      <c r="I112" s="50"/>
      <c r="J112" s="50"/>
      <c r="K112" s="50"/>
      <c r="L112" s="1626"/>
      <c r="M112" s="50"/>
      <c r="N112" s="50"/>
      <c r="O112" s="50"/>
      <c r="P112" s="1627"/>
      <c r="Q112" s="1627"/>
      <c r="R112" s="1628"/>
      <c r="S112" s="1800"/>
      <c r="T112" s="50"/>
    </row>
    <row r="113">
      <c r="A113" s="50"/>
      <c r="B113" s="50"/>
      <c r="C113" s="50"/>
      <c r="D113" s="50"/>
      <c r="E113" s="50"/>
      <c r="F113" s="50"/>
      <c r="G113" s="50"/>
      <c r="H113" s="50"/>
      <c r="I113" s="50"/>
      <c r="J113" s="50"/>
      <c r="K113" s="50"/>
      <c r="L113" s="1626"/>
      <c r="M113" s="50"/>
      <c r="N113" s="50"/>
      <c r="O113" s="50"/>
      <c r="P113" s="1627"/>
      <c r="Q113" s="1627"/>
      <c r="R113" s="1628"/>
      <c r="S113" s="1800"/>
      <c r="T113" s="50"/>
    </row>
    <row r="114">
      <c r="A114" s="50"/>
      <c r="B114" s="50"/>
      <c r="C114" s="50"/>
      <c r="D114" s="50"/>
      <c r="E114" s="50"/>
      <c r="F114" s="50"/>
      <c r="G114" s="50"/>
      <c r="H114" s="50"/>
      <c r="I114" s="50"/>
      <c r="J114" s="50"/>
      <c r="K114" s="50"/>
      <c r="L114" s="1626"/>
      <c r="M114" s="50"/>
      <c r="N114" s="50"/>
      <c r="O114" s="50"/>
      <c r="P114" s="1627"/>
      <c r="Q114" s="1627"/>
      <c r="R114" s="1628"/>
      <c r="S114" s="1800"/>
      <c r="T114" s="50"/>
    </row>
    <row r="115">
      <c r="A115" s="50"/>
      <c r="B115" s="50"/>
      <c r="C115" s="50"/>
      <c r="D115" s="50"/>
      <c r="E115" s="50"/>
      <c r="F115" s="50"/>
      <c r="G115" s="50"/>
      <c r="H115" s="50"/>
      <c r="I115" s="50"/>
      <c r="J115" s="50"/>
      <c r="K115" s="50"/>
      <c r="L115" s="1626"/>
      <c r="M115" s="50"/>
      <c r="N115" s="50"/>
      <c r="O115" s="50"/>
      <c r="P115" s="1627"/>
      <c r="Q115" s="1627"/>
      <c r="R115" s="1628"/>
      <c r="S115" s="1800"/>
      <c r="T115" s="50"/>
    </row>
    <row r="116">
      <c r="A116" s="50"/>
      <c r="B116" s="50"/>
      <c r="C116" s="50"/>
      <c r="D116" s="50"/>
      <c r="E116" s="50"/>
      <c r="F116" s="50"/>
      <c r="G116" s="50"/>
      <c r="H116" s="50"/>
      <c r="I116" s="50"/>
      <c r="J116" s="50"/>
      <c r="K116" s="50"/>
      <c r="L116" s="1626"/>
      <c r="M116" s="50"/>
      <c r="N116" s="50"/>
      <c r="O116" s="50"/>
      <c r="P116" s="1627"/>
      <c r="Q116" s="1627"/>
      <c r="R116" s="1628"/>
      <c r="S116" s="1800"/>
      <c r="T116" s="50"/>
    </row>
    <row r="117">
      <c r="A117" s="50"/>
      <c r="B117" s="50"/>
      <c r="C117" s="50"/>
      <c r="D117" s="50"/>
      <c r="E117" s="50"/>
      <c r="F117" s="50"/>
      <c r="G117" s="50"/>
      <c r="H117" s="50"/>
      <c r="I117" s="50"/>
      <c r="J117" s="50"/>
      <c r="K117" s="50"/>
      <c r="L117" s="1626"/>
      <c r="M117" s="50"/>
      <c r="N117" s="50"/>
      <c r="O117" s="50"/>
      <c r="P117" s="1627"/>
      <c r="Q117" s="1627"/>
      <c r="R117" s="1628"/>
      <c r="S117" s="1800"/>
      <c r="T117" s="50"/>
    </row>
    <row r="118">
      <c r="A118" s="50"/>
      <c r="B118" s="50"/>
      <c r="C118" s="50"/>
      <c r="D118" s="50"/>
      <c r="E118" s="50"/>
      <c r="F118" s="50"/>
      <c r="G118" s="50"/>
      <c r="H118" s="50"/>
      <c r="I118" s="50"/>
      <c r="J118" s="50"/>
      <c r="K118" s="50"/>
      <c r="L118" s="1626"/>
      <c r="M118" s="50"/>
      <c r="N118" s="50"/>
      <c r="O118" s="50"/>
      <c r="P118" s="1627"/>
      <c r="Q118" s="1627"/>
      <c r="R118" s="1628"/>
      <c r="S118" s="1800"/>
      <c r="T118" s="50"/>
    </row>
    <row r="119">
      <c r="A119" s="50"/>
      <c r="B119" s="50"/>
      <c r="C119" s="50"/>
      <c r="D119" s="50"/>
      <c r="E119" s="50"/>
      <c r="F119" s="50"/>
      <c r="G119" s="50"/>
      <c r="H119" s="50"/>
      <c r="I119" s="50"/>
      <c r="J119" s="50"/>
      <c r="K119" s="50"/>
      <c r="L119" s="1626"/>
      <c r="M119" s="50"/>
      <c r="N119" s="50"/>
      <c r="O119" s="50"/>
      <c r="P119" s="1627"/>
      <c r="Q119" s="1627"/>
      <c r="R119" s="1628"/>
      <c r="S119" s="1800"/>
      <c r="T119" s="50"/>
    </row>
    <row r="120">
      <c r="A120" s="50"/>
      <c r="B120" s="50"/>
      <c r="C120" s="50"/>
      <c r="D120" s="50"/>
      <c r="E120" s="50"/>
      <c r="F120" s="50"/>
      <c r="G120" s="50"/>
      <c r="H120" s="50"/>
      <c r="I120" s="50"/>
      <c r="J120" s="50"/>
      <c r="K120" s="50"/>
      <c r="L120" s="1626"/>
      <c r="M120" s="50"/>
      <c r="N120" s="50"/>
      <c r="O120" s="50"/>
      <c r="P120" s="1627"/>
      <c r="Q120" s="1627"/>
      <c r="R120" s="1628"/>
      <c r="S120" s="1800"/>
      <c r="T120" s="50"/>
    </row>
    <row r="121">
      <c r="A121" s="50"/>
      <c r="B121" s="50"/>
      <c r="C121" s="50"/>
      <c r="D121" s="50"/>
      <c r="E121" s="50"/>
      <c r="F121" s="50"/>
      <c r="G121" s="50"/>
      <c r="H121" s="50"/>
      <c r="I121" s="50"/>
      <c r="J121" s="50"/>
      <c r="K121" s="50"/>
      <c r="L121" s="1626"/>
      <c r="M121" s="50"/>
      <c r="N121" s="50"/>
      <c r="O121" s="50"/>
      <c r="P121" s="1627"/>
      <c r="Q121" s="1627"/>
      <c r="R121" s="1628"/>
      <c r="S121" s="1800"/>
      <c r="T121" s="50"/>
    </row>
    <row r="122">
      <c r="A122" s="50"/>
      <c r="B122" s="50"/>
      <c r="C122" s="50"/>
      <c r="D122" s="50"/>
      <c r="E122" s="50"/>
      <c r="F122" s="50"/>
      <c r="G122" s="50"/>
      <c r="H122" s="50"/>
      <c r="I122" s="50"/>
      <c r="J122" s="50"/>
      <c r="K122" s="50"/>
      <c r="L122" s="1626"/>
      <c r="M122" s="50"/>
      <c r="N122" s="50"/>
      <c r="O122" s="50"/>
      <c r="P122" s="1627"/>
      <c r="Q122" s="1627"/>
      <c r="R122" s="1628"/>
      <c r="S122" s="1800"/>
      <c r="T122" s="50"/>
    </row>
    <row r="123">
      <c r="A123" s="50"/>
      <c r="B123" s="50"/>
      <c r="C123" s="50"/>
      <c r="D123" s="50"/>
      <c r="E123" s="50"/>
      <c r="F123" s="50"/>
      <c r="G123" s="50"/>
      <c r="H123" s="50"/>
      <c r="I123" s="50"/>
      <c r="J123" s="50"/>
      <c r="K123" s="50"/>
      <c r="L123" s="1626"/>
      <c r="M123" s="50"/>
      <c r="N123" s="50"/>
      <c r="O123" s="50"/>
      <c r="P123" s="1627"/>
      <c r="Q123" s="1627"/>
      <c r="R123" s="1628"/>
      <c r="S123" s="1800"/>
      <c r="T123" s="50"/>
    </row>
    <row r="124">
      <c r="A124" s="50"/>
      <c r="B124" s="50"/>
      <c r="C124" s="50"/>
      <c r="D124" s="50"/>
      <c r="E124" s="50"/>
      <c r="F124" s="50"/>
      <c r="G124" s="50"/>
      <c r="H124" s="50"/>
      <c r="I124" s="50"/>
      <c r="J124" s="50"/>
      <c r="K124" s="50"/>
      <c r="L124" s="1626"/>
      <c r="M124" s="50"/>
      <c r="N124" s="50"/>
      <c r="O124" s="50"/>
      <c r="P124" s="1627"/>
      <c r="Q124" s="1627"/>
      <c r="R124" s="1628"/>
      <c r="S124" s="1800"/>
      <c r="T124" s="50"/>
    </row>
    <row r="125">
      <c r="A125" s="50"/>
      <c r="B125" s="50"/>
      <c r="C125" s="50"/>
      <c r="D125" s="50"/>
      <c r="E125" s="50"/>
      <c r="F125" s="50"/>
      <c r="G125" s="50"/>
      <c r="H125" s="50"/>
      <c r="I125" s="50"/>
      <c r="J125" s="50"/>
      <c r="K125" s="50"/>
      <c r="L125" s="1626"/>
      <c r="M125" s="50"/>
      <c r="N125" s="50"/>
      <c r="O125" s="50"/>
      <c r="P125" s="1627"/>
      <c r="Q125" s="1627"/>
      <c r="R125" s="1628"/>
      <c r="S125" s="1800"/>
      <c r="T125" s="50"/>
    </row>
    <row r="126">
      <c r="A126" s="50"/>
      <c r="B126" s="50"/>
      <c r="C126" s="50"/>
      <c r="D126" s="50"/>
      <c r="E126" s="50"/>
      <c r="F126" s="50"/>
      <c r="G126" s="50"/>
      <c r="H126" s="50"/>
      <c r="I126" s="50"/>
      <c r="J126" s="50"/>
      <c r="K126" s="50"/>
      <c r="L126" s="1626"/>
      <c r="M126" s="50"/>
      <c r="N126" s="50"/>
      <c r="O126" s="50"/>
      <c r="P126" s="1627"/>
      <c r="Q126" s="1627"/>
      <c r="R126" s="1628"/>
      <c r="S126" s="1800"/>
      <c r="T126" s="50"/>
    </row>
    <row r="127">
      <c r="A127" s="50"/>
      <c r="B127" s="50"/>
      <c r="C127" s="50"/>
      <c r="D127" s="50"/>
      <c r="E127" s="50"/>
      <c r="F127" s="50"/>
      <c r="G127" s="50"/>
      <c r="H127" s="50"/>
      <c r="I127" s="50"/>
      <c r="J127" s="50"/>
      <c r="K127" s="50"/>
      <c r="L127" s="1626"/>
      <c r="M127" s="50"/>
      <c r="N127" s="50"/>
      <c r="O127" s="50"/>
      <c r="P127" s="1627"/>
      <c r="Q127" s="1627"/>
      <c r="R127" s="1628"/>
      <c r="S127" s="1800"/>
      <c r="T127" s="50"/>
    </row>
    <row r="128">
      <c r="A128" s="50"/>
      <c r="B128" s="50"/>
      <c r="C128" s="50"/>
      <c r="D128" s="50"/>
      <c r="E128" s="50"/>
      <c r="F128" s="50"/>
      <c r="G128" s="50"/>
      <c r="H128" s="50"/>
      <c r="I128" s="50"/>
      <c r="J128" s="50"/>
      <c r="K128" s="50"/>
      <c r="L128" s="1626"/>
      <c r="M128" s="50"/>
      <c r="N128" s="50"/>
      <c r="O128" s="50"/>
      <c r="P128" s="1627"/>
      <c r="Q128" s="1627"/>
      <c r="R128" s="1628"/>
      <c r="S128" s="1800"/>
      <c r="T128" s="50"/>
    </row>
    <row r="129">
      <c r="A129" s="50"/>
      <c r="B129" s="50"/>
      <c r="C129" s="50"/>
      <c r="D129" s="50"/>
      <c r="E129" s="50"/>
      <c r="F129" s="50"/>
      <c r="G129" s="50"/>
      <c r="H129" s="50"/>
      <c r="I129" s="50"/>
      <c r="J129" s="50"/>
      <c r="K129" s="50"/>
      <c r="L129" s="1626"/>
      <c r="M129" s="50"/>
      <c r="N129" s="50"/>
      <c r="O129" s="50"/>
      <c r="P129" s="1627"/>
      <c r="Q129" s="1627"/>
      <c r="R129" s="1628"/>
      <c r="S129" s="1800"/>
      <c r="T129" s="50"/>
    </row>
    <row r="130">
      <c r="A130" s="50"/>
      <c r="B130" s="50"/>
      <c r="C130" s="50"/>
      <c r="D130" s="50"/>
      <c r="E130" s="50"/>
      <c r="F130" s="50"/>
      <c r="G130" s="50"/>
      <c r="H130" s="50"/>
      <c r="I130" s="50"/>
      <c r="J130" s="50"/>
      <c r="K130" s="50"/>
      <c r="L130" s="1626"/>
      <c r="M130" s="50"/>
      <c r="N130" s="50"/>
      <c r="O130" s="50"/>
      <c r="P130" s="1627"/>
      <c r="Q130" s="1627"/>
      <c r="R130" s="1628"/>
      <c r="S130" s="1800"/>
      <c r="T130" s="50"/>
    </row>
    <row r="131">
      <c r="A131" s="50"/>
      <c r="B131" s="50"/>
      <c r="C131" s="50"/>
      <c r="D131" s="50"/>
      <c r="E131" s="50"/>
      <c r="F131" s="50"/>
      <c r="G131" s="50"/>
      <c r="H131" s="50"/>
      <c r="I131" s="50"/>
      <c r="J131" s="50"/>
      <c r="K131" s="50"/>
      <c r="L131" s="1626"/>
      <c r="M131" s="50"/>
      <c r="N131" s="50"/>
      <c r="O131" s="50"/>
      <c r="P131" s="1627"/>
      <c r="Q131" s="1627"/>
      <c r="R131" s="1628"/>
      <c r="S131" s="1800"/>
      <c r="T131" s="50"/>
    </row>
    <row r="132">
      <c r="A132" s="50"/>
      <c r="B132" s="50"/>
      <c r="C132" s="50"/>
      <c r="D132" s="50"/>
      <c r="E132" s="50"/>
      <c r="F132" s="50"/>
      <c r="G132" s="50"/>
      <c r="H132" s="50"/>
      <c r="I132" s="50"/>
      <c r="J132" s="50"/>
      <c r="K132" s="50"/>
      <c r="L132" s="1626"/>
      <c r="M132" s="50"/>
      <c r="N132" s="50"/>
      <c r="O132" s="50"/>
      <c r="P132" s="1627"/>
      <c r="Q132" s="1627"/>
      <c r="R132" s="1628"/>
      <c r="S132" s="1800"/>
      <c r="T132" s="50"/>
    </row>
    <row r="133">
      <c r="A133" s="50"/>
      <c r="B133" s="50"/>
      <c r="C133" s="50"/>
      <c r="D133" s="50"/>
      <c r="E133" s="50"/>
      <c r="F133" s="50"/>
      <c r="G133" s="50"/>
      <c r="H133" s="50"/>
      <c r="I133" s="50"/>
      <c r="J133" s="50"/>
      <c r="K133" s="50"/>
      <c r="L133" s="1626"/>
      <c r="M133" s="50"/>
      <c r="N133" s="50"/>
      <c r="O133" s="50"/>
      <c r="P133" s="1627"/>
      <c r="Q133" s="1627"/>
      <c r="R133" s="1628"/>
      <c r="S133" s="1800"/>
      <c r="T133" s="50"/>
    </row>
    <row r="134">
      <c r="A134" s="50"/>
      <c r="B134" s="50"/>
      <c r="C134" s="50"/>
      <c r="D134" s="50"/>
      <c r="E134" s="50"/>
      <c r="F134" s="50"/>
      <c r="G134" s="50"/>
      <c r="H134" s="50"/>
      <c r="I134" s="50"/>
      <c r="J134" s="50"/>
      <c r="K134" s="50"/>
      <c r="L134" s="1626"/>
      <c r="M134" s="50"/>
      <c r="N134" s="50"/>
      <c r="O134" s="50"/>
      <c r="P134" s="1627"/>
      <c r="Q134" s="1627"/>
      <c r="R134" s="1628"/>
      <c r="S134" s="1800"/>
      <c r="T134" s="50"/>
    </row>
    <row r="135">
      <c r="A135" s="50"/>
      <c r="B135" s="50"/>
      <c r="C135" s="50"/>
      <c r="D135" s="50"/>
      <c r="E135" s="50"/>
      <c r="F135" s="50"/>
      <c r="G135" s="50"/>
      <c r="H135" s="50"/>
      <c r="I135" s="50"/>
      <c r="J135" s="50"/>
      <c r="K135" s="50"/>
      <c r="L135" s="1626"/>
      <c r="M135" s="50"/>
      <c r="N135" s="50"/>
      <c r="O135" s="50"/>
      <c r="P135" s="1627"/>
      <c r="Q135" s="1627"/>
      <c r="R135" s="1628"/>
      <c r="S135" s="1800"/>
      <c r="T135" s="50"/>
    </row>
    <row r="136">
      <c r="A136" s="50"/>
      <c r="B136" s="50"/>
      <c r="C136" s="50"/>
      <c r="D136" s="50"/>
      <c r="E136" s="50"/>
      <c r="F136" s="50"/>
      <c r="G136" s="50"/>
      <c r="H136" s="50"/>
      <c r="I136" s="50"/>
      <c r="J136" s="50"/>
      <c r="K136" s="50"/>
      <c r="L136" s="1626"/>
      <c r="M136" s="50"/>
      <c r="N136" s="50"/>
      <c r="O136" s="50"/>
      <c r="P136" s="1627"/>
      <c r="Q136" s="1627"/>
      <c r="R136" s="1628"/>
      <c r="S136" s="1800"/>
      <c r="T136" s="50"/>
    </row>
    <row r="137">
      <c r="A137" s="50"/>
      <c r="B137" s="50"/>
      <c r="C137" s="50"/>
      <c r="D137" s="50"/>
      <c r="E137" s="50"/>
      <c r="F137" s="50"/>
      <c r="G137" s="50"/>
      <c r="H137" s="50"/>
      <c r="I137" s="50"/>
      <c r="J137" s="50"/>
      <c r="K137" s="50"/>
      <c r="L137" s="1626"/>
      <c r="M137" s="50"/>
      <c r="N137" s="50"/>
      <c r="O137" s="50"/>
      <c r="P137" s="1627"/>
      <c r="Q137" s="1627"/>
      <c r="R137" s="1628"/>
      <c r="S137" s="1800"/>
      <c r="T137" s="50"/>
    </row>
    <row r="138">
      <c r="A138" s="50"/>
      <c r="B138" s="50"/>
      <c r="C138" s="50"/>
      <c r="D138" s="50"/>
      <c r="E138" s="50"/>
      <c r="F138" s="50"/>
      <c r="G138" s="50"/>
      <c r="H138" s="50"/>
      <c r="I138" s="50"/>
      <c r="J138" s="50"/>
      <c r="K138" s="50"/>
      <c r="L138" s="1626"/>
      <c r="M138" s="50"/>
      <c r="N138" s="50"/>
      <c r="O138" s="50"/>
      <c r="P138" s="1627"/>
      <c r="Q138" s="1627"/>
      <c r="R138" s="1628"/>
      <c r="S138" s="1800"/>
      <c r="T138" s="50"/>
    </row>
    <row r="139">
      <c r="A139" s="50"/>
      <c r="B139" s="50"/>
      <c r="C139" s="50"/>
      <c r="D139" s="50"/>
      <c r="E139" s="50"/>
      <c r="F139" s="50"/>
      <c r="G139" s="50"/>
      <c r="H139" s="50"/>
      <c r="I139" s="50"/>
      <c r="J139" s="50"/>
      <c r="K139" s="50"/>
      <c r="L139" s="1626"/>
      <c r="M139" s="50"/>
      <c r="N139" s="50"/>
      <c r="O139" s="50"/>
      <c r="P139" s="1627"/>
      <c r="Q139" s="1627"/>
      <c r="R139" s="1628"/>
      <c r="S139" s="1800"/>
      <c r="T139" s="50"/>
    </row>
    <row r="140">
      <c r="A140" s="50"/>
      <c r="B140" s="50"/>
      <c r="C140" s="50"/>
      <c r="D140" s="50"/>
      <c r="E140" s="50"/>
      <c r="F140" s="50"/>
      <c r="G140" s="50"/>
      <c r="H140" s="50"/>
      <c r="I140" s="50"/>
      <c r="J140" s="50"/>
      <c r="K140" s="50"/>
      <c r="L140" s="1626"/>
      <c r="M140" s="50"/>
      <c r="N140" s="50"/>
      <c r="O140" s="50"/>
      <c r="P140" s="1627"/>
      <c r="Q140" s="1627"/>
      <c r="R140" s="1628"/>
      <c r="S140" s="1800"/>
      <c r="T140" s="50"/>
    </row>
    <row r="141">
      <c r="A141" s="50"/>
      <c r="B141" s="50"/>
      <c r="C141" s="50"/>
      <c r="D141" s="50"/>
      <c r="E141" s="50"/>
      <c r="F141" s="50"/>
      <c r="G141" s="50"/>
      <c r="H141" s="50"/>
      <c r="I141" s="50"/>
      <c r="J141" s="50"/>
      <c r="K141" s="50"/>
      <c r="L141" s="1626"/>
      <c r="M141" s="50"/>
      <c r="N141" s="50"/>
      <c r="O141" s="50"/>
      <c r="P141" s="1627"/>
      <c r="Q141" s="1627"/>
      <c r="R141" s="1628"/>
      <c r="S141" s="1800"/>
      <c r="T141" s="50"/>
    </row>
    <row r="142">
      <c r="A142" s="50"/>
      <c r="B142" s="50"/>
      <c r="C142" s="50"/>
      <c r="D142" s="50"/>
      <c r="E142" s="50"/>
      <c r="F142" s="50"/>
      <c r="G142" s="50"/>
      <c r="H142" s="50"/>
      <c r="I142" s="50"/>
      <c r="J142" s="50"/>
      <c r="K142" s="50"/>
      <c r="L142" s="1626"/>
      <c r="M142" s="50"/>
      <c r="N142" s="50"/>
      <c r="O142" s="50"/>
      <c r="P142" s="1627"/>
      <c r="Q142" s="1627"/>
      <c r="R142" s="1628"/>
      <c r="S142" s="1800"/>
      <c r="T142" s="50"/>
    </row>
    <row r="143">
      <c r="A143" s="50"/>
      <c r="B143" s="50"/>
      <c r="C143" s="50"/>
      <c r="D143" s="50"/>
      <c r="E143" s="50"/>
      <c r="F143" s="50"/>
      <c r="G143" s="50"/>
      <c r="H143" s="50"/>
      <c r="I143" s="50"/>
      <c r="J143" s="50"/>
      <c r="K143" s="50"/>
      <c r="L143" s="1626"/>
      <c r="M143" s="50"/>
      <c r="N143" s="50"/>
      <c r="O143" s="50"/>
      <c r="P143" s="1627"/>
      <c r="Q143" s="1627"/>
      <c r="R143" s="1628"/>
      <c r="S143" s="1800"/>
      <c r="T143" s="50"/>
    </row>
    <row r="144">
      <c r="A144" s="50"/>
      <c r="B144" s="50"/>
      <c r="C144" s="50"/>
      <c r="D144" s="50"/>
      <c r="E144" s="50"/>
      <c r="F144" s="50"/>
      <c r="G144" s="50"/>
      <c r="H144" s="50"/>
      <c r="I144" s="50"/>
      <c r="J144" s="50"/>
      <c r="K144" s="50"/>
      <c r="L144" s="1626"/>
      <c r="M144" s="50"/>
      <c r="N144" s="50"/>
      <c r="O144" s="50"/>
      <c r="P144" s="1627"/>
      <c r="Q144" s="1627"/>
      <c r="R144" s="1628"/>
      <c r="S144" s="1800"/>
      <c r="T144" s="50"/>
    </row>
    <row r="145">
      <c r="A145" s="50"/>
      <c r="B145" s="50"/>
      <c r="C145" s="50"/>
      <c r="D145" s="50"/>
      <c r="E145" s="50"/>
      <c r="F145" s="50"/>
      <c r="G145" s="50"/>
      <c r="H145" s="50"/>
      <c r="I145" s="50"/>
      <c r="J145" s="50"/>
      <c r="K145" s="50"/>
      <c r="L145" s="1626"/>
      <c r="M145" s="50"/>
      <c r="N145" s="50"/>
      <c r="O145" s="50"/>
      <c r="P145" s="1627"/>
      <c r="Q145" s="1627"/>
      <c r="R145" s="1628"/>
      <c r="S145" s="1800"/>
      <c r="T145" s="50"/>
    </row>
    <row r="146">
      <c r="A146" s="50"/>
      <c r="B146" s="50"/>
      <c r="C146" s="50"/>
      <c r="D146" s="50"/>
      <c r="E146" s="50"/>
      <c r="F146" s="50"/>
      <c r="G146" s="50"/>
      <c r="H146" s="50"/>
      <c r="I146" s="50"/>
      <c r="J146" s="50"/>
      <c r="K146" s="50"/>
      <c r="L146" s="1626"/>
      <c r="M146" s="50"/>
      <c r="N146" s="50"/>
      <c r="O146" s="50"/>
      <c r="P146" s="1627"/>
      <c r="Q146" s="1627"/>
      <c r="R146" s="1628"/>
      <c r="S146" s="1800"/>
      <c r="T146" s="50"/>
    </row>
    <row r="147">
      <c r="A147" s="50"/>
      <c r="B147" s="50"/>
      <c r="C147" s="50"/>
      <c r="D147" s="50"/>
      <c r="E147" s="50"/>
      <c r="F147" s="50"/>
      <c r="G147" s="50"/>
      <c r="H147" s="50"/>
      <c r="I147" s="50"/>
      <c r="J147" s="50"/>
      <c r="K147" s="50"/>
      <c r="L147" s="1626"/>
      <c r="M147" s="50"/>
      <c r="N147" s="50"/>
      <c r="O147" s="50"/>
      <c r="P147" s="1627"/>
      <c r="Q147" s="1627"/>
      <c r="R147" s="1628"/>
      <c r="S147" s="1800"/>
      <c r="T147" s="50"/>
    </row>
    <row r="148">
      <c r="A148" s="50"/>
      <c r="B148" s="50"/>
      <c r="C148" s="50"/>
      <c r="D148" s="50"/>
      <c r="E148" s="50"/>
      <c r="F148" s="50"/>
      <c r="G148" s="50"/>
      <c r="H148" s="50"/>
      <c r="I148" s="50"/>
      <c r="J148" s="50"/>
      <c r="K148" s="50"/>
      <c r="L148" s="1626"/>
      <c r="M148" s="50"/>
      <c r="N148" s="50"/>
      <c r="O148" s="50"/>
      <c r="P148" s="1627"/>
      <c r="Q148" s="1627"/>
      <c r="R148" s="1628"/>
      <c r="S148" s="1800"/>
      <c r="T148" s="50"/>
    </row>
    <row r="149">
      <c r="A149" s="50"/>
      <c r="B149" s="50"/>
      <c r="C149" s="50"/>
      <c r="D149" s="50"/>
      <c r="E149" s="50"/>
      <c r="F149" s="50"/>
      <c r="G149" s="50"/>
      <c r="H149" s="50"/>
      <c r="I149" s="50"/>
      <c r="J149" s="50"/>
      <c r="K149" s="50"/>
      <c r="L149" s="1626"/>
      <c r="M149" s="50"/>
      <c r="N149" s="50"/>
      <c r="O149" s="50"/>
      <c r="P149" s="1627"/>
      <c r="Q149" s="1627"/>
      <c r="R149" s="1628"/>
      <c r="S149" s="1800"/>
      <c r="T149" s="50"/>
    </row>
    <row r="150">
      <c r="A150" s="50"/>
      <c r="B150" s="50"/>
      <c r="C150" s="50"/>
      <c r="D150" s="50"/>
      <c r="E150" s="50"/>
      <c r="F150" s="50"/>
      <c r="G150" s="50"/>
      <c r="H150" s="50"/>
      <c r="I150" s="50"/>
      <c r="J150" s="50"/>
      <c r="K150" s="50"/>
      <c r="L150" s="1626"/>
      <c r="M150" s="50"/>
      <c r="N150" s="50"/>
      <c r="O150" s="50"/>
      <c r="P150" s="1627"/>
      <c r="Q150" s="1627"/>
      <c r="R150" s="1628"/>
      <c r="S150" s="1800"/>
      <c r="T150" s="50"/>
    </row>
    <row r="151">
      <c r="A151" s="50"/>
      <c r="B151" s="50"/>
      <c r="C151" s="50"/>
      <c r="D151" s="50"/>
      <c r="E151" s="50"/>
      <c r="F151" s="50"/>
      <c r="G151" s="50"/>
      <c r="H151" s="50"/>
      <c r="I151" s="50"/>
      <c r="J151" s="50"/>
      <c r="K151" s="50"/>
      <c r="L151" s="1626"/>
      <c r="M151" s="50"/>
      <c r="N151" s="50"/>
      <c r="O151" s="50"/>
      <c r="P151" s="1627"/>
      <c r="Q151" s="1627"/>
      <c r="R151" s="1628"/>
      <c r="S151" s="1800"/>
      <c r="T151" s="50"/>
    </row>
    <row r="152">
      <c r="A152" s="50"/>
      <c r="B152" s="50"/>
      <c r="C152" s="50"/>
      <c r="D152" s="50"/>
      <c r="E152" s="50"/>
      <c r="F152" s="50"/>
      <c r="G152" s="50"/>
      <c r="H152" s="50"/>
      <c r="I152" s="50"/>
      <c r="J152" s="50"/>
      <c r="K152" s="50"/>
      <c r="L152" s="1626"/>
      <c r="M152" s="50"/>
      <c r="N152" s="50"/>
      <c r="O152" s="50"/>
      <c r="P152" s="1627"/>
      <c r="Q152" s="1627"/>
      <c r="R152" s="1628"/>
      <c r="S152" s="1800"/>
      <c r="T152" s="50"/>
    </row>
    <row r="153">
      <c r="A153" s="50"/>
      <c r="B153" s="50"/>
      <c r="C153" s="50"/>
      <c r="D153" s="50"/>
      <c r="E153" s="50"/>
      <c r="F153" s="50"/>
      <c r="G153" s="50"/>
      <c r="H153" s="50"/>
      <c r="I153" s="50"/>
      <c r="J153" s="50"/>
      <c r="K153" s="50"/>
      <c r="L153" s="1626"/>
      <c r="M153" s="50"/>
      <c r="N153" s="50"/>
      <c r="O153" s="50"/>
      <c r="P153" s="1627"/>
      <c r="Q153" s="1627"/>
      <c r="R153" s="1628"/>
      <c r="S153" s="1800"/>
      <c r="T153" s="50"/>
    </row>
    <row r="154">
      <c r="A154" s="50"/>
      <c r="B154" s="50"/>
      <c r="C154" s="50"/>
      <c r="D154" s="50"/>
      <c r="E154" s="50"/>
      <c r="F154" s="50"/>
      <c r="G154" s="50"/>
      <c r="H154" s="50"/>
      <c r="I154" s="50"/>
      <c r="J154" s="50"/>
      <c r="K154" s="50"/>
      <c r="L154" s="1626"/>
      <c r="M154" s="50"/>
      <c r="N154" s="50"/>
      <c r="O154" s="50"/>
      <c r="P154" s="1627"/>
      <c r="Q154" s="1627"/>
      <c r="R154" s="1628"/>
      <c r="S154" s="1800"/>
      <c r="T154" s="50"/>
    </row>
    <row r="155">
      <c r="A155" s="50"/>
      <c r="B155" s="50"/>
      <c r="C155" s="50"/>
      <c r="D155" s="50"/>
      <c r="E155" s="50"/>
      <c r="F155" s="50"/>
      <c r="G155" s="50"/>
      <c r="H155" s="50"/>
      <c r="I155" s="50"/>
      <c r="J155" s="50"/>
      <c r="K155" s="50"/>
      <c r="L155" s="1626"/>
      <c r="M155" s="50"/>
      <c r="N155" s="50"/>
      <c r="O155" s="50"/>
      <c r="P155" s="1627"/>
      <c r="Q155" s="1627"/>
      <c r="R155" s="1628"/>
      <c r="S155" s="1800"/>
      <c r="T155" s="50"/>
    </row>
    <row r="156">
      <c r="A156" s="50"/>
      <c r="B156" s="50"/>
      <c r="C156" s="50"/>
      <c r="D156" s="50"/>
      <c r="E156" s="50"/>
      <c r="F156" s="50"/>
      <c r="G156" s="50"/>
      <c r="H156" s="50"/>
      <c r="I156" s="50"/>
      <c r="J156" s="50"/>
      <c r="K156" s="50"/>
      <c r="L156" s="1626"/>
      <c r="M156" s="50"/>
      <c r="N156" s="50"/>
      <c r="O156" s="50"/>
      <c r="P156" s="1627"/>
      <c r="Q156" s="1627"/>
      <c r="R156" s="1628"/>
      <c r="S156" s="1800"/>
      <c r="T156" s="50"/>
    </row>
    <row r="157">
      <c r="A157" s="50"/>
      <c r="B157" s="50"/>
      <c r="C157" s="50"/>
      <c r="D157" s="50"/>
      <c r="E157" s="50"/>
      <c r="F157" s="50"/>
      <c r="G157" s="50"/>
      <c r="H157" s="50"/>
      <c r="I157" s="50"/>
      <c r="J157" s="50"/>
      <c r="K157" s="50"/>
      <c r="L157" s="1626"/>
      <c r="M157" s="50"/>
      <c r="N157" s="50"/>
      <c r="O157" s="50"/>
      <c r="P157" s="1627"/>
      <c r="Q157" s="1627"/>
      <c r="R157" s="1628"/>
      <c r="S157" s="1800"/>
      <c r="T157" s="50"/>
    </row>
    <row r="158">
      <c r="A158" s="50"/>
      <c r="B158" s="50"/>
      <c r="C158" s="50"/>
      <c r="D158" s="50"/>
      <c r="E158" s="50"/>
      <c r="F158" s="50"/>
      <c r="G158" s="50"/>
      <c r="H158" s="50"/>
      <c r="I158" s="50"/>
      <c r="J158" s="50"/>
      <c r="K158" s="50"/>
      <c r="L158" s="1626"/>
      <c r="M158" s="50"/>
      <c r="N158" s="50"/>
      <c r="O158" s="50"/>
      <c r="P158" s="1627"/>
      <c r="Q158" s="1627"/>
      <c r="R158" s="1628"/>
      <c r="S158" s="1800"/>
      <c r="T158" s="50"/>
    </row>
    <row r="159">
      <c r="A159" s="50"/>
      <c r="B159" s="50"/>
      <c r="C159" s="50"/>
      <c r="D159" s="50"/>
      <c r="E159" s="50"/>
      <c r="F159" s="50"/>
      <c r="G159" s="50"/>
      <c r="H159" s="50"/>
      <c r="I159" s="50"/>
      <c r="J159" s="50"/>
      <c r="K159" s="50"/>
      <c r="L159" s="1626"/>
      <c r="M159" s="50"/>
      <c r="N159" s="50"/>
      <c r="O159" s="50"/>
      <c r="P159" s="1627"/>
      <c r="Q159" s="1627"/>
      <c r="R159" s="1628"/>
      <c r="S159" s="1800"/>
      <c r="T159" s="50"/>
    </row>
    <row r="160">
      <c r="A160" s="50"/>
      <c r="B160" s="50"/>
      <c r="C160" s="50"/>
      <c r="D160" s="50"/>
      <c r="E160" s="50"/>
      <c r="F160" s="50"/>
      <c r="G160" s="50"/>
      <c r="H160" s="50"/>
      <c r="I160" s="50"/>
      <c r="J160" s="50"/>
      <c r="K160" s="50"/>
      <c r="L160" s="1626"/>
      <c r="M160" s="50"/>
      <c r="N160" s="50"/>
      <c r="O160" s="50"/>
      <c r="P160" s="1627"/>
      <c r="Q160" s="1627"/>
      <c r="R160" s="1628"/>
      <c r="S160" s="1800"/>
      <c r="T160" s="50"/>
    </row>
    <row r="161">
      <c r="A161" s="50"/>
      <c r="B161" s="50"/>
      <c r="C161" s="50"/>
      <c r="D161" s="50"/>
      <c r="E161" s="50"/>
      <c r="F161" s="50"/>
      <c r="G161" s="50"/>
      <c r="H161" s="50"/>
      <c r="I161" s="50"/>
      <c r="J161" s="50"/>
      <c r="K161" s="50"/>
      <c r="L161" s="1626"/>
      <c r="M161" s="50"/>
      <c r="N161" s="50"/>
      <c r="O161" s="50"/>
      <c r="P161" s="1627"/>
      <c r="Q161" s="1627"/>
      <c r="R161" s="1628"/>
      <c r="S161" s="1800"/>
      <c r="T161" s="50"/>
    </row>
    <row r="162">
      <c r="A162" s="50"/>
      <c r="B162" s="50"/>
      <c r="C162" s="50"/>
      <c r="D162" s="50"/>
      <c r="E162" s="50"/>
      <c r="F162" s="50"/>
      <c r="G162" s="50"/>
      <c r="H162" s="50"/>
      <c r="I162" s="50"/>
      <c r="J162" s="50"/>
      <c r="K162" s="50"/>
      <c r="L162" s="1626"/>
      <c r="M162" s="50"/>
      <c r="N162" s="50"/>
      <c r="O162" s="50"/>
      <c r="P162" s="1627"/>
      <c r="Q162" s="1627"/>
      <c r="R162" s="1628"/>
      <c r="S162" s="1800"/>
      <c r="T162" s="50"/>
    </row>
    <row r="163">
      <c r="A163" s="50"/>
      <c r="B163" s="50"/>
      <c r="C163" s="50"/>
      <c r="D163" s="50"/>
      <c r="E163" s="50"/>
      <c r="F163" s="50"/>
      <c r="G163" s="50"/>
      <c r="H163" s="50"/>
      <c r="I163" s="50"/>
      <c r="J163" s="50"/>
      <c r="K163" s="50"/>
      <c r="L163" s="1626"/>
      <c r="M163" s="50"/>
      <c r="N163" s="50"/>
      <c r="O163" s="50"/>
      <c r="P163" s="1627"/>
      <c r="Q163" s="1627"/>
      <c r="R163" s="1628"/>
      <c r="S163" s="1800"/>
      <c r="T163" s="50"/>
    </row>
    <row r="164">
      <c r="A164" s="50"/>
      <c r="B164" s="50"/>
      <c r="C164" s="50"/>
      <c r="D164" s="50"/>
      <c r="E164" s="50"/>
      <c r="F164" s="50"/>
      <c r="G164" s="50"/>
      <c r="H164" s="50"/>
      <c r="I164" s="50"/>
      <c r="J164" s="50"/>
      <c r="K164" s="50"/>
      <c r="L164" s="1626"/>
      <c r="M164" s="50"/>
      <c r="N164" s="50"/>
      <c r="O164" s="50"/>
      <c r="P164" s="1627"/>
      <c r="Q164" s="1627"/>
      <c r="R164" s="1628"/>
      <c r="S164" s="1800"/>
      <c r="T164" s="50"/>
    </row>
    <row r="165">
      <c r="A165" s="50"/>
      <c r="B165" s="50"/>
      <c r="C165" s="50"/>
      <c r="D165" s="50"/>
      <c r="E165" s="50"/>
      <c r="F165" s="50"/>
      <c r="G165" s="50"/>
      <c r="H165" s="50"/>
      <c r="I165" s="50"/>
      <c r="J165" s="50"/>
      <c r="K165" s="50"/>
      <c r="L165" s="1626"/>
      <c r="M165" s="50"/>
      <c r="N165" s="50"/>
      <c r="O165" s="50"/>
      <c r="P165" s="1627"/>
      <c r="Q165" s="1627"/>
      <c r="R165" s="1628"/>
      <c r="S165" s="1800"/>
      <c r="T165" s="50"/>
    </row>
    <row r="166">
      <c r="A166" s="50"/>
      <c r="B166" s="50"/>
      <c r="C166" s="50"/>
      <c r="D166" s="50"/>
      <c r="E166" s="50"/>
      <c r="F166" s="50"/>
      <c r="G166" s="50"/>
      <c r="H166" s="50"/>
      <c r="I166" s="50"/>
      <c r="J166" s="50"/>
      <c r="K166" s="50"/>
      <c r="L166" s="1626"/>
      <c r="M166" s="50"/>
      <c r="N166" s="50"/>
      <c r="O166" s="50"/>
      <c r="P166" s="1627"/>
      <c r="Q166" s="1627"/>
      <c r="R166" s="1628"/>
      <c r="S166" s="1800"/>
      <c r="T166" s="50"/>
    </row>
    <row r="167">
      <c r="A167" s="50"/>
      <c r="B167" s="50"/>
      <c r="C167" s="50"/>
      <c r="D167" s="50"/>
      <c r="E167" s="50"/>
      <c r="F167" s="50"/>
      <c r="G167" s="50"/>
      <c r="H167" s="50"/>
      <c r="I167" s="50"/>
      <c r="J167" s="50"/>
      <c r="K167" s="50"/>
      <c r="L167" s="1626"/>
      <c r="M167" s="50"/>
      <c r="N167" s="50"/>
      <c r="O167" s="50"/>
      <c r="P167" s="1627"/>
      <c r="Q167" s="1627"/>
      <c r="R167" s="1628"/>
      <c r="S167" s="1800"/>
      <c r="T167" s="50"/>
    </row>
    <row r="168">
      <c r="A168" s="50"/>
      <c r="B168" s="50"/>
      <c r="C168" s="50"/>
      <c r="D168" s="50"/>
      <c r="E168" s="50"/>
      <c r="F168" s="50"/>
      <c r="G168" s="50"/>
      <c r="H168" s="50"/>
      <c r="I168" s="50"/>
      <c r="J168" s="50"/>
      <c r="K168" s="50"/>
      <c r="L168" s="1626"/>
      <c r="M168" s="50"/>
      <c r="N168" s="50"/>
      <c r="O168" s="50"/>
      <c r="P168" s="1627"/>
      <c r="Q168" s="1627"/>
      <c r="R168" s="1628"/>
      <c r="S168" s="1800"/>
      <c r="T168" s="50"/>
    </row>
    <row r="169">
      <c r="A169" s="50"/>
      <c r="B169" s="50"/>
      <c r="C169" s="50"/>
      <c r="D169" s="50"/>
      <c r="E169" s="50"/>
      <c r="F169" s="50"/>
      <c r="G169" s="50"/>
      <c r="H169" s="50"/>
      <c r="I169" s="50"/>
      <c r="J169" s="50"/>
      <c r="K169" s="50"/>
      <c r="L169" s="1626"/>
      <c r="M169" s="50"/>
      <c r="N169" s="50"/>
      <c r="O169" s="50"/>
      <c r="P169" s="1627"/>
      <c r="Q169" s="1627"/>
      <c r="R169" s="1628"/>
      <c r="S169" s="1800"/>
      <c r="T169" s="50"/>
    </row>
    <row r="170">
      <c r="A170" s="50"/>
      <c r="B170" s="50"/>
      <c r="C170" s="50"/>
      <c r="D170" s="50"/>
      <c r="E170" s="50"/>
      <c r="F170" s="50"/>
      <c r="G170" s="50"/>
      <c r="H170" s="50"/>
      <c r="I170" s="50"/>
      <c r="J170" s="50"/>
      <c r="K170" s="50"/>
      <c r="L170" s="1626"/>
      <c r="M170" s="50"/>
      <c r="N170" s="50"/>
      <c r="O170" s="50"/>
      <c r="P170" s="1627"/>
      <c r="Q170" s="1627"/>
      <c r="R170" s="1628"/>
      <c r="S170" s="1800"/>
      <c r="T170" s="50"/>
    </row>
    <row r="171">
      <c r="A171" s="50"/>
      <c r="B171" s="50"/>
      <c r="C171" s="50"/>
      <c r="D171" s="50"/>
      <c r="E171" s="50"/>
      <c r="F171" s="50"/>
      <c r="G171" s="50"/>
      <c r="H171" s="50"/>
      <c r="I171" s="50"/>
      <c r="J171" s="50"/>
      <c r="K171" s="50"/>
      <c r="L171" s="1626"/>
      <c r="M171" s="50"/>
      <c r="N171" s="50"/>
      <c r="O171" s="50"/>
      <c r="P171" s="1627"/>
      <c r="Q171" s="1627"/>
      <c r="R171" s="1628"/>
      <c r="S171" s="1800"/>
      <c r="T171" s="50"/>
    </row>
    <row r="172">
      <c r="A172" s="50"/>
      <c r="B172" s="50"/>
      <c r="C172" s="50"/>
      <c r="D172" s="50"/>
      <c r="E172" s="50"/>
      <c r="F172" s="50"/>
      <c r="G172" s="50"/>
      <c r="H172" s="50"/>
      <c r="I172" s="50"/>
      <c r="J172" s="50"/>
      <c r="K172" s="50"/>
      <c r="L172" s="1626"/>
      <c r="M172" s="50"/>
      <c r="N172" s="50"/>
      <c r="O172" s="50"/>
      <c r="P172" s="1627"/>
      <c r="Q172" s="1627"/>
      <c r="R172" s="1628"/>
      <c r="S172" s="1800"/>
      <c r="T172" s="50"/>
    </row>
    <row r="173">
      <c r="A173" s="50"/>
      <c r="B173" s="50"/>
      <c r="C173" s="50"/>
      <c r="D173" s="50"/>
      <c r="E173" s="50"/>
      <c r="F173" s="50"/>
      <c r="G173" s="50"/>
      <c r="H173" s="50"/>
      <c r="I173" s="50"/>
      <c r="J173" s="50"/>
      <c r="K173" s="50"/>
      <c r="L173" s="1626"/>
      <c r="M173" s="50"/>
      <c r="N173" s="50"/>
      <c r="O173" s="50"/>
      <c r="P173" s="1627"/>
      <c r="Q173" s="1627"/>
      <c r="R173" s="1628"/>
      <c r="S173" s="1800"/>
      <c r="T173" s="50"/>
    </row>
    <row r="174">
      <c r="A174" s="50"/>
      <c r="B174" s="50"/>
      <c r="C174" s="50"/>
      <c r="D174" s="50"/>
      <c r="E174" s="50"/>
      <c r="F174" s="50"/>
      <c r="G174" s="50"/>
      <c r="H174" s="50"/>
      <c r="I174" s="50"/>
      <c r="J174" s="50"/>
      <c r="K174" s="50"/>
      <c r="L174" s="1626"/>
      <c r="M174" s="50"/>
      <c r="N174" s="50"/>
      <c r="O174" s="50"/>
      <c r="P174" s="1627"/>
      <c r="Q174" s="1627"/>
      <c r="R174" s="1628"/>
      <c r="S174" s="1800"/>
      <c r="T174" s="50"/>
    </row>
    <row r="175">
      <c r="A175" s="50"/>
      <c r="B175" s="50"/>
      <c r="C175" s="50"/>
      <c r="D175" s="50"/>
      <c r="E175" s="50"/>
      <c r="F175" s="50"/>
      <c r="G175" s="50"/>
      <c r="H175" s="50"/>
      <c r="I175" s="50"/>
      <c r="J175" s="50"/>
      <c r="K175" s="50"/>
      <c r="L175" s="1626"/>
      <c r="M175" s="50"/>
      <c r="N175" s="50"/>
      <c r="O175" s="50"/>
      <c r="P175" s="1627"/>
      <c r="Q175" s="1627"/>
      <c r="R175" s="1628"/>
      <c r="S175" s="1800"/>
      <c r="T175" s="50"/>
    </row>
    <row r="176">
      <c r="A176" s="50"/>
      <c r="B176" s="50"/>
      <c r="C176" s="50"/>
      <c r="D176" s="50"/>
      <c r="E176" s="50"/>
      <c r="F176" s="50"/>
      <c r="G176" s="50"/>
      <c r="H176" s="50"/>
      <c r="I176" s="50"/>
      <c r="J176" s="50"/>
      <c r="K176" s="50"/>
      <c r="L176" s="1626"/>
      <c r="M176" s="50"/>
      <c r="N176" s="50"/>
      <c r="O176" s="50"/>
      <c r="P176" s="1627"/>
      <c r="Q176" s="1627"/>
      <c r="R176" s="1628"/>
      <c r="S176" s="1800"/>
      <c r="T176" s="50"/>
    </row>
    <row r="177">
      <c r="A177" s="50"/>
      <c r="B177" s="50"/>
      <c r="C177" s="50"/>
      <c r="D177" s="50"/>
      <c r="E177" s="50"/>
      <c r="F177" s="50"/>
      <c r="G177" s="50"/>
      <c r="H177" s="50"/>
      <c r="I177" s="50"/>
      <c r="J177" s="50"/>
      <c r="K177" s="50"/>
      <c r="L177" s="1626"/>
      <c r="M177" s="50"/>
      <c r="N177" s="50"/>
      <c r="O177" s="50"/>
      <c r="P177" s="1627"/>
      <c r="Q177" s="1627"/>
      <c r="R177" s="1628"/>
      <c r="S177" s="1800"/>
      <c r="T177" s="50"/>
    </row>
    <row r="178">
      <c r="A178" s="50"/>
      <c r="B178" s="50"/>
      <c r="C178" s="50"/>
      <c r="D178" s="50"/>
      <c r="E178" s="50"/>
      <c r="F178" s="50"/>
      <c r="G178" s="50"/>
      <c r="H178" s="50"/>
      <c r="I178" s="50"/>
      <c r="J178" s="50"/>
      <c r="K178" s="50"/>
      <c r="L178" s="1626"/>
      <c r="M178" s="50"/>
      <c r="N178" s="50"/>
      <c r="O178" s="50"/>
      <c r="P178" s="1627"/>
      <c r="Q178" s="1627"/>
      <c r="R178" s="1628"/>
      <c r="S178" s="1800"/>
      <c r="T178" s="50"/>
    </row>
    <row r="179">
      <c r="A179" s="50"/>
      <c r="B179" s="50"/>
      <c r="C179" s="50"/>
      <c r="D179" s="50"/>
      <c r="E179" s="50"/>
      <c r="F179" s="50"/>
      <c r="G179" s="50"/>
      <c r="H179" s="50"/>
      <c r="I179" s="50"/>
      <c r="J179" s="50"/>
      <c r="K179" s="50"/>
      <c r="L179" s="1626"/>
      <c r="M179" s="50"/>
      <c r="N179" s="50"/>
      <c r="O179" s="50"/>
      <c r="P179" s="1627"/>
      <c r="Q179" s="1627"/>
      <c r="R179" s="1628"/>
      <c r="S179" s="1800"/>
      <c r="T179" s="50"/>
    </row>
    <row r="180">
      <c r="A180" s="50"/>
      <c r="B180" s="50"/>
      <c r="C180" s="50"/>
      <c r="D180" s="50"/>
      <c r="E180" s="50"/>
      <c r="F180" s="50"/>
      <c r="G180" s="50"/>
      <c r="H180" s="50"/>
      <c r="I180" s="50"/>
      <c r="J180" s="50"/>
      <c r="K180" s="50"/>
      <c r="L180" s="1626"/>
      <c r="M180" s="50"/>
      <c r="N180" s="50"/>
      <c r="O180" s="50"/>
      <c r="P180" s="1627"/>
      <c r="Q180" s="1627"/>
      <c r="R180" s="1628"/>
      <c r="S180" s="1800"/>
      <c r="T180" s="50"/>
    </row>
    <row r="181">
      <c r="A181" s="50"/>
      <c r="B181" s="50"/>
      <c r="C181" s="50"/>
      <c r="D181" s="50"/>
      <c r="E181" s="50"/>
      <c r="F181" s="50"/>
      <c r="G181" s="50"/>
      <c r="H181" s="50"/>
      <c r="I181" s="50"/>
      <c r="J181" s="50"/>
      <c r="K181" s="50"/>
      <c r="L181" s="1626"/>
      <c r="M181" s="50"/>
      <c r="N181" s="50"/>
      <c r="O181" s="50"/>
      <c r="P181" s="1627"/>
      <c r="Q181" s="1627"/>
      <c r="R181" s="1628"/>
      <c r="S181" s="1800"/>
      <c r="T181" s="50"/>
    </row>
    <row r="182">
      <c r="A182" s="50"/>
      <c r="B182" s="50"/>
      <c r="C182" s="50"/>
      <c r="D182" s="50"/>
      <c r="E182" s="50"/>
      <c r="F182" s="50"/>
      <c r="G182" s="50"/>
      <c r="H182" s="50"/>
      <c r="I182" s="50"/>
      <c r="J182" s="50"/>
      <c r="K182" s="50"/>
      <c r="L182" s="1626"/>
      <c r="M182" s="50"/>
      <c r="N182" s="50"/>
      <c r="O182" s="50"/>
      <c r="P182" s="1627"/>
      <c r="Q182" s="1627"/>
      <c r="R182" s="1628"/>
      <c r="S182" s="1800"/>
      <c r="T182" s="50"/>
    </row>
    <row r="183">
      <c r="A183" s="50"/>
      <c r="B183" s="50"/>
      <c r="C183" s="50"/>
      <c r="D183" s="50"/>
      <c r="E183" s="50"/>
      <c r="F183" s="50"/>
      <c r="G183" s="50"/>
      <c r="H183" s="50"/>
      <c r="I183" s="50"/>
      <c r="J183" s="50"/>
      <c r="K183" s="50"/>
      <c r="L183" s="1626"/>
      <c r="M183" s="50"/>
      <c r="N183" s="50"/>
      <c r="O183" s="50"/>
      <c r="P183" s="1627"/>
      <c r="Q183" s="1627"/>
      <c r="R183" s="1628"/>
      <c r="S183" s="1800"/>
      <c r="T183" s="50"/>
    </row>
    <row r="184">
      <c r="A184" s="50"/>
      <c r="B184" s="50"/>
      <c r="C184" s="50"/>
      <c r="D184" s="50"/>
      <c r="E184" s="50"/>
      <c r="F184" s="50"/>
      <c r="G184" s="50"/>
      <c r="H184" s="50"/>
      <c r="I184" s="50"/>
      <c r="J184" s="50"/>
      <c r="K184" s="50"/>
      <c r="L184" s="1626"/>
      <c r="M184" s="50"/>
      <c r="N184" s="50"/>
      <c r="O184" s="50"/>
      <c r="P184" s="1627"/>
      <c r="Q184" s="1627"/>
      <c r="R184" s="1628"/>
      <c r="S184" s="1800"/>
      <c r="T184" s="50"/>
    </row>
    <row r="185">
      <c r="A185" s="50"/>
      <c r="B185" s="50"/>
      <c r="C185" s="50"/>
      <c r="D185" s="50"/>
      <c r="E185" s="50"/>
      <c r="F185" s="50"/>
      <c r="G185" s="50"/>
      <c r="H185" s="50"/>
      <c r="I185" s="50"/>
      <c r="J185" s="50"/>
      <c r="K185" s="50"/>
      <c r="L185" s="1626"/>
      <c r="M185" s="50"/>
      <c r="N185" s="50"/>
      <c r="O185" s="50"/>
      <c r="P185" s="1627"/>
      <c r="Q185" s="1627"/>
      <c r="R185" s="1628"/>
      <c r="S185" s="1800"/>
      <c r="T185" s="50"/>
    </row>
    <row r="186">
      <c r="A186" s="50"/>
      <c r="B186" s="50"/>
      <c r="C186" s="50"/>
      <c r="D186" s="50"/>
      <c r="E186" s="50"/>
      <c r="F186" s="50"/>
      <c r="G186" s="50"/>
      <c r="H186" s="50"/>
      <c r="I186" s="50"/>
      <c r="J186" s="50"/>
      <c r="K186" s="50"/>
      <c r="L186" s="1626"/>
      <c r="M186" s="50"/>
      <c r="N186" s="50"/>
      <c r="O186" s="50"/>
      <c r="P186" s="1627"/>
      <c r="Q186" s="1627"/>
      <c r="R186" s="1628"/>
      <c r="S186" s="1800"/>
      <c r="T186" s="50"/>
    </row>
    <row r="187">
      <c r="A187" s="50"/>
      <c r="B187" s="50"/>
      <c r="C187" s="50"/>
      <c r="D187" s="50"/>
      <c r="E187" s="50"/>
      <c r="F187" s="50"/>
      <c r="G187" s="50"/>
      <c r="H187" s="50"/>
      <c r="I187" s="50"/>
      <c r="J187" s="50"/>
      <c r="K187" s="50"/>
      <c r="L187" s="1626"/>
      <c r="M187" s="50"/>
      <c r="N187" s="50"/>
      <c r="O187" s="50"/>
      <c r="P187" s="1627"/>
      <c r="Q187" s="1627"/>
      <c r="R187" s="1628"/>
      <c r="S187" s="1800"/>
      <c r="T187" s="50"/>
    </row>
    <row r="188">
      <c r="A188" s="50"/>
      <c r="B188" s="50"/>
      <c r="C188" s="50"/>
      <c r="D188" s="50"/>
      <c r="E188" s="50"/>
      <c r="F188" s="50"/>
      <c r="G188" s="50"/>
      <c r="H188" s="50"/>
      <c r="I188" s="50"/>
      <c r="J188" s="50"/>
      <c r="K188" s="50"/>
      <c r="L188" s="1626"/>
      <c r="M188" s="50"/>
      <c r="N188" s="50"/>
      <c r="O188" s="50"/>
      <c r="P188" s="1627"/>
      <c r="Q188" s="1627"/>
      <c r="R188" s="1628"/>
      <c r="S188" s="1800"/>
      <c r="T188" s="50"/>
    </row>
    <row r="189">
      <c r="A189" s="50"/>
      <c r="B189" s="50"/>
      <c r="C189" s="50"/>
      <c r="D189" s="50"/>
      <c r="E189" s="50"/>
      <c r="F189" s="50"/>
      <c r="G189" s="50"/>
      <c r="H189" s="50"/>
      <c r="I189" s="50"/>
      <c r="J189" s="50"/>
      <c r="K189" s="50"/>
      <c r="L189" s="1626"/>
      <c r="M189" s="50"/>
      <c r="N189" s="50"/>
      <c r="O189" s="50"/>
      <c r="P189" s="1627"/>
      <c r="Q189" s="1627"/>
      <c r="R189" s="1628"/>
      <c r="S189" s="1800"/>
      <c r="T189" s="50"/>
    </row>
    <row r="190">
      <c r="A190" s="50"/>
      <c r="B190" s="50"/>
      <c r="C190" s="50"/>
      <c r="D190" s="50"/>
      <c r="E190" s="50"/>
      <c r="F190" s="50"/>
      <c r="G190" s="50"/>
      <c r="H190" s="50"/>
      <c r="I190" s="50"/>
      <c r="J190" s="50"/>
      <c r="K190" s="50"/>
      <c r="L190" s="1626"/>
      <c r="M190" s="50"/>
      <c r="N190" s="50"/>
      <c r="O190" s="50"/>
      <c r="P190" s="1627"/>
      <c r="Q190" s="1627"/>
      <c r="R190" s="1628"/>
      <c r="S190" s="1800"/>
      <c r="T190" s="50"/>
    </row>
    <row r="191">
      <c r="A191" s="50"/>
      <c r="B191" s="50"/>
      <c r="C191" s="50"/>
      <c r="D191" s="50"/>
      <c r="E191" s="50"/>
      <c r="F191" s="50"/>
      <c r="G191" s="50"/>
      <c r="H191" s="50"/>
      <c r="I191" s="50"/>
      <c r="J191" s="50"/>
      <c r="K191" s="50"/>
      <c r="L191" s="1626"/>
      <c r="M191" s="50"/>
      <c r="N191" s="50"/>
      <c r="O191" s="50"/>
      <c r="P191" s="1627"/>
      <c r="Q191" s="1627"/>
      <c r="R191" s="1628"/>
      <c r="S191" s="1800"/>
      <c r="T191" s="50"/>
    </row>
    <row r="192">
      <c r="A192" s="50"/>
      <c r="B192" s="50"/>
      <c r="C192" s="50"/>
      <c r="D192" s="50"/>
      <c r="E192" s="50"/>
      <c r="F192" s="50"/>
      <c r="G192" s="50"/>
      <c r="H192" s="50"/>
      <c r="I192" s="50"/>
      <c r="J192" s="50"/>
      <c r="K192" s="50"/>
      <c r="L192" s="1626"/>
      <c r="M192" s="50"/>
      <c r="N192" s="50"/>
      <c r="O192" s="50"/>
      <c r="P192" s="1627"/>
      <c r="Q192" s="1627"/>
      <c r="R192" s="1628"/>
      <c r="S192" s="1800"/>
      <c r="T192" s="50"/>
    </row>
    <row r="193">
      <c r="A193" s="50"/>
      <c r="B193" s="50"/>
      <c r="C193" s="50"/>
      <c r="D193" s="50"/>
      <c r="E193" s="50"/>
      <c r="F193" s="50"/>
      <c r="G193" s="50"/>
      <c r="H193" s="50"/>
      <c r="I193" s="50"/>
      <c r="J193" s="50"/>
      <c r="K193" s="50"/>
      <c r="L193" s="1626"/>
      <c r="M193" s="50"/>
      <c r="N193" s="50"/>
      <c r="O193" s="50"/>
      <c r="P193" s="1627"/>
      <c r="Q193" s="1627"/>
      <c r="R193" s="1628"/>
      <c r="S193" s="1800"/>
      <c r="T193" s="50"/>
    </row>
    <row r="194">
      <c r="A194" s="50"/>
      <c r="B194" s="50"/>
      <c r="C194" s="50"/>
      <c r="D194" s="50"/>
      <c r="E194" s="50"/>
      <c r="F194" s="50"/>
      <c r="G194" s="50"/>
      <c r="H194" s="50"/>
      <c r="I194" s="50"/>
      <c r="J194" s="50"/>
      <c r="K194" s="50"/>
      <c r="L194" s="1626"/>
      <c r="M194" s="50"/>
      <c r="N194" s="50"/>
      <c r="O194" s="50"/>
      <c r="P194" s="1627"/>
      <c r="Q194" s="1627"/>
      <c r="R194" s="1628"/>
      <c r="S194" s="1800"/>
      <c r="T194" s="50"/>
    </row>
    <row r="195">
      <c r="A195" s="50"/>
      <c r="B195" s="50"/>
      <c r="C195" s="50"/>
      <c r="D195" s="50"/>
      <c r="E195" s="50"/>
      <c r="F195" s="50"/>
      <c r="G195" s="50"/>
      <c r="H195" s="50"/>
      <c r="I195" s="50"/>
      <c r="J195" s="50"/>
      <c r="K195" s="50"/>
      <c r="L195" s="1626"/>
      <c r="M195" s="50"/>
      <c r="N195" s="50"/>
      <c r="O195" s="50"/>
      <c r="P195" s="1627"/>
      <c r="Q195" s="1627"/>
      <c r="R195" s="1628"/>
      <c r="S195" s="1800"/>
      <c r="T195" s="50"/>
    </row>
    <row r="196">
      <c r="A196" s="50"/>
      <c r="B196" s="50"/>
      <c r="C196" s="50"/>
      <c r="D196" s="50"/>
      <c r="E196" s="50"/>
      <c r="F196" s="50"/>
      <c r="G196" s="50"/>
      <c r="H196" s="50"/>
      <c r="I196" s="50"/>
      <c r="J196" s="50"/>
      <c r="K196" s="50"/>
      <c r="L196" s="1626"/>
      <c r="M196" s="50"/>
      <c r="N196" s="50"/>
      <c r="O196" s="50"/>
      <c r="P196" s="1627"/>
      <c r="Q196" s="1627"/>
      <c r="R196" s="1628"/>
      <c r="S196" s="1800"/>
      <c r="T196" s="50"/>
    </row>
    <row r="197">
      <c r="A197" s="50"/>
      <c r="B197" s="50"/>
      <c r="C197" s="50"/>
      <c r="D197" s="50"/>
      <c r="E197" s="50"/>
      <c r="F197" s="50"/>
      <c r="G197" s="50"/>
      <c r="H197" s="50"/>
      <c r="I197" s="50"/>
      <c r="J197" s="50"/>
      <c r="K197" s="50"/>
      <c r="L197" s="1626"/>
      <c r="M197" s="50"/>
      <c r="N197" s="50"/>
      <c r="O197" s="50"/>
      <c r="P197" s="1627"/>
      <c r="Q197" s="1627"/>
      <c r="R197" s="1628"/>
      <c r="S197" s="1800"/>
      <c r="T197" s="50"/>
    </row>
    <row r="198">
      <c r="A198" s="50"/>
      <c r="B198" s="50"/>
      <c r="C198" s="50"/>
      <c r="D198" s="50"/>
      <c r="E198" s="50"/>
      <c r="F198" s="50"/>
      <c r="G198" s="50"/>
      <c r="H198" s="50"/>
      <c r="I198" s="50"/>
      <c r="J198" s="50"/>
      <c r="K198" s="50"/>
      <c r="L198" s="1626"/>
      <c r="M198" s="50"/>
      <c r="N198" s="50"/>
      <c r="O198" s="50"/>
      <c r="P198" s="1627"/>
      <c r="Q198" s="1627"/>
      <c r="R198" s="1628"/>
      <c r="S198" s="1800"/>
      <c r="T198" s="50"/>
    </row>
    <row r="199">
      <c r="A199" s="50"/>
      <c r="B199" s="50"/>
      <c r="C199" s="50"/>
      <c r="D199" s="50"/>
      <c r="E199" s="50"/>
      <c r="F199" s="50"/>
      <c r="G199" s="50"/>
      <c r="H199" s="50"/>
      <c r="I199" s="50"/>
      <c r="J199" s="50"/>
      <c r="K199" s="50"/>
      <c r="L199" s="1626"/>
      <c r="M199" s="50"/>
      <c r="N199" s="50"/>
      <c r="O199" s="50"/>
      <c r="P199" s="1627"/>
      <c r="Q199" s="1627"/>
      <c r="R199" s="1628"/>
      <c r="S199" s="1800"/>
      <c r="T199" s="50"/>
    </row>
    <row r="200">
      <c r="A200" s="50"/>
      <c r="B200" s="50"/>
      <c r="C200" s="50"/>
      <c r="D200" s="50"/>
      <c r="E200" s="50"/>
      <c r="F200" s="50"/>
      <c r="G200" s="50"/>
      <c r="H200" s="50"/>
      <c r="I200" s="50"/>
      <c r="J200" s="50"/>
      <c r="K200" s="50"/>
      <c r="L200" s="1626"/>
      <c r="M200" s="50"/>
      <c r="N200" s="50"/>
      <c r="O200" s="50"/>
      <c r="P200" s="1627"/>
      <c r="Q200" s="1627"/>
      <c r="R200" s="1628"/>
      <c r="S200" s="1800"/>
      <c r="T200" s="50"/>
    </row>
    <row r="201">
      <c r="A201" s="50"/>
      <c r="B201" s="50"/>
      <c r="C201" s="50"/>
      <c r="D201" s="50"/>
      <c r="E201" s="50"/>
      <c r="F201" s="50"/>
      <c r="G201" s="50"/>
      <c r="H201" s="50"/>
      <c r="I201" s="50"/>
      <c r="J201" s="50"/>
      <c r="K201" s="50"/>
      <c r="L201" s="1626"/>
      <c r="M201" s="50"/>
      <c r="N201" s="50"/>
      <c r="O201" s="50"/>
      <c r="P201" s="1627"/>
      <c r="Q201" s="1627"/>
      <c r="R201" s="1628"/>
      <c r="S201" s="1800"/>
      <c r="T201" s="50"/>
    </row>
    <row r="202">
      <c r="A202" s="50"/>
      <c r="B202" s="50"/>
      <c r="C202" s="50"/>
      <c r="D202" s="50"/>
      <c r="E202" s="50"/>
      <c r="F202" s="50"/>
      <c r="G202" s="50"/>
      <c r="H202" s="50"/>
      <c r="I202" s="50"/>
      <c r="J202" s="50"/>
      <c r="K202" s="50"/>
      <c r="L202" s="1626"/>
      <c r="M202" s="50"/>
      <c r="N202" s="50"/>
      <c r="O202" s="50"/>
      <c r="P202" s="1627"/>
      <c r="Q202" s="1627"/>
      <c r="R202" s="1628"/>
      <c r="S202" s="1800"/>
      <c r="T202" s="50"/>
    </row>
    <row r="203">
      <c r="A203" s="50"/>
      <c r="B203" s="50"/>
      <c r="C203" s="50"/>
      <c r="D203" s="50"/>
      <c r="E203" s="50"/>
      <c r="F203" s="50"/>
      <c r="G203" s="50"/>
      <c r="H203" s="50"/>
      <c r="I203" s="50"/>
      <c r="J203" s="50"/>
      <c r="K203" s="50"/>
      <c r="L203" s="1626"/>
      <c r="M203" s="50"/>
      <c r="N203" s="50"/>
      <c r="O203" s="50"/>
      <c r="P203" s="1627"/>
      <c r="Q203" s="1627"/>
      <c r="R203" s="1628"/>
      <c r="S203" s="1800"/>
      <c r="T203" s="50"/>
    </row>
    <row r="204">
      <c r="A204" s="50"/>
      <c r="B204" s="50"/>
      <c r="C204" s="50"/>
      <c r="D204" s="50"/>
      <c r="E204" s="50"/>
      <c r="F204" s="50"/>
      <c r="G204" s="50"/>
      <c r="H204" s="50"/>
      <c r="I204" s="50"/>
      <c r="J204" s="50"/>
      <c r="K204" s="50"/>
      <c r="L204" s="1626"/>
      <c r="M204" s="50"/>
      <c r="N204" s="50"/>
      <c r="O204" s="50"/>
      <c r="P204" s="1627"/>
      <c r="Q204" s="1627"/>
      <c r="R204" s="1628"/>
      <c r="S204" s="1800"/>
      <c r="T204" s="50"/>
    </row>
    <row r="205">
      <c r="A205" s="50"/>
      <c r="B205" s="50"/>
      <c r="C205" s="50"/>
      <c r="D205" s="50"/>
      <c r="E205" s="50"/>
      <c r="F205" s="50"/>
      <c r="G205" s="50"/>
      <c r="H205" s="50"/>
      <c r="I205" s="50"/>
      <c r="J205" s="50"/>
      <c r="K205" s="50"/>
      <c r="L205" s="1626"/>
      <c r="M205" s="50"/>
      <c r="N205" s="50"/>
      <c r="O205" s="50"/>
      <c r="P205" s="1627"/>
      <c r="Q205" s="1627"/>
      <c r="R205" s="1628"/>
      <c r="S205" s="1800"/>
      <c r="T205" s="50"/>
    </row>
    <row r="206">
      <c r="A206" s="50"/>
      <c r="B206" s="50"/>
      <c r="C206" s="50"/>
      <c r="D206" s="50"/>
      <c r="E206" s="50"/>
      <c r="F206" s="50"/>
      <c r="G206" s="50"/>
      <c r="H206" s="50"/>
      <c r="I206" s="50"/>
      <c r="J206" s="50"/>
      <c r="K206" s="50"/>
      <c r="L206" s="1626"/>
      <c r="M206" s="50"/>
      <c r="N206" s="50"/>
      <c r="O206" s="50"/>
      <c r="P206" s="1627"/>
      <c r="Q206" s="1627"/>
      <c r="R206" s="1628"/>
      <c r="S206" s="1800"/>
      <c r="T206" s="50"/>
    </row>
    <row r="207">
      <c r="A207" s="50"/>
      <c r="B207" s="50"/>
      <c r="C207" s="50"/>
      <c r="D207" s="50"/>
      <c r="E207" s="50"/>
      <c r="F207" s="50"/>
      <c r="G207" s="50"/>
      <c r="H207" s="50"/>
      <c r="I207" s="50"/>
      <c r="J207" s="50"/>
      <c r="K207" s="50"/>
      <c r="L207" s="1626"/>
      <c r="M207" s="50"/>
      <c r="N207" s="50"/>
      <c r="O207" s="50"/>
      <c r="P207" s="1627"/>
      <c r="Q207" s="1627"/>
      <c r="R207" s="1628"/>
      <c r="S207" s="1800"/>
      <c r="T207" s="50"/>
    </row>
    <row r="208">
      <c r="A208" s="50"/>
      <c r="B208" s="50"/>
      <c r="C208" s="50"/>
      <c r="D208" s="50"/>
      <c r="E208" s="50"/>
      <c r="F208" s="50"/>
      <c r="G208" s="50"/>
      <c r="H208" s="50"/>
      <c r="I208" s="50"/>
      <c r="J208" s="50"/>
      <c r="K208" s="50"/>
      <c r="L208" s="1626"/>
      <c r="M208" s="50"/>
      <c r="N208" s="50"/>
      <c r="O208" s="50"/>
      <c r="P208" s="1627"/>
      <c r="Q208" s="1627"/>
      <c r="R208" s="1628"/>
      <c r="S208" s="1800"/>
      <c r="T208" s="50"/>
    </row>
    <row r="209">
      <c r="A209" s="50"/>
      <c r="B209" s="50"/>
      <c r="C209" s="50"/>
      <c r="D209" s="50"/>
      <c r="E209" s="50"/>
      <c r="F209" s="50"/>
      <c r="G209" s="50"/>
      <c r="H209" s="50"/>
      <c r="I209" s="50"/>
      <c r="J209" s="50"/>
      <c r="K209" s="50"/>
      <c r="L209" s="1626"/>
      <c r="M209" s="50"/>
      <c r="N209" s="50"/>
      <c r="O209" s="50"/>
      <c r="P209" s="1627"/>
      <c r="Q209" s="1627"/>
      <c r="R209" s="1628"/>
      <c r="S209" s="1800"/>
      <c r="T209" s="50"/>
    </row>
    <row r="210">
      <c r="A210" s="50"/>
      <c r="B210" s="50"/>
      <c r="C210" s="50"/>
      <c r="D210" s="50"/>
      <c r="E210" s="50"/>
      <c r="F210" s="50"/>
      <c r="G210" s="50"/>
      <c r="H210" s="50"/>
      <c r="I210" s="50"/>
      <c r="J210" s="50"/>
      <c r="K210" s="50"/>
      <c r="L210" s="1626"/>
      <c r="M210" s="50"/>
      <c r="N210" s="50"/>
      <c r="O210" s="50"/>
      <c r="P210" s="1627"/>
      <c r="Q210" s="1627"/>
      <c r="R210" s="1628"/>
      <c r="S210" s="1800"/>
      <c r="T210" s="50"/>
    </row>
    <row r="211">
      <c r="A211" s="50"/>
      <c r="B211" s="50"/>
      <c r="C211" s="50"/>
      <c r="D211" s="50"/>
      <c r="E211" s="50"/>
      <c r="F211" s="50"/>
      <c r="G211" s="50"/>
      <c r="H211" s="50"/>
      <c r="I211" s="50"/>
      <c r="J211" s="50"/>
      <c r="K211" s="50"/>
      <c r="L211" s="1626"/>
      <c r="M211" s="50"/>
      <c r="N211" s="50"/>
      <c r="O211" s="50"/>
      <c r="P211" s="1627"/>
      <c r="Q211" s="1627"/>
      <c r="R211" s="1628"/>
      <c r="S211" s="1800"/>
      <c r="T211" s="50"/>
    </row>
    <row r="212">
      <c r="A212" s="50"/>
      <c r="B212" s="50"/>
      <c r="C212" s="50"/>
      <c r="D212" s="50"/>
      <c r="E212" s="50"/>
      <c r="F212" s="50"/>
      <c r="G212" s="50"/>
      <c r="H212" s="50"/>
      <c r="I212" s="50"/>
      <c r="J212" s="50"/>
      <c r="K212" s="50"/>
      <c r="L212" s="1626"/>
      <c r="M212" s="50"/>
      <c r="N212" s="50"/>
      <c r="O212" s="50"/>
      <c r="P212" s="1627"/>
      <c r="Q212" s="1627"/>
      <c r="R212" s="1628"/>
      <c r="S212" s="1800"/>
      <c r="T212" s="50"/>
    </row>
    <row r="213">
      <c r="A213" s="50"/>
      <c r="B213" s="50"/>
      <c r="C213" s="50"/>
      <c r="D213" s="50"/>
      <c r="E213" s="50"/>
      <c r="F213" s="50"/>
      <c r="G213" s="50"/>
      <c r="H213" s="50"/>
      <c r="I213" s="50"/>
      <c r="J213" s="50"/>
      <c r="K213" s="50"/>
      <c r="L213" s="1626"/>
      <c r="M213" s="50"/>
      <c r="N213" s="50"/>
      <c r="O213" s="50"/>
      <c r="P213" s="1627"/>
      <c r="Q213" s="1627"/>
      <c r="R213" s="1628"/>
      <c r="S213" s="1800"/>
      <c r="T213" s="50"/>
    </row>
    <row r="214">
      <c r="A214" s="50"/>
      <c r="B214" s="50"/>
      <c r="C214" s="50"/>
      <c r="D214" s="50"/>
      <c r="E214" s="50"/>
      <c r="F214" s="50"/>
      <c r="G214" s="50"/>
      <c r="H214" s="50"/>
      <c r="I214" s="50"/>
      <c r="J214" s="50"/>
      <c r="K214" s="50"/>
      <c r="L214" s="1626"/>
      <c r="M214" s="50"/>
      <c r="N214" s="50"/>
      <c r="O214" s="50"/>
      <c r="P214" s="1627"/>
      <c r="Q214" s="1627"/>
      <c r="R214" s="1628"/>
      <c r="S214" s="1800"/>
      <c r="T214" s="50"/>
    </row>
    <row r="215">
      <c r="A215" s="50"/>
      <c r="B215" s="50"/>
      <c r="C215" s="50"/>
      <c r="D215" s="50"/>
      <c r="E215" s="50"/>
      <c r="F215" s="50"/>
      <c r="G215" s="50"/>
      <c r="H215" s="50"/>
      <c r="I215" s="50"/>
      <c r="J215" s="50"/>
      <c r="K215" s="50"/>
      <c r="L215" s="1626"/>
      <c r="M215" s="50"/>
      <c r="N215" s="50"/>
      <c r="O215" s="50"/>
      <c r="P215" s="1627"/>
      <c r="Q215" s="1627"/>
      <c r="R215" s="1628"/>
      <c r="S215" s="1800"/>
      <c r="T215" s="50"/>
    </row>
    <row r="216">
      <c r="A216" s="50"/>
      <c r="B216" s="50"/>
      <c r="C216" s="50"/>
      <c r="D216" s="50"/>
      <c r="E216" s="50"/>
      <c r="F216" s="50"/>
      <c r="G216" s="50"/>
      <c r="H216" s="50"/>
      <c r="I216" s="50"/>
      <c r="J216" s="50"/>
      <c r="K216" s="50"/>
      <c r="L216" s="1626"/>
      <c r="M216" s="50"/>
      <c r="N216" s="50"/>
      <c r="O216" s="50"/>
      <c r="P216" s="1627"/>
      <c r="Q216" s="1627"/>
      <c r="R216" s="1628"/>
      <c r="S216" s="1800"/>
      <c r="T216" s="50"/>
    </row>
    <row r="217">
      <c r="A217" s="50"/>
      <c r="B217" s="50"/>
      <c r="C217" s="50"/>
      <c r="D217" s="50"/>
      <c r="E217" s="50"/>
      <c r="F217" s="50"/>
      <c r="G217" s="50"/>
      <c r="H217" s="50"/>
      <c r="I217" s="50"/>
      <c r="J217" s="50"/>
      <c r="K217" s="50"/>
      <c r="L217" s="1626"/>
      <c r="M217" s="50"/>
      <c r="N217" s="50"/>
      <c r="O217" s="50"/>
      <c r="P217" s="1627"/>
      <c r="Q217" s="1627"/>
      <c r="R217" s="1628"/>
      <c r="S217" s="1800"/>
      <c r="T217" s="50"/>
    </row>
    <row r="218">
      <c r="A218" s="50"/>
      <c r="B218" s="50"/>
      <c r="C218" s="50"/>
      <c r="D218" s="50"/>
      <c r="E218" s="50"/>
      <c r="F218" s="50"/>
      <c r="G218" s="50"/>
      <c r="H218" s="50"/>
      <c r="I218" s="50"/>
      <c r="J218" s="50"/>
      <c r="K218" s="50"/>
      <c r="L218" s="1626"/>
      <c r="M218" s="50"/>
      <c r="N218" s="50"/>
      <c r="O218" s="50"/>
      <c r="P218" s="1627"/>
      <c r="Q218" s="1627"/>
      <c r="R218" s="1628"/>
      <c r="S218" s="1800"/>
      <c r="T218" s="50"/>
    </row>
    <row r="219">
      <c r="A219" s="50"/>
      <c r="B219" s="50"/>
      <c r="C219" s="50"/>
      <c r="D219" s="50"/>
      <c r="E219" s="50"/>
      <c r="F219" s="50"/>
      <c r="G219" s="50"/>
      <c r="H219" s="50"/>
      <c r="I219" s="50"/>
      <c r="J219" s="50"/>
      <c r="K219" s="50"/>
      <c r="L219" s="1626"/>
      <c r="M219" s="50"/>
      <c r="N219" s="50"/>
      <c r="O219" s="50"/>
      <c r="P219" s="1627"/>
      <c r="Q219" s="1627"/>
      <c r="R219" s="1628"/>
      <c r="S219" s="1800"/>
      <c r="T219" s="50"/>
    </row>
    <row r="220">
      <c r="A220" s="50"/>
      <c r="B220" s="50"/>
      <c r="C220" s="50"/>
      <c r="D220" s="50"/>
      <c r="E220" s="50"/>
      <c r="F220" s="50"/>
      <c r="G220" s="50"/>
      <c r="H220" s="50"/>
      <c r="I220" s="50"/>
      <c r="J220" s="50"/>
      <c r="K220" s="50"/>
      <c r="L220" s="1626"/>
      <c r="M220" s="50"/>
      <c r="N220" s="50"/>
      <c r="O220" s="50"/>
      <c r="P220" s="1627"/>
      <c r="Q220" s="1627"/>
      <c r="R220" s="1628"/>
      <c r="S220" s="1800"/>
      <c r="T220" s="50"/>
    </row>
    <row r="221">
      <c r="A221" s="50"/>
      <c r="B221" s="50"/>
      <c r="C221" s="50"/>
      <c r="D221" s="50"/>
      <c r="E221" s="50"/>
      <c r="F221" s="50"/>
      <c r="G221" s="50"/>
      <c r="H221" s="50"/>
      <c r="I221" s="50"/>
      <c r="J221" s="50"/>
      <c r="K221" s="50"/>
      <c r="L221" s="1626"/>
      <c r="M221" s="50"/>
      <c r="N221" s="50"/>
      <c r="O221" s="50"/>
      <c r="P221" s="1627"/>
      <c r="Q221" s="1627"/>
      <c r="R221" s="1628"/>
      <c r="S221" s="1800"/>
      <c r="T221" s="50"/>
    </row>
    <row r="222">
      <c r="A222" s="50"/>
      <c r="B222" s="50"/>
      <c r="C222" s="50"/>
      <c r="D222" s="50"/>
      <c r="E222" s="50"/>
      <c r="F222" s="50"/>
      <c r="G222" s="50"/>
      <c r="H222" s="50"/>
      <c r="I222" s="50"/>
      <c r="J222" s="50"/>
      <c r="K222" s="50"/>
      <c r="L222" s="1626"/>
      <c r="M222" s="50"/>
      <c r="N222" s="50"/>
      <c r="O222" s="50"/>
      <c r="P222" s="1627"/>
      <c r="Q222" s="1627"/>
      <c r="R222" s="1628"/>
      <c r="S222" s="1800"/>
      <c r="T222" s="50"/>
    </row>
    <row r="223">
      <c r="A223" s="50"/>
      <c r="B223" s="50"/>
      <c r="C223" s="50"/>
      <c r="D223" s="50"/>
      <c r="E223" s="50"/>
      <c r="F223" s="50"/>
      <c r="G223" s="50"/>
      <c r="H223" s="50"/>
      <c r="I223" s="50"/>
      <c r="J223" s="50"/>
      <c r="K223" s="50"/>
      <c r="L223" s="1626"/>
      <c r="M223" s="50"/>
      <c r="N223" s="50"/>
      <c r="O223" s="50"/>
      <c r="P223" s="1627"/>
      <c r="Q223" s="1627"/>
      <c r="R223" s="1628"/>
      <c r="S223" s="1800"/>
      <c r="T223" s="50"/>
    </row>
    <row r="224">
      <c r="A224" s="50"/>
      <c r="B224" s="50"/>
      <c r="C224" s="50"/>
      <c r="D224" s="50"/>
      <c r="E224" s="50"/>
      <c r="F224" s="50"/>
      <c r="G224" s="50"/>
      <c r="H224" s="50"/>
      <c r="I224" s="50"/>
      <c r="J224" s="50"/>
      <c r="K224" s="50"/>
      <c r="L224" s="1626"/>
      <c r="M224" s="50"/>
      <c r="N224" s="50"/>
      <c r="O224" s="50"/>
      <c r="P224" s="1627"/>
      <c r="Q224" s="1627"/>
      <c r="R224" s="1628"/>
      <c r="S224" s="1800"/>
      <c r="T224" s="50"/>
    </row>
    <row r="225">
      <c r="A225" s="50"/>
      <c r="B225" s="50"/>
      <c r="C225" s="50"/>
      <c r="D225" s="50"/>
      <c r="E225" s="50"/>
      <c r="F225" s="50"/>
      <c r="G225" s="50"/>
      <c r="H225" s="50"/>
      <c r="I225" s="50"/>
      <c r="J225" s="50"/>
      <c r="K225" s="50"/>
      <c r="L225" s="1626"/>
      <c r="M225" s="50"/>
      <c r="N225" s="50"/>
      <c r="O225" s="50"/>
      <c r="P225" s="1627"/>
      <c r="Q225" s="1627"/>
      <c r="R225" s="1628"/>
      <c r="S225" s="1800"/>
      <c r="T225" s="50"/>
    </row>
    <row r="226">
      <c r="A226" s="50"/>
      <c r="B226" s="50"/>
      <c r="C226" s="50"/>
      <c r="D226" s="50"/>
      <c r="E226" s="50"/>
      <c r="F226" s="50"/>
      <c r="G226" s="50"/>
      <c r="H226" s="50"/>
      <c r="I226" s="50"/>
      <c r="J226" s="50"/>
      <c r="K226" s="50"/>
      <c r="L226" s="1626"/>
      <c r="M226" s="50"/>
      <c r="N226" s="50"/>
      <c r="O226" s="50"/>
      <c r="P226" s="1627"/>
      <c r="Q226" s="1627"/>
      <c r="R226" s="1628"/>
      <c r="S226" s="1800"/>
      <c r="T226" s="50"/>
    </row>
    <row r="227">
      <c r="A227" s="50"/>
      <c r="B227" s="50"/>
      <c r="C227" s="50"/>
      <c r="D227" s="50"/>
      <c r="E227" s="50"/>
      <c r="F227" s="50"/>
      <c r="G227" s="50"/>
      <c r="H227" s="50"/>
      <c r="I227" s="50"/>
      <c r="J227" s="50"/>
      <c r="K227" s="50"/>
      <c r="L227" s="1626"/>
      <c r="M227" s="50"/>
      <c r="N227" s="50"/>
      <c r="O227" s="50"/>
      <c r="P227" s="1627"/>
      <c r="Q227" s="1627"/>
      <c r="R227" s="1628"/>
      <c r="S227" s="1800"/>
      <c r="T227" s="50"/>
    </row>
    <row r="228">
      <c r="A228" s="50"/>
      <c r="B228" s="50"/>
      <c r="C228" s="50"/>
      <c r="D228" s="50"/>
      <c r="E228" s="50"/>
      <c r="F228" s="50"/>
      <c r="G228" s="50"/>
      <c r="H228" s="50"/>
      <c r="I228" s="50"/>
      <c r="J228" s="50"/>
      <c r="K228" s="50"/>
      <c r="L228" s="1626"/>
      <c r="M228" s="50"/>
      <c r="N228" s="50"/>
      <c r="O228" s="50"/>
      <c r="P228" s="1627"/>
      <c r="Q228" s="1627"/>
      <c r="R228" s="1628"/>
      <c r="S228" s="1800"/>
      <c r="T228" s="50"/>
    </row>
    <row r="229">
      <c r="A229" s="50"/>
      <c r="B229" s="50"/>
      <c r="C229" s="50"/>
      <c r="D229" s="50"/>
      <c r="E229" s="50"/>
      <c r="F229" s="50"/>
      <c r="G229" s="50"/>
      <c r="H229" s="50"/>
      <c r="I229" s="50"/>
      <c r="J229" s="50"/>
      <c r="K229" s="50"/>
      <c r="L229" s="1626"/>
      <c r="M229" s="50"/>
      <c r="N229" s="50"/>
      <c r="O229" s="50"/>
      <c r="P229" s="1627"/>
      <c r="Q229" s="1627"/>
      <c r="R229" s="1628"/>
      <c r="S229" s="1800"/>
      <c r="T229" s="50"/>
    </row>
    <row r="230">
      <c r="A230" s="50"/>
      <c r="B230" s="50"/>
      <c r="C230" s="50"/>
      <c r="D230" s="50"/>
      <c r="E230" s="50"/>
      <c r="F230" s="50"/>
      <c r="G230" s="50"/>
      <c r="H230" s="50"/>
      <c r="I230" s="50"/>
      <c r="J230" s="50"/>
      <c r="K230" s="50"/>
      <c r="L230" s="1626"/>
      <c r="M230" s="50"/>
      <c r="N230" s="50"/>
      <c r="O230" s="50"/>
      <c r="P230" s="1627"/>
      <c r="Q230" s="1627"/>
      <c r="R230" s="1628"/>
      <c r="S230" s="1800"/>
      <c r="T230" s="50"/>
    </row>
    <row r="231">
      <c r="A231" s="50"/>
      <c r="B231" s="50"/>
      <c r="C231" s="50"/>
      <c r="D231" s="50"/>
      <c r="E231" s="50"/>
      <c r="F231" s="50"/>
      <c r="G231" s="50"/>
      <c r="H231" s="50"/>
      <c r="I231" s="50"/>
      <c r="J231" s="50"/>
      <c r="K231" s="50"/>
      <c r="L231" s="1626"/>
      <c r="M231" s="50"/>
      <c r="N231" s="50"/>
      <c r="O231" s="50"/>
      <c r="P231" s="1627"/>
      <c r="Q231" s="1627"/>
      <c r="R231" s="1628"/>
      <c r="S231" s="1800"/>
      <c r="T231" s="50"/>
    </row>
    <row r="232">
      <c r="A232" s="50"/>
      <c r="B232" s="50"/>
      <c r="C232" s="50"/>
      <c r="D232" s="50"/>
      <c r="E232" s="50"/>
      <c r="F232" s="50"/>
      <c r="G232" s="50"/>
      <c r="H232" s="50"/>
      <c r="I232" s="50"/>
      <c r="J232" s="50"/>
      <c r="K232" s="50"/>
      <c r="L232" s="1626"/>
      <c r="M232" s="50"/>
      <c r="N232" s="50"/>
      <c r="O232" s="50"/>
      <c r="P232" s="1627"/>
      <c r="Q232" s="1627"/>
      <c r="R232" s="1628"/>
      <c r="S232" s="1800"/>
      <c r="T232" s="50"/>
    </row>
    <row r="233">
      <c r="A233" s="50"/>
      <c r="B233" s="50"/>
      <c r="C233" s="50"/>
      <c r="D233" s="50"/>
      <c r="E233" s="50"/>
      <c r="F233" s="50"/>
      <c r="G233" s="50"/>
      <c r="H233" s="50"/>
      <c r="I233" s="50"/>
      <c r="J233" s="50"/>
      <c r="K233" s="50"/>
      <c r="L233" s="1626"/>
      <c r="M233" s="50"/>
      <c r="N233" s="50"/>
      <c r="O233" s="50"/>
      <c r="P233" s="1627"/>
      <c r="Q233" s="1627"/>
      <c r="R233" s="1628"/>
      <c r="S233" s="1800"/>
      <c r="T233" s="50"/>
    </row>
    <row r="234">
      <c r="A234" s="50"/>
      <c r="B234" s="50"/>
      <c r="C234" s="50"/>
      <c r="D234" s="50"/>
      <c r="E234" s="50"/>
      <c r="F234" s="50"/>
      <c r="G234" s="50"/>
      <c r="H234" s="50"/>
      <c r="I234" s="50"/>
      <c r="J234" s="50"/>
      <c r="K234" s="50"/>
      <c r="L234" s="1626"/>
      <c r="M234" s="50"/>
      <c r="N234" s="50"/>
      <c r="O234" s="50"/>
      <c r="P234" s="1627"/>
      <c r="Q234" s="1627"/>
      <c r="R234" s="1628"/>
      <c r="S234" s="1800"/>
      <c r="T234" s="50"/>
    </row>
    <row r="235">
      <c r="A235" s="50"/>
      <c r="B235" s="50"/>
      <c r="C235" s="50"/>
      <c r="D235" s="50"/>
      <c r="E235" s="50"/>
      <c r="F235" s="50"/>
      <c r="G235" s="50"/>
      <c r="H235" s="50"/>
      <c r="I235" s="50"/>
      <c r="J235" s="50"/>
      <c r="K235" s="50"/>
      <c r="L235" s="1626"/>
      <c r="M235" s="50"/>
      <c r="N235" s="50"/>
      <c r="O235" s="50"/>
      <c r="P235" s="1627"/>
      <c r="Q235" s="1627"/>
      <c r="R235" s="1628"/>
      <c r="S235" s="1800"/>
      <c r="T235" s="50"/>
    </row>
    <row r="236">
      <c r="A236" s="50"/>
      <c r="B236" s="50"/>
      <c r="C236" s="50"/>
      <c r="D236" s="50"/>
      <c r="E236" s="50"/>
      <c r="F236" s="50"/>
      <c r="G236" s="50"/>
      <c r="H236" s="50"/>
      <c r="I236" s="50"/>
      <c r="J236" s="50"/>
      <c r="K236" s="50"/>
      <c r="L236" s="1626"/>
      <c r="M236" s="50"/>
      <c r="N236" s="50"/>
      <c r="O236" s="50"/>
      <c r="P236" s="1627"/>
      <c r="Q236" s="1627"/>
      <c r="R236" s="1628"/>
      <c r="S236" s="1800"/>
      <c r="T236" s="50"/>
    </row>
    <row r="237">
      <c r="A237" s="50"/>
      <c r="B237" s="50"/>
      <c r="C237" s="50"/>
      <c r="D237" s="50"/>
      <c r="E237" s="50"/>
      <c r="F237" s="50"/>
      <c r="G237" s="50"/>
      <c r="H237" s="50"/>
      <c r="I237" s="50"/>
      <c r="J237" s="50"/>
      <c r="K237" s="50"/>
      <c r="L237" s="1626"/>
      <c r="M237" s="50"/>
      <c r="N237" s="50"/>
      <c r="O237" s="50"/>
      <c r="P237" s="1627"/>
      <c r="Q237" s="1627"/>
      <c r="R237" s="1628"/>
      <c r="S237" s="1800"/>
      <c r="T237" s="50"/>
    </row>
    <row r="238">
      <c r="A238" s="50"/>
      <c r="B238" s="50"/>
      <c r="C238" s="50"/>
      <c r="D238" s="50"/>
      <c r="E238" s="50"/>
      <c r="F238" s="50"/>
      <c r="G238" s="50"/>
      <c r="H238" s="50"/>
      <c r="I238" s="50"/>
      <c r="J238" s="50"/>
      <c r="K238" s="50"/>
      <c r="L238" s="1626"/>
      <c r="M238" s="50"/>
      <c r="N238" s="50"/>
      <c r="O238" s="50"/>
      <c r="P238" s="1627"/>
      <c r="Q238" s="1627"/>
      <c r="R238" s="1628"/>
      <c r="S238" s="1800"/>
      <c r="T238" s="50"/>
    </row>
    <row r="239">
      <c r="A239" s="50"/>
      <c r="B239" s="50"/>
      <c r="C239" s="50"/>
      <c r="D239" s="50"/>
      <c r="E239" s="50"/>
      <c r="F239" s="50"/>
      <c r="G239" s="50"/>
      <c r="H239" s="50"/>
      <c r="I239" s="50"/>
      <c r="J239" s="50"/>
      <c r="K239" s="50"/>
      <c r="L239" s="1626"/>
      <c r="M239" s="50"/>
      <c r="N239" s="50"/>
      <c r="O239" s="50"/>
      <c r="P239" s="1627"/>
      <c r="Q239" s="1627"/>
      <c r="R239" s="1628"/>
      <c r="S239" s="1800"/>
      <c r="T239" s="50"/>
    </row>
    <row r="240">
      <c r="A240" s="50"/>
      <c r="B240" s="50"/>
      <c r="C240" s="50"/>
      <c r="D240" s="50"/>
      <c r="E240" s="50"/>
      <c r="F240" s="50"/>
      <c r="G240" s="50"/>
      <c r="H240" s="50"/>
      <c r="I240" s="50"/>
      <c r="J240" s="50"/>
      <c r="K240" s="50"/>
      <c r="L240" s="1626"/>
      <c r="M240" s="50"/>
      <c r="N240" s="50"/>
      <c r="O240" s="50"/>
      <c r="P240" s="1627"/>
      <c r="Q240" s="1627"/>
      <c r="R240" s="1628"/>
      <c r="S240" s="1800"/>
      <c r="T240" s="50"/>
    </row>
    <row r="241">
      <c r="A241" s="50"/>
      <c r="B241" s="50"/>
      <c r="C241" s="50"/>
      <c r="D241" s="50"/>
      <c r="E241" s="50"/>
      <c r="F241" s="50"/>
      <c r="G241" s="50"/>
      <c r="H241" s="50"/>
      <c r="I241" s="50"/>
      <c r="J241" s="50"/>
      <c r="K241" s="50"/>
      <c r="L241" s="1626"/>
      <c r="M241" s="50"/>
      <c r="N241" s="50"/>
      <c r="O241" s="50"/>
      <c r="P241" s="1627"/>
      <c r="Q241" s="1627"/>
      <c r="R241" s="1628"/>
      <c r="S241" s="1800"/>
      <c r="T241" s="50"/>
    </row>
    <row r="242">
      <c r="A242" s="50"/>
      <c r="B242" s="50"/>
      <c r="C242" s="50"/>
      <c r="D242" s="50"/>
      <c r="E242" s="50"/>
      <c r="F242" s="50"/>
      <c r="G242" s="50"/>
      <c r="H242" s="50"/>
      <c r="I242" s="50"/>
      <c r="J242" s="50"/>
      <c r="K242" s="50"/>
      <c r="L242" s="1626"/>
      <c r="M242" s="50"/>
      <c r="N242" s="50"/>
      <c r="O242" s="50"/>
      <c r="P242" s="1627"/>
      <c r="Q242" s="1627"/>
      <c r="R242" s="1628"/>
      <c r="S242" s="1800"/>
      <c r="T242" s="50"/>
    </row>
    <row r="243">
      <c r="A243" s="50"/>
      <c r="B243" s="50"/>
      <c r="C243" s="50"/>
      <c r="D243" s="50"/>
      <c r="E243" s="50"/>
      <c r="F243" s="50"/>
      <c r="G243" s="50"/>
      <c r="H243" s="50"/>
      <c r="I243" s="50"/>
      <c r="J243" s="50"/>
      <c r="K243" s="50"/>
      <c r="L243" s="1626"/>
      <c r="M243" s="50"/>
      <c r="N243" s="50"/>
      <c r="O243" s="50"/>
      <c r="P243" s="1627"/>
      <c r="Q243" s="1627"/>
      <c r="R243" s="1628"/>
      <c r="S243" s="1800"/>
      <c r="T243" s="50"/>
    </row>
    <row r="244">
      <c r="A244" s="50"/>
      <c r="B244" s="50"/>
      <c r="C244" s="50"/>
      <c r="D244" s="50"/>
      <c r="E244" s="50"/>
      <c r="F244" s="50"/>
      <c r="G244" s="50"/>
      <c r="H244" s="50"/>
      <c r="I244" s="50"/>
      <c r="J244" s="50"/>
      <c r="K244" s="50"/>
      <c r="L244" s="1626"/>
      <c r="M244" s="50"/>
      <c r="N244" s="50"/>
      <c r="O244" s="50"/>
      <c r="P244" s="1627"/>
      <c r="Q244" s="1627"/>
      <c r="R244" s="1628"/>
      <c r="S244" s="1800"/>
      <c r="T244" s="50"/>
    </row>
    <row r="245">
      <c r="A245" s="50"/>
      <c r="B245" s="50"/>
      <c r="C245" s="50"/>
      <c r="D245" s="50"/>
      <c r="E245" s="50"/>
      <c r="F245" s="50"/>
      <c r="G245" s="50"/>
      <c r="H245" s="50"/>
      <c r="I245" s="50"/>
      <c r="J245" s="50"/>
      <c r="K245" s="50"/>
      <c r="L245" s="1626"/>
      <c r="M245" s="50"/>
      <c r="N245" s="50"/>
      <c r="O245" s="50"/>
      <c r="P245" s="1627"/>
      <c r="Q245" s="1627"/>
      <c r="R245" s="1628"/>
      <c r="S245" s="1800"/>
      <c r="T245" s="50"/>
    </row>
    <row r="246">
      <c r="A246" s="50"/>
      <c r="B246" s="50"/>
      <c r="C246" s="50"/>
      <c r="D246" s="50"/>
      <c r="E246" s="50"/>
      <c r="F246" s="50"/>
      <c r="G246" s="50"/>
      <c r="H246" s="50"/>
      <c r="I246" s="50"/>
      <c r="J246" s="50"/>
      <c r="K246" s="50"/>
      <c r="L246" s="1626"/>
      <c r="M246" s="50"/>
      <c r="N246" s="50"/>
      <c r="O246" s="50"/>
      <c r="P246" s="1627"/>
      <c r="Q246" s="1627"/>
      <c r="R246" s="1628"/>
      <c r="S246" s="1800"/>
      <c r="T246" s="50"/>
    </row>
    <row r="247">
      <c r="A247" s="50"/>
      <c r="B247" s="50"/>
      <c r="C247" s="50"/>
      <c r="D247" s="50"/>
      <c r="E247" s="50"/>
      <c r="F247" s="50"/>
      <c r="G247" s="50"/>
      <c r="H247" s="50"/>
      <c r="I247" s="50"/>
      <c r="J247" s="50"/>
      <c r="K247" s="50"/>
      <c r="L247" s="1626"/>
      <c r="M247" s="50"/>
      <c r="N247" s="50"/>
      <c r="O247" s="50"/>
      <c r="P247" s="1627"/>
      <c r="Q247" s="1627"/>
      <c r="R247" s="1628"/>
      <c r="S247" s="1800"/>
      <c r="T247" s="50"/>
    </row>
    <row r="248">
      <c r="A248" s="50"/>
      <c r="B248" s="50"/>
      <c r="C248" s="50"/>
      <c r="D248" s="50"/>
      <c r="E248" s="50"/>
      <c r="F248" s="50"/>
      <c r="G248" s="50"/>
      <c r="H248" s="50"/>
      <c r="I248" s="50"/>
      <c r="J248" s="50"/>
      <c r="K248" s="50"/>
      <c r="L248" s="1626"/>
      <c r="M248" s="50"/>
      <c r="N248" s="50"/>
      <c r="O248" s="50"/>
      <c r="P248" s="1627"/>
      <c r="Q248" s="1627"/>
      <c r="R248" s="1628"/>
      <c r="S248" s="1800"/>
      <c r="T248" s="50"/>
    </row>
    <row r="249">
      <c r="A249" s="50"/>
      <c r="B249" s="50"/>
      <c r="C249" s="50"/>
      <c r="D249" s="50"/>
      <c r="E249" s="50"/>
      <c r="F249" s="50"/>
      <c r="G249" s="50"/>
      <c r="H249" s="50"/>
      <c r="I249" s="50"/>
      <c r="J249" s="50"/>
      <c r="K249" s="50"/>
      <c r="L249" s="1626"/>
      <c r="M249" s="50"/>
      <c r="N249" s="50"/>
      <c r="O249" s="50"/>
      <c r="P249" s="1627"/>
      <c r="Q249" s="1627"/>
      <c r="R249" s="1628"/>
      <c r="S249" s="1800"/>
      <c r="T249" s="50"/>
    </row>
    <row r="250">
      <c r="A250" s="50"/>
      <c r="B250" s="50"/>
      <c r="C250" s="50"/>
      <c r="D250" s="50"/>
      <c r="E250" s="50"/>
      <c r="F250" s="50"/>
      <c r="G250" s="50"/>
      <c r="H250" s="50"/>
      <c r="I250" s="50"/>
      <c r="J250" s="50"/>
      <c r="K250" s="50"/>
      <c r="L250" s="1626"/>
      <c r="M250" s="50"/>
      <c r="N250" s="50"/>
      <c r="O250" s="50"/>
      <c r="P250" s="1627"/>
      <c r="Q250" s="1627"/>
      <c r="R250" s="1628"/>
      <c r="S250" s="1800"/>
      <c r="T250" s="50"/>
    </row>
    <row r="251">
      <c r="A251" s="50"/>
      <c r="B251" s="50"/>
      <c r="C251" s="50"/>
      <c r="D251" s="50"/>
      <c r="E251" s="50"/>
      <c r="F251" s="50"/>
      <c r="G251" s="50"/>
      <c r="H251" s="50"/>
      <c r="I251" s="50"/>
      <c r="J251" s="50"/>
      <c r="K251" s="50"/>
      <c r="L251" s="1626"/>
      <c r="M251" s="50"/>
      <c r="N251" s="50"/>
      <c r="O251" s="50"/>
      <c r="P251" s="1627"/>
      <c r="Q251" s="1627"/>
      <c r="R251" s="1628"/>
      <c r="S251" s="1800"/>
      <c r="T251" s="50"/>
    </row>
    <row r="252">
      <c r="A252" s="50"/>
      <c r="B252" s="50"/>
      <c r="C252" s="50"/>
      <c r="D252" s="50"/>
      <c r="E252" s="50"/>
      <c r="F252" s="50"/>
      <c r="G252" s="50"/>
      <c r="H252" s="50"/>
      <c r="I252" s="50"/>
      <c r="J252" s="50"/>
      <c r="K252" s="50"/>
      <c r="L252" s="1626"/>
      <c r="M252" s="50"/>
      <c r="N252" s="50"/>
      <c r="O252" s="50"/>
      <c r="P252" s="1627"/>
      <c r="Q252" s="1627"/>
      <c r="R252" s="1628"/>
      <c r="S252" s="1800"/>
      <c r="T252" s="50"/>
    </row>
    <row r="253">
      <c r="A253" s="50"/>
      <c r="B253" s="50"/>
      <c r="C253" s="50"/>
      <c r="D253" s="50"/>
      <c r="E253" s="50"/>
      <c r="F253" s="50"/>
      <c r="G253" s="50"/>
      <c r="H253" s="50"/>
      <c r="I253" s="50"/>
      <c r="J253" s="50"/>
      <c r="K253" s="50"/>
      <c r="L253" s="1626"/>
      <c r="M253" s="50"/>
      <c r="N253" s="50"/>
      <c r="O253" s="50"/>
      <c r="P253" s="1627"/>
      <c r="Q253" s="1627"/>
      <c r="R253" s="1628"/>
      <c r="S253" s="1800"/>
      <c r="T253" s="50"/>
    </row>
    <row r="254">
      <c r="A254" s="50"/>
      <c r="B254" s="50"/>
      <c r="C254" s="50"/>
      <c r="D254" s="50"/>
      <c r="E254" s="50"/>
      <c r="F254" s="50"/>
      <c r="G254" s="50"/>
      <c r="H254" s="50"/>
      <c r="I254" s="50"/>
      <c r="J254" s="50"/>
      <c r="K254" s="50"/>
      <c r="L254" s="1626"/>
      <c r="M254" s="50"/>
      <c r="N254" s="50"/>
      <c r="O254" s="50"/>
      <c r="P254" s="1627"/>
      <c r="Q254" s="1627"/>
      <c r="R254" s="1628"/>
      <c r="S254" s="1800"/>
      <c r="T254" s="50"/>
    </row>
    <row r="255">
      <c r="A255" s="50"/>
      <c r="B255" s="50"/>
      <c r="C255" s="50"/>
      <c r="D255" s="50"/>
      <c r="E255" s="50"/>
      <c r="F255" s="50"/>
      <c r="G255" s="50"/>
      <c r="H255" s="50"/>
      <c r="I255" s="50"/>
      <c r="J255" s="50"/>
      <c r="K255" s="50"/>
      <c r="L255" s="1626"/>
      <c r="M255" s="50"/>
      <c r="N255" s="50"/>
      <c r="O255" s="50"/>
      <c r="P255" s="1627"/>
      <c r="Q255" s="1627"/>
      <c r="R255" s="1628"/>
      <c r="S255" s="1800"/>
      <c r="T255" s="50"/>
    </row>
    <row r="256">
      <c r="A256" s="50"/>
      <c r="B256" s="50"/>
      <c r="C256" s="50"/>
      <c r="D256" s="50"/>
      <c r="E256" s="50"/>
      <c r="F256" s="50"/>
      <c r="G256" s="50"/>
      <c r="H256" s="50"/>
      <c r="I256" s="50"/>
      <c r="J256" s="50"/>
      <c r="K256" s="50"/>
      <c r="L256" s="1626"/>
      <c r="M256" s="50"/>
      <c r="N256" s="50"/>
      <c r="O256" s="50"/>
      <c r="P256" s="1627"/>
      <c r="Q256" s="1627"/>
      <c r="R256" s="1628"/>
      <c r="S256" s="1800"/>
      <c r="T256" s="50"/>
    </row>
    <row r="257">
      <c r="A257" s="50"/>
      <c r="B257" s="50"/>
      <c r="C257" s="50"/>
      <c r="D257" s="50"/>
      <c r="E257" s="50"/>
      <c r="F257" s="50"/>
      <c r="G257" s="50"/>
      <c r="H257" s="50"/>
      <c r="I257" s="50"/>
      <c r="J257" s="50"/>
      <c r="K257" s="50"/>
      <c r="L257" s="1626"/>
      <c r="M257" s="50"/>
      <c r="N257" s="50"/>
      <c r="O257" s="50"/>
      <c r="P257" s="1627"/>
      <c r="Q257" s="1627"/>
      <c r="R257" s="1628"/>
      <c r="S257" s="1800"/>
      <c r="T257" s="50"/>
    </row>
    <row r="258">
      <c r="A258" s="50"/>
      <c r="B258" s="50"/>
      <c r="C258" s="50"/>
      <c r="D258" s="50"/>
      <c r="E258" s="50"/>
      <c r="F258" s="50"/>
      <c r="G258" s="50"/>
      <c r="H258" s="50"/>
      <c r="I258" s="50"/>
      <c r="J258" s="50"/>
      <c r="K258" s="50"/>
      <c r="L258" s="1626"/>
      <c r="M258" s="50"/>
      <c r="N258" s="50"/>
      <c r="O258" s="50"/>
      <c r="P258" s="1627"/>
      <c r="Q258" s="1627"/>
      <c r="R258" s="1628"/>
      <c r="S258" s="1800"/>
      <c r="T258" s="50"/>
    </row>
    <row r="259">
      <c r="A259" s="50"/>
      <c r="B259" s="50"/>
      <c r="C259" s="50"/>
      <c r="D259" s="50"/>
      <c r="E259" s="50"/>
      <c r="F259" s="50"/>
      <c r="G259" s="50"/>
      <c r="H259" s="50"/>
      <c r="I259" s="50"/>
      <c r="J259" s="50"/>
      <c r="K259" s="50"/>
      <c r="L259" s="1626"/>
      <c r="M259" s="50"/>
      <c r="N259" s="50"/>
      <c r="O259" s="50"/>
      <c r="P259" s="1627"/>
      <c r="Q259" s="1627"/>
      <c r="R259" s="1628"/>
      <c r="S259" s="1800"/>
      <c r="T259" s="50"/>
    </row>
    <row r="260">
      <c r="A260" s="50"/>
      <c r="B260" s="50"/>
      <c r="C260" s="50"/>
      <c r="D260" s="50"/>
      <c r="E260" s="50"/>
      <c r="F260" s="50"/>
      <c r="G260" s="50"/>
      <c r="H260" s="50"/>
      <c r="I260" s="50"/>
      <c r="J260" s="50"/>
      <c r="K260" s="50"/>
      <c r="L260" s="1626"/>
      <c r="M260" s="50"/>
      <c r="N260" s="50"/>
      <c r="O260" s="50"/>
      <c r="P260" s="1627"/>
      <c r="Q260" s="1627"/>
      <c r="R260" s="1628"/>
      <c r="S260" s="1800"/>
      <c r="T260" s="50"/>
    </row>
    <row r="261">
      <c r="A261" s="50"/>
      <c r="B261" s="50"/>
      <c r="C261" s="50"/>
      <c r="D261" s="50"/>
      <c r="E261" s="50"/>
      <c r="F261" s="50"/>
      <c r="G261" s="50"/>
      <c r="H261" s="50"/>
      <c r="I261" s="50"/>
      <c r="J261" s="50"/>
      <c r="K261" s="50"/>
      <c r="L261" s="1626"/>
      <c r="M261" s="50"/>
      <c r="N261" s="50"/>
      <c r="O261" s="50"/>
      <c r="P261" s="1627"/>
      <c r="Q261" s="1627"/>
      <c r="R261" s="1628"/>
      <c r="S261" s="1800"/>
      <c r="T261" s="50"/>
    </row>
    <row r="262">
      <c r="A262" s="50"/>
      <c r="B262" s="50"/>
      <c r="C262" s="50"/>
      <c r="D262" s="50"/>
      <c r="E262" s="50"/>
      <c r="F262" s="50"/>
      <c r="G262" s="50"/>
      <c r="H262" s="50"/>
      <c r="I262" s="50"/>
      <c r="J262" s="50"/>
      <c r="K262" s="50"/>
      <c r="L262" s="1626"/>
      <c r="M262" s="50"/>
      <c r="N262" s="50"/>
      <c r="O262" s="50"/>
      <c r="P262" s="1627"/>
      <c r="Q262" s="1627"/>
      <c r="R262" s="1628"/>
      <c r="S262" s="1800"/>
      <c r="T262" s="50"/>
    </row>
    <row r="263">
      <c r="A263" s="50"/>
      <c r="B263" s="50"/>
      <c r="C263" s="50"/>
      <c r="D263" s="50"/>
      <c r="E263" s="50"/>
      <c r="F263" s="50"/>
      <c r="G263" s="50"/>
      <c r="H263" s="50"/>
      <c r="I263" s="50"/>
      <c r="J263" s="50"/>
      <c r="K263" s="50"/>
      <c r="L263" s="1626"/>
      <c r="M263" s="50"/>
      <c r="N263" s="50"/>
      <c r="O263" s="50"/>
      <c r="P263" s="1627"/>
      <c r="Q263" s="1627"/>
      <c r="R263" s="1628"/>
      <c r="S263" s="1800"/>
      <c r="T263" s="50"/>
    </row>
    <row r="264">
      <c r="A264" s="50"/>
      <c r="B264" s="50"/>
      <c r="C264" s="50"/>
      <c r="D264" s="50"/>
      <c r="E264" s="50"/>
      <c r="F264" s="50"/>
      <c r="G264" s="50"/>
      <c r="H264" s="50"/>
      <c r="I264" s="50"/>
      <c r="J264" s="50"/>
      <c r="K264" s="50"/>
      <c r="L264" s="1626"/>
      <c r="M264" s="50"/>
      <c r="N264" s="50"/>
      <c r="O264" s="50"/>
      <c r="P264" s="1627"/>
      <c r="Q264" s="1627"/>
      <c r="R264" s="1628"/>
      <c r="S264" s="1800"/>
      <c r="T264" s="50"/>
    </row>
    <row r="265">
      <c r="A265" s="50"/>
      <c r="B265" s="50"/>
      <c r="C265" s="50"/>
      <c r="D265" s="50"/>
      <c r="E265" s="50"/>
      <c r="F265" s="50"/>
      <c r="G265" s="50"/>
      <c r="H265" s="50"/>
      <c r="I265" s="50"/>
      <c r="J265" s="50"/>
      <c r="K265" s="50"/>
      <c r="L265" s="1626"/>
      <c r="M265" s="50"/>
      <c r="N265" s="50"/>
      <c r="O265" s="50"/>
      <c r="P265" s="1627"/>
      <c r="Q265" s="1627"/>
      <c r="R265" s="1628"/>
      <c r="S265" s="1800"/>
      <c r="T265" s="50"/>
    </row>
    <row r="266">
      <c r="A266" s="50"/>
      <c r="B266" s="50"/>
      <c r="C266" s="50"/>
      <c r="D266" s="50"/>
      <c r="E266" s="50"/>
      <c r="F266" s="50"/>
      <c r="G266" s="50"/>
      <c r="H266" s="50"/>
      <c r="I266" s="50"/>
      <c r="J266" s="50"/>
      <c r="K266" s="50"/>
      <c r="L266" s="1626"/>
      <c r="M266" s="50"/>
      <c r="N266" s="50"/>
      <c r="O266" s="50"/>
      <c r="P266" s="1627"/>
      <c r="Q266" s="1627"/>
      <c r="R266" s="1628"/>
      <c r="S266" s="1800"/>
      <c r="T266" s="50"/>
    </row>
    <row r="267">
      <c r="A267" s="50"/>
      <c r="B267" s="50"/>
      <c r="C267" s="50"/>
      <c r="D267" s="50"/>
      <c r="E267" s="50"/>
      <c r="F267" s="50"/>
      <c r="G267" s="50"/>
      <c r="H267" s="50"/>
      <c r="I267" s="50"/>
      <c r="J267" s="50"/>
      <c r="K267" s="50"/>
      <c r="L267" s="1626"/>
      <c r="M267" s="50"/>
      <c r="N267" s="50"/>
      <c r="O267" s="50"/>
      <c r="P267" s="1627"/>
      <c r="Q267" s="1627"/>
      <c r="R267" s="1628"/>
      <c r="S267" s="1800"/>
      <c r="T267" s="50"/>
    </row>
    <row r="268">
      <c r="A268" s="50"/>
      <c r="B268" s="50"/>
      <c r="C268" s="50"/>
      <c r="D268" s="50"/>
      <c r="E268" s="50"/>
      <c r="F268" s="50"/>
      <c r="G268" s="50"/>
      <c r="H268" s="50"/>
      <c r="I268" s="50"/>
      <c r="J268" s="50"/>
      <c r="K268" s="50"/>
      <c r="L268" s="1626"/>
      <c r="M268" s="50"/>
      <c r="N268" s="50"/>
      <c r="O268" s="50"/>
      <c r="P268" s="1627"/>
      <c r="Q268" s="1627"/>
      <c r="R268" s="1628"/>
      <c r="S268" s="1800"/>
      <c r="T268" s="50"/>
    </row>
    <row r="269">
      <c r="A269" s="50"/>
      <c r="B269" s="50"/>
      <c r="C269" s="50"/>
      <c r="D269" s="50"/>
      <c r="E269" s="50"/>
      <c r="F269" s="50"/>
      <c r="G269" s="50"/>
      <c r="H269" s="50"/>
      <c r="I269" s="50"/>
      <c r="J269" s="50"/>
      <c r="K269" s="50"/>
      <c r="L269" s="1626"/>
      <c r="M269" s="50"/>
      <c r="N269" s="50"/>
      <c r="O269" s="50"/>
      <c r="P269" s="1627"/>
      <c r="Q269" s="1627"/>
      <c r="R269" s="1628"/>
      <c r="S269" s="1800"/>
      <c r="T269" s="50"/>
    </row>
    <row r="270">
      <c r="A270" s="50"/>
      <c r="B270" s="50"/>
      <c r="C270" s="50"/>
      <c r="D270" s="50"/>
      <c r="E270" s="50"/>
      <c r="F270" s="50"/>
      <c r="G270" s="50"/>
      <c r="H270" s="50"/>
      <c r="I270" s="50"/>
      <c r="J270" s="50"/>
      <c r="K270" s="50"/>
      <c r="L270" s="1626"/>
      <c r="M270" s="50"/>
      <c r="N270" s="50"/>
      <c r="O270" s="50"/>
      <c r="P270" s="1627"/>
      <c r="Q270" s="1627"/>
      <c r="R270" s="1628"/>
      <c r="S270" s="1800"/>
      <c r="T270" s="50"/>
    </row>
    <row r="271">
      <c r="A271" s="50"/>
      <c r="B271" s="50"/>
      <c r="C271" s="50"/>
      <c r="D271" s="50"/>
      <c r="E271" s="50"/>
      <c r="F271" s="50"/>
      <c r="G271" s="50"/>
      <c r="H271" s="50"/>
      <c r="I271" s="50"/>
      <c r="J271" s="50"/>
      <c r="K271" s="50"/>
      <c r="L271" s="1626"/>
      <c r="M271" s="50"/>
      <c r="N271" s="50"/>
      <c r="O271" s="50"/>
      <c r="P271" s="1627"/>
      <c r="Q271" s="1627"/>
      <c r="R271" s="1628"/>
      <c r="S271" s="1800"/>
      <c r="T271" s="50"/>
    </row>
    <row r="272">
      <c r="A272" s="50"/>
      <c r="B272" s="50"/>
      <c r="C272" s="50"/>
      <c r="D272" s="50"/>
      <c r="E272" s="50"/>
      <c r="F272" s="50"/>
      <c r="G272" s="50"/>
      <c r="H272" s="50"/>
      <c r="I272" s="50"/>
      <c r="J272" s="50"/>
      <c r="K272" s="50"/>
      <c r="L272" s="1626"/>
      <c r="M272" s="50"/>
      <c r="N272" s="50"/>
      <c r="O272" s="50"/>
      <c r="P272" s="1627"/>
      <c r="Q272" s="1627"/>
      <c r="R272" s="1628"/>
      <c r="S272" s="1800"/>
      <c r="T272" s="50"/>
    </row>
    <row r="273">
      <c r="A273" s="50"/>
      <c r="B273" s="50"/>
      <c r="C273" s="50"/>
      <c r="D273" s="50"/>
      <c r="E273" s="50"/>
      <c r="F273" s="50"/>
      <c r="G273" s="50"/>
      <c r="H273" s="50"/>
      <c r="I273" s="50"/>
      <c r="J273" s="50"/>
      <c r="K273" s="50"/>
      <c r="L273" s="1626"/>
      <c r="M273" s="50"/>
      <c r="N273" s="50"/>
      <c r="O273" s="50"/>
      <c r="P273" s="1627"/>
      <c r="Q273" s="1627"/>
      <c r="R273" s="1628"/>
      <c r="S273" s="1800"/>
      <c r="T273" s="50"/>
    </row>
    <row r="274">
      <c r="A274" s="50"/>
      <c r="B274" s="50"/>
      <c r="C274" s="50"/>
      <c r="D274" s="50"/>
      <c r="E274" s="50"/>
      <c r="F274" s="50"/>
      <c r="G274" s="50"/>
      <c r="H274" s="50"/>
      <c r="I274" s="50"/>
      <c r="J274" s="50"/>
      <c r="K274" s="50"/>
      <c r="L274" s="1626"/>
      <c r="M274" s="50"/>
      <c r="N274" s="50"/>
      <c r="O274" s="50"/>
      <c r="P274" s="1627"/>
      <c r="Q274" s="1627"/>
      <c r="R274" s="1628"/>
      <c r="S274" s="1800"/>
      <c r="T274" s="50"/>
    </row>
    <row r="275">
      <c r="A275" s="50"/>
      <c r="B275" s="50"/>
      <c r="C275" s="50"/>
      <c r="D275" s="50"/>
      <c r="E275" s="50"/>
      <c r="F275" s="50"/>
      <c r="G275" s="50"/>
      <c r="H275" s="50"/>
      <c r="I275" s="50"/>
      <c r="J275" s="50"/>
      <c r="K275" s="50"/>
      <c r="L275" s="1626"/>
      <c r="M275" s="50"/>
      <c r="N275" s="50"/>
      <c r="O275" s="50"/>
      <c r="P275" s="1627"/>
      <c r="Q275" s="1627"/>
      <c r="R275" s="1628"/>
      <c r="S275" s="1800"/>
      <c r="T275" s="50"/>
    </row>
    <row r="276">
      <c r="A276" s="50"/>
      <c r="B276" s="50"/>
      <c r="C276" s="50"/>
      <c r="D276" s="50"/>
      <c r="E276" s="50"/>
      <c r="F276" s="50"/>
      <c r="G276" s="50"/>
      <c r="H276" s="50"/>
      <c r="I276" s="50"/>
      <c r="J276" s="50"/>
      <c r="K276" s="50"/>
      <c r="L276" s="1626"/>
      <c r="M276" s="50"/>
      <c r="N276" s="50"/>
      <c r="O276" s="50"/>
      <c r="P276" s="1627"/>
      <c r="Q276" s="1627"/>
      <c r="R276" s="1628"/>
      <c r="S276" s="1800"/>
      <c r="T276" s="50"/>
    </row>
    <row r="277">
      <c r="A277" s="50"/>
      <c r="B277" s="50"/>
      <c r="C277" s="50"/>
      <c r="D277" s="50"/>
      <c r="E277" s="50"/>
      <c r="F277" s="50"/>
      <c r="G277" s="50"/>
      <c r="H277" s="50"/>
      <c r="I277" s="50"/>
      <c r="J277" s="50"/>
      <c r="K277" s="50"/>
      <c r="L277" s="1626"/>
      <c r="M277" s="50"/>
      <c r="N277" s="50"/>
      <c r="O277" s="50"/>
      <c r="P277" s="1627"/>
      <c r="Q277" s="1627"/>
      <c r="R277" s="1628"/>
      <c r="S277" s="1800"/>
      <c r="T277" s="50"/>
    </row>
    <row r="278">
      <c r="A278" s="50"/>
      <c r="B278" s="50"/>
      <c r="C278" s="50"/>
      <c r="D278" s="50"/>
      <c r="E278" s="50"/>
      <c r="F278" s="50"/>
      <c r="G278" s="50"/>
      <c r="H278" s="50"/>
      <c r="I278" s="50"/>
      <c r="J278" s="50"/>
      <c r="K278" s="50"/>
      <c r="L278" s="1626"/>
      <c r="M278" s="50"/>
      <c r="N278" s="50"/>
      <c r="O278" s="50"/>
      <c r="P278" s="1627"/>
      <c r="Q278" s="1627"/>
      <c r="R278" s="1628"/>
      <c r="S278" s="1800"/>
      <c r="T278" s="50"/>
    </row>
    <row r="279">
      <c r="A279" s="50"/>
      <c r="B279" s="50"/>
      <c r="C279" s="50"/>
      <c r="D279" s="50"/>
      <c r="E279" s="50"/>
      <c r="F279" s="50"/>
      <c r="G279" s="50"/>
      <c r="H279" s="50"/>
      <c r="I279" s="50"/>
      <c r="J279" s="50"/>
      <c r="K279" s="50"/>
      <c r="L279" s="1626"/>
      <c r="M279" s="50"/>
      <c r="N279" s="50"/>
      <c r="O279" s="50"/>
      <c r="P279" s="1627"/>
      <c r="Q279" s="1627"/>
      <c r="R279" s="1628"/>
      <c r="S279" s="1800"/>
      <c r="T279" s="50"/>
    </row>
    <row r="280">
      <c r="A280" s="50"/>
      <c r="B280" s="50"/>
      <c r="C280" s="50"/>
      <c r="D280" s="50"/>
      <c r="E280" s="50"/>
      <c r="F280" s="50"/>
      <c r="G280" s="50"/>
      <c r="H280" s="50"/>
      <c r="I280" s="50"/>
      <c r="J280" s="50"/>
      <c r="K280" s="50"/>
      <c r="L280" s="1626"/>
      <c r="M280" s="50"/>
      <c r="N280" s="50"/>
      <c r="O280" s="50"/>
      <c r="P280" s="1627"/>
      <c r="Q280" s="1627"/>
      <c r="R280" s="1628"/>
      <c r="S280" s="1800"/>
      <c r="T280" s="50"/>
    </row>
    <row r="281">
      <c r="A281" s="50"/>
      <c r="B281" s="50"/>
      <c r="C281" s="50"/>
      <c r="D281" s="50"/>
      <c r="E281" s="50"/>
      <c r="F281" s="50"/>
      <c r="G281" s="50"/>
      <c r="H281" s="50"/>
      <c r="I281" s="50"/>
      <c r="J281" s="50"/>
      <c r="K281" s="50"/>
      <c r="L281" s="1626"/>
      <c r="M281" s="50"/>
      <c r="N281" s="50"/>
      <c r="O281" s="50"/>
      <c r="P281" s="1627"/>
      <c r="Q281" s="1627"/>
      <c r="R281" s="1628"/>
      <c r="S281" s="1800"/>
      <c r="T281" s="50"/>
    </row>
    <row r="282">
      <c r="A282" s="50"/>
      <c r="B282" s="50"/>
      <c r="C282" s="50"/>
      <c r="D282" s="50"/>
      <c r="E282" s="50"/>
      <c r="F282" s="50"/>
      <c r="G282" s="50"/>
      <c r="H282" s="50"/>
      <c r="I282" s="50"/>
      <c r="J282" s="50"/>
      <c r="K282" s="50"/>
      <c r="L282" s="1626"/>
      <c r="M282" s="50"/>
      <c r="N282" s="50"/>
      <c r="O282" s="50"/>
      <c r="P282" s="1627"/>
      <c r="Q282" s="1627"/>
      <c r="R282" s="1628"/>
      <c r="S282" s="1800"/>
      <c r="T282" s="50"/>
    </row>
    <row r="283">
      <c r="A283" s="50"/>
      <c r="B283" s="50"/>
      <c r="C283" s="50"/>
      <c r="D283" s="50"/>
      <c r="E283" s="50"/>
      <c r="F283" s="50"/>
      <c r="G283" s="50"/>
      <c r="H283" s="50"/>
      <c r="I283" s="50"/>
      <c r="J283" s="50"/>
      <c r="K283" s="50"/>
      <c r="L283" s="1626"/>
      <c r="M283" s="50"/>
      <c r="N283" s="50"/>
      <c r="O283" s="50"/>
      <c r="P283" s="1627"/>
      <c r="Q283" s="1627"/>
      <c r="R283" s="1628"/>
      <c r="S283" s="1800"/>
      <c r="T283" s="50"/>
    </row>
    <row r="284">
      <c r="A284" s="50"/>
      <c r="B284" s="50"/>
      <c r="C284" s="50"/>
      <c r="D284" s="50"/>
      <c r="E284" s="50"/>
      <c r="F284" s="50"/>
      <c r="G284" s="50"/>
      <c r="H284" s="50"/>
      <c r="I284" s="50"/>
      <c r="J284" s="50"/>
      <c r="K284" s="50"/>
      <c r="L284" s="1626"/>
      <c r="M284" s="50"/>
      <c r="N284" s="50"/>
      <c r="O284" s="50"/>
      <c r="P284" s="1627"/>
      <c r="Q284" s="1627"/>
      <c r="R284" s="1628"/>
      <c r="S284" s="1800"/>
      <c r="T284" s="50"/>
    </row>
    <row r="285">
      <c r="A285" s="50"/>
      <c r="B285" s="50"/>
      <c r="C285" s="50"/>
      <c r="D285" s="50"/>
      <c r="E285" s="50"/>
      <c r="F285" s="50"/>
      <c r="G285" s="50"/>
      <c r="H285" s="50"/>
      <c r="I285" s="50"/>
      <c r="J285" s="50"/>
      <c r="K285" s="50"/>
      <c r="L285" s="1626"/>
      <c r="M285" s="50"/>
      <c r="N285" s="50"/>
      <c r="O285" s="50"/>
      <c r="P285" s="1627"/>
      <c r="Q285" s="1627"/>
      <c r="R285" s="1628"/>
      <c r="S285" s="1800"/>
      <c r="T285" s="50"/>
    </row>
    <row r="286">
      <c r="A286" s="50"/>
      <c r="B286" s="50"/>
      <c r="C286" s="50"/>
      <c r="D286" s="50"/>
      <c r="E286" s="50"/>
      <c r="F286" s="50"/>
      <c r="G286" s="50"/>
      <c r="H286" s="50"/>
      <c r="I286" s="50"/>
      <c r="J286" s="50"/>
      <c r="K286" s="50"/>
      <c r="L286" s="1626"/>
      <c r="M286" s="50"/>
      <c r="N286" s="50"/>
      <c r="O286" s="50"/>
      <c r="P286" s="1627"/>
      <c r="Q286" s="1627"/>
      <c r="R286" s="1628"/>
      <c r="S286" s="1800"/>
      <c r="T286" s="50"/>
    </row>
    <row r="287">
      <c r="A287" s="50"/>
      <c r="B287" s="50"/>
      <c r="C287" s="50"/>
      <c r="D287" s="50"/>
      <c r="E287" s="50"/>
      <c r="F287" s="50"/>
      <c r="G287" s="50"/>
      <c r="H287" s="50"/>
      <c r="I287" s="50"/>
      <c r="J287" s="50"/>
      <c r="K287" s="50"/>
      <c r="L287" s="1626"/>
      <c r="M287" s="50"/>
      <c r="N287" s="50"/>
      <c r="O287" s="50"/>
      <c r="P287" s="1627"/>
      <c r="Q287" s="1627"/>
      <c r="R287" s="1628"/>
      <c r="S287" s="1800"/>
      <c r="T287" s="50"/>
    </row>
    <row r="288">
      <c r="A288" s="50"/>
      <c r="B288" s="50"/>
      <c r="C288" s="50"/>
      <c r="D288" s="50"/>
      <c r="E288" s="50"/>
      <c r="F288" s="50"/>
      <c r="G288" s="50"/>
      <c r="H288" s="50"/>
      <c r="I288" s="50"/>
      <c r="J288" s="50"/>
      <c r="K288" s="50"/>
      <c r="L288" s="1626"/>
      <c r="M288" s="50"/>
      <c r="N288" s="50"/>
      <c r="O288" s="50"/>
      <c r="P288" s="1627"/>
      <c r="Q288" s="1627"/>
      <c r="R288" s="1628"/>
      <c r="S288" s="1800"/>
      <c r="T288" s="50"/>
    </row>
    <row r="289">
      <c r="A289" s="50"/>
      <c r="B289" s="50"/>
      <c r="C289" s="50"/>
      <c r="D289" s="50"/>
      <c r="E289" s="50"/>
      <c r="F289" s="50"/>
      <c r="G289" s="50"/>
      <c r="H289" s="50"/>
      <c r="I289" s="50"/>
      <c r="J289" s="50"/>
      <c r="K289" s="50"/>
      <c r="L289" s="1626"/>
      <c r="M289" s="50"/>
      <c r="N289" s="50"/>
      <c r="O289" s="50"/>
      <c r="P289" s="1627"/>
      <c r="Q289" s="1627"/>
      <c r="R289" s="1628"/>
      <c r="S289" s="1800"/>
      <c r="T289" s="50"/>
    </row>
    <row r="290">
      <c r="A290" s="50"/>
      <c r="B290" s="50"/>
      <c r="C290" s="50"/>
      <c r="D290" s="50"/>
      <c r="E290" s="50"/>
      <c r="F290" s="50"/>
      <c r="G290" s="50"/>
      <c r="H290" s="50"/>
      <c r="I290" s="50"/>
      <c r="J290" s="50"/>
      <c r="K290" s="50"/>
      <c r="L290" s="1626"/>
      <c r="M290" s="50"/>
      <c r="N290" s="50"/>
      <c r="O290" s="50"/>
      <c r="P290" s="1627"/>
      <c r="Q290" s="1627"/>
      <c r="R290" s="1628"/>
      <c r="S290" s="1800"/>
      <c r="T290" s="50"/>
    </row>
    <row r="291">
      <c r="A291" s="50"/>
      <c r="B291" s="50"/>
      <c r="C291" s="50"/>
      <c r="D291" s="50"/>
      <c r="E291" s="50"/>
      <c r="F291" s="50"/>
      <c r="G291" s="50"/>
      <c r="H291" s="50"/>
      <c r="I291" s="50"/>
      <c r="J291" s="50"/>
      <c r="K291" s="50"/>
      <c r="L291" s="1626"/>
      <c r="M291" s="50"/>
      <c r="N291" s="50"/>
      <c r="O291" s="50"/>
      <c r="P291" s="1627"/>
      <c r="Q291" s="1627"/>
      <c r="R291" s="1628"/>
      <c r="S291" s="1800"/>
      <c r="T291" s="50"/>
    </row>
    <row r="292">
      <c r="A292" s="50"/>
      <c r="B292" s="50"/>
      <c r="C292" s="50"/>
      <c r="D292" s="50"/>
      <c r="E292" s="50"/>
      <c r="F292" s="50"/>
      <c r="G292" s="50"/>
      <c r="H292" s="50"/>
      <c r="I292" s="50"/>
      <c r="J292" s="50"/>
      <c r="K292" s="50"/>
      <c r="L292" s="1626"/>
      <c r="M292" s="50"/>
      <c r="N292" s="50"/>
      <c r="O292" s="50"/>
      <c r="P292" s="1627"/>
      <c r="Q292" s="1627"/>
      <c r="R292" s="1628"/>
      <c r="S292" s="1800"/>
      <c r="T292" s="50"/>
    </row>
    <row r="293">
      <c r="A293" s="50"/>
      <c r="B293" s="50"/>
      <c r="C293" s="50"/>
      <c r="D293" s="50"/>
      <c r="E293" s="50"/>
      <c r="F293" s="50"/>
      <c r="G293" s="50"/>
      <c r="H293" s="50"/>
      <c r="I293" s="50"/>
      <c r="J293" s="50"/>
      <c r="K293" s="50"/>
      <c r="L293" s="1626"/>
      <c r="M293" s="50"/>
      <c r="N293" s="50"/>
      <c r="O293" s="50"/>
      <c r="P293" s="1627"/>
      <c r="Q293" s="1627"/>
      <c r="R293" s="1628"/>
      <c r="S293" s="1800"/>
      <c r="T293" s="50"/>
    </row>
    <row r="294">
      <c r="A294" s="50"/>
      <c r="B294" s="50"/>
      <c r="C294" s="50"/>
      <c r="D294" s="50"/>
      <c r="E294" s="50"/>
      <c r="F294" s="50"/>
      <c r="G294" s="50"/>
      <c r="H294" s="50"/>
      <c r="I294" s="50"/>
      <c r="J294" s="50"/>
      <c r="K294" s="50"/>
      <c r="L294" s="1626"/>
      <c r="M294" s="50"/>
      <c r="N294" s="50"/>
      <c r="O294" s="50"/>
      <c r="P294" s="1627"/>
      <c r="Q294" s="1627"/>
      <c r="R294" s="1628"/>
      <c r="S294" s="1800"/>
      <c r="T294" s="50"/>
    </row>
    <row r="295">
      <c r="A295" s="50"/>
      <c r="B295" s="50"/>
      <c r="C295" s="50"/>
      <c r="D295" s="50"/>
      <c r="E295" s="50"/>
      <c r="F295" s="50"/>
      <c r="G295" s="50"/>
      <c r="H295" s="50"/>
      <c r="I295" s="50"/>
      <c r="J295" s="50"/>
      <c r="K295" s="50"/>
      <c r="L295" s="1626"/>
      <c r="M295" s="50"/>
      <c r="N295" s="50"/>
      <c r="O295" s="50"/>
      <c r="P295" s="1627"/>
      <c r="Q295" s="1627"/>
      <c r="R295" s="1628"/>
      <c r="S295" s="1800"/>
      <c r="T295" s="50"/>
    </row>
    <row r="296">
      <c r="A296" s="50"/>
      <c r="B296" s="50"/>
      <c r="C296" s="50"/>
      <c r="D296" s="50"/>
      <c r="E296" s="50"/>
      <c r="F296" s="50"/>
      <c r="G296" s="50"/>
      <c r="H296" s="50"/>
      <c r="I296" s="50"/>
      <c r="J296" s="50"/>
      <c r="K296" s="50"/>
      <c r="L296" s="1626"/>
      <c r="M296" s="50"/>
      <c r="N296" s="50"/>
      <c r="O296" s="50"/>
      <c r="P296" s="1627"/>
      <c r="Q296" s="1627"/>
      <c r="R296" s="1628"/>
      <c r="S296" s="1800"/>
      <c r="T296" s="50"/>
    </row>
    <row r="297">
      <c r="A297" s="50"/>
      <c r="B297" s="50"/>
      <c r="C297" s="50"/>
      <c r="D297" s="50"/>
      <c r="E297" s="50"/>
      <c r="F297" s="50"/>
      <c r="G297" s="50"/>
      <c r="H297" s="50"/>
      <c r="I297" s="50"/>
      <c r="J297" s="50"/>
      <c r="K297" s="50"/>
      <c r="L297" s="1626"/>
      <c r="M297" s="50"/>
      <c r="N297" s="50"/>
      <c r="O297" s="50"/>
      <c r="P297" s="1627"/>
      <c r="Q297" s="1627"/>
      <c r="R297" s="1628"/>
      <c r="S297" s="1800"/>
      <c r="T297" s="50"/>
    </row>
    <row r="298">
      <c r="A298" s="50"/>
      <c r="B298" s="50"/>
      <c r="C298" s="50"/>
      <c r="D298" s="50"/>
      <c r="E298" s="50"/>
      <c r="F298" s="50"/>
      <c r="G298" s="50"/>
      <c r="H298" s="50"/>
      <c r="I298" s="50"/>
      <c r="J298" s="50"/>
      <c r="K298" s="50"/>
      <c r="L298" s="1626"/>
      <c r="M298" s="50"/>
      <c r="N298" s="50"/>
      <c r="O298" s="50"/>
      <c r="P298" s="1627"/>
      <c r="Q298" s="1627"/>
      <c r="R298" s="1628"/>
      <c r="S298" s="1800"/>
      <c r="T298" s="50"/>
    </row>
    <row r="299">
      <c r="A299" s="50"/>
      <c r="B299" s="50"/>
      <c r="C299" s="50"/>
      <c r="D299" s="50"/>
      <c r="E299" s="50"/>
      <c r="F299" s="50"/>
      <c r="G299" s="50"/>
      <c r="H299" s="50"/>
      <c r="I299" s="50"/>
      <c r="J299" s="50"/>
      <c r="K299" s="50"/>
      <c r="L299" s="1626"/>
      <c r="M299" s="50"/>
      <c r="N299" s="50"/>
      <c r="O299" s="50"/>
      <c r="P299" s="1627"/>
      <c r="Q299" s="1627"/>
      <c r="R299" s="1628"/>
      <c r="S299" s="1800"/>
      <c r="T299" s="50"/>
    </row>
    <row r="300">
      <c r="A300" s="50"/>
      <c r="B300" s="50"/>
      <c r="C300" s="50"/>
      <c r="D300" s="50"/>
      <c r="E300" s="50"/>
      <c r="F300" s="50"/>
      <c r="G300" s="50"/>
      <c r="H300" s="50"/>
      <c r="I300" s="50"/>
      <c r="J300" s="50"/>
      <c r="K300" s="50"/>
      <c r="L300" s="1626"/>
      <c r="M300" s="50"/>
      <c r="N300" s="50"/>
      <c r="O300" s="50"/>
      <c r="P300" s="1627"/>
      <c r="Q300" s="1627"/>
      <c r="R300" s="1628"/>
      <c r="S300" s="1800"/>
      <c r="T300" s="50"/>
    </row>
    <row r="301">
      <c r="A301" s="50"/>
      <c r="B301" s="50"/>
      <c r="C301" s="50"/>
      <c r="D301" s="50"/>
      <c r="E301" s="50"/>
      <c r="F301" s="50"/>
      <c r="G301" s="50"/>
      <c r="H301" s="50"/>
      <c r="I301" s="50"/>
      <c r="J301" s="50"/>
      <c r="K301" s="50"/>
      <c r="L301" s="1626"/>
      <c r="M301" s="50"/>
      <c r="N301" s="50"/>
      <c r="O301" s="50"/>
      <c r="P301" s="1627"/>
      <c r="Q301" s="1627"/>
      <c r="R301" s="1628"/>
      <c r="S301" s="1800"/>
      <c r="T301" s="50"/>
    </row>
    <row r="302">
      <c r="A302" s="50"/>
      <c r="B302" s="50"/>
      <c r="C302" s="50"/>
      <c r="D302" s="50"/>
      <c r="E302" s="50"/>
      <c r="F302" s="50"/>
      <c r="G302" s="50"/>
      <c r="H302" s="50"/>
      <c r="I302" s="50"/>
      <c r="J302" s="50"/>
      <c r="K302" s="50"/>
      <c r="L302" s="1626"/>
      <c r="M302" s="50"/>
      <c r="N302" s="50"/>
      <c r="O302" s="50"/>
      <c r="P302" s="1627"/>
      <c r="Q302" s="1627"/>
      <c r="R302" s="1628"/>
      <c r="S302" s="1800"/>
      <c r="T302" s="50"/>
    </row>
    <row r="303">
      <c r="A303" s="50"/>
      <c r="B303" s="50"/>
      <c r="C303" s="50"/>
      <c r="D303" s="50"/>
      <c r="E303" s="50"/>
      <c r="F303" s="50"/>
      <c r="G303" s="50"/>
      <c r="H303" s="50"/>
      <c r="I303" s="50"/>
      <c r="J303" s="50"/>
      <c r="K303" s="50"/>
      <c r="L303" s="1626"/>
      <c r="M303" s="50"/>
      <c r="N303" s="50"/>
      <c r="O303" s="50"/>
      <c r="P303" s="1627"/>
      <c r="Q303" s="1627"/>
      <c r="R303" s="1628"/>
      <c r="S303" s="1800"/>
      <c r="T303" s="50"/>
    </row>
    <row r="304">
      <c r="A304" s="50"/>
      <c r="B304" s="50"/>
      <c r="C304" s="50"/>
      <c r="D304" s="50"/>
      <c r="E304" s="50"/>
      <c r="F304" s="50"/>
      <c r="G304" s="50"/>
      <c r="H304" s="50"/>
      <c r="I304" s="50"/>
      <c r="J304" s="50"/>
      <c r="K304" s="50"/>
      <c r="L304" s="1626"/>
      <c r="M304" s="50"/>
      <c r="N304" s="50"/>
      <c r="O304" s="50"/>
      <c r="P304" s="1627"/>
      <c r="Q304" s="1627"/>
      <c r="R304" s="1628"/>
      <c r="S304" s="1800"/>
      <c r="T304" s="50"/>
    </row>
    <row r="305">
      <c r="A305" s="50"/>
      <c r="B305" s="50"/>
      <c r="C305" s="50"/>
      <c r="D305" s="50"/>
      <c r="E305" s="50"/>
      <c r="F305" s="50"/>
      <c r="G305" s="50"/>
      <c r="H305" s="50"/>
      <c r="I305" s="50"/>
      <c r="J305" s="50"/>
      <c r="K305" s="50"/>
      <c r="L305" s="1626"/>
      <c r="M305" s="50"/>
      <c r="N305" s="50"/>
      <c r="O305" s="50"/>
      <c r="P305" s="1627"/>
      <c r="Q305" s="1627"/>
      <c r="R305" s="1628"/>
      <c r="S305" s="1800"/>
      <c r="T305" s="50"/>
    </row>
    <row r="306">
      <c r="A306" s="50"/>
      <c r="B306" s="50"/>
      <c r="C306" s="50"/>
      <c r="D306" s="50"/>
      <c r="E306" s="50"/>
      <c r="F306" s="50"/>
      <c r="G306" s="50"/>
      <c r="H306" s="50"/>
      <c r="I306" s="50"/>
      <c r="J306" s="50"/>
      <c r="K306" s="50"/>
      <c r="L306" s="1626"/>
      <c r="M306" s="50"/>
      <c r="N306" s="50"/>
      <c r="O306" s="50"/>
      <c r="P306" s="1627"/>
      <c r="Q306" s="1627"/>
      <c r="R306" s="1628"/>
      <c r="S306" s="1800"/>
      <c r="T306" s="50"/>
    </row>
    <row r="307">
      <c r="A307" s="50"/>
      <c r="B307" s="50"/>
      <c r="C307" s="50"/>
      <c r="D307" s="50"/>
      <c r="E307" s="50"/>
      <c r="F307" s="50"/>
      <c r="G307" s="50"/>
      <c r="H307" s="50"/>
      <c r="I307" s="50"/>
      <c r="J307" s="50"/>
      <c r="K307" s="50"/>
      <c r="L307" s="1626"/>
      <c r="M307" s="50"/>
      <c r="N307" s="50"/>
      <c r="O307" s="50"/>
      <c r="P307" s="1627"/>
      <c r="Q307" s="1627"/>
      <c r="R307" s="1628"/>
      <c r="S307" s="1800"/>
      <c r="T307" s="50"/>
    </row>
    <row r="308">
      <c r="A308" s="50"/>
      <c r="B308" s="50"/>
      <c r="C308" s="50"/>
      <c r="D308" s="50"/>
      <c r="E308" s="50"/>
      <c r="F308" s="50"/>
      <c r="G308" s="50"/>
      <c r="H308" s="50"/>
      <c r="I308" s="50"/>
      <c r="J308" s="50"/>
      <c r="K308" s="50"/>
      <c r="L308" s="1626"/>
      <c r="M308" s="50"/>
      <c r="N308" s="50"/>
      <c r="O308" s="50"/>
      <c r="P308" s="1627"/>
      <c r="Q308" s="1627"/>
      <c r="R308" s="1628"/>
      <c r="S308" s="1800"/>
      <c r="T308" s="50"/>
    </row>
    <row r="309">
      <c r="A309" s="50"/>
      <c r="B309" s="50"/>
      <c r="C309" s="50"/>
      <c r="D309" s="50"/>
      <c r="E309" s="50"/>
      <c r="F309" s="50"/>
      <c r="G309" s="50"/>
      <c r="H309" s="50"/>
      <c r="I309" s="50"/>
      <c r="J309" s="50"/>
      <c r="K309" s="50"/>
      <c r="L309" s="1626"/>
      <c r="M309" s="50"/>
      <c r="N309" s="50"/>
      <c r="O309" s="50"/>
      <c r="P309" s="1627"/>
      <c r="Q309" s="1627"/>
      <c r="R309" s="1628"/>
      <c r="S309" s="1800"/>
      <c r="T309" s="50"/>
    </row>
    <row r="310">
      <c r="A310" s="50"/>
      <c r="B310" s="50"/>
      <c r="C310" s="50"/>
      <c r="D310" s="50"/>
      <c r="E310" s="50"/>
      <c r="F310" s="50"/>
      <c r="G310" s="50"/>
      <c r="H310" s="50"/>
      <c r="I310" s="50"/>
      <c r="J310" s="50"/>
      <c r="K310" s="50"/>
      <c r="L310" s="1626"/>
      <c r="M310" s="50"/>
      <c r="N310" s="50"/>
      <c r="O310" s="50"/>
      <c r="P310" s="1627"/>
      <c r="Q310" s="1627"/>
      <c r="R310" s="1628"/>
      <c r="S310" s="1800"/>
      <c r="T310" s="50"/>
    </row>
    <row r="311">
      <c r="A311" s="50"/>
      <c r="B311" s="50"/>
      <c r="C311" s="50"/>
      <c r="D311" s="50"/>
      <c r="E311" s="50"/>
      <c r="F311" s="50"/>
      <c r="G311" s="50"/>
      <c r="H311" s="50"/>
      <c r="I311" s="50"/>
      <c r="J311" s="50"/>
      <c r="K311" s="50"/>
      <c r="L311" s="1626"/>
      <c r="M311" s="50"/>
      <c r="N311" s="50"/>
      <c r="O311" s="50"/>
      <c r="P311" s="1627"/>
      <c r="Q311" s="1627"/>
      <c r="R311" s="1628"/>
      <c r="S311" s="1800"/>
      <c r="T311" s="50"/>
    </row>
    <row r="312">
      <c r="A312" s="50"/>
      <c r="B312" s="50"/>
      <c r="C312" s="50"/>
      <c r="D312" s="50"/>
      <c r="E312" s="50"/>
      <c r="F312" s="50"/>
      <c r="G312" s="50"/>
      <c r="H312" s="50"/>
      <c r="I312" s="50"/>
      <c r="J312" s="50"/>
      <c r="K312" s="50"/>
      <c r="L312" s="1626"/>
      <c r="M312" s="50"/>
      <c r="N312" s="50"/>
      <c r="O312" s="50"/>
      <c r="P312" s="1627"/>
      <c r="Q312" s="1627"/>
      <c r="R312" s="1628"/>
      <c r="S312" s="1800"/>
      <c r="T312" s="50"/>
    </row>
    <row r="313">
      <c r="A313" s="50"/>
      <c r="B313" s="50"/>
      <c r="C313" s="50"/>
      <c r="D313" s="50"/>
      <c r="E313" s="50"/>
      <c r="F313" s="50"/>
      <c r="G313" s="50"/>
      <c r="H313" s="50"/>
      <c r="I313" s="50"/>
      <c r="J313" s="50"/>
      <c r="K313" s="50"/>
      <c r="L313" s="1626"/>
      <c r="M313" s="50"/>
      <c r="N313" s="50"/>
      <c r="O313" s="50"/>
      <c r="P313" s="1627"/>
      <c r="Q313" s="1627"/>
      <c r="R313" s="1628"/>
      <c r="S313" s="1800"/>
      <c r="T313" s="50"/>
    </row>
    <row r="314">
      <c r="A314" s="50"/>
      <c r="B314" s="50"/>
      <c r="C314" s="50"/>
      <c r="D314" s="50"/>
      <c r="E314" s="50"/>
      <c r="F314" s="50"/>
      <c r="G314" s="50"/>
      <c r="H314" s="50"/>
      <c r="I314" s="50"/>
      <c r="J314" s="50"/>
      <c r="K314" s="50"/>
      <c r="L314" s="1626"/>
      <c r="M314" s="50"/>
      <c r="N314" s="50"/>
      <c r="O314" s="50"/>
      <c r="P314" s="1627"/>
      <c r="Q314" s="1627"/>
      <c r="R314" s="1628"/>
      <c r="S314" s="1800"/>
      <c r="T314" s="50"/>
    </row>
    <row r="315">
      <c r="A315" s="50"/>
      <c r="B315" s="50"/>
      <c r="C315" s="50"/>
      <c r="D315" s="50"/>
      <c r="E315" s="50"/>
      <c r="F315" s="50"/>
      <c r="G315" s="50"/>
      <c r="H315" s="50"/>
      <c r="I315" s="50"/>
      <c r="J315" s="50"/>
      <c r="K315" s="50"/>
      <c r="L315" s="1626"/>
      <c r="M315" s="50"/>
      <c r="N315" s="50"/>
      <c r="O315" s="50"/>
      <c r="P315" s="1627"/>
      <c r="Q315" s="1627"/>
      <c r="R315" s="1628"/>
      <c r="S315" s="1800"/>
      <c r="T315" s="50"/>
    </row>
    <row r="316">
      <c r="A316" s="50"/>
      <c r="B316" s="50"/>
      <c r="C316" s="50"/>
      <c r="D316" s="50"/>
      <c r="E316" s="50"/>
      <c r="F316" s="50"/>
      <c r="G316" s="50"/>
      <c r="H316" s="50"/>
      <c r="I316" s="50"/>
      <c r="J316" s="50"/>
      <c r="K316" s="50"/>
      <c r="L316" s="1626"/>
      <c r="M316" s="50"/>
      <c r="N316" s="50"/>
      <c r="O316" s="50"/>
      <c r="P316" s="1627"/>
      <c r="Q316" s="1627"/>
      <c r="R316" s="1628"/>
      <c r="S316" s="1800"/>
      <c r="T316" s="50"/>
    </row>
    <row r="317">
      <c r="A317" s="50"/>
      <c r="B317" s="50"/>
      <c r="C317" s="50"/>
      <c r="D317" s="50"/>
      <c r="E317" s="50"/>
      <c r="F317" s="50"/>
      <c r="G317" s="50"/>
      <c r="H317" s="50"/>
      <c r="I317" s="50"/>
      <c r="J317" s="50"/>
      <c r="K317" s="50"/>
      <c r="L317" s="1626"/>
      <c r="M317" s="50"/>
      <c r="N317" s="50"/>
      <c r="O317" s="50"/>
      <c r="P317" s="1627"/>
      <c r="Q317" s="1627"/>
      <c r="R317" s="1628"/>
      <c r="S317" s="1800"/>
      <c r="T317" s="50"/>
    </row>
    <row r="318">
      <c r="A318" s="50"/>
      <c r="B318" s="50"/>
      <c r="C318" s="50"/>
      <c r="D318" s="50"/>
      <c r="E318" s="50"/>
      <c r="F318" s="50"/>
      <c r="G318" s="50"/>
      <c r="H318" s="50"/>
      <c r="I318" s="50"/>
      <c r="J318" s="50"/>
      <c r="K318" s="50"/>
      <c r="L318" s="1626"/>
      <c r="M318" s="50"/>
      <c r="N318" s="50"/>
      <c r="O318" s="50"/>
      <c r="P318" s="1627"/>
      <c r="Q318" s="1627"/>
      <c r="R318" s="1628"/>
      <c r="S318" s="1800"/>
      <c r="T318" s="50"/>
    </row>
    <row r="319">
      <c r="A319" s="50"/>
      <c r="B319" s="50"/>
      <c r="C319" s="50"/>
      <c r="D319" s="50"/>
      <c r="E319" s="50"/>
      <c r="F319" s="50"/>
      <c r="G319" s="50"/>
      <c r="H319" s="50"/>
      <c r="I319" s="50"/>
      <c r="J319" s="50"/>
      <c r="K319" s="50"/>
      <c r="L319" s="1626"/>
      <c r="M319" s="50"/>
      <c r="N319" s="50"/>
      <c r="O319" s="50"/>
      <c r="P319" s="1627"/>
      <c r="Q319" s="1627"/>
      <c r="R319" s="1628"/>
      <c r="S319" s="1800"/>
      <c r="T319" s="50"/>
    </row>
    <row r="320">
      <c r="A320" s="50"/>
      <c r="B320" s="50"/>
      <c r="C320" s="50"/>
      <c r="D320" s="50"/>
      <c r="E320" s="50"/>
      <c r="F320" s="50"/>
      <c r="G320" s="50"/>
      <c r="H320" s="50"/>
      <c r="I320" s="50"/>
      <c r="J320" s="50"/>
      <c r="K320" s="50"/>
      <c r="L320" s="1626"/>
      <c r="M320" s="50"/>
      <c r="N320" s="50"/>
      <c r="O320" s="50"/>
      <c r="P320" s="1627"/>
      <c r="Q320" s="1627"/>
      <c r="R320" s="1628"/>
      <c r="S320" s="1800"/>
      <c r="T320" s="50"/>
    </row>
    <row r="321">
      <c r="A321" s="50"/>
      <c r="B321" s="50"/>
      <c r="C321" s="50"/>
      <c r="D321" s="50"/>
      <c r="E321" s="50"/>
      <c r="F321" s="50"/>
      <c r="G321" s="50"/>
      <c r="H321" s="50"/>
      <c r="I321" s="50"/>
      <c r="J321" s="50"/>
      <c r="K321" s="50"/>
      <c r="L321" s="1626"/>
      <c r="M321" s="50"/>
      <c r="N321" s="50"/>
      <c r="O321" s="50"/>
      <c r="P321" s="1627"/>
      <c r="Q321" s="1627"/>
      <c r="R321" s="1628"/>
      <c r="S321" s="1800"/>
      <c r="T321" s="50"/>
    </row>
    <row r="322">
      <c r="A322" s="50"/>
      <c r="B322" s="50"/>
      <c r="C322" s="50"/>
      <c r="D322" s="50"/>
      <c r="E322" s="50"/>
      <c r="F322" s="50"/>
      <c r="G322" s="50"/>
      <c r="H322" s="50"/>
      <c r="I322" s="50"/>
      <c r="J322" s="50"/>
      <c r="K322" s="50"/>
      <c r="L322" s="1626"/>
      <c r="M322" s="50"/>
      <c r="N322" s="50"/>
      <c r="O322" s="50"/>
      <c r="P322" s="1627"/>
      <c r="Q322" s="1627"/>
      <c r="R322" s="1628"/>
      <c r="S322" s="1800"/>
      <c r="T322" s="50"/>
    </row>
    <row r="323">
      <c r="A323" s="50"/>
      <c r="B323" s="50"/>
      <c r="C323" s="50"/>
      <c r="D323" s="50"/>
      <c r="E323" s="50"/>
      <c r="F323" s="50"/>
      <c r="G323" s="50"/>
      <c r="H323" s="50"/>
      <c r="I323" s="50"/>
      <c r="J323" s="50"/>
      <c r="K323" s="50"/>
      <c r="L323" s="1626"/>
      <c r="M323" s="50"/>
      <c r="N323" s="50"/>
      <c r="O323" s="50"/>
      <c r="P323" s="1627"/>
      <c r="Q323" s="1627"/>
      <c r="R323" s="1628"/>
      <c r="S323" s="1800"/>
      <c r="T323" s="50"/>
    </row>
    <row r="324">
      <c r="A324" s="50"/>
      <c r="B324" s="50"/>
      <c r="C324" s="50"/>
      <c r="D324" s="50"/>
      <c r="E324" s="50"/>
      <c r="F324" s="50"/>
      <c r="G324" s="50"/>
      <c r="H324" s="50"/>
      <c r="I324" s="50"/>
      <c r="J324" s="50"/>
      <c r="K324" s="50"/>
      <c r="L324" s="1626"/>
      <c r="M324" s="50"/>
      <c r="N324" s="50"/>
      <c r="O324" s="50"/>
      <c r="P324" s="1627"/>
      <c r="Q324" s="1627"/>
      <c r="R324" s="1628"/>
      <c r="S324" s="1800"/>
      <c r="T324" s="50"/>
    </row>
    <row r="325">
      <c r="A325" s="50"/>
      <c r="B325" s="50"/>
      <c r="C325" s="50"/>
      <c r="D325" s="50"/>
      <c r="E325" s="50"/>
      <c r="F325" s="50"/>
      <c r="G325" s="50"/>
      <c r="H325" s="50"/>
      <c r="I325" s="50"/>
      <c r="J325" s="50"/>
      <c r="K325" s="50"/>
      <c r="L325" s="1626"/>
      <c r="M325" s="50"/>
      <c r="N325" s="50"/>
      <c r="O325" s="50"/>
      <c r="P325" s="1627"/>
      <c r="Q325" s="1627"/>
      <c r="R325" s="1628"/>
      <c r="S325" s="1800"/>
      <c r="T325" s="50"/>
    </row>
    <row r="326">
      <c r="A326" s="50"/>
      <c r="B326" s="50"/>
      <c r="C326" s="50"/>
      <c r="D326" s="50"/>
      <c r="E326" s="50"/>
      <c r="F326" s="50"/>
      <c r="G326" s="50"/>
      <c r="H326" s="50"/>
      <c r="I326" s="50"/>
      <c r="J326" s="50"/>
      <c r="K326" s="50"/>
      <c r="L326" s="1626"/>
      <c r="M326" s="50"/>
      <c r="N326" s="50"/>
      <c r="O326" s="50"/>
      <c r="P326" s="1627"/>
      <c r="Q326" s="1627"/>
      <c r="R326" s="1628"/>
      <c r="S326" s="1800"/>
      <c r="T326" s="50"/>
    </row>
    <row r="327">
      <c r="A327" s="50"/>
      <c r="B327" s="50"/>
      <c r="C327" s="50"/>
      <c r="D327" s="50"/>
      <c r="E327" s="50"/>
      <c r="F327" s="50"/>
      <c r="G327" s="50"/>
      <c r="H327" s="50"/>
      <c r="I327" s="50"/>
      <c r="J327" s="50"/>
      <c r="K327" s="50"/>
      <c r="L327" s="1626"/>
      <c r="M327" s="50"/>
      <c r="N327" s="50"/>
      <c r="O327" s="50"/>
      <c r="P327" s="1627"/>
      <c r="Q327" s="1627"/>
      <c r="R327" s="1628"/>
      <c r="S327" s="1800"/>
      <c r="T327" s="50"/>
    </row>
    <row r="328">
      <c r="A328" s="50"/>
      <c r="B328" s="50"/>
      <c r="C328" s="50"/>
      <c r="D328" s="50"/>
      <c r="E328" s="50"/>
      <c r="F328" s="50"/>
      <c r="G328" s="50"/>
      <c r="H328" s="50"/>
      <c r="I328" s="50"/>
      <c r="J328" s="50"/>
      <c r="K328" s="50"/>
      <c r="L328" s="1626"/>
      <c r="M328" s="50"/>
      <c r="N328" s="50"/>
      <c r="O328" s="50"/>
      <c r="P328" s="1627"/>
      <c r="Q328" s="1627"/>
      <c r="R328" s="1628"/>
      <c r="S328" s="1800"/>
      <c r="T328" s="50"/>
    </row>
    <row r="329">
      <c r="A329" s="50"/>
      <c r="B329" s="50"/>
      <c r="C329" s="50"/>
      <c r="D329" s="50"/>
      <c r="E329" s="50"/>
      <c r="F329" s="50"/>
      <c r="G329" s="50"/>
      <c r="H329" s="50"/>
      <c r="I329" s="50"/>
      <c r="J329" s="50"/>
      <c r="K329" s="50"/>
      <c r="L329" s="1626"/>
      <c r="M329" s="50"/>
      <c r="N329" s="50"/>
      <c r="O329" s="50"/>
      <c r="P329" s="1627"/>
      <c r="Q329" s="1627"/>
      <c r="R329" s="1628"/>
      <c r="S329" s="1800"/>
      <c r="T329" s="50"/>
    </row>
    <row r="330">
      <c r="A330" s="50"/>
      <c r="B330" s="50"/>
      <c r="C330" s="50"/>
      <c r="D330" s="50"/>
      <c r="E330" s="50"/>
      <c r="F330" s="50"/>
      <c r="G330" s="50"/>
      <c r="H330" s="50"/>
      <c r="I330" s="50"/>
      <c r="J330" s="50"/>
      <c r="K330" s="50"/>
      <c r="L330" s="1626"/>
      <c r="M330" s="50"/>
      <c r="N330" s="50"/>
      <c r="O330" s="50"/>
      <c r="P330" s="1627"/>
      <c r="Q330" s="1627"/>
      <c r="R330" s="1628"/>
      <c r="S330" s="1800"/>
      <c r="T330" s="50"/>
    </row>
    <row r="331">
      <c r="A331" s="50"/>
      <c r="B331" s="50"/>
      <c r="C331" s="50"/>
      <c r="D331" s="50"/>
      <c r="E331" s="50"/>
      <c r="F331" s="50"/>
      <c r="G331" s="50"/>
      <c r="H331" s="50"/>
      <c r="I331" s="50"/>
      <c r="J331" s="50"/>
      <c r="K331" s="50"/>
      <c r="L331" s="1626"/>
      <c r="M331" s="50"/>
      <c r="N331" s="50"/>
      <c r="O331" s="50"/>
      <c r="P331" s="1627"/>
      <c r="Q331" s="1627"/>
      <c r="R331" s="1628"/>
      <c r="S331" s="1800"/>
      <c r="T331" s="50"/>
    </row>
    <row r="332">
      <c r="A332" s="50"/>
      <c r="B332" s="50"/>
      <c r="C332" s="50"/>
      <c r="D332" s="50"/>
      <c r="E332" s="50"/>
      <c r="F332" s="50"/>
      <c r="G332" s="50"/>
      <c r="H332" s="50"/>
      <c r="I332" s="50"/>
      <c r="J332" s="50"/>
      <c r="K332" s="50"/>
      <c r="L332" s="1626"/>
      <c r="M332" s="50"/>
      <c r="N332" s="50"/>
      <c r="O332" s="50"/>
      <c r="P332" s="1627"/>
      <c r="Q332" s="1627"/>
      <c r="R332" s="1628"/>
      <c r="S332" s="1800"/>
      <c r="T332" s="50"/>
    </row>
    <row r="333">
      <c r="A333" s="50"/>
      <c r="B333" s="50"/>
      <c r="C333" s="50"/>
      <c r="D333" s="50"/>
      <c r="E333" s="50"/>
      <c r="F333" s="50"/>
      <c r="G333" s="50"/>
      <c r="H333" s="50"/>
      <c r="I333" s="50"/>
      <c r="J333" s="50"/>
      <c r="K333" s="50"/>
      <c r="L333" s="1626"/>
      <c r="M333" s="50"/>
      <c r="N333" s="50"/>
      <c r="O333" s="50"/>
      <c r="P333" s="1627"/>
      <c r="Q333" s="1627"/>
      <c r="R333" s="1628"/>
      <c r="S333" s="1800"/>
      <c r="T333" s="50"/>
    </row>
    <row r="334">
      <c r="A334" s="50"/>
      <c r="B334" s="50"/>
      <c r="C334" s="50"/>
      <c r="D334" s="50"/>
      <c r="E334" s="50"/>
      <c r="F334" s="50"/>
      <c r="G334" s="50"/>
      <c r="H334" s="50"/>
      <c r="I334" s="50"/>
      <c r="J334" s="50"/>
      <c r="K334" s="50"/>
      <c r="L334" s="1626"/>
      <c r="M334" s="50"/>
      <c r="N334" s="50"/>
      <c r="O334" s="50"/>
      <c r="P334" s="1627"/>
      <c r="Q334" s="1627"/>
      <c r="R334" s="1628"/>
      <c r="S334" s="1800"/>
      <c r="T334" s="50"/>
    </row>
    <row r="335">
      <c r="A335" s="50"/>
      <c r="B335" s="50"/>
      <c r="C335" s="50"/>
      <c r="D335" s="50"/>
      <c r="E335" s="50"/>
      <c r="F335" s="50"/>
      <c r="G335" s="50"/>
      <c r="H335" s="50"/>
      <c r="I335" s="50"/>
      <c r="J335" s="50"/>
      <c r="K335" s="50"/>
      <c r="L335" s="1626"/>
      <c r="M335" s="50"/>
      <c r="N335" s="50"/>
      <c r="O335" s="50"/>
      <c r="P335" s="1627"/>
      <c r="Q335" s="1627"/>
      <c r="R335" s="1628"/>
      <c r="S335" s="1800"/>
      <c r="T335" s="50"/>
    </row>
    <row r="336">
      <c r="A336" s="50"/>
      <c r="B336" s="50"/>
      <c r="C336" s="50"/>
      <c r="D336" s="50"/>
      <c r="E336" s="50"/>
      <c r="F336" s="50"/>
      <c r="G336" s="50"/>
      <c r="H336" s="50"/>
      <c r="I336" s="50"/>
      <c r="J336" s="50"/>
      <c r="K336" s="50"/>
      <c r="L336" s="1626"/>
      <c r="M336" s="50"/>
      <c r="N336" s="50"/>
      <c r="O336" s="50"/>
      <c r="P336" s="1627"/>
      <c r="Q336" s="1627"/>
      <c r="R336" s="1628"/>
      <c r="S336" s="1800"/>
      <c r="T336" s="50"/>
    </row>
    <row r="337">
      <c r="A337" s="50"/>
      <c r="B337" s="50"/>
      <c r="C337" s="50"/>
      <c r="D337" s="50"/>
      <c r="E337" s="50"/>
      <c r="F337" s="50"/>
      <c r="G337" s="50"/>
      <c r="H337" s="50"/>
      <c r="I337" s="50"/>
      <c r="J337" s="50"/>
      <c r="K337" s="50"/>
      <c r="L337" s="1626"/>
      <c r="M337" s="50"/>
      <c r="N337" s="50"/>
      <c r="O337" s="50"/>
      <c r="P337" s="1627"/>
      <c r="Q337" s="1627"/>
      <c r="R337" s="1628"/>
      <c r="S337" s="1800"/>
      <c r="T337" s="50"/>
    </row>
    <row r="338">
      <c r="A338" s="50"/>
      <c r="B338" s="50"/>
      <c r="C338" s="50"/>
      <c r="D338" s="50"/>
      <c r="E338" s="50"/>
      <c r="F338" s="50"/>
      <c r="G338" s="50"/>
      <c r="H338" s="50"/>
      <c r="I338" s="50"/>
      <c r="J338" s="50"/>
      <c r="K338" s="50"/>
      <c r="L338" s="1626"/>
      <c r="M338" s="50"/>
      <c r="N338" s="50"/>
      <c r="O338" s="50"/>
      <c r="P338" s="1627"/>
      <c r="Q338" s="1627"/>
      <c r="R338" s="1628"/>
      <c r="S338" s="1800"/>
      <c r="T338" s="50"/>
    </row>
    <row r="339">
      <c r="A339" s="50"/>
      <c r="B339" s="50"/>
      <c r="C339" s="50"/>
      <c r="D339" s="50"/>
      <c r="E339" s="50"/>
      <c r="F339" s="50"/>
      <c r="G339" s="50"/>
      <c r="H339" s="50"/>
      <c r="I339" s="50"/>
      <c r="J339" s="50"/>
      <c r="K339" s="50"/>
      <c r="L339" s="1626"/>
      <c r="M339" s="50"/>
      <c r="N339" s="50"/>
      <c r="O339" s="50"/>
      <c r="P339" s="1627"/>
      <c r="Q339" s="1627"/>
      <c r="R339" s="1628"/>
      <c r="S339" s="1800"/>
      <c r="T339" s="50"/>
    </row>
    <row r="340">
      <c r="A340" s="50"/>
      <c r="B340" s="50"/>
      <c r="C340" s="50"/>
      <c r="D340" s="50"/>
      <c r="E340" s="50"/>
      <c r="F340" s="50"/>
      <c r="G340" s="50"/>
      <c r="H340" s="50"/>
      <c r="I340" s="50"/>
      <c r="J340" s="50"/>
      <c r="K340" s="50"/>
      <c r="L340" s="1626"/>
      <c r="M340" s="50"/>
      <c r="N340" s="50"/>
      <c r="O340" s="50"/>
      <c r="P340" s="1627"/>
      <c r="Q340" s="1627"/>
      <c r="R340" s="1628"/>
      <c r="S340" s="1800"/>
      <c r="T340" s="50"/>
    </row>
    <row r="341">
      <c r="A341" s="50"/>
      <c r="B341" s="50"/>
      <c r="C341" s="50"/>
      <c r="D341" s="50"/>
      <c r="E341" s="50"/>
      <c r="F341" s="50"/>
      <c r="G341" s="50"/>
      <c r="H341" s="50"/>
      <c r="I341" s="50"/>
      <c r="J341" s="50"/>
      <c r="K341" s="50"/>
      <c r="L341" s="1626"/>
      <c r="M341" s="50"/>
      <c r="N341" s="50"/>
      <c r="O341" s="50"/>
      <c r="P341" s="1627"/>
      <c r="Q341" s="1627"/>
      <c r="R341" s="1628"/>
      <c r="S341" s="1800"/>
      <c r="T341" s="50"/>
    </row>
    <row r="342">
      <c r="A342" s="50"/>
      <c r="B342" s="50"/>
      <c r="C342" s="50"/>
      <c r="D342" s="50"/>
      <c r="E342" s="50"/>
      <c r="F342" s="50"/>
      <c r="G342" s="50"/>
      <c r="H342" s="50"/>
      <c r="I342" s="50"/>
      <c r="J342" s="50"/>
      <c r="K342" s="50"/>
      <c r="L342" s="1626"/>
      <c r="M342" s="50"/>
      <c r="N342" s="50"/>
      <c r="O342" s="50"/>
      <c r="P342" s="1627"/>
      <c r="Q342" s="1627"/>
      <c r="R342" s="1628"/>
      <c r="S342" s="1800"/>
      <c r="T342" s="50"/>
    </row>
    <row r="343">
      <c r="A343" s="50"/>
      <c r="B343" s="50"/>
      <c r="C343" s="50"/>
      <c r="D343" s="50"/>
      <c r="E343" s="50"/>
      <c r="F343" s="50"/>
      <c r="G343" s="50"/>
      <c r="H343" s="50"/>
      <c r="I343" s="50"/>
      <c r="J343" s="50"/>
      <c r="K343" s="50"/>
      <c r="L343" s="1626"/>
      <c r="M343" s="50"/>
      <c r="N343" s="50"/>
      <c r="O343" s="50"/>
      <c r="P343" s="1627"/>
      <c r="Q343" s="1627"/>
      <c r="R343" s="1628"/>
      <c r="S343" s="1800"/>
      <c r="T343" s="50"/>
    </row>
    <row r="344">
      <c r="A344" s="50"/>
      <c r="B344" s="50"/>
      <c r="C344" s="50"/>
      <c r="D344" s="50"/>
      <c r="E344" s="50"/>
      <c r="F344" s="50"/>
      <c r="G344" s="50"/>
      <c r="H344" s="50"/>
      <c r="I344" s="50"/>
      <c r="J344" s="50"/>
      <c r="K344" s="50"/>
      <c r="L344" s="1626"/>
      <c r="M344" s="50"/>
      <c r="N344" s="50"/>
      <c r="O344" s="50"/>
      <c r="P344" s="1627"/>
      <c r="Q344" s="1627"/>
      <c r="R344" s="1628"/>
      <c r="S344" s="1800"/>
      <c r="T344" s="50"/>
    </row>
    <row r="345">
      <c r="A345" s="50"/>
      <c r="B345" s="50"/>
      <c r="C345" s="50"/>
      <c r="D345" s="50"/>
      <c r="E345" s="50"/>
      <c r="F345" s="50"/>
      <c r="G345" s="50"/>
      <c r="H345" s="50"/>
      <c r="I345" s="50"/>
      <c r="J345" s="50"/>
      <c r="K345" s="50"/>
      <c r="L345" s="1626"/>
      <c r="M345" s="50"/>
      <c r="N345" s="50"/>
      <c r="O345" s="50"/>
      <c r="P345" s="1627"/>
      <c r="Q345" s="1627"/>
      <c r="R345" s="1628"/>
      <c r="S345" s="1800"/>
      <c r="T345" s="50"/>
    </row>
    <row r="346">
      <c r="A346" s="50"/>
      <c r="B346" s="50"/>
      <c r="C346" s="50"/>
      <c r="D346" s="50"/>
      <c r="E346" s="50"/>
      <c r="F346" s="50"/>
      <c r="G346" s="50"/>
      <c r="H346" s="50"/>
      <c r="I346" s="50"/>
      <c r="J346" s="50"/>
      <c r="K346" s="50"/>
      <c r="L346" s="1626"/>
      <c r="M346" s="50"/>
      <c r="N346" s="50"/>
      <c r="O346" s="50"/>
      <c r="P346" s="1627"/>
      <c r="Q346" s="1627"/>
      <c r="R346" s="1628"/>
      <c r="S346" s="1800"/>
      <c r="T346" s="50"/>
    </row>
    <row r="347">
      <c r="A347" s="50"/>
      <c r="B347" s="50"/>
      <c r="C347" s="50"/>
      <c r="D347" s="50"/>
      <c r="E347" s="50"/>
      <c r="F347" s="50"/>
      <c r="G347" s="50"/>
      <c r="H347" s="50"/>
      <c r="I347" s="50"/>
      <c r="J347" s="50"/>
      <c r="K347" s="50"/>
      <c r="L347" s="1626"/>
      <c r="M347" s="50"/>
      <c r="N347" s="50"/>
      <c r="O347" s="50"/>
      <c r="P347" s="1627"/>
      <c r="Q347" s="1627"/>
      <c r="R347" s="1628"/>
      <c r="S347" s="1800"/>
      <c r="T347" s="50"/>
    </row>
    <row r="348">
      <c r="A348" s="50"/>
      <c r="B348" s="50"/>
      <c r="C348" s="50"/>
      <c r="D348" s="50"/>
      <c r="E348" s="50"/>
      <c r="F348" s="50"/>
      <c r="G348" s="50"/>
      <c r="H348" s="50"/>
      <c r="I348" s="50"/>
      <c r="J348" s="50"/>
      <c r="K348" s="50"/>
      <c r="L348" s="1626"/>
      <c r="M348" s="50"/>
      <c r="N348" s="50"/>
      <c r="O348" s="50"/>
      <c r="P348" s="1627"/>
      <c r="Q348" s="1627"/>
      <c r="R348" s="1628"/>
      <c r="S348" s="1800"/>
      <c r="T348" s="50"/>
    </row>
    <row r="349">
      <c r="A349" s="50"/>
      <c r="B349" s="50"/>
      <c r="C349" s="50"/>
      <c r="D349" s="50"/>
      <c r="E349" s="50"/>
      <c r="F349" s="50"/>
      <c r="G349" s="50"/>
      <c r="H349" s="50"/>
      <c r="I349" s="50"/>
      <c r="J349" s="50"/>
      <c r="K349" s="50"/>
      <c r="L349" s="1626"/>
      <c r="M349" s="50"/>
      <c r="N349" s="50"/>
      <c r="O349" s="50"/>
      <c r="P349" s="1627"/>
      <c r="Q349" s="1627"/>
      <c r="R349" s="1628"/>
      <c r="S349" s="1800"/>
      <c r="T349" s="50"/>
    </row>
    <row r="350">
      <c r="A350" s="50"/>
      <c r="B350" s="50"/>
      <c r="C350" s="50"/>
      <c r="D350" s="50"/>
      <c r="E350" s="50"/>
      <c r="F350" s="50"/>
      <c r="G350" s="50"/>
      <c r="H350" s="50"/>
      <c r="I350" s="50"/>
      <c r="J350" s="50"/>
      <c r="K350" s="50"/>
      <c r="L350" s="1626"/>
      <c r="M350" s="50"/>
      <c r="N350" s="50"/>
      <c r="O350" s="50"/>
      <c r="P350" s="1627"/>
      <c r="Q350" s="1627"/>
      <c r="R350" s="1628"/>
      <c r="S350" s="1800"/>
      <c r="T350" s="50"/>
    </row>
    <row r="351">
      <c r="A351" s="50"/>
      <c r="B351" s="50"/>
      <c r="C351" s="50"/>
      <c r="D351" s="50"/>
      <c r="E351" s="50"/>
      <c r="F351" s="50"/>
      <c r="G351" s="50"/>
      <c r="H351" s="50"/>
      <c r="I351" s="50"/>
      <c r="J351" s="50"/>
      <c r="K351" s="50"/>
      <c r="L351" s="1626"/>
      <c r="M351" s="50"/>
      <c r="N351" s="50"/>
      <c r="O351" s="50"/>
      <c r="P351" s="1627"/>
      <c r="Q351" s="1627"/>
      <c r="R351" s="1628"/>
      <c r="S351" s="1800"/>
      <c r="T351" s="50"/>
    </row>
    <row r="352">
      <c r="A352" s="50"/>
      <c r="B352" s="50"/>
      <c r="C352" s="50"/>
      <c r="D352" s="50"/>
      <c r="E352" s="50"/>
      <c r="F352" s="50"/>
      <c r="G352" s="50"/>
      <c r="H352" s="50"/>
      <c r="I352" s="50"/>
      <c r="J352" s="50"/>
      <c r="K352" s="50"/>
      <c r="L352" s="1626"/>
      <c r="M352" s="50"/>
      <c r="N352" s="50"/>
      <c r="O352" s="50"/>
      <c r="P352" s="1627"/>
      <c r="Q352" s="1627"/>
      <c r="R352" s="1628"/>
      <c r="S352" s="1800"/>
      <c r="T352" s="50"/>
    </row>
    <row r="353">
      <c r="A353" s="50"/>
      <c r="B353" s="50"/>
      <c r="C353" s="50"/>
      <c r="D353" s="50"/>
      <c r="E353" s="50"/>
      <c r="F353" s="50"/>
      <c r="G353" s="50"/>
      <c r="H353" s="50"/>
      <c r="I353" s="50"/>
      <c r="J353" s="50"/>
      <c r="K353" s="50"/>
      <c r="L353" s="1626"/>
      <c r="M353" s="50"/>
      <c r="N353" s="50"/>
      <c r="O353" s="50"/>
      <c r="P353" s="1627"/>
      <c r="Q353" s="1627"/>
      <c r="R353" s="1628"/>
      <c r="S353" s="1800"/>
      <c r="T353" s="50"/>
    </row>
    <row r="354">
      <c r="A354" s="50"/>
      <c r="B354" s="50"/>
      <c r="C354" s="50"/>
      <c r="D354" s="50"/>
      <c r="E354" s="50"/>
      <c r="F354" s="50"/>
      <c r="G354" s="50"/>
      <c r="H354" s="50"/>
      <c r="I354" s="50"/>
      <c r="J354" s="50"/>
      <c r="K354" s="50"/>
      <c r="L354" s="1626"/>
      <c r="M354" s="50"/>
      <c r="N354" s="50"/>
      <c r="O354" s="50"/>
      <c r="P354" s="1627"/>
      <c r="Q354" s="1627"/>
      <c r="R354" s="1628"/>
      <c r="S354" s="1800"/>
      <c r="T354" s="50"/>
    </row>
    <row r="355">
      <c r="A355" s="50"/>
      <c r="B355" s="50"/>
      <c r="C355" s="50"/>
      <c r="D355" s="50"/>
      <c r="E355" s="50"/>
      <c r="F355" s="50"/>
      <c r="G355" s="50"/>
      <c r="H355" s="50"/>
      <c r="I355" s="50"/>
      <c r="J355" s="50"/>
      <c r="K355" s="50"/>
      <c r="L355" s="1626"/>
      <c r="M355" s="50"/>
      <c r="N355" s="50"/>
      <c r="O355" s="50"/>
      <c r="P355" s="1627"/>
      <c r="Q355" s="1627"/>
      <c r="R355" s="1628"/>
      <c r="S355" s="1800"/>
      <c r="T355" s="50"/>
    </row>
    <row r="356">
      <c r="A356" s="50"/>
      <c r="B356" s="50"/>
      <c r="C356" s="50"/>
      <c r="D356" s="50"/>
      <c r="E356" s="50"/>
      <c r="F356" s="50"/>
      <c r="G356" s="50"/>
      <c r="H356" s="50"/>
      <c r="I356" s="50"/>
      <c r="J356" s="50"/>
      <c r="K356" s="50"/>
      <c r="L356" s="1626"/>
      <c r="M356" s="50"/>
      <c r="N356" s="50"/>
      <c r="O356" s="50"/>
      <c r="P356" s="1627"/>
      <c r="Q356" s="1627"/>
      <c r="R356" s="1628"/>
      <c r="S356" s="1800"/>
      <c r="T356" s="50"/>
    </row>
    <row r="357">
      <c r="A357" s="50"/>
      <c r="B357" s="50"/>
      <c r="C357" s="50"/>
      <c r="D357" s="50"/>
      <c r="E357" s="50"/>
      <c r="F357" s="50"/>
      <c r="G357" s="50"/>
      <c r="H357" s="50"/>
      <c r="I357" s="50"/>
      <c r="J357" s="50"/>
      <c r="K357" s="50"/>
      <c r="L357" s="1626"/>
      <c r="M357" s="50"/>
      <c r="N357" s="50"/>
      <c r="O357" s="50"/>
      <c r="P357" s="1627"/>
      <c r="Q357" s="1627"/>
      <c r="R357" s="1628"/>
      <c r="S357" s="1800"/>
      <c r="T357" s="50"/>
    </row>
    <row r="358">
      <c r="A358" s="50"/>
      <c r="B358" s="50"/>
      <c r="C358" s="50"/>
      <c r="D358" s="50"/>
      <c r="E358" s="50"/>
      <c r="F358" s="50"/>
      <c r="G358" s="50"/>
      <c r="H358" s="50"/>
      <c r="I358" s="50"/>
      <c r="J358" s="50"/>
      <c r="K358" s="50"/>
      <c r="L358" s="1626"/>
      <c r="M358" s="50"/>
      <c r="N358" s="50"/>
      <c r="O358" s="50"/>
      <c r="P358" s="1627"/>
      <c r="Q358" s="1627"/>
      <c r="R358" s="1628"/>
      <c r="S358" s="1800"/>
      <c r="T358" s="50"/>
    </row>
    <row r="359">
      <c r="A359" s="50"/>
      <c r="B359" s="50"/>
      <c r="C359" s="50"/>
      <c r="D359" s="50"/>
      <c r="E359" s="50"/>
      <c r="F359" s="50"/>
      <c r="G359" s="50"/>
      <c r="H359" s="50"/>
      <c r="I359" s="50"/>
      <c r="J359" s="50"/>
      <c r="K359" s="50"/>
      <c r="L359" s="1626"/>
      <c r="M359" s="50"/>
      <c r="N359" s="50"/>
      <c r="O359" s="50"/>
      <c r="P359" s="1627"/>
      <c r="Q359" s="1627"/>
      <c r="R359" s="1628"/>
      <c r="S359" s="1800"/>
      <c r="T359" s="50"/>
    </row>
    <row r="360">
      <c r="A360" s="50"/>
      <c r="B360" s="50"/>
      <c r="C360" s="50"/>
      <c r="D360" s="50"/>
      <c r="E360" s="50"/>
      <c r="F360" s="50"/>
      <c r="G360" s="50"/>
      <c r="H360" s="50"/>
      <c r="I360" s="50"/>
      <c r="J360" s="50"/>
      <c r="K360" s="50"/>
      <c r="L360" s="1626"/>
      <c r="M360" s="50"/>
      <c r="N360" s="50"/>
      <c r="O360" s="50"/>
      <c r="P360" s="1627"/>
      <c r="Q360" s="1627"/>
      <c r="R360" s="1628"/>
      <c r="S360" s="1800"/>
      <c r="T360" s="50"/>
    </row>
    <row r="361">
      <c r="A361" s="50"/>
      <c r="B361" s="50"/>
      <c r="C361" s="50"/>
      <c r="D361" s="50"/>
      <c r="E361" s="50"/>
      <c r="F361" s="50"/>
      <c r="G361" s="50"/>
      <c r="H361" s="50"/>
      <c r="I361" s="50"/>
      <c r="J361" s="50"/>
      <c r="K361" s="50"/>
      <c r="L361" s="1626"/>
      <c r="M361" s="50"/>
      <c r="N361" s="50"/>
      <c r="O361" s="50"/>
      <c r="P361" s="1627"/>
      <c r="Q361" s="1627"/>
      <c r="R361" s="1628"/>
      <c r="S361" s="1800"/>
      <c r="T361" s="50"/>
    </row>
    <row r="362">
      <c r="A362" s="50"/>
      <c r="B362" s="50"/>
      <c r="C362" s="50"/>
      <c r="D362" s="50"/>
      <c r="E362" s="50"/>
      <c r="F362" s="50"/>
      <c r="G362" s="50"/>
      <c r="H362" s="50"/>
      <c r="I362" s="50"/>
      <c r="J362" s="50"/>
      <c r="K362" s="50"/>
      <c r="L362" s="1626"/>
      <c r="M362" s="50"/>
      <c r="N362" s="50"/>
      <c r="O362" s="50"/>
      <c r="P362" s="1627"/>
      <c r="Q362" s="1627"/>
      <c r="R362" s="1628"/>
      <c r="S362" s="1800"/>
      <c r="T362" s="50"/>
    </row>
    <row r="363">
      <c r="A363" s="50"/>
      <c r="B363" s="50"/>
      <c r="C363" s="50"/>
      <c r="D363" s="50"/>
      <c r="E363" s="50"/>
      <c r="F363" s="50"/>
      <c r="G363" s="50"/>
      <c r="H363" s="50"/>
      <c r="I363" s="50"/>
      <c r="J363" s="50"/>
      <c r="K363" s="50"/>
      <c r="L363" s="1626"/>
      <c r="M363" s="50"/>
      <c r="N363" s="50"/>
      <c r="O363" s="50"/>
      <c r="P363" s="1627"/>
      <c r="Q363" s="1627"/>
      <c r="R363" s="1628"/>
      <c r="S363" s="1800"/>
      <c r="T363" s="50"/>
    </row>
    <row r="364">
      <c r="A364" s="50"/>
      <c r="B364" s="50"/>
      <c r="C364" s="50"/>
      <c r="D364" s="50"/>
      <c r="E364" s="50"/>
      <c r="F364" s="50"/>
      <c r="G364" s="50"/>
      <c r="H364" s="50"/>
      <c r="I364" s="50"/>
      <c r="J364" s="50"/>
      <c r="K364" s="50"/>
      <c r="L364" s="1626"/>
      <c r="M364" s="50"/>
      <c r="N364" s="50"/>
      <c r="O364" s="50"/>
      <c r="P364" s="1627"/>
      <c r="Q364" s="1627"/>
      <c r="R364" s="1628"/>
      <c r="S364" s="1800"/>
      <c r="T364" s="50"/>
    </row>
    <row r="365">
      <c r="A365" s="50"/>
      <c r="B365" s="50"/>
      <c r="C365" s="50"/>
      <c r="D365" s="50"/>
      <c r="E365" s="50"/>
      <c r="F365" s="50"/>
      <c r="G365" s="50"/>
      <c r="H365" s="50"/>
      <c r="I365" s="50"/>
      <c r="J365" s="50"/>
      <c r="K365" s="50"/>
      <c r="L365" s="1626"/>
      <c r="M365" s="50"/>
      <c r="N365" s="50"/>
      <c r="O365" s="50"/>
      <c r="P365" s="1627"/>
      <c r="Q365" s="1627"/>
      <c r="R365" s="1628"/>
      <c r="S365" s="1800"/>
      <c r="T365" s="50"/>
    </row>
    <row r="366">
      <c r="A366" s="50"/>
      <c r="B366" s="50"/>
      <c r="C366" s="50"/>
      <c r="D366" s="50"/>
      <c r="E366" s="50"/>
      <c r="F366" s="50"/>
      <c r="G366" s="50"/>
      <c r="H366" s="50"/>
      <c r="I366" s="50"/>
      <c r="J366" s="50"/>
      <c r="K366" s="50"/>
      <c r="L366" s="1626"/>
      <c r="M366" s="50"/>
      <c r="N366" s="50"/>
      <c r="O366" s="50"/>
      <c r="P366" s="1627"/>
      <c r="Q366" s="1627"/>
      <c r="R366" s="1628"/>
      <c r="S366" s="1800"/>
      <c r="T366" s="50"/>
    </row>
    <row r="367">
      <c r="A367" s="50"/>
      <c r="B367" s="50"/>
      <c r="C367" s="50"/>
      <c r="D367" s="50"/>
      <c r="E367" s="50"/>
      <c r="F367" s="50"/>
      <c r="G367" s="50"/>
      <c r="H367" s="50"/>
      <c r="I367" s="50"/>
      <c r="J367" s="50"/>
      <c r="K367" s="50"/>
      <c r="L367" s="1626"/>
      <c r="M367" s="50"/>
      <c r="N367" s="50"/>
      <c r="O367" s="50"/>
      <c r="P367" s="1627"/>
      <c r="Q367" s="1627"/>
      <c r="R367" s="1628"/>
      <c r="S367" s="1800"/>
      <c r="T367" s="50"/>
    </row>
    <row r="368">
      <c r="A368" s="50"/>
      <c r="B368" s="50"/>
      <c r="C368" s="50"/>
      <c r="D368" s="50"/>
      <c r="E368" s="50"/>
      <c r="F368" s="50"/>
      <c r="G368" s="50"/>
      <c r="H368" s="50"/>
      <c r="I368" s="50"/>
      <c r="J368" s="50"/>
      <c r="K368" s="50"/>
      <c r="L368" s="1626"/>
      <c r="M368" s="50"/>
      <c r="N368" s="50"/>
      <c r="O368" s="50"/>
      <c r="P368" s="1627"/>
      <c r="Q368" s="1627"/>
      <c r="R368" s="1628"/>
      <c r="S368" s="1800"/>
      <c r="T368" s="50"/>
    </row>
    <row r="369">
      <c r="A369" s="50"/>
      <c r="B369" s="50"/>
      <c r="C369" s="50"/>
      <c r="D369" s="50"/>
      <c r="E369" s="50"/>
      <c r="F369" s="50"/>
      <c r="G369" s="50"/>
      <c r="H369" s="50"/>
      <c r="I369" s="50"/>
      <c r="J369" s="50"/>
      <c r="K369" s="50"/>
      <c r="L369" s="1626"/>
      <c r="M369" s="50"/>
      <c r="N369" s="50"/>
      <c r="O369" s="50"/>
      <c r="P369" s="1627"/>
      <c r="Q369" s="1627"/>
      <c r="R369" s="1628"/>
      <c r="S369" s="1800"/>
      <c r="T369" s="50"/>
    </row>
    <row r="370">
      <c r="A370" s="50"/>
      <c r="B370" s="50"/>
      <c r="C370" s="50"/>
      <c r="D370" s="50"/>
      <c r="E370" s="50"/>
      <c r="F370" s="50"/>
      <c r="G370" s="50"/>
      <c r="H370" s="50"/>
      <c r="I370" s="50"/>
      <c r="J370" s="50"/>
      <c r="K370" s="50"/>
      <c r="L370" s="1626"/>
      <c r="M370" s="50"/>
      <c r="N370" s="50"/>
      <c r="O370" s="50"/>
      <c r="P370" s="1627"/>
      <c r="Q370" s="1627"/>
      <c r="R370" s="1628"/>
      <c r="S370" s="1800"/>
      <c r="T370" s="50"/>
    </row>
    <row r="371">
      <c r="A371" s="50"/>
      <c r="B371" s="50"/>
      <c r="C371" s="50"/>
      <c r="D371" s="50"/>
      <c r="E371" s="50"/>
      <c r="F371" s="50"/>
      <c r="G371" s="50"/>
      <c r="H371" s="50"/>
      <c r="I371" s="50"/>
      <c r="J371" s="50"/>
      <c r="K371" s="50"/>
      <c r="L371" s="1626"/>
      <c r="M371" s="50"/>
      <c r="N371" s="50"/>
      <c r="O371" s="50"/>
      <c r="P371" s="1627"/>
      <c r="Q371" s="1627"/>
      <c r="R371" s="1628"/>
      <c r="S371" s="1800"/>
      <c r="T371" s="50"/>
    </row>
    <row r="372">
      <c r="A372" s="50"/>
      <c r="B372" s="50"/>
      <c r="C372" s="50"/>
      <c r="D372" s="50"/>
      <c r="E372" s="50"/>
      <c r="F372" s="50"/>
      <c r="G372" s="50"/>
      <c r="H372" s="50"/>
      <c r="I372" s="50"/>
      <c r="J372" s="50"/>
      <c r="K372" s="50"/>
      <c r="L372" s="1626"/>
      <c r="M372" s="50"/>
      <c r="N372" s="50"/>
      <c r="O372" s="50"/>
      <c r="P372" s="1627"/>
      <c r="Q372" s="1627"/>
      <c r="R372" s="1628"/>
      <c r="S372" s="1800"/>
      <c r="T372" s="50"/>
    </row>
    <row r="373">
      <c r="A373" s="50"/>
      <c r="B373" s="50"/>
      <c r="C373" s="50"/>
      <c r="D373" s="50"/>
      <c r="E373" s="50"/>
      <c r="F373" s="50"/>
      <c r="G373" s="50"/>
      <c r="H373" s="50"/>
      <c r="I373" s="50"/>
      <c r="J373" s="50"/>
      <c r="K373" s="50"/>
      <c r="L373" s="1626"/>
      <c r="M373" s="50"/>
      <c r="N373" s="50"/>
      <c r="O373" s="50"/>
      <c r="P373" s="1627"/>
      <c r="Q373" s="1627"/>
      <c r="R373" s="1628"/>
      <c r="S373" s="1800"/>
      <c r="T373" s="50"/>
    </row>
    <row r="374">
      <c r="A374" s="50"/>
      <c r="B374" s="50"/>
      <c r="C374" s="50"/>
      <c r="D374" s="50"/>
      <c r="E374" s="50"/>
      <c r="F374" s="50"/>
      <c r="G374" s="50"/>
      <c r="H374" s="50"/>
      <c r="I374" s="50"/>
      <c r="J374" s="50"/>
      <c r="K374" s="50"/>
      <c r="L374" s="1626"/>
      <c r="M374" s="50"/>
      <c r="N374" s="50"/>
      <c r="O374" s="50"/>
      <c r="P374" s="1627"/>
      <c r="Q374" s="1627"/>
      <c r="R374" s="1628"/>
      <c r="S374" s="1800"/>
      <c r="T374" s="50"/>
    </row>
    <row r="375">
      <c r="A375" s="50"/>
      <c r="B375" s="50"/>
      <c r="C375" s="50"/>
      <c r="D375" s="50"/>
      <c r="E375" s="50"/>
      <c r="F375" s="50"/>
      <c r="G375" s="50"/>
      <c r="H375" s="50"/>
      <c r="I375" s="50"/>
      <c r="J375" s="50"/>
      <c r="K375" s="50"/>
      <c r="L375" s="1626"/>
      <c r="M375" s="50"/>
      <c r="N375" s="50"/>
      <c r="O375" s="50"/>
      <c r="P375" s="1627"/>
      <c r="Q375" s="1627"/>
      <c r="R375" s="1628"/>
      <c r="S375" s="1800"/>
      <c r="T375" s="50"/>
    </row>
    <row r="376">
      <c r="A376" s="50"/>
      <c r="B376" s="50"/>
      <c r="C376" s="50"/>
      <c r="D376" s="50"/>
      <c r="E376" s="50"/>
      <c r="F376" s="50"/>
      <c r="G376" s="50"/>
      <c r="H376" s="50"/>
      <c r="I376" s="50"/>
      <c r="J376" s="50"/>
      <c r="K376" s="50"/>
      <c r="L376" s="1626"/>
      <c r="M376" s="50"/>
      <c r="N376" s="50"/>
      <c r="O376" s="50"/>
      <c r="P376" s="1627"/>
      <c r="Q376" s="1627"/>
      <c r="R376" s="1628"/>
      <c r="S376" s="1800"/>
      <c r="T376" s="50"/>
    </row>
    <row r="377">
      <c r="A377" s="50"/>
      <c r="B377" s="50"/>
      <c r="C377" s="50"/>
      <c r="D377" s="50"/>
      <c r="E377" s="50"/>
      <c r="F377" s="50"/>
      <c r="G377" s="50"/>
      <c r="H377" s="50"/>
      <c r="I377" s="50"/>
      <c r="J377" s="50"/>
      <c r="K377" s="50"/>
      <c r="L377" s="1626"/>
      <c r="M377" s="50"/>
      <c r="N377" s="50"/>
      <c r="O377" s="50"/>
      <c r="P377" s="1627"/>
      <c r="Q377" s="1627"/>
      <c r="R377" s="1628"/>
      <c r="S377" s="1800"/>
      <c r="T377" s="50"/>
    </row>
    <row r="378">
      <c r="A378" s="50"/>
      <c r="B378" s="50"/>
      <c r="C378" s="50"/>
      <c r="D378" s="50"/>
      <c r="E378" s="50"/>
      <c r="F378" s="50"/>
      <c r="G378" s="50"/>
      <c r="H378" s="50"/>
      <c r="I378" s="50"/>
      <c r="J378" s="50"/>
      <c r="K378" s="50"/>
      <c r="L378" s="1626"/>
      <c r="M378" s="50"/>
      <c r="N378" s="50"/>
      <c r="O378" s="50"/>
      <c r="P378" s="1627"/>
      <c r="Q378" s="1627"/>
      <c r="R378" s="1628"/>
      <c r="S378" s="1800"/>
      <c r="T378" s="50"/>
    </row>
    <row r="379">
      <c r="A379" s="50"/>
      <c r="B379" s="50"/>
      <c r="C379" s="50"/>
      <c r="D379" s="50"/>
      <c r="E379" s="50"/>
      <c r="F379" s="50"/>
      <c r="G379" s="50"/>
      <c r="H379" s="50"/>
      <c r="I379" s="50"/>
      <c r="J379" s="50"/>
      <c r="K379" s="50"/>
      <c r="L379" s="1626"/>
      <c r="M379" s="50"/>
      <c r="N379" s="50"/>
      <c r="O379" s="50"/>
      <c r="P379" s="1627"/>
      <c r="Q379" s="1627"/>
      <c r="R379" s="1628"/>
      <c r="S379" s="1800"/>
      <c r="T379" s="50"/>
    </row>
    <row r="380">
      <c r="A380" s="50"/>
      <c r="B380" s="50"/>
      <c r="C380" s="50"/>
      <c r="D380" s="50"/>
      <c r="E380" s="50"/>
      <c r="F380" s="50"/>
      <c r="G380" s="50"/>
      <c r="H380" s="50"/>
      <c r="I380" s="50"/>
      <c r="J380" s="50"/>
      <c r="K380" s="50"/>
      <c r="L380" s="1626"/>
      <c r="M380" s="50"/>
      <c r="N380" s="50"/>
      <c r="O380" s="50"/>
      <c r="P380" s="1627"/>
      <c r="Q380" s="1627"/>
      <c r="R380" s="1628"/>
      <c r="S380" s="1800"/>
      <c r="T380" s="50"/>
    </row>
    <row r="381">
      <c r="A381" s="50"/>
      <c r="B381" s="50"/>
      <c r="C381" s="50"/>
      <c r="D381" s="50"/>
      <c r="E381" s="50"/>
      <c r="F381" s="50"/>
      <c r="G381" s="50"/>
      <c r="H381" s="50"/>
      <c r="I381" s="50"/>
      <c r="J381" s="50"/>
      <c r="K381" s="50"/>
      <c r="L381" s="1626"/>
      <c r="M381" s="50"/>
      <c r="N381" s="50"/>
      <c r="O381" s="50"/>
      <c r="P381" s="1627"/>
      <c r="Q381" s="1627"/>
      <c r="R381" s="1628"/>
      <c r="S381" s="1800"/>
      <c r="T381" s="50"/>
    </row>
    <row r="382">
      <c r="A382" s="50"/>
      <c r="B382" s="50"/>
      <c r="C382" s="50"/>
      <c r="D382" s="50"/>
      <c r="E382" s="50"/>
      <c r="F382" s="50"/>
      <c r="G382" s="50"/>
      <c r="H382" s="50"/>
      <c r="I382" s="50"/>
      <c r="J382" s="50"/>
      <c r="K382" s="50"/>
      <c r="L382" s="1626"/>
      <c r="M382" s="50"/>
      <c r="N382" s="50"/>
      <c r="O382" s="50"/>
      <c r="P382" s="1627"/>
      <c r="Q382" s="1627"/>
      <c r="R382" s="1628"/>
      <c r="S382" s="1800"/>
      <c r="T382" s="50"/>
    </row>
    <row r="383">
      <c r="A383" s="50"/>
      <c r="B383" s="50"/>
      <c r="C383" s="50"/>
      <c r="D383" s="50"/>
      <c r="E383" s="50"/>
      <c r="F383" s="50"/>
      <c r="G383" s="50"/>
      <c r="H383" s="50"/>
      <c r="I383" s="50"/>
      <c r="J383" s="50"/>
      <c r="K383" s="50"/>
      <c r="L383" s="1626"/>
      <c r="M383" s="50"/>
      <c r="N383" s="50"/>
      <c r="O383" s="50"/>
      <c r="P383" s="1627"/>
      <c r="Q383" s="1627"/>
      <c r="R383" s="1628"/>
      <c r="S383" s="1800"/>
      <c r="T383" s="50"/>
    </row>
    <row r="384">
      <c r="A384" s="50"/>
      <c r="B384" s="50"/>
      <c r="C384" s="50"/>
      <c r="D384" s="50"/>
      <c r="E384" s="50"/>
      <c r="F384" s="50"/>
      <c r="G384" s="50"/>
      <c r="H384" s="50"/>
      <c r="I384" s="50"/>
      <c r="J384" s="50"/>
      <c r="K384" s="50"/>
      <c r="L384" s="1626"/>
      <c r="M384" s="50"/>
      <c r="N384" s="50"/>
      <c r="O384" s="50"/>
      <c r="P384" s="1627"/>
      <c r="Q384" s="1627"/>
      <c r="R384" s="1628"/>
      <c r="S384" s="1800"/>
      <c r="T384" s="50"/>
    </row>
    <row r="385">
      <c r="A385" s="50"/>
      <c r="B385" s="50"/>
      <c r="C385" s="50"/>
      <c r="D385" s="50"/>
      <c r="E385" s="50"/>
      <c r="F385" s="50"/>
      <c r="G385" s="50"/>
      <c r="H385" s="50"/>
      <c r="I385" s="50"/>
      <c r="J385" s="50"/>
      <c r="K385" s="50"/>
      <c r="L385" s="1626"/>
      <c r="M385" s="50"/>
      <c r="N385" s="50"/>
      <c r="O385" s="50"/>
      <c r="P385" s="1627"/>
      <c r="Q385" s="1627"/>
      <c r="R385" s="1628"/>
      <c r="S385" s="1800"/>
      <c r="T385" s="50"/>
    </row>
    <row r="386">
      <c r="A386" s="50"/>
      <c r="B386" s="50"/>
      <c r="C386" s="50"/>
      <c r="D386" s="50"/>
      <c r="E386" s="50"/>
      <c r="F386" s="50"/>
      <c r="G386" s="50"/>
      <c r="H386" s="50"/>
      <c r="I386" s="50"/>
      <c r="J386" s="50"/>
      <c r="K386" s="50"/>
      <c r="L386" s="1626"/>
      <c r="M386" s="50"/>
      <c r="N386" s="50"/>
      <c r="O386" s="50"/>
      <c r="P386" s="1627"/>
      <c r="Q386" s="1627"/>
      <c r="R386" s="1628"/>
      <c r="S386" s="1800"/>
      <c r="T386" s="50"/>
    </row>
    <row r="387">
      <c r="A387" s="50"/>
      <c r="B387" s="50"/>
      <c r="C387" s="50"/>
      <c r="D387" s="50"/>
      <c r="E387" s="50"/>
      <c r="F387" s="50"/>
      <c r="G387" s="50"/>
      <c r="H387" s="50"/>
      <c r="I387" s="50"/>
      <c r="J387" s="50"/>
      <c r="K387" s="50"/>
      <c r="L387" s="1626"/>
      <c r="M387" s="50"/>
      <c r="N387" s="50"/>
      <c r="O387" s="50"/>
      <c r="P387" s="1627"/>
      <c r="Q387" s="1627"/>
      <c r="R387" s="1628"/>
      <c r="S387" s="1800"/>
      <c r="T387" s="50"/>
    </row>
    <row r="388">
      <c r="A388" s="50"/>
      <c r="B388" s="50"/>
      <c r="C388" s="50"/>
      <c r="D388" s="50"/>
      <c r="E388" s="50"/>
      <c r="F388" s="50"/>
      <c r="G388" s="50"/>
      <c r="H388" s="50"/>
      <c r="I388" s="50"/>
      <c r="J388" s="50"/>
      <c r="K388" s="50"/>
      <c r="L388" s="1626"/>
      <c r="M388" s="50"/>
      <c r="N388" s="50"/>
      <c r="O388" s="50"/>
      <c r="P388" s="1627"/>
      <c r="Q388" s="1627"/>
      <c r="R388" s="1628"/>
      <c r="S388" s="1800"/>
      <c r="T388" s="50"/>
    </row>
    <row r="389">
      <c r="A389" s="50"/>
      <c r="B389" s="50"/>
      <c r="C389" s="50"/>
      <c r="D389" s="50"/>
      <c r="E389" s="50"/>
      <c r="F389" s="50"/>
      <c r="G389" s="50"/>
      <c r="H389" s="50"/>
      <c r="I389" s="50"/>
      <c r="J389" s="50"/>
      <c r="K389" s="50"/>
      <c r="L389" s="1626"/>
      <c r="M389" s="50"/>
      <c r="N389" s="50"/>
      <c r="O389" s="50"/>
      <c r="P389" s="1627"/>
      <c r="Q389" s="1627"/>
      <c r="R389" s="1628"/>
      <c r="S389" s="1800"/>
      <c r="T389" s="50"/>
    </row>
    <row r="390">
      <c r="A390" s="50"/>
      <c r="B390" s="50"/>
      <c r="C390" s="50"/>
      <c r="D390" s="50"/>
      <c r="E390" s="50"/>
      <c r="F390" s="50"/>
      <c r="G390" s="50"/>
      <c r="H390" s="50"/>
      <c r="I390" s="50"/>
      <c r="J390" s="50"/>
      <c r="K390" s="50"/>
      <c r="L390" s="1626"/>
      <c r="M390" s="50"/>
      <c r="N390" s="50"/>
      <c r="O390" s="50"/>
      <c r="P390" s="1627"/>
      <c r="Q390" s="1627"/>
      <c r="R390" s="1628"/>
      <c r="S390" s="1800"/>
      <c r="T390" s="50"/>
    </row>
    <row r="391">
      <c r="A391" s="50"/>
      <c r="B391" s="50"/>
      <c r="C391" s="50"/>
      <c r="D391" s="50"/>
      <c r="E391" s="50"/>
      <c r="F391" s="50"/>
      <c r="G391" s="50"/>
      <c r="H391" s="50"/>
      <c r="I391" s="50"/>
      <c r="J391" s="50"/>
      <c r="K391" s="50"/>
      <c r="L391" s="1626"/>
      <c r="M391" s="50"/>
      <c r="N391" s="50"/>
      <c r="O391" s="50"/>
      <c r="P391" s="1627"/>
      <c r="Q391" s="1627"/>
      <c r="R391" s="1628"/>
      <c r="S391" s="1800"/>
      <c r="T391" s="50"/>
    </row>
    <row r="392">
      <c r="A392" s="50"/>
      <c r="B392" s="50"/>
      <c r="C392" s="50"/>
      <c r="D392" s="50"/>
      <c r="E392" s="50"/>
      <c r="F392" s="50"/>
      <c r="G392" s="50"/>
      <c r="H392" s="50"/>
      <c r="I392" s="50"/>
      <c r="J392" s="50"/>
      <c r="K392" s="50"/>
      <c r="L392" s="1626"/>
      <c r="M392" s="50"/>
      <c r="N392" s="50"/>
      <c r="O392" s="50"/>
      <c r="P392" s="1627"/>
      <c r="Q392" s="1627"/>
      <c r="R392" s="1628"/>
      <c r="S392" s="1800"/>
      <c r="T392" s="50"/>
    </row>
    <row r="393">
      <c r="A393" s="50"/>
      <c r="B393" s="50"/>
      <c r="C393" s="50"/>
      <c r="D393" s="50"/>
      <c r="E393" s="50"/>
      <c r="F393" s="50"/>
      <c r="G393" s="50"/>
      <c r="H393" s="50"/>
      <c r="I393" s="50"/>
      <c r="J393" s="50"/>
      <c r="K393" s="50"/>
      <c r="L393" s="1626"/>
      <c r="M393" s="50"/>
      <c r="N393" s="50"/>
      <c r="O393" s="50"/>
      <c r="P393" s="1627"/>
      <c r="Q393" s="1627"/>
      <c r="R393" s="1628"/>
      <c r="S393" s="1800"/>
      <c r="T393" s="50"/>
    </row>
    <row r="394">
      <c r="A394" s="50"/>
      <c r="B394" s="50"/>
      <c r="C394" s="50"/>
      <c r="D394" s="50"/>
      <c r="E394" s="50"/>
      <c r="F394" s="50"/>
      <c r="G394" s="50"/>
      <c r="H394" s="50"/>
      <c r="I394" s="50"/>
      <c r="J394" s="50"/>
      <c r="K394" s="50"/>
      <c r="L394" s="1626"/>
      <c r="M394" s="50"/>
      <c r="N394" s="50"/>
      <c r="O394" s="50"/>
      <c r="P394" s="1627"/>
      <c r="Q394" s="1627"/>
      <c r="R394" s="1628"/>
      <c r="S394" s="1800"/>
      <c r="T394" s="50"/>
    </row>
    <row r="395">
      <c r="A395" s="50"/>
      <c r="B395" s="50"/>
      <c r="C395" s="50"/>
      <c r="D395" s="50"/>
      <c r="E395" s="50"/>
      <c r="F395" s="50"/>
      <c r="G395" s="50"/>
      <c r="H395" s="50"/>
      <c r="I395" s="50"/>
      <c r="J395" s="50"/>
      <c r="K395" s="50"/>
      <c r="L395" s="1626"/>
      <c r="M395" s="50"/>
      <c r="N395" s="50"/>
      <c r="O395" s="50"/>
      <c r="P395" s="1627"/>
      <c r="Q395" s="1627"/>
      <c r="R395" s="1628"/>
      <c r="S395" s="1800"/>
      <c r="T395" s="50"/>
    </row>
    <row r="396">
      <c r="A396" s="50"/>
      <c r="B396" s="50"/>
      <c r="C396" s="50"/>
      <c r="D396" s="50"/>
      <c r="E396" s="50"/>
      <c r="F396" s="50"/>
      <c r="G396" s="50"/>
      <c r="H396" s="50"/>
      <c r="I396" s="50"/>
      <c r="J396" s="50"/>
      <c r="K396" s="50"/>
      <c r="L396" s="1626"/>
      <c r="M396" s="50"/>
      <c r="N396" s="50"/>
      <c r="O396" s="50"/>
      <c r="P396" s="1627"/>
      <c r="Q396" s="1627"/>
      <c r="R396" s="1628"/>
      <c r="S396" s="1800"/>
      <c r="T396" s="50"/>
    </row>
    <row r="397">
      <c r="A397" s="50"/>
      <c r="B397" s="50"/>
      <c r="C397" s="50"/>
      <c r="D397" s="50"/>
      <c r="E397" s="50"/>
      <c r="F397" s="50"/>
      <c r="G397" s="50"/>
      <c r="H397" s="50"/>
      <c r="I397" s="50"/>
      <c r="J397" s="50"/>
      <c r="K397" s="50"/>
      <c r="L397" s="1626"/>
      <c r="M397" s="50"/>
      <c r="N397" s="50"/>
      <c r="O397" s="50"/>
      <c r="P397" s="1627"/>
      <c r="Q397" s="1627"/>
      <c r="R397" s="1628"/>
      <c r="S397" s="1800"/>
      <c r="T397" s="50"/>
    </row>
    <row r="398">
      <c r="A398" s="50"/>
      <c r="B398" s="50"/>
      <c r="C398" s="50"/>
      <c r="D398" s="50"/>
      <c r="E398" s="50"/>
      <c r="F398" s="50"/>
      <c r="G398" s="50"/>
      <c r="H398" s="50"/>
      <c r="I398" s="50"/>
      <c r="J398" s="50"/>
      <c r="K398" s="50"/>
      <c r="L398" s="1626"/>
      <c r="M398" s="50"/>
      <c r="N398" s="50"/>
      <c r="O398" s="50"/>
      <c r="P398" s="1627"/>
      <c r="Q398" s="1627"/>
      <c r="R398" s="1628"/>
      <c r="S398" s="1800"/>
      <c r="T398" s="50"/>
    </row>
    <row r="399">
      <c r="A399" s="50"/>
      <c r="B399" s="50"/>
      <c r="C399" s="50"/>
      <c r="D399" s="50"/>
      <c r="E399" s="50"/>
      <c r="F399" s="50"/>
      <c r="G399" s="50"/>
      <c r="H399" s="50"/>
      <c r="I399" s="50"/>
      <c r="J399" s="50"/>
      <c r="K399" s="50"/>
      <c r="L399" s="1626"/>
      <c r="M399" s="50"/>
      <c r="N399" s="50"/>
      <c r="O399" s="50"/>
      <c r="P399" s="1627"/>
      <c r="Q399" s="1627"/>
      <c r="R399" s="1628"/>
      <c r="S399" s="1800"/>
      <c r="T399" s="50"/>
    </row>
    <row r="400">
      <c r="A400" s="50"/>
      <c r="B400" s="50"/>
      <c r="C400" s="50"/>
      <c r="D400" s="50"/>
      <c r="E400" s="50"/>
      <c r="F400" s="50"/>
      <c r="G400" s="50"/>
      <c r="H400" s="50"/>
      <c r="I400" s="50"/>
      <c r="J400" s="50"/>
      <c r="K400" s="50"/>
      <c r="L400" s="1626"/>
      <c r="M400" s="50"/>
      <c r="N400" s="50"/>
      <c r="O400" s="50"/>
      <c r="P400" s="1627"/>
      <c r="Q400" s="1627"/>
      <c r="R400" s="1628"/>
      <c r="S400" s="1800"/>
      <c r="T400" s="50"/>
    </row>
    <row r="401">
      <c r="A401" s="50"/>
      <c r="B401" s="50"/>
      <c r="C401" s="50"/>
      <c r="D401" s="50"/>
      <c r="E401" s="50"/>
      <c r="F401" s="50"/>
      <c r="G401" s="50"/>
      <c r="H401" s="50"/>
      <c r="I401" s="50"/>
      <c r="J401" s="50"/>
      <c r="K401" s="50"/>
      <c r="L401" s="1626"/>
      <c r="M401" s="50"/>
      <c r="N401" s="50"/>
      <c r="O401" s="50"/>
      <c r="P401" s="1627"/>
      <c r="Q401" s="1627"/>
      <c r="R401" s="1628"/>
      <c r="S401" s="1800"/>
      <c r="T401" s="50"/>
    </row>
    <row r="402">
      <c r="A402" s="50"/>
      <c r="B402" s="50"/>
      <c r="C402" s="50"/>
      <c r="D402" s="50"/>
      <c r="E402" s="50"/>
      <c r="F402" s="50"/>
      <c r="G402" s="50"/>
      <c r="H402" s="50"/>
      <c r="I402" s="50"/>
      <c r="J402" s="50"/>
      <c r="K402" s="50"/>
      <c r="L402" s="1626"/>
      <c r="M402" s="50"/>
      <c r="N402" s="50"/>
      <c r="O402" s="50"/>
      <c r="P402" s="1627"/>
      <c r="Q402" s="1627"/>
      <c r="R402" s="1628"/>
      <c r="S402" s="1800"/>
      <c r="T402" s="50"/>
    </row>
    <row r="403">
      <c r="A403" s="50"/>
      <c r="B403" s="50"/>
      <c r="C403" s="50"/>
      <c r="D403" s="50"/>
      <c r="E403" s="50"/>
      <c r="F403" s="50"/>
      <c r="G403" s="50"/>
      <c r="H403" s="50"/>
      <c r="I403" s="50"/>
      <c r="J403" s="50"/>
      <c r="K403" s="50"/>
      <c r="L403" s="1626"/>
      <c r="M403" s="50"/>
      <c r="N403" s="50"/>
      <c r="O403" s="50"/>
      <c r="P403" s="1627"/>
      <c r="Q403" s="1627"/>
      <c r="R403" s="1628"/>
      <c r="S403" s="1800"/>
      <c r="T403" s="50"/>
    </row>
    <row r="404">
      <c r="A404" s="50"/>
      <c r="B404" s="50"/>
      <c r="C404" s="50"/>
      <c r="D404" s="50"/>
      <c r="E404" s="50"/>
      <c r="F404" s="50"/>
      <c r="G404" s="50"/>
      <c r="H404" s="50"/>
      <c r="I404" s="50"/>
      <c r="J404" s="50"/>
      <c r="K404" s="50"/>
      <c r="L404" s="1626"/>
      <c r="M404" s="50"/>
      <c r="N404" s="50"/>
      <c r="O404" s="50"/>
      <c r="P404" s="1627"/>
      <c r="Q404" s="1627"/>
      <c r="R404" s="1628"/>
      <c r="S404" s="1800"/>
      <c r="T404" s="50"/>
    </row>
    <row r="405">
      <c r="A405" s="50"/>
      <c r="B405" s="50"/>
      <c r="C405" s="50"/>
      <c r="D405" s="50"/>
      <c r="E405" s="50"/>
      <c r="F405" s="50"/>
      <c r="G405" s="50"/>
      <c r="H405" s="50"/>
      <c r="I405" s="50"/>
      <c r="J405" s="50"/>
      <c r="K405" s="50"/>
      <c r="L405" s="1626"/>
      <c r="M405" s="50"/>
      <c r="N405" s="50"/>
      <c r="O405" s="50"/>
      <c r="P405" s="1627"/>
      <c r="Q405" s="1627"/>
      <c r="R405" s="1628"/>
      <c r="S405" s="1800"/>
      <c r="T405" s="50"/>
    </row>
    <row r="406">
      <c r="A406" s="50"/>
      <c r="B406" s="50"/>
      <c r="C406" s="50"/>
      <c r="D406" s="50"/>
      <c r="E406" s="50"/>
      <c r="F406" s="50"/>
      <c r="G406" s="50"/>
      <c r="H406" s="50"/>
      <c r="I406" s="50"/>
      <c r="J406" s="50"/>
      <c r="K406" s="50"/>
      <c r="L406" s="1626"/>
      <c r="M406" s="50"/>
      <c r="N406" s="50"/>
      <c r="O406" s="50"/>
      <c r="P406" s="1627"/>
      <c r="Q406" s="1627"/>
      <c r="R406" s="1628"/>
      <c r="S406" s="1800"/>
      <c r="T406" s="50"/>
    </row>
    <row r="407">
      <c r="A407" s="50"/>
      <c r="B407" s="50"/>
      <c r="C407" s="50"/>
      <c r="D407" s="50"/>
      <c r="E407" s="50"/>
      <c r="F407" s="50"/>
      <c r="G407" s="50"/>
      <c r="H407" s="50"/>
      <c r="I407" s="50"/>
      <c r="J407" s="50"/>
      <c r="K407" s="50"/>
      <c r="L407" s="1626"/>
      <c r="M407" s="50"/>
      <c r="N407" s="50"/>
      <c r="O407" s="50"/>
      <c r="P407" s="1627"/>
      <c r="Q407" s="1627"/>
      <c r="R407" s="1628"/>
      <c r="S407" s="1800"/>
      <c r="T407" s="50"/>
    </row>
    <row r="408">
      <c r="A408" s="50"/>
      <c r="B408" s="50"/>
      <c r="C408" s="50"/>
      <c r="D408" s="50"/>
      <c r="E408" s="50"/>
      <c r="F408" s="50"/>
      <c r="G408" s="50"/>
      <c r="H408" s="50"/>
      <c r="I408" s="50"/>
      <c r="J408" s="50"/>
      <c r="K408" s="50"/>
      <c r="L408" s="1626"/>
      <c r="M408" s="50"/>
      <c r="N408" s="50"/>
      <c r="O408" s="50"/>
      <c r="P408" s="1627"/>
      <c r="Q408" s="1627"/>
      <c r="R408" s="1628"/>
      <c r="S408" s="1800"/>
      <c r="T408" s="50"/>
    </row>
    <row r="409">
      <c r="A409" s="50"/>
      <c r="B409" s="50"/>
      <c r="C409" s="50"/>
      <c r="D409" s="50"/>
      <c r="E409" s="50"/>
      <c r="F409" s="50"/>
      <c r="G409" s="50"/>
      <c r="H409" s="50"/>
      <c r="I409" s="50"/>
      <c r="J409" s="50"/>
      <c r="K409" s="50"/>
      <c r="L409" s="1626"/>
      <c r="M409" s="50"/>
      <c r="N409" s="50"/>
      <c r="O409" s="50"/>
      <c r="P409" s="1627"/>
      <c r="Q409" s="1627"/>
      <c r="R409" s="1628"/>
      <c r="S409" s="1800"/>
      <c r="T409" s="50"/>
    </row>
    <row r="410">
      <c r="A410" s="50"/>
      <c r="B410" s="50"/>
      <c r="C410" s="50"/>
      <c r="D410" s="50"/>
      <c r="E410" s="50"/>
      <c r="F410" s="50"/>
      <c r="G410" s="50"/>
      <c r="H410" s="50"/>
      <c r="I410" s="50"/>
      <c r="J410" s="50"/>
      <c r="K410" s="50"/>
      <c r="L410" s="1626"/>
      <c r="M410" s="50"/>
      <c r="N410" s="50"/>
      <c r="O410" s="50"/>
      <c r="P410" s="1627"/>
      <c r="Q410" s="1627"/>
      <c r="R410" s="1628"/>
      <c r="S410" s="1800"/>
      <c r="T410" s="50"/>
    </row>
    <row r="411">
      <c r="A411" s="50"/>
      <c r="B411" s="50"/>
      <c r="C411" s="50"/>
      <c r="D411" s="50"/>
      <c r="E411" s="50"/>
      <c r="F411" s="50"/>
      <c r="G411" s="50"/>
      <c r="H411" s="50"/>
      <c r="I411" s="50"/>
      <c r="J411" s="50"/>
      <c r="K411" s="50"/>
      <c r="L411" s="1626"/>
      <c r="M411" s="50"/>
      <c r="N411" s="50"/>
      <c r="O411" s="50"/>
      <c r="P411" s="1627"/>
      <c r="Q411" s="1627"/>
      <c r="R411" s="1628"/>
      <c r="S411" s="1800"/>
      <c r="T411" s="50"/>
    </row>
    <row r="412">
      <c r="A412" s="50"/>
      <c r="B412" s="50"/>
      <c r="C412" s="50"/>
      <c r="D412" s="50"/>
      <c r="E412" s="50"/>
      <c r="F412" s="50"/>
      <c r="G412" s="50"/>
      <c r="H412" s="50"/>
      <c r="I412" s="50"/>
      <c r="J412" s="50"/>
      <c r="K412" s="50"/>
      <c r="L412" s="1626"/>
      <c r="M412" s="50"/>
      <c r="N412" s="50"/>
      <c r="O412" s="50"/>
      <c r="P412" s="1627"/>
      <c r="Q412" s="1627"/>
      <c r="R412" s="1628"/>
      <c r="S412" s="1800"/>
      <c r="T412" s="50"/>
    </row>
    <row r="413">
      <c r="A413" s="50"/>
      <c r="B413" s="50"/>
      <c r="C413" s="50"/>
      <c r="D413" s="50"/>
      <c r="E413" s="50"/>
      <c r="F413" s="50"/>
      <c r="G413" s="50"/>
      <c r="H413" s="50"/>
      <c r="I413" s="50"/>
      <c r="J413" s="50"/>
      <c r="K413" s="50"/>
      <c r="L413" s="1626"/>
      <c r="M413" s="50"/>
      <c r="N413" s="50"/>
      <c r="O413" s="50"/>
      <c r="P413" s="1627"/>
      <c r="Q413" s="1627"/>
      <c r="R413" s="1628"/>
      <c r="S413" s="1800"/>
      <c r="T413" s="50"/>
    </row>
    <row r="414">
      <c r="A414" s="50"/>
      <c r="B414" s="50"/>
      <c r="C414" s="50"/>
      <c r="D414" s="50"/>
      <c r="E414" s="50"/>
      <c r="F414" s="50"/>
      <c r="G414" s="50"/>
      <c r="H414" s="50"/>
      <c r="I414" s="50"/>
      <c r="J414" s="50"/>
      <c r="K414" s="50"/>
      <c r="L414" s="1626"/>
      <c r="M414" s="50"/>
      <c r="N414" s="50"/>
      <c r="O414" s="50"/>
      <c r="P414" s="1627"/>
      <c r="Q414" s="1627"/>
      <c r="R414" s="1628"/>
      <c r="S414" s="1800"/>
      <c r="T414" s="50"/>
    </row>
    <row r="415">
      <c r="A415" s="50"/>
      <c r="B415" s="50"/>
      <c r="C415" s="50"/>
      <c r="D415" s="50"/>
      <c r="E415" s="50"/>
      <c r="F415" s="50"/>
      <c r="G415" s="50"/>
      <c r="H415" s="50"/>
      <c r="I415" s="50"/>
      <c r="J415" s="50"/>
      <c r="K415" s="50"/>
      <c r="L415" s="1626"/>
      <c r="M415" s="50"/>
      <c r="N415" s="50"/>
      <c r="O415" s="50"/>
      <c r="P415" s="1627"/>
      <c r="Q415" s="1627"/>
      <c r="R415" s="1628"/>
      <c r="S415" s="1800"/>
      <c r="T415" s="50"/>
    </row>
    <row r="416">
      <c r="A416" s="50"/>
      <c r="B416" s="50"/>
      <c r="C416" s="50"/>
      <c r="D416" s="50"/>
      <c r="E416" s="50"/>
      <c r="F416" s="50"/>
      <c r="G416" s="50"/>
      <c r="H416" s="50"/>
      <c r="I416" s="50"/>
      <c r="J416" s="50"/>
      <c r="K416" s="50"/>
      <c r="L416" s="1626"/>
      <c r="M416" s="50"/>
      <c r="N416" s="50"/>
      <c r="O416" s="50"/>
      <c r="P416" s="1627"/>
      <c r="Q416" s="1627"/>
      <c r="R416" s="1628"/>
      <c r="S416" s="1800"/>
      <c r="T416" s="50"/>
    </row>
    <row r="417">
      <c r="A417" s="50"/>
      <c r="B417" s="50"/>
      <c r="C417" s="50"/>
      <c r="D417" s="50"/>
      <c r="E417" s="50"/>
      <c r="F417" s="50"/>
      <c r="G417" s="50"/>
      <c r="H417" s="50"/>
      <c r="I417" s="50"/>
      <c r="J417" s="50"/>
      <c r="K417" s="50"/>
      <c r="L417" s="1626"/>
      <c r="M417" s="50"/>
      <c r="N417" s="50"/>
      <c r="O417" s="50"/>
      <c r="P417" s="1627"/>
      <c r="Q417" s="1627"/>
      <c r="R417" s="1628"/>
      <c r="S417" s="1800"/>
      <c r="T417" s="50"/>
    </row>
    <row r="418">
      <c r="A418" s="50"/>
      <c r="B418" s="50"/>
      <c r="C418" s="50"/>
      <c r="D418" s="50"/>
      <c r="E418" s="50"/>
      <c r="F418" s="50"/>
      <c r="G418" s="50"/>
      <c r="H418" s="50"/>
      <c r="I418" s="50"/>
      <c r="J418" s="50"/>
      <c r="K418" s="50"/>
      <c r="L418" s="1626"/>
      <c r="M418" s="50"/>
      <c r="N418" s="50"/>
      <c r="O418" s="50"/>
      <c r="P418" s="1627"/>
      <c r="Q418" s="1627"/>
      <c r="R418" s="1628"/>
      <c r="S418" s="1800"/>
      <c r="T418" s="50"/>
    </row>
    <row r="419">
      <c r="A419" s="50"/>
      <c r="B419" s="50"/>
      <c r="C419" s="50"/>
      <c r="D419" s="50"/>
      <c r="E419" s="50"/>
      <c r="F419" s="50"/>
      <c r="G419" s="50"/>
      <c r="H419" s="50"/>
      <c r="I419" s="50"/>
      <c r="J419" s="50"/>
      <c r="K419" s="50"/>
      <c r="L419" s="1626"/>
      <c r="M419" s="50"/>
      <c r="N419" s="50"/>
      <c r="O419" s="50"/>
      <c r="P419" s="1627"/>
      <c r="Q419" s="1627"/>
      <c r="R419" s="1628"/>
      <c r="S419" s="1800"/>
      <c r="T419" s="50"/>
    </row>
    <row r="420">
      <c r="A420" s="50"/>
      <c r="B420" s="50"/>
      <c r="C420" s="50"/>
      <c r="D420" s="50"/>
      <c r="E420" s="50"/>
      <c r="F420" s="50"/>
      <c r="G420" s="50"/>
      <c r="H420" s="50"/>
      <c r="I420" s="50"/>
      <c r="J420" s="50"/>
      <c r="K420" s="50"/>
      <c r="L420" s="1626"/>
      <c r="M420" s="50"/>
      <c r="N420" s="50"/>
      <c r="O420" s="50"/>
      <c r="P420" s="1627"/>
      <c r="Q420" s="1627"/>
      <c r="R420" s="1628"/>
      <c r="S420" s="1800"/>
      <c r="T420" s="50"/>
    </row>
    <row r="421">
      <c r="A421" s="50"/>
      <c r="B421" s="50"/>
      <c r="C421" s="50"/>
      <c r="D421" s="50"/>
      <c r="E421" s="50"/>
      <c r="F421" s="50"/>
      <c r="G421" s="50"/>
      <c r="H421" s="50"/>
      <c r="I421" s="50"/>
      <c r="J421" s="50"/>
      <c r="K421" s="50"/>
      <c r="L421" s="1626"/>
      <c r="M421" s="50"/>
      <c r="N421" s="50"/>
      <c r="O421" s="50"/>
      <c r="P421" s="1627"/>
      <c r="Q421" s="1627"/>
      <c r="R421" s="1628"/>
      <c r="S421" s="1800"/>
      <c r="T421" s="50"/>
    </row>
    <row r="422">
      <c r="A422" s="50"/>
      <c r="B422" s="50"/>
      <c r="C422" s="50"/>
      <c r="D422" s="50"/>
      <c r="E422" s="50"/>
      <c r="F422" s="50"/>
      <c r="G422" s="50"/>
      <c r="H422" s="50"/>
      <c r="I422" s="50"/>
      <c r="J422" s="50"/>
      <c r="K422" s="50"/>
      <c r="L422" s="1626"/>
      <c r="M422" s="50"/>
      <c r="N422" s="50"/>
      <c r="O422" s="50"/>
      <c r="P422" s="1627"/>
      <c r="Q422" s="1627"/>
      <c r="R422" s="1628"/>
      <c r="S422" s="1800"/>
      <c r="T422" s="50"/>
    </row>
    <row r="423">
      <c r="A423" s="50"/>
      <c r="B423" s="50"/>
      <c r="C423" s="50"/>
      <c r="D423" s="50"/>
      <c r="E423" s="50"/>
      <c r="F423" s="50"/>
      <c r="G423" s="50"/>
      <c r="H423" s="50"/>
      <c r="I423" s="50"/>
      <c r="J423" s="50"/>
      <c r="K423" s="50"/>
      <c r="L423" s="1626"/>
      <c r="M423" s="50"/>
      <c r="N423" s="50"/>
      <c r="O423" s="50"/>
      <c r="P423" s="1627"/>
      <c r="Q423" s="1627"/>
      <c r="R423" s="1628"/>
      <c r="S423" s="1800"/>
      <c r="T423" s="50"/>
    </row>
    <row r="424">
      <c r="A424" s="50"/>
      <c r="B424" s="50"/>
      <c r="C424" s="50"/>
      <c r="D424" s="50"/>
      <c r="E424" s="50"/>
      <c r="F424" s="50"/>
      <c r="G424" s="50"/>
      <c r="H424" s="50"/>
      <c r="I424" s="50"/>
      <c r="J424" s="50"/>
      <c r="K424" s="50"/>
      <c r="L424" s="1626"/>
      <c r="M424" s="50"/>
      <c r="N424" s="50"/>
      <c r="O424" s="50"/>
      <c r="P424" s="1627"/>
      <c r="Q424" s="1627"/>
      <c r="R424" s="1628"/>
      <c r="S424" s="1800"/>
      <c r="T424" s="50"/>
    </row>
    <row r="425">
      <c r="A425" s="50"/>
      <c r="B425" s="50"/>
      <c r="C425" s="50"/>
      <c r="D425" s="50"/>
      <c r="E425" s="50"/>
      <c r="F425" s="50"/>
      <c r="G425" s="50"/>
      <c r="H425" s="50"/>
      <c r="I425" s="50"/>
      <c r="J425" s="50"/>
      <c r="K425" s="50"/>
      <c r="L425" s="1626"/>
      <c r="M425" s="50"/>
      <c r="N425" s="50"/>
      <c r="O425" s="50"/>
      <c r="P425" s="1627"/>
      <c r="Q425" s="1627"/>
      <c r="R425" s="1628"/>
      <c r="S425" s="1800"/>
      <c r="T425" s="50"/>
    </row>
    <row r="426">
      <c r="A426" s="50"/>
      <c r="B426" s="50"/>
      <c r="C426" s="50"/>
      <c r="D426" s="50"/>
      <c r="E426" s="50"/>
      <c r="F426" s="50"/>
      <c r="G426" s="50"/>
      <c r="H426" s="50"/>
      <c r="I426" s="50"/>
      <c r="J426" s="50"/>
      <c r="K426" s="50"/>
      <c r="L426" s="1626"/>
      <c r="M426" s="50"/>
      <c r="N426" s="50"/>
      <c r="O426" s="50"/>
      <c r="P426" s="1627"/>
      <c r="Q426" s="1627"/>
      <c r="R426" s="1628"/>
      <c r="S426" s="1800"/>
      <c r="T426" s="50"/>
    </row>
    <row r="427">
      <c r="A427" s="50"/>
      <c r="B427" s="50"/>
      <c r="C427" s="50"/>
      <c r="D427" s="50"/>
      <c r="E427" s="50"/>
      <c r="F427" s="50"/>
      <c r="G427" s="50"/>
      <c r="H427" s="50"/>
      <c r="I427" s="50"/>
      <c r="J427" s="50"/>
      <c r="K427" s="50"/>
      <c r="L427" s="1626"/>
      <c r="M427" s="50"/>
      <c r="N427" s="50"/>
      <c r="O427" s="50"/>
      <c r="P427" s="1627"/>
      <c r="Q427" s="1627"/>
      <c r="R427" s="1628"/>
      <c r="S427" s="1800"/>
      <c r="T427" s="50"/>
    </row>
    <row r="428">
      <c r="A428" s="50"/>
      <c r="B428" s="50"/>
      <c r="C428" s="50"/>
      <c r="D428" s="50"/>
      <c r="E428" s="50"/>
      <c r="F428" s="50"/>
      <c r="G428" s="50"/>
      <c r="H428" s="50"/>
      <c r="I428" s="50"/>
      <c r="J428" s="50"/>
      <c r="K428" s="50"/>
      <c r="L428" s="1626"/>
      <c r="M428" s="50"/>
      <c r="N428" s="50"/>
      <c r="O428" s="50"/>
      <c r="P428" s="1627"/>
      <c r="Q428" s="1627"/>
      <c r="R428" s="1628"/>
      <c r="S428" s="1800"/>
      <c r="T428" s="50"/>
    </row>
    <row r="429">
      <c r="A429" s="50"/>
      <c r="B429" s="50"/>
      <c r="C429" s="50"/>
      <c r="D429" s="50"/>
      <c r="E429" s="50"/>
      <c r="F429" s="50"/>
      <c r="G429" s="50"/>
      <c r="H429" s="50"/>
      <c r="I429" s="50"/>
      <c r="J429" s="50"/>
      <c r="K429" s="50"/>
      <c r="L429" s="1626"/>
      <c r="M429" s="50"/>
      <c r="N429" s="50"/>
      <c r="O429" s="50"/>
      <c r="P429" s="1627"/>
      <c r="Q429" s="1627"/>
      <c r="R429" s="1628"/>
      <c r="S429" s="1800"/>
      <c r="T429" s="50"/>
    </row>
    <row r="430">
      <c r="A430" s="50"/>
      <c r="B430" s="50"/>
      <c r="C430" s="50"/>
      <c r="D430" s="50"/>
      <c r="E430" s="50"/>
      <c r="F430" s="50"/>
      <c r="G430" s="50"/>
      <c r="H430" s="50"/>
      <c r="I430" s="50"/>
      <c r="J430" s="50"/>
      <c r="K430" s="50"/>
      <c r="L430" s="1626"/>
      <c r="M430" s="50"/>
      <c r="N430" s="50"/>
      <c r="O430" s="50"/>
      <c r="P430" s="1627"/>
      <c r="Q430" s="1627"/>
      <c r="R430" s="1628"/>
      <c r="S430" s="1800"/>
      <c r="T430" s="50"/>
    </row>
    <row r="431">
      <c r="A431" s="50"/>
      <c r="B431" s="50"/>
      <c r="C431" s="50"/>
      <c r="D431" s="50"/>
      <c r="E431" s="50"/>
      <c r="F431" s="50"/>
      <c r="G431" s="50"/>
      <c r="H431" s="50"/>
      <c r="I431" s="50"/>
      <c r="J431" s="50"/>
      <c r="K431" s="50"/>
      <c r="L431" s="1626"/>
      <c r="M431" s="50"/>
      <c r="N431" s="50"/>
      <c r="O431" s="50"/>
      <c r="P431" s="1627"/>
      <c r="Q431" s="1627"/>
      <c r="R431" s="1628"/>
      <c r="S431" s="1800"/>
      <c r="T431" s="50"/>
    </row>
    <row r="432">
      <c r="A432" s="50"/>
      <c r="B432" s="50"/>
      <c r="C432" s="50"/>
      <c r="D432" s="50"/>
      <c r="E432" s="50"/>
      <c r="F432" s="50"/>
      <c r="G432" s="50"/>
      <c r="H432" s="50"/>
      <c r="I432" s="50"/>
      <c r="J432" s="50"/>
      <c r="K432" s="50"/>
      <c r="L432" s="1626"/>
      <c r="M432" s="50"/>
      <c r="N432" s="50"/>
      <c r="O432" s="50"/>
      <c r="P432" s="1627"/>
      <c r="Q432" s="1627"/>
      <c r="R432" s="1628"/>
      <c r="S432" s="1800"/>
      <c r="T432" s="50"/>
    </row>
    <row r="433">
      <c r="A433" s="50"/>
      <c r="B433" s="50"/>
      <c r="C433" s="50"/>
      <c r="D433" s="50"/>
      <c r="E433" s="50"/>
      <c r="F433" s="50"/>
      <c r="G433" s="50"/>
      <c r="H433" s="50"/>
      <c r="I433" s="50"/>
      <c r="J433" s="50"/>
      <c r="K433" s="50"/>
      <c r="L433" s="1626"/>
      <c r="M433" s="50"/>
      <c r="N433" s="50"/>
      <c r="O433" s="50"/>
      <c r="P433" s="1627"/>
      <c r="Q433" s="1627"/>
      <c r="R433" s="1628"/>
      <c r="S433" s="1800"/>
      <c r="T433" s="50"/>
    </row>
    <row r="434">
      <c r="A434" s="50"/>
      <c r="B434" s="50"/>
      <c r="C434" s="50"/>
      <c r="D434" s="50"/>
      <c r="E434" s="50"/>
      <c r="F434" s="50"/>
      <c r="G434" s="50"/>
      <c r="H434" s="50"/>
      <c r="I434" s="50"/>
      <c r="J434" s="50"/>
      <c r="K434" s="50"/>
      <c r="L434" s="1626"/>
      <c r="M434" s="50"/>
      <c r="N434" s="50"/>
      <c r="O434" s="50"/>
      <c r="P434" s="1627"/>
      <c r="Q434" s="1627"/>
      <c r="R434" s="1628"/>
      <c r="S434" s="1800"/>
      <c r="T434" s="50"/>
    </row>
    <row r="435">
      <c r="A435" s="50"/>
      <c r="B435" s="50"/>
      <c r="C435" s="50"/>
      <c r="D435" s="50"/>
      <c r="E435" s="50"/>
      <c r="F435" s="50"/>
      <c r="G435" s="50"/>
      <c r="H435" s="50"/>
      <c r="I435" s="50"/>
      <c r="J435" s="50"/>
      <c r="K435" s="50"/>
      <c r="L435" s="1626"/>
      <c r="M435" s="50"/>
      <c r="N435" s="50"/>
      <c r="O435" s="50"/>
      <c r="P435" s="1627"/>
      <c r="Q435" s="1627"/>
      <c r="R435" s="1628"/>
      <c r="S435" s="1800"/>
      <c r="T435" s="50"/>
    </row>
    <row r="436">
      <c r="A436" s="50"/>
      <c r="B436" s="50"/>
      <c r="C436" s="50"/>
      <c r="D436" s="50"/>
      <c r="E436" s="50"/>
      <c r="F436" s="50"/>
      <c r="G436" s="50"/>
      <c r="H436" s="50"/>
      <c r="I436" s="50"/>
      <c r="J436" s="50"/>
      <c r="K436" s="50"/>
      <c r="L436" s="1626"/>
      <c r="M436" s="50"/>
      <c r="N436" s="50"/>
      <c r="O436" s="50"/>
      <c r="P436" s="1627"/>
      <c r="Q436" s="1627"/>
      <c r="R436" s="1628"/>
      <c r="S436" s="1800"/>
      <c r="T436" s="50"/>
    </row>
    <row r="437">
      <c r="A437" s="50"/>
      <c r="B437" s="50"/>
      <c r="C437" s="50"/>
      <c r="D437" s="50"/>
      <c r="E437" s="50"/>
      <c r="F437" s="50"/>
      <c r="G437" s="50"/>
      <c r="H437" s="50"/>
      <c r="I437" s="50"/>
      <c r="J437" s="50"/>
      <c r="K437" s="50"/>
      <c r="L437" s="1626"/>
      <c r="M437" s="50"/>
      <c r="N437" s="50"/>
      <c r="O437" s="50"/>
      <c r="P437" s="1627"/>
      <c r="Q437" s="1627"/>
      <c r="R437" s="1628"/>
      <c r="S437" s="1800"/>
      <c r="T437" s="50"/>
    </row>
    <row r="438">
      <c r="A438" s="50"/>
      <c r="B438" s="50"/>
      <c r="C438" s="50"/>
      <c r="D438" s="50"/>
      <c r="E438" s="50"/>
      <c r="F438" s="50"/>
      <c r="G438" s="50"/>
      <c r="H438" s="50"/>
      <c r="I438" s="50"/>
      <c r="J438" s="50"/>
      <c r="K438" s="50"/>
      <c r="L438" s="1626"/>
      <c r="M438" s="50"/>
      <c r="N438" s="50"/>
      <c r="O438" s="50"/>
      <c r="P438" s="1627"/>
      <c r="Q438" s="1627"/>
      <c r="R438" s="1628"/>
      <c r="S438" s="1800"/>
      <c r="T438" s="50"/>
    </row>
    <row r="439">
      <c r="A439" s="50"/>
      <c r="B439" s="50"/>
      <c r="C439" s="50"/>
      <c r="D439" s="50"/>
      <c r="E439" s="50"/>
      <c r="F439" s="50"/>
      <c r="G439" s="50"/>
      <c r="H439" s="50"/>
      <c r="I439" s="50"/>
      <c r="J439" s="50"/>
      <c r="K439" s="50"/>
      <c r="L439" s="1626"/>
      <c r="M439" s="50"/>
      <c r="N439" s="50"/>
      <c r="O439" s="50"/>
      <c r="P439" s="1627"/>
      <c r="Q439" s="1627"/>
      <c r="R439" s="1628"/>
      <c r="S439" s="1800"/>
      <c r="T439" s="50"/>
    </row>
    <row r="440">
      <c r="A440" s="50"/>
      <c r="B440" s="50"/>
      <c r="C440" s="50"/>
      <c r="D440" s="50"/>
      <c r="E440" s="50"/>
      <c r="F440" s="50"/>
      <c r="G440" s="50"/>
      <c r="H440" s="50"/>
      <c r="I440" s="50"/>
      <c r="J440" s="50"/>
      <c r="K440" s="50"/>
      <c r="L440" s="1626"/>
      <c r="M440" s="50"/>
      <c r="N440" s="50"/>
      <c r="O440" s="50"/>
      <c r="P440" s="1627"/>
      <c r="Q440" s="1627"/>
      <c r="R440" s="1628"/>
      <c r="S440" s="1800"/>
      <c r="T440" s="50"/>
    </row>
    <row r="441">
      <c r="A441" s="50"/>
      <c r="B441" s="50"/>
      <c r="C441" s="50"/>
      <c r="D441" s="50"/>
      <c r="E441" s="50"/>
      <c r="F441" s="50"/>
      <c r="G441" s="50"/>
      <c r="H441" s="50"/>
      <c r="I441" s="50"/>
      <c r="J441" s="50"/>
      <c r="K441" s="50"/>
      <c r="L441" s="1626"/>
      <c r="M441" s="50"/>
      <c r="N441" s="50"/>
      <c r="O441" s="50"/>
      <c r="P441" s="1627"/>
      <c r="Q441" s="1627"/>
      <c r="R441" s="1628"/>
      <c r="S441" s="1800"/>
      <c r="T441" s="50"/>
    </row>
    <row r="442">
      <c r="A442" s="50"/>
      <c r="B442" s="50"/>
      <c r="C442" s="50"/>
      <c r="D442" s="50"/>
      <c r="E442" s="50"/>
      <c r="F442" s="50"/>
      <c r="G442" s="50"/>
      <c r="H442" s="50"/>
      <c r="I442" s="50"/>
      <c r="J442" s="50"/>
      <c r="K442" s="50"/>
      <c r="L442" s="1626"/>
      <c r="M442" s="50"/>
      <c r="N442" s="50"/>
      <c r="O442" s="50"/>
      <c r="P442" s="1627"/>
      <c r="Q442" s="1627"/>
      <c r="R442" s="1628"/>
      <c r="S442" s="1800"/>
      <c r="T442" s="50"/>
    </row>
    <row r="443">
      <c r="A443" s="50"/>
      <c r="B443" s="50"/>
      <c r="C443" s="50"/>
      <c r="D443" s="50"/>
      <c r="E443" s="50"/>
      <c r="F443" s="50"/>
      <c r="G443" s="50"/>
      <c r="H443" s="50"/>
      <c r="I443" s="50"/>
      <c r="J443" s="50"/>
      <c r="K443" s="50"/>
      <c r="L443" s="1626"/>
      <c r="M443" s="50"/>
      <c r="N443" s="50"/>
      <c r="O443" s="50"/>
      <c r="P443" s="1627"/>
      <c r="Q443" s="1627"/>
      <c r="R443" s="1628"/>
      <c r="S443" s="1800"/>
      <c r="T443" s="50"/>
    </row>
    <row r="444">
      <c r="A444" s="50"/>
      <c r="B444" s="50"/>
      <c r="C444" s="50"/>
      <c r="D444" s="50"/>
      <c r="E444" s="50"/>
      <c r="F444" s="50"/>
      <c r="G444" s="50"/>
      <c r="H444" s="50"/>
      <c r="I444" s="50"/>
      <c r="J444" s="50"/>
      <c r="K444" s="50"/>
      <c r="L444" s="1626"/>
      <c r="M444" s="50"/>
      <c r="N444" s="50"/>
      <c r="O444" s="50"/>
      <c r="P444" s="1627"/>
      <c r="Q444" s="1627"/>
      <c r="R444" s="1628"/>
      <c r="S444" s="1800"/>
      <c r="T444" s="50"/>
    </row>
    <row r="445">
      <c r="A445" s="50"/>
      <c r="B445" s="50"/>
      <c r="C445" s="50"/>
      <c r="D445" s="50"/>
      <c r="E445" s="50"/>
      <c r="F445" s="50"/>
      <c r="G445" s="50"/>
      <c r="H445" s="50"/>
      <c r="I445" s="50"/>
      <c r="J445" s="50"/>
      <c r="K445" s="50"/>
      <c r="L445" s="1626"/>
      <c r="M445" s="50"/>
      <c r="N445" s="50"/>
      <c r="O445" s="50"/>
      <c r="P445" s="1627"/>
      <c r="Q445" s="1627"/>
      <c r="R445" s="1628"/>
      <c r="S445" s="1800"/>
      <c r="T445" s="50"/>
    </row>
    <row r="446">
      <c r="A446" s="50"/>
      <c r="B446" s="50"/>
      <c r="C446" s="50"/>
      <c r="D446" s="50"/>
      <c r="E446" s="50"/>
      <c r="F446" s="50"/>
      <c r="G446" s="50"/>
      <c r="H446" s="50"/>
      <c r="I446" s="50"/>
      <c r="J446" s="50"/>
      <c r="K446" s="50"/>
      <c r="L446" s="1626"/>
      <c r="M446" s="50"/>
      <c r="N446" s="50"/>
      <c r="O446" s="50"/>
      <c r="P446" s="1627"/>
      <c r="Q446" s="1627"/>
      <c r="R446" s="1628"/>
      <c r="S446" s="1800"/>
      <c r="T446" s="50"/>
    </row>
    <row r="447">
      <c r="A447" s="50"/>
      <c r="B447" s="50"/>
      <c r="C447" s="50"/>
      <c r="D447" s="50"/>
      <c r="E447" s="50"/>
      <c r="F447" s="50"/>
      <c r="G447" s="50"/>
      <c r="H447" s="50"/>
      <c r="I447" s="50"/>
      <c r="J447" s="50"/>
      <c r="K447" s="50"/>
      <c r="L447" s="1626"/>
      <c r="M447" s="50"/>
      <c r="N447" s="50"/>
      <c r="O447" s="50"/>
      <c r="P447" s="1627"/>
      <c r="Q447" s="1627"/>
      <c r="R447" s="1628"/>
      <c r="S447" s="1800"/>
      <c r="T447" s="50"/>
    </row>
    <row r="448">
      <c r="A448" s="50"/>
      <c r="B448" s="50"/>
      <c r="C448" s="50"/>
      <c r="D448" s="50"/>
      <c r="E448" s="50"/>
      <c r="F448" s="50"/>
      <c r="G448" s="50"/>
      <c r="H448" s="50"/>
      <c r="I448" s="50"/>
      <c r="J448" s="50"/>
      <c r="K448" s="50"/>
      <c r="L448" s="1626"/>
      <c r="M448" s="50"/>
      <c r="N448" s="50"/>
      <c r="O448" s="50"/>
      <c r="P448" s="1627"/>
      <c r="Q448" s="1627"/>
      <c r="R448" s="1628"/>
      <c r="S448" s="1800"/>
      <c r="T448" s="50"/>
    </row>
    <row r="449">
      <c r="A449" s="50"/>
      <c r="B449" s="50"/>
      <c r="C449" s="50"/>
      <c r="D449" s="50"/>
      <c r="E449" s="50"/>
      <c r="F449" s="50"/>
      <c r="G449" s="50"/>
      <c r="H449" s="50"/>
      <c r="I449" s="50"/>
      <c r="J449" s="50"/>
      <c r="K449" s="50"/>
      <c r="L449" s="1626"/>
      <c r="M449" s="50"/>
      <c r="N449" s="50"/>
      <c r="O449" s="50"/>
      <c r="P449" s="1627"/>
      <c r="Q449" s="1627"/>
      <c r="R449" s="1628"/>
      <c r="S449" s="1800"/>
      <c r="T449" s="50"/>
    </row>
    <row r="450">
      <c r="A450" s="50"/>
      <c r="B450" s="50"/>
      <c r="C450" s="50"/>
      <c r="D450" s="50"/>
      <c r="E450" s="50"/>
      <c r="F450" s="50"/>
      <c r="G450" s="50"/>
      <c r="H450" s="50"/>
      <c r="I450" s="50"/>
      <c r="J450" s="50"/>
      <c r="K450" s="50"/>
      <c r="L450" s="1626"/>
      <c r="M450" s="50"/>
      <c r="N450" s="50"/>
      <c r="O450" s="50"/>
      <c r="P450" s="1627"/>
      <c r="Q450" s="1627"/>
      <c r="R450" s="1628"/>
      <c r="S450" s="1800"/>
      <c r="T450" s="50"/>
    </row>
    <row r="451">
      <c r="A451" s="50"/>
      <c r="B451" s="50"/>
      <c r="C451" s="50"/>
      <c r="D451" s="50"/>
      <c r="E451" s="50"/>
      <c r="F451" s="50"/>
      <c r="G451" s="50"/>
      <c r="H451" s="50"/>
      <c r="I451" s="50"/>
      <c r="J451" s="50"/>
      <c r="K451" s="50"/>
      <c r="L451" s="1626"/>
      <c r="M451" s="50"/>
      <c r="N451" s="50"/>
      <c r="O451" s="50"/>
      <c r="P451" s="1627"/>
      <c r="Q451" s="1627"/>
      <c r="R451" s="1628"/>
      <c r="S451" s="1800"/>
      <c r="T451" s="50"/>
    </row>
    <row r="452">
      <c r="A452" s="50"/>
      <c r="B452" s="50"/>
      <c r="C452" s="50"/>
      <c r="D452" s="50"/>
      <c r="E452" s="50"/>
      <c r="F452" s="50"/>
      <c r="G452" s="50"/>
      <c r="H452" s="50"/>
      <c r="I452" s="50"/>
      <c r="J452" s="50"/>
      <c r="K452" s="50"/>
      <c r="L452" s="1626"/>
      <c r="M452" s="50"/>
      <c r="N452" s="50"/>
      <c r="O452" s="50"/>
      <c r="P452" s="1627"/>
      <c r="Q452" s="1627"/>
      <c r="R452" s="1628"/>
      <c r="S452" s="1800"/>
      <c r="T452" s="50"/>
    </row>
    <row r="453">
      <c r="A453" s="50"/>
      <c r="B453" s="50"/>
      <c r="C453" s="50"/>
      <c r="D453" s="50"/>
      <c r="E453" s="50"/>
      <c r="F453" s="50"/>
      <c r="G453" s="50"/>
      <c r="H453" s="50"/>
      <c r="I453" s="50"/>
      <c r="J453" s="50"/>
      <c r="K453" s="50"/>
      <c r="L453" s="1626"/>
      <c r="M453" s="50"/>
      <c r="N453" s="50"/>
      <c r="O453" s="50"/>
      <c r="P453" s="1627"/>
      <c r="Q453" s="1627"/>
      <c r="R453" s="1628"/>
      <c r="S453" s="1800"/>
      <c r="T453" s="50"/>
    </row>
    <row r="454">
      <c r="A454" s="50"/>
      <c r="B454" s="50"/>
      <c r="C454" s="50"/>
      <c r="D454" s="50"/>
      <c r="E454" s="50"/>
      <c r="F454" s="50"/>
      <c r="G454" s="50"/>
      <c r="H454" s="50"/>
      <c r="I454" s="50"/>
      <c r="J454" s="50"/>
      <c r="K454" s="50"/>
      <c r="L454" s="1626"/>
      <c r="M454" s="50"/>
      <c r="N454" s="50"/>
      <c r="O454" s="50"/>
      <c r="P454" s="1627"/>
      <c r="Q454" s="1627"/>
      <c r="R454" s="1628"/>
      <c r="S454" s="1800"/>
      <c r="T454" s="50"/>
    </row>
    <row r="455">
      <c r="A455" s="50"/>
      <c r="B455" s="50"/>
      <c r="C455" s="50"/>
      <c r="D455" s="50"/>
      <c r="E455" s="50"/>
      <c r="F455" s="50"/>
      <c r="G455" s="50"/>
      <c r="H455" s="50"/>
      <c r="I455" s="50"/>
      <c r="J455" s="50"/>
      <c r="K455" s="50"/>
      <c r="L455" s="1626"/>
      <c r="M455" s="50"/>
      <c r="N455" s="50"/>
      <c r="O455" s="50"/>
      <c r="P455" s="1627"/>
      <c r="Q455" s="1627"/>
      <c r="R455" s="1628"/>
      <c r="S455" s="1800"/>
      <c r="T455" s="50"/>
    </row>
    <row r="456">
      <c r="A456" s="50"/>
      <c r="B456" s="50"/>
      <c r="C456" s="50"/>
      <c r="D456" s="50"/>
      <c r="E456" s="50"/>
      <c r="F456" s="50"/>
      <c r="G456" s="50"/>
      <c r="H456" s="50"/>
      <c r="I456" s="50"/>
      <c r="J456" s="50"/>
      <c r="K456" s="50"/>
      <c r="L456" s="1626"/>
      <c r="M456" s="50"/>
      <c r="N456" s="50"/>
      <c r="O456" s="50"/>
      <c r="P456" s="1627"/>
      <c r="Q456" s="1627"/>
      <c r="R456" s="1628"/>
      <c r="S456" s="1800"/>
      <c r="T456" s="50"/>
    </row>
    <row r="457">
      <c r="A457" s="50"/>
      <c r="B457" s="50"/>
      <c r="C457" s="50"/>
      <c r="D457" s="50"/>
      <c r="E457" s="50"/>
      <c r="F457" s="50"/>
      <c r="G457" s="50"/>
      <c r="H457" s="50"/>
      <c r="I457" s="50"/>
      <c r="J457" s="50"/>
      <c r="K457" s="50"/>
      <c r="L457" s="1626"/>
      <c r="M457" s="50"/>
      <c r="N457" s="50"/>
      <c r="O457" s="50"/>
      <c r="P457" s="1627"/>
      <c r="Q457" s="1627"/>
      <c r="R457" s="1628"/>
      <c r="S457" s="1800"/>
      <c r="T457" s="50"/>
    </row>
    <row r="458">
      <c r="A458" s="50"/>
      <c r="B458" s="50"/>
      <c r="C458" s="50"/>
      <c r="D458" s="50"/>
      <c r="E458" s="50"/>
      <c r="F458" s="50"/>
      <c r="G458" s="50"/>
      <c r="H458" s="50"/>
      <c r="I458" s="50"/>
      <c r="J458" s="50"/>
      <c r="K458" s="50"/>
      <c r="L458" s="1626"/>
      <c r="M458" s="50"/>
      <c r="N458" s="50"/>
      <c r="O458" s="50"/>
      <c r="P458" s="1627"/>
      <c r="Q458" s="1627"/>
      <c r="R458" s="1628"/>
      <c r="S458" s="1800"/>
      <c r="T458" s="50"/>
    </row>
    <row r="459">
      <c r="A459" s="50"/>
      <c r="B459" s="50"/>
      <c r="C459" s="50"/>
      <c r="D459" s="50"/>
      <c r="E459" s="50"/>
      <c r="F459" s="50"/>
      <c r="G459" s="50"/>
      <c r="H459" s="50"/>
      <c r="I459" s="50"/>
      <c r="J459" s="50"/>
      <c r="K459" s="50"/>
      <c r="L459" s="1626"/>
      <c r="M459" s="50"/>
      <c r="N459" s="50"/>
      <c r="O459" s="50"/>
      <c r="P459" s="1627"/>
      <c r="Q459" s="1627"/>
      <c r="R459" s="1628"/>
      <c r="S459" s="1800"/>
      <c r="T459" s="50"/>
    </row>
    <row r="460">
      <c r="A460" s="50"/>
      <c r="B460" s="50"/>
      <c r="C460" s="50"/>
      <c r="D460" s="50"/>
      <c r="E460" s="50"/>
      <c r="F460" s="50"/>
      <c r="G460" s="50"/>
      <c r="H460" s="50"/>
      <c r="I460" s="50"/>
      <c r="J460" s="50"/>
      <c r="K460" s="50"/>
      <c r="L460" s="1626"/>
      <c r="M460" s="50"/>
      <c r="N460" s="50"/>
      <c r="O460" s="50"/>
      <c r="P460" s="1627"/>
      <c r="Q460" s="1627"/>
      <c r="R460" s="1628"/>
      <c r="S460" s="1800"/>
      <c r="T460" s="50"/>
    </row>
    <row r="461">
      <c r="A461" s="50"/>
      <c r="B461" s="50"/>
      <c r="C461" s="50"/>
      <c r="D461" s="50"/>
      <c r="E461" s="50"/>
      <c r="F461" s="50"/>
      <c r="G461" s="50"/>
      <c r="H461" s="50"/>
      <c r="I461" s="50"/>
      <c r="J461" s="50"/>
      <c r="K461" s="50"/>
      <c r="L461" s="1626"/>
      <c r="M461" s="50"/>
      <c r="N461" s="50"/>
      <c r="O461" s="50"/>
      <c r="P461" s="1627"/>
      <c r="Q461" s="1627"/>
      <c r="R461" s="1628"/>
      <c r="S461" s="1800"/>
      <c r="T461" s="50"/>
    </row>
    <row r="462">
      <c r="A462" s="50"/>
      <c r="B462" s="50"/>
      <c r="C462" s="50"/>
      <c r="D462" s="50"/>
      <c r="E462" s="50"/>
      <c r="F462" s="50"/>
      <c r="G462" s="50"/>
      <c r="H462" s="50"/>
      <c r="I462" s="50"/>
      <c r="J462" s="50"/>
      <c r="K462" s="50"/>
      <c r="L462" s="1626"/>
      <c r="M462" s="50"/>
      <c r="N462" s="50"/>
      <c r="O462" s="50"/>
      <c r="P462" s="1627"/>
      <c r="Q462" s="1627"/>
      <c r="R462" s="1628"/>
      <c r="S462" s="1800"/>
      <c r="T462" s="50"/>
    </row>
    <row r="463">
      <c r="A463" s="50"/>
      <c r="B463" s="50"/>
      <c r="C463" s="50"/>
      <c r="D463" s="50"/>
      <c r="E463" s="50"/>
      <c r="F463" s="50"/>
      <c r="G463" s="50"/>
      <c r="H463" s="50"/>
      <c r="I463" s="50"/>
      <c r="J463" s="50"/>
      <c r="K463" s="50"/>
      <c r="L463" s="1626"/>
      <c r="M463" s="50"/>
      <c r="N463" s="50"/>
      <c r="O463" s="50"/>
      <c r="P463" s="1627"/>
      <c r="Q463" s="1627"/>
      <c r="R463" s="1628"/>
      <c r="S463" s="1800"/>
      <c r="T463" s="50"/>
    </row>
    <row r="464">
      <c r="A464" s="50"/>
      <c r="B464" s="50"/>
      <c r="C464" s="50"/>
      <c r="D464" s="50"/>
      <c r="E464" s="50"/>
      <c r="F464" s="50"/>
      <c r="G464" s="50"/>
      <c r="H464" s="50"/>
      <c r="I464" s="50"/>
      <c r="J464" s="50"/>
      <c r="K464" s="50"/>
      <c r="L464" s="1626"/>
      <c r="M464" s="50"/>
      <c r="N464" s="50"/>
      <c r="O464" s="50"/>
      <c r="P464" s="1627"/>
      <c r="Q464" s="1627"/>
      <c r="R464" s="1628"/>
      <c r="S464" s="1800"/>
      <c r="T464" s="50"/>
    </row>
    <row r="465">
      <c r="A465" s="50"/>
      <c r="B465" s="50"/>
      <c r="C465" s="50"/>
      <c r="D465" s="50"/>
      <c r="E465" s="50"/>
      <c r="F465" s="50"/>
      <c r="G465" s="50"/>
      <c r="H465" s="50"/>
      <c r="I465" s="50"/>
      <c r="J465" s="50"/>
      <c r="K465" s="50"/>
      <c r="L465" s="1626"/>
      <c r="M465" s="50"/>
      <c r="N465" s="50"/>
      <c r="O465" s="50"/>
      <c r="P465" s="1627"/>
      <c r="Q465" s="1627"/>
      <c r="R465" s="1628"/>
      <c r="S465" s="1800"/>
      <c r="T465" s="50"/>
    </row>
    <row r="466">
      <c r="A466" s="50"/>
      <c r="B466" s="50"/>
      <c r="C466" s="50"/>
      <c r="D466" s="50"/>
      <c r="E466" s="50"/>
      <c r="F466" s="50"/>
      <c r="G466" s="50"/>
      <c r="H466" s="50"/>
      <c r="I466" s="50"/>
      <c r="J466" s="50"/>
      <c r="K466" s="50"/>
      <c r="L466" s="1626"/>
      <c r="M466" s="50"/>
      <c r="N466" s="50"/>
      <c r="O466" s="50"/>
      <c r="P466" s="1627"/>
      <c r="Q466" s="1627"/>
      <c r="R466" s="1628"/>
      <c r="S466" s="1800"/>
      <c r="T466" s="50"/>
    </row>
    <row r="467">
      <c r="A467" s="50"/>
      <c r="B467" s="50"/>
      <c r="C467" s="50"/>
      <c r="D467" s="50"/>
      <c r="E467" s="50"/>
      <c r="F467" s="50"/>
      <c r="G467" s="50"/>
      <c r="H467" s="50"/>
      <c r="I467" s="50"/>
      <c r="J467" s="50"/>
      <c r="K467" s="50"/>
      <c r="L467" s="1626"/>
      <c r="M467" s="50"/>
      <c r="N467" s="50"/>
      <c r="O467" s="50"/>
      <c r="P467" s="1627"/>
      <c r="Q467" s="1627"/>
      <c r="R467" s="1628"/>
      <c r="S467" s="1800"/>
      <c r="T467" s="50"/>
    </row>
    <row r="468">
      <c r="A468" s="50"/>
      <c r="B468" s="50"/>
      <c r="C468" s="50"/>
      <c r="D468" s="50"/>
      <c r="E468" s="50"/>
      <c r="F468" s="50"/>
      <c r="G468" s="50"/>
      <c r="H468" s="50"/>
      <c r="I468" s="50"/>
      <c r="J468" s="50"/>
      <c r="K468" s="50"/>
      <c r="L468" s="1626"/>
      <c r="M468" s="50"/>
      <c r="N468" s="50"/>
      <c r="O468" s="50"/>
      <c r="P468" s="1627"/>
      <c r="Q468" s="1627"/>
      <c r="R468" s="1628"/>
      <c r="S468" s="1800"/>
      <c r="T468" s="50"/>
    </row>
    <row r="469">
      <c r="A469" s="50"/>
      <c r="B469" s="50"/>
      <c r="C469" s="50"/>
      <c r="D469" s="50"/>
      <c r="E469" s="50"/>
      <c r="F469" s="50"/>
      <c r="G469" s="50"/>
      <c r="H469" s="50"/>
      <c r="I469" s="50"/>
      <c r="J469" s="50"/>
      <c r="K469" s="50"/>
      <c r="L469" s="1626"/>
      <c r="M469" s="50"/>
      <c r="N469" s="50"/>
      <c r="O469" s="50"/>
      <c r="P469" s="1627"/>
      <c r="Q469" s="1627"/>
      <c r="R469" s="1628"/>
      <c r="S469" s="1800"/>
      <c r="T469" s="50"/>
    </row>
    <row r="470">
      <c r="A470" s="50"/>
      <c r="B470" s="50"/>
      <c r="C470" s="50"/>
      <c r="D470" s="50"/>
      <c r="E470" s="50"/>
      <c r="F470" s="50"/>
      <c r="G470" s="50"/>
      <c r="H470" s="50"/>
      <c r="I470" s="50"/>
      <c r="J470" s="50"/>
      <c r="K470" s="50"/>
      <c r="L470" s="1626"/>
      <c r="M470" s="50"/>
      <c r="N470" s="50"/>
      <c r="O470" s="50"/>
      <c r="P470" s="1627"/>
      <c r="Q470" s="1627"/>
      <c r="R470" s="1628"/>
      <c r="S470" s="1800"/>
      <c r="T470" s="50"/>
    </row>
    <row r="471">
      <c r="A471" s="50"/>
      <c r="B471" s="50"/>
      <c r="C471" s="50"/>
      <c r="D471" s="50"/>
      <c r="E471" s="50"/>
      <c r="F471" s="50"/>
      <c r="G471" s="50"/>
      <c r="H471" s="50"/>
      <c r="I471" s="50"/>
      <c r="J471" s="50"/>
      <c r="K471" s="50"/>
      <c r="L471" s="1626"/>
      <c r="M471" s="50"/>
      <c r="N471" s="50"/>
      <c r="O471" s="50"/>
      <c r="P471" s="1627"/>
      <c r="Q471" s="1627"/>
      <c r="R471" s="1628"/>
      <c r="S471" s="1800"/>
      <c r="T471" s="50"/>
    </row>
    <row r="472">
      <c r="A472" s="50"/>
      <c r="B472" s="50"/>
      <c r="C472" s="50"/>
      <c r="D472" s="50"/>
      <c r="E472" s="50"/>
      <c r="F472" s="50"/>
      <c r="G472" s="50"/>
      <c r="H472" s="50"/>
      <c r="I472" s="50"/>
      <c r="J472" s="50"/>
      <c r="K472" s="50"/>
      <c r="L472" s="1626"/>
      <c r="M472" s="50"/>
      <c r="N472" s="50"/>
      <c r="O472" s="50"/>
      <c r="P472" s="1627"/>
      <c r="Q472" s="1627"/>
      <c r="R472" s="1628"/>
      <c r="S472" s="1800"/>
      <c r="T472" s="50"/>
    </row>
    <row r="473">
      <c r="A473" s="50"/>
      <c r="B473" s="50"/>
      <c r="C473" s="50"/>
      <c r="D473" s="50"/>
      <c r="E473" s="50"/>
      <c r="F473" s="50"/>
      <c r="G473" s="50"/>
      <c r="H473" s="50"/>
      <c r="I473" s="50"/>
      <c r="J473" s="50"/>
      <c r="K473" s="50"/>
      <c r="L473" s="1626"/>
      <c r="M473" s="50"/>
      <c r="N473" s="50"/>
      <c r="O473" s="50"/>
      <c r="P473" s="1627"/>
      <c r="Q473" s="1627"/>
      <c r="R473" s="1628"/>
      <c r="S473" s="1800"/>
      <c r="T473" s="50"/>
    </row>
    <row r="474">
      <c r="A474" s="50"/>
      <c r="B474" s="50"/>
      <c r="C474" s="50"/>
      <c r="D474" s="50"/>
      <c r="E474" s="50"/>
      <c r="F474" s="50"/>
      <c r="G474" s="50"/>
      <c r="H474" s="50"/>
      <c r="I474" s="50"/>
      <c r="J474" s="50"/>
      <c r="K474" s="50"/>
      <c r="L474" s="1626"/>
      <c r="M474" s="50"/>
      <c r="N474" s="50"/>
      <c r="O474" s="50"/>
      <c r="P474" s="1627"/>
      <c r="Q474" s="1627"/>
      <c r="R474" s="1628"/>
      <c r="S474" s="1800"/>
      <c r="T474" s="50"/>
    </row>
    <row r="475">
      <c r="A475" s="50"/>
      <c r="B475" s="50"/>
      <c r="C475" s="50"/>
      <c r="D475" s="50"/>
      <c r="E475" s="50"/>
      <c r="F475" s="50"/>
      <c r="G475" s="50"/>
      <c r="H475" s="50"/>
      <c r="I475" s="50"/>
      <c r="J475" s="50"/>
      <c r="K475" s="50"/>
      <c r="L475" s="1626"/>
      <c r="M475" s="50"/>
      <c r="N475" s="50"/>
      <c r="O475" s="50"/>
      <c r="P475" s="1627"/>
      <c r="Q475" s="1627"/>
      <c r="R475" s="1628"/>
      <c r="S475" s="1800"/>
      <c r="T475" s="50"/>
    </row>
    <row r="476">
      <c r="A476" s="50"/>
      <c r="B476" s="50"/>
      <c r="C476" s="50"/>
      <c r="D476" s="50"/>
      <c r="E476" s="50"/>
      <c r="F476" s="50"/>
      <c r="G476" s="50"/>
      <c r="H476" s="50"/>
      <c r="I476" s="50"/>
      <c r="J476" s="50"/>
      <c r="K476" s="50"/>
      <c r="L476" s="1626"/>
      <c r="M476" s="50"/>
      <c r="N476" s="50"/>
      <c r="O476" s="50"/>
      <c r="P476" s="1627"/>
      <c r="Q476" s="1627"/>
      <c r="R476" s="1628"/>
      <c r="S476" s="1800"/>
      <c r="T476" s="50"/>
    </row>
    <row r="477">
      <c r="A477" s="50"/>
      <c r="B477" s="50"/>
      <c r="C477" s="50"/>
      <c r="D477" s="50"/>
      <c r="E477" s="50"/>
      <c r="F477" s="50"/>
      <c r="G477" s="50"/>
      <c r="H477" s="50"/>
      <c r="I477" s="50"/>
      <c r="J477" s="50"/>
      <c r="K477" s="50"/>
      <c r="L477" s="1626"/>
      <c r="M477" s="50"/>
      <c r="N477" s="50"/>
      <c r="O477" s="50"/>
      <c r="P477" s="1627"/>
      <c r="Q477" s="1627"/>
      <c r="R477" s="1628"/>
      <c r="S477" s="1800"/>
      <c r="T477" s="50"/>
    </row>
    <row r="478">
      <c r="A478" s="50"/>
      <c r="B478" s="50"/>
      <c r="C478" s="50"/>
      <c r="D478" s="50"/>
      <c r="E478" s="50"/>
      <c r="F478" s="50"/>
      <c r="G478" s="50"/>
      <c r="H478" s="50"/>
      <c r="I478" s="50"/>
      <c r="J478" s="50"/>
      <c r="K478" s="50"/>
      <c r="L478" s="1626"/>
      <c r="M478" s="50"/>
      <c r="N478" s="50"/>
      <c r="O478" s="50"/>
      <c r="P478" s="1627"/>
      <c r="Q478" s="1627"/>
      <c r="R478" s="1628"/>
      <c r="S478" s="1800"/>
      <c r="T478" s="50"/>
    </row>
    <row r="479">
      <c r="A479" s="50"/>
      <c r="B479" s="50"/>
      <c r="C479" s="50"/>
      <c r="D479" s="50"/>
      <c r="E479" s="50"/>
      <c r="F479" s="50"/>
      <c r="G479" s="50"/>
      <c r="H479" s="50"/>
      <c r="I479" s="50"/>
      <c r="J479" s="50"/>
      <c r="K479" s="50"/>
      <c r="L479" s="1626"/>
      <c r="M479" s="50"/>
      <c r="N479" s="50"/>
      <c r="O479" s="50"/>
      <c r="P479" s="1627"/>
      <c r="Q479" s="1627"/>
      <c r="R479" s="1628"/>
      <c r="S479" s="1800"/>
      <c r="T479" s="50"/>
    </row>
    <row r="480">
      <c r="A480" s="50"/>
      <c r="B480" s="50"/>
      <c r="C480" s="50"/>
      <c r="D480" s="50"/>
      <c r="E480" s="50"/>
      <c r="F480" s="50"/>
      <c r="G480" s="50"/>
      <c r="H480" s="50"/>
      <c r="I480" s="50"/>
      <c r="J480" s="50"/>
      <c r="K480" s="50"/>
      <c r="L480" s="1626"/>
      <c r="M480" s="50"/>
      <c r="N480" s="50"/>
      <c r="O480" s="50"/>
      <c r="P480" s="1627"/>
      <c r="Q480" s="1627"/>
      <c r="R480" s="1628"/>
      <c r="S480" s="1800"/>
      <c r="T480" s="50"/>
    </row>
    <row r="481">
      <c r="A481" s="50"/>
      <c r="B481" s="50"/>
      <c r="C481" s="50"/>
      <c r="D481" s="50"/>
      <c r="E481" s="50"/>
      <c r="F481" s="50"/>
      <c r="G481" s="50"/>
      <c r="H481" s="50"/>
      <c r="I481" s="50"/>
      <c r="J481" s="50"/>
      <c r="K481" s="50"/>
      <c r="L481" s="1626"/>
      <c r="M481" s="50"/>
      <c r="N481" s="50"/>
      <c r="O481" s="50"/>
      <c r="P481" s="1627"/>
      <c r="Q481" s="1627"/>
      <c r="R481" s="1628"/>
      <c r="S481" s="1800"/>
      <c r="T481" s="50"/>
    </row>
    <row r="482">
      <c r="A482" s="50"/>
      <c r="B482" s="50"/>
      <c r="C482" s="50"/>
      <c r="D482" s="50"/>
      <c r="E482" s="50"/>
      <c r="F482" s="50"/>
      <c r="G482" s="50"/>
      <c r="H482" s="50"/>
      <c r="I482" s="50"/>
      <c r="J482" s="50"/>
      <c r="K482" s="50"/>
      <c r="L482" s="1626"/>
      <c r="M482" s="50"/>
      <c r="N482" s="50"/>
      <c r="O482" s="50"/>
      <c r="P482" s="1627"/>
      <c r="Q482" s="1627"/>
      <c r="R482" s="1628"/>
      <c r="S482" s="1800"/>
      <c r="T482" s="50"/>
    </row>
    <row r="483">
      <c r="A483" s="50"/>
      <c r="B483" s="50"/>
      <c r="C483" s="50"/>
      <c r="D483" s="50"/>
      <c r="E483" s="50"/>
      <c r="F483" s="50"/>
      <c r="G483" s="50"/>
      <c r="H483" s="50"/>
      <c r="I483" s="50"/>
      <c r="J483" s="50"/>
      <c r="K483" s="50"/>
      <c r="L483" s="1626"/>
      <c r="M483" s="50"/>
      <c r="N483" s="50"/>
      <c r="O483" s="50"/>
      <c r="P483" s="1627"/>
      <c r="Q483" s="1627"/>
      <c r="R483" s="1628"/>
      <c r="S483" s="1800"/>
      <c r="T483" s="50"/>
    </row>
    <row r="484">
      <c r="A484" s="50"/>
      <c r="B484" s="50"/>
      <c r="C484" s="50"/>
      <c r="D484" s="50"/>
      <c r="E484" s="50"/>
      <c r="F484" s="50"/>
      <c r="G484" s="50"/>
      <c r="H484" s="50"/>
      <c r="I484" s="50"/>
      <c r="J484" s="50"/>
      <c r="K484" s="50"/>
      <c r="L484" s="1626"/>
      <c r="M484" s="50"/>
      <c r="N484" s="50"/>
      <c r="O484" s="50"/>
      <c r="P484" s="1627"/>
      <c r="Q484" s="1627"/>
      <c r="R484" s="1628"/>
      <c r="S484" s="1800"/>
      <c r="T484" s="50"/>
    </row>
    <row r="485">
      <c r="A485" s="50"/>
      <c r="B485" s="50"/>
      <c r="C485" s="50"/>
      <c r="D485" s="50"/>
      <c r="E485" s="50"/>
      <c r="F485" s="50"/>
      <c r="G485" s="50"/>
      <c r="H485" s="50"/>
      <c r="I485" s="50"/>
      <c r="J485" s="50"/>
      <c r="K485" s="50"/>
      <c r="L485" s="1626"/>
      <c r="M485" s="50"/>
      <c r="N485" s="50"/>
      <c r="O485" s="50"/>
      <c r="P485" s="1627"/>
      <c r="Q485" s="1627"/>
      <c r="R485" s="1628"/>
      <c r="S485" s="1800"/>
      <c r="T485" s="50"/>
    </row>
    <row r="486">
      <c r="A486" s="50"/>
      <c r="B486" s="50"/>
      <c r="C486" s="50"/>
      <c r="D486" s="50"/>
      <c r="E486" s="50"/>
      <c r="F486" s="50"/>
      <c r="G486" s="50"/>
      <c r="H486" s="50"/>
      <c r="I486" s="50"/>
      <c r="J486" s="50"/>
      <c r="K486" s="50"/>
      <c r="L486" s="1626"/>
      <c r="M486" s="50"/>
      <c r="N486" s="50"/>
      <c r="O486" s="50"/>
      <c r="P486" s="1627"/>
      <c r="Q486" s="1627"/>
      <c r="R486" s="1628"/>
      <c r="S486" s="1800"/>
      <c r="T486" s="50"/>
    </row>
    <row r="487">
      <c r="A487" s="50"/>
      <c r="B487" s="50"/>
      <c r="C487" s="50"/>
      <c r="D487" s="50"/>
      <c r="E487" s="50"/>
      <c r="F487" s="50"/>
      <c r="G487" s="50"/>
      <c r="H487" s="50"/>
      <c r="I487" s="50"/>
      <c r="J487" s="50"/>
      <c r="K487" s="50"/>
      <c r="L487" s="1626"/>
      <c r="M487" s="50"/>
      <c r="N487" s="50"/>
      <c r="O487" s="50"/>
      <c r="P487" s="1627"/>
      <c r="Q487" s="1627"/>
      <c r="R487" s="1628"/>
      <c r="S487" s="1800"/>
      <c r="T487" s="50"/>
    </row>
    <row r="488">
      <c r="A488" s="50"/>
      <c r="B488" s="50"/>
      <c r="C488" s="50"/>
      <c r="D488" s="50"/>
      <c r="E488" s="50"/>
      <c r="F488" s="50"/>
      <c r="G488" s="50"/>
      <c r="H488" s="50"/>
      <c r="I488" s="50"/>
      <c r="J488" s="50"/>
      <c r="K488" s="50"/>
      <c r="L488" s="1626"/>
      <c r="M488" s="50"/>
      <c r="N488" s="50"/>
      <c r="O488" s="50"/>
      <c r="P488" s="1627"/>
      <c r="Q488" s="1627"/>
      <c r="R488" s="1628"/>
      <c r="S488" s="1800"/>
      <c r="T488" s="50"/>
    </row>
    <row r="489">
      <c r="A489" s="50"/>
      <c r="B489" s="50"/>
      <c r="C489" s="50"/>
      <c r="D489" s="50"/>
      <c r="E489" s="50"/>
      <c r="F489" s="50"/>
      <c r="G489" s="50"/>
      <c r="H489" s="50"/>
      <c r="I489" s="50"/>
      <c r="J489" s="50"/>
      <c r="K489" s="50"/>
      <c r="L489" s="1626"/>
      <c r="M489" s="50"/>
      <c r="N489" s="50"/>
      <c r="O489" s="50"/>
      <c r="P489" s="1627"/>
      <c r="Q489" s="1627"/>
      <c r="R489" s="1628"/>
      <c r="S489" s="1800"/>
      <c r="T489" s="50"/>
    </row>
    <row r="490">
      <c r="A490" s="50"/>
      <c r="B490" s="50"/>
      <c r="C490" s="50"/>
      <c r="D490" s="50"/>
      <c r="E490" s="50"/>
      <c r="F490" s="50"/>
      <c r="G490" s="50"/>
      <c r="H490" s="50"/>
      <c r="I490" s="50"/>
      <c r="J490" s="50"/>
      <c r="K490" s="50"/>
      <c r="L490" s="1626"/>
      <c r="M490" s="50"/>
      <c r="N490" s="50"/>
      <c r="O490" s="50"/>
      <c r="P490" s="1627"/>
      <c r="Q490" s="1627"/>
      <c r="R490" s="1628"/>
      <c r="S490" s="1800"/>
      <c r="T490" s="50"/>
    </row>
    <row r="491">
      <c r="A491" s="50"/>
      <c r="B491" s="50"/>
      <c r="C491" s="50"/>
      <c r="D491" s="50"/>
      <c r="E491" s="50"/>
      <c r="F491" s="50"/>
      <c r="G491" s="50"/>
      <c r="H491" s="50"/>
      <c r="I491" s="50"/>
      <c r="J491" s="50"/>
      <c r="K491" s="50"/>
      <c r="L491" s="1626"/>
      <c r="M491" s="50"/>
      <c r="N491" s="50"/>
      <c r="O491" s="50"/>
      <c r="P491" s="1627"/>
      <c r="Q491" s="1627"/>
      <c r="R491" s="1628"/>
      <c r="S491" s="1800"/>
      <c r="T491" s="50"/>
    </row>
    <row r="492">
      <c r="A492" s="50"/>
      <c r="B492" s="50"/>
      <c r="C492" s="50"/>
      <c r="D492" s="50"/>
      <c r="E492" s="50"/>
      <c r="F492" s="50"/>
      <c r="G492" s="50"/>
      <c r="H492" s="50"/>
      <c r="I492" s="50"/>
      <c r="J492" s="50"/>
      <c r="K492" s="50"/>
      <c r="L492" s="1626"/>
      <c r="M492" s="50"/>
      <c r="N492" s="50"/>
      <c r="O492" s="50"/>
      <c r="P492" s="1627"/>
      <c r="Q492" s="1627"/>
      <c r="R492" s="1628"/>
      <c r="S492" s="1800"/>
      <c r="T492" s="50"/>
    </row>
    <row r="493">
      <c r="A493" s="50"/>
      <c r="B493" s="50"/>
      <c r="C493" s="50"/>
      <c r="D493" s="50"/>
      <c r="E493" s="50"/>
      <c r="F493" s="50"/>
      <c r="G493" s="50"/>
      <c r="H493" s="50"/>
      <c r="I493" s="50"/>
      <c r="J493" s="50"/>
      <c r="K493" s="50"/>
      <c r="L493" s="1626"/>
      <c r="M493" s="50"/>
      <c r="N493" s="50"/>
      <c r="O493" s="50"/>
      <c r="P493" s="1627"/>
      <c r="Q493" s="1627"/>
      <c r="R493" s="1628"/>
      <c r="S493" s="1800"/>
      <c r="T493" s="50"/>
    </row>
    <row r="494">
      <c r="A494" s="50"/>
      <c r="B494" s="50"/>
      <c r="C494" s="50"/>
      <c r="D494" s="50"/>
      <c r="E494" s="50"/>
      <c r="F494" s="50"/>
      <c r="G494" s="50"/>
      <c r="H494" s="50"/>
      <c r="I494" s="50"/>
      <c r="J494" s="50"/>
      <c r="K494" s="50"/>
      <c r="L494" s="1626"/>
      <c r="M494" s="50"/>
      <c r="N494" s="50"/>
      <c r="O494" s="50"/>
      <c r="P494" s="1627"/>
      <c r="Q494" s="1627"/>
      <c r="R494" s="1628"/>
      <c r="S494" s="1800"/>
      <c r="T494" s="50"/>
    </row>
    <row r="495">
      <c r="A495" s="50"/>
      <c r="B495" s="50"/>
      <c r="C495" s="50"/>
      <c r="D495" s="50"/>
      <c r="E495" s="50"/>
      <c r="F495" s="50"/>
      <c r="G495" s="50"/>
      <c r="H495" s="50"/>
      <c r="I495" s="50"/>
      <c r="J495" s="50"/>
      <c r="K495" s="50"/>
      <c r="L495" s="1626"/>
      <c r="M495" s="50"/>
      <c r="N495" s="50"/>
      <c r="O495" s="50"/>
      <c r="P495" s="1627"/>
      <c r="Q495" s="1627"/>
      <c r="R495" s="1628"/>
      <c r="S495" s="1800"/>
      <c r="T495" s="50"/>
    </row>
    <row r="496">
      <c r="A496" s="50"/>
      <c r="B496" s="50"/>
      <c r="C496" s="50"/>
      <c r="D496" s="50"/>
      <c r="E496" s="50"/>
      <c r="F496" s="50"/>
      <c r="G496" s="50"/>
      <c r="H496" s="50"/>
      <c r="I496" s="50"/>
      <c r="J496" s="50"/>
      <c r="K496" s="50"/>
      <c r="L496" s="1626"/>
      <c r="M496" s="50"/>
      <c r="N496" s="50"/>
      <c r="O496" s="50"/>
      <c r="P496" s="1627"/>
      <c r="Q496" s="1627"/>
      <c r="R496" s="1628"/>
      <c r="S496" s="1800"/>
      <c r="T496" s="50"/>
    </row>
    <row r="497">
      <c r="A497" s="50"/>
      <c r="B497" s="50"/>
      <c r="C497" s="50"/>
      <c r="D497" s="50"/>
      <c r="E497" s="50"/>
      <c r="F497" s="50"/>
      <c r="G497" s="50"/>
      <c r="H497" s="50"/>
      <c r="I497" s="50"/>
      <c r="J497" s="50"/>
      <c r="K497" s="50"/>
      <c r="L497" s="1626"/>
      <c r="M497" s="50"/>
      <c r="N497" s="50"/>
      <c r="O497" s="50"/>
      <c r="P497" s="1627"/>
      <c r="Q497" s="1627"/>
      <c r="R497" s="1628"/>
      <c r="S497" s="1800"/>
      <c r="T497" s="50"/>
    </row>
    <row r="498">
      <c r="A498" s="50"/>
      <c r="B498" s="50"/>
      <c r="C498" s="50"/>
      <c r="D498" s="50"/>
      <c r="E498" s="50"/>
      <c r="F498" s="50"/>
      <c r="G498" s="50"/>
      <c r="H498" s="50"/>
      <c r="I498" s="50"/>
      <c r="J498" s="50"/>
      <c r="K498" s="50"/>
      <c r="L498" s="1626"/>
      <c r="M498" s="50"/>
      <c r="N498" s="50"/>
      <c r="O498" s="50"/>
      <c r="P498" s="1627"/>
      <c r="Q498" s="1627"/>
      <c r="R498" s="1628"/>
      <c r="S498" s="1800"/>
      <c r="T498" s="50"/>
    </row>
    <row r="499">
      <c r="A499" s="50"/>
      <c r="B499" s="50"/>
      <c r="C499" s="50"/>
      <c r="D499" s="50"/>
      <c r="E499" s="50"/>
      <c r="F499" s="50"/>
      <c r="G499" s="50"/>
      <c r="H499" s="50"/>
      <c r="I499" s="50"/>
      <c r="J499" s="50"/>
      <c r="K499" s="50"/>
      <c r="L499" s="1626"/>
      <c r="M499" s="50"/>
      <c r="N499" s="50"/>
      <c r="O499" s="50"/>
      <c r="P499" s="1627"/>
      <c r="Q499" s="1627"/>
      <c r="R499" s="1628"/>
      <c r="S499" s="1800"/>
      <c r="T499" s="50"/>
    </row>
    <row r="500">
      <c r="A500" s="50"/>
      <c r="B500" s="50"/>
      <c r="C500" s="50"/>
      <c r="D500" s="50"/>
      <c r="E500" s="50"/>
      <c r="F500" s="50"/>
      <c r="G500" s="50"/>
      <c r="H500" s="50"/>
      <c r="I500" s="50"/>
      <c r="J500" s="50"/>
      <c r="K500" s="50"/>
      <c r="L500" s="1626"/>
      <c r="M500" s="50"/>
      <c r="N500" s="50"/>
      <c r="O500" s="50"/>
      <c r="P500" s="1627"/>
      <c r="Q500" s="1627"/>
      <c r="R500" s="1628"/>
      <c r="S500" s="1800"/>
      <c r="T500" s="50"/>
    </row>
    <row r="501">
      <c r="A501" s="50"/>
      <c r="B501" s="50"/>
      <c r="C501" s="50"/>
      <c r="D501" s="50"/>
      <c r="E501" s="50"/>
      <c r="F501" s="50"/>
      <c r="G501" s="50"/>
      <c r="H501" s="50"/>
      <c r="I501" s="50"/>
      <c r="J501" s="50"/>
      <c r="K501" s="50"/>
      <c r="L501" s="1626"/>
      <c r="M501" s="50"/>
      <c r="N501" s="50"/>
      <c r="O501" s="50"/>
      <c r="P501" s="1627"/>
      <c r="Q501" s="1627"/>
      <c r="R501" s="1628"/>
      <c r="S501" s="1800"/>
      <c r="T501" s="50"/>
    </row>
    <row r="502">
      <c r="A502" s="50"/>
      <c r="B502" s="50"/>
      <c r="C502" s="50"/>
      <c r="D502" s="50"/>
      <c r="E502" s="50"/>
      <c r="F502" s="50"/>
      <c r="G502" s="50"/>
      <c r="H502" s="50"/>
      <c r="I502" s="50"/>
      <c r="J502" s="50"/>
      <c r="K502" s="50"/>
      <c r="L502" s="1626"/>
      <c r="M502" s="50"/>
      <c r="N502" s="50"/>
      <c r="O502" s="50"/>
      <c r="P502" s="1627"/>
      <c r="Q502" s="1627"/>
      <c r="R502" s="1628"/>
      <c r="S502" s="1800"/>
      <c r="T502" s="50"/>
    </row>
    <row r="503">
      <c r="A503" s="50"/>
      <c r="B503" s="50"/>
      <c r="C503" s="50"/>
      <c r="D503" s="50"/>
      <c r="E503" s="50"/>
      <c r="F503" s="50"/>
      <c r="G503" s="50"/>
      <c r="H503" s="50"/>
      <c r="I503" s="50"/>
      <c r="J503" s="50"/>
      <c r="K503" s="50"/>
      <c r="L503" s="1626"/>
      <c r="M503" s="50"/>
      <c r="N503" s="50"/>
      <c r="O503" s="50"/>
      <c r="P503" s="1627"/>
      <c r="Q503" s="1627"/>
      <c r="R503" s="1628"/>
      <c r="S503" s="1800"/>
      <c r="T503" s="50"/>
    </row>
    <row r="504">
      <c r="A504" s="50"/>
      <c r="B504" s="50"/>
      <c r="C504" s="50"/>
      <c r="D504" s="50"/>
      <c r="E504" s="50"/>
      <c r="F504" s="50"/>
      <c r="G504" s="50"/>
      <c r="H504" s="50"/>
      <c r="I504" s="50"/>
      <c r="J504" s="50"/>
      <c r="K504" s="50"/>
      <c r="L504" s="1626"/>
      <c r="M504" s="50"/>
      <c r="N504" s="50"/>
      <c r="O504" s="50"/>
      <c r="P504" s="1627"/>
      <c r="Q504" s="1627"/>
      <c r="R504" s="1628"/>
      <c r="S504" s="1800"/>
      <c r="T504" s="50"/>
    </row>
    <row r="505">
      <c r="A505" s="50"/>
      <c r="B505" s="50"/>
      <c r="C505" s="50"/>
      <c r="D505" s="50"/>
      <c r="E505" s="50"/>
      <c r="F505" s="50"/>
      <c r="G505" s="50"/>
      <c r="H505" s="50"/>
      <c r="I505" s="50"/>
      <c r="J505" s="50"/>
      <c r="K505" s="50"/>
      <c r="L505" s="1626"/>
      <c r="M505" s="50"/>
      <c r="N505" s="50"/>
      <c r="O505" s="50"/>
      <c r="P505" s="1627"/>
      <c r="Q505" s="1627"/>
      <c r="R505" s="1628"/>
      <c r="S505" s="1800"/>
      <c r="T505" s="50"/>
    </row>
    <row r="506">
      <c r="A506" s="50"/>
      <c r="B506" s="50"/>
      <c r="C506" s="50"/>
      <c r="D506" s="50"/>
      <c r="E506" s="50"/>
      <c r="F506" s="50"/>
      <c r="G506" s="50"/>
      <c r="H506" s="50"/>
      <c r="I506" s="50"/>
      <c r="J506" s="50"/>
      <c r="K506" s="50"/>
      <c r="L506" s="1626"/>
      <c r="M506" s="50"/>
      <c r="N506" s="50"/>
      <c r="O506" s="50"/>
      <c r="P506" s="1627"/>
      <c r="Q506" s="1627"/>
      <c r="R506" s="1628"/>
      <c r="S506" s="1800"/>
      <c r="T506" s="50"/>
    </row>
    <row r="507">
      <c r="A507" s="50"/>
      <c r="B507" s="50"/>
      <c r="C507" s="50"/>
      <c r="D507" s="50"/>
      <c r="E507" s="50"/>
      <c r="F507" s="50"/>
      <c r="G507" s="50"/>
      <c r="H507" s="50"/>
      <c r="I507" s="50"/>
      <c r="J507" s="50"/>
      <c r="K507" s="50"/>
      <c r="L507" s="1626"/>
      <c r="M507" s="50"/>
      <c r="N507" s="50"/>
      <c r="O507" s="50"/>
      <c r="P507" s="1627"/>
      <c r="Q507" s="1627"/>
      <c r="R507" s="1628"/>
      <c r="S507" s="1800"/>
      <c r="T507" s="50"/>
    </row>
    <row r="508">
      <c r="A508" s="50"/>
      <c r="B508" s="50"/>
      <c r="C508" s="50"/>
      <c r="D508" s="50"/>
      <c r="E508" s="50"/>
      <c r="F508" s="50"/>
      <c r="G508" s="50"/>
      <c r="H508" s="50"/>
      <c r="I508" s="50"/>
      <c r="J508" s="50"/>
      <c r="K508" s="50"/>
      <c r="L508" s="1626"/>
      <c r="M508" s="50"/>
      <c r="N508" s="50"/>
      <c r="O508" s="50"/>
      <c r="P508" s="1627"/>
      <c r="Q508" s="1627"/>
      <c r="R508" s="1628"/>
      <c r="S508" s="1800"/>
      <c r="T508" s="50"/>
    </row>
    <row r="509">
      <c r="A509" s="50"/>
      <c r="B509" s="50"/>
      <c r="C509" s="50"/>
      <c r="D509" s="50"/>
      <c r="E509" s="50"/>
      <c r="F509" s="50"/>
      <c r="G509" s="50"/>
      <c r="H509" s="50"/>
      <c r="I509" s="50"/>
      <c r="J509" s="50"/>
      <c r="K509" s="50"/>
      <c r="L509" s="1626"/>
      <c r="M509" s="50"/>
      <c r="N509" s="50"/>
      <c r="O509" s="50"/>
      <c r="P509" s="1627"/>
      <c r="Q509" s="1627"/>
      <c r="R509" s="1628"/>
      <c r="S509" s="1800"/>
      <c r="T509" s="50"/>
    </row>
    <row r="510">
      <c r="A510" s="50"/>
      <c r="B510" s="50"/>
      <c r="C510" s="50"/>
      <c r="D510" s="50"/>
      <c r="E510" s="50"/>
      <c r="F510" s="50"/>
      <c r="G510" s="50"/>
      <c r="H510" s="50"/>
      <c r="I510" s="50"/>
      <c r="J510" s="50"/>
      <c r="K510" s="50"/>
      <c r="L510" s="1626"/>
      <c r="M510" s="50"/>
      <c r="N510" s="50"/>
      <c r="O510" s="50"/>
      <c r="P510" s="1627"/>
      <c r="Q510" s="1627"/>
      <c r="R510" s="1628"/>
      <c r="S510" s="1800"/>
      <c r="T510" s="50"/>
    </row>
    <row r="511">
      <c r="A511" s="50"/>
      <c r="B511" s="50"/>
      <c r="C511" s="50"/>
      <c r="D511" s="50"/>
      <c r="E511" s="50"/>
      <c r="F511" s="50"/>
      <c r="G511" s="50"/>
      <c r="H511" s="50"/>
      <c r="I511" s="50"/>
      <c r="J511" s="50"/>
      <c r="K511" s="50"/>
      <c r="L511" s="1626"/>
      <c r="M511" s="50"/>
      <c r="N511" s="50"/>
      <c r="O511" s="50"/>
      <c r="P511" s="1627"/>
      <c r="Q511" s="1627"/>
      <c r="R511" s="1628"/>
      <c r="S511" s="1800"/>
      <c r="T511" s="50"/>
    </row>
    <row r="512">
      <c r="A512" s="50"/>
      <c r="B512" s="50"/>
      <c r="C512" s="50"/>
      <c r="D512" s="50"/>
      <c r="E512" s="50"/>
      <c r="F512" s="50"/>
      <c r="G512" s="50"/>
      <c r="H512" s="50"/>
      <c r="I512" s="50"/>
      <c r="J512" s="50"/>
      <c r="K512" s="50"/>
      <c r="L512" s="1626"/>
      <c r="M512" s="50"/>
      <c r="N512" s="50"/>
      <c r="O512" s="50"/>
      <c r="P512" s="1627"/>
      <c r="Q512" s="1627"/>
      <c r="R512" s="1628"/>
      <c r="S512" s="1800"/>
      <c r="T512" s="50"/>
    </row>
    <row r="513">
      <c r="A513" s="50"/>
      <c r="B513" s="50"/>
      <c r="C513" s="50"/>
      <c r="D513" s="50"/>
      <c r="E513" s="50"/>
      <c r="F513" s="50"/>
      <c r="G513" s="50"/>
      <c r="H513" s="50"/>
      <c r="I513" s="50"/>
      <c r="J513" s="50"/>
      <c r="K513" s="50"/>
      <c r="L513" s="1626"/>
      <c r="M513" s="50"/>
      <c r="N513" s="50"/>
      <c r="O513" s="50"/>
      <c r="P513" s="1627"/>
      <c r="Q513" s="1627"/>
      <c r="R513" s="1628"/>
      <c r="S513" s="1800"/>
      <c r="T513" s="50"/>
    </row>
    <row r="514">
      <c r="A514" s="50"/>
      <c r="B514" s="50"/>
      <c r="C514" s="50"/>
      <c r="D514" s="50"/>
      <c r="E514" s="50"/>
      <c r="F514" s="50"/>
      <c r="G514" s="50"/>
      <c r="H514" s="50"/>
      <c r="I514" s="50"/>
      <c r="J514" s="50"/>
      <c r="K514" s="50"/>
      <c r="L514" s="1626"/>
      <c r="M514" s="50"/>
      <c r="N514" s="50"/>
      <c r="O514" s="50"/>
      <c r="P514" s="1627"/>
      <c r="Q514" s="1627"/>
      <c r="R514" s="1628"/>
      <c r="S514" s="1800"/>
      <c r="T514" s="50"/>
    </row>
    <row r="515">
      <c r="A515" s="50"/>
      <c r="B515" s="50"/>
      <c r="C515" s="50"/>
      <c r="D515" s="50"/>
      <c r="E515" s="50"/>
      <c r="F515" s="50"/>
      <c r="G515" s="50"/>
      <c r="H515" s="50"/>
      <c r="I515" s="50"/>
      <c r="J515" s="50"/>
      <c r="K515" s="50"/>
      <c r="L515" s="1626"/>
      <c r="M515" s="50"/>
      <c r="N515" s="50"/>
      <c r="O515" s="50"/>
      <c r="P515" s="1627"/>
      <c r="Q515" s="1627"/>
      <c r="R515" s="1628"/>
      <c r="S515" s="1800"/>
      <c r="T515" s="50"/>
    </row>
    <row r="516">
      <c r="A516" s="50"/>
      <c r="B516" s="50"/>
      <c r="C516" s="50"/>
      <c r="D516" s="50"/>
      <c r="E516" s="50"/>
      <c r="F516" s="50"/>
      <c r="G516" s="50"/>
      <c r="H516" s="50"/>
      <c r="I516" s="50"/>
      <c r="J516" s="50"/>
      <c r="K516" s="50"/>
      <c r="L516" s="1626"/>
      <c r="M516" s="50"/>
      <c r="N516" s="50"/>
      <c r="O516" s="50"/>
      <c r="P516" s="1627"/>
      <c r="Q516" s="1627"/>
      <c r="R516" s="1628"/>
      <c r="S516" s="1800"/>
      <c r="T516" s="50"/>
    </row>
    <row r="517">
      <c r="A517" s="50"/>
      <c r="B517" s="50"/>
      <c r="C517" s="50"/>
      <c r="D517" s="50"/>
      <c r="E517" s="50"/>
      <c r="F517" s="50"/>
      <c r="G517" s="50"/>
      <c r="H517" s="50"/>
      <c r="I517" s="50"/>
      <c r="J517" s="50"/>
      <c r="K517" s="50"/>
      <c r="L517" s="1626"/>
      <c r="M517" s="50"/>
      <c r="N517" s="50"/>
      <c r="O517" s="50"/>
      <c r="P517" s="1627"/>
      <c r="Q517" s="1627"/>
      <c r="R517" s="1628"/>
      <c r="S517" s="1800"/>
      <c r="T517" s="50"/>
    </row>
    <row r="518">
      <c r="A518" s="50"/>
      <c r="B518" s="50"/>
      <c r="C518" s="50"/>
      <c r="D518" s="50"/>
      <c r="E518" s="50"/>
      <c r="F518" s="50"/>
      <c r="G518" s="50"/>
      <c r="H518" s="50"/>
      <c r="I518" s="50"/>
      <c r="J518" s="50"/>
      <c r="K518" s="50"/>
      <c r="L518" s="1626"/>
      <c r="M518" s="50"/>
      <c r="N518" s="50"/>
      <c r="O518" s="50"/>
      <c r="P518" s="1627"/>
      <c r="Q518" s="1627"/>
      <c r="R518" s="1628"/>
      <c r="S518" s="1800"/>
      <c r="T518" s="50"/>
    </row>
    <row r="519">
      <c r="A519" s="50"/>
      <c r="B519" s="50"/>
      <c r="C519" s="50"/>
      <c r="D519" s="50"/>
      <c r="E519" s="50"/>
      <c r="F519" s="50"/>
      <c r="G519" s="50"/>
      <c r="H519" s="50"/>
      <c r="I519" s="50"/>
      <c r="J519" s="50"/>
      <c r="K519" s="50"/>
      <c r="L519" s="1626"/>
      <c r="M519" s="50"/>
      <c r="N519" s="50"/>
      <c r="O519" s="50"/>
      <c r="P519" s="1627"/>
      <c r="Q519" s="1627"/>
      <c r="R519" s="1628"/>
      <c r="S519" s="1800"/>
      <c r="T519" s="50"/>
    </row>
    <row r="520">
      <c r="A520" s="50"/>
      <c r="B520" s="50"/>
      <c r="C520" s="50"/>
      <c r="D520" s="50"/>
      <c r="E520" s="50"/>
      <c r="F520" s="50"/>
      <c r="G520" s="50"/>
      <c r="H520" s="50"/>
      <c r="I520" s="50"/>
      <c r="J520" s="50"/>
      <c r="K520" s="50"/>
      <c r="L520" s="1626"/>
      <c r="M520" s="50"/>
      <c r="N520" s="50"/>
      <c r="O520" s="50"/>
      <c r="P520" s="1627"/>
      <c r="Q520" s="1627"/>
      <c r="R520" s="1628"/>
      <c r="S520" s="1800"/>
      <c r="T520" s="50"/>
    </row>
    <row r="521">
      <c r="A521" s="50"/>
      <c r="B521" s="50"/>
      <c r="C521" s="50"/>
      <c r="D521" s="50"/>
      <c r="E521" s="50"/>
      <c r="F521" s="50"/>
      <c r="G521" s="50"/>
      <c r="H521" s="50"/>
      <c r="I521" s="50"/>
      <c r="J521" s="50"/>
      <c r="K521" s="50"/>
      <c r="L521" s="1626"/>
      <c r="M521" s="50"/>
      <c r="N521" s="50"/>
      <c r="O521" s="50"/>
      <c r="P521" s="1627"/>
      <c r="Q521" s="1627"/>
      <c r="R521" s="1628"/>
      <c r="S521" s="1800"/>
      <c r="T521" s="50"/>
    </row>
    <row r="522">
      <c r="A522" s="50"/>
      <c r="B522" s="50"/>
      <c r="C522" s="50"/>
      <c r="D522" s="50"/>
      <c r="E522" s="50"/>
      <c r="F522" s="50"/>
      <c r="G522" s="50"/>
      <c r="H522" s="50"/>
      <c r="I522" s="50"/>
      <c r="J522" s="50"/>
      <c r="K522" s="50"/>
      <c r="L522" s="1626"/>
      <c r="M522" s="50"/>
      <c r="N522" s="50"/>
      <c r="O522" s="50"/>
      <c r="P522" s="1627"/>
      <c r="Q522" s="1627"/>
      <c r="R522" s="1628"/>
      <c r="S522" s="1800"/>
      <c r="T522" s="50"/>
    </row>
    <row r="523">
      <c r="A523" s="50"/>
      <c r="B523" s="50"/>
      <c r="C523" s="50"/>
      <c r="D523" s="50"/>
      <c r="E523" s="50"/>
      <c r="F523" s="50"/>
      <c r="G523" s="50"/>
      <c r="H523" s="50"/>
      <c r="I523" s="50"/>
      <c r="J523" s="50"/>
      <c r="K523" s="50"/>
      <c r="L523" s="1626"/>
      <c r="M523" s="50"/>
      <c r="N523" s="50"/>
      <c r="O523" s="50"/>
      <c r="P523" s="1627"/>
      <c r="Q523" s="1627"/>
      <c r="R523" s="1628"/>
      <c r="S523" s="1800"/>
      <c r="T523" s="50"/>
    </row>
    <row r="524">
      <c r="A524" s="50"/>
      <c r="B524" s="50"/>
      <c r="C524" s="50"/>
      <c r="D524" s="50"/>
      <c r="E524" s="50"/>
      <c r="F524" s="50"/>
      <c r="G524" s="50"/>
      <c r="H524" s="50"/>
      <c r="I524" s="50"/>
      <c r="J524" s="50"/>
      <c r="K524" s="50"/>
      <c r="L524" s="1626"/>
      <c r="M524" s="50"/>
      <c r="N524" s="50"/>
      <c r="O524" s="50"/>
      <c r="P524" s="1627"/>
      <c r="Q524" s="1627"/>
      <c r="R524" s="1628"/>
      <c r="S524" s="1800"/>
      <c r="T524" s="50"/>
    </row>
    <row r="525">
      <c r="A525" s="50"/>
      <c r="B525" s="50"/>
      <c r="C525" s="50"/>
      <c r="D525" s="50"/>
      <c r="E525" s="50"/>
      <c r="F525" s="50"/>
      <c r="G525" s="50"/>
      <c r="H525" s="50"/>
      <c r="I525" s="50"/>
      <c r="J525" s="50"/>
      <c r="K525" s="50"/>
      <c r="L525" s="1626"/>
      <c r="M525" s="50"/>
      <c r="N525" s="50"/>
      <c r="O525" s="50"/>
      <c r="P525" s="1627"/>
      <c r="Q525" s="1627"/>
      <c r="R525" s="1628"/>
      <c r="S525" s="1800"/>
      <c r="T525" s="50"/>
    </row>
    <row r="526">
      <c r="A526" s="50"/>
      <c r="B526" s="50"/>
      <c r="C526" s="50"/>
      <c r="D526" s="50"/>
      <c r="E526" s="50"/>
      <c r="F526" s="50"/>
      <c r="G526" s="50"/>
      <c r="H526" s="50"/>
      <c r="I526" s="50"/>
      <c r="J526" s="50"/>
      <c r="K526" s="50"/>
      <c r="L526" s="1626"/>
      <c r="M526" s="50"/>
      <c r="N526" s="50"/>
      <c r="O526" s="50"/>
      <c r="P526" s="1627"/>
      <c r="Q526" s="1627"/>
      <c r="R526" s="1628"/>
      <c r="S526" s="1800"/>
      <c r="T526" s="50"/>
    </row>
    <row r="527">
      <c r="A527" s="50"/>
      <c r="B527" s="50"/>
      <c r="C527" s="50"/>
      <c r="D527" s="50"/>
      <c r="E527" s="50"/>
      <c r="F527" s="50"/>
      <c r="G527" s="50"/>
      <c r="H527" s="50"/>
      <c r="I527" s="50"/>
      <c r="J527" s="50"/>
      <c r="K527" s="50"/>
      <c r="L527" s="1626"/>
      <c r="M527" s="50"/>
      <c r="N527" s="50"/>
      <c r="O527" s="50"/>
      <c r="P527" s="1627"/>
      <c r="Q527" s="1627"/>
      <c r="R527" s="1628"/>
      <c r="S527" s="1800"/>
      <c r="T527" s="50"/>
    </row>
    <row r="528">
      <c r="A528" s="50"/>
      <c r="B528" s="50"/>
      <c r="C528" s="50"/>
      <c r="D528" s="50"/>
      <c r="E528" s="50"/>
      <c r="F528" s="50"/>
      <c r="G528" s="50"/>
      <c r="H528" s="50"/>
      <c r="I528" s="50"/>
      <c r="J528" s="50"/>
      <c r="K528" s="50"/>
      <c r="L528" s="1626"/>
      <c r="M528" s="50"/>
      <c r="N528" s="50"/>
      <c r="O528" s="50"/>
      <c r="P528" s="1627"/>
      <c r="Q528" s="1627"/>
      <c r="R528" s="1628"/>
      <c r="S528" s="1800"/>
      <c r="T528" s="50"/>
    </row>
    <row r="529">
      <c r="A529" s="50"/>
      <c r="B529" s="50"/>
      <c r="C529" s="50"/>
      <c r="D529" s="50"/>
      <c r="E529" s="50"/>
      <c r="F529" s="50"/>
      <c r="G529" s="50"/>
      <c r="H529" s="50"/>
      <c r="I529" s="50"/>
      <c r="J529" s="50"/>
      <c r="K529" s="50"/>
      <c r="L529" s="1626"/>
      <c r="M529" s="50"/>
      <c r="N529" s="50"/>
      <c r="O529" s="50"/>
      <c r="P529" s="1627"/>
      <c r="Q529" s="1627"/>
      <c r="R529" s="1628"/>
      <c r="S529" s="1800"/>
      <c r="T529" s="50"/>
    </row>
    <row r="530">
      <c r="A530" s="50"/>
      <c r="B530" s="50"/>
      <c r="C530" s="50"/>
      <c r="D530" s="50"/>
      <c r="E530" s="50"/>
      <c r="F530" s="50"/>
      <c r="G530" s="50"/>
      <c r="H530" s="50"/>
      <c r="I530" s="50"/>
      <c r="J530" s="50"/>
      <c r="K530" s="50"/>
      <c r="L530" s="1626"/>
      <c r="M530" s="50"/>
      <c r="N530" s="50"/>
      <c r="O530" s="50"/>
      <c r="P530" s="1627"/>
      <c r="Q530" s="1627"/>
      <c r="R530" s="1628"/>
      <c r="S530" s="1800"/>
      <c r="T530" s="50"/>
    </row>
    <row r="531">
      <c r="A531" s="50"/>
      <c r="B531" s="50"/>
      <c r="C531" s="50"/>
      <c r="D531" s="50"/>
      <c r="E531" s="50"/>
      <c r="F531" s="50"/>
      <c r="G531" s="50"/>
      <c r="H531" s="50"/>
      <c r="I531" s="50"/>
      <c r="J531" s="50"/>
      <c r="K531" s="50"/>
      <c r="L531" s="1626"/>
      <c r="M531" s="50"/>
      <c r="N531" s="50"/>
      <c r="O531" s="50"/>
      <c r="P531" s="1627"/>
      <c r="Q531" s="1627"/>
      <c r="R531" s="1628"/>
      <c r="S531" s="1800"/>
      <c r="T531" s="50"/>
    </row>
    <row r="532">
      <c r="A532" s="50"/>
      <c r="B532" s="50"/>
      <c r="C532" s="50"/>
      <c r="D532" s="50"/>
      <c r="E532" s="50"/>
      <c r="F532" s="50"/>
      <c r="G532" s="50"/>
      <c r="H532" s="50"/>
      <c r="I532" s="50"/>
      <c r="J532" s="50"/>
      <c r="K532" s="50"/>
      <c r="L532" s="1626"/>
      <c r="M532" s="50"/>
      <c r="N532" s="50"/>
      <c r="O532" s="50"/>
      <c r="P532" s="1627"/>
      <c r="Q532" s="1627"/>
      <c r="R532" s="1628"/>
      <c r="S532" s="1800"/>
      <c r="T532" s="50"/>
    </row>
    <row r="533">
      <c r="A533" s="50"/>
      <c r="B533" s="50"/>
      <c r="C533" s="50"/>
      <c r="D533" s="50"/>
      <c r="E533" s="50"/>
      <c r="F533" s="50"/>
      <c r="G533" s="50"/>
      <c r="H533" s="50"/>
      <c r="I533" s="50"/>
      <c r="J533" s="50"/>
      <c r="K533" s="50"/>
      <c r="L533" s="1626"/>
      <c r="M533" s="50"/>
      <c r="N533" s="50"/>
      <c r="O533" s="50"/>
      <c r="P533" s="1627"/>
      <c r="Q533" s="1627"/>
      <c r="R533" s="1628"/>
      <c r="S533" s="1800"/>
      <c r="T533" s="50"/>
    </row>
    <row r="534">
      <c r="A534" s="50"/>
      <c r="B534" s="50"/>
      <c r="C534" s="50"/>
      <c r="D534" s="50"/>
      <c r="E534" s="50"/>
      <c r="F534" s="50"/>
      <c r="G534" s="50"/>
      <c r="H534" s="50"/>
      <c r="I534" s="50"/>
      <c r="J534" s="50"/>
      <c r="K534" s="50"/>
      <c r="L534" s="1626"/>
      <c r="M534" s="50"/>
      <c r="N534" s="50"/>
      <c r="O534" s="50"/>
      <c r="P534" s="1627"/>
      <c r="Q534" s="1627"/>
      <c r="R534" s="1628"/>
      <c r="S534" s="1800"/>
      <c r="T534" s="50"/>
    </row>
    <row r="535">
      <c r="A535" s="50"/>
      <c r="B535" s="50"/>
      <c r="C535" s="50"/>
      <c r="D535" s="50"/>
      <c r="E535" s="50"/>
      <c r="F535" s="50"/>
      <c r="G535" s="50"/>
      <c r="H535" s="50"/>
      <c r="I535" s="50"/>
      <c r="J535" s="50"/>
      <c r="K535" s="50"/>
      <c r="L535" s="1626"/>
      <c r="M535" s="50"/>
      <c r="N535" s="50"/>
      <c r="O535" s="50"/>
      <c r="P535" s="1627"/>
      <c r="Q535" s="1627"/>
      <c r="R535" s="1628"/>
      <c r="S535" s="1800"/>
      <c r="T535" s="50"/>
    </row>
    <row r="536">
      <c r="A536" s="50"/>
      <c r="B536" s="50"/>
      <c r="C536" s="50"/>
      <c r="D536" s="50"/>
      <c r="E536" s="50"/>
      <c r="F536" s="50"/>
      <c r="G536" s="50"/>
      <c r="H536" s="50"/>
      <c r="I536" s="50"/>
      <c r="J536" s="50"/>
      <c r="K536" s="50"/>
      <c r="L536" s="1626"/>
      <c r="M536" s="50"/>
      <c r="N536" s="50"/>
      <c r="O536" s="50"/>
      <c r="P536" s="1627"/>
      <c r="Q536" s="1627"/>
      <c r="R536" s="1628"/>
      <c r="S536" s="1800"/>
      <c r="T536" s="50"/>
    </row>
    <row r="537">
      <c r="A537" s="50"/>
      <c r="B537" s="50"/>
      <c r="C537" s="50"/>
      <c r="D537" s="50"/>
      <c r="E537" s="50"/>
      <c r="F537" s="50"/>
      <c r="G537" s="50"/>
      <c r="H537" s="50"/>
      <c r="I537" s="50"/>
      <c r="J537" s="50"/>
      <c r="K537" s="50"/>
      <c r="L537" s="1626"/>
      <c r="M537" s="50"/>
      <c r="N537" s="50"/>
      <c r="O537" s="50"/>
      <c r="P537" s="1627"/>
      <c r="Q537" s="1627"/>
      <c r="R537" s="1628"/>
      <c r="S537" s="1800"/>
      <c r="T537" s="50"/>
    </row>
    <row r="538">
      <c r="A538" s="50"/>
      <c r="B538" s="50"/>
      <c r="C538" s="50"/>
      <c r="D538" s="50"/>
      <c r="E538" s="50"/>
      <c r="F538" s="50"/>
      <c r="G538" s="50"/>
      <c r="H538" s="50"/>
      <c r="I538" s="50"/>
      <c r="J538" s="50"/>
      <c r="K538" s="50"/>
      <c r="L538" s="1626"/>
      <c r="M538" s="50"/>
      <c r="N538" s="50"/>
      <c r="O538" s="50"/>
      <c r="P538" s="1627"/>
      <c r="Q538" s="1627"/>
      <c r="R538" s="1628"/>
      <c r="S538" s="1800"/>
      <c r="T538" s="50"/>
    </row>
    <row r="539">
      <c r="A539" s="50"/>
      <c r="B539" s="50"/>
      <c r="C539" s="50"/>
      <c r="D539" s="50"/>
      <c r="E539" s="50"/>
      <c r="F539" s="50"/>
      <c r="G539" s="50"/>
      <c r="H539" s="50"/>
      <c r="I539" s="50"/>
      <c r="J539" s="50"/>
      <c r="K539" s="50"/>
      <c r="L539" s="1626"/>
      <c r="M539" s="50"/>
      <c r="N539" s="50"/>
      <c r="O539" s="50"/>
      <c r="P539" s="1627"/>
      <c r="Q539" s="1627"/>
      <c r="R539" s="1628"/>
      <c r="S539" s="1800"/>
      <c r="T539" s="50"/>
    </row>
    <row r="540">
      <c r="A540" s="50"/>
      <c r="B540" s="50"/>
      <c r="C540" s="50"/>
      <c r="D540" s="50"/>
      <c r="E540" s="50"/>
      <c r="F540" s="50"/>
      <c r="G540" s="50"/>
      <c r="H540" s="50"/>
      <c r="I540" s="50"/>
      <c r="J540" s="50"/>
      <c r="K540" s="50"/>
      <c r="L540" s="1626"/>
      <c r="M540" s="50"/>
      <c r="N540" s="50"/>
      <c r="O540" s="50"/>
      <c r="P540" s="1627"/>
      <c r="Q540" s="1627"/>
      <c r="R540" s="1628"/>
      <c r="S540" s="1800"/>
      <c r="T540" s="50"/>
    </row>
    <row r="541">
      <c r="A541" s="50"/>
      <c r="B541" s="50"/>
      <c r="C541" s="50"/>
      <c r="D541" s="50"/>
      <c r="E541" s="50"/>
      <c r="F541" s="50"/>
      <c r="G541" s="50"/>
      <c r="H541" s="50"/>
      <c r="I541" s="50"/>
      <c r="J541" s="50"/>
      <c r="K541" s="50"/>
      <c r="L541" s="1626"/>
      <c r="M541" s="50"/>
      <c r="N541" s="50"/>
      <c r="O541" s="50"/>
      <c r="P541" s="1627"/>
      <c r="Q541" s="1627"/>
      <c r="R541" s="1628"/>
      <c r="S541" s="1800"/>
      <c r="T541" s="50"/>
    </row>
    <row r="542">
      <c r="A542" s="50"/>
      <c r="B542" s="50"/>
      <c r="C542" s="50"/>
      <c r="D542" s="50"/>
      <c r="E542" s="50"/>
      <c r="F542" s="50"/>
      <c r="G542" s="50"/>
      <c r="H542" s="50"/>
      <c r="I542" s="50"/>
      <c r="J542" s="50"/>
      <c r="K542" s="50"/>
      <c r="L542" s="1626"/>
      <c r="M542" s="50"/>
      <c r="N542" s="50"/>
      <c r="O542" s="50"/>
      <c r="P542" s="1627"/>
      <c r="Q542" s="1627"/>
      <c r="R542" s="1628"/>
      <c r="S542" s="1800"/>
      <c r="T542" s="50"/>
    </row>
    <row r="543">
      <c r="A543" s="50"/>
      <c r="B543" s="50"/>
      <c r="C543" s="50"/>
      <c r="D543" s="50"/>
      <c r="E543" s="50"/>
      <c r="F543" s="50"/>
      <c r="G543" s="50"/>
      <c r="H543" s="50"/>
      <c r="I543" s="50"/>
      <c r="J543" s="50"/>
      <c r="K543" s="50"/>
      <c r="L543" s="1626"/>
      <c r="M543" s="50"/>
      <c r="N543" s="50"/>
      <c r="O543" s="50"/>
      <c r="P543" s="1627"/>
      <c r="Q543" s="1627"/>
      <c r="R543" s="1628"/>
      <c r="S543" s="1800"/>
      <c r="T543" s="50"/>
    </row>
    <row r="544">
      <c r="A544" s="50"/>
      <c r="B544" s="50"/>
      <c r="C544" s="50"/>
      <c r="D544" s="50"/>
      <c r="E544" s="50"/>
      <c r="F544" s="50"/>
      <c r="G544" s="50"/>
      <c r="H544" s="50"/>
      <c r="I544" s="50"/>
      <c r="J544" s="50"/>
      <c r="K544" s="50"/>
      <c r="L544" s="1626"/>
      <c r="M544" s="50"/>
      <c r="N544" s="50"/>
      <c r="O544" s="50"/>
      <c r="P544" s="1627"/>
      <c r="Q544" s="1627"/>
      <c r="R544" s="1628"/>
      <c r="S544" s="1800"/>
      <c r="T544" s="50"/>
    </row>
    <row r="545">
      <c r="A545" s="50"/>
      <c r="B545" s="50"/>
      <c r="C545" s="50"/>
      <c r="D545" s="50"/>
      <c r="E545" s="50"/>
      <c r="F545" s="50"/>
      <c r="G545" s="50"/>
      <c r="H545" s="50"/>
      <c r="I545" s="50"/>
      <c r="J545" s="50"/>
      <c r="K545" s="50"/>
      <c r="L545" s="1626"/>
      <c r="M545" s="50"/>
      <c r="N545" s="50"/>
      <c r="O545" s="50"/>
      <c r="P545" s="1627"/>
      <c r="Q545" s="1627"/>
      <c r="R545" s="1628"/>
      <c r="S545" s="1800"/>
      <c r="T545" s="50"/>
    </row>
    <row r="546">
      <c r="A546" s="50"/>
      <c r="B546" s="50"/>
      <c r="C546" s="50"/>
      <c r="D546" s="50"/>
      <c r="E546" s="50"/>
      <c r="F546" s="50"/>
      <c r="G546" s="50"/>
      <c r="H546" s="50"/>
      <c r="I546" s="50"/>
      <c r="J546" s="50"/>
      <c r="K546" s="50"/>
      <c r="L546" s="1626"/>
      <c r="M546" s="50"/>
      <c r="N546" s="50"/>
      <c r="O546" s="50"/>
      <c r="P546" s="1627"/>
      <c r="Q546" s="1627"/>
      <c r="R546" s="1628"/>
      <c r="S546" s="1800"/>
      <c r="T546" s="50"/>
    </row>
    <row r="547">
      <c r="A547" s="50"/>
      <c r="B547" s="50"/>
      <c r="C547" s="50"/>
      <c r="D547" s="50"/>
      <c r="E547" s="50"/>
      <c r="F547" s="50"/>
      <c r="G547" s="50"/>
      <c r="H547" s="50"/>
      <c r="I547" s="50"/>
      <c r="J547" s="50"/>
      <c r="K547" s="50"/>
      <c r="L547" s="1626"/>
      <c r="M547" s="50"/>
      <c r="N547" s="50"/>
      <c r="O547" s="50"/>
      <c r="P547" s="1627"/>
      <c r="Q547" s="1627"/>
      <c r="R547" s="1628"/>
      <c r="S547" s="1800"/>
      <c r="T547" s="50"/>
    </row>
    <row r="548">
      <c r="A548" s="50"/>
      <c r="B548" s="50"/>
      <c r="C548" s="50"/>
      <c r="D548" s="50"/>
      <c r="E548" s="50"/>
      <c r="F548" s="50"/>
      <c r="G548" s="50"/>
      <c r="H548" s="50"/>
      <c r="I548" s="50"/>
      <c r="J548" s="50"/>
      <c r="K548" s="50"/>
      <c r="L548" s="1626"/>
      <c r="M548" s="50"/>
      <c r="N548" s="50"/>
      <c r="O548" s="50"/>
      <c r="P548" s="1627"/>
      <c r="Q548" s="1627"/>
      <c r="R548" s="1628"/>
      <c r="S548" s="1800"/>
      <c r="T548" s="50"/>
    </row>
    <row r="549">
      <c r="A549" s="50"/>
      <c r="B549" s="50"/>
      <c r="C549" s="50"/>
      <c r="D549" s="50"/>
      <c r="E549" s="50"/>
      <c r="F549" s="50"/>
      <c r="G549" s="50"/>
      <c r="H549" s="50"/>
      <c r="I549" s="50"/>
      <c r="J549" s="50"/>
      <c r="K549" s="50"/>
      <c r="L549" s="1626"/>
      <c r="M549" s="50"/>
      <c r="N549" s="50"/>
      <c r="O549" s="50"/>
      <c r="P549" s="1627"/>
      <c r="Q549" s="1627"/>
      <c r="R549" s="1628"/>
      <c r="S549" s="1800"/>
      <c r="T549" s="50"/>
    </row>
    <row r="550">
      <c r="A550" s="50"/>
      <c r="B550" s="50"/>
      <c r="C550" s="50"/>
      <c r="D550" s="50"/>
      <c r="E550" s="50"/>
      <c r="F550" s="50"/>
      <c r="G550" s="50"/>
      <c r="H550" s="50"/>
      <c r="I550" s="50"/>
      <c r="J550" s="50"/>
      <c r="K550" s="50"/>
      <c r="L550" s="1626"/>
      <c r="M550" s="50"/>
      <c r="N550" s="50"/>
      <c r="O550" s="50"/>
      <c r="P550" s="1627"/>
      <c r="Q550" s="1627"/>
      <c r="R550" s="1628"/>
      <c r="S550" s="1800"/>
      <c r="T550" s="50"/>
    </row>
    <row r="551">
      <c r="A551" s="50"/>
      <c r="B551" s="50"/>
      <c r="C551" s="50"/>
      <c r="D551" s="50"/>
      <c r="E551" s="50"/>
      <c r="F551" s="50"/>
      <c r="G551" s="50"/>
      <c r="H551" s="50"/>
      <c r="I551" s="50"/>
      <c r="J551" s="50"/>
      <c r="K551" s="50"/>
      <c r="L551" s="1626"/>
      <c r="M551" s="50"/>
      <c r="N551" s="50"/>
      <c r="O551" s="50"/>
      <c r="P551" s="1627"/>
      <c r="Q551" s="1627"/>
      <c r="R551" s="1628"/>
      <c r="S551" s="1800"/>
      <c r="T551" s="50"/>
    </row>
    <row r="552">
      <c r="A552" s="50"/>
      <c r="B552" s="50"/>
      <c r="C552" s="50"/>
      <c r="D552" s="50"/>
      <c r="E552" s="50"/>
      <c r="F552" s="50"/>
      <c r="G552" s="50"/>
      <c r="H552" s="50"/>
      <c r="I552" s="50"/>
      <c r="J552" s="50"/>
      <c r="K552" s="50"/>
      <c r="L552" s="1626"/>
      <c r="M552" s="50"/>
      <c r="N552" s="50"/>
      <c r="O552" s="50"/>
      <c r="P552" s="1627"/>
      <c r="Q552" s="1627"/>
      <c r="R552" s="1628"/>
      <c r="S552" s="1800"/>
      <c r="T552" s="50"/>
    </row>
    <row r="553">
      <c r="A553" s="50"/>
      <c r="B553" s="50"/>
      <c r="C553" s="50"/>
      <c r="D553" s="50"/>
      <c r="E553" s="50"/>
      <c r="F553" s="50"/>
      <c r="G553" s="50"/>
      <c r="H553" s="50"/>
      <c r="I553" s="50"/>
      <c r="J553" s="50"/>
      <c r="K553" s="50"/>
      <c r="L553" s="1626"/>
      <c r="M553" s="50"/>
      <c r="N553" s="50"/>
      <c r="O553" s="50"/>
      <c r="P553" s="1627"/>
      <c r="Q553" s="1627"/>
      <c r="R553" s="1628"/>
      <c r="S553" s="1800"/>
      <c r="T553" s="50"/>
    </row>
    <row r="554">
      <c r="A554" s="50"/>
      <c r="B554" s="50"/>
      <c r="C554" s="50"/>
      <c r="D554" s="50"/>
      <c r="E554" s="50"/>
      <c r="F554" s="50"/>
      <c r="G554" s="50"/>
      <c r="H554" s="50"/>
      <c r="I554" s="50"/>
      <c r="J554" s="50"/>
      <c r="K554" s="50"/>
      <c r="L554" s="1626"/>
      <c r="M554" s="50"/>
      <c r="N554" s="50"/>
      <c r="O554" s="50"/>
      <c r="P554" s="1627"/>
      <c r="Q554" s="1627"/>
      <c r="R554" s="1628"/>
      <c r="S554" s="1800"/>
      <c r="T554" s="50"/>
    </row>
    <row r="555">
      <c r="A555" s="50"/>
      <c r="B555" s="50"/>
      <c r="C555" s="50"/>
      <c r="D555" s="50"/>
      <c r="E555" s="50"/>
      <c r="F555" s="50"/>
      <c r="G555" s="50"/>
      <c r="H555" s="50"/>
      <c r="I555" s="50"/>
      <c r="J555" s="50"/>
      <c r="K555" s="50"/>
      <c r="L555" s="1626"/>
      <c r="M555" s="50"/>
      <c r="N555" s="50"/>
      <c r="O555" s="50"/>
      <c r="P555" s="1627"/>
      <c r="Q555" s="1627"/>
      <c r="R555" s="1628"/>
      <c r="S555" s="1800"/>
      <c r="T555" s="50"/>
    </row>
    <row r="556">
      <c r="A556" s="50"/>
      <c r="B556" s="50"/>
      <c r="C556" s="50"/>
      <c r="D556" s="50"/>
      <c r="E556" s="50"/>
      <c r="F556" s="50"/>
      <c r="G556" s="50"/>
      <c r="H556" s="50"/>
      <c r="I556" s="50"/>
      <c r="J556" s="50"/>
      <c r="K556" s="50"/>
      <c r="L556" s="1626"/>
      <c r="M556" s="50"/>
      <c r="N556" s="50"/>
      <c r="O556" s="50"/>
      <c r="P556" s="1627"/>
      <c r="Q556" s="1627"/>
      <c r="R556" s="1628"/>
      <c r="S556" s="1800"/>
      <c r="T556" s="50"/>
    </row>
    <row r="557">
      <c r="A557" s="50"/>
      <c r="B557" s="50"/>
      <c r="C557" s="50"/>
      <c r="D557" s="50"/>
      <c r="E557" s="50"/>
      <c r="F557" s="50"/>
      <c r="G557" s="50"/>
      <c r="H557" s="50"/>
      <c r="I557" s="50"/>
      <c r="J557" s="50"/>
      <c r="K557" s="50"/>
      <c r="L557" s="1626"/>
      <c r="M557" s="50"/>
      <c r="N557" s="50"/>
      <c r="O557" s="50"/>
      <c r="P557" s="1627"/>
      <c r="Q557" s="1627"/>
      <c r="R557" s="1628"/>
      <c r="S557" s="1800"/>
      <c r="T557" s="50"/>
    </row>
    <row r="558">
      <c r="A558" s="50"/>
      <c r="B558" s="50"/>
      <c r="C558" s="50"/>
      <c r="D558" s="50"/>
      <c r="E558" s="50"/>
      <c r="F558" s="50"/>
      <c r="G558" s="50"/>
      <c r="H558" s="50"/>
      <c r="I558" s="50"/>
      <c r="J558" s="50"/>
      <c r="K558" s="50"/>
      <c r="L558" s="1626"/>
      <c r="M558" s="50"/>
      <c r="N558" s="50"/>
      <c r="O558" s="50"/>
      <c r="P558" s="1627"/>
      <c r="Q558" s="1627"/>
      <c r="R558" s="1628"/>
      <c r="S558" s="1800"/>
      <c r="T558" s="50"/>
    </row>
    <row r="559">
      <c r="A559" s="50"/>
      <c r="B559" s="50"/>
      <c r="C559" s="50"/>
      <c r="D559" s="50"/>
      <c r="E559" s="50"/>
      <c r="F559" s="50"/>
      <c r="G559" s="50"/>
      <c r="H559" s="50"/>
      <c r="I559" s="50"/>
      <c r="J559" s="50"/>
      <c r="K559" s="50"/>
      <c r="L559" s="1626"/>
      <c r="M559" s="50"/>
      <c r="N559" s="50"/>
      <c r="O559" s="50"/>
      <c r="P559" s="1627"/>
      <c r="Q559" s="1627"/>
      <c r="R559" s="1628"/>
      <c r="S559" s="1800"/>
      <c r="T559" s="50"/>
    </row>
    <row r="560">
      <c r="A560" s="50"/>
      <c r="B560" s="50"/>
      <c r="C560" s="50"/>
      <c r="D560" s="50"/>
      <c r="E560" s="50"/>
      <c r="F560" s="50"/>
      <c r="G560" s="50"/>
      <c r="H560" s="50"/>
      <c r="I560" s="50"/>
      <c r="J560" s="50"/>
      <c r="K560" s="50"/>
      <c r="L560" s="1626"/>
      <c r="M560" s="50"/>
      <c r="N560" s="50"/>
      <c r="O560" s="50"/>
      <c r="P560" s="1627"/>
      <c r="Q560" s="1627"/>
      <c r="R560" s="1628"/>
      <c r="S560" s="1800"/>
      <c r="T560" s="50"/>
    </row>
    <row r="561">
      <c r="A561" s="50"/>
      <c r="B561" s="50"/>
      <c r="C561" s="50"/>
      <c r="D561" s="50"/>
      <c r="E561" s="50"/>
      <c r="F561" s="50"/>
      <c r="G561" s="50"/>
      <c r="H561" s="50"/>
      <c r="I561" s="50"/>
      <c r="J561" s="50"/>
      <c r="K561" s="50"/>
      <c r="L561" s="1626"/>
      <c r="M561" s="50"/>
      <c r="N561" s="50"/>
      <c r="O561" s="50"/>
      <c r="P561" s="1627"/>
      <c r="Q561" s="1627"/>
      <c r="R561" s="1628"/>
      <c r="S561" s="1800"/>
      <c r="T561" s="50"/>
    </row>
    <row r="562">
      <c r="A562" s="50"/>
      <c r="B562" s="50"/>
      <c r="C562" s="50"/>
      <c r="D562" s="50"/>
      <c r="E562" s="50"/>
      <c r="F562" s="50"/>
      <c r="G562" s="50"/>
      <c r="H562" s="50"/>
      <c r="I562" s="50"/>
      <c r="J562" s="50"/>
      <c r="K562" s="50"/>
      <c r="L562" s="1626"/>
      <c r="M562" s="50"/>
      <c r="N562" s="50"/>
      <c r="O562" s="50"/>
      <c r="P562" s="1627"/>
      <c r="Q562" s="1627"/>
      <c r="R562" s="1628"/>
      <c r="S562" s="1800"/>
      <c r="T562" s="50"/>
    </row>
    <row r="563">
      <c r="A563" s="50"/>
      <c r="B563" s="50"/>
      <c r="C563" s="50"/>
      <c r="D563" s="50"/>
      <c r="E563" s="50"/>
      <c r="F563" s="50"/>
      <c r="G563" s="50"/>
      <c r="H563" s="50"/>
      <c r="I563" s="50"/>
      <c r="J563" s="50"/>
      <c r="K563" s="50"/>
      <c r="L563" s="1626"/>
      <c r="M563" s="50"/>
      <c r="N563" s="50"/>
      <c r="O563" s="50"/>
      <c r="P563" s="1627"/>
      <c r="Q563" s="1627"/>
      <c r="R563" s="1628"/>
      <c r="S563" s="1800"/>
      <c r="T563" s="50"/>
    </row>
    <row r="564">
      <c r="A564" s="50"/>
      <c r="B564" s="50"/>
      <c r="C564" s="50"/>
      <c r="D564" s="50"/>
      <c r="E564" s="50"/>
      <c r="F564" s="50"/>
      <c r="G564" s="50"/>
      <c r="H564" s="50"/>
      <c r="I564" s="50"/>
      <c r="J564" s="50"/>
      <c r="K564" s="50"/>
      <c r="L564" s="1626"/>
      <c r="M564" s="50"/>
      <c r="N564" s="50"/>
      <c r="O564" s="50"/>
      <c r="P564" s="1627"/>
      <c r="Q564" s="1627"/>
      <c r="R564" s="1628"/>
      <c r="S564" s="1800"/>
      <c r="T564" s="50"/>
    </row>
    <row r="565">
      <c r="A565" s="50"/>
      <c r="B565" s="50"/>
      <c r="C565" s="50"/>
      <c r="D565" s="50"/>
      <c r="E565" s="50"/>
      <c r="F565" s="50"/>
      <c r="G565" s="50"/>
      <c r="H565" s="50"/>
      <c r="I565" s="50"/>
      <c r="J565" s="50"/>
      <c r="K565" s="50"/>
      <c r="L565" s="1626"/>
      <c r="M565" s="50"/>
      <c r="N565" s="50"/>
      <c r="O565" s="50"/>
      <c r="P565" s="1627"/>
      <c r="Q565" s="1627"/>
      <c r="R565" s="1628"/>
      <c r="S565" s="1800"/>
      <c r="T565" s="50"/>
    </row>
    <row r="566">
      <c r="A566" s="50"/>
      <c r="B566" s="50"/>
      <c r="C566" s="50"/>
      <c r="D566" s="50"/>
      <c r="E566" s="50"/>
      <c r="F566" s="50"/>
      <c r="G566" s="50"/>
      <c r="H566" s="50"/>
      <c r="I566" s="50"/>
      <c r="J566" s="50"/>
      <c r="K566" s="50"/>
      <c r="L566" s="1626"/>
      <c r="M566" s="50"/>
      <c r="N566" s="50"/>
      <c r="O566" s="50"/>
      <c r="P566" s="1627"/>
      <c r="Q566" s="1627"/>
      <c r="R566" s="1628"/>
      <c r="S566" s="1800"/>
      <c r="T566" s="50"/>
    </row>
    <row r="567">
      <c r="A567" s="50"/>
      <c r="B567" s="50"/>
      <c r="C567" s="50"/>
      <c r="D567" s="50"/>
      <c r="E567" s="50"/>
      <c r="F567" s="50"/>
      <c r="G567" s="50"/>
      <c r="H567" s="50"/>
      <c r="I567" s="50"/>
      <c r="J567" s="50"/>
      <c r="K567" s="50"/>
      <c r="L567" s="1626"/>
      <c r="M567" s="50"/>
      <c r="N567" s="50"/>
      <c r="O567" s="50"/>
      <c r="P567" s="1627"/>
      <c r="Q567" s="1627"/>
      <c r="R567" s="1628"/>
      <c r="S567" s="1800"/>
      <c r="T567" s="50"/>
    </row>
    <row r="568">
      <c r="A568" s="50"/>
      <c r="B568" s="50"/>
      <c r="C568" s="50"/>
      <c r="D568" s="50"/>
      <c r="E568" s="50"/>
      <c r="F568" s="50"/>
      <c r="G568" s="50"/>
      <c r="H568" s="50"/>
      <c r="I568" s="50"/>
      <c r="J568" s="50"/>
      <c r="K568" s="50"/>
      <c r="L568" s="1626"/>
      <c r="M568" s="50"/>
      <c r="N568" s="50"/>
      <c r="O568" s="50"/>
      <c r="P568" s="1627"/>
      <c r="Q568" s="1627"/>
      <c r="R568" s="1628"/>
      <c r="S568" s="1800"/>
      <c r="T568" s="50"/>
    </row>
    <row r="569">
      <c r="A569" s="50"/>
      <c r="B569" s="50"/>
      <c r="C569" s="50"/>
      <c r="D569" s="50"/>
      <c r="E569" s="50"/>
      <c r="F569" s="50"/>
      <c r="G569" s="50"/>
      <c r="H569" s="50"/>
      <c r="I569" s="50"/>
      <c r="J569" s="50"/>
      <c r="K569" s="50"/>
      <c r="L569" s="1626"/>
      <c r="M569" s="50"/>
      <c r="N569" s="50"/>
      <c r="O569" s="50"/>
      <c r="P569" s="1627"/>
      <c r="Q569" s="1627"/>
      <c r="R569" s="1628"/>
      <c r="S569" s="1800"/>
      <c r="T569" s="50"/>
    </row>
    <row r="570">
      <c r="A570" s="50"/>
      <c r="B570" s="50"/>
      <c r="C570" s="50"/>
      <c r="D570" s="50"/>
      <c r="E570" s="50"/>
      <c r="F570" s="50"/>
      <c r="G570" s="50"/>
      <c r="H570" s="50"/>
      <c r="I570" s="50"/>
      <c r="J570" s="50"/>
      <c r="K570" s="50"/>
      <c r="L570" s="1626"/>
      <c r="M570" s="50"/>
      <c r="N570" s="50"/>
      <c r="O570" s="50"/>
      <c r="P570" s="1627"/>
      <c r="Q570" s="1627"/>
      <c r="R570" s="1628"/>
      <c r="S570" s="1800"/>
      <c r="T570" s="50"/>
    </row>
    <row r="571">
      <c r="A571" s="50"/>
      <c r="B571" s="50"/>
      <c r="C571" s="50"/>
      <c r="D571" s="50"/>
      <c r="E571" s="50"/>
      <c r="F571" s="50"/>
      <c r="G571" s="50"/>
      <c r="H571" s="50"/>
      <c r="I571" s="50"/>
      <c r="J571" s="50"/>
      <c r="K571" s="50"/>
      <c r="L571" s="1626"/>
      <c r="M571" s="50"/>
      <c r="N571" s="50"/>
      <c r="O571" s="50"/>
      <c r="P571" s="1627"/>
      <c r="Q571" s="1627"/>
      <c r="R571" s="1628"/>
      <c r="S571" s="1800"/>
      <c r="T571" s="50"/>
    </row>
    <row r="572">
      <c r="A572" s="50"/>
      <c r="B572" s="50"/>
      <c r="C572" s="50"/>
      <c r="D572" s="50"/>
      <c r="E572" s="50"/>
      <c r="F572" s="50"/>
      <c r="G572" s="50"/>
      <c r="H572" s="50"/>
      <c r="I572" s="50"/>
      <c r="J572" s="50"/>
      <c r="K572" s="50"/>
      <c r="L572" s="1626"/>
      <c r="M572" s="50"/>
      <c r="N572" s="50"/>
      <c r="O572" s="50"/>
      <c r="P572" s="1627"/>
      <c r="Q572" s="1627"/>
      <c r="R572" s="1628"/>
      <c r="S572" s="1800"/>
      <c r="T572" s="50"/>
    </row>
    <row r="573">
      <c r="A573" s="50"/>
      <c r="B573" s="50"/>
      <c r="C573" s="50"/>
      <c r="D573" s="50"/>
      <c r="E573" s="50"/>
      <c r="F573" s="50"/>
      <c r="G573" s="50"/>
      <c r="H573" s="50"/>
      <c r="I573" s="50"/>
      <c r="J573" s="50"/>
      <c r="K573" s="50"/>
      <c r="L573" s="1626"/>
      <c r="M573" s="50"/>
      <c r="N573" s="50"/>
      <c r="O573" s="50"/>
      <c r="P573" s="1627"/>
      <c r="Q573" s="1627"/>
      <c r="R573" s="1628"/>
      <c r="S573" s="1800"/>
      <c r="T573" s="50"/>
    </row>
    <row r="574">
      <c r="A574" s="50"/>
      <c r="B574" s="50"/>
      <c r="C574" s="50"/>
      <c r="D574" s="50"/>
      <c r="E574" s="50"/>
      <c r="F574" s="50"/>
      <c r="G574" s="50"/>
      <c r="H574" s="50"/>
      <c r="I574" s="50"/>
      <c r="J574" s="50"/>
      <c r="K574" s="50"/>
      <c r="L574" s="1626"/>
      <c r="M574" s="50"/>
      <c r="N574" s="50"/>
      <c r="O574" s="50"/>
      <c r="P574" s="1627"/>
      <c r="Q574" s="1627"/>
      <c r="R574" s="1628"/>
      <c r="S574" s="1800"/>
      <c r="T574" s="50"/>
    </row>
    <row r="575">
      <c r="A575" s="50"/>
      <c r="B575" s="50"/>
      <c r="C575" s="50"/>
      <c r="D575" s="50"/>
      <c r="E575" s="50"/>
      <c r="F575" s="50"/>
      <c r="G575" s="50"/>
      <c r="H575" s="50"/>
      <c r="I575" s="50"/>
      <c r="J575" s="50"/>
      <c r="K575" s="50"/>
      <c r="L575" s="1626"/>
      <c r="M575" s="50"/>
      <c r="N575" s="50"/>
      <c r="O575" s="50"/>
      <c r="P575" s="1627"/>
      <c r="Q575" s="1627"/>
      <c r="R575" s="1628"/>
      <c r="S575" s="1800"/>
      <c r="T575" s="50"/>
    </row>
    <row r="576">
      <c r="A576" s="50"/>
      <c r="B576" s="50"/>
      <c r="C576" s="50"/>
      <c r="D576" s="50"/>
      <c r="E576" s="50"/>
      <c r="F576" s="50"/>
      <c r="G576" s="50"/>
      <c r="H576" s="50"/>
      <c r="I576" s="50"/>
      <c r="J576" s="50"/>
      <c r="K576" s="50"/>
      <c r="L576" s="1626"/>
      <c r="M576" s="50"/>
      <c r="N576" s="50"/>
      <c r="O576" s="50"/>
      <c r="P576" s="1627"/>
      <c r="Q576" s="1627"/>
      <c r="R576" s="1628"/>
      <c r="S576" s="1800"/>
      <c r="T576" s="50"/>
    </row>
    <row r="577">
      <c r="A577" s="50"/>
      <c r="B577" s="50"/>
      <c r="C577" s="50"/>
      <c r="D577" s="50"/>
      <c r="E577" s="50"/>
      <c r="F577" s="50"/>
      <c r="G577" s="50"/>
      <c r="H577" s="50"/>
      <c r="I577" s="50"/>
      <c r="J577" s="50"/>
      <c r="K577" s="50"/>
      <c r="L577" s="1626"/>
      <c r="M577" s="50"/>
      <c r="N577" s="50"/>
      <c r="O577" s="50"/>
      <c r="P577" s="1627"/>
      <c r="Q577" s="1627"/>
      <c r="R577" s="1628"/>
      <c r="S577" s="1800"/>
      <c r="T577" s="50"/>
    </row>
    <row r="578">
      <c r="A578" s="50"/>
      <c r="B578" s="50"/>
      <c r="C578" s="50"/>
      <c r="D578" s="50"/>
      <c r="E578" s="50"/>
      <c r="F578" s="50"/>
      <c r="G578" s="50"/>
      <c r="H578" s="50"/>
      <c r="I578" s="50"/>
      <c r="J578" s="50"/>
      <c r="K578" s="50"/>
      <c r="L578" s="1626"/>
      <c r="M578" s="50"/>
      <c r="N578" s="50"/>
      <c r="O578" s="50"/>
      <c r="P578" s="1627"/>
      <c r="Q578" s="1627"/>
      <c r="R578" s="1628"/>
      <c r="S578" s="1800"/>
      <c r="T578" s="50"/>
    </row>
    <row r="579">
      <c r="A579" s="50"/>
      <c r="B579" s="50"/>
      <c r="C579" s="50"/>
      <c r="D579" s="50"/>
      <c r="E579" s="50"/>
      <c r="F579" s="50"/>
      <c r="G579" s="50"/>
      <c r="H579" s="50"/>
      <c r="I579" s="50"/>
      <c r="J579" s="50"/>
      <c r="K579" s="50"/>
      <c r="L579" s="1626"/>
      <c r="M579" s="50"/>
      <c r="N579" s="50"/>
      <c r="O579" s="50"/>
      <c r="P579" s="1627"/>
      <c r="Q579" s="1627"/>
      <c r="R579" s="1628"/>
      <c r="S579" s="1800"/>
      <c r="T579" s="50"/>
    </row>
    <row r="580">
      <c r="A580" s="50"/>
      <c r="B580" s="50"/>
      <c r="C580" s="50"/>
      <c r="D580" s="50"/>
      <c r="E580" s="50"/>
      <c r="F580" s="50"/>
      <c r="G580" s="50"/>
      <c r="H580" s="50"/>
      <c r="I580" s="50"/>
      <c r="J580" s="50"/>
      <c r="K580" s="50"/>
      <c r="L580" s="1626"/>
      <c r="M580" s="50"/>
      <c r="N580" s="50"/>
      <c r="O580" s="50"/>
      <c r="P580" s="1627"/>
      <c r="Q580" s="1627"/>
      <c r="R580" s="1628"/>
      <c r="S580" s="1800"/>
      <c r="T580" s="50"/>
    </row>
    <row r="581">
      <c r="A581" s="50"/>
      <c r="B581" s="50"/>
      <c r="C581" s="50"/>
      <c r="D581" s="50"/>
      <c r="E581" s="50"/>
      <c r="F581" s="50"/>
      <c r="G581" s="50"/>
      <c r="H581" s="50"/>
      <c r="I581" s="50"/>
      <c r="J581" s="50"/>
      <c r="K581" s="50"/>
      <c r="L581" s="1626"/>
      <c r="M581" s="50"/>
      <c r="N581" s="50"/>
      <c r="O581" s="50"/>
      <c r="P581" s="1627"/>
      <c r="Q581" s="1627"/>
      <c r="R581" s="1628"/>
      <c r="S581" s="1800"/>
      <c r="T581" s="50"/>
    </row>
    <row r="582">
      <c r="A582" s="50"/>
      <c r="B582" s="50"/>
      <c r="C582" s="50"/>
      <c r="D582" s="50"/>
      <c r="E582" s="50"/>
      <c r="F582" s="50"/>
      <c r="G582" s="50"/>
      <c r="H582" s="50"/>
      <c r="I582" s="50"/>
      <c r="J582" s="50"/>
      <c r="K582" s="50"/>
      <c r="L582" s="1626"/>
      <c r="M582" s="50"/>
      <c r="N582" s="50"/>
      <c r="O582" s="50"/>
      <c r="P582" s="1627"/>
      <c r="Q582" s="1627"/>
      <c r="R582" s="1628"/>
      <c r="S582" s="1800"/>
      <c r="T582" s="50"/>
    </row>
    <row r="583">
      <c r="A583" s="50"/>
      <c r="B583" s="50"/>
      <c r="C583" s="50"/>
      <c r="D583" s="50"/>
      <c r="E583" s="50"/>
      <c r="F583" s="50"/>
      <c r="G583" s="50"/>
      <c r="H583" s="50"/>
      <c r="I583" s="50"/>
      <c r="J583" s="50"/>
      <c r="K583" s="50"/>
      <c r="L583" s="1626"/>
      <c r="M583" s="50"/>
      <c r="N583" s="50"/>
      <c r="O583" s="50"/>
      <c r="P583" s="1627"/>
      <c r="Q583" s="1627"/>
      <c r="R583" s="1628"/>
      <c r="S583" s="1800"/>
      <c r="T583" s="50"/>
    </row>
    <row r="584">
      <c r="A584" s="50"/>
      <c r="B584" s="50"/>
      <c r="C584" s="50"/>
      <c r="D584" s="50"/>
      <c r="E584" s="50"/>
      <c r="F584" s="50"/>
      <c r="G584" s="50"/>
      <c r="H584" s="50"/>
      <c r="I584" s="50"/>
      <c r="J584" s="50"/>
      <c r="K584" s="50"/>
      <c r="L584" s="1626"/>
      <c r="M584" s="50"/>
      <c r="N584" s="50"/>
      <c r="O584" s="50"/>
      <c r="P584" s="1627"/>
      <c r="Q584" s="1627"/>
      <c r="R584" s="1628"/>
      <c r="S584" s="1800"/>
      <c r="T584" s="50"/>
    </row>
    <row r="585">
      <c r="A585" s="50"/>
      <c r="B585" s="50"/>
      <c r="C585" s="50"/>
      <c r="D585" s="50"/>
      <c r="E585" s="50"/>
      <c r="F585" s="50"/>
      <c r="G585" s="50"/>
      <c r="H585" s="50"/>
      <c r="I585" s="50"/>
      <c r="J585" s="50"/>
      <c r="K585" s="50"/>
      <c r="L585" s="1626"/>
      <c r="M585" s="50"/>
      <c r="N585" s="50"/>
      <c r="O585" s="50"/>
      <c r="P585" s="1627"/>
      <c r="Q585" s="1627"/>
      <c r="R585" s="1628"/>
      <c r="S585" s="1800"/>
      <c r="T585" s="50"/>
    </row>
    <row r="586">
      <c r="A586" s="50"/>
      <c r="B586" s="50"/>
      <c r="C586" s="50"/>
      <c r="D586" s="50"/>
      <c r="E586" s="50"/>
      <c r="F586" s="50"/>
      <c r="G586" s="50"/>
      <c r="H586" s="50"/>
      <c r="I586" s="50"/>
      <c r="J586" s="50"/>
      <c r="K586" s="50"/>
      <c r="L586" s="1626"/>
      <c r="M586" s="50"/>
      <c r="N586" s="50"/>
      <c r="O586" s="50"/>
      <c r="P586" s="1627"/>
      <c r="Q586" s="1627"/>
      <c r="R586" s="1628"/>
      <c r="S586" s="1800"/>
      <c r="T586" s="50"/>
    </row>
    <row r="587">
      <c r="A587" s="50"/>
      <c r="B587" s="50"/>
      <c r="C587" s="50"/>
      <c r="D587" s="50"/>
      <c r="E587" s="50"/>
      <c r="F587" s="50"/>
      <c r="G587" s="50"/>
      <c r="H587" s="50"/>
      <c r="I587" s="50"/>
      <c r="J587" s="50"/>
      <c r="K587" s="50"/>
      <c r="L587" s="1626"/>
      <c r="M587" s="50"/>
      <c r="N587" s="50"/>
      <c r="O587" s="50"/>
      <c r="P587" s="1627"/>
      <c r="Q587" s="1627"/>
      <c r="R587" s="1628"/>
      <c r="S587" s="1800"/>
      <c r="T587" s="50"/>
    </row>
    <row r="588">
      <c r="A588" s="50"/>
      <c r="B588" s="50"/>
      <c r="C588" s="50"/>
      <c r="D588" s="50"/>
      <c r="E588" s="50"/>
      <c r="F588" s="50"/>
      <c r="G588" s="50"/>
      <c r="H588" s="50"/>
      <c r="I588" s="50"/>
      <c r="J588" s="50"/>
      <c r="K588" s="50"/>
      <c r="L588" s="1626"/>
      <c r="M588" s="50"/>
      <c r="N588" s="50"/>
      <c r="O588" s="50"/>
      <c r="P588" s="1627"/>
      <c r="Q588" s="1627"/>
      <c r="R588" s="1628"/>
      <c r="S588" s="1800"/>
      <c r="T588" s="50"/>
    </row>
    <row r="589">
      <c r="A589" s="50"/>
      <c r="B589" s="50"/>
      <c r="C589" s="50"/>
      <c r="D589" s="50"/>
      <c r="E589" s="50"/>
      <c r="F589" s="50"/>
      <c r="G589" s="50"/>
      <c r="H589" s="50"/>
      <c r="I589" s="50"/>
      <c r="J589" s="50"/>
      <c r="K589" s="50"/>
      <c r="L589" s="1626"/>
      <c r="M589" s="50"/>
      <c r="N589" s="50"/>
      <c r="O589" s="50"/>
      <c r="P589" s="1627"/>
      <c r="Q589" s="1627"/>
      <c r="R589" s="1628"/>
      <c r="S589" s="1800"/>
      <c r="T589" s="50"/>
    </row>
    <row r="590">
      <c r="A590" s="50"/>
      <c r="B590" s="50"/>
      <c r="C590" s="50"/>
      <c r="D590" s="50"/>
      <c r="E590" s="50"/>
      <c r="F590" s="50"/>
      <c r="G590" s="50"/>
      <c r="H590" s="50"/>
      <c r="I590" s="50"/>
      <c r="J590" s="50"/>
      <c r="K590" s="50"/>
      <c r="L590" s="1626"/>
      <c r="M590" s="50"/>
      <c r="N590" s="50"/>
      <c r="O590" s="50"/>
      <c r="P590" s="1627"/>
      <c r="Q590" s="1627"/>
      <c r="R590" s="1628"/>
      <c r="S590" s="1800"/>
      <c r="T590" s="50"/>
    </row>
    <row r="591">
      <c r="A591" s="50"/>
      <c r="B591" s="50"/>
      <c r="C591" s="50"/>
      <c r="D591" s="50"/>
      <c r="E591" s="50"/>
      <c r="F591" s="50"/>
      <c r="G591" s="50"/>
      <c r="H591" s="50"/>
      <c r="I591" s="50"/>
      <c r="J591" s="50"/>
      <c r="K591" s="50"/>
      <c r="L591" s="1626"/>
      <c r="M591" s="50"/>
      <c r="N591" s="50"/>
      <c r="O591" s="50"/>
      <c r="P591" s="1627"/>
      <c r="Q591" s="1627"/>
      <c r="R591" s="1628"/>
      <c r="S591" s="1800"/>
      <c r="T591" s="50"/>
    </row>
    <row r="592">
      <c r="A592" s="50"/>
      <c r="B592" s="50"/>
      <c r="C592" s="50"/>
      <c r="D592" s="50"/>
      <c r="E592" s="50"/>
      <c r="F592" s="50"/>
      <c r="G592" s="50"/>
      <c r="H592" s="50"/>
      <c r="I592" s="50"/>
      <c r="J592" s="50"/>
      <c r="K592" s="50"/>
      <c r="L592" s="1626"/>
      <c r="M592" s="50"/>
      <c r="N592" s="50"/>
      <c r="O592" s="50"/>
      <c r="P592" s="1627"/>
      <c r="Q592" s="1627"/>
      <c r="R592" s="1628"/>
      <c r="S592" s="1800"/>
      <c r="T592" s="50"/>
    </row>
    <row r="593">
      <c r="A593" s="50"/>
      <c r="B593" s="50"/>
      <c r="C593" s="50"/>
      <c r="D593" s="50"/>
      <c r="E593" s="50"/>
      <c r="F593" s="50"/>
      <c r="G593" s="50"/>
      <c r="H593" s="50"/>
      <c r="I593" s="50"/>
      <c r="J593" s="50"/>
      <c r="K593" s="50"/>
      <c r="L593" s="1626"/>
      <c r="M593" s="50"/>
      <c r="N593" s="50"/>
      <c r="O593" s="50"/>
      <c r="P593" s="1627"/>
      <c r="Q593" s="1627"/>
      <c r="R593" s="1628"/>
      <c r="S593" s="1800"/>
      <c r="T593" s="50"/>
    </row>
    <row r="594">
      <c r="A594" s="50"/>
      <c r="B594" s="50"/>
      <c r="C594" s="50"/>
      <c r="D594" s="50"/>
      <c r="E594" s="50"/>
      <c r="F594" s="50"/>
      <c r="G594" s="50"/>
      <c r="H594" s="50"/>
      <c r="I594" s="50"/>
      <c r="J594" s="50"/>
      <c r="K594" s="50"/>
      <c r="L594" s="1626"/>
      <c r="M594" s="50"/>
      <c r="N594" s="50"/>
      <c r="O594" s="50"/>
      <c r="P594" s="1627"/>
      <c r="Q594" s="1627"/>
      <c r="R594" s="1628"/>
      <c r="S594" s="1800"/>
      <c r="T594" s="50"/>
    </row>
    <row r="595">
      <c r="A595" s="50"/>
      <c r="B595" s="50"/>
      <c r="C595" s="50"/>
      <c r="D595" s="50"/>
      <c r="E595" s="50"/>
      <c r="F595" s="50"/>
      <c r="G595" s="50"/>
      <c r="H595" s="50"/>
      <c r="I595" s="50"/>
      <c r="J595" s="50"/>
      <c r="K595" s="50"/>
      <c r="L595" s="1626"/>
      <c r="M595" s="50"/>
      <c r="N595" s="50"/>
      <c r="O595" s="50"/>
      <c r="P595" s="1627"/>
      <c r="Q595" s="1627"/>
      <c r="R595" s="1628"/>
      <c r="S595" s="1800"/>
      <c r="T595" s="50"/>
    </row>
    <row r="596">
      <c r="A596" s="50"/>
      <c r="B596" s="50"/>
      <c r="C596" s="50"/>
      <c r="D596" s="50"/>
      <c r="E596" s="50"/>
      <c r="F596" s="50"/>
      <c r="G596" s="50"/>
      <c r="H596" s="50"/>
      <c r="I596" s="50"/>
      <c r="J596" s="50"/>
      <c r="K596" s="50"/>
      <c r="L596" s="1626"/>
      <c r="M596" s="50"/>
      <c r="N596" s="50"/>
      <c r="O596" s="50"/>
      <c r="P596" s="1627"/>
      <c r="Q596" s="1627"/>
      <c r="R596" s="1628"/>
      <c r="S596" s="1800"/>
      <c r="T596" s="50"/>
    </row>
    <row r="597">
      <c r="A597" s="50"/>
      <c r="B597" s="50"/>
      <c r="C597" s="50"/>
      <c r="D597" s="50"/>
      <c r="E597" s="50"/>
      <c r="F597" s="50"/>
      <c r="G597" s="50"/>
      <c r="H597" s="50"/>
      <c r="I597" s="50"/>
      <c r="J597" s="50"/>
      <c r="K597" s="50"/>
      <c r="L597" s="1626"/>
      <c r="M597" s="50"/>
      <c r="N597" s="50"/>
      <c r="O597" s="50"/>
      <c r="P597" s="1627"/>
      <c r="Q597" s="1627"/>
      <c r="R597" s="1628"/>
      <c r="S597" s="1800"/>
      <c r="T597" s="50"/>
    </row>
    <row r="598">
      <c r="A598" s="50"/>
      <c r="B598" s="50"/>
      <c r="C598" s="50"/>
      <c r="D598" s="50"/>
      <c r="E598" s="50"/>
      <c r="F598" s="50"/>
      <c r="G598" s="50"/>
      <c r="H598" s="50"/>
      <c r="I598" s="50"/>
      <c r="J598" s="50"/>
      <c r="K598" s="50"/>
      <c r="L598" s="1626"/>
      <c r="M598" s="50"/>
      <c r="N598" s="50"/>
      <c r="O598" s="50"/>
      <c r="P598" s="1627"/>
      <c r="Q598" s="1627"/>
      <c r="R598" s="1628"/>
      <c r="S598" s="1800"/>
      <c r="T598" s="50"/>
    </row>
    <row r="599">
      <c r="A599" s="50"/>
      <c r="B599" s="50"/>
      <c r="C599" s="50"/>
      <c r="D599" s="50"/>
      <c r="E599" s="50"/>
      <c r="F599" s="50"/>
      <c r="G599" s="50"/>
      <c r="H599" s="50"/>
      <c r="I599" s="50"/>
      <c r="J599" s="50"/>
      <c r="K599" s="50"/>
      <c r="L599" s="1626"/>
      <c r="M599" s="50"/>
      <c r="N599" s="50"/>
      <c r="O599" s="50"/>
      <c r="P599" s="1627"/>
      <c r="Q599" s="1627"/>
      <c r="R599" s="1628"/>
      <c r="S599" s="1800"/>
      <c r="T599" s="50"/>
    </row>
    <row r="600">
      <c r="A600" s="50"/>
      <c r="B600" s="50"/>
      <c r="C600" s="50"/>
      <c r="D600" s="50"/>
      <c r="E600" s="50"/>
      <c r="F600" s="50"/>
      <c r="G600" s="50"/>
      <c r="H600" s="50"/>
      <c r="I600" s="50"/>
      <c r="J600" s="50"/>
      <c r="K600" s="50"/>
      <c r="L600" s="1626"/>
      <c r="M600" s="50"/>
      <c r="N600" s="50"/>
      <c r="O600" s="50"/>
      <c r="P600" s="1627"/>
      <c r="Q600" s="1627"/>
      <c r="R600" s="1628"/>
      <c r="S600" s="1800"/>
      <c r="T600" s="50"/>
    </row>
    <row r="601">
      <c r="A601" s="50"/>
      <c r="B601" s="50"/>
      <c r="C601" s="50"/>
      <c r="D601" s="50"/>
      <c r="E601" s="50"/>
      <c r="F601" s="50"/>
      <c r="G601" s="50"/>
      <c r="H601" s="50"/>
      <c r="I601" s="50"/>
      <c r="J601" s="50"/>
      <c r="K601" s="50"/>
      <c r="L601" s="1626"/>
      <c r="M601" s="50"/>
      <c r="N601" s="50"/>
      <c r="O601" s="50"/>
      <c r="P601" s="1627"/>
      <c r="Q601" s="1627"/>
      <c r="R601" s="1628"/>
      <c r="S601" s="1800"/>
      <c r="T601" s="50"/>
    </row>
    <row r="602">
      <c r="A602" s="50"/>
      <c r="B602" s="50"/>
      <c r="C602" s="50"/>
      <c r="D602" s="50"/>
      <c r="E602" s="50"/>
      <c r="F602" s="50"/>
      <c r="G602" s="50"/>
      <c r="H602" s="50"/>
      <c r="I602" s="50"/>
      <c r="J602" s="50"/>
      <c r="K602" s="50"/>
      <c r="L602" s="1626"/>
      <c r="M602" s="50"/>
      <c r="N602" s="50"/>
      <c r="O602" s="50"/>
      <c r="P602" s="1627"/>
      <c r="Q602" s="1627"/>
      <c r="R602" s="1628"/>
      <c r="S602" s="1800"/>
      <c r="T602" s="50"/>
    </row>
    <row r="603">
      <c r="A603" s="50"/>
      <c r="B603" s="50"/>
      <c r="C603" s="50"/>
      <c r="D603" s="50"/>
      <c r="E603" s="50"/>
      <c r="F603" s="50"/>
      <c r="G603" s="50"/>
      <c r="H603" s="50"/>
      <c r="I603" s="50"/>
      <c r="J603" s="50"/>
      <c r="K603" s="50"/>
      <c r="L603" s="1626"/>
      <c r="M603" s="50"/>
      <c r="N603" s="50"/>
      <c r="O603" s="50"/>
      <c r="P603" s="1627"/>
      <c r="Q603" s="1627"/>
      <c r="R603" s="1628"/>
      <c r="S603" s="1800"/>
      <c r="T603" s="50"/>
    </row>
    <row r="604">
      <c r="A604" s="50"/>
      <c r="B604" s="50"/>
      <c r="C604" s="50"/>
      <c r="D604" s="50"/>
      <c r="E604" s="50"/>
      <c r="F604" s="50"/>
      <c r="G604" s="50"/>
      <c r="H604" s="50"/>
      <c r="I604" s="50"/>
      <c r="J604" s="50"/>
      <c r="K604" s="50"/>
      <c r="L604" s="1626"/>
      <c r="M604" s="50"/>
      <c r="N604" s="50"/>
      <c r="O604" s="50"/>
      <c r="P604" s="1627"/>
      <c r="Q604" s="1627"/>
      <c r="R604" s="1628"/>
      <c r="S604" s="1800"/>
      <c r="T604" s="50"/>
    </row>
    <row r="605">
      <c r="A605" s="50"/>
      <c r="B605" s="50"/>
      <c r="C605" s="50"/>
      <c r="D605" s="50"/>
      <c r="E605" s="50"/>
      <c r="F605" s="50"/>
      <c r="G605" s="50"/>
      <c r="H605" s="50"/>
      <c r="I605" s="50"/>
      <c r="J605" s="50"/>
      <c r="K605" s="50"/>
      <c r="L605" s="1626"/>
      <c r="M605" s="50"/>
      <c r="N605" s="50"/>
      <c r="O605" s="50"/>
      <c r="P605" s="1627"/>
      <c r="Q605" s="1627"/>
      <c r="R605" s="1628"/>
      <c r="S605" s="1800"/>
      <c r="T605" s="50"/>
    </row>
    <row r="606">
      <c r="A606" s="50"/>
      <c r="B606" s="50"/>
      <c r="C606" s="50"/>
      <c r="D606" s="50"/>
      <c r="E606" s="50"/>
      <c r="F606" s="50"/>
      <c r="G606" s="50"/>
      <c r="H606" s="50"/>
      <c r="I606" s="50"/>
      <c r="J606" s="50"/>
      <c r="K606" s="50"/>
      <c r="L606" s="1626"/>
      <c r="M606" s="50"/>
      <c r="N606" s="50"/>
      <c r="O606" s="50"/>
      <c r="P606" s="1627"/>
      <c r="Q606" s="1627"/>
      <c r="R606" s="1628"/>
      <c r="S606" s="1800"/>
      <c r="T606" s="50"/>
    </row>
    <row r="607">
      <c r="A607" s="50"/>
      <c r="B607" s="50"/>
      <c r="C607" s="50"/>
      <c r="D607" s="50"/>
      <c r="E607" s="50"/>
      <c r="F607" s="50"/>
      <c r="G607" s="50"/>
      <c r="H607" s="50"/>
      <c r="I607" s="50"/>
      <c r="J607" s="50"/>
      <c r="K607" s="50"/>
      <c r="L607" s="1626"/>
      <c r="M607" s="50"/>
      <c r="N607" s="50"/>
      <c r="O607" s="50"/>
      <c r="P607" s="1627"/>
      <c r="Q607" s="1627"/>
      <c r="R607" s="1628"/>
      <c r="S607" s="1800"/>
      <c r="T607" s="50"/>
    </row>
    <row r="608">
      <c r="A608" s="50"/>
      <c r="B608" s="50"/>
      <c r="C608" s="50"/>
      <c r="D608" s="50"/>
      <c r="E608" s="50"/>
      <c r="F608" s="50"/>
      <c r="G608" s="50"/>
      <c r="H608" s="50"/>
      <c r="I608" s="50"/>
      <c r="J608" s="50"/>
      <c r="K608" s="50"/>
      <c r="L608" s="1626"/>
      <c r="M608" s="50"/>
      <c r="N608" s="50"/>
      <c r="O608" s="50"/>
      <c r="P608" s="1627"/>
      <c r="Q608" s="1627"/>
      <c r="R608" s="1628"/>
      <c r="S608" s="1800"/>
      <c r="T608" s="50"/>
    </row>
    <row r="609">
      <c r="A609" s="50"/>
      <c r="B609" s="50"/>
      <c r="C609" s="50"/>
      <c r="D609" s="50"/>
      <c r="E609" s="50"/>
      <c r="F609" s="50"/>
      <c r="G609" s="50"/>
      <c r="H609" s="50"/>
      <c r="I609" s="50"/>
      <c r="J609" s="50"/>
      <c r="K609" s="50"/>
      <c r="L609" s="1626"/>
      <c r="M609" s="50"/>
      <c r="N609" s="50"/>
      <c r="O609" s="50"/>
      <c r="P609" s="1627"/>
      <c r="Q609" s="1627"/>
      <c r="R609" s="1628"/>
      <c r="S609" s="1800"/>
      <c r="T609" s="50"/>
    </row>
    <row r="610">
      <c r="A610" s="50"/>
      <c r="B610" s="50"/>
      <c r="C610" s="50"/>
      <c r="D610" s="50"/>
      <c r="E610" s="50"/>
      <c r="F610" s="50"/>
      <c r="G610" s="50"/>
      <c r="H610" s="50"/>
      <c r="I610" s="50"/>
      <c r="J610" s="50"/>
      <c r="K610" s="50"/>
      <c r="L610" s="1626"/>
      <c r="M610" s="50"/>
      <c r="N610" s="50"/>
      <c r="O610" s="50"/>
      <c r="P610" s="1627"/>
      <c r="Q610" s="1627"/>
      <c r="R610" s="1628"/>
      <c r="S610" s="1800"/>
      <c r="T610" s="50"/>
    </row>
    <row r="611">
      <c r="A611" s="50"/>
      <c r="B611" s="50"/>
      <c r="C611" s="50"/>
      <c r="D611" s="50"/>
      <c r="E611" s="50"/>
      <c r="F611" s="50"/>
      <c r="G611" s="50"/>
      <c r="H611" s="50"/>
      <c r="I611" s="50"/>
      <c r="J611" s="50"/>
      <c r="K611" s="50"/>
      <c r="L611" s="1626"/>
      <c r="M611" s="50"/>
      <c r="N611" s="50"/>
      <c r="O611" s="50"/>
      <c r="P611" s="1627"/>
      <c r="Q611" s="1627"/>
      <c r="R611" s="1628"/>
      <c r="S611" s="1800"/>
      <c r="T611" s="50"/>
    </row>
    <row r="612">
      <c r="A612" s="50"/>
      <c r="B612" s="50"/>
      <c r="C612" s="50"/>
      <c r="D612" s="50"/>
      <c r="E612" s="50"/>
      <c r="F612" s="50"/>
      <c r="G612" s="50"/>
      <c r="H612" s="50"/>
      <c r="I612" s="50"/>
      <c r="J612" s="50"/>
      <c r="K612" s="50"/>
      <c r="L612" s="1626"/>
      <c r="M612" s="50"/>
      <c r="N612" s="50"/>
      <c r="O612" s="50"/>
      <c r="P612" s="1627"/>
      <c r="Q612" s="1627"/>
      <c r="R612" s="1628"/>
      <c r="S612" s="1800"/>
      <c r="T612" s="50"/>
    </row>
    <row r="613">
      <c r="A613" s="50"/>
      <c r="B613" s="50"/>
      <c r="C613" s="50"/>
      <c r="D613" s="50"/>
      <c r="E613" s="50"/>
      <c r="F613" s="50"/>
      <c r="G613" s="50"/>
      <c r="H613" s="50"/>
      <c r="I613" s="50"/>
      <c r="J613" s="50"/>
      <c r="K613" s="50"/>
      <c r="L613" s="1626"/>
      <c r="M613" s="50"/>
      <c r="N613" s="50"/>
      <c r="O613" s="50"/>
      <c r="P613" s="1627"/>
      <c r="Q613" s="1627"/>
      <c r="R613" s="1628"/>
      <c r="S613" s="1800"/>
      <c r="T613" s="50"/>
    </row>
    <row r="614">
      <c r="A614" s="50"/>
      <c r="B614" s="50"/>
      <c r="C614" s="50"/>
      <c r="D614" s="50"/>
      <c r="E614" s="50"/>
      <c r="F614" s="50"/>
      <c r="G614" s="50"/>
      <c r="H614" s="50"/>
      <c r="I614" s="50"/>
      <c r="J614" s="50"/>
      <c r="K614" s="50"/>
      <c r="L614" s="1626"/>
      <c r="M614" s="50"/>
      <c r="N614" s="50"/>
      <c r="O614" s="50"/>
      <c r="P614" s="1627"/>
      <c r="Q614" s="1627"/>
      <c r="R614" s="1628"/>
      <c r="S614" s="1800"/>
      <c r="T614" s="50"/>
    </row>
    <row r="615">
      <c r="A615" s="50"/>
      <c r="B615" s="50"/>
      <c r="C615" s="50"/>
      <c r="D615" s="50"/>
      <c r="E615" s="50"/>
      <c r="F615" s="50"/>
      <c r="G615" s="50"/>
      <c r="H615" s="50"/>
      <c r="I615" s="50"/>
      <c r="J615" s="50"/>
      <c r="K615" s="50"/>
      <c r="L615" s="1626"/>
      <c r="M615" s="50"/>
      <c r="N615" s="50"/>
      <c r="O615" s="50"/>
      <c r="P615" s="1627"/>
      <c r="Q615" s="1627"/>
      <c r="R615" s="1628"/>
      <c r="S615" s="1800"/>
      <c r="T615" s="50"/>
    </row>
    <row r="616">
      <c r="A616" s="50"/>
      <c r="B616" s="50"/>
      <c r="C616" s="50"/>
      <c r="D616" s="50"/>
      <c r="E616" s="50"/>
      <c r="F616" s="50"/>
      <c r="G616" s="50"/>
      <c r="H616" s="50"/>
      <c r="I616" s="50"/>
      <c r="J616" s="50"/>
      <c r="K616" s="50"/>
      <c r="L616" s="1626"/>
      <c r="M616" s="50"/>
      <c r="N616" s="50"/>
      <c r="O616" s="50"/>
      <c r="P616" s="1627"/>
      <c r="Q616" s="1627"/>
      <c r="R616" s="1628"/>
      <c r="S616" s="1800"/>
      <c r="T616" s="50"/>
    </row>
    <row r="617">
      <c r="A617" s="50"/>
      <c r="B617" s="50"/>
      <c r="C617" s="50"/>
      <c r="D617" s="50"/>
      <c r="E617" s="50"/>
      <c r="F617" s="50"/>
      <c r="G617" s="50"/>
      <c r="H617" s="50"/>
      <c r="I617" s="50"/>
      <c r="J617" s="50"/>
      <c r="K617" s="50"/>
      <c r="L617" s="1626"/>
      <c r="M617" s="50"/>
      <c r="N617" s="50"/>
      <c r="O617" s="50"/>
      <c r="P617" s="1627"/>
      <c r="Q617" s="1627"/>
      <c r="R617" s="1628"/>
      <c r="S617" s="1800"/>
      <c r="T617" s="50"/>
    </row>
    <row r="618">
      <c r="A618" s="50"/>
      <c r="B618" s="50"/>
      <c r="C618" s="50"/>
      <c r="D618" s="50"/>
      <c r="E618" s="50"/>
      <c r="F618" s="50"/>
      <c r="G618" s="50"/>
      <c r="H618" s="50"/>
      <c r="I618" s="50"/>
      <c r="J618" s="50"/>
      <c r="K618" s="50"/>
      <c r="L618" s="1626"/>
      <c r="M618" s="50"/>
      <c r="N618" s="50"/>
      <c r="O618" s="50"/>
      <c r="P618" s="1627"/>
      <c r="Q618" s="1627"/>
      <c r="R618" s="1628"/>
      <c r="S618" s="1800"/>
      <c r="T618" s="50"/>
    </row>
    <row r="619">
      <c r="A619" s="50"/>
      <c r="B619" s="50"/>
      <c r="C619" s="50"/>
      <c r="D619" s="50"/>
      <c r="E619" s="50"/>
      <c r="F619" s="50"/>
      <c r="G619" s="50"/>
      <c r="H619" s="50"/>
      <c r="I619" s="50"/>
      <c r="J619" s="50"/>
      <c r="K619" s="50"/>
      <c r="L619" s="1626"/>
      <c r="M619" s="50"/>
      <c r="N619" s="50"/>
      <c r="O619" s="50"/>
      <c r="P619" s="1627"/>
      <c r="Q619" s="1627"/>
      <c r="R619" s="1628"/>
      <c r="S619" s="1800"/>
      <c r="T619" s="50"/>
    </row>
    <row r="620">
      <c r="A620" s="50"/>
      <c r="B620" s="50"/>
      <c r="C620" s="50"/>
      <c r="D620" s="50"/>
      <c r="E620" s="50"/>
      <c r="F620" s="50"/>
      <c r="G620" s="50"/>
      <c r="H620" s="50"/>
      <c r="I620" s="50"/>
      <c r="J620" s="50"/>
      <c r="K620" s="50"/>
      <c r="L620" s="1626"/>
      <c r="M620" s="50"/>
      <c r="N620" s="50"/>
      <c r="O620" s="50"/>
      <c r="P620" s="1627"/>
      <c r="Q620" s="1627"/>
      <c r="R620" s="1628"/>
      <c r="S620" s="1800"/>
      <c r="T620" s="50"/>
    </row>
    <row r="621">
      <c r="A621" s="50"/>
      <c r="B621" s="50"/>
      <c r="C621" s="50"/>
      <c r="D621" s="50"/>
      <c r="E621" s="50"/>
      <c r="F621" s="50"/>
      <c r="G621" s="50"/>
      <c r="H621" s="50"/>
      <c r="I621" s="50"/>
      <c r="J621" s="50"/>
      <c r="K621" s="50"/>
      <c r="L621" s="1626"/>
      <c r="M621" s="50"/>
      <c r="N621" s="50"/>
      <c r="O621" s="50"/>
      <c r="P621" s="1627"/>
      <c r="Q621" s="1627"/>
      <c r="R621" s="1628"/>
      <c r="S621" s="1800"/>
      <c r="T621" s="50"/>
    </row>
    <row r="622">
      <c r="A622" s="50"/>
      <c r="B622" s="50"/>
      <c r="C622" s="50"/>
      <c r="D622" s="50"/>
      <c r="E622" s="50"/>
      <c r="F622" s="50"/>
      <c r="G622" s="50"/>
      <c r="H622" s="50"/>
      <c r="I622" s="50"/>
      <c r="J622" s="50"/>
      <c r="K622" s="50"/>
      <c r="L622" s="1626"/>
      <c r="M622" s="50"/>
      <c r="N622" s="50"/>
      <c r="O622" s="50"/>
      <c r="P622" s="1627"/>
      <c r="Q622" s="1627"/>
      <c r="R622" s="1628"/>
      <c r="S622" s="1800"/>
      <c r="T622" s="50"/>
    </row>
    <row r="623">
      <c r="A623" s="50"/>
      <c r="B623" s="50"/>
      <c r="C623" s="50"/>
      <c r="D623" s="50"/>
      <c r="E623" s="50"/>
      <c r="F623" s="50"/>
      <c r="G623" s="50"/>
      <c r="H623" s="50"/>
      <c r="I623" s="50"/>
      <c r="J623" s="50"/>
      <c r="K623" s="50"/>
      <c r="L623" s="1626"/>
      <c r="M623" s="50"/>
      <c r="N623" s="50"/>
      <c r="O623" s="50"/>
      <c r="P623" s="1627"/>
      <c r="Q623" s="1627"/>
      <c r="R623" s="1628"/>
      <c r="S623" s="1800"/>
      <c r="T623" s="50"/>
    </row>
    <row r="624">
      <c r="A624" s="50"/>
      <c r="B624" s="50"/>
      <c r="C624" s="50"/>
      <c r="D624" s="50"/>
      <c r="E624" s="50"/>
      <c r="F624" s="50"/>
      <c r="G624" s="50"/>
      <c r="H624" s="50"/>
      <c r="I624" s="50"/>
      <c r="J624" s="50"/>
      <c r="K624" s="50"/>
      <c r="L624" s="1626"/>
      <c r="M624" s="50"/>
      <c r="N624" s="50"/>
      <c r="O624" s="50"/>
      <c r="P624" s="1627"/>
      <c r="Q624" s="1627"/>
      <c r="R624" s="1628"/>
      <c r="S624" s="1800"/>
      <c r="T624" s="50"/>
    </row>
    <row r="625">
      <c r="A625" s="50"/>
      <c r="B625" s="50"/>
      <c r="C625" s="50"/>
      <c r="D625" s="50"/>
      <c r="E625" s="50"/>
      <c r="F625" s="50"/>
      <c r="G625" s="50"/>
      <c r="H625" s="50"/>
      <c r="I625" s="50"/>
      <c r="J625" s="50"/>
      <c r="K625" s="50"/>
      <c r="L625" s="1626"/>
      <c r="M625" s="50"/>
      <c r="N625" s="50"/>
      <c r="O625" s="50"/>
      <c r="P625" s="1627"/>
      <c r="Q625" s="1627"/>
      <c r="R625" s="1628"/>
      <c r="S625" s="1800"/>
      <c r="T625" s="50"/>
    </row>
    <row r="626">
      <c r="A626" s="50"/>
      <c r="B626" s="50"/>
      <c r="C626" s="50"/>
      <c r="D626" s="50"/>
      <c r="E626" s="50"/>
      <c r="F626" s="50"/>
      <c r="G626" s="50"/>
      <c r="H626" s="50"/>
      <c r="I626" s="50"/>
      <c r="J626" s="50"/>
      <c r="K626" s="50"/>
      <c r="L626" s="1626"/>
      <c r="M626" s="50"/>
      <c r="N626" s="50"/>
      <c r="O626" s="50"/>
      <c r="P626" s="1627"/>
      <c r="Q626" s="1627"/>
      <c r="R626" s="1628"/>
      <c r="S626" s="1800"/>
      <c r="T626" s="50"/>
    </row>
    <row r="627">
      <c r="A627" s="50"/>
      <c r="B627" s="50"/>
      <c r="C627" s="50"/>
      <c r="D627" s="50"/>
      <c r="E627" s="50"/>
      <c r="F627" s="50"/>
      <c r="G627" s="50"/>
      <c r="H627" s="50"/>
      <c r="I627" s="50"/>
      <c r="J627" s="50"/>
      <c r="K627" s="50"/>
      <c r="L627" s="1626"/>
      <c r="M627" s="50"/>
      <c r="N627" s="50"/>
      <c r="O627" s="50"/>
      <c r="P627" s="1627"/>
      <c r="Q627" s="1627"/>
      <c r="R627" s="1628"/>
      <c r="S627" s="1800"/>
      <c r="T627" s="50"/>
    </row>
    <row r="628">
      <c r="A628" s="50"/>
      <c r="B628" s="50"/>
      <c r="C628" s="50"/>
      <c r="D628" s="50"/>
      <c r="E628" s="50"/>
      <c r="F628" s="50"/>
      <c r="G628" s="50"/>
      <c r="H628" s="50"/>
      <c r="I628" s="50"/>
      <c r="J628" s="50"/>
      <c r="K628" s="50"/>
      <c r="L628" s="1626"/>
      <c r="M628" s="50"/>
      <c r="N628" s="50"/>
      <c r="O628" s="50"/>
      <c r="P628" s="1627"/>
      <c r="Q628" s="1627"/>
      <c r="R628" s="1628"/>
      <c r="S628" s="1800"/>
      <c r="T628" s="50"/>
    </row>
    <row r="629">
      <c r="A629" s="50"/>
      <c r="B629" s="50"/>
      <c r="C629" s="50"/>
      <c r="D629" s="50"/>
      <c r="E629" s="50"/>
      <c r="F629" s="50"/>
      <c r="G629" s="50"/>
      <c r="H629" s="50"/>
      <c r="I629" s="50"/>
      <c r="J629" s="50"/>
      <c r="K629" s="50"/>
      <c r="L629" s="1626"/>
      <c r="M629" s="50"/>
      <c r="N629" s="50"/>
      <c r="O629" s="50"/>
      <c r="P629" s="1627"/>
      <c r="Q629" s="1627"/>
      <c r="R629" s="1628"/>
      <c r="S629" s="1800"/>
      <c r="T629" s="50"/>
    </row>
    <row r="630">
      <c r="A630" s="50"/>
      <c r="B630" s="50"/>
      <c r="C630" s="50"/>
      <c r="D630" s="50"/>
      <c r="E630" s="50"/>
      <c r="F630" s="50"/>
      <c r="G630" s="50"/>
      <c r="H630" s="50"/>
      <c r="I630" s="50"/>
      <c r="J630" s="50"/>
      <c r="K630" s="50"/>
      <c r="L630" s="1626"/>
      <c r="M630" s="50"/>
      <c r="N630" s="50"/>
      <c r="O630" s="50"/>
      <c r="P630" s="1627"/>
      <c r="Q630" s="1627"/>
      <c r="R630" s="1628"/>
      <c r="S630" s="1800"/>
      <c r="T630" s="50"/>
    </row>
    <row r="631">
      <c r="A631" s="50"/>
      <c r="B631" s="50"/>
      <c r="C631" s="50"/>
      <c r="D631" s="50"/>
      <c r="E631" s="50"/>
      <c r="F631" s="50"/>
      <c r="G631" s="50"/>
      <c r="H631" s="50"/>
      <c r="I631" s="50"/>
      <c r="J631" s="50"/>
      <c r="K631" s="50"/>
      <c r="L631" s="1626"/>
      <c r="M631" s="50"/>
      <c r="N631" s="50"/>
      <c r="O631" s="50"/>
      <c r="P631" s="1627"/>
      <c r="Q631" s="1627"/>
      <c r="R631" s="1628"/>
      <c r="S631" s="1800"/>
      <c r="T631" s="50"/>
    </row>
    <row r="632">
      <c r="A632" s="50"/>
      <c r="B632" s="50"/>
      <c r="C632" s="50"/>
      <c r="D632" s="50"/>
      <c r="E632" s="50"/>
      <c r="F632" s="50"/>
      <c r="G632" s="50"/>
      <c r="H632" s="50"/>
      <c r="I632" s="50"/>
      <c r="J632" s="50"/>
      <c r="K632" s="50"/>
      <c r="L632" s="1626"/>
      <c r="M632" s="50"/>
      <c r="N632" s="50"/>
      <c r="O632" s="50"/>
      <c r="P632" s="1627"/>
      <c r="Q632" s="1627"/>
      <c r="R632" s="1628"/>
      <c r="S632" s="1800"/>
      <c r="T632" s="50"/>
    </row>
    <row r="633">
      <c r="A633" s="50"/>
      <c r="B633" s="50"/>
      <c r="C633" s="50"/>
      <c r="D633" s="50"/>
      <c r="E633" s="50"/>
      <c r="F633" s="50"/>
      <c r="G633" s="50"/>
      <c r="H633" s="50"/>
      <c r="I633" s="50"/>
      <c r="J633" s="50"/>
      <c r="K633" s="50"/>
      <c r="L633" s="1626"/>
      <c r="M633" s="50"/>
      <c r="N633" s="50"/>
      <c r="O633" s="50"/>
      <c r="P633" s="1627"/>
      <c r="Q633" s="1627"/>
      <c r="R633" s="1628"/>
      <c r="S633" s="1800"/>
      <c r="T633" s="50"/>
    </row>
    <row r="634">
      <c r="A634" s="50"/>
      <c r="B634" s="50"/>
      <c r="C634" s="50"/>
      <c r="D634" s="50"/>
      <c r="E634" s="50"/>
      <c r="F634" s="50"/>
      <c r="G634" s="50"/>
      <c r="H634" s="50"/>
      <c r="I634" s="50"/>
      <c r="J634" s="50"/>
      <c r="K634" s="50"/>
      <c r="L634" s="1626"/>
      <c r="M634" s="50"/>
      <c r="N634" s="50"/>
      <c r="O634" s="50"/>
      <c r="P634" s="1627"/>
      <c r="Q634" s="1627"/>
      <c r="R634" s="1628"/>
      <c r="S634" s="1800"/>
      <c r="T634" s="50"/>
    </row>
    <row r="635">
      <c r="A635" s="50"/>
      <c r="B635" s="50"/>
      <c r="C635" s="50"/>
      <c r="D635" s="50"/>
      <c r="E635" s="50"/>
      <c r="F635" s="50"/>
      <c r="G635" s="50"/>
      <c r="H635" s="50"/>
      <c r="I635" s="50"/>
      <c r="J635" s="50"/>
      <c r="K635" s="50"/>
      <c r="L635" s="1626"/>
      <c r="M635" s="50"/>
      <c r="N635" s="50"/>
      <c r="O635" s="50"/>
      <c r="P635" s="1627"/>
      <c r="Q635" s="1627"/>
      <c r="R635" s="1628"/>
      <c r="S635" s="1800"/>
      <c r="T635" s="50"/>
    </row>
    <row r="636">
      <c r="A636" s="50"/>
      <c r="B636" s="50"/>
      <c r="C636" s="50"/>
      <c r="D636" s="50"/>
      <c r="E636" s="50"/>
      <c r="F636" s="50"/>
      <c r="G636" s="50"/>
      <c r="H636" s="50"/>
      <c r="I636" s="50"/>
      <c r="J636" s="50"/>
      <c r="K636" s="50"/>
      <c r="L636" s="1626"/>
      <c r="M636" s="50"/>
      <c r="N636" s="50"/>
      <c r="O636" s="50"/>
      <c r="P636" s="1627"/>
      <c r="Q636" s="1627"/>
      <c r="R636" s="1628"/>
      <c r="S636" s="1800"/>
      <c r="T636" s="50"/>
    </row>
    <row r="637">
      <c r="A637" s="50"/>
      <c r="B637" s="50"/>
      <c r="C637" s="50"/>
      <c r="D637" s="50"/>
      <c r="E637" s="50"/>
      <c r="F637" s="50"/>
      <c r="G637" s="50"/>
      <c r="H637" s="50"/>
      <c r="I637" s="50"/>
      <c r="J637" s="50"/>
      <c r="K637" s="50"/>
      <c r="L637" s="1626"/>
      <c r="M637" s="50"/>
      <c r="N637" s="50"/>
      <c r="O637" s="50"/>
      <c r="P637" s="1627"/>
      <c r="Q637" s="1627"/>
      <c r="R637" s="1628"/>
      <c r="S637" s="1800"/>
      <c r="T637" s="50"/>
    </row>
    <row r="638">
      <c r="A638" s="50"/>
      <c r="B638" s="50"/>
      <c r="C638" s="50"/>
      <c r="D638" s="50"/>
      <c r="E638" s="50"/>
      <c r="F638" s="50"/>
      <c r="G638" s="50"/>
      <c r="H638" s="50"/>
      <c r="I638" s="50"/>
      <c r="J638" s="50"/>
      <c r="K638" s="50"/>
      <c r="L638" s="1626"/>
      <c r="M638" s="50"/>
      <c r="N638" s="50"/>
      <c r="O638" s="50"/>
      <c r="P638" s="1627"/>
      <c r="Q638" s="1627"/>
      <c r="R638" s="1628"/>
      <c r="S638" s="1800"/>
      <c r="T638" s="50"/>
    </row>
    <row r="639">
      <c r="A639" s="50"/>
      <c r="B639" s="50"/>
      <c r="C639" s="50"/>
      <c r="D639" s="50"/>
      <c r="E639" s="50"/>
      <c r="F639" s="50"/>
      <c r="G639" s="50"/>
      <c r="H639" s="50"/>
      <c r="I639" s="50"/>
      <c r="J639" s="50"/>
      <c r="K639" s="50"/>
      <c r="L639" s="1626"/>
      <c r="M639" s="50"/>
      <c r="N639" s="50"/>
      <c r="O639" s="50"/>
      <c r="P639" s="1627"/>
      <c r="Q639" s="1627"/>
      <c r="R639" s="1628"/>
      <c r="S639" s="1800"/>
      <c r="T639" s="50"/>
    </row>
    <row r="640">
      <c r="A640" s="50"/>
      <c r="B640" s="50"/>
      <c r="C640" s="50"/>
      <c r="D640" s="50"/>
      <c r="E640" s="50"/>
      <c r="F640" s="50"/>
      <c r="G640" s="50"/>
      <c r="H640" s="50"/>
      <c r="I640" s="50"/>
      <c r="J640" s="50"/>
      <c r="K640" s="50"/>
      <c r="L640" s="1626"/>
      <c r="M640" s="50"/>
      <c r="N640" s="50"/>
      <c r="O640" s="50"/>
      <c r="P640" s="1627"/>
      <c r="Q640" s="1627"/>
      <c r="R640" s="1628"/>
      <c r="S640" s="1800"/>
      <c r="T640" s="50"/>
    </row>
    <row r="641">
      <c r="A641" s="50"/>
      <c r="B641" s="50"/>
      <c r="C641" s="50"/>
      <c r="D641" s="50"/>
      <c r="E641" s="50"/>
      <c r="F641" s="50"/>
      <c r="G641" s="50"/>
      <c r="H641" s="50"/>
      <c r="I641" s="50"/>
      <c r="J641" s="50"/>
      <c r="K641" s="50"/>
      <c r="L641" s="1626"/>
      <c r="M641" s="50"/>
      <c r="N641" s="50"/>
      <c r="O641" s="50"/>
      <c r="P641" s="1627"/>
      <c r="Q641" s="1627"/>
      <c r="R641" s="1628"/>
      <c r="S641" s="1800"/>
      <c r="T641" s="50"/>
    </row>
    <row r="642">
      <c r="A642" s="50"/>
      <c r="B642" s="50"/>
      <c r="C642" s="50"/>
      <c r="D642" s="50"/>
      <c r="E642" s="50"/>
      <c r="F642" s="50"/>
      <c r="G642" s="50"/>
      <c r="H642" s="50"/>
      <c r="I642" s="50"/>
      <c r="J642" s="50"/>
      <c r="K642" s="50"/>
      <c r="L642" s="1626"/>
      <c r="M642" s="50"/>
      <c r="N642" s="50"/>
      <c r="O642" s="50"/>
      <c r="P642" s="1627"/>
      <c r="Q642" s="1627"/>
      <c r="R642" s="1628"/>
      <c r="S642" s="1800"/>
      <c r="T642" s="50"/>
    </row>
    <row r="643">
      <c r="A643" s="50"/>
      <c r="B643" s="50"/>
      <c r="C643" s="50"/>
      <c r="D643" s="50"/>
      <c r="E643" s="50"/>
      <c r="F643" s="50"/>
      <c r="G643" s="50"/>
      <c r="H643" s="50"/>
      <c r="I643" s="50"/>
      <c r="J643" s="50"/>
      <c r="K643" s="50"/>
      <c r="L643" s="1626"/>
      <c r="M643" s="50"/>
      <c r="N643" s="50"/>
      <c r="O643" s="50"/>
      <c r="P643" s="1627"/>
      <c r="Q643" s="1627"/>
      <c r="R643" s="1628"/>
      <c r="S643" s="1800"/>
      <c r="T643" s="50"/>
    </row>
    <row r="644">
      <c r="A644" s="50"/>
      <c r="B644" s="50"/>
      <c r="C644" s="50"/>
      <c r="D644" s="50"/>
      <c r="E644" s="50"/>
      <c r="F644" s="50"/>
      <c r="G644" s="50"/>
      <c r="H644" s="50"/>
      <c r="I644" s="50"/>
      <c r="J644" s="50"/>
      <c r="K644" s="50"/>
      <c r="L644" s="1626"/>
      <c r="M644" s="50"/>
      <c r="N644" s="50"/>
      <c r="O644" s="50"/>
      <c r="P644" s="1627"/>
      <c r="Q644" s="1627"/>
      <c r="R644" s="1628"/>
      <c r="S644" s="1800"/>
      <c r="T644" s="50"/>
    </row>
    <row r="645">
      <c r="A645" s="50"/>
      <c r="B645" s="50"/>
      <c r="C645" s="50"/>
      <c r="D645" s="50"/>
      <c r="E645" s="50"/>
      <c r="F645" s="50"/>
      <c r="G645" s="50"/>
      <c r="H645" s="50"/>
      <c r="I645" s="50"/>
      <c r="J645" s="50"/>
      <c r="K645" s="50"/>
      <c r="L645" s="1626"/>
      <c r="M645" s="50"/>
      <c r="N645" s="50"/>
      <c r="O645" s="50"/>
      <c r="P645" s="1627"/>
      <c r="Q645" s="1627"/>
      <c r="R645" s="1628"/>
      <c r="S645" s="1800"/>
      <c r="T645" s="50"/>
    </row>
    <row r="646">
      <c r="A646" s="50"/>
      <c r="B646" s="50"/>
      <c r="C646" s="50"/>
      <c r="D646" s="50"/>
      <c r="E646" s="50"/>
      <c r="F646" s="50"/>
      <c r="G646" s="50"/>
      <c r="H646" s="50"/>
      <c r="I646" s="50"/>
      <c r="J646" s="50"/>
      <c r="K646" s="50"/>
      <c r="L646" s="1626"/>
      <c r="M646" s="50"/>
      <c r="N646" s="50"/>
      <c r="O646" s="50"/>
      <c r="P646" s="1627"/>
      <c r="Q646" s="1627"/>
      <c r="R646" s="1628"/>
      <c r="S646" s="1800"/>
      <c r="T646" s="50"/>
    </row>
    <row r="647">
      <c r="A647" s="50"/>
      <c r="B647" s="50"/>
      <c r="C647" s="50"/>
      <c r="D647" s="50"/>
      <c r="E647" s="50"/>
      <c r="F647" s="50"/>
      <c r="G647" s="50"/>
      <c r="H647" s="50"/>
      <c r="I647" s="50"/>
      <c r="J647" s="50"/>
      <c r="K647" s="50"/>
      <c r="L647" s="1626"/>
      <c r="M647" s="50"/>
      <c r="N647" s="50"/>
      <c r="O647" s="50"/>
      <c r="P647" s="1627"/>
      <c r="Q647" s="1627"/>
      <c r="R647" s="1628"/>
      <c r="S647" s="1800"/>
      <c r="T647" s="50"/>
    </row>
    <row r="648">
      <c r="A648" s="50"/>
      <c r="B648" s="50"/>
      <c r="C648" s="50"/>
      <c r="D648" s="50"/>
      <c r="E648" s="50"/>
      <c r="F648" s="50"/>
      <c r="G648" s="50"/>
      <c r="H648" s="50"/>
      <c r="I648" s="50"/>
      <c r="J648" s="50"/>
      <c r="K648" s="50"/>
      <c r="L648" s="1626"/>
      <c r="M648" s="50"/>
      <c r="N648" s="50"/>
      <c r="O648" s="50"/>
      <c r="P648" s="1627"/>
      <c r="Q648" s="1627"/>
      <c r="R648" s="1628"/>
      <c r="S648" s="1800"/>
      <c r="T648" s="50"/>
    </row>
    <row r="649">
      <c r="A649" s="50"/>
      <c r="B649" s="50"/>
      <c r="C649" s="50"/>
      <c r="D649" s="50"/>
      <c r="E649" s="50"/>
      <c r="F649" s="50"/>
      <c r="G649" s="50"/>
      <c r="H649" s="50"/>
      <c r="I649" s="50"/>
      <c r="J649" s="50"/>
      <c r="K649" s="50"/>
      <c r="L649" s="1626"/>
      <c r="M649" s="50"/>
      <c r="N649" s="50"/>
      <c r="O649" s="50"/>
      <c r="P649" s="1627"/>
      <c r="Q649" s="1627"/>
      <c r="R649" s="1628"/>
      <c r="S649" s="1800"/>
      <c r="T649" s="50"/>
    </row>
    <row r="650">
      <c r="A650" s="50"/>
      <c r="B650" s="50"/>
      <c r="C650" s="50"/>
      <c r="D650" s="50"/>
      <c r="E650" s="50"/>
      <c r="F650" s="50"/>
      <c r="G650" s="50"/>
      <c r="H650" s="50"/>
      <c r="I650" s="50"/>
      <c r="J650" s="50"/>
      <c r="K650" s="50"/>
      <c r="L650" s="1626"/>
      <c r="M650" s="50"/>
      <c r="N650" s="50"/>
      <c r="O650" s="50"/>
      <c r="P650" s="1627"/>
      <c r="Q650" s="1627"/>
      <c r="R650" s="1628"/>
      <c r="S650" s="1800"/>
      <c r="T650" s="50"/>
    </row>
    <row r="651">
      <c r="A651" s="50"/>
      <c r="B651" s="50"/>
      <c r="C651" s="50"/>
      <c r="D651" s="50"/>
      <c r="E651" s="50"/>
      <c r="F651" s="50"/>
      <c r="G651" s="50"/>
      <c r="H651" s="50"/>
      <c r="I651" s="50"/>
      <c r="J651" s="50"/>
      <c r="K651" s="50"/>
      <c r="L651" s="1626"/>
      <c r="M651" s="50"/>
      <c r="N651" s="50"/>
      <c r="O651" s="50"/>
      <c r="P651" s="1627"/>
      <c r="Q651" s="1627"/>
      <c r="R651" s="1628"/>
      <c r="S651" s="1800"/>
      <c r="T651" s="50"/>
    </row>
    <row r="652">
      <c r="A652" s="50"/>
      <c r="B652" s="50"/>
      <c r="C652" s="50"/>
      <c r="D652" s="50"/>
      <c r="E652" s="50"/>
      <c r="F652" s="50"/>
      <c r="G652" s="50"/>
      <c r="H652" s="50"/>
      <c r="I652" s="50"/>
      <c r="J652" s="50"/>
      <c r="K652" s="50"/>
      <c r="L652" s="1626"/>
      <c r="M652" s="50"/>
      <c r="N652" s="50"/>
      <c r="O652" s="50"/>
      <c r="P652" s="1627"/>
      <c r="Q652" s="1627"/>
      <c r="R652" s="1628"/>
      <c r="S652" s="1800"/>
      <c r="T652" s="50"/>
    </row>
    <row r="653">
      <c r="A653" s="50"/>
      <c r="B653" s="50"/>
      <c r="C653" s="50"/>
      <c r="D653" s="50"/>
      <c r="E653" s="50"/>
      <c r="F653" s="50"/>
      <c r="G653" s="50"/>
      <c r="H653" s="50"/>
      <c r="I653" s="50"/>
      <c r="J653" s="50"/>
      <c r="K653" s="50"/>
      <c r="L653" s="1626"/>
      <c r="M653" s="50"/>
      <c r="N653" s="50"/>
      <c r="O653" s="50"/>
      <c r="P653" s="1627"/>
      <c r="Q653" s="1627"/>
      <c r="R653" s="1628"/>
      <c r="S653" s="1800"/>
      <c r="T653" s="50"/>
    </row>
    <row r="654">
      <c r="A654" s="50"/>
      <c r="B654" s="50"/>
      <c r="C654" s="50"/>
      <c r="D654" s="50"/>
      <c r="E654" s="50"/>
      <c r="F654" s="50"/>
      <c r="G654" s="50"/>
      <c r="H654" s="50"/>
      <c r="I654" s="50"/>
      <c r="J654" s="50"/>
      <c r="K654" s="50"/>
      <c r="L654" s="1626"/>
      <c r="M654" s="50"/>
      <c r="N654" s="50"/>
      <c r="O654" s="50"/>
      <c r="P654" s="1627"/>
      <c r="Q654" s="1627"/>
      <c r="R654" s="1628"/>
      <c r="S654" s="1800"/>
      <c r="T654" s="50"/>
    </row>
    <row r="655">
      <c r="A655" s="50"/>
      <c r="B655" s="50"/>
      <c r="C655" s="50"/>
      <c r="D655" s="50"/>
      <c r="E655" s="50"/>
      <c r="F655" s="50"/>
      <c r="G655" s="50"/>
      <c r="H655" s="50"/>
      <c r="I655" s="50"/>
      <c r="J655" s="50"/>
      <c r="K655" s="50"/>
      <c r="L655" s="1626"/>
      <c r="M655" s="50"/>
      <c r="N655" s="50"/>
      <c r="O655" s="50"/>
      <c r="P655" s="1627"/>
      <c r="Q655" s="1627"/>
      <c r="R655" s="1628"/>
      <c r="S655" s="1800"/>
      <c r="T655" s="50"/>
    </row>
    <row r="656">
      <c r="A656" s="50"/>
      <c r="B656" s="50"/>
      <c r="C656" s="50"/>
      <c r="D656" s="50"/>
      <c r="E656" s="50"/>
      <c r="F656" s="50"/>
      <c r="G656" s="50"/>
      <c r="H656" s="50"/>
      <c r="I656" s="50"/>
      <c r="J656" s="50"/>
      <c r="K656" s="50"/>
      <c r="L656" s="1626"/>
      <c r="M656" s="50"/>
      <c r="N656" s="50"/>
      <c r="O656" s="50"/>
      <c r="P656" s="1627"/>
      <c r="Q656" s="1627"/>
      <c r="R656" s="1628"/>
      <c r="S656" s="1800"/>
      <c r="T656" s="50"/>
    </row>
    <row r="657">
      <c r="A657" s="50"/>
      <c r="B657" s="50"/>
      <c r="C657" s="50"/>
      <c r="D657" s="50"/>
      <c r="E657" s="50"/>
      <c r="F657" s="50"/>
      <c r="G657" s="50"/>
      <c r="H657" s="50"/>
      <c r="I657" s="50"/>
      <c r="J657" s="50"/>
      <c r="K657" s="50"/>
      <c r="L657" s="1626"/>
      <c r="M657" s="50"/>
      <c r="N657" s="50"/>
      <c r="O657" s="50"/>
      <c r="P657" s="1627"/>
      <c r="Q657" s="1627"/>
      <c r="R657" s="1628"/>
      <c r="S657" s="1800"/>
      <c r="T657" s="50"/>
    </row>
    <row r="658">
      <c r="A658" s="50"/>
      <c r="B658" s="50"/>
      <c r="C658" s="50"/>
      <c r="D658" s="50"/>
      <c r="E658" s="50"/>
      <c r="F658" s="50"/>
      <c r="G658" s="50"/>
      <c r="H658" s="50"/>
      <c r="I658" s="50"/>
      <c r="J658" s="50"/>
      <c r="K658" s="50"/>
      <c r="L658" s="1626"/>
      <c r="M658" s="50"/>
      <c r="N658" s="50"/>
      <c r="O658" s="50"/>
      <c r="P658" s="1627"/>
      <c r="Q658" s="1627"/>
      <c r="R658" s="1628"/>
      <c r="S658" s="1800"/>
      <c r="T658" s="50"/>
    </row>
    <row r="659">
      <c r="A659" s="50"/>
      <c r="B659" s="50"/>
      <c r="C659" s="50"/>
      <c r="D659" s="50"/>
      <c r="E659" s="50"/>
      <c r="F659" s="50"/>
      <c r="G659" s="50"/>
      <c r="H659" s="50"/>
      <c r="I659" s="50"/>
      <c r="J659" s="50"/>
      <c r="K659" s="50"/>
      <c r="L659" s="1626"/>
      <c r="M659" s="50"/>
      <c r="N659" s="50"/>
      <c r="O659" s="50"/>
      <c r="P659" s="1627"/>
      <c r="Q659" s="1627"/>
      <c r="R659" s="1628"/>
      <c r="S659" s="1800"/>
      <c r="T659" s="50"/>
    </row>
    <row r="660">
      <c r="A660" s="50"/>
      <c r="B660" s="50"/>
      <c r="C660" s="50"/>
      <c r="D660" s="50"/>
      <c r="E660" s="50"/>
      <c r="F660" s="50"/>
      <c r="G660" s="50"/>
      <c r="H660" s="50"/>
      <c r="I660" s="50"/>
      <c r="J660" s="50"/>
      <c r="K660" s="50"/>
      <c r="L660" s="1626"/>
      <c r="M660" s="50"/>
      <c r="N660" s="50"/>
      <c r="O660" s="50"/>
      <c r="P660" s="1627"/>
      <c r="Q660" s="1627"/>
      <c r="R660" s="1628"/>
      <c r="S660" s="1800"/>
      <c r="T660" s="50"/>
    </row>
    <row r="661">
      <c r="A661" s="50"/>
      <c r="B661" s="50"/>
      <c r="C661" s="50"/>
      <c r="D661" s="50"/>
      <c r="E661" s="50"/>
      <c r="F661" s="50"/>
      <c r="G661" s="50"/>
      <c r="H661" s="50"/>
      <c r="I661" s="50"/>
      <c r="J661" s="50"/>
      <c r="K661" s="50"/>
      <c r="L661" s="1626"/>
      <c r="M661" s="50"/>
      <c r="N661" s="50"/>
      <c r="O661" s="50"/>
      <c r="P661" s="1627"/>
      <c r="Q661" s="1627"/>
      <c r="R661" s="1628"/>
      <c r="S661" s="1800"/>
      <c r="T661" s="50"/>
    </row>
    <row r="662">
      <c r="A662" s="50"/>
      <c r="B662" s="50"/>
      <c r="C662" s="50"/>
      <c r="D662" s="50"/>
      <c r="E662" s="50"/>
      <c r="F662" s="50"/>
      <c r="G662" s="50"/>
      <c r="H662" s="50"/>
      <c r="I662" s="50"/>
      <c r="J662" s="50"/>
      <c r="K662" s="50"/>
      <c r="L662" s="1626"/>
      <c r="M662" s="50"/>
      <c r="N662" s="50"/>
      <c r="O662" s="50"/>
      <c r="P662" s="1627"/>
      <c r="Q662" s="1627"/>
      <c r="R662" s="1628"/>
      <c r="S662" s="1800"/>
      <c r="T662" s="50"/>
    </row>
    <row r="663">
      <c r="A663" s="50"/>
      <c r="B663" s="50"/>
      <c r="C663" s="50"/>
      <c r="D663" s="50"/>
      <c r="E663" s="50"/>
      <c r="F663" s="50"/>
      <c r="G663" s="50"/>
      <c r="H663" s="50"/>
      <c r="I663" s="50"/>
      <c r="J663" s="50"/>
      <c r="K663" s="50"/>
      <c r="L663" s="1626"/>
      <c r="M663" s="50"/>
      <c r="N663" s="50"/>
      <c r="O663" s="50"/>
      <c r="P663" s="1627"/>
      <c r="Q663" s="1627"/>
      <c r="R663" s="1628"/>
      <c r="S663" s="1800"/>
      <c r="T663" s="50"/>
    </row>
    <row r="664">
      <c r="A664" s="50"/>
      <c r="B664" s="50"/>
      <c r="C664" s="50"/>
      <c r="D664" s="50"/>
      <c r="E664" s="50"/>
      <c r="F664" s="50"/>
      <c r="G664" s="50"/>
      <c r="H664" s="50"/>
      <c r="I664" s="50"/>
      <c r="J664" s="50"/>
      <c r="K664" s="50"/>
      <c r="L664" s="1626"/>
      <c r="M664" s="50"/>
      <c r="N664" s="50"/>
      <c r="O664" s="50"/>
      <c r="P664" s="1627"/>
      <c r="Q664" s="1627"/>
      <c r="R664" s="1628"/>
      <c r="S664" s="1800"/>
      <c r="T664" s="50"/>
    </row>
    <row r="665">
      <c r="A665" s="50"/>
      <c r="B665" s="50"/>
      <c r="C665" s="50"/>
      <c r="D665" s="50"/>
      <c r="E665" s="50"/>
      <c r="F665" s="50"/>
      <c r="G665" s="50"/>
      <c r="H665" s="50"/>
      <c r="I665" s="50"/>
      <c r="J665" s="50"/>
      <c r="K665" s="50"/>
      <c r="L665" s="1626"/>
      <c r="M665" s="50"/>
      <c r="N665" s="50"/>
      <c r="O665" s="50"/>
      <c r="P665" s="1627"/>
      <c r="Q665" s="1627"/>
      <c r="R665" s="1628"/>
      <c r="S665" s="1800"/>
      <c r="T665" s="50"/>
    </row>
    <row r="666">
      <c r="A666" s="50"/>
      <c r="B666" s="50"/>
      <c r="C666" s="50"/>
      <c r="D666" s="50"/>
      <c r="E666" s="50"/>
      <c r="F666" s="50"/>
      <c r="G666" s="50"/>
      <c r="H666" s="50"/>
      <c r="I666" s="50"/>
      <c r="J666" s="50"/>
      <c r="K666" s="50"/>
      <c r="L666" s="1626"/>
      <c r="M666" s="50"/>
      <c r="N666" s="50"/>
      <c r="O666" s="50"/>
      <c r="P666" s="1627"/>
      <c r="Q666" s="1627"/>
      <c r="R666" s="1628"/>
      <c r="S666" s="1800"/>
      <c r="T666" s="50"/>
    </row>
    <row r="667">
      <c r="A667" s="50"/>
      <c r="B667" s="50"/>
      <c r="C667" s="50"/>
      <c r="D667" s="50"/>
      <c r="E667" s="50"/>
      <c r="F667" s="50"/>
      <c r="G667" s="50"/>
      <c r="H667" s="50"/>
      <c r="I667" s="50"/>
      <c r="J667" s="50"/>
      <c r="K667" s="50"/>
      <c r="L667" s="1626"/>
      <c r="M667" s="50"/>
      <c r="N667" s="50"/>
      <c r="O667" s="50"/>
      <c r="P667" s="1627"/>
      <c r="Q667" s="1627"/>
      <c r="R667" s="1628"/>
      <c r="S667" s="1800"/>
      <c r="T667" s="50"/>
    </row>
    <row r="668">
      <c r="A668" s="50"/>
      <c r="B668" s="50"/>
      <c r="C668" s="50"/>
      <c r="D668" s="50"/>
      <c r="E668" s="50"/>
      <c r="F668" s="50"/>
      <c r="G668" s="50"/>
      <c r="H668" s="50"/>
      <c r="I668" s="50"/>
      <c r="J668" s="50"/>
      <c r="K668" s="50"/>
      <c r="L668" s="1626"/>
      <c r="M668" s="50"/>
      <c r="N668" s="50"/>
      <c r="O668" s="50"/>
      <c r="P668" s="1627"/>
      <c r="Q668" s="1627"/>
      <c r="R668" s="1628"/>
      <c r="S668" s="1800"/>
      <c r="T668" s="50"/>
    </row>
    <row r="669">
      <c r="A669" s="50"/>
      <c r="B669" s="50"/>
      <c r="C669" s="50"/>
      <c r="D669" s="50"/>
      <c r="E669" s="50"/>
      <c r="F669" s="50"/>
      <c r="G669" s="50"/>
      <c r="H669" s="50"/>
      <c r="I669" s="50"/>
      <c r="J669" s="50"/>
      <c r="K669" s="50"/>
      <c r="L669" s="1626"/>
      <c r="M669" s="50"/>
      <c r="N669" s="50"/>
      <c r="O669" s="50"/>
      <c r="P669" s="1627"/>
      <c r="Q669" s="1627"/>
      <c r="R669" s="1628"/>
      <c r="S669" s="1800"/>
      <c r="T669" s="50"/>
    </row>
    <row r="670">
      <c r="A670" s="50"/>
      <c r="B670" s="50"/>
      <c r="C670" s="50"/>
      <c r="D670" s="50"/>
      <c r="E670" s="50"/>
      <c r="F670" s="50"/>
      <c r="G670" s="50"/>
      <c r="H670" s="50"/>
      <c r="I670" s="50"/>
      <c r="J670" s="50"/>
      <c r="K670" s="50"/>
      <c r="L670" s="1626"/>
      <c r="M670" s="50"/>
      <c r="N670" s="50"/>
      <c r="O670" s="50"/>
      <c r="P670" s="1627"/>
      <c r="Q670" s="1627"/>
      <c r="R670" s="1628"/>
      <c r="S670" s="1800"/>
      <c r="T670" s="50"/>
    </row>
    <row r="671">
      <c r="A671" s="50"/>
      <c r="B671" s="50"/>
      <c r="C671" s="50"/>
      <c r="D671" s="50"/>
      <c r="E671" s="50"/>
      <c r="F671" s="50"/>
      <c r="G671" s="50"/>
      <c r="H671" s="50"/>
      <c r="I671" s="50"/>
      <c r="J671" s="50"/>
      <c r="K671" s="50"/>
      <c r="L671" s="1626"/>
      <c r="M671" s="50"/>
      <c r="N671" s="50"/>
      <c r="O671" s="50"/>
      <c r="P671" s="1627"/>
      <c r="Q671" s="1627"/>
      <c r="R671" s="1628"/>
      <c r="S671" s="1800"/>
      <c r="T671" s="50"/>
    </row>
    <row r="672">
      <c r="A672" s="50"/>
      <c r="B672" s="50"/>
      <c r="C672" s="50"/>
      <c r="D672" s="50"/>
      <c r="E672" s="50"/>
      <c r="F672" s="50"/>
      <c r="G672" s="50"/>
      <c r="H672" s="50"/>
      <c r="I672" s="50"/>
      <c r="J672" s="50"/>
      <c r="K672" s="50"/>
      <c r="L672" s="1626"/>
      <c r="M672" s="50"/>
      <c r="N672" s="50"/>
      <c r="O672" s="50"/>
      <c r="P672" s="1627"/>
      <c r="Q672" s="1627"/>
      <c r="R672" s="1628"/>
      <c r="S672" s="1800"/>
      <c r="T672" s="50"/>
    </row>
    <row r="673">
      <c r="A673" s="50"/>
      <c r="B673" s="50"/>
      <c r="C673" s="50"/>
      <c r="D673" s="50"/>
      <c r="E673" s="50"/>
      <c r="F673" s="50"/>
      <c r="G673" s="50"/>
      <c r="H673" s="50"/>
      <c r="I673" s="50"/>
      <c r="J673" s="50"/>
      <c r="K673" s="50"/>
      <c r="L673" s="1626"/>
      <c r="M673" s="50"/>
      <c r="N673" s="50"/>
      <c r="O673" s="50"/>
      <c r="P673" s="1627"/>
      <c r="Q673" s="1627"/>
      <c r="R673" s="1628"/>
      <c r="S673" s="1800"/>
      <c r="T673" s="50"/>
    </row>
    <row r="674">
      <c r="A674" s="50"/>
      <c r="B674" s="50"/>
      <c r="C674" s="50"/>
      <c r="D674" s="50"/>
      <c r="E674" s="50"/>
      <c r="F674" s="50"/>
      <c r="G674" s="50"/>
      <c r="H674" s="50"/>
      <c r="I674" s="50"/>
      <c r="J674" s="50"/>
      <c r="K674" s="50"/>
      <c r="L674" s="1626"/>
      <c r="M674" s="50"/>
      <c r="N674" s="50"/>
      <c r="O674" s="50"/>
      <c r="P674" s="1627"/>
      <c r="Q674" s="1627"/>
      <c r="R674" s="1628"/>
      <c r="S674" s="1800"/>
      <c r="T674" s="50"/>
    </row>
    <row r="675">
      <c r="A675" s="50"/>
      <c r="B675" s="50"/>
      <c r="C675" s="50"/>
      <c r="D675" s="50"/>
      <c r="E675" s="50"/>
      <c r="F675" s="50"/>
      <c r="G675" s="50"/>
      <c r="H675" s="50"/>
      <c r="I675" s="50"/>
      <c r="J675" s="50"/>
      <c r="K675" s="50"/>
      <c r="L675" s="1626"/>
      <c r="M675" s="50"/>
      <c r="N675" s="50"/>
      <c r="O675" s="50"/>
      <c r="P675" s="1627"/>
      <c r="Q675" s="1627"/>
      <c r="R675" s="1628"/>
      <c r="S675" s="1800"/>
      <c r="T675" s="50"/>
    </row>
    <row r="676">
      <c r="A676" s="50"/>
      <c r="B676" s="50"/>
      <c r="C676" s="50"/>
      <c r="D676" s="50"/>
      <c r="E676" s="50"/>
      <c r="F676" s="50"/>
      <c r="G676" s="50"/>
      <c r="H676" s="50"/>
      <c r="I676" s="50"/>
      <c r="J676" s="50"/>
      <c r="K676" s="50"/>
      <c r="L676" s="1626"/>
      <c r="M676" s="50"/>
      <c r="N676" s="50"/>
      <c r="O676" s="50"/>
      <c r="P676" s="1627"/>
      <c r="Q676" s="1627"/>
      <c r="R676" s="1628"/>
      <c r="S676" s="1800"/>
      <c r="T676" s="50"/>
    </row>
    <row r="677">
      <c r="A677" s="50"/>
      <c r="B677" s="50"/>
      <c r="C677" s="50"/>
      <c r="D677" s="50"/>
      <c r="E677" s="50"/>
      <c r="F677" s="50"/>
      <c r="G677" s="50"/>
      <c r="H677" s="50"/>
      <c r="I677" s="50"/>
      <c r="J677" s="50"/>
      <c r="K677" s="50"/>
      <c r="L677" s="1626"/>
      <c r="M677" s="50"/>
      <c r="N677" s="50"/>
      <c r="O677" s="50"/>
      <c r="P677" s="1627"/>
      <c r="Q677" s="1627"/>
      <c r="R677" s="1628"/>
      <c r="S677" s="1800"/>
      <c r="T677" s="50"/>
    </row>
    <row r="678">
      <c r="A678" s="50"/>
      <c r="B678" s="50"/>
      <c r="C678" s="50"/>
      <c r="D678" s="50"/>
      <c r="E678" s="50"/>
      <c r="F678" s="50"/>
      <c r="G678" s="50"/>
      <c r="H678" s="50"/>
      <c r="I678" s="50"/>
      <c r="J678" s="50"/>
      <c r="K678" s="50"/>
      <c r="L678" s="1626"/>
      <c r="M678" s="50"/>
      <c r="N678" s="50"/>
      <c r="O678" s="50"/>
      <c r="P678" s="1627"/>
      <c r="Q678" s="1627"/>
      <c r="R678" s="1628"/>
      <c r="S678" s="1800"/>
      <c r="T678" s="50"/>
    </row>
    <row r="679">
      <c r="A679" s="50"/>
      <c r="B679" s="50"/>
      <c r="C679" s="50"/>
      <c r="D679" s="50"/>
      <c r="E679" s="50"/>
      <c r="F679" s="50"/>
      <c r="G679" s="50"/>
      <c r="H679" s="50"/>
      <c r="I679" s="50"/>
      <c r="J679" s="50"/>
      <c r="K679" s="50"/>
      <c r="L679" s="1626"/>
      <c r="M679" s="50"/>
      <c r="N679" s="50"/>
      <c r="O679" s="50"/>
      <c r="P679" s="1627"/>
      <c r="Q679" s="1627"/>
      <c r="R679" s="1628"/>
      <c r="S679" s="1800"/>
      <c r="T679" s="50"/>
    </row>
    <row r="680">
      <c r="A680" s="50"/>
      <c r="B680" s="50"/>
      <c r="C680" s="50"/>
      <c r="D680" s="50"/>
      <c r="E680" s="50"/>
      <c r="F680" s="50"/>
      <c r="G680" s="50"/>
      <c r="H680" s="50"/>
      <c r="I680" s="50"/>
      <c r="J680" s="50"/>
      <c r="K680" s="50"/>
      <c r="L680" s="1626"/>
      <c r="M680" s="50"/>
      <c r="N680" s="50"/>
      <c r="O680" s="50"/>
      <c r="P680" s="1627"/>
      <c r="Q680" s="1627"/>
      <c r="R680" s="1628"/>
      <c r="S680" s="1800"/>
      <c r="T680" s="50"/>
    </row>
    <row r="681">
      <c r="A681" s="50"/>
      <c r="B681" s="50"/>
      <c r="C681" s="50"/>
      <c r="D681" s="50"/>
      <c r="E681" s="50"/>
      <c r="F681" s="50"/>
      <c r="G681" s="50"/>
      <c r="H681" s="50"/>
      <c r="I681" s="50"/>
      <c r="J681" s="50"/>
      <c r="K681" s="50"/>
      <c r="L681" s="1626"/>
      <c r="M681" s="50"/>
      <c r="N681" s="50"/>
      <c r="O681" s="50"/>
      <c r="P681" s="1627"/>
      <c r="Q681" s="1627"/>
      <c r="R681" s="1628"/>
      <c r="S681" s="1800"/>
      <c r="T681" s="50"/>
    </row>
    <row r="682">
      <c r="A682" s="50"/>
      <c r="B682" s="50"/>
      <c r="C682" s="50"/>
      <c r="D682" s="50"/>
      <c r="E682" s="50"/>
      <c r="F682" s="50"/>
      <c r="G682" s="50"/>
      <c r="H682" s="50"/>
      <c r="I682" s="50"/>
      <c r="J682" s="50"/>
      <c r="K682" s="50"/>
      <c r="L682" s="1626"/>
      <c r="M682" s="50"/>
      <c r="N682" s="50"/>
      <c r="O682" s="50"/>
      <c r="P682" s="1627"/>
      <c r="Q682" s="1627"/>
      <c r="R682" s="1628"/>
      <c r="S682" s="1800"/>
      <c r="T682" s="50"/>
    </row>
    <row r="683">
      <c r="A683" s="50"/>
      <c r="B683" s="50"/>
      <c r="C683" s="50"/>
      <c r="D683" s="50"/>
      <c r="E683" s="50"/>
      <c r="F683" s="50"/>
      <c r="G683" s="50"/>
      <c r="H683" s="50"/>
      <c r="I683" s="50"/>
      <c r="J683" s="50"/>
      <c r="K683" s="50"/>
      <c r="L683" s="1626"/>
      <c r="M683" s="50"/>
      <c r="N683" s="50"/>
      <c r="O683" s="50"/>
      <c r="P683" s="1627"/>
      <c r="Q683" s="1627"/>
      <c r="R683" s="1628"/>
      <c r="S683" s="1800"/>
      <c r="T683" s="50"/>
    </row>
    <row r="684">
      <c r="A684" s="50"/>
      <c r="B684" s="50"/>
      <c r="C684" s="50"/>
      <c r="D684" s="50"/>
      <c r="E684" s="50"/>
      <c r="F684" s="50"/>
      <c r="G684" s="50"/>
      <c r="H684" s="50"/>
      <c r="I684" s="50"/>
      <c r="J684" s="50"/>
      <c r="K684" s="50"/>
      <c r="L684" s="1626"/>
      <c r="M684" s="50"/>
      <c r="N684" s="50"/>
      <c r="O684" s="50"/>
      <c r="P684" s="1627"/>
      <c r="Q684" s="1627"/>
      <c r="R684" s="1628"/>
      <c r="S684" s="1800"/>
      <c r="T684" s="50"/>
    </row>
    <row r="685">
      <c r="A685" s="50"/>
      <c r="B685" s="50"/>
      <c r="C685" s="50"/>
      <c r="D685" s="50"/>
      <c r="E685" s="50"/>
      <c r="F685" s="50"/>
      <c r="G685" s="50"/>
      <c r="H685" s="50"/>
      <c r="I685" s="50"/>
      <c r="J685" s="50"/>
      <c r="K685" s="50"/>
      <c r="L685" s="1626"/>
      <c r="M685" s="50"/>
      <c r="N685" s="50"/>
      <c r="O685" s="50"/>
      <c r="P685" s="1627"/>
      <c r="Q685" s="1627"/>
      <c r="R685" s="1628"/>
      <c r="S685" s="1800"/>
      <c r="T685" s="50"/>
    </row>
    <row r="686">
      <c r="A686" s="50"/>
      <c r="B686" s="50"/>
      <c r="C686" s="50"/>
      <c r="D686" s="50"/>
      <c r="E686" s="50"/>
      <c r="F686" s="50"/>
      <c r="G686" s="50"/>
      <c r="H686" s="50"/>
      <c r="I686" s="50"/>
      <c r="J686" s="50"/>
      <c r="K686" s="50"/>
      <c r="L686" s="1626"/>
      <c r="M686" s="50"/>
      <c r="N686" s="50"/>
      <c r="O686" s="50"/>
      <c r="P686" s="1627"/>
      <c r="Q686" s="1627"/>
      <c r="R686" s="1628"/>
      <c r="S686" s="1800"/>
      <c r="T686" s="50"/>
    </row>
    <row r="687">
      <c r="A687" s="50"/>
      <c r="B687" s="50"/>
      <c r="C687" s="50"/>
      <c r="D687" s="50"/>
      <c r="E687" s="50"/>
      <c r="F687" s="50"/>
      <c r="G687" s="50"/>
      <c r="H687" s="50"/>
      <c r="I687" s="50"/>
      <c r="J687" s="50"/>
      <c r="K687" s="50"/>
      <c r="L687" s="1626"/>
      <c r="M687" s="50"/>
      <c r="N687" s="50"/>
      <c r="O687" s="50"/>
      <c r="P687" s="1627"/>
      <c r="Q687" s="1627"/>
      <c r="R687" s="1628"/>
      <c r="S687" s="1800"/>
      <c r="T687" s="50"/>
    </row>
    <row r="688">
      <c r="A688" s="50"/>
      <c r="B688" s="50"/>
      <c r="C688" s="50"/>
      <c r="D688" s="50"/>
      <c r="E688" s="50"/>
      <c r="F688" s="50"/>
      <c r="G688" s="50"/>
      <c r="H688" s="50"/>
      <c r="I688" s="50"/>
      <c r="J688" s="50"/>
      <c r="K688" s="50"/>
      <c r="L688" s="1626"/>
      <c r="M688" s="50"/>
      <c r="N688" s="50"/>
      <c r="O688" s="50"/>
      <c r="P688" s="1627"/>
      <c r="Q688" s="1627"/>
      <c r="R688" s="1628"/>
      <c r="S688" s="1800"/>
      <c r="T688" s="50"/>
    </row>
    <row r="689">
      <c r="A689" s="50"/>
      <c r="B689" s="50"/>
      <c r="C689" s="50"/>
      <c r="D689" s="50"/>
      <c r="E689" s="50"/>
      <c r="F689" s="50"/>
      <c r="G689" s="50"/>
      <c r="H689" s="50"/>
      <c r="I689" s="50"/>
      <c r="J689" s="50"/>
      <c r="K689" s="50"/>
      <c r="L689" s="1626"/>
      <c r="M689" s="50"/>
      <c r="N689" s="50"/>
      <c r="O689" s="50"/>
      <c r="P689" s="1627"/>
      <c r="Q689" s="1627"/>
      <c r="R689" s="1628"/>
      <c r="S689" s="1800"/>
      <c r="T689" s="50"/>
    </row>
    <row r="690">
      <c r="A690" s="50"/>
      <c r="B690" s="50"/>
      <c r="C690" s="50"/>
      <c r="D690" s="50"/>
      <c r="E690" s="50"/>
      <c r="F690" s="50"/>
      <c r="G690" s="50"/>
      <c r="H690" s="50"/>
      <c r="I690" s="50"/>
      <c r="J690" s="50"/>
      <c r="K690" s="50"/>
      <c r="L690" s="1626"/>
      <c r="M690" s="50"/>
      <c r="N690" s="50"/>
      <c r="O690" s="50"/>
      <c r="P690" s="1627"/>
      <c r="Q690" s="1627"/>
      <c r="R690" s="1628"/>
      <c r="S690" s="1800"/>
      <c r="T690" s="50"/>
    </row>
    <row r="691">
      <c r="A691" s="50"/>
      <c r="B691" s="50"/>
      <c r="C691" s="50"/>
      <c r="D691" s="50"/>
      <c r="E691" s="50"/>
      <c r="F691" s="50"/>
      <c r="G691" s="50"/>
      <c r="H691" s="50"/>
      <c r="I691" s="50"/>
      <c r="J691" s="50"/>
      <c r="K691" s="50"/>
      <c r="L691" s="1626"/>
      <c r="M691" s="50"/>
      <c r="N691" s="50"/>
      <c r="O691" s="50"/>
      <c r="P691" s="1627"/>
      <c r="Q691" s="1627"/>
      <c r="R691" s="1628"/>
      <c r="S691" s="1800"/>
      <c r="T691" s="50"/>
    </row>
    <row r="692">
      <c r="A692" s="50"/>
      <c r="B692" s="50"/>
      <c r="C692" s="50"/>
      <c r="D692" s="50"/>
      <c r="E692" s="50"/>
      <c r="F692" s="50"/>
      <c r="G692" s="50"/>
      <c r="H692" s="50"/>
      <c r="I692" s="50"/>
      <c r="J692" s="50"/>
      <c r="K692" s="50"/>
      <c r="L692" s="1626"/>
      <c r="M692" s="50"/>
      <c r="N692" s="50"/>
      <c r="O692" s="50"/>
      <c r="P692" s="1627"/>
      <c r="Q692" s="1627"/>
      <c r="R692" s="1628"/>
      <c r="S692" s="1800"/>
      <c r="T692" s="50"/>
    </row>
    <row r="693">
      <c r="A693" s="50"/>
      <c r="B693" s="50"/>
      <c r="C693" s="50"/>
      <c r="D693" s="50"/>
      <c r="E693" s="50"/>
      <c r="F693" s="50"/>
      <c r="G693" s="50"/>
      <c r="H693" s="50"/>
      <c r="I693" s="50"/>
      <c r="J693" s="50"/>
      <c r="K693" s="50"/>
      <c r="L693" s="1626"/>
      <c r="M693" s="50"/>
      <c r="N693" s="50"/>
      <c r="O693" s="50"/>
      <c r="P693" s="1627"/>
      <c r="Q693" s="1627"/>
      <c r="R693" s="1628"/>
      <c r="S693" s="1800"/>
      <c r="T693" s="50"/>
    </row>
    <row r="694">
      <c r="A694" s="50"/>
      <c r="B694" s="50"/>
      <c r="C694" s="50"/>
      <c r="D694" s="50"/>
      <c r="E694" s="50"/>
      <c r="F694" s="50"/>
      <c r="G694" s="50"/>
      <c r="H694" s="50"/>
      <c r="I694" s="50"/>
      <c r="J694" s="50"/>
      <c r="K694" s="50"/>
      <c r="L694" s="1626"/>
      <c r="M694" s="50"/>
      <c r="N694" s="50"/>
      <c r="O694" s="50"/>
      <c r="P694" s="1627"/>
      <c r="Q694" s="1627"/>
      <c r="R694" s="1628"/>
      <c r="S694" s="1800"/>
      <c r="T694" s="50"/>
    </row>
    <row r="695">
      <c r="A695" s="50"/>
      <c r="B695" s="50"/>
      <c r="C695" s="50"/>
      <c r="D695" s="50"/>
      <c r="E695" s="50"/>
      <c r="F695" s="50"/>
      <c r="G695" s="50"/>
      <c r="H695" s="50"/>
      <c r="I695" s="50"/>
      <c r="J695" s="50"/>
      <c r="K695" s="50"/>
      <c r="L695" s="1626"/>
      <c r="M695" s="50"/>
      <c r="N695" s="50"/>
      <c r="O695" s="50"/>
      <c r="P695" s="1627"/>
      <c r="Q695" s="1627"/>
      <c r="R695" s="1628"/>
      <c r="S695" s="1800"/>
      <c r="T695" s="50"/>
    </row>
    <row r="696">
      <c r="A696" s="50"/>
      <c r="B696" s="50"/>
      <c r="C696" s="50"/>
      <c r="D696" s="50"/>
      <c r="E696" s="50"/>
      <c r="F696" s="50"/>
      <c r="G696" s="50"/>
      <c r="H696" s="50"/>
      <c r="I696" s="50"/>
      <c r="J696" s="50"/>
      <c r="K696" s="50"/>
      <c r="L696" s="1626"/>
      <c r="M696" s="50"/>
      <c r="N696" s="50"/>
      <c r="O696" s="50"/>
      <c r="P696" s="1627"/>
      <c r="Q696" s="1627"/>
      <c r="R696" s="1628"/>
      <c r="S696" s="1800"/>
      <c r="T696" s="50"/>
    </row>
    <row r="697">
      <c r="A697" s="50"/>
      <c r="B697" s="50"/>
      <c r="C697" s="50"/>
      <c r="D697" s="50"/>
      <c r="E697" s="50"/>
      <c r="F697" s="50"/>
      <c r="G697" s="50"/>
      <c r="H697" s="50"/>
      <c r="I697" s="50"/>
      <c r="J697" s="50"/>
      <c r="K697" s="50"/>
      <c r="L697" s="1626"/>
      <c r="M697" s="50"/>
      <c r="N697" s="50"/>
      <c r="O697" s="50"/>
      <c r="P697" s="1627"/>
      <c r="Q697" s="1627"/>
      <c r="R697" s="1628"/>
      <c r="S697" s="1800"/>
      <c r="T697" s="50"/>
    </row>
    <row r="698">
      <c r="A698" s="50"/>
      <c r="B698" s="50"/>
      <c r="C698" s="50"/>
      <c r="D698" s="50"/>
      <c r="E698" s="50"/>
      <c r="F698" s="50"/>
      <c r="G698" s="50"/>
      <c r="H698" s="50"/>
      <c r="I698" s="50"/>
      <c r="J698" s="50"/>
      <c r="K698" s="50"/>
      <c r="L698" s="1626"/>
      <c r="M698" s="50"/>
      <c r="N698" s="50"/>
      <c r="O698" s="50"/>
      <c r="P698" s="1627"/>
      <c r="Q698" s="1627"/>
      <c r="R698" s="1628"/>
      <c r="S698" s="1800"/>
      <c r="T698" s="50"/>
    </row>
    <row r="699">
      <c r="A699" s="50"/>
      <c r="B699" s="50"/>
      <c r="C699" s="50"/>
      <c r="D699" s="50"/>
      <c r="E699" s="50"/>
      <c r="F699" s="50"/>
      <c r="G699" s="50"/>
      <c r="H699" s="50"/>
      <c r="I699" s="50"/>
      <c r="J699" s="50"/>
      <c r="K699" s="50"/>
      <c r="L699" s="1626"/>
      <c r="M699" s="50"/>
      <c r="N699" s="50"/>
      <c r="O699" s="50"/>
      <c r="P699" s="1627"/>
      <c r="Q699" s="1627"/>
      <c r="R699" s="1628"/>
      <c r="S699" s="1800"/>
      <c r="T699" s="50"/>
    </row>
    <row r="700">
      <c r="A700" s="50"/>
      <c r="B700" s="50"/>
      <c r="C700" s="50"/>
      <c r="D700" s="50"/>
      <c r="E700" s="50"/>
      <c r="F700" s="50"/>
      <c r="G700" s="50"/>
      <c r="H700" s="50"/>
      <c r="I700" s="50"/>
      <c r="J700" s="50"/>
      <c r="K700" s="50"/>
      <c r="L700" s="1626"/>
      <c r="M700" s="50"/>
      <c r="N700" s="50"/>
      <c r="O700" s="50"/>
      <c r="P700" s="1627"/>
      <c r="Q700" s="1627"/>
      <c r="R700" s="1628"/>
      <c r="S700" s="1800"/>
      <c r="T700" s="50"/>
    </row>
    <row r="701">
      <c r="A701" s="50"/>
      <c r="B701" s="50"/>
      <c r="C701" s="50"/>
      <c r="D701" s="50"/>
      <c r="E701" s="50"/>
      <c r="F701" s="50"/>
      <c r="G701" s="50"/>
      <c r="H701" s="50"/>
      <c r="I701" s="50"/>
      <c r="J701" s="50"/>
      <c r="K701" s="50"/>
      <c r="L701" s="1626"/>
      <c r="M701" s="50"/>
      <c r="N701" s="50"/>
      <c r="O701" s="50"/>
      <c r="P701" s="1627"/>
      <c r="Q701" s="1627"/>
      <c r="R701" s="1628"/>
      <c r="S701" s="1800"/>
      <c r="T701" s="50"/>
    </row>
    <row r="702">
      <c r="A702" s="50"/>
      <c r="B702" s="50"/>
      <c r="C702" s="50"/>
      <c r="D702" s="50"/>
      <c r="E702" s="50"/>
      <c r="F702" s="50"/>
      <c r="G702" s="50"/>
      <c r="H702" s="50"/>
      <c r="I702" s="50"/>
      <c r="J702" s="50"/>
      <c r="K702" s="50"/>
      <c r="L702" s="1626"/>
      <c r="M702" s="50"/>
      <c r="N702" s="50"/>
      <c r="O702" s="50"/>
      <c r="P702" s="1627"/>
      <c r="Q702" s="1627"/>
      <c r="R702" s="1628"/>
      <c r="S702" s="1800"/>
      <c r="T702" s="50"/>
    </row>
    <row r="703">
      <c r="A703" s="50"/>
      <c r="B703" s="50"/>
      <c r="C703" s="50"/>
      <c r="D703" s="50"/>
      <c r="E703" s="50"/>
      <c r="F703" s="50"/>
      <c r="G703" s="50"/>
      <c r="H703" s="50"/>
      <c r="I703" s="50"/>
      <c r="J703" s="50"/>
      <c r="K703" s="50"/>
      <c r="L703" s="1626"/>
      <c r="M703" s="50"/>
      <c r="N703" s="50"/>
      <c r="O703" s="50"/>
      <c r="P703" s="1627"/>
      <c r="Q703" s="1627"/>
      <c r="R703" s="1628"/>
      <c r="S703" s="1800"/>
      <c r="T703" s="50"/>
    </row>
    <row r="704">
      <c r="A704" s="50"/>
      <c r="B704" s="50"/>
      <c r="C704" s="50"/>
      <c r="D704" s="50"/>
      <c r="E704" s="50"/>
      <c r="F704" s="50"/>
      <c r="G704" s="50"/>
      <c r="H704" s="50"/>
      <c r="I704" s="50"/>
      <c r="J704" s="50"/>
      <c r="K704" s="50"/>
      <c r="L704" s="1626"/>
      <c r="M704" s="50"/>
      <c r="N704" s="50"/>
      <c r="O704" s="50"/>
      <c r="P704" s="1627"/>
      <c r="Q704" s="1627"/>
      <c r="R704" s="1628"/>
      <c r="S704" s="1800"/>
      <c r="T704" s="50"/>
    </row>
    <row r="705">
      <c r="A705" s="50"/>
      <c r="B705" s="50"/>
      <c r="C705" s="50"/>
      <c r="D705" s="50"/>
      <c r="E705" s="50"/>
      <c r="F705" s="50"/>
      <c r="G705" s="50"/>
      <c r="H705" s="50"/>
      <c r="I705" s="50"/>
      <c r="J705" s="50"/>
      <c r="K705" s="50"/>
      <c r="L705" s="1626"/>
      <c r="M705" s="50"/>
      <c r="N705" s="50"/>
      <c r="O705" s="50"/>
      <c r="P705" s="1627"/>
      <c r="Q705" s="1627"/>
      <c r="R705" s="1628"/>
      <c r="S705" s="1800"/>
      <c r="T705" s="50"/>
    </row>
    <row r="706">
      <c r="A706" s="50"/>
      <c r="B706" s="50"/>
      <c r="C706" s="50"/>
      <c r="D706" s="50"/>
      <c r="E706" s="50"/>
      <c r="F706" s="50"/>
      <c r="G706" s="50"/>
      <c r="H706" s="50"/>
      <c r="I706" s="50"/>
      <c r="J706" s="50"/>
      <c r="K706" s="50"/>
      <c r="L706" s="1626"/>
      <c r="M706" s="50"/>
      <c r="N706" s="50"/>
      <c r="O706" s="50"/>
      <c r="P706" s="1627"/>
      <c r="Q706" s="1627"/>
      <c r="R706" s="1628"/>
      <c r="S706" s="1800"/>
      <c r="T706" s="50"/>
    </row>
    <row r="707">
      <c r="A707" s="50"/>
      <c r="B707" s="50"/>
      <c r="C707" s="50"/>
      <c r="D707" s="50"/>
      <c r="E707" s="50"/>
      <c r="F707" s="50"/>
      <c r="G707" s="50"/>
      <c r="H707" s="50"/>
      <c r="I707" s="50"/>
      <c r="J707" s="50"/>
      <c r="K707" s="50"/>
      <c r="L707" s="1626"/>
      <c r="M707" s="50"/>
      <c r="N707" s="50"/>
      <c r="O707" s="50"/>
      <c r="P707" s="1627"/>
      <c r="Q707" s="1627"/>
      <c r="R707" s="1628"/>
      <c r="S707" s="1800"/>
      <c r="T707" s="50"/>
    </row>
    <row r="708">
      <c r="A708" s="50"/>
      <c r="B708" s="50"/>
      <c r="C708" s="50"/>
      <c r="D708" s="50"/>
      <c r="E708" s="50"/>
      <c r="F708" s="50"/>
      <c r="G708" s="50"/>
      <c r="H708" s="50"/>
      <c r="I708" s="50"/>
      <c r="J708" s="50"/>
      <c r="K708" s="50"/>
      <c r="L708" s="1626"/>
      <c r="M708" s="50"/>
      <c r="N708" s="50"/>
      <c r="O708" s="50"/>
      <c r="P708" s="1627"/>
      <c r="Q708" s="1627"/>
      <c r="R708" s="1628"/>
      <c r="S708" s="1800"/>
      <c r="T708" s="50"/>
    </row>
    <row r="709">
      <c r="A709" s="50"/>
      <c r="B709" s="50"/>
      <c r="C709" s="50"/>
      <c r="D709" s="50"/>
      <c r="E709" s="50"/>
      <c r="F709" s="50"/>
      <c r="G709" s="50"/>
      <c r="H709" s="50"/>
      <c r="I709" s="50"/>
      <c r="J709" s="50"/>
      <c r="K709" s="50"/>
      <c r="L709" s="1626"/>
      <c r="M709" s="50"/>
      <c r="N709" s="50"/>
      <c r="O709" s="50"/>
      <c r="P709" s="1627"/>
      <c r="Q709" s="1627"/>
      <c r="R709" s="1628"/>
      <c r="S709" s="1800"/>
      <c r="T709" s="50"/>
    </row>
    <row r="710">
      <c r="A710" s="50"/>
      <c r="B710" s="50"/>
      <c r="C710" s="50"/>
      <c r="D710" s="50"/>
      <c r="E710" s="50"/>
      <c r="F710" s="50"/>
      <c r="G710" s="50"/>
      <c r="H710" s="50"/>
      <c r="I710" s="50"/>
      <c r="J710" s="50"/>
      <c r="K710" s="50"/>
      <c r="L710" s="1626"/>
      <c r="M710" s="50"/>
      <c r="N710" s="50"/>
      <c r="O710" s="50"/>
      <c r="P710" s="1627"/>
      <c r="Q710" s="1627"/>
      <c r="R710" s="1628"/>
      <c r="S710" s="1800"/>
      <c r="T710" s="50"/>
    </row>
    <row r="711">
      <c r="A711" s="50"/>
      <c r="B711" s="50"/>
      <c r="C711" s="50"/>
      <c r="D711" s="50"/>
      <c r="E711" s="50"/>
      <c r="F711" s="50"/>
      <c r="G711" s="50"/>
      <c r="H711" s="50"/>
      <c r="I711" s="50"/>
      <c r="J711" s="50"/>
      <c r="K711" s="50"/>
      <c r="L711" s="1626"/>
      <c r="M711" s="50"/>
      <c r="N711" s="50"/>
      <c r="O711" s="50"/>
      <c r="P711" s="1627"/>
      <c r="Q711" s="1627"/>
      <c r="R711" s="1628"/>
      <c r="S711" s="1800"/>
      <c r="T711" s="50"/>
    </row>
    <row r="712">
      <c r="A712" s="50"/>
      <c r="B712" s="50"/>
      <c r="C712" s="50"/>
      <c r="D712" s="50"/>
      <c r="E712" s="50"/>
      <c r="F712" s="50"/>
      <c r="G712" s="50"/>
      <c r="H712" s="50"/>
      <c r="I712" s="50"/>
      <c r="J712" s="50"/>
      <c r="K712" s="50"/>
      <c r="L712" s="1626"/>
      <c r="M712" s="50"/>
      <c r="N712" s="50"/>
      <c r="O712" s="50"/>
      <c r="P712" s="1627"/>
      <c r="Q712" s="1627"/>
      <c r="R712" s="1628"/>
      <c r="S712" s="1800"/>
      <c r="T712" s="50"/>
    </row>
    <row r="713">
      <c r="A713" s="50"/>
      <c r="B713" s="50"/>
      <c r="C713" s="50"/>
      <c r="D713" s="50"/>
      <c r="E713" s="50"/>
      <c r="F713" s="50"/>
      <c r="G713" s="50"/>
      <c r="H713" s="50"/>
      <c r="I713" s="50"/>
      <c r="J713" s="50"/>
      <c r="K713" s="50"/>
      <c r="L713" s="1626"/>
      <c r="M713" s="50"/>
      <c r="N713" s="50"/>
      <c r="O713" s="50"/>
      <c r="P713" s="1627"/>
      <c r="Q713" s="1627"/>
      <c r="R713" s="1628"/>
      <c r="S713" s="1800"/>
      <c r="T713" s="50"/>
    </row>
    <row r="714">
      <c r="A714" s="50"/>
      <c r="B714" s="50"/>
      <c r="C714" s="50"/>
      <c r="D714" s="50"/>
      <c r="E714" s="50"/>
      <c r="F714" s="50"/>
      <c r="G714" s="50"/>
      <c r="H714" s="50"/>
      <c r="I714" s="50"/>
      <c r="J714" s="50"/>
      <c r="K714" s="50"/>
      <c r="L714" s="1626"/>
      <c r="M714" s="50"/>
      <c r="N714" s="50"/>
      <c r="O714" s="50"/>
      <c r="P714" s="1627"/>
      <c r="Q714" s="1627"/>
      <c r="R714" s="1628"/>
      <c r="S714" s="1800"/>
      <c r="T714" s="50"/>
    </row>
    <row r="715">
      <c r="A715" s="50"/>
      <c r="B715" s="50"/>
      <c r="C715" s="50"/>
      <c r="D715" s="50"/>
      <c r="E715" s="50"/>
      <c r="F715" s="50"/>
      <c r="G715" s="50"/>
      <c r="H715" s="50"/>
      <c r="I715" s="50"/>
      <c r="J715" s="50"/>
      <c r="K715" s="50"/>
      <c r="L715" s="1626"/>
      <c r="M715" s="50"/>
      <c r="N715" s="50"/>
      <c r="O715" s="50"/>
      <c r="P715" s="1627"/>
      <c r="Q715" s="1627"/>
      <c r="R715" s="1628"/>
      <c r="S715" s="1800"/>
      <c r="T715" s="50"/>
    </row>
    <row r="716">
      <c r="A716" s="50"/>
      <c r="B716" s="50"/>
      <c r="C716" s="50"/>
      <c r="D716" s="50"/>
      <c r="E716" s="50"/>
      <c r="F716" s="50"/>
      <c r="G716" s="50"/>
      <c r="H716" s="50"/>
      <c r="I716" s="50"/>
      <c r="J716" s="50"/>
      <c r="K716" s="50"/>
      <c r="L716" s="1626"/>
      <c r="M716" s="50"/>
      <c r="N716" s="50"/>
      <c r="O716" s="50"/>
      <c r="P716" s="1627"/>
      <c r="Q716" s="1627"/>
      <c r="R716" s="1628"/>
      <c r="S716" s="1800"/>
      <c r="T716" s="50"/>
    </row>
    <row r="717">
      <c r="A717" s="50"/>
      <c r="B717" s="50"/>
      <c r="C717" s="50"/>
      <c r="D717" s="50"/>
      <c r="E717" s="50"/>
      <c r="F717" s="50"/>
      <c r="G717" s="50"/>
      <c r="H717" s="50"/>
      <c r="I717" s="50"/>
      <c r="J717" s="50"/>
      <c r="K717" s="50"/>
      <c r="L717" s="1626"/>
      <c r="M717" s="50"/>
      <c r="N717" s="50"/>
      <c r="O717" s="50"/>
      <c r="P717" s="1627"/>
      <c r="Q717" s="1627"/>
      <c r="R717" s="1628"/>
      <c r="S717" s="1800"/>
      <c r="T717" s="50"/>
    </row>
    <row r="718">
      <c r="A718" s="50"/>
      <c r="B718" s="50"/>
      <c r="C718" s="50"/>
      <c r="D718" s="50"/>
      <c r="E718" s="50"/>
      <c r="F718" s="50"/>
      <c r="G718" s="50"/>
      <c r="H718" s="50"/>
      <c r="I718" s="50"/>
      <c r="J718" s="50"/>
      <c r="K718" s="50"/>
      <c r="L718" s="1626"/>
      <c r="M718" s="50"/>
      <c r="N718" s="50"/>
      <c r="O718" s="50"/>
      <c r="P718" s="1627"/>
      <c r="Q718" s="1627"/>
      <c r="R718" s="1628"/>
      <c r="S718" s="1800"/>
      <c r="T718" s="50"/>
    </row>
    <row r="719">
      <c r="A719" s="50"/>
      <c r="B719" s="50"/>
      <c r="C719" s="50"/>
      <c r="D719" s="50"/>
      <c r="E719" s="50"/>
      <c r="F719" s="50"/>
      <c r="G719" s="50"/>
      <c r="H719" s="50"/>
      <c r="I719" s="50"/>
      <c r="J719" s="50"/>
      <c r="K719" s="50"/>
      <c r="L719" s="1626"/>
      <c r="M719" s="50"/>
      <c r="N719" s="50"/>
      <c r="O719" s="50"/>
      <c r="P719" s="1627"/>
      <c r="Q719" s="1627"/>
      <c r="R719" s="1628"/>
      <c r="S719" s="1800"/>
      <c r="T719" s="50"/>
    </row>
    <row r="720">
      <c r="A720" s="50"/>
      <c r="B720" s="50"/>
      <c r="C720" s="50"/>
      <c r="D720" s="50"/>
      <c r="E720" s="50"/>
      <c r="F720" s="50"/>
      <c r="G720" s="50"/>
      <c r="H720" s="50"/>
      <c r="I720" s="50"/>
      <c r="J720" s="50"/>
      <c r="K720" s="50"/>
      <c r="L720" s="1626"/>
      <c r="M720" s="50"/>
      <c r="N720" s="50"/>
      <c r="O720" s="50"/>
      <c r="P720" s="1627"/>
      <c r="Q720" s="1627"/>
      <c r="R720" s="1628"/>
      <c r="S720" s="1800"/>
      <c r="T720" s="50"/>
    </row>
    <row r="721">
      <c r="A721" s="50"/>
      <c r="B721" s="50"/>
      <c r="C721" s="50"/>
      <c r="D721" s="50"/>
      <c r="E721" s="50"/>
      <c r="F721" s="50"/>
      <c r="G721" s="50"/>
      <c r="H721" s="50"/>
      <c r="I721" s="50"/>
      <c r="J721" s="50"/>
      <c r="K721" s="50"/>
      <c r="L721" s="1626"/>
      <c r="M721" s="50"/>
      <c r="N721" s="50"/>
      <c r="O721" s="50"/>
      <c r="P721" s="1627"/>
      <c r="Q721" s="1627"/>
      <c r="R721" s="1628"/>
      <c r="S721" s="1800"/>
      <c r="T721" s="50"/>
    </row>
    <row r="722">
      <c r="A722" s="50"/>
      <c r="B722" s="50"/>
      <c r="C722" s="50"/>
      <c r="D722" s="50"/>
      <c r="E722" s="50"/>
      <c r="F722" s="50"/>
      <c r="G722" s="50"/>
      <c r="H722" s="50"/>
      <c r="I722" s="50"/>
      <c r="J722" s="50"/>
      <c r="K722" s="50"/>
      <c r="L722" s="1626"/>
      <c r="M722" s="50"/>
      <c r="N722" s="50"/>
      <c r="O722" s="50"/>
      <c r="P722" s="1627"/>
      <c r="Q722" s="1627"/>
      <c r="R722" s="1628"/>
      <c r="S722" s="1800"/>
      <c r="T722" s="50"/>
    </row>
    <row r="723">
      <c r="A723" s="50"/>
      <c r="B723" s="50"/>
      <c r="C723" s="50"/>
      <c r="D723" s="50"/>
      <c r="E723" s="50"/>
      <c r="F723" s="50"/>
      <c r="G723" s="50"/>
      <c r="H723" s="50"/>
      <c r="I723" s="50"/>
      <c r="J723" s="50"/>
      <c r="K723" s="50"/>
      <c r="L723" s="1626"/>
      <c r="M723" s="50"/>
      <c r="N723" s="50"/>
      <c r="O723" s="50"/>
      <c r="P723" s="1627"/>
      <c r="Q723" s="1627"/>
      <c r="R723" s="1628"/>
      <c r="S723" s="1800"/>
      <c r="T723" s="50"/>
    </row>
    <row r="724">
      <c r="A724" s="50"/>
      <c r="B724" s="50"/>
      <c r="C724" s="50"/>
      <c r="D724" s="50"/>
      <c r="E724" s="50"/>
      <c r="F724" s="50"/>
      <c r="G724" s="50"/>
      <c r="H724" s="50"/>
      <c r="I724" s="50"/>
      <c r="J724" s="50"/>
      <c r="K724" s="50"/>
      <c r="L724" s="1626"/>
      <c r="M724" s="50"/>
      <c r="N724" s="50"/>
      <c r="O724" s="50"/>
      <c r="P724" s="1627"/>
      <c r="Q724" s="1627"/>
      <c r="R724" s="1628"/>
      <c r="S724" s="1800"/>
      <c r="T724" s="50"/>
    </row>
    <row r="725">
      <c r="A725" s="50"/>
      <c r="B725" s="50"/>
      <c r="C725" s="50"/>
      <c r="D725" s="50"/>
      <c r="E725" s="50"/>
      <c r="F725" s="50"/>
      <c r="G725" s="50"/>
      <c r="H725" s="50"/>
      <c r="I725" s="50"/>
      <c r="J725" s="50"/>
      <c r="K725" s="50"/>
      <c r="L725" s="1626"/>
      <c r="M725" s="50"/>
      <c r="N725" s="50"/>
      <c r="O725" s="50"/>
      <c r="P725" s="1627"/>
      <c r="Q725" s="1627"/>
      <c r="R725" s="1628"/>
      <c r="S725" s="1800"/>
      <c r="T725" s="50"/>
    </row>
    <row r="726">
      <c r="A726" s="50"/>
      <c r="B726" s="50"/>
      <c r="C726" s="50"/>
      <c r="D726" s="50"/>
      <c r="E726" s="50"/>
      <c r="F726" s="50"/>
      <c r="G726" s="50"/>
      <c r="H726" s="50"/>
      <c r="I726" s="50"/>
      <c r="J726" s="50"/>
      <c r="K726" s="50"/>
      <c r="L726" s="1626"/>
      <c r="M726" s="50"/>
      <c r="N726" s="50"/>
      <c r="O726" s="50"/>
      <c r="P726" s="1627"/>
      <c r="Q726" s="1627"/>
      <c r="R726" s="1628"/>
      <c r="S726" s="1800"/>
      <c r="T726" s="50"/>
    </row>
    <row r="727">
      <c r="A727" s="50"/>
      <c r="B727" s="50"/>
      <c r="C727" s="50"/>
      <c r="D727" s="50"/>
      <c r="E727" s="50"/>
      <c r="F727" s="50"/>
      <c r="G727" s="50"/>
      <c r="H727" s="50"/>
      <c r="I727" s="50"/>
      <c r="J727" s="50"/>
      <c r="K727" s="50"/>
      <c r="L727" s="1626"/>
      <c r="M727" s="50"/>
      <c r="N727" s="50"/>
      <c r="O727" s="50"/>
      <c r="P727" s="1627"/>
      <c r="Q727" s="1627"/>
      <c r="R727" s="1628"/>
      <c r="S727" s="1800"/>
      <c r="T727" s="50"/>
    </row>
    <row r="728">
      <c r="A728" s="50"/>
      <c r="B728" s="50"/>
      <c r="C728" s="50"/>
      <c r="D728" s="50"/>
      <c r="E728" s="50"/>
      <c r="F728" s="50"/>
      <c r="G728" s="50"/>
      <c r="H728" s="50"/>
      <c r="I728" s="50"/>
      <c r="J728" s="50"/>
      <c r="K728" s="50"/>
      <c r="L728" s="1626"/>
      <c r="M728" s="50"/>
      <c r="N728" s="50"/>
      <c r="O728" s="50"/>
      <c r="P728" s="1627"/>
      <c r="Q728" s="1627"/>
      <c r="R728" s="1628"/>
      <c r="S728" s="1800"/>
      <c r="T728" s="50"/>
    </row>
    <row r="729">
      <c r="A729" s="50"/>
      <c r="B729" s="50"/>
      <c r="C729" s="50"/>
      <c r="D729" s="50"/>
      <c r="E729" s="50"/>
      <c r="F729" s="50"/>
      <c r="G729" s="50"/>
      <c r="H729" s="50"/>
      <c r="I729" s="50"/>
      <c r="J729" s="50"/>
      <c r="K729" s="50"/>
      <c r="L729" s="1626"/>
      <c r="M729" s="50"/>
      <c r="N729" s="50"/>
      <c r="O729" s="50"/>
      <c r="P729" s="1627"/>
      <c r="Q729" s="1627"/>
      <c r="R729" s="1628"/>
      <c r="S729" s="1800"/>
      <c r="T729" s="50"/>
    </row>
    <row r="730">
      <c r="A730" s="50"/>
      <c r="B730" s="50"/>
      <c r="C730" s="50"/>
      <c r="D730" s="50"/>
      <c r="E730" s="50"/>
      <c r="F730" s="50"/>
      <c r="G730" s="50"/>
      <c r="H730" s="50"/>
      <c r="I730" s="50"/>
      <c r="J730" s="50"/>
      <c r="K730" s="50"/>
      <c r="L730" s="1626"/>
      <c r="M730" s="50"/>
      <c r="N730" s="50"/>
      <c r="O730" s="50"/>
      <c r="P730" s="1627"/>
      <c r="Q730" s="1627"/>
      <c r="R730" s="1628"/>
      <c r="S730" s="1800"/>
      <c r="T730" s="50"/>
    </row>
    <row r="731">
      <c r="A731" s="50"/>
      <c r="B731" s="50"/>
      <c r="C731" s="50"/>
      <c r="D731" s="50"/>
      <c r="E731" s="50"/>
      <c r="F731" s="50"/>
      <c r="G731" s="50"/>
      <c r="H731" s="50"/>
      <c r="I731" s="50"/>
      <c r="J731" s="50"/>
      <c r="K731" s="50"/>
      <c r="L731" s="1626"/>
      <c r="M731" s="50"/>
      <c r="N731" s="50"/>
      <c r="O731" s="50"/>
      <c r="P731" s="1627"/>
      <c r="Q731" s="1627"/>
      <c r="R731" s="1628"/>
      <c r="S731" s="1800"/>
      <c r="T731" s="50"/>
    </row>
    <row r="732">
      <c r="A732" s="50"/>
      <c r="B732" s="50"/>
      <c r="C732" s="50"/>
      <c r="D732" s="50"/>
      <c r="E732" s="50"/>
      <c r="F732" s="50"/>
      <c r="G732" s="50"/>
      <c r="H732" s="50"/>
      <c r="I732" s="50"/>
      <c r="J732" s="50"/>
      <c r="K732" s="50"/>
      <c r="L732" s="1626"/>
      <c r="M732" s="50"/>
      <c r="N732" s="50"/>
      <c r="O732" s="50"/>
      <c r="P732" s="1627"/>
      <c r="Q732" s="1627"/>
      <c r="R732" s="1628"/>
      <c r="S732" s="1800"/>
      <c r="T732" s="50"/>
    </row>
    <row r="733">
      <c r="A733" s="50"/>
      <c r="B733" s="50"/>
      <c r="C733" s="50"/>
      <c r="D733" s="50"/>
      <c r="E733" s="50"/>
      <c r="F733" s="50"/>
      <c r="G733" s="50"/>
      <c r="H733" s="50"/>
      <c r="I733" s="50"/>
      <c r="J733" s="50"/>
      <c r="K733" s="50"/>
      <c r="L733" s="1626"/>
      <c r="M733" s="50"/>
      <c r="N733" s="50"/>
      <c r="O733" s="50"/>
      <c r="P733" s="1627"/>
      <c r="Q733" s="1627"/>
      <c r="R733" s="1628"/>
      <c r="S733" s="1800"/>
      <c r="T733" s="50"/>
    </row>
    <row r="734">
      <c r="A734" s="50"/>
      <c r="B734" s="50"/>
      <c r="C734" s="50"/>
      <c r="D734" s="50"/>
      <c r="E734" s="50"/>
      <c r="F734" s="50"/>
      <c r="G734" s="50"/>
      <c r="H734" s="50"/>
      <c r="I734" s="50"/>
      <c r="J734" s="50"/>
      <c r="K734" s="50"/>
      <c r="L734" s="1626"/>
      <c r="M734" s="50"/>
      <c r="N734" s="50"/>
      <c r="O734" s="50"/>
      <c r="P734" s="1627"/>
      <c r="Q734" s="1627"/>
      <c r="R734" s="1628"/>
      <c r="S734" s="1800"/>
      <c r="T734" s="50"/>
    </row>
    <row r="735">
      <c r="A735" s="50"/>
      <c r="B735" s="50"/>
      <c r="C735" s="50"/>
      <c r="D735" s="50"/>
      <c r="E735" s="50"/>
      <c r="F735" s="50"/>
      <c r="G735" s="50"/>
      <c r="H735" s="50"/>
      <c r="I735" s="50"/>
      <c r="J735" s="50"/>
      <c r="K735" s="50"/>
      <c r="L735" s="1626"/>
      <c r="M735" s="50"/>
      <c r="N735" s="50"/>
      <c r="O735" s="50"/>
      <c r="P735" s="1627"/>
      <c r="Q735" s="1627"/>
      <c r="R735" s="1628"/>
      <c r="S735" s="1800"/>
      <c r="T735" s="50"/>
    </row>
    <row r="736">
      <c r="A736" s="50"/>
      <c r="B736" s="50"/>
      <c r="C736" s="50"/>
      <c r="D736" s="50"/>
      <c r="E736" s="50"/>
      <c r="F736" s="50"/>
      <c r="G736" s="50"/>
      <c r="H736" s="50"/>
      <c r="I736" s="50"/>
      <c r="J736" s="50"/>
      <c r="K736" s="50"/>
      <c r="L736" s="1626"/>
      <c r="M736" s="50"/>
      <c r="N736" s="50"/>
      <c r="O736" s="50"/>
      <c r="P736" s="1627"/>
      <c r="Q736" s="1627"/>
      <c r="R736" s="1628"/>
      <c r="S736" s="1800"/>
      <c r="T736" s="50"/>
    </row>
    <row r="737">
      <c r="A737" s="50"/>
      <c r="B737" s="50"/>
      <c r="C737" s="50"/>
      <c r="D737" s="50"/>
      <c r="E737" s="50"/>
      <c r="F737" s="50"/>
      <c r="G737" s="50"/>
      <c r="H737" s="50"/>
      <c r="I737" s="50"/>
      <c r="J737" s="50"/>
      <c r="K737" s="50"/>
      <c r="L737" s="1626"/>
      <c r="M737" s="50"/>
      <c r="N737" s="50"/>
      <c r="O737" s="50"/>
      <c r="P737" s="1627"/>
      <c r="Q737" s="1627"/>
      <c r="R737" s="1628"/>
      <c r="S737" s="1800"/>
      <c r="T737" s="50"/>
    </row>
    <row r="738">
      <c r="A738" s="50"/>
      <c r="B738" s="50"/>
      <c r="C738" s="50"/>
      <c r="D738" s="50"/>
      <c r="E738" s="50"/>
      <c r="F738" s="50"/>
      <c r="G738" s="50"/>
      <c r="H738" s="50"/>
      <c r="I738" s="50"/>
      <c r="J738" s="50"/>
      <c r="K738" s="50"/>
      <c r="L738" s="1626"/>
      <c r="M738" s="50"/>
      <c r="N738" s="50"/>
      <c r="O738" s="50"/>
      <c r="P738" s="1627"/>
      <c r="Q738" s="1627"/>
      <c r="R738" s="1628"/>
      <c r="S738" s="1800"/>
      <c r="T738" s="50"/>
    </row>
    <row r="739">
      <c r="A739" s="50"/>
      <c r="B739" s="50"/>
      <c r="C739" s="50"/>
      <c r="D739" s="50"/>
      <c r="E739" s="50"/>
      <c r="F739" s="50"/>
      <c r="G739" s="50"/>
      <c r="H739" s="50"/>
      <c r="I739" s="50"/>
      <c r="J739" s="50"/>
      <c r="K739" s="50"/>
      <c r="L739" s="1626"/>
      <c r="M739" s="50"/>
      <c r="N739" s="50"/>
      <c r="O739" s="50"/>
      <c r="P739" s="1627"/>
      <c r="Q739" s="1627"/>
      <c r="R739" s="1628"/>
      <c r="S739" s="1800"/>
      <c r="T739" s="50"/>
    </row>
    <row r="740">
      <c r="A740" s="50"/>
      <c r="B740" s="50"/>
      <c r="C740" s="50"/>
      <c r="D740" s="50"/>
      <c r="E740" s="50"/>
      <c r="F740" s="50"/>
      <c r="G740" s="50"/>
      <c r="H740" s="50"/>
      <c r="I740" s="50"/>
      <c r="J740" s="50"/>
      <c r="K740" s="50"/>
      <c r="L740" s="1626"/>
      <c r="M740" s="50"/>
      <c r="N740" s="50"/>
      <c r="O740" s="50"/>
      <c r="P740" s="1627"/>
      <c r="Q740" s="1627"/>
      <c r="R740" s="1628"/>
      <c r="S740" s="1800"/>
      <c r="T740" s="50"/>
    </row>
    <row r="741">
      <c r="A741" s="50"/>
      <c r="B741" s="50"/>
      <c r="C741" s="50"/>
      <c r="D741" s="50"/>
      <c r="E741" s="50"/>
      <c r="F741" s="50"/>
      <c r="G741" s="50"/>
      <c r="H741" s="50"/>
      <c r="I741" s="50"/>
      <c r="J741" s="50"/>
      <c r="K741" s="50"/>
      <c r="L741" s="1626"/>
      <c r="M741" s="50"/>
      <c r="N741" s="50"/>
      <c r="O741" s="50"/>
      <c r="P741" s="1627"/>
      <c r="Q741" s="1627"/>
      <c r="R741" s="1628"/>
      <c r="S741" s="1800"/>
      <c r="T741" s="50"/>
    </row>
    <row r="742">
      <c r="A742" s="50"/>
      <c r="B742" s="50"/>
      <c r="C742" s="50"/>
      <c r="D742" s="50"/>
      <c r="E742" s="50"/>
      <c r="F742" s="50"/>
      <c r="G742" s="50"/>
      <c r="H742" s="50"/>
      <c r="I742" s="50"/>
      <c r="J742" s="50"/>
      <c r="K742" s="50"/>
      <c r="L742" s="1626"/>
      <c r="M742" s="50"/>
      <c r="N742" s="50"/>
      <c r="O742" s="50"/>
      <c r="P742" s="1627"/>
      <c r="Q742" s="1627"/>
      <c r="R742" s="1628"/>
      <c r="S742" s="1800"/>
      <c r="T742" s="50"/>
    </row>
    <row r="743">
      <c r="A743" s="50"/>
      <c r="B743" s="50"/>
      <c r="C743" s="50"/>
      <c r="D743" s="50"/>
      <c r="E743" s="50"/>
      <c r="F743" s="50"/>
      <c r="G743" s="50"/>
      <c r="H743" s="50"/>
      <c r="I743" s="50"/>
      <c r="J743" s="50"/>
      <c r="K743" s="50"/>
      <c r="L743" s="1626"/>
      <c r="M743" s="50"/>
      <c r="N743" s="50"/>
      <c r="O743" s="50"/>
      <c r="P743" s="1627"/>
      <c r="Q743" s="1627"/>
      <c r="R743" s="1628"/>
      <c r="S743" s="1800"/>
      <c r="T743" s="50"/>
    </row>
    <row r="744">
      <c r="A744" s="50"/>
      <c r="B744" s="50"/>
      <c r="C744" s="50"/>
      <c r="D744" s="50"/>
      <c r="E744" s="50"/>
      <c r="F744" s="50"/>
      <c r="G744" s="50"/>
      <c r="H744" s="50"/>
      <c r="I744" s="50"/>
      <c r="J744" s="50"/>
      <c r="K744" s="50"/>
      <c r="L744" s="1626"/>
      <c r="M744" s="50"/>
      <c r="N744" s="50"/>
      <c r="O744" s="50"/>
      <c r="P744" s="1627"/>
      <c r="Q744" s="1627"/>
      <c r="R744" s="1628"/>
      <c r="S744" s="1800"/>
      <c r="T744" s="50"/>
    </row>
    <row r="745">
      <c r="A745" s="50"/>
      <c r="B745" s="50"/>
      <c r="C745" s="50"/>
      <c r="D745" s="50"/>
      <c r="E745" s="50"/>
      <c r="F745" s="50"/>
      <c r="G745" s="50"/>
      <c r="H745" s="50"/>
      <c r="I745" s="50"/>
      <c r="J745" s="50"/>
      <c r="K745" s="50"/>
      <c r="L745" s="1626"/>
      <c r="M745" s="50"/>
      <c r="N745" s="50"/>
      <c r="O745" s="50"/>
      <c r="P745" s="1627"/>
      <c r="Q745" s="1627"/>
      <c r="R745" s="1628"/>
      <c r="S745" s="1800"/>
      <c r="T745" s="50"/>
    </row>
    <row r="746">
      <c r="A746" s="50"/>
      <c r="B746" s="50"/>
      <c r="C746" s="50"/>
      <c r="D746" s="50"/>
      <c r="E746" s="50"/>
      <c r="F746" s="50"/>
      <c r="G746" s="50"/>
      <c r="H746" s="50"/>
      <c r="I746" s="50"/>
      <c r="J746" s="50"/>
      <c r="K746" s="50"/>
      <c r="L746" s="1626"/>
      <c r="M746" s="50"/>
      <c r="N746" s="50"/>
      <c r="O746" s="50"/>
      <c r="P746" s="1627"/>
      <c r="Q746" s="1627"/>
      <c r="R746" s="1628"/>
      <c r="S746" s="1800"/>
      <c r="T746" s="50"/>
    </row>
    <row r="747">
      <c r="A747" s="50"/>
      <c r="B747" s="50"/>
      <c r="C747" s="50"/>
      <c r="D747" s="50"/>
      <c r="E747" s="50"/>
      <c r="F747" s="50"/>
      <c r="G747" s="50"/>
      <c r="H747" s="50"/>
      <c r="I747" s="50"/>
      <c r="J747" s="50"/>
      <c r="K747" s="50"/>
      <c r="L747" s="1626"/>
      <c r="M747" s="50"/>
      <c r="N747" s="50"/>
      <c r="O747" s="50"/>
      <c r="P747" s="1627"/>
      <c r="Q747" s="1627"/>
      <c r="R747" s="1628"/>
      <c r="S747" s="1800"/>
      <c r="T747" s="50"/>
    </row>
    <row r="748">
      <c r="A748" s="50"/>
      <c r="B748" s="50"/>
      <c r="C748" s="50"/>
      <c r="D748" s="50"/>
      <c r="E748" s="50"/>
      <c r="F748" s="50"/>
      <c r="G748" s="50"/>
      <c r="H748" s="50"/>
      <c r="I748" s="50"/>
      <c r="J748" s="50"/>
      <c r="K748" s="50"/>
      <c r="L748" s="1626"/>
      <c r="M748" s="50"/>
      <c r="N748" s="50"/>
      <c r="O748" s="50"/>
      <c r="P748" s="1627"/>
      <c r="Q748" s="1627"/>
      <c r="R748" s="1628"/>
      <c r="S748" s="1800"/>
      <c r="T748" s="50"/>
    </row>
    <row r="749">
      <c r="A749" s="50"/>
      <c r="B749" s="50"/>
      <c r="C749" s="50"/>
      <c r="D749" s="50"/>
      <c r="E749" s="50"/>
      <c r="F749" s="50"/>
      <c r="G749" s="50"/>
      <c r="H749" s="50"/>
      <c r="I749" s="50"/>
      <c r="J749" s="50"/>
      <c r="K749" s="50"/>
      <c r="L749" s="1626"/>
      <c r="M749" s="50"/>
      <c r="N749" s="50"/>
      <c r="O749" s="50"/>
      <c r="P749" s="1627"/>
      <c r="Q749" s="1627"/>
      <c r="R749" s="1628"/>
      <c r="S749" s="1800"/>
      <c r="T749" s="50"/>
    </row>
    <row r="750">
      <c r="A750" s="50"/>
      <c r="B750" s="50"/>
      <c r="C750" s="50"/>
      <c r="D750" s="50"/>
      <c r="E750" s="50"/>
      <c r="F750" s="50"/>
      <c r="G750" s="50"/>
      <c r="H750" s="50"/>
      <c r="I750" s="50"/>
      <c r="J750" s="50"/>
      <c r="K750" s="50"/>
      <c r="L750" s="1626"/>
      <c r="M750" s="50"/>
      <c r="N750" s="50"/>
      <c r="O750" s="50"/>
      <c r="P750" s="1627"/>
      <c r="Q750" s="1627"/>
      <c r="R750" s="1628"/>
      <c r="S750" s="1800"/>
      <c r="T750" s="50"/>
    </row>
    <row r="751">
      <c r="A751" s="50"/>
      <c r="B751" s="50"/>
      <c r="C751" s="50"/>
      <c r="D751" s="50"/>
      <c r="E751" s="50"/>
      <c r="F751" s="50"/>
      <c r="G751" s="50"/>
      <c r="H751" s="50"/>
      <c r="I751" s="50"/>
      <c r="J751" s="50"/>
      <c r="K751" s="50"/>
      <c r="L751" s="1626"/>
      <c r="M751" s="50"/>
      <c r="N751" s="50"/>
      <c r="O751" s="50"/>
      <c r="P751" s="1627"/>
      <c r="Q751" s="1627"/>
      <c r="R751" s="1628"/>
      <c r="S751" s="1800"/>
      <c r="T751" s="50"/>
    </row>
    <row r="752">
      <c r="A752" s="50"/>
      <c r="B752" s="50"/>
      <c r="C752" s="50"/>
      <c r="D752" s="50"/>
      <c r="E752" s="50"/>
      <c r="F752" s="50"/>
      <c r="G752" s="50"/>
      <c r="H752" s="50"/>
      <c r="I752" s="50"/>
      <c r="J752" s="50"/>
      <c r="K752" s="50"/>
      <c r="L752" s="1626"/>
      <c r="M752" s="50"/>
      <c r="N752" s="50"/>
      <c r="O752" s="50"/>
      <c r="P752" s="1627"/>
      <c r="Q752" s="1627"/>
      <c r="R752" s="1628"/>
      <c r="S752" s="1800"/>
      <c r="T752" s="50"/>
    </row>
    <row r="753">
      <c r="A753" s="50"/>
      <c r="B753" s="50"/>
      <c r="C753" s="50"/>
      <c r="D753" s="50"/>
      <c r="E753" s="50"/>
      <c r="F753" s="50"/>
      <c r="G753" s="50"/>
      <c r="H753" s="50"/>
      <c r="I753" s="50"/>
      <c r="J753" s="50"/>
      <c r="K753" s="50"/>
      <c r="L753" s="1626"/>
      <c r="M753" s="50"/>
      <c r="N753" s="50"/>
      <c r="O753" s="50"/>
      <c r="P753" s="1627"/>
      <c r="Q753" s="1627"/>
      <c r="R753" s="1628"/>
      <c r="S753" s="1800"/>
      <c r="T753" s="50"/>
    </row>
    <row r="754">
      <c r="A754" s="50"/>
      <c r="B754" s="50"/>
      <c r="C754" s="50"/>
      <c r="D754" s="50"/>
      <c r="E754" s="50"/>
      <c r="F754" s="50"/>
      <c r="G754" s="50"/>
      <c r="H754" s="50"/>
      <c r="I754" s="50"/>
      <c r="J754" s="50"/>
      <c r="K754" s="50"/>
      <c r="L754" s="1626"/>
      <c r="M754" s="50"/>
      <c r="N754" s="50"/>
      <c r="O754" s="50"/>
      <c r="P754" s="1627"/>
      <c r="Q754" s="1627"/>
      <c r="R754" s="1628"/>
      <c r="S754" s="1800"/>
      <c r="T754" s="50"/>
    </row>
    <row r="755">
      <c r="A755" s="50"/>
      <c r="B755" s="50"/>
      <c r="C755" s="50"/>
      <c r="D755" s="50"/>
      <c r="E755" s="50"/>
      <c r="F755" s="50"/>
      <c r="G755" s="50"/>
      <c r="H755" s="50"/>
      <c r="I755" s="50"/>
      <c r="J755" s="50"/>
      <c r="K755" s="50"/>
      <c r="L755" s="1626"/>
      <c r="M755" s="50"/>
      <c r="N755" s="50"/>
      <c r="O755" s="50"/>
      <c r="P755" s="1627"/>
      <c r="Q755" s="1627"/>
      <c r="R755" s="1628"/>
      <c r="S755" s="1800"/>
      <c r="T755" s="50"/>
    </row>
    <row r="756">
      <c r="A756" s="50"/>
      <c r="B756" s="50"/>
      <c r="C756" s="50"/>
      <c r="D756" s="50"/>
      <c r="E756" s="50"/>
      <c r="F756" s="50"/>
      <c r="G756" s="50"/>
      <c r="H756" s="50"/>
      <c r="I756" s="50"/>
      <c r="J756" s="50"/>
      <c r="K756" s="50"/>
      <c r="L756" s="1626"/>
      <c r="M756" s="50"/>
      <c r="N756" s="50"/>
      <c r="O756" s="50"/>
      <c r="P756" s="1627"/>
      <c r="Q756" s="1627"/>
      <c r="R756" s="1628"/>
      <c r="S756" s="1800"/>
      <c r="T756" s="50"/>
    </row>
    <row r="757">
      <c r="A757" s="50"/>
      <c r="B757" s="50"/>
      <c r="C757" s="50"/>
      <c r="D757" s="50"/>
      <c r="E757" s="50"/>
      <c r="F757" s="50"/>
      <c r="G757" s="50"/>
      <c r="H757" s="50"/>
      <c r="I757" s="50"/>
      <c r="J757" s="50"/>
      <c r="K757" s="50"/>
      <c r="L757" s="1626"/>
      <c r="M757" s="50"/>
      <c r="N757" s="50"/>
      <c r="O757" s="50"/>
      <c r="P757" s="1627"/>
      <c r="Q757" s="1627"/>
      <c r="R757" s="1628"/>
      <c r="S757" s="1800"/>
      <c r="T757" s="50"/>
    </row>
    <row r="758">
      <c r="A758" s="50"/>
      <c r="B758" s="50"/>
      <c r="C758" s="50"/>
      <c r="D758" s="50"/>
      <c r="E758" s="50"/>
      <c r="F758" s="50"/>
      <c r="G758" s="50"/>
      <c r="H758" s="50"/>
      <c r="I758" s="50"/>
      <c r="J758" s="50"/>
      <c r="K758" s="50"/>
      <c r="L758" s="1626"/>
      <c r="M758" s="50"/>
      <c r="N758" s="50"/>
      <c r="O758" s="50"/>
      <c r="P758" s="1627"/>
      <c r="Q758" s="1627"/>
      <c r="R758" s="1628"/>
      <c r="S758" s="1800"/>
      <c r="T758" s="50"/>
    </row>
    <row r="759">
      <c r="A759" s="50"/>
      <c r="B759" s="50"/>
      <c r="C759" s="50"/>
      <c r="D759" s="50"/>
      <c r="E759" s="50"/>
      <c r="F759" s="50"/>
      <c r="G759" s="50"/>
      <c r="H759" s="50"/>
      <c r="I759" s="50"/>
      <c r="J759" s="50"/>
      <c r="K759" s="50"/>
      <c r="L759" s="1626"/>
      <c r="M759" s="50"/>
      <c r="N759" s="50"/>
      <c r="O759" s="50"/>
      <c r="P759" s="1627"/>
      <c r="Q759" s="1627"/>
      <c r="R759" s="1628"/>
      <c r="S759" s="1800"/>
      <c r="T759" s="50"/>
    </row>
    <row r="760">
      <c r="A760" s="50"/>
      <c r="B760" s="50"/>
      <c r="C760" s="50"/>
      <c r="D760" s="50"/>
      <c r="E760" s="50"/>
      <c r="F760" s="50"/>
      <c r="G760" s="50"/>
      <c r="H760" s="50"/>
      <c r="I760" s="50"/>
      <c r="J760" s="50"/>
      <c r="K760" s="50"/>
      <c r="L760" s="1626"/>
      <c r="M760" s="50"/>
      <c r="N760" s="50"/>
      <c r="O760" s="50"/>
      <c r="P760" s="1627"/>
      <c r="Q760" s="1627"/>
      <c r="R760" s="1628"/>
      <c r="S760" s="1800"/>
      <c r="T760" s="50"/>
    </row>
    <row r="761">
      <c r="A761" s="50"/>
      <c r="B761" s="50"/>
      <c r="C761" s="50"/>
      <c r="D761" s="50"/>
      <c r="E761" s="50"/>
      <c r="F761" s="50"/>
      <c r="G761" s="50"/>
      <c r="H761" s="50"/>
      <c r="I761" s="50"/>
      <c r="J761" s="50"/>
      <c r="K761" s="50"/>
      <c r="L761" s="1626"/>
      <c r="M761" s="50"/>
      <c r="N761" s="50"/>
      <c r="O761" s="50"/>
      <c r="P761" s="1627"/>
      <c r="Q761" s="1627"/>
      <c r="R761" s="1628"/>
      <c r="S761" s="1800"/>
      <c r="T761" s="50"/>
    </row>
    <row r="762">
      <c r="A762" s="50"/>
      <c r="B762" s="50"/>
      <c r="C762" s="50"/>
      <c r="D762" s="50"/>
      <c r="E762" s="50"/>
      <c r="F762" s="50"/>
      <c r="G762" s="50"/>
      <c r="H762" s="50"/>
      <c r="I762" s="50"/>
      <c r="J762" s="50"/>
      <c r="K762" s="50"/>
      <c r="L762" s="1626"/>
      <c r="M762" s="50"/>
      <c r="N762" s="50"/>
      <c r="O762" s="50"/>
      <c r="P762" s="1627"/>
      <c r="Q762" s="1627"/>
      <c r="R762" s="1628"/>
      <c r="S762" s="1800"/>
      <c r="T762" s="50"/>
    </row>
    <row r="763">
      <c r="A763" s="50"/>
      <c r="B763" s="50"/>
      <c r="C763" s="50"/>
      <c r="D763" s="50"/>
      <c r="E763" s="50"/>
      <c r="F763" s="50"/>
      <c r="G763" s="50"/>
      <c r="H763" s="50"/>
      <c r="I763" s="50"/>
      <c r="J763" s="50"/>
      <c r="K763" s="50"/>
      <c r="L763" s="1626"/>
      <c r="M763" s="50"/>
      <c r="N763" s="50"/>
      <c r="O763" s="50"/>
      <c r="P763" s="1627"/>
      <c r="Q763" s="1627"/>
      <c r="R763" s="1628"/>
      <c r="S763" s="1800"/>
      <c r="T763" s="50"/>
    </row>
    <row r="764">
      <c r="A764" s="50"/>
      <c r="B764" s="50"/>
      <c r="C764" s="50"/>
      <c r="D764" s="50"/>
      <c r="E764" s="50"/>
      <c r="F764" s="50"/>
      <c r="G764" s="50"/>
      <c r="H764" s="50"/>
      <c r="I764" s="50"/>
      <c r="J764" s="50"/>
      <c r="K764" s="50"/>
      <c r="L764" s="1626"/>
      <c r="M764" s="50"/>
      <c r="N764" s="50"/>
      <c r="O764" s="50"/>
      <c r="P764" s="1627"/>
      <c r="Q764" s="1627"/>
      <c r="R764" s="1628"/>
      <c r="S764" s="1800"/>
      <c r="T764" s="50"/>
    </row>
    <row r="765">
      <c r="A765" s="50"/>
      <c r="B765" s="50"/>
      <c r="C765" s="50"/>
      <c r="D765" s="50"/>
      <c r="E765" s="50"/>
      <c r="F765" s="50"/>
      <c r="G765" s="50"/>
      <c r="H765" s="50"/>
      <c r="I765" s="50"/>
      <c r="J765" s="50"/>
      <c r="K765" s="50"/>
      <c r="L765" s="1626"/>
      <c r="M765" s="50"/>
      <c r="N765" s="50"/>
      <c r="O765" s="50"/>
      <c r="P765" s="1627"/>
      <c r="Q765" s="1627"/>
      <c r="R765" s="1628"/>
      <c r="S765" s="1800"/>
      <c r="T765" s="50"/>
    </row>
    <row r="766">
      <c r="A766" s="50"/>
      <c r="B766" s="50"/>
      <c r="C766" s="50"/>
      <c r="D766" s="50"/>
      <c r="E766" s="50"/>
      <c r="F766" s="50"/>
      <c r="G766" s="50"/>
      <c r="H766" s="50"/>
      <c r="I766" s="50"/>
      <c r="J766" s="50"/>
      <c r="K766" s="50"/>
      <c r="L766" s="1626"/>
      <c r="M766" s="50"/>
      <c r="N766" s="50"/>
      <c r="O766" s="50"/>
      <c r="P766" s="1627"/>
      <c r="Q766" s="1627"/>
      <c r="R766" s="1628"/>
      <c r="S766" s="1800"/>
      <c r="T766" s="50"/>
    </row>
    <row r="767">
      <c r="A767" s="50"/>
      <c r="B767" s="50"/>
      <c r="C767" s="50"/>
      <c r="D767" s="50"/>
      <c r="E767" s="50"/>
      <c r="F767" s="50"/>
      <c r="G767" s="50"/>
      <c r="H767" s="50"/>
      <c r="I767" s="50"/>
      <c r="J767" s="50"/>
      <c r="K767" s="50"/>
      <c r="L767" s="1626"/>
      <c r="M767" s="50"/>
      <c r="N767" s="50"/>
      <c r="O767" s="50"/>
      <c r="P767" s="1627"/>
      <c r="Q767" s="1627"/>
      <c r="R767" s="1628"/>
      <c r="S767" s="1800"/>
      <c r="T767" s="50"/>
    </row>
    <row r="768">
      <c r="A768" s="50"/>
      <c r="B768" s="50"/>
      <c r="C768" s="50"/>
      <c r="D768" s="50"/>
      <c r="E768" s="50"/>
      <c r="F768" s="50"/>
      <c r="G768" s="50"/>
      <c r="H768" s="50"/>
      <c r="I768" s="50"/>
      <c r="J768" s="50"/>
      <c r="K768" s="50"/>
      <c r="L768" s="1626"/>
      <c r="M768" s="50"/>
      <c r="N768" s="50"/>
      <c r="O768" s="50"/>
      <c r="P768" s="1627"/>
      <c r="Q768" s="1627"/>
      <c r="R768" s="1628"/>
      <c r="S768" s="1800"/>
      <c r="T768" s="50"/>
    </row>
    <row r="769">
      <c r="A769" s="50"/>
      <c r="B769" s="50"/>
      <c r="C769" s="50"/>
      <c r="D769" s="50"/>
      <c r="E769" s="50"/>
      <c r="F769" s="50"/>
      <c r="G769" s="50"/>
      <c r="H769" s="50"/>
      <c r="I769" s="50"/>
      <c r="J769" s="50"/>
      <c r="K769" s="50"/>
      <c r="L769" s="1626"/>
      <c r="M769" s="50"/>
      <c r="N769" s="50"/>
      <c r="O769" s="50"/>
      <c r="P769" s="1627"/>
      <c r="Q769" s="1627"/>
      <c r="R769" s="1628"/>
      <c r="S769" s="1800"/>
      <c r="T769" s="50"/>
    </row>
    <row r="770">
      <c r="A770" s="50"/>
      <c r="B770" s="50"/>
      <c r="C770" s="50"/>
      <c r="D770" s="50"/>
      <c r="E770" s="50"/>
      <c r="F770" s="50"/>
      <c r="G770" s="50"/>
      <c r="H770" s="50"/>
      <c r="I770" s="50"/>
      <c r="J770" s="50"/>
      <c r="K770" s="50"/>
      <c r="L770" s="1626"/>
      <c r="M770" s="50"/>
      <c r="N770" s="50"/>
      <c r="O770" s="50"/>
      <c r="P770" s="1627"/>
      <c r="Q770" s="1627"/>
      <c r="R770" s="1628"/>
      <c r="S770" s="1800"/>
      <c r="T770" s="50"/>
    </row>
    <row r="771">
      <c r="A771" s="50"/>
      <c r="B771" s="50"/>
      <c r="C771" s="50"/>
      <c r="D771" s="50"/>
      <c r="E771" s="50"/>
      <c r="F771" s="50"/>
      <c r="G771" s="50"/>
      <c r="H771" s="50"/>
      <c r="I771" s="50"/>
      <c r="J771" s="50"/>
      <c r="K771" s="50"/>
      <c r="L771" s="1626"/>
      <c r="M771" s="50"/>
      <c r="N771" s="50"/>
      <c r="O771" s="50"/>
      <c r="P771" s="1627"/>
      <c r="Q771" s="1627"/>
      <c r="R771" s="1628"/>
      <c r="S771" s="1800"/>
      <c r="T771" s="50"/>
    </row>
    <row r="772">
      <c r="A772" s="50"/>
      <c r="B772" s="50"/>
      <c r="C772" s="50"/>
      <c r="D772" s="50"/>
      <c r="E772" s="50"/>
      <c r="F772" s="50"/>
      <c r="G772" s="50"/>
      <c r="H772" s="50"/>
      <c r="I772" s="50"/>
      <c r="J772" s="50"/>
      <c r="K772" s="50"/>
      <c r="L772" s="1626"/>
      <c r="M772" s="50"/>
      <c r="N772" s="50"/>
      <c r="O772" s="50"/>
      <c r="P772" s="1627"/>
      <c r="Q772" s="1627"/>
      <c r="R772" s="1628"/>
      <c r="S772" s="1800"/>
      <c r="T772" s="50"/>
    </row>
    <row r="773">
      <c r="A773" s="50"/>
      <c r="B773" s="50"/>
      <c r="C773" s="50"/>
      <c r="D773" s="50"/>
      <c r="E773" s="50"/>
      <c r="F773" s="50"/>
      <c r="G773" s="50"/>
      <c r="H773" s="50"/>
      <c r="I773" s="50"/>
      <c r="J773" s="50"/>
      <c r="K773" s="50"/>
      <c r="L773" s="1626"/>
      <c r="M773" s="50"/>
      <c r="N773" s="50"/>
      <c r="O773" s="50"/>
      <c r="P773" s="1627"/>
      <c r="Q773" s="1627"/>
      <c r="R773" s="1628"/>
      <c r="S773" s="1800"/>
      <c r="T773" s="50"/>
    </row>
    <row r="774">
      <c r="A774" s="50"/>
      <c r="B774" s="50"/>
      <c r="C774" s="50"/>
      <c r="D774" s="50"/>
      <c r="E774" s="50"/>
      <c r="F774" s="50"/>
      <c r="G774" s="50"/>
      <c r="H774" s="50"/>
      <c r="I774" s="50"/>
      <c r="J774" s="50"/>
      <c r="K774" s="50"/>
      <c r="L774" s="1626"/>
      <c r="M774" s="50"/>
      <c r="N774" s="50"/>
      <c r="O774" s="50"/>
      <c r="P774" s="1627"/>
      <c r="Q774" s="1627"/>
      <c r="R774" s="1628"/>
      <c r="S774" s="1800"/>
      <c r="T774" s="50"/>
    </row>
    <row r="775">
      <c r="A775" s="50"/>
      <c r="B775" s="50"/>
      <c r="C775" s="50"/>
      <c r="D775" s="50"/>
      <c r="E775" s="50"/>
      <c r="F775" s="50"/>
      <c r="G775" s="50"/>
      <c r="H775" s="50"/>
      <c r="I775" s="50"/>
      <c r="J775" s="50"/>
      <c r="K775" s="50"/>
      <c r="L775" s="1626"/>
      <c r="M775" s="50"/>
      <c r="N775" s="50"/>
      <c r="O775" s="50"/>
      <c r="P775" s="1627"/>
      <c r="Q775" s="1627"/>
      <c r="R775" s="1628"/>
      <c r="S775" s="1800"/>
      <c r="T775" s="50"/>
    </row>
    <row r="776">
      <c r="A776" s="50"/>
      <c r="B776" s="50"/>
      <c r="C776" s="50"/>
      <c r="D776" s="50"/>
      <c r="E776" s="50"/>
      <c r="F776" s="50"/>
      <c r="G776" s="50"/>
      <c r="H776" s="50"/>
      <c r="I776" s="50"/>
      <c r="J776" s="50"/>
      <c r="K776" s="50"/>
      <c r="L776" s="1626"/>
      <c r="M776" s="50"/>
      <c r="N776" s="50"/>
      <c r="O776" s="50"/>
      <c r="P776" s="1627"/>
      <c r="Q776" s="1627"/>
      <c r="R776" s="1628"/>
      <c r="S776" s="1800"/>
      <c r="T776" s="50"/>
    </row>
    <row r="777">
      <c r="A777" s="50"/>
      <c r="B777" s="50"/>
      <c r="C777" s="50"/>
      <c r="D777" s="50"/>
      <c r="E777" s="50"/>
      <c r="F777" s="50"/>
      <c r="G777" s="50"/>
      <c r="H777" s="50"/>
      <c r="I777" s="50"/>
      <c r="J777" s="50"/>
      <c r="K777" s="50"/>
      <c r="L777" s="1626"/>
      <c r="M777" s="50"/>
      <c r="N777" s="50"/>
      <c r="O777" s="50"/>
      <c r="P777" s="1627"/>
      <c r="Q777" s="1627"/>
      <c r="R777" s="1628"/>
      <c r="S777" s="1800"/>
      <c r="T777" s="50"/>
    </row>
    <row r="778">
      <c r="A778" s="50"/>
      <c r="B778" s="50"/>
      <c r="C778" s="50"/>
      <c r="D778" s="50"/>
      <c r="E778" s="50"/>
      <c r="F778" s="50"/>
      <c r="G778" s="50"/>
      <c r="H778" s="50"/>
      <c r="I778" s="50"/>
      <c r="J778" s="50"/>
      <c r="K778" s="50"/>
      <c r="L778" s="1626"/>
      <c r="M778" s="50"/>
      <c r="N778" s="50"/>
      <c r="O778" s="50"/>
      <c r="P778" s="1627"/>
      <c r="Q778" s="1627"/>
      <c r="R778" s="1628"/>
      <c r="S778" s="1800"/>
      <c r="T778" s="50"/>
    </row>
    <row r="779">
      <c r="A779" s="50"/>
      <c r="B779" s="50"/>
      <c r="C779" s="50"/>
      <c r="D779" s="50"/>
      <c r="E779" s="50"/>
      <c r="F779" s="50"/>
      <c r="G779" s="50"/>
      <c r="H779" s="50"/>
      <c r="I779" s="50"/>
      <c r="J779" s="50"/>
      <c r="K779" s="50"/>
      <c r="L779" s="1626"/>
      <c r="M779" s="50"/>
      <c r="N779" s="50"/>
      <c r="O779" s="50"/>
      <c r="P779" s="1627"/>
      <c r="Q779" s="1627"/>
      <c r="R779" s="1628"/>
      <c r="S779" s="1800"/>
      <c r="T779" s="50"/>
    </row>
    <row r="780">
      <c r="A780" s="50"/>
      <c r="B780" s="50"/>
      <c r="C780" s="50"/>
      <c r="D780" s="50"/>
      <c r="E780" s="50"/>
      <c r="F780" s="50"/>
      <c r="G780" s="50"/>
      <c r="H780" s="50"/>
      <c r="I780" s="50"/>
      <c r="J780" s="50"/>
      <c r="K780" s="50"/>
      <c r="L780" s="1626"/>
      <c r="M780" s="50"/>
      <c r="N780" s="50"/>
      <c r="O780" s="50"/>
      <c r="P780" s="1627"/>
      <c r="Q780" s="1627"/>
      <c r="R780" s="1628"/>
      <c r="S780" s="1800"/>
      <c r="T780" s="50"/>
    </row>
    <row r="781">
      <c r="A781" s="50"/>
      <c r="B781" s="50"/>
      <c r="C781" s="50"/>
      <c r="D781" s="50"/>
      <c r="E781" s="50"/>
      <c r="F781" s="50"/>
      <c r="G781" s="50"/>
      <c r="H781" s="50"/>
      <c r="I781" s="50"/>
      <c r="J781" s="50"/>
      <c r="K781" s="50"/>
      <c r="L781" s="1626"/>
      <c r="M781" s="50"/>
      <c r="N781" s="50"/>
      <c r="O781" s="50"/>
      <c r="P781" s="1627"/>
      <c r="Q781" s="1627"/>
      <c r="R781" s="1628"/>
      <c r="S781" s="1800"/>
      <c r="T781" s="50"/>
    </row>
    <row r="782">
      <c r="A782" s="50"/>
      <c r="B782" s="50"/>
      <c r="C782" s="50"/>
      <c r="D782" s="50"/>
      <c r="E782" s="50"/>
      <c r="F782" s="50"/>
      <c r="G782" s="50"/>
      <c r="H782" s="50"/>
      <c r="I782" s="50"/>
      <c r="J782" s="50"/>
      <c r="K782" s="50"/>
      <c r="L782" s="1626"/>
      <c r="M782" s="50"/>
      <c r="N782" s="50"/>
      <c r="O782" s="50"/>
      <c r="P782" s="1627"/>
      <c r="Q782" s="1627"/>
      <c r="R782" s="1628"/>
      <c r="S782" s="1800"/>
      <c r="T782" s="50"/>
    </row>
    <row r="783">
      <c r="A783" s="50"/>
      <c r="B783" s="50"/>
      <c r="C783" s="50"/>
      <c r="D783" s="50"/>
      <c r="E783" s="50"/>
      <c r="F783" s="50"/>
      <c r="G783" s="50"/>
      <c r="H783" s="50"/>
      <c r="I783" s="50"/>
      <c r="J783" s="50"/>
      <c r="K783" s="50"/>
      <c r="L783" s="1626"/>
      <c r="M783" s="50"/>
      <c r="N783" s="50"/>
      <c r="O783" s="50"/>
      <c r="P783" s="1627"/>
      <c r="Q783" s="1627"/>
      <c r="R783" s="1628"/>
      <c r="S783" s="1800"/>
      <c r="T783" s="50"/>
    </row>
    <row r="784">
      <c r="A784" s="50"/>
      <c r="B784" s="50"/>
      <c r="C784" s="50"/>
      <c r="D784" s="50"/>
      <c r="E784" s="50"/>
      <c r="F784" s="50"/>
      <c r="G784" s="50"/>
      <c r="H784" s="50"/>
      <c r="I784" s="50"/>
      <c r="J784" s="50"/>
      <c r="K784" s="50"/>
      <c r="L784" s="1626"/>
      <c r="M784" s="50"/>
      <c r="N784" s="50"/>
      <c r="O784" s="50"/>
      <c r="P784" s="1627"/>
      <c r="Q784" s="1627"/>
      <c r="R784" s="1628"/>
      <c r="S784" s="1800"/>
      <c r="T784" s="50"/>
    </row>
    <row r="785">
      <c r="A785" s="50"/>
      <c r="B785" s="50"/>
      <c r="C785" s="50"/>
      <c r="D785" s="50"/>
      <c r="E785" s="50"/>
      <c r="F785" s="50"/>
      <c r="G785" s="50"/>
      <c r="H785" s="50"/>
      <c r="I785" s="50"/>
      <c r="J785" s="50"/>
      <c r="K785" s="50"/>
      <c r="L785" s="1626"/>
      <c r="M785" s="50"/>
      <c r="N785" s="50"/>
      <c r="O785" s="50"/>
      <c r="P785" s="1627"/>
      <c r="Q785" s="1627"/>
      <c r="R785" s="1628"/>
      <c r="S785" s="1800"/>
      <c r="T785" s="50"/>
    </row>
    <row r="786">
      <c r="A786" s="50"/>
      <c r="B786" s="50"/>
      <c r="C786" s="50"/>
      <c r="D786" s="50"/>
      <c r="E786" s="50"/>
      <c r="F786" s="50"/>
      <c r="G786" s="50"/>
      <c r="H786" s="50"/>
      <c r="I786" s="50"/>
      <c r="J786" s="50"/>
      <c r="K786" s="50"/>
      <c r="L786" s="1626"/>
      <c r="M786" s="50"/>
      <c r="N786" s="50"/>
      <c r="O786" s="50"/>
      <c r="P786" s="1627"/>
      <c r="Q786" s="1627"/>
      <c r="R786" s="1628"/>
      <c r="S786" s="1800"/>
      <c r="T786" s="50"/>
    </row>
    <row r="787">
      <c r="A787" s="50"/>
      <c r="B787" s="50"/>
      <c r="C787" s="50"/>
      <c r="D787" s="50"/>
      <c r="E787" s="50"/>
      <c r="F787" s="50"/>
      <c r="G787" s="50"/>
      <c r="H787" s="50"/>
      <c r="I787" s="50"/>
      <c r="J787" s="50"/>
      <c r="K787" s="50"/>
      <c r="L787" s="1626"/>
      <c r="M787" s="50"/>
      <c r="N787" s="50"/>
      <c r="O787" s="50"/>
      <c r="P787" s="1627"/>
      <c r="Q787" s="1627"/>
      <c r="R787" s="1628"/>
      <c r="S787" s="1800"/>
      <c r="T787" s="50"/>
    </row>
    <row r="788">
      <c r="A788" s="50"/>
      <c r="B788" s="50"/>
      <c r="C788" s="50"/>
      <c r="D788" s="50"/>
      <c r="E788" s="50"/>
      <c r="F788" s="50"/>
      <c r="G788" s="50"/>
      <c r="H788" s="50"/>
      <c r="I788" s="50"/>
      <c r="J788" s="50"/>
      <c r="K788" s="50"/>
      <c r="L788" s="1626"/>
      <c r="M788" s="50"/>
      <c r="N788" s="50"/>
      <c r="O788" s="50"/>
      <c r="P788" s="1627"/>
      <c r="Q788" s="1627"/>
      <c r="R788" s="1628"/>
      <c r="S788" s="1800"/>
      <c r="T788" s="50"/>
    </row>
    <row r="789">
      <c r="A789" s="50"/>
      <c r="B789" s="50"/>
      <c r="C789" s="50"/>
      <c r="D789" s="50"/>
      <c r="E789" s="50"/>
      <c r="F789" s="50"/>
      <c r="G789" s="50"/>
      <c r="H789" s="50"/>
      <c r="I789" s="50"/>
      <c r="J789" s="50"/>
      <c r="K789" s="50"/>
      <c r="L789" s="1626"/>
      <c r="M789" s="50"/>
      <c r="N789" s="50"/>
      <c r="O789" s="50"/>
      <c r="P789" s="1627"/>
      <c r="Q789" s="1627"/>
      <c r="R789" s="1628"/>
      <c r="S789" s="1800"/>
      <c r="T789" s="50"/>
    </row>
    <row r="790">
      <c r="A790" s="50"/>
      <c r="B790" s="50"/>
      <c r="C790" s="50"/>
      <c r="D790" s="50"/>
      <c r="E790" s="50"/>
      <c r="F790" s="50"/>
      <c r="G790" s="50"/>
      <c r="H790" s="50"/>
      <c r="I790" s="50"/>
      <c r="J790" s="50"/>
      <c r="K790" s="50"/>
      <c r="L790" s="1626"/>
      <c r="M790" s="50"/>
      <c r="N790" s="50"/>
      <c r="O790" s="50"/>
      <c r="P790" s="1627"/>
      <c r="Q790" s="1627"/>
      <c r="R790" s="1628"/>
      <c r="S790" s="1800"/>
      <c r="T790" s="50"/>
    </row>
    <row r="791">
      <c r="A791" s="50"/>
      <c r="B791" s="50"/>
      <c r="C791" s="50"/>
      <c r="D791" s="50"/>
      <c r="E791" s="50"/>
      <c r="F791" s="50"/>
      <c r="G791" s="50"/>
      <c r="H791" s="50"/>
      <c r="I791" s="50"/>
      <c r="J791" s="50"/>
      <c r="K791" s="50"/>
      <c r="L791" s="1626"/>
      <c r="M791" s="50"/>
      <c r="N791" s="50"/>
      <c r="O791" s="50"/>
      <c r="P791" s="1627"/>
      <c r="Q791" s="1627"/>
      <c r="R791" s="1628"/>
      <c r="S791" s="1800"/>
      <c r="T791" s="50"/>
    </row>
    <row r="792">
      <c r="A792" s="50"/>
      <c r="B792" s="50"/>
      <c r="C792" s="50"/>
      <c r="D792" s="50"/>
      <c r="E792" s="50"/>
      <c r="F792" s="50"/>
      <c r="G792" s="50"/>
      <c r="H792" s="50"/>
      <c r="I792" s="50"/>
      <c r="J792" s="50"/>
      <c r="K792" s="50"/>
      <c r="L792" s="1626"/>
      <c r="M792" s="50"/>
      <c r="N792" s="50"/>
      <c r="O792" s="50"/>
      <c r="P792" s="1627"/>
      <c r="Q792" s="1627"/>
      <c r="R792" s="1628"/>
      <c r="S792" s="1800"/>
      <c r="T792" s="50"/>
    </row>
    <row r="793">
      <c r="A793" s="50"/>
      <c r="B793" s="50"/>
      <c r="C793" s="50"/>
      <c r="D793" s="50"/>
      <c r="E793" s="50"/>
      <c r="F793" s="50"/>
      <c r="G793" s="50"/>
      <c r="H793" s="50"/>
      <c r="I793" s="50"/>
      <c r="J793" s="50"/>
      <c r="K793" s="50"/>
      <c r="L793" s="1626"/>
      <c r="M793" s="50"/>
      <c r="N793" s="50"/>
      <c r="O793" s="50"/>
      <c r="P793" s="1627"/>
      <c r="Q793" s="1627"/>
      <c r="R793" s="1628"/>
      <c r="S793" s="1800"/>
      <c r="T793" s="50"/>
    </row>
    <row r="794">
      <c r="A794" s="50"/>
      <c r="B794" s="50"/>
      <c r="C794" s="50"/>
      <c r="D794" s="50"/>
      <c r="E794" s="50"/>
      <c r="F794" s="50"/>
      <c r="G794" s="50"/>
      <c r="H794" s="50"/>
      <c r="I794" s="50"/>
      <c r="J794" s="50"/>
      <c r="K794" s="50"/>
      <c r="L794" s="1626"/>
      <c r="M794" s="50"/>
      <c r="N794" s="50"/>
      <c r="O794" s="50"/>
      <c r="P794" s="1627"/>
      <c r="Q794" s="1627"/>
      <c r="R794" s="1628"/>
      <c r="S794" s="1800"/>
      <c r="T794" s="50"/>
    </row>
    <row r="795">
      <c r="A795" s="50"/>
      <c r="B795" s="50"/>
      <c r="C795" s="50"/>
      <c r="D795" s="50"/>
      <c r="E795" s="50"/>
      <c r="F795" s="50"/>
      <c r="G795" s="50"/>
      <c r="H795" s="50"/>
      <c r="I795" s="50"/>
      <c r="J795" s="50"/>
      <c r="K795" s="50"/>
      <c r="L795" s="1626"/>
      <c r="M795" s="50"/>
      <c r="N795" s="50"/>
      <c r="O795" s="50"/>
      <c r="P795" s="1627"/>
      <c r="Q795" s="1627"/>
      <c r="R795" s="1628"/>
      <c r="S795" s="1800"/>
      <c r="T795" s="50"/>
    </row>
    <row r="796">
      <c r="A796" s="50"/>
      <c r="B796" s="50"/>
      <c r="C796" s="50"/>
      <c r="D796" s="50"/>
      <c r="E796" s="50"/>
      <c r="F796" s="50"/>
      <c r="G796" s="50"/>
      <c r="H796" s="50"/>
      <c r="I796" s="50"/>
      <c r="J796" s="50"/>
      <c r="K796" s="50"/>
      <c r="L796" s="1626"/>
      <c r="M796" s="50"/>
      <c r="N796" s="50"/>
      <c r="O796" s="50"/>
      <c r="P796" s="1627"/>
      <c r="Q796" s="1627"/>
      <c r="R796" s="1628"/>
      <c r="S796" s="1800"/>
      <c r="T796" s="50"/>
    </row>
    <row r="797">
      <c r="A797" s="50"/>
      <c r="B797" s="50"/>
      <c r="C797" s="50"/>
      <c r="D797" s="50"/>
      <c r="E797" s="50"/>
      <c r="F797" s="50"/>
      <c r="G797" s="50"/>
      <c r="H797" s="50"/>
      <c r="I797" s="50"/>
      <c r="J797" s="50"/>
      <c r="K797" s="50"/>
      <c r="L797" s="1626"/>
      <c r="M797" s="50"/>
      <c r="N797" s="50"/>
      <c r="O797" s="50"/>
      <c r="P797" s="1627"/>
      <c r="Q797" s="1627"/>
      <c r="R797" s="1628"/>
      <c r="S797" s="1800"/>
      <c r="T797" s="50"/>
    </row>
    <row r="798">
      <c r="A798" s="50"/>
      <c r="B798" s="50"/>
      <c r="C798" s="50"/>
      <c r="D798" s="50"/>
      <c r="E798" s="50"/>
      <c r="F798" s="50"/>
      <c r="G798" s="50"/>
      <c r="H798" s="50"/>
      <c r="I798" s="50"/>
      <c r="J798" s="50"/>
      <c r="K798" s="50"/>
      <c r="L798" s="1626"/>
      <c r="M798" s="50"/>
      <c r="N798" s="50"/>
      <c r="O798" s="50"/>
      <c r="P798" s="1627"/>
      <c r="Q798" s="1627"/>
      <c r="R798" s="1628"/>
      <c r="S798" s="1800"/>
      <c r="T798" s="50"/>
    </row>
    <row r="799">
      <c r="A799" s="50"/>
      <c r="B799" s="50"/>
      <c r="C799" s="50"/>
      <c r="D799" s="50"/>
      <c r="E799" s="50"/>
      <c r="F799" s="50"/>
      <c r="G799" s="50"/>
      <c r="H799" s="50"/>
      <c r="I799" s="50"/>
      <c r="J799" s="50"/>
      <c r="K799" s="50"/>
      <c r="L799" s="1626"/>
      <c r="M799" s="50"/>
      <c r="N799" s="50"/>
      <c r="O799" s="50"/>
      <c r="P799" s="1627"/>
      <c r="Q799" s="1627"/>
      <c r="R799" s="1628"/>
      <c r="S799" s="1800"/>
      <c r="T799" s="50"/>
    </row>
    <row r="800">
      <c r="A800" s="50"/>
      <c r="B800" s="50"/>
      <c r="C800" s="50"/>
      <c r="D800" s="50"/>
      <c r="E800" s="50"/>
      <c r="F800" s="50"/>
      <c r="G800" s="50"/>
      <c r="H800" s="50"/>
      <c r="I800" s="50"/>
      <c r="J800" s="50"/>
      <c r="K800" s="50"/>
      <c r="L800" s="1626"/>
      <c r="M800" s="50"/>
      <c r="N800" s="50"/>
      <c r="O800" s="50"/>
      <c r="P800" s="1627"/>
      <c r="Q800" s="1627"/>
      <c r="R800" s="1628"/>
      <c r="S800" s="1800"/>
      <c r="T800" s="50"/>
    </row>
    <row r="801">
      <c r="A801" s="50"/>
      <c r="B801" s="50"/>
      <c r="C801" s="50"/>
      <c r="D801" s="50"/>
      <c r="E801" s="50"/>
      <c r="F801" s="50"/>
      <c r="G801" s="50"/>
      <c r="H801" s="50"/>
      <c r="I801" s="50"/>
      <c r="J801" s="50"/>
      <c r="K801" s="50"/>
      <c r="L801" s="1626"/>
      <c r="M801" s="50"/>
      <c r="N801" s="50"/>
      <c r="O801" s="50"/>
      <c r="P801" s="1627"/>
      <c r="Q801" s="1627"/>
      <c r="R801" s="1628"/>
      <c r="S801" s="1800"/>
      <c r="T801" s="50"/>
    </row>
    <row r="802">
      <c r="A802" s="50"/>
      <c r="B802" s="50"/>
      <c r="C802" s="50"/>
      <c r="D802" s="50"/>
      <c r="E802" s="50"/>
      <c r="F802" s="50"/>
      <c r="G802" s="50"/>
      <c r="H802" s="50"/>
      <c r="I802" s="50"/>
      <c r="J802" s="50"/>
      <c r="K802" s="50"/>
      <c r="L802" s="1626"/>
      <c r="M802" s="50"/>
      <c r="N802" s="50"/>
      <c r="O802" s="50"/>
      <c r="P802" s="1627"/>
      <c r="Q802" s="1627"/>
      <c r="R802" s="1628"/>
      <c r="S802" s="1800"/>
      <c r="T802" s="50"/>
    </row>
    <row r="803">
      <c r="A803" s="50"/>
      <c r="B803" s="50"/>
      <c r="C803" s="50"/>
      <c r="D803" s="50"/>
      <c r="E803" s="50"/>
      <c r="F803" s="50"/>
      <c r="G803" s="50"/>
      <c r="H803" s="50"/>
      <c r="I803" s="50"/>
      <c r="J803" s="50"/>
      <c r="K803" s="50"/>
      <c r="L803" s="1626"/>
      <c r="M803" s="50"/>
      <c r="N803" s="50"/>
      <c r="O803" s="50"/>
      <c r="P803" s="1627"/>
      <c r="Q803" s="1627"/>
      <c r="R803" s="1628"/>
      <c r="S803" s="1800"/>
      <c r="T803" s="50"/>
    </row>
    <row r="804">
      <c r="A804" s="50"/>
      <c r="B804" s="50"/>
      <c r="C804" s="50"/>
      <c r="D804" s="50"/>
      <c r="E804" s="50"/>
      <c r="F804" s="50"/>
      <c r="G804" s="50"/>
      <c r="H804" s="50"/>
      <c r="I804" s="50"/>
      <c r="J804" s="50"/>
      <c r="K804" s="50"/>
      <c r="L804" s="1626"/>
      <c r="M804" s="50"/>
      <c r="N804" s="50"/>
      <c r="O804" s="50"/>
      <c r="P804" s="1627"/>
      <c r="Q804" s="1627"/>
      <c r="R804" s="1628"/>
      <c r="S804" s="1800"/>
      <c r="T804" s="50"/>
    </row>
    <row r="805">
      <c r="A805" s="50"/>
      <c r="B805" s="50"/>
      <c r="C805" s="50"/>
      <c r="D805" s="50"/>
      <c r="E805" s="50"/>
      <c r="F805" s="50"/>
      <c r="G805" s="50"/>
      <c r="H805" s="50"/>
      <c r="I805" s="50"/>
      <c r="J805" s="50"/>
      <c r="K805" s="50"/>
      <c r="L805" s="1626"/>
      <c r="M805" s="50"/>
      <c r="N805" s="50"/>
      <c r="O805" s="50"/>
      <c r="P805" s="1627"/>
      <c r="Q805" s="1627"/>
      <c r="R805" s="1628"/>
      <c r="S805" s="1800"/>
      <c r="T805" s="50"/>
    </row>
    <row r="806">
      <c r="A806" s="50"/>
      <c r="B806" s="50"/>
      <c r="C806" s="50"/>
      <c r="D806" s="50"/>
      <c r="E806" s="50"/>
      <c r="F806" s="50"/>
      <c r="G806" s="50"/>
      <c r="H806" s="50"/>
      <c r="I806" s="50"/>
      <c r="J806" s="50"/>
      <c r="K806" s="50"/>
      <c r="L806" s="1626"/>
      <c r="M806" s="50"/>
      <c r="N806" s="50"/>
      <c r="O806" s="50"/>
      <c r="P806" s="1627"/>
      <c r="Q806" s="1627"/>
      <c r="R806" s="1628"/>
      <c r="S806" s="1800"/>
      <c r="T806" s="50"/>
    </row>
    <row r="807">
      <c r="A807" s="50"/>
      <c r="B807" s="50"/>
      <c r="C807" s="50"/>
      <c r="D807" s="50"/>
      <c r="E807" s="50"/>
      <c r="F807" s="50"/>
      <c r="G807" s="50"/>
      <c r="H807" s="50"/>
      <c r="I807" s="50"/>
      <c r="J807" s="50"/>
      <c r="K807" s="50"/>
      <c r="L807" s="1626"/>
      <c r="M807" s="50"/>
      <c r="N807" s="50"/>
      <c r="O807" s="50"/>
      <c r="P807" s="1627"/>
      <c r="Q807" s="1627"/>
      <c r="R807" s="1628"/>
      <c r="S807" s="1800"/>
      <c r="T807" s="50"/>
    </row>
    <row r="808">
      <c r="A808" s="50"/>
      <c r="B808" s="50"/>
      <c r="C808" s="50"/>
      <c r="D808" s="50"/>
      <c r="E808" s="50"/>
      <c r="F808" s="50"/>
      <c r="G808" s="50"/>
      <c r="H808" s="50"/>
      <c r="I808" s="50"/>
      <c r="J808" s="50"/>
      <c r="K808" s="50"/>
      <c r="L808" s="1626"/>
      <c r="M808" s="50"/>
      <c r="N808" s="50"/>
      <c r="O808" s="50"/>
      <c r="P808" s="1627"/>
      <c r="Q808" s="1627"/>
      <c r="R808" s="1628"/>
      <c r="S808" s="1800"/>
      <c r="T808" s="50"/>
    </row>
    <row r="809">
      <c r="A809" s="50"/>
      <c r="B809" s="50"/>
      <c r="C809" s="50"/>
      <c r="D809" s="50"/>
      <c r="E809" s="50"/>
      <c r="F809" s="50"/>
      <c r="G809" s="50"/>
      <c r="H809" s="50"/>
      <c r="I809" s="50"/>
      <c r="J809" s="50"/>
      <c r="K809" s="50"/>
      <c r="L809" s="1626"/>
      <c r="M809" s="50"/>
      <c r="N809" s="50"/>
      <c r="O809" s="50"/>
      <c r="P809" s="1627"/>
      <c r="Q809" s="1627"/>
      <c r="R809" s="1628"/>
      <c r="S809" s="1800"/>
      <c r="T809" s="50"/>
    </row>
    <row r="810">
      <c r="A810" s="50"/>
      <c r="B810" s="50"/>
      <c r="C810" s="50"/>
      <c r="D810" s="50"/>
      <c r="E810" s="50"/>
      <c r="F810" s="50"/>
      <c r="G810" s="50"/>
      <c r="H810" s="50"/>
      <c r="I810" s="50"/>
      <c r="J810" s="50"/>
      <c r="K810" s="50"/>
      <c r="L810" s="1626"/>
      <c r="M810" s="50"/>
      <c r="N810" s="50"/>
      <c r="O810" s="50"/>
      <c r="P810" s="1627"/>
      <c r="Q810" s="1627"/>
      <c r="R810" s="1628"/>
      <c r="S810" s="1800"/>
      <c r="T810" s="50"/>
    </row>
    <row r="811">
      <c r="A811" s="50"/>
      <c r="B811" s="50"/>
      <c r="C811" s="50"/>
      <c r="D811" s="50"/>
      <c r="E811" s="50"/>
      <c r="F811" s="50"/>
      <c r="G811" s="50"/>
      <c r="H811" s="50"/>
      <c r="I811" s="50"/>
      <c r="J811" s="50"/>
      <c r="K811" s="50"/>
      <c r="L811" s="1626"/>
      <c r="M811" s="50"/>
      <c r="N811" s="50"/>
      <c r="O811" s="50"/>
      <c r="P811" s="1627"/>
      <c r="Q811" s="1627"/>
      <c r="R811" s="1628"/>
      <c r="S811" s="1800"/>
      <c r="T811" s="50"/>
    </row>
    <row r="812">
      <c r="A812" s="50"/>
      <c r="B812" s="50"/>
      <c r="C812" s="50"/>
      <c r="D812" s="50"/>
      <c r="E812" s="50"/>
      <c r="F812" s="50"/>
      <c r="G812" s="50"/>
      <c r="H812" s="50"/>
      <c r="I812" s="50"/>
      <c r="J812" s="50"/>
      <c r="K812" s="50"/>
      <c r="L812" s="1626"/>
      <c r="M812" s="50"/>
      <c r="N812" s="50"/>
      <c r="O812" s="50"/>
      <c r="P812" s="1627"/>
      <c r="Q812" s="1627"/>
      <c r="R812" s="1628"/>
      <c r="S812" s="1800"/>
      <c r="T812" s="50"/>
    </row>
    <row r="813">
      <c r="A813" s="50"/>
      <c r="B813" s="50"/>
      <c r="C813" s="50"/>
      <c r="D813" s="50"/>
      <c r="E813" s="50"/>
      <c r="F813" s="50"/>
      <c r="G813" s="50"/>
      <c r="H813" s="50"/>
      <c r="I813" s="50"/>
      <c r="J813" s="50"/>
      <c r="K813" s="50"/>
      <c r="L813" s="1626"/>
      <c r="M813" s="50"/>
      <c r="N813" s="50"/>
      <c r="O813" s="50"/>
      <c r="P813" s="1627"/>
      <c r="Q813" s="1627"/>
      <c r="R813" s="1628"/>
      <c r="S813" s="1800"/>
      <c r="T813" s="50"/>
    </row>
    <row r="814">
      <c r="A814" s="50"/>
      <c r="B814" s="50"/>
      <c r="C814" s="50"/>
      <c r="D814" s="50"/>
      <c r="E814" s="50"/>
      <c r="F814" s="50"/>
      <c r="G814" s="50"/>
      <c r="H814" s="50"/>
      <c r="I814" s="50"/>
      <c r="J814" s="50"/>
      <c r="K814" s="50"/>
      <c r="L814" s="1626"/>
      <c r="M814" s="50"/>
      <c r="N814" s="50"/>
      <c r="O814" s="50"/>
      <c r="P814" s="1627"/>
      <c r="Q814" s="1627"/>
      <c r="R814" s="1628"/>
      <c r="S814" s="1800"/>
      <c r="T814" s="50"/>
    </row>
    <row r="815">
      <c r="A815" s="50"/>
      <c r="B815" s="50"/>
      <c r="C815" s="50"/>
      <c r="D815" s="50"/>
      <c r="E815" s="50"/>
      <c r="F815" s="50"/>
      <c r="G815" s="50"/>
      <c r="H815" s="50"/>
      <c r="I815" s="50"/>
      <c r="J815" s="50"/>
      <c r="K815" s="50"/>
      <c r="L815" s="1626"/>
      <c r="M815" s="50"/>
      <c r="N815" s="50"/>
      <c r="O815" s="50"/>
      <c r="P815" s="1627"/>
      <c r="Q815" s="1627"/>
      <c r="R815" s="1628"/>
      <c r="S815" s="1800"/>
      <c r="T815" s="50"/>
    </row>
    <row r="816">
      <c r="A816" s="50"/>
      <c r="B816" s="50"/>
      <c r="C816" s="50"/>
      <c r="D816" s="50"/>
      <c r="E816" s="50"/>
      <c r="F816" s="50"/>
      <c r="G816" s="50"/>
      <c r="H816" s="50"/>
      <c r="I816" s="50"/>
      <c r="J816" s="50"/>
      <c r="K816" s="50"/>
      <c r="L816" s="1626"/>
      <c r="M816" s="50"/>
      <c r="N816" s="50"/>
      <c r="O816" s="50"/>
      <c r="P816" s="1627"/>
      <c r="Q816" s="1627"/>
      <c r="R816" s="1628"/>
      <c r="S816" s="1800"/>
      <c r="T816" s="50"/>
    </row>
    <row r="817">
      <c r="A817" s="50"/>
      <c r="B817" s="50"/>
      <c r="C817" s="50"/>
      <c r="D817" s="50"/>
      <c r="E817" s="50"/>
      <c r="F817" s="50"/>
      <c r="G817" s="50"/>
      <c r="H817" s="50"/>
      <c r="I817" s="50"/>
      <c r="J817" s="50"/>
      <c r="K817" s="50"/>
      <c r="L817" s="1626"/>
      <c r="M817" s="50"/>
      <c r="N817" s="50"/>
      <c r="O817" s="50"/>
      <c r="P817" s="1627"/>
      <c r="Q817" s="1627"/>
      <c r="R817" s="1628"/>
      <c r="S817" s="1800"/>
      <c r="T817" s="50"/>
    </row>
    <row r="818">
      <c r="A818" s="50"/>
      <c r="B818" s="50"/>
      <c r="C818" s="50"/>
      <c r="D818" s="50"/>
      <c r="E818" s="50"/>
      <c r="F818" s="50"/>
      <c r="G818" s="50"/>
      <c r="H818" s="50"/>
      <c r="I818" s="50"/>
      <c r="J818" s="50"/>
      <c r="K818" s="50"/>
      <c r="L818" s="1626"/>
      <c r="M818" s="50"/>
      <c r="N818" s="50"/>
      <c r="O818" s="50"/>
      <c r="P818" s="1627"/>
      <c r="Q818" s="1627"/>
      <c r="R818" s="1628"/>
      <c r="S818" s="1800"/>
      <c r="T818" s="50"/>
    </row>
    <row r="819">
      <c r="A819" s="50"/>
      <c r="B819" s="50"/>
      <c r="C819" s="50"/>
      <c r="D819" s="50"/>
      <c r="E819" s="50"/>
      <c r="F819" s="50"/>
      <c r="G819" s="50"/>
      <c r="H819" s="50"/>
      <c r="I819" s="50"/>
      <c r="J819" s="50"/>
      <c r="K819" s="50"/>
      <c r="L819" s="1626"/>
      <c r="M819" s="50"/>
      <c r="N819" s="50"/>
      <c r="O819" s="50"/>
      <c r="P819" s="1627"/>
      <c r="Q819" s="1627"/>
      <c r="R819" s="1628"/>
      <c r="S819" s="1800"/>
      <c r="T819" s="50"/>
    </row>
    <row r="820">
      <c r="A820" s="50"/>
      <c r="B820" s="50"/>
      <c r="C820" s="50"/>
      <c r="D820" s="50"/>
      <c r="E820" s="50"/>
      <c r="F820" s="50"/>
      <c r="G820" s="50"/>
      <c r="H820" s="50"/>
      <c r="I820" s="50"/>
      <c r="J820" s="50"/>
      <c r="K820" s="50"/>
      <c r="L820" s="1626"/>
      <c r="M820" s="50"/>
      <c r="N820" s="50"/>
      <c r="O820" s="50"/>
      <c r="P820" s="1627"/>
      <c r="Q820" s="1627"/>
      <c r="R820" s="1628"/>
      <c r="S820" s="1800"/>
      <c r="T820" s="50"/>
    </row>
    <row r="821">
      <c r="A821" s="50"/>
      <c r="B821" s="50"/>
      <c r="C821" s="50"/>
      <c r="D821" s="50"/>
      <c r="E821" s="50"/>
      <c r="F821" s="50"/>
      <c r="G821" s="50"/>
      <c r="H821" s="50"/>
      <c r="I821" s="50"/>
      <c r="J821" s="50"/>
      <c r="K821" s="50"/>
      <c r="L821" s="1626"/>
      <c r="M821" s="50"/>
      <c r="N821" s="50"/>
      <c r="O821" s="50"/>
      <c r="P821" s="1627"/>
      <c r="Q821" s="1627"/>
      <c r="R821" s="1628"/>
      <c r="S821" s="1800"/>
      <c r="T821" s="50"/>
    </row>
    <row r="822">
      <c r="A822" s="50"/>
      <c r="B822" s="50"/>
      <c r="C822" s="50"/>
      <c r="D822" s="50"/>
      <c r="E822" s="50"/>
      <c r="F822" s="50"/>
      <c r="G822" s="50"/>
      <c r="H822" s="50"/>
      <c r="I822" s="50"/>
      <c r="J822" s="50"/>
      <c r="K822" s="50"/>
      <c r="L822" s="1626"/>
      <c r="M822" s="50"/>
      <c r="N822" s="50"/>
      <c r="O822" s="50"/>
      <c r="P822" s="1627"/>
      <c r="Q822" s="1627"/>
      <c r="R822" s="1628"/>
      <c r="S822" s="1800"/>
      <c r="T822" s="50"/>
    </row>
    <row r="823">
      <c r="A823" s="50"/>
      <c r="B823" s="50"/>
      <c r="C823" s="50"/>
      <c r="D823" s="50"/>
      <c r="E823" s="50"/>
      <c r="F823" s="50"/>
      <c r="G823" s="50"/>
      <c r="H823" s="50"/>
      <c r="I823" s="50"/>
      <c r="J823" s="50"/>
      <c r="K823" s="50"/>
      <c r="L823" s="1626"/>
      <c r="M823" s="50"/>
      <c r="N823" s="50"/>
      <c r="O823" s="50"/>
      <c r="P823" s="1627"/>
      <c r="Q823" s="1627"/>
      <c r="R823" s="1628"/>
      <c r="S823" s="1800"/>
      <c r="T823" s="50"/>
    </row>
    <row r="824">
      <c r="A824" s="50"/>
      <c r="B824" s="50"/>
      <c r="C824" s="50"/>
      <c r="D824" s="50"/>
      <c r="E824" s="50"/>
      <c r="F824" s="50"/>
      <c r="G824" s="50"/>
      <c r="H824" s="50"/>
      <c r="I824" s="50"/>
      <c r="J824" s="50"/>
      <c r="K824" s="50"/>
      <c r="L824" s="1626"/>
      <c r="M824" s="50"/>
      <c r="N824" s="50"/>
      <c r="O824" s="50"/>
      <c r="P824" s="1627"/>
      <c r="Q824" s="1627"/>
      <c r="R824" s="1628"/>
      <c r="S824" s="1800"/>
      <c r="T824" s="50"/>
    </row>
    <row r="825">
      <c r="A825" s="50"/>
      <c r="B825" s="50"/>
      <c r="C825" s="50"/>
      <c r="D825" s="50"/>
      <c r="E825" s="50"/>
      <c r="F825" s="50"/>
      <c r="G825" s="50"/>
      <c r="H825" s="50"/>
      <c r="I825" s="50"/>
      <c r="J825" s="50"/>
      <c r="K825" s="50"/>
      <c r="L825" s="1626"/>
      <c r="M825" s="50"/>
      <c r="N825" s="50"/>
      <c r="O825" s="50"/>
      <c r="P825" s="1627"/>
      <c r="Q825" s="1627"/>
      <c r="R825" s="1628"/>
      <c r="S825" s="1800"/>
      <c r="T825" s="50"/>
    </row>
    <row r="826">
      <c r="A826" s="50"/>
      <c r="B826" s="50"/>
      <c r="C826" s="50"/>
      <c r="D826" s="50"/>
      <c r="E826" s="50"/>
      <c r="F826" s="50"/>
      <c r="G826" s="50"/>
      <c r="H826" s="50"/>
      <c r="I826" s="50"/>
      <c r="J826" s="50"/>
      <c r="K826" s="50"/>
      <c r="L826" s="1626"/>
      <c r="M826" s="50"/>
      <c r="N826" s="50"/>
      <c r="O826" s="50"/>
      <c r="P826" s="1627"/>
      <c r="Q826" s="1627"/>
      <c r="R826" s="1628"/>
      <c r="S826" s="1800"/>
      <c r="T826" s="50"/>
    </row>
    <row r="827">
      <c r="A827" s="50"/>
      <c r="B827" s="50"/>
      <c r="C827" s="50"/>
      <c r="D827" s="50"/>
      <c r="E827" s="50"/>
      <c r="F827" s="50"/>
      <c r="G827" s="50"/>
      <c r="H827" s="50"/>
      <c r="I827" s="50"/>
      <c r="J827" s="50"/>
      <c r="K827" s="50"/>
      <c r="L827" s="1626"/>
      <c r="M827" s="50"/>
      <c r="N827" s="50"/>
      <c r="O827" s="50"/>
      <c r="P827" s="1627"/>
      <c r="Q827" s="1627"/>
      <c r="R827" s="1628"/>
      <c r="S827" s="1800"/>
      <c r="T827" s="50"/>
    </row>
    <row r="828">
      <c r="A828" s="50"/>
      <c r="B828" s="50"/>
      <c r="C828" s="50"/>
      <c r="D828" s="50"/>
      <c r="E828" s="50"/>
      <c r="F828" s="50"/>
      <c r="G828" s="50"/>
      <c r="H828" s="50"/>
      <c r="I828" s="50"/>
      <c r="J828" s="50"/>
      <c r="K828" s="50"/>
      <c r="L828" s="1626"/>
      <c r="M828" s="50"/>
      <c r="N828" s="50"/>
      <c r="O828" s="50"/>
      <c r="P828" s="1627"/>
      <c r="Q828" s="1627"/>
      <c r="R828" s="1628"/>
      <c r="S828" s="1800"/>
      <c r="T828" s="50"/>
    </row>
    <row r="829">
      <c r="A829" s="50"/>
      <c r="B829" s="50"/>
      <c r="C829" s="50"/>
      <c r="D829" s="50"/>
      <c r="E829" s="50"/>
      <c r="F829" s="50"/>
      <c r="G829" s="50"/>
      <c r="H829" s="50"/>
      <c r="I829" s="50"/>
      <c r="J829" s="50"/>
      <c r="K829" s="50"/>
      <c r="L829" s="1626"/>
      <c r="M829" s="50"/>
      <c r="N829" s="50"/>
      <c r="O829" s="50"/>
      <c r="P829" s="1627"/>
      <c r="Q829" s="1627"/>
      <c r="R829" s="1628"/>
      <c r="S829" s="1800"/>
      <c r="T829" s="50"/>
    </row>
    <row r="830">
      <c r="A830" s="50"/>
      <c r="B830" s="50"/>
      <c r="C830" s="50"/>
      <c r="D830" s="50"/>
      <c r="E830" s="50"/>
      <c r="F830" s="50"/>
      <c r="G830" s="50"/>
      <c r="H830" s="50"/>
      <c r="I830" s="50"/>
      <c r="J830" s="50"/>
      <c r="K830" s="50"/>
      <c r="L830" s="1626"/>
      <c r="M830" s="50"/>
      <c r="N830" s="50"/>
      <c r="O830" s="50"/>
      <c r="P830" s="1627"/>
      <c r="Q830" s="1627"/>
      <c r="R830" s="1628"/>
      <c r="S830" s="1800"/>
      <c r="T830" s="50"/>
    </row>
    <row r="831">
      <c r="A831" s="50"/>
      <c r="B831" s="50"/>
      <c r="C831" s="50"/>
      <c r="D831" s="50"/>
      <c r="E831" s="50"/>
      <c r="F831" s="50"/>
      <c r="G831" s="50"/>
      <c r="H831" s="50"/>
      <c r="I831" s="50"/>
      <c r="J831" s="50"/>
      <c r="K831" s="50"/>
      <c r="L831" s="1626"/>
      <c r="M831" s="50"/>
      <c r="N831" s="50"/>
      <c r="O831" s="50"/>
      <c r="P831" s="1627"/>
      <c r="Q831" s="1627"/>
      <c r="R831" s="1628"/>
      <c r="S831" s="1800"/>
      <c r="T831" s="50"/>
    </row>
    <row r="832">
      <c r="A832" s="50"/>
      <c r="B832" s="50"/>
      <c r="C832" s="50"/>
      <c r="D832" s="50"/>
      <c r="E832" s="50"/>
      <c r="F832" s="50"/>
      <c r="G832" s="50"/>
      <c r="H832" s="50"/>
      <c r="I832" s="50"/>
      <c r="J832" s="50"/>
      <c r="K832" s="50"/>
      <c r="L832" s="1626"/>
      <c r="M832" s="50"/>
      <c r="N832" s="50"/>
      <c r="O832" s="50"/>
      <c r="P832" s="1627"/>
      <c r="Q832" s="1627"/>
      <c r="R832" s="1628"/>
      <c r="S832" s="1800"/>
      <c r="T832" s="50"/>
    </row>
    <row r="833">
      <c r="A833" s="50"/>
      <c r="B833" s="50"/>
      <c r="C833" s="50"/>
      <c r="D833" s="50"/>
      <c r="E833" s="50"/>
      <c r="F833" s="50"/>
      <c r="G833" s="50"/>
      <c r="H833" s="50"/>
      <c r="I833" s="50"/>
      <c r="J833" s="50"/>
      <c r="K833" s="50"/>
      <c r="L833" s="1626"/>
      <c r="M833" s="50"/>
      <c r="N833" s="50"/>
      <c r="O833" s="50"/>
      <c r="P833" s="1627"/>
      <c r="Q833" s="1627"/>
      <c r="R833" s="1628"/>
      <c r="S833" s="1800"/>
      <c r="T833" s="50"/>
    </row>
    <row r="834">
      <c r="A834" s="50"/>
      <c r="B834" s="50"/>
      <c r="C834" s="50"/>
      <c r="D834" s="50"/>
      <c r="E834" s="50"/>
      <c r="F834" s="50"/>
      <c r="G834" s="50"/>
      <c r="H834" s="50"/>
      <c r="I834" s="50"/>
      <c r="J834" s="50"/>
      <c r="K834" s="50"/>
      <c r="L834" s="1626"/>
      <c r="M834" s="50"/>
      <c r="N834" s="50"/>
      <c r="O834" s="50"/>
      <c r="P834" s="1627"/>
      <c r="Q834" s="1627"/>
      <c r="R834" s="1628"/>
      <c r="S834" s="1800"/>
      <c r="T834" s="50"/>
    </row>
    <row r="835">
      <c r="A835" s="50"/>
      <c r="B835" s="50"/>
      <c r="C835" s="50"/>
      <c r="D835" s="50"/>
      <c r="E835" s="50"/>
      <c r="F835" s="50"/>
      <c r="G835" s="50"/>
      <c r="H835" s="50"/>
      <c r="I835" s="50"/>
      <c r="J835" s="50"/>
      <c r="K835" s="50"/>
      <c r="L835" s="1626"/>
      <c r="M835" s="50"/>
      <c r="N835" s="50"/>
      <c r="O835" s="50"/>
      <c r="P835" s="1627"/>
      <c r="Q835" s="1627"/>
      <c r="R835" s="1628"/>
      <c r="S835" s="1800"/>
      <c r="T835" s="50"/>
    </row>
    <row r="836">
      <c r="A836" s="50"/>
      <c r="B836" s="50"/>
      <c r="C836" s="50"/>
      <c r="D836" s="50"/>
      <c r="E836" s="50"/>
      <c r="F836" s="50"/>
      <c r="G836" s="50"/>
      <c r="H836" s="50"/>
      <c r="I836" s="50"/>
      <c r="J836" s="50"/>
      <c r="K836" s="50"/>
      <c r="L836" s="1626"/>
      <c r="M836" s="50"/>
      <c r="N836" s="50"/>
      <c r="O836" s="50"/>
      <c r="P836" s="1627"/>
      <c r="Q836" s="1627"/>
      <c r="R836" s="1628"/>
      <c r="S836" s="1800"/>
      <c r="T836" s="50"/>
    </row>
    <row r="837">
      <c r="A837" s="50"/>
      <c r="B837" s="50"/>
      <c r="C837" s="50"/>
      <c r="D837" s="50"/>
      <c r="E837" s="50"/>
      <c r="F837" s="50"/>
      <c r="G837" s="50"/>
      <c r="H837" s="50"/>
      <c r="I837" s="50"/>
      <c r="J837" s="50"/>
      <c r="K837" s="50"/>
      <c r="L837" s="1626"/>
      <c r="M837" s="50"/>
      <c r="N837" s="50"/>
      <c r="O837" s="50"/>
      <c r="P837" s="1627"/>
      <c r="Q837" s="1627"/>
      <c r="R837" s="1628"/>
      <c r="S837" s="1800"/>
      <c r="T837" s="50"/>
    </row>
    <row r="838">
      <c r="A838" s="50"/>
      <c r="B838" s="50"/>
      <c r="C838" s="50"/>
      <c r="D838" s="50"/>
      <c r="E838" s="50"/>
      <c r="F838" s="50"/>
      <c r="G838" s="50"/>
      <c r="H838" s="50"/>
      <c r="I838" s="50"/>
      <c r="J838" s="50"/>
      <c r="K838" s="50"/>
      <c r="L838" s="1626"/>
      <c r="M838" s="50"/>
      <c r="N838" s="50"/>
      <c r="O838" s="50"/>
      <c r="P838" s="1627"/>
      <c r="Q838" s="1627"/>
      <c r="R838" s="1628"/>
      <c r="S838" s="1800"/>
      <c r="T838" s="50"/>
    </row>
    <row r="839">
      <c r="A839" s="50"/>
      <c r="B839" s="50"/>
      <c r="C839" s="50"/>
      <c r="D839" s="50"/>
      <c r="E839" s="50"/>
      <c r="F839" s="50"/>
      <c r="G839" s="50"/>
      <c r="H839" s="50"/>
      <c r="I839" s="50"/>
      <c r="J839" s="50"/>
      <c r="K839" s="50"/>
      <c r="L839" s="1626"/>
      <c r="M839" s="50"/>
      <c r="N839" s="50"/>
      <c r="O839" s="50"/>
      <c r="P839" s="1627"/>
      <c r="Q839" s="1627"/>
      <c r="R839" s="1628"/>
      <c r="S839" s="1800"/>
      <c r="T839" s="50"/>
    </row>
    <row r="840">
      <c r="A840" s="50"/>
      <c r="B840" s="50"/>
      <c r="C840" s="50"/>
      <c r="D840" s="50"/>
      <c r="E840" s="50"/>
      <c r="F840" s="50"/>
      <c r="G840" s="50"/>
      <c r="H840" s="50"/>
      <c r="I840" s="50"/>
      <c r="J840" s="50"/>
      <c r="K840" s="50"/>
      <c r="L840" s="1626"/>
      <c r="M840" s="50"/>
      <c r="N840" s="50"/>
      <c r="O840" s="50"/>
      <c r="P840" s="1627"/>
      <c r="Q840" s="1627"/>
      <c r="R840" s="1628"/>
      <c r="S840" s="1800"/>
      <c r="T840" s="50"/>
    </row>
    <row r="841">
      <c r="A841" s="50"/>
      <c r="B841" s="50"/>
      <c r="C841" s="50"/>
      <c r="D841" s="50"/>
      <c r="E841" s="50"/>
      <c r="F841" s="50"/>
      <c r="G841" s="50"/>
      <c r="H841" s="50"/>
      <c r="I841" s="50"/>
      <c r="J841" s="50"/>
      <c r="K841" s="50"/>
      <c r="L841" s="1626"/>
      <c r="M841" s="50"/>
      <c r="N841" s="50"/>
      <c r="O841" s="50"/>
      <c r="P841" s="1627"/>
      <c r="Q841" s="1627"/>
      <c r="R841" s="1628"/>
      <c r="S841" s="1800"/>
      <c r="T841" s="50"/>
    </row>
    <row r="842">
      <c r="A842" s="50"/>
      <c r="B842" s="50"/>
      <c r="C842" s="50"/>
      <c r="D842" s="50"/>
      <c r="E842" s="50"/>
      <c r="F842" s="50"/>
      <c r="G842" s="50"/>
      <c r="H842" s="50"/>
      <c r="I842" s="50"/>
      <c r="J842" s="50"/>
      <c r="K842" s="50"/>
      <c r="L842" s="1626"/>
      <c r="M842" s="50"/>
      <c r="N842" s="50"/>
      <c r="O842" s="50"/>
      <c r="P842" s="1627"/>
      <c r="Q842" s="1627"/>
      <c r="R842" s="1628"/>
      <c r="S842" s="1800"/>
      <c r="T842" s="50"/>
    </row>
    <row r="843">
      <c r="A843" s="50"/>
      <c r="B843" s="50"/>
      <c r="C843" s="50"/>
      <c r="D843" s="50"/>
      <c r="E843" s="50"/>
      <c r="F843" s="50"/>
      <c r="G843" s="50"/>
      <c r="H843" s="50"/>
      <c r="I843" s="50"/>
      <c r="J843" s="50"/>
      <c r="K843" s="50"/>
      <c r="L843" s="1626"/>
      <c r="M843" s="50"/>
      <c r="N843" s="50"/>
      <c r="O843" s="50"/>
      <c r="P843" s="1627"/>
      <c r="Q843" s="1627"/>
      <c r="R843" s="1628"/>
      <c r="S843" s="1800"/>
      <c r="T843" s="50"/>
    </row>
    <row r="844">
      <c r="A844" s="50"/>
      <c r="B844" s="50"/>
      <c r="C844" s="50"/>
      <c r="D844" s="50"/>
      <c r="E844" s="50"/>
      <c r="F844" s="50"/>
      <c r="G844" s="50"/>
      <c r="H844" s="50"/>
      <c r="I844" s="50"/>
      <c r="J844" s="50"/>
      <c r="K844" s="50"/>
      <c r="L844" s="1626"/>
      <c r="M844" s="50"/>
      <c r="N844" s="50"/>
      <c r="O844" s="50"/>
      <c r="P844" s="1627"/>
      <c r="Q844" s="1627"/>
      <c r="R844" s="1628"/>
      <c r="S844" s="1800"/>
      <c r="T844" s="50"/>
    </row>
    <row r="845">
      <c r="A845" s="50"/>
      <c r="B845" s="50"/>
      <c r="C845" s="50"/>
      <c r="D845" s="50"/>
      <c r="E845" s="50"/>
      <c r="F845" s="50"/>
      <c r="G845" s="50"/>
      <c r="H845" s="50"/>
      <c r="I845" s="50"/>
      <c r="J845" s="50"/>
      <c r="K845" s="50"/>
      <c r="L845" s="1626"/>
      <c r="M845" s="50"/>
      <c r="N845" s="50"/>
      <c r="O845" s="50"/>
      <c r="P845" s="1627"/>
      <c r="Q845" s="1627"/>
      <c r="R845" s="1628"/>
      <c r="S845" s="1800"/>
      <c r="T845" s="50"/>
    </row>
    <row r="846">
      <c r="A846" s="50"/>
      <c r="B846" s="50"/>
      <c r="C846" s="50"/>
      <c r="D846" s="50"/>
      <c r="E846" s="50"/>
      <c r="F846" s="50"/>
      <c r="G846" s="50"/>
      <c r="H846" s="50"/>
      <c r="I846" s="50"/>
      <c r="J846" s="50"/>
      <c r="K846" s="50"/>
      <c r="L846" s="1626"/>
      <c r="M846" s="50"/>
      <c r="N846" s="50"/>
      <c r="O846" s="50"/>
      <c r="P846" s="1627"/>
      <c r="Q846" s="1627"/>
      <c r="R846" s="1628"/>
      <c r="S846" s="1800"/>
      <c r="T846" s="50"/>
    </row>
    <row r="847">
      <c r="A847" s="50"/>
      <c r="B847" s="50"/>
      <c r="C847" s="50"/>
      <c r="D847" s="50"/>
      <c r="E847" s="50"/>
      <c r="F847" s="50"/>
      <c r="G847" s="50"/>
      <c r="H847" s="50"/>
      <c r="I847" s="50"/>
      <c r="J847" s="50"/>
      <c r="K847" s="50"/>
      <c r="L847" s="1626"/>
      <c r="M847" s="50"/>
      <c r="N847" s="50"/>
      <c r="O847" s="50"/>
      <c r="P847" s="1627"/>
      <c r="Q847" s="1627"/>
      <c r="R847" s="1628"/>
      <c r="S847" s="1800"/>
      <c r="T847" s="50"/>
    </row>
    <row r="848">
      <c r="A848" s="50"/>
      <c r="B848" s="50"/>
      <c r="C848" s="50"/>
      <c r="D848" s="50"/>
      <c r="E848" s="50"/>
      <c r="F848" s="50"/>
      <c r="G848" s="50"/>
      <c r="H848" s="50"/>
      <c r="I848" s="50"/>
      <c r="J848" s="50"/>
      <c r="K848" s="50"/>
      <c r="L848" s="1626"/>
      <c r="M848" s="50"/>
      <c r="N848" s="50"/>
      <c r="O848" s="50"/>
      <c r="P848" s="1627"/>
      <c r="Q848" s="1627"/>
      <c r="R848" s="1628"/>
      <c r="S848" s="1800"/>
      <c r="T848" s="50"/>
    </row>
    <row r="849">
      <c r="A849" s="50"/>
      <c r="B849" s="50"/>
      <c r="C849" s="50"/>
      <c r="D849" s="50"/>
      <c r="E849" s="50"/>
      <c r="F849" s="50"/>
      <c r="G849" s="50"/>
      <c r="H849" s="50"/>
      <c r="I849" s="50"/>
      <c r="J849" s="50"/>
      <c r="K849" s="50"/>
      <c r="L849" s="1626"/>
      <c r="M849" s="50"/>
      <c r="N849" s="50"/>
      <c r="O849" s="50"/>
      <c r="P849" s="1627"/>
      <c r="Q849" s="1627"/>
      <c r="R849" s="1628"/>
      <c r="S849" s="1800"/>
      <c r="T849" s="50"/>
    </row>
    <row r="850">
      <c r="A850" s="50"/>
      <c r="B850" s="50"/>
      <c r="C850" s="50"/>
      <c r="D850" s="50"/>
      <c r="E850" s="50"/>
      <c r="F850" s="50"/>
      <c r="G850" s="50"/>
      <c r="H850" s="50"/>
      <c r="I850" s="50"/>
      <c r="J850" s="50"/>
      <c r="K850" s="50"/>
      <c r="L850" s="1626"/>
      <c r="M850" s="50"/>
      <c r="N850" s="50"/>
      <c r="O850" s="50"/>
      <c r="P850" s="1627"/>
      <c r="Q850" s="1627"/>
      <c r="R850" s="1628"/>
      <c r="S850" s="1800"/>
      <c r="T850" s="50"/>
    </row>
    <row r="851">
      <c r="A851" s="50"/>
      <c r="B851" s="50"/>
      <c r="C851" s="50"/>
      <c r="D851" s="50"/>
      <c r="E851" s="50"/>
      <c r="F851" s="50"/>
      <c r="G851" s="50"/>
      <c r="H851" s="50"/>
      <c r="I851" s="50"/>
      <c r="J851" s="50"/>
      <c r="K851" s="50"/>
      <c r="L851" s="1626"/>
      <c r="M851" s="50"/>
      <c r="N851" s="50"/>
      <c r="O851" s="50"/>
      <c r="P851" s="1627"/>
      <c r="Q851" s="1627"/>
      <c r="R851" s="1628"/>
      <c r="S851" s="1800"/>
      <c r="T851" s="50"/>
    </row>
    <row r="852">
      <c r="A852" s="50"/>
      <c r="B852" s="50"/>
      <c r="C852" s="50"/>
      <c r="D852" s="50"/>
      <c r="E852" s="50"/>
      <c r="F852" s="50"/>
      <c r="G852" s="50"/>
      <c r="H852" s="50"/>
      <c r="I852" s="50"/>
      <c r="J852" s="50"/>
      <c r="K852" s="50"/>
      <c r="L852" s="1626"/>
      <c r="M852" s="50"/>
      <c r="N852" s="50"/>
      <c r="O852" s="50"/>
      <c r="P852" s="1627"/>
      <c r="Q852" s="1627"/>
      <c r="R852" s="1628"/>
      <c r="S852" s="1800"/>
      <c r="T852" s="50"/>
    </row>
    <row r="853">
      <c r="A853" s="50"/>
      <c r="B853" s="50"/>
      <c r="C853" s="50"/>
      <c r="D853" s="50"/>
      <c r="E853" s="50"/>
      <c r="F853" s="50"/>
      <c r="G853" s="50"/>
      <c r="H853" s="50"/>
      <c r="I853" s="50"/>
      <c r="J853" s="50"/>
      <c r="K853" s="50"/>
      <c r="L853" s="1626"/>
      <c r="M853" s="50"/>
      <c r="N853" s="50"/>
      <c r="O853" s="50"/>
      <c r="P853" s="1627"/>
      <c r="Q853" s="1627"/>
      <c r="R853" s="1628"/>
      <c r="S853" s="1800"/>
      <c r="T853" s="50"/>
    </row>
    <row r="854">
      <c r="A854" s="50"/>
      <c r="B854" s="50"/>
      <c r="C854" s="50"/>
      <c r="D854" s="50"/>
      <c r="E854" s="50"/>
      <c r="F854" s="50"/>
      <c r="G854" s="50"/>
      <c r="H854" s="50"/>
      <c r="I854" s="50"/>
      <c r="J854" s="50"/>
      <c r="K854" s="50"/>
      <c r="L854" s="1626"/>
      <c r="M854" s="50"/>
      <c r="N854" s="50"/>
      <c r="O854" s="50"/>
      <c r="P854" s="1627"/>
      <c r="Q854" s="1627"/>
      <c r="R854" s="1628"/>
      <c r="S854" s="1800"/>
      <c r="T854" s="50"/>
    </row>
    <row r="855">
      <c r="A855" s="50"/>
      <c r="B855" s="50"/>
      <c r="C855" s="50"/>
      <c r="D855" s="50"/>
      <c r="E855" s="50"/>
      <c r="F855" s="50"/>
      <c r="G855" s="50"/>
      <c r="H855" s="50"/>
      <c r="I855" s="50"/>
      <c r="J855" s="50"/>
      <c r="K855" s="50"/>
      <c r="L855" s="1626"/>
      <c r="M855" s="50"/>
      <c r="N855" s="50"/>
      <c r="O855" s="50"/>
      <c r="P855" s="1627"/>
      <c r="Q855" s="1627"/>
      <c r="R855" s="1628"/>
      <c r="S855" s="1800"/>
      <c r="T855" s="50"/>
    </row>
    <row r="856">
      <c r="A856" s="50"/>
      <c r="B856" s="50"/>
      <c r="C856" s="50"/>
      <c r="D856" s="50"/>
      <c r="E856" s="50"/>
      <c r="F856" s="50"/>
      <c r="G856" s="50"/>
      <c r="H856" s="50"/>
      <c r="I856" s="50"/>
      <c r="J856" s="50"/>
      <c r="K856" s="50"/>
      <c r="L856" s="1626"/>
      <c r="M856" s="50"/>
      <c r="N856" s="50"/>
      <c r="O856" s="50"/>
      <c r="P856" s="1627"/>
      <c r="Q856" s="1627"/>
      <c r="R856" s="1628"/>
      <c r="S856" s="1800"/>
      <c r="T856" s="50"/>
    </row>
    <row r="857">
      <c r="A857" s="50"/>
      <c r="B857" s="50"/>
      <c r="C857" s="50"/>
      <c r="D857" s="50"/>
      <c r="E857" s="50"/>
      <c r="F857" s="50"/>
      <c r="G857" s="50"/>
      <c r="H857" s="50"/>
      <c r="I857" s="50"/>
      <c r="J857" s="50"/>
      <c r="K857" s="50"/>
      <c r="L857" s="1626"/>
      <c r="M857" s="50"/>
      <c r="N857" s="50"/>
      <c r="O857" s="50"/>
      <c r="P857" s="1627"/>
      <c r="Q857" s="1627"/>
      <c r="R857" s="1628"/>
      <c r="S857" s="1800"/>
      <c r="T857" s="50"/>
    </row>
    <row r="858">
      <c r="A858" s="50"/>
      <c r="B858" s="50"/>
      <c r="C858" s="50"/>
      <c r="D858" s="50"/>
      <c r="E858" s="50"/>
      <c r="F858" s="50"/>
      <c r="G858" s="50"/>
      <c r="H858" s="50"/>
      <c r="I858" s="50"/>
      <c r="J858" s="50"/>
      <c r="K858" s="50"/>
      <c r="L858" s="1626"/>
      <c r="M858" s="50"/>
      <c r="N858" s="50"/>
      <c r="O858" s="50"/>
      <c r="P858" s="1627"/>
      <c r="Q858" s="1627"/>
      <c r="R858" s="1628"/>
      <c r="S858" s="1800"/>
      <c r="T858" s="50"/>
    </row>
    <row r="859">
      <c r="A859" s="50"/>
      <c r="B859" s="50"/>
      <c r="C859" s="50"/>
      <c r="D859" s="50"/>
      <c r="E859" s="50"/>
      <c r="F859" s="50"/>
      <c r="G859" s="50"/>
      <c r="H859" s="50"/>
      <c r="I859" s="50"/>
      <c r="J859" s="50"/>
      <c r="K859" s="50"/>
      <c r="L859" s="1626"/>
      <c r="M859" s="50"/>
      <c r="N859" s="50"/>
      <c r="O859" s="50"/>
      <c r="P859" s="1627"/>
      <c r="Q859" s="1627"/>
      <c r="R859" s="1628"/>
      <c r="S859" s="1800"/>
      <c r="T859" s="50"/>
    </row>
    <row r="860">
      <c r="A860" s="50"/>
      <c r="B860" s="50"/>
      <c r="C860" s="50"/>
      <c r="D860" s="50"/>
      <c r="E860" s="50"/>
      <c r="F860" s="50"/>
      <c r="G860" s="50"/>
      <c r="H860" s="50"/>
      <c r="I860" s="50"/>
      <c r="J860" s="50"/>
      <c r="K860" s="50"/>
      <c r="L860" s="1626"/>
      <c r="M860" s="50"/>
      <c r="N860" s="50"/>
      <c r="O860" s="50"/>
      <c r="P860" s="1627"/>
      <c r="Q860" s="1627"/>
      <c r="R860" s="1628"/>
      <c r="S860" s="1800"/>
      <c r="T860" s="50"/>
    </row>
    <row r="861">
      <c r="A861" s="50"/>
      <c r="B861" s="50"/>
      <c r="C861" s="50"/>
      <c r="D861" s="50"/>
      <c r="E861" s="50"/>
      <c r="F861" s="50"/>
      <c r="G861" s="50"/>
      <c r="H861" s="50"/>
      <c r="I861" s="50"/>
      <c r="J861" s="50"/>
      <c r="K861" s="50"/>
      <c r="L861" s="1626"/>
      <c r="M861" s="50"/>
      <c r="N861" s="50"/>
      <c r="O861" s="50"/>
      <c r="P861" s="1627"/>
      <c r="Q861" s="1627"/>
      <c r="R861" s="1628"/>
      <c r="S861" s="1800"/>
      <c r="T861" s="50"/>
    </row>
    <row r="862">
      <c r="A862" s="50"/>
      <c r="B862" s="50"/>
      <c r="C862" s="50"/>
      <c r="D862" s="50"/>
      <c r="E862" s="50"/>
      <c r="F862" s="50"/>
      <c r="G862" s="50"/>
      <c r="H862" s="50"/>
      <c r="I862" s="50"/>
      <c r="J862" s="50"/>
      <c r="K862" s="50"/>
      <c r="L862" s="1626"/>
      <c r="M862" s="50"/>
      <c r="N862" s="50"/>
      <c r="O862" s="50"/>
      <c r="P862" s="1627"/>
      <c r="Q862" s="1627"/>
      <c r="R862" s="1628"/>
      <c r="S862" s="1800"/>
      <c r="T862" s="50"/>
    </row>
    <row r="863">
      <c r="A863" s="50"/>
      <c r="B863" s="50"/>
      <c r="C863" s="50"/>
      <c r="D863" s="50"/>
      <c r="E863" s="50"/>
      <c r="F863" s="50"/>
      <c r="G863" s="50"/>
      <c r="H863" s="50"/>
      <c r="I863" s="50"/>
      <c r="J863" s="50"/>
      <c r="K863" s="50"/>
      <c r="L863" s="1626"/>
      <c r="M863" s="50"/>
      <c r="N863" s="50"/>
      <c r="O863" s="50"/>
      <c r="P863" s="1627"/>
      <c r="Q863" s="1627"/>
      <c r="R863" s="1628"/>
      <c r="S863" s="1800"/>
      <c r="T863" s="50"/>
    </row>
    <row r="864">
      <c r="A864" s="50"/>
      <c r="B864" s="50"/>
      <c r="C864" s="50"/>
      <c r="D864" s="50"/>
      <c r="E864" s="50"/>
      <c r="F864" s="50"/>
      <c r="G864" s="50"/>
      <c r="H864" s="50"/>
      <c r="I864" s="50"/>
      <c r="J864" s="50"/>
      <c r="K864" s="50"/>
      <c r="L864" s="1626"/>
      <c r="M864" s="50"/>
      <c r="N864" s="50"/>
      <c r="O864" s="50"/>
      <c r="P864" s="1627"/>
      <c r="Q864" s="1627"/>
      <c r="R864" s="1628"/>
      <c r="S864" s="1800"/>
      <c r="T864" s="50"/>
    </row>
    <row r="865">
      <c r="A865" s="50"/>
      <c r="B865" s="50"/>
      <c r="C865" s="50"/>
      <c r="D865" s="50"/>
      <c r="E865" s="50"/>
      <c r="F865" s="50"/>
      <c r="G865" s="50"/>
      <c r="H865" s="50"/>
      <c r="I865" s="50"/>
      <c r="J865" s="50"/>
      <c r="K865" s="50"/>
      <c r="L865" s="1626"/>
      <c r="M865" s="50"/>
      <c r="N865" s="50"/>
      <c r="O865" s="50"/>
      <c r="P865" s="1627"/>
      <c r="Q865" s="1627"/>
      <c r="R865" s="1628"/>
      <c r="S865" s="1800"/>
      <c r="T865" s="50"/>
    </row>
    <row r="866">
      <c r="A866" s="50"/>
      <c r="B866" s="50"/>
      <c r="C866" s="50"/>
      <c r="D866" s="50"/>
      <c r="E866" s="50"/>
      <c r="F866" s="50"/>
      <c r="G866" s="50"/>
      <c r="H866" s="50"/>
      <c r="I866" s="50"/>
      <c r="J866" s="50"/>
      <c r="K866" s="50"/>
      <c r="L866" s="1626"/>
      <c r="M866" s="50"/>
      <c r="N866" s="50"/>
      <c r="O866" s="50"/>
      <c r="P866" s="1627"/>
      <c r="Q866" s="1627"/>
      <c r="R866" s="1628"/>
      <c r="S866" s="1800"/>
      <c r="T866" s="50"/>
    </row>
    <row r="867">
      <c r="A867" s="50"/>
      <c r="B867" s="50"/>
      <c r="C867" s="50"/>
      <c r="D867" s="50"/>
      <c r="E867" s="50"/>
      <c r="F867" s="50"/>
      <c r="G867" s="50"/>
      <c r="H867" s="50"/>
      <c r="I867" s="50"/>
      <c r="J867" s="50"/>
      <c r="K867" s="50"/>
      <c r="L867" s="1626"/>
      <c r="M867" s="50"/>
      <c r="N867" s="50"/>
      <c r="O867" s="50"/>
      <c r="P867" s="1627"/>
      <c r="Q867" s="1627"/>
      <c r="R867" s="1628"/>
      <c r="S867" s="1800"/>
      <c r="T867" s="50"/>
    </row>
    <row r="868">
      <c r="A868" s="50"/>
      <c r="B868" s="50"/>
      <c r="C868" s="50"/>
      <c r="D868" s="50"/>
      <c r="E868" s="50"/>
      <c r="F868" s="50"/>
      <c r="G868" s="50"/>
      <c r="H868" s="50"/>
      <c r="I868" s="50"/>
      <c r="J868" s="50"/>
      <c r="K868" s="50"/>
      <c r="L868" s="1626"/>
      <c r="M868" s="50"/>
      <c r="N868" s="50"/>
      <c r="O868" s="50"/>
      <c r="P868" s="1627"/>
      <c r="Q868" s="1627"/>
      <c r="R868" s="1628"/>
      <c r="S868" s="1800"/>
      <c r="T868" s="50"/>
    </row>
    <row r="869">
      <c r="A869" s="50"/>
      <c r="B869" s="50"/>
      <c r="C869" s="50"/>
      <c r="D869" s="50"/>
      <c r="E869" s="50"/>
      <c r="F869" s="50"/>
      <c r="G869" s="50"/>
      <c r="H869" s="50"/>
      <c r="I869" s="50"/>
      <c r="J869" s="50"/>
      <c r="K869" s="50"/>
      <c r="L869" s="1626"/>
      <c r="M869" s="50"/>
      <c r="N869" s="50"/>
      <c r="O869" s="50"/>
      <c r="P869" s="1627"/>
      <c r="Q869" s="1627"/>
      <c r="R869" s="1628"/>
      <c r="S869" s="1800"/>
      <c r="T869" s="50"/>
    </row>
    <row r="870">
      <c r="A870" s="50"/>
      <c r="B870" s="50"/>
      <c r="C870" s="50"/>
      <c r="D870" s="50"/>
      <c r="E870" s="50"/>
      <c r="F870" s="50"/>
      <c r="G870" s="50"/>
      <c r="H870" s="50"/>
      <c r="I870" s="50"/>
      <c r="J870" s="50"/>
      <c r="K870" s="50"/>
      <c r="L870" s="1626"/>
      <c r="M870" s="50"/>
      <c r="N870" s="50"/>
      <c r="O870" s="50"/>
      <c r="P870" s="1627"/>
      <c r="Q870" s="1627"/>
      <c r="R870" s="1628"/>
      <c r="S870" s="1800"/>
      <c r="T870" s="50"/>
    </row>
    <row r="871">
      <c r="A871" s="50"/>
      <c r="B871" s="50"/>
      <c r="C871" s="50"/>
      <c r="D871" s="50"/>
      <c r="E871" s="50"/>
      <c r="F871" s="50"/>
      <c r="G871" s="50"/>
      <c r="H871" s="50"/>
      <c r="I871" s="50"/>
      <c r="J871" s="50"/>
      <c r="K871" s="50"/>
      <c r="L871" s="1626"/>
      <c r="M871" s="50"/>
      <c r="N871" s="50"/>
      <c r="O871" s="50"/>
      <c r="P871" s="1627"/>
      <c r="Q871" s="1627"/>
      <c r="R871" s="1628"/>
      <c r="S871" s="1800"/>
      <c r="T871" s="50"/>
    </row>
    <row r="872">
      <c r="A872" s="50"/>
      <c r="B872" s="50"/>
      <c r="C872" s="50"/>
      <c r="D872" s="50"/>
      <c r="E872" s="50"/>
      <c r="F872" s="50"/>
      <c r="G872" s="50"/>
      <c r="H872" s="50"/>
      <c r="I872" s="50"/>
      <c r="J872" s="50"/>
      <c r="K872" s="50"/>
      <c r="L872" s="1626"/>
      <c r="M872" s="50"/>
      <c r="N872" s="50"/>
      <c r="O872" s="50"/>
      <c r="P872" s="1627"/>
      <c r="Q872" s="1627"/>
      <c r="R872" s="1628"/>
      <c r="S872" s="1800"/>
      <c r="T872" s="50"/>
    </row>
    <row r="873">
      <c r="A873" s="50"/>
      <c r="B873" s="50"/>
      <c r="C873" s="50"/>
      <c r="D873" s="50"/>
      <c r="E873" s="50"/>
      <c r="F873" s="50"/>
      <c r="G873" s="50"/>
      <c r="H873" s="50"/>
      <c r="I873" s="50"/>
      <c r="J873" s="50"/>
      <c r="K873" s="50"/>
      <c r="L873" s="1626"/>
      <c r="M873" s="50"/>
      <c r="N873" s="50"/>
      <c r="O873" s="50"/>
      <c r="P873" s="1627"/>
      <c r="Q873" s="1627"/>
      <c r="R873" s="1628"/>
      <c r="S873" s="1800"/>
      <c r="T873" s="50"/>
    </row>
    <row r="874">
      <c r="A874" s="50"/>
      <c r="B874" s="50"/>
      <c r="C874" s="50"/>
      <c r="D874" s="50"/>
      <c r="E874" s="50"/>
      <c r="F874" s="50"/>
      <c r="G874" s="50"/>
      <c r="H874" s="50"/>
      <c r="I874" s="50"/>
      <c r="J874" s="50"/>
      <c r="K874" s="50"/>
      <c r="L874" s="1626"/>
      <c r="M874" s="50"/>
      <c r="N874" s="50"/>
      <c r="O874" s="50"/>
      <c r="P874" s="1627"/>
      <c r="Q874" s="1627"/>
      <c r="R874" s="1628"/>
      <c r="S874" s="1800"/>
      <c r="T874" s="50"/>
    </row>
    <row r="875">
      <c r="A875" s="50"/>
      <c r="B875" s="50"/>
      <c r="C875" s="50"/>
      <c r="D875" s="50"/>
      <c r="E875" s="50"/>
      <c r="F875" s="50"/>
      <c r="G875" s="50"/>
      <c r="H875" s="50"/>
      <c r="I875" s="50"/>
      <c r="J875" s="50"/>
      <c r="K875" s="50"/>
      <c r="L875" s="1626"/>
      <c r="M875" s="50"/>
      <c r="N875" s="50"/>
      <c r="O875" s="50"/>
      <c r="P875" s="1627"/>
      <c r="Q875" s="1627"/>
      <c r="R875" s="1628"/>
      <c r="S875" s="1800"/>
      <c r="T875" s="50"/>
    </row>
    <row r="876">
      <c r="A876" s="50"/>
      <c r="B876" s="50"/>
      <c r="C876" s="50"/>
      <c r="D876" s="50"/>
      <c r="E876" s="50"/>
      <c r="F876" s="50"/>
      <c r="G876" s="50"/>
      <c r="H876" s="50"/>
      <c r="I876" s="50"/>
      <c r="J876" s="50"/>
      <c r="K876" s="50"/>
      <c r="L876" s="1626"/>
      <c r="M876" s="50"/>
      <c r="N876" s="50"/>
      <c r="O876" s="50"/>
      <c r="P876" s="1627"/>
      <c r="Q876" s="1627"/>
      <c r="R876" s="1628"/>
      <c r="S876" s="1800"/>
      <c r="T876" s="50"/>
    </row>
    <row r="877">
      <c r="A877" s="50"/>
      <c r="B877" s="50"/>
      <c r="C877" s="50"/>
      <c r="D877" s="50"/>
      <c r="E877" s="50"/>
      <c r="F877" s="50"/>
      <c r="G877" s="50"/>
      <c r="H877" s="50"/>
      <c r="I877" s="50"/>
      <c r="J877" s="50"/>
      <c r="K877" s="50"/>
      <c r="L877" s="1626"/>
      <c r="M877" s="50"/>
      <c r="N877" s="50"/>
      <c r="O877" s="50"/>
      <c r="P877" s="1627"/>
      <c r="Q877" s="1627"/>
      <c r="R877" s="1628"/>
      <c r="S877" s="1800"/>
      <c r="T877" s="50"/>
    </row>
    <row r="878">
      <c r="A878" s="50"/>
      <c r="B878" s="50"/>
      <c r="C878" s="50"/>
      <c r="D878" s="50"/>
      <c r="E878" s="50"/>
      <c r="F878" s="50"/>
      <c r="G878" s="50"/>
      <c r="H878" s="50"/>
      <c r="I878" s="50"/>
      <c r="J878" s="50"/>
      <c r="K878" s="50"/>
      <c r="L878" s="1626"/>
      <c r="M878" s="50"/>
      <c r="N878" s="50"/>
      <c r="O878" s="50"/>
      <c r="P878" s="1627"/>
      <c r="Q878" s="1627"/>
      <c r="R878" s="1628"/>
      <c r="S878" s="1800"/>
      <c r="T878" s="50"/>
    </row>
    <row r="879">
      <c r="A879" s="50"/>
      <c r="B879" s="50"/>
      <c r="C879" s="50"/>
      <c r="D879" s="50"/>
      <c r="E879" s="50"/>
      <c r="F879" s="50"/>
      <c r="G879" s="50"/>
      <c r="H879" s="50"/>
      <c r="I879" s="50"/>
      <c r="J879" s="50"/>
      <c r="K879" s="50"/>
      <c r="L879" s="1626"/>
      <c r="M879" s="50"/>
      <c r="N879" s="50"/>
      <c r="O879" s="50"/>
      <c r="P879" s="1627"/>
      <c r="Q879" s="1627"/>
      <c r="R879" s="1628"/>
      <c r="S879" s="1800"/>
      <c r="T879" s="50"/>
    </row>
    <row r="880">
      <c r="A880" s="50"/>
      <c r="B880" s="50"/>
      <c r="C880" s="50"/>
      <c r="D880" s="50"/>
      <c r="E880" s="50"/>
      <c r="F880" s="50"/>
      <c r="G880" s="50"/>
      <c r="H880" s="50"/>
      <c r="I880" s="50"/>
      <c r="J880" s="50"/>
      <c r="K880" s="50"/>
      <c r="L880" s="1626"/>
      <c r="M880" s="50"/>
      <c r="N880" s="50"/>
      <c r="O880" s="50"/>
      <c r="P880" s="1627"/>
      <c r="Q880" s="1627"/>
      <c r="R880" s="1628"/>
      <c r="S880" s="1800"/>
      <c r="T880" s="50"/>
    </row>
    <row r="881">
      <c r="A881" s="50"/>
      <c r="B881" s="50"/>
      <c r="C881" s="50"/>
      <c r="D881" s="50"/>
      <c r="E881" s="50"/>
      <c r="F881" s="50"/>
      <c r="G881" s="50"/>
      <c r="H881" s="50"/>
      <c r="I881" s="50"/>
      <c r="J881" s="50"/>
      <c r="K881" s="50"/>
      <c r="L881" s="1626"/>
      <c r="M881" s="50"/>
      <c r="N881" s="50"/>
      <c r="O881" s="50"/>
      <c r="P881" s="1627"/>
      <c r="Q881" s="1627"/>
      <c r="R881" s="1628"/>
      <c r="S881" s="1800"/>
      <c r="T881" s="50"/>
    </row>
    <row r="882">
      <c r="A882" s="50"/>
      <c r="B882" s="50"/>
      <c r="C882" s="50"/>
      <c r="D882" s="50"/>
      <c r="E882" s="50"/>
      <c r="F882" s="50"/>
      <c r="G882" s="50"/>
      <c r="H882" s="50"/>
      <c r="I882" s="50"/>
      <c r="J882" s="50"/>
      <c r="K882" s="50"/>
      <c r="L882" s="1626"/>
      <c r="M882" s="50"/>
      <c r="N882" s="50"/>
      <c r="O882" s="50"/>
      <c r="P882" s="1627"/>
      <c r="Q882" s="1627"/>
      <c r="R882" s="1628"/>
      <c r="S882" s="1800"/>
      <c r="T882" s="50"/>
    </row>
    <row r="883">
      <c r="A883" s="50"/>
      <c r="B883" s="50"/>
      <c r="C883" s="50"/>
      <c r="D883" s="50"/>
      <c r="E883" s="50"/>
      <c r="F883" s="50"/>
      <c r="G883" s="50"/>
      <c r="H883" s="50"/>
      <c r="I883" s="50"/>
      <c r="J883" s="50"/>
      <c r="K883" s="50"/>
      <c r="L883" s="1626"/>
      <c r="M883" s="50"/>
      <c r="N883" s="50"/>
      <c r="O883" s="50"/>
      <c r="P883" s="1627"/>
      <c r="Q883" s="1627"/>
      <c r="R883" s="1628"/>
      <c r="S883" s="1800"/>
      <c r="T883" s="50"/>
    </row>
    <row r="884">
      <c r="A884" s="50"/>
      <c r="B884" s="50"/>
      <c r="C884" s="50"/>
      <c r="D884" s="50"/>
      <c r="E884" s="50"/>
      <c r="F884" s="50"/>
      <c r="G884" s="50"/>
      <c r="H884" s="50"/>
      <c r="I884" s="50"/>
      <c r="J884" s="50"/>
      <c r="K884" s="50"/>
      <c r="L884" s="1626"/>
      <c r="M884" s="50"/>
      <c r="N884" s="50"/>
      <c r="O884" s="50"/>
      <c r="P884" s="1627"/>
      <c r="Q884" s="1627"/>
      <c r="R884" s="1628"/>
      <c r="S884" s="1800"/>
      <c r="T884" s="50"/>
    </row>
    <row r="885">
      <c r="A885" s="50"/>
      <c r="B885" s="50"/>
      <c r="C885" s="50"/>
      <c r="D885" s="50"/>
      <c r="E885" s="50"/>
      <c r="F885" s="50"/>
      <c r="G885" s="50"/>
      <c r="H885" s="50"/>
      <c r="I885" s="50"/>
      <c r="J885" s="50"/>
      <c r="K885" s="50"/>
      <c r="L885" s="1626"/>
      <c r="M885" s="50"/>
      <c r="N885" s="50"/>
      <c r="O885" s="50"/>
      <c r="P885" s="1627"/>
      <c r="Q885" s="1627"/>
      <c r="R885" s="1628"/>
      <c r="S885" s="1800"/>
      <c r="T885" s="50"/>
    </row>
    <row r="886">
      <c r="A886" s="50"/>
      <c r="B886" s="50"/>
      <c r="C886" s="50"/>
      <c r="D886" s="50"/>
      <c r="E886" s="50"/>
      <c r="F886" s="50"/>
      <c r="G886" s="50"/>
      <c r="H886" s="50"/>
      <c r="I886" s="50"/>
      <c r="J886" s="50"/>
      <c r="K886" s="50"/>
      <c r="L886" s="1626"/>
      <c r="M886" s="50"/>
      <c r="N886" s="50"/>
      <c r="O886" s="50"/>
      <c r="P886" s="1627"/>
      <c r="Q886" s="1627"/>
      <c r="R886" s="1628"/>
      <c r="S886" s="1800"/>
      <c r="T886" s="50"/>
    </row>
    <row r="887">
      <c r="A887" s="50"/>
      <c r="B887" s="50"/>
      <c r="C887" s="50"/>
      <c r="D887" s="50"/>
      <c r="E887" s="50"/>
      <c r="F887" s="50"/>
      <c r="G887" s="50"/>
      <c r="H887" s="50"/>
      <c r="I887" s="50"/>
      <c r="J887" s="50"/>
      <c r="K887" s="50"/>
      <c r="L887" s="1626"/>
      <c r="M887" s="50"/>
      <c r="N887" s="50"/>
      <c r="O887" s="50"/>
      <c r="P887" s="1627"/>
      <c r="Q887" s="1627"/>
      <c r="R887" s="1628"/>
      <c r="S887" s="1800"/>
      <c r="T887" s="50"/>
    </row>
    <row r="888">
      <c r="A888" s="50"/>
      <c r="B888" s="50"/>
      <c r="C888" s="50"/>
      <c r="D888" s="50"/>
      <c r="E888" s="50"/>
      <c r="F888" s="50"/>
      <c r="G888" s="50"/>
      <c r="H888" s="50"/>
      <c r="I888" s="50"/>
      <c r="J888" s="50"/>
      <c r="K888" s="50"/>
      <c r="L888" s="1626"/>
      <c r="M888" s="50"/>
      <c r="N888" s="50"/>
      <c r="O888" s="50"/>
      <c r="P888" s="1627"/>
      <c r="Q888" s="1627"/>
      <c r="R888" s="1628"/>
      <c r="S888" s="1800"/>
      <c r="T888" s="50"/>
    </row>
    <row r="889">
      <c r="A889" s="50"/>
      <c r="B889" s="50"/>
      <c r="C889" s="50"/>
      <c r="D889" s="50"/>
      <c r="E889" s="50"/>
      <c r="F889" s="50"/>
      <c r="G889" s="50"/>
      <c r="H889" s="50"/>
      <c r="I889" s="50"/>
      <c r="J889" s="50"/>
      <c r="K889" s="50"/>
      <c r="L889" s="1626"/>
      <c r="M889" s="50"/>
      <c r="N889" s="50"/>
      <c r="O889" s="50"/>
      <c r="P889" s="1627"/>
      <c r="Q889" s="1627"/>
      <c r="R889" s="1628"/>
      <c r="S889" s="1800"/>
      <c r="T889" s="50"/>
    </row>
    <row r="890">
      <c r="A890" s="50"/>
      <c r="B890" s="50"/>
      <c r="C890" s="50"/>
      <c r="D890" s="50"/>
      <c r="E890" s="50"/>
      <c r="F890" s="50"/>
      <c r="G890" s="50"/>
      <c r="H890" s="50"/>
      <c r="I890" s="50"/>
      <c r="J890" s="50"/>
      <c r="K890" s="50"/>
      <c r="L890" s="1626"/>
      <c r="M890" s="50"/>
      <c r="N890" s="50"/>
      <c r="O890" s="50"/>
      <c r="P890" s="1627"/>
      <c r="Q890" s="1627"/>
      <c r="R890" s="1628"/>
      <c r="S890" s="1800"/>
      <c r="T890" s="50"/>
    </row>
    <row r="891">
      <c r="A891" s="50"/>
      <c r="B891" s="50"/>
      <c r="C891" s="50"/>
      <c r="D891" s="50"/>
      <c r="E891" s="50"/>
      <c r="F891" s="50"/>
      <c r="G891" s="50"/>
      <c r="H891" s="50"/>
      <c r="I891" s="50"/>
      <c r="J891" s="50"/>
      <c r="K891" s="50"/>
      <c r="L891" s="1626"/>
      <c r="M891" s="50"/>
      <c r="N891" s="50"/>
      <c r="O891" s="50"/>
      <c r="P891" s="1627"/>
      <c r="Q891" s="1627"/>
      <c r="R891" s="1628"/>
      <c r="S891" s="1800"/>
      <c r="T891" s="50"/>
    </row>
    <row r="892">
      <c r="A892" s="50"/>
      <c r="B892" s="50"/>
      <c r="C892" s="50"/>
      <c r="D892" s="50"/>
      <c r="E892" s="50"/>
      <c r="F892" s="50"/>
      <c r="G892" s="50"/>
      <c r="H892" s="50"/>
      <c r="I892" s="50"/>
      <c r="J892" s="50"/>
      <c r="K892" s="50"/>
      <c r="L892" s="1626"/>
      <c r="M892" s="50"/>
      <c r="N892" s="50"/>
      <c r="O892" s="50"/>
      <c r="P892" s="1627"/>
      <c r="Q892" s="1627"/>
      <c r="R892" s="1628"/>
      <c r="S892" s="1800"/>
      <c r="T892" s="50"/>
    </row>
    <row r="893">
      <c r="A893" s="50"/>
      <c r="B893" s="50"/>
      <c r="C893" s="50"/>
      <c r="D893" s="50"/>
      <c r="E893" s="50"/>
      <c r="F893" s="50"/>
      <c r="G893" s="50"/>
      <c r="H893" s="50"/>
      <c r="I893" s="50"/>
      <c r="J893" s="50"/>
      <c r="K893" s="50"/>
      <c r="L893" s="1626"/>
      <c r="M893" s="50"/>
      <c r="N893" s="50"/>
      <c r="O893" s="50"/>
      <c r="P893" s="1627"/>
      <c r="Q893" s="1627"/>
      <c r="R893" s="1628"/>
      <c r="S893" s="1800"/>
      <c r="T893" s="50"/>
    </row>
    <row r="894">
      <c r="A894" s="50"/>
      <c r="B894" s="50"/>
      <c r="C894" s="50"/>
      <c r="D894" s="50"/>
      <c r="E894" s="50"/>
      <c r="F894" s="50"/>
      <c r="G894" s="50"/>
      <c r="H894" s="50"/>
      <c r="I894" s="50"/>
      <c r="J894" s="50"/>
      <c r="K894" s="50"/>
      <c r="L894" s="1626"/>
      <c r="M894" s="50"/>
      <c r="N894" s="50"/>
      <c r="O894" s="50"/>
      <c r="P894" s="1627"/>
      <c r="Q894" s="1627"/>
      <c r="R894" s="1628"/>
      <c r="S894" s="1800"/>
      <c r="T894" s="50"/>
    </row>
    <row r="895">
      <c r="A895" s="50"/>
      <c r="B895" s="50"/>
      <c r="C895" s="50"/>
      <c r="D895" s="50"/>
      <c r="E895" s="50"/>
      <c r="F895" s="50"/>
      <c r="G895" s="50"/>
      <c r="H895" s="50"/>
      <c r="I895" s="50"/>
      <c r="J895" s="50"/>
      <c r="K895" s="50"/>
      <c r="L895" s="1626"/>
      <c r="M895" s="50"/>
      <c r="N895" s="50"/>
      <c r="O895" s="50"/>
      <c r="P895" s="1627"/>
      <c r="Q895" s="1627"/>
      <c r="R895" s="1628"/>
      <c r="S895" s="1800"/>
      <c r="T895" s="50"/>
    </row>
    <row r="896">
      <c r="A896" s="50"/>
      <c r="B896" s="50"/>
      <c r="C896" s="50"/>
      <c r="D896" s="50"/>
      <c r="E896" s="50"/>
      <c r="F896" s="50"/>
      <c r="G896" s="50"/>
      <c r="H896" s="50"/>
      <c r="I896" s="50"/>
      <c r="J896" s="50"/>
      <c r="K896" s="50"/>
      <c r="L896" s="1626"/>
      <c r="M896" s="50"/>
      <c r="N896" s="50"/>
      <c r="O896" s="50"/>
      <c r="P896" s="1627"/>
      <c r="Q896" s="1627"/>
      <c r="R896" s="1628"/>
      <c r="S896" s="1800"/>
      <c r="T896" s="50"/>
    </row>
    <row r="897">
      <c r="A897" s="50"/>
      <c r="B897" s="50"/>
      <c r="C897" s="50"/>
      <c r="D897" s="50"/>
      <c r="E897" s="50"/>
      <c r="F897" s="50"/>
      <c r="G897" s="50"/>
      <c r="H897" s="50"/>
      <c r="I897" s="50"/>
      <c r="J897" s="50"/>
      <c r="K897" s="50"/>
      <c r="L897" s="1626"/>
      <c r="M897" s="50"/>
      <c r="N897" s="50"/>
      <c r="O897" s="50"/>
      <c r="P897" s="1627"/>
      <c r="Q897" s="1627"/>
      <c r="R897" s="1628"/>
      <c r="S897" s="1800"/>
      <c r="T897" s="50"/>
    </row>
    <row r="898">
      <c r="A898" s="50"/>
      <c r="B898" s="50"/>
      <c r="C898" s="50"/>
      <c r="D898" s="50"/>
      <c r="E898" s="50"/>
      <c r="F898" s="50"/>
      <c r="G898" s="50"/>
      <c r="H898" s="50"/>
      <c r="I898" s="50"/>
      <c r="J898" s="50"/>
      <c r="K898" s="50"/>
      <c r="L898" s="1626"/>
      <c r="M898" s="50"/>
      <c r="N898" s="50"/>
      <c r="O898" s="50"/>
      <c r="P898" s="1627"/>
      <c r="Q898" s="1627"/>
      <c r="R898" s="1628"/>
      <c r="S898" s="1800"/>
      <c r="T898" s="50"/>
    </row>
    <row r="899">
      <c r="A899" s="50"/>
      <c r="B899" s="50"/>
      <c r="C899" s="50"/>
      <c r="D899" s="50"/>
      <c r="E899" s="50"/>
      <c r="F899" s="50"/>
      <c r="G899" s="50"/>
      <c r="H899" s="50"/>
      <c r="I899" s="50"/>
      <c r="J899" s="50"/>
      <c r="K899" s="50"/>
      <c r="L899" s="1626"/>
      <c r="M899" s="50"/>
      <c r="N899" s="50"/>
      <c r="O899" s="50"/>
      <c r="P899" s="1627"/>
      <c r="Q899" s="1627"/>
      <c r="R899" s="1628"/>
      <c r="S899" s="1800"/>
      <c r="T899" s="50"/>
    </row>
    <row r="900">
      <c r="A900" s="50"/>
      <c r="B900" s="50"/>
      <c r="C900" s="50"/>
      <c r="D900" s="50"/>
      <c r="E900" s="50"/>
      <c r="F900" s="50"/>
      <c r="G900" s="50"/>
      <c r="H900" s="50"/>
      <c r="I900" s="50"/>
      <c r="J900" s="50"/>
      <c r="K900" s="50"/>
      <c r="L900" s="1626"/>
      <c r="M900" s="50"/>
      <c r="N900" s="50"/>
      <c r="O900" s="50"/>
      <c r="P900" s="1627"/>
      <c r="Q900" s="1627"/>
      <c r="R900" s="1628"/>
      <c r="S900" s="1800"/>
      <c r="T900" s="50"/>
    </row>
    <row r="901">
      <c r="A901" s="50"/>
      <c r="B901" s="50"/>
      <c r="C901" s="50"/>
      <c r="D901" s="50"/>
      <c r="E901" s="50"/>
      <c r="F901" s="50"/>
      <c r="G901" s="50"/>
      <c r="H901" s="50"/>
      <c r="I901" s="50"/>
      <c r="J901" s="50"/>
      <c r="K901" s="50"/>
      <c r="L901" s="1626"/>
      <c r="M901" s="50"/>
      <c r="N901" s="50"/>
      <c r="O901" s="50"/>
      <c r="P901" s="1627"/>
      <c r="Q901" s="1627"/>
      <c r="R901" s="1628"/>
      <c r="S901" s="1800"/>
      <c r="T901" s="50"/>
    </row>
    <row r="902">
      <c r="A902" s="50"/>
      <c r="B902" s="50"/>
      <c r="C902" s="50"/>
      <c r="D902" s="50"/>
      <c r="E902" s="50"/>
      <c r="F902" s="50"/>
      <c r="G902" s="50"/>
      <c r="H902" s="50"/>
      <c r="I902" s="50"/>
      <c r="J902" s="50"/>
      <c r="K902" s="50"/>
      <c r="L902" s="1626"/>
      <c r="M902" s="50"/>
      <c r="N902" s="50"/>
      <c r="O902" s="50"/>
      <c r="P902" s="1627"/>
      <c r="Q902" s="1627"/>
      <c r="R902" s="1628"/>
      <c r="S902" s="1800"/>
      <c r="T902" s="50"/>
    </row>
    <row r="903">
      <c r="A903" s="50"/>
      <c r="B903" s="50"/>
      <c r="C903" s="50"/>
      <c r="D903" s="50"/>
      <c r="E903" s="50"/>
      <c r="F903" s="50"/>
      <c r="G903" s="50"/>
      <c r="H903" s="50"/>
      <c r="I903" s="50"/>
      <c r="J903" s="50"/>
      <c r="K903" s="50"/>
      <c r="L903" s="1626"/>
      <c r="M903" s="50"/>
      <c r="N903" s="50"/>
      <c r="O903" s="50"/>
      <c r="P903" s="1627"/>
      <c r="Q903" s="1627"/>
      <c r="R903" s="1628"/>
      <c r="S903" s="1800"/>
      <c r="T903" s="50"/>
    </row>
    <row r="904">
      <c r="A904" s="50"/>
      <c r="B904" s="50"/>
      <c r="C904" s="50"/>
      <c r="D904" s="50"/>
      <c r="E904" s="50"/>
      <c r="F904" s="50"/>
      <c r="G904" s="50"/>
      <c r="H904" s="50"/>
      <c r="I904" s="50"/>
      <c r="J904" s="50"/>
      <c r="K904" s="50"/>
      <c r="L904" s="1626"/>
      <c r="M904" s="50"/>
      <c r="N904" s="50"/>
      <c r="O904" s="50"/>
      <c r="P904" s="1627"/>
      <c r="Q904" s="1627"/>
      <c r="R904" s="1628"/>
      <c r="S904" s="1800"/>
      <c r="T904" s="50"/>
    </row>
    <row r="905">
      <c r="A905" s="50"/>
      <c r="B905" s="50"/>
      <c r="C905" s="50"/>
      <c r="D905" s="50"/>
      <c r="E905" s="50"/>
      <c r="F905" s="50"/>
      <c r="G905" s="50"/>
      <c r="H905" s="50"/>
      <c r="I905" s="50"/>
      <c r="J905" s="50"/>
      <c r="K905" s="50"/>
      <c r="L905" s="1626"/>
      <c r="M905" s="50"/>
      <c r="N905" s="50"/>
      <c r="O905" s="50"/>
      <c r="P905" s="1627"/>
      <c r="Q905" s="1627"/>
      <c r="R905" s="1628"/>
      <c r="S905" s="1800"/>
      <c r="T905" s="50"/>
    </row>
    <row r="906">
      <c r="A906" s="50"/>
      <c r="B906" s="50"/>
      <c r="C906" s="50"/>
      <c r="D906" s="50"/>
      <c r="E906" s="50"/>
      <c r="F906" s="50"/>
      <c r="G906" s="50"/>
      <c r="H906" s="50"/>
      <c r="I906" s="50"/>
      <c r="J906" s="50"/>
      <c r="K906" s="50"/>
      <c r="L906" s="1626"/>
      <c r="M906" s="50"/>
      <c r="N906" s="50"/>
      <c r="O906" s="50"/>
      <c r="P906" s="1627"/>
      <c r="Q906" s="1627"/>
      <c r="R906" s="1628"/>
      <c r="S906" s="1800"/>
      <c r="T906" s="50"/>
    </row>
    <row r="907">
      <c r="A907" s="50"/>
      <c r="B907" s="50"/>
      <c r="C907" s="50"/>
      <c r="D907" s="50"/>
      <c r="E907" s="50"/>
      <c r="F907" s="50"/>
      <c r="G907" s="50"/>
      <c r="H907" s="50"/>
      <c r="I907" s="50"/>
      <c r="J907" s="50"/>
      <c r="K907" s="50"/>
      <c r="L907" s="1626"/>
      <c r="M907" s="50"/>
      <c r="N907" s="50"/>
      <c r="O907" s="50"/>
      <c r="P907" s="1627"/>
      <c r="Q907" s="1627"/>
      <c r="R907" s="1628"/>
      <c r="S907" s="1800"/>
      <c r="T907" s="50"/>
    </row>
    <row r="908">
      <c r="A908" s="50"/>
      <c r="B908" s="50"/>
      <c r="C908" s="50"/>
      <c r="D908" s="50"/>
      <c r="E908" s="50"/>
      <c r="F908" s="50"/>
      <c r="G908" s="50"/>
      <c r="H908" s="50"/>
      <c r="I908" s="50"/>
      <c r="J908" s="50"/>
      <c r="K908" s="50"/>
      <c r="L908" s="1626"/>
      <c r="M908" s="50"/>
      <c r="N908" s="50"/>
      <c r="O908" s="50"/>
      <c r="P908" s="1627"/>
      <c r="Q908" s="1627"/>
      <c r="R908" s="1628"/>
      <c r="S908" s="1800"/>
      <c r="T908" s="50"/>
    </row>
    <row r="909">
      <c r="A909" s="50"/>
      <c r="B909" s="50"/>
      <c r="C909" s="50"/>
      <c r="D909" s="50"/>
      <c r="E909" s="50"/>
      <c r="F909" s="50"/>
      <c r="G909" s="50"/>
      <c r="H909" s="50"/>
      <c r="I909" s="50"/>
      <c r="J909" s="50"/>
      <c r="K909" s="50"/>
      <c r="L909" s="1626"/>
      <c r="M909" s="50"/>
      <c r="N909" s="50"/>
      <c r="O909" s="50"/>
      <c r="P909" s="1627"/>
      <c r="Q909" s="1627"/>
      <c r="R909" s="1628"/>
      <c r="S909" s="1800"/>
      <c r="T909" s="50"/>
    </row>
    <row r="910">
      <c r="A910" s="50"/>
      <c r="B910" s="50"/>
      <c r="C910" s="50"/>
      <c r="D910" s="50"/>
      <c r="E910" s="50"/>
      <c r="F910" s="50"/>
      <c r="G910" s="50"/>
      <c r="H910" s="50"/>
      <c r="I910" s="50"/>
      <c r="J910" s="50"/>
      <c r="K910" s="50"/>
      <c r="L910" s="1626"/>
      <c r="M910" s="50"/>
      <c r="N910" s="50"/>
      <c r="O910" s="50"/>
      <c r="P910" s="1627"/>
      <c r="Q910" s="1627"/>
      <c r="R910" s="1628"/>
      <c r="S910" s="1800"/>
      <c r="T910" s="50"/>
    </row>
    <row r="911">
      <c r="A911" s="50"/>
      <c r="B911" s="50"/>
      <c r="C911" s="50"/>
      <c r="D911" s="50"/>
      <c r="E911" s="50"/>
      <c r="F911" s="50"/>
      <c r="G911" s="50"/>
      <c r="H911" s="50"/>
      <c r="I911" s="50"/>
      <c r="J911" s="50"/>
      <c r="K911" s="50"/>
      <c r="L911" s="1626"/>
      <c r="M911" s="50"/>
      <c r="N911" s="50"/>
      <c r="O911" s="50"/>
      <c r="P911" s="1627"/>
      <c r="Q911" s="1627"/>
      <c r="R911" s="1628"/>
      <c r="S911" s="1800"/>
      <c r="T911" s="50"/>
    </row>
    <row r="912">
      <c r="A912" s="50"/>
      <c r="B912" s="50"/>
      <c r="C912" s="50"/>
      <c r="D912" s="50"/>
      <c r="E912" s="50"/>
      <c r="F912" s="50"/>
      <c r="G912" s="50"/>
      <c r="H912" s="50"/>
      <c r="I912" s="50"/>
      <c r="J912" s="50"/>
      <c r="K912" s="50"/>
      <c r="L912" s="1626"/>
      <c r="M912" s="50"/>
      <c r="N912" s="50"/>
      <c r="O912" s="50"/>
      <c r="P912" s="1627"/>
      <c r="Q912" s="1627"/>
      <c r="R912" s="1628"/>
      <c r="S912" s="1800"/>
      <c r="T912" s="50"/>
    </row>
    <row r="913">
      <c r="A913" s="50"/>
      <c r="B913" s="50"/>
      <c r="C913" s="50"/>
      <c r="D913" s="50"/>
      <c r="E913" s="50"/>
      <c r="F913" s="50"/>
      <c r="G913" s="50"/>
      <c r="H913" s="50"/>
      <c r="I913" s="50"/>
      <c r="J913" s="50"/>
      <c r="K913" s="50"/>
      <c r="L913" s="1626"/>
      <c r="M913" s="50"/>
      <c r="N913" s="50"/>
      <c r="O913" s="50"/>
      <c r="P913" s="1627"/>
      <c r="Q913" s="1627"/>
      <c r="R913" s="1628"/>
      <c r="S913" s="1800"/>
      <c r="T913" s="50"/>
    </row>
    <row r="914">
      <c r="A914" s="50"/>
      <c r="B914" s="50"/>
      <c r="C914" s="50"/>
      <c r="D914" s="50"/>
      <c r="E914" s="50"/>
      <c r="F914" s="50"/>
      <c r="G914" s="50"/>
      <c r="H914" s="50"/>
      <c r="I914" s="50"/>
      <c r="J914" s="50"/>
      <c r="K914" s="50"/>
      <c r="L914" s="1626"/>
      <c r="M914" s="50"/>
      <c r="N914" s="50"/>
      <c r="O914" s="50"/>
      <c r="P914" s="1627"/>
      <c r="Q914" s="1627"/>
      <c r="R914" s="1628"/>
      <c r="S914" s="1800"/>
      <c r="T914" s="50"/>
    </row>
    <row r="915">
      <c r="A915" s="50"/>
      <c r="B915" s="50"/>
      <c r="C915" s="50"/>
      <c r="D915" s="50"/>
      <c r="E915" s="50"/>
      <c r="F915" s="50"/>
      <c r="G915" s="50"/>
      <c r="H915" s="50"/>
      <c r="I915" s="50"/>
      <c r="J915" s="50"/>
      <c r="K915" s="50"/>
      <c r="L915" s="1626"/>
      <c r="M915" s="50"/>
      <c r="N915" s="50"/>
      <c r="O915" s="50"/>
      <c r="P915" s="1627"/>
      <c r="Q915" s="1627"/>
      <c r="R915" s="1628"/>
      <c r="S915" s="1800"/>
      <c r="T915" s="50"/>
    </row>
    <row r="916">
      <c r="A916" s="50"/>
      <c r="B916" s="50"/>
      <c r="C916" s="50"/>
      <c r="D916" s="50"/>
      <c r="E916" s="50"/>
      <c r="F916" s="50"/>
      <c r="G916" s="50"/>
      <c r="H916" s="50"/>
      <c r="I916" s="50"/>
      <c r="J916" s="50"/>
      <c r="K916" s="50"/>
      <c r="L916" s="1626"/>
      <c r="M916" s="50"/>
      <c r="N916" s="50"/>
      <c r="O916" s="50"/>
      <c r="P916" s="1627"/>
      <c r="Q916" s="1627"/>
      <c r="R916" s="1628"/>
      <c r="S916" s="1800"/>
      <c r="T916" s="50"/>
    </row>
    <row r="917">
      <c r="A917" s="50"/>
      <c r="B917" s="50"/>
      <c r="C917" s="50"/>
      <c r="D917" s="50"/>
      <c r="E917" s="50"/>
      <c r="F917" s="50"/>
      <c r="G917" s="50"/>
      <c r="H917" s="50"/>
      <c r="I917" s="50"/>
      <c r="J917" s="50"/>
      <c r="K917" s="50"/>
      <c r="L917" s="1626"/>
      <c r="M917" s="50"/>
      <c r="N917" s="50"/>
      <c r="O917" s="50"/>
      <c r="P917" s="1627"/>
      <c r="Q917" s="1627"/>
      <c r="R917" s="1628"/>
      <c r="S917" s="1800"/>
      <c r="T917" s="50"/>
    </row>
    <row r="918">
      <c r="A918" s="50"/>
      <c r="B918" s="50"/>
      <c r="C918" s="50"/>
      <c r="D918" s="50"/>
      <c r="E918" s="50"/>
      <c r="F918" s="50"/>
      <c r="G918" s="50"/>
      <c r="H918" s="50"/>
      <c r="I918" s="50"/>
      <c r="J918" s="50"/>
      <c r="K918" s="50"/>
      <c r="L918" s="1626"/>
      <c r="M918" s="50"/>
      <c r="N918" s="50"/>
      <c r="O918" s="50"/>
      <c r="P918" s="1627"/>
      <c r="Q918" s="1627"/>
      <c r="R918" s="1628"/>
      <c r="S918" s="1800"/>
      <c r="T918" s="50"/>
    </row>
    <row r="919">
      <c r="A919" s="50"/>
      <c r="B919" s="50"/>
      <c r="C919" s="50"/>
      <c r="D919" s="50"/>
      <c r="E919" s="50"/>
      <c r="F919" s="50"/>
      <c r="G919" s="50"/>
      <c r="H919" s="50"/>
      <c r="I919" s="50"/>
      <c r="J919" s="50"/>
      <c r="K919" s="50"/>
      <c r="L919" s="1626"/>
      <c r="M919" s="50"/>
      <c r="N919" s="50"/>
      <c r="O919" s="50"/>
      <c r="P919" s="1627"/>
      <c r="Q919" s="1627"/>
      <c r="R919" s="1628"/>
      <c r="S919" s="1800"/>
      <c r="T919" s="50"/>
    </row>
    <row r="920">
      <c r="A920" s="50"/>
      <c r="B920" s="50"/>
      <c r="C920" s="50"/>
      <c r="D920" s="50"/>
      <c r="E920" s="50"/>
      <c r="F920" s="50"/>
      <c r="G920" s="50"/>
      <c r="H920" s="50"/>
      <c r="I920" s="50"/>
      <c r="J920" s="50"/>
      <c r="K920" s="50"/>
      <c r="L920" s="1626"/>
      <c r="M920" s="50"/>
      <c r="N920" s="50"/>
      <c r="O920" s="50"/>
      <c r="P920" s="1627"/>
      <c r="Q920" s="1627"/>
      <c r="R920" s="1628"/>
      <c r="S920" s="1800"/>
      <c r="T920" s="50"/>
    </row>
    <row r="921">
      <c r="A921" s="50"/>
      <c r="B921" s="50"/>
      <c r="C921" s="50"/>
      <c r="D921" s="50"/>
      <c r="E921" s="50"/>
      <c r="F921" s="50"/>
      <c r="G921" s="50"/>
      <c r="H921" s="50"/>
      <c r="I921" s="50"/>
      <c r="J921" s="50"/>
      <c r="K921" s="50"/>
      <c r="L921" s="1626"/>
      <c r="M921" s="50"/>
      <c r="N921" s="50"/>
      <c r="O921" s="50"/>
      <c r="P921" s="1627"/>
      <c r="Q921" s="1627"/>
      <c r="R921" s="1628"/>
      <c r="S921" s="1800"/>
      <c r="T921" s="50"/>
    </row>
    <row r="922">
      <c r="A922" s="50"/>
      <c r="B922" s="50"/>
      <c r="C922" s="50"/>
      <c r="D922" s="50"/>
      <c r="E922" s="50"/>
      <c r="F922" s="50"/>
      <c r="G922" s="50"/>
      <c r="H922" s="50"/>
      <c r="I922" s="50"/>
      <c r="J922" s="50"/>
      <c r="K922" s="50"/>
      <c r="L922" s="1626"/>
      <c r="M922" s="50"/>
      <c r="N922" s="50"/>
      <c r="O922" s="50"/>
      <c r="P922" s="1627"/>
      <c r="Q922" s="1627"/>
      <c r="R922" s="1628"/>
      <c r="S922" s="1800"/>
      <c r="T922" s="50"/>
    </row>
    <row r="923">
      <c r="A923" s="50"/>
      <c r="B923" s="50"/>
      <c r="C923" s="50"/>
      <c r="D923" s="50"/>
      <c r="E923" s="50"/>
      <c r="F923" s="50"/>
      <c r="G923" s="50"/>
      <c r="H923" s="50"/>
      <c r="I923" s="50"/>
      <c r="J923" s="50"/>
      <c r="K923" s="50"/>
      <c r="L923" s="1626"/>
      <c r="M923" s="50"/>
      <c r="N923" s="50"/>
      <c r="O923" s="50"/>
      <c r="P923" s="1627"/>
      <c r="Q923" s="1627"/>
      <c r="R923" s="1628"/>
      <c r="S923" s="1800"/>
      <c r="T923" s="50"/>
    </row>
    <row r="924">
      <c r="A924" s="50"/>
      <c r="B924" s="50"/>
      <c r="C924" s="50"/>
      <c r="D924" s="50"/>
      <c r="E924" s="50"/>
      <c r="F924" s="50"/>
      <c r="G924" s="50"/>
      <c r="H924" s="50"/>
      <c r="I924" s="50"/>
      <c r="J924" s="50"/>
      <c r="K924" s="50"/>
      <c r="L924" s="1626"/>
      <c r="M924" s="50"/>
      <c r="N924" s="50"/>
      <c r="O924" s="50"/>
      <c r="P924" s="1627"/>
      <c r="Q924" s="1627"/>
      <c r="R924" s="1628"/>
      <c r="S924" s="1800"/>
      <c r="T924" s="50"/>
    </row>
    <row r="925">
      <c r="A925" s="50"/>
      <c r="B925" s="50"/>
      <c r="C925" s="50"/>
      <c r="D925" s="50"/>
      <c r="E925" s="50"/>
      <c r="F925" s="50"/>
      <c r="G925" s="50"/>
      <c r="H925" s="50"/>
      <c r="I925" s="50"/>
      <c r="J925" s="50"/>
      <c r="K925" s="50"/>
      <c r="L925" s="1626"/>
      <c r="M925" s="50"/>
      <c r="N925" s="50"/>
      <c r="O925" s="50"/>
      <c r="P925" s="1627"/>
      <c r="Q925" s="1627"/>
      <c r="R925" s="1628"/>
      <c r="S925" s="1800"/>
      <c r="T925" s="50"/>
    </row>
    <row r="926">
      <c r="A926" s="50"/>
      <c r="B926" s="50"/>
      <c r="C926" s="50"/>
      <c r="D926" s="50"/>
      <c r="E926" s="50"/>
      <c r="F926" s="50"/>
      <c r="G926" s="50"/>
      <c r="H926" s="50"/>
      <c r="I926" s="50"/>
      <c r="J926" s="50"/>
      <c r="K926" s="50"/>
      <c r="L926" s="1626"/>
      <c r="M926" s="50"/>
      <c r="N926" s="50"/>
      <c r="O926" s="50"/>
      <c r="P926" s="1627"/>
      <c r="Q926" s="1627"/>
      <c r="R926" s="1628"/>
      <c r="S926" s="1800"/>
      <c r="T926" s="50"/>
    </row>
    <row r="927">
      <c r="A927" s="50"/>
      <c r="B927" s="50"/>
      <c r="C927" s="50"/>
      <c r="D927" s="50"/>
      <c r="E927" s="50"/>
      <c r="F927" s="50"/>
      <c r="G927" s="50"/>
      <c r="H927" s="50"/>
      <c r="I927" s="50"/>
      <c r="J927" s="50"/>
      <c r="K927" s="50"/>
      <c r="L927" s="1626"/>
      <c r="M927" s="50"/>
      <c r="N927" s="50"/>
      <c r="O927" s="50"/>
      <c r="P927" s="1627"/>
      <c r="Q927" s="1627"/>
      <c r="R927" s="1628"/>
      <c r="S927" s="1800"/>
      <c r="T927" s="50"/>
    </row>
    <row r="928">
      <c r="A928" s="50"/>
      <c r="B928" s="50"/>
      <c r="C928" s="50"/>
      <c r="D928" s="50"/>
      <c r="E928" s="50"/>
      <c r="F928" s="50"/>
      <c r="G928" s="50"/>
      <c r="H928" s="50"/>
      <c r="I928" s="50"/>
      <c r="J928" s="50"/>
      <c r="K928" s="50"/>
      <c r="L928" s="1626"/>
      <c r="M928" s="50"/>
      <c r="N928" s="50"/>
      <c r="O928" s="50"/>
      <c r="P928" s="1627"/>
      <c r="Q928" s="1627"/>
      <c r="R928" s="1628"/>
      <c r="S928" s="1800"/>
      <c r="T928" s="50"/>
    </row>
    <row r="929">
      <c r="A929" s="50"/>
      <c r="B929" s="50"/>
      <c r="C929" s="50"/>
      <c r="D929" s="50"/>
      <c r="E929" s="50"/>
      <c r="F929" s="50"/>
      <c r="G929" s="50"/>
      <c r="H929" s="50"/>
      <c r="I929" s="50"/>
      <c r="J929" s="50"/>
      <c r="K929" s="50"/>
      <c r="L929" s="1626"/>
      <c r="M929" s="50"/>
      <c r="N929" s="50"/>
      <c r="O929" s="50"/>
      <c r="P929" s="1627"/>
      <c r="Q929" s="1627"/>
      <c r="R929" s="1628"/>
      <c r="S929" s="1800"/>
      <c r="T929" s="50"/>
    </row>
    <row r="930">
      <c r="A930" s="50"/>
      <c r="B930" s="50"/>
      <c r="C930" s="50"/>
      <c r="D930" s="50"/>
      <c r="E930" s="50"/>
      <c r="F930" s="50"/>
      <c r="G930" s="50"/>
      <c r="H930" s="50"/>
      <c r="I930" s="50"/>
      <c r="J930" s="50"/>
      <c r="K930" s="50"/>
      <c r="L930" s="1626"/>
      <c r="M930" s="50"/>
      <c r="N930" s="50"/>
      <c r="O930" s="50"/>
      <c r="P930" s="1627"/>
      <c r="Q930" s="1627"/>
      <c r="R930" s="1628"/>
      <c r="S930" s="1800"/>
      <c r="T930" s="50"/>
    </row>
    <row r="931">
      <c r="A931" s="50"/>
      <c r="B931" s="50"/>
      <c r="C931" s="50"/>
      <c r="D931" s="50"/>
      <c r="E931" s="50"/>
      <c r="F931" s="50"/>
      <c r="G931" s="50"/>
      <c r="H931" s="50"/>
      <c r="I931" s="50"/>
      <c r="J931" s="50"/>
      <c r="K931" s="50"/>
      <c r="L931" s="1626"/>
      <c r="M931" s="50"/>
      <c r="N931" s="50"/>
      <c r="O931" s="50"/>
      <c r="P931" s="1627"/>
      <c r="Q931" s="1627"/>
      <c r="R931" s="1628"/>
      <c r="S931" s="1800"/>
      <c r="T931" s="50"/>
    </row>
    <row r="932">
      <c r="A932" s="50"/>
      <c r="B932" s="50"/>
      <c r="C932" s="50"/>
      <c r="D932" s="50"/>
      <c r="E932" s="50"/>
      <c r="F932" s="50"/>
      <c r="G932" s="50"/>
      <c r="H932" s="50"/>
      <c r="I932" s="50"/>
      <c r="J932" s="50"/>
      <c r="K932" s="50"/>
      <c r="L932" s="1626"/>
      <c r="M932" s="50"/>
      <c r="N932" s="50"/>
      <c r="O932" s="50"/>
      <c r="P932" s="1627"/>
      <c r="Q932" s="1627"/>
      <c r="R932" s="1628"/>
      <c r="S932" s="1800"/>
      <c r="T932" s="50"/>
    </row>
    <row r="933">
      <c r="A933" s="50"/>
      <c r="B933" s="50"/>
      <c r="C933" s="50"/>
      <c r="D933" s="50"/>
      <c r="E933" s="50"/>
      <c r="F933" s="50"/>
      <c r="G933" s="50"/>
      <c r="H933" s="50"/>
      <c r="I933" s="50"/>
      <c r="J933" s="50"/>
      <c r="K933" s="50"/>
      <c r="L933" s="1626"/>
      <c r="M933" s="50"/>
      <c r="N933" s="50"/>
      <c r="O933" s="50"/>
      <c r="P933" s="1627"/>
      <c r="Q933" s="1627"/>
      <c r="R933" s="1628"/>
      <c r="S933" s="1800"/>
      <c r="T933" s="50"/>
    </row>
    <row r="934">
      <c r="A934" s="50"/>
      <c r="B934" s="50"/>
      <c r="C934" s="50"/>
      <c r="D934" s="50"/>
      <c r="E934" s="50"/>
      <c r="F934" s="50"/>
      <c r="G934" s="50"/>
      <c r="H934" s="50"/>
      <c r="I934" s="50"/>
      <c r="J934" s="50"/>
      <c r="K934" s="50"/>
      <c r="L934" s="1626"/>
      <c r="M934" s="50"/>
      <c r="N934" s="50"/>
      <c r="O934" s="50"/>
      <c r="P934" s="1627"/>
      <c r="Q934" s="1627"/>
      <c r="R934" s="1628"/>
      <c r="S934" s="1800"/>
      <c r="T934" s="50"/>
    </row>
    <row r="935">
      <c r="A935" s="50"/>
      <c r="B935" s="50"/>
      <c r="C935" s="50"/>
      <c r="D935" s="50"/>
      <c r="E935" s="50"/>
      <c r="F935" s="50"/>
      <c r="G935" s="50"/>
      <c r="H935" s="50"/>
      <c r="I935" s="50"/>
      <c r="J935" s="50"/>
      <c r="K935" s="50"/>
      <c r="L935" s="1626"/>
      <c r="M935" s="50"/>
      <c r="N935" s="50"/>
      <c r="O935" s="50"/>
      <c r="P935" s="1627"/>
      <c r="Q935" s="1627"/>
      <c r="R935" s="1628"/>
      <c r="S935" s="1800"/>
      <c r="T935" s="50"/>
    </row>
    <row r="936">
      <c r="A936" s="50"/>
      <c r="B936" s="50"/>
      <c r="C936" s="50"/>
      <c r="D936" s="50"/>
      <c r="E936" s="50"/>
      <c r="F936" s="50"/>
      <c r="G936" s="50"/>
      <c r="H936" s="50"/>
      <c r="I936" s="50"/>
      <c r="J936" s="50"/>
      <c r="K936" s="50"/>
      <c r="L936" s="1626"/>
      <c r="M936" s="50"/>
      <c r="N936" s="50"/>
      <c r="O936" s="50"/>
      <c r="P936" s="1627"/>
      <c r="Q936" s="1627"/>
      <c r="R936" s="1628"/>
      <c r="S936" s="1800"/>
      <c r="T936" s="50"/>
    </row>
    <row r="937">
      <c r="A937" s="50"/>
      <c r="B937" s="50"/>
      <c r="C937" s="50"/>
      <c r="D937" s="50"/>
      <c r="E937" s="50"/>
      <c r="F937" s="50"/>
      <c r="G937" s="50"/>
      <c r="H937" s="50"/>
      <c r="I937" s="50"/>
      <c r="J937" s="50"/>
      <c r="K937" s="50"/>
      <c r="L937" s="1626"/>
      <c r="M937" s="50"/>
      <c r="N937" s="50"/>
      <c r="O937" s="50"/>
      <c r="P937" s="1627"/>
      <c r="Q937" s="1627"/>
      <c r="R937" s="1628"/>
      <c r="S937" s="1800"/>
      <c r="T937" s="50"/>
    </row>
    <row r="938">
      <c r="A938" s="50"/>
      <c r="B938" s="50"/>
      <c r="C938" s="50"/>
      <c r="D938" s="50"/>
      <c r="E938" s="50"/>
      <c r="F938" s="50"/>
      <c r="G938" s="50"/>
      <c r="H938" s="50"/>
      <c r="I938" s="50"/>
      <c r="J938" s="50"/>
      <c r="K938" s="50"/>
      <c r="L938" s="1626"/>
      <c r="M938" s="50"/>
      <c r="N938" s="50"/>
      <c r="O938" s="50"/>
      <c r="P938" s="1627"/>
      <c r="Q938" s="1627"/>
      <c r="R938" s="1628"/>
      <c r="S938" s="1800"/>
      <c r="T938" s="50"/>
    </row>
    <row r="939">
      <c r="A939" s="50"/>
      <c r="B939" s="50"/>
      <c r="C939" s="50"/>
      <c r="D939" s="50"/>
      <c r="E939" s="50"/>
      <c r="F939" s="50"/>
      <c r="G939" s="50"/>
      <c r="H939" s="50"/>
      <c r="I939" s="50"/>
      <c r="J939" s="50"/>
      <c r="K939" s="50"/>
      <c r="L939" s="1626"/>
      <c r="M939" s="50"/>
      <c r="N939" s="50"/>
      <c r="O939" s="50"/>
      <c r="P939" s="1627"/>
      <c r="Q939" s="1627"/>
      <c r="R939" s="1628"/>
      <c r="S939" s="1800"/>
      <c r="T939" s="50"/>
    </row>
    <row r="940">
      <c r="A940" s="50"/>
      <c r="B940" s="50"/>
      <c r="C940" s="50"/>
      <c r="D940" s="50"/>
      <c r="E940" s="50"/>
      <c r="F940" s="50"/>
      <c r="G940" s="50"/>
      <c r="H940" s="50"/>
      <c r="I940" s="50"/>
      <c r="J940" s="50"/>
      <c r="K940" s="50"/>
      <c r="L940" s="1626"/>
      <c r="M940" s="50"/>
      <c r="N940" s="50"/>
      <c r="O940" s="50"/>
      <c r="P940" s="1627"/>
      <c r="Q940" s="1627"/>
      <c r="R940" s="1628"/>
      <c r="S940" s="1800"/>
      <c r="T940" s="50"/>
    </row>
    <row r="941">
      <c r="A941" s="50"/>
      <c r="B941" s="50"/>
      <c r="C941" s="50"/>
      <c r="D941" s="50"/>
      <c r="E941" s="50"/>
      <c r="F941" s="50"/>
      <c r="G941" s="50"/>
      <c r="H941" s="50"/>
      <c r="I941" s="50"/>
      <c r="J941" s="50"/>
      <c r="K941" s="50"/>
      <c r="L941" s="1626"/>
      <c r="M941" s="50"/>
      <c r="N941" s="50"/>
      <c r="O941" s="50"/>
      <c r="P941" s="1627"/>
      <c r="Q941" s="1627"/>
      <c r="R941" s="1628"/>
      <c r="S941" s="1800"/>
      <c r="T941" s="50"/>
    </row>
    <row r="942">
      <c r="A942" s="50"/>
      <c r="B942" s="50"/>
      <c r="C942" s="50"/>
      <c r="D942" s="50"/>
      <c r="E942" s="50"/>
      <c r="F942" s="50"/>
      <c r="G942" s="50"/>
      <c r="H942" s="50"/>
      <c r="I942" s="50"/>
      <c r="J942" s="50"/>
      <c r="K942" s="50"/>
      <c r="L942" s="1626"/>
      <c r="M942" s="50"/>
      <c r="N942" s="50"/>
      <c r="O942" s="50"/>
      <c r="P942" s="1627"/>
      <c r="Q942" s="1627"/>
      <c r="R942" s="1628"/>
      <c r="S942" s="1800"/>
      <c r="T942" s="50"/>
    </row>
    <row r="943">
      <c r="A943" s="50"/>
      <c r="B943" s="50"/>
      <c r="C943" s="50"/>
      <c r="D943" s="50"/>
      <c r="E943" s="50"/>
      <c r="F943" s="50"/>
      <c r="G943" s="50"/>
      <c r="H943" s="50"/>
      <c r="I943" s="50"/>
      <c r="J943" s="50"/>
      <c r="K943" s="50"/>
      <c r="L943" s="1626"/>
      <c r="M943" s="50"/>
      <c r="N943" s="50"/>
      <c r="O943" s="50"/>
      <c r="P943" s="1627"/>
      <c r="Q943" s="1627"/>
      <c r="R943" s="1628"/>
      <c r="S943" s="1800"/>
      <c r="T943" s="50"/>
    </row>
    <row r="944">
      <c r="A944" s="50"/>
      <c r="B944" s="50"/>
      <c r="C944" s="50"/>
      <c r="D944" s="50"/>
      <c r="E944" s="50"/>
      <c r="F944" s="50"/>
      <c r="G944" s="50"/>
      <c r="H944" s="50"/>
      <c r="I944" s="50"/>
      <c r="J944" s="50"/>
      <c r="K944" s="50"/>
      <c r="L944" s="1626"/>
      <c r="M944" s="50"/>
      <c r="N944" s="50"/>
      <c r="O944" s="50"/>
      <c r="P944" s="1627"/>
      <c r="Q944" s="1627"/>
      <c r="R944" s="1628"/>
      <c r="S944" s="1800"/>
      <c r="T944" s="50"/>
    </row>
    <row r="945">
      <c r="A945" s="50"/>
      <c r="B945" s="50"/>
      <c r="C945" s="50"/>
      <c r="D945" s="50"/>
      <c r="E945" s="50"/>
      <c r="F945" s="50"/>
      <c r="G945" s="50"/>
      <c r="H945" s="50"/>
      <c r="I945" s="50"/>
      <c r="J945" s="50"/>
      <c r="K945" s="50"/>
      <c r="L945" s="1626"/>
      <c r="M945" s="50"/>
      <c r="N945" s="50"/>
      <c r="O945" s="50"/>
      <c r="P945" s="1627"/>
      <c r="Q945" s="1627"/>
      <c r="R945" s="1628"/>
      <c r="S945" s="1800"/>
      <c r="T945" s="50"/>
    </row>
    <row r="946">
      <c r="A946" s="50"/>
      <c r="B946" s="50"/>
      <c r="C946" s="50"/>
      <c r="D946" s="50"/>
      <c r="E946" s="50"/>
      <c r="F946" s="50"/>
      <c r="G946" s="50"/>
      <c r="H946" s="50"/>
      <c r="I946" s="50"/>
      <c r="J946" s="50"/>
      <c r="K946" s="50"/>
      <c r="L946" s="1626"/>
      <c r="M946" s="50"/>
      <c r="N946" s="50"/>
      <c r="O946" s="50"/>
      <c r="P946" s="1627"/>
      <c r="Q946" s="1627"/>
      <c r="R946" s="1628"/>
      <c r="S946" s="1800"/>
      <c r="T946" s="50"/>
    </row>
    <row r="947">
      <c r="A947" s="50"/>
      <c r="B947" s="50"/>
      <c r="C947" s="50"/>
      <c r="D947" s="50"/>
      <c r="E947" s="50"/>
      <c r="F947" s="50"/>
      <c r="G947" s="50"/>
      <c r="H947" s="50"/>
      <c r="I947" s="50"/>
      <c r="J947" s="50"/>
      <c r="K947" s="50"/>
      <c r="L947" s="1626"/>
      <c r="M947" s="50"/>
      <c r="N947" s="50"/>
      <c r="O947" s="50"/>
      <c r="P947" s="1627"/>
      <c r="Q947" s="1627"/>
      <c r="R947" s="1628"/>
      <c r="S947" s="1800"/>
      <c r="T947" s="50"/>
    </row>
    <row r="948">
      <c r="A948" s="50"/>
      <c r="B948" s="50"/>
      <c r="C948" s="50"/>
      <c r="D948" s="50"/>
      <c r="E948" s="50"/>
      <c r="F948" s="50"/>
      <c r="G948" s="50"/>
      <c r="H948" s="50"/>
      <c r="I948" s="50"/>
      <c r="J948" s="50"/>
      <c r="K948" s="50"/>
      <c r="L948" s="1626"/>
      <c r="M948" s="50"/>
      <c r="N948" s="50"/>
      <c r="O948" s="50"/>
      <c r="P948" s="1627"/>
      <c r="Q948" s="1627"/>
      <c r="R948" s="1628"/>
      <c r="S948" s="1800"/>
      <c r="T948" s="50"/>
    </row>
    <row r="949">
      <c r="A949" s="50"/>
      <c r="B949" s="50"/>
      <c r="C949" s="50"/>
      <c r="D949" s="50"/>
      <c r="E949" s="50"/>
      <c r="F949" s="50"/>
      <c r="G949" s="50"/>
      <c r="H949" s="50"/>
      <c r="I949" s="50"/>
      <c r="J949" s="50"/>
      <c r="K949" s="50"/>
      <c r="L949" s="1626"/>
      <c r="M949" s="50"/>
      <c r="N949" s="50"/>
      <c r="O949" s="50"/>
      <c r="P949" s="1627"/>
      <c r="Q949" s="1627"/>
      <c r="R949" s="1628"/>
      <c r="S949" s="1800"/>
      <c r="T949" s="50"/>
    </row>
    <row r="950">
      <c r="A950" s="50"/>
      <c r="B950" s="50"/>
      <c r="C950" s="50"/>
      <c r="D950" s="50"/>
      <c r="E950" s="50"/>
      <c r="F950" s="50"/>
      <c r="G950" s="50"/>
      <c r="H950" s="50"/>
      <c r="I950" s="50"/>
      <c r="J950" s="50"/>
      <c r="K950" s="50"/>
      <c r="L950" s="1626"/>
      <c r="M950" s="50"/>
      <c r="N950" s="50"/>
      <c r="O950" s="50"/>
      <c r="P950" s="1627"/>
      <c r="Q950" s="1627"/>
      <c r="R950" s="1628"/>
      <c r="S950" s="1800"/>
      <c r="T950" s="50"/>
    </row>
    <row r="951">
      <c r="A951" s="50"/>
      <c r="B951" s="50"/>
      <c r="C951" s="50"/>
      <c r="D951" s="50"/>
      <c r="E951" s="50"/>
      <c r="F951" s="50"/>
      <c r="G951" s="50"/>
      <c r="H951" s="50"/>
      <c r="I951" s="50"/>
      <c r="J951" s="50"/>
      <c r="K951" s="50"/>
      <c r="L951" s="1626"/>
      <c r="M951" s="50"/>
      <c r="N951" s="50"/>
      <c r="O951" s="50"/>
      <c r="P951" s="1627"/>
      <c r="Q951" s="1627"/>
      <c r="R951" s="1628"/>
      <c r="S951" s="1800"/>
      <c r="T951" s="50"/>
    </row>
    <row r="952">
      <c r="A952" s="50"/>
      <c r="B952" s="50"/>
      <c r="C952" s="50"/>
      <c r="D952" s="50"/>
      <c r="E952" s="50"/>
      <c r="F952" s="50"/>
      <c r="G952" s="50"/>
      <c r="H952" s="50"/>
      <c r="I952" s="50"/>
      <c r="J952" s="50"/>
      <c r="K952" s="50"/>
      <c r="L952" s="1626"/>
      <c r="M952" s="50"/>
      <c r="N952" s="50"/>
      <c r="O952" s="50"/>
      <c r="P952" s="1627"/>
      <c r="Q952" s="1627"/>
      <c r="R952" s="1628"/>
      <c r="S952" s="1800"/>
      <c r="T952" s="50"/>
    </row>
    <row r="953">
      <c r="A953" s="50"/>
      <c r="B953" s="50"/>
      <c r="C953" s="50"/>
      <c r="D953" s="50"/>
      <c r="E953" s="50"/>
      <c r="F953" s="50"/>
      <c r="G953" s="50"/>
      <c r="H953" s="50"/>
      <c r="I953" s="50"/>
      <c r="J953" s="50"/>
      <c r="K953" s="50"/>
      <c r="L953" s="1626"/>
      <c r="M953" s="50"/>
      <c r="N953" s="50"/>
      <c r="O953" s="50"/>
      <c r="P953" s="1627"/>
      <c r="Q953" s="1627"/>
      <c r="R953" s="1628"/>
      <c r="S953" s="1800"/>
      <c r="T953" s="50"/>
    </row>
    <row r="954">
      <c r="A954" s="50"/>
      <c r="B954" s="50"/>
      <c r="C954" s="50"/>
      <c r="D954" s="50"/>
      <c r="E954" s="50"/>
      <c r="F954" s="50"/>
      <c r="G954" s="50"/>
      <c r="H954" s="50"/>
      <c r="I954" s="50"/>
      <c r="J954" s="50"/>
      <c r="K954" s="50"/>
      <c r="L954" s="1626"/>
      <c r="M954" s="50"/>
      <c r="N954" s="50"/>
      <c r="O954" s="50"/>
      <c r="P954" s="1627"/>
      <c r="Q954" s="1627"/>
      <c r="R954" s="1628"/>
      <c r="S954" s="1800"/>
      <c r="T954" s="50"/>
    </row>
    <row r="955">
      <c r="A955" s="50"/>
      <c r="B955" s="50"/>
      <c r="C955" s="50"/>
      <c r="D955" s="50"/>
      <c r="E955" s="50"/>
      <c r="F955" s="50"/>
      <c r="G955" s="50"/>
      <c r="H955" s="50"/>
      <c r="I955" s="50"/>
      <c r="J955" s="50"/>
      <c r="K955" s="50"/>
      <c r="L955" s="1626"/>
      <c r="M955" s="50"/>
      <c r="N955" s="50"/>
      <c r="O955" s="50"/>
      <c r="P955" s="1627"/>
      <c r="Q955" s="1627"/>
      <c r="R955" s="1628"/>
      <c r="S955" s="1800"/>
      <c r="T955" s="50"/>
    </row>
    <row r="956">
      <c r="A956" s="50"/>
      <c r="B956" s="50"/>
      <c r="C956" s="50"/>
      <c r="D956" s="50"/>
      <c r="E956" s="50"/>
      <c r="F956" s="50"/>
      <c r="G956" s="50"/>
      <c r="H956" s="50"/>
      <c r="I956" s="50"/>
      <c r="J956" s="50"/>
      <c r="K956" s="50"/>
      <c r="L956" s="1626"/>
      <c r="M956" s="50"/>
      <c r="N956" s="50"/>
      <c r="O956" s="50"/>
      <c r="P956" s="1627"/>
      <c r="Q956" s="1627"/>
      <c r="R956" s="1628"/>
      <c r="S956" s="1800"/>
      <c r="T956" s="50"/>
    </row>
    <row r="957">
      <c r="A957" s="50"/>
      <c r="B957" s="50"/>
      <c r="C957" s="50"/>
      <c r="D957" s="50"/>
      <c r="E957" s="50"/>
      <c r="F957" s="50"/>
      <c r="G957" s="50"/>
      <c r="H957" s="50"/>
      <c r="I957" s="50"/>
      <c r="J957" s="50"/>
      <c r="K957" s="50"/>
      <c r="L957" s="1626"/>
      <c r="M957" s="50"/>
      <c r="N957" s="50"/>
      <c r="O957" s="50"/>
      <c r="P957" s="1627"/>
      <c r="Q957" s="1627"/>
      <c r="R957" s="1628"/>
      <c r="S957" s="1800"/>
      <c r="T957" s="50"/>
    </row>
    <row r="958">
      <c r="A958" s="50"/>
      <c r="B958" s="50"/>
      <c r="C958" s="50"/>
      <c r="D958" s="50"/>
      <c r="E958" s="50"/>
      <c r="F958" s="50"/>
      <c r="G958" s="50"/>
      <c r="H958" s="50"/>
      <c r="I958" s="50"/>
      <c r="J958" s="50"/>
      <c r="K958" s="50"/>
      <c r="L958" s="1626"/>
      <c r="M958" s="50"/>
      <c r="N958" s="50"/>
      <c r="O958" s="50"/>
      <c r="P958" s="1627"/>
      <c r="Q958" s="1627"/>
      <c r="R958" s="1628"/>
      <c r="S958" s="1800"/>
      <c r="T958" s="50"/>
    </row>
    <row r="959">
      <c r="A959" s="50"/>
      <c r="B959" s="50"/>
      <c r="C959" s="50"/>
      <c r="D959" s="50"/>
      <c r="E959" s="50"/>
      <c r="F959" s="50"/>
      <c r="G959" s="50"/>
      <c r="H959" s="50"/>
      <c r="I959" s="50"/>
      <c r="J959" s="50"/>
      <c r="K959" s="50"/>
      <c r="L959" s="1626"/>
      <c r="M959" s="50"/>
      <c r="N959" s="50"/>
      <c r="O959" s="50"/>
      <c r="P959" s="1627"/>
      <c r="Q959" s="1627"/>
      <c r="R959" s="1628"/>
      <c r="S959" s="1800"/>
      <c r="T959" s="50"/>
    </row>
    <row r="960">
      <c r="A960" s="50"/>
      <c r="B960" s="50"/>
      <c r="C960" s="50"/>
      <c r="D960" s="50"/>
      <c r="E960" s="50"/>
      <c r="F960" s="50"/>
      <c r="G960" s="50"/>
      <c r="H960" s="50"/>
      <c r="I960" s="50"/>
      <c r="J960" s="50"/>
      <c r="K960" s="50"/>
      <c r="L960" s="1626"/>
      <c r="M960" s="50"/>
      <c r="N960" s="50"/>
      <c r="O960" s="50"/>
      <c r="P960" s="1627"/>
      <c r="Q960" s="1627"/>
      <c r="R960" s="1628"/>
      <c r="S960" s="1800"/>
      <c r="T960" s="50"/>
    </row>
    <row r="961">
      <c r="A961" s="50"/>
      <c r="B961" s="50"/>
      <c r="C961" s="50"/>
      <c r="D961" s="50"/>
      <c r="E961" s="50"/>
      <c r="F961" s="50"/>
      <c r="G961" s="50"/>
      <c r="H961" s="50"/>
      <c r="I961" s="50"/>
      <c r="J961" s="50"/>
      <c r="K961" s="50"/>
      <c r="L961" s="1626"/>
      <c r="M961" s="50"/>
      <c r="N961" s="50"/>
      <c r="O961" s="50"/>
      <c r="P961" s="1627"/>
      <c r="Q961" s="1627"/>
      <c r="R961" s="1628"/>
      <c r="S961" s="1800"/>
      <c r="T961" s="50"/>
    </row>
    <row r="962">
      <c r="A962" s="50"/>
      <c r="B962" s="50"/>
      <c r="C962" s="50"/>
      <c r="D962" s="50"/>
      <c r="E962" s="50"/>
      <c r="F962" s="50"/>
      <c r="G962" s="50"/>
      <c r="H962" s="50"/>
      <c r="I962" s="50"/>
      <c r="J962" s="50"/>
      <c r="K962" s="50"/>
      <c r="L962" s="1626"/>
      <c r="M962" s="50"/>
      <c r="N962" s="50"/>
      <c r="O962" s="50"/>
      <c r="P962" s="1627"/>
      <c r="Q962" s="1627"/>
      <c r="R962" s="1628"/>
      <c r="S962" s="1800"/>
      <c r="T962" s="50"/>
    </row>
    <row r="963">
      <c r="A963" s="50"/>
      <c r="B963" s="50"/>
      <c r="C963" s="50"/>
      <c r="D963" s="50"/>
      <c r="E963" s="50"/>
      <c r="F963" s="50"/>
      <c r="G963" s="50"/>
      <c r="H963" s="50"/>
      <c r="I963" s="50"/>
      <c r="J963" s="50"/>
      <c r="K963" s="50"/>
      <c r="L963" s="1626"/>
      <c r="M963" s="50"/>
      <c r="N963" s="50"/>
      <c r="O963" s="50"/>
      <c r="P963" s="1627"/>
      <c r="Q963" s="1627"/>
      <c r="R963" s="1628"/>
      <c r="S963" s="1800"/>
      <c r="T963" s="50"/>
    </row>
    <row r="964">
      <c r="A964" s="50"/>
      <c r="B964" s="50"/>
      <c r="C964" s="50"/>
      <c r="D964" s="50"/>
      <c r="E964" s="50"/>
      <c r="F964" s="50"/>
      <c r="G964" s="50"/>
      <c r="H964" s="50"/>
      <c r="I964" s="50"/>
      <c r="J964" s="50"/>
      <c r="K964" s="50"/>
      <c r="L964" s="1626"/>
      <c r="M964" s="50"/>
      <c r="N964" s="50"/>
      <c r="O964" s="50"/>
      <c r="P964" s="1627"/>
      <c r="Q964" s="1627"/>
      <c r="R964" s="1628"/>
      <c r="S964" s="1800"/>
      <c r="T964" s="50"/>
    </row>
    <row r="965">
      <c r="A965" s="50"/>
      <c r="B965" s="50"/>
      <c r="C965" s="50"/>
      <c r="D965" s="50"/>
      <c r="E965" s="50"/>
      <c r="F965" s="50"/>
      <c r="G965" s="50"/>
      <c r="H965" s="50"/>
      <c r="I965" s="50"/>
      <c r="J965" s="50"/>
      <c r="K965" s="50"/>
      <c r="L965" s="1626"/>
      <c r="M965" s="50"/>
      <c r="N965" s="50"/>
      <c r="O965" s="50"/>
      <c r="P965" s="1627"/>
      <c r="Q965" s="1627"/>
      <c r="R965" s="1628"/>
      <c r="S965" s="1800"/>
      <c r="T965" s="50"/>
    </row>
    <row r="966">
      <c r="A966" s="50"/>
      <c r="B966" s="50"/>
      <c r="C966" s="50"/>
      <c r="D966" s="50"/>
      <c r="E966" s="50"/>
      <c r="F966" s="50"/>
      <c r="G966" s="50"/>
      <c r="H966" s="50"/>
      <c r="I966" s="50"/>
      <c r="J966" s="50"/>
      <c r="K966" s="50"/>
      <c r="L966" s="1626"/>
      <c r="M966" s="50"/>
      <c r="N966" s="50"/>
      <c r="O966" s="50"/>
      <c r="P966" s="1627"/>
      <c r="Q966" s="1627"/>
      <c r="R966" s="1628"/>
      <c r="S966" s="1800"/>
      <c r="T966" s="50"/>
    </row>
    <row r="967">
      <c r="A967" s="50"/>
      <c r="B967" s="50"/>
      <c r="C967" s="50"/>
      <c r="D967" s="50"/>
      <c r="E967" s="50"/>
      <c r="F967" s="50"/>
      <c r="G967" s="50"/>
      <c r="H967" s="50"/>
      <c r="I967" s="50"/>
      <c r="J967" s="50"/>
      <c r="K967" s="50"/>
      <c r="L967" s="1626"/>
      <c r="M967" s="50"/>
      <c r="N967" s="50"/>
      <c r="O967" s="50"/>
      <c r="P967" s="1627"/>
      <c r="Q967" s="1627"/>
      <c r="R967" s="1628"/>
      <c r="S967" s="1800"/>
      <c r="T967" s="50"/>
    </row>
    <row r="968">
      <c r="A968" s="50"/>
      <c r="B968" s="50"/>
      <c r="C968" s="50"/>
      <c r="D968" s="50"/>
      <c r="E968" s="50"/>
      <c r="F968" s="50"/>
      <c r="G968" s="50"/>
      <c r="H968" s="50"/>
      <c r="I968" s="50"/>
      <c r="J968" s="50"/>
      <c r="K968" s="50"/>
      <c r="L968" s="1626"/>
      <c r="M968" s="50"/>
      <c r="N968" s="50"/>
      <c r="O968" s="50"/>
      <c r="P968" s="1627"/>
      <c r="Q968" s="1627"/>
      <c r="R968" s="1628"/>
      <c r="S968" s="1800"/>
      <c r="T968" s="50"/>
    </row>
    <row r="969">
      <c r="A969" s="50"/>
      <c r="B969" s="50"/>
      <c r="C969" s="50"/>
      <c r="D969" s="50"/>
      <c r="E969" s="50"/>
      <c r="F969" s="50"/>
      <c r="G969" s="50"/>
      <c r="H969" s="50"/>
      <c r="I969" s="50"/>
      <c r="J969" s="50"/>
      <c r="K969" s="50"/>
      <c r="L969" s="1626"/>
      <c r="M969" s="50"/>
      <c r="N969" s="50"/>
      <c r="O969" s="50"/>
      <c r="P969" s="1627"/>
      <c r="Q969" s="1627"/>
      <c r="R969" s="1628"/>
      <c r="S969" s="1800"/>
      <c r="T969" s="50"/>
    </row>
    <row r="970">
      <c r="A970" s="50"/>
      <c r="B970" s="50"/>
      <c r="C970" s="50"/>
      <c r="D970" s="50"/>
      <c r="E970" s="50"/>
      <c r="F970" s="50"/>
      <c r="G970" s="50"/>
      <c r="H970" s="50"/>
      <c r="I970" s="50"/>
      <c r="J970" s="50"/>
      <c r="K970" s="50"/>
      <c r="L970" s="1626"/>
      <c r="M970" s="50"/>
      <c r="N970" s="50"/>
      <c r="O970" s="50"/>
      <c r="P970" s="1627"/>
      <c r="Q970" s="1627"/>
      <c r="R970" s="1628"/>
      <c r="S970" s="1800"/>
      <c r="T970" s="50"/>
    </row>
    <row r="971">
      <c r="A971" s="50"/>
      <c r="B971" s="50"/>
      <c r="C971" s="50"/>
      <c r="D971" s="50"/>
      <c r="E971" s="50"/>
      <c r="F971" s="50"/>
      <c r="G971" s="50"/>
      <c r="H971" s="50"/>
      <c r="I971" s="50"/>
      <c r="J971" s="50"/>
      <c r="K971" s="50"/>
      <c r="L971" s="1626"/>
      <c r="M971" s="50"/>
      <c r="N971" s="50"/>
      <c r="O971" s="50"/>
      <c r="P971" s="1627"/>
      <c r="Q971" s="1627"/>
      <c r="R971" s="1628"/>
      <c r="S971" s="1800"/>
      <c r="T971" s="50"/>
    </row>
    <row r="972">
      <c r="A972" s="50"/>
      <c r="B972" s="50"/>
      <c r="C972" s="50"/>
      <c r="D972" s="50"/>
      <c r="E972" s="50"/>
      <c r="F972" s="50"/>
      <c r="G972" s="50"/>
      <c r="H972" s="50"/>
      <c r="I972" s="50"/>
      <c r="J972" s="50"/>
      <c r="K972" s="50"/>
      <c r="L972" s="1626"/>
      <c r="M972" s="50"/>
      <c r="N972" s="50"/>
      <c r="O972" s="50"/>
      <c r="P972" s="1627"/>
      <c r="Q972" s="1627"/>
      <c r="R972" s="1628"/>
      <c r="S972" s="1800"/>
      <c r="T972" s="50"/>
    </row>
    <row r="973">
      <c r="A973" s="50"/>
      <c r="B973" s="50"/>
      <c r="C973" s="50"/>
      <c r="D973" s="50"/>
      <c r="E973" s="50"/>
      <c r="F973" s="50"/>
      <c r="G973" s="50"/>
      <c r="H973" s="50"/>
      <c r="I973" s="50"/>
      <c r="J973" s="50"/>
      <c r="K973" s="50"/>
      <c r="L973" s="1626"/>
      <c r="M973" s="50"/>
      <c r="N973" s="50"/>
      <c r="O973" s="50"/>
      <c r="P973" s="1627"/>
      <c r="Q973" s="1627"/>
      <c r="R973" s="1628"/>
      <c r="S973" s="1800"/>
      <c r="T973" s="50"/>
    </row>
    <row r="974">
      <c r="A974" s="50"/>
      <c r="B974" s="50"/>
      <c r="C974" s="50"/>
      <c r="D974" s="50"/>
      <c r="E974" s="50"/>
      <c r="F974" s="50"/>
      <c r="G974" s="50"/>
      <c r="H974" s="50"/>
      <c r="I974" s="50"/>
      <c r="J974" s="50"/>
      <c r="K974" s="50"/>
      <c r="L974" s="1626"/>
      <c r="M974" s="50"/>
      <c r="N974" s="50"/>
      <c r="O974" s="50"/>
      <c r="P974" s="1627"/>
      <c r="Q974" s="1627"/>
      <c r="R974" s="1628"/>
      <c r="S974" s="1800"/>
      <c r="T974" s="50"/>
    </row>
    <row r="975">
      <c r="A975" s="50"/>
      <c r="B975" s="50"/>
      <c r="C975" s="50"/>
      <c r="D975" s="50"/>
      <c r="E975" s="50"/>
      <c r="F975" s="50"/>
      <c r="G975" s="50"/>
      <c r="H975" s="50"/>
      <c r="I975" s="50"/>
      <c r="J975" s="50"/>
      <c r="K975" s="50"/>
      <c r="L975" s="1626"/>
      <c r="M975" s="50"/>
      <c r="N975" s="50"/>
      <c r="O975" s="50"/>
      <c r="P975" s="1627"/>
      <c r="Q975" s="1627"/>
      <c r="R975" s="1628"/>
      <c r="S975" s="1800"/>
      <c r="T975" s="50"/>
    </row>
    <row r="976">
      <c r="A976" s="50"/>
      <c r="B976" s="50"/>
      <c r="C976" s="50"/>
      <c r="D976" s="50"/>
      <c r="E976" s="50"/>
      <c r="F976" s="50"/>
      <c r="G976" s="50"/>
      <c r="H976" s="50"/>
      <c r="I976" s="50"/>
      <c r="J976" s="50"/>
      <c r="K976" s="50"/>
      <c r="L976" s="1626"/>
      <c r="M976" s="50"/>
      <c r="N976" s="50"/>
      <c r="O976" s="50"/>
      <c r="P976" s="1627"/>
      <c r="Q976" s="1627"/>
      <c r="R976" s="1628"/>
      <c r="S976" s="1800"/>
      <c r="T976" s="50"/>
    </row>
    <row r="977">
      <c r="A977" s="50"/>
      <c r="B977" s="50"/>
      <c r="C977" s="50"/>
      <c r="D977" s="50"/>
      <c r="E977" s="50"/>
      <c r="F977" s="50"/>
      <c r="G977" s="50"/>
      <c r="H977" s="50"/>
      <c r="I977" s="50"/>
      <c r="J977" s="50"/>
      <c r="K977" s="50"/>
      <c r="L977" s="1626"/>
      <c r="M977" s="50"/>
      <c r="N977" s="50"/>
      <c r="O977" s="50"/>
      <c r="P977" s="1627"/>
      <c r="Q977" s="1627"/>
      <c r="R977" s="1628"/>
      <c r="S977" s="1800"/>
      <c r="T977" s="50"/>
    </row>
    <row r="978">
      <c r="A978" s="50"/>
      <c r="B978" s="50"/>
      <c r="C978" s="50"/>
      <c r="D978" s="50"/>
      <c r="E978" s="50"/>
      <c r="F978" s="50"/>
      <c r="G978" s="50"/>
      <c r="H978" s="50"/>
      <c r="I978" s="50"/>
      <c r="J978" s="50"/>
      <c r="K978" s="50"/>
      <c r="L978" s="1626"/>
      <c r="M978" s="50"/>
      <c r="N978" s="50"/>
      <c r="O978" s="50"/>
      <c r="P978" s="1627"/>
      <c r="Q978" s="1627"/>
      <c r="R978" s="1628"/>
      <c r="S978" s="1800"/>
      <c r="T978" s="50"/>
    </row>
    <row r="979">
      <c r="A979" s="50"/>
      <c r="B979" s="50"/>
      <c r="C979" s="50"/>
      <c r="D979" s="50"/>
      <c r="E979" s="50"/>
      <c r="F979" s="50"/>
      <c r="G979" s="50"/>
      <c r="H979" s="50"/>
      <c r="I979" s="50"/>
      <c r="J979" s="50"/>
      <c r="K979" s="50"/>
      <c r="L979" s="1626"/>
      <c r="M979" s="50"/>
      <c r="N979" s="50"/>
      <c r="O979" s="50"/>
      <c r="P979" s="1627"/>
      <c r="Q979" s="1627"/>
      <c r="R979" s="1628"/>
      <c r="S979" s="1800"/>
      <c r="T979" s="50"/>
    </row>
    <row r="980">
      <c r="A980" s="50"/>
      <c r="B980" s="50"/>
      <c r="C980" s="50"/>
      <c r="D980" s="50"/>
      <c r="E980" s="50"/>
      <c r="F980" s="50"/>
      <c r="G980" s="50"/>
      <c r="H980" s="50"/>
      <c r="I980" s="50"/>
      <c r="J980" s="50"/>
      <c r="K980" s="50"/>
      <c r="L980" s="1626"/>
      <c r="M980" s="50"/>
      <c r="N980" s="50"/>
      <c r="O980" s="50"/>
      <c r="P980" s="1627"/>
      <c r="Q980" s="1627"/>
      <c r="R980" s="1628"/>
      <c r="S980" s="1800"/>
      <c r="T980" s="50"/>
    </row>
    <row r="981">
      <c r="A981" s="50"/>
      <c r="B981" s="50"/>
      <c r="C981" s="50"/>
      <c r="D981" s="50"/>
      <c r="E981" s="50"/>
      <c r="F981" s="50"/>
      <c r="G981" s="50"/>
      <c r="H981" s="50"/>
      <c r="I981" s="50"/>
      <c r="J981" s="50"/>
      <c r="K981" s="50"/>
      <c r="L981" s="1626"/>
      <c r="M981" s="50"/>
      <c r="N981" s="50"/>
      <c r="O981" s="50"/>
      <c r="P981" s="1627"/>
      <c r="Q981" s="1627"/>
      <c r="R981" s="1628"/>
      <c r="S981" s="1800"/>
      <c r="T981" s="50"/>
    </row>
    <row r="982">
      <c r="A982" s="50"/>
      <c r="B982" s="50"/>
      <c r="C982" s="50"/>
      <c r="D982" s="50"/>
      <c r="E982" s="50"/>
      <c r="F982" s="50"/>
      <c r="G982" s="50"/>
      <c r="H982" s="50"/>
      <c r="I982" s="50"/>
      <c r="J982" s="50"/>
      <c r="K982" s="50"/>
      <c r="L982" s="1626"/>
      <c r="M982" s="50"/>
      <c r="N982" s="50"/>
      <c r="O982" s="50"/>
      <c r="P982" s="1627"/>
      <c r="Q982" s="1627"/>
      <c r="R982" s="1628"/>
      <c r="S982" s="1800"/>
      <c r="T982" s="50"/>
    </row>
    <row r="983">
      <c r="A983" s="50"/>
      <c r="B983" s="50"/>
      <c r="C983" s="50"/>
      <c r="D983" s="50"/>
      <c r="E983" s="50"/>
      <c r="F983" s="50"/>
      <c r="G983" s="50"/>
      <c r="H983" s="50"/>
      <c r="I983" s="50"/>
      <c r="J983" s="50"/>
      <c r="K983" s="50"/>
      <c r="L983" s="1626"/>
      <c r="M983" s="50"/>
      <c r="N983" s="50"/>
      <c r="O983" s="50"/>
      <c r="P983" s="1627"/>
      <c r="Q983" s="1627"/>
      <c r="R983" s="1628"/>
      <c r="S983" s="1800"/>
      <c r="T983" s="50"/>
    </row>
    <row r="984">
      <c r="A984" s="50"/>
      <c r="B984" s="50"/>
      <c r="C984" s="50"/>
      <c r="D984" s="50"/>
      <c r="E984" s="50"/>
      <c r="F984" s="50"/>
      <c r="G984" s="50"/>
      <c r="H984" s="50"/>
      <c r="I984" s="50"/>
      <c r="J984" s="50"/>
      <c r="K984" s="50"/>
      <c r="L984" s="1626"/>
      <c r="M984" s="50"/>
      <c r="N984" s="50"/>
      <c r="O984" s="50"/>
      <c r="P984" s="1627"/>
      <c r="Q984" s="1627"/>
      <c r="R984" s="1628"/>
      <c r="S984" s="1800"/>
      <c r="T984" s="50"/>
    </row>
    <row r="985">
      <c r="A985" s="50"/>
      <c r="B985" s="50"/>
      <c r="C985" s="50"/>
      <c r="D985" s="50"/>
      <c r="E985" s="50"/>
      <c r="F985" s="50"/>
      <c r="G985" s="50"/>
      <c r="H985" s="50"/>
      <c r="I985" s="50"/>
      <c r="J985" s="50"/>
      <c r="K985" s="50"/>
      <c r="L985" s="1626"/>
      <c r="M985" s="50"/>
      <c r="N985" s="50"/>
      <c r="O985" s="50"/>
      <c r="P985" s="1627"/>
      <c r="Q985" s="1627"/>
      <c r="R985" s="1628"/>
      <c r="S985" s="1800"/>
      <c r="T985" s="50"/>
    </row>
    <row r="986">
      <c r="A986" s="50"/>
      <c r="B986" s="50"/>
      <c r="C986" s="50"/>
      <c r="D986" s="50"/>
      <c r="E986" s="50"/>
      <c r="F986" s="50"/>
      <c r="G986" s="50"/>
      <c r="H986" s="50"/>
      <c r="I986" s="50"/>
      <c r="J986" s="50"/>
      <c r="K986" s="50"/>
      <c r="L986" s="1626"/>
      <c r="M986" s="50"/>
      <c r="N986" s="50"/>
      <c r="O986" s="50"/>
      <c r="P986" s="1627"/>
      <c r="Q986" s="1627"/>
      <c r="R986" s="1628"/>
      <c r="S986" s="1800"/>
      <c r="T986" s="50"/>
    </row>
    <row r="987">
      <c r="A987" s="50"/>
      <c r="B987" s="50"/>
      <c r="C987" s="50"/>
      <c r="D987" s="50"/>
      <c r="E987" s="50"/>
      <c r="F987" s="50"/>
      <c r="G987" s="50"/>
      <c r="H987" s="50"/>
      <c r="I987" s="50"/>
      <c r="J987" s="50"/>
      <c r="K987" s="50"/>
      <c r="L987" s="1626"/>
      <c r="M987" s="50"/>
      <c r="N987" s="50"/>
      <c r="O987" s="50"/>
      <c r="P987" s="1627"/>
      <c r="Q987" s="1627"/>
      <c r="R987" s="1628"/>
      <c r="S987" s="1800"/>
      <c r="T987" s="50"/>
    </row>
    <row r="988">
      <c r="A988" s="50"/>
      <c r="B988" s="50"/>
      <c r="C988" s="50"/>
      <c r="D988" s="50"/>
      <c r="E988" s="50"/>
      <c r="F988" s="50"/>
      <c r="G988" s="50"/>
      <c r="H988" s="50"/>
      <c r="I988" s="50"/>
      <c r="J988" s="50"/>
      <c r="K988" s="50"/>
      <c r="L988" s="1626"/>
      <c r="M988" s="50"/>
      <c r="N988" s="50"/>
      <c r="O988" s="50"/>
      <c r="P988" s="1627"/>
      <c r="Q988" s="1627"/>
      <c r="R988" s="1628"/>
      <c r="S988" s="1800"/>
      <c r="T988" s="50"/>
    </row>
    <row r="989">
      <c r="A989" s="50"/>
      <c r="B989" s="50"/>
      <c r="C989" s="50"/>
      <c r="D989" s="50"/>
      <c r="E989" s="50"/>
      <c r="F989" s="50"/>
      <c r="G989" s="50"/>
      <c r="H989" s="50"/>
      <c r="I989" s="50"/>
      <c r="J989" s="50"/>
      <c r="K989" s="50"/>
      <c r="L989" s="1626"/>
      <c r="M989" s="50"/>
      <c r="N989" s="50"/>
      <c r="O989" s="50"/>
      <c r="P989" s="1627"/>
      <c r="Q989" s="1627"/>
      <c r="R989" s="1628"/>
      <c r="S989" s="1800"/>
      <c r="T989" s="50"/>
    </row>
    <row r="990">
      <c r="A990" s="50"/>
      <c r="B990" s="50"/>
      <c r="C990" s="50"/>
      <c r="D990" s="50"/>
      <c r="E990" s="50"/>
      <c r="F990" s="50"/>
      <c r="G990" s="50"/>
      <c r="H990" s="50"/>
      <c r="I990" s="50"/>
      <c r="J990" s="50"/>
      <c r="K990" s="50"/>
      <c r="L990" s="1626"/>
      <c r="M990" s="50"/>
      <c r="N990" s="50"/>
      <c r="O990" s="50"/>
      <c r="P990" s="1627"/>
      <c r="Q990" s="1627"/>
      <c r="R990" s="1628"/>
      <c r="S990" s="1800"/>
      <c r="T990" s="50"/>
    </row>
    <row r="991">
      <c r="A991" s="50"/>
      <c r="B991" s="50"/>
      <c r="C991" s="50"/>
      <c r="D991" s="50"/>
      <c r="E991" s="50"/>
      <c r="F991" s="50"/>
      <c r="G991" s="50"/>
      <c r="H991" s="50"/>
      <c r="I991" s="50"/>
      <c r="J991" s="50"/>
      <c r="K991" s="50"/>
      <c r="L991" s="1626"/>
      <c r="M991" s="50"/>
      <c r="N991" s="50"/>
      <c r="O991" s="50"/>
      <c r="P991" s="1627"/>
      <c r="Q991" s="1627"/>
      <c r="R991" s="1628"/>
      <c r="S991" s="1800"/>
      <c r="T991" s="50"/>
    </row>
    <row r="992">
      <c r="A992" s="50"/>
      <c r="B992" s="50"/>
      <c r="C992" s="50"/>
      <c r="D992" s="50"/>
      <c r="E992" s="50"/>
      <c r="F992" s="50"/>
      <c r="G992" s="50"/>
      <c r="H992" s="50"/>
      <c r="I992" s="50"/>
      <c r="J992" s="50"/>
      <c r="K992" s="50"/>
      <c r="L992" s="1626"/>
      <c r="M992" s="50"/>
      <c r="N992" s="50"/>
      <c r="O992" s="50"/>
      <c r="P992" s="1627"/>
      <c r="Q992" s="1627"/>
      <c r="R992" s="1628"/>
      <c r="S992" s="1800"/>
      <c r="T992" s="50"/>
    </row>
  </sheetData>
  <autoFilter ref="$A$22:$T$91">
    <sortState ref="A22:T91">
      <sortCondition ref="D22:D91"/>
      <sortCondition ref="B22:B91"/>
      <sortCondition ref="A22:A91"/>
      <sortCondition ref="N22:N91"/>
      <sortCondition ref="M22:M91"/>
    </sortState>
  </autoFilter>
  <mergeCells count="26">
    <mergeCell ref="C1:D1"/>
    <mergeCell ref="C2:D2"/>
    <mergeCell ref="C3:D3"/>
    <mergeCell ref="C4:D4"/>
    <mergeCell ref="C5:D5"/>
    <mergeCell ref="C7:D7"/>
    <mergeCell ref="C8:D8"/>
    <mergeCell ref="G14:K14"/>
    <mergeCell ref="G15:J15"/>
    <mergeCell ref="G16:H16"/>
    <mergeCell ref="I16:J16"/>
    <mergeCell ref="B17:C18"/>
    <mergeCell ref="D17:E18"/>
    <mergeCell ref="G17:H18"/>
    <mergeCell ref="I17:J18"/>
    <mergeCell ref="B19:C20"/>
    <mergeCell ref="D19:E20"/>
    <mergeCell ref="G19:H20"/>
    <mergeCell ref="I19:J20"/>
    <mergeCell ref="C9:D9"/>
    <mergeCell ref="C10:D10"/>
    <mergeCell ref="C11:D11"/>
    <mergeCell ref="B13:C14"/>
    <mergeCell ref="D13:E14"/>
    <mergeCell ref="B15:C16"/>
    <mergeCell ref="D15:E16"/>
  </mergeCells>
  <conditionalFormatting sqref="A1:T91">
    <cfRule type="expression" dxfId="1" priority="1">
      <formula>$B1="AA課金"</formula>
    </cfRule>
  </conditionalFormatting>
  <conditionalFormatting sqref="A1:T91">
    <cfRule type="expression" dxfId="2" priority="2">
      <formula>$B1="A受注"</formula>
    </cfRule>
  </conditionalFormatting>
  <conditionalFormatting sqref="A1:T91">
    <cfRule type="expression" dxfId="3" priority="3">
      <formula>$B1="B商談済み回答待ち"</formula>
    </cfRule>
  </conditionalFormatting>
  <conditionalFormatting sqref="A1:T91">
    <cfRule type="expression" dxfId="4" priority="4">
      <formula>$B1="C商談済み回答待ち"</formula>
    </cfRule>
  </conditionalFormatting>
  <conditionalFormatting sqref="A1:T91">
    <cfRule type="expression" dxfId="5" priority="5">
      <formula>$B1="D商談済み回答待ち"</formula>
    </cfRule>
  </conditionalFormatting>
  <conditionalFormatting sqref="A1:T91">
    <cfRule type="expression" dxfId="6" priority="6">
      <formula>$B1="E商談"</formula>
    </cfRule>
  </conditionalFormatting>
  <conditionalFormatting sqref="A1:T91">
    <cfRule type="expression" dxfId="7" priority="7">
      <formula>$B1="F日程変更中"</formula>
    </cfRule>
  </conditionalFormatting>
  <conditionalFormatting sqref="A1:T992">
    <cfRule type="expression" dxfId="8" priority="8">
      <formula>$B1="XAA受注キャンセル"</formula>
    </cfRule>
  </conditionalFormatting>
  <conditionalFormatting sqref="A1:T992">
    <cfRule type="expression" dxfId="8" priority="9">
      <formula>$B1="XAプレゼン失注(決裁者)"</formula>
    </cfRule>
  </conditionalFormatting>
  <conditionalFormatting sqref="A1:T992">
    <cfRule type="expression" dxfId="8" priority="10">
      <formula>$B1="XBプレゼン失注(非決裁者)"</formula>
    </cfRule>
  </conditionalFormatting>
  <conditionalFormatting sqref="A1:T992">
    <cfRule type="expression" dxfId="8" priority="11">
      <formula>$B1="XCアポ失注"</formula>
    </cfRule>
  </conditionalFormatting>
  <conditionalFormatting sqref="A1:T992">
    <cfRule type="expression" dxfId="9" priority="12">
      <formula>$B1="長期追客リスト"</formula>
    </cfRule>
  </conditionalFormatting>
  <dataValidations>
    <dataValidation type="list" allowBlank="1" showErrorMessage="1" sqref="D12 D23:D91">
      <formula1>"2025年1月,2025年2月,2025年3月,2025年4月,2025年5月,2025年6月,2025年7月,2025年8月"</formula1>
    </dataValidation>
    <dataValidation type="list" allowBlank="1" sqref="G23:G91">
      <formula1>"決済者,非決済者"</formula1>
    </dataValidation>
    <dataValidation type="list" allowBlank="1" showErrorMessage="1" sqref="C23:C77 C79:C91">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formula1>
    </dataValidation>
    <dataValidation type="list" allowBlank="1" showErrorMessage="1" sqref="C78">
      <formula1>"買取専門店,フォトスタジオ,ハウスクリーニング,アパレル,サロン,フィットネス,中古車買取,不動産賃貸,リペア,学習塾"</formula1>
    </dataValidation>
    <dataValidation type="custom" allowBlank="1" showDropDown="1" sqref="K78">
      <formula1>OR(NOT(ISERROR(DATEVALUE(K78))), AND(ISNUMBER(K78), LEFT(CELL("format", K78))="D"))</formula1>
    </dataValidation>
    <dataValidation type="list" allowBlank="1" sqref="B23:B91">
      <formula1>"AA課金,A受注,B商談済み回答待ち,C商談済み回答待ち,D商談済み回答待ち,E商談,F日程変更中,XAA受注キャンセル,XAプレゼン失注(決裁者),XBプレゼン失注(非決裁者),XCアポ失注,長期追客リスト"</formula1>
    </dataValidation>
    <dataValidation type="custom" allowBlank="1" showDropDown="1" showErrorMessage="1" sqref="K23:K77 P23:P77 K79:K91 M23:N91 P79:P91 R23:R91">
      <formula1>OR(NOT(ISERROR(DATEVALUE(K23))), AND(ISNUMBER(K23), LEFT(CELL("format", K23))="D"))</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5.13"/>
    <col customWidth="1" min="3" max="3" width="21.88"/>
    <col customWidth="1" min="4" max="4" width="21.13"/>
    <col customWidth="1" min="5" max="5" width="28.63"/>
    <col customWidth="1" min="6" max="6" width="14.63"/>
    <col customWidth="1" min="8" max="9" width="17.0"/>
    <col customWidth="1" min="10" max="10" width="17.75"/>
    <col customWidth="1" min="11" max="11" width="15.5"/>
    <col customWidth="1" min="12" max="12" width="24.5"/>
    <col customWidth="1" min="18" max="18" width="14.88"/>
    <col customWidth="1" min="20" max="20" width="62.63"/>
  </cols>
  <sheetData>
    <row r="1">
      <c r="A1" s="1651" t="s">
        <v>67</v>
      </c>
      <c r="B1" s="1652">
        <f>TODAY()
</f>
        <v>46192</v>
      </c>
      <c r="C1" s="121" t="s">
        <v>68</v>
      </c>
      <c r="D1" s="122"/>
      <c r="E1" s="1776">
        <f>_xlfn.NETWORKDAYS.INTL(B3, B4, "0000001", B6:B9)
</f>
        <v>25</v>
      </c>
      <c r="F1" s="1654"/>
      <c r="H1" s="125" t="s">
        <v>57</v>
      </c>
      <c r="I1" s="125" t="s">
        <v>69</v>
      </c>
      <c r="J1" s="125" t="s">
        <v>70</v>
      </c>
      <c r="K1" s="125" t="s">
        <v>71</v>
      </c>
      <c r="L1" s="125" t="s">
        <v>72</v>
      </c>
      <c r="M1" s="125" t="s">
        <v>73</v>
      </c>
      <c r="N1" s="125" t="s">
        <v>74</v>
      </c>
      <c r="P1" s="1777"/>
      <c r="Q1" s="1777"/>
      <c r="R1" s="1778"/>
      <c r="S1" s="1779"/>
    </row>
    <row r="2">
      <c r="A2" s="50"/>
      <c r="B2" s="50"/>
      <c r="C2" s="121" t="s">
        <v>75</v>
      </c>
      <c r="D2" s="122"/>
      <c r="E2" s="1776">
        <f>_xlfn.NETWORKDAYS.INTL(B3, B1, "0000001", B6:B9)
</f>
        <v>381</v>
      </c>
      <c r="F2" s="1654"/>
      <c r="G2" s="126" t="s">
        <v>76</v>
      </c>
      <c r="H2" s="127">
        <f>'【4月】月間進捗管理シート'!B19</f>
        <v>9</v>
      </c>
      <c r="I2" s="128">
        <f>'【4月】月間進捗管理シート'!B23</f>
        <v>0.25</v>
      </c>
      <c r="J2" s="127">
        <f>'【4月】月間進捗管理シート'!B20</f>
        <v>36</v>
      </c>
      <c r="K2" s="128">
        <f>'【4月】月間進捗管理シート'!B24</f>
        <v>0.7</v>
      </c>
      <c r="L2" s="129">
        <f>'【4月】月間進捗管理シート'!B21</f>
        <v>51.42857143</v>
      </c>
      <c r="M2" s="128">
        <f>'【4月】月間進捗管理シート'!B25</f>
        <v>0.02</v>
      </c>
      <c r="N2" s="127">
        <f>'【4月】月間進捗管理シート'!B22</f>
        <v>2571.428571</v>
      </c>
      <c r="P2" s="1777"/>
      <c r="Q2" s="1777"/>
      <c r="R2" s="1778"/>
      <c r="S2" s="1779"/>
    </row>
    <row r="3">
      <c r="A3" s="130" t="s">
        <v>77</v>
      </c>
      <c r="B3" s="131">
        <v>45748.0</v>
      </c>
      <c r="C3" s="121" t="s">
        <v>78</v>
      </c>
      <c r="D3" s="122"/>
      <c r="E3" s="1776">
        <f>E1-E2+1</f>
        <v>-355</v>
      </c>
      <c r="F3" s="1654"/>
      <c r="G3" s="132" t="s">
        <v>79</v>
      </c>
      <c r="H3" s="133">
        <f>H2/E1*E2</f>
        <v>137.16</v>
      </c>
      <c r="I3" s="124"/>
      <c r="J3" s="133">
        <f>J2/E1*E2</f>
        <v>548.64</v>
      </c>
      <c r="K3" s="124"/>
      <c r="L3" s="133">
        <f>L2/E1*E2</f>
        <v>783.7714286</v>
      </c>
      <c r="M3" s="124"/>
      <c r="N3" s="133">
        <f>N2/E1*E2</f>
        <v>39188.57143</v>
      </c>
      <c r="P3" s="1777"/>
      <c r="Q3" s="1777"/>
      <c r="R3" s="1778"/>
      <c r="S3" s="1779"/>
    </row>
    <row r="4">
      <c r="A4" s="130" t="s">
        <v>80</v>
      </c>
      <c r="B4" s="131">
        <v>45777.0</v>
      </c>
      <c r="C4" s="121" t="s">
        <v>81</v>
      </c>
      <c r="D4" s="122"/>
      <c r="E4" s="1776">
        <f>_xlfn.NETWORKDAYS.INTL(B3, B5, "0000001", B6:B9)
</f>
        <v>19</v>
      </c>
      <c r="F4" s="1654"/>
      <c r="G4" s="126" t="s">
        <v>82</v>
      </c>
      <c r="H4" s="128">
        <f>H3/H2</f>
        <v>15.24</v>
      </c>
      <c r="I4" s="134"/>
      <c r="J4" s="128">
        <f>J3/J2</f>
        <v>15.24</v>
      </c>
      <c r="K4" s="134"/>
      <c r="L4" s="135">
        <f>L3/L2</f>
        <v>15.24</v>
      </c>
      <c r="M4" s="134"/>
      <c r="N4" s="128">
        <f>N3/N2</f>
        <v>15.24</v>
      </c>
      <c r="P4" s="1777"/>
      <c r="Q4" s="1777"/>
      <c r="R4" s="1778"/>
      <c r="S4" s="1779"/>
    </row>
    <row r="5">
      <c r="A5" s="130" t="s">
        <v>83</v>
      </c>
      <c r="B5" s="131">
        <v>45770.0</v>
      </c>
      <c r="C5" s="121" t="s">
        <v>84</v>
      </c>
      <c r="D5" s="122"/>
      <c r="E5" s="1776">
        <f>E4-E2+1</f>
        <v>-361</v>
      </c>
      <c r="F5" s="1654"/>
      <c r="G5" s="138" t="s">
        <v>2</v>
      </c>
      <c r="H5" s="139">
        <f>'【4月】月間進捗管理シート'!D19</f>
        <v>6</v>
      </c>
      <c r="I5" s="140">
        <f>'【4月】月間進捗管理シート'!D26</f>
        <v>0.3</v>
      </c>
      <c r="J5" s="139">
        <f>'【4月】月間進捗管理シート'!D20</f>
        <v>20</v>
      </c>
      <c r="K5" s="140">
        <f>'【4月】月間進捗管理シート'!D27</f>
        <v>0.625</v>
      </c>
      <c r="L5" s="139">
        <f>'【4月】月間進捗管理シート'!D24</f>
        <v>24</v>
      </c>
      <c r="M5" s="140">
        <f>'【4月】月間進捗管理シート'!D29</f>
        <v>0.01534526854</v>
      </c>
      <c r="N5" s="139">
        <f>'【4月】月間進捗管理シート'!D25</f>
        <v>1564</v>
      </c>
      <c r="P5" s="1777"/>
      <c r="Q5" s="1777"/>
      <c r="R5" s="1778"/>
      <c r="S5" s="1779"/>
    </row>
    <row r="6">
      <c r="A6" s="130" t="s">
        <v>88</v>
      </c>
      <c r="B6" s="131">
        <v>45752.0</v>
      </c>
      <c r="C6" s="1668"/>
      <c r="D6" s="1668"/>
      <c r="E6" s="1668"/>
      <c r="F6" s="1654"/>
      <c r="G6" s="126" t="s">
        <v>87</v>
      </c>
      <c r="H6" s="128">
        <f>H5/H2</f>
        <v>0.6666666667</v>
      </c>
      <c r="I6" s="134"/>
      <c r="J6" s="128">
        <f>J5/J2</f>
        <v>0.5555555556</v>
      </c>
      <c r="K6" s="134"/>
      <c r="L6" s="135">
        <f>L5/L2</f>
        <v>0.4666666667</v>
      </c>
      <c r="M6" s="134"/>
      <c r="N6" s="128">
        <f>N5/N2</f>
        <v>0.6082222222</v>
      </c>
      <c r="P6" s="1777"/>
      <c r="Q6" s="1777"/>
      <c r="R6" s="1778"/>
      <c r="S6" s="1779"/>
    </row>
    <row r="7">
      <c r="A7" s="50"/>
      <c r="B7" s="1661"/>
      <c r="C7" s="146" t="s">
        <v>90</v>
      </c>
      <c r="D7" s="122"/>
      <c r="E7" s="1780">
        <f>E8+E9+E10</f>
        <v>0</v>
      </c>
      <c r="F7" s="1654"/>
      <c r="G7" s="50"/>
      <c r="H7" s="50"/>
      <c r="I7" s="50"/>
      <c r="J7" s="50"/>
      <c r="K7" s="50"/>
      <c r="L7" s="1626"/>
      <c r="M7" s="50"/>
      <c r="N7" s="134"/>
      <c r="P7" s="1777"/>
      <c r="Q7" s="1777"/>
      <c r="R7" s="1778"/>
      <c r="S7" s="1779"/>
    </row>
    <row r="8">
      <c r="A8" s="50"/>
      <c r="B8" s="1661"/>
      <c r="C8" s="151" t="s">
        <v>92</v>
      </c>
      <c r="D8" s="122"/>
      <c r="E8" s="1781">
        <f>COUNTIFS(D22:D92, D12, B22:B92, "AA課金")+COUNTIFS(D22:D92, D12, B22:B92, "A受注") 
</f>
        <v>0</v>
      </c>
      <c r="F8" s="1654"/>
      <c r="G8" s="148" t="s">
        <v>91</v>
      </c>
      <c r="H8" s="149">
        <f>H5-H3</f>
        <v>-131.16</v>
      </c>
      <c r="I8" s="150">
        <f>I5-I2</f>
        <v>0.05</v>
      </c>
      <c r="J8" s="149">
        <f>J5-J3</f>
        <v>-528.64</v>
      </c>
      <c r="K8" s="150">
        <f>K5-K2</f>
        <v>-0.075</v>
      </c>
      <c r="L8" s="149">
        <f>L5-L3</f>
        <v>-759.7714286</v>
      </c>
      <c r="M8" s="150">
        <f>M5-M2</f>
        <v>-0.004654731458</v>
      </c>
      <c r="N8" s="149">
        <f>N5-N3</f>
        <v>-37624.57143</v>
      </c>
      <c r="P8" s="1777"/>
      <c r="Q8" s="1777"/>
      <c r="R8" s="1778"/>
      <c r="S8" s="1779"/>
    </row>
    <row r="9">
      <c r="A9" s="50"/>
      <c r="B9" s="1661"/>
      <c r="C9" s="153" t="s">
        <v>93</v>
      </c>
      <c r="D9" s="122"/>
      <c r="E9" s="1782">
        <f>COUNTIFS(B22:B92, "B商談済み回答待ち", D22:D92, D12)
</f>
        <v>0</v>
      </c>
      <c r="F9" s="1654"/>
      <c r="G9" s="50"/>
      <c r="H9" s="50"/>
      <c r="I9" s="50"/>
      <c r="J9" s="50"/>
      <c r="K9" s="50"/>
      <c r="L9" s="1626"/>
      <c r="M9" s="50"/>
      <c r="N9" s="50"/>
      <c r="P9" s="1777"/>
      <c r="Q9" s="1777"/>
      <c r="R9" s="1778"/>
      <c r="S9" s="1779"/>
    </row>
    <row r="10">
      <c r="A10" s="1654"/>
      <c r="B10" s="1654"/>
      <c r="C10" s="157" t="s">
        <v>98</v>
      </c>
      <c r="D10" s="122"/>
      <c r="E10" s="1783">
        <v>0.0</v>
      </c>
      <c r="F10" s="1654"/>
      <c r="G10" s="155"/>
      <c r="H10" s="126" t="s">
        <v>94</v>
      </c>
      <c r="I10" s="126" t="s">
        <v>95</v>
      </c>
      <c r="J10" s="126" t="s">
        <v>96</v>
      </c>
      <c r="K10" s="126" t="s">
        <v>97</v>
      </c>
      <c r="L10" s="1665"/>
      <c r="M10" s="156"/>
      <c r="N10" s="1666"/>
      <c r="P10" s="1777"/>
      <c r="Q10" s="1777"/>
      <c r="R10" s="1778"/>
      <c r="S10" s="1779"/>
    </row>
    <row r="11">
      <c r="A11" s="1654"/>
      <c r="B11" s="1654"/>
      <c r="C11" s="161" t="s">
        <v>99</v>
      </c>
      <c r="D11" s="122"/>
      <c r="E11" s="1784">
        <f>COUNTIFS(B22:B92, "E商談", D22:D92, D12)
</f>
        <v>7</v>
      </c>
      <c r="F11" s="1654"/>
      <c r="G11" s="126" t="s">
        <v>76</v>
      </c>
      <c r="H11" s="159">
        <f>H2</f>
        <v>9</v>
      </c>
      <c r="I11" s="159">
        <f>J2</f>
        <v>36</v>
      </c>
      <c r="J11" s="159">
        <f>L2</f>
        <v>51.42857143</v>
      </c>
      <c r="K11" s="160">
        <f>N2</f>
        <v>2571.428571</v>
      </c>
      <c r="L11" s="1665"/>
      <c r="M11" s="156"/>
      <c r="N11" s="1666"/>
      <c r="O11" s="1668"/>
      <c r="P11" s="1785"/>
      <c r="Q11" s="1785"/>
      <c r="R11" s="1786"/>
      <c r="S11" s="1787"/>
    </row>
    <row r="12" ht="38.25" customHeight="1">
      <c r="A12" s="1654"/>
      <c r="B12" s="50"/>
      <c r="C12" s="50"/>
      <c r="D12" s="1788">
        <v>45748.0</v>
      </c>
      <c r="E12" s="1789">
        <f>'【4月】月間進捗管理シート'!D19</f>
        <v>6</v>
      </c>
      <c r="F12" s="1654"/>
      <c r="G12" s="125" t="s">
        <v>100</v>
      </c>
      <c r="H12" s="163">
        <f>H11-E7</f>
        <v>9</v>
      </c>
      <c r="I12" s="163">
        <f>H12/I2</f>
        <v>36</v>
      </c>
      <c r="J12" s="163">
        <f>I12/K2</f>
        <v>51.42857143</v>
      </c>
      <c r="K12" s="164">
        <f>J12/M2</f>
        <v>2571.428571</v>
      </c>
      <c r="L12" s="1626"/>
      <c r="M12" s="1668"/>
      <c r="N12" s="1668"/>
      <c r="P12" s="1777"/>
      <c r="Q12" s="1785"/>
      <c r="R12" s="1786"/>
      <c r="S12" s="1787"/>
    </row>
    <row r="13" ht="38.25" customHeight="1">
      <c r="A13" s="1654"/>
      <c r="B13" s="169" t="s">
        <v>102</v>
      </c>
      <c r="C13" s="170"/>
      <c r="D13" s="1673">
        <f>'【4月】月間進捗管理シート'!B18</f>
        <v>1600000</v>
      </c>
      <c r="E13" s="170"/>
      <c r="F13" s="1654"/>
      <c r="G13" s="126" t="s">
        <v>101</v>
      </c>
      <c r="H13" s="167">
        <f>H12/E3</f>
        <v>-0.02535211268</v>
      </c>
      <c r="I13" s="167">
        <f>I12/E3</f>
        <v>-0.1014084507</v>
      </c>
      <c r="J13" s="167">
        <f>J12/E5</f>
        <v>-0.1424614167</v>
      </c>
      <c r="K13" s="168">
        <f>K12/E3</f>
        <v>-7.243460765</v>
      </c>
      <c r="L13" s="1672"/>
      <c r="P13" s="1777"/>
      <c r="Q13" s="1785"/>
      <c r="R13" s="1786"/>
      <c r="S13" s="1787"/>
    </row>
    <row r="14" ht="38.25" customHeight="1">
      <c r="A14" s="1654"/>
      <c r="B14" s="172"/>
      <c r="C14" s="7"/>
      <c r="D14" s="172"/>
      <c r="E14" s="7"/>
      <c r="F14" s="1654"/>
      <c r="G14" s="1674"/>
      <c r="L14" s="1675"/>
      <c r="P14" s="1790"/>
      <c r="Q14" s="1785"/>
      <c r="R14" s="1786"/>
      <c r="S14" s="1787"/>
    </row>
    <row r="15" ht="38.25" customHeight="1">
      <c r="A15" s="50"/>
      <c r="B15" s="169" t="s">
        <v>105</v>
      </c>
      <c r="C15" s="170"/>
      <c r="D15" s="171" t="str">
        <f>IFERROR(__xludf.DUMMYFUNCTION("SUM(FILTER(J22:J92, (B22:B92=""AA課金"")+(B22:B92=""A受注""), D22:D92=D12))"),"#N/A")</f>
        <v>#N/A</v>
      </c>
      <c r="E15" s="170"/>
      <c r="F15" s="50"/>
      <c r="G15" s="1676" t="s">
        <v>103</v>
      </c>
      <c r="K15" s="217"/>
      <c r="L15" s="1675"/>
      <c r="M15" s="217"/>
      <c r="N15" s="217"/>
      <c r="O15" s="217"/>
      <c r="P15" s="1790"/>
      <c r="Q15" s="1785"/>
      <c r="R15" s="1786"/>
      <c r="S15" s="1787"/>
      <c r="T15" s="217"/>
    </row>
    <row r="16" ht="38.25" customHeight="1">
      <c r="A16" s="50"/>
      <c r="B16" s="172"/>
      <c r="C16" s="7"/>
      <c r="D16" s="172"/>
      <c r="E16" s="7"/>
      <c r="F16" s="50"/>
      <c r="G16" s="1676" t="s">
        <v>60</v>
      </c>
      <c r="I16" s="1678">
        <f>IFERROR(__xludf.DUMMYFUNCTION("AVERAGE(FILTER(O23:O92, (M23:M92&lt;&gt;"""") * (N23:N92&lt;&gt;"""")))
"),3.590909090909091)</f>
        <v>3.590909091</v>
      </c>
      <c r="K16" s="217"/>
      <c r="L16" s="1675"/>
      <c r="M16" s="217"/>
      <c r="N16" s="217"/>
      <c r="O16" s="217"/>
      <c r="P16" s="1790"/>
      <c r="Q16" s="1785"/>
      <c r="R16" s="1786"/>
      <c r="S16" s="1787"/>
      <c r="T16" s="217"/>
    </row>
    <row r="17">
      <c r="A17" s="50"/>
      <c r="B17" s="169" t="s">
        <v>106</v>
      </c>
      <c r="C17" s="170"/>
      <c r="D17" s="171" t="str">
        <f>IFERROR(__xludf.DUMMYFUNCTION("SUM(FILTER(J22:J92, (B22:B92=""AA課金"")+(B22:B92=""A受注"") + (B22:B92=""B商談済み回答待ち""), D22:D92=D12))"),"#N/A")</f>
        <v>#N/A</v>
      </c>
      <c r="E17" s="170"/>
      <c r="F17" s="50"/>
      <c r="G17" s="1676" t="s">
        <v>61</v>
      </c>
      <c r="I17" s="1681">
        <f>IFERROR(__xludf.DUMMYFUNCTION("AVERAGE(FILTER(Q23:Q92, (M23:M92&lt;&gt;"""") * (P23:P92&lt;&gt;"""")))
"),1.0)</f>
        <v>1</v>
      </c>
      <c r="K17" s="217"/>
      <c r="L17" s="1675"/>
      <c r="M17" s="217"/>
      <c r="N17" s="217"/>
      <c r="O17" s="217"/>
      <c r="P17" s="1790"/>
      <c r="Q17" s="1790"/>
      <c r="R17" s="1791"/>
      <c r="S17" s="1792"/>
      <c r="T17" s="217"/>
    </row>
    <row r="18">
      <c r="A18" s="50"/>
      <c r="B18" s="172"/>
      <c r="C18" s="7"/>
      <c r="D18" s="172"/>
      <c r="E18" s="7"/>
      <c r="F18" s="50"/>
      <c r="K18" s="1668"/>
      <c r="L18" s="1668"/>
      <c r="M18" s="1668"/>
      <c r="N18" s="1668"/>
      <c r="O18" s="1668"/>
      <c r="P18" s="1785"/>
      <c r="Q18" s="1785"/>
      <c r="R18" s="1786"/>
      <c r="S18" s="1787"/>
      <c r="T18" s="1668"/>
    </row>
    <row r="19">
      <c r="A19" s="50"/>
      <c r="B19" s="169" t="s">
        <v>107</v>
      </c>
      <c r="C19" s="170"/>
      <c r="D19" s="171" t="str">
        <f>D15/E12</f>
        <v>#N/A</v>
      </c>
      <c r="E19" s="170"/>
      <c r="F19" s="50"/>
      <c r="G19" s="1683" t="s">
        <v>62</v>
      </c>
      <c r="I19" s="1681">
        <f>IFERROR(__xludf.DUMMYFUNCTION("AVERAGE(FILTER(Q23:Q92, (M23:M92&lt;&gt;"""") * (P23:P92&lt;&gt;"""")))
"),1.0)</f>
        <v>1</v>
      </c>
      <c r="K19" s="1668"/>
      <c r="L19" s="1668"/>
      <c r="M19" s="1668"/>
      <c r="N19" s="1668"/>
      <c r="O19" s="1668"/>
      <c r="P19" s="1785"/>
      <c r="Q19" s="1785"/>
      <c r="R19" s="1786"/>
      <c r="S19" s="1787"/>
      <c r="T19" s="1668"/>
    </row>
    <row r="20">
      <c r="A20" s="50"/>
      <c r="B20" s="172"/>
      <c r="C20" s="7"/>
      <c r="D20" s="172"/>
      <c r="E20" s="7"/>
      <c r="F20" s="50"/>
      <c r="K20" s="1668"/>
      <c r="L20" s="1668"/>
      <c r="M20" s="1668"/>
      <c r="N20" s="1668"/>
      <c r="O20" s="1668"/>
      <c r="P20" s="1785"/>
      <c r="Q20" s="1785"/>
      <c r="R20" s="1786"/>
      <c r="S20" s="1787"/>
      <c r="T20" s="1668"/>
    </row>
    <row r="21" ht="21.0" customHeight="1">
      <c r="A21" s="50"/>
      <c r="F21" s="50"/>
      <c r="G21" s="50"/>
      <c r="H21" s="217"/>
      <c r="I21" s="217"/>
      <c r="J21" s="217"/>
      <c r="K21" s="1668"/>
      <c r="L21" s="1668"/>
      <c r="M21" s="1668"/>
      <c r="N21" s="1668"/>
      <c r="O21" s="1668"/>
      <c r="P21" s="1785"/>
      <c r="Q21" s="1785"/>
      <c r="R21" s="1786"/>
      <c r="S21" s="1787"/>
      <c r="T21" s="1668"/>
    </row>
    <row r="22">
      <c r="A22" s="1685" t="s">
        <v>196</v>
      </c>
      <c r="B22" s="1686" t="s">
        <v>3524</v>
      </c>
      <c r="C22" s="1685" t="s">
        <v>200</v>
      </c>
      <c r="D22" s="1685" t="s">
        <v>201</v>
      </c>
      <c r="E22" s="1687" t="s">
        <v>203</v>
      </c>
      <c r="F22" s="1688" t="s">
        <v>3410</v>
      </c>
      <c r="G22" s="1688" t="s">
        <v>205</v>
      </c>
      <c r="H22" s="1688" t="s">
        <v>206</v>
      </c>
      <c r="I22" s="1688" t="s">
        <v>207</v>
      </c>
      <c r="J22" s="1688" t="s">
        <v>208</v>
      </c>
      <c r="K22" s="1688" t="s">
        <v>3411</v>
      </c>
      <c r="L22" s="1689" t="s">
        <v>210</v>
      </c>
      <c r="M22" s="1690" t="s">
        <v>212</v>
      </c>
      <c r="N22" s="1690" t="s">
        <v>1315</v>
      </c>
      <c r="O22" s="1793" t="s">
        <v>3514</v>
      </c>
      <c r="P22" s="1692" t="s">
        <v>219</v>
      </c>
      <c r="Q22" s="1794" t="s">
        <v>3515</v>
      </c>
      <c r="R22" s="1694" t="s">
        <v>3389</v>
      </c>
      <c r="S22" s="1795" t="s">
        <v>3516</v>
      </c>
      <c r="T22" s="1696" t="s">
        <v>3412</v>
      </c>
    </row>
    <row r="23">
      <c r="A23" s="1697" t="b">
        <v>1</v>
      </c>
      <c r="B23" s="1698" t="s">
        <v>188</v>
      </c>
      <c r="C23" s="1698" t="s">
        <v>3413</v>
      </c>
      <c r="D23" s="1699">
        <v>45658.0</v>
      </c>
      <c r="E23" s="1698" t="s">
        <v>3414</v>
      </c>
      <c r="F23" s="1698" t="s">
        <v>3415</v>
      </c>
      <c r="G23" s="1698" t="s">
        <v>190</v>
      </c>
      <c r="H23" s="1700"/>
      <c r="I23" s="1701">
        <v>50000.0</v>
      </c>
      <c r="J23" s="1702">
        <v>275000.0</v>
      </c>
      <c r="K23" s="1703">
        <v>45679.0</v>
      </c>
      <c r="L23" s="1704" t="s">
        <v>3416</v>
      </c>
      <c r="M23" s="1705">
        <v>45674.0</v>
      </c>
      <c r="N23" s="1705">
        <v>45675.0</v>
      </c>
      <c r="O23" s="1706">
        <f t="shared" ref="O23:O92" si="1">N23-M23</f>
        <v>1</v>
      </c>
      <c r="P23" s="1705">
        <v>45675.0</v>
      </c>
      <c r="Q23" s="1707">
        <f t="shared" ref="Q23:Q92" si="2">P23-M23</f>
        <v>1</v>
      </c>
      <c r="R23" s="1705"/>
      <c r="S23" s="1708">
        <f t="shared" ref="S23:S92" si="3">R23-M23</f>
        <v>-45674</v>
      </c>
      <c r="T23" s="1709"/>
    </row>
    <row r="24">
      <c r="A24" s="1697" t="b">
        <v>1</v>
      </c>
      <c r="B24" s="1698" t="s">
        <v>768</v>
      </c>
      <c r="C24" s="1698" t="s">
        <v>3460</v>
      </c>
      <c r="D24" s="1699">
        <v>45717.0</v>
      </c>
      <c r="E24" s="1698" t="s">
        <v>3466</v>
      </c>
      <c r="F24" s="1698" t="s">
        <v>3464</v>
      </c>
      <c r="G24" s="1698" t="s">
        <v>192</v>
      </c>
      <c r="H24" s="1701"/>
      <c r="I24" s="1701">
        <v>50000.0</v>
      </c>
      <c r="J24" s="1702">
        <v>150000.0</v>
      </c>
      <c r="K24" s="1703"/>
      <c r="L24" s="1704"/>
      <c r="M24" s="1705">
        <v>45670.0</v>
      </c>
      <c r="N24" s="1705">
        <v>45671.0</v>
      </c>
      <c r="O24" s="1706">
        <f t="shared" si="1"/>
        <v>1</v>
      </c>
      <c r="P24" s="1720"/>
      <c r="Q24" s="1707">
        <f t="shared" si="2"/>
        <v>-45670</v>
      </c>
      <c r="R24" s="1705"/>
      <c r="S24" s="1708">
        <f t="shared" si="3"/>
        <v>-45670</v>
      </c>
      <c r="T24" s="1709"/>
    </row>
    <row r="25">
      <c r="A25" s="1721" t="b">
        <v>0</v>
      </c>
      <c r="B25" s="1698" t="s">
        <v>333</v>
      </c>
      <c r="C25" s="1698" t="s">
        <v>110</v>
      </c>
      <c r="D25" s="1699">
        <v>45748.0</v>
      </c>
      <c r="E25" s="1718" t="s">
        <v>3424</v>
      </c>
      <c r="F25" s="1698" t="s">
        <v>3425</v>
      </c>
      <c r="G25" s="1698" t="s">
        <v>190</v>
      </c>
      <c r="H25" s="1701">
        <v>50000.0</v>
      </c>
      <c r="I25" s="1701">
        <v>40000.0</v>
      </c>
      <c r="J25" s="1702">
        <v>180000.0</v>
      </c>
      <c r="K25" s="1703">
        <v>45757.0</v>
      </c>
      <c r="L25" s="1704" t="s">
        <v>3525</v>
      </c>
      <c r="M25" s="1705">
        <v>45749.0</v>
      </c>
      <c r="N25" s="1705">
        <v>45751.0</v>
      </c>
      <c r="O25" s="1706">
        <f t="shared" si="1"/>
        <v>2</v>
      </c>
      <c r="P25" s="1720"/>
      <c r="Q25" s="1707">
        <f t="shared" si="2"/>
        <v>-45749</v>
      </c>
      <c r="R25" s="1726"/>
      <c r="S25" s="1708">
        <f t="shared" si="3"/>
        <v>-45749</v>
      </c>
      <c r="T25" s="1709"/>
    </row>
    <row r="26">
      <c r="A26" s="1697" t="b">
        <v>0</v>
      </c>
      <c r="B26" s="1698" t="s">
        <v>333</v>
      </c>
      <c r="C26" s="1698" t="s">
        <v>110</v>
      </c>
      <c r="D26" s="1699">
        <v>45748.0</v>
      </c>
      <c r="E26" s="1737" t="s">
        <v>3450</v>
      </c>
      <c r="F26" s="1698" t="s">
        <v>3451</v>
      </c>
      <c r="G26" s="1698" t="s">
        <v>190</v>
      </c>
      <c r="H26" s="1701">
        <v>50000.0</v>
      </c>
      <c r="I26" s="1701">
        <v>40000.0</v>
      </c>
      <c r="J26" s="1702">
        <v>180000.0</v>
      </c>
      <c r="K26" s="1703">
        <v>45755.0</v>
      </c>
      <c r="L26" s="1704" t="s">
        <v>3526</v>
      </c>
      <c r="M26" s="1705">
        <v>45750.0</v>
      </c>
      <c r="N26" s="1705">
        <v>45754.0</v>
      </c>
      <c r="O26" s="1706">
        <f t="shared" si="1"/>
        <v>4</v>
      </c>
      <c r="P26" s="1720"/>
      <c r="Q26" s="1707">
        <f t="shared" si="2"/>
        <v>-45750</v>
      </c>
      <c r="R26" s="1720"/>
      <c r="S26" s="1708">
        <f t="shared" si="3"/>
        <v>-45750</v>
      </c>
      <c r="T26" s="1709"/>
    </row>
    <row r="27">
      <c r="A27" s="1721" t="b">
        <v>0</v>
      </c>
      <c r="B27" s="1698" t="s">
        <v>333</v>
      </c>
      <c r="C27" s="1698" t="s">
        <v>110</v>
      </c>
      <c r="D27" s="1699">
        <v>45748.0</v>
      </c>
      <c r="E27" s="1698" t="s">
        <v>3439</v>
      </c>
      <c r="F27" s="1698" t="s">
        <v>3440</v>
      </c>
      <c r="G27" s="1698" t="s">
        <v>190</v>
      </c>
      <c r="H27" s="1701">
        <v>50000.0</v>
      </c>
      <c r="I27" s="1701">
        <v>40000.0</v>
      </c>
      <c r="J27" s="1702">
        <v>180000.0</v>
      </c>
      <c r="K27" s="1703">
        <v>45755.0</v>
      </c>
      <c r="L27" s="1704" t="s">
        <v>3441</v>
      </c>
      <c r="M27" s="1705">
        <v>45750.0</v>
      </c>
      <c r="N27" s="1705">
        <v>45751.0</v>
      </c>
      <c r="O27" s="1706">
        <f t="shared" si="1"/>
        <v>1</v>
      </c>
      <c r="P27" s="1720"/>
      <c r="Q27" s="1707">
        <f t="shared" si="2"/>
        <v>-45750</v>
      </c>
      <c r="R27" s="1726"/>
      <c r="S27" s="1708">
        <f t="shared" si="3"/>
        <v>-45750</v>
      </c>
      <c r="T27" s="1709"/>
    </row>
    <row r="28">
      <c r="A28" s="1721" t="b">
        <v>0</v>
      </c>
      <c r="B28" s="1698" t="s">
        <v>1119</v>
      </c>
      <c r="C28" s="1698" t="s">
        <v>110</v>
      </c>
      <c r="D28" s="1699">
        <v>45839.0</v>
      </c>
      <c r="E28" s="1698" t="s">
        <v>650</v>
      </c>
      <c r="F28" s="1698" t="s">
        <v>651</v>
      </c>
      <c r="G28" s="1698" t="s">
        <v>190</v>
      </c>
      <c r="H28" s="1701">
        <v>50000.0</v>
      </c>
      <c r="I28" s="1701">
        <v>40000.0</v>
      </c>
      <c r="J28" s="1702">
        <v>180000.0</v>
      </c>
      <c r="K28" s="1710"/>
      <c r="L28" s="1711"/>
      <c r="M28" s="1705">
        <v>45750.0</v>
      </c>
      <c r="N28" s="1705">
        <v>45754.0</v>
      </c>
      <c r="O28" s="1706">
        <f t="shared" si="1"/>
        <v>4</v>
      </c>
      <c r="P28" s="1720"/>
      <c r="Q28" s="1707">
        <f t="shared" si="2"/>
        <v>-45750</v>
      </c>
      <c r="R28" s="1720"/>
      <c r="S28" s="1708">
        <f t="shared" si="3"/>
        <v>-45750</v>
      </c>
      <c r="T28" s="1709"/>
    </row>
    <row r="29">
      <c r="A29" s="1721" t="b">
        <v>0</v>
      </c>
      <c r="B29" s="1698" t="s">
        <v>1306</v>
      </c>
      <c r="C29" s="1698" t="s">
        <v>110</v>
      </c>
      <c r="D29" s="1699">
        <v>45748.0</v>
      </c>
      <c r="E29" s="1698" t="s">
        <v>3480</v>
      </c>
      <c r="F29" s="1698" t="s">
        <v>3481</v>
      </c>
      <c r="G29" s="1698" t="s">
        <v>190</v>
      </c>
      <c r="H29" s="1701">
        <v>50000.0</v>
      </c>
      <c r="I29" s="1701">
        <v>40000.0</v>
      </c>
      <c r="J29" s="1702">
        <v>180000.0</v>
      </c>
      <c r="K29" s="1710"/>
      <c r="L29" s="1711"/>
      <c r="M29" s="1705">
        <v>45751.0</v>
      </c>
      <c r="N29" s="1705">
        <v>45755.0</v>
      </c>
      <c r="O29" s="1706">
        <f t="shared" si="1"/>
        <v>4</v>
      </c>
      <c r="P29" s="1735"/>
      <c r="Q29" s="1707">
        <f t="shared" si="2"/>
        <v>-45751</v>
      </c>
      <c r="R29" s="1720"/>
      <c r="S29" s="1708">
        <f t="shared" si="3"/>
        <v>-45751</v>
      </c>
      <c r="T29" s="1736"/>
    </row>
    <row r="30">
      <c r="A30" s="1721" t="b">
        <v>0</v>
      </c>
      <c r="B30" s="1698" t="s">
        <v>1306</v>
      </c>
      <c r="C30" s="1698" t="s">
        <v>110</v>
      </c>
      <c r="D30" s="1699">
        <v>45748.0</v>
      </c>
      <c r="E30" s="1718" t="s">
        <v>3482</v>
      </c>
      <c r="F30" s="1698" t="s">
        <v>3527</v>
      </c>
      <c r="G30" s="1698" t="s">
        <v>190</v>
      </c>
      <c r="H30" s="1701">
        <v>50000.0</v>
      </c>
      <c r="I30" s="1701">
        <v>40000.0</v>
      </c>
      <c r="J30" s="1702">
        <v>180000.0</v>
      </c>
      <c r="K30" s="1710"/>
      <c r="L30" s="1711"/>
      <c r="M30" s="1705">
        <v>45751.0</v>
      </c>
      <c r="N30" s="1705">
        <v>45756.0</v>
      </c>
      <c r="O30" s="1706">
        <f t="shared" si="1"/>
        <v>5</v>
      </c>
      <c r="P30" s="1720"/>
      <c r="Q30" s="1707">
        <f t="shared" si="2"/>
        <v>-45751</v>
      </c>
      <c r="R30" s="1720"/>
      <c r="S30" s="1708">
        <f t="shared" si="3"/>
        <v>-45751</v>
      </c>
      <c r="T30" s="1709"/>
    </row>
    <row r="31">
      <c r="A31" s="1697" t="b">
        <v>0</v>
      </c>
      <c r="B31" s="1698" t="s">
        <v>1306</v>
      </c>
      <c r="C31" s="1698" t="s">
        <v>110</v>
      </c>
      <c r="D31" s="1699">
        <v>45748.0</v>
      </c>
      <c r="E31" s="1698" t="s">
        <v>577</v>
      </c>
      <c r="F31" s="1698" t="s">
        <v>462</v>
      </c>
      <c r="G31" s="1698" t="s">
        <v>190</v>
      </c>
      <c r="H31" s="1701">
        <v>50000.0</v>
      </c>
      <c r="I31" s="1701">
        <v>40000.0</v>
      </c>
      <c r="J31" s="1702">
        <v>180000.0</v>
      </c>
      <c r="K31" s="1710"/>
      <c r="L31" s="1711"/>
      <c r="M31" s="1705">
        <v>45751.0</v>
      </c>
      <c r="N31" s="1705">
        <v>45757.0</v>
      </c>
      <c r="O31" s="1706">
        <f t="shared" si="1"/>
        <v>6</v>
      </c>
      <c r="P31" s="1720"/>
      <c r="Q31" s="1707">
        <f t="shared" si="2"/>
        <v>-45751</v>
      </c>
      <c r="R31" s="1720"/>
      <c r="S31" s="1708">
        <f t="shared" si="3"/>
        <v>-45751</v>
      </c>
      <c r="T31" s="1715"/>
    </row>
    <row r="32">
      <c r="A32" s="1721" t="b">
        <v>0</v>
      </c>
      <c r="B32" s="1698" t="s">
        <v>1306</v>
      </c>
      <c r="C32" s="1698" t="s">
        <v>110</v>
      </c>
      <c r="D32" s="1699">
        <v>45748.0</v>
      </c>
      <c r="E32" s="1698" t="s">
        <v>1195</v>
      </c>
      <c r="F32" s="1698" t="s">
        <v>1196</v>
      </c>
      <c r="G32" s="1698" t="s">
        <v>190</v>
      </c>
      <c r="H32" s="1701">
        <v>50000.0</v>
      </c>
      <c r="I32" s="1701">
        <v>40000.0</v>
      </c>
      <c r="J32" s="1702">
        <v>180000.0</v>
      </c>
      <c r="K32" s="1710"/>
      <c r="L32" s="1711"/>
      <c r="M32" s="1705">
        <v>45755.0</v>
      </c>
      <c r="N32" s="1730">
        <v>45757.0</v>
      </c>
      <c r="O32" s="1706">
        <f t="shared" si="1"/>
        <v>2</v>
      </c>
      <c r="P32" s="1720"/>
      <c r="Q32" s="1707">
        <f t="shared" si="2"/>
        <v>-45755</v>
      </c>
      <c r="R32" s="1731"/>
      <c r="S32" s="1708">
        <f t="shared" si="3"/>
        <v>-45755</v>
      </c>
      <c r="T32" s="1709"/>
    </row>
    <row r="33">
      <c r="A33" s="1721" t="b">
        <v>0</v>
      </c>
      <c r="B33" s="1698" t="s">
        <v>1306</v>
      </c>
      <c r="C33" s="1698" t="s">
        <v>110</v>
      </c>
      <c r="D33" s="1699">
        <v>45748.0</v>
      </c>
      <c r="E33" s="1698" t="s">
        <v>3448</v>
      </c>
      <c r="F33" s="1698" t="s">
        <v>3449</v>
      </c>
      <c r="G33" s="1698" t="s">
        <v>190</v>
      </c>
      <c r="H33" s="1701">
        <v>50000.0</v>
      </c>
      <c r="I33" s="1701">
        <v>40000.0</v>
      </c>
      <c r="J33" s="1702">
        <v>180000.0</v>
      </c>
      <c r="K33" s="1710"/>
      <c r="L33" s="1733"/>
      <c r="M33" s="1734">
        <v>45754.0</v>
      </c>
      <c r="N33" s="1734">
        <v>45758.0</v>
      </c>
      <c r="O33" s="1706">
        <f t="shared" si="1"/>
        <v>4</v>
      </c>
      <c r="P33" s="1735"/>
      <c r="Q33" s="1707">
        <f t="shared" si="2"/>
        <v>-45754</v>
      </c>
      <c r="R33" s="1735"/>
      <c r="S33" s="1708">
        <f t="shared" si="3"/>
        <v>-45754</v>
      </c>
      <c r="T33" s="1736"/>
    </row>
    <row r="34">
      <c r="A34" s="1721" t="b">
        <v>0</v>
      </c>
      <c r="B34" s="1698" t="s">
        <v>1306</v>
      </c>
      <c r="C34" s="1698" t="s">
        <v>110</v>
      </c>
      <c r="D34" s="1699">
        <v>45748.0</v>
      </c>
      <c r="E34" s="1698" t="s">
        <v>611</v>
      </c>
      <c r="F34" s="1698" t="s">
        <v>612</v>
      </c>
      <c r="G34" s="1698" t="s">
        <v>190</v>
      </c>
      <c r="H34" s="1701">
        <v>50000.0</v>
      </c>
      <c r="I34" s="1701">
        <v>40000.0</v>
      </c>
      <c r="J34" s="1702">
        <v>180000.0</v>
      </c>
      <c r="K34" s="1710"/>
      <c r="L34" s="1711"/>
      <c r="M34" s="1705">
        <v>45755.0</v>
      </c>
      <c r="N34" s="1705">
        <v>45758.0</v>
      </c>
      <c r="O34" s="1706">
        <f t="shared" si="1"/>
        <v>3</v>
      </c>
      <c r="P34" s="1720"/>
      <c r="Q34" s="1707">
        <f t="shared" si="2"/>
        <v>-45755</v>
      </c>
      <c r="R34" s="1720"/>
      <c r="S34" s="1708">
        <f t="shared" si="3"/>
        <v>-45755</v>
      </c>
      <c r="T34" s="1709"/>
    </row>
    <row r="35">
      <c r="A35" s="1721" t="b">
        <v>0</v>
      </c>
      <c r="B35" s="1698" t="s">
        <v>1306</v>
      </c>
      <c r="C35" s="1698" t="s">
        <v>110</v>
      </c>
      <c r="D35" s="1699">
        <v>45748.0</v>
      </c>
      <c r="E35" s="1698" t="s">
        <v>3417</v>
      </c>
      <c r="F35" s="1698" t="s">
        <v>3418</v>
      </c>
      <c r="G35" s="1698" t="s">
        <v>190</v>
      </c>
      <c r="H35" s="1701">
        <v>50000.0</v>
      </c>
      <c r="I35" s="1701">
        <v>40000.0</v>
      </c>
      <c r="J35" s="1702">
        <v>180000.0</v>
      </c>
      <c r="K35" s="1710"/>
      <c r="L35" s="1711"/>
      <c r="M35" s="1705">
        <v>45750.0</v>
      </c>
      <c r="N35" s="1705">
        <v>45761.0</v>
      </c>
      <c r="O35" s="1706">
        <f t="shared" si="1"/>
        <v>11</v>
      </c>
      <c r="P35" s="1720"/>
      <c r="Q35" s="1707">
        <f t="shared" si="2"/>
        <v>-45750</v>
      </c>
      <c r="R35" s="1720"/>
      <c r="S35" s="1708">
        <f t="shared" si="3"/>
        <v>-45750</v>
      </c>
      <c r="T35" s="1709"/>
    </row>
    <row r="36">
      <c r="A36" s="1721" t="b">
        <v>0</v>
      </c>
      <c r="B36" s="1698" t="s">
        <v>404</v>
      </c>
      <c r="C36" s="1698" t="s">
        <v>110</v>
      </c>
      <c r="D36" s="1699">
        <v>45748.0</v>
      </c>
      <c r="E36" s="1698" t="s">
        <v>3478</v>
      </c>
      <c r="F36" s="1698" t="s">
        <v>3479</v>
      </c>
      <c r="G36" s="1698" t="s">
        <v>190</v>
      </c>
      <c r="H36" s="1701">
        <v>50000.0</v>
      </c>
      <c r="I36" s="1701">
        <v>40000.0</v>
      </c>
      <c r="J36" s="1702">
        <v>180000.0</v>
      </c>
      <c r="K36" s="1710"/>
      <c r="L36" s="1711"/>
      <c r="M36" s="1705">
        <v>45749.0</v>
      </c>
      <c r="N36" s="1705">
        <v>45750.0</v>
      </c>
      <c r="O36" s="1706">
        <f t="shared" si="1"/>
        <v>1</v>
      </c>
      <c r="P36" s="1720"/>
      <c r="Q36" s="1707">
        <f t="shared" si="2"/>
        <v>-45749</v>
      </c>
      <c r="R36" s="1720"/>
      <c r="S36" s="1708">
        <f t="shared" si="3"/>
        <v>-45749</v>
      </c>
      <c r="T36" s="1709"/>
    </row>
    <row r="37">
      <c r="A37" s="1697" t="b">
        <v>0</v>
      </c>
      <c r="B37" s="1738"/>
      <c r="C37" s="1738"/>
      <c r="D37" s="1755"/>
      <c r="E37" s="1738"/>
      <c r="F37" s="1738"/>
      <c r="G37" s="1738"/>
      <c r="H37" s="1700"/>
      <c r="I37" s="1700"/>
      <c r="J37" s="1756"/>
      <c r="K37" s="1710"/>
      <c r="L37" s="1711"/>
      <c r="M37" s="1720"/>
      <c r="N37" s="1720"/>
      <c r="O37" s="1706">
        <f t="shared" si="1"/>
        <v>0</v>
      </c>
      <c r="P37" s="1720"/>
      <c r="Q37" s="1707">
        <f t="shared" si="2"/>
        <v>0</v>
      </c>
      <c r="R37" s="1720"/>
      <c r="S37" s="1708">
        <f t="shared" si="3"/>
        <v>0</v>
      </c>
      <c r="T37" s="1709"/>
    </row>
    <row r="38">
      <c r="A38" s="1721" t="b">
        <v>0</v>
      </c>
      <c r="B38" s="1738"/>
      <c r="C38" s="1738"/>
      <c r="D38" s="1755"/>
      <c r="E38" s="1738"/>
      <c r="F38" s="1738"/>
      <c r="G38" s="1738"/>
      <c r="H38" s="1700"/>
      <c r="I38" s="1700"/>
      <c r="J38" s="1756"/>
      <c r="K38" s="1710"/>
      <c r="L38" s="1711"/>
      <c r="M38" s="1720"/>
      <c r="N38" s="1720"/>
      <c r="O38" s="1706">
        <f t="shared" si="1"/>
        <v>0</v>
      </c>
      <c r="P38" s="1720"/>
      <c r="Q38" s="1707">
        <f t="shared" si="2"/>
        <v>0</v>
      </c>
      <c r="R38" s="1720"/>
      <c r="S38" s="1708">
        <f t="shared" si="3"/>
        <v>0</v>
      </c>
      <c r="T38" s="1709"/>
    </row>
    <row r="39">
      <c r="A39" s="1721" t="b">
        <v>0</v>
      </c>
      <c r="B39" s="1738"/>
      <c r="C39" s="1738"/>
      <c r="D39" s="1755"/>
      <c r="E39" s="1738"/>
      <c r="F39" s="1738"/>
      <c r="G39" s="1738"/>
      <c r="H39" s="1700"/>
      <c r="I39" s="1700"/>
      <c r="J39" s="1756"/>
      <c r="K39" s="1710"/>
      <c r="L39" s="1711"/>
      <c r="M39" s="1720"/>
      <c r="N39" s="1720"/>
      <c r="O39" s="1706">
        <f t="shared" si="1"/>
        <v>0</v>
      </c>
      <c r="P39" s="1720"/>
      <c r="Q39" s="1707">
        <f t="shared" si="2"/>
        <v>0</v>
      </c>
      <c r="R39" s="1720"/>
      <c r="S39" s="1708">
        <f t="shared" si="3"/>
        <v>0</v>
      </c>
      <c r="T39" s="1709"/>
    </row>
    <row r="40">
      <c r="A40" s="1721" t="b">
        <v>0</v>
      </c>
      <c r="B40" s="1738"/>
      <c r="C40" s="1738"/>
      <c r="D40" s="1755"/>
      <c r="E40" s="1738"/>
      <c r="F40" s="1799"/>
      <c r="G40" s="1738"/>
      <c r="H40" s="1700"/>
      <c r="I40" s="1700"/>
      <c r="J40" s="1756"/>
      <c r="K40" s="1710"/>
      <c r="L40" s="1711"/>
      <c r="M40" s="1720"/>
      <c r="N40" s="1720"/>
      <c r="O40" s="1706">
        <f t="shared" si="1"/>
        <v>0</v>
      </c>
      <c r="P40" s="1735"/>
      <c r="Q40" s="1707">
        <f t="shared" si="2"/>
        <v>0</v>
      </c>
      <c r="R40" s="1720"/>
      <c r="S40" s="1708">
        <f t="shared" si="3"/>
        <v>0</v>
      </c>
      <c r="T40" s="1736"/>
    </row>
    <row r="41">
      <c r="A41" s="1721" t="b">
        <v>0</v>
      </c>
      <c r="B41" s="1738"/>
      <c r="C41" s="1738"/>
      <c r="D41" s="1755"/>
      <c r="E41" s="1738"/>
      <c r="F41" s="1738"/>
      <c r="G41" s="1738"/>
      <c r="H41" s="1700"/>
      <c r="I41" s="1700"/>
      <c r="J41" s="1756"/>
      <c r="K41" s="1710"/>
      <c r="L41" s="1727"/>
      <c r="M41" s="1720"/>
      <c r="N41" s="1720"/>
      <c r="O41" s="1706">
        <f t="shared" si="1"/>
        <v>0</v>
      </c>
      <c r="P41" s="1720"/>
      <c r="Q41" s="1707">
        <f t="shared" si="2"/>
        <v>0</v>
      </c>
      <c r="R41" s="1720"/>
      <c r="S41" s="1708">
        <f t="shared" si="3"/>
        <v>0</v>
      </c>
      <c r="T41" s="1709"/>
    </row>
    <row r="42">
      <c r="A42" s="1721" t="b">
        <v>0</v>
      </c>
      <c r="B42" s="1801"/>
      <c r="C42" s="1801"/>
      <c r="D42" s="1755"/>
      <c r="E42" s="1801"/>
      <c r="F42" s="1801"/>
      <c r="G42" s="1801"/>
      <c r="H42" s="1802"/>
      <c r="I42" s="1802"/>
      <c r="J42" s="1756"/>
      <c r="K42" s="1748"/>
      <c r="L42" s="1749"/>
      <c r="M42" s="1750"/>
      <c r="N42" s="1750"/>
      <c r="O42" s="1706">
        <f t="shared" si="1"/>
        <v>0</v>
      </c>
      <c r="P42" s="1750"/>
      <c r="Q42" s="1707">
        <f t="shared" si="2"/>
        <v>0</v>
      </c>
      <c r="R42" s="1750"/>
      <c r="S42" s="1708">
        <f t="shared" si="3"/>
        <v>0</v>
      </c>
      <c r="T42" s="1803"/>
    </row>
    <row r="43">
      <c r="A43" s="1721" t="b">
        <v>0</v>
      </c>
      <c r="B43" s="1738"/>
      <c r="C43" s="1738"/>
      <c r="D43" s="1755"/>
      <c r="E43" s="1738"/>
      <c r="F43" s="1738"/>
      <c r="G43" s="1738"/>
      <c r="H43" s="1700"/>
      <c r="I43" s="1700"/>
      <c r="J43" s="1756"/>
      <c r="K43" s="1710"/>
      <c r="L43" s="1727"/>
      <c r="M43" s="1720"/>
      <c r="N43" s="1720"/>
      <c r="O43" s="1706">
        <f t="shared" si="1"/>
        <v>0</v>
      </c>
      <c r="P43" s="1720"/>
      <c r="Q43" s="1707">
        <f t="shared" si="2"/>
        <v>0</v>
      </c>
      <c r="R43" s="1720"/>
      <c r="S43" s="1708">
        <f t="shared" si="3"/>
        <v>0</v>
      </c>
      <c r="T43" s="1709"/>
    </row>
    <row r="44">
      <c r="A44" s="1721" t="b">
        <v>0</v>
      </c>
      <c r="B44" s="1738"/>
      <c r="C44" s="1738"/>
      <c r="D44" s="1755"/>
      <c r="E44" s="1738"/>
      <c r="F44" s="1738"/>
      <c r="G44" s="1738"/>
      <c r="H44" s="1700"/>
      <c r="I44" s="1700"/>
      <c r="J44" s="1756"/>
      <c r="K44" s="1710"/>
      <c r="L44" s="1711"/>
      <c r="M44" s="1720"/>
      <c r="N44" s="1720"/>
      <c r="O44" s="1706">
        <f t="shared" si="1"/>
        <v>0</v>
      </c>
      <c r="P44" s="1720"/>
      <c r="Q44" s="1707">
        <f t="shared" si="2"/>
        <v>0</v>
      </c>
      <c r="R44" s="1720"/>
      <c r="S44" s="1708">
        <f t="shared" si="3"/>
        <v>0</v>
      </c>
      <c r="T44" s="1709"/>
    </row>
    <row r="45">
      <c r="A45" s="1721" t="b">
        <v>0</v>
      </c>
      <c r="B45" s="1738"/>
      <c r="C45" s="1738"/>
      <c r="D45" s="1755"/>
      <c r="E45" s="1738"/>
      <c r="F45" s="1738"/>
      <c r="G45" s="1738"/>
      <c r="H45" s="1700"/>
      <c r="I45" s="1700"/>
      <c r="J45" s="1756"/>
      <c r="K45" s="1710"/>
      <c r="L45" s="1711"/>
      <c r="M45" s="1720"/>
      <c r="N45" s="1720"/>
      <c r="O45" s="1706">
        <f t="shared" si="1"/>
        <v>0</v>
      </c>
      <c r="P45" s="1720"/>
      <c r="Q45" s="1707">
        <f t="shared" si="2"/>
        <v>0</v>
      </c>
      <c r="R45" s="1720"/>
      <c r="S45" s="1708">
        <f t="shared" si="3"/>
        <v>0</v>
      </c>
      <c r="T45" s="1709"/>
    </row>
    <row r="46">
      <c r="A46" s="1721" t="b">
        <v>0</v>
      </c>
      <c r="B46" s="1738"/>
      <c r="C46" s="1738"/>
      <c r="D46" s="1755"/>
      <c r="E46" s="1738"/>
      <c r="F46" s="1738"/>
      <c r="G46" s="1738"/>
      <c r="H46" s="1700"/>
      <c r="I46" s="1700"/>
      <c r="J46" s="1756"/>
      <c r="K46" s="1710"/>
      <c r="L46" s="1711"/>
      <c r="M46" s="1720"/>
      <c r="N46" s="1720"/>
      <c r="O46" s="1706">
        <f t="shared" si="1"/>
        <v>0</v>
      </c>
      <c r="P46" s="1720"/>
      <c r="Q46" s="1707">
        <f t="shared" si="2"/>
        <v>0</v>
      </c>
      <c r="R46" s="1720"/>
      <c r="S46" s="1708">
        <f t="shared" si="3"/>
        <v>0</v>
      </c>
      <c r="T46" s="1715"/>
    </row>
    <row r="47">
      <c r="A47" s="1721" t="b">
        <v>0</v>
      </c>
      <c r="B47" s="1738"/>
      <c r="C47" s="1738"/>
      <c r="D47" s="1755"/>
      <c r="E47" s="1738"/>
      <c r="F47" s="1738"/>
      <c r="G47" s="1738"/>
      <c r="H47" s="1700"/>
      <c r="I47" s="1700"/>
      <c r="J47" s="1700"/>
      <c r="K47" s="1710"/>
      <c r="L47" s="1711"/>
      <c r="M47" s="1720"/>
      <c r="N47" s="1720"/>
      <c r="O47" s="1706">
        <f t="shared" si="1"/>
        <v>0</v>
      </c>
      <c r="P47" s="1720"/>
      <c r="Q47" s="1707">
        <f t="shared" si="2"/>
        <v>0</v>
      </c>
      <c r="R47" s="1720"/>
      <c r="S47" s="1708">
        <f t="shared" si="3"/>
        <v>0</v>
      </c>
      <c r="T47" s="1715"/>
    </row>
    <row r="48">
      <c r="A48" s="1721" t="b">
        <v>0</v>
      </c>
      <c r="B48" s="1738"/>
      <c r="C48" s="1738"/>
      <c r="D48" s="1755"/>
      <c r="E48" s="1738"/>
      <c r="F48" s="1738"/>
      <c r="G48" s="1738"/>
      <c r="H48" s="1700"/>
      <c r="I48" s="1700"/>
      <c r="J48" s="1756"/>
      <c r="K48" s="1710"/>
      <c r="L48" s="1711"/>
      <c r="M48" s="1720"/>
      <c r="N48" s="1720"/>
      <c r="O48" s="1706">
        <f t="shared" si="1"/>
        <v>0</v>
      </c>
      <c r="P48" s="1720"/>
      <c r="Q48" s="1707">
        <f t="shared" si="2"/>
        <v>0</v>
      </c>
      <c r="R48" s="1720"/>
      <c r="S48" s="1708">
        <f t="shared" si="3"/>
        <v>0</v>
      </c>
      <c r="T48" s="1715"/>
    </row>
    <row r="49">
      <c r="A49" s="1721" t="b">
        <v>0</v>
      </c>
      <c r="B49" s="1738"/>
      <c r="C49" s="1738"/>
      <c r="D49" s="1755"/>
      <c r="E49" s="1738"/>
      <c r="F49" s="1738"/>
      <c r="G49" s="1738"/>
      <c r="H49" s="1700"/>
      <c r="I49" s="1700"/>
      <c r="J49" s="1756"/>
      <c r="K49" s="1710"/>
      <c r="L49" s="1711"/>
      <c r="M49" s="1720"/>
      <c r="N49" s="1720"/>
      <c r="O49" s="1706">
        <f t="shared" si="1"/>
        <v>0</v>
      </c>
      <c r="P49" s="1720"/>
      <c r="Q49" s="1707">
        <f t="shared" si="2"/>
        <v>0</v>
      </c>
      <c r="R49" s="1720"/>
      <c r="S49" s="1708">
        <f t="shared" si="3"/>
        <v>0</v>
      </c>
      <c r="T49" s="1715"/>
    </row>
    <row r="50">
      <c r="A50" s="1721" t="b">
        <v>0</v>
      </c>
      <c r="B50" s="1738"/>
      <c r="C50" s="1738"/>
      <c r="D50" s="1755"/>
      <c r="E50" s="1738"/>
      <c r="F50" s="1738"/>
      <c r="G50" s="1738"/>
      <c r="H50" s="1700"/>
      <c r="I50" s="1700"/>
      <c r="J50" s="1756"/>
      <c r="K50" s="1710"/>
      <c r="L50" s="1711"/>
      <c r="M50" s="1720"/>
      <c r="N50" s="1720"/>
      <c r="O50" s="1706">
        <f t="shared" si="1"/>
        <v>0</v>
      </c>
      <c r="P50" s="1720"/>
      <c r="Q50" s="1707">
        <f t="shared" si="2"/>
        <v>0</v>
      </c>
      <c r="R50" s="1720"/>
      <c r="S50" s="1708">
        <f t="shared" si="3"/>
        <v>0</v>
      </c>
      <c r="T50" s="1715"/>
    </row>
    <row r="51">
      <c r="A51" s="1697" t="b">
        <v>0</v>
      </c>
      <c r="B51" s="1698"/>
      <c r="C51" s="1738"/>
      <c r="D51" s="1755"/>
      <c r="E51" s="1738"/>
      <c r="F51" s="1738"/>
      <c r="G51" s="1738"/>
      <c r="H51" s="1700"/>
      <c r="I51" s="1700"/>
      <c r="J51" s="1756"/>
      <c r="K51" s="1710"/>
      <c r="L51" s="1711"/>
      <c r="M51" s="1720"/>
      <c r="N51" s="1720"/>
      <c r="O51" s="1706">
        <f t="shared" si="1"/>
        <v>0</v>
      </c>
      <c r="P51" s="1720"/>
      <c r="Q51" s="1707">
        <f t="shared" si="2"/>
        <v>0</v>
      </c>
      <c r="R51" s="1720"/>
      <c r="S51" s="1708">
        <f t="shared" si="3"/>
        <v>0</v>
      </c>
      <c r="T51" s="1715"/>
    </row>
    <row r="52">
      <c r="A52" s="1721" t="b">
        <v>0</v>
      </c>
      <c r="B52" s="1738"/>
      <c r="C52" s="1738"/>
      <c r="D52" s="1755"/>
      <c r="E52" s="1738"/>
      <c r="F52" s="1738"/>
      <c r="G52" s="1738"/>
      <c r="H52" s="1700"/>
      <c r="I52" s="1700"/>
      <c r="J52" s="1756"/>
      <c r="K52" s="1710"/>
      <c r="L52" s="1727"/>
      <c r="M52" s="1720"/>
      <c r="N52" s="1720"/>
      <c r="O52" s="1706">
        <f t="shared" si="1"/>
        <v>0</v>
      </c>
      <c r="P52" s="1720"/>
      <c r="Q52" s="1707">
        <f t="shared" si="2"/>
        <v>0</v>
      </c>
      <c r="R52" s="1720"/>
      <c r="S52" s="1708">
        <f t="shared" si="3"/>
        <v>0</v>
      </c>
      <c r="T52" s="1715"/>
    </row>
    <row r="53">
      <c r="A53" s="1721" t="b">
        <v>0</v>
      </c>
      <c r="B53" s="1738"/>
      <c r="C53" s="1738"/>
      <c r="D53" s="1755"/>
      <c r="E53" s="1738"/>
      <c r="F53" s="1757"/>
      <c r="G53" s="1738"/>
      <c r="H53" s="1700"/>
      <c r="I53" s="1700"/>
      <c r="J53" s="1756"/>
      <c r="K53" s="1710"/>
      <c r="L53" s="1711"/>
      <c r="M53" s="1720"/>
      <c r="N53" s="1720"/>
      <c r="O53" s="1706">
        <f t="shared" si="1"/>
        <v>0</v>
      </c>
      <c r="P53" s="1720"/>
      <c r="Q53" s="1707">
        <f t="shared" si="2"/>
        <v>0</v>
      </c>
      <c r="R53" s="1720"/>
      <c r="S53" s="1708">
        <f t="shared" si="3"/>
        <v>0</v>
      </c>
      <c r="T53" s="1715"/>
    </row>
    <row r="54">
      <c r="A54" s="1721" t="b">
        <v>0</v>
      </c>
      <c r="B54" s="1738"/>
      <c r="C54" s="1738"/>
      <c r="D54" s="1755"/>
      <c r="E54" s="1738"/>
      <c r="F54" s="1738"/>
      <c r="G54" s="1738"/>
      <c r="H54" s="1700"/>
      <c r="I54" s="1700"/>
      <c r="J54" s="1756"/>
      <c r="K54" s="1710"/>
      <c r="L54" s="1711"/>
      <c r="M54" s="1726"/>
      <c r="N54" s="1726"/>
      <c r="O54" s="1706">
        <f t="shared" si="1"/>
        <v>0</v>
      </c>
      <c r="P54" s="1720"/>
      <c r="Q54" s="1707">
        <f t="shared" si="2"/>
        <v>0</v>
      </c>
      <c r="R54" s="1726"/>
      <c r="S54" s="1708">
        <f t="shared" si="3"/>
        <v>0</v>
      </c>
      <c r="T54" s="1709"/>
    </row>
    <row r="55">
      <c r="A55" s="1721" t="b">
        <v>0</v>
      </c>
      <c r="B55" s="1738"/>
      <c r="C55" s="1738"/>
      <c r="D55" s="1755"/>
      <c r="E55" s="1738"/>
      <c r="F55" s="1738"/>
      <c r="G55" s="1738"/>
      <c r="H55" s="1700"/>
      <c r="I55" s="1700"/>
      <c r="J55" s="1756"/>
      <c r="K55" s="1710"/>
      <c r="L55" s="1711"/>
      <c r="M55" s="1726"/>
      <c r="N55" s="1726"/>
      <c r="O55" s="1706">
        <f t="shared" si="1"/>
        <v>0</v>
      </c>
      <c r="P55" s="1720"/>
      <c r="Q55" s="1707">
        <f t="shared" si="2"/>
        <v>0</v>
      </c>
      <c r="R55" s="1726"/>
      <c r="S55" s="1708">
        <f t="shared" si="3"/>
        <v>0</v>
      </c>
      <c r="T55" s="1709"/>
    </row>
    <row r="56">
      <c r="A56" s="1721" t="b">
        <v>0</v>
      </c>
      <c r="B56" s="1738"/>
      <c r="C56" s="1738"/>
      <c r="D56" s="1755"/>
      <c r="E56" s="1738"/>
      <c r="F56" s="1738"/>
      <c r="G56" s="1738"/>
      <c r="H56" s="1700"/>
      <c r="I56" s="1700"/>
      <c r="J56" s="1756"/>
      <c r="K56" s="1710"/>
      <c r="L56" s="1711"/>
      <c r="M56" s="1720"/>
      <c r="N56" s="1720"/>
      <c r="O56" s="1706">
        <f t="shared" si="1"/>
        <v>0</v>
      </c>
      <c r="P56" s="1720"/>
      <c r="Q56" s="1707">
        <f t="shared" si="2"/>
        <v>0</v>
      </c>
      <c r="R56" s="1720"/>
      <c r="S56" s="1708">
        <f t="shared" si="3"/>
        <v>0</v>
      </c>
      <c r="T56" s="1715"/>
    </row>
    <row r="57">
      <c r="A57" s="1721" t="b">
        <v>0</v>
      </c>
      <c r="B57" s="1738"/>
      <c r="C57" s="1738"/>
      <c r="D57" s="1755"/>
      <c r="E57" s="1738"/>
      <c r="F57" s="1738"/>
      <c r="G57" s="1799"/>
      <c r="H57" s="1700"/>
      <c r="I57" s="1700"/>
      <c r="J57" s="1756"/>
      <c r="K57" s="1710"/>
      <c r="L57" s="1727"/>
      <c r="M57" s="1726"/>
      <c r="N57" s="1726"/>
      <c r="O57" s="1706">
        <f t="shared" si="1"/>
        <v>0</v>
      </c>
      <c r="P57" s="1720"/>
      <c r="Q57" s="1707">
        <f t="shared" si="2"/>
        <v>0</v>
      </c>
      <c r="R57" s="1726"/>
      <c r="S57" s="1708">
        <f t="shared" si="3"/>
        <v>0</v>
      </c>
      <c r="T57" s="1709"/>
    </row>
    <row r="58">
      <c r="A58" s="1721" t="b">
        <v>0</v>
      </c>
      <c r="B58" s="1738"/>
      <c r="C58" s="1738"/>
      <c r="D58" s="1755"/>
      <c r="E58" s="1738"/>
      <c r="F58" s="1738"/>
      <c r="G58" s="1738"/>
      <c r="H58" s="1700"/>
      <c r="I58" s="1700"/>
      <c r="J58" s="1700"/>
      <c r="K58" s="1710"/>
      <c r="L58" s="1711"/>
      <c r="M58" s="1720"/>
      <c r="N58" s="1720"/>
      <c r="O58" s="1706">
        <f t="shared" si="1"/>
        <v>0</v>
      </c>
      <c r="P58" s="1720"/>
      <c r="Q58" s="1707">
        <f t="shared" si="2"/>
        <v>0</v>
      </c>
      <c r="R58" s="1720"/>
      <c r="S58" s="1708">
        <f t="shared" si="3"/>
        <v>0</v>
      </c>
      <c r="T58" s="1715"/>
    </row>
    <row r="59">
      <c r="A59" s="1721" t="b">
        <v>0</v>
      </c>
      <c r="B59" s="1738"/>
      <c r="C59" s="1738"/>
      <c r="D59" s="1755"/>
      <c r="E59" s="1713"/>
      <c r="F59" s="1738"/>
      <c r="G59" s="1738"/>
      <c r="H59" s="1700"/>
      <c r="I59" s="1700"/>
      <c r="J59" s="1756"/>
      <c r="K59" s="1710"/>
      <c r="L59" s="1711"/>
      <c r="M59" s="1720"/>
      <c r="N59" s="1720"/>
      <c r="O59" s="1706">
        <f t="shared" si="1"/>
        <v>0</v>
      </c>
      <c r="P59" s="1720"/>
      <c r="Q59" s="1707">
        <f t="shared" si="2"/>
        <v>0</v>
      </c>
      <c r="R59" s="1720"/>
      <c r="S59" s="1708">
        <f t="shared" si="3"/>
        <v>0</v>
      </c>
      <c r="T59" s="1709"/>
    </row>
    <row r="60">
      <c r="A60" s="1721" t="b">
        <v>0</v>
      </c>
      <c r="B60" s="1738"/>
      <c r="C60" s="1738"/>
      <c r="D60" s="1755"/>
      <c r="E60" s="1738"/>
      <c r="F60" s="1738"/>
      <c r="G60" s="1738"/>
      <c r="H60" s="1700"/>
      <c r="I60" s="1700"/>
      <c r="J60" s="1756"/>
      <c r="K60" s="1710"/>
      <c r="L60" s="1727"/>
      <c r="M60" s="1726"/>
      <c r="N60" s="1726"/>
      <c r="O60" s="1706">
        <f t="shared" si="1"/>
        <v>0</v>
      </c>
      <c r="P60" s="1720"/>
      <c r="Q60" s="1707">
        <f t="shared" si="2"/>
        <v>0</v>
      </c>
      <c r="R60" s="1726"/>
      <c r="S60" s="1708">
        <f t="shared" si="3"/>
        <v>0</v>
      </c>
      <c r="T60" s="1709"/>
    </row>
    <row r="61">
      <c r="A61" s="1721" t="b">
        <v>0</v>
      </c>
      <c r="B61" s="1738"/>
      <c r="C61" s="1738"/>
      <c r="D61" s="1755"/>
      <c r="E61" s="1738"/>
      <c r="F61" s="1738"/>
      <c r="G61" s="1738"/>
      <c r="H61" s="1700"/>
      <c r="I61" s="1700"/>
      <c r="J61" s="1756"/>
      <c r="K61" s="1710"/>
      <c r="L61" s="1711"/>
      <c r="M61" s="1726"/>
      <c r="N61" s="1726"/>
      <c r="O61" s="1706">
        <f t="shared" si="1"/>
        <v>0</v>
      </c>
      <c r="P61" s="1720"/>
      <c r="Q61" s="1707">
        <f t="shared" si="2"/>
        <v>0</v>
      </c>
      <c r="R61" s="1726"/>
      <c r="S61" s="1708">
        <f t="shared" si="3"/>
        <v>0</v>
      </c>
      <c r="T61" s="1709"/>
    </row>
    <row r="62">
      <c r="A62" s="1721" t="b">
        <v>0</v>
      </c>
      <c r="B62" s="1738"/>
      <c r="C62" s="1738"/>
      <c r="D62" s="1755"/>
      <c r="E62" s="1713"/>
      <c r="F62" s="1738"/>
      <c r="G62" s="1738"/>
      <c r="H62" s="1700"/>
      <c r="I62" s="1700"/>
      <c r="J62" s="1756"/>
      <c r="K62" s="1710"/>
      <c r="L62" s="1711"/>
      <c r="M62" s="1726"/>
      <c r="N62" s="1726"/>
      <c r="O62" s="1706">
        <f t="shared" si="1"/>
        <v>0</v>
      </c>
      <c r="P62" s="1720"/>
      <c r="Q62" s="1707">
        <f t="shared" si="2"/>
        <v>0</v>
      </c>
      <c r="R62" s="1726"/>
      <c r="S62" s="1708">
        <f t="shared" si="3"/>
        <v>0</v>
      </c>
      <c r="T62" s="1709"/>
    </row>
    <row r="63">
      <c r="A63" s="1721" t="b">
        <v>0</v>
      </c>
      <c r="B63" s="1738"/>
      <c r="C63" s="1738"/>
      <c r="D63" s="1755"/>
      <c r="E63" s="1738"/>
      <c r="F63" s="1738"/>
      <c r="G63" s="1738"/>
      <c r="H63" s="1700"/>
      <c r="I63" s="1700"/>
      <c r="J63" s="1756"/>
      <c r="K63" s="1710"/>
      <c r="L63" s="1711"/>
      <c r="M63" s="1720"/>
      <c r="N63" s="1720"/>
      <c r="O63" s="1706">
        <f t="shared" si="1"/>
        <v>0</v>
      </c>
      <c r="P63" s="1720"/>
      <c r="Q63" s="1707">
        <f t="shared" si="2"/>
        <v>0</v>
      </c>
      <c r="R63" s="1720"/>
      <c r="S63" s="1708">
        <f t="shared" si="3"/>
        <v>0</v>
      </c>
      <c r="T63" s="1709"/>
    </row>
    <row r="64">
      <c r="A64" s="1721" t="b">
        <v>0</v>
      </c>
      <c r="B64" s="1738"/>
      <c r="C64" s="1738"/>
      <c r="D64" s="1755"/>
      <c r="E64" s="1713"/>
      <c r="F64" s="1738"/>
      <c r="G64" s="1738"/>
      <c r="H64" s="1700"/>
      <c r="I64" s="1700"/>
      <c r="J64" s="1756"/>
      <c r="K64" s="1710"/>
      <c r="L64" s="1711"/>
      <c r="M64" s="1726"/>
      <c r="N64" s="1720"/>
      <c r="O64" s="1706">
        <f t="shared" si="1"/>
        <v>0</v>
      </c>
      <c r="P64" s="1720"/>
      <c r="Q64" s="1707">
        <f t="shared" si="2"/>
        <v>0</v>
      </c>
      <c r="R64" s="1720"/>
      <c r="S64" s="1708">
        <f t="shared" si="3"/>
        <v>0</v>
      </c>
      <c r="T64" s="1709"/>
    </row>
    <row r="65">
      <c r="A65" s="1721" t="b">
        <v>0</v>
      </c>
      <c r="B65" s="1738"/>
      <c r="C65" s="1738"/>
      <c r="D65" s="1755"/>
      <c r="E65" s="1738"/>
      <c r="F65" s="1757"/>
      <c r="G65" s="1738"/>
      <c r="H65" s="1700"/>
      <c r="I65" s="1700"/>
      <c r="J65" s="1756"/>
      <c r="K65" s="1710"/>
      <c r="L65" s="1711"/>
      <c r="M65" s="1726"/>
      <c r="N65" s="1726"/>
      <c r="O65" s="1706">
        <f t="shared" si="1"/>
        <v>0</v>
      </c>
      <c r="P65" s="1720"/>
      <c r="Q65" s="1707">
        <f t="shared" si="2"/>
        <v>0</v>
      </c>
      <c r="R65" s="1726"/>
      <c r="S65" s="1708">
        <f t="shared" si="3"/>
        <v>0</v>
      </c>
      <c r="T65" s="1709"/>
    </row>
    <row r="66">
      <c r="A66" s="1721" t="b">
        <v>0</v>
      </c>
      <c r="B66" s="1738"/>
      <c r="C66" s="1738"/>
      <c r="D66" s="1755"/>
      <c r="E66" s="1738"/>
      <c r="F66" s="1738"/>
      <c r="G66" s="1738"/>
      <c r="H66" s="1700"/>
      <c r="I66" s="1700"/>
      <c r="J66" s="1756"/>
      <c r="K66" s="1710"/>
      <c r="L66" s="1711"/>
      <c r="M66" s="1720"/>
      <c r="N66" s="1720"/>
      <c r="O66" s="1706">
        <f t="shared" si="1"/>
        <v>0</v>
      </c>
      <c r="P66" s="1720"/>
      <c r="Q66" s="1707">
        <f t="shared" si="2"/>
        <v>0</v>
      </c>
      <c r="R66" s="1720"/>
      <c r="S66" s="1708">
        <f t="shared" si="3"/>
        <v>0</v>
      </c>
      <c r="T66" s="1709"/>
    </row>
    <row r="67">
      <c r="A67" s="1721" t="b">
        <v>0</v>
      </c>
      <c r="B67" s="1738"/>
      <c r="C67" s="1738"/>
      <c r="D67" s="1755"/>
      <c r="E67" s="1757"/>
      <c r="F67" s="1757"/>
      <c r="G67" s="1757"/>
      <c r="H67" s="1700"/>
      <c r="I67" s="1700"/>
      <c r="J67" s="1756"/>
      <c r="K67" s="1710"/>
      <c r="L67" s="1711"/>
      <c r="M67" s="1726"/>
      <c r="N67" s="1726"/>
      <c r="O67" s="1706">
        <f t="shared" si="1"/>
        <v>0</v>
      </c>
      <c r="P67" s="1720"/>
      <c r="Q67" s="1707">
        <f t="shared" si="2"/>
        <v>0</v>
      </c>
      <c r="R67" s="1726"/>
      <c r="S67" s="1708">
        <f t="shared" si="3"/>
        <v>0</v>
      </c>
      <c r="T67" s="1709"/>
    </row>
    <row r="68">
      <c r="A68" s="1721" t="b">
        <v>0</v>
      </c>
      <c r="B68" s="1738"/>
      <c r="C68" s="1738"/>
      <c r="D68" s="1755"/>
      <c r="E68" s="1738"/>
      <c r="F68" s="1738"/>
      <c r="G68" s="1738"/>
      <c r="H68" s="1700"/>
      <c r="I68" s="1700"/>
      <c r="J68" s="1756"/>
      <c r="K68" s="1710"/>
      <c r="L68" s="1711"/>
      <c r="M68" s="1720"/>
      <c r="N68" s="1720"/>
      <c r="O68" s="1706">
        <f t="shared" si="1"/>
        <v>0</v>
      </c>
      <c r="P68" s="1720"/>
      <c r="Q68" s="1707">
        <f t="shared" si="2"/>
        <v>0</v>
      </c>
      <c r="R68" s="1720"/>
      <c r="S68" s="1708">
        <f t="shared" si="3"/>
        <v>0</v>
      </c>
      <c r="T68" s="1709"/>
    </row>
    <row r="69">
      <c r="A69" s="1721" t="b">
        <v>0</v>
      </c>
      <c r="B69" s="1738"/>
      <c r="C69" s="1738"/>
      <c r="D69" s="1755"/>
      <c r="E69" s="1738"/>
      <c r="F69" s="1757"/>
      <c r="G69" s="1738"/>
      <c r="H69" s="1700"/>
      <c r="I69" s="1700"/>
      <c r="J69" s="1756"/>
      <c r="K69" s="1710"/>
      <c r="L69" s="1711"/>
      <c r="M69" s="1726"/>
      <c r="N69" s="1726"/>
      <c r="O69" s="1706">
        <f t="shared" si="1"/>
        <v>0</v>
      </c>
      <c r="P69" s="1720"/>
      <c r="Q69" s="1707">
        <f t="shared" si="2"/>
        <v>0</v>
      </c>
      <c r="R69" s="1726"/>
      <c r="S69" s="1708">
        <f t="shared" si="3"/>
        <v>0</v>
      </c>
      <c r="T69" s="1754"/>
    </row>
    <row r="70">
      <c r="A70" s="1721" t="b">
        <v>0</v>
      </c>
      <c r="B70" s="1738"/>
      <c r="C70" s="1738"/>
      <c r="D70" s="1755"/>
      <c r="E70" s="1738"/>
      <c r="F70" s="1738"/>
      <c r="G70" s="1738"/>
      <c r="H70" s="1700"/>
      <c r="I70" s="1700"/>
      <c r="J70" s="1756"/>
      <c r="K70" s="1710"/>
      <c r="L70" s="1711"/>
      <c r="M70" s="1726"/>
      <c r="N70" s="1726"/>
      <c r="O70" s="1706">
        <f t="shared" si="1"/>
        <v>0</v>
      </c>
      <c r="P70" s="1720"/>
      <c r="Q70" s="1707">
        <f t="shared" si="2"/>
        <v>0</v>
      </c>
      <c r="R70" s="1726"/>
      <c r="S70" s="1708">
        <f t="shared" si="3"/>
        <v>0</v>
      </c>
      <c r="T70" s="1754"/>
    </row>
    <row r="71">
      <c r="A71" s="1721" t="b">
        <v>0</v>
      </c>
      <c r="B71" s="1738"/>
      <c r="C71" s="1738"/>
      <c r="D71" s="1755"/>
      <c r="E71" s="1738"/>
      <c r="F71" s="1738"/>
      <c r="G71" s="1738"/>
      <c r="H71" s="1700"/>
      <c r="I71" s="1700"/>
      <c r="J71" s="1756"/>
      <c r="K71" s="1710"/>
      <c r="L71" s="1711"/>
      <c r="M71" s="1726"/>
      <c r="N71" s="1726"/>
      <c r="O71" s="1706">
        <f t="shared" si="1"/>
        <v>0</v>
      </c>
      <c r="P71" s="1720"/>
      <c r="Q71" s="1707">
        <f t="shared" si="2"/>
        <v>0</v>
      </c>
      <c r="R71" s="1726"/>
      <c r="S71" s="1708">
        <f t="shared" si="3"/>
        <v>0</v>
      </c>
      <c r="T71" s="1709"/>
    </row>
    <row r="72">
      <c r="A72" s="1721" t="b">
        <v>0</v>
      </c>
      <c r="B72" s="1738"/>
      <c r="C72" s="1738"/>
      <c r="D72" s="1755"/>
      <c r="E72" s="1738"/>
      <c r="F72" s="1757"/>
      <c r="G72" s="1738"/>
      <c r="H72" s="1700"/>
      <c r="I72" s="1700"/>
      <c r="J72" s="1756"/>
      <c r="K72" s="1710"/>
      <c r="L72" s="1711"/>
      <c r="M72" s="1726"/>
      <c r="N72" s="1726"/>
      <c r="O72" s="1706">
        <f t="shared" si="1"/>
        <v>0</v>
      </c>
      <c r="P72" s="1720"/>
      <c r="Q72" s="1707">
        <f t="shared" si="2"/>
        <v>0</v>
      </c>
      <c r="R72" s="1726"/>
      <c r="S72" s="1708">
        <f t="shared" si="3"/>
        <v>0</v>
      </c>
      <c r="T72" s="1709"/>
    </row>
    <row r="73">
      <c r="A73" s="1721" t="b">
        <v>0</v>
      </c>
      <c r="B73" s="1738"/>
      <c r="C73" s="1738"/>
      <c r="D73" s="1755"/>
      <c r="E73" s="1738"/>
      <c r="F73" s="1738"/>
      <c r="G73" s="1738"/>
      <c r="H73" s="1700"/>
      <c r="I73" s="1700"/>
      <c r="J73" s="1756"/>
      <c r="K73" s="1710"/>
      <c r="L73" s="1711"/>
      <c r="M73" s="1726"/>
      <c r="N73" s="1726"/>
      <c r="O73" s="1706">
        <f t="shared" si="1"/>
        <v>0</v>
      </c>
      <c r="P73" s="1720"/>
      <c r="Q73" s="1707">
        <f t="shared" si="2"/>
        <v>0</v>
      </c>
      <c r="R73" s="1726"/>
      <c r="S73" s="1708">
        <f t="shared" si="3"/>
        <v>0</v>
      </c>
      <c r="T73" s="1709"/>
    </row>
    <row r="74">
      <c r="A74" s="1721" t="b">
        <v>0</v>
      </c>
      <c r="B74" s="1738"/>
      <c r="C74" s="1738"/>
      <c r="D74" s="1755"/>
      <c r="E74" s="1738"/>
      <c r="F74" s="1738"/>
      <c r="G74" s="1738"/>
      <c r="H74" s="1700"/>
      <c r="I74" s="1700"/>
      <c r="J74" s="1756"/>
      <c r="K74" s="1710"/>
      <c r="L74" s="1711"/>
      <c r="M74" s="1726"/>
      <c r="N74" s="1726"/>
      <c r="O74" s="1706">
        <f t="shared" si="1"/>
        <v>0</v>
      </c>
      <c r="P74" s="1720"/>
      <c r="Q74" s="1707">
        <f t="shared" si="2"/>
        <v>0</v>
      </c>
      <c r="R74" s="1726"/>
      <c r="S74" s="1708">
        <f t="shared" si="3"/>
        <v>0</v>
      </c>
      <c r="T74" s="1709"/>
    </row>
    <row r="75">
      <c r="A75" s="1721" t="b">
        <v>0</v>
      </c>
      <c r="B75" s="1738"/>
      <c r="C75" s="1738"/>
      <c r="D75" s="1755"/>
      <c r="E75" s="1738"/>
      <c r="F75" s="1757"/>
      <c r="G75" s="1738"/>
      <c r="H75" s="1700"/>
      <c r="I75" s="1700"/>
      <c r="J75" s="1756"/>
      <c r="K75" s="1710"/>
      <c r="L75" s="1711"/>
      <c r="M75" s="1726"/>
      <c r="N75" s="1726"/>
      <c r="O75" s="1706">
        <f t="shared" si="1"/>
        <v>0</v>
      </c>
      <c r="P75" s="1720"/>
      <c r="Q75" s="1707">
        <f t="shared" si="2"/>
        <v>0</v>
      </c>
      <c r="R75" s="1726"/>
      <c r="S75" s="1708">
        <f t="shared" si="3"/>
        <v>0</v>
      </c>
      <c r="T75" s="1709"/>
    </row>
    <row r="76">
      <c r="A76" s="1721" t="b">
        <v>0</v>
      </c>
      <c r="B76" s="1738"/>
      <c r="C76" s="1738"/>
      <c r="D76" s="1755"/>
      <c r="E76" s="1738"/>
      <c r="F76" s="1738"/>
      <c r="G76" s="1738"/>
      <c r="H76" s="1700"/>
      <c r="I76" s="1700"/>
      <c r="J76" s="1756"/>
      <c r="K76" s="1710"/>
      <c r="L76" s="1711"/>
      <c r="M76" s="1720"/>
      <c r="N76" s="1720"/>
      <c r="O76" s="1706">
        <f t="shared" si="1"/>
        <v>0</v>
      </c>
      <c r="P76" s="1720"/>
      <c r="Q76" s="1707">
        <f t="shared" si="2"/>
        <v>0</v>
      </c>
      <c r="R76" s="1720"/>
      <c r="S76" s="1708">
        <f t="shared" si="3"/>
        <v>0</v>
      </c>
      <c r="T76" s="1709"/>
    </row>
    <row r="77">
      <c r="A77" s="1721" t="b">
        <v>0</v>
      </c>
      <c r="B77" s="1738"/>
      <c r="C77" s="1738"/>
      <c r="D77" s="1755"/>
      <c r="E77" s="1713"/>
      <c r="F77" s="1738"/>
      <c r="G77" s="1738"/>
      <c r="H77" s="1700"/>
      <c r="I77" s="1700"/>
      <c r="J77" s="1756"/>
      <c r="K77" s="1710"/>
      <c r="L77" s="1711"/>
      <c r="M77" s="1720"/>
      <c r="N77" s="1720"/>
      <c r="O77" s="1706">
        <f t="shared" si="1"/>
        <v>0</v>
      </c>
      <c r="P77" s="1720"/>
      <c r="Q77" s="1707">
        <f t="shared" si="2"/>
        <v>0</v>
      </c>
      <c r="R77" s="1720"/>
      <c r="S77" s="1708">
        <f t="shared" si="3"/>
        <v>0</v>
      </c>
      <c r="T77" s="1709"/>
    </row>
    <row r="78">
      <c r="A78" s="1721" t="b">
        <v>0</v>
      </c>
      <c r="B78" s="1738"/>
      <c r="C78" s="1738"/>
      <c r="D78" s="1755"/>
      <c r="E78" s="1738"/>
      <c r="F78" s="1738"/>
      <c r="G78" s="1738"/>
      <c r="H78" s="1700"/>
      <c r="I78" s="1700"/>
      <c r="J78" s="1700"/>
      <c r="K78" s="1710"/>
      <c r="L78" s="1711"/>
      <c r="M78" s="1720"/>
      <c r="N78" s="1720"/>
      <c r="O78" s="1706">
        <f t="shared" si="1"/>
        <v>0</v>
      </c>
      <c r="P78" s="1720"/>
      <c r="Q78" s="1707">
        <f t="shared" si="2"/>
        <v>0</v>
      </c>
      <c r="R78" s="1720"/>
      <c r="S78" s="1708">
        <f t="shared" si="3"/>
        <v>0</v>
      </c>
      <c r="T78" s="1709"/>
    </row>
    <row r="79">
      <c r="A79" s="1721" t="b">
        <v>0</v>
      </c>
      <c r="B79" s="1738"/>
      <c r="C79" s="1738"/>
      <c r="D79" s="1758"/>
      <c r="E79" s="1738"/>
      <c r="F79" s="1738"/>
      <c r="G79" s="1738"/>
      <c r="H79" s="1759"/>
      <c r="I79" s="1756"/>
      <c r="J79" s="1756"/>
      <c r="K79" s="1710"/>
      <c r="L79" s="1727"/>
      <c r="M79" s="1726"/>
      <c r="N79" s="1726"/>
      <c r="O79" s="1706">
        <f t="shared" si="1"/>
        <v>0</v>
      </c>
      <c r="P79" s="1720"/>
      <c r="Q79" s="1707">
        <f t="shared" si="2"/>
        <v>0</v>
      </c>
      <c r="R79" s="1726"/>
      <c r="S79" s="1708">
        <f t="shared" si="3"/>
        <v>0</v>
      </c>
      <c r="T79" s="1709"/>
    </row>
    <row r="80">
      <c r="A80" s="1721" t="b">
        <v>0</v>
      </c>
      <c r="B80" s="1757"/>
      <c r="C80" s="1757"/>
      <c r="D80" s="1760"/>
      <c r="E80" s="1757"/>
      <c r="F80" s="1757"/>
      <c r="G80" s="1757"/>
      <c r="H80" s="1761"/>
      <c r="I80" s="1761"/>
      <c r="J80" s="1761"/>
      <c r="K80" s="1710"/>
      <c r="L80" s="1711"/>
      <c r="M80" s="1726"/>
      <c r="N80" s="1726"/>
      <c r="O80" s="1706">
        <f t="shared" si="1"/>
        <v>0</v>
      </c>
      <c r="P80" s="1720"/>
      <c r="Q80" s="1707">
        <f t="shared" si="2"/>
        <v>0</v>
      </c>
      <c r="R80" s="1726"/>
      <c r="S80" s="1708">
        <f t="shared" si="3"/>
        <v>0</v>
      </c>
      <c r="T80" s="1709"/>
    </row>
    <row r="81">
      <c r="A81" s="1721" t="b">
        <v>0</v>
      </c>
      <c r="B81" s="1762"/>
      <c r="C81" s="1757"/>
      <c r="D81" s="1760"/>
      <c r="E81" s="1757"/>
      <c r="F81" s="1757"/>
      <c r="G81" s="1757"/>
      <c r="H81" s="1761"/>
      <c r="I81" s="1761"/>
      <c r="J81" s="1761"/>
      <c r="K81" s="1710"/>
      <c r="L81" s="1711"/>
      <c r="M81" s="1726"/>
      <c r="N81" s="1726"/>
      <c r="O81" s="1706">
        <f t="shared" si="1"/>
        <v>0</v>
      </c>
      <c r="P81" s="1720"/>
      <c r="Q81" s="1707">
        <f t="shared" si="2"/>
        <v>0</v>
      </c>
      <c r="R81" s="1726"/>
      <c r="S81" s="1708">
        <f t="shared" si="3"/>
        <v>0</v>
      </c>
      <c r="T81" s="1709"/>
    </row>
    <row r="82">
      <c r="A82" s="1697" t="b">
        <v>1</v>
      </c>
      <c r="B82" s="1698" t="s">
        <v>768</v>
      </c>
      <c r="C82" s="1698" t="s">
        <v>3413</v>
      </c>
      <c r="D82" s="1699">
        <v>45658.0</v>
      </c>
      <c r="E82" s="1698" t="s">
        <v>3520</v>
      </c>
      <c r="F82" s="1698" t="s">
        <v>472</v>
      </c>
      <c r="G82" s="1698" t="s">
        <v>192</v>
      </c>
      <c r="H82" s="1700"/>
      <c r="I82" s="1701">
        <v>40000.0</v>
      </c>
      <c r="J82" s="1702">
        <v>125000.0</v>
      </c>
      <c r="K82" s="1703"/>
      <c r="L82" s="1704" t="s">
        <v>257</v>
      </c>
      <c r="M82" s="1705">
        <v>45673.0</v>
      </c>
      <c r="N82" s="1705">
        <v>45677.0</v>
      </c>
      <c r="O82" s="1706">
        <f t="shared" si="1"/>
        <v>4</v>
      </c>
      <c r="P82" s="1720"/>
      <c r="Q82" s="1707">
        <f t="shared" si="2"/>
        <v>-45673</v>
      </c>
      <c r="R82" s="1705"/>
      <c r="S82" s="1708">
        <f t="shared" si="3"/>
        <v>-45673</v>
      </c>
      <c r="T82" s="1709"/>
    </row>
    <row r="83">
      <c r="A83" s="1697" t="b">
        <v>1</v>
      </c>
      <c r="B83" s="1698" t="s">
        <v>864</v>
      </c>
      <c r="C83" s="1698" t="s">
        <v>110</v>
      </c>
      <c r="D83" s="1699">
        <v>45658.0</v>
      </c>
      <c r="E83" s="1698" t="s">
        <v>3521</v>
      </c>
      <c r="F83" s="1698" t="s">
        <v>3522</v>
      </c>
      <c r="G83" s="1698" t="s">
        <v>190</v>
      </c>
      <c r="H83" s="1700"/>
      <c r="I83" s="1701">
        <v>50000.0</v>
      </c>
      <c r="J83" s="1702">
        <v>150000.0</v>
      </c>
      <c r="K83" s="1710"/>
      <c r="L83" s="1727"/>
      <c r="M83" s="1705">
        <v>45675.0</v>
      </c>
      <c r="N83" s="1705">
        <v>45679.0</v>
      </c>
      <c r="O83" s="1706">
        <f t="shared" si="1"/>
        <v>4</v>
      </c>
      <c r="P83" s="1720"/>
      <c r="Q83" s="1707">
        <f t="shared" si="2"/>
        <v>-45675</v>
      </c>
      <c r="R83" s="1720"/>
      <c r="S83" s="1708">
        <f t="shared" si="3"/>
        <v>-45675</v>
      </c>
      <c r="T83" s="1709"/>
    </row>
    <row r="84">
      <c r="A84" s="1697" t="b">
        <v>1</v>
      </c>
      <c r="B84" s="1698" t="s">
        <v>768</v>
      </c>
      <c r="C84" s="1698" t="s">
        <v>3471</v>
      </c>
      <c r="D84" s="1699">
        <v>45689.0</v>
      </c>
      <c r="E84" s="1698" t="s">
        <v>3523</v>
      </c>
      <c r="F84" s="1698" t="s">
        <v>3473</v>
      </c>
      <c r="G84" s="1698" t="s">
        <v>192</v>
      </c>
      <c r="H84" s="1700"/>
      <c r="I84" s="1701">
        <v>50000.0</v>
      </c>
      <c r="J84" s="1702">
        <v>150000.0</v>
      </c>
      <c r="K84" s="1703">
        <v>45705.0</v>
      </c>
      <c r="L84" s="1704" t="s">
        <v>564</v>
      </c>
      <c r="M84" s="1720"/>
      <c r="N84" s="1720"/>
      <c r="O84" s="1706">
        <f t="shared" si="1"/>
        <v>0</v>
      </c>
      <c r="P84" s="1720"/>
      <c r="Q84" s="1707">
        <f t="shared" si="2"/>
        <v>0</v>
      </c>
      <c r="R84" s="1720"/>
      <c r="S84" s="1708">
        <f t="shared" si="3"/>
        <v>0</v>
      </c>
      <c r="T84" s="1709"/>
    </row>
    <row r="85">
      <c r="A85" s="1697" t="b">
        <v>1</v>
      </c>
      <c r="B85" s="1698" t="s">
        <v>408</v>
      </c>
      <c r="C85" s="1698" t="s">
        <v>3458</v>
      </c>
      <c r="D85" s="1699">
        <v>45659.0</v>
      </c>
      <c r="E85" s="1698" t="s">
        <v>3459</v>
      </c>
      <c r="F85" s="1698" t="s">
        <v>1216</v>
      </c>
      <c r="G85" s="1698" t="s">
        <v>190</v>
      </c>
      <c r="H85" s="1700"/>
      <c r="I85" s="1701">
        <v>50000.0</v>
      </c>
      <c r="J85" s="1702">
        <v>150000.0</v>
      </c>
      <c r="K85" s="1710"/>
      <c r="L85" s="1727"/>
      <c r="M85" s="1720"/>
      <c r="N85" s="1720"/>
      <c r="O85" s="1706">
        <f t="shared" si="1"/>
        <v>0</v>
      </c>
      <c r="P85" s="1720"/>
      <c r="Q85" s="1707">
        <f t="shared" si="2"/>
        <v>0</v>
      </c>
      <c r="R85" s="1720"/>
      <c r="S85" s="1708">
        <f t="shared" si="3"/>
        <v>0</v>
      </c>
      <c r="T85" s="1709"/>
    </row>
    <row r="86">
      <c r="A86" s="1697" t="b">
        <v>1</v>
      </c>
      <c r="B86" s="1698" t="s">
        <v>408</v>
      </c>
      <c r="C86" s="1698" t="s">
        <v>3460</v>
      </c>
      <c r="D86" s="1699">
        <v>45658.0</v>
      </c>
      <c r="E86" s="1698" t="s">
        <v>3461</v>
      </c>
      <c r="F86" s="1698" t="s">
        <v>3462</v>
      </c>
      <c r="G86" s="1698" t="s">
        <v>190</v>
      </c>
      <c r="H86" s="1701"/>
      <c r="I86" s="1701">
        <v>50000.0</v>
      </c>
      <c r="J86" s="1702">
        <v>150000.0</v>
      </c>
      <c r="K86" s="1710"/>
      <c r="L86" s="1727"/>
      <c r="M86" s="1705">
        <v>45670.0</v>
      </c>
      <c r="N86" s="1705">
        <v>45670.0</v>
      </c>
      <c r="O86" s="1706">
        <f t="shared" si="1"/>
        <v>0</v>
      </c>
      <c r="P86" s="1720"/>
      <c r="Q86" s="1707">
        <f t="shared" si="2"/>
        <v>-45670</v>
      </c>
      <c r="R86" s="1705"/>
      <c r="S86" s="1708">
        <f t="shared" si="3"/>
        <v>-45670</v>
      </c>
      <c r="T86" s="1709"/>
    </row>
    <row r="87">
      <c r="A87" s="1697" t="b">
        <v>1</v>
      </c>
      <c r="B87" s="1698" t="s">
        <v>408</v>
      </c>
      <c r="C87" s="1698" t="s">
        <v>3458</v>
      </c>
      <c r="D87" s="1699">
        <v>45660.0</v>
      </c>
      <c r="E87" s="1698" t="s">
        <v>3463</v>
      </c>
      <c r="F87" s="1698" t="s">
        <v>3464</v>
      </c>
      <c r="G87" s="1698" t="s">
        <v>190</v>
      </c>
      <c r="H87" s="1700"/>
      <c r="I87" s="1701">
        <v>50000.0</v>
      </c>
      <c r="J87" s="1702">
        <v>150000.0</v>
      </c>
      <c r="K87" s="1710"/>
      <c r="L87" s="1711"/>
      <c r="M87" s="1720"/>
      <c r="N87" s="1720"/>
      <c r="O87" s="1706">
        <f t="shared" si="1"/>
        <v>0</v>
      </c>
      <c r="P87" s="1720"/>
      <c r="Q87" s="1707">
        <f t="shared" si="2"/>
        <v>0</v>
      </c>
      <c r="R87" s="1720"/>
      <c r="S87" s="1708">
        <f t="shared" si="3"/>
        <v>0</v>
      </c>
      <c r="T87" s="1709"/>
    </row>
    <row r="88">
      <c r="A88" s="1697" t="b">
        <v>1</v>
      </c>
      <c r="B88" s="1698" t="s">
        <v>768</v>
      </c>
      <c r="C88" s="1698" t="s">
        <v>3460</v>
      </c>
      <c r="D88" s="1699">
        <v>45659.0</v>
      </c>
      <c r="E88" s="1698" t="s">
        <v>3470</v>
      </c>
      <c r="F88" s="1698" t="s">
        <v>877</v>
      </c>
      <c r="G88" s="1698" t="s">
        <v>192</v>
      </c>
      <c r="H88" s="1701"/>
      <c r="I88" s="1701">
        <v>50000.0</v>
      </c>
      <c r="J88" s="1702">
        <v>150000.0</v>
      </c>
      <c r="K88" s="1703">
        <v>45677.0</v>
      </c>
      <c r="L88" s="1704" t="s">
        <v>346</v>
      </c>
      <c r="M88" s="1705">
        <v>45670.0</v>
      </c>
      <c r="N88" s="1705">
        <v>45672.0</v>
      </c>
      <c r="O88" s="1706">
        <f t="shared" si="1"/>
        <v>2</v>
      </c>
      <c r="P88" s="1705"/>
      <c r="Q88" s="1707">
        <f t="shared" si="2"/>
        <v>-45670</v>
      </c>
      <c r="R88" s="1705"/>
      <c r="S88" s="1708">
        <f t="shared" si="3"/>
        <v>-45670</v>
      </c>
      <c r="T88" s="1715"/>
    </row>
    <row r="89">
      <c r="A89" s="1697" t="b">
        <v>1</v>
      </c>
      <c r="B89" s="1698" t="s">
        <v>864</v>
      </c>
      <c r="C89" s="1698" t="s">
        <v>110</v>
      </c>
      <c r="D89" s="1699">
        <v>45689.0</v>
      </c>
      <c r="E89" s="1698" t="s">
        <v>3484</v>
      </c>
      <c r="F89" s="1698" t="s">
        <v>3485</v>
      </c>
      <c r="G89" s="1698" t="s">
        <v>190</v>
      </c>
      <c r="H89" s="1701">
        <v>50000.0</v>
      </c>
      <c r="I89" s="1701">
        <v>40000.0</v>
      </c>
      <c r="J89" s="1702">
        <v>90000.0</v>
      </c>
      <c r="K89" s="1710"/>
      <c r="L89" s="1711"/>
      <c r="M89" s="1705">
        <v>45668.0</v>
      </c>
      <c r="N89" s="1705">
        <v>45677.0</v>
      </c>
      <c r="O89" s="1706">
        <f t="shared" si="1"/>
        <v>9</v>
      </c>
      <c r="P89" s="1705"/>
      <c r="Q89" s="1707">
        <f t="shared" si="2"/>
        <v>-45668</v>
      </c>
      <c r="R89" s="1705"/>
      <c r="S89" s="1708">
        <f t="shared" si="3"/>
        <v>-45668</v>
      </c>
      <c r="T89" s="1709"/>
    </row>
    <row r="90">
      <c r="A90" s="1697" t="b">
        <v>1</v>
      </c>
      <c r="B90" s="1698" t="s">
        <v>408</v>
      </c>
      <c r="C90" s="1698" t="s">
        <v>271</v>
      </c>
      <c r="D90" s="1699">
        <v>45689.0</v>
      </c>
      <c r="E90" s="1698" t="s">
        <v>3465</v>
      </c>
      <c r="F90" s="1698" t="s">
        <v>186</v>
      </c>
      <c r="G90" s="1698" t="s">
        <v>190</v>
      </c>
      <c r="H90" s="1700"/>
      <c r="I90" s="1701">
        <v>50000.0</v>
      </c>
      <c r="J90" s="1702">
        <v>150000.0</v>
      </c>
      <c r="K90" s="1710"/>
      <c r="L90" s="1711"/>
      <c r="M90" s="1705">
        <v>45689.0</v>
      </c>
      <c r="N90" s="1705">
        <v>45692.0</v>
      </c>
      <c r="O90" s="1706">
        <f t="shared" si="1"/>
        <v>3</v>
      </c>
      <c r="P90" s="1720"/>
      <c r="Q90" s="1707">
        <f t="shared" si="2"/>
        <v>-45689</v>
      </c>
      <c r="R90" s="1720"/>
      <c r="S90" s="1708">
        <f t="shared" si="3"/>
        <v>-45689</v>
      </c>
      <c r="T90" s="1709"/>
    </row>
    <row r="91">
      <c r="A91" s="1697" t="b">
        <v>1</v>
      </c>
      <c r="B91" s="1698" t="s">
        <v>768</v>
      </c>
      <c r="C91" s="1698" t="s">
        <v>3471</v>
      </c>
      <c r="D91" s="1699">
        <v>45689.0</v>
      </c>
      <c r="E91" s="1698" t="s">
        <v>3472</v>
      </c>
      <c r="F91" s="1698" t="s">
        <v>3473</v>
      </c>
      <c r="G91" s="1698" t="s">
        <v>192</v>
      </c>
      <c r="H91" s="1700"/>
      <c r="I91" s="1701">
        <v>50000.0</v>
      </c>
      <c r="J91" s="1702">
        <v>150000.0</v>
      </c>
      <c r="K91" s="1703">
        <v>45684.0</v>
      </c>
      <c r="L91" s="1704" t="s">
        <v>346</v>
      </c>
      <c r="M91" s="1705">
        <v>45674.0</v>
      </c>
      <c r="N91" s="1705">
        <v>45678.0</v>
      </c>
      <c r="O91" s="1706">
        <f t="shared" si="1"/>
        <v>4</v>
      </c>
      <c r="P91" s="1720"/>
      <c r="Q91" s="1707">
        <f t="shared" si="2"/>
        <v>-45674</v>
      </c>
      <c r="R91" s="1720"/>
      <c r="S91" s="1708">
        <f t="shared" si="3"/>
        <v>-45674</v>
      </c>
      <c r="T91" s="1757"/>
    </row>
    <row r="92">
      <c r="A92" s="1697" t="b">
        <v>1</v>
      </c>
      <c r="B92" s="1698" t="s">
        <v>864</v>
      </c>
      <c r="C92" s="1698" t="s">
        <v>3458</v>
      </c>
      <c r="D92" s="1699">
        <v>45689.0</v>
      </c>
      <c r="E92" s="1698" t="s">
        <v>3486</v>
      </c>
      <c r="F92" s="1698" t="s">
        <v>3487</v>
      </c>
      <c r="G92" s="1698" t="s">
        <v>190</v>
      </c>
      <c r="H92" s="1700"/>
      <c r="I92" s="1701">
        <v>50000.0</v>
      </c>
      <c r="J92" s="1702">
        <v>150000.0</v>
      </c>
      <c r="K92" s="1710"/>
      <c r="L92" s="1727"/>
      <c r="M92" s="1705">
        <v>45689.0</v>
      </c>
      <c r="N92" s="1705">
        <v>45693.0</v>
      </c>
      <c r="O92" s="1706">
        <f t="shared" si="1"/>
        <v>4</v>
      </c>
      <c r="P92" s="1720"/>
      <c r="Q92" s="1707">
        <f t="shared" si="2"/>
        <v>-45689</v>
      </c>
      <c r="R92" s="1720"/>
      <c r="S92" s="1708">
        <f t="shared" si="3"/>
        <v>-45689</v>
      </c>
      <c r="T92" s="1757"/>
    </row>
    <row r="93">
      <c r="A93" s="124"/>
      <c r="B93" s="124"/>
      <c r="C93" s="124"/>
      <c r="D93" s="124"/>
      <c r="E93" s="124"/>
      <c r="F93" s="124"/>
      <c r="G93" s="124"/>
      <c r="H93" s="124"/>
      <c r="I93" s="124"/>
      <c r="J93" s="124"/>
      <c r="K93" s="124"/>
      <c r="L93" s="176"/>
      <c r="M93" s="124"/>
      <c r="N93" s="124"/>
      <c r="O93" s="124"/>
      <c r="P93" s="1764"/>
      <c r="Q93" s="1764"/>
      <c r="R93" s="1765"/>
      <c r="S93" s="758"/>
      <c r="T93" s="124"/>
    </row>
    <row r="94">
      <c r="A94" s="124"/>
      <c r="B94" s="124"/>
      <c r="C94" s="124"/>
      <c r="D94" s="124"/>
      <c r="E94" s="124"/>
      <c r="F94" s="124"/>
      <c r="G94" s="124"/>
      <c r="H94" s="124"/>
      <c r="I94" s="124"/>
      <c r="J94" s="124"/>
      <c r="K94" s="124"/>
      <c r="L94" s="176"/>
      <c r="M94" s="124"/>
      <c r="N94" s="124"/>
      <c r="O94" s="124"/>
      <c r="P94" s="1764"/>
      <c r="Q94" s="1764"/>
      <c r="R94" s="1765"/>
      <c r="S94" s="758"/>
      <c r="T94" s="124"/>
    </row>
    <row r="95">
      <c r="A95" s="50"/>
      <c r="B95" s="50"/>
      <c r="C95" s="50"/>
      <c r="D95" s="50"/>
      <c r="E95" s="50"/>
      <c r="F95" s="50"/>
      <c r="G95" s="50"/>
      <c r="H95" s="50"/>
      <c r="I95" s="50"/>
      <c r="J95" s="50"/>
      <c r="K95" s="50"/>
      <c r="L95" s="1626"/>
      <c r="M95" s="50"/>
      <c r="N95" s="50"/>
      <c r="O95" s="50"/>
      <c r="P95" s="1627"/>
      <c r="Q95" s="1627"/>
      <c r="R95" s="1628"/>
      <c r="S95" s="1800"/>
      <c r="T95" s="50"/>
    </row>
    <row r="96">
      <c r="A96" s="50"/>
      <c r="B96" s="50"/>
      <c r="C96" s="50"/>
      <c r="D96" s="50"/>
      <c r="E96" s="50"/>
      <c r="F96" s="50"/>
      <c r="G96" s="50"/>
      <c r="H96" s="50"/>
      <c r="I96" s="50"/>
      <c r="J96" s="50"/>
      <c r="K96" s="50"/>
      <c r="L96" s="1626"/>
      <c r="M96" s="50"/>
      <c r="N96" s="50"/>
      <c r="O96" s="50"/>
      <c r="P96" s="1627"/>
      <c r="Q96" s="1627"/>
      <c r="R96" s="1628"/>
      <c r="S96" s="1800"/>
      <c r="T96" s="50"/>
    </row>
    <row r="97">
      <c r="A97" s="50"/>
      <c r="B97" s="50"/>
      <c r="C97" s="50"/>
      <c r="D97" s="50"/>
      <c r="E97" s="50"/>
      <c r="F97" s="50"/>
      <c r="G97" s="50"/>
      <c r="H97" s="50"/>
      <c r="I97" s="50"/>
      <c r="J97" s="50"/>
      <c r="K97" s="50"/>
      <c r="L97" s="1626"/>
      <c r="M97" s="50"/>
      <c r="N97" s="50"/>
      <c r="O97" s="50"/>
      <c r="P97" s="1627"/>
      <c r="Q97" s="1627"/>
      <c r="R97" s="1628"/>
      <c r="S97" s="1800"/>
      <c r="T97" s="50"/>
    </row>
    <row r="98">
      <c r="A98" s="50"/>
      <c r="B98" s="50"/>
      <c r="C98" s="50"/>
      <c r="D98" s="50"/>
      <c r="E98" s="50"/>
      <c r="F98" s="50"/>
      <c r="G98" s="50"/>
      <c r="H98" s="50"/>
      <c r="I98" s="50"/>
      <c r="J98" s="50"/>
      <c r="K98" s="50"/>
      <c r="L98" s="1626"/>
      <c r="M98" s="50"/>
      <c r="N98" s="50"/>
      <c r="O98" s="50"/>
      <c r="P98" s="1627"/>
      <c r="Q98" s="1627"/>
      <c r="R98" s="1628"/>
      <c r="S98" s="1800"/>
      <c r="T98" s="50"/>
    </row>
    <row r="99">
      <c r="A99" s="50"/>
      <c r="B99" s="50"/>
      <c r="C99" s="50"/>
      <c r="D99" s="50"/>
      <c r="E99" s="50"/>
      <c r="F99" s="50"/>
      <c r="G99" s="50"/>
      <c r="H99" s="50"/>
      <c r="I99" s="50"/>
      <c r="J99" s="50"/>
      <c r="K99" s="50"/>
      <c r="L99" s="1626"/>
      <c r="M99" s="50"/>
      <c r="N99" s="50"/>
      <c r="O99" s="50"/>
      <c r="P99" s="1627"/>
      <c r="Q99" s="1627"/>
      <c r="R99" s="1628"/>
      <c r="S99" s="1800"/>
      <c r="T99" s="50"/>
    </row>
    <row r="100">
      <c r="A100" s="50"/>
      <c r="B100" s="50"/>
      <c r="C100" s="50"/>
      <c r="D100" s="50"/>
      <c r="E100" s="50"/>
      <c r="F100" s="50"/>
      <c r="G100" s="50"/>
      <c r="H100" s="50"/>
      <c r="I100" s="50"/>
      <c r="J100" s="50"/>
      <c r="K100" s="50"/>
      <c r="L100" s="1626"/>
      <c r="M100" s="50"/>
      <c r="N100" s="50"/>
      <c r="O100" s="50"/>
      <c r="P100" s="1627"/>
      <c r="Q100" s="1627"/>
      <c r="R100" s="1628"/>
      <c r="S100" s="1800"/>
      <c r="T100" s="50"/>
    </row>
    <row r="101">
      <c r="A101" s="50"/>
      <c r="B101" s="50"/>
      <c r="C101" s="50"/>
      <c r="D101" s="50"/>
      <c r="E101" s="50"/>
      <c r="F101" s="50"/>
      <c r="G101" s="50"/>
      <c r="H101" s="50"/>
      <c r="I101" s="50"/>
      <c r="J101" s="50"/>
      <c r="K101" s="50"/>
      <c r="L101" s="1626"/>
      <c r="M101" s="50"/>
      <c r="N101" s="50"/>
      <c r="O101" s="50"/>
      <c r="P101" s="1627"/>
      <c r="Q101" s="1627"/>
      <c r="R101" s="1628"/>
      <c r="S101" s="1800"/>
      <c r="T101" s="50"/>
    </row>
    <row r="102">
      <c r="A102" s="50"/>
      <c r="B102" s="50"/>
      <c r="C102" s="50"/>
      <c r="D102" s="50"/>
      <c r="E102" s="50"/>
      <c r="F102" s="50"/>
      <c r="G102" s="50"/>
      <c r="H102" s="50"/>
      <c r="I102" s="50"/>
      <c r="J102" s="50"/>
      <c r="K102" s="50"/>
      <c r="L102" s="1626"/>
      <c r="M102" s="50"/>
      <c r="N102" s="50"/>
      <c r="O102" s="50"/>
      <c r="P102" s="1627"/>
      <c r="Q102" s="1627"/>
      <c r="R102" s="1628"/>
      <c r="S102" s="1800"/>
      <c r="T102" s="50"/>
    </row>
    <row r="103">
      <c r="A103" s="50"/>
      <c r="B103" s="50"/>
      <c r="C103" s="50"/>
      <c r="D103" s="50"/>
      <c r="E103" s="50"/>
      <c r="F103" s="50"/>
      <c r="G103" s="50"/>
      <c r="H103" s="50"/>
      <c r="I103" s="50"/>
      <c r="J103" s="50"/>
      <c r="K103" s="50"/>
      <c r="L103" s="1626"/>
      <c r="M103" s="50"/>
      <c r="N103" s="50"/>
      <c r="O103" s="50"/>
      <c r="P103" s="1627"/>
      <c r="Q103" s="1627"/>
      <c r="R103" s="1628"/>
      <c r="S103" s="1800"/>
      <c r="T103" s="50"/>
    </row>
    <row r="104">
      <c r="A104" s="50"/>
      <c r="B104" s="50"/>
      <c r="C104" s="50"/>
      <c r="D104" s="50"/>
      <c r="E104" s="50"/>
      <c r="F104" s="50"/>
      <c r="G104" s="50"/>
      <c r="H104" s="50"/>
      <c r="I104" s="50"/>
      <c r="J104" s="50"/>
      <c r="K104" s="50"/>
      <c r="L104" s="1626"/>
      <c r="M104" s="50"/>
      <c r="N104" s="50"/>
      <c r="O104" s="50"/>
      <c r="P104" s="1627"/>
      <c r="Q104" s="1627"/>
      <c r="R104" s="1628"/>
      <c r="S104" s="1800"/>
      <c r="T104" s="50"/>
    </row>
    <row r="105">
      <c r="A105" s="50"/>
      <c r="B105" s="50"/>
      <c r="C105" s="50"/>
      <c r="D105" s="50"/>
      <c r="E105" s="50"/>
      <c r="F105" s="50"/>
      <c r="G105" s="50"/>
      <c r="H105" s="50"/>
      <c r="I105" s="50"/>
      <c r="J105" s="50"/>
      <c r="K105" s="50"/>
      <c r="L105" s="1626"/>
      <c r="M105" s="50"/>
      <c r="N105" s="50"/>
      <c r="O105" s="50"/>
      <c r="P105" s="1627"/>
      <c r="Q105" s="1627"/>
      <c r="R105" s="1628"/>
      <c r="S105" s="1800"/>
      <c r="T105" s="50"/>
    </row>
    <row r="106">
      <c r="A106" s="50"/>
      <c r="B106" s="50"/>
      <c r="C106" s="50"/>
      <c r="D106" s="50"/>
      <c r="E106" s="50"/>
      <c r="F106" s="50"/>
      <c r="G106" s="50"/>
      <c r="H106" s="50"/>
      <c r="I106" s="50"/>
      <c r="J106" s="50"/>
      <c r="K106" s="50"/>
      <c r="L106" s="1626"/>
      <c r="M106" s="50"/>
      <c r="N106" s="50"/>
      <c r="O106" s="50"/>
      <c r="P106" s="1627"/>
      <c r="Q106" s="1627"/>
      <c r="R106" s="1628"/>
      <c r="S106" s="1800"/>
      <c r="T106" s="50"/>
    </row>
    <row r="107">
      <c r="A107" s="50"/>
      <c r="B107" s="50"/>
      <c r="C107" s="50"/>
      <c r="D107" s="50"/>
      <c r="E107" s="50"/>
      <c r="F107" s="50"/>
      <c r="G107" s="50"/>
      <c r="H107" s="50"/>
      <c r="I107" s="50"/>
      <c r="J107" s="50"/>
      <c r="K107" s="50"/>
      <c r="L107" s="1626"/>
      <c r="M107" s="50"/>
      <c r="N107" s="50"/>
      <c r="O107" s="50"/>
      <c r="P107" s="1627"/>
      <c r="Q107" s="1627"/>
      <c r="R107" s="1628"/>
      <c r="S107" s="1800"/>
      <c r="T107" s="50"/>
    </row>
    <row r="108">
      <c r="A108" s="50"/>
      <c r="B108" s="50"/>
      <c r="C108" s="50"/>
      <c r="D108" s="50"/>
      <c r="E108" s="50"/>
      <c r="F108" s="50"/>
      <c r="G108" s="50"/>
      <c r="H108" s="50"/>
      <c r="I108" s="50"/>
      <c r="J108" s="50"/>
      <c r="K108" s="50"/>
      <c r="L108" s="1626"/>
      <c r="M108" s="50"/>
      <c r="N108" s="50"/>
      <c r="O108" s="50"/>
      <c r="P108" s="1627"/>
      <c r="Q108" s="1627"/>
      <c r="R108" s="1628"/>
      <c r="S108" s="1800"/>
      <c r="T108" s="50"/>
    </row>
    <row r="109">
      <c r="A109" s="50"/>
      <c r="B109" s="50"/>
      <c r="C109" s="50"/>
      <c r="D109" s="50"/>
      <c r="E109" s="50"/>
      <c r="F109" s="50"/>
      <c r="G109" s="50"/>
      <c r="H109" s="50"/>
      <c r="I109" s="50"/>
      <c r="J109" s="50"/>
      <c r="K109" s="50"/>
      <c r="L109" s="1626"/>
      <c r="M109" s="50"/>
      <c r="N109" s="50"/>
      <c r="O109" s="50"/>
      <c r="P109" s="1627"/>
      <c r="Q109" s="1627"/>
      <c r="R109" s="1628"/>
      <c r="S109" s="1800"/>
      <c r="T109" s="50"/>
    </row>
    <row r="110">
      <c r="A110" s="50"/>
      <c r="B110" s="50"/>
      <c r="C110" s="50"/>
      <c r="D110" s="50"/>
      <c r="E110" s="50"/>
      <c r="F110" s="50"/>
      <c r="G110" s="50"/>
      <c r="H110" s="50"/>
      <c r="I110" s="50"/>
      <c r="J110" s="50"/>
      <c r="K110" s="50"/>
      <c r="L110" s="1626"/>
      <c r="M110" s="50"/>
      <c r="N110" s="50"/>
      <c r="O110" s="50"/>
      <c r="P110" s="1627"/>
      <c r="Q110" s="1627"/>
      <c r="R110" s="1628"/>
      <c r="S110" s="1800"/>
      <c r="T110" s="50"/>
    </row>
    <row r="111">
      <c r="A111" s="50"/>
      <c r="B111" s="50"/>
      <c r="C111" s="50"/>
      <c r="D111" s="50"/>
      <c r="E111" s="50"/>
      <c r="F111" s="50"/>
      <c r="G111" s="50"/>
      <c r="H111" s="50"/>
      <c r="I111" s="50"/>
      <c r="J111" s="50"/>
      <c r="K111" s="50"/>
      <c r="L111" s="1626"/>
      <c r="M111" s="50"/>
      <c r="N111" s="50"/>
      <c r="O111" s="50"/>
      <c r="P111" s="1627"/>
      <c r="Q111" s="1627"/>
      <c r="R111" s="1628"/>
      <c r="S111" s="1800"/>
      <c r="T111" s="50"/>
    </row>
    <row r="112">
      <c r="A112" s="50"/>
      <c r="B112" s="50"/>
      <c r="C112" s="50"/>
      <c r="D112" s="50"/>
      <c r="E112" s="50"/>
      <c r="F112" s="50"/>
      <c r="G112" s="50"/>
      <c r="H112" s="50"/>
      <c r="I112" s="50"/>
      <c r="J112" s="50"/>
      <c r="K112" s="50"/>
      <c r="L112" s="1626"/>
      <c r="M112" s="50"/>
      <c r="N112" s="50"/>
      <c r="O112" s="50"/>
      <c r="P112" s="1627"/>
      <c r="Q112" s="1627"/>
      <c r="R112" s="1628"/>
      <c r="S112" s="1800"/>
      <c r="T112" s="50"/>
    </row>
    <row r="113">
      <c r="A113" s="50"/>
      <c r="B113" s="50"/>
      <c r="C113" s="50"/>
      <c r="D113" s="50"/>
      <c r="E113" s="50"/>
      <c r="F113" s="50"/>
      <c r="G113" s="50"/>
      <c r="H113" s="50"/>
      <c r="I113" s="50"/>
      <c r="J113" s="50"/>
      <c r="K113" s="50"/>
      <c r="L113" s="1626"/>
      <c r="M113" s="50"/>
      <c r="N113" s="50"/>
      <c r="O113" s="50"/>
      <c r="P113" s="1627"/>
      <c r="Q113" s="1627"/>
      <c r="R113" s="1628"/>
      <c r="S113" s="1800"/>
      <c r="T113" s="50"/>
    </row>
    <row r="114">
      <c r="A114" s="50"/>
      <c r="B114" s="50"/>
      <c r="C114" s="50"/>
      <c r="D114" s="50"/>
      <c r="E114" s="50"/>
      <c r="F114" s="50"/>
      <c r="G114" s="50"/>
      <c r="H114" s="50"/>
      <c r="I114" s="50"/>
      <c r="J114" s="50"/>
      <c r="K114" s="50"/>
      <c r="L114" s="1626"/>
      <c r="M114" s="50"/>
      <c r="N114" s="50"/>
      <c r="O114" s="50"/>
      <c r="P114" s="1627"/>
      <c r="Q114" s="1627"/>
      <c r="R114" s="1628"/>
      <c r="S114" s="1800"/>
      <c r="T114" s="50"/>
    </row>
    <row r="115">
      <c r="A115" s="50"/>
      <c r="B115" s="50"/>
      <c r="C115" s="50"/>
      <c r="D115" s="50"/>
      <c r="E115" s="50"/>
      <c r="F115" s="50"/>
      <c r="G115" s="50"/>
      <c r="H115" s="50"/>
      <c r="I115" s="50"/>
      <c r="J115" s="50"/>
      <c r="K115" s="50"/>
      <c r="L115" s="1626"/>
      <c r="M115" s="50"/>
      <c r="N115" s="50"/>
      <c r="O115" s="50"/>
      <c r="P115" s="1627"/>
      <c r="Q115" s="1627"/>
      <c r="R115" s="1628"/>
      <c r="S115" s="1800"/>
      <c r="T115" s="50"/>
    </row>
    <row r="116">
      <c r="A116" s="50"/>
      <c r="B116" s="50"/>
      <c r="C116" s="50"/>
      <c r="D116" s="50"/>
      <c r="E116" s="50"/>
      <c r="F116" s="50"/>
      <c r="G116" s="50"/>
      <c r="H116" s="50"/>
      <c r="I116" s="50"/>
      <c r="J116" s="50"/>
      <c r="K116" s="50"/>
      <c r="L116" s="1626"/>
      <c r="M116" s="50"/>
      <c r="N116" s="50"/>
      <c r="O116" s="50"/>
      <c r="P116" s="1627"/>
      <c r="Q116" s="1627"/>
      <c r="R116" s="1628"/>
      <c r="S116" s="1800"/>
      <c r="T116" s="50"/>
    </row>
    <row r="117">
      <c r="A117" s="50"/>
      <c r="B117" s="50"/>
      <c r="C117" s="50"/>
      <c r="D117" s="50"/>
      <c r="E117" s="50"/>
      <c r="F117" s="50"/>
      <c r="G117" s="50"/>
      <c r="H117" s="50"/>
      <c r="I117" s="50"/>
      <c r="J117" s="50"/>
      <c r="K117" s="50"/>
      <c r="L117" s="1626"/>
      <c r="M117" s="50"/>
      <c r="N117" s="50"/>
      <c r="O117" s="50"/>
      <c r="P117" s="1627"/>
      <c r="Q117" s="1627"/>
      <c r="R117" s="1628"/>
      <c r="S117" s="1800"/>
      <c r="T117" s="50"/>
    </row>
    <row r="118">
      <c r="A118" s="50"/>
      <c r="B118" s="50"/>
      <c r="C118" s="50"/>
      <c r="D118" s="50"/>
      <c r="E118" s="50"/>
      <c r="F118" s="50"/>
      <c r="G118" s="50"/>
      <c r="H118" s="50"/>
      <c r="I118" s="50"/>
      <c r="J118" s="50"/>
      <c r="K118" s="50"/>
      <c r="L118" s="1626"/>
      <c r="M118" s="50"/>
      <c r="N118" s="50"/>
      <c r="O118" s="50"/>
      <c r="P118" s="1627"/>
      <c r="Q118" s="1627"/>
      <c r="R118" s="1628"/>
      <c r="S118" s="1800"/>
      <c r="T118" s="50"/>
    </row>
    <row r="119">
      <c r="A119" s="50"/>
      <c r="B119" s="50"/>
      <c r="C119" s="50"/>
      <c r="D119" s="50"/>
      <c r="E119" s="50"/>
      <c r="F119" s="50"/>
      <c r="G119" s="50"/>
      <c r="H119" s="50"/>
      <c r="I119" s="50"/>
      <c r="J119" s="50"/>
      <c r="K119" s="50"/>
      <c r="L119" s="1626"/>
      <c r="M119" s="50"/>
      <c r="N119" s="50"/>
      <c r="O119" s="50"/>
      <c r="P119" s="1627"/>
      <c r="Q119" s="1627"/>
      <c r="R119" s="1628"/>
      <c r="S119" s="1800"/>
      <c r="T119" s="50"/>
    </row>
    <row r="120">
      <c r="A120" s="50"/>
      <c r="B120" s="50"/>
      <c r="C120" s="50"/>
      <c r="D120" s="50"/>
      <c r="E120" s="50"/>
      <c r="F120" s="50"/>
      <c r="G120" s="50"/>
      <c r="H120" s="50"/>
      <c r="I120" s="50"/>
      <c r="J120" s="50"/>
      <c r="K120" s="50"/>
      <c r="L120" s="1626"/>
      <c r="M120" s="50"/>
      <c r="N120" s="50"/>
      <c r="O120" s="50"/>
      <c r="P120" s="1627"/>
      <c r="Q120" s="1627"/>
      <c r="R120" s="1628"/>
      <c r="S120" s="1800"/>
      <c r="T120" s="50"/>
    </row>
    <row r="121">
      <c r="A121" s="50"/>
      <c r="B121" s="50"/>
      <c r="C121" s="50"/>
      <c r="D121" s="50"/>
      <c r="E121" s="50"/>
      <c r="F121" s="50"/>
      <c r="G121" s="50"/>
      <c r="H121" s="50"/>
      <c r="I121" s="50"/>
      <c r="J121" s="50"/>
      <c r="K121" s="50"/>
      <c r="L121" s="1626"/>
      <c r="M121" s="50"/>
      <c r="N121" s="50"/>
      <c r="O121" s="50"/>
      <c r="P121" s="1627"/>
      <c r="Q121" s="1627"/>
      <c r="R121" s="1628"/>
      <c r="S121" s="1800"/>
      <c r="T121" s="50"/>
    </row>
    <row r="122">
      <c r="A122" s="50"/>
      <c r="B122" s="50"/>
      <c r="C122" s="50"/>
      <c r="D122" s="50"/>
      <c r="E122" s="50"/>
      <c r="F122" s="50"/>
      <c r="G122" s="50"/>
      <c r="H122" s="50"/>
      <c r="I122" s="50"/>
      <c r="J122" s="50"/>
      <c r="K122" s="50"/>
      <c r="L122" s="1626"/>
      <c r="M122" s="50"/>
      <c r="N122" s="50"/>
      <c r="O122" s="50"/>
      <c r="P122" s="1627"/>
      <c r="Q122" s="1627"/>
      <c r="R122" s="1628"/>
      <c r="S122" s="1800"/>
      <c r="T122" s="50"/>
    </row>
    <row r="123">
      <c r="A123" s="50"/>
      <c r="B123" s="50"/>
      <c r="C123" s="50"/>
      <c r="D123" s="50"/>
      <c r="E123" s="50"/>
      <c r="F123" s="50"/>
      <c r="G123" s="50"/>
      <c r="H123" s="50"/>
      <c r="I123" s="50"/>
      <c r="J123" s="50"/>
      <c r="K123" s="50"/>
      <c r="L123" s="1626"/>
      <c r="M123" s="50"/>
      <c r="N123" s="50"/>
      <c r="O123" s="50"/>
      <c r="P123" s="1627"/>
      <c r="Q123" s="1627"/>
      <c r="R123" s="1628"/>
      <c r="S123" s="1800"/>
      <c r="T123" s="50"/>
    </row>
    <row r="124">
      <c r="A124" s="50"/>
      <c r="B124" s="50"/>
      <c r="C124" s="50"/>
      <c r="D124" s="50"/>
      <c r="E124" s="50"/>
      <c r="F124" s="50"/>
      <c r="G124" s="50"/>
      <c r="H124" s="50"/>
      <c r="I124" s="50"/>
      <c r="J124" s="50"/>
      <c r="K124" s="50"/>
      <c r="L124" s="1626"/>
      <c r="M124" s="50"/>
      <c r="N124" s="50"/>
      <c r="O124" s="50"/>
      <c r="P124" s="1627"/>
      <c r="Q124" s="1627"/>
      <c r="R124" s="1628"/>
      <c r="S124" s="1800"/>
      <c r="T124" s="50"/>
    </row>
    <row r="125">
      <c r="A125" s="50"/>
      <c r="B125" s="50"/>
      <c r="C125" s="50"/>
      <c r="D125" s="50"/>
      <c r="E125" s="50"/>
      <c r="F125" s="50"/>
      <c r="G125" s="50"/>
      <c r="H125" s="50"/>
      <c r="I125" s="50"/>
      <c r="J125" s="50"/>
      <c r="K125" s="50"/>
      <c r="L125" s="1626"/>
      <c r="M125" s="50"/>
      <c r="N125" s="50"/>
      <c r="O125" s="50"/>
      <c r="P125" s="1627"/>
      <c r="Q125" s="1627"/>
      <c r="R125" s="1628"/>
      <c r="S125" s="1800"/>
      <c r="T125" s="50"/>
    </row>
    <row r="126">
      <c r="A126" s="50"/>
      <c r="B126" s="50"/>
      <c r="C126" s="50"/>
      <c r="D126" s="50"/>
      <c r="E126" s="50"/>
      <c r="F126" s="50"/>
      <c r="G126" s="50"/>
      <c r="H126" s="50"/>
      <c r="I126" s="50"/>
      <c r="J126" s="50"/>
      <c r="K126" s="50"/>
      <c r="L126" s="1626"/>
      <c r="M126" s="50"/>
      <c r="N126" s="50"/>
      <c r="O126" s="50"/>
      <c r="P126" s="1627"/>
      <c r="Q126" s="1627"/>
      <c r="R126" s="1628"/>
      <c r="S126" s="1800"/>
      <c r="T126" s="50"/>
    </row>
    <row r="127">
      <c r="A127" s="50"/>
      <c r="B127" s="50"/>
      <c r="C127" s="50"/>
      <c r="D127" s="50"/>
      <c r="E127" s="50"/>
      <c r="F127" s="50"/>
      <c r="G127" s="50"/>
      <c r="H127" s="50"/>
      <c r="I127" s="50"/>
      <c r="J127" s="50"/>
      <c r="K127" s="50"/>
      <c r="L127" s="1626"/>
      <c r="M127" s="50"/>
      <c r="N127" s="50"/>
      <c r="O127" s="50"/>
      <c r="P127" s="1627"/>
      <c r="Q127" s="1627"/>
      <c r="R127" s="1628"/>
      <c r="S127" s="1800"/>
      <c r="T127" s="50"/>
    </row>
    <row r="128">
      <c r="A128" s="50"/>
      <c r="B128" s="50"/>
      <c r="C128" s="50"/>
      <c r="D128" s="50"/>
      <c r="E128" s="50"/>
      <c r="F128" s="50"/>
      <c r="G128" s="50"/>
      <c r="H128" s="50"/>
      <c r="I128" s="50"/>
      <c r="J128" s="50"/>
      <c r="K128" s="50"/>
      <c r="L128" s="1626"/>
      <c r="M128" s="50"/>
      <c r="N128" s="50"/>
      <c r="O128" s="50"/>
      <c r="P128" s="1627"/>
      <c r="Q128" s="1627"/>
      <c r="R128" s="1628"/>
      <c r="S128" s="1800"/>
      <c r="T128" s="50"/>
    </row>
    <row r="129">
      <c r="A129" s="50"/>
      <c r="B129" s="50"/>
      <c r="C129" s="50"/>
      <c r="D129" s="50"/>
      <c r="E129" s="50"/>
      <c r="F129" s="50"/>
      <c r="G129" s="50"/>
      <c r="H129" s="50"/>
      <c r="I129" s="50"/>
      <c r="J129" s="50"/>
      <c r="K129" s="50"/>
      <c r="L129" s="1626"/>
      <c r="M129" s="50"/>
      <c r="N129" s="50"/>
      <c r="O129" s="50"/>
      <c r="P129" s="1627"/>
      <c r="Q129" s="1627"/>
      <c r="R129" s="1628"/>
      <c r="S129" s="1800"/>
      <c r="T129" s="50"/>
    </row>
    <row r="130">
      <c r="A130" s="50"/>
      <c r="B130" s="50"/>
      <c r="C130" s="50"/>
      <c r="D130" s="50"/>
      <c r="E130" s="50"/>
      <c r="F130" s="50"/>
      <c r="G130" s="50"/>
      <c r="H130" s="50"/>
      <c r="I130" s="50"/>
      <c r="J130" s="50"/>
      <c r="K130" s="50"/>
      <c r="L130" s="1626"/>
      <c r="M130" s="50"/>
      <c r="N130" s="50"/>
      <c r="O130" s="50"/>
      <c r="P130" s="1627"/>
      <c r="Q130" s="1627"/>
      <c r="R130" s="1628"/>
      <c r="S130" s="1800"/>
      <c r="T130" s="50"/>
    </row>
    <row r="131">
      <c r="A131" s="50"/>
      <c r="B131" s="50"/>
      <c r="C131" s="50"/>
      <c r="D131" s="50"/>
      <c r="E131" s="50"/>
      <c r="F131" s="50"/>
      <c r="G131" s="50"/>
      <c r="H131" s="50"/>
      <c r="I131" s="50"/>
      <c r="J131" s="50"/>
      <c r="K131" s="50"/>
      <c r="L131" s="1626"/>
      <c r="M131" s="50"/>
      <c r="N131" s="50"/>
      <c r="O131" s="50"/>
      <c r="P131" s="1627"/>
      <c r="Q131" s="1627"/>
      <c r="R131" s="1628"/>
      <c r="S131" s="1800"/>
      <c r="T131" s="50"/>
    </row>
    <row r="132">
      <c r="A132" s="50"/>
      <c r="B132" s="50"/>
      <c r="C132" s="50"/>
      <c r="D132" s="50"/>
      <c r="E132" s="50"/>
      <c r="F132" s="50"/>
      <c r="G132" s="50"/>
      <c r="H132" s="50"/>
      <c r="I132" s="50"/>
      <c r="J132" s="50"/>
      <c r="K132" s="50"/>
      <c r="L132" s="1626"/>
      <c r="M132" s="50"/>
      <c r="N132" s="50"/>
      <c r="O132" s="50"/>
      <c r="P132" s="1627"/>
      <c r="Q132" s="1627"/>
      <c r="R132" s="1628"/>
      <c r="S132" s="1800"/>
      <c r="T132" s="50"/>
    </row>
    <row r="133">
      <c r="A133" s="50"/>
      <c r="B133" s="50"/>
      <c r="C133" s="50"/>
      <c r="D133" s="50"/>
      <c r="E133" s="50"/>
      <c r="F133" s="50"/>
      <c r="G133" s="50"/>
      <c r="H133" s="50"/>
      <c r="I133" s="50"/>
      <c r="J133" s="50"/>
      <c r="K133" s="50"/>
      <c r="L133" s="1626"/>
      <c r="M133" s="50"/>
      <c r="N133" s="50"/>
      <c r="O133" s="50"/>
      <c r="P133" s="1627"/>
      <c r="Q133" s="1627"/>
      <c r="R133" s="1628"/>
      <c r="S133" s="1800"/>
      <c r="T133" s="50"/>
    </row>
    <row r="134">
      <c r="A134" s="50"/>
      <c r="B134" s="50"/>
      <c r="C134" s="50"/>
      <c r="D134" s="50"/>
      <c r="E134" s="50"/>
      <c r="F134" s="50"/>
      <c r="G134" s="50"/>
      <c r="H134" s="50"/>
      <c r="I134" s="50"/>
      <c r="J134" s="50"/>
      <c r="K134" s="50"/>
      <c r="L134" s="1626"/>
      <c r="M134" s="50"/>
      <c r="N134" s="50"/>
      <c r="O134" s="50"/>
      <c r="P134" s="1627"/>
      <c r="Q134" s="1627"/>
      <c r="R134" s="1628"/>
      <c r="S134" s="1800"/>
      <c r="T134" s="50"/>
    </row>
    <row r="135">
      <c r="A135" s="50"/>
      <c r="B135" s="50"/>
      <c r="C135" s="50"/>
      <c r="D135" s="50"/>
      <c r="E135" s="50"/>
      <c r="F135" s="50"/>
      <c r="G135" s="50"/>
      <c r="H135" s="50"/>
      <c r="I135" s="50"/>
      <c r="J135" s="50"/>
      <c r="K135" s="50"/>
      <c r="L135" s="1626"/>
      <c r="M135" s="50"/>
      <c r="N135" s="50"/>
      <c r="O135" s="50"/>
      <c r="P135" s="1627"/>
      <c r="Q135" s="1627"/>
      <c r="R135" s="1628"/>
      <c r="S135" s="1800"/>
      <c r="T135" s="50"/>
    </row>
    <row r="136">
      <c r="A136" s="50"/>
      <c r="B136" s="50"/>
      <c r="C136" s="50"/>
      <c r="D136" s="50"/>
      <c r="E136" s="50"/>
      <c r="F136" s="50"/>
      <c r="G136" s="50"/>
      <c r="H136" s="50"/>
      <c r="I136" s="50"/>
      <c r="J136" s="50"/>
      <c r="K136" s="50"/>
      <c r="L136" s="1626"/>
      <c r="M136" s="50"/>
      <c r="N136" s="50"/>
      <c r="O136" s="50"/>
      <c r="P136" s="1627"/>
      <c r="Q136" s="1627"/>
      <c r="R136" s="1628"/>
      <c r="S136" s="1800"/>
      <c r="T136" s="50"/>
    </row>
    <row r="137">
      <c r="A137" s="50"/>
      <c r="B137" s="50"/>
      <c r="C137" s="50"/>
      <c r="D137" s="50"/>
      <c r="E137" s="50"/>
      <c r="F137" s="50"/>
      <c r="G137" s="50"/>
      <c r="H137" s="50"/>
      <c r="I137" s="50"/>
      <c r="J137" s="50"/>
      <c r="K137" s="50"/>
      <c r="L137" s="1626"/>
      <c r="M137" s="50"/>
      <c r="N137" s="50"/>
      <c r="O137" s="50"/>
      <c r="P137" s="1627"/>
      <c r="Q137" s="1627"/>
      <c r="R137" s="1628"/>
      <c r="S137" s="1800"/>
      <c r="T137" s="50"/>
    </row>
    <row r="138">
      <c r="A138" s="50"/>
      <c r="B138" s="50"/>
      <c r="C138" s="50"/>
      <c r="D138" s="50"/>
      <c r="E138" s="50"/>
      <c r="F138" s="50"/>
      <c r="G138" s="50"/>
      <c r="H138" s="50"/>
      <c r="I138" s="50"/>
      <c r="J138" s="50"/>
      <c r="K138" s="50"/>
      <c r="L138" s="1626"/>
      <c r="M138" s="50"/>
      <c r="N138" s="50"/>
      <c r="O138" s="50"/>
      <c r="P138" s="1627"/>
      <c r="Q138" s="1627"/>
      <c r="R138" s="1628"/>
      <c r="S138" s="1800"/>
      <c r="T138" s="50"/>
    </row>
    <row r="139">
      <c r="A139" s="50"/>
      <c r="B139" s="50"/>
      <c r="C139" s="50"/>
      <c r="D139" s="50"/>
      <c r="E139" s="50"/>
      <c r="F139" s="50"/>
      <c r="G139" s="50"/>
      <c r="H139" s="50"/>
      <c r="I139" s="50"/>
      <c r="J139" s="50"/>
      <c r="K139" s="50"/>
      <c r="L139" s="1626"/>
      <c r="M139" s="50"/>
      <c r="N139" s="50"/>
      <c r="O139" s="50"/>
      <c r="P139" s="1627"/>
      <c r="Q139" s="1627"/>
      <c r="R139" s="1628"/>
      <c r="S139" s="1800"/>
      <c r="T139" s="50"/>
    </row>
    <row r="140">
      <c r="A140" s="50"/>
      <c r="B140" s="50"/>
      <c r="C140" s="50"/>
      <c r="D140" s="50"/>
      <c r="E140" s="50"/>
      <c r="F140" s="50"/>
      <c r="G140" s="50"/>
      <c r="H140" s="50"/>
      <c r="I140" s="50"/>
      <c r="J140" s="50"/>
      <c r="K140" s="50"/>
      <c r="L140" s="1626"/>
      <c r="M140" s="50"/>
      <c r="N140" s="50"/>
      <c r="O140" s="50"/>
      <c r="P140" s="1627"/>
      <c r="Q140" s="1627"/>
      <c r="R140" s="1628"/>
      <c r="S140" s="1800"/>
      <c r="T140" s="50"/>
    </row>
    <row r="141">
      <c r="A141" s="50"/>
      <c r="B141" s="50"/>
      <c r="C141" s="50"/>
      <c r="D141" s="50"/>
      <c r="E141" s="50"/>
      <c r="F141" s="50"/>
      <c r="G141" s="50"/>
      <c r="H141" s="50"/>
      <c r="I141" s="50"/>
      <c r="J141" s="50"/>
      <c r="K141" s="50"/>
      <c r="L141" s="1626"/>
      <c r="M141" s="50"/>
      <c r="N141" s="50"/>
      <c r="O141" s="50"/>
      <c r="P141" s="1627"/>
      <c r="Q141" s="1627"/>
      <c r="R141" s="1628"/>
      <c r="S141" s="1800"/>
      <c r="T141" s="50"/>
    </row>
    <row r="142">
      <c r="A142" s="50"/>
      <c r="B142" s="50"/>
      <c r="C142" s="50"/>
      <c r="D142" s="50"/>
      <c r="E142" s="50"/>
      <c r="F142" s="50"/>
      <c r="G142" s="50"/>
      <c r="H142" s="50"/>
      <c r="I142" s="50"/>
      <c r="J142" s="50"/>
      <c r="K142" s="50"/>
      <c r="L142" s="1626"/>
      <c r="M142" s="50"/>
      <c r="N142" s="50"/>
      <c r="O142" s="50"/>
      <c r="P142" s="1627"/>
      <c r="Q142" s="1627"/>
      <c r="R142" s="1628"/>
      <c r="S142" s="1800"/>
      <c r="T142" s="50"/>
    </row>
    <row r="143">
      <c r="A143" s="50"/>
      <c r="B143" s="50"/>
      <c r="C143" s="50"/>
      <c r="D143" s="50"/>
      <c r="E143" s="50"/>
      <c r="F143" s="50"/>
      <c r="G143" s="50"/>
      <c r="H143" s="50"/>
      <c r="I143" s="50"/>
      <c r="J143" s="50"/>
      <c r="K143" s="50"/>
      <c r="L143" s="1626"/>
      <c r="M143" s="50"/>
      <c r="N143" s="50"/>
      <c r="O143" s="50"/>
      <c r="P143" s="1627"/>
      <c r="Q143" s="1627"/>
      <c r="R143" s="1628"/>
      <c r="S143" s="1800"/>
      <c r="T143" s="50"/>
    </row>
    <row r="144">
      <c r="A144" s="50"/>
      <c r="B144" s="50"/>
      <c r="C144" s="50"/>
      <c r="D144" s="50"/>
      <c r="E144" s="50"/>
      <c r="F144" s="50"/>
      <c r="G144" s="50"/>
      <c r="H144" s="50"/>
      <c r="I144" s="50"/>
      <c r="J144" s="50"/>
      <c r="K144" s="50"/>
      <c r="L144" s="1626"/>
      <c r="M144" s="50"/>
      <c r="N144" s="50"/>
      <c r="O144" s="50"/>
      <c r="P144" s="1627"/>
      <c r="Q144" s="1627"/>
      <c r="R144" s="1628"/>
      <c r="S144" s="1800"/>
      <c r="T144" s="50"/>
    </row>
    <row r="145">
      <c r="A145" s="50"/>
      <c r="B145" s="50"/>
      <c r="C145" s="50"/>
      <c r="D145" s="50"/>
      <c r="E145" s="50"/>
      <c r="F145" s="50"/>
      <c r="G145" s="50"/>
      <c r="H145" s="50"/>
      <c r="I145" s="50"/>
      <c r="J145" s="50"/>
      <c r="K145" s="50"/>
      <c r="L145" s="1626"/>
      <c r="M145" s="50"/>
      <c r="N145" s="50"/>
      <c r="O145" s="50"/>
      <c r="P145" s="1627"/>
      <c r="Q145" s="1627"/>
      <c r="R145" s="1628"/>
      <c r="S145" s="1800"/>
      <c r="T145" s="50"/>
    </row>
    <row r="146">
      <c r="A146" s="50"/>
      <c r="B146" s="50"/>
      <c r="C146" s="50"/>
      <c r="D146" s="50"/>
      <c r="E146" s="50"/>
      <c r="F146" s="50"/>
      <c r="G146" s="50"/>
      <c r="H146" s="50"/>
      <c r="I146" s="50"/>
      <c r="J146" s="50"/>
      <c r="K146" s="50"/>
      <c r="L146" s="1626"/>
      <c r="M146" s="50"/>
      <c r="N146" s="50"/>
      <c r="O146" s="50"/>
      <c r="P146" s="1627"/>
      <c r="Q146" s="1627"/>
      <c r="R146" s="1628"/>
      <c r="S146" s="1800"/>
      <c r="T146" s="50"/>
    </row>
    <row r="147">
      <c r="A147" s="50"/>
      <c r="B147" s="50"/>
      <c r="C147" s="50"/>
      <c r="D147" s="50"/>
      <c r="E147" s="50"/>
      <c r="F147" s="50"/>
      <c r="G147" s="50"/>
      <c r="H147" s="50"/>
      <c r="I147" s="50"/>
      <c r="J147" s="50"/>
      <c r="K147" s="50"/>
      <c r="L147" s="1626"/>
      <c r="M147" s="50"/>
      <c r="N147" s="50"/>
      <c r="O147" s="50"/>
      <c r="P147" s="1627"/>
      <c r="Q147" s="1627"/>
      <c r="R147" s="1628"/>
      <c r="S147" s="1800"/>
      <c r="T147" s="50"/>
    </row>
    <row r="148">
      <c r="A148" s="50"/>
      <c r="B148" s="50"/>
      <c r="C148" s="50"/>
      <c r="D148" s="50"/>
      <c r="E148" s="50"/>
      <c r="F148" s="50"/>
      <c r="G148" s="50"/>
      <c r="H148" s="50"/>
      <c r="I148" s="50"/>
      <c r="J148" s="50"/>
      <c r="K148" s="50"/>
      <c r="L148" s="1626"/>
      <c r="M148" s="50"/>
      <c r="N148" s="50"/>
      <c r="O148" s="50"/>
      <c r="P148" s="1627"/>
      <c r="Q148" s="1627"/>
      <c r="R148" s="1628"/>
      <c r="S148" s="1800"/>
      <c r="T148" s="50"/>
    </row>
    <row r="149">
      <c r="A149" s="50"/>
      <c r="B149" s="50"/>
      <c r="C149" s="50"/>
      <c r="D149" s="50"/>
      <c r="E149" s="50"/>
      <c r="F149" s="50"/>
      <c r="G149" s="50"/>
      <c r="H149" s="50"/>
      <c r="I149" s="50"/>
      <c r="J149" s="50"/>
      <c r="K149" s="50"/>
      <c r="L149" s="1626"/>
      <c r="M149" s="50"/>
      <c r="N149" s="50"/>
      <c r="O149" s="50"/>
      <c r="P149" s="1627"/>
      <c r="Q149" s="1627"/>
      <c r="R149" s="1628"/>
      <c r="S149" s="1800"/>
      <c r="T149" s="50"/>
    </row>
    <row r="150">
      <c r="A150" s="50"/>
      <c r="B150" s="50"/>
      <c r="C150" s="50"/>
      <c r="D150" s="50"/>
      <c r="E150" s="50"/>
      <c r="F150" s="50"/>
      <c r="G150" s="50"/>
      <c r="H150" s="50"/>
      <c r="I150" s="50"/>
      <c r="J150" s="50"/>
      <c r="K150" s="50"/>
      <c r="L150" s="1626"/>
      <c r="M150" s="50"/>
      <c r="N150" s="50"/>
      <c r="O150" s="50"/>
      <c r="P150" s="1627"/>
      <c r="Q150" s="1627"/>
      <c r="R150" s="1628"/>
      <c r="S150" s="1800"/>
      <c r="T150" s="50"/>
    </row>
    <row r="151">
      <c r="A151" s="50"/>
      <c r="B151" s="50"/>
      <c r="C151" s="50"/>
      <c r="D151" s="50"/>
      <c r="E151" s="50"/>
      <c r="F151" s="50"/>
      <c r="G151" s="50"/>
      <c r="H151" s="50"/>
      <c r="I151" s="50"/>
      <c r="J151" s="50"/>
      <c r="K151" s="50"/>
      <c r="L151" s="1626"/>
      <c r="M151" s="50"/>
      <c r="N151" s="50"/>
      <c r="O151" s="50"/>
      <c r="P151" s="1627"/>
      <c r="Q151" s="1627"/>
      <c r="R151" s="1628"/>
      <c r="S151" s="1800"/>
      <c r="T151" s="50"/>
    </row>
    <row r="152">
      <c r="A152" s="50"/>
      <c r="B152" s="50"/>
      <c r="C152" s="50"/>
      <c r="D152" s="50"/>
      <c r="E152" s="50"/>
      <c r="F152" s="50"/>
      <c r="G152" s="50"/>
      <c r="H152" s="50"/>
      <c r="I152" s="50"/>
      <c r="J152" s="50"/>
      <c r="K152" s="50"/>
      <c r="L152" s="1626"/>
      <c r="M152" s="50"/>
      <c r="N152" s="50"/>
      <c r="O152" s="50"/>
      <c r="P152" s="1627"/>
      <c r="Q152" s="1627"/>
      <c r="R152" s="1628"/>
      <c r="S152" s="1800"/>
      <c r="T152" s="50"/>
    </row>
    <row r="153">
      <c r="A153" s="50"/>
      <c r="B153" s="50"/>
      <c r="C153" s="50"/>
      <c r="D153" s="50"/>
      <c r="E153" s="50"/>
      <c r="F153" s="50"/>
      <c r="G153" s="50"/>
      <c r="H153" s="50"/>
      <c r="I153" s="50"/>
      <c r="J153" s="50"/>
      <c r="K153" s="50"/>
      <c r="L153" s="1626"/>
      <c r="M153" s="50"/>
      <c r="N153" s="50"/>
      <c r="O153" s="50"/>
      <c r="P153" s="1627"/>
      <c r="Q153" s="1627"/>
      <c r="R153" s="1628"/>
      <c r="S153" s="1800"/>
      <c r="T153" s="50"/>
    </row>
    <row r="154">
      <c r="A154" s="50"/>
      <c r="B154" s="50"/>
      <c r="C154" s="50"/>
      <c r="D154" s="50"/>
      <c r="E154" s="50"/>
      <c r="F154" s="50"/>
      <c r="G154" s="50"/>
      <c r="H154" s="50"/>
      <c r="I154" s="50"/>
      <c r="J154" s="50"/>
      <c r="K154" s="50"/>
      <c r="L154" s="1626"/>
      <c r="M154" s="50"/>
      <c r="N154" s="50"/>
      <c r="O154" s="50"/>
      <c r="P154" s="1627"/>
      <c r="Q154" s="1627"/>
      <c r="R154" s="1628"/>
      <c r="S154" s="1800"/>
      <c r="T154" s="50"/>
    </row>
    <row r="155">
      <c r="A155" s="50"/>
      <c r="B155" s="50"/>
      <c r="C155" s="50"/>
      <c r="D155" s="50"/>
      <c r="E155" s="50"/>
      <c r="F155" s="50"/>
      <c r="G155" s="50"/>
      <c r="H155" s="50"/>
      <c r="I155" s="50"/>
      <c r="J155" s="50"/>
      <c r="K155" s="50"/>
      <c r="L155" s="1626"/>
      <c r="M155" s="50"/>
      <c r="N155" s="50"/>
      <c r="O155" s="50"/>
      <c r="P155" s="1627"/>
      <c r="Q155" s="1627"/>
      <c r="R155" s="1628"/>
      <c r="S155" s="1800"/>
      <c r="T155" s="50"/>
    </row>
    <row r="156">
      <c r="A156" s="50"/>
      <c r="B156" s="50"/>
      <c r="C156" s="50"/>
      <c r="D156" s="50"/>
      <c r="E156" s="50"/>
      <c r="F156" s="50"/>
      <c r="G156" s="50"/>
      <c r="H156" s="50"/>
      <c r="I156" s="50"/>
      <c r="J156" s="50"/>
      <c r="K156" s="50"/>
      <c r="L156" s="1626"/>
      <c r="M156" s="50"/>
      <c r="N156" s="50"/>
      <c r="O156" s="50"/>
      <c r="P156" s="1627"/>
      <c r="Q156" s="1627"/>
      <c r="R156" s="1628"/>
      <c r="S156" s="1800"/>
      <c r="T156" s="50"/>
    </row>
    <row r="157">
      <c r="A157" s="50"/>
      <c r="B157" s="50"/>
      <c r="C157" s="50"/>
      <c r="D157" s="50"/>
      <c r="E157" s="50"/>
      <c r="F157" s="50"/>
      <c r="G157" s="50"/>
      <c r="H157" s="50"/>
      <c r="I157" s="50"/>
      <c r="J157" s="50"/>
      <c r="K157" s="50"/>
      <c r="L157" s="1626"/>
      <c r="M157" s="50"/>
      <c r="N157" s="50"/>
      <c r="O157" s="50"/>
      <c r="P157" s="1627"/>
      <c r="Q157" s="1627"/>
      <c r="R157" s="1628"/>
      <c r="S157" s="1800"/>
      <c r="T157" s="50"/>
    </row>
    <row r="158">
      <c r="A158" s="50"/>
      <c r="B158" s="50"/>
      <c r="C158" s="50"/>
      <c r="D158" s="50"/>
      <c r="E158" s="50"/>
      <c r="F158" s="50"/>
      <c r="G158" s="50"/>
      <c r="H158" s="50"/>
      <c r="I158" s="50"/>
      <c r="J158" s="50"/>
      <c r="K158" s="50"/>
      <c r="L158" s="1626"/>
      <c r="M158" s="50"/>
      <c r="N158" s="50"/>
      <c r="O158" s="50"/>
      <c r="P158" s="1627"/>
      <c r="Q158" s="1627"/>
      <c r="R158" s="1628"/>
      <c r="S158" s="1800"/>
      <c r="T158" s="50"/>
    </row>
    <row r="159">
      <c r="A159" s="50"/>
      <c r="B159" s="50"/>
      <c r="C159" s="50"/>
      <c r="D159" s="50"/>
      <c r="E159" s="50"/>
      <c r="F159" s="50"/>
      <c r="G159" s="50"/>
      <c r="H159" s="50"/>
      <c r="I159" s="50"/>
      <c r="J159" s="50"/>
      <c r="K159" s="50"/>
      <c r="L159" s="1626"/>
      <c r="M159" s="50"/>
      <c r="N159" s="50"/>
      <c r="O159" s="50"/>
      <c r="P159" s="1627"/>
      <c r="Q159" s="1627"/>
      <c r="R159" s="1628"/>
      <c r="S159" s="1800"/>
      <c r="T159" s="50"/>
    </row>
    <row r="160">
      <c r="A160" s="50"/>
      <c r="B160" s="50"/>
      <c r="C160" s="50"/>
      <c r="D160" s="50"/>
      <c r="E160" s="50"/>
      <c r="F160" s="50"/>
      <c r="G160" s="50"/>
      <c r="H160" s="50"/>
      <c r="I160" s="50"/>
      <c r="J160" s="50"/>
      <c r="K160" s="50"/>
      <c r="L160" s="1626"/>
      <c r="M160" s="50"/>
      <c r="N160" s="50"/>
      <c r="O160" s="50"/>
      <c r="P160" s="1627"/>
      <c r="Q160" s="1627"/>
      <c r="R160" s="1628"/>
      <c r="S160" s="1800"/>
      <c r="T160" s="50"/>
    </row>
    <row r="161">
      <c r="A161" s="50"/>
      <c r="B161" s="50"/>
      <c r="C161" s="50"/>
      <c r="D161" s="50"/>
      <c r="E161" s="50"/>
      <c r="F161" s="50"/>
      <c r="G161" s="50"/>
      <c r="H161" s="50"/>
      <c r="I161" s="50"/>
      <c r="J161" s="50"/>
      <c r="K161" s="50"/>
      <c r="L161" s="1626"/>
      <c r="M161" s="50"/>
      <c r="N161" s="50"/>
      <c r="O161" s="50"/>
      <c r="P161" s="1627"/>
      <c r="Q161" s="1627"/>
      <c r="R161" s="1628"/>
      <c r="S161" s="1800"/>
      <c r="T161" s="50"/>
    </row>
    <row r="162">
      <c r="A162" s="50"/>
      <c r="B162" s="50"/>
      <c r="C162" s="50"/>
      <c r="D162" s="50"/>
      <c r="E162" s="50"/>
      <c r="F162" s="50"/>
      <c r="G162" s="50"/>
      <c r="H162" s="50"/>
      <c r="I162" s="50"/>
      <c r="J162" s="50"/>
      <c r="K162" s="50"/>
      <c r="L162" s="1626"/>
      <c r="M162" s="50"/>
      <c r="N162" s="50"/>
      <c r="O162" s="50"/>
      <c r="P162" s="1627"/>
      <c r="Q162" s="1627"/>
      <c r="R162" s="1628"/>
      <c r="S162" s="1800"/>
      <c r="T162" s="50"/>
    </row>
    <row r="163">
      <c r="A163" s="50"/>
      <c r="B163" s="50"/>
      <c r="C163" s="50"/>
      <c r="D163" s="50"/>
      <c r="E163" s="50"/>
      <c r="F163" s="50"/>
      <c r="G163" s="50"/>
      <c r="H163" s="50"/>
      <c r="I163" s="50"/>
      <c r="J163" s="50"/>
      <c r="K163" s="50"/>
      <c r="L163" s="1626"/>
      <c r="M163" s="50"/>
      <c r="N163" s="50"/>
      <c r="O163" s="50"/>
      <c r="P163" s="1627"/>
      <c r="Q163" s="1627"/>
      <c r="R163" s="1628"/>
      <c r="S163" s="1800"/>
      <c r="T163" s="50"/>
    </row>
    <row r="164">
      <c r="A164" s="50"/>
      <c r="B164" s="50"/>
      <c r="C164" s="50"/>
      <c r="D164" s="50"/>
      <c r="E164" s="50"/>
      <c r="F164" s="50"/>
      <c r="G164" s="50"/>
      <c r="H164" s="50"/>
      <c r="I164" s="50"/>
      <c r="J164" s="50"/>
      <c r="K164" s="50"/>
      <c r="L164" s="1626"/>
      <c r="M164" s="50"/>
      <c r="N164" s="50"/>
      <c r="O164" s="50"/>
      <c r="P164" s="1627"/>
      <c r="Q164" s="1627"/>
      <c r="R164" s="1628"/>
      <c r="S164" s="1800"/>
      <c r="T164" s="50"/>
    </row>
    <row r="165">
      <c r="A165" s="50"/>
      <c r="B165" s="50"/>
      <c r="C165" s="50"/>
      <c r="D165" s="50"/>
      <c r="E165" s="50"/>
      <c r="F165" s="50"/>
      <c r="G165" s="50"/>
      <c r="H165" s="50"/>
      <c r="I165" s="50"/>
      <c r="J165" s="50"/>
      <c r="K165" s="50"/>
      <c r="L165" s="1626"/>
      <c r="M165" s="50"/>
      <c r="N165" s="50"/>
      <c r="O165" s="50"/>
      <c r="P165" s="1627"/>
      <c r="Q165" s="1627"/>
      <c r="R165" s="1628"/>
      <c r="S165" s="1800"/>
      <c r="T165" s="50"/>
    </row>
    <row r="166">
      <c r="A166" s="50"/>
      <c r="B166" s="50"/>
      <c r="C166" s="50"/>
      <c r="D166" s="50"/>
      <c r="E166" s="50"/>
      <c r="F166" s="50"/>
      <c r="G166" s="50"/>
      <c r="H166" s="50"/>
      <c r="I166" s="50"/>
      <c r="J166" s="50"/>
      <c r="K166" s="50"/>
      <c r="L166" s="1626"/>
      <c r="M166" s="50"/>
      <c r="N166" s="50"/>
      <c r="O166" s="50"/>
      <c r="P166" s="1627"/>
      <c r="Q166" s="1627"/>
      <c r="R166" s="1628"/>
      <c r="S166" s="1800"/>
      <c r="T166" s="50"/>
    </row>
    <row r="167">
      <c r="A167" s="50"/>
      <c r="B167" s="50"/>
      <c r="C167" s="50"/>
      <c r="D167" s="50"/>
      <c r="E167" s="50"/>
      <c r="F167" s="50"/>
      <c r="G167" s="50"/>
      <c r="H167" s="50"/>
      <c r="I167" s="50"/>
      <c r="J167" s="50"/>
      <c r="K167" s="50"/>
      <c r="L167" s="1626"/>
      <c r="M167" s="50"/>
      <c r="N167" s="50"/>
      <c r="O167" s="50"/>
      <c r="P167" s="1627"/>
      <c r="Q167" s="1627"/>
      <c r="R167" s="1628"/>
      <c r="S167" s="1800"/>
      <c r="T167" s="50"/>
    </row>
    <row r="168">
      <c r="A168" s="50"/>
      <c r="B168" s="50"/>
      <c r="C168" s="50"/>
      <c r="D168" s="50"/>
      <c r="E168" s="50"/>
      <c r="F168" s="50"/>
      <c r="G168" s="50"/>
      <c r="H168" s="50"/>
      <c r="I168" s="50"/>
      <c r="J168" s="50"/>
      <c r="K168" s="50"/>
      <c r="L168" s="1626"/>
      <c r="M168" s="50"/>
      <c r="N168" s="50"/>
      <c r="O168" s="50"/>
      <c r="P168" s="1627"/>
      <c r="Q168" s="1627"/>
      <c r="R168" s="1628"/>
      <c r="S168" s="1800"/>
      <c r="T168" s="50"/>
    </row>
    <row r="169">
      <c r="A169" s="50"/>
      <c r="B169" s="50"/>
      <c r="C169" s="50"/>
      <c r="D169" s="50"/>
      <c r="E169" s="50"/>
      <c r="F169" s="50"/>
      <c r="G169" s="50"/>
      <c r="H169" s="50"/>
      <c r="I169" s="50"/>
      <c r="J169" s="50"/>
      <c r="K169" s="50"/>
      <c r="L169" s="1626"/>
      <c r="M169" s="50"/>
      <c r="N169" s="50"/>
      <c r="O169" s="50"/>
      <c r="P169" s="1627"/>
      <c r="Q169" s="1627"/>
      <c r="R169" s="1628"/>
      <c r="S169" s="1800"/>
      <c r="T169" s="50"/>
    </row>
    <row r="170">
      <c r="A170" s="50"/>
      <c r="B170" s="50"/>
      <c r="C170" s="50"/>
      <c r="D170" s="50"/>
      <c r="E170" s="50"/>
      <c r="F170" s="50"/>
      <c r="G170" s="50"/>
      <c r="H170" s="50"/>
      <c r="I170" s="50"/>
      <c r="J170" s="50"/>
      <c r="K170" s="50"/>
      <c r="L170" s="1626"/>
      <c r="M170" s="50"/>
      <c r="N170" s="50"/>
      <c r="O170" s="50"/>
      <c r="P170" s="1627"/>
      <c r="Q170" s="1627"/>
      <c r="R170" s="1628"/>
      <c r="S170" s="1800"/>
      <c r="T170" s="50"/>
    </row>
    <row r="171">
      <c r="A171" s="50"/>
      <c r="B171" s="50"/>
      <c r="C171" s="50"/>
      <c r="D171" s="50"/>
      <c r="E171" s="50"/>
      <c r="F171" s="50"/>
      <c r="G171" s="50"/>
      <c r="H171" s="50"/>
      <c r="I171" s="50"/>
      <c r="J171" s="50"/>
      <c r="K171" s="50"/>
      <c r="L171" s="1626"/>
      <c r="M171" s="50"/>
      <c r="N171" s="50"/>
      <c r="O171" s="50"/>
      <c r="P171" s="1627"/>
      <c r="Q171" s="1627"/>
      <c r="R171" s="1628"/>
      <c r="S171" s="1800"/>
      <c r="T171" s="50"/>
    </row>
    <row r="172">
      <c r="A172" s="50"/>
      <c r="B172" s="50"/>
      <c r="C172" s="50"/>
      <c r="D172" s="50"/>
      <c r="E172" s="50"/>
      <c r="F172" s="50"/>
      <c r="G172" s="50"/>
      <c r="H172" s="50"/>
      <c r="I172" s="50"/>
      <c r="J172" s="50"/>
      <c r="K172" s="50"/>
      <c r="L172" s="1626"/>
      <c r="M172" s="50"/>
      <c r="N172" s="50"/>
      <c r="O172" s="50"/>
      <c r="P172" s="1627"/>
      <c r="Q172" s="1627"/>
      <c r="R172" s="1628"/>
      <c r="S172" s="1800"/>
      <c r="T172" s="50"/>
    </row>
    <row r="173">
      <c r="A173" s="50"/>
      <c r="B173" s="50"/>
      <c r="C173" s="50"/>
      <c r="D173" s="50"/>
      <c r="E173" s="50"/>
      <c r="F173" s="50"/>
      <c r="G173" s="50"/>
      <c r="H173" s="50"/>
      <c r="I173" s="50"/>
      <c r="J173" s="50"/>
      <c r="K173" s="50"/>
      <c r="L173" s="1626"/>
      <c r="M173" s="50"/>
      <c r="N173" s="50"/>
      <c r="O173" s="50"/>
      <c r="P173" s="1627"/>
      <c r="Q173" s="1627"/>
      <c r="R173" s="1628"/>
      <c r="S173" s="1800"/>
      <c r="T173" s="50"/>
    </row>
    <row r="174">
      <c r="A174" s="50"/>
      <c r="B174" s="50"/>
      <c r="C174" s="50"/>
      <c r="D174" s="50"/>
      <c r="E174" s="50"/>
      <c r="F174" s="50"/>
      <c r="G174" s="50"/>
      <c r="H174" s="50"/>
      <c r="I174" s="50"/>
      <c r="J174" s="50"/>
      <c r="K174" s="50"/>
      <c r="L174" s="1626"/>
      <c r="M174" s="50"/>
      <c r="N174" s="50"/>
      <c r="O174" s="50"/>
      <c r="P174" s="1627"/>
      <c r="Q174" s="1627"/>
      <c r="R174" s="1628"/>
      <c r="S174" s="1800"/>
      <c r="T174" s="50"/>
    </row>
    <row r="175">
      <c r="A175" s="50"/>
      <c r="B175" s="50"/>
      <c r="C175" s="50"/>
      <c r="D175" s="50"/>
      <c r="E175" s="50"/>
      <c r="F175" s="50"/>
      <c r="G175" s="50"/>
      <c r="H175" s="50"/>
      <c r="I175" s="50"/>
      <c r="J175" s="50"/>
      <c r="K175" s="50"/>
      <c r="L175" s="1626"/>
      <c r="M175" s="50"/>
      <c r="N175" s="50"/>
      <c r="O175" s="50"/>
      <c r="P175" s="1627"/>
      <c r="Q175" s="1627"/>
      <c r="R175" s="1628"/>
      <c r="S175" s="1800"/>
      <c r="T175" s="50"/>
    </row>
    <row r="176">
      <c r="A176" s="50"/>
      <c r="B176" s="50"/>
      <c r="C176" s="50"/>
      <c r="D176" s="50"/>
      <c r="E176" s="50"/>
      <c r="F176" s="50"/>
      <c r="G176" s="50"/>
      <c r="H176" s="50"/>
      <c r="I176" s="50"/>
      <c r="J176" s="50"/>
      <c r="K176" s="50"/>
      <c r="L176" s="1626"/>
      <c r="M176" s="50"/>
      <c r="N176" s="50"/>
      <c r="O176" s="50"/>
      <c r="P176" s="1627"/>
      <c r="Q176" s="1627"/>
      <c r="R176" s="1628"/>
      <c r="S176" s="1800"/>
      <c r="T176" s="50"/>
    </row>
    <row r="177">
      <c r="A177" s="50"/>
      <c r="B177" s="50"/>
      <c r="C177" s="50"/>
      <c r="D177" s="50"/>
      <c r="E177" s="50"/>
      <c r="F177" s="50"/>
      <c r="G177" s="50"/>
      <c r="H177" s="50"/>
      <c r="I177" s="50"/>
      <c r="J177" s="50"/>
      <c r="K177" s="50"/>
      <c r="L177" s="1626"/>
      <c r="M177" s="50"/>
      <c r="N177" s="50"/>
      <c r="O177" s="50"/>
      <c r="P177" s="1627"/>
      <c r="Q177" s="1627"/>
      <c r="R177" s="1628"/>
      <c r="S177" s="1800"/>
      <c r="T177" s="50"/>
    </row>
    <row r="178">
      <c r="A178" s="50"/>
      <c r="B178" s="50"/>
      <c r="C178" s="50"/>
      <c r="D178" s="50"/>
      <c r="E178" s="50"/>
      <c r="F178" s="50"/>
      <c r="G178" s="50"/>
      <c r="H178" s="50"/>
      <c r="I178" s="50"/>
      <c r="J178" s="50"/>
      <c r="K178" s="50"/>
      <c r="L178" s="1626"/>
      <c r="M178" s="50"/>
      <c r="N178" s="50"/>
      <c r="O178" s="50"/>
      <c r="P178" s="1627"/>
      <c r="Q178" s="1627"/>
      <c r="R178" s="1628"/>
      <c r="S178" s="1800"/>
      <c r="T178" s="50"/>
    </row>
    <row r="179">
      <c r="A179" s="50"/>
      <c r="B179" s="50"/>
      <c r="C179" s="50"/>
      <c r="D179" s="50"/>
      <c r="E179" s="50"/>
      <c r="F179" s="50"/>
      <c r="G179" s="50"/>
      <c r="H179" s="50"/>
      <c r="I179" s="50"/>
      <c r="J179" s="50"/>
      <c r="K179" s="50"/>
      <c r="L179" s="1626"/>
      <c r="M179" s="50"/>
      <c r="N179" s="50"/>
      <c r="O179" s="50"/>
      <c r="P179" s="1627"/>
      <c r="Q179" s="1627"/>
      <c r="R179" s="1628"/>
      <c r="S179" s="1800"/>
      <c r="T179" s="50"/>
    </row>
    <row r="180">
      <c r="A180" s="50"/>
      <c r="B180" s="50"/>
      <c r="C180" s="50"/>
      <c r="D180" s="50"/>
      <c r="E180" s="50"/>
      <c r="F180" s="50"/>
      <c r="G180" s="50"/>
      <c r="H180" s="50"/>
      <c r="I180" s="50"/>
      <c r="J180" s="50"/>
      <c r="K180" s="50"/>
      <c r="L180" s="1626"/>
      <c r="M180" s="50"/>
      <c r="N180" s="50"/>
      <c r="O180" s="50"/>
      <c r="P180" s="1627"/>
      <c r="Q180" s="1627"/>
      <c r="R180" s="1628"/>
      <c r="S180" s="1800"/>
      <c r="T180" s="50"/>
    </row>
    <row r="181">
      <c r="A181" s="50"/>
      <c r="B181" s="50"/>
      <c r="C181" s="50"/>
      <c r="D181" s="50"/>
      <c r="E181" s="50"/>
      <c r="F181" s="50"/>
      <c r="G181" s="50"/>
      <c r="H181" s="50"/>
      <c r="I181" s="50"/>
      <c r="J181" s="50"/>
      <c r="K181" s="50"/>
      <c r="L181" s="1626"/>
      <c r="M181" s="50"/>
      <c r="N181" s="50"/>
      <c r="O181" s="50"/>
      <c r="P181" s="1627"/>
      <c r="Q181" s="1627"/>
      <c r="R181" s="1628"/>
      <c r="S181" s="1800"/>
      <c r="T181" s="50"/>
    </row>
    <row r="182">
      <c r="A182" s="50"/>
      <c r="B182" s="50"/>
      <c r="C182" s="50"/>
      <c r="D182" s="50"/>
      <c r="E182" s="50"/>
      <c r="F182" s="50"/>
      <c r="G182" s="50"/>
      <c r="H182" s="50"/>
      <c r="I182" s="50"/>
      <c r="J182" s="50"/>
      <c r="K182" s="50"/>
      <c r="L182" s="1626"/>
      <c r="M182" s="50"/>
      <c r="N182" s="50"/>
      <c r="O182" s="50"/>
      <c r="P182" s="1627"/>
      <c r="Q182" s="1627"/>
      <c r="R182" s="1628"/>
      <c r="S182" s="1800"/>
      <c r="T182" s="50"/>
    </row>
    <row r="183">
      <c r="A183" s="50"/>
      <c r="B183" s="50"/>
      <c r="C183" s="50"/>
      <c r="D183" s="50"/>
      <c r="E183" s="50"/>
      <c r="F183" s="50"/>
      <c r="G183" s="50"/>
      <c r="H183" s="50"/>
      <c r="I183" s="50"/>
      <c r="J183" s="50"/>
      <c r="K183" s="50"/>
      <c r="L183" s="1626"/>
      <c r="M183" s="50"/>
      <c r="N183" s="50"/>
      <c r="O183" s="50"/>
      <c r="P183" s="1627"/>
      <c r="Q183" s="1627"/>
      <c r="R183" s="1628"/>
      <c r="S183" s="1800"/>
      <c r="T183" s="50"/>
    </row>
    <row r="184">
      <c r="A184" s="50"/>
      <c r="B184" s="50"/>
      <c r="C184" s="50"/>
      <c r="D184" s="50"/>
      <c r="E184" s="50"/>
      <c r="F184" s="50"/>
      <c r="G184" s="50"/>
      <c r="H184" s="50"/>
      <c r="I184" s="50"/>
      <c r="J184" s="50"/>
      <c r="K184" s="50"/>
      <c r="L184" s="1626"/>
      <c r="M184" s="50"/>
      <c r="N184" s="50"/>
      <c r="O184" s="50"/>
      <c r="P184" s="1627"/>
      <c r="Q184" s="1627"/>
      <c r="R184" s="1628"/>
      <c r="S184" s="1800"/>
      <c r="T184" s="50"/>
    </row>
    <row r="185">
      <c r="A185" s="50"/>
      <c r="B185" s="50"/>
      <c r="C185" s="50"/>
      <c r="D185" s="50"/>
      <c r="E185" s="50"/>
      <c r="F185" s="50"/>
      <c r="G185" s="50"/>
      <c r="H185" s="50"/>
      <c r="I185" s="50"/>
      <c r="J185" s="50"/>
      <c r="K185" s="50"/>
      <c r="L185" s="1626"/>
      <c r="M185" s="50"/>
      <c r="N185" s="50"/>
      <c r="O185" s="50"/>
      <c r="P185" s="1627"/>
      <c r="Q185" s="1627"/>
      <c r="R185" s="1628"/>
      <c r="S185" s="1800"/>
      <c r="T185" s="50"/>
    </row>
    <row r="186">
      <c r="A186" s="50"/>
      <c r="B186" s="50"/>
      <c r="C186" s="50"/>
      <c r="D186" s="50"/>
      <c r="E186" s="50"/>
      <c r="F186" s="50"/>
      <c r="G186" s="50"/>
      <c r="H186" s="50"/>
      <c r="I186" s="50"/>
      <c r="J186" s="50"/>
      <c r="K186" s="50"/>
      <c r="L186" s="1626"/>
      <c r="M186" s="50"/>
      <c r="N186" s="50"/>
      <c r="O186" s="50"/>
      <c r="P186" s="1627"/>
      <c r="Q186" s="1627"/>
      <c r="R186" s="1628"/>
      <c r="S186" s="1800"/>
      <c r="T186" s="50"/>
    </row>
    <row r="187">
      <c r="A187" s="50"/>
      <c r="B187" s="50"/>
      <c r="C187" s="50"/>
      <c r="D187" s="50"/>
      <c r="E187" s="50"/>
      <c r="F187" s="50"/>
      <c r="G187" s="50"/>
      <c r="H187" s="50"/>
      <c r="I187" s="50"/>
      <c r="J187" s="50"/>
      <c r="K187" s="50"/>
      <c r="L187" s="1626"/>
      <c r="M187" s="50"/>
      <c r="N187" s="50"/>
      <c r="O187" s="50"/>
      <c r="P187" s="1627"/>
      <c r="Q187" s="1627"/>
      <c r="R187" s="1628"/>
      <c r="S187" s="1800"/>
      <c r="T187" s="50"/>
    </row>
    <row r="188">
      <c r="A188" s="50"/>
      <c r="B188" s="50"/>
      <c r="C188" s="50"/>
      <c r="D188" s="50"/>
      <c r="E188" s="50"/>
      <c r="F188" s="50"/>
      <c r="G188" s="50"/>
      <c r="H188" s="50"/>
      <c r="I188" s="50"/>
      <c r="J188" s="50"/>
      <c r="K188" s="50"/>
      <c r="L188" s="1626"/>
      <c r="M188" s="50"/>
      <c r="N188" s="50"/>
      <c r="O188" s="50"/>
      <c r="P188" s="1627"/>
      <c r="Q188" s="1627"/>
      <c r="R188" s="1628"/>
      <c r="S188" s="1800"/>
      <c r="T188" s="50"/>
    </row>
    <row r="189">
      <c r="A189" s="50"/>
      <c r="B189" s="50"/>
      <c r="C189" s="50"/>
      <c r="D189" s="50"/>
      <c r="E189" s="50"/>
      <c r="F189" s="50"/>
      <c r="G189" s="50"/>
      <c r="H189" s="50"/>
      <c r="I189" s="50"/>
      <c r="J189" s="50"/>
      <c r="K189" s="50"/>
      <c r="L189" s="1626"/>
      <c r="M189" s="50"/>
      <c r="N189" s="50"/>
      <c r="O189" s="50"/>
      <c r="P189" s="1627"/>
      <c r="Q189" s="1627"/>
      <c r="R189" s="1628"/>
      <c r="S189" s="1800"/>
      <c r="T189" s="50"/>
    </row>
    <row r="190">
      <c r="A190" s="50"/>
      <c r="B190" s="50"/>
      <c r="C190" s="50"/>
      <c r="D190" s="50"/>
      <c r="E190" s="50"/>
      <c r="F190" s="50"/>
      <c r="G190" s="50"/>
      <c r="H190" s="50"/>
      <c r="I190" s="50"/>
      <c r="J190" s="50"/>
      <c r="K190" s="50"/>
      <c r="L190" s="1626"/>
      <c r="M190" s="50"/>
      <c r="N190" s="50"/>
      <c r="O190" s="50"/>
      <c r="P190" s="1627"/>
      <c r="Q190" s="1627"/>
      <c r="R190" s="1628"/>
      <c r="S190" s="1800"/>
      <c r="T190" s="50"/>
    </row>
    <row r="191">
      <c r="A191" s="50"/>
      <c r="B191" s="50"/>
      <c r="C191" s="50"/>
      <c r="D191" s="50"/>
      <c r="E191" s="50"/>
      <c r="F191" s="50"/>
      <c r="G191" s="50"/>
      <c r="H191" s="50"/>
      <c r="I191" s="50"/>
      <c r="J191" s="50"/>
      <c r="K191" s="50"/>
      <c r="L191" s="1626"/>
      <c r="M191" s="50"/>
      <c r="N191" s="50"/>
      <c r="O191" s="50"/>
      <c r="P191" s="1627"/>
      <c r="Q191" s="1627"/>
      <c r="R191" s="1628"/>
      <c r="S191" s="1800"/>
      <c r="T191" s="50"/>
    </row>
    <row r="192">
      <c r="A192" s="50"/>
      <c r="B192" s="50"/>
      <c r="C192" s="50"/>
      <c r="D192" s="50"/>
      <c r="E192" s="50"/>
      <c r="F192" s="50"/>
      <c r="G192" s="50"/>
      <c r="H192" s="50"/>
      <c r="I192" s="50"/>
      <c r="J192" s="50"/>
      <c r="K192" s="50"/>
      <c r="L192" s="1626"/>
      <c r="M192" s="50"/>
      <c r="N192" s="50"/>
      <c r="O192" s="50"/>
      <c r="P192" s="1627"/>
      <c r="Q192" s="1627"/>
      <c r="R192" s="1628"/>
      <c r="S192" s="1800"/>
      <c r="T192" s="50"/>
    </row>
    <row r="193">
      <c r="A193" s="50"/>
      <c r="B193" s="50"/>
      <c r="C193" s="50"/>
      <c r="D193" s="50"/>
      <c r="E193" s="50"/>
      <c r="F193" s="50"/>
      <c r="G193" s="50"/>
      <c r="H193" s="50"/>
      <c r="I193" s="50"/>
      <c r="J193" s="50"/>
      <c r="K193" s="50"/>
      <c r="L193" s="1626"/>
      <c r="M193" s="50"/>
      <c r="N193" s="50"/>
      <c r="O193" s="50"/>
      <c r="P193" s="1627"/>
      <c r="Q193" s="1627"/>
      <c r="R193" s="1628"/>
      <c r="S193" s="1800"/>
      <c r="T193" s="50"/>
    </row>
    <row r="194">
      <c r="A194" s="50"/>
      <c r="B194" s="50"/>
      <c r="C194" s="50"/>
      <c r="D194" s="50"/>
      <c r="E194" s="50"/>
      <c r="F194" s="50"/>
      <c r="G194" s="50"/>
      <c r="H194" s="50"/>
      <c r="I194" s="50"/>
      <c r="J194" s="50"/>
      <c r="K194" s="50"/>
      <c r="L194" s="1626"/>
      <c r="M194" s="50"/>
      <c r="N194" s="50"/>
      <c r="O194" s="50"/>
      <c r="P194" s="1627"/>
      <c r="Q194" s="1627"/>
      <c r="R194" s="1628"/>
      <c r="S194" s="1800"/>
      <c r="T194" s="50"/>
    </row>
    <row r="195">
      <c r="A195" s="50"/>
      <c r="B195" s="50"/>
      <c r="C195" s="50"/>
      <c r="D195" s="50"/>
      <c r="E195" s="50"/>
      <c r="F195" s="50"/>
      <c r="G195" s="50"/>
      <c r="H195" s="50"/>
      <c r="I195" s="50"/>
      <c r="J195" s="50"/>
      <c r="K195" s="50"/>
      <c r="L195" s="1626"/>
      <c r="M195" s="50"/>
      <c r="N195" s="50"/>
      <c r="O195" s="50"/>
      <c r="P195" s="1627"/>
      <c r="Q195" s="1627"/>
      <c r="R195" s="1628"/>
      <c r="S195" s="1800"/>
      <c r="T195" s="50"/>
    </row>
    <row r="196">
      <c r="A196" s="50"/>
      <c r="B196" s="50"/>
      <c r="C196" s="50"/>
      <c r="D196" s="50"/>
      <c r="E196" s="50"/>
      <c r="F196" s="50"/>
      <c r="G196" s="50"/>
      <c r="H196" s="50"/>
      <c r="I196" s="50"/>
      <c r="J196" s="50"/>
      <c r="K196" s="50"/>
      <c r="L196" s="1626"/>
      <c r="M196" s="50"/>
      <c r="N196" s="50"/>
      <c r="O196" s="50"/>
      <c r="P196" s="1627"/>
      <c r="Q196" s="1627"/>
      <c r="R196" s="1628"/>
      <c r="S196" s="1800"/>
      <c r="T196" s="50"/>
    </row>
    <row r="197">
      <c r="A197" s="50"/>
      <c r="B197" s="50"/>
      <c r="C197" s="50"/>
      <c r="D197" s="50"/>
      <c r="E197" s="50"/>
      <c r="F197" s="50"/>
      <c r="G197" s="50"/>
      <c r="H197" s="50"/>
      <c r="I197" s="50"/>
      <c r="J197" s="50"/>
      <c r="K197" s="50"/>
      <c r="L197" s="1626"/>
      <c r="M197" s="50"/>
      <c r="N197" s="50"/>
      <c r="O197" s="50"/>
      <c r="P197" s="1627"/>
      <c r="Q197" s="1627"/>
      <c r="R197" s="1628"/>
      <c r="S197" s="1800"/>
      <c r="T197" s="50"/>
    </row>
    <row r="198">
      <c r="A198" s="50"/>
      <c r="B198" s="50"/>
      <c r="C198" s="50"/>
      <c r="D198" s="50"/>
      <c r="E198" s="50"/>
      <c r="F198" s="50"/>
      <c r="G198" s="50"/>
      <c r="H198" s="50"/>
      <c r="I198" s="50"/>
      <c r="J198" s="50"/>
      <c r="K198" s="50"/>
      <c r="L198" s="1626"/>
      <c r="M198" s="50"/>
      <c r="N198" s="50"/>
      <c r="O198" s="50"/>
      <c r="P198" s="1627"/>
      <c r="Q198" s="1627"/>
      <c r="R198" s="1628"/>
      <c r="S198" s="1800"/>
      <c r="T198" s="50"/>
    </row>
    <row r="199">
      <c r="A199" s="50"/>
      <c r="B199" s="50"/>
      <c r="C199" s="50"/>
      <c r="D199" s="50"/>
      <c r="E199" s="50"/>
      <c r="F199" s="50"/>
      <c r="G199" s="50"/>
      <c r="H199" s="50"/>
      <c r="I199" s="50"/>
      <c r="J199" s="50"/>
      <c r="K199" s="50"/>
      <c r="L199" s="1626"/>
      <c r="M199" s="50"/>
      <c r="N199" s="50"/>
      <c r="O199" s="50"/>
      <c r="P199" s="1627"/>
      <c r="Q199" s="1627"/>
      <c r="R199" s="1628"/>
      <c r="S199" s="1800"/>
      <c r="T199" s="50"/>
    </row>
    <row r="200">
      <c r="A200" s="50"/>
      <c r="B200" s="50"/>
      <c r="C200" s="50"/>
      <c r="D200" s="50"/>
      <c r="E200" s="50"/>
      <c r="F200" s="50"/>
      <c r="G200" s="50"/>
      <c r="H200" s="50"/>
      <c r="I200" s="50"/>
      <c r="J200" s="50"/>
      <c r="K200" s="50"/>
      <c r="L200" s="1626"/>
      <c r="M200" s="50"/>
      <c r="N200" s="50"/>
      <c r="O200" s="50"/>
      <c r="P200" s="1627"/>
      <c r="Q200" s="1627"/>
      <c r="R200" s="1628"/>
      <c r="S200" s="1800"/>
      <c r="T200" s="50"/>
    </row>
    <row r="201">
      <c r="A201" s="50"/>
      <c r="B201" s="50"/>
      <c r="C201" s="50"/>
      <c r="D201" s="50"/>
      <c r="E201" s="50"/>
      <c r="F201" s="50"/>
      <c r="G201" s="50"/>
      <c r="H201" s="50"/>
      <c r="I201" s="50"/>
      <c r="J201" s="50"/>
      <c r="K201" s="50"/>
      <c r="L201" s="1626"/>
      <c r="M201" s="50"/>
      <c r="N201" s="50"/>
      <c r="O201" s="50"/>
      <c r="P201" s="1627"/>
      <c r="Q201" s="1627"/>
      <c r="R201" s="1628"/>
      <c r="S201" s="1800"/>
      <c r="T201" s="50"/>
    </row>
    <row r="202">
      <c r="A202" s="50"/>
      <c r="B202" s="50"/>
      <c r="C202" s="50"/>
      <c r="D202" s="50"/>
      <c r="E202" s="50"/>
      <c r="F202" s="50"/>
      <c r="G202" s="50"/>
      <c r="H202" s="50"/>
      <c r="I202" s="50"/>
      <c r="J202" s="50"/>
      <c r="K202" s="50"/>
      <c r="L202" s="1626"/>
      <c r="M202" s="50"/>
      <c r="N202" s="50"/>
      <c r="O202" s="50"/>
      <c r="P202" s="1627"/>
      <c r="Q202" s="1627"/>
      <c r="R202" s="1628"/>
      <c r="S202" s="1800"/>
      <c r="T202" s="50"/>
    </row>
    <row r="203">
      <c r="A203" s="50"/>
      <c r="B203" s="50"/>
      <c r="C203" s="50"/>
      <c r="D203" s="50"/>
      <c r="E203" s="50"/>
      <c r="F203" s="50"/>
      <c r="G203" s="50"/>
      <c r="H203" s="50"/>
      <c r="I203" s="50"/>
      <c r="J203" s="50"/>
      <c r="K203" s="50"/>
      <c r="L203" s="1626"/>
      <c r="M203" s="50"/>
      <c r="N203" s="50"/>
      <c r="O203" s="50"/>
      <c r="P203" s="1627"/>
      <c r="Q203" s="1627"/>
      <c r="R203" s="1628"/>
      <c r="S203" s="1800"/>
      <c r="T203" s="50"/>
    </row>
    <row r="204">
      <c r="A204" s="50"/>
      <c r="B204" s="50"/>
      <c r="C204" s="50"/>
      <c r="D204" s="50"/>
      <c r="E204" s="50"/>
      <c r="F204" s="50"/>
      <c r="G204" s="50"/>
      <c r="H204" s="50"/>
      <c r="I204" s="50"/>
      <c r="J204" s="50"/>
      <c r="K204" s="50"/>
      <c r="L204" s="1626"/>
      <c r="M204" s="50"/>
      <c r="N204" s="50"/>
      <c r="O204" s="50"/>
      <c r="P204" s="1627"/>
      <c r="Q204" s="1627"/>
      <c r="R204" s="1628"/>
      <c r="S204" s="1800"/>
      <c r="T204" s="50"/>
    </row>
    <row r="205">
      <c r="A205" s="50"/>
      <c r="B205" s="50"/>
      <c r="C205" s="50"/>
      <c r="D205" s="50"/>
      <c r="E205" s="50"/>
      <c r="F205" s="50"/>
      <c r="G205" s="50"/>
      <c r="H205" s="50"/>
      <c r="I205" s="50"/>
      <c r="J205" s="50"/>
      <c r="K205" s="50"/>
      <c r="L205" s="1626"/>
      <c r="M205" s="50"/>
      <c r="N205" s="50"/>
      <c r="O205" s="50"/>
      <c r="P205" s="1627"/>
      <c r="Q205" s="1627"/>
      <c r="R205" s="1628"/>
      <c r="S205" s="1800"/>
      <c r="T205" s="50"/>
    </row>
    <row r="206">
      <c r="A206" s="50"/>
      <c r="B206" s="50"/>
      <c r="C206" s="50"/>
      <c r="D206" s="50"/>
      <c r="E206" s="50"/>
      <c r="F206" s="50"/>
      <c r="G206" s="50"/>
      <c r="H206" s="50"/>
      <c r="I206" s="50"/>
      <c r="J206" s="50"/>
      <c r="K206" s="50"/>
      <c r="L206" s="1626"/>
      <c r="M206" s="50"/>
      <c r="N206" s="50"/>
      <c r="O206" s="50"/>
      <c r="P206" s="1627"/>
      <c r="Q206" s="1627"/>
      <c r="R206" s="1628"/>
      <c r="S206" s="1800"/>
      <c r="T206" s="50"/>
    </row>
    <row r="207">
      <c r="A207" s="50"/>
      <c r="B207" s="50"/>
      <c r="C207" s="50"/>
      <c r="D207" s="50"/>
      <c r="E207" s="50"/>
      <c r="F207" s="50"/>
      <c r="G207" s="50"/>
      <c r="H207" s="50"/>
      <c r="I207" s="50"/>
      <c r="J207" s="50"/>
      <c r="K207" s="50"/>
      <c r="L207" s="1626"/>
      <c r="M207" s="50"/>
      <c r="N207" s="50"/>
      <c r="O207" s="50"/>
      <c r="P207" s="1627"/>
      <c r="Q207" s="1627"/>
      <c r="R207" s="1628"/>
      <c r="S207" s="1800"/>
      <c r="T207" s="50"/>
    </row>
    <row r="208">
      <c r="A208" s="50"/>
      <c r="B208" s="50"/>
      <c r="C208" s="50"/>
      <c r="D208" s="50"/>
      <c r="E208" s="50"/>
      <c r="F208" s="50"/>
      <c r="G208" s="50"/>
      <c r="H208" s="50"/>
      <c r="I208" s="50"/>
      <c r="J208" s="50"/>
      <c r="K208" s="50"/>
      <c r="L208" s="1626"/>
      <c r="M208" s="50"/>
      <c r="N208" s="50"/>
      <c r="O208" s="50"/>
      <c r="P208" s="1627"/>
      <c r="Q208" s="1627"/>
      <c r="R208" s="1628"/>
      <c r="S208" s="1800"/>
      <c r="T208" s="50"/>
    </row>
    <row r="209">
      <c r="A209" s="50"/>
      <c r="B209" s="50"/>
      <c r="C209" s="50"/>
      <c r="D209" s="50"/>
      <c r="E209" s="50"/>
      <c r="F209" s="50"/>
      <c r="G209" s="50"/>
      <c r="H209" s="50"/>
      <c r="I209" s="50"/>
      <c r="J209" s="50"/>
      <c r="K209" s="50"/>
      <c r="L209" s="1626"/>
      <c r="M209" s="50"/>
      <c r="N209" s="50"/>
      <c r="O209" s="50"/>
      <c r="P209" s="1627"/>
      <c r="Q209" s="1627"/>
      <c r="R209" s="1628"/>
      <c r="S209" s="1800"/>
      <c r="T209" s="50"/>
    </row>
    <row r="210">
      <c r="A210" s="50"/>
      <c r="B210" s="50"/>
      <c r="C210" s="50"/>
      <c r="D210" s="50"/>
      <c r="E210" s="50"/>
      <c r="F210" s="50"/>
      <c r="G210" s="50"/>
      <c r="H210" s="50"/>
      <c r="I210" s="50"/>
      <c r="J210" s="50"/>
      <c r="K210" s="50"/>
      <c r="L210" s="1626"/>
      <c r="M210" s="50"/>
      <c r="N210" s="50"/>
      <c r="O210" s="50"/>
      <c r="P210" s="1627"/>
      <c r="Q210" s="1627"/>
      <c r="R210" s="1628"/>
      <c r="S210" s="1800"/>
      <c r="T210" s="50"/>
    </row>
    <row r="211">
      <c r="A211" s="50"/>
      <c r="B211" s="50"/>
      <c r="C211" s="50"/>
      <c r="D211" s="50"/>
      <c r="E211" s="50"/>
      <c r="F211" s="50"/>
      <c r="G211" s="50"/>
      <c r="H211" s="50"/>
      <c r="I211" s="50"/>
      <c r="J211" s="50"/>
      <c r="K211" s="50"/>
      <c r="L211" s="1626"/>
      <c r="M211" s="50"/>
      <c r="N211" s="50"/>
      <c r="O211" s="50"/>
      <c r="P211" s="1627"/>
      <c r="Q211" s="1627"/>
      <c r="R211" s="1628"/>
      <c r="S211" s="1800"/>
      <c r="T211" s="50"/>
    </row>
    <row r="212">
      <c r="A212" s="50"/>
      <c r="B212" s="50"/>
      <c r="C212" s="50"/>
      <c r="D212" s="50"/>
      <c r="E212" s="50"/>
      <c r="F212" s="50"/>
      <c r="G212" s="50"/>
      <c r="H212" s="50"/>
      <c r="I212" s="50"/>
      <c r="J212" s="50"/>
      <c r="K212" s="50"/>
      <c r="L212" s="1626"/>
      <c r="M212" s="50"/>
      <c r="N212" s="50"/>
      <c r="O212" s="50"/>
      <c r="P212" s="1627"/>
      <c r="Q212" s="1627"/>
      <c r="R212" s="1628"/>
      <c r="S212" s="1800"/>
      <c r="T212" s="50"/>
    </row>
    <row r="213">
      <c r="A213" s="50"/>
      <c r="B213" s="50"/>
      <c r="C213" s="50"/>
      <c r="D213" s="50"/>
      <c r="E213" s="50"/>
      <c r="F213" s="50"/>
      <c r="G213" s="50"/>
      <c r="H213" s="50"/>
      <c r="I213" s="50"/>
      <c r="J213" s="50"/>
      <c r="K213" s="50"/>
      <c r="L213" s="1626"/>
      <c r="M213" s="50"/>
      <c r="N213" s="50"/>
      <c r="O213" s="50"/>
      <c r="P213" s="1627"/>
      <c r="Q213" s="1627"/>
      <c r="R213" s="1628"/>
      <c r="S213" s="1800"/>
      <c r="T213" s="50"/>
    </row>
    <row r="214">
      <c r="A214" s="50"/>
      <c r="B214" s="50"/>
      <c r="C214" s="50"/>
      <c r="D214" s="50"/>
      <c r="E214" s="50"/>
      <c r="F214" s="50"/>
      <c r="G214" s="50"/>
      <c r="H214" s="50"/>
      <c r="I214" s="50"/>
      <c r="J214" s="50"/>
      <c r="K214" s="50"/>
      <c r="L214" s="1626"/>
      <c r="M214" s="50"/>
      <c r="N214" s="50"/>
      <c r="O214" s="50"/>
      <c r="P214" s="1627"/>
      <c r="Q214" s="1627"/>
      <c r="R214" s="1628"/>
      <c r="S214" s="1800"/>
      <c r="T214" s="50"/>
    </row>
    <row r="215">
      <c r="A215" s="50"/>
      <c r="B215" s="50"/>
      <c r="C215" s="50"/>
      <c r="D215" s="50"/>
      <c r="E215" s="50"/>
      <c r="F215" s="50"/>
      <c r="G215" s="50"/>
      <c r="H215" s="50"/>
      <c r="I215" s="50"/>
      <c r="J215" s="50"/>
      <c r="K215" s="50"/>
      <c r="L215" s="1626"/>
      <c r="M215" s="50"/>
      <c r="N215" s="50"/>
      <c r="O215" s="50"/>
      <c r="P215" s="1627"/>
      <c r="Q215" s="1627"/>
      <c r="R215" s="1628"/>
      <c r="S215" s="1800"/>
      <c r="T215" s="50"/>
    </row>
    <row r="216">
      <c r="A216" s="50"/>
      <c r="B216" s="50"/>
      <c r="C216" s="50"/>
      <c r="D216" s="50"/>
      <c r="E216" s="50"/>
      <c r="F216" s="50"/>
      <c r="G216" s="50"/>
      <c r="H216" s="50"/>
      <c r="I216" s="50"/>
      <c r="J216" s="50"/>
      <c r="K216" s="50"/>
      <c r="L216" s="1626"/>
      <c r="M216" s="50"/>
      <c r="N216" s="50"/>
      <c r="O216" s="50"/>
      <c r="P216" s="1627"/>
      <c r="Q216" s="1627"/>
      <c r="R216" s="1628"/>
      <c r="S216" s="1800"/>
      <c r="T216" s="50"/>
    </row>
    <row r="217">
      <c r="A217" s="50"/>
      <c r="B217" s="50"/>
      <c r="C217" s="50"/>
      <c r="D217" s="50"/>
      <c r="E217" s="50"/>
      <c r="F217" s="50"/>
      <c r="G217" s="50"/>
      <c r="H217" s="50"/>
      <c r="I217" s="50"/>
      <c r="J217" s="50"/>
      <c r="K217" s="50"/>
      <c r="L217" s="1626"/>
      <c r="M217" s="50"/>
      <c r="N217" s="50"/>
      <c r="O217" s="50"/>
      <c r="P217" s="1627"/>
      <c r="Q217" s="1627"/>
      <c r="R217" s="1628"/>
      <c r="S217" s="1800"/>
      <c r="T217" s="50"/>
    </row>
    <row r="218">
      <c r="A218" s="50"/>
      <c r="B218" s="50"/>
      <c r="C218" s="50"/>
      <c r="D218" s="50"/>
      <c r="E218" s="50"/>
      <c r="F218" s="50"/>
      <c r="G218" s="50"/>
      <c r="H218" s="50"/>
      <c r="I218" s="50"/>
      <c r="J218" s="50"/>
      <c r="K218" s="50"/>
      <c r="L218" s="1626"/>
      <c r="M218" s="50"/>
      <c r="N218" s="50"/>
      <c r="O218" s="50"/>
      <c r="P218" s="1627"/>
      <c r="Q218" s="1627"/>
      <c r="R218" s="1628"/>
      <c r="S218" s="1800"/>
      <c r="T218" s="50"/>
    </row>
    <row r="219">
      <c r="A219" s="50"/>
      <c r="B219" s="50"/>
      <c r="C219" s="50"/>
      <c r="D219" s="50"/>
      <c r="E219" s="50"/>
      <c r="F219" s="50"/>
      <c r="G219" s="50"/>
      <c r="H219" s="50"/>
      <c r="I219" s="50"/>
      <c r="J219" s="50"/>
      <c r="K219" s="50"/>
      <c r="L219" s="1626"/>
      <c r="M219" s="50"/>
      <c r="N219" s="50"/>
      <c r="O219" s="50"/>
      <c r="P219" s="1627"/>
      <c r="Q219" s="1627"/>
      <c r="R219" s="1628"/>
      <c r="S219" s="1800"/>
      <c r="T219" s="50"/>
    </row>
    <row r="220">
      <c r="A220" s="50"/>
      <c r="B220" s="50"/>
      <c r="C220" s="50"/>
      <c r="D220" s="50"/>
      <c r="E220" s="50"/>
      <c r="F220" s="50"/>
      <c r="G220" s="50"/>
      <c r="H220" s="50"/>
      <c r="I220" s="50"/>
      <c r="J220" s="50"/>
      <c r="K220" s="50"/>
      <c r="L220" s="1626"/>
      <c r="M220" s="50"/>
      <c r="N220" s="50"/>
      <c r="O220" s="50"/>
      <c r="P220" s="1627"/>
      <c r="Q220" s="1627"/>
      <c r="R220" s="1628"/>
      <c r="S220" s="1800"/>
      <c r="T220" s="50"/>
    </row>
    <row r="221">
      <c r="A221" s="50"/>
      <c r="B221" s="50"/>
      <c r="C221" s="50"/>
      <c r="D221" s="50"/>
      <c r="E221" s="50"/>
      <c r="F221" s="50"/>
      <c r="G221" s="50"/>
      <c r="H221" s="50"/>
      <c r="I221" s="50"/>
      <c r="J221" s="50"/>
      <c r="K221" s="50"/>
      <c r="L221" s="1626"/>
      <c r="M221" s="50"/>
      <c r="N221" s="50"/>
      <c r="O221" s="50"/>
      <c r="P221" s="1627"/>
      <c r="Q221" s="1627"/>
      <c r="R221" s="1628"/>
      <c r="S221" s="1800"/>
      <c r="T221" s="50"/>
    </row>
    <row r="222">
      <c r="A222" s="50"/>
      <c r="B222" s="50"/>
      <c r="C222" s="50"/>
      <c r="D222" s="50"/>
      <c r="E222" s="50"/>
      <c r="F222" s="50"/>
      <c r="G222" s="50"/>
      <c r="H222" s="50"/>
      <c r="I222" s="50"/>
      <c r="J222" s="50"/>
      <c r="K222" s="50"/>
      <c r="L222" s="1626"/>
      <c r="M222" s="50"/>
      <c r="N222" s="50"/>
      <c r="O222" s="50"/>
      <c r="P222" s="1627"/>
      <c r="Q222" s="1627"/>
      <c r="R222" s="1628"/>
      <c r="S222" s="1800"/>
      <c r="T222" s="50"/>
    </row>
    <row r="223">
      <c r="A223" s="50"/>
      <c r="B223" s="50"/>
      <c r="C223" s="50"/>
      <c r="D223" s="50"/>
      <c r="E223" s="50"/>
      <c r="F223" s="50"/>
      <c r="G223" s="50"/>
      <c r="H223" s="50"/>
      <c r="I223" s="50"/>
      <c r="J223" s="50"/>
      <c r="K223" s="50"/>
      <c r="L223" s="1626"/>
      <c r="M223" s="50"/>
      <c r="N223" s="50"/>
      <c r="O223" s="50"/>
      <c r="P223" s="1627"/>
      <c r="Q223" s="1627"/>
      <c r="R223" s="1628"/>
      <c r="S223" s="1800"/>
      <c r="T223" s="50"/>
    </row>
    <row r="224">
      <c r="A224" s="50"/>
      <c r="B224" s="50"/>
      <c r="C224" s="50"/>
      <c r="D224" s="50"/>
      <c r="E224" s="50"/>
      <c r="F224" s="50"/>
      <c r="G224" s="50"/>
      <c r="H224" s="50"/>
      <c r="I224" s="50"/>
      <c r="J224" s="50"/>
      <c r="K224" s="50"/>
      <c r="L224" s="1626"/>
      <c r="M224" s="50"/>
      <c r="N224" s="50"/>
      <c r="O224" s="50"/>
      <c r="P224" s="1627"/>
      <c r="Q224" s="1627"/>
      <c r="R224" s="1628"/>
      <c r="S224" s="1800"/>
      <c r="T224" s="50"/>
    </row>
    <row r="225">
      <c r="A225" s="50"/>
      <c r="B225" s="50"/>
      <c r="C225" s="50"/>
      <c r="D225" s="50"/>
      <c r="E225" s="50"/>
      <c r="F225" s="50"/>
      <c r="G225" s="50"/>
      <c r="H225" s="50"/>
      <c r="I225" s="50"/>
      <c r="J225" s="50"/>
      <c r="K225" s="50"/>
      <c r="L225" s="1626"/>
      <c r="M225" s="50"/>
      <c r="N225" s="50"/>
      <c r="O225" s="50"/>
      <c r="P225" s="1627"/>
      <c r="Q225" s="1627"/>
      <c r="R225" s="1628"/>
      <c r="S225" s="1800"/>
      <c r="T225" s="50"/>
    </row>
    <row r="226">
      <c r="A226" s="50"/>
      <c r="B226" s="50"/>
      <c r="C226" s="50"/>
      <c r="D226" s="50"/>
      <c r="E226" s="50"/>
      <c r="F226" s="50"/>
      <c r="G226" s="50"/>
      <c r="H226" s="50"/>
      <c r="I226" s="50"/>
      <c r="J226" s="50"/>
      <c r="K226" s="50"/>
      <c r="L226" s="1626"/>
      <c r="M226" s="50"/>
      <c r="N226" s="50"/>
      <c r="O226" s="50"/>
      <c r="P226" s="1627"/>
      <c r="Q226" s="1627"/>
      <c r="R226" s="1628"/>
      <c r="S226" s="1800"/>
      <c r="T226" s="50"/>
    </row>
    <row r="227">
      <c r="A227" s="50"/>
      <c r="B227" s="50"/>
      <c r="C227" s="50"/>
      <c r="D227" s="50"/>
      <c r="E227" s="50"/>
      <c r="F227" s="50"/>
      <c r="G227" s="50"/>
      <c r="H227" s="50"/>
      <c r="I227" s="50"/>
      <c r="J227" s="50"/>
      <c r="K227" s="50"/>
      <c r="L227" s="1626"/>
      <c r="M227" s="50"/>
      <c r="N227" s="50"/>
      <c r="O227" s="50"/>
      <c r="P227" s="1627"/>
      <c r="Q227" s="1627"/>
      <c r="R227" s="1628"/>
      <c r="S227" s="1800"/>
      <c r="T227" s="50"/>
    </row>
    <row r="228">
      <c r="A228" s="50"/>
      <c r="B228" s="50"/>
      <c r="C228" s="50"/>
      <c r="D228" s="50"/>
      <c r="E228" s="50"/>
      <c r="F228" s="50"/>
      <c r="G228" s="50"/>
      <c r="H228" s="50"/>
      <c r="I228" s="50"/>
      <c r="J228" s="50"/>
      <c r="K228" s="50"/>
      <c r="L228" s="1626"/>
      <c r="M228" s="50"/>
      <c r="N228" s="50"/>
      <c r="O228" s="50"/>
      <c r="P228" s="1627"/>
      <c r="Q228" s="1627"/>
      <c r="R228" s="1628"/>
      <c r="S228" s="1800"/>
      <c r="T228" s="50"/>
    </row>
    <row r="229">
      <c r="A229" s="50"/>
      <c r="B229" s="50"/>
      <c r="C229" s="50"/>
      <c r="D229" s="50"/>
      <c r="E229" s="50"/>
      <c r="F229" s="50"/>
      <c r="G229" s="50"/>
      <c r="H229" s="50"/>
      <c r="I229" s="50"/>
      <c r="J229" s="50"/>
      <c r="K229" s="50"/>
      <c r="L229" s="1626"/>
      <c r="M229" s="50"/>
      <c r="N229" s="50"/>
      <c r="O229" s="50"/>
      <c r="P229" s="1627"/>
      <c r="Q229" s="1627"/>
      <c r="R229" s="1628"/>
      <c r="S229" s="1800"/>
      <c r="T229" s="50"/>
    </row>
    <row r="230">
      <c r="A230" s="50"/>
      <c r="B230" s="50"/>
      <c r="C230" s="50"/>
      <c r="D230" s="50"/>
      <c r="E230" s="50"/>
      <c r="F230" s="50"/>
      <c r="G230" s="50"/>
      <c r="H230" s="50"/>
      <c r="I230" s="50"/>
      <c r="J230" s="50"/>
      <c r="K230" s="50"/>
      <c r="L230" s="1626"/>
      <c r="M230" s="50"/>
      <c r="N230" s="50"/>
      <c r="O230" s="50"/>
      <c r="P230" s="1627"/>
      <c r="Q230" s="1627"/>
      <c r="R230" s="1628"/>
      <c r="S230" s="1800"/>
      <c r="T230" s="50"/>
    </row>
    <row r="231">
      <c r="A231" s="50"/>
      <c r="B231" s="50"/>
      <c r="C231" s="50"/>
      <c r="D231" s="50"/>
      <c r="E231" s="50"/>
      <c r="F231" s="50"/>
      <c r="G231" s="50"/>
      <c r="H231" s="50"/>
      <c r="I231" s="50"/>
      <c r="J231" s="50"/>
      <c r="K231" s="50"/>
      <c r="L231" s="1626"/>
      <c r="M231" s="50"/>
      <c r="N231" s="50"/>
      <c r="O231" s="50"/>
      <c r="P231" s="1627"/>
      <c r="Q231" s="1627"/>
      <c r="R231" s="1628"/>
      <c r="S231" s="1800"/>
      <c r="T231" s="50"/>
    </row>
    <row r="232">
      <c r="A232" s="50"/>
      <c r="B232" s="50"/>
      <c r="C232" s="50"/>
      <c r="D232" s="50"/>
      <c r="E232" s="50"/>
      <c r="F232" s="50"/>
      <c r="G232" s="50"/>
      <c r="H232" s="50"/>
      <c r="I232" s="50"/>
      <c r="J232" s="50"/>
      <c r="K232" s="50"/>
      <c r="L232" s="1626"/>
      <c r="M232" s="50"/>
      <c r="N232" s="50"/>
      <c r="O232" s="50"/>
      <c r="P232" s="1627"/>
      <c r="Q232" s="1627"/>
      <c r="R232" s="1628"/>
      <c r="S232" s="1800"/>
      <c r="T232" s="50"/>
    </row>
    <row r="233">
      <c r="A233" s="50"/>
      <c r="B233" s="50"/>
      <c r="C233" s="50"/>
      <c r="D233" s="50"/>
      <c r="E233" s="50"/>
      <c r="F233" s="50"/>
      <c r="G233" s="50"/>
      <c r="H233" s="50"/>
      <c r="I233" s="50"/>
      <c r="J233" s="50"/>
      <c r="K233" s="50"/>
      <c r="L233" s="1626"/>
      <c r="M233" s="50"/>
      <c r="N233" s="50"/>
      <c r="O233" s="50"/>
      <c r="P233" s="1627"/>
      <c r="Q233" s="1627"/>
      <c r="R233" s="1628"/>
      <c r="S233" s="1800"/>
      <c r="T233" s="50"/>
    </row>
    <row r="234">
      <c r="A234" s="50"/>
      <c r="B234" s="50"/>
      <c r="C234" s="50"/>
      <c r="D234" s="50"/>
      <c r="E234" s="50"/>
      <c r="F234" s="50"/>
      <c r="G234" s="50"/>
      <c r="H234" s="50"/>
      <c r="I234" s="50"/>
      <c r="J234" s="50"/>
      <c r="K234" s="50"/>
      <c r="L234" s="1626"/>
      <c r="M234" s="50"/>
      <c r="N234" s="50"/>
      <c r="O234" s="50"/>
      <c r="P234" s="1627"/>
      <c r="Q234" s="1627"/>
      <c r="R234" s="1628"/>
      <c r="S234" s="1800"/>
      <c r="T234" s="50"/>
    </row>
    <row r="235">
      <c r="A235" s="50"/>
      <c r="B235" s="50"/>
      <c r="C235" s="50"/>
      <c r="D235" s="50"/>
      <c r="E235" s="50"/>
      <c r="F235" s="50"/>
      <c r="G235" s="50"/>
      <c r="H235" s="50"/>
      <c r="I235" s="50"/>
      <c r="J235" s="50"/>
      <c r="K235" s="50"/>
      <c r="L235" s="1626"/>
      <c r="M235" s="50"/>
      <c r="N235" s="50"/>
      <c r="O235" s="50"/>
      <c r="P235" s="1627"/>
      <c r="Q235" s="1627"/>
      <c r="R235" s="1628"/>
      <c r="S235" s="1800"/>
      <c r="T235" s="50"/>
    </row>
    <row r="236">
      <c r="A236" s="50"/>
      <c r="B236" s="50"/>
      <c r="C236" s="50"/>
      <c r="D236" s="50"/>
      <c r="E236" s="50"/>
      <c r="F236" s="50"/>
      <c r="G236" s="50"/>
      <c r="H236" s="50"/>
      <c r="I236" s="50"/>
      <c r="J236" s="50"/>
      <c r="K236" s="50"/>
      <c r="L236" s="1626"/>
      <c r="M236" s="50"/>
      <c r="N236" s="50"/>
      <c r="O236" s="50"/>
      <c r="P236" s="1627"/>
      <c r="Q236" s="1627"/>
      <c r="R236" s="1628"/>
      <c r="S236" s="1800"/>
      <c r="T236" s="50"/>
    </row>
    <row r="237">
      <c r="A237" s="50"/>
      <c r="B237" s="50"/>
      <c r="C237" s="50"/>
      <c r="D237" s="50"/>
      <c r="E237" s="50"/>
      <c r="F237" s="50"/>
      <c r="G237" s="50"/>
      <c r="H237" s="50"/>
      <c r="I237" s="50"/>
      <c r="J237" s="50"/>
      <c r="K237" s="50"/>
      <c r="L237" s="1626"/>
      <c r="M237" s="50"/>
      <c r="N237" s="50"/>
      <c r="O237" s="50"/>
      <c r="P237" s="1627"/>
      <c r="Q237" s="1627"/>
      <c r="R237" s="1628"/>
      <c r="S237" s="1800"/>
      <c r="T237" s="50"/>
    </row>
    <row r="238">
      <c r="A238" s="50"/>
      <c r="B238" s="50"/>
      <c r="C238" s="50"/>
      <c r="D238" s="50"/>
      <c r="E238" s="50"/>
      <c r="F238" s="50"/>
      <c r="G238" s="50"/>
      <c r="H238" s="50"/>
      <c r="I238" s="50"/>
      <c r="J238" s="50"/>
      <c r="K238" s="50"/>
      <c r="L238" s="1626"/>
      <c r="M238" s="50"/>
      <c r="N238" s="50"/>
      <c r="O238" s="50"/>
      <c r="P238" s="1627"/>
      <c r="Q238" s="1627"/>
      <c r="R238" s="1628"/>
      <c r="S238" s="1800"/>
      <c r="T238" s="50"/>
    </row>
    <row r="239">
      <c r="A239" s="50"/>
      <c r="B239" s="50"/>
      <c r="C239" s="50"/>
      <c r="D239" s="50"/>
      <c r="E239" s="50"/>
      <c r="F239" s="50"/>
      <c r="G239" s="50"/>
      <c r="H239" s="50"/>
      <c r="I239" s="50"/>
      <c r="J239" s="50"/>
      <c r="K239" s="50"/>
      <c r="L239" s="1626"/>
      <c r="M239" s="50"/>
      <c r="N239" s="50"/>
      <c r="O239" s="50"/>
      <c r="P239" s="1627"/>
      <c r="Q239" s="1627"/>
      <c r="R239" s="1628"/>
      <c r="S239" s="1800"/>
      <c r="T239" s="50"/>
    </row>
    <row r="240">
      <c r="A240" s="50"/>
      <c r="B240" s="50"/>
      <c r="C240" s="50"/>
      <c r="D240" s="50"/>
      <c r="E240" s="50"/>
      <c r="F240" s="50"/>
      <c r="G240" s="50"/>
      <c r="H240" s="50"/>
      <c r="I240" s="50"/>
      <c r="J240" s="50"/>
      <c r="K240" s="50"/>
      <c r="L240" s="1626"/>
      <c r="M240" s="50"/>
      <c r="N240" s="50"/>
      <c r="O240" s="50"/>
      <c r="P240" s="1627"/>
      <c r="Q240" s="1627"/>
      <c r="R240" s="1628"/>
      <c r="S240" s="1800"/>
      <c r="T240" s="50"/>
    </row>
    <row r="241">
      <c r="A241" s="50"/>
      <c r="B241" s="50"/>
      <c r="C241" s="50"/>
      <c r="D241" s="50"/>
      <c r="E241" s="50"/>
      <c r="F241" s="50"/>
      <c r="G241" s="50"/>
      <c r="H241" s="50"/>
      <c r="I241" s="50"/>
      <c r="J241" s="50"/>
      <c r="K241" s="50"/>
      <c r="L241" s="1626"/>
      <c r="M241" s="50"/>
      <c r="N241" s="50"/>
      <c r="O241" s="50"/>
      <c r="P241" s="1627"/>
      <c r="Q241" s="1627"/>
      <c r="R241" s="1628"/>
      <c r="S241" s="1800"/>
      <c r="T241" s="50"/>
    </row>
    <row r="242">
      <c r="A242" s="50"/>
      <c r="B242" s="50"/>
      <c r="C242" s="50"/>
      <c r="D242" s="50"/>
      <c r="E242" s="50"/>
      <c r="F242" s="50"/>
      <c r="G242" s="50"/>
      <c r="H242" s="50"/>
      <c r="I242" s="50"/>
      <c r="J242" s="50"/>
      <c r="K242" s="50"/>
      <c r="L242" s="1626"/>
      <c r="M242" s="50"/>
      <c r="N242" s="50"/>
      <c r="O242" s="50"/>
      <c r="P242" s="1627"/>
      <c r="Q242" s="1627"/>
      <c r="R242" s="1628"/>
      <c r="S242" s="1800"/>
      <c r="T242" s="50"/>
    </row>
    <row r="243">
      <c r="A243" s="50"/>
      <c r="B243" s="50"/>
      <c r="C243" s="50"/>
      <c r="D243" s="50"/>
      <c r="E243" s="50"/>
      <c r="F243" s="50"/>
      <c r="G243" s="50"/>
      <c r="H243" s="50"/>
      <c r="I243" s="50"/>
      <c r="J243" s="50"/>
      <c r="K243" s="50"/>
      <c r="L243" s="1626"/>
      <c r="M243" s="50"/>
      <c r="N243" s="50"/>
      <c r="O243" s="50"/>
      <c r="P243" s="1627"/>
      <c r="Q243" s="1627"/>
      <c r="R243" s="1628"/>
      <c r="S243" s="1800"/>
      <c r="T243" s="50"/>
    </row>
    <row r="244">
      <c r="A244" s="50"/>
      <c r="B244" s="50"/>
      <c r="C244" s="50"/>
      <c r="D244" s="50"/>
      <c r="E244" s="50"/>
      <c r="F244" s="50"/>
      <c r="G244" s="50"/>
      <c r="H244" s="50"/>
      <c r="I244" s="50"/>
      <c r="J244" s="50"/>
      <c r="K244" s="50"/>
      <c r="L244" s="1626"/>
      <c r="M244" s="50"/>
      <c r="N244" s="50"/>
      <c r="O244" s="50"/>
      <c r="P244" s="1627"/>
      <c r="Q244" s="1627"/>
      <c r="R244" s="1628"/>
      <c r="S244" s="1800"/>
      <c r="T244" s="50"/>
    </row>
    <row r="245">
      <c r="A245" s="50"/>
      <c r="B245" s="50"/>
      <c r="C245" s="50"/>
      <c r="D245" s="50"/>
      <c r="E245" s="50"/>
      <c r="F245" s="50"/>
      <c r="G245" s="50"/>
      <c r="H245" s="50"/>
      <c r="I245" s="50"/>
      <c r="J245" s="50"/>
      <c r="K245" s="50"/>
      <c r="L245" s="1626"/>
      <c r="M245" s="50"/>
      <c r="N245" s="50"/>
      <c r="O245" s="50"/>
      <c r="P245" s="1627"/>
      <c r="Q245" s="1627"/>
      <c r="R245" s="1628"/>
      <c r="S245" s="1800"/>
      <c r="T245" s="50"/>
    </row>
    <row r="246">
      <c r="A246" s="50"/>
      <c r="B246" s="50"/>
      <c r="C246" s="50"/>
      <c r="D246" s="50"/>
      <c r="E246" s="50"/>
      <c r="F246" s="50"/>
      <c r="G246" s="50"/>
      <c r="H246" s="50"/>
      <c r="I246" s="50"/>
      <c r="J246" s="50"/>
      <c r="K246" s="50"/>
      <c r="L246" s="1626"/>
      <c r="M246" s="50"/>
      <c r="N246" s="50"/>
      <c r="O246" s="50"/>
      <c r="P246" s="1627"/>
      <c r="Q246" s="1627"/>
      <c r="R246" s="1628"/>
      <c r="S246" s="1800"/>
      <c r="T246" s="50"/>
    </row>
    <row r="247">
      <c r="A247" s="50"/>
      <c r="B247" s="50"/>
      <c r="C247" s="50"/>
      <c r="D247" s="50"/>
      <c r="E247" s="50"/>
      <c r="F247" s="50"/>
      <c r="G247" s="50"/>
      <c r="H247" s="50"/>
      <c r="I247" s="50"/>
      <c r="J247" s="50"/>
      <c r="K247" s="50"/>
      <c r="L247" s="1626"/>
      <c r="M247" s="50"/>
      <c r="N247" s="50"/>
      <c r="O247" s="50"/>
      <c r="P247" s="1627"/>
      <c r="Q247" s="1627"/>
      <c r="R247" s="1628"/>
      <c r="S247" s="1800"/>
      <c r="T247" s="50"/>
    </row>
    <row r="248">
      <c r="A248" s="50"/>
      <c r="B248" s="50"/>
      <c r="C248" s="50"/>
      <c r="D248" s="50"/>
      <c r="E248" s="50"/>
      <c r="F248" s="50"/>
      <c r="G248" s="50"/>
      <c r="H248" s="50"/>
      <c r="I248" s="50"/>
      <c r="J248" s="50"/>
      <c r="K248" s="50"/>
      <c r="L248" s="1626"/>
      <c r="M248" s="50"/>
      <c r="N248" s="50"/>
      <c r="O248" s="50"/>
      <c r="P248" s="1627"/>
      <c r="Q248" s="1627"/>
      <c r="R248" s="1628"/>
      <c r="S248" s="1800"/>
      <c r="T248" s="50"/>
    </row>
    <row r="249">
      <c r="A249" s="50"/>
      <c r="B249" s="50"/>
      <c r="C249" s="50"/>
      <c r="D249" s="50"/>
      <c r="E249" s="50"/>
      <c r="F249" s="50"/>
      <c r="G249" s="50"/>
      <c r="H249" s="50"/>
      <c r="I249" s="50"/>
      <c r="J249" s="50"/>
      <c r="K249" s="50"/>
      <c r="L249" s="1626"/>
      <c r="M249" s="50"/>
      <c r="N249" s="50"/>
      <c r="O249" s="50"/>
      <c r="P249" s="1627"/>
      <c r="Q249" s="1627"/>
      <c r="R249" s="1628"/>
      <c r="S249" s="1800"/>
      <c r="T249" s="50"/>
    </row>
    <row r="250">
      <c r="A250" s="50"/>
      <c r="B250" s="50"/>
      <c r="C250" s="50"/>
      <c r="D250" s="50"/>
      <c r="E250" s="50"/>
      <c r="F250" s="50"/>
      <c r="G250" s="50"/>
      <c r="H250" s="50"/>
      <c r="I250" s="50"/>
      <c r="J250" s="50"/>
      <c r="K250" s="50"/>
      <c r="L250" s="1626"/>
      <c r="M250" s="50"/>
      <c r="N250" s="50"/>
      <c r="O250" s="50"/>
      <c r="P250" s="1627"/>
      <c r="Q250" s="1627"/>
      <c r="R250" s="1628"/>
      <c r="S250" s="1800"/>
      <c r="T250" s="50"/>
    </row>
    <row r="251">
      <c r="A251" s="50"/>
      <c r="B251" s="50"/>
      <c r="C251" s="50"/>
      <c r="D251" s="50"/>
      <c r="E251" s="50"/>
      <c r="F251" s="50"/>
      <c r="G251" s="50"/>
      <c r="H251" s="50"/>
      <c r="I251" s="50"/>
      <c r="J251" s="50"/>
      <c r="K251" s="50"/>
      <c r="L251" s="1626"/>
      <c r="M251" s="50"/>
      <c r="N251" s="50"/>
      <c r="O251" s="50"/>
      <c r="P251" s="1627"/>
      <c r="Q251" s="1627"/>
      <c r="R251" s="1628"/>
      <c r="S251" s="1800"/>
      <c r="T251" s="50"/>
    </row>
    <row r="252">
      <c r="A252" s="50"/>
      <c r="B252" s="50"/>
      <c r="C252" s="50"/>
      <c r="D252" s="50"/>
      <c r="E252" s="50"/>
      <c r="F252" s="50"/>
      <c r="G252" s="50"/>
      <c r="H252" s="50"/>
      <c r="I252" s="50"/>
      <c r="J252" s="50"/>
      <c r="K252" s="50"/>
      <c r="L252" s="1626"/>
      <c r="M252" s="50"/>
      <c r="N252" s="50"/>
      <c r="O252" s="50"/>
      <c r="P252" s="1627"/>
      <c r="Q252" s="1627"/>
      <c r="R252" s="1628"/>
      <c r="S252" s="1800"/>
      <c r="T252" s="50"/>
    </row>
    <row r="253">
      <c r="A253" s="50"/>
      <c r="B253" s="50"/>
      <c r="C253" s="50"/>
      <c r="D253" s="50"/>
      <c r="E253" s="50"/>
      <c r="F253" s="50"/>
      <c r="G253" s="50"/>
      <c r="H253" s="50"/>
      <c r="I253" s="50"/>
      <c r="J253" s="50"/>
      <c r="K253" s="50"/>
      <c r="L253" s="1626"/>
      <c r="M253" s="50"/>
      <c r="N253" s="50"/>
      <c r="O253" s="50"/>
      <c r="P253" s="1627"/>
      <c r="Q253" s="1627"/>
      <c r="R253" s="1628"/>
      <c r="S253" s="1800"/>
      <c r="T253" s="50"/>
    </row>
    <row r="254">
      <c r="A254" s="50"/>
      <c r="B254" s="50"/>
      <c r="C254" s="50"/>
      <c r="D254" s="50"/>
      <c r="E254" s="50"/>
      <c r="F254" s="50"/>
      <c r="G254" s="50"/>
      <c r="H254" s="50"/>
      <c r="I254" s="50"/>
      <c r="J254" s="50"/>
      <c r="K254" s="50"/>
      <c r="L254" s="1626"/>
      <c r="M254" s="50"/>
      <c r="N254" s="50"/>
      <c r="O254" s="50"/>
      <c r="P254" s="1627"/>
      <c r="Q254" s="1627"/>
      <c r="R254" s="1628"/>
      <c r="S254" s="1800"/>
      <c r="T254" s="50"/>
    </row>
    <row r="255">
      <c r="A255" s="50"/>
      <c r="B255" s="50"/>
      <c r="C255" s="50"/>
      <c r="D255" s="50"/>
      <c r="E255" s="50"/>
      <c r="F255" s="50"/>
      <c r="G255" s="50"/>
      <c r="H255" s="50"/>
      <c r="I255" s="50"/>
      <c r="J255" s="50"/>
      <c r="K255" s="50"/>
      <c r="L255" s="1626"/>
      <c r="M255" s="50"/>
      <c r="N255" s="50"/>
      <c r="O255" s="50"/>
      <c r="P255" s="1627"/>
      <c r="Q255" s="1627"/>
      <c r="R255" s="1628"/>
      <c r="S255" s="1800"/>
      <c r="T255" s="50"/>
    </row>
    <row r="256">
      <c r="A256" s="50"/>
      <c r="B256" s="50"/>
      <c r="C256" s="50"/>
      <c r="D256" s="50"/>
      <c r="E256" s="50"/>
      <c r="F256" s="50"/>
      <c r="G256" s="50"/>
      <c r="H256" s="50"/>
      <c r="I256" s="50"/>
      <c r="J256" s="50"/>
      <c r="K256" s="50"/>
      <c r="L256" s="1626"/>
      <c r="M256" s="50"/>
      <c r="N256" s="50"/>
      <c r="O256" s="50"/>
      <c r="P256" s="1627"/>
      <c r="Q256" s="1627"/>
      <c r="R256" s="1628"/>
      <c r="S256" s="1800"/>
      <c r="T256" s="50"/>
    </row>
    <row r="257">
      <c r="A257" s="50"/>
      <c r="B257" s="50"/>
      <c r="C257" s="50"/>
      <c r="D257" s="50"/>
      <c r="E257" s="50"/>
      <c r="F257" s="50"/>
      <c r="G257" s="50"/>
      <c r="H257" s="50"/>
      <c r="I257" s="50"/>
      <c r="J257" s="50"/>
      <c r="K257" s="50"/>
      <c r="L257" s="1626"/>
      <c r="M257" s="50"/>
      <c r="N257" s="50"/>
      <c r="O257" s="50"/>
      <c r="P257" s="1627"/>
      <c r="Q257" s="1627"/>
      <c r="R257" s="1628"/>
      <c r="S257" s="1800"/>
      <c r="T257" s="50"/>
    </row>
    <row r="258">
      <c r="A258" s="50"/>
      <c r="B258" s="50"/>
      <c r="C258" s="50"/>
      <c r="D258" s="50"/>
      <c r="E258" s="50"/>
      <c r="F258" s="50"/>
      <c r="G258" s="50"/>
      <c r="H258" s="50"/>
      <c r="I258" s="50"/>
      <c r="J258" s="50"/>
      <c r="K258" s="50"/>
      <c r="L258" s="1626"/>
      <c r="M258" s="50"/>
      <c r="N258" s="50"/>
      <c r="O258" s="50"/>
      <c r="P258" s="1627"/>
      <c r="Q258" s="1627"/>
      <c r="R258" s="1628"/>
      <c r="S258" s="1800"/>
      <c r="T258" s="50"/>
    </row>
    <row r="259">
      <c r="A259" s="50"/>
      <c r="B259" s="50"/>
      <c r="C259" s="50"/>
      <c r="D259" s="50"/>
      <c r="E259" s="50"/>
      <c r="F259" s="50"/>
      <c r="G259" s="50"/>
      <c r="H259" s="50"/>
      <c r="I259" s="50"/>
      <c r="J259" s="50"/>
      <c r="K259" s="50"/>
      <c r="L259" s="1626"/>
      <c r="M259" s="50"/>
      <c r="N259" s="50"/>
      <c r="O259" s="50"/>
      <c r="P259" s="1627"/>
      <c r="Q259" s="1627"/>
      <c r="R259" s="1628"/>
      <c r="S259" s="1800"/>
      <c r="T259" s="50"/>
    </row>
    <row r="260">
      <c r="A260" s="50"/>
      <c r="B260" s="50"/>
      <c r="C260" s="50"/>
      <c r="D260" s="50"/>
      <c r="E260" s="50"/>
      <c r="F260" s="50"/>
      <c r="G260" s="50"/>
      <c r="H260" s="50"/>
      <c r="I260" s="50"/>
      <c r="J260" s="50"/>
      <c r="K260" s="50"/>
      <c r="L260" s="1626"/>
      <c r="M260" s="50"/>
      <c r="N260" s="50"/>
      <c r="O260" s="50"/>
      <c r="P260" s="1627"/>
      <c r="Q260" s="1627"/>
      <c r="R260" s="1628"/>
      <c r="S260" s="1800"/>
      <c r="T260" s="50"/>
    </row>
    <row r="261">
      <c r="A261" s="50"/>
      <c r="B261" s="50"/>
      <c r="C261" s="50"/>
      <c r="D261" s="50"/>
      <c r="E261" s="50"/>
      <c r="F261" s="50"/>
      <c r="G261" s="50"/>
      <c r="H261" s="50"/>
      <c r="I261" s="50"/>
      <c r="J261" s="50"/>
      <c r="K261" s="50"/>
      <c r="L261" s="1626"/>
      <c r="M261" s="50"/>
      <c r="N261" s="50"/>
      <c r="O261" s="50"/>
      <c r="P261" s="1627"/>
      <c r="Q261" s="1627"/>
      <c r="R261" s="1628"/>
      <c r="S261" s="1800"/>
      <c r="T261" s="50"/>
    </row>
    <row r="262">
      <c r="A262" s="50"/>
      <c r="B262" s="50"/>
      <c r="C262" s="50"/>
      <c r="D262" s="50"/>
      <c r="E262" s="50"/>
      <c r="F262" s="50"/>
      <c r="G262" s="50"/>
      <c r="H262" s="50"/>
      <c r="I262" s="50"/>
      <c r="J262" s="50"/>
      <c r="K262" s="50"/>
      <c r="L262" s="1626"/>
      <c r="M262" s="50"/>
      <c r="N262" s="50"/>
      <c r="O262" s="50"/>
      <c r="P262" s="1627"/>
      <c r="Q262" s="1627"/>
      <c r="R262" s="1628"/>
      <c r="S262" s="1800"/>
      <c r="T262" s="50"/>
    </row>
    <row r="263">
      <c r="A263" s="50"/>
      <c r="B263" s="50"/>
      <c r="C263" s="50"/>
      <c r="D263" s="50"/>
      <c r="E263" s="50"/>
      <c r="F263" s="50"/>
      <c r="G263" s="50"/>
      <c r="H263" s="50"/>
      <c r="I263" s="50"/>
      <c r="J263" s="50"/>
      <c r="K263" s="50"/>
      <c r="L263" s="1626"/>
      <c r="M263" s="50"/>
      <c r="N263" s="50"/>
      <c r="O263" s="50"/>
      <c r="P263" s="1627"/>
      <c r="Q263" s="1627"/>
      <c r="R263" s="1628"/>
      <c r="S263" s="1800"/>
      <c r="T263" s="50"/>
    </row>
    <row r="264">
      <c r="A264" s="50"/>
      <c r="B264" s="50"/>
      <c r="C264" s="50"/>
      <c r="D264" s="50"/>
      <c r="E264" s="50"/>
      <c r="F264" s="50"/>
      <c r="G264" s="50"/>
      <c r="H264" s="50"/>
      <c r="I264" s="50"/>
      <c r="J264" s="50"/>
      <c r="K264" s="50"/>
      <c r="L264" s="1626"/>
      <c r="M264" s="50"/>
      <c r="N264" s="50"/>
      <c r="O264" s="50"/>
      <c r="P264" s="1627"/>
      <c r="Q264" s="1627"/>
      <c r="R264" s="1628"/>
      <c r="S264" s="1800"/>
      <c r="T264" s="50"/>
    </row>
    <row r="265">
      <c r="A265" s="50"/>
      <c r="B265" s="50"/>
      <c r="C265" s="50"/>
      <c r="D265" s="50"/>
      <c r="E265" s="50"/>
      <c r="F265" s="50"/>
      <c r="G265" s="50"/>
      <c r="H265" s="50"/>
      <c r="I265" s="50"/>
      <c r="J265" s="50"/>
      <c r="K265" s="50"/>
      <c r="L265" s="1626"/>
      <c r="M265" s="50"/>
      <c r="N265" s="50"/>
      <c r="O265" s="50"/>
      <c r="P265" s="1627"/>
      <c r="Q265" s="1627"/>
      <c r="R265" s="1628"/>
      <c r="S265" s="1800"/>
      <c r="T265" s="50"/>
    </row>
    <row r="266">
      <c r="A266" s="50"/>
      <c r="B266" s="50"/>
      <c r="C266" s="50"/>
      <c r="D266" s="50"/>
      <c r="E266" s="50"/>
      <c r="F266" s="50"/>
      <c r="G266" s="50"/>
      <c r="H266" s="50"/>
      <c r="I266" s="50"/>
      <c r="J266" s="50"/>
      <c r="K266" s="50"/>
      <c r="L266" s="1626"/>
      <c r="M266" s="50"/>
      <c r="N266" s="50"/>
      <c r="O266" s="50"/>
      <c r="P266" s="1627"/>
      <c r="Q266" s="1627"/>
      <c r="R266" s="1628"/>
      <c r="S266" s="1800"/>
      <c r="T266" s="50"/>
    </row>
    <row r="267">
      <c r="A267" s="50"/>
      <c r="B267" s="50"/>
      <c r="C267" s="50"/>
      <c r="D267" s="50"/>
      <c r="E267" s="50"/>
      <c r="F267" s="50"/>
      <c r="G267" s="50"/>
      <c r="H267" s="50"/>
      <c r="I267" s="50"/>
      <c r="J267" s="50"/>
      <c r="K267" s="50"/>
      <c r="L267" s="1626"/>
      <c r="M267" s="50"/>
      <c r="N267" s="50"/>
      <c r="O267" s="50"/>
      <c r="P267" s="1627"/>
      <c r="Q267" s="1627"/>
      <c r="R267" s="1628"/>
      <c r="S267" s="1800"/>
      <c r="T267" s="50"/>
    </row>
    <row r="268">
      <c r="A268" s="50"/>
      <c r="B268" s="50"/>
      <c r="C268" s="50"/>
      <c r="D268" s="50"/>
      <c r="E268" s="50"/>
      <c r="F268" s="50"/>
      <c r="G268" s="50"/>
      <c r="H268" s="50"/>
      <c r="I268" s="50"/>
      <c r="J268" s="50"/>
      <c r="K268" s="50"/>
      <c r="L268" s="1626"/>
      <c r="M268" s="50"/>
      <c r="N268" s="50"/>
      <c r="O268" s="50"/>
      <c r="P268" s="1627"/>
      <c r="Q268" s="1627"/>
      <c r="R268" s="1628"/>
      <c r="S268" s="1800"/>
      <c r="T268" s="50"/>
    </row>
    <row r="269">
      <c r="A269" s="50"/>
      <c r="B269" s="50"/>
      <c r="C269" s="50"/>
      <c r="D269" s="50"/>
      <c r="E269" s="50"/>
      <c r="F269" s="50"/>
      <c r="G269" s="50"/>
      <c r="H269" s="50"/>
      <c r="I269" s="50"/>
      <c r="J269" s="50"/>
      <c r="K269" s="50"/>
      <c r="L269" s="1626"/>
      <c r="M269" s="50"/>
      <c r="N269" s="50"/>
      <c r="O269" s="50"/>
      <c r="P269" s="1627"/>
      <c r="Q269" s="1627"/>
      <c r="R269" s="1628"/>
      <c r="S269" s="1800"/>
      <c r="T269" s="50"/>
    </row>
    <row r="270">
      <c r="A270" s="50"/>
      <c r="B270" s="50"/>
      <c r="C270" s="50"/>
      <c r="D270" s="50"/>
      <c r="E270" s="50"/>
      <c r="F270" s="50"/>
      <c r="G270" s="50"/>
      <c r="H270" s="50"/>
      <c r="I270" s="50"/>
      <c r="J270" s="50"/>
      <c r="K270" s="50"/>
      <c r="L270" s="1626"/>
      <c r="M270" s="50"/>
      <c r="N270" s="50"/>
      <c r="O270" s="50"/>
      <c r="P270" s="1627"/>
      <c r="Q270" s="1627"/>
      <c r="R270" s="1628"/>
      <c r="S270" s="1800"/>
      <c r="T270" s="50"/>
    </row>
    <row r="271">
      <c r="A271" s="50"/>
      <c r="B271" s="50"/>
      <c r="C271" s="50"/>
      <c r="D271" s="50"/>
      <c r="E271" s="50"/>
      <c r="F271" s="50"/>
      <c r="G271" s="50"/>
      <c r="H271" s="50"/>
      <c r="I271" s="50"/>
      <c r="J271" s="50"/>
      <c r="K271" s="50"/>
      <c r="L271" s="1626"/>
      <c r="M271" s="50"/>
      <c r="N271" s="50"/>
      <c r="O271" s="50"/>
      <c r="P271" s="1627"/>
      <c r="Q271" s="1627"/>
      <c r="R271" s="1628"/>
      <c r="S271" s="1800"/>
      <c r="T271" s="50"/>
    </row>
    <row r="272">
      <c r="A272" s="50"/>
      <c r="B272" s="50"/>
      <c r="C272" s="50"/>
      <c r="D272" s="50"/>
      <c r="E272" s="50"/>
      <c r="F272" s="50"/>
      <c r="G272" s="50"/>
      <c r="H272" s="50"/>
      <c r="I272" s="50"/>
      <c r="J272" s="50"/>
      <c r="K272" s="50"/>
      <c r="L272" s="1626"/>
      <c r="M272" s="50"/>
      <c r="N272" s="50"/>
      <c r="O272" s="50"/>
      <c r="P272" s="1627"/>
      <c r="Q272" s="1627"/>
      <c r="R272" s="1628"/>
      <c r="S272" s="1800"/>
      <c r="T272" s="50"/>
    </row>
    <row r="273">
      <c r="A273" s="50"/>
      <c r="B273" s="50"/>
      <c r="C273" s="50"/>
      <c r="D273" s="50"/>
      <c r="E273" s="50"/>
      <c r="F273" s="50"/>
      <c r="G273" s="50"/>
      <c r="H273" s="50"/>
      <c r="I273" s="50"/>
      <c r="J273" s="50"/>
      <c r="K273" s="50"/>
      <c r="L273" s="1626"/>
      <c r="M273" s="50"/>
      <c r="N273" s="50"/>
      <c r="O273" s="50"/>
      <c r="P273" s="1627"/>
      <c r="Q273" s="1627"/>
      <c r="R273" s="1628"/>
      <c r="S273" s="1800"/>
      <c r="T273" s="50"/>
    </row>
    <row r="274">
      <c r="A274" s="50"/>
      <c r="B274" s="50"/>
      <c r="C274" s="50"/>
      <c r="D274" s="50"/>
      <c r="E274" s="50"/>
      <c r="F274" s="50"/>
      <c r="G274" s="50"/>
      <c r="H274" s="50"/>
      <c r="I274" s="50"/>
      <c r="J274" s="50"/>
      <c r="K274" s="50"/>
      <c r="L274" s="1626"/>
      <c r="M274" s="50"/>
      <c r="N274" s="50"/>
      <c r="O274" s="50"/>
      <c r="P274" s="1627"/>
      <c r="Q274" s="1627"/>
      <c r="R274" s="1628"/>
      <c r="S274" s="1800"/>
      <c r="T274" s="50"/>
    </row>
    <row r="275">
      <c r="A275" s="50"/>
      <c r="B275" s="50"/>
      <c r="C275" s="50"/>
      <c r="D275" s="50"/>
      <c r="E275" s="50"/>
      <c r="F275" s="50"/>
      <c r="G275" s="50"/>
      <c r="H275" s="50"/>
      <c r="I275" s="50"/>
      <c r="J275" s="50"/>
      <c r="K275" s="50"/>
      <c r="L275" s="1626"/>
      <c r="M275" s="50"/>
      <c r="N275" s="50"/>
      <c r="O275" s="50"/>
      <c r="P275" s="1627"/>
      <c r="Q275" s="1627"/>
      <c r="R275" s="1628"/>
      <c r="S275" s="1800"/>
      <c r="T275" s="50"/>
    </row>
    <row r="276">
      <c r="A276" s="50"/>
      <c r="B276" s="50"/>
      <c r="C276" s="50"/>
      <c r="D276" s="50"/>
      <c r="E276" s="50"/>
      <c r="F276" s="50"/>
      <c r="G276" s="50"/>
      <c r="H276" s="50"/>
      <c r="I276" s="50"/>
      <c r="J276" s="50"/>
      <c r="K276" s="50"/>
      <c r="L276" s="1626"/>
      <c r="M276" s="50"/>
      <c r="N276" s="50"/>
      <c r="O276" s="50"/>
      <c r="P276" s="1627"/>
      <c r="Q276" s="1627"/>
      <c r="R276" s="1628"/>
      <c r="S276" s="1800"/>
      <c r="T276" s="50"/>
    </row>
    <row r="277">
      <c r="A277" s="50"/>
      <c r="B277" s="50"/>
      <c r="C277" s="50"/>
      <c r="D277" s="50"/>
      <c r="E277" s="50"/>
      <c r="F277" s="50"/>
      <c r="G277" s="50"/>
      <c r="H277" s="50"/>
      <c r="I277" s="50"/>
      <c r="J277" s="50"/>
      <c r="K277" s="50"/>
      <c r="L277" s="1626"/>
      <c r="M277" s="50"/>
      <c r="N277" s="50"/>
      <c r="O277" s="50"/>
      <c r="P277" s="1627"/>
      <c r="Q277" s="1627"/>
      <c r="R277" s="1628"/>
      <c r="S277" s="1800"/>
      <c r="T277" s="50"/>
    </row>
    <row r="278">
      <c r="A278" s="50"/>
      <c r="B278" s="50"/>
      <c r="C278" s="50"/>
      <c r="D278" s="50"/>
      <c r="E278" s="50"/>
      <c r="F278" s="50"/>
      <c r="G278" s="50"/>
      <c r="H278" s="50"/>
      <c r="I278" s="50"/>
      <c r="J278" s="50"/>
      <c r="K278" s="50"/>
      <c r="L278" s="1626"/>
      <c r="M278" s="50"/>
      <c r="N278" s="50"/>
      <c r="O278" s="50"/>
      <c r="P278" s="1627"/>
      <c r="Q278" s="1627"/>
      <c r="R278" s="1628"/>
      <c r="S278" s="1800"/>
      <c r="T278" s="50"/>
    </row>
    <row r="279">
      <c r="A279" s="50"/>
      <c r="B279" s="50"/>
      <c r="C279" s="50"/>
      <c r="D279" s="50"/>
      <c r="E279" s="50"/>
      <c r="F279" s="50"/>
      <c r="G279" s="50"/>
      <c r="H279" s="50"/>
      <c r="I279" s="50"/>
      <c r="J279" s="50"/>
      <c r="K279" s="50"/>
      <c r="L279" s="1626"/>
      <c r="M279" s="50"/>
      <c r="N279" s="50"/>
      <c r="O279" s="50"/>
      <c r="P279" s="1627"/>
      <c r="Q279" s="1627"/>
      <c r="R279" s="1628"/>
      <c r="S279" s="1800"/>
      <c r="T279" s="50"/>
    </row>
    <row r="280">
      <c r="A280" s="50"/>
      <c r="B280" s="50"/>
      <c r="C280" s="50"/>
      <c r="D280" s="50"/>
      <c r="E280" s="50"/>
      <c r="F280" s="50"/>
      <c r="G280" s="50"/>
      <c r="H280" s="50"/>
      <c r="I280" s="50"/>
      <c r="J280" s="50"/>
      <c r="K280" s="50"/>
      <c r="L280" s="1626"/>
      <c r="M280" s="50"/>
      <c r="N280" s="50"/>
      <c r="O280" s="50"/>
      <c r="P280" s="1627"/>
      <c r="Q280" s="1627"/>
      <c r="R280" s="1628"/>
      <c r="S280" s="1800"/>
      <c r="T280" s="50"/>
    </row>
    <row r="281">
      <c r="A281" s="50"/>
      <c r="B281" s="50"/>
      <c r="C281" s="50"/>
      <c r="D281" s="50"/>
      <c r="E281" s="50"/>
      <c r="F281" s="50"/>
      <c r="G281" s="50"/>
      <c r="H281" s="50"/>
      <c r="I281" s="50"/>
      <c r="J281" s="50"/>
      <c r="K281" s="50"/>
      <c r="L281" s="1626"/>
      <c r="M281" s="50"/>
      <c r="N281" s="50"/>
      <c r="O281" s="50"/>
      <c r="P281" s="1627"/>
      <c r="Q281" s="1627"/>
      <c r="R281" s="1628"/>
      <c r="S281" s="1800"/>
      <c r="T281" s="50"/>
    </row>
    <row r="282">
      <c r="A282" s="50"/>
      <c r="B282" s="50"/>
      <c r="C282" s="50"/>
      <c r="D282" s="50"/>
      <c r="E282" s="50"/>
      <c r="F282" s="50"/>
      <c r="G282" s="50"/>
      <c r="H282" s="50"/>
      <c r="I282" s="50"/>
      <c r="J282" s="50"/>
      <c r="K282" s="50"/>
      <c r="L282" s="1626"/>
      <c r="M282" s="50"/>
      <c r="N282" s="50"/>
      <c r="O282" s="50"/>
      <c r="P282" s="1627"/>
      <c r="Q282" s="1627"/>
      <c r="R282" s="1628"/>
      <c r="S282" s="1800"/>
      <c r="T282" s="50"/>
    </row>
    <row r="283">
      <c r="A283" s="50"/>
      <c r="B283" s="50"/>
      <c r="C283" s="50"/>
      <c r="D283" s="50"/>
      <c r="E283" s="50"/>
      <c r="F283" s="50"/>
      <c r="G283" s="50"/>
      <c r="H283" s="50"/>
      <c r="I283" s="50"/>
      <c r="J283" s="50"/>
      <c r="K283" s="50"/>
      <c r="L283" s="1626"/>
      <c r="M283" s="50"/>
      <c r="N283" s="50"/>
      <c r="O283" s="50"/>
      <c r="P283" s="1627"/>
      <c r="Q283" s="1627"/>
      <c r="R283" s="1628"/>
      <c r="S283" s="1800"/>
      <c r="T283" s="50"/>
    </row>
    <row r="284">
      <c r="A284" s="50"/>
      <c r="B284" s="50"/>
      <c r="C284" s="50"/>
      <c r="D284" s="50"/>
      <c r="E284" s="50"/>
      <c r="F284" s="50"/>
      <c r="G284" s="50"/>
      <c r="H284" s="50"/>
      <c r="I284" s="50"/>
      <c r="J284" s="50"/>
      <c r="K284" s="50"/>
      <c r="L284" s="1626"/>
      <c r="M284" s="50"/>
      <c r="N284" s="50"/>
      <c r="O284" s="50"/>
      <c r="P284" s="1627"/>
      <c r="Q284" s="1627"/>
      <c r="R284" s="1628"/>
      <c r="S284" s="1800"/>
      <c r="T284" s="50"/>
    </row>
    <row r="285">
      <c r="A285" s="50"/>
      <c r="B285" s="50"/>
      <c r="C285" s="50"/>
      <c r="D285" s="50"/>
      <c r="E285" s="50"/>
      <c r="F285" s="50"/>
      <c r="G285" s="50"/>
      <c r="H285" s="50"/>
      <c r="I285" s="50"/>
      <c r="J285" s="50"/>
      <c r="K285" s="50"/>
      <c r="L285" s="1626"/>
      <c r="M285" s="50"/>
      <c r="N285" s="50"/>
      <c r="O285" s="50"/>
      <c r="P285" s="1627"/>
      <c r="Q285" s="1627"/>
      <c r="R285" s="1628"/>
      <c r="S285" s="1800"/>
      <c r="T285" s="50"/>
    </row>
    <row r="286">
      <c r="A286" s="50"/>
      <c r="B286" s="50"/>
      <c r="C286" s="50"/>
      <c r="D286" s="50"/>
      <c r="E286" s="50"/>
      <c r="F286" s="50"/>
      <c r="G286" s="50"/>
      <c r="H286" s="50"/>
      <c r="I286" s="50"/>
      <c r="J286" s="50"/>
      <c r="K286" s="50"/>
      <c r="L286" s="1626"/>
      <c r="M286" s="50"/>
      <c r="N286" s="50"/>
      <c r="O286" s="50"/>
      <c r="P286" s="1627"/>
      <c r="Q286" s="1627"/>
      <c r="R286" s="1628"/>
      <c r="S286" s="1800"/>
      <c r="T286" s="50"/>
    </row>
    <row r="287">
      <c r="A287" s="50"/>
      <c r="B287" s="50"/>
      <c r="C287" s="50"/>
      <c r="D287" s="50"/>
      <c r="E287" s="50"/>
      <c r="F287" s="50"/>
      <c r="G287" s="50"/>
      <c r="H287" s="50"/>
      <c r="I287" s="50"/>
      <c r="J287" s="50"/>
      <c r="K287" s="50"/>
      <c r="L287" s="1626"/>
      <c r="M287" s="50"/>
      <c r="N287" s="50"/>
      <c r="O287" s="50"/>
      <c r="P287" s="1627"/>
      <c r="Q287" s="1627"/>
      <c r="R287" s="1628"/>
      <c r="S287" s="1800"/>
      <c r="T287" s="50"/>
    </row>
    <row r="288">
      <c r="A288" s="50"/>
      <c r="B288" s="50"/>
      <c r="C288" s="50"/>
      <c r="D288" s="50"/>
      <c r="E288" s="50"/>
      <c r="F288" s="50"/>
      <c r="G288" s="50"/>
      <c r="H288" s="50"/>
      <c r="I288" s="50"/>
      <c r="J288" s="50"/>
      <c r="K288" s="50"/>
      <c r="L288" s="1626"/>
      <c r="M288" s="50"/>
      <c r="N288" s="50"/>
      <c r="O288" s="50"/>
      <c r="P288" s="1627"/>
      <c r="Q288" s="1627"/>
      <c r="R288" s="1628"/>
      <c r="S288" s="1800"/>
      <c r="T288" s="50"/>
    </row>
    <row r="289">
      <c r="A289" s="50"/>
      <c r="B289" s="50"/>
      <c r="C289" s="50"/>
      <c r="D289" s="50"/>
      <c r="E289" s="50"/>
      <c r="F289" s="50"/>
      <c r="G289" s="50"/>
      <c r="H289" s="50"/>
      <c r="I289" s="50"/>
      <c r="J289" s="50"/>
      <c r="K289" s="50"/>
      <c r="L289" s="1626"/>
      <c r="M289" s="50"/>
      <c r="N289" s="50"/>
      <c r="O289" s="50"/>
      <c r="P289" s="1627"/>
      <c r="Q289" s="1627"/>
      <c r="R289" s="1628"/>
      <c r="S289" s="1800"/>
      <c r="T289" s="50"/>
    </row>
    <row r="290">
      <c r="A290" s="50"/>
      <c r="B290" s="50"/>
      <c r="C290" s="50"/>
      <c r="D290" s="50"/>
      <c r="E290" s="50"/>
      <c r="F290" s="50"/>
      <c r="G290" s="50"/>
      <c r="H290" s="50"/>
      <c r="I290" s="50"/>
      <c r="J290" s="50"/>
      <c r="K290" s="50"/>
      <c r="L290" s="1626"/>
      <c r="M290" s="50"/>
      <c r="N290" s="50"/>
      <c r="O290" s="50"/>
      <c r="P290" s="1627"/>
      <c r="Q290" s="1627"/>
      <c r="R290" s="1628"/>
      <c r="S290" s="1800"/>
      <c r="T290" s="50"/>
    </row>
    <row r="291">
      <c r="A291" s="50"/>
      <c r="B291" s="50"/>
      <c r="C291" s="50"/>
      <c r="D291" s="50"/>
      <c r="E291" s="50"/>
      <c r="F291" s="50"/>
      <c r="G291" s="50"/>
      <c r="H291" s="50"/>
      <c r="I291" s="50"/>
      <c r="J291" s="50"/>
      <c r="K291" s="50"/>
      <c r="L291" s="1626"/>
      <c r="M291" s="50"/>
      <c r="N291" s="50"/>
      <c r="O291" s="50"/>
      <c r="P291" s="1627"/>
      <c r="Q291" s="1627"/>
      <c r="R291" s="1628"/>
      <c r="S291" s="1800"/>
      <c r="T291" s="50"/>
    </row>
    <row r="292">
      <c r="A292" s="50"/>
      <c r="B292" s="50"/>
      <c r="C292" s="50"/>
      <c r="D292" s="50"/>
      <c r="E292" s="50"/>
      <c r="F292" s="50"/>
      <c r="G292" s="50"/>
      <c r="H292" s="50"/>
      <c r="I292" s="50"/>
      <c r="J292" s="50"/>
      <c r="K292" s="50"/>
      <c r="L292" s="1626"/>
      <c r="M292" s="50"/>
      <c r="N292" s="50"/>
      <c r="O292" s="50"/>
      <c r="P292" s="1627"/>
      <c r="Q292" s="1627"/>
      <c r="R292" s="1628"/>
      <c r="S292" s="1800"/>
      <c r="T292" s="50"/>
    </row>
    <row r="293">
      <c r="A293" s="50"/>
      <c r="B293" s="50"/>
      <c r="C293" s="50"/>
      <c r="D293" s="50"/>
      <c r="E293" s="50"/>
      <c r="F293" s="50"/>
      <c r="G293" s="50"/>
      <c r="H293" s="50"/>
      <c r="I293" s="50"/>
      <c r="J293" s="50"/>
      <c r="K293" s="50"/>
      <c r="L293" s="1626"/>
      <c r="M293" s="50"/>
      <c r="N293" s="50"/>
      <c r="O293" s="50"/>
      <c r="P293" s="1627"/>
      <c r="Q293" s="1627"/>
      <c r="R293" s="1628"/>
      <c r="S293" s="1800"/>
      <c r="T293" s="50"/>
    </row>
    <row r="294">
      <c r="A294" s="50"/>
      <c r="B294" s="50"/>
      <c r="C294" s="50"/>
      <c r="D294" s="50"/>
      <c r="E294" s="50"/>
      <c r="F294" s="50"/>
      <c r="G294" s="50"/>
      <c r="H294" s="50"/>
      <c r="I294" s="50"/>
      <c r="J294" s="50"/>
      <c r="K294" s="50"/>
      <c r="L294" s="1626"/>
      <c r="M294" s="50"/>
      <c r="N294" s="50"/>
      <c r="O294" s="50"/>
      <c r="P294" s="1627"/>
      <c r="Q294" s="1627"/>
      <c r="R294" s="1628"/>
      <c r="S294" s="1800"/>
      <c r="T294" s="50"/>
    </row>
    <row r="295">
      <c r="A295" s="50"/>
      <c r="B295" s="50"/>
      <c r="C295" s="50"/>
      <c r="D295" s="50"/>
      <c r="E295" s="50"/>
      <c r="F295" s="50"/>
      <c r="G295" s="50"/>
      <c r="H295" s="50"/>
      <c r="I295" s="50"/>
      <c r="J295" s="50"/>
      <c r="K295" s="50"/>
      <c r="L295" s="1626"/>
      <c r="M295" s="50"/>
      <c r="N295" s="50"/>
      <c r="O295" s="50"/>
      <c r="P295" s="1627"/>
      <c r="Q295" s="1627"/>
      <c r="R295" s="1628"/>
      <c r="S295" s="1800"/>
      <c r="T295" s="50"/>
    </row>
    <row r="296">
      <c r="A296" s="50"/>
      <c r="B296" s="50"/>
      <c r="C296" s="50"/>
      <c r="D296" s="50"/>
      <c r="E296" s="50"/>
      <c r="F296" s="50"/>
      <c r="G296" s="50"/>
      <c r="H296" s="50"/>
      <c r="I296" s="50"/>
      <c r="J296" s="50"/>
      <c r="K296" s="50"/>
      <c r="L296" s="1626"/>
      <c r="M296" s="50"/>
      <c r="N296" s="50"/>
      <c r="O296" s="50"/>
      <c r="P296" s="1627"/>
      <c r="Q296" s="1627"/>
      <c r="R296" s="1628"/>
      <c r="S296" s="1800"/>
      <c r="T296" s="50"/>
    </row>
    <row r="297">
      <c r="A297" s="50"/>
      <c r="B297" s="50"/>
      <c r="C297" s="50"/>
      <c r="D297" s="50"/>
      <c r="E297" s="50"/>
      <c r="F297" s="50"/>
      <c r="G297" s="50"/>
      <c r="H297" s="50"/>
      <c r="I297" s="50"/>
      <c r="J297" s="50"/>
      <c r="K297" s="50"/>
      <c r="L297" s="1626"/>
      <c r="M297" s="50"/>
      <c r="N297" s="50"/>
      <c r="O297" s="50"/>
      <c r="P297" s="1627"/>
      <c r="Q297" s="1627"/>
      <c r="R297" s="1628"/>
      <c r="S297" s="1800"/>
      <c r="T297" s="50"/>
    </row>
    <row r="298">
      <c r="A298" s="50"/>
      <c r="B298" s="50"/>
      <c r="C298" s="50"/>
      <c r="D298" s="50"/>
      <c r="E298" s="50"/>
      <c r="F298" s="50"/>
      <c r="G298" s="50"/>
      <c r="H298" s="50"/>
      <c r="I298" s="50"/>
      <c r="J298" s="50"/>
      <c r="K298" s="50"/>
      <c r="L298" s="1626"/>
      <c r="M298" s="50"/>
      <c r="N298" s="50"/>
      <c r="O298" s="50"/>
      <c r="P298" s="1627"/>
      <c r="Q298" s="1627"/>
      <c r="R298" s="1628"/>
      <c r="S298" s="1800"/>
      <c r="T298" s="50"/>
    </row>
    <row r="299">
      <c r="A299" s="50"/>
      <c r="B299" s="50"/>
      <c r="C299" s="50"/>
      <c r="D299" s="50"/>
      <c r="E299" s="50"/>
      <c r="F299" s="50"/>
      <c r="G299" s="50"/>
      <c r="H299" s="50"/>
      <c r="I299" s="50"/>
      <c r="J299" s="50"/>
      <c r="K299" s="50"/>
      <c r="L299" s="1626"/>
      <c r="M299" s="50"/>
      <c r="N299" s="50"/>
      <c r="O299" s="50"/>
      <c r="P299" s="1627"/>
      <c r="Q299" s="1627"/>
      <c r="R299" s="1628"/>
      <c r="S299" s="1800"/>
      <c r="T299" s="50"/>
    </row>
    <row r="300">
      <c r="A300" s="50"/>
      <c r="B300" s="50"/>
      <c r="C300" s="50"/>
      <c r="D300" s="50"/>
      <c r="E300" s="50"/>
      <c r="F300" s="50"/>
      <c r="G300" s="50"/>
      <c r="H300" s="50"/>
      <c r="I300" s="50"/>
      <c r="J300" s="50"/>
      <c r="K300" s="50"/>
      <c r="L300" s="1626"/>
      <c r="M300" s="50"/>
      <c r="N300" s="50"/>
      <c r="O300" s="50"/>
      <c r="P300" s="1627"/>
      <c r="Q300" s="1627"/>
      <c r="R300" s="1628"/>
      <c r="S300" s="1800"/>
      <c r="T300" s="50"/>
    </row>
    <row r="301">
      <c r="A301" s="50"/>
      <c r="B301" s="50"/>
      <c r="C301" s="50"/>
      <c r="D301" s="50"/>
      <c r="E301" s="50"/>
      <c r="F301" s="50"/>
      <c r="G301" s="50"/>
      <c r="H301" s="50"/>
      <c r="I301" s="50"/>
      <c r="J301" s="50"/>
      <c r="K301" s="50"/>
      <c r="L301" s="1626"/>
      <c r="M301" s="50"/>
      <c r="N301" s="50"/>
      <c r="O301" s="50"/>
      <c r="P301" s="1627"/>
      <c r="Q301" s="1627"/>
      <c r="R301" s="1628"/>
      <c r="S301" s="1800"/>
      <c r="T301" s="50"/>
    </row>
    <row r="302">
      <c r="A302" s="50"/>
      <c r="B302" s="50"/>
      <c r="C302" s="50"/>
      <c r="D302" s="50"/>
      <c r="E302" s="50"/>
      <c r="F302" s="50"/>
      <c r="G302" s="50"/>
      <c r="H302" s="50"/>
      <c r="I302" s="50"/>
      <c r="J302" s="50"/>
      <c r="K302" s="50"/>
      <c r="L302" s="1626"/>
      <c r="M302" s="50"/>
      <c r="N302" s="50"/>
      <c r="O302" s="50"/>
      <c r="P302" s="1627"/>
      <c r="Q302" s="1627"/>
      <c r="R302" s="1628"/>
      <c r="S302" s="1800"/>
      <c r="T302" s="50"/>
    </row>
    <row r="303">
      <c r="A303" s="50"/>
      <c r="B303" s="50"/>
      <c r="C303" s="50"/>
      <c r="D303" s="50"/>
      <c r="E303" s="50"/>
      <c r="F303" s="50"/>
      <c r="G303" s="50"/>
      <c r="H303" s="50"/>
      <c r="I303" s="50"/>
      <c r="J303" s="50"/>
      <c r="K303" s="50"/>
      <c r="L303" s="1626"/>
      <c r="M303" s="50"/>
      <c r="N303" s="50"/>
      <c r="O303" s="50"/>
      <c r="P303" s="1627"/>
      <c r="Q303" s="1627"/>
      <c r="R303" s="1628"/>
      <c r="S303" s="1800"/>
      <c r="T303" s="50"/>
    </row>
    <row r="304">
      <c r="A304" s="50"/>
      <c r="B304" s="50"/>
      <c r="C304" s="50"/>
      <c r="D304" s="50"/>
      <c r="E304" s="50"/>
      <c r="F304" s="50"/>
      <c r="G304" s="50"/>
      <c r="H304" s="50"/>
      <c r="I304" s="50"/>
      <c r="J304" s="50"/>
      <c r="K304" s="50"/>
      <c r="L304" s="1626"/>
      <c r="M304" s="50"/>
      <c r="N304" s="50"/>
      <c r="O304" s="50"/>
      <c r="P304" s="1627"/>
      <c r="Q304" s="1627"/>
      <c r="R304" s="1628"/>
      <c r="S304" s="1800"/>
      <c r="T304" s="50"/>
    </row>
    <row r="305">
      <c r="A305" s="50"/>
      <c r="B305" s="50"/>
      <c r="C305" s="50"/>
      <c r="D305" s="50"/>
      <c r="E305" s="50"/>
      <c r="F305" s="50"/>
      <c r="G305" s="50"/>
      <c r="H305" s="50"/>
      <c r="I305" s="50"/>
      <c r="J305" s="50"/>
      <c r="K305" s="50"/>
      <c r="L305" s="1626"/>
      <c r="M305" s="50"/>
      <c r="N305" s="50"/>
      <c r="O305" s="50"/>
      <c r="P305" s="1627"/>
      <c r="Q305" s="1627"/>
      <c r="R305" s="1628"/>
      <c r="S305" s="1800"/>
      <c r="T305" s="50"/>
    </row>
    <row r="306">
      <c r="A306" s="50"/>
      <c r="B306" s="50"/>
      <c r="C306" s="50"/>
      <c r="D306" s="50"/>
      <c r="E306" s="50"/>
      <c r="F306" s="50"/>
      <c r="G306" s="50"/>
      <c r="H306" s="50"/>
      <c r="I306" s="50"/>
      <c r="J306" s="50"/>
      <c r="K306" s="50"/>
      <c r="L306" s="1626"/>
      <c r="M306" s="50"/>
      <c r="N306" s="50"/>
      <c r="O306" s="50"/>
      <c r="P306" s="1627"/>
      <c r="Q306" s="1627"/>
      <c r="R306" s="1628"/>
      <c r="S306" s="1800"/>
      <c r="T306" s="50"/>
    </row>
    <row r="307">
      <c r="A307" s="50"/>
      <c r="B307" s="50"/>
      <c r="C307" s="50"/>
      <c r="D307" s="50"/>
      <c r="E307" s="50"/>
      <c r="F307" s="50"/>
      <c r="G307" s="50"/>
      <c r="H307" s="50"/>
      <c r="I307" s="50"/>
      <c r="J307" s="50"/>
      <c r="K307" s="50"/>
      <c r="L307" s="1626"/>
      <c r="M307" s="50"/>
      <c r="N307" s="50"/>
      <c r="O307" s="50"/>
      <c r="P307" s="1627"/>
      <c r="Q307" s="1627"/>
      <c r="R307" s="1628"/>
      <c r="S307" s="1800"/>
      <c r="T307" s="50"/>
    </row>
    <row r="308">
      <c r="A308" s="50"/>
      <c r="B308" s="50"/>
      <c r="C308" s="50"/>
      <c r="D308" s="50"/>
      <c r="E308" s="50"/>
      <c r="F308" s="50"/>
      <c r="G308" s="50"/>
      <c r="H308" s="50"/>
      <c r="I308" s="50"/>
      <c r="J308" s="50"/>
      <c r="K308" s="50"/>
      <c r="L308" s="1626"/>
      <c r="M308" s="50"/>
      <c r="N308" s="50"/>
      <c r="O308" s="50"/>
      <c r="P308" s="1627"/>
      <c r="Q308" s="1627"/>
      <c r="R308" s="1628"/>
      <c r="S308" s="1800"/>
      <c r="T308" s="50"/>
    </row>
    <row r="309">
      <c r="A309" s="50"/>
      <c r="B309" s="50"/>
      <c r="C309" s="50"/>
      <c r="D309" s="50"/>
      <c r="E309" s="50"/>
      <c r="F309" s="50"/>
      <c r="G309" s="50"/>
      <c r="H309" s="50"/>
      <c r="I309" s="50"/>
      <c r="J309" s="50"/>
      <c r="K309" s="50"/>
      <c r="L309" s="1626"/>
      <c r="M309" s="50"/>
      <c r="N309" s="50"/>
      <c r="O309" s="50"/>
      <c r="P309" s="1627"/>
      <c r="Q309" s="1627"/>
      <c r="R309" s="1628"/>
      <c r="S309" s="1800"/>
      <c r="T309" s="50"/>
    </row>
    <row r="310">
      <c r="A310" s="50"/>
      <c r="B310" s="50"/>
      <c r="C310" s="50"/>
      <c r="D310" s="50"/>
      <c r="E310" s="50"/>
      <c r="F310" s="50"/>
      <c r="G310" s="50"/>
      <c r="H310" s="50"/>
      <c r="I310" s="50"/>
      <c r="J310" s="50"/>
      <c r="K310" s="50"/>
      <c r="L310" s="1626"/>
      <c r="M310" s="50"/>
      <c r="N310" s="50"/>
      <c r="O310" s="50"/>
      <c r="P310" s="1627"/>
      <c r="Q310" s="1627"/>
      <c r="R310" s="1628"/>
      <c r="S310" s="1800"/>
      <c r="T310" s="50"/>
    </row>
    <row r="311">
      <c r="A311" s="50"/>
      <c r="B311" s="50"/>
      <c r="C311" s="50"/>
      <c r="D311" s="50"/>
      <c r="E311" s="50"/>
      <c r="F311" s="50"/>
      <c r="G311" s="50"/>
      <c r="H311" s="50"/>
      <c r="I311" s="50"/>
      <c r="J311" s="50"/>
      <c r="K311" s="50"/>
      <c r="L311" s="1626"/>
      <c r="M311" s="50"/>
      <c r="N311" s="50"/>
      <c r="O311" s="50"/>
      <c r="P311" s="1627"/>
      <c r="Q311" s="1627"/>
      <c r="R311" s="1628"/>
      <c r="S311" s="1800"/>
      <c r="T311" s="50"/>
    </row>
    <row r="312">
      <c r="A312" s="50"/>
      <c r="B312" s="50"/>
      <c r="C312" s="50"/>
      <c r="D312" s="50"/>
      <c r="E312" s="50"/>
      <c r="F312" s="50"/>
      <c r="G312" s="50"/>
      <c r="H312" s="50"/>
      <c r="I312" s="50"/>
      <c r="J312" s="50"/>
      <c r="K312" s="50"/>
      <c r="L312" s="1626"/>
      <c r="M312" s="50"/>
      <c r="N312" s="50"/>
      <c r="O312" s="50"/>
      <c r="P312" s="1627"/>
      <c r="Q312" s="1627"/>
      <c r="R312" s="1628"/>
      <c r="S312" s="1800"/>
      <c r="T312" s="50"/>
    </row>
    <row r="313">
      <c r="A313" s="50"/>
      <c r="B313" s="50"/>
      <c r="C313" s="50"/>
      <c r="D313" s="50"/>
      <c r="E313" s="50"/>
      <c r="F313" s="50"/>
      <c r="G313" s="50"/>
      <c r="H313" s="50"/>
      <c r="I313" s="50"/>
      <c r="J313" s="50"/>
      <c r="K313" s="50"/>
      <c r="L313" s="1626"/>
      <c r="M313" s="50"/>
      <c r="N313" s="50"/>
      <c r="O313" s="50"/>
      <c r="P313" s="1627"/>
      <c r="Q313" s="1627"/>
      <c r="R313" s="1628"/>
      <c r="S313" s="1800"/>
      <c r="T313" s="50"/>
    </row>
    <row r="314">
      <c r="A314" s="50"/>
      <c r="B314" s="50"/>
      <c r="C314" s="50"/>
      <c r="D314" s="50"/>
      <c r="E314" s="50"/>
      <c r="F314" s="50"/>
      <c r="G314" s="50"/>
      <c r="H314" s="50"/>
      <c r="I314" s="50"/>
      <c r="J314" s="50"/>
      <c r="K314" s="50"/>
      <c r="L314" s="1626"/>
      <c r="M314" s="50"/>
      <c r="N314" s="50"/>
      <c r="O314" s="50"/>
      <c r="P314" s="1627"/>
      <c r="Q314" s="1627"/>
      <c r="R314" s="1628"/>
      <c r="S314" s="1800"/>
      <c r="T314" s="50"/>
    </row>
    <row r="315">
      <c r="A315" s="50"/>
      <c r="B315" s="50"/>
      <c r="C315" s="50"/>
      <c r="D315" s="50"/>
      <c r="E315" s="50"/>
      <c r="F315" s="50"/>
      <c r="G315" s="50"/>
      <c r="H315" s="50"/>
      <c r="I315" s="50"/>
      <c r="J315" s="50"/>
      <c r="K315" s="50"/>
      <c r="L315" s="1626"/>
      <c r="M315" s="50"/>
      <c r="N315" s="50"/>
      <c r="O315" s="50"/>
      <c r="P315" s="1627"/>
      <c r="Q315" s="1627"/>
      <c r="R315" s="1628"/>
      <c r="S315" s="1800"/>
      <c r="T315" s="50"/>
    </row>
    <row r="316">
      <c r="A316" s="50"/>
      <c r="B316" s="50"/>
      <c r="C316" s="50"/>
      <c r="D316" s="50"/>
      <c r="E316" s="50"/>
      <c r="F316" s="50"/>
      <c r="G316" s="50"/>
      <c r="H316" s="50"/>
      <c r="I316" s="50"/>
      <c r="J316" s="50"/>
      <c r="K316" s="50"/>
      <c r="L316" s="1626"/>
      <c r="M316" s="50"/>
      <c r="N316" s="50"/>
      <c r="O316" s="50"/>
      <c r="P316" s="1627"/>
      <c r="Q316" s="1627"/>
      <c r="R316" s="1628"/>
      <c r="S316" s="1800"/>
      <c r="T316" s="50"/>
    </row>
    <row r="317">
      <c r="A317" s="50"/>
      <c r="B317" s="50"/>
      <c r="C317" s="50"/>
      <c r="D317" s="50"/>
      <c r="E317" s="50"/>
      <c r="F317" s="50"/>
      <c r="G317" s="50"/>
      <c r="H317" s="50"/>
      <c r="I317" s="50"/>
      <c r="J317" s="50"/>
      <c r="K317" s="50"/>
      <c r="L317" s="1626"/>
      <c r="M317" s="50"/>
      <c r="N317" s="50"/>
      <c r="O317" s="50"/>
      <c r="P317" s="1627"/>
      <c r="Q317" s="1627"/>
      <c r="R317" s="1628"/>
      <c r="S317" s="1800"/>
      <c r="T317" s="50"/>
    </row>
    <row r="318">
      <c r="A318" s="50"/>
      <c r="B318" s="50"/>
      <c r="C318" s="50"/>
      <c r="D318" s="50"/>
      <c r="E318" s="50"/>
      <c r="F318" s="50"/>
      <c r="G318" s="50"/>
      <c r="H318" s="50"/>
      <c r="I318" s="50"/>
      <c r="J318" s="50"/>
      <c r="K318" s="50"/>
      <c r="L318" s="1626"/>
      <c r="M318" s="50"/>
      <c r="N318" s="50"/>
      <c r="O318" s="50"/>
      <c r="P318" s="1627"/>
      <c r="Q318" s="1627"/>
      <c r="R318" s="1628"/>
      <c r="S318" s="1800"/>
      <c r="T318" s="50"/>
    </row>
    <row r="319">
      <c r="A319" s="50"/>
      <c r="B319" s="50"/>
      <c r="C319" s="50"/>
      <c r="D319" s="50"/>
      <c r="E319" s="50"/>
      <c r="F319" s="50"/>
      <c r="G319" s="50"/>
      <c r="H319" s="50"/>
      <c r="I319" s="50"/>
      <c r="J319" s="50"/>
      <c r="K319" s="50"/>
      <c r="L319" s="1626"/>
      <c r="M319" s="50"/>
      <c r="N319" s="50"/>
      <c r="O319" s="50"/>
      <c r="P319" s="1627"/>
      <c r="Q319" s="1627"/>
      <c r="R319" s="1628"/>
      <c r="S319" s="1800"/>
      <c r="T319" s="50"/>
    </row>
    <row r="320">
      <c r="A320" s="50"/>
      <c r="B320" s="50"/>
      <c r="C320" s="50"/>
      <c r="D320" s="50"/>
      <c r="E320" s="50"/>
      <c r="F320" s="50"/>
      <c r="G320" s="50"/>
      <c r="H320" s="50"/>
      <c r="I320" s="50"/>
      <c r="J320" s="50"/>
      <c r="K320" s="50"/>
      <c r="L320" s="1626"/>
      <c r="M320" s="50"/>
      <c r="N320" s="50"/>
      <c r="O320" s="50"/>
      <c r="P320" s="1627"/>
      <c r="Q320" s="1627"/>
      <c r="R320" s="1628"/>
      <c r="S320" s="1800"/>
      <c r="T320" s="50"/>
    </row>
    <row r="321">
      <c r="A321" s="50"/>
      <c r="B321" s="50"/>
      <c r="C321" s="50"/>
      <c r="D321" s="50"/>
      <c r="E321" s="50"/>
      <c r="F321" s="50"/>
      <c r="G321" s="50"/>
      <c r="H321" s="50"/>
      <c r="I321" s="50"/>
      <c r="J321" s="50"/>
      <c r="K321" s="50"/>
      <c r="L321" s="1626"/>
      <c r="M321" s="50"/>
      <c r="N321" s="50"/>
      <c r="O321" s="50"/>
      <c r="P321" s="1627"/>
      <c r="Q321" s="1627"/>
      <c r="R321" s="1628"/>
      <c r="S321" s="1800"/>
      <c r="T321" s="50"/>
    </row>
    <row r="322">
      <c r="A322" s="50"/>
      <c r="B322" s="50"/>
      <c r="C322" s="50"/>
      <c r="D322" s="50"/>
      <c r="E322" s="50"/>
      <c r="F322" s="50"/>
      <c r="G322" s="50"/>
      <c r="H322" s="50"/>
      <c r="I322" s="50"/>
      <c r="J322" s="50"/>
      <c r="K322" s="50"/>
      <c r="L322" s="1626"/>
      <c r="M322" s="50"/>
      <c r="N322" s="50"/>
      <c r="O322" s="50"/>
      <c r="P322" s="1627"/>
      <c r="Q322" s="1627"/>
      <c r="R322" s="1628"/>
      <c r="S322" s="1800"/>
      <c r="T322" s="50"/>
    </row>
    <row r="323">
      <c r="A323" s="50"/>
      <c r="B323" s="50"/>
      <c r="C323" s="50"/>
      <c r="D323" s="50"/>
      <c r="E323" s="50"/>
      <c r="F323" s="50"/>
      <c r="G323" s="50"/>
      <c r="H323" s="50"/>
      <c r="I323" s="50"/>
      <c r="J323" s="50"/>
      <c r="K323" s="50"/>
      <c r="L323" s="1626"/>
      <c r="M323" s="50"/>
      <c r="N323" s="50"/>
      <c r="O323" s="50"/>
      <c r="P323" s="1627"/>
      <c r="Q323" s="1627"/>
      <c r="R323" s="1628"/>
      <c r="S323" s="1800"/>
      <c r="T323" s="50"/>
    </row>
    <row r="324">
      <c r="A324" s="50"/>
      <c r="B324" s="50"/>
      <c r="C324" s="50"/>
      <c r="D324" s="50"/>
      <c r="E324" s="50"/>
      <c r="F324" s="50"/>
      <c r="G324" s="50"/>
      <c r="H324" s="50"/>
      <c r="I324" s="50"/>
      <c r="J324" s="50"/>
      <c r="K324" s="50"/>
      <c r="L324" s="1626"/>
      <c r="M324" s="50"/>
      <c r="N324" s="50"/>
      <c r="O324" s="50"/>
      <c r="P324" s="1627"/>
      <c r="Q324" s="1627"/>
      <c r="R324" s="1628"/>
      <c r="S324" s="1800"/>
      <c r="T324" s="50"/>
    </row>
    <row r="325">
      <c r="A325" s="50"/>
      <c r="B325" s="50"/>
      <c r="C325" s="50"/>
      <c r="D325" s="50"/>
      <c r="E325" s="50"/>
      <c r="F325" s="50"/>
      <c r="G325" s="50"/>
      <c r="H325" s="50"/>
      <c r="I325" s="50"/>
      <c r="J325" s="50"/>
      <c r="K325" s="50"/>
      <c r="L325" s="1626"/>
      <c r="M325" s="50"/>
      <c r="N325" s="50"/>
      <c r="O325" s="50"/>
      <c r="P325" s="1627"/>
      <c r="Q325" s="1627"/>
      <c r="R325" s="1628"/>
      <c r="S325" s="1800"/>
      <c r="T325" s="50"/>
    </row>
    <row r="326">
      <c r="A326" s="50"/>
      <c r="B326" s="50"/>
      <c r="C326" s="50"/>
      <c r="D326" s="50"/>
      <c r="E326" s="50"/>
      <c r="F326" s="50"/>
      <c r="G326" s="50"/>
      <c r="H326" s="50"/>
      <c r="I326" s="50"/>
      <c r="J326" s="50"/>
      <c r="K326" s="50"/>
      <c r="L326" s="1626"/>
      <c r="M326" s="50"/>
      <c r="N326" s="50"/>
      <c r="O326" s="50"/>
      <c r="P326" s="1627"/>
      <c r="Q326" s="1627"/>
      <c r="R326" s="1628"/>
      <c r="S326" s="1800"/>
      <c r="T326" s="50"/>
    </row>
    <row r="327">
      <c r="A327" s="50"/>
      <c r="B327" s="50"/>
      <c r="C327" s="50"/>
      <c r="D327" s="50"/>
      <c r="E327" s="50"/>
      <c r="F327" s="50"/>
      <c r="G327" s="50"/>
      <c r="H327" s="50"/>
      <c r="I327" s="50"/>
      <c r="J327" s="50"/>
      <c r="K327" s="50"/>
      <c r="L327" s="1626"/>
      <c r="M327" s="50"/>
      <c r="N327" s="50"/>
      <c r="O327" s="50"/>
      <c r="P327" s="1627"/>
      <c r="Q327" s="1627"/>
      <c r="R327" s="1628"/>
      <c r="S327" s="1800"/>
      <c r="T327" s="50"/>
    </row>
    <row r="328">
      <c r="A328" s="50"/>
      <c r="B328" s="50"/>
      <c r="C328" s="50"/>
      <c r="D328" s="50"/>
      <c r="E328" s="50"/>
      <c r="F328" s="50"/>
      <c r="G328" s="50"/>
      <c r="H328" s="50"/>
      <c r="I328" s="50"/>
      <c r="J328" s="50"/>
      <c r="K328" s="50"/>
      <c r="L328" s="1626"/>
      <c r="M328" s="50"/>
      <c r="N328" s="50"/>
      <c r="O328" s="50"/>
      <c r="P328" s="1627"/>
      <c r="Q328" s="1627"/>
      <c r="R328" s="1628"/>
      <c r="S328" s="1800"/>
      <c r="T328" s="50"/>
    </row>
    <row r="329">
      <c r="A329" s="50"/>
      <c r="B329" s="50"/>
      <c r="C329" s="50"/>
      <c r="D329" s="50"/>
      <c r="E329" s="50"/>
      <c r="F329" s="50"/>
      <c r="G329" s="50"/>
      <c r="H329" s="50"/>
      <c r="I329" s="50"/>
      <c r="J329" s="50"/>
      <c r="K329" s="50"/>
      <c r="L329" s="1626"/>
      <c r="M329" s="50"/>
      <c r="N329" s="50"/>
      <c r="O329" s="50"/>
      <c r="P329" s="1627"/>
      <c r="Q329" s="1627"/>
      <c r="R329" s="1628"/>
      <c r="S329" s="1800"/>
      <c r="T329" s="50"/>
    </row>
    <row r="330">
      <c r="A330" s="50"/>
      <c r="B330" s="50"/>
      <c r="C330" s="50"/>
      <c r="D330" s="50"/>
      <c r="E330" s="50"/>
      <c r="F330" s="50"/>
      <c r="G330" s="50"/>
      <c r="H330" s="50"/>
      <c r="I330" s="50"/>
      <c r="J330" s="50"/>
      <c r="K330" s="50"/>
      <c r="L330" s="1626"/>
      <c r="M330" s="50"/>
      <c r="N330" s="50"/>
      <c r="O330" s="50"/>
      <c r="P330" s="1627"/>
      <c r="Q330" s="1627"/>
      <c r="R330" s="1628"/>
      <c r="S330" s="1800"/>
      <c r="T330" s="50"/>
    </row>
    <row r="331">
      <c r="A331" s="50"/>
      <c r="B331" s="50"/>
      <c r="C331" s="50"/>
      <c r="D331" s="50"/>
      <c r="E331" s="50"/>
      <c r="F331" s="50"/>
      <c r="G331" s="50"/>
      <c r="H331" s="50"/>
      <c r="I331" s="50"/>
      <c r="J331" s="50"/>
      <c r="K331" s="50"/>
      <c r="L331" s="1626"/>
      <c r="M331" s="50"/>
      <c r="N331" s="50"/>
      <c r="O331" s="50"/>
      <c r="P331" s="1627"/>
      <c r="Q331" s="1627"/>
      <c r="R331" s="1628"/>
      <c r="S331" s="1800"/>
      <c r="T331" s="50"/>
    </row>
    <row r="332">
      <c r="A332" s="50"/>
      <c r="B332" s="50"/>
      <c r="C332" s="50"/>
      <c r="D332" s="50"/>
      <c r="E332" s="50"/>
      <c r="F332" s="50"/>
      <c r="G332" s="50"/>
      <c r="H332" s="50"/>
      <c r="I332" s="50"/>
      <c r="J332" s="50"/>
      <c r="K332" s="50"/>
      <c r="L332" s="1626"/>
      <c r="M332" s="50"/>
      <c r="N332" s="50"/>
      <c r="O332" s="50"/>
      <c r="P332" s="1627"/>
      <c r="Q332" s="1627"/>
      <c r="R332" s="1628"/>
      <c r="S332" s="1800"/>
      <c r="T332" s="50"/>
    </row>
    <row r="333">
      <c r="A333" s="50"/>
      <c r="B333" s="50"/>
      <c r="C333" s="50"/>
      <c r="D333" s="50"/>
      <c r="E333" s="50"/>
      <c r="F333" s="50"/>
      <c r="G333" s="50"/>
      <c r="H333" s="50"/>
      <c r="I333" s="50"/>
      <c r="J333" s="50"/>
      <c r="K333" s="50"/>
      <c r="L333" s="1626"/>
      <c r="M333" s="50"/>
      <c r="N333" s="50"/>
      <c r="O333" s="50"/>
      <c r="P333" s="1627"/>
      <c r="Q333" s="1627"/>
      <c r="R333" s="1628"/>
      <c r="S333" s="1800"/>
      <c r="T333" s="50"/>
    </row>
    <row r="334">
      <c r="A334" s="50"/>
      <c r="B334" s="50"/>
      <c r="C334" s="50"/>
      <c r="D334" s="50"/>
      <c r="E334" s="50"/>
      <c r="F334" s="50"/>
      <c r="G334" s="50"/>
      <c r="H334" s="50"/>
      <c r="I334" s="50"/>
      <c r="J334" s="50"/>
      <c r="K334" s="50"/>
      <c r="L334" s="1626"/>
      <c r="M334" s="50"/>
      <c r="N334" s="50"/>
      <c r="O334" s="50"/>
      <c r="P334" s="1627"/>
      <c r="Q334" s="1627"/>
      <c r="R334" s="1628"/>
      <c r="S334" s="1800"/>
      <c r="T334" s="50"/>
    </row>
    <row r="335">
      <c r="A335" s="50"/>
      <c r="B335" s="50"/>
      <c r="C335" s="50"/>
      <c r="D335" s="50"/>
      <c r="E335" s="50"/>
      <c r="F335" s="50"/>
      <c r="G335" s="50"/>
      <c r="H335" s="50"/>
      <c r="I335" s="50"/>
      <c r="J335" s="50"/>
      <c r="K335" s="50"/>
      <c r="L335" s="1626"/>
      <c r="M335" s="50"/>
      <c r="N335" s="50"/>
      <c r="O335" s="50"/>
      <c r="P335" s="1627"/>
      <c r="Q335" s="1627"/>
      <c r="R335" s="1628"/>
      <c r="S335" s="1800"/>
      <c r="T335" s="50"/>
    </row>
    <row r="336">
      <c r="A336" s="50"/>
      <c r="B336" s="50"/>
      <c r="C336" s="50"/>
      <c r="D336" s="50"/>
      <c r="E336" s="50"/>
      <c r="F336" s="50"/>
      <c r="G336" s="50"/>
      <c r="H336" s="50"/>
      <c r="I336" s="50"/>
      <c r="J336" s="50"/>
      <c r="K336" s="50"/>
      <c r="L336" s="1626"/>
      <c r="M336" s="50"/>
      <c r="N336" s="50"/>
      <c r="O336" s="50"/>
      <c r="P336" s="1627"/>
      <c r="Q336" s="1627"/>
      <c r="R336" s="1628"/>
      <c r="S336" s="1800"/>
      <c r="T336" s="50"/>
    </row>
    <row r="337">
      <c r="A337" s="50"/>
      <c r="B337" s="50"/>
      <c r="C337" s="50"/>
      <c r="D337" s="50"/>
      <c r="E337" s="50"/>
      <c r="F337" s="50"/>
      <c r="G337" s="50"/>
      <c r="H337" s="50"/>
      <c r="I337" s="50"/>
      <c r="J337" s="50"/>
      <c r="K337" s="50"/>
      <c r="L337" s="1626"/>
      <c r="M337" s="50"/>
      <c r="N337" s="50"/>
      <c r="O337" s="50"/>
      <c r="P337" s="1627"/>
      <c r="Q337" s="1627"/>
      <c r="R337" s="1628"/>
      <c r="S337" s="1800"/>
      <c r="T337" s="50"/>
    </row>
    <row r="338">
      <c r="A338" s="50"/>
      <c r="B338" s="50"/>
      <c r="C338" s="50"/>
      <c r="D338" s="50"/>
      <c r="E338" s="50"/>
      <c r="F338" s="50"/>
      <c r="G338" s="50"/>
      <c r="H338" s="50"/>
      <c r="I338" s="50"/>
      <c r="J338" s="50"/>
      <c r="K338" s="50"/>
      <c r="L338" s="1626"/>
      <c r="M338" s="50"/>
      <c r="N338" s="50"/>
      <c r="O338" s="50"/>
      <c r="P338" s="1627"/>
      <c r="Q338" s="1627"/>
      <c r="R338" s="1628"/>
      <c r="S338" s="1800"/>
      <c r="T338" s="50"/>
    </row>
    <row r="339">
      <c r="A339" s="50"/>
      <c r="B339" s="50"/>
      <c r="C339" s="50"/>
      <c r="D339" s="50"/>
      <c r="E339" s="50"/>
      <c r="F339" s="50"/>
      <c r="G339" s="50"/>
      <c r="H339" s="50"/>
      <c r="I339" s="50"/>
      <c r="J339" s="50"/>
      <c r="K339" s="50"/>
      <c r="L339" s="1626"/>
      <c r="M339" s="50"/>
      <c r="N339" s="50"/>
      <c r="O339" s="50"/>
      <c r="P339" s="1627"/>
      <c r="Q339" s="1627"/>
      <c r="R339" s="1628"/>
      <c r="S339" s="1800"/>
      <c r="T339" s="50"/>
    </row>
    <row r="340">
      <c r="A340" s="50"/>
      <c r="B340" s="50"/>
      <c r="C340" s="50"/>
      <c r="D340" s="50"/>
      <c r="E340" s="50"/>
      <c r="F340" s="50"/>
      <c r="G340" s="50"/>
      <c r="H340" s="50"/>
      <c r="I340" s="50"/>
      <c r="J340" s="50"/>
      <c r="K340" s="50"/>
      <c r="L340" s="1626"/>
      <c r="M340" s="50"/>
      <c r="N340" s="50"/>
      <c r="O340" s="50"/>
      <c r="P340" s="1627"/>
      <c r="Q340" s="1627"/>
      <c r="R340" s="1628"/>
      <c r="S340" s="1800"/>
      <c r="T340" s="50"/>
    </row>
    <row r="341">
      <c r="A341" s="50"/>
      <c r="B341" s="50"/>
      <c r="C341" s="50"/>
      <c r="D341" s="50"/>
      <c r="E341" s="50"/>
      <c r="F341" s="50"/>
      <c r="G341" s="50"/>
      <c r="H341" s="50"/>
      <c r="I341" s="50"/>
      <c r="J341" s="50"/>
      <c r="K341" s="50"/>
      <c r="L341" s="1626"/>
      <c r="M341" s="50"/>
      <c r="N341" s="50"/>
      <c r="O341" s="50"/>
      <c r="P341" s="1627"/>
      <c r="Q341" s="1627"/>
      <c r="R341" s="1628"/>
      <c r="S341" s="1800"/>
      <c r="T341" s="50"/>
    </row>
    <row r="342">
      <c r="A342" s="50"/>
      <c r="B342" s="50"/>
      <c r="C342" s="50"/>
      <c r="D342" s="50"/>
      <c r="E342" s="50"/>
      <c r="F342" s="50"/>
      <c r="G342" s="50"/>
      <c r="H342" s="50"/>
      <c r="I342" s="50"/>
      <c r="J342" s="50"/>
      <c r="K342" s="50"/>
      <c r="L342" s="1626"/>
      <c r="M342" s="50"/>
      <c r="N342" s="50"/>
      <c r="O342" s="50"/>
      <c r="P342" s="1627"/>
      <c r="Q342" s="1627"/>
      <c r="R342" s="1628"/>
      <c r="S342" s="1800"/>
      <c r="T342" s="50"/>
    </row>
    <row r="343">
      <c r="A343" s="50"/>
      <c r="B343" s="50"/>
      <c r="C343" s="50"/>
      <c r="D343" s="50"/>
      <c r="E343" s="50"/>
      <c r="F343" s="50"/>
      <c r="G343" s="50"/>
      <c r="H343" s="50"/>
      <c r="I343" s="50"/>
      <c r="J343" s="50"/>
      <c r="K343" s="50"/>
      <c r="L343" s="1626"/>
      <c r="M343" s="50"/>
      <c r="N343" s="50"/>
      <c r="O343" s="50"/>
      <c r="P343" s="1627"/>
      <c r="Q343" s="1627"/>
      <c r="R343" s="1628"/>
      <c r="S343" s="1800"/>
      <c r="T343" s="50"/>
    </row>
    <row r="344">
      <c r="A344" s="50"/>
      <c r="B344" s="50"/>
      <c r="C344" s="50"/>
      <c r="D344" s="50"/>
      <c r="E344" s="50"/>
      <c r="F344" s="50"/>
      <c r="G344" s="50"/>
      <c r="H344" s="50"/>
      <c r="I344" s="50"/>
      <c r="J344" s="50"/>
      <c r="K344" s="50"/>
      <c r="L344" s="1626"/>
      <c r="M344" s="50"/>
      <c r="N344" s="50"/>
      <c r="O344" s="50"/>
      <c r="P344" s="1627"/>
      <c r="Q344" s="1627"/>
      <c r="R344" s="1628"/>
      <c r="S344" s="1800"/>
      <c r="T344" s="50"/>
    </row>
    <row r="345">
      <c r="A345" s="50"/>
      <c r="B345" s="50"/>
      <c r="C345" s="50"/>
      <c r="D345" s="50"/>
      <c r="E345" s="50"/>
      <c r="F345" s="50"/>
      <c r="G345" s="50"/>
      <c r="H345" s="50"/>
      <c r="I345" s="50"/>
      <c r="J345" s="50"/>
      <c r="K345" s="50"/>
      <c r="L345" s="1626"/>
      <c r="M345" s="50"/>
      <c r="N345" s="50"/>
      <c r="O345" s="50"/>
      <c r="P345" s="1627"/>
      <c r="Q345" s="1627"/>
      <c r="R345" s="1628"/>
      <c r="S345" s="1800"/>
      <c r="T345" s="50"/>
    </row>
    <row r="346">
      <c r="A346" s="50"/>
      <c r="B346" s="50"/>
      <c r="C346" s="50"/>
      <c r="D346" s="50"/>
      <c r="E346" s="50"/>
      <c r="F346" s="50"/>
      <c r="G346" s="50"/>
      <c r="H346" s="50"/>
      <c r="I346" s="50"/>
      <c r="J346" s="50"/>
      <c r="K346" s="50"/>
      <c r="L346" s="1626"/>
      <c r="M346" s="50"/>
      <c r="N346" s="50"/>
      <c r="O346" s="50"/>
      <c r="P346" s="1627"/>
      <c r="Q346" s="1627"/>
      <c r="R346" s="1628"/>
      <c r="S346" s="1800"/>
      <c r="T346" s="50"/>
    </row>
    <row r="347">
      <c r="A347" s="50"/>
      <c r="B347" s="50"/>
      <c r="C347" s="50"/>
      <c r="D347" s="50"/>
      <c r="E347" s="50"/>
      <c r="F347" s="50"/>
      <c r="G347" s="50"/>
      <c r="H347" s="50"/>
      <c r="I347" s="50"/>
      <c r="J347" s="50"/>
      <c r="K347" s="50"/>
      <c r="L347" s="1626"/>
      <c r="M347" s="50"/>
      <c r="N347" s="50"/>
      <c r="O347" s="50"/>
      <c r="P347" s="1627"/>
      <c r="Q347" s="1627"/>
      <c r="R347" s="1628"/>
      <c r="S347" s="1800"/>
      <c r="T347" s="50"/>
    </row>
    <row r="348">
      <c r="A348" s="50"/>
      <c r="B348" s="50"/>
      <c r="C348" s="50"/>
      <c r="D348" s="50"/>
      <c r="E348" s="50"/>
      <c r="F348" s="50"/>
      <c r="G348" s="50"/>
      <c r="H348" s="50"/>
      <c r="I348" s="50"/>
      <c r="J348" s="50"/>
      <c r="K348" s="50"/>
      <c r="L348" s="1626"/>
      <c r="M348" s="50"/>
      <c r="N348" s="50"/>
      <c r="O348" s="50"/>
      <c r="P348" s="1627"/>
      <c r="Q348" s="1627"/>
      <c r="R348" s="1628"/>
      <c r="S348" s="1800"/>
      <c r="T348" s="50"/>
    </row>
    <row r="349">
      <c r="A349" s="50"/>
      <c r="B349" s="50"/>
      <c r="C349" s="50"/>
      <c r="D349" s="50"/>
      <c r="E349" s="50"/>
      <c r="F349" s="50"/>
      <c r="G349" s="50"/>
      <c r="H349" s="50"/>
      <c r="I349" s="50"/>
      <c r="J349" s="50"/>
      <c r="K349" s="50"/>
      <c r="L349" s="1626"/>
      <c r="M349" s="50"/>
      <c r="N349" s="50"/>
      <c r="O349" s="50"/>
      <c r="P349" s="1627"/>
      <c r="Q349" s="1627"/>
      <c r="R349" s="1628"/>
      <c r="S349" s="1800"/>
      <c r="T349" s="50"/>
    </row>
    <row r="350">
      <c r="A350" s="50"/>
      <c r="B350" s="50"/>
      <c r="C350" s="50"/>
      <c r="D350" s="50"/>
      <c r="E350" s="50"/>
      <c r="F350" s="50"/>
      <c r="G350" s="50"/>
      <c r="H350" s="50"/>
      <c r="I350" s="50"/>
      <c r="J350" s="50"/>
      <c r="K350" s="50"/>
      <c r="L350" s="1626"/>
      <c r="M350" s="50"/>
      <c r="N350" s="50"/>
      <c r="O350" s="50"/>
      <c r="P350" s="1627"/>
      <c r="Q350" s="1627"/>
      <c r="R350" s="1628"/>
      <c r="S350" s="1800"/>
      <c r="T350" s="50"/>
    </row>
    <row r="351">
      <c r="A351" s="50"/>
      <c r="B351" s="50"/>
      <c r="C351" s="50"/>
      <c r="D351" s="50"/>
      <c r="E351" s="50"/>
      <c r="F351" s="50"/>
      <c r="G351" s="50"/>
      <c r="H351" s="50"/>
      <c r="I351" s="50"/>
      <c r="J351" s="50"/>
      <c r="K351" s="50"/>
      <c r="L351" s="1626"/>
      <c r="M351" s="50"/>
      <c r="N351" s="50"/>
      <c r="O351" s="50"/>
      <c r="P351" s="1627"/>
      <c r="Q351" s="1627"/>
      <c r="R351" s="1628"/>
      <c r="S351" s="1800"/>
      <c r="T351" s="50"/>
    </row>
    <row r="352">
      <c r="A352" s="50"/>
      <c r="B352" s="50"/>
      <c r="C352" s="50"/>
      <c r="D352" s="50"/>
      <c r="E352" s="50"/>
      <c r="F352" s="50"/>
      <c r="G352" s="50"/>
      <c r="H352" s="50"/>
      <c r="I352" s="50"/>
      <c r="J352" s="50"/>
      <c r="K352" s="50"/>
      <c r="L352" s="1626"/>
      <c r="M352" s="50"/>
      <c r="N352" s="50"/>
      <c r="O352" s="50"/>
      <c r="P352" s="1627"/>
      <c r="Q352" s="1627"/>
      <c r="R352" s="1628"/>
      <c r="S352" s="1800"/>
      <c r="T352" s="50"/>
    </row>
    <row r="353">
      <c r="A353" s="50"/>
      <c r="B353" s="50"/>
      <c r="C353" s="50"/>
      <c r="D353" s="50"/>
      <c r="E353" s="50"/>
      <c r="F353" s="50"/>
      <c r="G353" s="50"/>
      <c r="H353" s="50"/>
      <c r="I353" s="50"/>
      <c r="J353" s="50"/>
      <c r="K353" s="50"/>
      <c r="L353" s="1626"/>
      <c r="M353" s="50"/>
      <c r="N353" s="50"/>
      <c r="O353" s="50"/>
      <c r="P353" s="1627"/>
      <c r="Q353" s="1627"/>
      <c r="R353" s="1628"/>
      <c r="S353" s="1800"/>
      <c r="T353" s="50"/>
    </row>
    <row r="354">
      <c r="A354" s="50"/>
      <c r="B354" s="50"/>
      <c r="C354" s="50"/>
      <c r="D354" s="50"/>
      <c r="E354" s="50"/>
      <c r="F354" s="50"/>
      <c r="G354" s="50"/>
      <c r="H354" s="50"/>
      <c r="I354" s="50"/>
      <c r="J354" s="50"/>
      <c r="K354" s="50"/>
      <c r="L354" s="1626"/>
      <c r="M354" s="50"/>
      <c r="N354" s="50"/>
      <c r="O354" s="50"/>
      <c r="P354" s="1627"/>
      <c r="Q354" s="1627"/>
      <c r="R354" s="1628"/>
      <c r="S354" s="1800"/>
      <c r="T354" s="50"/>
    </row>
    <row r="355">
      <c r="A355" s="50"/>
      <c r="B355" s="50"/>
      <c r="C355" s="50"/>
      <c r="D355" s="50"/>
      <c r="E355" s="50"/>
      <c r="F355" s="50"/>
      <c r="G355" s="50"/>
      <c r="H355" s="50"/>
      <c r="I355" s="50"/>
      <c r="J355" s="50"/>
      <c r="K355" s="50"/>
      <c r="L355" s="1626"/>
      <c r="M355" s="50"/>
      <c r="N355" s="50"/>
      <c r="O355" s="50"/>
      <c r="P355" s="1627"/>
      <c r="Q355" s="1627"/>
      <c r="R355" s="1628"/>
      <c r="S355" s="1800"/>
      <c r="T355" s="50"/>
    </row>
    <row r="356">
      <c r="A356" s="50"/>
      <c r="B356" s="50"/>
      <c r="C356" s="50"/>
      <c r="D356" s="50"/>
      <c r="E356" s="50"/>
      <c r="F356" s="50"/>
      <c r="G356" s="50"/>
      <c r="H356" s="50"/>
      <c r="I356" s="50"/>
      <c r="J356" s="50"/>
      <c r="K356" s="50"/>
      <c r="L356" s="1626"/>
      <c r="M356" s="50"/>
      <c r="N356" s="50"/>
      <c r="O356" s="50"/>
      <c r="P356" s="1627"/>
      <c r="Q356" s="1627"/>
      <c r="R356" s="1628"/>
      <c r="S356" s="1800"/>
      <c r="T356" s="50"/>
    </row>
    <row r="357">
      <c r="A357" s="50"/>
      <c r="B357" s="50"/>
      <c r="C357" s="50"/>
      <c r="D357" s="50"/>
      <c r="E357" s="50"/>
      <c r="F357" s="50"/>
      <c r="G357" s="50"/>
      <c r="H357" s="50"/>
      <c r="I357" s="50"/>
      <c r="J357" s="50"/>
      <c r="K357" s="50"/>
      <c r="L357" s="1626"/>
      <c r="M357" s="50"/>
      <c r="N357" s="50"/>
      <c r="O357" s="50"/>
      <c r="P357" s="1627"/>
      <c r="Q357" s="1627"/>
      <c r="R357" s="1628"/>
      <c r="S357" s="1800"/>
      <c r="T357" s="50"/>
    </row>
    <row r="358">
      <c r="A358" s="50"/>
      <c r="B358" s="50"/>
      <c r="C358" s="50"/>
      <c r="D358" s="50"/>
      <c r="E358" s="50"/>
      <c r="F358" s="50"/>
      <c r="G358" s="50"/>
      <c r="H358" s="50"/>
      <c r="I358" s="50"/>
      <c r="J358" s="50"/>
      <c r="K358" s="50"/>
      <c r="L358" s="1626"/>
      <c r="M358" s="50"/>
      <c r="N358" s="50"/>
      <c r="O358" s="50"/>
      <c r="P358" s="1627"/>
      <c r="Q358" s="1627"/>
      <c r="R358" s="1628"/>
      <c r="S358" s="1800"/>
      <c r="T358" s="50"/>
    </row>
    <row r="359">
      <c r="A359" s="50"/>
      <c r="B359" s="50"/>
      <c r="C359" s="50"/>
      <c r="D359" s="50"/>
      <c r="E359" s="50"/>
      <c r="F359" s="50"/>
      <c r="G359" s="50"/>
      <c r="H359" s="50"/>
      <c r="I359" s="50"/>
      <c r="J359" s="50"/>
      <c r="K359" s="50"/>
      <c r="L359" s="1626"/>
      <c r="M359" s="50"/>
      <c r="N359" s="50"/>
      <c r="O359" s="50"/>
      <c r="P359" s="1627"/>
      <c r="Q359" s="1627"/>
      <c r="R359" s="1628"/>
      <c r="S359" s="1800"/>
      <c r="T359" s="50"/>
    </row>
    <row r="360">
      <c r="A360" s="50"/>
      <c r="B360" s="50"/>
      <c r="C360" s="50"/>
      <c r="D360" s="50"/>
      <c r="E360" s="50"/>
      <c r="F360" s="50"/>
      <c r="G360" s="50"/>
      <c r="H360" s="50"/>
      <c r="I360" s="50"/>
      <c r="J360" s="50"/>
      <c r="K360" s="50"/>
      <c r="L360" s="1626"/>
      <c r="M360" s="50"/>
      <c r="N360" s="50"/>
      <c r="O360" s="50"/>
      <c r="P360" s="1627"/>
      <c r="Q360" s="1627"/>
      <c r="R360" s="1628"/>
      <c r="S360" s="1800"/>
      <c r="T360" s="50"/>
    </row>
    <row r="361">
      <c r="A361" s="50"/>
      <c r="B361" s="50"/>
      <c r="C361" s="50"/>
      <c r="D361" s="50"/>
      <c r="E361" s="50"/>
      <c r="F361" s="50"/>
      <c r="G361" s="50"/>
      <c r="H361" s="50"/>
      <c r="I361" s="50"/>
      <c r="J361" s="50"/>
      <c r="K361" s="50"/>
      <c r="L361" s="1626"/>
      <c r="M361" s="50"/>
      <c r="N361" s="50"/>
      <c r="O361" s="50"/>
      <c r="P361" s="1627"/>
      <c r="Q361" s="1627"/>
      <c r="R361" s="1628"/>
      <c r="S361" s="1800"/>
      <c r="T361" s="50"/>
    </row>
    <row r="362">
      <c r="A362" s="50"/>
      <c r="B362" s="50"/>
      <c r="C362" s="50"/>
      <c r="D362" s="50"/>
      <c r="E362" s="50"/>
      <c r="F362" s="50"/>
      <c r="G362" s="50"/>
      <c r="H362" s="50"/>
      <c r="I362" s="50"/>
      <c r="J362" s="50"/>
      <c r="K362" s="50"/>
      <c r="L362" s="1626"/>
      <c r="M362" s="50"/>
      <c r="N362" s="50"/>
      <c r="O362" s="50"/>
      <c r="P362" s="1627"/>
      <c r="Q362" s="1627"/>
      <c r="R362" s="1628"/>
      <c r="S362" s="1800"/>
      <c r="T362" s="50"/>
    </row>
    <row r="363">
      <c r="A363" s="50"/>
      <c r="B363" s="50"/>
      <c r="C363" s="50"/>
      <c r="D363" s="50"/>
      <c r="E363" s="50"/>
      <c r="F363" s="50"/>
      <c r="G363" s="50"/>
      <c r="H363" s="50"/>
      <c r="I363" s="50"/>
      <c r="J363" s="50"/>
      <c r="K363" s="50"/>
      <c r="L363" s="1626"/>
      <c r="M363" s="50"/>
      <c r="N363" s="50"/>
      <c r="O363" s="50"/>
      <c r="P363" s="1627"/>
      <c r="Q363" s="1627"/>
      <c r="R363" s="1628"/>
      <c r="S363" s="1800"/>
      <c r="T363" s="50"/>
    </row>
    <row r="364">
      <c r="A364" s="50"/>
      <c r="B364" s="50"/>
      <c r="C364" s="50"/>
      <c r="D364" s="50"/>
      <c r="E364" s="50"/>
      <c r="F364" s="50"/>
      <c r="G364" s="50"/>
      <c r="H364" s="50"/>
      <c r="I364" s="50"/>
      <c r="J364" s="50"/>
      <c r="K364" s="50"/>
      <c r="L364" s="1626"/>
      <c r="M364" s="50"/>
      <c r="N364" s="50"/>
      <c r="O364" s="50"/>
      <c r="P364" s="1627"/>
      <c r="Q364" s="1627"/>
      <c r="R364" s="1628"/>
      <c r="S364" s="1800"/>
      <c r="T364" s="50"/>
    </row>
    <row r="365">
      <c r="A365" s="50"/>
      <c r="B365" s="50"/>
      <c r="C365" s="50"/>
      <c r="D365" s="50"/>
      <c r="E365" s="50"/>
      <c r="F365" s="50"/>
      <c r="G365" s="50"/>
      <c r="H365" s="50"/>
      <c r="I365" s="50"/>
      <c r="J365" s="50"/>
      <c r="K365" s="50"/>
      <c r="L365" s="1626"/>
      <c r="M365" s="50"/>
      <c r="N365" s="50"/>
      <c r="O365" s="50"/>
      <c r="P365" s="1627"/>
      <c r="Q365" s="1627"/>
      <c r="R365" s="1628"/>
      <c r="S365" s="1800"/>
      <c r="T365" s="50"/>
    </row>
    <row r="366">
      <c r="A366" s="50"/>
      <c r="B366" s="50"/>
      <c r="C366" s="50"/>
      <c r="D366" s="50"/>
      <c r="E366" s="50"/>
      <c r="F366" s="50"/>
      <c r="G366" s="50"/>
      <c r="H366" s="50"/>
      <c r="I366" s="50"/>
      <c r="J366" s="50"/>
      <c r="K366" s="50"/>
      <c r="L366" s="1626"/>
      <c r="M366" s="50"/>
      <c r="N366" s="50"/>
      <c r="O366" s="50"/>
      <c r="P366" s="1627"/>
      <c r="Q366" s="1627"/>
      <c r="R366" s="1628"/>
      <c r="S366" s="1800"/>
      <c r="T366" s="50"/>
    </row>
    <row r="367">
      <c r="A367" s="50"/>
      <c r="B367" s="50"/>
      <c r="C367" s="50"/>
      <c r="D367" s="50"/>
      <c r="E367" s="50"/>
      <c r="F367" s="50"/>
      <c r="G367" s="50"/>
      <c r="H367" s="50"/>
      <c r="I367" s="50"/>
      <c r="J367" s="50"/>
      <c r="K367" s="50"/>
      <c r="L367" s="1626"/>
      <c r="M367" s="50"/>
      <c r="N367" s="50"/>
      <c r="O367" s="50"/>
      <c r="P367" s="1627"/>
      <c r="Q367" s="1627"/>
      <c r="R367" s="1628"/>
      <c r="S367" s="1800"/>
      <c r="T367" s="50"/>
    </row>
    <row r="368">
      <c r="A368" s="50"/>
      <c r="B368" s="50"/>
      <c r="C368" s="50"/>
      <c r="D368" s="50"/>
      <c r="E368" s="50"/>
      <c r="F368" s="50"/>
      <c r="G368" s="50"/>
      <c r="H368" s="50"/>
      <c r="I368" s="50"/>
      <c r="J368" s="50"/>
      <c r="K368" s="50"/>
      <c r="L368" s="1626"/>
      <c r="M368" s="50"/>
      <c r="N368" s="50"/>
      <c r="O368" s="50"/>
      <c r="P368" s="1627"/>
      <c r="Q368" s="1627"/>
      <c r="R368" s="1628"/>
      <c r="S368" s="1800"/>
      <c r="T368" s="50"/>
    </row>
    <row r="369">
      <c r="A369" s="50"/>
      <c r="B369" s="50"/>
      <c r="C369" s="50"/>
      <c r="D369" s="50"/>
      <c r="E369" s="50"/>
      <c r="F369" s="50"/>
      <c r="G369" s="50"/>
      <c r="H369" s="50"/>
      <c r="I369" s="50"/>
      <c r="J369" s="50"/>
      <c r="K369" s="50"/>
      <c r="L369" s="1626"/>
      <c r="M369" s="50"/>
      <c r="N369" s="50"/>
      <c r="O369" s="50"/>
      <c r="P369" s="1627"/>
      <c r="Q369" s="1627"/>
      <c r="R369" s="1628"/>
      <c r="S369" s="1800"/>
      <c r="T369" s="50"/>
    </row>
    <row r="370">
      <c r="A370" s="50"/>
      <c r="B370" s="50"/>
      <c r="C370" s="50"/>
      <c r="D370" s="50"/>
      <c r="E370" s="50"/>
      <c r="F370" s="50"/>
      <c r="G370" s="50"/>
      <c r="H370" s="50"/>
      <c r="I370" s="50"/>
      <c r="J370" s="50"/>
      <c r="K370" s="50"/>
      <c r="L370" s="1626"/>
      <c r="M370" s="50"/>
      <c r="N370" s="50"/>
      <c r="O370" s="50"/>
      <c r="P370" s="1627"/>
      <c r="Q370" s="1627"/>
      <c r="R370" s="1628"/>
      <c r="S370" s="1800"/>
      <c r="T370" s="50"/>
    </row>
    <row r="371">
      <c r="A371" s="50"/>
      <c r="B371" s="50"/>
      <c r="C371" s="50"/>
      <c r="D371" s="50"/>
      <c r="E371" s="50"/>
      <c r="F371" s="50"/>
      <c r="G371" s="50"/>
      <c r="H371" s="50"/>
      <c r="I371" s="50"/>
      <c r="J371" s="50"/>
      <c r="K371" s="50"/>
      <c r="L371" s="1626"/>
      <c r="M371" s="50"/>
      <c r="N371" s="50"/>
      <c r="O371" s="50"/>
      <c r="P371" s="1627"/>
      <c r="Q371" s="1627"/>
      <c r="R371" s="1628"/>
      <c r="S371" s="1800"/>
      <c r="T371" s="50"/>
    </row>
    <row r="372">
      <c r="A372" s="50"/>
      <c r="B372" s="50"/>
      <c r="C372" s="50"/>
      <c r="D372" s="50"/>
      <c r="E372" s="50"/>
      <c r="F372" s="50"/>
      <c r="G372" s="50"/>
      <c r="H372" s="50"/>
      <c r="I372" s="50"/>
      <c r="J372" s="50"/>
      <c r="K372" s="50"/>
      <c r="L372" s="1626"/>
      <c r="M372" s="50"/>
      <c r="N372" s="50"/>
      <c r="O372" s="50"/>
      <c r="P372" s="1627"/>
      <c r="Q372" s="1627"/>
      <c r="R372" s="1628"/>
      <c r="S372" s="1800"/>
      <c r="T372" s="50"/>
    </row>
    <row r="373">
      <c r="A373" s="50"/>
      <c r="B373" s="50"/>
      <c r="C373" s="50"/>
      <c r="D373" s="50"/>
      <c r="E373" s="50"/>
      <c r="F373" s="50"/>
      <c r="G373" s="50"/>
      <c r="H373" s="50"/>
      <c r="I373" s="50"/>
      <c r="J373" s="50"/>
      <c r="K373" s="50"/>
      <c r="L373" s="1626"/>
      <c r="M373" s="50"/>
      <c r="N373" s="50"/>
      <c r="O373" s="50"/>
      <c r="P373" s="1627"/>
      <c r="Q373" s="1627"/>
      <c r="R373" s="1628"/>
      <c r="S373" s="1800"/>
      <c r="T373" s="50"/>
    </row>
    <row r="374">
      <c r="A374" s="50"/>
      <c r="B374" s="50"/>
      <c r="C374" s="50"/>
      <c r="D374" s="50"/>
      <c r="E374" s="50"/>
      <c r="F374" s="50"/>
      <c r="G374" s="50"/>
      <c r="H374" s="50"/>
      <c r="I374" s="50"/>
      <c r="J374" s="50"/>
      <c r="K374" s="50"/>
      <c r="L374" s="1626"/>
      <c r="M374" s="50"/>
      <c r="N374" s="50"/>
      <c r="O374" s="50"/>
      <c r="P374" s="1627"/>
      <c r="Q374" s="1627"/>
      <c r="R374" s="1628"/>
      <c r="S374" s="1800"/>
      <c r="T374" s="50"/>
    </row>
    <row r="375">
      <c r="A375" s="50"/>
      <c r="B375" s="50"/>
      <c r="C375" s="50"/>
      <c r="D375" s="50"/>
      <c r="E375" s="50"/>
      <c r="F375" s="50"/>
      <c r="G375" s="50"/>
      <c r="H375" s="50"/>
      <c r="I375" s="50"/>
      <c r="J375" s="50"/>
      <c r="K375" s="50"/>
      <c r="L375" s="1626"/>
      <c r="M375" s="50"/>
      <c r="N375" s="50"/>
      <c r="O375" s="50"/>
      <c r="P375" s="1627"/>
      <c r="Q375" s="1627"/>
      <c r="R375" s="1628"/>
      <c r="S375" s="1800"/>
      <c r="T375" s="50"/>
    </row>
    <row r="376">
      <c r="A376" s="50"/>
      <c r="B376" s="50"/>
      <c r="C376" s="50"/>
      <c r="D376" s="50"/>
      <c r="E376" s="50"/>
      <c r="F376" s="50"/>
      <c r="G376" s="50"/>
      <c r="H376" s="50"/>
      <c r="I376" s="50"/>
      <c r="J376" s="50"/>
      <c r="K376" s="50"/>
      <c r="L376" s="1626"/>
      <c r="M376" s="50"/>
      <c r="N376" s="50"/>
      <c r="O376" s="50"/>
      <c r="P376" s="1627"/>
      <c r="Q376" s="1627"/>
      <c r="R376" s="1628"/>
      <c r="S376" s="1800"/>
      <c r="T376" s="50"/>
    </row>
    <row r="377">
      <c r="A377" s="50"/>
      <c r="B377" s="50"/>
      <c r="C377" s="50"/>
      <c r="D377" s="50"/>
      <c r="E377" s="50"/>
      <c r="F377" s="50"/>
      <c r="G377" s="50"/>
      <c r="H377" s="50"/>
      <c r="I377" s="50"/>
      <c r="J377" s="50"/>
      <c r="K377" s="50"/>
      <c r="L377" s="1626"/>
      <c r="M377" s="50"/>
      <c r="N377" s="50"/>
      <c r="O377" s="50"/>
      <c r="P377" s="1627"/>
      <c r="Q377" s="1627"/>
      <c r="R377" s="1628"/>
      <c r="S377" s="1800"/>
      <c r="T377" s="50"/>
    </row>
    <row r="378">
      <c r="A378" s="50"/>
      <c r="B378" s="50"/>
      <c r="C378" s="50"/>
      <c r="D378" s="50"/>
      <c r="E378" s="50"/>
      <c r="F378" s="50"/>
      <c r="G378" s="50"/>
      <c r="H378" s="50"/>
      <c r="I378" s="50"/>
      <c r="J378" s="50"/>
      <c r="K378" s="50"/>
      <c r="L378" s="1626"/>
      <c r="M378" s="50"/>
      <c r="N378" s="50"/>
      <c r="O378" s="50"/>
      <c r="P378" s="1627"/>
      <c r="Q378" s="1627"/>
      <c r="R378" s="1628"/>
      <c r="S378" s="1800"/>
      <c r="T378" s="50"/>
    </row>
    <row r="379">
      <c r="A379" s="50"/>
      <c r="B379" s="50"/>
      <c r="C379" s="50"/>
      <c r="D379" s="50"/>
      <c r="E379" s="50"/>
      <c r="F379" s="50"/>
      <c r="G379" s="50"/>
      <c r="H379" s="50"/>
      <c r="I379" s="50"/>
      <c r="J379" s="50"/>
      <c r="K379" s="50"/>
      <c r="L379" s="1626"/>
      <c r="M379" s="50"/>
      <c r="N379" s="50"/>
      <c r="O379" s="50"/>
      <c r="P379" s="1627"/>
      <c r="Q379" s="1627"/>
      <c r="R379" s="1628"/>
      <c r="S379" s="1800"/>
      <c r="T379" s="50"/>
    </row>
    <row r="380">
      <c r="A380" s="50"/>
      <c r="B380" s="50"/>
      <c r="C380" s="50"/>
      <c r="D380" s="50"/>
      <c r="E380" s="50"/>
      <c r="F380" s="50"/>
      <c r="G380" s="50"/>
      <c r="H380" s="50"/>
      <c r="I380" s="50"/>
      <c r="J380" s="50"/>
      <c r="K380" s="50"/>
      <c r="L380" s="1626"/>
      <c r="M380" s="50"/>
      <c r="N380" s="50"/>
      <c r="O380" s="50"/>
      <c r="P380" s="1627"/>
      <c r="Q380" s="1627"/>
      <c r="R380" s="1628"/>
      <c r="S380" s="1800"/>
      <c r="T380" s="50"/>
    </row>
    <row r="381">
      <c r="A381" s="50"/>
      <c r="B381" s="50"/>
      <c r="C381" s="50"/>
      <c r="D381" s="50"/>
      <c r="E381" s="50"/>
      <c r="F381" s="50"/>
      <c r="G381" s="50"/>
      <c r="H381" s="50"/>
      <c r="I381" s="50"/>
      <c r="J381" s="50"/>
      <c r="K381" s="50"/>
      <c r="L381" s="1626"/>
      <c r="M381" s="50"/>
      <c r="N381" s="50"/>
      <c r="O381" s="50"/>
      <c r="P381" s="1627"/>
      <c r="Q381" s="1627"/>
      <c r="R381" s="1628"/>
      <c r="S381" s="1800"/>
      <c r="T381" s="50"/>
    </row>
    <row r="382">
      <c r="A382" s="50"/>
      <c r="B382" s="50"/>
      <c r="C382" s="50"/>
      <c r="D382" s="50"/>
      <c r="E382" s="50"/>
      <c r="F382" s="50"/>
      <c r="G382" s="50"/>
      <c r="H382" s="50"/>
      <c r="I382" s="50"/>
      <c r="J382" s="50"/>
      <c r="K382" s="50"/>
      <c r="L382" s="1626"/>
      <c r="M382" s="50"/>
      <c r="N382" s="50"/>
      <c r="O382" s="50"/>
      <c r="P382" s="1627"/>
      <c r="Q382" s="1627"/>
      <c r="R382" s="1628"/>
      <c r="S382" s="1800"/>
      <c r="T382" s="50"/>
    </row>
    <row r="383">
      <c r="A383" s="50"/>
      <c r="B383" s="50"/>
      <c r="C383" s="50"/>
      <c r="D383" s="50"/>
      <c r="E383" s="50"/>
      <c r="F383" s="50"/>
      <c r="G383" s="50"/>
      <c r="H383" s="50"/>
      <c r="I383" s="50"/>
      <c r="J383" s="50"/>
      <c r="K383" s="50"/>
      <c r="L383" s="1626"/>
      <c r="M383" s="50"/>
      <c r="N383" s="50"/>
      <c r="O383" s="50"/>
      <c r="P383" s="1627"/>
      <c r="Q383" s="1627"/>
      <c r="R383" s="1628"/>
      <c r="S383" s="1800"/>
      <c r="T383" s="50"/>
    </row>
    <row r="384">
      <c r="A384" s="50"/>
      <c r="B384" s="50"/>
      <c r="C384" s="50"/>
      <c r="D384" s="50"/>
      <c r="E384" s="50"/>
      <c r="F384" s="50"/>
      <c r="G384" s="50"/>
      <c r="H384" s="50"/>
      <c r="I384" s="50"/>
      <c r="J384" s="50"/>
      <c r="K384" s="50"/>
      <c r="L384" s="1626"/>
      <c r="M384" s="50"/>
      <c r="N384" s="50"/>
      <c r="O384" s="50"/>
      <c r="P384" s="1627"/>
      <c r="Q384" s="1627"/>
      <c r="R384" s="1628"/>
      <c r="S384" s="1800"/>
      <c r="T384" s="50"/>
    </row>
    <row r="385">
      <c r="A385" s="50"/>
      <c r="B385" s="50"/>
      <c r="C385" s="50"/>
      <c r="D385" s="50"/>
      <c r="E385" s="50"/>
      <c r="F385" s="50"/>
      <c r="G385" s="50"/>
      <c r="H385" s="50"/>
      <c r="I385" s="50"/>
      <c r="J385" s="50"/>
      <c r="K385" s="50"/>
      <c r="L385" s="1626"/>
      <c r="M385" s="50"/>
      <c r="N385" s="50"/>
      <c r="O385" s="50"/>
      <c r="P385" s="1627"/>
      <c r="Q385" s="1627"/>
      <c r="R385" s="1628"/>
      <c r="S385" s="1800"/>
      <c r="T385" s="50"/>
    </row>
    <row r="386">
      <c r="A386" s="50"/>
      <c r="B386" s="50"/>
      <c r="C386" s="50"/>
      <c r="D386" s="50"/>
      <c r="E386" s="50"/>
      <c r="F386" s="50"/>
      <c r="G386" s="50"/>
      <c r="H386" s="50"/>
      <c r="I386" s="50"/>
      <c r="J386" s="50"/>
      <c r="K386" s="50"/>
      <c r="L386" s="1626"/>
      <c r="M386" s="50"/>
      <c r="N386" s="50"/>
      <c r="O386" s="50"/>
      <c r="P386" s="1627"/>
      <c r="Q386" s="1627"/>
      <c r="R386" s="1628"/>
      <c r="S386" s="1800"/>
      <c r="T386" s="50"/>
    </row>
    <row r="387">
      <c r="A387" s="50"/>
      <c r="B387" s="50"/>
      <c r="C387" s="50"/>
      <c r="D387" s="50"/>
      <c r="E387" s="50"/>
      <c r="F387" s="50"/>
      <c r="G387" s="50"/>
      <c r="H387" s="50"/>
      <c r="I387" s="50"/>
      <c r="J387" s="50"/>
      <c r="K387" s="50"/>
      <c r="L387" s="1626"/>
      <c r="M387" s="50"/>
      <c r="N387" s="50"/>
      <c r="O387" s="50"/>
      <c r="P387" s="1627"/>
      <c r="Q387" s="1627"/>
      <c r="R387" s="1628"/>
      <c r="S387" s="1800"/>
      <c r="T387" s="50"/>
    </row>
    <row r="388">
      <c r="A388" s="50"/>
      <c r="B388" s="50"/>
      <c r="C388" s="50"/>
      <c r="D388" s="50"/>
      <c r="E388" s="50"/>
      <c r="F388" s="50"/>
      <c r="G388" s="50"/>
      <c r="H388" s="50"/>
      <c r="I388" s="50"/>
      <c r="J388" s="50"/>
      <c r="K388" s="50"/>
      <c r="L388" s="1626"/>
      <c r="M388" s="50"/>
      <c r="N388" s="50"/>
      <c r="O388" s="50"/>
      <c r="P388" s="1627"/>
      <c r="Q388" s="1627"/>
      <c r="R388" s="1628"/>
      <c r="S388" s="1800"/>
      <c r="T388" s="50"/>
    </row>
    <row r="389">
      <c r="A389" s="50"/>
      <c r="B389" s="50"/>
      <c r="C389" s="50"/>
      <c r="D389" s="50"/>
      <c r="E389" s="50"/>
      <c r="F389" s="50"/>
      <c r="G389" s="50"/>
      <c r="H389" s="50"/>
      <c r="I389" s="50"/>
      <c r="J389" s="50"/>
      <c r="K389" s="50"/>
      <c r="L389" s="1626"/>
      <c r="M389" s="50"/>
      <c r="N389" s="50"/>
      <c r="O389" s="50"/>
      <c r="P389" s="1627"/>
      <c r="Q389" s="1627"/>
      <c r="R389" s="1628"/>
      <c r="S389" s="1800"/>
      <c r="T389" s="50"/>
    </row>
    <row r="390">
      <c r="A390" s="50"/>
      <c r="B390" s="50"/>
      <c r="C390" s="50"/>
      <c r="D390" s="50"/>
      <c r="E390" s="50"/>
      <c r="F390" s="50"/>
      <c r="G390" s="50"/>
      <c r="H390" s="50"/>
      <c r="I390" s="50"/>
      <c r="J390" s="50"/>
      <c r="K390" s="50"/>
      <c r="L390" s="1626"/>
      <c r="M390" s="50"/>
      <c r="N390" s="50"/>
      <c r="O390" s="50"/>
      <c r="P390" s="1627"/>
      <c r="Q390" s="1627"/>
      <c r="R390" s="1628"/>
      <c r="S390" s="1800"/>
      <c r="T390" s="50"/>
    </row>
    <row r="391">
      <c r="A391" s="50"/>
      <c r="B391" s="50"/>
      <c r="C391" s="50"/>
      <c r="D391" s="50"/>
      <c r="E391" s="50"/>
      <c r="F391" s="50"/>
      <c r="G391" s="50"/>
      <c r="H391" s="50"/>
      <c r="I391" s="50"/>
      <c r="J391" s="50"/>
      <c r="K391" s="50"/>
      <c r="L391" s="1626"/>
      <c r="M391" s="50"/>
      <c r="N391" s="50"/>
      <c r="O391" s="50"/>
      <c r="P391" s="1627"/>
      <c r="Q391" s="1627"/>
      <c r="R391" s="1628"/>
      <c r="S391" s="1800"/>
      <c r="T391" s="50"/>
    </row>
    <row r="392">
      <c r="A392" s="50"/>
      <c r="B392" s="50"/>
      <c r="C392" s="50"/>
      <c r="D392" s="50"/>
      <c r="E392" s="50"/>
      <c r="F392" s="50"/>
      <c r="G392" s="50"/>
      <c r="H392" s="50"/>
      <c r="I392" s="50"/>
      <c r="J392" s="50"/>
      <c r="K392" s="50"/>
      <c r="L392" s="1626"/>
      <c r="M392" s="50"/>
      <c r="N392" s="50"/>
      <c r="O392" s="50"/>
      <c r="P392" s="1627"/>
      <c r="Q392" s="1627"/>
      <c r="R392" s="1628"/>
      <c r="S392" s="1800"/>
      <c r="T392" s="50"/>
    </row>
    <row r="393">
      <c r="A393" s="50"/>
      <c r="B393" s="50"/>
      <c r="C393" s="50"/>
      <c r="D393" s="50"/>
      <c r="E393" s="50"/>
      <c r="F393" s="50"/>
      <c r="G393" s="50"/>
      <c r="H393" s="50"/>
      <c r="I393" s="50"/>
      <c r="J393" s="50"/>
      <c r="K393" s="50"/>
      <c r="L393" s="1626"/>
      <c r="M393" s="50"/>
      <c r="N393" s="50"/>
      <c r="O393" s="50"/>
      <c r="P393" s="1627"/>
      <c r="Q393" s="1627"/>
      <c r="R393" s="1628"/>
      <c r="S393" s="1800"/>
      <c r="T393" s="50"/>
    </row>
    <row r="394">
      <c r="A394" s="50"/>
      <c r="B394" s="50"/>
      <c r="C394" s="50"/>
      <c r="D394" s="50"/>
      <c r="E394" s="50"/>
      <c r="F394" s="50"/>
      <c r="G394" s="50"/>
      <c r="H394" s="50"/>
      <c r="I394" s="50"/>
      <c r="J394" s="50"/>
      <c r="K394" s="50"/>
      <c r="L394" s="1626"/>
      <c r="M394" s="50"/>
      <c r="N394" s="50"/>
      <c r="O394" s="50"/>
      <c r="P394" s="1627"/>
      <c r="Q394" s="1627"/>
      <c r="R394" s="1628"/>
      <c r="S394" s="1800"/>
      <c r="T394" s="50"/>
    </row>
    <row r="395">
      <c r="A395" s="50"/>
      <c r="B395" s="50"/>
      <c r="C395" s="50"/>
      <c r="D395" s="50"/>
      <c r="E395" s="50"/>
      <c r="F395" s="50"/>
      <c r="G395" s="50"/>
      <c r="H395" s="50"/>
      <c r="I395" s="50"/>
      <c r="J395" s="50"/>
      <c r="K395" s="50"/>
      <c r="L395" s="1626"/>
      <c r="M395" s="50"/>
      <c r="N395" s="50"/>
      <c r="O395" s="50"/>
      <c r="P395" s="1627"/>
      <c r="Q395" s="1627"/>
      <c r="R395" s="1628"/>
      <c r="S395" s="1800"/>
      <c r="T395" s="50"/>
    </row>
    <row r="396">
      <c r="A396" s="50"/>
      <c r="B396" s="50"/>
      <c r="C396" s="50"/>
      <c r="D396" s="50"/>
      <c r="E396" s="50"/>
      <c r="F396" s="50"/>
      <c r="G396" s="50"/>
      <c r="H396" s="50"/>
      <c r="I396" s="50"/>
      <c r="J396" s="50"/>
      <c r="K396" s="50"/>
      <c r="L396" s="1626"/>
      <c r="M396" s="50"/>
      <c r="N396" s="50"/>
      <c r="O396" s="50"/>
      <c r="P396" s="1627"/>
      <c r="Q396" s="1627"/>
      <c r="R396" s="1628"/>
      <c r="S396" s="1800"/>
      <c r="T396" s="50"/>
    </row>
    <row r="397">
      <c r="A397" s="50"/>
      <c r="B397" s="50"/>
      <c r="C397" s="50"/>
      <c r="D397" s="50"/>
      <c r="E397" s="50"/>
      <c r="F397" s="50"/>
      <c r="G397" s="50"/>
      <c r="H397" s="50"/>
      <c r="I397" s="50"/>
      <c r="J397" s="50"/>
      <c r="K397" s="50"/>
      <c r="L397" s="1626"/>
      <c r="M397" s="50"/>
      <c r="N397" s="50"/>
      <c r="O397" s="50"/>
      <c r="P397" s="1627"/>
      <c r="Q397" s="1627"/>
      <c r="R397" s="1628"/>
      <c r="S397" s="1800"/>
      <c r="T397" s="50"/>
    </row>
    <row r="398">
      <c r="A398" s="50"/>
      <c r="B398" s="50"/>
      <c r="C398" s="50"/>
      <c r="D398" s="50"/>
      <c r="E398" s="50"/>
      <c r="F398" s="50"/>
      <c r="G398" s="50"/>
      <c r="H398" s="50"/>
      <c r="I398" s="50"/>
      <c r="J398" s="50"/>
      <c r="K398" s="50"/>
      <c r="L398" s="1626"/>
      <c r="M398" s="50"/>
      <c r="N398" s="50"/>
      <c r="O398" s="50"/>
      <c r="P398" s="1627"/>
      <c r="Q398" s="1627"/>
      <c r="R398" s="1628"/>
      <c r="S398" s="1800"/>
      <c r="T398" s="50"/>
    </row>
    <row r="399">
      <c r="A399" s="50"/>
      <c r="B399" s="50"/>
      <c r="C399" s="50"/>
      <c r="D399" s="50"/>
      <c r="E399" s="50"/>
      <c r="F399" s="50"/>
      <c r="G399" s="50"/>
      <c r="H399" s="50"/>
      <c r="I399" s="50"/>
      <c r="J399" s="50"/>
      <c r="K399" s="50"/>
      <c r="L399" s="1626"/>
      <c r="M399" s="50"/>
      <c r="N399" s="50"/>
      <c r="O399" s="50"/>
      <c r="P399" s="1627"/>
      <c r="Q399" s="1627"/>
      <c r="R399" s="1628"/>
      <c r="S399" s="1800"/>
      <c r="T399" s="50"/>
    </row>
    <row r="400">
      <c r="A400" s="50"/>
      <c r="B400" s="50"/>
      <c r="C400" s="50"/>
      <c r="D400" s="50"/>
      <c r="E400" s="50"/>
      <c r="F400" s="50"/>
      <c r="G400" s="50"/>
      <c r="H400" s="50"/>
      <c r="I400" s="50"/>
      <c r="J400" s="50"/>
      <c r="K400" s="50"/>
      <c r="L400" s="1626"/>
      <c r="M400" s="50"/>
      <c r="N400" s="50"/>
      <c r="O400" s="50"/>
      <c r="P400" s="1627"/>
      <c r="Q400" s="1627"/>
      <c r="R400" s="1628"/>
      <c r="S400" s="1800"/>
      <c r="T400" s="50"/>
    </row>
    <row r="401">
      <c r="A401" s="50"/>
      <c r="B401" s="50"/>
      <c r="C401" s="50"/>
      <c r="D401" s="50"/>
      <c r="E401" s="50"/>
      <c r="F401" s="50"/>
      <c r="G401" s="50"/>
      <c r="H401" s="50"/>
      <c r="I401" s="50"/>
      <c r="J401" s="50"/>
      <c r="K401" s="50"/>
      <c r="L401" s="1626"/>
      <c r="M401" s="50"/>
      <c r="N401" s="50"/>
      <c r="O401" s="50"/>
      <c r="P401" s="1627"/>
      <c r="Q401" s="1627"/>
      <c r="R401" s="1628"/>
      <c r="S401" s="1800"/>
      <c r="T401" s="50"/>
    </row>
    <row r="402">
      <c r="A402" s="50"/>
      <c r="B402" s="50"/>
      <c r="C402" s="50"/>
      <c r="D402" s="50"/>
      <c r="E402" s="50"/>
      <c r="F402" s="50"/>
      <c r="G402" s="50"/>
      <c r="H402" s="50"/>
      <c r="I402" s="50"/>
      <c r="J402" s="50"/>
      <c r="K402" s="50"/>
      <c r="L402" s="1626"/>
      <c r="M402" s="50"/>
      <c r="N402" s="50"/>
      <c r="O402" s="50"/>
      <c r="P402" s="1627"/>
      <c r="Q402" s="1627"/>
      <c r="R402" s="1628"/>
      <c r="S402" s="1800"/>
      <c r="T402" s="50"/>
    </row>
    <row r="403">
      <c r="A403" s="50"/>
      <c r="B403" s="50"/>
      <c r="C403" s="50"/>
      <c r="D403" s="50"/>
      <c r="E403" s="50"/>
      <c r="F403" s="50"/>
      <c r="G403" s="50"/>
      <c r="H403" s="50"/>
      <c r="I403" s="50"/>
      <c r="J403" s="50"/>
      <c r="K403" s="50"/>
      <c r="L403" s="1626"/>
      <c r="M403" s="50"/>
      <c r="N403" s="50"/>
      <c r="O403" s="50"/>
      <c r="P403" s="1627"/>
      <c r="Q403" s="1627"/>
      <c r="R403" s="1628"/>
      <c r="S403" s="1800"/>
      <c r="T403" s="50"/>
    </row>
    <row r="404">
      <c r="A404" s="50"/>
      <c r="B404" s="50"/>
      <c r="C404" s="50"/>
      <c r="D404" s="50"/>
      <c r="E404" s="50"/>
      <c r="F404" s="50"/>
      <c r="G404" s="50"/>
      <c r="H404" s="50"/>
      <c r="I404" s="50"/>
      <c r="J404" s="50"/>
      <c r="K404" s="50"/>
      <c r="L404" s="1626"/>
      <c r="M404" s="50"/>
      <c r="N404" s="50"/>
      <c r="O404" s="50"/>
      <c r="P404" s="1627"/>
      <c r="Q404" s="1627"/>
      <c r="R404" s="1628"/>
      <c r="S404" s="1800"/>
      <c r="T404" s="50"/>
    </row>
    <row r="405">
      <c r="A405" s="50"/>
      <c r="B405" s="50"/>
      <c r="C405" s="50"/>
      <c r="D405" s="50"/>
      <c r="E405" s="50"/>
      <c r="F405" s="50"/>
      <c r="G405" s="50"/>
      <c r="H405" s="50"/>
      <c r="I405" s="50"/>
      <c r="J405" s="50"/>
      <c r="K405" s="50"/>
      <c r="L405" s="1626"/>
      <c r="M405" s="50"/>
      <c r="N405" s="50"/>
      <c r="O405" s="50"/>
      <c r="P405" s="1627"/>
      <c r="Q405" s="1627"/>
      <c r="R405" s="1628"/>
      <c r="S405" s="1800"/>
      <c r="T405" s="50"/>
    </row>
    <row r="406">
      <c r="A406" s="50"/>
      <c r="B406" s="50"/>
      <c r="C406" s="50"/>
      <c r="D406" s="50"/>
      <c r="E406" s="50"/>
      <c r="F406" s="50"/>
      <c r="G406" s="50"/>
      <c r="H406" s="50"/>
      <c r="I406" s="50"/>
      <c r="J406" s="50"/>
      <c r="K406" s="50"/>
      <c r="L406" s="1626"/>
      <c r="M406" s="50"/>
      <c r="N406" s="50"/>
      <c r="O406" s="50"/>
      <c r="P406" s="1627"/>
      <c r="Q406" s="1627"/>
      <c r="R406" s="1628"/>
      <c r="S406" s="1800"/>
      <c r="T406" s="50"/>
    </row>
    <row r="407">
      <c r="A407" s="50"/>
      <c r="B407" s="50"/>
      <c r="C407" s="50"/>
      <c r="D407" s="50"/>
      <c r="E407" s="50"/>
      <c r="F407" s="50"/>
      <c r="G407" s="50"/>
      <c r="H407" s="50"/>
      <c r="I407" s="50"/>
      <c r="J407" s="50"/>
      <c r="K407" s="50"/>
      <c r="L407" s="1626"/>
      <c r="M407" s="50"/>
      <c r="N407" s="50"/>
      <c r="O407" s="50"/>
      <c r="P407" s="1627"/>
      <c r="Q407" s="1627"/>
      <c r="R407" s="1628"/>
      <c r="S407" s="1800"/>
      <c r="T407" s="50"/>
    </row>
    <row r="408">
      <c r="A408" s="50"/>
      <c r="B408" s="50"/>
      <c r="C408" s="50"/>
      <c r="D408" s="50"/>
      <c r="E408" s="50"/>
      <c r="F408" s="50"/>
      <c r="G408" s="50"/>
      <c r="H408" s="50"/>
      <c r="I408" s="50"/>
      <c r="J408" s="50"/>
      <c r="K408" s="50"/>
      <c r="L408" s="1626"/>
      <c r="M408" s="50"/>
      <c r="N408" s="50"/>
      <c r="O408" s="50"/>
      <c r="P408" s="1627"/>
      <c r="Q408" s="1627"/>
      <c r="R408" s="1628"/>
      <c r="S408" s="1800"/>
      <c r="T408" s="50"/>
    </row>
    <row r="409">
      <c r="A409" s="50"/>
      <c r="B409" s="50"/>
      <c r="C409" s="50"/>
      <c r="D409" s="50"/>
      <c r="E409" s="50"/>
      <c r="F409" s="50"/>
      <c r="G409" s="50"/>
      <c r="H409" s="50"/>
      <c r="I409" s="50"/>
      <c r="J409" s="50"/>
      <c r="K409" s="50"/>
      <c r="L409" s="1626"/>
      <c r="M409" s="50"/>
      <c r="N409" s="50"/>
      <c r="O409" s="50"/>
      <c r="P409" s="1627"/>
      <c r="Q409" s="1627"/>
      <c r="R409" s="1628"/>
      <c r="S409" s="1800"/>
      <c r="T409" s="50"/>
    </row>
    <row r="410">
      <c r="A410" s="50"/>
      <c r="B410" s="50"/>
      <c r="C410" s="50"/>
      <c r="D410" s="50"/>
      <c r="E410" s="50"/>
      <c r="F410" s="50"/>
      <c r="G410" s="50"/>
      <c r="H410" s="50"/>
      <c r="I410" s="50"/>
      <c r="J410" s="50"/>
      <c r="K410" s="50"/>
      <c r="L410" s="1626"/>
      <c r="M410" s="50"/>
      <c r="N410" s="50"/>
      <c r="O410" s="50"/>
      <c r="P410" s="1627"/>
      <c r="Q410" s="1627"/>
      <c r="R410" s="1628"/>
      <c r="S410" s="1800"/>
      <c r="T410" s="50"/>
    </row>
    <row r="411">
      <c r="A411" s="50"/>
      <c r="B411" s="50"/>
      <c r="C411" s="50"/>
      <c r="D411" s="50"/>
      <c r="E411" s="50"/>
      <c r="F411" s="50"/>
      <c r="G411" s="50"/>
      <c r="H411" s="50"/>
      <c r="I411" s="50"/>
      <c r="J411" s="50"/>
      <c r="K411" s="50"/>
      <c r="L411" s="1626"/>
      <c r="M411" s="50"/>
      <c r="N411" s="50"/>
      <c r="O411" s="50"/>
      <c r="P411" s="1627"/>
      <c r="Q411" s="1627"/>
      <c r="R411" s="1628"/>
      <c r="S411" s="1800"/>
      <c r="T411" s="50"/>
    </row>
    <row r="412">
      <c r="A412" s="50"/>
      <c r="B412" s="50"/>
      <c r="C412" s="50"/>
      <c r="D412" s="50"/>
      <c r="E412" s="50"/>
      <c r="F412" s="50"/>
      <c r="G412" s="50"/>
      <c r="H412" s="50"/>
      <c r="I412" s="50"/>
      <c r="J412" s="50"/>
      <c r="K412" s="50"/>
      <c r="L412" s="1626"/>
      <c r="M412" s="50"/>
      <c r="N412" s="50"/>
      <c r="O412" s="50"/>
      <c r="P412" s="1627"/>
      <c r="Q412" s="1627"/>
      <c r="R412" s="1628"/>
      <c r="S412" s="1800"/>
      <c r="T412" s="50"/>
    </row>
    <row r="413">
      <c r="A413" s="50"/>
      <c r="B413" s="50"/>
      <c r="C413" s="50"/>
      <c r="D413" s="50"/>
      <c r="E413" s="50"/>
      <c r="F413" s="50"/>
      <c r="G413" s="50"/>
      <c r="H413" s="50"/>
      <c r="I413" s="50"/>
      <c r="J413" s="50"/>
      <c r="K413" s="50"/>
      <c r="L413" s="1626"/>
      <c r="M413" s="50"/>
      <c r="N413" s="50"/>
      <c r="O413" s="50"/>
      <c r="P413" s="1627"/>
      <c r="Q413" s="1627"/>
      <c r="R413" s="1628"/>
      <c r="S413" s="1800"/>
      <c r="T413" s="50"/>
    </row>
    <row r="414">
      <c r="A414" s="50"/>
      <c r="B414" s="50"/>
      <c r="C414" s="50"/>
      <c r="D414" s="50"/>
      <c r="E414" s="50"/>
      <c r="F414" s="50"/>
      <c r="G414" s="50"/>
      <c r="H414" s="50"/>
      <c r="I414" s="50"/>
      <c r="J414" s="50"/>
      <c r="K414" s="50"/>
      <c r="L414" s="1626"/>
      <c r="M414" s="50"/>
      <c r="N414" s="50"/>
      <c r="O414" s="50"/>
      <c r="P414" s="1627"/>
      <c r="Q414" s="1627"/>
      <c r="R414" s="1628"/>
      <c r="S414" s="1800"/>
      <c r="T414" s="50"/>
    </row>
    <row r="415">
      <c r="A415" s="50"/>
      <c r="B415" s="50"/>
      <c r="C415" s="50"/>
      <c r="D415" s="50"/>
      <c r="E415" s="50"/>
      <c r="F415" s="50"/>
      <c r="G415" s="50"/>
      <c r="H415" s="50"/>
      <c r="I415" s="50"/>
      <c r="J415" s="50"/>
      <c r="K415" s="50"/>
      <c r="L415" s="1626"/>
      <c r="M415" s="50"/>
      <c r="N415" s="50"/>
      <c r="O415" s="50"/>
      <c r="P415" s="1627"/>
      <c r="Q415" s="1627"/>
      <c r="R415" s="1628"/>
      <c r="S415" s="1800"/>
      <c r="T415" s="50"/>
    </row>
    <row r="416">
      <c r="A416" s="50"/>
      <c r="B416" s="50"/>
      <c r="C416" s="50"/>
      <c r="D416" s="50"/>
      <c r="E416" s="50"/>
      <c r="F416" s="50"/>
      <c r="G416" s="50"/>
      <c r="H416" s="50"/>
      <c r="I416" s="50"/>
      <c r="J416" s="50"/>
      <c r="K416" s="50"/>
      <c r="L416" s="1626"/>
      <c r="M416" s="50"/>
      <c r="N416" s="50"/>
      <c r="O416" s="50"/>
      <c r="P416" s="1627"/>
      <c r="Q416" s="1627"/>
      <c r="R416" s="1628"/>
      <c r="S416" s="1800"/>
      <c r="T416" s="50"/>
    </row>
    <row r="417">
      <c r="A417" s="50"/>
      <c r="B417" s="50"/>
      <c r="C417" s="50"/>
      <c r="D417" s="50"/>
      <c r="E417" s="50"/>
      <c r="F417" s="50"/>
      <c r="G417" s="50"/>
      <c r="H417" s="50"/>
      <c r="I417" s="50"/>
      <c r="J417" s="50"/>
      <c r="K417" s="50"/>
      <c r="L417" s="1626"/>
      <c r="M417" s="50"/>
      <c r="N417" s="50"/>
      <c r="O417" s="50"/>
      <c r="P417" s="1627"/>
      <c r="Q417" s="1627"/>
      <c r="R417" s="1628"/>
      <c r="S417" s="1800"/>
      <c r="T417" s="50"/>
    </row>
    <row r="418">
      <c r="A418" s="50"/>
      <c r="B418" s="50"/>
      <c r="C418" s="50"/>
      <c r="D418" s="50"/>
      <c r="E418" s="50"/>
      <c r="F418" s="50"/>
      <c r="G418" s="50"/>
      <c r="H418" s="50"/>
      <c r="I418" s="50"/>
      <c r="J418" s="50"/>
      <c r="K418" s="50"/>
      <c r="L418" s="1626"/>
      <c r="M418" s="50"/>
      <c r="N418" s="50"/>
      <c r="O418" s="50"/>
      <c r="P418" s="1627"/>
      <c r="Q418" s="1627"/>
      <c r="R418" s="1628"/>
      <c r="S418" s="1800"/>
      <c r="T418" s="50"/>
    </row>
    <row r="419">
      <c r="A419" s="50"/>
      <c r="B419" s="50"/>
      <c r="C419" s="50"/>
      <c r="D419" s="50"/>
      <c r="E419" s="50"/>
      <c r="F419" s="50"/>
      <c r="G419" s="50"/>
      <c r="H419" s="50"/>
      <c r="I419" s="50"/>
      <c r="J419" s="50"/>
      <c r="K419" s="50"/>
      <c r="L419" s="1626"/>
      <c r="M419" s="50"/>
      <c r="N419" s="50"/>
      <c r="O419" s="50"/>
      <c r="P419" s="1627"/>
      <c r="Q419" s="1627"/>
      <c r="R419" s="1628"/>
      <c r="S419" s="1800"/>
      <c r="T419" s="50"/>
    </row>
    <row r="420">
      <c r="A420" s="50"/>
      <c r="B420" s="50"/>
      <c r="C420" s="50"/>
      <c r="D420" s="50"/>
      <c r="E420" s="50"/>
      <c r="F420" s="50"/>
      <c r="G420" s="50"/>
      <c r="H420" s="50"/>
      <c r="I420" s="50"/>
      <c r="J420" s="50"/>
      <c r="K420" s="50"/>
      <c r="L420" s="1626"/>
      <c r="M420" s="50"/>
      <c r="N420" s="50"/>
      <c r="O420" s="50"/>
      <c r="P420" s="1627"/>
      <c r="Q420" s="1627"/>
      <c r="R420" s="1628"/>
      <c r="S420" s="1800"/>
      <c r="T420" s="50"/>
    </row>
    <row r="421">
      <c r="A421" s="50"/>
      <c r="B421" s="50"/>
      <c r="C421" s="50"/>
      <c r="D421" s="50"/>
      <c r="E421" s="50"/>
      <c r="F421" s="50"/>
      <c r="G421" s="50"/>
      <c r="H421" s="50"/>
      <c r="I421" s="50"/>
      <c r="J421" s="50"/>
      <c r="K421" s="50"/>
      <c r="L421" s="1626"/>
      <c r="M421" s="50"/>
      <c r="N421" s="50"/>
      <c r="O421" s="50"/>
      <c r="P421" s="1627"/>
      <c r="Q421" s="1627"/>
      <c r="R421" s="1628"/>
      <c r="S421" s="1800"/>
      <c r="T421" s="50"/>
    </row>
    <row r="422">
      <c r="A422" s="50"/>
      <c r="B422" s="50"/>
      <c r="C422" s="50"/>
      <c r="D422" s="50"/>
      <c r="E422" s="50"/>
      <c r="F422" s="50"/>
      <c r="G422" s="50"/>
      <c r="H422" s="50"/>
      <c r="I422" s="50"/>
      <c r="J422" s="50"/>
      <c r="K422" s="50"/>
      <c r="L422" s="1626"/>
      <c r="M422" s="50"/>
      <c r="N422" s="50"/>
      <c r="O422" s="50"/>
      <c r="P422" s="1627"/>
      <c r="Q422" s="1627"/>
      <c r="R422" s="1628"/>
      <c r="S422" s="1800"/>
      <c r="T422" s="50"/>
    </row>
    <row r="423">
      <c r="A423" s="50"/>
      <c r="B423" s="50"/>
      <c r="C423" s="50"/>
      <c r="D423" s="50"/>
      <c r="E423" s="50"/>
      <c r="F423" s="50"/>
      <c r="G423" s="50"/>
      <c r="H423" s="50"/>
      <c r="I423" s="50"/>
      <c r="J423" s="50"/>
      <c r="K423" s="50"/>
      <c r="L423" s="1626"/>
      <c r="M423" s="50"/>
      <c r="N423" s="50"/>
      <c r="O423" s="50"/>
      <c r="P423" s="1627"/>
      <c r="Q423" s="1627"/>
      <c r="R423" s="1628"/>
      <c r="S423" s="1800"/>
      <c r="T423" s="50"/>
    </row>
    <row r="424">
      <c r="A424" s="50"/>
      <c r="B424" s="50"/>
      <c r="C424" s="50"/>
      <c r="D424" s="50"/>
      <c r="E424" s="50"/>
      <c r="F424" s="50"/>
      <c r="G424" s="50"/>
      <c r="H424" s="50"/>
      <c r="I424" s="50"/>
      <c r="J424" s="50"/>
      <c r="K424" s="50"/>
      <c r="L424" s="1626"/>
      <c r="M424" s="50"/>
      <c r="N424" s="50"/>
      <c r="O424" s="50"/>
      <c r="P424" s="1627"/>
      <c r="Q424" s="1627"/>
      <c r="R424" s="1628"/>
      <c r="S424" s="1800"/>
      <c r="T424" s="50"/>
    </row>
    <row r="425">
      <c r="A425" s="50"/>
      <c r="B425" s="50"/>
      <c r="C425" s="50"/>
      <c r="D425" s="50"/>
      <c r="E425" s="50"/>
      <c r="F425" s="50"/>
      <c r="G425" s="50"/>
      <c r="H425" s="50"/>
      <c r="I425" s="50"/>
      <c r="J425" s="50"/>
      <c r="K425" s="50"/>
      <c r="L425" s="1626"/>
      <c r="M425" s="50"/>
      <c r="N425" s="50"/>
      <c r="O425" s="50"/>
      <c r="P425" s="1627"/>
      <c r="Q425" s="1627"/>
      <c r="R425" s="1628"/>
      <c r="S425" s="1800"/>
      <c r="T425" s="50"/>
    </row>
    <row r="426">
      <c r="A426" s="50"/>
      <c r="B426" s="50"/>
      <c r="C426" s="50"/>
      <c r="D426" s="50"/>
      <c r="E426" s="50"/>
      <c r="F426" s="50"/>
      <c r="G426" s="50"/>
      <c r="H426" s="50"/>
      <c r="I426" s="50"/>
      <c r="J426" s="50"/>
      <c r="K426" s="50"/>
      <c r="L426" s="1626"/>
      <c r="M426" s="50"/>
      <c r="N426" s="50"/>
      <c r="O426" s="50"/>
      <c r="P426" s="1627"/>
      <c r="Q426" s="1627"/>
      <c r="R426" s="1628"/>
      <c r="S426" s="1800"/>
      <c r="T426" s="50"/>
    </row>
    <row r="427">
      <c r="A427" s="50"/>
      <c r="B427" s="50"/>
      <c r="C427" s="50"/>
      <c r="D427" s="50"/>
      <c r="E427" s="50"/>
      <c r="F427" s="50"/>
      <c r="G427" s="50"/>
      <c r="H427" s="50"/>
      <c r="I427" s="50"/>
      <c r="J427" s="50"/>
      <c r="K427" s="50"/>
      <c r="L427" s="1626"/>
      <c r="M427" s="50"/>
      <c r="N427" s="50"/>
      <c r="O427" s="50"/>
      <c r="P427" s="1627"/>
      <c r="Q427" s="1627"/>
      <c r="R427" s="1628"/>
      <c r="S427" s="1800"/>
      <c r="T427" s="50"/>
    </row>
    <row r="428">
      <c r="A428" s="50"/>
      <c r="B428" s="50"/>
      <c r="C428" s="50"/>
      <c r="D428" s="50"/>
      <c r="E428" s="50"/>
      <c r="F428" s="50"/>
      <c r="G428" s="50"/>
      <c r="H428" s="50"/>
      <c r="I428" s="50"/>
      <c r="J428" s="50"/>
      <c r="K428" s="50"/>
      <c r="L428" s="1626"/>
      <c r="M428" s="50"/>
      <c r="N428" s="50"/>
      <c r="O428" s="50"/>
      <c r="P428" s="1627"/>
      <c r="Q428" s="1627"/>
      <c r="R428" s="1628"/>
      <c r="S428" s="1800"/>
      <c r="T428" s="50"/>
    </row>
    <row r="429">
      <c r="A429" s="50"/>
      <c r="B429" s="50"/>
      <c r="C429" s="50"/>
      <c r="D429" s="50"/>
      <c r="E429" s="50"/>
      <c r="F429" s="50"/>
      <c r="G429" s="50"/>
      <c r="H429" s="50"/>
      <c r="I429" s="50"/>
      <c r="J429" s="50"/>
      <c r="K429" s="50"/>
      <c r="L429" s="1626"/>
      <c r="M429" s="50"/>
      <c r="N429" s="50"/>
      <c r="O429" s="50"/>
      <c r="P429" s="1627"/>
      <c r="Q429" s="1627"/>
      <c r="R429" s="1628"/>
      <c r="S429" s="1800"/>
      <c r="T429" s="50"/>
    </row>
    <row r="430">
      <c r="A430" s="50"/>
      <c r="B430" s="50"/>
      <c r="C430" s="50"/>
      <c r="D430" s="50"/>
      <c r="E430" s="50"/>
      <c r="F430" s="50"/>
      <c r="G430" s="50"/>
      <c r="H430" s="50"/>
      <c r="I430" s="50"/>
      <c r="J430" s="50"/>
      <c r="K430" s="50"/>
      <c r="L430" s="1626"/>
      <c r="M430" s="50"/>
      <c r="N430" s="50"/>
      <c r="O430" s="50"/>
      <c r="P430" s="1627"/>
      <c r="Q430" s="1627"/>
      <c r="R430" s="1628"/>
      <c r="S430" s="1800"/>
      <c r="T430" s="50"/>
    </row>
    <row r="431">
      <c r="A431" s="50"/>
      <c r="B431" s="50"/>
      <c r="C431" s="50"/>
      <c r="D431" s="50"/>
      <c r="E431" s="50"/>
      <c r="F431" s="50"/>
      <c r="G431" s="50"/>
      <c r="H431" s="50"/>
      <c r="I431" s="50"/>
      <c r="J431" s="50"/>
      <c r="K431" s="50"/>
      <c r="L431" s="1626"/>
      <c r="M431" s="50"/>
      <c r="N431" s="50"/>
      <c r="O431" s="50"/>
      <c r="P431" s="1627"/>
      <c r="Q431" s="1627"/>
      <c r="R431" s="1628"/>
      <c r="S431" s="1800"/>
      <c r="T431" s="50"/>
    </row>
    <row r="432">
      <c r="A432" s="50"/>
      <c r="B432" s="50"/>
      <c r="C432" s="50"/>
      <c r="D432" s="50"/>
      <c r="E432" s="50"/>
      <c r="F432" s="50"/>
      <c r="G432" s="50"/>
      <c r="H432" s="50"/>
      <c r="I432" s="50"/>
      <c r="J432" s="50"/>
      <c r="K432" s="50"/>
      <c r="L432" s="1626"/>
      <c r="M432" s="50"/>
      <c r="N432" s="50"/>
      <c r="O432" s="50"/>
      <c r="P432" s="1627"/>
      <c r="Q432" s="1627"/>
      <c r="R432" s="1628"/>
      <c r="S432" s="1800"/>
      <c r="T432" s="50"/>
    </row>
    <row r="433">
      <c r="A433" s="50"/>
      <c r="B433" s="50"/>
      <c r="C433" s="50"/>
      <c r="D433" s="50"/>
      <c r="E433" s="50"/>
      <c r="F433" s="50"/>
      <c r="G433" s="50"/>
      <c r="H433" s="50"/>
      <c r="I433" s="50"/>
      <c r="J433" s="50"/>
      <c r="K433" s="50"/>
      <c r="L433" s="1626"/>
      <c r="M433" s="50"/>
      <c r="N433" s="50"/>
      <c r="O433" s="50"/>
      <c r="P433" s="1627"/>
      <c r="Q433" s="1627"/>
      <c r="R433" s="1628"/>
      <c r="S433" s="1800"/>
      <c r="T433" s="50"/>
    </row>
    <row r="434">
      <c r="A434" s="50"/>
      <c r="B434" s="50"/>
      <c r="C434" s="50"/>
      <c r="D434" s="50"/>
      <c r="E434" s="50"/>
      <c r="F434" s="50"/>
      <c r="G434" s="50"/>
      <c r="H434" s="50"/>
      <c r="I434" s="50"/>
      <c r="J434" s="50"/>
      <c r="K434" s="50"/>
      <c r="L434" s="1626"/>
      <c r="M434" s="50"/>
      <c r="N434" s="50"/>
      <c r="O434" s="50"/>
      <c r="P434" s="1627"/>
      <c r="Q434" s="1627"/>
      <c r="R434" s="1628"/>
      <c r="S434" s="1800"/>
      <c r="T434" s="50"/>
    </row>
    <row r="435">
      <c r="A435" s="50"/>
      <c r="B435" s="50"/>
      <c r="C435" s="50"/>
      <c r="D435" s="50"/>
      <c r="E435" s="50"/>
      <c r="F435" s="50"/>
      <c r="G435" s="50"/>
      <c r="H435" s="50"/>
      <c r="I435" s="50"/>
      <c r="J435" s="50"/>
      <c r="K435" s="50"/>
      <c r="L435" s="1626"/>
      <c r="M435" s="50"/>
      <c r="N435" s="50"/>
      <c r="O435" s="50"/>
      <c r="P435" s="1627"/>
      <c r="Q435" s="1627"/>
      <c r="R435" s="1628"/>
      <c r="S435" s="1800"/>
      <c r="T435" s="50"/>
    </row>
    <row r="436">
      <c r="A436" s="50"/>
      <c r="B436" s="50"/>
      <c r="C436" s="50"/>
      <c r="D436" s="50"/>
      <c r="E436" s="50"/>
      <c r="F436" s="50"/>
      <c r="G436" s="50"/>
      <c r="H436" s="50"/>
      <c r="I436" s="50"/>
      <c r="J436" s="50"/>
      <c r="K436" s="50"/>
      <c r="L436" s="1626"/>
      <c r="M436" s="50"/>
      <c r="N436" s="50"/>
      <c r="O436" s="50"/>
      <c r="P436" s="1627"/>
      <c r="Q436" s="1627"/>
      <c r="R436" s="1628"/>
      <c r="S436" s="1800"/>
      <c r="T436" s="50"/>
    </row>
    <row r="437">
      <c r="A437" s="50"/>
      <c r="B437" s="50"/>
      <c r="C437" s="50"/>
      <c r="D437" s="50"/>
      <c r="E437" s="50"/>
      <c r="F437" s="50"/>
      <c r="G437" s="50"/>
      <c r="H437" s="50"/>
      <c r="I437" s="50"/>
      <c r="J437" s="50"/>
      <c r="K437" s="50"/>
      <c r="L437" s="1626"/>
      <c r="M437" s="50"/>
      <c r="N437" s="50"/>
      <c r="O437" s="50"/>
      <c r="P437" s="1627"/>
      <c r="Q437" s="1627"/>
      <c r="R437" s="1628"/>
      <c r="S437" s="1800"/>
      <c r="T437" s="50"/>
    </row>
    <row r="438">
      <c r="A438" s="50"/>
      <c r="B438" s="50"/>
      <c r="C438" s="50"/>
      <c r="D438" s="50"/>
      <c r="E438" s="50"/>
      <c r="F438" s="50"/>
      <c r="G438" s="50"/>
      <c r="H438" s="50"/>
      <c r="I438" s="50"/>
      <c r="J438" s="50"/>
      <c r="K438" s="50"/>
      <c r="L438" s="1626"/>
      <c r="M438" s="50"/>
      <c r="N438" s="50"/>
      <c r="O438" s="50"/>
      <c r="P438" s="1627"/>
      <c r="Q438" s="1627"/>
      <c r="R438" s="1628"/>
      <c r="S438" s="1800"/>
      <c r="T438" s="50"/>
    </row>
    <row r="439">
      <c r="A439" s="50"/>
      <c r="B439" s="50"/>
      <c r="C439" s="50"/>
      <c r="D439" s="50"/>
      <c r="E439" s="50"/>
      <c r="F439" s="50"/>
      <c r="G439" s="50"/>
      <c r="H439" s="50"/>
      <c r="I439" s="50"/>
      <c r="J439" s="50"/>
      <c r="K439" s="50"/>
      <c r="L439" s="1626"/>
      <c r="M439" s="50"/>
      <c r="N439" s="50"/>
      <c r="O439" s="50"/>
      <c r="P439" s="1627"/>
      <c r="Q439" s="1627"/>
      <c r="R439" s="1628"/>
      <c r="S439" s="1800"/>
      <c r="T439" s="50"/>
    </row>
    <row r="440">
      <c r="A440" s="50"/>
      <c r="B440" s="50"/>
      <c r="C440" s="50"/>
      <c r="D440" s="50"/>
      <c r="E440" s="50"/>
      <c r="F440" s="50"/>
      <c r="G440" s="50"/>
      <c r="H440" s="50"/>
      <c r="I440" s="50"/>
      <c r="J440" s="50"/>
      <c r="K440" s="50"/>
      <c r="L440" s="1626"/>
      <c r="M440" s="50"/>
      <c r="N440" s="50"/>
      <c r="O440" s="50"/>
      <c r="P440" s="1627"/>
      <c r="Q440" s="1627"/>
      <c r="R440" s="1628"/>
      <c r="S440" s="1800"/>
      <c r="T440" s="50"/>
    </row>
    <row r="441">
      <c r="A441" s="50"/>
      <c r="B441" s="50"/>
      <c r="C441" s="50"/>
      <c r="D441" s="50"/>
      <c r="E441" s="50"/>
      <c r="F441" s="50"/>
      <c r="G441" s="50"/>
      <c r="H441" s="50"/>
      <c r="I441" s="50"/>
      <c r="J441" s="50"/>
      <c r="K441" s="50"/>
      <c r="L441" s="1626"/>
      <c r="M441" s="50"/>
      <c r="N441" s="50"/>
      <c r="O441" s="50"/>
      <c r="P441" s="1627"/>
      <c r="Q441" s="1627"/>
      <c r="R441" s="1628"/>
      <c r="S441" s="1800"/>
      <c r="T441" s="50"/>
    </row>
    <row r="442">
      <c r="A442" s="50"/>
      <c r="B442" s="50"/>
      <c r="C442" s="50"/>
      <c r="D442" s="50"/>
      <c r="E442" s="50"/>
      <c r="F442" s="50"/>
      <c r="G442" s="50"/>
      <c r="H442" s="50"/>
      <c r="I442" s="50"/>
      <c r="J442" s="50"/>
      <c r="K442" s="50"/>
      <c r="L442" s="1626"/>
      <c r="M442" s="50"/>
      <c r="N442" s="50"/>
      <c r="O442" s="50"/>
      <c r="P442" s="1627"/>
      <c r="Q442" s="1627"/>
      <c r="R442" s="1628"/>
      <c r="S442" s="1800"/>
      <c r="T442" s="50"/>
    </row>
    <row r="443">
      <c r="A443" s="50"/>
      <c r="B443" s="50"/>
      <c r="C443" s="50"/>
      <c r="D443" s="50"/>
      <c r="E443" s="50"/>
      <c r="F443" s="50"/>
      <c r="G443" s="50"/>
      <c r="H443" s="50"/>
      <c r="I443" s="50"/>
      <c r="J443" s="50"/>
      <c r="K443" s="50"/>
      <c r="L443" s="1626"/>
      <c r="M443" s="50"/>
      <c r="N443" s="50"/>
      <c r="O443" s="50"/>
      <c r="P443" s="1627"/>
      <c r="Q443" s="1627"/>
      <c r="R443" s="1628"/>
      <c r="S443" s="1800"/>
      <c r="T443" s="50"/>
    </row>
    <row r="444">
      <c r="A444" s="50"/>
      <c r="B444" s="50"/>
      <c r="C444" s="50"/>
      <c r="D444" s="50"/>
      <c r="E444" s="50"/>
      <c r="F444" s="50"/>
      <c r="G444" s="50"/>
      <c r="H444" s="50"/>
      <c r="I444" s="50"/>
      <c r="J444" s="50"/>
      <c r="K444" s="50"/>
      <c r="L444" s="1626"/>
      <c r="M444" s="50"/>
      <c r="N444" s="50"/>
      <c r="O444" s="50"/>
      <c r="P444" s="1627"/>
      <c r="Q444" s="1627"/>
      <c r="R444" s="1628"/>
      <c r="S444" s="1800"/>
      <c r="T444" s="50"/>
    </row>
    <row r="445">
      <c r="A445" s="50"/>
      <c r="B445" s="50"/>
      <c r="C445" s="50"/>
      <c r="D445" s="50"/>
      <c r="E445" s="50"/>
      <c r="F445" s="50"/>
      <c r="G445" s="50"/>
      <c r="H445" s="50"/>
      <c r="I445" s="50"/>
      <c r="J445" s="50"/>
      <c r="K445" s="50"/>
      <c r="L445" s="1626"/>
      <c r="M445" s="50"/>
      <c r="N445" s="50"/>
      <c r="O445" s="50"/>
      <c r="P445" s="1627"/>
      <c r="Q445" s="1627"/>
      <c r="R445" s="1628"/>
      <c r="S445" s="1800"/>
      <c r="T445" s="50"/>
    </row>
    <row r="446">
      <c r="A446" s="50"/>
      <c r="B446" s="50"/>
      <c r="C446" s="50"/>
      <c r="D446" s="50"/>
      <c r="E446" s="50"/>
      <c r="F446" s="50"/>
      <c r="G446" s="50"/>
      <c r="H446" s="50"/>
      <c r="I446" s="50"/>
      <c r="J446" s="50"/>
      <c r="K446" s="50"/>
      <c r="L446" s="1626"/>
      <c r="M446" s="50"/>
      <c r="N446" s="50"/>
      <c r="O446" s="50"/>
      <c r="P446" s="1627"/>
      <c r="Q446" s="1627"/>
      <c r="R446" s="1628"/>
      <c r="S446" s="1800"/>
      <c r="T446" s="50"/>
    </row>
    <row r="447">
      <c r="A447" s="50"/>
      <c r="B447" s="50"/>
      <c r="C447" s="50"/>
      <c r="D447" s="50"/>
      <c r="E447" s="50"/>
      <c r="F447" s="50"/>
      <c r="G447" s="50"/>
      <c r="H447" s="50"/>
      <c r="I447" s="50"/>
      <c r="J447" s="50"/>
      <c r="K447" s="50"/>
      <c r="L447" s="1626"/>
      <c r="M447" s="50"/>
      <c r="N447" s="50"/>
      <c r="O447" s="50"/>
      <c r="P447" s="1627"/>
      <c r="Q447" s="1627"/>
      <c r="R447" s="1628"/>
      <c r="S447" s="1800"/>
      <c r="T447" s="50"/>
    </row>
    <row r="448">
      <c r="A448" s="50"/>
      <c r="B448" s="50"/>
      <c r="C448" s="50"/>
      <c r="D448" s="50"/>
      <c r="E448" s="50"/>
      <c r="F448" s="50"/>
      <c r="G448" s="50"/>
      <c r="H448" s="50"/>
      <c r="I448" s="50"/>
      <c r="J448" s="50"/>
      <c r="K448" s="50"/>
      <c r="L448" s="1626"/>
      <c r="M448" s="50"/>
      <c r="N448" s="50"/>
      <c r="O448" s="50"/>
      <c r="P448" s="1627"/>
      <c r="Q448" s="1627"/>
      <c r="R448" s="1628"/>
      <c r="S448" s="1800"/>
      <c r="T448" s="50"/>
    </row>
    <row r="449">
      <c r="A449" s="50"/>
      <c r="B449" s="50"/>
      <c r="C449" s="50"/>
      <c r="D449" s="50"/>
      <c r="E449" s="50"/>
      <c r="F449" s="50"/>
      <c r="G449" s="50"/>
      <c r="H449" s="50"/>
      <c r="I449" s="50"/>
      <c r="J449" s="50"/>
      <c r="K449" s="50"/>
      <c r="L449" s="1626"/>
      <c r="M449" s="50"/>
      <c r="N449" s="50"/>
      <c r="O449" s="50"/>
      <c r="P449" s="1627"/>
      <c r="Q449" s="1627"/>
      <c r="R449" s="1628"/>
      <c r="S449" s="1800"/>
      <c r="T449" s="50"/>
    </row>
    <row r="450">
      <c r="A450" s="50"/>
      <c r="B450" s="50"/>
      <c r="C450" s="50"/>
      <c r="D450" s="50"/>
      <c r="E450" s="50"/>
      <c r="F450" s="50"/>
      <c r="G450" s="50"/>
      <c r="H450" s="50"/>
      <c r="I450" s="50"/>
      <c r="J450" s="50"/>
      <c r="K450" s="50"/>
      <c r="L450" s="1626"/>
      <c r="M450" s="50"/>
      <c r="N450" s="50"/>
      <c r="O450" s="50"/>
      <c r="P450" s="1627"/>
      <c r="Q450" s="1627"/>
      <c r="R450" s="1628"/>
      <c r="S450" s="1800"/>
      <c r="T450" s="50"/>
    </row>
    <row r="451">
      <c r="A451" s="50"/>
      <c r="B451" s="50"/>
      <c r="C451" s="50"/>
      <c r="D451" s="50"/>
      <c r="E451" s="50"/>
      <c r="F451" s="50"/>
      <c r="G451" s="50"/>
      <c r="H451" s="50"/>
      <c r="I451" s="50"/>
      <c r="J451" s="50"/>
      <c r="K451" s="50"/>
      <c r="L451" s="1626"/>
      <c r="M451" s="50"/>
      <c r="N451" s="50"/>
      <c r="O451" s="50"/>
      <c r="P451" s="1627"/>
      <c r="Q451" s="1627"/>
      <c r="R451" s="1628"/>
      <c r="S451" s="1800"/>
      <c r="T451" s="50"/>
    </row>
    <row r="452">
      <c r="A452" s="50"/>
      <c r="B452" s="50"/>
      <c r="C452" s="50"/>
      <c r="D452" s="50"/>
      <c r="E452" s="50"/>
      <c r="F452" s="50"/>
      <c r="G452" s="50"/>
      <c r="H452" s="50"/>
      <c r="I452" s="50"/>
      <c r="J452" s="50"/>
      <c r="K452" s="50"/>
      <c r="L452" s="1626"/>
      <c r="M452" s="50"/>
      <c r="N452" s="50"/>
      <c r="O452" s="50"/>
      <c r="P452" s="1627"/>
      <c r="Q452" s="1627"/>
      <c r="R452" s="1628"/>
      <c r="S452" s="1800"/>
      <c r="T452" s="50"/>
    </row>
    <row r="453">
      <c r="A453" s="50"/>
      <c r="B453" s="50"/>
      <c r="C453" s="50"/>
      <c r="D453" s="50"/>
      <c r="E453" s="50"/>
      <c r="F453" s="50"/>
      <c r="G453" s="50"/>
      <c r="H453" s="50"/>
      <c r="I453" s="50"/>
      <c r="J453" s="50"/>
      <c r="K453" s="50"/>
      <c r="L453" s="1626"/>
      <c r="M453" s="50"/>
      <c r="N453" s="50"/>
      <c r="O453" s="50"/>
      <c r="P453" s="1627"/>
      <c r="Q453" s="1627"/>
      <c r="R453" s="1628"/>
      <c r="S453" s="1800"/>
      <c r="T453" s="50"/>
    </row>
    <row r="454">
      <c r="A454" s="50"/>
      <c r="B454" s="50"/>
      <c r="C454" s="50"/>
      <c r="D454" s="50"/>
      <c r="E454" s="50"/>
      <c r="F454" s="50"/>
      <c r="G454" s="50"/>
      <c r="H454" s="50"/>
      <c r="I454" s="50"/>
      <c r="J454" s="50"/>
      <c r="K454" s="50"/>
      <c r="L454" s="1626"/>
      <c r="M454" s="50"/>
      <c r="N454" s="50"/>
      <c r="O454" s="50"/>
      <c r="P454" s="1627"/>
      <c r="Q454" s="1627"/>
      <c r="R454" s="1628"/>
      <c r="S454" s="1800"/>
      <c r="T454" s="50"/>
    </row>
    <row r="455">
      <c r="A455" s="50"/>
      <c r="B455" s="50"/>
      <c r="C455" s="50"/>
      <c r="D455" s="50"/>
      <c r="E455" s="50"/>
      <c r="F455" s="50"/>
      <c r="G455" s="50"/>
      <c r="H455" s="50"/>
      <c r="I455" s="50"/>
      <c r="J455" s="50"/>
      <c r="K455" s="50"/>
      <c r="L455" s="1626"/>
      <c r="M455" s="50"/>
      <c r="N455" s="50"/>
      <c r="O455" s="50"/>
      <c r="P455" s="1627"/>
      <c r="Q455" s="1627"/>
      <c r="R455" s="1628"/>
      <c r="S455" s="1800"/>
      <c r="T455" s="50"/>
    </row>
    <row r="456">
      <c r="A456" s="50"/>
      <c r="B456" s="50"/>
      <c r="C456" s="50"/>
      <c r="D456" s="50"/>
      <c r="E456" s="50"/>
      <c r="F456" s="50"/>
      <c r="G456" s="50"/>
      <c r="H456" s="50"/>
      <c r="I456" s="50"/>
      <c r="J456" s="50"/>
      <c r="K456" s="50"/>
      <c r="L456" s="1626"/>
      <c r="M456" s="50"/>
      <c r="N456" s="50"/>
      <c r="O456" s="50"/>
      <c r="P456" s="1627"/>
      <c r="Q456" s="1627"/>
      <c r="R456" s="1628"/>
      <c r="S456" s="1800"/>
      <c r="T456" s="50"/>
    </row>
    <row r="457">
      <c r="A457" s="50"/>
      <c r="B457" s="50"/>
      <c r="C457" s="50"/>
      <c r="D457" s="50"/>
      <c r="E457" s="50"/>
      <c r="F457" s="50"/>
      <c r="G457" s="50"/>
      <c r="H457" s="50"/>
      <c r="I457" s="50"/>
      <c r="J457" s="50"/>
      <c r="K457" s="50"/>
      <c r="L457" s="1626"/>
      <c r="M457" s="50"/>
      <c r="N457" s="50"/>
      <c r="O457" s="50"/>
      <c r="P457" s="1627"/>
      <c r="Q457" s="1627"/>
      <c r="R457" s="1628"/>
      <c r="S457" s="1800"/>
      <c r="T457" s="50"/>
    </row>
    <row r="458">
      <c r="A458" s="50"/>
      <c r="B458" s="50"/>
      <c r="C458" s="50"/>
      <c r="D458" s="50"/>
      <c r="E458" s="50"/>
      <c r="F458" s="50"/>
      <c r="G458" s="50"/>
      <c r="H458" s="50"/>
      <c r="I458" s="50"/>
      <c r="J458" s="50"/>
      <c r="K458" s="50"/>
      <c r="L458" s="1626"/>
      <c r="M458" s="50"/>
      <c r="N458" s="50"/>
      <c r="O458" s="50"/>
      <c r="P458" s="1627"/>
      <c r="Q458" s="1627"/>
      <c r="R458" s="1628"/>
      <c r="S458" s="1800"/>
      <c r="T458" s="50"/>
    </row>
    <row r="459">
      <c r="A459" s="50"/>
      <c r="B459" s="50"/>
      <c r="C459" s="50"/>
      <c r="D459" s="50"/>
      <c r="E459" s="50"/>
      <c r="F459" s="50"/>
      <c r="G459" s="50"/>
      <c r="H459" s="50"/>
      <c r="I459" s="50"/>
      <c r="J459" s="50"/>
      <c r="K459" s="50"/>
      <c r="L459" s="1626"/>
      <c r="M459" s="50"/>
      <c r="N459" s="50"/>
      <c r="O459" s="50"/>
      <c r="P459" s="1627"/>
      <c r="Q459" s="1627"/>
      <c r="R459" s="1628"/>
      <c r="S459" s="1800"/>
      <c r="T459" s="50"/>
    </row>
    <row r="460">
      <c r="A460" s="50"/>
      <c r="B460" s="50"/>
      <c r="C460" s="50"/>
      <c r="D460" s="50"/>
      <c r="E460" s="50"/>
      <c r="F460" s="50"/>
      <c r="G460" s="50"/>
      <c r="H460" s="50"/>
      <c r="I460" s="50"/>
      <c r="J460" s="50"/>
      <c r="K460" s="50"/>
      <c r="L460" s="1626"/>
      <c r="M460" s="50"/>
      <c r="N460" s="50"/>
      <c r="O460" s="50"/>
      <c r="P460" s="1627"/>
      <c r="Q460" s="1627"/>
      <c r="R460" s="1628"/>
      <c r="S460" s="1800"/>
      <c r="T460" s="50"/>
    </row>
    <row r="461">
      <c r="A461" s="50"/>
      <c r="B461" s="50"/>
      <c r="C461" s="50"/>
      <c r="D461" s="50"/>
      <c r="E461" s="50"/>
      <c r="F461" s="50"/>
      <c r="G461" s="50"/>
      <c r="H461" s="50"/>
      <c r="I461" s="50"/>
      <c r="J461" s="50"/>
      <c r="K461" s="50"/>
      <c r="L461" s="1626"/>
      <c r="M461" s="50"/>
      <c r="N461" s="50"/>
      <c r="O461" s="50"/>
      <c r="P461" s="1627"/>
      <c r="Q461" s="1627"/>
      <c r="R461" s="1628"/>
      <c r="S461" s="1800"/>
      <c r="T461" s="50"/>
    </row>
    <row r="462">
      <c r="A462" s="50"/>
      <c r="B462" s="50"/>
      <c r="C462" s="50"/>
      <c r="D462" s="50"/>
      <c r="E462" s="50"/>
      <c r="F462" s="50"/>
      <c r="G462" s="50"/>
      <c r="H462" s="50"/>
      <c r="I462" s="50"/>
      <c r="J462" s="50"/>
      <c r="K462" s="50"/>
      <c r="L462" s="1626"/>
      <c r="M462" s="50"/>
      <c r="N462" s="50"/>
      <c r="O462" s="50"/>
      <c r="P462" s="1627"/>
      <c r="Q462" s="1627"/>
      <c r="R462" s="1628"/>
      <c r="S462" s="1800"/>
      <c r="T462" s="50"/>
    </row>
    <row r="463">
      <c r="A463" s="50"/>
      <c r="B463" s="50"/>
      <c r="C463" s="50"/>
      <c r="D463" s="50"/>
      <c r="E463" s="50"/>
      <c r="F463" s="50"/>
      <c r="G463" s="50"/>
      <c r="H463" s="50"/>
      <c r="I463" s="50"/>
      <c r="J463" s="50"/>
      <c r="K463" s="50"/>
      <c r="L463" s="1626"/>
      <c r="M463" s="50"/>
      <c r="N463" s="50"/>
      <c r="O463" s="50"/>
      <c r="P463" s="1627"/>
      <c r="Q463" s="1627"/>
      <c r="R463" s="1628"/>
      <c r="S463" s="1800"/>
      <c r="T463" s="50"/>
    </row>
    <row r="464">
      <c r="A464" s="50"/>
      <c r="B464" s="50"/>
      <c r="C464" s="50"/>
      <c r="D464" s="50"/>
      <c r="E464" s="50"/>
      <c r="F464" s="50"/>
      <c r="G464" s="50"/>
      <c r="H464" s="50"/>
      <c r="I464" s="50"/>
      <c r="J464" s="50"/>
      <c r="K464" s="50"/>
      <c r="L464" s="1626"/>
      <c r="M464" s="50"/>
      <c r="N464" s="50"/>
      <c r="O464" s="50"/>
      <c r="P464" s="1627"/>
      <c r="Q464" s="1627"/>
      <c r="R464" s="1628"/>
      <c r="S464" s="1800"/>
      <c r="T464" s="50"/>
    </row>
    <row r="465">
      <c r="A465" s="50"/>
      <c r="B465" s="50"/>
      <c r="C465" s="50"/>
      <c r="D465" s="50"/>
      <c r="E465" s="50"/>
      <c r="F465" s="50"/>
      <c r="G465" s="50"/>
      <c r="H465" s="50"/>
      <c r="I465" s="50"/>
      <c r="J465" s="50"/>
      <c r="K465" s="50"/>
      <c r="L465" s="1626"/>
      <c r="M465" s="50"/>
      <c r="N465" s="50"/>
      <c r="O465" s="50"/>
      <c r="P465" s="1627"/>
      <c r="Q465" s="1627"/>
      <c r="R465" s="1628"/>
      <c r="S465" s="1800"/>
      <c r="T465" s="50"/>
    </row>
    <row r="466">
      <c r="A466" s="50"/>
      <c r="B466" s="50"/>
      <c r="C466" s="50"/>
      <c r="D466" s="50"/>
      <c r="E466" s="50"/>
      <c r="F466" s="50"/>
      <c r="G466" s="50"/>
      <c r="H466" s="50"/>
      <c r="I466" s="50"/>
      <c r="J466" s="50"/>
      <c r="K466" s="50"/>
      <c r="L466" s="1626"/>
      <c r="M466" s="50"/>
      <c r="N466" s="50"/>
      <c r="O466" s="50"/>
      <c r="P466" s="1627"/>
      <c r="Q466" s="1627"/>
      <c r="R466" s="1628"/>
      <c r="S466" s="1800"/>
      <c r="T466" s="50"/>
    </row>
    <row r="467">
      <c r="A467" s="50"/>
      <c r="B467" s="50"/>
      <c r="C467" s="50"/>
      <c r="D467" s="50"/>
      <c r="E467" s="50"/>
      <c r="F467" s="50"/>
      <c r="G467" s="50"/>
      <c r="H467" s="50"/>
      <c r="I467" s="50"/>
      <c r="J467" s="50"/>
      <c r="K467" s="50"/>
      <c r="L467" s="1626"/>
      <c r="M467" s="50"/>
      <c r="N467" s="50"/>
      <c r="O467" s="50"/>
      <c r="P467" s="1627"/>
      <c r="Q467" s="1627"/>
      <c r="R467" s="1628"/>
      <c r="S467" s="1800"/>
      <c r="T467" s="50"/>
    </row>
    <row r="468">
      <c r="A468" s="50"/>
      <c r="B468" s="50"/>
      <c r="C468" s="50"/>
      <c r="D468" s="50"/>
      <c r="E468" s="50"/>
      <c r="F468" s="50"/>
      <c r="G468" s="50"/>
      <c r="H468" s="50"/>
      <c r="I468" s="50"/>
      <c r="J468" s="50"/>
      <c r="K468" s="50"/>
      <c r="L468" s="1626"/>
      <c r="M468" s="50"/>
      <c r="N468" s="50"/>
      <c r="O468" s="50"/>
      <c r="P468" s="1627"/>
      <c r="Q468" s="1627"/>
      <c r="R468" s="1628"/>
      <c r="S468" s="1800"/>
      <c r="T468" s="50"/>
    </row>
    <row r="469">
      <c r="A469" s="50"/>
      <c r="B469" s="50"/>
      <c r="C469" s="50"/>
      <c r="D469" s="50"/>
      <c r="E469" s="50"/>
      <c r="F469" s="50"/>
      <c r="G469" s="50"/>
      <c r="H469" s="50"/>
      <c r="I469" s="50"/>
      <c r="J469" s="50"/>
      <c r="K469" s="50"/>
      <c r="L469" s="1626"/>
      <c r="M469" s="50"/>
      <c r="N469" s="50"/>
      <c r="O469" s="50"/>
      <c r="P469" s="1627"/>
      <c r="Q469" s="1627"/>
      <c r="R469" s="1628"/>
      <c r="S469" s="1800"/>
      <c r="T469" s="50"/>
    </row>
    <row r="470">
      <c r="A470" s="50"/>
      <c r="B470" s="50"/>
      <c r="C470" s="50"/>
      <c r="D470" s="50"/>
      <c r="E470" s="50"/>
      <c r="F470" s="50"/>
      <c r="G470" s="50"/>
      <c r="H470" s="50"/>
      <c r="I470" s="50"/>
      <c r="J470" s="50"/>
      <c r="K470" s="50"/>
      <c r="L470" s="1626"/>
      <c r="M470" s="50"/>
      <c r="N470" s="50"/>
      <c r="O470" s="50"/>
      <c r="P470" s="1627"/>
      <c r="Q470" s="1627"/>
      <c r="R470" s="1628"/>
      <c r="S470" s="1800"/>
      <c r="T470" s="50"/>
    </row>
    <row r="471">
      <c r="A471" s="50"/>
      <c r="B471" s="50"/>
      <c r="C471" s="50"/>
      <c r="D471" s="50"/>
      <c r="E471" s="50"/>
      <c r="F471" s="50"/>
      <c r="G471" s="50"/>
      <c r="H471" s="50"/>
      <c r="I471" s="50"/>
      <c r="J471" s="50"/>
      <c r="K471" s="50"/>
      <c r="L471" s="1626"/>
      <c r="M471" s="50"/>
      <c r="N471" s="50"/>
      <c r="O471" s="50"/>
      <c r="P471" s="1627"/>
      <c r="Q471" s="1627"/>
      <c r="R471" s="1628"/>
      <c r="S471" s="1800"/>
      <c r="T471" s="50"/>
    </row>
    <row r="472">
      <c r="A472" s="50"/>
      <c r="B472" s="50"/>
      <c r="C472" s="50"/>
      <c r="D472" s="50"/>
      <c r="E472" s="50"/>
      <c r="F472" s="50"/>
      <c r="G472" s="50"/>
      <c r="H472" s="50"/>
      <c r="I472" s="50"/>
      <c r="J472" s="50"/>
      <c r="K472" s="50"/>
      <c r="L472" s="1626"/>
      <c r="M472" s="50"/>
      <c r="N472" s="50"/>
      <c r="O472" s="50"/>
      <c r="P472" s="1627"/>
      <c r="Q472" s="1627"/>
      <c r="R472" s="1628"/>
      <c r="S472" s="1800"/>
      <c r="T472" s="50"/>
    </row>
    <row r="473">
      <c r="A473" s="50"/>
      <c r="B473" s="50"/>
      <c r="C473" s="50"/>
      <c r="D473" s="50"/>
      <c r="E473" s="50"/>
      <c r="F473" s="50"/>
      <c r="G473" s="50"/>
      <c r="H473" s="50"/>
      <c r="I473" s="50"/>
      <c r="J473" s="50"/>
      <c r="K473" s="50"/>
      <c r="L473" s="1626"/>
      <c r="M473" s="50"/>
      <c r="N473" s="50"/>
      <c r="O473" s="50"/>
      <c r="P473" s="1627"/>
      <c r="Q473" s="1627"/>
      <c r="R473" s="1628"/>
      <c r="S473" s="1800"/>
      <c r="T473" s="50"/>
    </row>
    <row r="474">
      <c r="A474" s="50"/>
      <c r="B474" s="50"/>
      <c r="C474" s="50"/>
      <c r="D474" s="50"/>
      <c r="E474" s="50"/>
      <c r="F474" s="50"/>
      <c r="G474" s="50"/>
      <c r="H474" s="50"/>
      <c r="I474" s="50"/>
      <c r="J474" s="50"/>
      <c r="K474" s="50"/>
      <c r="L474" s="1626"/>
      <c r="M474" s="50"/>
      <c r="N474" s="50"/>
      <c r="O474" s="50"/>
      <c r="P474" s="1627"/>
      <c r="Q474" s="1627"/>
      <c r="R474" s="1628"/>
      <c r="S474" s="1800"/>
      <c r="T474" s="50"/>
    </row>
    <row r="475">
      <c r="A475" s="50"/>
      <c r="B475" s="50"/>
      <c r="C475" s="50"/>
      <c r="D475" s="50"/>
      <c r="E475" s="50"/>
      <c r="F475" s="50"/>
      <c r="G475" s="50"/>
      <c r="H475" s="50"/>
      <c r="I475" s="50"/>
      <c r="J475" s="50"/>
      <c r="K475" s="50"/>
      <c r="L475" s="1626"/>
      <c r="M475" s="50"/>
      <c r="N475" s="50"/>
      <c r="O475" s="50"/>
      <c r="P475" s="1627"/>
      <c r="Q475" s="1627"/>
      <c r="R475" s="1628"/>
      <c r="S475" s="1800"/>
      <c r="T475" s="50"/>
    </row>
    <row r="476">
      <c r="A476" s="50"/>
      <c r="B476" s="50"/>
      <c r="C476" s="50"/>
      <c r="D476" s="50"/>
      <c r="E476" s="50"/>
      <c r="F476" s="50"/>
      <c r="G476" s="50"/>
      <c r="H476" s="50"/>
      <c r="I476" s="50"/>
      <c r="J476" s="50"/>
      <c r="K476" s="50"/>
      <c r="L476" s="1626"/>
      <c r="M476" s="50"/>
      <c r="N476" s="50"/>
      <c r="O476" s="50"/>
      <c r="P476" s="1627"/>
      <c r="Q476" s="1627"/>
      <c r="R476" s="1628"/>
      <c r="S476" s="1800"/>
      <c r="T476" s="50"/>
    </row>
    <row r="477">
      <c r="A477" s="50"/>
      <c r="B477" s="50"/>
      <c r="C477" s="50"/>
      <c r="D477" s="50"/>
      <c r="E477" s="50"/>
      <c r="F477" s="50"/>
      <c r="G477" s="50"/>
      <c r="H477" s="50"/>
      <c r="I477" s="50"/>
      <c r="J477" s="50"/>
      <c r="K477" s="50"/>
      <c r="L477" s="1626"/>
      <c r="M477" s="50"/>
      <c r="N477" s="50"/>
      <c r="O477" s="50"/>
      <c r="P477" s="1627"/>
      <c r="Q477" s="1627"/>
      <c r="R477" s="1628"/>
      <c r="S477" s="1800"/>
      <c r="T477" s="50"/>
    </row>
    <row r="478">
      <c r="A478" s="50"/>
      <c r="B478" s="50"/>
      <c r="C478" s="50"/>
      <c r="D478" s="50"/>
      <c r="E478" s="50"/>
      <c r="F478" s="50"/>
      <c r="G478" s="50"/>
      <c r="H478" s="50"/>
      <c r="I478" s="50"/>
      <c r="J478" s="50"/>
      <c r="K478" s="50"/>
      <c r="L478" s="1626"/>
      <c r="M478" s="50"/>
      <c r="N478" s="50"/>
      <c r="O478" s="50"/>
      <c r="P478" s="1627"/>
      <c r="Q478" s="1627"/>
      <c r="R478" s="1628"/>
      <c r="S478" s="1800"/>
      <c r="T478" s="50"/>
    </row>
    <row r="479">
      <c r="A479" s="50"/>
      <c r="B479" s="50"/>
      <c r="C479" s="50"/>
      <c r="D479" s="50"/>
      <c r="E479" s="50"/>
      <c r="F479" s="50"/>
      <c r="G479" s="50"/>
      <c r="H479" s="50"/>
      <c r="I479" s="50"/>
      <c r="J479" s="50"/>
      <c r="K479" s="50"/>
      <c r="L479" s="1626"/>
      <c r="M479" s="50"/>
      <c r="N479" s="50"/>
      <c r="O479" s="50"/>
      <c r="P479" s="1627"/>
      <c r="Q479" s="1627"/>
      <c r="R479" s="1628"/>
      <c r="S479" s="1800"/>
      <c r="T479" s="50"/>
    </row>
    <row r="480">
      <c r="A480" s="50"/>
      <c r="B480" s="50"/>
      <c r="C480" s="50"/>
      <c r="D480" s="50"/>
      <c r="E480" s="50"/>
      <c r="F480" s="50"/>
      <c r="G480" s="50"/>
      <c r="H480" s="50"/>
      <c r="I480" s="50"/>
      <c r="J480" s="50"/>
      <c r="K480" s="50"/>
      <c r="L480" s="1626"/>
      <c r="M480" s="50"/>
      <c r="N480" s="50"/>
      <c r="O480" s="50"/>
      <c r="P480" s="1627"/>
      <c r="Q480" s="1627"/>
      <c r="R480" s="1628"/>
      <c r="S480" s="1800"/>
      <c r="T480" s="50"/>
    </row>
    <row r="481">
      <c r="A481" s="50"/>
      <c r="B481" s="50"/>
      <c r="C481" s="50"/>
      <c r="D481" s="50"/>
      <c r="E481" s="50"/>
      <c r="F481" s="50"/>
      <c r="G481" s="50"/>
      <c r="H481" s="50"/>
      <c r="I481" s="50"/>
      <c r="J481" s="50"/>
      <c r="K481" s="50"/>
      <c r="L481" s="1626"/>
      <c r="M481" s="50"/>
      <c r="N481" s="50"/>
      <c r="O481" s="50"/>
      <c r="P481" s="1627"/>
      <c r="Q481" s="1627"/>
      <c r="R481" s="1628"/>
      <c r="S481" s="1800"/>
      <c r="T481" s="50"/>
    </row>
    <row r="482">
      <c r="A482" s="50"/>
      <c r="B482" s="50"/>
      <c r="C482" s="50"/>
      <c r="D482" s="50"/>
      <c r="E482" s="50"/>
      <c r="F482" s="50"/>
      <c r="G482" s="50"/>
      <c r="H482" s="50"/>
      <c r="I482" s="50"/>
      <c r="J482" s="50"/>
      <c r="K482" s="50"/>
      <c r="L482" s="1626"/>
      <c r="M482" s="50"/>
      <c r="N482" s="50"/>
      <c r="O482" s="50"/>
      <c r="P482" s="1627"/>
      <c r="Q482" s="1627"/>
      <c r="R482" s="1628"/>
      <c r="S482" s="1800"/>
      <c r="T482" s="50"/>
    </row>
    <row r="483">
      <c r="A483" s="50"/>
      <c r="B483" s="50"/>
      <c r="C483" s="50"/>
      <c r="D483" s="50"/>
      <c r="E483" s="50"/>
      <c r="F483" s="50"/>
      <c r="G483" s="50"/>
      <c r="H483" s="50"/>
      <c r="I483" s="50"/>
      <c r="J483" s="50"/>
      <c r="K483" s="50"/>
      <c r="L483" s="1626"/>
      <c r="M483" s="50"/>
      <c r="N483" s="50"/>
      <c r="O483" s="50"/>
      <c r="P483" s="1627"/>
      <c r="Q483" s="1627"/>
      <c r="R483" s="1628"/>
      <c r="S483" s="1800"/>
      <c r="T483" s="50"/>
    </row>
    <row r="484">
      <c r="A484" s="50"/>
      <c r="B484" s="50"/>
      <c r="C484" s="50"/>
      <c r="D484" s="50"/>
      <c r="E484" s="50"/>
      <c r="F484" s="50"/>
      <c r="G484" s="50"/>
      <c r="H484" s="50"/>
      <c r="I484" s="50"/>
      <c r="J484" s="50"/>
      <c r="K484" s="50"/>
      <c r="L484" s="1626"/>
      <c r="M484" s="50"/>
      <c r="N484" s="50"/>
      <c r="O484" s="50"/>
      <c r="P484" s="1627"/>
      <c r="Q484" s="1627"/>
      <c r="R484" s="1628"/>
      <c r="S484" s="1800"/>
      <c r="T484" s="50"/>
    </row>
    <row r="485">
      <c r="A485" s="50"/>
      <c r="B485" s="50"/>
      <c r="C485" s="50"/>
      <c r="D485" s="50"/>
      <c r="E485" s="50"/>
      <c r="F485" s="50"/>
      <c r="G485" s="50"/>
      <c r="H485" s="50"/>
      <c r="I485" s="50"/>
      <c r="J485" s="50"/>
      <c r="K485" s="50"/>
      <c r="L485" s="1626"/>
      <c r="M485" s="50"/>
      <c r="N485" s="50"/>
      <c r="O485" s="50"/>
      <c r="P485" s="1627"/>
      <c r="Q485" s="1627"/>
      <c r="R485" s="1628"/>
      <c r="S485" s="1800"/>
      <c r="T485" s="50"/>
    </row>
    <row r="486">
      <c r="A486" s="50"/>
      <c r="B486" s="50"/>
      <c r="C486" s="50"/>
      <c r="D486" s="50"/>
      <c r="E486" s="50"/>
      <c r="F486" s="50"/>
      <c r="G486" s="50"/>
      <c r="H486" s="50"/>
      <c r="I486" s="50"/>
      <c r="J486" s="50"/>
      <c r="K486" s="50"/>
      <c r="L486" s="1626"/>
      <c r="M486" s="50"/>
      <c r="N486" s="50"/>
      <c r="O486" s="50"/>
      <c r="P486" s="1627"/>
      <c r="Q486" s="1627"/>
      <c r="R486" s="1628"/>
      <c r="S486" s="1800"/>
      <c r="T486" s="50"/>
    </row>
    <row r="487">
      <c r="A487" s="50"/>
      <c r="B487" s="50"/>
      <c r="C487" s="50"/>
      <c r="D487" s="50"/>
      <c r="E487" s="50"/>
      <c r="F487" s="50"/>
      <c r="G487" s="50"/>
      <c r="H487" s="50"/>
      <c r="I487" s="50"/>
      <c r="J487" s="50"/>
      <c r="K487" s="50"/>
      <c r="L487" s="1626"/>
      <c r="M487" s="50"/>
      <c r="N487" s="50"/>
      <c r="O487" s="50"/>
      <c r="P487" s="1627"/>
      <c r="Q487" s="1627"/>
      <c r="R487" s="1628"/>
      <c r="S487" s="1800"/>
      <c r="T487" s="50"/>
    </row>
    <row r="488">
      <c r="A488" s="50"/>
      <c r="B488" s="50"/>
      <c r="C488" s="50"/>
      <c r="D488" s="50"/>
      <c r="E488" s="50"/>
      <c r="F488" s="50"/>
      <c r="G488" s="50"/>
      <c r="H488" s="50"/>
      <c r="I488" s="50"/>
      <c r="J488" s="50"/>
      <c r="K488" s="50"/>
      <c r="L488" s="1626"/>
      <c r="M488" s="50"/>
      <c r="N488" s="50"/>
      <c r="O488" s="50"/>
      <c r="P488" s="1627"/>
      <c r="Q488" s="1627"/>
      <c r="R488" s="1628"/>
      <c r="S488" s="1800"/>
      <c r="T488" s="50"/>
    </row>
    <row r="489">
      <c r="A489" s="50"/>
      <c r="B489" s="50"/>
      <c r="C489" s="50"/>
      <c r="D489" s="50"/>
      <c r="E489" s="50"/>
      <c r="F489" s="50"/>
      <c r="G489" s="50"/>
      <c r="H489" s="50"/>
      <c r="I489" s="50"/>
      <c r="J489" s="50"/>
      <c r="K489" s="50"/>
      <c r="L489" s="1626"/>
      <c r="M489" s="50"/>
      <c r="N489" s="50"/>
      <c r="O489" s="50"/>
      <c r="P489" s="1627"/>
      <c r="Q489" s="1627"/>
      <c r="R489" s="1628"/>
      <c r="S489" s="1800"/>
      <c r="T489" s="50"/>
    </row>
    <row r="490">
      <c r="A490" s="50"/>
      <c r="B490" s="50"/>
      <c r="C490" s="50"/>
      <c r="D490" s="50"/>
      <c r="E490" s="50"/>
      <c r="F490" s="50"/>
      <c r="G490" s="50"/>
      <c r="H490" s="50"/>
      <c r="I490" s="50"/>
      <c r="J490" s="50"/>
      <c r="K490" s="50"/>
      <c r="L490" s="1626"/>
      <c r="M490" s="50"/>
      <c r="N490" s="50"/>
      <c r="O490" s="50"/>
      <c r="P490" s="1627"/>
      <c r="Q490" s="1627"/>
      <c r="R490" s="1628"/>
      <c r="S490" s="1800"/>
      <c r="T490" s="50"/>
    </row>
    <row r="491">
      <c r="A491" s="50"/>
      <c r="B491" s="50"/>
      <c r="C491" s="50"/>
      <c r="D491" s="50"/>
      <c r="E491" s="50"/>
      <c r="F491" s="50"/>
      <c r="G491" s="50"/>
      <c r="H491" s="50"/>
      <c r="I491" s="50"/>
      <c r="J491" s="50"/>
      <c r="K491" s="50"/>
      <c r="L491" s="1626"/>
      <c r="M491" s="50"/>
      <c r="N491" s="50"/>
      <c r="O491" s="50"/>
      <c r="P491" s="1627"/>
      <c r="Q491" s="1627"/>
      <c r="R491" s="1628"/>
      <c r="S491" s="1800"/>
      <c r="T491" s="50"/>
    </row>
    <row r="492">
      <c r="A492" s="50"/>
      <c r="B492" s="50"/>
      <c r="C492" s="50"/>
      <c r="D492" s="50"/>
      <c r="E492" s="50"/>
      <c r="F492" s="50"/>
      <c r="G492" s="50"/>
      <c r="H492" s="50"/>
      <c r="I492" s="50"/>
      <c r="J492" s="50"/>
      <c r="K492" s="50"/>
      <c r="L492" s="1626"/>
      <c r="M492" s="50"/>
      <c r="N492" s="50"/>
      <c r="O492" s="50"/>
      <c r="P492" s="1627"/>
      <c r="Q492" s="1627"/>
      <c r="R492" s="1628"/>
      <c r="S492" s="1800"/>
      <c r="T492" s="50"/>
    </row>
    <row r="493">
      <c r="A493" s="50"/>
      <c r="B493" s="50"/>
      <c r="C493" s="50"/>
      <c r="D493" s="50"/>
      <c r="E493" s="50"/>
      <c r="F493" s="50"/>
      <c r="G493" s="50"/>
      <c r="H493" s="50"/>
      <c r="I493" s="50"/>
      <c r="J493" s="50"/>
      <c r="K493" s="50"/>
      <c r="L493" s="1626"/>
      <c r="M493" s="50"/>
      <c r="N493" s="50"/>
      <c r="O493" s="50"/>
      <c r="P493" s="1627"/>
      <c r="Q493" s="1627"/>
      <c r="R493" s="1628"/>
      <c r="S493" s="1800"/>
      <c r="T493" s="50"/>
    </row>
    <row r="494">
      <c r="A494" s="50"/>
      <c r="B494" s="50"/>
      <c r="C494" s="50"/>
      <c r="D494" s="50"/>
      <c r="E494" s="50"/>
      <c r="F494" s="50"/>
      <c r="G494" s="50"/>
      <c r="H494" s="50"/>
      <c r="I494" s="50"/>
      <c r="J494" s="50"/>
      <c r="K494" s="50"/>
      <c r="L494" s="1626"/>
      <c r="M494" s="50"/>
      <c r="N494" s="50"/>
      <c r="O494" s="50"/>
      <c r="P494" s="1627"/>
      <c r="Q494" s="1627"/>
      <c r="R494" s="1628"/>
      <c r="S494" s="1800"/>
      <c r="T494" s="50"/>
    </row>
    <row r="495">
      <c r="A495" s="50"/>
      <c r="B495" s="50"/>
      <c r="C495" s="50"/>
      <c r="D495" s="50"/>
      <c r="E495" s="50"/>
      <c r="F495" s="50"/>
      <c r="G495" s="50"/>
      <c r="H495" s="50"/>
      <c r="I495" s="50"/>
      <c r="J495" s="50"/>
      <c r="K495" s="50"/>
      <c r="L495" s="1626"/>
      <c r="M495" s="50"/>
      <c r="N495" s="50"/>
      <c r="O495" s="50"/>
      <c r="P495" s="1627"/>
      <c r="Q495" s="1627"/>
      <c r="R495" s="1628"/>
      <c r="S495" s="1800"/>
      <c r="T495" s="50"/>
    </row>
    <row r="496">
      <c r="A496" s="50"/>
      <c r="B496" s="50"/>
      <c r="C496" s="50"/>
      <c r="D496" s="50"/>
      <c r="E496" s="50"/>
      <c r="F496" s="50"/>
      <c r="G496" s="50"/>
      <c r="H496" s="50"/>
      <c r="I496" s="50"/>
      <c r="J496" s="50"/>
      <c r="K496" s="50"/>
      <c r="L496" s="1626"/>
      <c r="M496" s="50"/>
      <c r="N496" s="50"/>
      <c r="O496" s="50"/>
      <c r="P496" s="1627"/>
      <c r="Q496" s="1627"/>
      <c r="R496" s="1628"/>
      <c r="S496" s="1800"/>
      <c r="T496" s="50"/>
    </row>
    <row r="497">
      <c r="A497" s="50"/>
      <c r="B497" s="50"/>
      <c r="C497" s="50"/>
      <c r="D497" s="50"/>
      <c r="E497" s="50"/>
      <c r="F497" s="50"/>
      <c r="G497" s="50"/>
      <c r="H497" s="50"/>
      <c r="I497" s="50"/>
      <c r="J497" s="50"/>
      <c r="K497" s="50"/>
      <c r="L497" s="1626"/>
      <c r="M497" s="50"/>
      <c r="N497" s="50"/>
      <c r="O497" s="50"/>
      <c r="P497" s="1627"/>
      <c r="Q497" s="1627"/>
      <c r="R497" s="1628"/>
      <c r="S497" s="1800"/>
      <c r="T497" s="50"/>
    </row>
    <row r="498">
      <c r="A498" s="50"/>
      <c r="B498" s="50"/>
      <c r="C498" s="50"/>
      <c r="D498" s="50"/>
      <c r="E498" s="50"/>
      <c r="F498" s="50"/>
      <c r="G498" s="50"/>
      <c r="H498" s="50"/>
      <c r="I498" s="50"/>
      <c r="J498" s="50"/>
      <c r="K498" s="50"/>
      <c r="L498" s="1626"/>
      <c r="M498" s="50"/>
      <c r="N498" s="50"/>
      <c r="O498" s="50"/>
      <c r="P498" s="1627"/>
      <c r="Q498" s="1627"/>
      <c r="R498" s="1628"/>
      <c r="S498" s="1800"/>
      <c r="T498" s="50"/>
    </row>
    <row r="499">
      <c r="A499" s="50"/>
      <c r="B499" s="50"/>
      <c r="C499" s="50"/>
      <c r="D499" s="50"/>
      <c r="E499" s="50"/>
      <c r="F499" s="50"/>
      <c r="G499" s="50"/>
      <c r="H499" s="50"/>
      <c r="I499" s="50"/>
      <c r="J499" s="50"/>
      <c r="K499" s="50"/>
      <c r="L499" s="1626"/>
      <c r="M499" s="50"/>
      <c r="N499" s="50"/>
      <c r="O499" s="50"/>
      <c r="P499" s="1627"/>
      <c r="Q499" s="1627"/>
      <c r="R499" s="1628"/>
      <c r="S499" s="1800"/>
      <c r="T499" s="50"/>
    </row>
    <row r="500">
      <c r="A500" s="50"/>
      <c r="B500" s="50"/>
      <c r="C500" s="50"/>
      <c r="D500" s="50"/>
      <c r="E500" s="50"/>
      <c r="F500" s="50"/>
      <c r="G500" s="50"/>
      <c r="H500" s="50"/>
      <c r="I500" s="50"/>
      <c r="J500" s="50"/>
      <c r="K500" s="50"/>
      <c r="L500" s="1626"/>
      <c r="M500" s="50"/>
      <c r="N500" s="50"/>
      <c r="O500" s="50"/>
      <c r="P500" s="1627"/>
      <c r="Q500" s="1627"/>
      <c r="R500" s="1628"/>
      <c r="S500" s="1800"/>
      <c r="T500" s="50"/>
    </row>
    <row r="501">
      <c r="A501" s="50"/>
      <c r="B501" s="50"/>
      <c r="C501" s="50"/>
      <c r="D501" s="50"/>
      <c r="E501" s="50"/>
      <c r="F501" s="50"/>
      <c r="G501" s="50"/>
      <c r="H501" s="50"/>
      <c r="I501" s="50"/>
      <c r="J501" s="50"/>
      <c r="K501" s="50"/>
      <c r="L501" s="1626"/>
      <c r="M501" s="50"/>
      <c r="N501" s="50"/>
      <c r="O501" s="50"/>
      <c r="P501" s="1627"/>
      <c r="Q501" s="1627"/>
      <c r="R501" s="1628"/>
      <c r="S501" s="1800"/>
      <c r="T501" s="50"/>
    </row>
    <row r="502">
      <c r="A502" s="50"/>
      <c r="B502" s="50"/>
      <c r="C502" s="50"/>
      <c r="D502" s="50"/>
      <c r="E502" s="50"/>
      <c r="F502" s="50"/>
      <c r="G502" s="50"/>
      <c r="H502" s="50"/>
      <c r="I502" s="50"/>
      <c r="J502" s="50"/>
      <c r="K502" s="50"/>
      <c r="L502" s="1626"/>
      <c r="M502" s="50"/>
      <c r="N502" s="50"/>
      <c r="O502" s="50"/>
      <c r="P502" s="1627"/>
      <c r="Q502" s="1627"/>
      <c r="R502" s="1628"/>
      <c r="S502" s="1800"/>
      <c r="T502" s="50"/>
    </row>
    <row r="503">
      <c r="A503" s="50"/>
      <c r="B503" s="50"/>
      <c r="C503" s="50"/>
      <c r="D503" s="50"/>
      <c r="E503" s="50"/>
      <c r="F503" s="50"/>
      <c r="G503" s="50"/>
      <c r="H503" s="50"/>
      <c r="I503" s="50"/>
      <c r="J503" s="50"/>
      <c r="K503" s="50"/>
      <c r="L503" s="1626"/>
      <c r="M503" s="50"/>
      <c r="N503" s="50"/>
      <c r="O503" s="50"/>
      <c r="P503" s="1627"/>
      <c r="Q503" s="1627"/>
      <c r="R503" s="1628"/>
      <c r="S503" s="1800"/>
      <c r="T503" s="50"/>
    </row>
    <row r="504">
      <c r="A504" s="50"/>
      <c r="B504" s="50"/>
      <c r="C504" s="50"/>
      <c r="D504" s="50"/>
      <c r="E504" s="50"/>
      <c r="F504" s="50"/>
      <c r="G504" s="50"/>
      <c r="H504" s="50"/>
      <c r="I504" s="50"/>
      <c r="J504" s="50"/>
      <c r="K504" s="50"/>
      <c r="L504" s="1626"/>
      <c r="M504" s="50"/>
      <c r="N504" s="50"/>
      <c r="O504" s="50"/>
      <c r="P504" s="1627"/>
      <c r="Q504" s="1627"/>
      <c r="R504" s="1628"/>
      <c r="S504" s="1800"/>
      <c r="T504" s="50"/>
    </row>
    <row r="505">
      <c r="A505" s="50"/>
      <c r="B505" s="50"/>
      <c r="C505" s="50"/>
      <c r="D505" s="50"/>
      <c r="E505" s="50"/>
      <c r="F505" s="50"/>
      <c r="G505" s="50"/>
      <c r="H505" s="50"/>
      <c r="I505" s="50"/>
      <c r="J505" s="50"/>
      <c r="K505" s="50"/>
      <c r="L505" s="1626"/>
      <c r="M505" s="50"/>
      <c r="N505" s="50"/>
      <c r="O505" s="50"/>
      <c r="P505" s="1627"/>
      <c r="Q505" s="1627"/>
      <c r="R505" s="1628"/>
      <c r="S505" s="1800"/>
      <c r="T505" s="50"/>
    </row>
    <row r="506">
      <c r="A506" s="50"/>
      <c r="B506" s="50"/>
      <c r="C506" s="50"/>
      <c r="D506" s="50"/>
      <c r="E506" s="50"/>
      <c r="F506" s="50"/>
      <c r="G506" s="50"/>
      <c r="H506" s="50"/>
      <c r="I506" s="50"/>
      <c r="J506" s="50"/>
      <c r="K506" s="50"/>
      <c r="L506" s="1626"/>
      <c r="M506" s="50"/>
      <c r="N506" s="50"/>
      <c r="O506" s="50"/>
      <c r="P506" s="1627"/>
      <c r="Q506" s="1627"/>
      <c r="R506" s="1628"/>
      <c r="S506" s="1800"/>
      <c r="T506" s="50"/>
    </row>
    <row r="507">
      <c r="A507" s="50"/>
      <c r="B507" s="50"/>
      <c r="C507" s="50"/>
      <c r="D507" s="50"/>
      <c r="E507" s="50"/>
      <c r="F507" s="50"/>
      <c r="G507" s="50"/>
      <c r="H507" s="50"/>
      <c r="I507" s="50"/>
      <c r="J507" s="50"/>
      <c r="K507" s="50"/>
      <c r="L507" s="1626"/>
      <c r="M507" s="50"/>
      <c r="N507" s="50"/>
      <c r="O507" s="50"/>
      <c r="P507" s="1627"/>
      <c r="Q507" s="1627"/>
      <c r="R507" s="1628"/>
      <c r="S507" s="1800"/>
      <c r="T507" s="50"/>
    </row>
    <row r="508">
      <c r="A508" s="50"/>
      <c r="B508" s="50"/>
      <c r="C508" s="50"/>
      <c r="D508" s="50"/>
      <c r="E508" s="50"/>
      <c r="F508" s="50"/>
      <c r="G508" s="50"/>
      <c r="H508" s="50"/>
      <c r="I508" s="50"/>
      <c r="J508" s="50"/>
      <c r="K508" s="50"/>
      <c r="L508" s="1626"/>
      <c r="M508" s="50"/>
      <c r="N508" s="50"/>
      <c r="O508" s="50"/>
      <c r="P508" s="1627"/>
      <c r="Q508" s="1627"/>
      <c r="R508" s="1628"/>
      <c r="S508" s="1800"/>
      <c r="T508" s="50"/>
    </row>
    <row r="509">
      <c r="A509" s="50"/>
      <c r="B509" s="50"/>
      <c r="C509" s="50"/>
      <c r="D509" s="50"/>
      <c r="E509" s="50"/>
      <c r="F509" s="50"/>
      <c r="G509" s="50"/>
      <c r="H509" s="50"/>
      <c r="I509" s="50"/>
      <c r="J509" s="50"/>
      <c r="K509" s="50"/>
      <c r="L509" s="1626"/>
      <c r="M509" s="50"/>
      <c r="N509" s="50"/>
      <c r="O509" s="50"/>
      <c r="P509" s="1627"/>
      <c r="Q509" s="1627"/>
      <c r="R509" s="1628"/>
      <c r="S509" s="1800"/>
      <c r="T509" s="50"/>
    </row>
    <row r="510">
      <c r="A510" s="50"/>
      <c r="B510" s="50"/>
      <c r="C510" s="50"/>
      <c r="D510" s="50"/>
      <c r="E510" s="50"/>
      <c r="F510" s="50"/>
      <c r="G510" s="50"/>
      <c r="H510" s="50"/>
      <c r="I510" s="50"/>
      <c r="J510" s="50"/>
      <c r="K510" s="50"/>
      <c r="L510" s="1626"/>
      <c r="M510" s="50"/>
      <c r="N510" s="50"/>
      <c r="O510" s="50"/>
      <c r="P510" s="1627"/>
      <c r="Q510" s="1627"/>
      <c r="R510" s="1628"/>
      <c r="S510" s="1800"/>
      <c r="T510" s="50"/>
    </row>
    <row r="511">
      <c r="A511" s="50"/>
      <c r="B511" s="50"/>
      <c r="C511" s="50"/>
      <c r="D511" s="50"/>
      <c r="E511" s="50"/>
      <c r="F511" s="50"/>
      <c r="G511" s="50"/>
      <c r="H511" s="50"/>
      <c r="I511" s="50"/>
      <c r="J511" s="50"/>
      <c r="K511" s="50"/>
      <c r="L511" s="1626"/>
      <c r="M511" s="50"/>
      <c r="N511" s="50"/>
      <c r="O511" s="50"/>
      <c r="P511" s="1627"/>
      <c r="Q511" s="1627"/>
      <c r="R511" s="1628"/>
      <c r="S511" s="1800"/>
      <c r="T511" s="50"/>
    </row>
    <row r="512">
      <c r="A512" s="50"/>
      <c r="B512" s="50"/>
      <c r="C512" s="50"/>
      <c r="D512" s="50"/>
      <c r="E512" s="50"/>
      <c r="F512" s="50"/>
      <c r="G512" s="50"/>
      <c r="H512" s="50"/>
      <c r="I512" s="50"/>
      <c r="J512" s="50"/>
      <c r="K512" s="50"/>
      <c r="L512" s="1626"/>
      <c r="M512" s="50"/>
      <c r="N512" s="50"/>
      <c r="O512" s="50"/>
      <c r="P512" s="1627"/>
      <c r="Q512" s="1627"/>
      <c r="R512" s="1628"/>
      <c r="S512" s="1800"/>
      <c r="T512" s="50"/>
    </row>
    <row r="513">
      <c r="A513" s="50"/>
      <c r="B513" s="50"/>
      <c r="C513" s="50"/>
      <c r="D513" s="50"/>
      <c r="E513" s="50"/>
      <c r="F513" s="50"/>
      <c r="G513" s="50"/>
      <c r="H513" s="50"/>
      <c r="I513" s="50"/>
      <c r="J513" s="50"/>
      <c r="K513" s="50"/>
      <c r="L513" s="1626"/>
      <c r="M513" s="50"/>
      <c r="N513" s="50"/>
      <c r="O513" s="50"/>
      <c r="P513" s="1627"/>
      <c r="Q513" s="1627"/>
      <c r="R513" s="1628"/>
      <c r="S513" s="1800"/>
      <c r="T513" s="50"/>
    </row>
    <row r="514">
      <c r="A514" s="50"/>
      <c r="B514" s="50"/>
      <c r="C514" s="50"/>
      <c r="D514" s="50"/>
      <c r="E514" s="50"/>
      <c r="F514" s="50"/>
      <c r="G514" s="50"/>
      <c r="H514" s="50"/>
      <c r="I514" s="50"/>
      <c r="J514" s="50"/>
      <c r="K514" s="50"/>
      <c r="L514" s="1626"/>
      <c r="M514" s="50"/>
      <c r="N514" s="50"/>
      <c r="O514" s="50"/>
      <c r="P514" s="1627"/>
      <c r="Q514" s="1627"/>
      <c r="R514" s="1628"/>
      <c r="S514" s="1800"/>
      <c r="T514" s="50"/>
    </row>
    <row r="515">
      <c r="A515" s="50"/>
      <c r="B515" s="50"/>
      <c r="C515" s="50"/>
      <c r="D515" s="50"/>
      <c r="E515" s="50"/>
      <c r="F515" s="50"/>
      <c r="G515" s="50"/>
      <c r="H515" s="50"/>
      <c r="I515" s="50"/>
      <c r="J515" s="50"/>
      <c r="K515" s="50"/>
      <c r="L515" s="1626"/>
      <c r="M515" s="50"/>
      <c r="N515" s="50"/>
      <c r="O515" s="50"/>
      <c r="P515" s="1627"/>
      <c r="Q515" s="1627"/>
      <c r="R515" s="1628"/>
      <c r="S515" s="1800"/>
      <c r="T515" s="50"/>
    </row>
    <row r="516">
      <c r="A516" s="50"/>
      <c r="B516" s="50"/>
      <c r="C516" s="50"/>
      <c r="D516" s="50"/>
      <c r="E516" s="50"/>
      <c r="F516" s="50"/>
      <c r="G516" s="50"/>
      <c r="H516" s="50"/>
      <c r="I516" s="50"/>
      <c r="J516" s="50"/>
      <c r="K516" s="50"/>
      <c r="L516" s="1626"/>
      <c r="M516" s="50"/>
      <c r="N516" s="50"/>
      <c r="O516" s="50"/>
      <c r="P516" s="1627"/>
      <c r="Q516" s="1627"/>
      <c r="R516" s="1628"/>
      <c r="S516" s="1800"/>
      <c r="T516" s="50"/>
    </row>
    <row r="517">
      <c r="A517" s="50"/>
      <c r="B517" s="50"/>
      <c r="C517" s="50"/>
      <c r="D517" s="50"/>
      <c r="E517" s="50"/>
      <c r="F517" s="50"/>
      <c r="G517" s="50"/>
      <c r="H517" s="50"/>
      <c r="I517" s="50"/>
      <c r="J517" s="50"/>
      <c r="K517" s="50"/>
      <c r="L517" s="1626"/>
      <c r="M517" s="50"/>
      <c r="N517" s="50"/>
      <c r="O517" s="50"/>
      <c r="P517" s="1627"/>
      <c r="Q517" s="1627"/>
      <c r="R517" s="1628"/>
      <c r="S517" s="1800"/>
      <c r="T517" s="50"/>
    </row>
    <row r="518">
      <c r="A518" s="50"/>
      <c r="B518" s="50"/>
      <c r="C518" s="50"/>
      <c r="D518" s="50"/>
      <c r="E518" s="50"/>
      <c r="F518" s="50"/>
      <c r="G518" s="50"/>
      <c r="H518" s="50"/>
      <c r="I518" s="50"/>
      <c r="J518" s="50"/>
      <c r="K518" s="50"/>
      <c r="L518" s="1626"/>
      <c r="M518" s="50"/>
      <c r="N518" s="50"/>
      <c r="O518" s="50"/>
      <c r="P518" s="1627"/>
      <c r="Q518" s="1627"/>
      <c r="R518" s="1628"/>
      <c r="S518" s="1800"/>
      <c r="T518" s="50"/>
    </row>
    <row r="519">
      <c r="A519" s="50"/>
      <c r="B519" s="50"/>
      <c r="C519" s="50"/>
      <c r="D519" s="50"/>
      <c r="E519" s="50"/>
      <c r="F519" s="50"/>
      <c r="G519" s="50"/>
      <c r="H519" s="50"/>
      <c r="I519" s="50"/>
      <c r="J519" s="50"/>
      <c r="K519" s="50"/>
      <c r="L519" s="1626"/>
      <c r="M519" s="50"/>
      <c r="N519" s="50"/>
      <c r="O519" s="50"/>
      <c r="P519" s="1627"/>
      <c r="Q519" s="1627"/>
      <c r="R519" s="1628"/>
      <c r="S519" s="1800"/>
      <c r="T519" s="50"/>
    </row>
    <row r="520">
      <c r="A520" s="50"/>
      <c r="B520" s="50"/>
      <c r="C520" s="50"/>
      <c r="D520" s="50"/>
      <c r="E520" s="50"/>
      <c r="F520" s="50"/>
      <c r="G520" s="50"/>
      <c r="H520" s="50"/>
      <c r="I520" s="50"/>
      <c r="J520" s="50"/>
      <c r="K520" s="50"/>
      <c r="L520" s="1626"/>
      <c r="M520" s="50"/>
      <c r="N520" s="50"/>
      <c r="O520" s="50"/>
      <c r="P520" s="1627"/>
      <c r="Q520" s="1627"/>
      <c r="R520" s="1628"/>
      <c r="S520" s="1800"/>
      <c r="T520" s="50"/>
    </row>
    <row r="521">
      <c r="A521" s="50"/>
      <c r="B521" s="50"/>
      <c r="C521" s="50"/>
      <c r="D521" s="50"/>
      <c r="E521" s="50"/>
      <c r="F521" s="50"/>
      <c r="G521" s="50"/>
      <c r="H521" s="50"/>
      <c r="I521" s="50"/>
      <c r="J521" s="50"/>
      <c r="K521" s="50"/>
      <c r="L521" s="1626"/>
      <c r="M521" s="50"/>
      <c r="N521" s="50"/>
      <c r="O521" s="50"/>
      <c r="P521" s="1627"/>
      <c r="Q521" s="1627"/>
      <c r="R521" s="1628"/>
      <c r="S521" s="1800"/>
      <c r="T521" s="50"/>
    </row>
    <row r="522">
      <c r="A522" s="50"/>
      <c r="B522" s="50"/>
      <c r="C522" s="50"/>
      <c r="D522" s="50"/>
      <c r="E522" s="50"/>
      <c r="F522" s="50"/>
      <c r="G522" s="50"/>
      <c r="H522" s="50"/>
      <c r="I522" s="50"/>
      <c r="J522" s="50"/>
      <c r="K522" s="50"/>
      <c r="L522" s="1626"/>
      <c r="M522" s="50"/>
      <c r="N522" s="50"/>
      <c r="O522" s="50"/>
      <c r="P522" s="1627"/>
      <c r="Q522" s="1627"/>
      <c r="R522" s="1628"/>
      <c r="S522" s="1800"/>
      <c r="T522" s="50"/>
    </row>
    <row r="523">
      <c r="A523" s="50"/>
      <c r="B523" s="50"/>
      <c r="C523" s="50"/>
      <c r="D523" s="50"/>
      <c r="E523" s="50"/>
      <c r="F523" s="50"/>
      <c r="G523" s="50"/>
      <c r="H523" s="50"/>
      <c r="I523" s="50"/>
      <c r="J523" s="50"/>
      <c r="K523" s="50"/>
      <c r="L523" s="1626"/>
      <c r="M523" s="50"/>
      <c r="N523" s="50"/>
      <c r="O523" s="50"/>
      <c r="P523" s="1627"/>
      <c r="Q523" s="1627"/>
      <c r="R523" s="1628"/>
      <c r="S523" s="1800"/>
      <c r="T523" s="50"/>
    </row>
    <row r="524">
      <c r="A524" s="50"/>
      <c r="B524" s="50"/>
      <c r="C524" s="50"/>
      <c r="D524" s="50"/>
      <c r="E524" s="50"/>
      <c r="F524" s="50"/>
      <c r="G524" s="50"/>
      <c r="H524" s="50"/>
      <c r="I524" s="50"/>
      <c r="J524" s="50"/>
      <c r="K524" s="50"/>
      <c r="L524" s="1626"/>
      <c r="M524" s="50"/>
      <c r="N524" s="50"/>
      <c r="O524" s="50"/>
      <c r="P524" s="1627"/>
      <c r="Q524" s="1627"/>
      <c r="R524" s="1628"/>
      <c r="S524" s="1800"/>
      <c r="T524" s="50"/>
    </row>
    <row r="525">
      <c r="A525" s="50"/>
      <c r="B525" s="50"/>
      <c r="C525" s="50"/>
      <c r="D525" s="50"/>
      <c r="E525" s="50"/>
      <c r="F525" s="50"/>
      <c r="G525" s="50"/>
      <c r="H525" s="50"/>
      <c r="I525" s="50"/>
      <c r="J525" s="50"/>
      <c r="K525" s="50"/>
      <c r="L525" s="1626"/>
      <c r="M525" s="50"/>
      <c r="N525" s="50"/>
      <c r="O525" s="50"/>
      <c r="P525" s="1627"/>
      <c r="Q525" s="1627"/>
      <c r="R525" s="1628"/>
      <c r="S525" s="1800"/>
      <c r="T525" s="50"/>
    </row>
    <row r="526">
      <c r="A526" s="50"/>
      <c r="B526" s="50"/>
      <c r="C526" s="50"/>
      <c r="D526" s="50"/>
      <c r="E526" s="50"/>
      <c r="F526" s="50"/>
      <c r="G526" s="50"/>
      <c r="H526" s="50"/>
      <c r="I526" s="50"/>
      <c r="J526" s="50"/>
      <c r="K526" s="50"/>
      <c r="L526" s="1626"/>
      <c r="M526" s="50"/>
      <c r="N526" s="50"/>
      <c r="O526" s="50"/>
      <c r="P526" s="1627"/>
      <c r="Q526" s="1627"/>
      <c r="R526" s="1628"/>
      <c r="S526" s="1800"/>
      <c r="T526" s="50"/>
    </row>
    <row r="527">
      <c r="A527" s="50"/>
      <c r="B527" s="50"/>
      <c r="C527" s="50"/>
      <c r="D527" s="50"/>
      <c r="E527" s="50"/>
      <c r="F527" s="50"/>
      <c r="G527" s="50"/>
      <c r="H527" s="50"/>
      <c r="I527" s="50"/>
      <c r="J527" s="50"/>
      <c r="K527" s="50"/>
      <c r="L527" s="1626"/>
      <c r="M527" s="50"/>
      <c r="N527" s="50"/>
      <c r="O527" s="50"/>
      <c r="P527" s="1627"/>
      <c r="Q527" s="1627"/>
      <c r="R527" s="1628"/>
      <c r="S527" s="1800"/>
      <c r="T527" s="50"/>
    </row>
    <row r="528">
      <c r="A528" s="50"/>
      <c r="B528" s="50"/>
      <c r="C528" s="50"/>
      <c r="D528" s="50"/>
      <c r="E528" s="50"/>
      <c r="F528" s="50"/>
      <c r="G528" s="50"/>
      <c r="H528" s="50"/>
      <c r="I528" s="50"/>
      <c r="J528" s="50"/>
      <c r="K528" s="50"/>
      <c r="L528" s="1626"/>
      <c r="M528" s="50"/>
      <c r="N528" s="50"/>
      <c r="O528" s="50"/>
      <c r="P528" s="1627"/>
      <c r="Q528" s="1627"/>
      <c r="R528" s="1628"/>
      <c r="S528" s="1800"/>
      <c r="T528" s="50"/>
    </row>
    <row r="529">
      <c r="A529" s="50"/>
      <c r="B529" s="50"/>
      <c r="C529" s="50"/>
      <c r="D529" s="50"/>
      <c r="E529" s="50"/>
      <c r="F529" s="50"/>
      <c r="G529" s="50"/>
      <c r="H529" s="50"/>
      <c r="I529" s="50"/>
      <c r="J529" s="50"/>
      <c r="K529" s="50"/>
      <c r="L529" s="1626"/>
      <c r="M529" s="50"/>
      <c r="N529" s="50"/>
      <c r="O529" s="50"/>
      <c r="P529" s="1627"/>
      <c r="Q529" s="1627"/>
      <c r="R529" s="1628"/>
      <c r="S529" s="1800"/>
      <c r="T529" s="50"/>
    </row>
    <row r="530">
      <c r="A530" s="50"/>
      <c r="B530" s="50"/>
      <c r="C530" s="50"/>
      <c r="D530" s="50"/>
      <c r="E530" s="50"/>
      <c r="F530" s="50"/>
      <c r="G530" s="50"/>
      <c r="H530" s="50"/>
      <c r="I530" s="50"/>
      <c r="J530" s="50"/>
      <c r="K530" s="50"/>
      <c r="L530" s="1626"/>
      <c r="M530" s="50"/>
      <c r="N530" s="50"/>
      <c r="O530" s="50"/>
      <c r="P530" s="1627"/>
      <c r="Q530" s="1627"/>
      <c r="R530" s="1628"/>
      <c r="S530" s="1800"/>
      <c r="T530" s="50"/>
    </row>
    <row r="531">
      <c r="A531" s="50"/>
      <c r="B531" s="50"/>
      <c r="C531" s="50"/>
      <c r="D531" s="50"/>
      <c r="E531" s="50"/>
      <c r="F531" s="50"/>
      <c r="G531" s="50"/>
      <c r="H531" s="50"/>
      <c r="I531" s="50"/>
      <c r="J531" s="50"/>
      <c r="K531" s="50"/>
      <c r="L531" s="1626"/>
      <c r="M531" s="50"/>
      <c r="N531" s="50"/>
      <c r="O531" s="50"/>
      <c r="P531" s="1627"/>
      <c r="Q531" s="1627"/>
      <c r="R531" s="1628"/>
      <c r="S531" s="1800"/>
      <c r="T531" s="50"/>
    </row>
    <row r="532">
      <c r="A532" s="50"/>
      <c r="B532" s="50"/>
      <c r="C532" s="50"/>
      <c r="D532" s="50"/>
      <c r="E532" s="50"/>
      <c r="F532" s="50"/>
      <c r="G532" s="50"/>
      <c r="H532" s="50"/>
      <c r="I532" s="50"/>
      <c r="J532" s="50"/>
      <c r="K532" s="50"/>
      <c r="L532" s="1626"/>
      <c r="M532" s="50"/>
      <c r="N532" s="50"/>
      <c r="O532" s="50"/>
      <c r="P532" s="1627"/>
      <c r="Q532" s="1627"/>
      <c r="R532" s="1628"/>
      <c r="S532" s="1800"/>
      <c r="T532" s="50"/>
    </row>
    <row r="533">
      <c r="A533" s="50"/>
      <c r="B533" s="50"/>
      <c r="C533" s="50"/>
      <c r="D533" s="50"/>
      <c r="E533" s="50"/>
      <c r="F533" s="50"/>
      <c r="G533" s="50"/>
      <c r="H533" s="50"/>
      <c r="I533" s="50"/>
      <c r="J533" s="50"/>
      <c r="K533" s="50"/>
      <c r="L533" s="1626"/>
      <c r="M533" s="50"/>
      <c r="N533" s="50"/>
      <c r="O533" s="50"/>
      <c r="P533" s="1627"/>
      <c r="Q533" s="1627"/>
      <c r="R533" s="1628"/>
      <c r="S533" s="1800"/>
      <c r="T533" s="50"/>
    </row>
    <row r="534">
      <c r="A534" s="50"/>
      <c r="B534" s="50"/>
      <c r="C534" s="50"/>
      <c r="D534" s="50"/>
      <c r="E534" s="50"/>
      <c r="F534" s="50"/>
      <c r="G534" s="50"/>
      <c r="H534" s="50"/>
      <c r="I534" s="50"/>
      <c r="J534" s="50"/>
      <c r="K534" s="50"/>
      <c r="L534" s="1626"/>
      <c r="M534" s="50"/>
      <c r="N534" s="50"/>
      <c r="O534" s="50"/>
      <c r="P534" s="1627"/>
      <c r="Q534" s="1627"/>
      <c r="R534" s="1628"/>
      <c r="S534" s="1800"/>
      <c r="T534" s="50"/>
    </row>
    <row r="535">
      <c r="A535" s="50"/>
      <c r="B535" s="50"/>
      <c r="C535" s="50"/>
      <c r="D535" s="50"/>
      <c r="E535" s="50"/>
      <c r="F535" s="50"/>
      <c r="G535" s="50"/>
      <c r="H535" s="50"/>
      <c r="I535" s="50"/>
      <c r="J535" s="50"/>
      <c r="K535" s="50"/>
      <c r="L535" s="1626"/>
      <c r="M535" s="50"/>
      <c r="N535" s="50"/>
      <c r="O535" s="50"/>
      <c r="P535" s="1627"/>
      <c r="Q535" s="1627"/>
      <c r="R535" s="1628"/>
      <c r="S535" s="1800"/>
      <c r="T535" s="50"/>
    </row>
    <row r="536">
      <c r="A536" s="50"/>
      <c r="B536" s="50"/>
      <c r="C536" s="50"/>
      <c r="D536" s="50"/>
      <c r="E536" s="50"/>
      <c r="F536" s="50"/>
      <c r="G536" s="50"/>
      <c r="H536" s="50"/>
      <c r="I536" s="50"/>
      <c r="J536" s="50"/>
      <c r="K536" s="50"/>
      <c r="L536" s="1626"/>
      <c r="M536" s="50"/>
      <c r="N536" s="50"/>
      <c r="O536" s="50"/>
      <c r="P536" s="1627"/>
      <c r="Q536" s="1627"/>
      <c r="R536" s="1628"/>
      <c r="S536" s="1800"/>
      <c r="T536" s="50"/>
    </row>
    <row r="537">
      <c r="A537" s="50"/>
      <c r="B537" s="50"/>
      <c r="C537" s="50"/>
      <c r="D537" s="50"/>
      <c r="E537" s="50"/>
      <c r="F537" s="50"/>
      <c r="G537" s="50"/>
      <c r="H537" s="50"/>
      <c r="I537" s="50"/>
      <c r="J537" s="50"/>
      <c r="K537" s="50"/>
      <c r="L537" s="1626"/>
      <c r="M537" s="50"/>
      <c r="N537" s="50"/>
      <c r="O537" s="50"/>
      <c r="P537" s="1627"/>
      <c r="Q537" s="1627"/>
      <c r="R537" s="1628"/>
      <c r="S537" s="1800"/>
      <c r="T537" s="50"/>
    </row>
    <row r="538">
      <c r="A538" s="50"/>
      <c r="B538" s="50"/>
      <c r="C538" s="50"/>
      <c r="D538" s="50"/>
      <c r="E538" s="50"/>
      <c r="F538" s="50"/>
      <c r="G538" s="50"/>
      <c r="H538" s="50"/>
      <c r="I538" s="50"/>
      <c r="J538" s="50"/>
      <c r="K538" s="50"/>
      <c r="L538" s="1626"/>
      <c r="M538" s="50"/>
      <c r="N538" s="50"/>
      <c r="O538" s="50"/>
      <c r="P538" s="1627"/>
      <c r="Q538" s="1627"/>
      <c r="R538" s="1628"/>
      <c r="S538" s="1800"/>
      <c r="T538" s="50"/>
    </row>
    <row r="539">
      <c r="A539" s="50"/>
      <c r="B539" s="50"/>
      <c r="C539" s="50"/>
      <c r="D539" s="50"/>
      <c r="E539" s="50"/>
      <c r="F539" s="50"/>
      <c r="G539" s="50"/>
      <c r="H539" s="50"/>
      <c r="I539" s="50"/>
      <c r="J539" s="50"/>
      <c r="K539" s="50"/>
      <c r="L539" s="1626"/>
      <c r="M539" s="50"/>
      <c r="N539" s="50"/>
      <c r="O539" s="50"/>
      <c r="P539" s="1627"/>
      <c r="Q539" s="1627"/>
      <c r="R539" s="1628"/>
      <c r="S539" s="1800"/>
      <c r="T539" s="50"/>
    </row>
    <row r="540">
      <c r="A540" s="50"/>
      <c r="B540" s="50"/>
      <c r="C540" s="50"/>
      <c r="D540" s="50"/>
      <c r="E540" s="50"/>
      <c r="F540" s="50"/>
      <c r="G540" s="50"/>
      <c r="H540" s="50"/>
      <c r="I540" s="50"/>
      <c r="J540" s="50"/>
      <c r="K540" s="50"/>
      <c r="L540" s="1626"/>
      <c r="M540" s="50"/>
      <c r="N540" s="50"/>
      <c r="O540" s="50"/>
      <c r="P540" s="1627"/>
      <c r="Q540" s="1627"/>
      <c r="R540" s="1628"/>
      <c r="S540" s="1800"/>
      <c r="T540" s="50"/>
    </row>
    <row r="541">
      <c r="A541" s="50"/>
      <c r="B541" s="50"/>
      <c r="C541" s="50"/>
      <c r="D541" s="50"/>
      <c r="E541" s="50"/>
      <c r="F541" s="50"/>
      <c r="G541" s="50"/>
      <c r="H541" s="50"/>
      <c r="I541" s="50"/>
      <c r="J541" s="50"/>
      <c r="K541" s="50"/>
      <c r="L541" s="1626"/>
      <c r="M541" s="50"/>
      <c r="N541" s="50"/>
      <c r="O541" s="50"/>
      <c r="P541" s="1627"/>
      <c r="Q541" s="1627"/>
      <c r="R541" s="1628"/>
      <c r="S541" s="1800"/>
      <c r="T541" s="50"/>
    </row>
    <row r="542">
      <c r="A542" s="50"/>
      <c r="B542" s="50"/>
      <c r="C542" s="50"/>
      <c r="D542" s="50"/>
      <c r="E542" s="50"/>
      <c r="F542" s="50"/>
      <c r="G542" s="50"/>
      <c r="H542" s="50"/>
      <c r="I542" s="50"/>
      <c r="J542" s="50"/>
      <c r="K542" s="50"/>
      <c r="L542" s="1626"/>
      <c r="M542" s="50"/>
      <c r="N542" s="50"/>
      <c r="O542" s="50"/>
      <c r="P542" s="1627"/>
      <c r="Q542" s="1627"/>
      <c r="R542" s="1628"/>
      <c r="S542" s="1800"/>
      <c r="T542" s="50"/>
    </row>
    <row r="543">
      <c r="A543" s="50"/>
      <c r="B543" s="50"/>
      <c r="C543" s="50"/>
      <c r="D543" s="50"/>
      <c r="E543" s="50"/>
      <c r="F543" s="50"/>
      <c r="G543" s="50"/>
      <c r="H543" s="50"/>
      <c r="I543" s="50"/>
      <c r="J543" s="50"/>
      <c r="K543" s="50"/>
      <c r="L543" s="1626"/>
      <c r="M543" s="50"/>
      <c r="N543" s="50"/>
      <c r="O543" s="50"/>
      <c r="P543" s="1627"/>
      <c r="Q543" s="1627"/>
      <c r="R543" s="1628"/>
      <c r="S543" s="1800"/>
      <c r="T543" s="50"/>
    </row>
    <row r="544">
      <c r="A544" s="50"/>
      <c r="B544" s="50"/>
      <c r="C544" s="50"/>
      <c r="D544" s="50"/>
      <c r="E544" s="50"/>
      <c r="F544" s="50"/>
      <c r="G544" s="50"/>
      <c r="H544" s="50"/>
      <c r="I544" s="50"/>
      <c r="J544" s="50"/>
      <c r="K544" s="50"/>
      <c r="L544" s="1626"/>
      <c r="M544" s="50"/>
      <c r="N544" s="50"/>
      <c r="O544" s="50"/>
      <c r="P544" s="1627"/>
      <c r="Q544" s="1627"/>
      <c r="R544" s="1628"/>
      <c r="S544" s="1800"/>
      <c r="T544" s="50"/>
    </row>
    <row r="545">
      <c r="A545" s="50"/>
      <c r="B545" s="50"/>
      <c r="C545" s="50"/>
      <c r="D545" s="50"/>
      <c r="E545" s="50"/>
      <c r="F545" s="50"/>
      <c r="G545" s="50"/>
      <c r="H545" s="50"/>
      <c r="I545" s="50"/>
      <c r="J545" s="50"/>
      <c r="K545" s="50"/>
      <c r="L545" s="1626"/>
      <c r="M545" s="50"/>
      <c r="N545" s="50"/>
      <c r="O545" s="50"/>
      <c r="P545" s="1627"/>
      <c r="Q545" s="1627"/>
      <c r="R545" s="1628"/>
      <c r="S545" s="1800"/>
      <c r="T545" s="50"/>
    </row>
    <row r="546">
      <c r="A546" s="50"/>
      <c r="B546" s="50"/>
      <c r="C546" s="50"/>
      <c r="D546" s="50"/>
      <c r="E546" s="50"/>
      <c r="F546" s="50"/>
      <c r="G546" s="50"/>
      <c r="H546" s="50"/>
      <c r="I546" s="50"/>
      <c r="J546" s="50"/>
      <c r="K546" s="50"/>
      <c r="L546" s="1626"/>
      <c r="M546" s="50"/>
      <c r="N546" s="50"/>
      <c r="O546" s="50"/>
      <c r="P546" s="1627"/>
      <c r="Q546" s="1627"/>
      <c r="R546" s="1628"/>
      <c r="S546" s="1800"/>
      <c r="T546" s="50"/>
    </row>
    <row r="547">
      <c r="A547" s="50"/>
      <c r="B547" s="50"/>
      <c r="C547" s="50"/>
      <c r="D547" s="50"/>
      <c r="E547" s="50"/>
      <c r="F547" s="50"/>
      <c r="G547" s="50"/>
      <c r="H547" s="50"/>
      <c r="I547" s="50"/>
      <c r="J547" s="50"/>
      <c r="K547" s="50"/>
      <c r="L547" s="1626"/>
      <c r="M547" s="50"/>
      <c r="N547" s="50"/>
      <c r="O547" s="50"/>
      <c r="P547" s="1627"/>
      <c r="Q547" s="1627"/>
      <c r="R547" s="1628"/>
      <c r="S547" s="1800"/>
      <c r="T547" s="50"/>
    </row>
    <row r="548">
      <c r="A548" s="50"/>
      <c r="B548" s="50"/>
      <c r="C548" s="50"/>
      <c r="D548" s="50"/>
      <c r="E548" s="50"/>
      <c r="F548" s="50"/>
      <c r="G548" s="50"/>
      <c r="H548" s="50"/>
      <c r="I548" s="50"/>
      <c r="J548" s="50"/>
      <c r="K548" s="50"/>
      <c r="L548" s="1626"/>
      <c r="M548" s="50"/>
      <c r="N548" s="50"/>
      <c r="O548" s="50"/>
      <c r="P548" s="1627"/>
      <c r="Q548" s="1627"/>
      <c r="R548" s="1628"/>
      <c r="S548" s="1800"/>
      <c r="T548" s="50"/>
    </row>
    <row r="549">
      <c r="A549" s="50"/>
      <c r="B549" s="50"/>
      <c r="C549" s="50"/>
      <c r="D549" s="50"/>
      <c r="E549" s="50"/>
      <c r="F549" s="50"/>
      <c r="G549" s="50"/>
      <c r="H549" s="50"/>
      <c r="I549" s="50"/>
      <c r="J549" s="50"/>
      <c r="K549" s="50"/>
      <c r="L549" s="1626"/>
      <c r="M549" s="50"/>
      <c r="N549" s="50"/>
      <c r="O549" s="50"/>
      <c r="P549" s="1627"/>
      <c r="Q549" s="1627"/>
      <c r="R549" s="1628"/>
      <c r="S549" s="1800"/>
      <c r="T549" s="50"/>
    </row>
    <row r="550">
      <c r="A550" s="50"/>
      <c r="B550" s="50"/>
      <c r="C550" s="50"/>
      <c r="D550" s="50"/>
      <c r="E550" s="50"/>
      <c r="F550" s="50"/>
      <c r="G550" s="50"/>
      <c r="H550" s="50"/>
      <c r="I550" s="50"/>
      <c r="J550" s="50"/>
      <c r="K550" s="50"/>
      <c r="L550" s="1626"/>
      <c r="M550" s="50"/>
      <c r="N550" s="50"/>
      <c r="O550" s="50"/>
      <c r="P550" s="1627"/>
      <c r="Q550" s="1627"/>
      <c r="R550" s="1628"/>
      <c r="S550" s="1800"/>
      <c r="T550" s="50"/>
    </row>
    <row r="551">
      <c r="A551" s="50"/>
      <c r="B551" s="50"/>
      <c r="C551" s="50"/>
      <c r="D551" s="50"/>
      <c r="E551" s="50"/>
      <c r="F551" s="50"/>
      <c r="G551" s="50"/>
      <c r="H551" s="50"/>
      <c r="I551" s="50"/>
      <c r="J551" s="50"/>
      <c r="K551" s="50"/>
      <c r="L551" s="1626"/>
      <c r="M551" s="50"/>
      <c r="N551" s="50"/>
      <c r="O551" s="50"/>
      <c r="P551" s="1627"/>
      <c r="Q551" s="1627"/>
      <c r="R551" s="1628"/>
      <c r="S551" s="1800"/>
      <c r="T551" s="50"/>
    </row>
    <row r="552">
      <c r="A552" s="50"/>
      <c r="B552" s="50"/>
      <c r="C552" s="50"/>
      <c r="D552" s="50"/>
      <c r="E552" s="50"/>
      <c r="F552" s="50"/>
      <c r="G552" s="50"/>
      <c r="H552" s="50"/>
      <c r="I552" s="50"/>
      <c r="J552" s="50"/>
      <c r="K552" s="50"/>
      <c r="L552" s="1626"/>
      <c r="M552" s="50"/>
      <c r="N552" s="50"/>
      <c r="O552" s="50"/>
      <c r="P552" s="1627"/>
      <c r="Q552" s="1627"/>
      <c r="R552" s="1628"/>
      <c r="S552" s="1800"/>
      <c r="T552" s="50"/>
    </row>
    <row r="553">
      <c r="A553" s="50"/>
      <c r="B553" s="50"/>
      <c r="C553" s="50"/>
      <c r="D553" s="50"/>
      <c r="E553" s="50"/>
      <c r="F553" s="50"/>
      <c r="G553" s="50"/>
      <c r="H553" s="50"/>
      <c r="I553" s="50"/>
      <c r="J553" s="50"/>
      <c r="K553" s="50"/>
      <c r="L553" s="1626"/>
      <c r="M553" s="50"/>
      <c r="N553" s="50"/>
      <c r="O553" s="50"/>
      <c r="P553" s="1627"/>
      <c r="Q553" s="1627"/>
      <c r="R553" s="1628"/>
      <c r="S553" s="1800"/>
      <c r="T553" s="50"/>
    </row>
    <row r="554">
      <c r="A554" s="50"/>
      <c r="B554" s="50"/>
      <c r="C554" s="50"/>
      <c r="D554" s="50"/>
      <c r="E554" s="50"/>
      <c r="F554" s="50"/>
      <c r="G554" s="50"/>
      <c r="H554" s="50"/>
      <c r="I554" s="50"/>
      <c r="J554" s="50"/>
      <c r="K554" s="50"/>
      <c r="L554" s="1626"/>
      <c r="M554" s="50"/>
      <c r="N554" s="50"/>
      <c r="O554" s="50"/>
      <c r="P554" s="1627"/>
      <c r="Q554" s="1627"/>
      <c r="R554" s="1628"/>
      <c r="S554" s="1800"/>
      <c r="T554" s="50"/>
    </row>
    <row r="555">
      <c r="A555" s="50"/>
      <c r="B555" s="50"/>
      <c r="C555" s="50"/>
      <c r="D555" s="50"/>
      <c r="E555" s="50"/>
      <c r="F555" s="50"/>
      <c r="G555" s="50"/>
      <c r="H555" s="50"/>
      <c r="I555" s="50"/>
      <c r="J555" s="50"/>
      <c r="K555" s="50"/>
      <c r="L555" s="1626"/>
      <c r="M555" s="50"/>
      <c r="N555" s="50"/>
      <c r="O555" s="50"/>
      <c r="P555" s="1627"/>
      <c r="Q555" s="1627"/>
      <c r="R555" s="1628"/>
      <c r="S555" s="1800"/>
      <c r="T555" s="50"/>
    </row>
    <row r="556">
      <c r="A556" s="50"/>
      <c r="B556" s="50"/>
      <c r="C556" s="50"/>
      <c r="D556" s="50"/>
      <c r="E556" s="50"/>
      <c r="F556" s="50"/>
      <c r="G556" s="50"/>
      <c r="H556" s="50"/>
      <c r="I556" s="50"/>
      <c r="J556" s="50"/>
      <c r="K556" s="50"/>
      <c r="L556" s="1626"/>
      <c r="M556" s="50"/>
      <c r="N556" s="50"/>
      <c r="O556" s="50"/>
      <c r="P556" s="1627"/>
      <c r="Q556" s="1627"/>
      <c r="R556" s="1628"/>
      <c r="S556" s="1800"/>
      <c r="T556" s="50"/>
    </row>
    <row r="557">
      <c r="A557" s="50"/>
      <c r="B557" s="50"/>
      <c r="C557" s="50"/>
      <c r="D557" s="50"/>
      <c r="E557" s="50"/>
      <c r="F557" s="50"/>
      <c r="G557" s="50"/>
      <c r="H557" s="50"/>
      <c r="I557" s="50"/>
      <c r="J557" s="50"/>
      <c r="K557" s="50"/>
      <c r="L557" s="1626"/>
      <c r="M557" s="50"/>
      <c r="N557" s="50"/>
      <c r="O557" s="50"/>
      <c r="P557" s="1627"/>
      <c r="Q557" s="1627"/>
      <c r="R557" s="1628"/>
      <c r="S557" s="1800"/>
      <c r="T557" s="50"/>
    </row>
    <row r="558">
      <c r="A558" s="50"/>
      <c r="B558" s="50"/>
      <c r="C558" s="50"/>
      <c r="D558" s="50"/>
      <c r="E558" s="50"/>
      <c r="F558" s="50"/>
      <c r="G558" s="50"/>
      <c r="H558" s="50"/>
      <c r="I558" s="50"/>
      <c r="J558" s="50"/>
      <c r="K558" s="50"/>
      <c r="L558" s="1626"/>
      <c r="M558" s="50"/>
      <c r="N558" s="50"/>
      <c r="O558" s="50"/>
      <c r="P558" s="1627"/>
      <c r="Q558" s="1627"/>
      <c r="R558" s="1628"/>
      <c r="S558" s="1800"/>
      <c r="T558" s="50"/>
    </row>
    <row r="559">
      <c r="A559" s="50"/>
      <c r="B559" s="50"/>
      <c r="C559" s="50"/>
      <c r="D559" s="50"/>
      <c r="E559" s="50"/>
      <c r="F559" s="50"/>
      <c r="G559" s="50"/>
      <c r="H559" s="50"/>
      <c r="I559" s="50"/>
      <c r="J559" s="50"/>
      <c r="K559" s="50"/>
      <c r="L559" s="1626"/>
      <c r="M559" s="50"/>
      <c r="N559" s="50"/>
      <c r="O559" s="50"/>
      <c r="P559" s="1627"/>
      <c r="Q559" s="1627"/>
      <c r="R559" s="1628"/>
      <c r="S559" s="1800"/>
      <c r="T559" s="50"/>
    </row>
    <row r="560">
      <c r="A560" s="50"/>
      <c r="B560" s="50"/>
      <c r="C560" s="50"/>
      <c r="D560" s="50"/>
      <c r="E560" s="50"/>
      <c r="F560" s="50"/>
      <c r="G560" s="50"/>
      <c r="H560" s="50"/>
      <c r="I560" s="50"/>
      <c r="J560" s="50"/>
      <c r="K560" s="50"/>
      <c r="L560" s="1626"/>
      <c r="M560" s="50"/>
      <c r="N560" s="50"/>
      <c r="O560" s="50"/>
      <c r="P560" s="1627"/>
      <c r="Q560" s="1627"/>
      <c r="R560" s="1628"/>
      <c r="S560" s="1800"/>
      <c r="T560" s="50"/>
    </row>
    <row r="561">
      <c r="A561" s="50"/>
      <c r="B561" s="50"/>
      <c r="C561" s="50"/>
      <c r="D561" s="50"/>
      <c r="E561" s="50"/>
      <c r="F561" s="50"/>
      <c r="G561" s="50"/>
      <c r="H561" s="50"/>
      <c r="I561" s="50"/>
      <c r="J561" s="50"/>
      <c r="K561" s="50"/>
      <c r="L561" s="1626"/>
      <c r="M561" s="50"/>
      <c r="N561" s="50"/>
      <c r="O561" s="50"/>
      <c r="P561" s="1627"/>
      <c r="Q561" s="1627"/>
      <c r="R561" s="1628"/>
      <c r="S561" s="1800"/>
      <c r="T561" s="50"/>
    </row>
    <row r="562">
      <c r="A562" s="50"/>
      <c r="B562" s="50"/>
      <c r="C562" s="50"/>
      <c r="D562" s="50"/>
      <c r="E562" s="50"/>
      <c r="F562" s="50"/>
      <c r="G562" s="50"/>
      <c r="H562" s="50"/>
      <c r="I562" s="50"/>
      <c r="J562" s="50"/>
      <c r="K562" s="50"/>
      <c r="L562" s="1626"/>
      <c r="M562" s="50"/>
      <c r="N562" s="50"/>
      <c r="O562" s="50"/>
      <c r="P562" s="1627"/>
      <c r="Q562" s="1627"/>
      <c r="R562" s="1628"/>
      <c r="S562" s="1800"/>
      <c r="T562" s="50"/>
    </row>
    <row r="563">
      <c r="A563" s="50"/>
      <c r="B563" s="50"/>
      <c r="C563" s="50"/>
      <c r="D563" s="50"/>
      <c r="E563" s="50"/>
      <c r="F563" s="50"/>
      <c r="G563" s="50"/>
      <c r="H563" s="50"/>
      <c r="I563" s="50"/>
      <c r="J563" s="50"/>
      <c r="K563" s="50"/>
      <c r="L563" s="1626"/>
      <c r="M563" s="50"/>
      <c r="N563" s="50"/>
      <c r="O563" s="50"/>
      <c r="P563" s="1627"/>
      <c r="Q563" s="1627"/>
      <c r="R563" s="1628"/>
      <c r="S563" s="1800"/>
      <c r="T563" s="50"/>
    </row>
    <row r="564">
      <c r="A564" s="50"/>
      <c r="B564" s="50"/>
      <c r="C564" s="50"/>
      <c r="D564" s="50"/>
      <c r="E564" s="50"/>
      <c r="F564" s="50"/>
      <c r="G564" s="50"/>
      <c r="H564" s="50"/>
      <c r="I564" s="50"/>
      <c r="J564" s="50"/>
      <c r="K564" s="50"/>
      <c r="L564" s="1626"/>
      <c r="M564" s="50"/>
      <c r="N564" s="50"/>
      <c r="O564" s="50"/>
      <c r="P564" s="1627"/>
      <c r="Q564" s="1627"/>
      <c r="R564" s="1628"/>
      <c r="S564" s="1800"/>
      <c r="T564" s="50"/>
    </row>
    <row r="565">
      <c r="A565" s="50"/>
      <c r="B565" s="50"/>
      <c r="C565" s="50"/>
      <c r="D565" s="50"/>
      <c r="E565" s="50"/>
      <c r="F565" s="50"/>
      <c r="G565" s="50"/>
      <c r="H565" s="50"/>
      <c r="I565" s="50"/>
      <c r="J565" s="50"/>
      <c r="K565" s="50"/>
      <c r="L565" s="1626"/>
      <c r="M565" s="50"/>
      <c r="N565" s="50"/>
      <c r="O565" s="50"/>
      <c r="P565" s="1627"/>
      <c r="Q565" s="1627"/>
      <c r="R565" s="1628"/>
      <c r="S565" s="1800"/>
      <c r="T565" s="50"/>
    </row>
    <row r="566">
      <c r="A566" s="50"/>
      <c r="B566" s="50"/>
      <c r="C566" s="50"/>
      <c r="D566" s="50"/>
      <c r="E566" s="50"/>
      <c r="F566" s="50"/>
      <c r="G566" s="50"/>
      <c r="H566" s="50"/>
      <c r="I566" s="50"/>
      <c r="J566" s="50"/>
      <c r="K566" s="50"/>
      <c r="L566" s="1626"/>
      <c r="M566" s="50"/>
      <c r="N566" s="50"/>
      <c r="O566" s="50"/>
      <c r="P566" s="1627"/>
      <c r="Q566" s="1627"/>
      <c r="R566" s="1628"/>
      <c r="S566" s="1800"/>
      <c r="T566" s="50"/>
    </row>
    <row r="567">
      <c r="A567" s="50"/>
      <c r="B567" s="50"/>
      <c r="C567" s="50"/>
      <c r="D567" s="50"/>
      <c r="E567" s="50"/>
      <c r="F567" s="50"/>
      <c r="G567" s="50"/>
      <c r="H567" s="50"/>
      <c r="I567" s="50"/>
      <c r="J567" s="50"/>
      <c r="K567" s="50"/>
      <c r="L567" s="1626"/>
      <c r="M567" s="50"/>
      <c r="N567" s="50"/>
      <c r="O567" s="50"/>
      <c r="P567" s="1627"/>
      <c r="Q567" s="1627"/>
      <c r="R567" s="1628"/>
      <c r="S567" s="1800"/>
      <c r="T567" s="50"/>
    </row>
    <row r="568">
      <c r="A568" s="50"/>
      <c r="B568" s="50"/>
      <c r="C568" s="50"/>
      <c r="D568" s="50"/>
      <c r="E568" s="50"/>
      <c r="F568" s="50"/>
      <c r="G568" s="50"/>
      <c r="H568" s="50"/>
      <c r="I568" s="50"/>
      <c r="J568" s="50"/>
      <c r="K568" s="50"/>
      <c r="L568" s="1626"/>
      <c r="M568" s="50"/>
      <c r="N568" s="50"/>
      <c r="O568" s="50"/>
      <c r="P568" s="1627"/>
      <c r="Q568" s="1627"/>
      <c r="R568" s="1628"/>
      <c r="S568" s="1800"/>
      <c r="T568" s="50"/>
    </row>
    <row r="569">
      <c r="A569" s="50"/>
      <c r="B569" s="50"/>
      <c r="C569" s="50"/>
      <c r="D569" s="50"/>
      <c r="E569" s="50"/>
      <c r="F569" s="50"/>
      <c r="G569" s="50"/>
      <c r="H569" s="50"/>
      <c r="I569" s="50"/>
      <c r="J569" s="50"/>
      <c r="K569" s="50"/>
      <c r="L569" s="1626"/>
      <c r="M569" s="50"/>
      <c r="N569" s="50"/>
      <c r="O569" s="50"/>
      <c r="P569" s="1627"/>
      <c r="Q569" s="1627"/>
      <c r="R569" s="1628"/>
      <c r="S569" s="1800"/>
      <c r="T569" s="50"/>
    </row>
    <row r="570">
      <c r="A570" s="50"/>
      <c r="B570" s="50"/>
      <c r="C570" s="50"/>
      <c r="D570" s="50"/>
      <c r="E570" s="50"/>
      <c r="F570" s="50"/>
      <c r="G570" s="50"/>
      <c r="H570" s="50"/>
      <c r="I570" s="50"/>
      <c r="J570" s="50"/>
      <c r="K570" s="50"/>
      <c r="L570" s="1626"/>
      <c r="M570" s="50"/>
      <c r="N570" s="50"/>
      <c r="O570" s="50"/>
      <c r="P570" s="1627"/>
      <c r="Q570" s="1627"/>
      <c r="R570" s="1628"/>
      <c r="S570" s="1800"/>
      <c r="T570" s="50"/>
    </row>
    <row r="571">
      <c r="A571" s="50"/>
      <c r="B571" s="50"/>
      <c r="C571" s="50"/>
      <c r="D571" s="50"/>
      <c r="E571" s="50"/>
      <c r="F571" s="50"/>
      <c r="G571" s="50"/>
      <c r="H571" s="50"/>
      <c r="I571" s="50"/>
      <c r="J571" s="50"/>
      <c r="K571" s="50"/>
      <c r="L571" s="1626"/>
      <c r="M571" s="50"/>
      <c r="N571" s="50"/>
      <c r="O571" s="50"/>
      <c r="P571" s="1627"/>
      <c r="Q571" s="1627"/>
      <c r="R571" s="1628"/>
      <c r="S571" s="1800"/>
      <c r="T571" s="50"/>
    </row>
    <row r="572">
      <c r="A572" s="50"/>
      <c r="B572" s="50"/>
      <c r="C572" s="50"/>
      <c r="D572" s="50"/>
      <c r="E572" s="50"/>
      <c r="F572" s="50"/>
      <c r="G572" s="50"/>
      <c r="H572" s="50"/>
      <c r="I572" s="50"/>
      <c r="J572" s="50"/>
      <c r="K572" s="50"/>
      <c r="L572" s="1626"/>
      <c r="M572" s="50"/>
      <c r="N572" s="50"/>
      <c r="O572" s="50"/>
      <c r="P572" s="1627"/>
      <c r="Q572" s="1627"/>
      <c r="R572" s="1628"/>
      <c r="S572" s="1800"/>
      <c r="T572" s="50"/>
    </row>
    <row r="573">
      <c r="A573" s="50"/>
      <c r="B573" s="50"/>
      <c r="C573" s="50"/>
      <c r="D573" s="50"/>
      <c r="E573" s="50"/>
      <c r="F573" s="50"/>
      <c r="G573" s="50"/>
      <c r="H573" s="50"/>
      <c r="I573" s="50"/>
      <c r="J573" s="50"/>
      <c r="K573" s="50"/>
      <c r="L573" s="1626"/>
      <c r="M573" s="50"/>
      <c r="N573" s="50"/>
      <c r="O573" s="50"/>
      <c r="P573" s="1627"/>
      <c r="Q573" s="1627"/>
      <c r="R573" s="1628"/>
      <c r="S573" s="1800"/>
      <c r="T573" s="50"/>
    </row>
    <row r="574">
      <c r="A574" s="50"/>
      <c r="B574" s="50"/>
      <c r="C574" s="50"/>
      <c r="D574" s="50"/>
      <c r="E574" s="50"/>
      <c r="F574" s="50"/>
      <c r="G574" s="50"/>
      <c r="H574" s="50"/>
      <c r="I574" s="50"/>
      <c r="J574" s="50"/>
      <c r="K574" s="50"/>
      <c r="L574" s="1626"/>
      <c r="M574" s="50"/>
      <c r="N574" s="50"/>
      <c r="O574" s="50"/>
      <c r="P574" s="1627"/>
      <c r="Q574" s="1627"/>
      <c r="R574" s="1628"/>
      <c r="S574" s="1800"/>
      <c r="T574" s="50"/>
    </row>
    <row r="575">
      <c r="A575" s="50"/>
      <c r="B575" s="50"/>
      <c r="C575" s="50"/>
      <c r="D575" s="50"/>
      <c r="E575" s="50"/>
      <c r="F575" s="50"/>
      <c r="G575" s="50"/>
      <c r="H575" s="50"/>
      <c r="I575" s="50"/>
      <c r="J575" s="50"/>
      <c r="K575" s="50"/>
      <c r="L575" s="1626"/>
      <c r="M575" s="50"/>
      <c r="N575" s="50"/>
      <c r="O575" s="50"/>
      <c r="P575" s="1627"/>
      <c r="Q575" s="1627"/>
      <c r="R575" s="1628"/>
      <c r="S575" s="1800"/>
      <c r="T575" s="50"/>
    </row>
    <row r="576">
      <c r="A576" s="50"/>
      <c r="B576" s="50"/>
      <c r="C576" s="50"/>
      <c r="D576" s="50"/>
      <c r="E576" s="50"/>
      <c r="F576" s="50"/>
      <c r="G576" s="50"/>
      <c r="H576" s="50"/>
      <c r="I576" s="50"/>
      <c r="J576" s="50"/>
      <c r="K576" s="50"/>
      <c r="L576" s="1626"/>
      <c r="M576" s="50"/>
      <c r="N576" s="50"/>
      <c r="O576" s="50"/>
      <c r="P576" s="1627"/>
      <c r="Q576" s="1627"/>
      <c r="R576" s="1628"/>
      <c r="S576" s="1800"/>
      <c r="T576" s="50"/>
    </row>
    <row r="577">
      <c r="A577" s="50"/>
      <c r="B577" s="50"/>
      <c r="C577" s="50"/>
      <c r="D577" s="50"/>
      <c r="E577" s="50"/>
      <c r="F577" s="50"/>
      <c r="G577" s="50"/>
      <c r="H577" s="50"/>
      <c r="I577" s="50"/>
      <c r="J577" s="50"/>
      <c r="K577" s="50"/>
      <c r="L577" s="1626"/>
      <c r="M577" s="50"/>
      <c r="N577" s="50"/>
      <c r="O577" s="50"/>
      <c r="P577" s="1627"/>
      <c r="Q577" s="1627"/>
      <c r="R577" s="1628"/>
      <c r="S577" s="1800"/>
      <c r="T577" s="50"/>
    </row>
    <row r="578">
      <c r="A578" s="50"/>
      <c r="B578" s="50"/>
      <c r="C578" s="50"/>
      <c r="D578" s="50"/>
      <c r="E578" s="50"/>
      <c r="F578" s="50"/>
      <c r="G578" s="50"/>
      <c r="H578" s="50"/>
      <c r="I578" s="50"/>
      <c r="J578" s="50"/>
      <c r="K578" s="50"/>
      <c r="L578" s="1626"/>
      <c r="M578" s="50"/>
      <c r="N578" s="50"/>
      <c r="O578" s="50"/>
      <c r="P578" s="1627"/>
      <c r="Q578" s="1627"/>
      <c r="R578" s="1628"/>
      <c r="S578" s="1800"/>
      <c r="T578" s="50"/>
    </row>
    <row r="579">
      <c r="A579" s="50"/>
      <c r="B579" s="50"/>
      <c r="C579" s="50"/>
      <c r="D579" s="50"/>
      <c r="E579" s="50"/>
      <c r="F579" s="50"/>
      <c r="G579" s="50"/>
      <c r="H579" s="50"/>
      <c r="I579" s="50"/>
      <c r="J579" s="50"/>
      <c r="K579" s="50"/>
      <c r="L579" s="1626"/>
      <c r="M579" s="50"/>
      <c r="N579" s="50"/>
      <c r="O579" s="50"/>
      <c r="P579" s="1627"/>
      <c r="Q579" s="1627"/>
      <c r="R579" s="1628"/>
      <c r="S579" s="1800"/>
      <c r="T579" s="50"/>
    </row>
    <row r="580">
      <c r="A580" s="50"/>
      <c r="B580" s="50"/>
      <c r="C580" s="50"/>
      <c r="D580" s="50"/>
      <c r="E580" s="50"/>
      <c r="F580" s="50"/>
      <c r="G580" s="50"/>
      <c r="H580" s="50"/>
      <c r="I580" s="50"/>
      <c r="J580" s="50"/>
      <c r="K580" s="50"/>
      <c r="L580" s="1626"/>
      <c r="M580" s="50"/>
      <c r="N580" s="50"/>
      <c r="O580" s="50"/>
      <c r="P580" s="1627"/>
      <c r="Q580" s="1627"/>
      <c r="R580" s="1628"/>
      <c r="S580" s="1800"/>
      <c r="T580" s="50"/>
    </row>
    <row r="581">
      <c r="A581" s="50"/>
      <c r="B581" s="50"/>
      <c r="C581" s="50"/>
      <c r="D581" s="50"/>
      <c r="E581" s="50"/>
      <c r="F581" s="50"/>
      <c r="G581" s="50"/>
      <c r="H581" s="50"/>
      <c r="I581" s="50"/>
      <c r="J581" s="50"/>
      <c r="K581" s="50"/>
      <c r="L581" s="1626"/>
      <c r="M581" s="50"/>
      <c r="N581" s="50"/>
      <c r="O581" s="50"/>
      <c r="P581" s="1627"/>
      <c r="Q581" s="1627"/>
      <c r="R581" s="1628"/>
      <c r="S581" s="1800"/>
      <c r="T581" s="50"/>
    </row>
    <row r="582">
      <c r="A582" s="50"/>
      <c r="B582" s="50"/>
      <c r="C582" s="50"/>
      <c r="D582" s="50"/>
      <c r="E582" s="50"/>
      <c r="F582" s="50"/>
      <c r="G582" s="50"/>
      <c r="H582" s="50"/>
      <c r="I582" s="50"/>
      <c r="J582" s="50"/>
      <c r="K582" s="50"/>
      <c r="L582" s="1626"/>
      <c r="M582" s="50"/>
      <c r="N582" s="50"/>
      <c r="O582" s="50"/>
      <c r="P582" s="1627"/>
      <c r="Q582" s="1627"/>
      <c r="R582" s="1628"/>
      <c r="S582" s="1800"/>
      <c r="T582" s="50"/>
    </row>
    <row r="583">
      <c r="A583" s="50"/>
      <c r="B583" s="50"/>
      <c r="C583" s="50"/>
      <c r="D583" s="50"/>
      <c r="E583" s="50"/>
      <c r="F583" s="50"/>
      <c r="G583" s="50"/>
      <c r="H583" s="50"/>
      <c r="I583" s="50"/>
      <c r="J583" s="50"/>
      <c r="K583" s="50"/>
      <c r="L583" s="1626"/>
      <c r="M583" s="50"/>
      <c r="N583" s="50"/>
      <c r="O583" s="50"/>
      <c r="P583" s="1627"/>
      <c r="Q583" s="1627"/>
      <c r="R583" s="1628"/>
      <c r="S583" s="1800"/>
      <c r="T583" s="50"/>
    </row>
    <row r="584">
      <c r="A584" s="50"/>
      <c r="B584" s="50"/>
      <c r="C584" s="50"/>
      <c r="D584" s="50"/>
      <c r="E584" s="50"/>
      <c r="F584" s="50"/>
      <c r="G584" s="50"/>
      <c r="H584" s="50"/>
      <c r="I584" s="50"/>
      <c r="J584" s="50"/>
      <c r="K584" s="50"/>
      <c r="L584" s="1626"/>
      <c r="M584" s="50"/>
      <c r="N584" s="50"/>
      <c r="O584" s="50"/>
      <c r="P584" s="1627"/>
      <c r="Q584" s="1627"/>
      <c r="R584" s="1628"/>
      <c r="S584" s="1800"/>
      <c r="T584" s="50"/>
    </row>
    <row r="585">
      <c r="A585" s="50"/>
      <c r="B585" s="50"/>
      <c r="C585" s="50"/>
      <c r="D585" s="50"/>
      <c r="E585" s="50"/>
      <c r="F585" s="50"/>
      <c r="G585" s="50"/>
      <c r="H585" s="50"/>
      <c r="I585" s="50"/>
      <c r="J585" s="50"/>
      <c r="K585" s="50"/>
      <c r="L585" s="1626"/>
      <c r="M585" s="50"/>
      <c r="N585" s="50"/>
      <c r="O585" s="50"/>
      <c r="P585" s="1627"/>
      <c r="Q585" s="1627"/>
      <c r="R585" s="1628"/>
      <c r="S585" s="1800"/>
      <c r="T585" s="50"/>
    </row>
    <row r="586">
      <c r="A586" s="50"/>
      <c r="B586" s="50"/>
      <c r="C586" s="50"/>
      <c r="D586" s="50"/>
      <c r="E586" s="50"/>
      <c r="F586" s="50"/>
      <c r="G586" s="50"/>
      <c r="H586" s="50"/>
      <c r="I586" s="50"/>
      <c r="J586" s="50"/>
      <c r="K586" s="50"/>
      <c r="L586" s="1626"/>
      <c r="M586" s="50"/>
      <c r="N586" s="50"/>
      <c r="O586" s="50"/>
      <c r="P586" s="1627"/>
      <c r="Q586" s="1627"/>
      <c r="R586" s="1628"/>
      <c r="S586" s="1800"/>
      <c r="T586" s="50"/>
    </row>
    <row r="587">
      <c r="A587" s="50"/>
      <c r="B587" s="50"/>
      <c r="C587" s="50"/>
      <c r="D587" s="50"/>
      <c r="E587" s="50"/>
      <c r="F587" s="50"/>
      <c r="G587" s="50"/>
      <c r="H587" s="50"/>
      <c r="I587" s="50"/>
      <c r="J587" s="50"/>
      <c r="K587" s="50"/>
      <c r="L587" s="1626"/>
      <c r="M587" s="50"/>
      <c r="N587" s="50"/>
      <c r="O587" s="50"/>
      <c r="P587" s="1627"/>
      <c r="Q587" s="1627"/>
      <c r="R587" s="1628"/>
      <c r="S587" s="1800"/>
      <c r="T587" s="50"/>
    </row>
    <row r="588">
      <c r="A588" s="50"/>
      <c r="B588" s="50"/>
      <c r="C588" s="50"/>
      <c r="D588" s="50"/>
      <c r="E588" s="50"/>
      <c r="F588" s="50"/>
      <c r="G588" s="50"/>
      <c r="H588" s="50"/>
      <c r="I588" s="50"/>
      <c r="J588" s="50"/>
      <c r="K588" s="50"/>
      <c r="L588" s="1626"/>
      <c r="M588" s="50"/>
      <c r="N588" s="50"/>
      <c r="O588" s="50"/>
      <c r="P588" s="1627"/>
      <c r="Q588" s="1627"/>
      <c r="R588" s="1628"/>
      <c r="S588" s="1800"/>
      <c r="T588" s="50"/>
    </row>
    <row r="589">
      <c r="A589" s="50"/>
      <c r="B589" s="50"/>
      <c r="C589" s="50"/>
      <c r="D589" s="50"/>
      <c r="E589" s="50"/>
      <c r="F589" s="50"/>
      <c r="G589" s="50"/>
      <c r="H589" s="50"/>
      <c r="I589" s="50"/>
      <c r="J589" s="50"/>
      <c r="K589" s="50"/>
      <c r="L589" s="1626"/>
      <c r="M589" s="50"/>
      <c r="N589" s="50"/>
      <c r="O589" s="50"/>
      <c r="P589" s="1627"/>
      <c r="Q589" s="1627"/>
      <c r="R589" s="1628"/>
      <c r="S589" s="1800"/>
      <c r="T589" s="50"/>
    </row>
    <row r="590">
      <c r="A590" s="50"/>
      <c r="B590" s="50"/>
      <c r="C590" s="50"/>
      <c r="D590" s="50"/>
      <c r="E590" s="50"/>
      <c r="F590" s="50"/>
      <c r="G590" s="50"/>
      <c r="H590" s="50"/>
      <c r="I590" s="50"/>
      <c r="J590" s="50"/>
      <c r="K590" s="50"/>
      <c r="L590" s="1626"/>
      <c r="M590" s="50"/>
      <c r="N590" s="50"/>
      <c r="O590" s="50"/>
      <c r="P590" s="1627"/>
      <c r="Q590" s="1627"/>
      <c r="R590" s="1628"/>
      <c r="S590" s="1800"/>
      <c r="T590" s="50"/>
    </row>
    <row r="591">
      <c r="A591" s="50"/>
      <c r="B591" s="50"/>
      <c r="C591" s="50"/>
      <c r="D591" s="50"/>
      <c r="E591" s="50"/>
      <c r="F591" s="50"/>
      <c r="G591" s="50"/>
      <c r="H591" s="50"/>
      <c r="I591" s="50"/>
      <c r="J591" s="50"/>
      <c r="K591" s="50"/>
      <c r="L591" s="1626"/>
      <c r="M591" s="50"/>
      <c r="N591" s="50"/>
      <c r="O591" s="50"/>
      <c r="P591" s="1627"/>
      <c r="Q591" s="1627"/>
      <c r="R591" s="1628"/>
      <c r="S591" s="1800"/>
      <c r="T591" s="50"/>
    </row>
    <row r="592">
      <c r="A592" s="50"/>
      <c r="B592" s="50"/>
      <c r="C592" s="50"/>
      <c r="D592" s="50"/>
      <c r="E592" s="50"/>
      <c r="F592" s="50"/>
      <c r="G592" s="50"/>
      <c r="H592" s="50"/>
      <c r="I592" s="50"/>
      <c r="J592" s="50"/>
      <c r="K592" s="50"/>
      <c r="L592" s="1626"/>
      <c r="M592" s="50"/>
      <c r="N592" s="50"/>
      <c r="O592" s="50"/>
      <c r="P592" s="1627"/>
      <c r="Q592" s="1627"/>
      <c r="R592" s="1628"/>
      <c r="S592" s="1800"/>
      <c r="T592" s="50"/>
    </row>
    <row r="593">
      <c r="A593" s="50"/>
      <c r="B593" s="50"/>
      <c r="C593" s="50"/>
      <c r="D593" s="50"/>
      <c r="E593" s="50"/>
      <c r="F593" s="50"/>
      <c r="G593" s="50"/>
      <c r="H593" s="50"/>
      <c r="I593" s="50"/>
      <c r="J593" s="50"/>
      <c r="K593" s="50"/>
      <c r="L593" s="1626"/>
      <c r="M593" s="50"/>
      <c r="N593" s="50"/>
      <c r="O593" s="50"/>
      <c r="P593" s="1627"/>
      <c r="Q593" s="1627"/>
      <c r="R593" s="1628"/>
      <c r="S593" s="1800"/>
      <c r="T593" s="50"/>
    </row>
    <row r="594">
      <c r="A594" s="50"/>
      <c r="B594" s="50"/>
      <c r="C594" s="50"/>
      <c r="D594" s="50"/>
      <c r="E594" s="50"/>
      <c r="F594" s="50"/>
      <c r="G594" s="50"/>
      <c r="H594" s="50"/>
      <c r="I594" s="50"/>
      <c r="J594" s="50"/>
      <c r="K594" s="50"/>
      <c r="L594" s="1626"/>
      <c r="M594" s="50"/>
      <c r="N594" s="50"/>
      <c r="O594" s="50"/>
      <c r="P594" s="1627"/>
      <c r="Q594" s="1627"/>
      <c r="R594" s="1628"/>
      <c r="S594" s="1800"/>
      <c r="T594" s="50"/>
    </row>
    <row r="595">
      <c r="A595" s="50"/>
      <c r="B595" s="50"/>
      <c r="C595" s="50"/>
      <c r="D595" s="50"/>
      <c r="E595" s="50"/>
      <c r="F595" s="50"/>
      <c r="G595" s="50"/>
      <c r="H595" s="50"/>
      <c r="I595" s="50"/>
      <c r="J595" s="50"/>
      <c r="K595" s="50"/>
      <c r="L595" s="1626"/>
      <c r="M595" s="50"/>
      <c r="N595" s="50"/>
      <c r="O595" s="50"/>
      <c r="P595" s="1627"/>
      <c r="Q595" s="1627"/>
      <c r="R595" s="1628"/>
      <c r="S595" s="1800"/>
      <c r="T595" s="50"/>
    </row>
    <row r="596">
      <c r="A596" s="50"/>
      <c r="B596" s="50"/>
      <c r="C596" s="50"/>
      <c r="D596" s="50"/>
      <c r="E596" s="50"/>
      <c r="F596" s="50"/>
      <c r="G596" s="50"/>
      <c r="H596" s="50"/>
      <c r="I596" s="50"/>
      <c r="J596" s="50"/>
      <c r="K596" s="50"/>
      <c r="L596" s="1626"/>
      <c r="M596" s="50"/>
      <c r="N596" s="50"/>
      <c r="O596" s="50"/>
      <c r="P596" s="1627"/>
      <c r="Q596" s="1627"/>
      <c r="R596" s="1628"/>
      <c r="S596" s="1800"/>
      <c r="T596" s="50"/>
    </row>
    <row r="597">
      <c r="A597" s="50"/>
      <c r="B597" s="50"/>
      <c r="C597" s="50"/>
      <c r="D597" s="50"/>
      <c r="E597" s="50"/>
      <c r="F597" s="50"/>
      <c r="G597" s="50"/>
      <c r="H597" s="50"/>
      <c r="I597" s="50"/>
      <c r="J597" s="50"/>
      <c r="K597" s="50"/>
      <c r="L597" s="1626"/>
      <c r="M597" s="50"/>
      <c r="N597" s="50"/>
      <c r="O597" s="50"/>
      <c r="P597" s="1627"/>
      <c r="Q597" s="1627"/>
      <c r="R597" s="1628"/>
      <c r="S597" s="1800"/>
      <c r="T597" s="50"/>
    </row>
    <row r="598">
      <c r="A598" s="50"/>
      <c r="B598" s="50"/>
      <c r="C598" s="50"/>
      <c r="D598" s="50"/>
      <c r="E598" s="50"/>
      <c r="F598" s="50"/>
      <c r="G598" s="50"/>
      <c r="H598" s="50"/>
      <c r="I598" s="50"/>
      <c r="J598" s="50"/>
      <c r="K598" s="50"/>
      <c r="L598" s="1626"/>
      <c r="M598" s="50"/>
      <c r="N598" s="50"/>
      <c r="O598" s="50"/>
      <c r="P598" s="1627"/>
      <c r="Q598" s="1627"/>
      <c r="R598" s="1628"/>
      <c r="S598" s="1800"/>
      <c r="T598" s="50"/>
    </row>
    <row r="599">
      <c r="A599" s="50"/>
      <c r="B599" s="50"/>
      <c r="C599" s="50"/>
      <c r="D599" s="50"/>
      <c r="E599" s="50"/>
      <c r="F599" s="50"/>
      <c r="G599" s="50"/>
      <c r="H599" s="50"/>
      <c r="I599" s="50"/>
      <c r="J599" s="50"/>
      <c r="K599" s="50"/>
      <c r="L599" s="1626"/>
      <c r="M599" s="50"/>
      <c r="N599" s="50"/>
      <c r="O599" s="50"/>
      <c r="P599" s="1627"/>
      <c r="Q599" s="1627"/>
      <c r="R599" s="1628"/>
      <c r="S599" s="1800"/>
      <c r="T599" s="50"/>
    </row>
    <row r="600">
      <c r="A600" s="50"/>
      <c r="B600" s="50"/>
      <c r="C600" s="50"/>
      <c r="D600" s="50"/>
      <c r="E600" s="50"/>
      <c r="F600" s="50"/>
      <c r="G600" s="50"/>
      <c r="H600" s="50"/>
      <c r="I600" s="50"/>
      <c r="J600" s="50"/>
      <c r="K600" s="50"/>
      <c r="L600" s="1626"/>
      <c r="M600" s="50"/>
      <c r="N600" s="50"/>
      <c r="O600" s="50"/>
      <c r="P600" s="1627"/>
      <c r="Q600" s="1627"/>
      <c r="R600" s="1628"/>
      <c r="S600" s="1800"/>
      <c r="T600" s="50"/>
    </row>
    <row r="601">
      <c r="A601" s="50"/>
      <c r="B601" s="50"/>
      <c r="C601" s="50"/>
      <c r="D601" s="50"/>
      <c r="E601" s="50"/>
      <c r="F601" s="50"/>
      <c r="G601" s="50"/>
      <c r="H601" s="50"/>
      <c r="I601" s="50"/>
      <c r="J601" s="50"/>
      <c r="K601" s="50"/>
      <c r="L601" s="1626"/>
      <c r="M601" s="50"/>
      <c r="N601" s="50"/>
      <c r="O601" s="50"/>
      <c r="P601" s="1627"/>
      <c r="Q601" s="1627"/>
      <c r="R601" s="1628"/>
      <c r="S601" s="1800"/>
      <c r="T601" s="50"/>
    </row>
    <row r="602">
      <c r="A602" s="50"/>
      <c r="B602" s="50"/>
      <c r="C602" s="50"/>
      <c r="D602" s="50"/>
      <c r="E602" s="50"/>
      <c r="F602" s="50"/>
      <c r="G602" s="50"/>
      <c r="H602" s="50"/>
      <c r="I602" s="50"/>
      <c r="J602" s="50"/>
      <c r="K602" s="50"/>
      <c r="L602" s="1626"/>
      <c r="M602" s="50"/>
      <c r="N602" s="50"/>
      <c r="O602" s="50"/>
      <c r="P602" s="1627"/>
      <c r="Q602" s="1627"/>
      <c r="R602" s="1628"/>
      <c r="S602" s="1800"/>
      <c r="T602" s="50"/>
    </row>
    <row r="603">
      <c r="A603" s="50"/>
      <c r="B603" s="50"/>
      <c r="C603" s="50"/>
      <c r="D603" s="50"/>
      <c r="E603" s="50"/>
      <c r="F603" s="50"/>
      <c r="G603" s="50"/>
      <c r="H603" s="50"/>
      <c r="I603" s="50"/>
      <c r="J603" s="50"/>
      <c r="K603" s="50"/>
      <c r="L603" s="1626"/>
      <c r="M603" s="50"/>
      <c r="N603" s="50"/>
      <c r="O603" s="50"/>
      <c r="P603" s="1627"/>
      <c r="Q603" s="1627"/>
      <c r="R603" s="1628"/>
      <c r="S603" s="1800"/>
      <c r="T603" s="50"/>
    </row>
    <row r="604">
      <c r="A604" s="50"/>
      <c r="B604" s="50"/>
      <c r="C604" s="50"/>
      <c r="D604" s="50"/>
      <c r="E604" s="50"/>
      <c r="F604" s="50"/>
      <c r="G604" s="50"/>
      <c r="H604" s="50"/>
      <c r="I604" s="50"/>
      <c r="J604" s="50"/>
      <c r="K604" s="50"/>
      <c r="L604" s="1626"/>
      <c r="M604" s="50"/>
      <c r="N604" s="50"/>
      <c r="O604" s="50"/>
      <c r="P604" s="1627"/>
      <c r="Q604" s="1627"/>
      <c r="R604" s="1628"/>
      <c r="S604" s="1800"/>
      <c r="T604" s="50"/>
    </row>
    <row r="605">
      <c r="A605" s="50"/>
      <c r="B605" s="50"/>
      <c r="C605" s="50"/>
      <c r="D605" s="50"/>
      <c r="E605" s="50"/>
      <c r="F605" s="50"/>
      <c r="G605" s="50"/>
      <c r="H605" s="50"/>
      <c r="I605" s="50"/>
      <c r="J605" s="50"/>
      <c r="K605" s="50"/>
      <c r="L605" s="1626"/>
      <c r="M605" s="50"/>
      <c r="N605" s="50"/>
      <c r="O605" s="50"/>
      <c r="P605" s="1627"/>
      <c r="Q605" s="1627"/>
      <c r="R605" s="1628"/>
      <c r="S605" s="1800"/>
      <c r="T605" s="50"/>
    </row>
    <row r="606">
      <c r="A606" s="50"/>
      <c r="B606" s="50"/>
      <c r="C606" s="50"/>
      <c r="D606" s="50"/>
      <c r="E606" s="50"/>
      <c r="F606" s="50"/>
      <c r="G606" s="50"/>
      <c r="H606" s="50"/>
      <c r="I606" s="50"/>
      <c r="J606" s="50"/>
      <c r="K606" s="50"/>
      <c r="L606" s="1626"/>
      <c r="M606" s="50"/>
      <c r="N606" s="50"/>
      <c r="O606" s="50"/>
      <c r="P606" s="1627"/>
      <c r="Q606" s="1627"/>
      <c r="R606" s="1628"/>
      <c r="S606" s="1800"/>
      <c r="T606" s="50"/>
    </row>
    <row r="607">
      <c r="A607" s="50"/>
      <c r="B607" s="50"/>
      <c r="C607" s="50"/>
      <c r="D607" s="50"/>
      <c r="E607" s="50"/>
      <c r="F607" s="50"/>
      <c r="G607" s="50"/>
      <c r="H607" s="50"/>
      <c r="I607" s="50"/>
      <c r="J607" s="50"/>
      <c r="K607" s="50"/>
      <c r="L607" s="1626"/>
      <c r="M607" s="50"/>
      <c r="N607" s="50"/>
      <c r="O607" s="50"/>
      <c r="P607" s="1627"/>
      <c r="Q607" s="1627"/>
      <c r="R607" s="1628"/>
      <c r="S607" s="1800"/>
      <c r="T607" s="50"/>
    </row>
    <row r="608">
      <c r="A608" s="50"/>
      <c r="B608" s="50"/>
      <c r="C608" s="50"/>
      <c r="D608" s="50"/>
      <c r="E608" s="50"/>
      <c r="F608" s="50"/>
      <c r="G608" s="50"/>
      <c r="H608" s="50"/>
      <c r="I608" s="50"/>
      <c r="J608" s="50"/>
      <c r="K608" s="50"/>
      <c r="L608" s="1626"/>
      <c r="M608" s="50"/>
      <c r="N608" s="50"/>
      <c r="O608" s="50"/>
      <c r="P608" s="1627"/>
      <c r="Q608" s="1627"/>
      <c r="R608" s="1628"/>
      <c r="S608" s="1800"/>
      <c r="T608" s="50"/>
    </row>
    <row r="609">
      <c r="A609" s="50"/>
      <c r="B609" s="50"/>
      <c r="C609" s="50"/>
      <c r="D609" s="50"/>
      <c r="E609" s="50"/>
      <c r="F609" s="50"/>
      <c r="G609" s="50"/>
      <c r="H609" s="50"/>
      <c r="I609" s="50"/>
      <c r="J609" s="50"/>
      <c r="K609" s="50"/>
      <c r="L609" s="1626"/>
      <c r="M609" s="50"/>
      <c r="N609" s="50"/>
      <c r="O609" s="50"/>
      <c r="P609" s="1627"/>
      <c r="Q609" s="1627"/>
      <c r="R609" s="1628"/>
      <c r="S609" s="1800"/>
      <c r="T609" s="50"/>
    </row>
    <row r="610">
      <c r="A610" s="50"/>
      <c r="B610" s="50"/>
      <c r="C610" s="50"/>
      <c r="D610" s="50"/>
      <c r="E610" s="50"/>
      <c r="F610" s="50"/>
      <c r="G610" s="50"/>
      <c r="H610" s="50"/>
      <c r="I610" s="50"/>
      <c r="J610" s="50"/>
      <c r="K610" s="50"/>
      <c r="L610" s="1626"/>
      <c r="M610" s="50"/>
      <c r="N610" s="50"/>
      <c r="O610" s="50"/>
      <c r="P610" s="1627"/>
      <c r="Q610" s="1627"/>
      <c r="R610" s="1628"/>
      <c r="S610" s="1800"/>
      <c r="T610" s="50"/>
    </row>
    <row r="611">
      <c r="A611" s="50"/>
      <c r="B611" s="50"/>
      <c r="C611" s="50"/>
      <c r="D611" s="50"/>
      <c r="E611" s="50"/>
      <c r="F611" s="50"/>
      <c r="G611" s="50"/>
      <c r="H611" s="50"/>
      <c r="I611" s="50"/>
      <c r="J611" s="50"/>
      <c r="K611" s="50"/>
      <c r="L611" s="1626"/>
      <c r="M611" s="50"/>
      <c r="N611" s="50"/>
      <c r="O611" s="50"/>
      <c r="P611" s="1627"/>
      <c r="Q611" s="1627"/>
      <c r="R611" s="1628"/>
      <c r="S611" s="1800"/>
      <c r="T611" s="50"/>
    </row>
    <row r="612">
      <c r="A612" s="50"/>
      <c r="B612" s="50"/>
      <c r="C612" s="50"/>
      <c r="D612" s="50"/>
      <c r="E612" s="50"/>
      <c r="F612" s="50"/>
      <c r="G612" s="50"/>
      <c r="H612" s="50"/>
      <c r="I612" s="50"/>
      <c r="J612" s="50"/>
      <c r="K612" s="50"/>
      <c r="L612" s="1626"/>
      <c r="M612" s="50"/>
      <c r="N612" s="50"/>
      <c r="O612" s="50"/>
      <c r="P612" s="1627"/>
      <c r="Q612" s="1627"/>
      <c r="R612" s="1628"/>
      <c r="S612" s="1800"/>
      <c r="T612" s="50"/>
    </row>
    <row r="613">
      <c r="A613" s="50"/>
      <c r="B613" s="50"/>
      <c r="C613" s="50"/>
      <c r="D613" s="50"/>
      <c r="E613" s="50"/>
      <c r="F613" s="50"/>
      <c r="G613" s="50"/>
      <c r="H613" s="50"/>
      <c r="I613" s="50"/>
      <c r="J613" s="50"/>
      <c r="K613" s="50"/>
      <c r="L613" s="1626"/>
      <c r="M613" s="50"/>
      <c r="N613" s="50"/>
      <c r="O613" s="50"/>
      <c r="P613" s="1627"/>
      <c r="Q613" s="1627"/>
      <c r="R613" s="1628"/>
      <c r="S613" s="1800"/>
      <c r="T613" s="50"/>
    </row>
    <row r="614">
      <c r="A614" s="50"/>
      <c r="B614" s="50"/>
      <c r="C614" s="50"/>
      <c r="D614" s="50"/>
      <c r="E614" s="50"/>
      <c r="F614" s="50"/>
      <c r="G614" s="50"/>
      <c r="H614" s="50"/>
      <c r="I614" s="50"/>
      <c r="J614" s="50"/>
      <c r="K614" s="50"/>
      <c r="L614" s="1626"/>
      <c r="M614" s="50"/>
      <c r="N614" s="50"/>
      <c r="O614" s="50"/>
      <c r="P614" s="1627"/>
      <c r="Q614" s="1627"/>
      <c r="R614" s="1628"/>
      <c r="S614" s="1800"/>
      <c r="T614" s="50"/>
    </row>
    <row r="615">
      <c r="A615" s="50"/>
      <c r="B615" s="50"/>
      <c r="C615" s="50"/>
      <c r="D615" s="50"/>
      <c r="E615" s="50"/>
      <c r="F615" s="50"/>
      <c r="G615" s="50"/>
      <c r="H615" s="50"/>
      <c r="I615" s="50"/>
      <c r="J615" s="50"/>
      <c r="K615" s="50"/>
      <c r="L615" s="1626"/>
      <c r="M615" s="50"/>
      <c r="N615" s="50"/>
      <c r="O615" s="50"/>
      <c r="P615" s="1627"/>
      <c r="Q615" s="1627"/>
      <c r="R615" s="1628"/>
      <c r="S615" s="1800"/>
      <c r="T615" s="50"/>
    </row>
    <row r="616">
      <c r="A616" s="50"/>
      <c r="B616" s="50"/>
      <c r="C616" s="50"/>
      <c r="D616" s="50"/>
      <c r="E616" s="50"/>
      <c r="F616" s="50"/>
      <c r="G616" s="50"/>
      <c r="H616" s="50"/>
      <c r="I616" s="50"/>
      <c r="J616" s="50"/>
      <c r="K616" s="50"/>
      <c r="L616" s="1626"/>
      <c r="M616" s="50"/>
      <c r="N616" s="50"/>
      <c r="O616" s="50"/>
      <c r="P616" s="1627"/>
      <c r="Q616" s="1627"/>
      <c r="R616" s="1628"/>
      <c r="S616" s="1800"/>
      <c r="T616" s="50"/>
    </row>
    <row r="617">
      <c r="A617" s="50"/>
      <c r="B617" s="50"/>
      <c r="C617" s="50"/>
      <c r="D617" s="50"/>
      <c r="E617" s="50"/>
      <c r="F617" s="50"/>
      <c r="G617" s="50"/>
      <c r="H617" s="50"/>
      <c r="I617" s="50"/>
      <c r="J617" s="50"/>
      <c r="K617" s="50"/>
      <c r="L617" s="1626"/>
      <c r="M617" s="50"/>
      <c r="N617" s="50"/>
      <c r="O617" s="50"/>
      <c r="P617" s="1627"/>
      <c r="Q617" s="1627"/>
      <c r="R617" s="1628"/>
      <c r="S617" s="1800"/>
      <c r="T617" s="50"/>
    </row>
    <row r="618">
      <c r="A618" s="50"/>
      <c r="B618" s="50"/>
      <c r="C618" s="50"/>
      <c r="D618" s="50"/>
      <c r="E618" s="50"/>
      <c r="F618" s="50"/>
      <c r="G618" s="50"/>
      <c r="H618" s="50"/>
      <c r="I618" s="50"/>
      <c r="J618" s="50"/>
      <c r="K618" s="50"/>
      <c r="L618" s="1626"/>
      <c r="M618" s="50"/>
      <c r="N618" s="50"/>
      <c r="O618" s="50"/>
      <c r="P618" s="1627"/>
      <c r="Q618" s="1627"/>
      <c r="R618" s="1628"/>
      <c r="S618" s="1800"/>
      <c r="T618" s="50"/>
    </row>
    <row r="619">
      <c r="A619" s="50"/>
      <c r="B619" s="50"/>
      <c r="C619" s="50"/>
      <c r="D619" s="50"/>
      <c r="E619" s="50"/>
      <c r="F619" s="50"/>
      <c r="G619" s="50"/>
      <c r="H619" s="50"/>
      <c r="I619" s="50"/>
      <c r="J619" s="50"/>
      <c r="K619" s="50"/>
      <c r="L619" s="1626"/>
      <c r="M619" s="50"/>
      <c r="N619" s="50"/>
      <c r="O619" s="50"/>
      <c r="P619" s="1627"/>
      <c r="Q619" s="1627"/>
      <c r="R619" s="1628"/>
      <c r="S619" s="1800"/>
      <c r="T619" s="50"/>
    </row>
    <row r="620">
      <c r="A620" s="50"/>
      <c r="B620" s="50"/>
      <c r="C620" s="50"/>
      <c r="D620" s="50"/>
      <c r="E620" s="50"/>
      <c r="F620" s="50"/>
      <c r="G620" s="50"/>
      <c r="H620" s="50"/>
      <c r="I620" s="50"/>
      <c r="J620" s="50"/>
      <c r="K620" s="50"/>
      <c r="L620" s="1626"/>
      <c r="M620" s="50"/>
      <c r="N620" s="50"/>
      <c r="O620" s="50"/>
      <c r="P620" s="1627"/>
      <c r="Q620" s="1627"/>
      <c r="R620" s="1628"/>
      <c r="S620" s="1800"/>
      <c r="T620" s="50"/>
    </row>
    <row r="621">
      <c r="A621" s="50"/>
      <c r="B621" s="50"/>
      <c r="C621" s="50"/>
      <c r="D621" s="50"/>
      <c r="E621" s="50"/>
      <c r="F621" s="50"/>
      <c r="G621" s="50"/>
      <c r="H621" s="50"/>
      <c r="I621" s="50"/>
      <c r="J621" s="50"/>
      <c r="K621" s="50"/>
      <c r="L621" s="1626"/>
      <c r="M621" s="50"/>
      <c r="N621" s="50"/>
      <c r="O621" s="50"/>
      <c r="P621" s="1627"/>
      <c r="Q621" s="1627"/>
      <c r="R621" s="1628"/>
      <c r="S621" s="1800"/>
      <c r="T621" s="50"/>
    </row>
    <row r="622">
      <c r="A622" s="50"/>
      <c r="B622" s="50"/>
      <c r="C622" s="50"/>
      <c r="D622" s="50"/>
      <c r="E622" s="50"/>
      <c r="F622" s="50"/>
      <c r="G622" s="50"/>
      <c r="H622" s="50"/>
      <c r="I622" s="50"/>
      <c r="J622" s="50"/>
      <c r="K622" s="50"/>
      <c r="L622" s="1626"/>
      <c r="M622" s="50"/>
      <c r="N622" s="50"/>
      <c r="O622" s="50"/>
      <c r="P622" s="1627"/>
      <c r="Q622" s="1627"/>
      <c r="R622" s="1628"/>
      <c r="S622" s="1800"/>
      <c r="T622" s="50"/>
    </row>
    <row r="623">
      <c r="A623" s="50"/>
      <c r="B623" s="50"/>
      <c r="C623" s="50"/>
      <c r="D623" s="50"/>
      <c r="E623" s="50"/>
      <c r="F623" s="50"/>
      <c r="G623" s="50"/>
      <c r="H623" s="50"/>
      <c r="I623" s="50"/>
      <c r="J623" s="50"/>
      <c r="K623" s="50"/>
      <c r="L623" s="1626"/>
      <c r="M623" s="50"/>
      <c r="N623" s="50"/>
      <c r="O623" s="50"/>
      <c r="P623" s="1627"/>
      <c r="Q623" s="1627"/>
      <c r="R623" s="1628"/>
      <c r="S623" s="1800"/>
      <c r="T623" s="50"/>
    </row>
    <row r="624">
      <c r="A624" s="50"/>
      <c r="B624" s="50"/>
      <c r="C624" s="50"/>
      <c r="D624" s="50"/>
      <c r="E624" s="50"/>
      <c r="F624" s="50"/>
      <c r="G624" s="50"/>
      <c r="H624" s="50"/>
      <c r="I624" s="50"/>
      <c r="J624" s="50"/>
      <c r="K624" s="50"/>
      <c r="L624" s="1626"/>
      <c r="M624" s="50"/>
      <c r="N624" s="50"/>
      <c r="O624" s="50"/>
      <c r="P624" s="1627"/>
      <c r="Q624" s="1627"/>
      <c r="R624" s="1628"/>
      <c r="S624" s="1800"/>
      <c r="T624" s="50"/>
    </row>
    <row r="625">
      <c r="A625" s="50"/>
      <c r="B625" s="50"/>
      <c r="C625" s="50"/>
      <c r="D625" s="50"/>
      <c r="E625" s="50"/>
      <c r="F625" s="50"/>
      <c r="G625" s="50"/>
      <c r="H625" s="50"/>
      <c r="I625" s="50"/>
      <c r="J625" s="50"/>
      <c r="K625" s="50"/>
      <c r="L625" s="1626"/>
      <c r="M625" s="50"/>
      <c r="N625" s="50"/>
      <c r="O625" s="50"/>
      <c r="P625" s="1627"/>
      <c r="Q625" s="1627"/>
      <c r="R625" s="1628"/>
      <c r="S625" s="1800"/>
      <c r="T625" s="50"/>
    </row>
    <row r="626">
      <c r="A626" s="50"/>
      <c r="B626" s="50"/>
      <c r="C626" s="50"/>
      <c r="D626" s="50"/>
      <c r="E626" s="50"/>
      <c r="F626" s="50"/>
      <c r="G626" s="50"/>
      <c r="H626" s="50"/>
      <c r="I626" s="50"/>
      <c r="J626" s="50"/>
      <c r="K626" s="50"/>
      <c r="L626" s="1626"/>
      <c r="M626" s="50"/>
      <c r="N626" s="50"/>
      <c r="O626" s="50"/>
      <c r="P626" s="1627"/>
      <c r="Q626" s="1627"/>
      <c r="R626" s="1628"/>
      <c r="S626" s="1800"/>
      <c r="T626" s="50"/>
    </row>
    <row r="627">
      <c r="A627" s="50"/>
      <c r="B627" s="50"/>
      <c r="C627" s="50"/>
      <c r="D627" s="50"/>
      <c r="E627" s="50"/>
      <c r="F627" s="50"/>
      <c r="G627" s="50"/>
      <c r="H627" s="50"/>
      <c r="I627" s="50"/>
      <c r="J627" s="50"/>
      <c r="K627" s="50"/>
      <c r="L627" s="1626"/>
      <c r="M627" s="50"/>
      <c r="N627" s="50"/>
      <c r="O627" s="50"/>
      <c r="P627" s="1627"/>
      <c r="Q627" s="1627"/>
      <c r="R627" s="1628"/>
      <c r="S627" s="1800"/>
      <c r="T627" s="50"/>
    </row>
    <row r="628">
      <c r="A628" s="50"/>
      <c r="B628" s="50"/>
      <c r="C628" s="50"/>
      <c r="D628" s="50"/>
      <c r="E628" s="50"/>
      <c r="F628" s="50"/>
      <c r="G628" s="50"/>
      <c r="H628" s="50"/>
      <c r="I628" s="50"/>
      <c r="J628" s="50"/>
      <c r="K628" s="50"/>
      <c r="L628" s="1626"/>
      <c r="M628" s="50"/>
      <c r="N628" s="50"/>
      <c r="O628" s="50"/>
      <c r="P628" s="1627"/>
      <c r="Q628" s="1627"/>
      <c r="R628" s="1628"/>
      <c r="S628" s="1800"/>
      <c r="T628" s="50"/>
    </row>
    <row r="629">
      <c r="A629" s="50"/>
      <c r="B629" s="50"/>
      <c r="C629" s="50"/>
      <c r="D629" s="50"/>
      <c r="E629" s="50"/>
      <c r="F629" s="50"/>
      <c r="G629" s="50"/>
      <c r="H629" s="50"/>
      <c r="I629" s="50"/>
      <c r="J629" s="50"/>
      <c r="K629" s="50"/>
      <c r="L629" s="1626"/>
      <c r="M629" s="50"/>
      <c r="N629" s="50"/>
      <c r="O629" s="50"/>
      <c r="P629" s="1627"/>
      <c r="Q629" s="1627"/>
      <c r="R629" s="1628"/>
      <c r="S629" s="1800"/>
      <c r="T629" s="50"/>
    </row>
    <row r="630">
      <c r="A630" s="50"/>
      <c r="B630" s="50"/>
      <c r="C630" s="50"/>
      <c r="D630" s="50"/>
      <c r="E630" s="50"/>
      <c r="F630" s="50"/>
      <c r="G630" s="50"/>
      <c r="H630" s="50"/>
      <c r="I630" s="50"/>
      <c r="J630" s="50"/>
      <c r="K630" s="50"/>
      <c r="L630" s="1626"/>
      <c r="M630" s="50"/>
      <c r="N630" s="50"/>
      <c r="O630" s="50"/>
      <c r="P630" s="1627"/>
      <c r="Q630" s="1627"/>
      <c r="R630" s="1628"/>
      <c r="S630" s="1800"/>
      <c r="T630" s="50"/>
    </row>
    <row r="631">
      <c r="A631" s="50"/>
      <c r="B631" s="50"/>
      <c r="C631" s="50"/>
      <c r="D631" s="50"/>
      <c r="E631" s="50"/>
      <c r="F631" s="50"/>
      <c r="G631" s="50"/>
      <c r="H631" s="50"/>
      <c r="I631" s="50"/>
      <c r="J631" s="50"/>
      <c r="K631" s="50"/>
      <c r="L631" s="1626"/>
      <c r="M631" s="50"/>
      <c r="N631" s="50"/>
      <c r="O631" s="50"/>
      <c r="P631" s="1627"/>
      <c r="Q631" s="1627"/>
      <c r="R631" s="1628"/>
      <c r="S631" s="1800"/>
      <c r="T631" s="50"/>
    </row>
    <row r="632">
      <c r="A632" s="50"/>
      <c r="B632" s="50"/>
      <c r="C632" s="50"/>
      <c r="D632" s="50"/>
      <c r="E632" s="50"/>
      <c r="F632" s="50"/>
      <c r="G632" s="50"/>
      <c r="H632" s="50"/>
      <c r="I632" s="50"/>
      <c r="J632" s="50"/>
      <c r="K632" s="50"/>
      <c r="L632" s="1626"/>
      <c r="M632" s="50"/>
      <c r="N632" s="50"/>
      <c r="O632" s="50"/>
      <c r="P632" s="1627"/>
      <c r="Q632" s="1627"/>
      <c r="R632" s="1628"/>
      <c r="S632" s="1800"/>
      <c r="T632" s="50"/>
    </row>
    <row r="633">
      <c r="A633" s="50"/>
      <c r="B633" s="50"/>
      <c r="C633" s="50"/>
      <c r="D633" s="50"/>
      <c r="E633" s="50"/>
      <c r="F633" s="50"/>
      <c r="G633" s="50"/>
      <c r="H633" s="50"/>
      <c r="I633" s="50"/>
      <c r="J633" s="50"/>
      <c r="K633" s="50"/>
      <c r="L633" s="1626"/>
      <c r="M633" s="50"/>
      <c r="N633" s="50"/>
      <c r="O633" s="50"/>
      <c r="P633" s="1627"/>
      <c r="Q633" s="1627"/>
      <c r="R633" s="1628"/>
      <c r="S633" s="1800"/>
      <c r="T633" s="50"/>
    </row>
    <row r="634">
      <c r="A634" s="50"/>
      <c r="B634" s="50"/>
      <c r="C634" s="50"/>
      <c r="D634" s="50"/>
      <c r="E634" s="50"/>
      <c r="F634" s="50"/>
      <c r="G634" s="50"/>
      <c r="H634" s="50"/>
      <c r="I634" s="50"/>
      <c r="J634" s="50"/>
      <c r="K634" s="50"/>
      <c r="L634" s="1626"/>
      <c r="M634" s="50"/>
      <c r="N634" s="50"/>
      <c r="O634" s="50"/>
      <c r="P634" s="1627"/>
      <c r="Q634" s="1627"/>
      <c r="R634" s="1628"/>
      <c r="S634" s="1800"/>
      <c r="T634" s="50"/>
    </row>
    <row r="635">
      <c r="A635" s="50"/>
      <c r="B635" s="50"/>
      <c r="C635" s="50"/>
      <c r="D635" s="50"/>
      <c r="E635" s="50"/>
      <c r="F635" s="50"/>
      <c r="G635" s="50"/>
      <c r="H635" s="50"/>
      <c r="I635" s="50"/>
      <c r="J635" s="50"/>
      <c r="K635" s="50"/>
      <c r="L635" s="1626"/>
      <c r="M635" s="50"/>
      <c r="N635" s="50"/>
      <c r="O635" s="50"/>
      <c r="P635" s="1627"/>
      <c r="Q635" s="1627"/>
      <c r="R635" s="1628"/>
      <c r="S635" s="1800"/>
      <c r="T635" s="50"/>
    </row>
    <row r="636">
      <c r="A636" s="50"/>
      <c r="B636" s="50"/>
      <c r="C636" s="50"/>
      <c r="D636" s="50"/>
      <c r="E636" s="50"/>
      <c r="F636" s="50"/>
      <c r="G636" s="50"/>
      <c r="H636" s="50"/>
      <c r="I636" s="50"/>
      <c r="J636" s="50"/>
      <c r="K636" s="50"/>
      <c r="L636" s="1626"/>
      <c r="M636" s="50"/>
      <c r="N636" s="50"/>
      <c r="O636" s="50"/>
      <c r="P636" s="1627"/>
      <c r="Q636" s="1627"/>
      <c r="R636" s="1628"/>
      <c r="S636" s="1800"/>
      <c r="T636" s="50"/>
    </row>
    <row r="637">
      <c r="A637" s="50"/>
      <c r="B637" s="50"/>
      <c r="C637" s="50"/>
      <c r="D637" s="50"/>
      <c r="E637" s="50"/>
      <c r="F637" s="50"/>
      <c r="G637" s="50"/>
      <c r="H637" s="50"/>
      <c r="I637" s="50"/>
      <c r="J637" s="50"/>
      <c r="K637" s="50"/>
      <c r="L637" s="1626"/>
      <c r="M637" s="50"/>
      <c r="N637" s="50"/>
      <c r="O637" s="50"/>
      <c r="P637" s="1627"/>
      <c r="Q637" s="1627"/>
      <c r="R637" s="1628"/>
      <c r="S637" s="1800"/>
      <c r="T637" s="50"/>
    </row>
    <row r="638">
      <c r="A638" s="50"/>
      <c r="B638" s="50"/>
      <c r="C638" s="50"/>
      <c r="D638" s="50"/>
      <c r="E638" s="50"/>
      <c r="F638" s="50"/>
      <c r="G638" s="50"/>
      <c r="H638" s="50"/>
      <c r="I638" s="50"/>
      <c r="J638" s="50"/>
      <c r="K638" s="50"/>
      <c r="L638" s="1626"/>
      <c r="M638" s="50"/>
      <c r="N638" s="50"/>
      <c r="O638" s="50"/>
      <c r="P638" s="1627"/>
      <c r="Q638" s="1627"/>
      <c r="R638" s="1628"/>
      <c r="S638" s="1800"/>
      <c r="T638" s="50"/>
    </row>
    <row r="639">
      <c r="A639" s="50"/>
      <c r="B639" s="50"/>
      <c r="C639" s="50"/>
      <c r="D639" s="50"/>
      <c r="E639" s="50"/>
      <c r="F639" s="50"/>
      <c r="G639" s="50"/>
      <c r="H639" s="50"/>
      <c r="I639" s="50"/>
      <c r="J639" s="50"/>
      <c r="K639" s="50"/>
      <c r="L639" s="1626"/>
      <c r="M639" s="50"/>
      <c r="N639" s="50"/>
      <c r="O639" s="50"/>
      <c r="P639" s="1627"/>
      <c r="Q639" s="1627"/>
      <c r="R639" s="1628"/>
      <c r="S639" s="1800"/>
      <c r="T639" s="50"/>
    </row>
    <row r="640">
      <c r="A640" s="50"/>
      <c r="B640" s="50"/>
      <c r="C640" s="50"/>
      <c r="D640" s="50"/>
      <c r="E640" s="50"/>
      <c r="F640" s="50"/>
      <c r="G640" s="50"/>
      <c r="H640" s="50"/>
      <c r="I640" s="50"/>
      <c r="J640" s="50"/>
      <c r="K640" s="50"/>
      <c r="L640" s="1626"/>
      <c r="M640" s="50"/>
      <c r="N640" s="50"/>
      <c r="O640" s="50"/>
      <c r="P640" s="1627"/>
      <c r="Q640" s="1627"/>
      <c r="R640" s="1628"/>
      <c r="S640" s="1800"/>
      <c r="T640" s="50"/>
    </row>
    <row r="641">
      <c r="A641" s="50"/>
      <c r="B641" s="50"/>
      <c r="C641" s="50"/>
      <c r="D641" s="50"/>
      <c r="E641" s="50"/>
      <c r="F641" s="50"/>
      <c r="G641" s="50"/>
      <c r="H641" s="50"/>
      <c r="I641" s="50"/>
      <c r="J641" s="50"/>
      <c r="K641" s="50"/>
      <c r="L641" s="1626"/>
      <c r="M641" s="50"/>
      <c r="N641" s="50"/>
      <c r="O641" s="50"/>
      <c r="P641" s="1627"/>
      <c r="Q641" s="1627"/>
      <c r="R641" s="1628"/>
      <c r="S641" s="1800"/>
      <c r="T641" s="50"/>
    </row>
    <row r="642">
      <c r="A642" s="50"/>
      <c r="B642" s="50"/>
      <c r="C642" s="50"/>
      <c r="D642" s="50"/>
      <c r="E642" s="50"/>
      <c r="F642" s="50"/>
      <c r="G642" s="50"/>
      <c r="H642" s="50"/>
      <c r="I642" s="50"/>
      <c r="J642" s="50"/>
      <c r="K642" s="50"/>
      <c r="L642" s="1626"/>
      <c r="M642" s="50"/>
      <c r="N642" s="50"/>
      <c r="O642" s="50"/>
      <c r="P642" s="1627"/>
      <c r="Q642" s="1627"/>
      <c r="R642" s="1628"/>
      <c r="S642" s="1800"/>
      <c r="T642" s="50"/>
    </row>
    <row r="643">
      <c r="A643" s="50"/>
      <c r="B643" s="50"/>
      <c r="C643" s="50"/>
      <c r="D643" s="50"/>
      <c r="E643" s="50"/>
      <c r="F643" s="50"/>
      <c r="G643" s="50"/>
      <c r="H643" s="50"/>
      <c r="I643" s="50"/>
      <c r="J643" s="50"/>
      <c r="K643" s="50"/>
      <c r="L643" s="1626"/>
      <c r="M643" s="50"/>
      <c r="N643" s="50"/>
      <c r="O643" s="50"/>
      <c r="P643" s="1627"/>
      <c r="Q643" s="1627"/>
      <c r="R643" s="1628"/>
      <c r="S643" s="1800"/>
      <c r="T643" s="50"/>
    </row>
    <row r="644">
      <c r="A644" s="50"/>
      <c r="B644" s="50"/>
      <c r="C644" s="50"/>
      <c r="D644" s="50"/>
      <c r="E644" s="50"/>
      <c r="F644" s="50"/>
      <c r="G644" s="50"/>
      <c r="H644" s="50"/>
      <c r="I644" s="50"/>
      <c r="J644" s="50"/>
      <c r="K644" s="50"/>
      <c r="L644" s="1626"/>
      <c r="M644" s="50"/>
      <c r="N644" s="50"/>
      <c r="O644" s="50"/>
      <c r="P644" s="1627"/>
      <c r="Q644" s="1627"/>
      <c r="R644" s="1628"/>
      <c r="S644" s="1800"/>
      <c r="T644" s="50"/>
    </row>
    <row r="645">
      <c r="A645" s="50"/>
      <c r="B645" s="50"/>
      <c r="C645" s="50"/>
      <c r="D645" s="50"/>
      <c r="E645" s="50"/>
      <c r="F645" s="50"/>
      <c r="G645" s="50"/>
      <c r="H645" s="50"/>
      <c r="I645" s="50"/>
      <c r="J645" s="50"/>
      <c r="K645" s="50"/>
      <c r="L645" s="1626"/>
      <c r="M645" s="50"/>
      <c r="N645" s="50"/>
      <c r="O645" s="50"/>
      <c r="P645" s="1627"/>
      <c r="Q645" s="1627"/>
      <c r="R645" s="1628"/>
      <c r="S645" s="1800"/>
      <c r="T645" s="50"/>
    </row>
    <row r="646">
      <c r="A646" s="50"/>
      <c r="B646" s="50"/>
      <c r="C646" s="50"/>
      <c r="D646" s="50"/>
      <c r="E646" s="50"/>
      <c r="F646" s="50"/>
      <c r="G646" s="50"/>
      <c r="H646" s="50"/>
      <c r="I646" s="50"/>
      <c r="J646" s="50"/>
      <c r="K646" s="50"/>
      <c r="L646" s="1626"/>
      <c r="M646" s="50"/>
      <c r="N646" s="50"/>
      <c r="O646" s="50"/>
      <c r="P646" s="1627"/>
      <c r="Q646" s="1627"/>
      <c r="R646" s="1628"/>
      <c r="S646" s="1800"/>
      <c r="T646" s="50"/>
    </row>
    <row r="647">
      <c r="A647" s="50"/>
      <c r="B647" s="50"/>
      <c r="C647" s="50"/>
      <c r="D647" s="50"/>
      <c r="E647" s="50"/>
      <c r="F647" s="50"/>
      <c r="G647" s="50"/>
      <c r="H647" s="50"/>
      <c r="I647" s="50"/>
      <c r="J647" s="50"/>
      <c r="K647" s="50"/>
      <c r="L647" s="1626"/>
      <c r="M647" s="50"/>
      <c r="N647" s="50"/>
      <c r="O647" s="50"/>
      <c r="P647" s="1627"/>
      <c r="Q647" s="1627"/>
      <c r="R647" s="1628"/>
      <c r="S647" s="1800"/>
      <c r="T647" s="50"/>
    </row>
    <row r="648">
      <c r="A648" s="50"/>
      <c r="B648" s="50"/>
      <c r="C648" s="50"/>
      <c r="D648" s="50"/>
      <c r="E648" s="50"/>
      <c r="F648" s="50"/>
      <c r="G648" s="50"/>
      <c r="H648" s="50"/>
      <c r="I648" s="50"/>
      <c r="J648" s="50"/>
      <c r="K648" s="50"/>
      <c r="L648" s="1626"/>
      <c r="M648" s="50"/>
      <c r="N648" s="50"/>
      <c r="O648" s="50"/>
      <c r="P648" s="1627"/>
      <c r="Q648" s="1627"/>
      <c r="R648" s="1628"/>
      <c r="S648" s="1800"/>
      <c r="T648" s="50"/>
    </row>
    <row r="649">
      <c r="A649" s="50"/>
      <c r="B649" s="50"/>
      <c r="C649" s="50"/>
      <c r="D649" s="50"/>
      <c r="E649" s="50"/>
      <c r="F649" s="50"/>
      <c r="G649" s="50"/>
      <c r="H649" s="50"/>
      <c r="I649" s="50"/>
      <c r="J649" s="50"/>
      <c r="K649" s="50"/>
      <c r="L649" s="1626"/>
      <c r="M649" s="50"/>
      <c r="N649" s="50"/>
      <c r="O649" s="50"/>
      <c r="P649" s="1627"/>
      <c r="Q649" s="1627"/>
      <c r="R649" s="1628"/>
      <c r="S649" s="1800"/>
      <c r="T649" s="50"/>
    </row>
    <row r="650">
      <c r="A650" s="50"/>
      <c r="B650" s="50"/>
      <c r="C650" s="50"/>
      <c r="D650" s="50"/>
      <c r="E650" s="50"/>
      <c r="F650" s="50"/>
      <c r="G650" s="50"/>
      <c r="H650" s="50"/>
      <c r="I650" s="50"/>
      <c r="J650" s="50"/>
      <c r="K650" s="50"/>
      <c r="L650" s="1626"/>
      <c r="M650" s="50"/>
      <c r="N650" s="50"/>
      <c r="O650" s="50"/>
      <c r="P650" s="1627"/>
      <c r="Q650" s="1627"/>
      <c r="R650" s="1628"/>
      <c r="S650" s="1800"/>
      <c r="T650" s="50"/>
    </row>
    <row r="651">
      <c r="A651" s="50"/>
      <c r="B651" s="50"/>
      <c r="C651" s="50"/>
      <c r="D651" s="50"/>
      <c r="E651" s="50"/>
      <c r="F651" s="50"/>
      <c r="G651" s="50"/>
      <c r="H651" s="50"/>
      <c r="I651" s="50"/>
      <c r="J651" s="50"/>
      <c r="K651" s="50"/>
      <c r="L651" s="1626"/>
      <c r="M651" s="50"/>
      <c r="N651" s="50"/>
      <c r="O651" s="50"/>
      <c r="P651" s="1627"/>
      <c r="Q651" s="1627"/>
      <c r="R651" s="1628"/>
      <c r="S651" s="1800"/>
      <c r="T651" s="50"/>
    </row>
    <row r="652">
      <c r="A652" s="50"/>
      <c r="B652" s="50"/>
      <c r="C652" s="50"/>
      <c r="D652" s="50"/>
      <c r="E652" s="50"/>
      <c r="F652" s="50"/>
      <c r="G652" s="50"/>
      <c r="H652" s="50"/>
      <c r="I652" s="50"/>
      <c r="J652" s="50"/>
      <c r="K652" s="50"/>
      <c r="L652" s="1626"/>
      <c r="M652" s="50"/>
      <c r="N652" s="50"/>
      <c r="O652" s="50"/>
      <c r="P652" s="1627"/>
      <c r="Q652" s="1627"/>
      <c r="R652" s="1628"/>
      <c r="S652" s="1800"/>
      <c r="T652" s="50"/>
    </row>
    <row r="653">
      <c r="A653" s="50"/>
      <c r="B653" s="50"/>
      <c r="C653" s="50"/>
      <c r="D653" s="50"/>
      <c r="E653" s="50"/>
      <c r="F653" s="50"/>
      <c r="G653" s="50"/>
      <c r="H653" s="50"/>
      <c r="I653" s="50"/>
      <c r="J653" s="50"/>
      <c r="K653" s="50"/>
      <c r="L653" s="1626"/>
      <c r="M653" s="50"/>
      <c r="N653" s="50"/>
      <c r="O653" s="50"/>
      <c r="P653" s="1627"/>
      <c r="Q653" s="1627"/>
      <c r="R653" s="1628"/>
      <c r="S653" s="1800"/>
      <c r="T653" s="50"/>
    </row>
    <row r="654">
      <c r="A654" s="50"/>
      <c r="B654" s="50"/>
      <c r="C654" s="50"/>
      <c r="D654" s="50"/>
      <c r="E654" s="50"/>
      <c r="F654" s="50"/>
      <c r="G654" s="50"/>
      <c r="H654" s="50"/>
      <c r="I654" s="50"/>
      <c r="J654" s="50"/>
      <c r="K654" s="50"/>
      <c r="L654" s="1626"/>
      <c r="M654" s="50"/>
      <c r="N654" s="50"/>
      <c r="O654" s="50"/>
      <c r="P654" s="1627"/>
      <c r="Q654" s="1627"/>
      <c r="R654" s="1628"/>
      <c r="S654" s="1800"/>
      <c r="T654" s="50"/>
    </row>
    <row r="655">
      <c r="A655" s="50"/>
      <c r="B655" s="50"/>
      <c r="C655" s="50"/>
      <c r="D655" s="50"/>
      <c r="E655" s="50"/>
      <c r="F655" s="50"/>
      <c r="G655" s="50"/>
      <c r="H655" s="50"/>
      <c r="I655" s="50"/>
      <c r="J655" s="50"/>
      <c r="K655" s="50"/>
      <c r="L655" s="1626"/>
      <c r="M655" s="50"/>
      <c r="N655" s="50"/>
      <c r="O655" s="50"/>
      <c r="P655" s="1627"/>
      <c r="Q655" s="1627"/>
      <c r="R655" s="1628"/>
      <c r="S655" s="1800"/>
      <c r="T655" s="50"/>
    </row>
    <row r="656">
      <c r="A656" s="50"/>
      <c r="B656" s="50"/>
      <c r="C656" s="50"/>
      <c r="D656" s="50"/>
      <c r="E656" s="50"/>
      <c r="F656" s="50"/>
      <c r="G656" s="50"/>
      <c r="H656" s="50"/>
      <c r="I656" s="50"/>
      <c r="J656" s="50"/>
      <c r="K656" s="50"/>
      <c r="L656" s="1626"/>
      <c r="M656" s="50"/>
      <c r="N656" s="50"/>
      <c r="O656" s="50"/>
      <c r="P656" s="1627"/>
      <c r="Q656" s="1627"/>
      <c r="R656" s="1628"/>
      <c r="S656" s="1800"/>
      <c r="T656" s="50"/>
    </row>
    <row r="657">
      <c r="A657" s="50"/>
      <c r="B657" s="50"/>
      <c r="C657" s="50"/>
      <c r="D657" s="50"/>
      <c r="E657" s="50"/>
      <c r="F657" s="50"/>
      <c r="G657" s="50"/>
      <c r="H657" s="50"/>
      <c r="I657" s="50"/>
      <c r="J657" s="50"/>
      <c r="K657" s="50"/>
      <c r="L657" s="1626"/>
      <c r="M657" s="50"/>
      <c r="N657" s="50"/>
      <c r="O657" s="50"/>
      <c r="P657" s="1627"/>
      <c r="Q657" s="1627"/>
      <c r="R657" s="1628"/>
      <c r="S657" s="1800"/>
      <c r="T657" s="50"/>
    </row>
    <row r="658">
      <c r="A658" s="50"/>
      <c r="B658" s="50"/>
      <c r="C658" s="50"/>
      <c r="D658" s="50"/>
      <c r="E658" s="50"/>
      <c r="F658" s="50"/>
      <c r="G658" s="50"/>
      <c r="H658" s="50"/>
      <c r="I658" s="50"/>
      <c r="J658" s="50"/>
      <c r="K658" s="50"/>
      <c r="L658" s="1626"/>
      <c r="M658" s="50"/>
      <c r="N658" s="50"/>
      <c r="O658" s="50"/>
      <c r="P658" s="1627"/>
      <c r="Q658" s="1627"/>
      <c r="R658" s="1628"/>
      <c r="S658" s="1800"/>
      <c r="T658" s="50"/>
    </row>
    <row r="659">
      <c r="A659" s="50"/>
      <c r="B659" s="50"/>
      <c r="C659" s="50"/>
      <c r="D659" s="50"/>
      <c r="E659" s="50"/>
      <c r="F659" s="50"/>
      <c r="G659" s="50"/>
      <c r="H659" s="50"/>
      <c r="I659" s="50"/>
      <c r="J659" s="50"/>
      <c r="K659" s="50"/>
      <c r="L659" s="1626"/>
      <c r="M659" s="50"/>
      <c r="N659" s="50"/>
      <c r="O659" s="50"/>
      <c r="P659" s="1627"/>
      <c r="Q659" s="1627"/>
      <c r="R659" s="1628"/>
      <c r="S659" s="1800"/>
      <c r="T659" s="50"/>
    </row>
    <row r="660">
      <c r="A660" s="50"/>
      <c r="B660" s="50"/>
      <c r="C660" s="50"/>
      <c r="D660" s="50"/>
      <c r="E660" s="50"/>
      <c r="F660" s="50"/>
      <c r="G660" s="50"/>
      <c r="H660" s="50"/>
      <c r="I660" s="50"/>
      <c r="J660" s="50"/>
      <c r="K660" s="50"/>
      <c r="L660" s="1626"/>
      <c r="M660" s="50"/>
      <c r="N660" s="50"/>
      <c r="O660" s="50"/>
      <c r="P660" s="1627"/>
      <c r="Q660" s="1627"/>
      <c r="R660" s="1628"/>
      <c r="S660" s="1800"/>
      <c r="T660" s="50"/>
    </row>
    <row r="661">
      <c r="A661" s="50"/>
      <c r="B661" s="50"/>
      <c r="C661" s="50"/>
      <c r="D661" s="50"/>
      <c r="E661" s="50"/>
      <c r="F661" s="50"/>
      <c r="G661" s="50"/>
      <c r="H661" s="50"/>
      <c r="I661" s="50"/>
      <c r="J661" s="50"/>
      <c r="K661" s="50"/>
      <c r="L661" s="1626"/>
      <c r="M661" s="50"/>
      <c r="N661" s="50"/>
      <c r="O661" s="50"/>
      <c r="P661" s="1627"/>
      <c r="Q661" s="1627"/>
      <c r="R661" s="1628"/>
      <c r="S661" s="1800"/>
      <c r="T661" s="50"/>
    </row>
    <row r="662">
      <c r="A662" s="50"/>
      <c r="B662" s="50"/>
      <c r="C662" s="50"/>
      <c r="D662" s="50"/>
      <c r="E662" s="50"/>
      <c r="F662" s="50"/>
      <c r="G662" s="50"/>
      <c r="H662" s="50"/>
      <c r="I662" s="50"/>
      <c r="J662" s="50"/>
      <c r="K662" s="50"/>
      <c r="L662" s="1626"/>
      <c r="M662" s="50"/>
      <c r="N662" s="50"/>
      <c r="O662" s="50"/>
      <c r="P662" s="1627"/>
      <c r="Q662" s="1627"/>
      <c r="R662" s="1628"/>
      <c r="S662" s="1800"/>
      <c r="T662" s="50"/>
    </row>
    <row r="663">
      <c r="A663" s="50"/>
      <c r="B663" s="50"/>
      <c r="C663" s="50"/>
      <c r="D663" s="50"/>
      <c r="E663" s="50"/>
      <c r="F663" s="50"/>
      <c r="G663" s="50"/>
      <c r="H663" s="50"/>
      <c r="I663" s="50"/>
      <c r="J663" s="50"/>
      <c r="K663" s="50"/>
      <c r="L663" s="1626"/>
      <c r="M663" s="50"/>
      <c r="N663" s="50"/>
      <c r="O663" s="50"/>
      <c r="P663" s="1627"/>
      <c r="Q663" s="1627"/>
      <c r="R663" s="1628"/>
      <c r="S663" s="1800"/>
      <c r="T663" s="50"/>
    </row>
    <row r="664">
      <c r="A664" s="50"/>
      <c r="B664" s="50"/>
      <c r="C664" s="50"/>
      <c r="D664" s="50"/>
      <c r="E664" s="50"/>
      <c r="F664" s="50"/>
      <c r="G664" s="50"/>
      <c r="H664" s="50"/>
      <c r="I664" s="50"/>
      <c r="J664" s="50"/>
      <c r="K664" s="50"/>
      <c r="L664" s="1626"/>
      <c r="M664" s="50"/>
      <c r="N664" s="50"/>
      <c r="O664" s="50"/>
      <c r="P664" s="1627"/>
      <c r="Q664" s="1627"/>
      <c r="R664" s="1628"/>
      <c r="S664" s="1800"/>
      <c r="T664" s="50"/>
    </row>
    <row r="665">
      <c r="A665" s="50"/>
      <c r="B665" s="50"/>
      <c r="C665" s="50"/>
      <c r="D665" s="50"/>
      <c r="E665" s="50"/>
      <c r="F665" s="50"/>
      <c r="G665" s="50"/>
      <c r="H665" s="50"/>
      <c r="I665" s="50"/>
      <c r="J665" s="50"/>
      <c r="K665" s="50"/>
      <c r="L665" s="1626"/>
      <c r="M665" s="50"/>
      <c r="N665" s="50"/>
      <c r="O665" s="50"/>
      <c r="P665" s="1627"/>
      <c r="Q665" s="1627"/>
      <c r="R665" s="1628"/>
      <c r="S665" s="1800"/>
      <c r="T665" s="50"/>
    </row>
    <row r="666">
      <c r="A666" s="50"/>
      <c r="B666" s="50"/>
      <c r="C666" s="50"/>
      <c r="D666" s="50"/>
      <c r="E666" s="50"/>
      <c r="F666" s="50"/>
      <c r="G666" s="50"/>
      <c r="H666" s="50"/>
      <c r="I666" s="50"/>
      <c r="J666" s="50"/>
      <c r="K666" s="50"/>
      <c r="L666" s="1626"/>
      <c r="M666" s="50"/>
      <c r="N666" s="50"/>
      <c r="O666" s="50"/>
      <c r="P666" s="1627"/>
      <c r="Q666" s="1627"/>
      <c r="R666" s="1628"/>
      <c r="S666" s="1800"/>
      <c r="T666" s="50"/>
    </row>
    <row r="667">
      <c r="A667" s="50"/>
      <c r="B667" s="50"/>
      <c r="C667" s="50"/>
      <c r="D667" s="50"/>
      <c r="E667" s="50"/>
      <c r="F667" s="50"/>
      <c r="G667" s="50"/>
      <c r="H667" s="50"/>
      <c r="I667" s="50"/>
      <c r="J667" s="50"/>
      <c r="K667" s="50"/>
      <c r="L667" s="1626"/>
      <c r="M667" s="50"/>
      <c r="N667" s="50"/>
      <c r="O667" s="50"/>
      <c r="P667" s="1627"/>
      <c r="Q667" s="1627"/>
      <c r="R667" s="1628"/>
      <c r="S667" s="1800"/>
      <c r="T667" s="50"/>
    </row>
    <row r="668">
      <c r="A668" s="50"/>
      <c r="B668" s="50"/>
      <c r="C668" s="50"/>
      <c r="D668" s="50"/>
      <c r="E668" s="50"/>
      <c r="F668" s="50"/>
      <c r="G668" s="50"/>
      <c r="H668" s="50"/>
      <c r="I668" s="50"/>
      <c r="J668" s="50"/>
      <c r="K668" s="50"/>
      <c r="L668" s="1626"/>
      <c r="M668" s="50"/>
      <c r="N668" s="50"/>
      <c r="O668" s="50"/>
      <c r="P668" s="1627"/>
      <c r="Q668" s="1627"/>
      <c r="R668" s="1628"/>
      <c r="S668" s="1800"/>
      <c r="T668" s="50"/>
    </row>
    <row r="669">
      <c r="A669" s="50"/>
      <c r="B669" s="50"/>
      <c r="C669" s="50"/>
      <c r="D669" s="50"/>
      <c r="E669" s="50"/>
      <c r="F669" s="50"/>
      <c r="G669" s="50"/>
      <c r="H669" s="50"/>
      <c r="I669" s="50"/>
      <c r="J669" s="50"/>
      <c r="K669" s="50"/>
      <c r="L669" s="1626"/>
      <c r="M669" s="50"/>
      <c r="N669" s="50"/>
      <c r="O669" s="50"/>
      <c r="P669" s="1627"/>
      <c r="Q669" s="1627"/>
      <c r="R669" s="1628"/>
      <c r="S669" s="1800"/>
      <c r="T669" s="50"/>
    </row>
    <row r="670">
      <c r="A670" s="50"/>
      <c r="B670" s="50"/>
      <c r="C670" s="50"/>
      <c r="D670" s="50"/>
      <c r="E670" s="50"/>
      <c r="F670" s="50"/>
      <c r="G670" s="50"/>
      <c r="H670" s="50"/>
      <c r="I670" s="50"/>
      <c r="J670" s="50"/>
      <c r="K670" s="50"/>
      <c r="L670" s="1626"/>
      <c r="M670" s="50"/>
      <c r="N670" s="50"/>
      <c r="O670" s="50"/>
      <c r="P670" s="1627"/>
      <c r="Q670" s="1627"/>
      <c r="R670" s="1628"/>
      <c r="S670" s="1800"/>
      <c r="T670" s="50"/>
    </row>
    <row r="671">
      <c r="A671" s="50"/>
      <c r="B671" s="50"/>
      <c r="C671" s="50"/>
      <c r="D671" s="50"/>
      <c r="E671" s="50"/>
      <c r="F671" s="50"/>
      <c r="G671" s="50"/>
      <c r="H671" s="50"/>
      <c r="I671" s="50"/>
      <c r="J671" s="50"/>
      <c r="K671" s="50"/>
      <c r="L671" s="1626"/>
      <c r="M671" s="50"/>
      <c r="N671" s="50"/>
      <c r="O671" s="50"/>
      <c r="P671" s="1627"/>
      <c r="Q671" s="1627"/>
      <c r="R671" s="1628"/>
      <c r="S671" s="1800"/>
      <c r="T671" s="50"/>
    </row>
    <row r="672">
      <c r="A672" s="50"/>
      <c r="B672" s="50"/>
      <c r="C672" s="50"/>
      <c r="D672" s="50"/>
      <c r="E672" s="50"/>
      <c r="F672" s="50"/>
      <c r="G672" s="50"/>
      <c r="H672" s="50"/>
      <c r="I672" s="50"/>
      <c r="J672" s="50"/>
      <c r="K672" s="50"/>
      <c r="L672" s="1626"/>
      <c r="M672" s="50"/>
      <c r="N672" s="50"/>
      <c r="O672" s="50"/>
      <c r="P672" s="1627"/>
      <c r="Q672" s="1627"/>
      <c r="R672" s="1628"/>
      <c r="S672" s="1800"/>
      <c r="T672" s="50"/>
    </row>
    <row r="673">
      <c r="A673" s="50"/>
      <c r="B673" s="50"/>
      <c r="C673" s="50"/>
      <c r="D673" s="50"/>
      <c r="E673" s="50"/>
      <c r="F673" s="50"/>
      <c r="G673" s="50"/>
      <c r="H673" s="50"/>
      <c r="I673" s="50"/>
      <c r="J673" s="50"/>
      <c r="K673" s="50"/>
      <c r="L673" s="1626"/>
      <c r="M673" s="50"/>
      <c r="N673" s="50"/>
      <c r="O673" s="50"/>
      <c r="P673" s="1627"/>
      <c r="Q673" s="1627"/>
      <c r="R673" s="1628"/>
      <c r="S673" s="1800"/>
      <c r="T673" s="50"/>
    </row>
    <row r="674">
      <c r="A674" s="50"/>
      <c r="B674" s="50"/>
      <c r="C674" s="50"/>
      <c r="D674" s="50"/>
      <c r="E674" s="50"/>
      <c r="F674" s="50"/>
      <c r="G674" s="50"/>
      <c r="H674" s="50"/>
      <c r="I674" s="50"/>
      <c r="J674" s="50"/>
      <c r="K674" s="50"/>
      <c r="L674" s="1626"/>
      <c r="M674" s="50"/>
      <c r="N674" s="50"/>
      <c r="O674" s="50"/>
      <c r="P674" s="1627"/>
      <c r="Q674" s="1627"/>
      <c r="R674" s="1628"/>
      <c r="S674" s="1800"/>
      <c r="T674" s="50"/>
    </row>
    <row r="675">
      <c r="A675" s="50"/>
      <c r="B675" s="50"/>
      <c r="C675" s="50"/>
      <c r="D675" s="50"/>
      <c r="E675" s="50"/>
      <c r="F675" s="50"/>
      <c r="G675" s="50"/>
      <c r="H675" s="50"/>
      <c r="I675" s="50"/>
      <c r="J675" s="50"/>
      <c r="K675" s="50"/>
      <c r="L675" s="1626"/>
      <c r="M675" s="50"/>
      <c r="N675" s="50"/>
      <c r="O675" s="50"/>
      <c r="P675" s="1627"/>
      <c r="Q675" s="1627"/>
      <c r="R675" s="1628"/>
      <c r="S675" s="1800"/>
      <c r="T675" s="50"/>
    </row>
    <row r="676">
      <c r="A676" s="50"/>
      <c r="B676" s="50"/>
      <c r="C676" s="50"/>
      <c r="D676" s="50"/>
      <c r="E676" s="50"/>
      <c r="F676" s="50"/>
      <c r="G676" s="50"/>
      <c r="H676" s="50"/>
      <c r="I676" s="50"/>
      <c r="J676" s="50"/>
      <c r="K676" s="50"/>
      <c r="L676" s="1626"/>
      <c r="M676" s="50"/>
      <c r="N676" s="50"/>
      <c r="O676" s="50"/>
      <c r="P676" s="1627"/>
      <c r="Q676" s="1627"/>
      <c r="R676" s="1628"/>
      <c r="S676" s="1800"/>
      <c r="T676" s="50"/>
    </row>
    <row r="677">
      <c r="A677" s="50"/>
      <c r="B677" s="50"/>
      <c r="C677" s="50"/>
      <c r="D677" s="50"/>
      <c r="E677" s="50"/>
      <c r="F677" s="50"/>
      <c r="G677" s="50"/>
      <c r="H677" s="50"/>
      <c r="I677" s="50"/>
      <c r="J677" s="50"/>
      <c r="K677" s="50"/>
      <c r="L677" s="1626"/>
      <c r="M677" s="50"/>
      <c r="N677" s="50"/>
      <c r="O677" s="50"/>
      <c r="P677" s="1627"/>
      <c r="Q677" s="1627"/>
      <c r="R677" s="1628"/>
      <c r="S677" s="1800"/>
      <c r="T677" s="50"/>
    </row>
    <row r="678">
      <c r="A678" s="50"/>
      <c r="B678" s="50"/>
      <c r="C678" s="50"/>
      <c r="D678" s="50"/>
      <c r="E678" s="50"/>
      <c r="F678" s="50"/>
      <c r="G678" s="50"/>
      <c r="H678" s="50"/>
      <c r="I678" s="50"/>
      <c r="J678" s="50"/>
      <c r="K678" s="50"/>
      <c r="L678" s="1626"/>
      <c r="M678" s="50"/>
      <c r="N678" s="50"/>
      <c r="O678" s="50"/>
      <c r="P678" s="1627"/>
      <c r="Q678" s="1627"/>
      <c r="R678" s="1628"/>
      <c r="S678" s="1800"/>
      <c r="T678" s="50"/>
    </row>
    <row r="679">
      <c r="A679" s="50"/>
      <c r="B679" s="50"/>
      <c r="C679" s="50"/>
      <c r="D679" s="50"/>
      <c r="E679" s="50"/>
      <c r="F679" s="50"/>
      <c r="G679" s="50"/>
      <c r="H679" s="50"/>
      <c r="I679" s="50"/>
      <c r="J679" s="50"/>
      <c r="K679" s="50"/>
      <c r="L679" s="1626"/>
      <c r="M679" s="50"/>
      <c r="N679" s="50"/>
      <c r="O679" s="50"/>
      <c r="P679" s="1627"/>
      <c r="Q679" s="1627"/>
      <c r="R679" s="1628"/>
      <c r="S679" s="1800"/>
      <c r="T679" s="50"/>
    </row>
    <row r="680">
      <c r="A680" s="50"/>
      <c r="B680" s="50"/>
      <c r="C680" s="50"/>
      <c r="D680" s="50"/>
      <c r="E680" s="50"/>
      <c r="F680" s="50"/>
      <c r="G680" s="50"/>
      <c r="H680" s="50"/>
      <c r="I680" s="50"/>
      <c r="J680" s="50"/>
      <c r="K680" s="50"/>
      <c r="L680" s="1626"/>
      <c r="M680" s="50"/>
      <c r="N680" s="50"/>
      <c r="O680" s="50"/>
      <c r="P680" s="1627"/>
      <c r="Q680" s="1627"/>
      <c r="R680" s="1628"/>
      <c r="S680" s="1800"/>
      <c r="T680" s="50"/>
    </row>
    <row r="681">
      <c r="A681" s="50"/>
      <c r="B681" s="50"/>
      <c r="C681" s="50"/>
      <c r="D681" s="50"/>
      <c r="E681" s="50"/>
      <c r="F681" s="50"/>
      <c r="G681" s="50"/>
      <c r="H681" s="50"/>
      <c r="I681" s="50"/>
      <c r="J681" s="50"/>
      <c r="K681" s="50"/>
      <c r="L681" s="1626"/>
      <c r="M681" s="50"/>
      <c r="N681" s="50"/>
      <c r="O681" s="50"/>
      <c r="P681" s="1627"/>
      <c r="Q681" s="1627"/>
      <c r="R681" s="1628"/>
      <c r="S681" s="1800"/>
      <c r="T681" s="50"/>
    </row>
    <row r="682">
      <c r="A682" s="50"/>
      <c r="B682" s="50"/>
      <c r="C682" s="50"/>
      <c r="D682" s="50"/>
      <c r="E682" s="50"/>
      <c r="F682" s="50"/>
      <c r="G682" s="50"/>
      <c r="H682" s="50"/>
      <c r="I682" s="50"/>
      <c r="J682" s="50"/>
      <c r="K682" s="50"/>
      <c r="L682" s="1626"/>
      <c r="M682" s="50"/>
      <c r="N682" s="50"/>
      <c r="O682" s="50"/>
      <c r="P682" s="1627"/>
      <c r="Q682" s="1627"/>
      <c r="R682" s="1628"/>
      <c r="S682" s="1800"/>
      <c r="T682" s="50"/>
    </row>
    <row r="683">
      <c r="A683" s="50"/>
      <c r="B683" s="50"/>
      <c r="C683" s="50"/>
      <c r="D683" s="50"/>
      <c r="E683" s="50"/>
      <c r="F683" s="50"/>
      <c r="G683" s="50"/>
      <c r="H683" s="50"/>
      <c r="I683" s="50"/>
      <c r="J683" s="50"/>
      <c r="K683" s="50"/>
      <c r="L683" s="1626"/>
      <c r="M683" s="50"/>
      <c r="N683" s="50"/>
      <c r="O683" s="50"/>
      <c r="P683" s="1627"/>
      <c r="Q683" s="1627"/>
      <c r="R683" s="1628"/>
      <c r="S683" s="1800"/>
      <c r="T683" s="50"/>
    </row>
    <row r="684">
      <c r="A684" s="50"/>
      <c r="B684" s="50"/>
      <c r="C684" s="50"/>
      <c r="D684" s="50"/>
      <c r="E684" s="50"/>
      <c r="F684" s="50"/>
      <c r="G684" s="50"/>
      <c r="H684" s="50"/>
      <c r="I684" s="50"/>
      <c r="J684" s="50"/>
      <c r="K684" s="50"/>
      <c r="L684" s="1626"/>
      <c r="M684" s="50"/>
      <c r="N684" s="50"/>
      <c r="O684" s="50"/>
      <c r="P684" s="1627"/>
      <c r="Q684" s="1627"/>
      <c r="R684" s="1628"/>
      <c r="S684" s="1800"/>
      <c r="T684" s="50"/>
    </row>
    <row r="685">
      <c r="A685" s="50"/>
      <c r="B685" s="50"/>
      <c r="C685" s="50"/>
      <c r="D685" s="50"/>
      <c r="E685" s="50"/>
      <c r="F685" s="50"/>
      <c r="G685" s="50"/>
      <c r="H685" s="50"/>
      <c r="I685" s="50"/>
      <c r="J685" s="50"/>
      <c r="K685" s="50"/>
      <c r="L685" s="1626"/>
      <c r="M685" s="50"/>
      <c r="N685" s="50"/>
      <c r="O685" s="50"/>
      <c r="P685" s="1627"/>
      <c r="Q685" s="1627"/>
      <c r="R685" s="1628"/>
      <c r="S685" s="1800"/>
      <c r="T685" s="50"/>
    </row>
    <row r="686">
      <c r="A686" s="50"/>
      <c r="B686" s="50"/>
      <c r="C686" s="50"/>
      <c r="D686" s="50"/>
      <c r="E686" s="50"/>
      <c r="F686" s="50"/>
      <c r="G686" s="50"/>
      <c r="H686" s="50"/>
      <c r="I686" s="50"/>
      <c r="J686" s="50"/>
      <c r="K686" s="50"/>
      <c r="L686" s="1626"/>
      <c r="M686" s="50"/>
      <c r="N686" s="50"/>
      <c r="O686" s="50"/>
      <c r="P686" s="1627"/>
      <c r="Q686" s="1627"/>
      <c r="R686" s="1628"/>
      <c r="S686" s="1800"/>
      <c r="T686" s="50"/>
    </row>
    <row r="687">
      <c r="A687" s="50"/>
      <c r="B687" s="50"/>
      <c r="C687" s="50"/>
      <c r="D687" s="50"/>
      <c r="E687" s="50"/>
      <c r="F687" s="50"/>
      <c r="G687" s="50"/>
      <c r="H687" s="50"/>
      <c r="I687" s="50"/>
      <c r="J687" s="50"/>
      <c r="K687" s="50"/>
      <c r="L687" s="1626"/>
      <c r="M687" s="50"/>
      <c r="N687" s="50"/>
      <c r="O687" s="50"/>
      <c r="P687" s="1627"/>
      <c r="Q687" s="1627"/>
      <c r="R687" s="1628"/>
      <c r="S687" s="1800"/>
      <c r="T687" s="50"/>
    </row>
    <row r="688">
      <c r="A688" s="50"/>
      <c r="B688" s="50"/>
      <c r="C688" s="50"/>
      <c r="D688" s="50"/>
      <c r="E688" s="50"/>
      <c r="F688" s="50"/>
      <c r="G688" s="50"/>
      <c r="H688" s="50"/>
      <c r="I688" s="50"/>
      <c r="J688" s="50"/>
      <c r="K688" s="50"/>
      <c r="L688" s="1626"/>
      <c r="M688" s="50"/>
      <c r="N688" s="50"/>
      <c r="O688" s="50"/>
      <c r="P688" s="1627"/>
      <c r="Q688" s="1627"/>
      <c r="R688" s="1628"/>
      <c r="S688" s="1800"/>
      <c r="T688" s="50"/>
    </row>
    <row r="689">
      <c r="A689" s="50"/>
      <c r="B689" s="50"/>
      <c r="C689" s="50"/>
      <c r="D689" s="50"/>
      <c r="E689" s="50"/>
      <c r="F689" s="50"/>
      <c r="G689" s="50"/>
      <c r="H689" s="50"/>
      <c r="I689" s="50"/>
      <c r="J689" s="50"/>
      <c r="K689" s="50"/>
      <c r="L689" s="1626"/>
      <c r="M689" s="50"/>
      <c r="N689" s="50"/>
      <c r="O689" s="50"/>
      <c r="P689" s="1627"/>
      <c r="Q689" s="1627"/>
      <c r="R689" s="1628"/>
      <c r="S689" s="1800"/>
      <c r="T689" s="50"/>
    </row>
    <row r="690">
      <c r="A690" s="50"/>
      <c r="B690" s="50"/>
      <c r="C690" s="50"/>
      <c r="D690" s="50"/>
      <c r="E690" s="50"/>
      <c r="F690" s="50"/>
      <c r="G690" s="50"/>
      <c r="H690" s="50"/>
      <c r="I690" s="50"/>
      <c r="J690" s="50"/>
      <c r="K690" s="50"/>
      <c r="L690" s="1626"/>
      <c r="M690" s="50"/>
      <c r="N690" s="50"/>
      <c r="O690" s="50"/>
      <c r="P690" s="1627"/>
      <c r="Q690" s="1627"/>
      <c r="R690" s="1628"/>
      <c r="S690" s="1800"/>
      <c r="T690" s="50"/>
    </row>
    <row r="691">
      <c r="A691" s="50"/>
      <c r="B691" s="50"/>
      <c r="C691" s="50"/>
      <c r="D691" s="50"/>
      <c r="E691" s="50"/>
      <c r="F691" s="50"/>
      <c r="G691" s="50"/>
      <c r="H691" s="50"/>
      <c r="I691" s="50"/>
      <c r="J691" s="50"/>
      <c r="K691" s="50"/>
      <c r="L691" s="1626"/>
      <c r="M691" s="50"/>
      <c r="N691" s="50"/>
      <c r="O691" s="50"/>
      <c r="P691" s="1627"/>
      <c r="Q691" s="1627"/>
      <c r="R691" s="1628"/>
      <c r="S691" s="1800"/>
      <c r="T691" s="50"/>
    </row>
    <row r="692">
      <c r="A692" s="50"/>
      <c r="B692" s="50"/>
      <c r="C692" s="50"/>
      <c r="D692" s="50"/>
      <c r="E692" s="50"/>
      <c r="F692" s="50"/>
      <c r="G692" s="50"/>
      <c r="H692" s="50"/>
      <c r="I692" s="50"/>
      <c r="J692" s="50"/>
      <c r="K692" s="50"/>
      <c r="L692" s="1626"/>
      <c r="M692" s="50"/>
      <c r="N692" s="50"/>
      <c r="O692" s="50"/>
      <c r="P692" s="1627"/>
      <c r="Q692" s="1627"/>
      <c r="R692" s="1628"/>
      <c r="S692" s="1800"/>
      <c r="T692" s="50"/>
    </row>
    <row r="693">
      <c r="A693" s="50"/>
      <c r="B693" s="50"/>
      <c r="C693" s="50"/>
      <c r="D693" s="50"/>
      <c r="E693" s="50"/>
      <c r="F693" s="50"/>
      <c r="G693" s="50"/>
      <c r="H693" s="50"/>
      <c r="I693" s="50"/>
      <c r="J693" s="50"/>
      <c r="K693" s="50"/>
      <c r="L693" s="1626"/>
      <c r="M693" s="50"/>
      <c r="N693" s="50"/>
      <c r="O693" s="50"/>
      <c r="P693" s="1627"/>
      <c r="Q693" s="1627"/>
      <c r="R693" s="1628"/>
      <c r="S693" s="1800"/>
      <c r="T693" s="50"/>
    </row>
    <row r="694">
      <c r="A694" s="50"/>
      <c r="B694" s="50"/>
      <c r="C694" s="50"/>
      <c r="D694" s="50"/>
      <c r="E694" s="50"/>
      <c r="F694" s="50"/>
      <c r="G694" s="50"/>
      <c r="H694" s="50"/>
      <c r="I694" s="50"/>
      <c r="J694" s="50"/>
      <c r="K694" s="50"/>
      <c r="L694" s="1626"/>
      <c r="M694" s="50"/>
      <c r="N694" s="50"/>
      <c r="O694" s="50"/>
      <c r="P694" s="1627"/>
      <c r="Q694" s="1627"/>
      <c r="R694" s="1628"/>
      <c r="S694" s="1800"/>
      <c r="T694" s="50"/>
    </row>
    <row r="695">
      <c r="A695" s="50"/>
      <c r="B695" s="50"/>
      <c r="C695" s="50"/>
      <c r="D695" s="50"/>
      <c r="E695" s="50"/>
      <c r="F695" s="50"/>
      <c r="G695" s="50"/>
      <c r="H695" s="50"/>
      <c r="I695" s="50"/>
      <c r="J695" s="50"/>
      <c r="K695" s="50"/>
      <c r="L695" s="1626"/>
      <c r="M695" s="50"/>
      <c r="N695" s="50"/>
      <c r="O695" s="50"/>
      <c r="P695" s="1627"/>
      <c r="Q695" s="1627"/>
      <c r="R695" s="1628"/>
      <c r="S695" s="1800"/>
      <c r="T695" s="50"/>
    </row>
    <row r="696">
      <c r="A696" s="50"/>
      <c r="B696" s="50"/>
      <c r="C696" s="50"/>
      <c r="D696" s="50"/>
      <c r="E696" s="50"/>
      <c r="F696" s="50"/>
      <c r="G696" s="50"/>
      <c r="H696" s="50"/>
      <c r="I696" s="50"/>
      <c r="J696" s="50"/>
      <c r="K696" s="50"/>
      <c r="L696" s="1626"/>
      <c r="M696" s="50"/>
      <c r="N696" s="50"/>
      <c r="O696" s="50"/>
      <c r="P696" s="1627"/>
      <c r="Q696" s="1627"/>
      <c r="R696" s="1628"/>
      <c r="S696" s="1800"/>
      <c r="T696" s="50"/>
    </row>
    <row r="697">
      <c r="A697" s="50"/>
      <c r="B697" s="50"/>
      <c r="C697" s="50"/>
      <c r="D697" s="50"/>
      <c r="E697" s="50"/>
      <c r="F697" s="50"/>
      <c r="G697" s="50"/>
      <c r="H697" s="50"/>
      <c r="I697" s="50"/>
      <c r="J697" s="50"/>
      <c r="K697" s="50"/>
      <c r="L697" s="1626"/>
      <c r="M697" s="50"/>
      <c r="N697" s="50"/>
      <c r="O697" s="50"/>
      <c r="P697" s="1627"/>
      <c r="Q697" s="1627"/>
      <c r="R697" s="1628"/>
      <c r="S697" s="1800"/>
      <c r="T697" s="50"/>
    </row>
    <row r="698">
      <c r="A698" s="50"/>
      <c r="B698" s="50"/>
      <c r="C698" s="50"/>
      <c r="D698" s="50"/>
      <c r="E698" s="50"/>
      <c r="F698" s="50"/>
      <c r="G698" s="50"/>
      <c r="H698" s="50"/>
      <c r="I698" s="50"/>
      <c r="J698" s="50"/>
      <c r="K698" s="50"/>
      <c r="L698" s="1626"/>
      <c r="M698" s="50"/>
      <c r="N698" s="50"/>
      <c r="O698" s="50"/>
      <c r="P698" s="1627"/>
      <c r="Q698" s="1627"/>
      <c r="R698" s="1628"/>
      <c r="S698" s="1800"/>
      <c r="T698" s="50"/>
    </row>
    <row r="699">
      <c r="A699" s="50"/>
      <c r="B699" s="50"/>
      <c r="C699" s="50"/>
      <c r="D699" s="50"/>
      <c r="E699" s="50"/>
      <c r="F699" s="50"/>
      <c r="G699" s="50"/>
      <c r="H699" s="50"/>
      <c r="I699" s="50"/>
      <c r="J699" s="50"/>
      <c r="K699" s="50"/>
      <c r="L699" s="1626"/>
      <c r="M699" s="50"/>
      <c r="N699" s="50"/>
      <c r="O699" s="50"/>
      <c r="P699" s="1627"/>
      <c r="Q699" s="1627"/>
      <c r="R699" s="1628"/>
      <c r="S699" s="1800"/>
      <c r="T699" s="50"/>
    </row>
    <row r="700">
      <c r="A700" s="50"/>
      <c r="B700" s="50"/>
      <c r="C700" s="50"/>
      <c r="D700" s="50"/>
      <c r="E700" s="50"/>
      <c r="F700" s="50"/>
      <c r="G700" s="50"/>
      <c r="H700" s="50"/>
      <c r="I700" s="50"/>
      <c r="J700" s="50"/>
      <c r="K700" s="50"/>
      <c r="L700" s="1626"/>
      <c r="M700" s="50"/>
      <c r="N700" s="50"/>
      <c r="O700" s="50"/>
      <c r="P700" s="1627"/>
      <c r="Q700" s="1627"/>
      <c r="R700" s="1628"/>
      <c r="S700" s="1800"/>
      <c r="T700" s="50"/>
    </row>
    <row r="701">
      <c r="A701" s="50"/>
      <c r="B701" s="50"/>
      <c r="C701" s="50"/>
      <c r="D701" s="50"/>
      <c r="E701" s="50"/>
      <c r="F701" s="50"/>
      <c r="G701" s="50"/>
      <c r="H701" s="50"/>
      <c r="I701" s="50"/>
      <c r="J701" s="50"/>
      <c r="K701" s="50"/>
      <c r="L701" s="1626"/>
      <c r="M701" s="50"/>
      <c r="N701" s="50"/>
      <c r="O701" s="50"/>
      <c r="P701" s="1627"/>
      <c r="Q701" s="1627"/>
      <c r="R701" s="1628"/>
      <c r="S701" s="1800"/>
      <c r="T701" s="50"/>
    </row>
    <row r="702">
      <c r="A702" s="50"/>
      <c r="B702" s="50"/>
      <c r="C702" s="50"/>
      <c r="D702" s="50"/>
      <c r="E702" s="50"/>
      <c r="F702" s="50"/>
      <c r="G702" s="50"/>
      <c r="H702" s="50"/>
      <c r="I702" s="50"/>
      <c r="J702" s="50"/>
      <c r="K702" s="50"/>
      <c r="L702" s="1626"/>
      <c r="M702" s="50"/>
      <c r="N702" s="50"/>
      <c r="O702" s="50"/>
      <c r="P702" s="1627"/>
      <c r="Q702" s="1627"/>
      <c r="R702" s="1628"/>
      <c r="S702" s="1800"/>
      <c r="T702" s="50"/>
    </row>
    <row r="703">
      <c r="A703" s="50"/>
      <c r="B703" s="50"/>
      <c r="C703" s="50"/>
      <c r="D703" s="50"/>
      <c r="E703" s="50"/>
      <c r="F703" s="50"/>
      <c r="G703" s="50"/>
      <c r="H703" s="50"/>
      <c r="I703" s="50"/>
      <c r="J703" s="50"/>
      <c r="K703" s="50"/>
      <c r="L703" s="1626"/>
      <c r="M703" s="50"/>
      <c r="N703" s="50"/>
      <c r="O703" s="50"/>
      <c r="P703" s="1627"/>
      <c r="Q703" s="1627"/>
      <c r="R703" s="1628"/>
      <c r="S703" s="1800"/>
      <c r="T703" s="50"/>
    </row>
    <row r="704">
      <c r="A704" s="50"/>
      <c r="B704" s="50"/>
      <c r="C704" s="50"/>
      <c r="D704" s="50"/>
      <c r="E704" s="50"/>
      <c r="F704" s="50"/>
      <c r="G704" s="50"/>
      <c r="H704" s="50"/>
      <c r="I704" s="50"/>
      <c r="J704" s="50"/>
      <c r="K704" s="50"/>
      <c r="L704" s="1626"/>
      <c r="M704" s="50"/>
      <c r="N704" s="50"/>
      <c r="O704" s="50"/>
      <c r="P704" s="1627"/>
      <c r="Q704" s="1627"/>
      <c r="R704" s="1628"/>
      <c r="S704" s="1800"/>
      <c r="T704" s="50"/>
    </row>
    <row r="705">
      <c r="A705" s="50"/>
      <c r="B705" s="50"/>
      <c r="C705" s="50"/>
      <c r="D705" s="50"/>
      <c r="E705" s="50"/>
      <c r="F705" s="50"/>
      <c r="G705" s="50"/>
      <c r="H705" s="50"/>
      <c r="I705" s="50"/>
      <c r="J705" s="50"/>
      <c r="K705" s="50"/>
      <c r="L705" s="1626"/>
      <c r="M705" s="50"/>
      <c r="N705" s="50"/>
      <c r="O705" s="50"/>
      <c r="P705" s="1627"/>
      <c r="Q705" s="1627"/>
      <c r="R705" s="1628"/>
      <c r="S705" s="1800"/>
      <c r="T705" s="50"/>
    </row>
    <row r="706">
      <c r="A706" s="50"/>
      <c r="B706" s="50"/>
      <c r="C706" s="50"/>
      <c r="D706" s="50"/>
      <c r="E706" s="50"/>
      <c r="F706" s="50"/>
      <c r="G706" s="50"/>
      <c r="H706" s="50"/>
      <c r="I706" s="50"/>
      <c r="J706" s="50"/>
      <c r="K706" s="50"/>
      <c r="L706" s="1626"/>
      <c r="M706" s="50"/>
      <c r="N706" s="50"/>
      <c r="O706" s="50"/>
      <c r="P706" s="1627"/>
      <c r="Q706" s="1627"/>
      <c r="R706" s="1628"/>
      <c r="S706" s="1800"/>
      <c r="T706" s="50"/>
    </row>
    <row r="707">
      <c r="A707" s="50"/>
      <c r="B707" s="50"/>
      <c r="C707" s="50"/>
      <c r="D707" s="50"/>
      <c r="E707" s="50"/>
      <c r="F707" s="50"/>
      <c r="G707" s="50"/>
      <c r="H707" s="50"/>
      <c r="I707" s="50"/>
      <c r="J707" s="50"/>
      <c r="K707" s="50"/>
      <c r="L707" s="1626"/>
      <c r="M707" s="50"/>
      <c r="N707" s="50"/>
      <c r="O707" s="50"/>
      <c r="P707" s="1627"/>
      <c r="Q707" s="1627"/>
      <c r="R707" s="1628"/>
      <c r="S707" s="1800"/>
      <c r="T707" s="50"/>
    </row>
    <row r="708">
      <c r="A708" s="50"/>
      <c r="B708" s="50"/>
      <c r="C708" s="50"/>
      <c r="D708" s="50"/>
      <c r="E708" s="50"/>
      <c r="F708" s="50"/>
      <c r="G708" s="50"/>
      <c r="H708" s="50"/>
      <c r="I708" s="50"/>
      <c r="J708" s="50"/>
      <c r="K708" s="50"/>
      <c r="L708" s="1626"/>
      <c r="M708" s="50"/>
      <c r="N708" s="50"/>
      <c r="O708" s="50"/>
      <c r="P708" s="1627"/>
      <c r="Q708" s="1627"/>
      <c r="R708" s="1628"/>
      <c r="S708" s="1800"/>
      <c r="T708" s="50"/>
    </row>
    <row r="709">
      <c r="A709" s="50"/>
      <c r="B709" s="50"/>
      <c r="C709" s="50"/>
      <c r="D709" s="50"/>
      <c r="E709" s="50"/>
      <c r="F709" s="50"/>
      <c r="G709" s="50"/>
      <c r="H709" s="50"/>
      <c r="I709" s="50"/>
      <c r="J709" s="50"/>
      <c r="K709" s="50"/>
      <c r="L709" s="1626"/>
      <c r="M709" s="50"/>
      <c r="N709" s="50"/>
      <c r="O709" s="50"/>
      <c r="P709" s="1627"/>
      <c r="Q709" s="1627"/>
      <c r="R709" s="1628"/>
      <c r="S709" s="1800"/>
      <c r="T709" s="50"/>
    </row>
    <row r="710">
      <c r="A710" s="50"/>
      <c r="B710" s="50"/>
      <c r="C710" s="50"/>
      <c r="D710" s="50"/>
      <c r="E710" s="50"/>
      <c r="F710" s="50"/>
      <c r="G710" s="50"/>
      <c r="H710" s="50"/>
      <c r="I710" s="50"/>
      <c r="J710" s="50"/>
      <c r="K710" s="50"/>
      <c r="L710" s="1626"/>
      <c r="M710" s="50"/>
      <c r="N710" s="50"/>
      <c r="O710" s="50"/>
      <c r="P710" s="1627"/>
      <c r="Q710" s="1627"/>
      <c r="R710" s="1628"/>
      <c r="S710" s="1800"/>
      <c r="T710" s="50"/>
    </row>
    <row r="711">
      <c r="A711" s="50"/>
      <c r="B711" s="50"/>
      <c r="C711" s="50"/>
      <c r="D711" s="50"/>
      <c r="E711" s="50"/>
      <c r="F711" s="50"/>
      <c r="G711" s="50"/>
      <c r="H711" s="50"/>
      <c r="I711" s="50"/>
      <c r="J711" s="50"/>
      <c r="K711" s="50"/>
      <c r="L711" s="1626"/>
      <c r="M711" s="50"/>
      <c r="N711" s="50"/>
      <c r="O711" s="50"/>
      <c r="P711" s="1627"/>
      <c r="Q711" s="1627"/>
      <c r="R711" s="1628"/>
      <c r="S711" s="1800"/>
      <c r="T711" s="50"/>
    </row>
    <row r="712">
      <c r="A712" s="50"/>
      <c r="B712" s="50"/>
      <c r="C712" s="50"/>
      <c r="D712" s="50"/>
      <c r="E712" s="50"/>
      <c r="F712" s="50"/>
      <c r="G712" s="50"/>
      <c r="H712" s="50"/>
      <c r="I712" s="50"/>
      <c r="J712" s="50"/>
      <c r="K712" s="50"/>
      <c r="L712" s="1626"/>
      <c r="M712" s="50"/>
      <c r="N712" s="50"/>
      <c r="O712" s="50"/>
      <c r="P712" s="1627"/>
      <c r="Q712" s="1627"/>
      <c r="R712" s="1628"/>
      <c r="S712" s="1800"/>
      <c r="T712" s="50"/>
    </row>
    <row r="713">
      <c r="A713" s="50"/>
      <c r="B713" s="50"/>
      <c r="C713" s="50"/>
      <c r="D713" s="50"/>
      <c r="E713" s="50"/>
      <c r="F713" s="50"/>
      <c r="G713" s="50"/>
      <c r="H713" s="50"/>
      <c r="I713" s="50"/>
      <c r="J713" s="50"/>
      <c r="K713" s="50"/>
      <c r="L713" s="1626"/>
      <c r="M713" s="50"/>
      <c r="N713" s="50"/>
      <c r="O713" s="50"/>
      <c r="P713" s="1627"/>
      <c r="Q713" s="1627"/>
      <c r="R713" s="1628"/>
      <c r="S713" s="1800"/>
      <c r="T713" s="50"/>
    </row>
    <row r="714">
      <c r="A714" s="50"/>
      <c r="B714" s="50"/>
      <c r="C714" s="50"/>
      <c r="D714" s="50"/>
      <c r="E714" s="50"/>
      <c r="F714" s="50"/>
      <c r="G714" s="50"/>
      <c r="H714" s="50"/>
      <c r="I714" s="50"/>
      <c r="J714" s="50"/>
      <c r="K714" s="50"/>
      <c r="L714" s="1626"/>
      <c r="M714" s="50"/>
      <c r="N714" s="50"/>
      <c r="O714" s="50"/>
      <c r="P714" s="1627"/>
      <c r="Q714" s="1627"/>
      <c r="R714" s="1628"/>
      <c r="S714" s="1800"/>
      <c r="T714" s="50"/>
    </row>
    <row r="715">
      <c r="A715" s="50"/>
      <c r="B715" s="50"/>
      <c r="C715" s="50"/>
      <c r="D715" s="50"/>
      <c r="E715" s="50"/>
      <c r="F715" s="50"/>
      <c r="G715" s="50"/>
      <c r="H715" s="50"/>
      <c r="I715" s="50"/>
      <c r="J715" s="50"/>
      <c r="K715" s="50"/>
      <c r="L715" s="1626"/>
      <c r="M715" s="50"/>
      <c r="N715" s="50"/>
      <c r="O715" s="50"/>
      <c r="P715" s="1627"/>
      <c r="Q715" s="1627"/>
      <c r="R715" s="1628"/>
      <c r="S715" s="1800"/>
      <c r="T715" s="50"/>
    </row>
    <row r="716">
      <c r="A716" s="50"/>
      <c r="B716" s="50"/>
      <c r="C716" s="50"/>
      <c r="D716" s="50"/>
      <c r="E716" s="50"/>
      <c r="F716" s="50"/>
      <c r="G716" s="50"/>
      <c r="H716" s="50"/>
      <c r="I716" s="50"/>
      <c r="J716" s="50"/>
      <c r="K716" s="50"/>
      <c r="L716" s="1626"/>
      <c r="M716" s="50"/>
      <c r="N716" s="50"/>
      <c r="O716" s="50"/>
      <c r="P716" s="1627"/>
      <c r="Q716" s="1627"/>
      <c r="R716" s="1628"/>
      <c r="S716" s="1800"/>
      <c r="T716" s="50"/>
    </row>
    <row r="717">
      <c r="A717" s="50"/>
      <c r="B717" s="50"/>
      <c r="C717" s="50"/>
      <c r="D717" s="50"/>
      <c r="E717" s="50"/>
      <c r="F717" s="50"/>
      <c r="G717" s="50"/>
      <c r="H717" s="50"/>
      <c r="I717" s="50"/>
      <c r="J717" s="50"/>
      <c r="K717" s="50"/>
      <c r="L717" s="1626"/>
      <c r="M717" s="50"/>
      <c r="N717" s="50"/>
      <c r="O717" s="50"/>
      <c r="P717" s="1627"/>
      <c r="Q717" s="1627"/>
      <c r="R717" s="1628"/>
      <c r="S717" s="1800"/>
      <c r="T717" s="50"/>
    </row>
    <row r="718">
      <c r="A718" s="50"/>
      <c r="B718" s="50"/>
      <c r="C718" s="50"/>
      <c r="D718" s="50"/>
      <c r="E718" s="50"/>
      <c r="F718" s="50"/>
      <c r="G718" s="50"/>
      <c r="H718" s="50"/>
      <c r="I718" s="50"/>
      <c r="J718" s="50"/>
      <c r="K718" s="50"/>
      <c r="L718" s="1626"/>
      <c r="M718" s="50"/>
      <c r="N718" s="50"/>
      <c r="O718" s="50"/>
      <c r="P718" s="1627"/>
      <c r="Q718" s="1627"/>
      <c r="R718" s="1628"/>
      <c r="S718" s="1800"/>
      <c r="T718" s="50"/>
    </row>
    <row r="719">
      <c r="A719" s="50"/>
      <c r="B719" s="50"/>
      <c r="C719" s="50"/>
      <c r="D719" s="50"/>
      <c r="E719" s="50"/>
      <c r="F719" s="50"/>
      <c r="G719" s="50"/>
      <c r="H719" s="50"/>
      <c r="I719" s="50"/>
      <c r="J719" s="50"/>
      <c r="K719" s="50"/>
      <c r="L719" s="1626"/>
      <c r="M719" s="50"/>
      <c r="N719" s="50"/>
      <c r="O719" s="50"/>
      <c r="P719" s="1627"/>
      <c r="Q719" s="1627"/>
      <c r="R719" s="1628"/>
      <c r="S719" s="1800"/>
      <c r="T719" s="50"/>
    </row>
    <row r="720">
      <c r="A720" s="50"/>
      <c r="B720" s="50"/>
      <c r="C720" s="50"/>
      <c r="D720" s="50"/>
      <c r="E720" s="50"/>
      <c r="F720" s="50"/>
      <c r="G720" s="50"/>
      <c r="H720" s="50"/>
      <c r="I720" s="50"/>
      <c r="J720" s="50"/>
      <c r="K720" s="50"/>
      <c r="L720" s="1626"/>
      <c r="M720" s="50"/>
      <c r="N720" s="50"/>
      <c r="O720" s="50"/>
      <c r="P720" s="1627"/>
      <c r="Q720" s="1627"/>
      <c r="R720" s="1628"/>
      <c r="S720" s="1800"/>
      <c r="T720" s="50"/>
    </row>
    <row r="721">
      <c r="A721" s="50"/>
      <c r="B721" s="50"/>
      <c r="C721" s="50"/>
      <c r="D721" s="50"/>
      <c r="E721" s="50"/>
      <c r="F721" s="50"/>
      <c r="G721" s="50"/>
      <c r="H721" s="50"/>
      <c r="I721" s="50"/>
      <c r="J721" s="50"/>
      <c r="K721" s="50"/>
      <c r="L721" s="1626"/>
      <c r="M721" s="50"/>
      <c r="N721" s="50"/>
      <c r="O721" s="50"/>
      <c r="P721" s="1627"/>
      <c r="Q721" s="1627"/>
      <c r="R721" s="1628"/>
      <c r="S721" s="1800"/>
      <c r="T721" s="50"/>
    </row>
    <row r="722">
      <c r="A722" s="50"/>
      <c r="B722" s="50"/>
      <c r="C722" s="50"/>
      <c r="D722" s="50"/>
      <c r="E722" s="50"/>
      <c r="F722" s="50"/>
      <c r="G722" s="50"/>
      <c r="H722" s="50"/>
      <c r="I722" s="50"/>
      <c r="J722" s="50"/>
      <c r="K722" s="50"/>
      <c r="L722" s="1626"/>
      <c r="M722" s="50"/>
      <c r="N722" s="50"/>
      <c r="O722" s="50"/>
      <c r="P722" s="1627"/>
      <c r="Q722" s="1627"/>
      <c r="R722" s="1628"/>
      <c r="S722" s="1800"/>
      <c r="T722" s="50"/>
    </row>
    <row r="723">
      <c r="A723" s="50"/>
      <c r="B723" s="50"/>
      <c r="C723" s="50"/>
      <c r="D723" s="50"/>
      <c r="E723" s="50"/>
      <c r="F723" s="50"/>
      <c r="G723" s="50"/>
      <c r="H723" s="50"/>
      <c r="I723" s="50"/>
      <c r="J723" s="50"/>
      <c r="K723" s="50"/>
      <c r="L723" s="1626"/>
      <c r="M723" s="50"/>
      <c r="N723" s="50"/>
      <c r="O723" s="50"/>
      <c r="P723" s="1627"/>
      <c r="Q723" s="1627"/>
      <c r="R723" s="1628"/>
      <c r="S723" s="1800"/>
      <c r="T723" s="50"/>
    </row>
    <row r="724">
      <c r="A724" s="50"/>
      <c r="B724" s="50"/>
      <c r="C724" s="50"/>
      <c r="D724" s="50"/>
      <c r="E724" s="50"/>
      <c r="F724" s="50"/>
      <c r="G724" s="50"/>
      <c r="H724" s="50"/>
      <c r="I724" s="50"/>
      <c r="J724" s="50"/>
      <c r="K724" s="50"/>
      <c r="L724" s="1626"/>
      <c r="M724" s="50"/>
      <c r="N724" s="50"/>
      <c r="O724" s="50"/>
      <c r="P724" s="1627"/>
      <c r="Q724" s="1627"/>
      <c r="R724" s="1628"/>
      <c r="S724" s="1800"/>
      <c r="T724" s="50"/>
    </row>
    <row r="725">
      <c r="A725" s="50"/>
      <c r="B725" s="50"/>
      <c r="C725" s="50"/>
      <c r="D725" s="50"/>
      <c r="E725" s="50"/>
      <c r="F725" s="50"/>
      <c r="G725" s="50"/>
      <c r="H725" s="50"/>
      <c r="I725" s="50"/>
      <c r="J725" s="50"/>
      <c r="K725" s="50"/>
      <c r="L725" s="1626"/>
      <c r="M725" s="50"/>
      <c r="N725" s="50"/>
      <c r="O725" s="50"/>
      <c r="P725" s="1627"/>
      <c r="Q725" s="1627"/>
      <c r="R725" s="1628"/>
      <c r="S725" s="1800"/>
      <c r="T725" s="50"/>
    </row>
    <row r="726">
      <c r="A726" s="50"/>
      <c r="B726" s="50"/>
      <c r="C726" s="50"/>
      <c r="D726" s="50"/>
      <c r="E726" s="50"/>
      <c r="F726" s="50"/>
      <c r="G726" s="50"/>
      <c r="H726" s="50"/>
      <c r="I726" s="50"/>
      <c r="J726" s="50"/>
      <c r="K726" s="50"/>
      <c r="L726" s="1626"/>
      <c r="M726" s="50"/>
      <c r="N726" s="50"/>
      <c r="O726" s="50"/>
      <c r="P726" s="1627"/>
      <c r="Q726" s="1627"/>
      <c r="R726" s="1628"/>
      <c r="S726" s="1800"/>
      <c r="T726" s="50"/>
    </row>
    <row r="727">
      <c r="A727" s="50"/>
      <c r="B727" s="50"/>
      <c r="C727" s="50"/>
      <c r="D727" s="50"/>
      <c r="E727" s="50"/>
      <c r="F727" s="50"/>
      <c r="G727" s="50"/>
      <c r="H727" s="50"/>
      <c r="I727" s="50"/>
      <c r="J727" s="50"/>
      <c r="K727" s="50"/>
      <c r="L727" s="1626"/>
      <c r="M727" s="50"/>
      <c r="N727" s="50"/>
      <c r="O727" s="50"/>
      <c r="P727" s="1627"/>
      <c r="Q727" s="1627"/>
      <c r="R727" s="1628"/>
      <c r="S727" s="1800"/>
      <c r="T727" s="50"/>
    </row>
    <row r="728">
      <c r="A728" s="50"/>
      <c r="B728" s="50"/>
      <c r="C728" s="50"/>
      <c r="D728" s="50"/>
      <c r="E728" s="50"/>
      <c r="F728" s="50"/>
      <c r="G728" s="50"/>
      <c r="H728" s="50"/>
      <c r="I728" s="50"/>
      <c r="J728" s="50"/>
      <c r="K728" s="50"/>
      <c r="L728" s="1626"/>
      <c r="M728" s="50"/>
      <c r="N728" s="50"/>
      <c r="O728" s="50"/>
      <c r="P728" s="1627"/>
      <c r="Q728" s="1627"/>
      <c r="R728" s="1628"/>
      <c r="S728" s="1800"/>
      <c r="T728" s="50"/>
    </row>
    <row r="729">
      <c r="A729" s="50"/>
      <c r="B729" s="50"/>
      <c r="C729" s="50"/>
      <c r="D729" s="50"/>
      <c r="E729" s="50"/>
      <c r="F729" s="50"/>
      <c r="G729" s="50"/>
      <c r="H729" s="50"/>
      <c r="I729" s="50"/>
      <c r="J729" s="50"/>
      <c r="K729" s="50"/>
      <c r="L729" s="1626"/>
      <c r="M729" s="50"/>
      <c r="N729" s="50"/>
      <c r="O729" s="50"/>
      <c r="P729" s="1627"/>
      <c r="Q729" s="1627"/>
      <c r="R729" s="1628"/>
      <c r="S729" s="1800"/>
      <c r="T729" s="50"/>
    </row>
    <row r="730">
      <c r="A730" s="50"/>
      <c r="B730" s="50"/>
      <c r="C730" s="50"/>
      <c r="D730" s="50"/>
      <c r="E730" s="50"/>
      <c r="F730" s="50"/>
      <c r="G730" s="50"/>
      <c r="H730" s="50"/>
      <c r="I730" s="50"/>
      <c r="J730" s="50"/>
      <c r="K730" s="50"/>
      <c r="L730" s="1626"/>
      <c r="M730" s="50"/>
      <c r="N730" s="50"/>
      <c r="O730" s="50"/>
      <c r="P730" s="1627"/>
      <c r="Q730" s="1627"/>
      <c r="R730" s="1628"/>
      <c r="S730" s="1800"/>
      <c r="T730" s="50"/>
    </row>
    <row r="731">
      <c r="A731" s="50"/>
      <c r="B731" s="50"/>
      <c r="C731" s="50"/>
      <c r="D731" s="50"/>
      <c r="E731" s="50"/>
      <c r="F731" s="50"/>
      <c r="G731" s="50"/>
      <c r="H731" s="50"/>
      <c r="I731" s="50"/>
      <c r="J731" s="50"/>
      <c r="K731" s="50"/>
      <c r="L731" s="1626"/>
      <c r="M731" s="50"/>
      <c r="N731" s="50"/>
      <c r="O731" s="50"/>
      <c r="P731" s="1627"/>
      <c r="Q731" s="1627"/>
      <c r="R731" s="1628"/>
      <c r="S731" s="1800"/>
      <c r="T731" s="50"/>
    </row>
    <row r="732">
      <c r="A732" s="50"/>
      <c r="B732" s="50"/>
      <c r="C732" s="50"/>
      <c r="D732" s="50"/>
      <c r="E732" s="50"/>
      <c r="F732" s="50"/>
      <c r="G732" s="50"/>
      <c r="H732" s="50"/>
      <c r="I732" s="50"/>
      <c r="J732" s="50"/>
      <c r="K732" s="50"/>
      <c r="L732" s="1626"/>
      <c r="M732" s="50"/>
      <c r="N732" s="50"/>
      <c r="O732" s="50"/>
      <c r="P732" s="1627"/>
      <c r="Q732" s="1627"/>
      <c r="R732" s="1628"/>
      <c r="S732" s="1800"/>
      <c r="T732" s="50"/>
    </row>
    <row r="733">
      <c r="A733" s="50"/>
      <c r="B733" s="50"/>
      <c r="C733" s="50"/>
      <c r="D733" s="50"/>
      <c r="E733" s="50"/>
      <c r="F733" s="50"/>
      <c r="G733" s="50"/>
      <c r="H733" s="50"/>
      <c r="I733" s="50"/>
      <c r="J733" s="50"/>
      <c r="K733" s="50"/>
      <c r="L733" s="1626"/>
      <c r="M733" s="50"/>
      <c r="N733" s="50"/>
      <c r="O733" s="50"/>
      <c r="P733" s="1627"/>
      <c r="Q733" s="1627"/>
      <c r="R733" s="1628"/>
      <c r="S733" s="1800"/>
      <c r="T733" s="50"/>
    </row>
    <row r="734">
      <c r="A734" s="50"/>
      <c r="B734" s="50"/>
      <c r="C734" s="50"/>
      <c r="D734" s="50"/>
      <c r="E734" s="50"/>
      <c r="F734" s="50"/>
      <c r="G734" s="50"/>
      <c r="H734" s="50"/>
      <c r="I734" s="50"/>
      <c r="J734" s="50"/>
      <c r="K734" s="50"/>
      <c r="L734" s="1626"/>
      <c r="M734" s="50"/>
      <c r="N734" s="50"/>
      <c r="O734" s="50"/>
      <c r="P734" s="1627"/>
      <c r="Q734" s="1627"/>
      <c r="R734" s="1628"/>
      <c r="S734" s="1800"/>
      <c r="T734" s="50"/>
    </row>
    <row r="735">
      <c r="A735" s="50"/>
      <c r="B735" s="50"/>
      <c r="C735" s="50"/>
      <c r="D735" s="50"/>
      <c r="E735" s="50"/>
      <c r="F735" s="50"/>
      <c r="G735" s="50"/>
      <c r="H735" s="50"/>
      <c r="I735" s="50"/>
      <c r="J735" s="50"/>
      <c r="K735" s="50"/>
      <c r="L735" s="1626"/>
      <c r="M735" s="50"/>
      <c r="N735" s="50"/>
      <c r="O735" s="50"/>
      <c r="P735" s="1627"/>
      <c r="Q735" s="1627"/>
      <c r="R735" s="1628"/>
      <c r="S735" s="1800"/>
      <c r="T735" s="50"/>
    </row>
    <row r="736">
      <c r="A736" s="50"/>
      <c r="B736" s="50"/>
      <c r="C736" s="50"/>
      <c r="D736" s="50"/>
      <c r="E736" s="50"/>
      <c r="F736" s="50"/>
      <c r="G736" s="50"/>
      <c r="H736" s="50"/>
      <c r="I736" s="50"/>
      <c r="J736" s="50"/>
      <c r="K736" s="50"/>
      <c r="L736" s="1626"/>
      <c r="M736" s="50"/>
      <c r="N736" s="50"/>
      <c r="O736" s="50"/>
      <c r="P736" s="1627"/>
      <c r="Q736" s="1627"/>
      <c r="R736" s="1628"/>
      <c r="S736" s="1800"/>
      <c r="T736" s="50"/>
    </row>
    <row r="737">
      <c r="A737" s="50"/>
      <c r="B737" s="50"/>
      <c r="C737" s="50"/>
      <c r="D737" s="50"/>
      <c r="E737" s="50"/>
      <c r="F737" s="50"/>
      <c r="G737" s="50"/>
      <c r="H737" s="50"/>
      <c r="I737" s="50"/>
      <c r="J737" s="50"/>
      <c r="K737" s="50"/>
      <c r="L737" s="1626"/>
      <c r="M737" s="50"/>
      <c r="N737" s="50"/>
      <c r="O737" s="50"/>
      <c r="P737" s="1627"/>
      <c r="Q737" s="1627"/>
      <c r="R737" s="1628"/>
      <c r="S737" s="1800"/>
      <c r="T737" s="50"/>
    </row>
    <row r="738">
      <c r="A738" s="50"/>
      <c r="B738" s="50"/>
      <c r="C738" s="50"/>
      <c r="D738" s="50"/>
      <c r="E738" s="50"/>
      <c r="F738" s="50"/>
      <c r="G738" s="50"/>
      <c r="H738" s="50"/>
      <c r="I738" s="50"/>
      <c r="J738" s="50"/>
      <c r="K738" s="50"/>
      <c r="L738" s="1626"/>
      <c r="M738" s="50"/>
      <c r="N738" s="50"/>
      <c r="O738" s="50"/>
      <c r="P738" s="1627"/>
      <c r="Q738" s="1627"/>
      <c r="R738" s="1628"/>
      <c r="S738" s="1800"/>
      <c r="T738" s="50"/>
    </row>
    <row r="739">
      <c r="A739" s="50"/>
      <c r="B739" s="50"/>
      <c r="C739" s="50"/>
      <c r="D739" s="50"/>
      <c r="E739" s="50"/>
      <c r="F739" s="50"/>
      <c r="G739" s="50"/>
      <c r="H739" s="50"/>
      <c r="I739" s="50"/>
      <c r="J739" s="50"/>
      <c r="K739" s="50"/>
      <c r="L739" s="1626"/>
      <c r="M739" s="50"/>
      <c r="N739" s="50"/>
      <c r="O739" s="50"/>
      <c r="P739" s="1627"/>
      <c r="Q739" s="1627"/>
      <c r="R739" s="1628"/>
      <c r="S739" s="1800"/>
      <c r="T739" s="50"/>
    </row>
    <row r="740">
      <c r="A740" s="50"/>
      <c r="B740" s="50"/>
      <c r="C740" s="50"/>
      <c r="D740" s="50"/>
      <c r="E740" s="50"/>
      <c r="F740" s="50"/>
      <c r="G740" s="50"/>
      <c r="H740" s="50"/>
      <c r="I740" s="50"/>
      <c r="J740" s="50"/>
      <c r="K740" s="50"/>
      <c r="L740" s="1626"/>
      <c r="M740" s="50"/>
      <c r="N740" s="50"/>
      <c r="O740" s="50"/>
      <c r="P740" s="1627"/>
      <c r="Q740" s="1627"/>
      <c r="R740" s="1628"/>
      <c r="S740" s="1800"/>
      <c r="T740" s="50"/>
    </row>
    <row r="741">
      <c r="A741" s="50"/>
      <c r="B741" s="50"/>
      <c r="C741" s="50"/>
      <c r="D741" s="50"/>
      <c r="E741" s="50"/>
      <c r="F741" s="50"/>
      <c r="G741" s="50"/>
      <c r="H741" s="50"/>
      <c r="I741" s="50"/>
      <c r="J741" s="50"/>
      <c r="K741" s="50"/>
      <c r="L741" s="1626"/>
      <c r="M741" s="50"/>
      <c r="N741" s="50"/>
      <c r="O741" s="50"/>
      <c r="P741" s="1627"/>
      <c r="Q741" s="1627"/>
      <c r="R741" s="1628"/>
      <c r="S741" s="1800"/>
      <c r="T741" s="50"/>
    </row>
    <row r="742">
      <c r="A742" s="50"/>
      <c r="B742" s="50"/>
      <c r="C742" s="50"/>
      <c r="D742" s="50"/>
      <c r="E742" s="50"/>
      <c r="F742" s="50"/>
      <c r="G742" s="50"/>
      <c r="H742" s="50"/>
      <c r="I742" s="50"/>
      <c r="J742" s="50"/>
      <c r="K742" s="50"/>
      <c r="L742" s="1626"/>
      <c r="M742" s="50"/>
      <c r="N742" s="50"/>
      <c r="O742" s="50"/>
      <c r="P742" s="1627"/>
      <c r="Q742" s="1627"/>
      <c r="R742" s="1628"/>
      <c r="S742" s="1800"/>
      <c r="T742" s="50"/>
    </row>
    <row r="743">
      <c r="A743" s="50"/>
      <c r="B743" s="50"/>
      <c r="C743" s="50"/>
      <c r="D743" s="50"/>
      <c r="E743" s="50"/>
      <c r="F743" s="50"/>
      <c r="G743" s="50"/>
      <c r="H743" s="50"/>
      <c r="I743" s="50"/>
      <c r="J743" s="50"/>
      <c r="K743" s="50"/>
      <c r="L743" s="1626"/>
      <c r="M743" s="50"/>
      <c r="N743" s="50"/>
      <c r="O743" s="50"/>
      <c r="P743" s="1627"/>
      <c r="Q743" s="1627"/>
      <c r="R743" s="1628"/>
      <c r="S743" s="1800"/>
      <c r="T743" s="50"/>
    </row>
    <row r="744">
      <c r="A744" s="50"/>
      <c r="B744" s="50"/>
      <c r="C744" s="50"/>
      <c r="D744" s="50"/>
      <c r="E744" s="50"/>
      <c r="F744" s="50"/>
      <c r="G744" s="50"/>
      <c r="H744" s="50"/>
      <c r="I744" s="50"/>
      <c r="J744" s="50"/>
      <c r="K744" s="50"/>
      <c r="L744" s="1626"/>
      <c r="M744" s="50"/>
      <c r="N744" s="50"/>
      <c r="O744" s="50"/>
      <c r="P744" s="1627"/>
      <c r="Q744" s="1627"/>
      <c r="R744" s="1628"/>
      <c r="S744" s="1800"/>
      <c r="T744" s="50"/>
    </row>
    <row r="745">
      <c r="A745" s="50"/>
      <c r="B745" s="50"/>
      <c r="C745" s="50"/>
      <c r="D745" s="50"/>
      <c r="E745" s="50"/>
      <c r="F745" s="50"/>
      <c r="G745" s="50"/>
      <c r="H745" s="50"/>
      <c r="I745" s="50"/>
      <c r="J745" s="50"/>
      <c r="K745" s="50"/>
      <c r="L745" s="1626"/>
      <c r="M745" s="50"/>
      <c r="N745" s="50"/>
      <c r="O745" s="50"/>
      <c r="P745" s="1627"/>
      <c r="Q745" s="1627"/>
      <c r="R745" s="1628"/>
      <c r="S745" s="1800"/>
      <c r="T745" s="50"/>
    </row>
    <row r="746">
      <c r="A746" s="50"/>
      <c r="B746" s="50"/>
      <c r="C746" s="50"/>
      <c r="D746" s="50"/>
      <c r="E746" s="50"/>
      <c r="F746" s="50"/>
      <c r="G746" s="50"/>
      <c r="H746" s="50"/>
      <c r="I746" s="50"/>
      <c r="J746" s="50"/>
      <c r="K746" s="50"/>
      <c r="L746" s="1626"/>
      <c r="M746" s="50"/>
      <c r="N746" s="50"/>
      <c r="O746" s="50"/>
      <c r="P746" s="1627"/>
      <c r="Q746" s="1627"/>
      <c r="R746" s="1628"/>
      <c r="S746" s="1800"/>
      <c r="T746" s="50"/>
    </row>
    <row r="747">
      <c r="A747" s="50"/>
      <c r="B747" s="50"/>
      <c r="C747" s="50"/>
      <c r="D747" s="50"/>
      <c r="E747" s="50"/>
      <c r="F747" s="50"/>
      <c r="G747" s="50"/>
      <c r="H747" s="50"/>
      <c r="I747" s="50"/>
      <c r="J747" s="50"/>
      <c r="K747" s="50"/>
      <c r="L747" s="1626"/>
      <c r="M747" s="50"/>
      <c r="N747" s="50"/>
      <c r="O747" s="50"/>
      <c r="P747" s="1627"/>
      <c r="Q747" s="1627"/>
      <c r="R747" s="1628"/>
      <c r="S747" s="1800"/>
      <c r="T747" s="50"/>
    </row>
    <row r="748">
      <c r="A748" s="50"/>
      <c r="B748" s="50"/>
      <c r="C748" s="50"/>
      <c r="D748" s="50"/>
      <c r="E748" s="50"/>
      <c r="F748" s="50"/>
      <c r="G748" s="50"/>
      <c r="H748" s="50"/>
      <c r="I748" s="50"/>
      <c r="J748" s="50"/>
      <c r="K748" s="50"/>
      <c r="L748" s="1626"/>
      <c r="M748" s="50"/>
      <c r="N748" s="50"/>
      <c r="O748" s="50"/>
      <c r="P748" s="1627"/>
      <c r="Q748" s="1627"/>
      <c r="R748" s="1628"/>
      <c r="S748" s="1800"/>
      <c r="T748" s="50"/>
    </row>
    <row r="749">
      <c r="A749" s="50"/>
      <c r="B749" s="50"/>
      <c r="C749" s="50"/>
      <c r="D749" s="50"/>
      <c r="E749" s="50"/>
      <c r="F749" s="50"/>
      <c r="G749" s="50"/>
      <c r="H749" s="50"/>
      <c r="I749" s="50"/>
      <c r="J749" s="50"/>
      <c r="K749" s="50"/>
      <c r="L749" s="1626"/>
      <c r="M749" s="50"/>
      <c r="N749" s="50"/>
      <c r="O749" s="50"/>
      <c r="P749" s="1627"/>
      <c r="Q749" s="1627"/>
      <c r="R749" s="1628"/>
      <c r="S749" s="1800"/>
      <c r="T749" s="50"/>
    </row>
    <row r="750">
      <c r="A750" s="50"/>
      <c r="B750" s="50"/>
      <c r="C750" s="50"/>
      <c r="D750" s="50"/>
      <c r="E750" s="50"/>
      <c r="F750" s="50"/>
      <c r="G750" s="50"/>
      <c r="H750" s="50"/>
      <c r="I750" s="50"/>
      <c r="J750" s="50"/>
      <c r="K750" s="50"/>
      <c r="L750" s="1626"/>
      <c r="M750" s="50"/>
      <c r="N750" s="50"/>
      <c r="O750" s="50"/>
      <c r="P750" s="1627"/>
      <c r="Q750" s="1627"/>
      <c r="R750" s="1628"/>
      <c r="S750" s="1800"/>
      <c r="T750" s="50"/>
    </row>
    <row r="751">
      <c r="A751" s="50"/>
      <c r="B751" s="50"/>
      <c r="C751" s="50"/>
      <c r="D751" s="50"/>
      <c r="E751" s="50"/>
      <c r="F751" s="50"/>
      <c r="G751" s="50"/>
      <c r="H751" s="50"/>
      <c r="I751" s="50"/>
      <c r="J751" s="50"/>
      <c r="K751" s="50"/>
      <c r="L751" s="1626"/>
      <c r="M751" s="50"/>
      <c r="N751" s="50"/>
      <c r="O751" s="50"/>
      <c r="P751" s="1627"/>
      <c r="Q751" s="1627"/>
      <c r="R751" s="1628"/>
      <c r="S751" s="1800"/>
      <c r="T751" s="50"/>
    </row>
    <row r="752">
      <c r="A752" s="50"/>
      <c r="B752" s="50"/>
      <c r="C752" s="50"/>
      <c r="D752" s="50"/>
      <c r="E752" s="50"/>
      <c r="F752" s="50"/>
      <c r="G752" s="50"/>
      <c r="H752" s="50"/>
      <c r="I752" s="50"/>
      <c r="J752" s="50"/>
      <c r="K752" s="50"/>
      <c r="L752" s="1626"/>
      <c r="M752" s="50"/>
      <c r="N752" s="50"/>
      <c r="O752" s="50"/>
      <c r="P752" s="1627"/>
      <c r="Q752" s="1627"/>
      <c r="R752" s="1628"/>
      <c r="S752" s="1800"/>
      <c r="T752" s="50"/>
    </row>
    <row r="753">
      <c r="A753" s="50"/>
      <c r="B753" s="50"/>
      <c r="C753" s="50"/>
      <c r="D753" s="50"/>
      <c r="E753" s="50"/>
      <c r="F753" s="50"/>
      <c r="G753" s="50"/>
      <c r="H753" s="50"/>
      <c r="I753" s="50"/>
      <c r="J753" s="50"/>
      <c r="K753" s="50"/>
      <c r="L753" s="1626"/>
      <c r="M753" s="50"/>
      <c r="N753" s="50"/>
      <c r="O753" s="50"/>
      <c r="P753" s="1627"/>
      <c r="Q753" s="1627"/>
      <c r="R753" s="1628"/>
      <c r="S753" s="1800"/>
      <c r="T753" s="50"/>
    </row>
    <row r="754">
      <c r="A754" s="50"/>
      <c r="B754" s="50"/>
      <c r="C754" s="50"/>
      <c r="D754" s="50"/>
      <c r="E754" s="50"/>
      <c r="F754" s="50"/>
      <c r="G754" s="50"/>
      <c r="H754" s="50"/>
      <c r="I754" s="50"/>
      <c r="J754" s="50"/>
      <c r="K754" s="50"/>
      <c r="L754" s="1626"/>
      <c r="M754" s="50"/>
      <c r="N754" s="50"/>
      <c r="O754" s="50"/>
      <c r="P754" s="1627"/>
      <c r="Q754" s="1627"/>
      <c r="R754" s="1628"/>
      <c r="S754" s="1800"/>
      <c r="T754" s="50"/>
    </row>
    <row r="755">
      <c r="A755" s="50"/>
      <c r="B755" s="50"/>
      <c r="C755" s="50"/>
      <c r="D755" s="50"/>
      <c r="E755" s="50"/>
      <c r="F755" s="50"/>
      <c r="G755" s="50"/>
      <c r="H755" s="50"/>
      <c r="I755" s="50"/>
      <c r="J755" s="50"/>
      <c r="K755" s="50"/>
      <c r="L755" s="1626"/>
      <c r="M755" s="50"/>
      <c r="N755" s="50"/>
      <c r="O755" s="50"/>
      <c r="P755" s="1627"/>
      <c r="Q755" s="1627"/>
      <c r="R755" s="1628"/>
      <c r="S755" s="1800"/>
      <c r="T755" s="50"/>
    </row>
    <row r="756">
      <c r="A756" s="50"/>
      <c r="B756" s="50"/>
      <c r="C756" s="50"/>
      <c r="D756" s="50"/>
      <c r="E756" s="50"/>
      <c r="F756" s="50"/>
      <c r="G756" s="50"/>
      <c r="H756" s="50"/>
      <c r="I756" s="50"/>
      <c r="J756" s="50"/>
      <c r="K756" s="50"/>
      <c r="L756" s="1626"/>
      <c r="M756" s="50"/>
      <c r="N756" s="50"/>
      <c r="O756" s="50"/>
      <c r="P756" s="1627"/>
      <c r="Q756" s="1627"/>
      <c r="R756" s="1628"/>
      <c r="S756" s="1800"/>
      <c r="T756" s="50"/>
    </row>
    <row r="757">
      <c r="A757" s="50"/>
      <c r="B757" s="50"/>
      <c r="C757" s="50"/>
      <c r="D757" s="50"/>
      <c r="E757" s="50"/>
      <c r="F757" s="50"/>
      <c r="G757" s="50"/>
      <c r="H757" s="50"/>
      <c r="I757" s="50"/>
      <c r="J757" s="50"/>
      <c r="K757" s="50"/>
      <c r="L757" s="1626"/>
      <c r="M757" s="50"/>
      <c r="N757" s="50"/>
      <c r="O757" s="50"/>
      <c r="P757" s="1627"/>
      <c r="Q757" s="1627"/>
      <c r="R757" s="1628"/>
      <c r="S757" s="1800"/>
      <c r="T757" s="50"/>
    </row>
    <row r="758">
      <c r="A758" s="50"/>
      <c r="B758" s="50"/>
      <c r="C758" s="50"/>
      <c r="D758" s="50"/>
      <c r="E758" s="50"/>
      <c r="F758" s="50"/>
      <c r="G758" s="50"/>
      <c r="H758" s="50"/>
      <c r="I758" s="50"/>
      <c r="J758" s="50"/>
      <c r="K758" s="50"/>
      <c r="L758" s="1626"/>
      <c r="M758" s="50"/>
      <c r="N758" s="50"/>
      <c r="O758" s="50"/>
      <c r="P758" s="1627"/>
      <c r="Q758" s="1627"/>
      <c r="R758" s="1628"/>
      <c r="S758" s="1800"/>
      <c r="T758" s="50"/>
    </row>
    <row r="759">
      <c r="A759" s="50"/>
      <c r="B759" s="50"/>
      <c r="C759" s="50"/>
      <c r="D759" s="50"/>
      <c r="E759" s="50"/>
      <c r="F759" s="50"/>
      <c r="G759" s="50"/>
      <c r="H759" s="50"/>
      <c r="I759" s="50"/>
      <c r="J759" s="50"/>
      <c r="K759" s="50"/>
      <c r="L759" s="1626"/>
      <c r="M759" s="50"/>
      <c r="N759" s="50"/>
      <c r="O759" s="50"/>
      <c r="P759" s="1627"/>
      <c r="Q759" s="1627"/>
      <c r="R759" s="1628"/>
      <c r="S759" s="1800"/>
      <c r="T759" s="50"/>
    </row>
    <row r="760">
      <c r="A760" s="50"/>
      <c r="B760" s="50"/>
      <c r="C760" s="50"/>
      <c r="D760" s="50"/>
      <c r="E760" s="50"/>
      <c r="F760" s="50"/>
      <c r="G760" s="50"/>
      <c r="H760" s="50"/>
      <c r="I760" s="50"/>
      <c r="J760" s="50"/>
      <c r="K760" s="50"/>
      <c r="L760" s="1626"/>
      <c r="M760" s="50"/>
      <c r="N760" s="50"/>
      <c r="O760" s="50"/>
      <c r="P760" s="1627"/>
      <c r="Q760" s="1627"/>
      <c r="R760" s="1628"/>
      <c r="S760" s="1800"/>
      <c r="T760" s="50"/>
    </row>
    <row r="761">
      <c r="A761" s="50"/>
      <c r="B761" s="50"/>
      <c r="C761" s="50"/>
      <c r="D761" s="50"/>
      <c r="E761" s="50"/>
      <c r="F761" s="50"/>
      <c r="G761" s="50"/>
      <c r="H761" s="50"/>
      <c r="I761" s="50"/>
      <c r="J761" s="50"/>
      <c r="K761" s="50"/>
      <c r="L761" s="1626"/>
      <c r="M761" s="50"/>
      <c r="N761" s="50"/>
      <c r="O761" s="50"/>
      <c r="P761" s="1627"/>
      <c r="Q761" s="1627"/>
      <c r="R761" s="1628"/>
      <c r="S761" s="1800"/>
      <c r="T761" s="50"/>
    </row>
    <row r="762">
      <c r="A762" s="50"/>
      <c r="B762" s="50"/>
      <c r="C762" s="50"/>
      <c r="D762" s="50"/>
      <c r="E762" s="50"/>
      <c r="F762" s="50"/>
      <c r="G762" s="50"/>
      <c r="H762" s="50"/>
      <c r="I762" s="50"/>
      <c r="J762" s="50"/>
      <c r="K762" s="50"/>
      <c r="L762" s="1626"/>
      <c r="M762" s="50"/>
      <c r="N762" s="50"/>
      <c r="O762" s="50"/>
      <c r="P762" s="1627"/>
      <c r="Q762" s="1627"/>
      <c r="R762" s="1628"/>
      <c r="S762" s="1800"/>
      <c r="T762" s="50"/>
    </row>
    <row r="763">
      <c r="A763" s="50"/>
      <c r="B763" s="50"/>
      <c r="C763" s="50"/>
      <c r="D763" s="50"/>
      <c r="E763" s="50"/>
      <c r="F763" s="50"/>
      <c r="G763" s="50"/>
      <c r="H763" s="50"/>
      <c r="I763" s="50"/>
      <c r="J763" s="50"/>
      <c r="K763" s="50"/>
      <c r="L763" s="1626"/>
      <c r="M763" s="50"/>
      <c r="N763" s="50"/>
      <c r="O763" s="50"/>
      <c r="P763" s="1627"/>
      <c r="Q763" s="1627"/>
      <c r="R763" s="1628"/>
      <c r="S763" s="1800"/>
      <c r="T763" s="50"/>
    </row>
    <row r="764">
      <c r="A764" s="50"/>
      <c r="B764" s="50"/>
      <c r="C764" s="50"/>
      <c r="D764" s="50"/>
      <c r="E764" s="50"/>
      <c r="F764" s="50"/>
      <c r="G764" s="50"/>
      <c r="H764" s="50"/>
      <c r="I764" s="50"/>
      <c r="J764" s="50"/>
      <c r="K764" s="50"/>
      <c r="L764" s="1626"/>
      <c r="M764" s="50"/>
      <c r="N764" s="50"/>
      <c r="O764" s="50"/>
      <c r="P764" s="1627"/>
      <c r="Q764" s="1627"/>
      <c r="R764" s="1628"/>
      <c r="S764" s="1800"/>
      <c r="T764" s="50"/>
    </row>
    <row r="765">
      <c r="A765" s="50"/>
      <c r="B765" s="50"/>
      <c r="C765" s="50"/>
      <c r="D765" s="50"/>
      <c r="E765" s="50"/>
      <c r="F765" s="50"/>
      <c r="G765" s="50"/>
      <c r="H765" s="50"/>
      <c r="I765" s="50"/>
      <c r="J765" s="50"/>
      <c r="K765" s="50"/>
      <c r="L765" s="1626"/>
      <c r="M765" s="50"/>
      <c r="N765" s="50"/>
      <c r="O765" s="50"/>
      <c r="P765" s="1627"/>
      <c r="Q765" s="1627"/>
      <c r="R765" s="1628"/>
      <c r="S765" s="1800"/>
      <c r="T765" s="50"/>
    </row>
    <row r="766">
      <c r="A766" s="50"/>
      <c r="B766" s="50"/>
      <c r="C766" s="50"/>
      <c r="D766" s="50"/>
      <c r="E766" s="50"/>
      <c r="F766" s="50"/>
      <c r="G766" s="50"/>
      <c r="H766" s="50"/>
      <c r="I766" s="50"/>
      <c r="J766" s="50"/>
      <c r="K766" s="50"/>
      <c r="L766" s="1626"/>
      <c r="M766" s="50"/>
      <c r="N766" s="50"/>
      <c r="O766" s="50"/>
      <c r="P766" s="1627"/>
      <c r="Q766" s="1627"/>
      <c r="R766" s="1628"/>
      <c r="S766" s="1800"/>
      <c r="T766" s="50"/>
    </row>
    <row r="767">
      <c r="A767" s="50"/>
      <c r="B767" s="50"/>
      <c r="C767" s="50"/>
      <c r="D767" s="50"/>
      <c r="E767" s="50"/>
      <c r="F767" s="50"/>
      <c r="G767" s="50"/>
      <c r="H767" s="50"/>
      <c r="I767" s="50"/>
      <c r="J767" s="50"/>
      <c r="K767" s="50"/>
      <c r="L767" s="1626"/>
      <c r="M767" s="50"/>
      <c r="N767" s="50"/>
      <c r="O767" s="50"/>
      <c r="P767" s="1627"/>
      <c r="Q767" s="1627"/>
      <c r="R767" s="1628"/>
      <c r="S767" s="1800"/>
      <c r="T767" s="50"/>
    </row>
    <row r="768">
      <c r="A768" s="50"/>
      <c r="B768" s="50"/>
      <c r="C768" s="50"/>
      <c r="D768" s="50"/>
      <c r="E768" s="50"/>
      <c r="F768" s="50"/>
      <c r="G768" s="50"/>
      <c r="H768" s="50"/>
      <c r="I768" s="50"/>
      <c r="J768" s="50"/>
      <c r="K768" s="50"/>
      <c r="L768" s="1626"/>
      <c r="M768" s="50"/>
      <c r="N768" s="50"/>
      <c r="O768" s="50"/>
      <c r="P768" s="1627"/>
      <c r="Q768" s="1627"/>
      <c r="R768" s="1628"/>
      <c r="S768" s="1800"/>
      <c r="T768" s="50"/>
    </row>
    <row r="769">
      <c r="A769" s="50"/>
      <c r="B769" s="50"/>
      <c r="C769" s="50"/>
      <c r="D769" s="50"/>
      <c r="E769" s="50"/>
      <c r="F769" s="50"/>
      <c r="G769" s="50"/>
      <c r="H769" s="50"/>
      <c r="I769" s="50"/>
      <c r="J769" s="50"/>
      <c r="K769" s="50"/>
      <c r="L769" s="1626"/>
      <c r="M769" s="50"/>
      <c r="N769" s="50"/>
      <c r="O769" s="50"/>
      <c r="P769" s="1627"/>
      <c r="Q769" s="1627"/>
      <c r="R769" s="1628"/>
      <c r="S769" s="1800"/>
      <c r="T769" s="50"/>
    </row>
    <row r="770">
      <c r="A770" s="50"/>
      <c r="B770" s="50"/>
      <c r="C770" s="50"/>
      <c r="D770" s="50"/>
      <c r="E770" s="50"/>
      <c r="F770" s="50"/>
      <c r="G770" s="50"/>
      <c r="H770" s="50"/>
      <c r="I770" s="50"/>
      <c r="J770" s="50"/>
      <c r="K770" s="50"/>
      <c r="L770" s="1626"/>
      <c r="M770" s="50"/>
      <c r="N770" s="50"/>
      <c r="O770" s="50"/>
      <c r="P770" s="1627"/>
      <c r="Q770" s="1627"/>
      <c r="R770" s="1628"/>
      <c r="S770" s="1800"/>
      <c r="T770" s="50"/>
    </row>
    <row r="771">
      <c r="A771" s="50"/>
      <c r="B771" s="50"/>
      <c r="C771" s="50"/>
      <c r="D771" s="50"/>
      <c r="E771" s="50"/>
      <c r="F771" s="50"/>
      <c r="G771" s="50"/>
      <c r="H771" s="50"/>
      <c r="I771" s="50"/>
      <c r="J771" s="50"/>
      <c r="K771" s="50"/>
      <c r="L771" s="1626"/>
      <c r="M771" s="50"/>
      <c r="N771" s="50"/>
      <c r="O771" s="50"/>
      <c r="P771" s="1627"/>
      <c r="Q771" s="1627"/>
      <c r="R771" s="1628"/>
      <c r="S771" s="1800"/>
      <c r="T771" s="50"/>
    </row>
    <row r="772">
      <c r="A772" s="50"/>
      <c r="B772" s="50"/>
      <c r="C772" s="50"/>
      <c r="D772" s="50"/>
      <c r="E772" s="50"/>
      <c r="F772" s="50"/>
      <c r="G772" s="50"/>
      <c r="H772" s="50"/>
      <c r="I772" s="50"/>
      <c r="J772" s="50"/>
      <c r="K772" s="50"/>
      <c r="L772" s="1626"/>
      <c r="M772" s="50"/>
      <c r="N772" s="50"/>
      <c r="O772" s="50"/>
      <c r="P772" s="1627"/>
      <c r="Q772" s="1627"/>
      <c r="R772" s="1628"/>
      <c r="S772" s="1800"/>
      <c r="T772" s="50"/>
    </row>
    <row r="773">
      <c r="A773" s="50"/>
      <c r="B773" s="50"/>
      <c r="C773" s="50"/>
      <c r="D773" s="50"/>
      <c r="E773" s="50"/>
      <c r="F773" s="50"/>
      <c r="G773" s="50"/>
      <c r="H773" s="50"/>
      <c r="I773" s="50"/>
      <c r="J773" s="50"/>
      <c r="K773" s="50"/>
      <c r="L773" s="1626"/>
      <c r="M773" s="50"/>
      <c r="N773" s="50"/>
      <c r="O773" s="50"/>
      <c r="P773" s="1627"/>
      <c r="Q773" s="1627"/>
      <c r="R773" s="1628"/>
      <c r="S773" s="1800"/>
      <c r="T773" s="50"/>
    </row>
    <row r="774">
      <c r="A774" s="50"/>
      <c r="B774" s="50"/>
      <c r="C774" s="50"/>
      <c r="D774" s="50"/>
      <c r="E774" s="50"/>
      <c r="F774" s="50"/>
      <c r="G774" s="50"/>
      <c r="H774" s="50"/>
      <c r="I774" s="50"/>
      <c r="J774" s="50"/>
      <c r="K774" s="50"/>
      <c r="L774" s="1626"/>
      <c r="M774" s="50"/>
      <c r="N774" s="50"/>
      <c r="O774" s="50"/>
      <c r="P774" s="1627"/>
      <c r="Q774" s="1627"/>
      <c r="R774" s="1628"/>
      <c r="S774" s="1800"/>
      <c r="T774" s="50"/>
    </row>
    <row r="775">
      <c r="A775" s="50"/>
      <c r="B775" s="50"/>
      <c r="C775" s="50"/>
      <c r="D775" s="50"/>
      <c r="E775" s="50"/>
      <c r="F775" s="50"/>
      <c r="G775" s="50"/>
      <c r="H775" s="50"/>
      <c r="I775" s="50"/>
      <c r="J775" s="50"/>
      <c r="K775" s="50"/>
      <c r="L775" s="1626"/>
      <c r="M775" s="50"/>
      <c r="N775" s="50"/>
      <c r="O775" s="50"/>
      <c r="P775" s="1627"/>
      <c r="Q775" s="1627"/>
      <c r="R775" s="1628"/>
      <c r="S775" s="1800"/>
      <c r="T775" s="50"/>
    </row>
    <row r="776">
      <c r="A776" s="50"/>
      <c r="B776" s="50"/>
      <c r="C776" s="50"/>
      <c r="D776" s="50"/>
      <c r="E776" s="50"/>
      <c r="F776" s="50"/>
      <c r="G776" s="50"/>
      <c r="H776" s="50"/>
      <c r="I776" s="50"/>
      <c r="J776" s="50"/>
      <c r="K776" s="50"/>
      <c r="L776" s="1626"/>
      <c r="M776" s="50"/>
      <c r="N776" s="50"/>
      <c r="O776" s="50"/>
      <c r="P776" s="1627"/>
      <c r="Q776" s="1627"/>
      <c r="R776" s="1628"/>
      <c r="S776" s="1800"/>
      <c r="T776" s="50"/>
    </row>
    <row r="777">
      <c r="A777" s="50"/>
      <c r="B777" s="50"/>
      <c r="C777" s="50"/>
      <c r="D777" s="50"/>
      <c r="E777" s="50"/>
      <c r="F777" s="50"/>
      <c r="G777" s="50"/>
      <c r="H777" s="50"/>
      <c r="I777" s="50"/>
      <c r="J777" s="50"/>
      <c r="K777" s="50"/>
      <c r="L777" s="1626"/>
      <c r="M777" s="50"/>
      <c r="N777" s="50"/>
      <c r="O777" s="50"/>
      <c r="P777" s="1627"/>
      <c r="Q777" s="1627"/>
      <c r="R777" s="1628"/>
      <c r="S777" s="1800"/>
      <c r="T777" s="50"/>
    </row>
    <row r="778">
      <c r="A778" s="50"/>
      <c r="B778" s="50"/>
      <c r="C778" s="50"/>
      <c r="D778" s="50"/>
      <c r="E778" s="50"/>
      <c r="F778" s="50"/>
      <c r="G778" s="50"/>
      <c r="H778" s="50"/>
      <c r="I778" s="50"/>
      <c r="J778" s="50"/>
      <c r="K778" s="50"/>
      <c r="L778" s="1626"/>
      <c r="M778" s="50"/>
      <c r="N778" s="50"/>
      <c r="O778" s="50"/>
      <c r="P778" s="1627"/>
      <c r="Q778" s="1627"/>
      <c r="R778" s="1628"/>
      <c r="S778" s="1800"/>
      <c r="T778" s="50"/>
    </row>
    <row r="779">
      <c r="A779" s="50"/>
      <c r="B779" s="50"/>
      <c r="C779" s="50"/>
      <c r="D779" s="50"/>
      <c r="E779" s="50"/>
      <c r="F779" s="50"/>
      <c r="G779" s="50"/>
      <c r="H779" s="50"/>
      <c r="I779" s="50"/>
      <c r="J779" s="50"/>
      <c r="K779" s="50"/>
      <c r="L779" s="1626"/>
      <c r="M779" s="50"/>
      <c r="N779" s="50"/>
      <c r="O779" s="50"/>
      <c r="P779" s="1627"/>
      <c r="Q779" s="1627"/>
      <c r="R779" s="1628"/>
      <c r="S779" s="1800"/>
      <c r="T779" s="50"/>
    </row>
    <row r="780">
      <c r="A780" s="50"/>
      <c r="B780" s="50"/>
      <c r="C780" s="50"/>
      <c r="D780" s="50"/>
      <c r="E780" s="50"/>
      <c r="F780" s="50"/>
      <c r="G780" s="50"/>
      <c r="H780" s="50"/>
      <c r="I780" s="50"/>
      <c r="J780" s="50"/>
      <c r="K780" s="50"/>
      <c r="L780" s="1626"/>
      <c r="M780" s="50"/>
      <c r="N780" s="50"/>
      <c r="O780" s="50"/>
      <c r="P780" s="1627"/>
      <c r="Q780" s="1627"/>
      <c r="R780" s="1628"/>
      <c r="S780" s="1800"/>
      <c r="T780" s="50"/>
    </row>
    <row r="781">
      <c r="A781" s="50"/>
      <c r="B781" s="50"/>
      <c r="C781" s="50"/>
      <c r="D781" s="50"/>
      <c r="E781" s="50"/>
      <c r="F781" s="50"/>
      <c r="G781" s="50"/>
      <c r="H781" s="50"/>
      <c r="I781" s="50"/>
      <c r="J781" s="50"/>
      <c r="K781" s="50"/>
      <c r="L781" s="1626"/>
      <c r="M781" s="50"/>
      <c r="N781" s="50"/>
      <c r="O781" s="50"/>
      <c r="P781" s="1627"/>
      <c r="Q781" s="1627"/>
      <c r="R781" s="1628"/>
      <c r="S781" s="1800"/>
      <c r="T781" s="50"/>
    </row>
    <row r="782">
      <c r="A782" s="50"/>
      <c r="B782" s="50"/>
      <c r="C782" s="50"/>
      <c r="D782" s="50"/>
      <c r="E782" s="50"/>
      <c r="F782" s="50"/>
      <c r="G782" s="50"/>
      <c r="H782" s="50"/>
      <c r="I782" s="50"/>
      <c r="J782" s="50"/>
      <c r="K782" s="50"/>
      <c r="L782" s="1626"/>
      <c r="M782" s="50"/>
      <c r="N782" s="50"/>
      <c r="O782" s="50"/>
      <c r="P782" s="1627"/>
      <c r="Q782" s="1627"/>
      <c r="R782" s="1628"/>
      <c r="S782" s="1800"/>
      <c r="T782" s="50"/>
    </row>
    <row r="783">
      <c r="A783" s="50"/>
      <c r="B783" s="50"/>
      <c r="C783" s="50"/>
      <c r="D783" s="50"/>
      <c r="E783" s="50"/>
      <c r="F783" s="50"/>
      <c r="G783" s="50"/>
      <c r="H783" s="50"/>
      <c r="I783" s="50"/>
      <c r="J783" s="50"/>
      <c r="K783" s="50"/>
      <c r="L783" s="1626"/>
      <c r="M783" s="50"/>
      <c r="N783" s="50"/>
      <c r="O783" s="50"/>
      <c r="P783" s="1627"/>
      <c r="Q783" s="1627"/>
      <c r="R783" s="1628"/>
      <c r="S783" s="1800"/>
      <c r="T783" s="50"/>
    </row>
    <row r="784">
      <c r="A784" s="50"/>
      <c r="B784" s="50"/>
      <c r="C784" s="50"/>
      <c r="D784" s="50"/>
      <c r="E784" s="50"/>
      <c r="F784" s="50"/>
      <c r="G784" s="50"/>
      <c r="H784" s="50"/>
      <c r="I784" s="50"/>
      <c r="J784" s="50"/>
      <c r="K784" s="50"/>
      <c r="L784" s="1626"/>
      <c r="M784" s="50"/>
      <c r="N784" s="50"/>
      <c r="O784" s="50"/>
      <c r="P784" s="1627"/>
      <c r="Q784" s="1627"/>
      <c r="R784" s="1628"/>
      <c r="S784" s="1800"/>
      <c r="T784" s="50"/>
    </row>
    <row r="785">
      <c r="A785" s="50"/>
      <c r="B785" s="50"/>
      <c r="C785" s="50"/>
      <c r="D785" s="50"/>
      <c r="E785" s="50"/>
      <c r="F785" s="50"/>
      <c r="G785" s="50"/>
      <c r="H785" s="50"/>
      <c r="I785" s="50"/>
      <c r="J785" s="50"/>
      <c r="K785" s="50"/>
      <c r="L785" s="1626"/>
      <c r="M785" s="50"/>
      <c r="N785" s="50"/>
      <c r="O785" s="50"/>
      <c r="P785" s="1627"/>
      <c r="Q785" s="1627"/>
      <c r="R785" s="1628"/>
      <c r="S785" s="1800"/>
      <c r="T785" s="50"/>
    </row>
    <row r="786">
      <c r="A786" s="50"/>
      <c r="B786" s="50"/>
      <c r="C786" s="50"/>
      <c r="D786" s="50"/>
      <c r="E786" s="50"/>
      <c r="F786" s="50"/>
      <c r="G786" s="50"/>
      <c r="H786" s="50"/>
      <c r="I786" s="50"/>
      <c r="J786" s="50"/>
      <c r="K786" s="50"/>
      <c r="L786" s="1626"/>
      <c r="M786" s="50"/>
      <c r="N786" s="50"/>
      <c r="O786" s="50"/>
      <c r="P786" s="1627"/>
      <c r="Q786" s="1627"/>
      <c r="R786" s="1628"/>
      <c r="S786" s="1800"/>
      <c r="T786" s="50"/>
    </row>
    <row r="787">
      <c r="A787" s="50"/>
      <c r="B787" s="50"/>
      <c r="C787" s="50"/>
      <c r="D787" s="50"/>
      <c r="E787" s="50"/>
      <c r="F787" s="50"/>
      <c r="G787" s="50"/>
      <c r="H787" s="50"/>
      <c r="I787" s="50"/>
      <c r="J787" s="50"/>
      <c r="K787" s="50"/>
      <c r="L787" s="1626"/>
      <c r="M787" s="50"/>
      <c r="N787" s="50"/>
      <c r="O787" s="50"/>
      <c r="P787" s="1627"/>
      <c r="Q787" s="1627"/>
      <c r="R787" s="1628"/>
      <c r="S787" s="1800"/>
      <c r="T787" s="50"/>
    </row>
    <row r="788">
      <c r="A788" s="50"/>
      <c r="B788" s="50"/>
      <c r="C788" s="50"/>
      <c r="D788" s="50"/>
      <c r="E788" s="50"/>
      <c r="F788" s="50"/>
      <c r="G788" s="50"/>
      <c r="H788" s="50"/>
      <c r="I788" s="50"/>
      <c r="J788" s="50"/>
      <c r="K788" s="50"/>
      <c r="L788" s="1626"/>
      <c r="M788" s="50"/>
      <c r="N788" s="50"/>
      <c r="O788" s="50"/>
      <c r="P788" s="1627"/>
      <c r="Q788" s="1627"/>
      <c r="R788" s="1628"/>
      <c r="S788" s="1800"/>
      <c r="T788" s="50"/>
    </row>
    <row r="789">
      <c r="A789" s="50"/>
      <c r="B789" s="50"/>
      <c r="C789" s="50"/>
      <c r="D789" s="50"/>
      <c r="E789" s="50"/>
      <c r="F789" s="50"/>
      <c r="G789" s="50"/>
      <c r="H789" s="50"/>
      <c r="I789" s="50"/>
      <c r="J789" s="50"/>
      <c r="K789" s="50"/>
      <c r="L789" s="1626"/>
      <c r="M789" s="50"/>
      <c r="N789" s="50"/>
      <c r="O789" s="50"/>
      <c r="P789" s="1627"/>
      <c r="Q789" s="1627"/>
      <c r="R789" s="1628"/>
      <c r="S789" s="1800"/>
      <c r="T789" s="50"/>
    </row>
    <row r="790">
      <c r="A790" s="50"/>
      <c r="B790" s="50"/>
      <c r="C790" s="50"/>
      <c r="D790" s="50"/>
      <c r="E790" s="50"/>
      <c r="F790" s="50"/>
      <c r="G790" s="50"/>
      <c r="H790" s="50"/>
      <c r="I790" s="50"/>
      <c r="J790" s="50"/>
      <c r="K790" s="50"/>
      <c r="L790" s="1626"/>
      <c r="M790" s="50"/>
      <c r="N790" s="50"/>
      <c r="O790" s="50"/>
      <c r="P790" s="1627"/>
      <c r="Q790" s="1627"/>
      <c r="R790" s="1628"/>
      <c r="S790" s="1800"/>
      <c r="T790" s="50"/>
    </row>
    <row r="791">
      <c r="A791" s="50"/>
      <c r="B791" s="50"/>
      <c r="C791" s="50"/>
      <c r="D791" s="50"/>
      <c r="E791" s="50"/>
      <c r="F791" s="50"/>
      <c r="G791" s="50"/>
      <c r="H791" s="50"/>
      <c r="I791" s="50"/>
      <c r="J791" s="50"/>
      <c r="K791" s="50"/>
      <c r="L791" s="1626"/>
      <c r="M791" s="50"/>
      <c r="N791" s="50"/>
      <c r="O791" s="50"/>
      <c r="P791" s="1627"/>
      <c r="Q791" s="1627"/>
      <c r="R791" s="1628"/>
      <c r="S791" s="1800"/>
      <c r="T791" s="50"/>
    </row>
    <row r="792">
      <c r="A792" s="50"/>
      <c r="B792" s="50"/>
      <c r="C792" s="50"/>
      <c r="D792" s="50"/>
      <c r="E792" s="50"/>
      <c r="F792" s="50"/>
      <c r="G792" s="50"/>
      <c r="H792" s="50"/>
      <c r="I792" s="50"/>
      <c r="J792" s="50"/>
      <c r="K792" s="50"/>
      <c r="L792" s="1626"/>
      <c r="M792" s="50"/>
      <c r="N792" s="50"/>
      <c r="O792" s="50"/>
      <c r="P792" s="1627"/>
      <c r="Q792" s="1627"/>
      <c r="R792" s="1628"/>
      <c r="S792" s="1800"/>
      <c r="T792" s="50"/>
    </row>
    <row r="793">
      <c r="A793" s="50"/>
      <c r="B793" s="50"/>
      <c r="C793" s="50"/>
      <c r="D793" s="50"/>
      <c r="E793" s="50"/>
      <c r="F793" s="50"/>
      <c r="G793" s="50"/>
      <c r="H793" s="50"/>
      <c r="I793" s="50"/>
      <c r="J793" s="50"/>
      <c r="K793" s="50"/>
      <c r="L793" s="1626"/>
      <c r="M793" s="50"/>
      <c r="N793" s="50"/>
      <c r="O793" s="50"/>
      <c r="P793" s="1627"/>
      <c r="Q793" s="1627"/>
      <c r="R793" s="1628"/>
      <c r="S793" s="1800"/>
      <c r="T793" s="50"/>
    </row>
    <row r="794">
      <c r="A794" s="50"/>
      <c r="B794" s="50"/>
      <c r="C794" s="50"/>
      <c r="D794" s="50"/>
      <c r="E794" s="50"/>
      <c r="F794" s="50"/>
      <c r="G794" s="50"/>
      <c r="H794" s="50"/>
      <c r="I794" s="50"/>
      <c r="J794" s="50"/>
      <c r="K794" s="50"/>
      <c r="L794" s="1626"/>
      <c r="M794" s="50"/>
      <c r="N794" s="50"/>
      <c r="O794" s="50"/>
      <c r="P794" s="1627"/>
      <c r="Q794" s="1627"/>
      <c r="R794" s="1628"/>
      <c r="S794" s="1800"/>
      <c r="T794" s="50"/>
    </row>
    <row r="795">
      <c r="A795" s="50"/>
      <c r="B795" s="50"/>
      <c r="C795" s="50"/>
      <c r="D795" s="50"/>
      <c r="E795" s="50"/>
      <c r="F795" s="50"/>
      <c r="G795" s="50"/>
      <c r="H795" s="50"/>
      <c r="I795" s="50"/>
      <c r="J795" s="50"/>
      <c r="K795" s="50"/>
      <c r="L795" s="1626"/>
      <c r="M795" s="50"/>
      <c r="N795" s="50"/>
      <c r="O795" s="50"/>
      <c r="P795" s="1627"/>
      <c r="Q795" s="1627"/>
      <c r="R795" s="1628"/>
      <c r="S795" s="1800"/>
      <c r="T795" s="50"/>
    </row>
    <row r="796">
      <c r="A796" s="50"/>
      <c r="B796" s="50"/>
      <c r="C796" s="50"/>
      <c r="D796" s="50"/>
      <c r="E796" s="50"/>
      <c r="F796" s="50"/>
      <c r="G796" s="50"/>
      <c r="H796" s="50"/>
      <c r="I796" s="50"/>
      <c r="J796" s="50"/>
      <c r="K796" s="50"/>
      <c r="L796" s="1626"/>
      <c r="M796" s="50"/>
      <c r="N796" s="50"/>
      <c r="O796" s="50"/>
      <c r="P796" s="1627"/>
      <c r="Q796" s="1627"/>
      <c r="R796" s="1628"/>
      <c r="S796" s="1800"/>
      <c r="T796" s="50"/>
    </row>
    <row r="797">
      <c r="A797" s="50"/>
      <c r="B797" s="50"/>
      <c r="C797" s="50"/>
      <c r="D797" s="50"/>
      <c r="E797" s="50"/>
      <c r="F797" s="50"/>
      <c r="G797" s="50"/>
      <c r="H797" s="50"/>
      <c r="I797" s="50"/>
      <c r="J797" s="50"/>
      <c r="K797" s="50"/>
      <c r="L797" s="1626"/>
      <c r="M797" s="50"/>
      <c r="N797" s="50"/>
      <c r="O797" s="50"/>
      <c r="P797" s="1627"/>
      <c r="Q797" s="1627"/>
      <c r="R797" s="1628"/>
      <c r="S797" s="1800"/>
      <c r="T797" s="50"/>
    </row>
    <row r="798">
      <c r="A798" s="50"/>
      <c r="B798" s="50"/>
      <c r="C798" s="50"/>
      <c r="D798" s="50"/>
      <c r="E798" s="50"/>
      <c r="F798" s="50"/>
      <c r="G798" s="50"/>
      <c r="H798" s="50"/>
      <c r="I798" s="50"/>
      <c r="J798" s="50"/>
      <c r="K798" s="50"/>
      <c r="L798" s="1626"/>
      <c r="M798" s="50"/>
      <c r="N798" s="50"/>
      <c r="O798" s="50"/>
      <c r="P798" s="1627"/>
      <c r="Q798" s="1627"/>
      <c r="R798" s="1628"/>
      <c r="S798" s="1800"/>
      <c r="T798" s="50"/>
    </row>
    <row r="799">
      <c r="A799" s="50"/>
      <c r="B799" s="50"/>
      <c r="C799" s="50"/>
      <c r="D799" s="50"/>
      <c r="E799" s="50"/>
      <c r="F799" s="50"/>
      <c r="G799" s="50"/>
      <c r="H799" s="50"/>
      <c r="I799" s="50"/>
      <c r="J799" s="50"/>
      <c r="K799" s="50"/>
      <c r="L799" s="1626"/>
      <c r="M799" s="50"/>
      <c r="N799" s="50"/>
      <c r="O799" s="50"/>
      <c r="P799" s="1627"/>
      <c r="Q799" s="1627"/>
      <c r="R799" s="1628"/>
      <c r="S799" s="1800"/>
      <c r="T799" s="50"/>
    </row>
    <row r="800">
      <c r="A800" s="50"/>
      <c r="B800" s="50"/>
      <c r="C800" s="50"/>
      <c r="D800" s="50"/>
      <c r="E800" s="50"/>
      <c r="F800" s="50"/>
      <c r="G800" s="50"/>
      <c r="H800" s="50"/>
      <c r="I800" s="50"/>
      <c r="J800" s="50"/>
      <c r="K800" s="50"/>
      <c r="L800" s="1626"/>
      <c r="M800" s="50"/>
      <c r="N800" s="50"/>
      <c r="O800" s="50"/>
      <c r="P800" s="1627"/>
      <c r="Q800" s="1627"/>
      <c r="R800" s="1628"/>
      <c r="S800" s="1800"/>
      <c r="T800" s="50"/>
    </row>
    <row r="801">
      <c r="A801" s="50"/>
      <c r="B801" s="50"/>
      <c r="C801" s="50"/>
      <c r="D801" s="50"/>
      <c r="E801" s="50"/>
      <c r="F801" s="50"/>
      <c r="G801" s="50"/>
      <c r="H801" s="50"/>
      <c r="I801" s="50"/>
      <c r="J801" s="50"/>
      <c r="K801" s="50"/>
      <c r="L801" s="1626"/>
      <c r="M801" s="50"/>
      <c r="N801" s="50"/>
      <c r="O801" s="50"/>
      <c r="P801" s="1627"/>
      <c r="Q801" s="1627"/>
      <c r="R801" s="1628"/>
      <c r="S801" s="1800"/>
      <c r="T801" s="50"/>
    </row>
    <row r="802">
      <c r="A802" s="50"/>
      <c r="B802" s="50"/>
      <c r="C802" s="50"/>
      <c r="D802" s="50"/>
      <c r="E802" s="50"/>
      <c r="F802" s="50"/>
      <c r="G802" s="50"/>
      <c r="H802" s="50"/>
      <c r="I802" s="50"/>
      <c r="J802" s="50"/>
      <c r="K802" s="50"/>
      <c r="L802" s="1626"/>
      <c r="M802" s="50"/>
      <c r="N802" s="50"/>
      <c r="O802" s="50"/>
      <c r="P802" s="1627"/>
      <c r="Q802" s="1627"/>
      <c r="R802" s="1628"/>
      <c r="S802" s="1800"/>
      <c r="T802" s="50"/>
    </row>
    <row r="803">
      <c r="A803" s="50"/>
      <c r="B803" s="50"/>
      <c r="C803" s="50"/>
      <c r="D803" s="50"/>
      <c r="E803" s="50"/>
      <c r="F803" s="50"/>
      <c r="G803" s="50"/>
      <c r="H803" s="50"/>
      <c r="I803" s="50"/>
      <c r="J803" s="50"/>
      <c r="K803" s="50"/>
      <c r="L803" s="1626"/>
      <c r="M803" s="50"/>
      <c r="N803" s="50"/>
      <c r="O803" s="50"/>
      <c r="P803" s="1627"/>
      <c r="Q803" s="1627"/>
      <c r="R803" s="1628"/>
      <c r="S803" s="1800"/>
      <c r="T803" s="50"/>
    </row>
    <row r="804">
      <c r="A804" s="50"/>
      <c r="B804" s="50"/>
      <c r="C804" s="50"/>
      <c r="D804" s="50"/>
      <c r="E804" s="50"/>
      <c r="F804" s="50"/>
      <c r="G804" s="50"/>
      <c r="H804" s="50"/>
      <c r="I804" s="50"/>
      <c r="J804" s="50"/>
      <c r="K804" s="50"/>
      <c r="L804" s="1626"/>
      <c r="M804" s="50"/>
      <c r="N804" s="50"/>
      <c r="O804" s="50"/>
      <c r="P804" s="1627"/>
      <c r="Q804" s="1627"/>
      <c r="R804" s="1628"/>
      <c r="S804" s="1800"/>
      <c r="T804" s="50"/>
    </row>
    <row r="805">
      <c r="A805" s="50"/>
      <c r="B805" s="50"/>
      <c r="C805" s="50"/>
      <c r="D805" s="50"/>
      <c r="E805" s="50"/>
      <c r="F805" s="50"/>
      <c r="G805" s="50"/>
      <c r="H805" s="50"/>
      <c r="I805" s="50"/>
      <c r="J805" s="50"/>
      <c r="K805" s="50"/>
      <c r="L805" s="1626"/>
      <c r="M805" s="50"/>
      <c r="N805" s="50"/>
      <c r="O805" s="50"/>
      <c r="P805" s="1627"/>
      <c r="Q805" s="1627"/>
      <c r="R805" s="1628"/>
      <c r="S805" s="1800"/>
      <c r="T805" s="50"/>
    </row>
    <row r="806">
      <c r="A806" s="50"/>
      <c r="B806" s="50"/>
      <c r="C806" s="50"/>
      <c r="D806" s="50"/>
      <c r="E806" s="50"/>
      <c r="F806" s="50"/>
      <c r="G806" s="50"/>
      <c r="H806" s="50"/>
      <c r="I806" s="50"/>
      <c r="J806" s="50"/>
      <c r="K806" s="50"/>
      <c r="L806" s="1626"/>
      <c r="M806" s="50"/>
      <c r="N806" s="50"/>
      <c r="O806" s="50"/>
      <c r="P806" s="1627"/>
      <c r="Q806" s="1627"/>
      <c r="R806" s="1628"/>
      <c r="S806" s="1800"/>
      <c r="T806" s="50"/>
    </row>
    <row r="807">
      <c r="A807" s="50"/>
      <c r="B807" s="50"/>
      <c r="C807" s="50"/>
      <c r="D807" s="50"/>
      <c r="E807" s="50"/>
      <c r="F807" s="50"/>
      <c r="G807" s="50"/>
      <c r="H807" s="50"/>
      <c r="I807" s="50"/>
      <c r="J807" s="50"/>
      <c r="K807" s="50"/>
      <c r="L807" s="1626"/>
      <c r="M807" s="50"/>
      <c r="N807" s="50"/>
      <c r="O807" s="50"/>
      <c r="P807" s="1627"/>
      <c r="Q807" s="1627"/>
      <c r="R807" s="1628"/>
      <c r="S807" s="1800"/>
      <c r="T807" s="50"/>
    </row>
    <row r="808">
      <c r="A808" s="50"/>
      <c r="B808" s="50"/>
      <c r="C808" s="50"/>
      <c r="D808" s="50"/>
      <c r="E808" s="50"/>
      <c r="F808" s="50"/>
      <c r="G808" s="50"/>
      <c r="H808" s="50"/>
      <c r="I808" s="50"/>
      <c r="J808" s="50"/>
      <c r="K808" s="50"/>
      <c r="L808" s="1626"/>
      <c r="M808" s="50"/>
      <c r="N808" s="50"/>
      <c r="O808" s="50"/>
      <c r="P808" s="1627"/>
      <c r="Q808" s="1627"/>
      <c r="R808" s="1628"/>
      <c r="S808" s="1800"/>
      <c r="T808" s="50"/>
    </row>
    <row r="809">
      <c r="A809" s="50"/>
      <c r="B809" s="50"/>
      <c r="C809" s="50"/>
      <c r="D809" s="50"/>
      <c r="E809" s="50"/>
      <c r="F809" s="50"/>
      <c r="G809" s="50"/>
      <c r="H809" s="50"/>
      <c r="I809" s="50"/>
      <c r="J809" s="50"/>
      <c r="K809" s="50"/>
      <c r="L809" s="1626"/>
      <c r="M809" s="50"/>
      <c r="N809" s="50"/>
      <c r="O809" s="50"/>
      <c r="P809" s="1627"/>
      <c r="Q809" s="1627"/>
      <c r="R809" s="1628"/>
      <c r="S809" s="1800"/>
      <c r="T809" s="50"/>
    </row>
    <row r="810">
      <c r="A810" s="50"/>
      <c r="B810" s="50"/>
      <c r="C810" s="50"/>
      <c r="D810" s="50"/>
      <c r="E810" s="50"/>
      <c r="F810" s="50"/>
      <c r="G810" s="50"/>
      <c r="H810" s="50"/>
      <c r="I810" s="50"/>
      <c r="J810" s="50"/>
      <c r="K810" s="50"/>
      <c r="L810" s="1626"/>
      <c r="M810" s="50"/>
      <c r="N810" s="50"/>
      <c r="O810" s="50"/>
      <c r="P810" s="1627"/>
      <c r="Q810" s="1627"/>
      <c r="R810" s="1628"/>
      <c r="S810" s="1800"/>
      <c r="T810" s="50"/>
    </row>
    <row r="811">
      <c r="A811" s="50"/>
      <c r="B811" s="50"/>
      <c r="C811" s="50"/>
      <c r="D811" s="50"/>
      <c r="E811" s="50"/>
      <c r="F811" s="50"/>
      <c r="G811" s="50"/>
      <c r="H811" s="50"/>
      <c r="I811" s="50"/>
      <c r="J811" s="50"/>
      <c r="K811" s="50"/>
      <c r="L811" s="1626"/>
      <c r="M811" s="50"/>
      <c r="N811" s="50"/>
      <c r="O811" s="50"/>
      <c r="P811" s="1627"/>
      <c r="Q811" s="1627"/>
      <c r="R811" s="1628"/>
      <c r="S811" s="1800"/>
      <c r="T811" s="50"/>
    </row>
    <row r="812">
      <c r="A812" s="50"/>
      <c r="B812" s="50"/>
      <c r="C812" s="50"/>
      <c r="D812" s="50"/>
      <c r="E812" s="50"/>
      <c r="F812" s="50"/>
      <c r="G812" s="50"/>
      <c r="H812" s="50"/>
      <c r="I812" s="50"/>
      <c r="J812" s="50"/>
      <c r="K812" s="50"/>
      <c r="L812" s="1626"/>
      <c r="M812" s="50"/>
      <c r="N812" s="50"/>
      <c r="O812" s="50"/>
      <c r="P812" s="1627"/>
      <c r="Q812" s="1627"/>
      <c r="R812" s="1628"/>
      <c r="S812" s="1800"/>
      <c r="T812" s="50"/>
    </row>
    <row r="813">
      <c r="A813" s="50"/>
      <c r="B813" s="50"/>
      <c r="C813" s="50"/>
      <c r="D813" s="50"/>
      <c r="E813" s="50"/>
      <c r="F813" s="50"/>
      <c r="G813" s="50"/>
      <c r="H813" s="50"/>
      <c r="I813" s="50"/>
      <c r="J813" s="50"/>
      <c r="K813" s="50"/>
      <c r="L813" s="1626"/>
      <c r="M813" s="50"/>
      <c r="N813" s="50"/>
      <c r="O813" s="50"/>
      <c r="P813" s="1627"/>
      <c r="Q813" s="1627"/>
      <c r="R813" s="1628"/>
      <c r="S813" s="1800"/>
      <c r="T813" s="50"/>
    </row>
    <row r="814">
      <c r="A814" s="50"/>
      <c r="B814" s="50"/>
      <c r="C814" s="50"/>
      <c r="D814" s="50"/>
      <c r="E814" s="50"/>
      <c r="F814" s="50"/>
      <c r="G814" s="50"/>
      <c r="H814" s="50"/>
      <c r="I814" s="50"/>
      <c r="J814" s="50"/>
      <c r="K814" s="50"/>
      <c r="L814" s="1626"/>
      <c r="M814" s="50"/>
      <c r="N814" s="50"/>
      <c r="O814" s="50"/>
      <c r="P814" s="1627"/>
      <c r="Q814" s="1627"/>
      <c r="R814" s="1628"/>
      <c r="S814" s="1800"/>
      <c r="T814" s="50"/>
    </row>
    <row r="815">
      <c r="A815" s="50"/>
      <c r="B815" s="50"/>
      <c r="C815" s="50"/>
      <c r="D815" s="50"/>
      <c r="E815" s="50"/>
      <c r="F815" s="50"/>
      <c r="G815" s="50"/>
      <c r="H815" s="50"/>
      <c r="I815" s="50"/>
      <c r="J815" s="50"/>
      <c r="K815" s="50"/>
      <c r="L815" s="1626"/>
      <c r="M815" s="50"/>
      <c r="N815" s="50"/>
      <c r="O815" s="50"/>
      <c r="P815" s="1627"/>
      <c r="Q815" s="1627"/>
      <c r="R815" s="1628"/>
      <c r="S815" s="1800"/>
      <c r="T815" s="50"/>
    </row>
    <row r="816">
      <c r="A816" s="50"/>
      <c r="B816" s="50"/>
      <c r="C816" s="50"/>
      <c r="D816" s="50"/>
      <c r="E816" s="50"/>
      <c r="F816" s="50"/>
      <c r="G816" s="50"/>
      <c r="H816" s="50"/>
      <c r="I816" s="50"/>
      <c r="J816" s="50"/>
      <c r="K816" s="50"/>
      <c r="L816" s="1626"/>
      <c r="M816" s="50"/>
      <c r="N816" s="50"/>
      <c r="O816" s="50"/>
      <c r="P816" s="1627"/>
      <c r="Q816" s="1627"/>
      <c r="R816" s="1628"/>
      <c r="S816" s="1800"/>
      <c r="T816" s="50"/>
    </row>
    <row r="817">
      <c r="A817" s="50"/>
      <c r="B817" s="50"/>
      <c r="C817" s="50"/>
      <c r="D817" s="50"/>
      <c r="E817" s="50"/>
      <c r="F817" s="50"/>
      <c r="G817" s="50"/>
      <c r="H817" s="50"/>
      <c r="I817" s="50"/>
      <c r="J817" s="50"/>
      <c r="K817" s="50"/>
      <c r="L817" s="1626"/>
      <c r="M817" s="50"/>
      <c r="N817" s="50"/>
      <c r="O817" s="50"/>
      <c r="P817" s="1627"/>
      <c r="Q817" s="1627"/>
      <c r="R817" s="1628"/>
      <c r="S817" s="1800"/>
      <c r="T817" s="50"/>
    </row>
    <row r="818">
      <c r="A818" s="50"/>
      <c r="B818" s="50"/>
      <c r="C818" s="50"/>
      <c r="D818" s="50"/>
      <c r="E818" s="50"/>
      <c r="F818" s="50"/>
      <c r="G818" s="50"/>
      <c r="H818" s="50"/>
      <c r="I818" s="50"/>
      <c r="J818" s="50"/>
      <c r="K818" s="50"/>
      <c r="L818" s="1626"/>
      <c r="M818" s="50"/>
      <c r="N818" s="50"/>
      <c r="O818" s="50"/>
      <c r="P818" s="1627"/>
      <c r="Q818" s="1627"/>
      <c r="R818" s="1628"/>
      <c r="S818" s="1800"/>
      <c r="T818" s="50"/>
    </row>
    <row r="819">
      <c r="A819" s="50"/>
      <c r="B819" s="50"/>
      <c r="C819" s="50"/>
      <c r="D819" s="50"/>
      <c r="E819" s="50"/>
      <c r="F819" s="50"/>
      <c r="G819" s="50"/>
      <c r="H819" s="50"/>
      <c r="I819" s="50"/>
      <c r="J819" s="50"/>
      <c r="K819" s="50"/>
      <c r="L819" s="1626"/>
      <c r="M819" s="50"/>
      <c r="N819" s="50"/>
      <c r="O819" s="50"/>
      <c r="P819" s="1627"/>
      <c r="Q819" s="1627"/>
      <c r="R819" s="1628"/>
      <c r="S819" s="1800"/>
      <c r="T819" s="50"/>
    </row>
    <row r="820">
      <c r="A820" s="50"/>
      <c r="B820" s="50"/>
      <c r="C820" s="50"/>
      <c r="D820" s="50"/>
      <c r="E820" s="50"/>
      <c r="F820" s="50"/>
      <c r="G820" s="50"/>
      <c r="H820" s="50"/>
      <c r="I820" s="50"/>
      <c r="J820" s="50"/>
      <c r="K820" s="50"/>
      <c r="L820" s="1626"/>
      <c r="M820" s="50"/>
      <c r="N820" s="50"/>
      <c r="O820" s="50"/>
      <c r="P820" s="1627"/>
      <c r="Q820" s="1627"/>
      <c r="R820" s="1628"/>
      <c r="S820" s="1800"/>
      <c r="T820" s="50"/>
    </row>
    <row r="821">
      <c r="A821" s="50"/>
      <c r="B821" s="50"/>
      <c r="C821" s="50"/>
      <c r="D821" s="50"/>
      <c r="E821" s="50"/>
      <c r="F821" s="50"/>
      <c r="G821" s="50"/>
      <c r="H821" s="50"/>
      <c r="I821" s="50"/>
      <c r="J821" s="50"/>
      <c r="K821" s="50"/>
      <c r="L821" s="1626"/>
      <c r="M821" s="50"/>
      <c r="N821" s="50"/>
      <c r="O821" s="50"/>
      <c r="P821" s="1627"/>
      <c r="Q821" s="1627"/>
      <c r="R821" s="1628"/>
      <c r="S821" s="1800"/>
      <c r="T821" s="50"/>
    </row>
    <row r="822">
      <c r="A822" s="50"/>
      <c r="B822" s="50"/>
      <c r="C822" s="50"/>
      <c r="D822" s="50"/>
      <c r="E822" s="50"/>
      <c r="F822" s="50"/>
      <c r="G822" s="50"/>
      <c r="H822" s="50"/>
      <c r="I822" s="50"/>
      <c r="J822" s="50"/>
      <c r="K822" s="50"/>
      <c r="L822" s="1626"/>
      <c r="M822" s="50"/>
      <c r="N822" s="50"/>
      <c r="O822" s="50"/>
      <c r="P822" s="1627"/>
      <c r="Q822" s="1627"/>
      <c r="R822" s="1628"/>
      <c r="S822" s="1800"/>
      <c r="T822" s="50"/>
    </row>
    <row r="823">
      <c r="A823" s="50"/>
      <c r="B823" s="50"/>
      <c r="C823" s="50"/>
      <c r="D823" s="50"/>
      <c r="E823" s="50"/>
      <c r="F823" s="50"/>
      <c r="G823" s="50"/>
      <c r="H823" s="50"/>
      <c r="I823" s="50"/>
      <c r="J823" s="50"/>
      <c r="K823" s="50"/>
      <c r="L823" s="1626"/>
      <c r="M823" s="50"/>
      <c r="N823" s="50"/>
      <c r="O823" s="50"/>
      <c r="P823" s="1627"/>
      <c r="Q823" s="1627"/>
      <c r="R823" s="1628"/>
      <c r="S823" s="1800"/>
      <c r="T823" s="50"/>
    </row>
    <row r="824">
      <c r="A824" s="50"/>
      <c r="B824" s="50"/>
      <c r="C824" s="50"/>
      <c r="D824" s="50"/>
      <c r="E824" s="50"/>
      <c r="F824" s="50"/>
      <c r="G824" s="50"/>
      <c r="H824" s="50"/>
      <c r="I824" s="50"/>
      <c r="J824" s="50"/>
      <c r="K824" s="50"/>
      <c r="L824" s="1626"/>
      <c r="M824" s="50"/>
      <c r="N824" s="50"/>
      <c r="O824" s="50"/>
      <c r="P824" s="1627"/>
      <c r="Q824" s="1627"/>
      <c r="R824" s="1628"/>
      <c r="S824" s="1800"/>
      <c r="T824" s="50"/>
    </row>
    <row r="825">
      <c r="A825" s="50"/>
      <c r="B825" s="50"/>
      <c r="C825" s="50"/>
      <c r="D825" s="50"/>
      <c r="E825" s="50"/>
      <c r="F825" s="50"/>
      <c r="G825" s="50"/>
      <c r="H825" s="50"/>
      <c r="I825" s="50"/>
      <c r="J825" s="50"/>
      <c r="K825" s="50"/>
      <c r="L825" s="1626"/>
      <c r="M825" s="50"/>
      <c r="N825" s="50"/>
      <c r="O825" s="50"/>
      <c r="P825" s="1627"/>
      <c r="Q825" s="1627"/>
      <c r="R825" s="1628"/>
      <c r="S825" s="1800"/>
      <c r="T825" s="50"/>
    </row>
    <row r="826">
      <c r="A826" s="50"/>
      <c r="B826" s="50"/>
      <c r="C826" s="50"/>
      <c r="D826" s="50"/>
      <c r="E826" s="50"/>
      <c r="F826" s="50"/>
      <c r="G826" s="50"/>
      <c r="H826" s="50"/>
      <c r="I826" s="50"/>
      <c r="J826" s="50"/>
      <c r="K826" s="50"/>
      <c r="L826" s="1626"/>
      <c r="M826" s="50"/>
      <c r="N826" s="50"/>
      <c r="O826" s="50"/>
      <c r="P826" s="1627"/>
      <c r="Q826" s="1627"/>
      <c r="R826" s="1628"/>
      <c r="S826" s="1800"/>
      <c r="T826" s="50"/>
    </row>
    <row r="827">
      <c r="A827" s="50"/>
      <c r="B827" s="50"/>
      <c r="C827" s="50"/>
      <c r="D827" s="50"/>
      <c r="E827" s="50"/>
      <c r="F827" s="50"/>
      <c r="G827" s="50"/>
      <c r="H827" s="50"/>
      <c r="I827" s="50"/>
      <c r="J827" s="50"/>
      <c r="K827" s="50"/>
      <c r="L827" s="1626"/>
      <c r="M827" s="50"/>
      <c r="N827" s="50"/>
      <c r="O827" s="50"/>
      <c r="P827" s="1627"/>
      <c r="Q827" s="1627"/>
      <c r="R827" s="1628"/>
      <c r="S827" s="1800"/>
      <c r="T827" s="50"/>
    </row>
    <row r="828">
      <c r="A828" s="50"/>
      <c r="B828" s="50"/>
      <c r="C828" s="50"/>
      <c r="D828" s="50"/>
      <c r="E828" s="50"/>
      <c r="F828" s="50"/>
      <c r="G828" s="50"/>
      <c r="H828" s="50"/>
      <c r="I828" s="50"/>
      <c r="J828" s="50"/>
      <c r="K828" s="50"/>
      <c r="L828" s="1626"/>
      <c r="M828" s="50"/>
      <c r="N828" s="50"/>
      <c r="O828" s="50"/>
      <c r="P828" s="1627"/>
      <c r="Q828" s="1627"/>
      <c r="R828" s="1628"/>
      <c r="S828" s="1800"/>
      <c r="T828" s="50"/>
    </row>
    <row r="829">
      <c r="A829" s="50"/>
      <c r="B829" s="50"/>
      <c r="C829" s="50"/>
      <c r="D829" s="50"/>
      <c r="E829" s="50"/>
      <c r="F829" s="50"/>
      <c r="G829" s="50"/>
      <c r="H829" s="50"/>
      <c r="I829" s="50"/>
      <c r="J829" s="50"/>
      <c r="K829" s="50"/>
      <c r="L829" s="1626"/>
      <c r="M829" s="50"/>
      <c r="N829" s="50"/>
      <c r="O829" s="50"/>
      <c r="P829" s="1627"/>
      <c r="Q829" s="1627"/>
      <c r="R829" s="1628"/>
      <c r="S829" s="1800"/>
      <c r="T829" s="50"/>
    </row>
    <row r="830">
      <c r="A830" s="50"/>
      <c r="B830" s="50"/>
      <c r="C830" s="50"/>
      <c r="D830" s="50"/>
      <c r="E830" s="50"/>
      <c r="F830" s="50"/>
      <c r="G830" s="50"/>
      <c r="H830" s="50"/>
      <c r="I830" s="50"/>
      <c r="J830" s="50"/>
      <c r="K830" s="50"/>
      <c r="L830" s="1626"/>
      <c r="M830" s="50"/>
      <c r="N830" s="50"/>
      <c r="O830" s="50"/>
      <c r="P830" s="1627"/>
      <c r="Q830" s="1627"/>
      <c r="R830" s="1628"/>
      <c r="S830" s="1800"/>
      <c r="T830" s="50"/>
    </row>
    <row r="831">
      <c r="A831" s="50"/>
      <c r="B831" s="50"/>
      <c r="C831" s="50"/>
      <c r="D831" s="50"/>
      <c r="E831" s="50"/>
      <c r="F831" s="50"/>
      <c r="G831" s="50"/>
      <c r="H831" s="50"/>
      <c r="I831" s="50"/>
      <c r="J831" s="50"/>
      <c r="K831" s="50"/>
      <c r="L831" s="1626"/>
      <c r="M831" s="50"/>
      <c r="N831" s="50"/>
      <c r="O831" s="50"/>
      <c r="P831" s="1627"/>
      <c r="Q831" s="1627"/>
      <c r="R831" s="1628"/>
      <c r="S831" s="1800"/>
      <c r="T831" s="50"/>
    </row>
    <row r="832">
      <c r="A832" s="50"/>
      <c r="B832" s="50"/>
      <c r="C832" s="50"/>
      <c r="D832" s="50"/>
      <c r="E832" s="50"/>
      <c r="F832" s="50"/>
      <c r="G832" s="50"/>
      <c r="H832" s="50"/>
      <c r="I832" s="50"/>
      <c r="J832" s="50"/>
      <c r="K832" s="50"/>
      <c r="L832" s="1626"/>
      <c r="M832" s="50"/>
      <c r="N832" s="50"/>
      <c r="O832" s="50"/>
      <c r="P832" s="1627"/>
      <c r="Q832" s="1627"/>
      <c r="R832" s="1628"/>
      <c r="S832" s="1800"/>
      <c r="T832" s="50"/>
    </row>
    <row r="833">
      <c r="A833" s="50"/>
      <c r="B833" s="50"/>
      <c r="C833" s="50"/>
      <c r="D833" s="50"/>
      <c r="E833" s="50"/>
      <c r="F833" s="50"/>
      <c r="G833" s="50"/>
      <c r="H833" s="50"/>
      <c r="I833" s="50"/>
      <c r="J833" s="50"/>
      <c r="K833" s="50"/>
      <c r="L833" s="1626"/>
      <c r="M833" s="50"/>
      <c r="N833" s="50"/>
      <c r="O833" s="50"/>
      <c r="P833" s="1627"/>
      <c r="Q833" s="1627"/>
      <c r="R833" s="1628"/>
      <c r="S833" s="1800"/>
      <c r="T833" s="50"/>
    </row>
    <row r="834">
      <c r="A834" s="50"/>
      <c r="B834" s="50"/>
      <c r="C834" s="50"/>
      <c r="D834" s="50"/>
      <c r="E834" s="50"/>
      <c r="F834" s="50"/>
      <c r="G834" s="50"/>
      <c r="H834" s="50"/>
      <c r="I834" s="50"/>
      <c r="J834" s="50"/>
      <c r="K834" s="50"/>
      <c r="L834" s="1626"/>
      <c r="M834" s="50"/>
      <c r="N834" s="50"/>
      <c r="O834" s="50"/>
      <c r="P834" s="1627"/>
      <c r="Q834" s="1627"/>
      <c r="R834" s="1628"/>
      <c r="S834" s="1800"/>
      <c r="T834" s="50"/>
    </row>
    <row r="835">
      <c r="A835" s="50"/>
      <c r="B835" s="50"/>
      <c r="C835" s="50"/>
      <c r="D835" s="50"/>
      <c r="E835" s="50"/>
      <c r="F835" s="50"/>
      <c r="G835" s="50"/>
      <c r="H835" s="50"/>
      <c r="I835" s="50"/>
      <c r="J835" s="50"/>
      <c r="K835" s="50"/>
      <c r="L835" s="1626"/>
      <c r="M835" s="50"/>
      <c r="N835" s="50"/>
      <c r="O835" s="50"/>
      <c r="P835" s="1627"/>
      <c r="Q835" s="1627"/>
      <c r="R835" s="1628"/>
      <c r="S835" s="1800"/>
      <c r="T835" s="50"/>
    </row>
    <row r="836">
      <c r="A836" s="50"/>
      <c r="B836" s="50"/>
      <c r="C836" s="50"/>
      <c r="D836" s="50"/>
      <c r="E836" s="50"/>
      <c r="F836" s="50"/>
      <c r="G836" s="50"/>
      <c r="H836" s="50"/>
      <c r="I836" s="50"/>
      <c r="J836" s="50"/>
      <c r="K836" s="50"/>
      <c r="L836" s="1626"/>
      <c r="M836" s="50"/>
      <c r="N836" s="50"/>
      <c r="O836" s="50"/>
      <c r="P836" s="1627"/>
      <c r="Q836" s="1627"/>
      <c r="R836" s="1628"/>
      <c r="S836" s="1800"/>
      <c r="T836" s="50"/>
    </row>
    <row r="837">
      <c r="A837" s="50"/>
      <c r="B837" s="50"/>
      <c r="C837" s="50"/>
      <c r="D837" s="50"/>
      <c r="E837" s="50"/>
      <c r="F837" s="50"/>
      <c r="G837" s="50"/>
      <c r="H837" s="50"/>
      <c r="I837" s="50"/>
      <c r="J837" s="50"/>
      <c r="K837" s="50"/>
      <c r="L837" s="1626"/>
      <c r="M837" s="50"/>
      <c r="N837" s="50"/>
      <c r="O837" s="50"/>
      <c r="P837" s="1627"/>
      <c r="Q837" s="1627"/>
      <c r="R837" s="1628"/>
      <c r="S837" s="1800"/>
      <c r="T837" s="50"/>
    </row>
    <row r="838">
      <c r="A838" s="50"/>
      <c r="B838" s="50"/>
      <c r="C838" s="50"/>
      <c r="D838" s="50"/>
      <c r="E838" s="50"/>
      <c r="F838" s="50"/>
      <c r="G838" s="50"/>
      <c r="H838" s="50"/>
      <c r="I838" s="50"/>
      <c r="J838" s="50"/>
      <c r="K838" s="50"/>
      <c r="L838" s="1626"/>
      <c r="M838" s="50"/>
      <c r="N838" s="50"/>
      <c r="O838" s="50"/>
      <c r="P838" s="1627"/>
      <c r="Q838" s="1627"/>
      <c r="R838" s="1628"/>
      <c r="S838" s="1800"/>
      <c r="T838" s="50"/>
    </row>
    <row r="839">
      <c r="A839" s="50"/>
      <c r="B839" s="50"/>
      <c r="C839" s="50"/>
      <c r="D839" s="50"/>
      <c r="E839" s="50"/>
      <c r="F839" s="50"/>
      <c r="G839" s="50"/>
      <c r="H839" s="50"/>
      <c r="I839" s="50"/>
      <c r="J839" s="50"/>
      <c r="K839" s="50"/>
      <c r="L839" s="1626"/>
      <c r="M839" s="50"/>
      <c r="N839" s="50"/>
      <c r="O839" s="50"/>
      <c r="P839" s="1627"/>
      <c r="Q839" s="1627"/>
      <c r="R839" s="1628"/>
      <c r="S839" s="1800"/>
      <c r="T839" s="50"/>
    </row>
    <row r="840">
      <c r="A840" s="50"/>
      <c r="B840" s="50"/>
      <c r="C840" s="50"/>
      <c r="D840" s="50"/>
      <c r="E840" s="50"/>
      <c r="F840" s="50"/>
      <c r="G840" s="50"/>
      <c r="H840" s="50"/>
      <c r="I840" s="50"/>
      <c r="J840" s="50"/>
      <c r="K840" s="50"/>
      <c r="L840" s="1626"/>
      <c r="M840" s="50"/>
      <c r="N840" s="50"/>
      <c r="O840" s="50"/>
      <c r="P840" s="1627"/>
      <c r="Q840" s="1627"/>
      <c r="R840" s="1628"/>
      <c r="S840" s="1800"/>
      <c r="T840" s="50"/>
    </row>
    <row r="841">
      <c r="A841" s="50"/>
      <c r="B841" s="50"/>
      <c r="C841" s="50"/>
      <c r="D841" s="50"/>
      <c r="E841" s="50"/>
      <c r="F841" s="50"/>
      <c r="G841" s="50"/>
      <c r="H841" s="50"/>
      <c r="I841" s="50"/>
      <c r="J841" s="50"/>
      <c r="K841" s="50"/>
      <c r="L841" s="1626"/>
      <c r="M841" s="50"/>
      <c r="N841" s="50"/>
      <c r="O841" s="50"/>
      <c r="P841" s="1627"/>
      <c r="Q841" s="1627"/>
      <c r="R841" s="1628"/>
      <c r="S841" s="1800"/>
      <c r="T841" s="50"/>
    </row>
    <row r="842">
      <c r="A842" s="50"/>
      <c r="B842" s="50"/>
      <c r="C842" s="50"/>
      <c r="D842" s="50"/>
      <c r="E842" s="50"/>
      <c r="F842" s="50"/>
      <c r="G842" s="50"/>
      <c r="H842" s="50"/>
      <c r="I842" s="50"/>
      <c r="J842" s="50"/>
      <c r="K842" s="50"/>
      <c r="L842" s="1626"/>
      <c r="M842" s="50"/>
      <c r="N842" s="50"/>
      <c r="O842" s="50"/>
      <c r="P842" s="1627"/>
      <c r="Q842" s="1627"/>
      <c r="R842" s="1628"/>
      <c r="S842" s="1800"/>
      <c r="T842" s="50"/>
    </row>
    <row r="843">
      <c r="A843" s="50"/>
      <c r="B843" s="50"/>
      <c r="C843" s="50"/>
      <c r="D843" s="50"/>
      <c r="E843" s="50"/>
      <c r="F843" s="50"/>
      <c r="G843" s="50"/>
      <c r="H843" s="50"/>
      <c r="I843" s="50"/>
      <c r="J843" s="50"/>
      <c r="K843" s="50"/>
      <c r="L843" s="1626"/>
      <c r="M843" s="50"/>
      <c r="N843" s="50"/>
      <c r="O843" s="50"/>
      <c r="P843" s="1627"/>
      <c r="Q843" s="1627"/>
      <c r="R843" s="1628"/>
      <c r="S843" s="1800"/>
      <c r="T843" s="50"/>
    </row>
    <row r="844">
      <c r="A844" s="50"/>
      <c r="B844" s="50"/>
      <c r="C844" s="50"/>
      <c r="D844" s="50"/>
      <c r="E844" s="50"/>
      <c r="F844" s="50"/>
      <c r="G844" s="50"/>
      <c r="H844" s="50"/>
      <c r="I844" s="50"/>
      <c r="J844" s="50"/>
      <c r="K844" s="50"/>
      <c r="L844" s="1626"/>
      <c r="M844" s="50"/>
      <c r="N844" s="50"/>
      <c r="O844" s="50"/>
      <c r="P844" s="1627"/>
      <c r="Q844" s="1627"/>
      <c r="R844" s="1628"/>
      <c r="S844" s="1800"/>
      <c r="T844" s="50"/>
    </row>
    <row r="845">
      <c r="A845" s="50"/>
      <c r="B845" s="50"/>
      <c r="C845" s="50"/>
      <c r="D845" s="50"/>
      <c r="E845" s="50"/>
      <c r="F845" s="50"/>
      <c r="G845" s="50"/>
      <c r="H845" s="50"/>
      <c r="I845" s="50"/>
      <c r="J845" s="50"/>
      <c r="K845" s="50"/>
      <c r="L845" s="1626"/>
      <c r="M845" s="50"/>
      <c r="N845" s="50"/>
      <c r="O845" s="50"/>
      <c r="P845" s="1627"/>
      <c r="Q845" s="1627"/>
      <c r="R845" s="1628"/>
      <c r="S845" s="1800"/>
      <c r="T845" s="50"/>
    </row>
    <row r="846">
      <c r="A846" s="50"/>
      <c r="B846" s="50"/>
      <c r="C846" s="50"/>
      <c r="D846" s="50"/>
      <c r="E846" s="50"/>
      <c r="F846" s="50"/>
      <c r="G846" s="50"/>
      <c r="H846" s="50"/>
      <c r="I846" s="50"/>
      <c r="J846" s="50"/>
      <c r="K846" s="50"/>
      <c r="L846" s="1626"/>
      <c r="M846" s="50"/>
      <c r="N846" s="50"/>
      <c r="O846" s="50"/>
      <c r="P846" s="1627"/>
      <c r="Q846" s="1627"/>
      <c r="R846" s="1628"/>
      <c r="S846" s="1800"/>
      <c r="T846" s="50"/>
    </row>
    <row r="847">
      <c r="A847" s="50"/>
      <c r="B847" s="50"/>
      <c r="C847" s="50"/>
      <c r="D847" s="50"/>
      <c r="E847" s="50"/>
      <c r="F847" s="50"/>
      <c r="G847" s="50"/>
      <c r="H847" s="50"/>
      <c r="I847" s="50"/>
      <c r="J847" s="50"/>
      <c r="K847" s="50"/>
      <c r="L847" s="1626"/>
      <c r="M847" s="50"/>
      <c r="N847" s="50"/>
      <c r="O847" s="50"/>
      <c r="P847" s="1627"/>
      <c r="Q847" s="1627"/>
      <c r="R847" s="1628"/>
      <c r="S847" s="1800"/>
      <c r="T847" s="50"/>
    </row>
    <row r="848">
      <c r="A848" s="50"/>
      <c r="B848" s="50"/>
      <c r="C848" s="50"/>
      <c r="D848" s="50"/>
      <c r="E848" s="50"/>
      <c r="F848" s="50"/>
      <c r="G848" s="50"/>
      <c r="H848" s="50"/>
      <c r="I848" s="50"/>
      <c r="J848" s="50"/>
      <c r="K848" s="50"/>
      <c r="L848" s="1626"/>
      <c r="M848" s="50"/>
      <c r="N848" s="50"/>
      <c r="O848" s="50"/>
      <c r="P848" s="1627"/>
      <c r="Q848" s="1627"/>
      <c r="R848" s="1628"/>
      <c r="S848" s="1800"/>
      <c r="T848" s="50"/>
    </row>
    <row r="849">
      <c r="A849" s="50"/>
      <c r="B849" s="50"/>
      <c r="C849" s="50"/>
      <c r="D849" s="50"/>
      <c r="E849" s="50"/>
      <c r="F849" s="50"/>
      <c r="G849" s="50"/>
      <c r="H849" s="50"/>
      <c r="I849" s="50"/>
      <c r="J849" s="50"/>
      <c r="K849" s="50"/>
      <c r="L849" s="1626"/>
      <c r="M849" s="50"/>
      <c r="N849" s="50"/>
      <c r="O849" s="50"/>
      <c r="P849" s="1627"/>
      <c r="Q849" s="1627"/>
      <c r="R849" s="1628"/>
      <c r="S849" s="1800"/>
      <c r="T849" s="50"/>
    </row>
    <row r="850">
      <c r="A850" s="50"/>
      <c r="B850" s="50"/>
      <c r="C850" s="50"/>
      <c r="D850" s="50"/>
      <c r="E850" s="50"/>
      <c r="F850" s="50"/>
      <c r="G850" s="50"/>
      <c r="H850" s="50"/>
      <c r="I850" s="50"/>
      <c r="J850" s="50"/>
      <c r="K850" s="50"/>
      <c r="L850" s="1626"/>
      <c r="M850" s="50"/>
      <c r="N850" s="50"/>
      <c r="O850" s="50"/>
      <c r="P850" s="1627"/>
      <c r="Q850" s="1627"/>
      <c r="R850" s="1628"/>
      <c r="S850" s="1800"/>
      <c r="T850" s="50"/>
    </row>
    <row r="851">
      <c r="A851" s="50"/>
      <c r="B851" s="50"/>
      <c r="C851" s="50"/>
      <c r="D851" s="50"/>
      <c r="E851" s="50"/>
      <c r="F851" s="50"/>
      <c r="G851" s="50"/>
      <c r="H851" s="50"/>
      <c r="I851" s="50"/>
      <c r="J851" s="50"/>
      <c r="K851" s="50"/>
      <c r="L851" s="1626"/>
      <c r="M851" s="50"/>
      <c r="N851" s="50"/>
      <c r="O851" s="50"/>
      <c r="P851" s="1627"/>
      <c r="Q851" s="1627"/>
      <c r="R851" s="1628"/>
      <c r="S851" s="1800"/>
      <c r="T851" s="50"/>
    </row>
    <row r="852">
      <c r="A852" s="50"/>
      <c r="B852" s="50"/>
      <c r="C852" s="50"/>
      <c r="D852" s="50"/>
      <c r="E852" s="50"/>
      <c r="F852" s="50"/>
      <c r="G852" s="50"/>
      <c r="H852" s="50"/>
      <c r="I852" s="50"/>
      <c r="J852" s="50"/>
      <c r="K852" s="50"/>
      <c r="L852" s="1626"/>
      <c r="M852" s="50"/>
      <c r="N852" s="50"/>
      <c r="O852" s="50"/>
      <c r="P852" s="1627"/>
      <c r="Q852" s="1627"/>
      <c r="R852" s="1628"/>
      <c r="S852" s="1800"/>
      <c r="T852" s="50"/>
    </row>
    <row r="853">
      <c r="A853" s="50"/>
      <c r="B853" s="50"/>
      <c r="C853" s="50"/>
      <c r="D853" s="50"/>
      <c r="E853" s="50"/>
      <c r="F853" s="50"/>
      <c r="G853" s="50"/>
      <c r="H853" s="50"/>
      <c r="I853" s="50"/>
      <c r="J853" s="50"/>
      <c r="K853" s="50"/>
      <c r="L853" s="1626"/>
      <c r="M853" s="50"/>
      <c r="N853" s="50"/>
      <c r="O853" s="50"/>
      <c r="P853" s="1627"/>
      <c r="Q853" s="1627"/>
      <c r="R853" s="1628"/>
      <c r="S853" s="1800"/>
      <c r="T853" s="50"/>
    </row>
    <row r="854">
      <c r="A854" s="50"/>
      <c r="B854" s="50"/>
      <c r="C854" s="50"/>
      <c r="D854" s="50"/>
      <c r="E854" s="50"/>
      <c r="F854" s="50"/>
      <c r="G854" s="50"/>
      <c r="H854" s="50"/>
      <c r="I854" s="50"/>
      <c r="J854" s="50"/>
      <c r="K854" s="50"/>
      <c r="L854" s="1626"/>
      <c r="M854" s="50"/>
      <c r="N854" s="50"/>
      <c r="O854" s="50"/>
      <c r="P854" s="1627"/>
      <c r="Q854" s="1627"/>
      <c r="R854" s="1628"/>
      <c r="S854" s="1800"/>
      <c r="T854" s="50"/>
    </row>
    <row r="855">
      <c r="A855" s="50"/>
      <c r="B855" s="50"/>
      <c r="C855" s="50"/>
      <c r="D855" s="50"/>
      <c r="E855" s="50"/>
      <c r="F855" s="50"/>
      <c r="G855" s="50"/>
      <c r="H855" s="50"/>
      <c r="I855" s="50"/>
      <c r="J855" s="50"/>
      <c r="K855" s="50"/>
      <c r="L855" s="1626"/>
      <c r="M855" s="50"/>
      <c r="N855" s="50"/>
      <c r="O855" s="50"/>
      <c r="P855" s="1627"/>
      <c r="Q855" s="1627"/>
      <c r="R855" s="1628"/>
      <c r="S855" s="1800"/>
      <c r="T855" s="50"/>
    </row>
    <row r="856">
      <c r="A856" s="50"/>
      <c r="B856" s="50"/>
      <c r="C856" s="50"/>
      <c r="D856" s="50"/>
      <c r="E856" s="50"/>
      <c r="F856" s="50"/>
      <c r="G856" s="50"/>
      <c r="H856" s="50"/>
      <c r="I856" s="50"/>
      <c r="J856" s="50"/>
      <c r="K856" s="50"/>
      <c r="L856" s="1626"/>
      <c r="M856" s="50"/>
      <c r="N856" s="50"/>
      <c r="O856" s="50"/>
      <c r="P856" s="1627"/>
      <c r="Q856" s="1627"/>
      <c r="R856" s="1628"/>
      <c r="S856" s="1800"/>
      <c r="T856" s="50"/>
    </row>
    <row r="857">
      <c r="A857" s="50"/>
      <c r="B857" s="50"/>
      <c r="C857" s="50"/>
      <c r="D857" s="50"/>
      <c r="E857" s="50"/>
      <c r="F857" s="50"/>
      <c r="G857" s="50"/>
      <c r="H857" s="50"/>
      <c r="I857" s="50"/>
      <c r="J857" s="50"/>
      <c r="K857" s="50"/>
      <c r="L857" s="1626"/>
      <c r="M857" s="50"/>
      <c r="N857" s="50"/>
      <c r="O857" s="50"/>
      <c r="P857" s="1627"/>
      <c r="Q857" s="1627"/>
      <c r="R857" s="1628"/>
      <c r="S857" s="1800"/>
      <c r="T857" s="50"/>
    </row>
    <row r="858">
      <c r="A858" s="50"/>
      <c r="B858" s="50"/>
      <c r="C858" s="50"/>
      <c r="D858" s="50"/>
      <c r="E858" s="50"/>
      <c r="F858" s="50"/>
      <c r="G858" s="50"/>
      <c r="H858" s="50"/>
      <c r="I858" s="50"/>
      <c r="J858" s="50"/>
      <c r="K858" s="50"/>
      <c r="L858" s="1626"/>
      <c r="M858" s="50"/>
      <c r="N858" s="50"/>
      <c r="O858" s="50"/>
      <c r="P858" s="1627"/>
      <c r="Q858" s="1627"/>
      <c r="R858" s="1628"/>
      <c r="S858" s="1800"/>
      <c r="T858" s="50"/>
    </row>
    <row r="859">
      <c r="A859" s="50"/>
      <c r="B859" s="50"/>
      <c r="C859" s="50"/>
      <c r="D859" s="50"/>
      <c r="E859" s="50"/>
      <c r="F859" s="50"/>
      <c r="G859" s="50"/>
      <c r="H859" s="50"/>
      <c r="I859" s="50"/>
      <c r="J859" s="50"/>
      <c r="K859" s="50"/>
      <c r="L859" s="1626"/>
      <c r="M859" s="50"/>
      <c r="N859" s="50"/>
      <c r="O859" s="50"/>
      <c r="P859" s="1627"/>
      <c r="Q859" s="1627"/>
      <c r="R859" s="1628"/>
      <c r="S859" s="1800"/>
      <c r="T859" s="50"/>
    </row>
    <row r="860">
      <c r="A860" s="50"/>
      <c r="B860" s="50"/>
      <c r="C860" s="50"/>
      <c r="D860" s="50"/>
      <c r="E860" s="50"/>
      <c r="F860" s="50"/>
      <c r="G860" s="50"/>
      <c r="H860" s="50"/>
      <c r="I860" s="50"/>
      <c r="J860" s="50"/>
      <c r="K860" s="50"/>
      <c r="L860" s="1626"/>
      <c r="M860" s="50"/>
      <c r="N860" s="50"/>
      <c r="O860" s="50"/>
      <c r="P860" s="1627"/>
      <c r="Q860" s="1627"/>
      <c r="R860" s="1628"/>
      <c r="S860" s="1800"/>
      <c r="T860" s="50"/>
    </row>
    <row r="861">
      <c r="A861" s="50"/>
      <c r="B861" s="50"/>
      <c r="C861" s="50"/>
      <c r="D861" s="50"/>
      <c r="E861" s="50"/>
      <c r="F861" s="50"/>
      <c r="G861" s="50"/>
      <c r="H861" s="50"/>
      <c r="I861" s="50"/>
      <c r="J861" s="50"/>
      <c r="K861" s="50"/>
      <c r="L861" s="1626"/>
      <c r="M861" s="50"/>
      <c r="N861" s="50"/>
      <c r="O861" s="50"/>
      <c r="P861" s="1627"/>
      <c r="Q861" s="1627"/>
      <c r="R861" s="1628"/>
      <c r="S861" s="1800"/>
      <c r="T861" s="50"/>
    </row>
    <row r="862">
      <c r="A862" s="50"/>
      <c r="B862" s="50"/>
      <c r="C862" s="50"/>
      <c r="D862" s="50"/>
      <c r="E862" s="50"/>
      <c r="F862" s="50"/>
      <c r="G862" s="50"/>
      <c r="H862" s="50"/>
      <c r="I862" s="50"/>
      <c r="J862" s="50"/>
      <c r="K862" s="50"/>
      <c r="L862" s="1626"/>
      <c r="M862" s="50"/>
      <c r="N862" s="50"/>
      <c r="O862" s="50"/>
      <c r="P862" s="1627"/>
      <c r="Q862" s="1627"/>
      <c r="R862" s="1628"/>
      <c r="S862" s="1800"/>
      <c r="T862" s="50"/>
    </row>
    <row r="863">
      <c r="A863" s="50"/>
      <c r="B863" s="50"/>
      <c r="C863" s="50"/>
      <c r="D863" s="50"/>
      <c r="E863" s="50"/>
      <c r="F863" s="50"/>
      <c r="G863" s="50"/>
      <c r="H863" s="50"/>
      <c r="I863" s="50"/>
      <c r="J863" s="50"/>
      <c r="K863" s="50"/>
      <c r="L863" s="1626"/>
      <c r="M863" s="50"/>
      <c r="N863" s="50"/>
      <c r="O863" s="50"/>
      <c r="P863" s="1627"/>
      <c r="Q863" s="1627"/>
      <c r="R863" s="1628"/>
      <c r="S863" s="1800"/>
      <c r="T863" s="50"/>
    </row>
    <row r="864">
      <c r="A864" s="50"/>
      <c r="B864" s="50"/>
      <c r="C864" s="50"/>
      <c r="D864" s="50"/>
      <c r="E864" s="50"/>
      <c r="F864" s="50"/>
      <c r="G864" s="50"/>
      <c r="H864" s="50"/>
      <c r="I864" s="50"/>
      <c r="J864" s="50"/>
      <c r="K864" s="50"/>
      <c r="L864" s="1626"/>
      <c r="M864" s="50"/>
      <c r="N864" s="50"/>
      <c r="O864" s="50"/>
      <c r="P864" s="1627"/>
      <c r="Q864" s="1627"/>
      <c r="R864" s="1628"/>
      <c r="S864" s="1800"/>
      <c r="T864" s="50"/>
    </row>
    <row r="865">
      <c r="A865" s="50"/>
      <c r="B865" s="50"/>
      <c r="C865" s="50"/>
      <c r="D865" s="50"/>
      <c r="E865" s="50"/>
      <c r="F865" s="50"/>
      <c r="G865" s="50"/>
      <c r="H865" s="50"/>
      <c r="I865" s="50"/>
      <c r="J865" s="50"/>
      <c r="K865" s="50"/>
      <c r="L865" s="1626"/>
      <c r="M865" s="50"/>
      <c r="N865" s="50"/>
      <c r="O865" s="50"/>
      <c r="P865" s="1627"/>
      <c r="Q865" s="1627"/>
      <c r="R865" s="1628"/>
      <c r="S865" s="1800"/>
      <c r="T865" s="50"/>
    </row>
    <row r="866">
      <c r="A866" s="50"/>
      <c r="B866" s="50"/>
      <c r="C866" s="50"/>
      <c r="D866" s="50"/>
      <c r="E866" s="50"/>
      <c r="F866" s="50"/>
      <c r="G866" s="50"/>
      <c r="H866" s="50"/>
      <c r="I866" s="50"/>
      <c r="J866" s="50"/>
      <c r="K866" s="50"/>
      <c r="L866" s="1626"/>
      <c r="M866" s="50"/>
      <c r="N866" s="50"/>
      <c r="O866" s="50"/>
      <c r="P866" s="1627"/>
      <c r="Q866" s="1627"/>
      <c r="R866" s="1628"/>
      <c r="S866" s="1800"/>
      <c r="T866" s="50"/>
    </row>
    <row r="867">
      <c r="A867" s="50"/>
      <c r="B867" s="50"/>
      <c r="C867" s="50"/>
      <c r="D867" s="50"/>
      <c r="E867" s="50"/>
      <c r="F867" s="50"/>
      <c r="G867" s="50"/>
      <c r="H867" s="50"/>
      <c r="I867" s="50"/>
      <c r="J867" s="50"/>
      <c r="K867" s="50"/>
      <c r="L867" s="1626"/>
      <c r="M867" s="50"/>
      <c r="N867" s="50"/>
      <c r="O867" s="50"/>
      <c r="P867" s="1627"/>
      <c r="Q867" s="1627"/>
      <c r="R867" s="1628"/>
      <c r="S867" s="1800"/>
      <c r="T867" s="50"/>
    </row>
    <row r="868">
      <c r="A868" s="50"/>
      <c r="B868" s="50"/>
      <c r="C868" s="50"/>
      <c r="D868" s="50"/>
      <c r="E868" s="50"/>
      <c r="F868" s="50"/>
      <c r="G868" s="50"/>
      <c r="H868" s="50"/>
      <c r="I868" s="50"/>
      <c r="J868" s="50"/>
      <c r="K868" s="50"/>
      <c r="L868" s="1626"/>
      <c r="M868" s="50"/>
      <c r="N868" s="50"/>
      <c r="O868" s="50"/>
      <c r="P868" s="1627"/>
      <c r="Q868" s="1627"/>
      <c r="R868" s="1628"/>
      <c r="S868" s="1800"/>
      <c r="T868" s="50"/>
    </row>
    <row r="869">
      <c r="A869" s="50"/>
      <c r="B869" s="50"/>
      <c r="C869" s="50"/>
      <c r="D869" s="50"/>
      <c r="E869" s="50"/>
      <c r="F869" s="50"/>
      <c r="G869" s="50"/>
      <c r="H869" s="50"/>
      <c r="I869" s="50"/>
      <c r="J869" s="50"/>
      <c r="K869" s="50"/>
      <c r="L869" s="1626"/>
      <c r="M869" s="50"/>
      <c r="N869" s="50"/>
      <c r="O869" s="50"/>
      <c r="P869" s="1627"/>
      <c r="Q869" s="1627"/>
      <c r="R869" s="1628"/>
      <c r="S869" s="1800"/>
      <c r="T869" s="50"/>
    </row>
    <row r="870">
      <c r="A870" s="50"/>
      <c r="B870" s="50"/>
      <c r="C870" s="50"/>
      <c r="D870" s="50"/>
      <c r="E870" s="50"/>
      <c r="F870" s="50"/>
      <c r="G870" s="50"/>
      <c r="H870" s="50"/>
      <c r="I870" s="50"/>
      <c r="J870" s="50"/>
      <c r="K870" s="50"/>
      <c r="L870" s="1626"/>
      <c r="M870" s="50"/>
      <c r="N870" s="50"/>
      <c r="O870" s="50"/>
      <c r="P870" s="1627"/>
      <c r="Q870" s="1627"/>
      <c r="R870" s="1628"/>
      <c r="S870" s="1800"/>
      <c r="T870" s="50"/>
    </row>
    <row r="871">
      <c r="A871" s="50"/>
      <c r="B871" s="50"/>
      <c r="C871" s="50"/>
      <c r="D871" s="50"/>
      <c r="E871" s="50"/>
      <c r="F871" s="50"/>
      <c r="G871" s="50"/>
      <c r="H871" s="50"/>
      <c r="I871" s="50"/>
      <c r="J871" s="50"/>
      <c r="K871" s="50"/>
      <c r="L871" s="1626"/>
      <c r="M871" s="50"/>
      <c r="N871" s="50"/>
      <c r="O871" s="50"/>
      <c r="P871" s="1627"/>
      <c r="Q871" s="1627"/>
      <c r="R871" s="1628"/>
      <c r="S871" s="1800"/>
      <c r="T871" s="50"/>
    </row>
    <row r="872">
      <c r="A872" s="50"/>
      <c r="B872" s="50"/>
      <c r="C872" s="50"/>
      <c r="D872" s="50"/>
      <c r="E872" s="50"/>
      <c r="F872" s="50"/>
      <c r="G872" s="50"/>
      <c r="H872" s="50"/>
      <c r="I872" s="50"/>
      <c r="J872" s="50"/>
      <c r="K872" s="50"/>
      <c r="L872" s="1626"/>
      <c r="M872" s="50"/>
      <c r="N872" s="50"/>
      <c r="O872" s="50"/>
      <c r="P872" s="1627"/>
      <c r="Q872" s="1627"/>
      <c r="R872" s="1628"/>
      <c r="S872" s="1800"/>
      <c r="T872" s="50"/>
    </row>
    <row r="873">
      <c r="A873" s="50"/>
      <c r="B873" s="50"/>
      <c r="C873" s="50"/>
      <c r="D873" s="50"/>
      <c r="E873" s="50"/>
      <c r="F873" s="50"/>
      <c r="G873" s="50"/>
      <c r="H873" s="50"/>
      <c r="I873" s="50"/>
      <c r="J873" s="50"/>
      <c r="K873" s="50"/>
      <c r="L873" s="1626"/>
      <c r="M873" s="50"/>
      <c r="N873" s="50"/>
      <c r="O873" s="50"/>
      <c r="P873" s="1627"/>
      <c r="Q873" s="1627"/>
      <c r="R873" s="1628"/>
      <c r="S873" s="1800"/>
      <c r="T873" s="50"/>
    </row>
    <row r="874">
      <c r="A874" s="50"/>
      <c r="B874" s="50"/>
      <c r="C874" s="50"/>
      <c r="D874" s="50"/>
      <c r="E874" s="50"/>
      <c r="F874" s="50"/>
      <c r="G874" s="50"/>
      <c r="H874" s="50"/>
      <c r="I874" s="50"/>
      <c r="J874" s="50"/>
      <c r="K874" s="50"/>
      <c r="L874" s="1626"/>
      <c r="M874" s="50"/>
      <c r="N874" s="50"/>
      <c r="O874" s="50"/>
      <c r="P874" s="1627"/>
      <c r="Q874" s="1627"/>
      <c r="R874" s="1628"/>
      <c r="S874" s="1800"/>
      <c r="T874" s="50"/>
    </row>
    <row r="875">
      <c r="A875" s="50"/>
      <c r="B875" s="50"/>
      <c r="C875" s="50"/>
      <c r="D875" s="50"/>
      <c r="E875" s="50"/>
      <c r="F875" s="50"/>
      <c r="G875" s="50"/>
      <c r="H875" s="50"/>
      <c r="I875" s="50"/>
      <c r="J875" s="50"/>
      <c r="K875" s="50"/>
      <c r="L875" s="1626"/>
      <c r="M875" s="50"/>
      <c r="N875" s="50"/>
      <c r="O875" s="50"/>
      <c r="P875" s="1627"/>
      <c r="Q875" s="1627"/>
      <c r="R875" s="1628"/>
      <c r="S875" s="1800"/>
      <c r="T875" s="50"/>
    </row>
    <row r="876">
      <c r="A876" s="50"/>
      <c r="B876" s="50"/>
      <c r="C876" s="50"/>
      <c r="D876" s="50"/>
      <c r="E876" s="50"/>
      <c r="F876" s="50"/>
      <c r="G876" s="50"/>
      <c r="H876" s="50"/>
      <c r="I876" s="50"/>
      <c r="J876" s="50"/>
      <c r="K876" s="50"/>
      <c r="L876" s="1626"/>
      <c r="M876" s="50"/>
      <c r="N876" s="50"/>
      <c r="O876" s="50"/>
      <c r="P876" s="1627"/>
      <c r="Q876" s="1627"/>
      <c r="R876" s="1628"/>
      <c r="S876" s="1800"/>
      <c r="T876" s="50"/>
    </row>
    <row r="877">
      <c r="A877" s="50"/>
      <c r="B877" s="50"/>
      <c r="C877" s="50"/>
      <c r="D877" s="50"/>
      <c r="E877" s="50"/>
      <c r="F877" s="50"/>
      <c r="G877" s="50"/>
      <c r="H877" s="50"/>
      <c r="I877" s="50"/>
      <c r="J877" s="50"/>
      <c r="K877" s="50"/>
      <c r="L877" s="1626"/>
      <c r="M877" s="50"/>
      <c r="N877" s="50"/>
      <c r="O877" s="50"/>
      <c r="P877" s="1627"/>
      <c r="Q877" s="1627"/>
      <c r="R877" s="1628"/>
      <c r="S877" s="1800"/>
      <c r="T877" s="50"/>
    </row>
    <row r="878">
      <c r="A878" s="50"/>
      <c r="B878" s="50"/>
      <c r="C878" s="50"/>
      <c r="D878" s="50"/>
      <c r="E878" s="50"/>
      <c r="F878" s="50"/>
      <c r="G878" s="50"/>
      <c r="H878" s="50"/>
      <c r="I878" s="50"/>
      <c r="J878" s="50"/>
      <c r="K878" s="50"/>
      <c r="L878" s="1626"/>
      <c r="M878" s="50"/>
      <c r="N878" s="50"/>
      <c r="O878" s="50"/>
      <c r="P878" s="1627"/>
      <c r="Q878" s="1627"/>
      <c r="R878" s="1628"/>
      <c r="S878" s="1800"/>
      <c r="T878" s="50"/>
    </row>
    <row r="879">
      <c r="A879" s="50"/>
      <c r="B879" s="50"/>
      <c r="C879" s="50"/>
      <c r="D879" s="50"/>
      <c r="E879" s="50"/>
      <c r="F879" s="50"/>
      <c r="G879" s="50"/>
      <c r="H879" s="50"/>
      <c r="I879" s="50"/>
      <c r="J879" s="50"/>
      <c r="K879" s="50"/>
      <c r="L879" s="1626"/>
      <c r="M879" s="50"/>
      <c r="N879" s="50"/>
      <c r="O879" s="50"/>
      <c r="P879" s="1627"/>
      <c r="Q879" s="1627"/>
      <c r="R879" s="1628"/>
      <c r="S879" s="1800"/>
      <c r="T879" s="50"/>
    </row>
    <row r="880">
      <c r="A880" s="50"/>
      <c r="B880" s="50"/>
      <c r="C880" s="50"/>
      <c r="D880" s="50"/>
      <c r="E880" s="50"/>
      <c r="F880" s="50"/>
      <c r="G880" s="50"/>
      <c r="H880" s="50"/>
      <c r="I880" s="50"/>
      <c r="J880" s="50"/>
      <c r="K880" s="50"/>
      <c r="L880" s="1626"/>
      <c r="M880" s="50"/>
      <c r="N880" s="50"/>
      <c r="O880" s="50"/>
      <c r="P880" s="1627"/>
      <c r="Q880" s="1627"/>
      <c r="R880" s="1628"/>
      <c r="S880" s="1800"/>
      <c r="T880" s="50"/>
    </row>
    <row r="881">
      <c r="A881" s="50"/>
      <c r="B881" s="50"/>
      <c r="C881" s="50"/>
      <c r="D881" s="50"/>
      <c r="E881" s="50"/>
      <c r="F881" s="50"/>
      <c r="G881" s="50"/>
      <c r="H881" s="50"/>
      <c r="I881" s="50"/>
      <c r="J881" s="50"/>
      <c r="K881" s="50"/>
      <c r="L881" s="1626"/>
      <c r="M881" s="50"/>
      <c r="N881" s="50"/>
      <c r="O881" s="50"/>
      <c r="P881" s="1627"/>
      <c r="Q881" s="1627"/>
      <c r="R881" s="1628"/>
      <c r="S881" s="1800"/>
      <c r="T881" s="50"/>
    </row>
    <row r="882">
      <c r="A882" s="50"/>
      <c r="B882" s="50"/>
      <c r="C882" s="50"/>
      <c r="D882" s="50"/>
      <c r="E882" s="50"/>
      <c r="F882" s="50"/>
      <c r="G882" s="50"/>
      <c r="H882" s="50"/>
      <c r="I882" s="50"/>
      <c r="J882" s="50"/>
      <c r="K882" s="50"/>
      <c r="L882" s="1626"/>
      <c r="M882" s="50"/>
      <c r="N882" s="50"/>
      <c r="O882" s="50"/>
      <c r="P882" s="1627"/>
      <c r="Q882" s="1627"/>
      <c r="R882" s="1628"/>
      <c r="S882" s="1800"/>
      <c r="T882" s="50"/>
    </row>
    <row r="883">
      <c r="A883" s="50"/>
      <c r="B883" s="50"/>
      <c r="C883" s="50"/>
      <c r="D883" s="50"/>
      <c r="E883" s="50"/>
      <c r="F883" s="50"/>
      <c r="G883" s="50"/>
      <c r="H883" s="50"/>
      <c r="I883" s="50"/>
      <c r="J883" s="50"/>
      <c r="K883" s="50"/>
      <c r="L883" s="1626"/>
      <c r="M883" s="50"/>
      <c r="N883" s="50"/>
      <c r="O883" s="50"/>
      <c r="P883" s="1627"/>
      <c r="Q883" s="1627"/>
      <c r="R883" s="1628"/>
      <c r="S883" s="1800"/>
      <c r="T883" s="50"/>
    </row>
    <row r="884">
      <c r="A884" s="50"/>
      <c r="B884" s="50"/>
      <c r="C884" s="50"/>
      <c r="D884" s="50"/>
      <c r="E884" s="50"/>
      <c r="F884" s="50"/>
      <c r="G884" s="50"/>
      <c r="H884" s="50"/>
      <c r="I884" s="50"/>
      <c r="J884" s="50"/>
      <c r="K884" s="50"/>
      <c r="L884" s="1626"/>
      <c r="M884" s="50"/>
      <c r="N884" s="50"/>
      <c r="O884" s="50"/>
      <c r="P884" s="1627"/>
      <c r="Q884" s="1627"/>
      <c r="R884" s="1628"/>
      <c r="S884" s="1800"/>
      <c r="T884" s="50"/>
    </row>
    <row r="885">
      <c r="A885" s="50"/>
      <c r="B885" s="50"/>
      <c r="C885" s="50"/>
      <c r="D885" s="50"/>
      <c r="E885" s="50"/>
      <c r="F885" s="50"/>
      <c r="G885" s="50"/>
      <c r="H885" s="50"/>
      <c r="I885" s="50"/>
      <c r="J885" s="50"/>
      <c r="K885" s="50"/>
      <c r="L885" s="1626"/>
      <c r="M885" s="50"/>
      <c r="N885" s="50"/>
      <c r="O885" s="50"/>
      <c r="P885" s="1627"/>
      <c r="Q885" s="1627"/>
      <c r="R885" s="1628"/>
      <c r="S885" s="1800"/>
      <c r="T885" s="50"/>
    </row>
    <row r="886">
      <c r="A886" s="50"/>
      <c r="B886" s="50"/>
      <c r="C886" s="50"/>
      <c r="D886" s="50"/>
      <c r="E886" s="50"/>
      <c r="F886" s="50"/>
      <c r="G886" s="50"/>
      <c r="H886" s="50"/>
      <c r="I886" s="50"/>
      <c r="J886" s="50"/>
      <c r="K886" s="50"/>
      <c r="L886" s="1626"/>
      <c r="M886" s="50"/>
      <c r="N886" s="50"/>
      <c r="O886" s="50"/>
      <c r="P886" s="1627"/>
      <c r="Q886" s="1627"/>
      <c r="R886" s="1628"/>
      <c r="S886" s="1800"/>
      <c r="T886" s="50"/>
    </row>
    <row r="887">
      <c r="A887" s="50"/>
      <c r="B887" s="50"/>
      <c r="C887" s="50"/>
      <c r="D887" s="50"/>
      <c r="E887" s="50"/>
      <c r="F887" s="50"/>
      <c r="G887" s="50"/>
      <c r="H887" s="50"/>
      <c r="I887" s="50"/>
      <c r="J887" s="50"/>
      <c r="K887" s="50"/>
      <c r="L887" s="1626"/>
      <c r="M887" s="50"/>
      <c r="N887" s="50"/>
      <c r="O887" s="50"/>
      <c r="P887" s="1627"/>
      <c r="Q887" s="1627"/>
      <c r="R887" s="1628"/>
      <c r="S887" s="1800"/>
      <c r="T887" s="50"/>
    </row>
    <row r="888">
      <c r="A888" s="50"/>
      <c r="B888" s="50"/>
      <c r="C888" s="50"/>
      <c r="D888" s="50"/>
      <c r="E888" s="50"/>
      <c r="F888" s="50"/>
      <c r="G888" s="50"/>
      <c r="H888" s="50"/>
      <c r="I888" s="50"/>
      <c r="J888" s="50"/>
      <c r="K888" s="50"/>
      <c r="L888" s="1626"/>
      <c r="M888" s="50"/>
      <c r="N888" s="50"/>
      <c r="O888" s="50"/>
      <c r="P888" s="1627"/>
      <c r="Q888" s="1627"/>
      <c r="R888" s="1628"/>
      <c r="S888" s="1800"/>
      <c r="T888" s="50"/>
    </row>
    <row r="889">
      <c r="A889" s="50"/>
      <c r="B889" s="50"/>
      <c r="C889" s="50"/>
      <c r="D889" s="50"/>
      <c r="E889" s="50"/>
      <c r="F889" s="50"/>
      <c r="G889" s="50"/>
      <c r="H889" s="50"/>
      <c r="I889" s="50"/>
      <c r="J889" s="50"/>
      <c r="K889" s="50"/>
      <c r="L889" s="1626"/>
      <c r="M889" s="50"/>
      <c r="N889" s="50"/>
      <c r="O889" s="50"/>
      <c r="P889" s="1627"/>
      <c r="Q889" s="1627"/>
      <c r="R889" s="1628"/>
      <c r="S889" s="1800"/>
      <c r="T889" s="50"/>
    </row>
    <row r="890">
      <c r="A890" s="50"/>
      <c r="B890" s="50"/>
      <c r="C890" s="50"/>
      <c r="D890" s="50"/>
      <c r="E890" s="50"/>
      <c r="F890" s="50"/>
      <c r="G890" s="50"/>
      <c r="H890" s="50"/>
      <c r="I890" s="50"/>
      <c r="J890" s="50"/>
      <c r="K890" s="50"/>
      <c r="L890" s="1626"/>
      <c r="M890" s="50"/>
      <c r="N890" s="50"/>
      <c r="O890" s="50"/>
      <c r="P890" s="1627"/>
      <c r="Q890" s="1627"/>
      <c r="R890" s="1628"/>
      <c r="S890" s="1800"/>
      <c r="T890" s="50"/>
    </row>
    <row r="891">
      <c r="A891" s="50"/>
      <c r="B891" s="50"/>
      <c r="C891" s="50"/>
      <c r="D891" s="50"/>
      <c r="E891" s="50"/>
      <c r="F891" s="50"/>
      <c r="G891" s="50"/>
      <c r="H891" s="50"/>
      <c r="I891" s="50"/>
      <c r="J891" s="50"/>
      <c r="K891" s="50"/>
      <c r="L891" s="1626"/>
      <c r="M891" s="50"/>
      <c r="N891" s="50"/>
      <c r="O891" s="50"/>
      <c r="P891" s="1627"/>
      <c r="Q891" s="1627"/>
      <c r="R891" s="1628"/>
      <c r="S891" s="1800"/>
      <c r="T891" s="50"/>
    </row>
    <row r="892">
      <c r="A892" s="50"/>
      <c r="B892" s="50"/>
      <c r="C892" s="50"/>
      <c r="D892" s="50"/>
      <c r="E892" s="50"/>
      <c r="F892" s="50"/>
      <c r="G892" s="50"/>
      <c r="H892" s="50"/>
      <c r="I892" s="50"/>
      <c r="J892" s="50"/>
      <c r="K892" s="50"/>
      <c r="L892" s="1626"/>
      <c r="M892" s="50"/>
      <c r="N892" s="50"/>
      <c r="O892" s="50"/>
      <c r="P892" s="1627"/>
      <c r="Q892" s="1627"/>
      <c r="R892" s="1628"/>
      <c r="S892" s="1800"/>
      <c r="T892" s="50"/>
    </row>
    <row r="893">
      <c r="A893" s="50"/>
      <c r="B893" s="50"/>
      <c r="C893" s="50"/>
      <c r="D893" s="50"/>
      <c r="E893" s="50"/>
      <c r="F893" s="50"/>
      <c r="G893" s="50"/>
      <c r="H893" s="50"/>
      <c r="I893" s="50"/>
      <c r="J893" s="50"/>
      <c r="K893" s="50"/>
      <c r="L893" s="1626"/>
      <c r="M893" s="50"/>
      <c r="N893" s="50"/>
      <c r="O893" s="50"/>
      <c r="P893" s="1627"/>
      <c r="Q893" s="1627"/>
      <c r="R893" s="1628"/>
      <c r="S893" s="1800"/>
      <c r="T893" s="50"/>
    </row>
    <row r="894">
      <c r="A894" s="50"/>
      <c r="B894" s="50"/>
      <c r="C894" s="50"/>
      <c r="D894" s="50"/>
      <c r="E894" s="50"/>
      <c r="F894" s="50"/>
      <c r="G894" s="50"/>
      <c r="H894" s="50"/>
      <c r="I894" s="50"/>
      <c r="J894" s="50"/>
      <c r="K894" s="50"/>
      <c r="L894" s="1626"/>
      <c r="M894" s="50"/>
      <c r="N894" s="50"/>
      <c r="O894" s="50"/>
      <c r="P894" s="1627"/>
      <c r="Q894" s="1627"/>
      <c r="R894" s="1628"/>
      <c r="S894" s="1800"/>
      <c r="T894" s="50"/>
    </row>
    <row r="895">
      <c r="A895" s="50"/>
      <c r="B895" s="50"/>
      <c r="C895" s="50"/>
      <c r="D895" s="50"/>
      <c r="E895" s="50"/>
      <c r="F895" s="50"/>
      <c r="G895" s="50"/>
      <c r="H895" s="50"/>
      <c r="I895" s="50"/>
      <c r="J895" s="50"/>
      <c r="K895" s="50"/>
      <c r="L895" s="1626"/>
      <c r="M895" s="50"/>
      <c r="N895" s="50"/>
      <c r="O895" s="50"/>
      <c r="P895" s="1627"/>
      <c r="Q895" s="1627"/>
      <c r="R895" s="1628"/>
      <c r="S895" s="1800"/>
      <c r="T895" s="50"/>
    </row>
    <row r="896">
      <c r="A896" s="50"/>
      <c r="B896" s="50"/>
      <c r="C896" s="50"/>
      <c r="D896" s="50"/>
      <c r="E896" s="50"/>
      <c r="F896" s="50"/>
      <c r="G896" s="50"/>
      <c r="H896" s="50"/>
      <c r="I896" s="50"/>
      <c r="J896" s="50"/>
      <c r="K896" s="50"/>
      <c r="L896" s="1626"/>
      <c r="M896" s="50"/>
      <c r="N896" s="50"/>
      <c r="O896" s="50"/>
      <c r="P896" s="1627"/>
      <c r="Q896" s="1627"/>
      <c r="R896" s="1628"/>
      <c r="S896" s="1800"/>
      <c r="T896" s="50"/>
    </row>
    <row r="897">
      <c r="A897" s="50"/>
      <c r="B897" s="50"/>
      <c r="C897" s="50"/>
      <c r="D897" s="50"/>
      <c r="E897" s="50"/>
      <c r="F897" s="50"/>
      <c r="G897" s="50"/>
      <c r="H897" s="50"/>
      <c r="I897" s="50"/>
      <c r="J897" s="50"/>
      <c r="K897" s="50"/>
      <c r="L897" s="1626"/>
      <c r="M897" s="50"/>
      <c r="N897" s="50"/>
      <c r="O897" s="50"/>
      <c r="P897" s="1627"/>
      <c r="Q897" s="1627"/>
      <c r="R897" s="1628"/>
      <c r="S897" s="1800"/>
      <c r="T897" s="50"/>
    </row>
    <row r="898">
      <c r="A898" s="50"/>
      <c r="B898" s="50"/>
      <c r="C898" s="50"/>
      <c r="D898" s="50"/>
      <c r="E898" s="50"/>
      <c r="F898" s="50"/>
      <c r="G898" s="50"/>
      <c r="H898" s="50"/>
      <c r="I898" s="50"/>
      <c r="J898" s="50"/>
      <c r="K898" s="50"/>
      <c r="L898" s="1626"/>
      <c r="M898" s="50"/>
      <c r="N898" s="50"/>
      <c r="O898" s="50"/>
      <c r="P898" s="1627"/>
      <c r="Q898" s="1627"/>
      <c r="R898" s="1628"/>
      <c r="S898" s="1800"/>
      <c r="T898" s="50"/>
    </row>
    <row r="899">
      <c r="A899" s="50"/>
      <c r="B899" s="50"/>
      <c r="C899" s="50"/>
      <c r="D899" s="50"/>
      <c r="E899" s="50"/>
      <c r="F899" s="50"/>
      <c r="G899" s="50"/>
      <c r="H899" s="50"/>
      <c r="I899" s="50"/>
      <c r="J899" s="50"/>
      <c r="K899" s="50"/>
      <c r="L899" s="1626"/>
      <c r="M899" s="50"/>
      <c r="N899" s="50"/>
      <c r="O899" s="50"/>
      <c r="P899" s="1627"/>
      <c r="Q899" s="1627"/>
      <c r="R899" s="1628"/>
      <c r="S899" s="1800"/>
      <c r="T899" s="50"/>
    </row>
    <row r="900">
      <c r="A900" s="50"/>
      <c r="B900" s="50"/>
      <c r="C900" s="50"/>
      <c r="D900" s="50"/>
      <c r="E900" s="50"/>
      <c r="F900" s="50"/>
      <c r="G900" s="50"/>
      <c r="H900" s="50"/>
      <c r="I900" s="50"/>
      <c r="J900" s="50"/>
      <c r="K900" s="50"/>
      <c r="L900" s="1626"/>
      <c r="M900" s="50"/>
      <c r="N900" s="50"/>
      <c r="O900" s="50"/>
      <c r="P900" s="1627"/>
      <c r="Q900" s="1627"/>
      <c r="R900" s="1628"/>
      <c r="S900" s="1800"/>
      <c r="T900" s="50"/>
    </row>
    <row r="901">
      <c r="A901" s="50"/>
      <c r="B901" s="50"/>
      <c r="C901" s="50"/>
      <c r="D901" s="50"/>
      <c r="E901" s="50"/>
      <c r="F901" s="50"/>
      <c r="G901" s="50"/>
      <c r="H901" s="50"/>
      <c r="I901" s="50"/>
      <c r="J901" s="50"/>
      <c r="K901" s="50"/>
      <c r="L901" s="1626"/>
      <c r="M901" s="50"/>
      <c r="N901" s="50"/>
      <c r="O901" s="50"/>
      <c r="P901" s="1627"/>
      <c r="Q901" s="1627"/>
      <c r="R901" s="1628"/>
      <c r="S901" s="1800"/>
      <c r="T901" s="50"/>
    </row>
    <row r="902">
      <c r="A902" s="50"/>
      <c r="B902" s="50"/>
      <c r="C902" s="50"/>
      <c r="D902" s="50"/>
      <c r="E902" s="50"/>
      <c r="F902" s="50"/>
      <c r="G902" s="50"/>
      <c r="H902" s="50"/>
      <c r="I902" s="50"/>
      <c r="J902" s="50"/>
      <c r="K902" s="50"/>
      <c r="L902" s="1626"/>
      <c r="M902" s="50"/>
      <c r="N902" s="50"/>
      <c r="O902" s="50"/>
      <c r="P902" s="1627"/>
      <c r="Q902" s="1627"/>
      <c r="R902" s="1628"/>
      <c r="S902" s="1800"/>
      <c r="T902" s="50"/>
    </row>
    <row r="903">
      <c r="A903" s="50"/>
      <c r="B903" s="50"/>
      <c r="C903" s="50"/>
      <c r="D903" s="50"/>
      <c r="E903" s="50"/>
      <c r="F903" s="50"/>
      <c r="G903" s="50"/>
      <c r="H903" s="50"/>
      <c r="I903" s="50"/>
      <c r="J903" s="50"/>
      <c r="K903" s="50"/>
      <c r="L903" s="1626"/>
      <c r="M903" s="50"/>
      <c r="N903" s="50"/>
      <c r="O903" s="50"/>
      <c r="P903" s="1627"/>
      <c r="Q903" s="1627"/>
      <c r="R903" s="1628"/>
      <c r="S903" s="1800"/>
      <c r="T903" s="50"/>
    </row>
    <row r="904">
      <c r="A904" s="50"/>
      <c r="B904" s="50"/>
      <c r="C904" s="50"/>
      <c r="D904" s="50"/>
      <c r="E904" s="50"/>
      <c r="F904" s="50"/>
      <c r="G904" s="50"/>
      <c r="H904" s="50"/>
      <c r="I904" s="50"/>
      <c r="J904" s="50"/>
      <c r="K904" s="50"/>
      <c r="L904" s="1626"/>
      <c r="M904" s="50"/>
      <c r="N904" s="50"/>
      <c r="O904" s="50"/>
      <c r="P904" s="1627"/>
      <c r="Q904" s="1627"/>
      <c r="R904" s="1628"/>
      <c r="S904" s="1800"/>
      <c r="T904" s="50"/>
    </row>
    <row r="905">
      <c r="A905" s="50"/>
      <c r="B905" s="50"/>
      <c r="C905" s="50"/>
      <c r="D905" s="50"/>
      <c r="E905" s="50"/>
      <c r="F905" s="50"/>
      <c r="G905" s="50"/>
      <c r="H905" s="50"/>
      <c r="I905" s="50"/>
      <c r="J905" s="50"/>
      <c r="K905" s="50"/>
      <c r="L905" s="1626"/>
      <c r="M905" s="50"/>
      <c r="N905" s="50"/>
      <c r="O905" s="50"/>
      <c r="P905" s="1627"/>
      <c r="Q905" s="1627"/>
      <c r="R905" s="1628"/>
      <c r="S905" s="1800"/>
      <c r="T905" s="50"/>
    </row>
    <row r="906">
      <c r="A906" s="50"/>
      <c r="B906" s="50"/>
      <c r="C906" s="50"/>
      <c r="D906" s="50"/>
      <c r="E906" s="50"/>
      <c r="F906" s="50"/>
      <c r="G906" s="50"/>
      <c r="H906" s="50"/>
      <c r="I906" s="50"/>
      <c r="J906" s="50"/>
      <c r="K906" s="50"/>
      <c r="L906" s="1626"/>
      <c r="M906" s="50"/>
      <c r="N906" s="50"/>
      <c r="O906" s="50"/>
      <c r="P906" s="1627"/>
      <c r="Q906" s="1627"/>
      <c r="R906" s="1628"/>
      <c r="S906" s="1800"/>
      <c r="T906" s="50"/>
    </row>
    <row r="907">
      <c r="A907" s="50"/>
      <c r="B907" s="50"/>
      <c r="C907" s="50"/>
      <c r="D907" s="50"/>
      <c r="E907" s="50"/>
      <c r="F907" s="50"/>
      <c r="G907" s="50"/>
      <c r="H907" s="50"/>
      <c r="I907" s="50"/>
      <c r="J907" s="50"/>
      <c r="K907" s="50"/>
      <c r="L907" s="1626"/>
      <c r="M907" s="50"/>
      <c r="N907" s="50"/>
      <c r="O907" s="50"/>
      <c r="P907" s="1627"/>
      <c r="Q907" s="1627"/>
      <c r="R907" s="1628"/>
      <c r="S907" s="1800"/>
      <c r="T907" s="50"/>
    </row>
    <row r="908">
      <c r="A908" s="50"/>
      <c r="B908" s="50"/>
      <c r="C908" s="50"/>
      <c r="D908" s="50"/>
      <c r="E908" s="50"/>
      <c r="F908" s="50"/>
      <c r="G908" s="50"/>
      <c r="H908" s="50"/>
      <c r="I908" s="50"/>
      <c r="J908" s="50"/>
      <c r="K908" s="50"/>
      <c r="L908" s="1626"/>
      <c r="M908" s="50"/>
      <c r="N908" s="50"/>
      <c r="O908" s="50"/>
      <c r="P908" s="1627"/>
      <c r="Q908" s="1627"/>
      <c r="R908" s="1628"/>
      <c r="S908" s="1800"/>
      <c r="T908" s="50"/>
    </row>
    <row r="909">
      <c r="A909" s="50"/>
      <c r="B909" s="50"/>
      <c r="C909" s="50"/>
      <c r="D909" s="50"/>
      <c r="E909" s="50"/>
      <c r="F909" s="50"/>
      <c r="G909" s="50"/>
      <c r="H909" s="50"/>
      <c r="I909" s="50"/>
      <c r="J909" s="50"/>
      <c r="K909" s="50"/>
      <c r="L909" s="1626"/>
      <c r="M909" s="50"/>
      <c r="N909" s="50"/>
      <c r="O909" s="50"/>
      <c r="P909" s="1627"/>
      <c r="Q909" s="1627"/>
      <c r="R909" s="1628"/>
      <c r="S909" s="1800"/>
      <c r="T909" s="50"/>
    </row>
    <row r="910">
      <c r="A910" s="50"/>
      <c r="B910" s="50"/>
      <c r="C910" s="50"/>
      <c r="D910" s="50"/>
      <c r="E910" s="50"/>
      <c r="F910" s="50"/>
      <c r="G910" s="50"/>
      <c r="H910" s="50"/>
      <c r="I910" s="50"/>
      <c r="J910" s="50"/>
      <c r="K910" s="50"/>
      <c r="L910" s="1626"/>
      <c r="M910" s="50"/>
      <c r="N910" s="50"/>
      <c r="O910" s="50"/>
      <c r="P910" s="1627"/>
      <c r="Q910" s="1627"/>
      <c r="R910" s="1628"/>
      <c r="S910" s="1800"/>
      <c r="T910" s="50"/>
    </row>
    <row r="911">
      <c r="A911" s="50"/>
      <c r="B911" s="50"/>
      <c r="C911" s="50"/>
      <c r="D911" s="50"/>
      <c r="E911" s="50"/>
      <c r="F911" s="50"/>
      <c r="G911" s="50"/>
      <c r="H911" s="50"/>
      <c r="I911" s="50"/>
      <c r="J911" s="50"/>
      <c r="K911" s="50"/>
      <c r="L911" s="1626"/>
      <c r="M911" s="50"/>
      <c r="N911" s="50"/>
      <c r="O911" s="50"/>
      <c r="P911" s="1627"/>
      <c r="Q911" s="1627"/>
      <c r="R911" s="1628"/>
      <c r="S911" s="1800"/>
      <c r="T911" s="50"/>
    </row>
    <row r="912">
      <c r="A912" s="50"/>
      <c r="B912" s="50"/>
      <c r="C912" s="50"/>
      <c r="D912" s="50"/>
      <c r="E912" s="50"/>
      <c r="F912" s="50"/>
      <c r="G912" s="50"/>
      <c r="H912" s="50"/>
      <c r="I912" s="50"/>
      <c r="J912" s="50"/>
      <c r="K912" s="50"/>
      <c r="L912" s="1626"/>
      <c r="M912" s="50"/>
      <c r="N912" s="50"/>
      <c r="O912" s="50"/>
      <c r="P912" s="1627"/>
      <c r="Q912" s="1627"/>
      <c r="R912" s="1628"/>
      <c r="S912" s="1800"/>
      <c r="T912" s="50"/>
    </row>
    <row r="913">
      <c r="A913" s="50"/>
      <c r="B913" s="50"/>
      <c r="C913" s="50"/>
      <c r="D913" s="50"/>
      <c r="E913" s="50"/>
      <c r="F913" s="50"/>
      <c r="G913" s="50"/>
      <c r="H913" s="50"/>
      <c r="I913" s="50"/>
      <c r="J913" s="50"/>
      <c r="K913" s="50"/>
      <c r="L913" s="1626"/>
      <c r="M913" s="50"/>
      <c r="N913" s="50"/>
      <c r="O913" s="50"/>
      <c r="P913" s="1627"/>
      <c r="Q913" s="1627"/>
      <c r="R913" s="1628"/>
      <c r="S913" s="1800"/>
      <c r="T913" s="50"/>
    </row>
    <row r="914">
      <c r="A914" s="50"/>
      <c r="B914" s="50"/>
      <c r="C914" s="50"/>
      <c r="D914" s="50"/>
      <c r="E914" s="50"/>
      <c r="F914" s="50"/>
      <c r="G914" s="50"/>
      <c r="H914" s="50"/>
      <c r="I914" s="50"/>
      <c r="J914" s="50"/>
      <c r="K914" s="50"/>
      <c r="L914" s="1626"/>
      <c r="M914" s="50"/>
      <c r="N914" s="50"/>
      <c r="O914" s="50"/>
      <c r="P914" s="1627"/>
      <c r="Q914" s="1627"/>
      <c r="R914" s="1628"/>
      <c r="S914" s="1800"/>
      <c r="T914" s="50"/>
    </row>
    <row r="915">
      <c r="A915" s="50"/>
      <c r="B915" s="50"/>
      <c r="C915" s="50"/>
      <c r="D915" s="50"/>
      <c r="E915" s="50"/>
      <c r="F915" s="50"/>
      <c r="G915" s="50"/>
      <c r="H915" s="50"/>
      <c r="I915" s="50"/>
      <c r="J915" s="50"/>
      <c r="K915" s="50"/>
      <c r="L915" s="1626"/>
      <c r="M915" s="50"/>
      <c r="N915" s="50"/>
      <c r="O915" s="50"/>
      <c r="P915" s="1627"/>
      <c r="Q915" s="1627"/>
      <c r="R915" s="1628"/>
      <c r="S915" s="1800"/>
      <c r="T915" s="50"/>
    </row>
    <row r="916">
      <c r="A916" s="50"/>
      <c r="B916" s="50"/>
      <c r="C916" s="50"/>
      <c r="D916" s="50"/>
      <c r="E916" s="50"/>
      <c r="F916" s="50"/>
      <c r="G916" s="50"/>
      <c r="H916" s="50"/>
      <c r="I916" s="50"/>
      <c r="J916" s="50"/>
      <c r="K916" s="50"/>
      <c r="L916" s="1626"/>
      <c r="M916" s="50"/>
      <c r="N916" s="50"/>
      <c r="O916" s="50"/>
      <c r="P916" s="1627"/>
      <c r="Q916" s="1627"/>
      <c r="R916" s="1628"/>
      <c r="S916" s="1800"/>
      <c r="T916" s="50"/>
    </row>
    <row r="917">
      <c r="A917" s="50"/>
      <c r="B917" s="50"/>
      <c r="C917" s="50"/>
      <c r="D917" s="50"/>
      <c r="E917" s="50"/>
      <c r="F917" s="50"/>
      <c r="G917" s="50"/>
      <c r="H917" s="50"/>
      <c r="I917" s="50"/>
      <c r="J917" s="50"/>
      <c r="K917" s="50"/>
      <c r="L917" s="1626"/>
      <c r="M917" s="50"/>
      <c r="N917" s="50"/>
      <c r="O917" s="50"/>
      <c r="P917" s="1627"/>
      <c r="Q917" s="1627"/>
      <c r="R917" s="1628"/>
      <c r="S917" s="1800"/>
      <c r="T917" s="50"/>
    </row>
    <row r="918">
      <c r="A918" s="50"/>
      <c r="B918" s="50"/>
      <c r="C918" s="50"/>
      <c r="D918" s="50"/>
      <c r="E918" s="50"/>
      <c r="F918" s="50"/>
      <c r="G918" s="50"/>
      <c r="H918" s="50"/>
      <c r="I918" s="50"/>
      <c r="J918" s="50"/>
      <c r="K918" s="50"/>
      <c r="L918" s="1626"/>
      <c r="M918" s="50"/>
      <c r="N918" s="50"/>
      <c r="O918" s="50"/>
      <c r="P918" s="1627"/>
      <c r="Q918" s="1627"/>
      <c r="R918" s="1628"/>
      <c r="S918" s="1800"/>
      <c r="T918" s="50"/>
    </row>
    <row r="919">
      <c r="A919" s="50"/>
      <c r="B919" s="50"/>
      <c r="C919" s="50"/>
      <c r="D919" s="50"/>
      <c r="E919" s="50"/>
      <c r="F919" s="50"/>
      <c r="G919" s="50"/>
      <c r="H919" s="50"/>
      <c r="I919" s="50"/>
      <c r="J919" s="50"/>
      <c r="K919" s="50"/>
      <c r="L919" s="1626"/>
      <c r="M919" s="50"/>
      <c r="N919" s="50"/>
      <c r="O919" s="50"/>
      <c r="P919" s="1627"/>
      <c r="Q919" s="1627"/>
      <c r="R919" s="1628"/>
      <c r="S919" s="1800"/>
      <c r="T919" s="50"/>
    </row>
    <row r="920">
      <c r="A920" s="50"/>
      <c r="B920" s="50"/>
      <c r="C920" s="50"/>
      <c r="D920" s="50"/>
      <c r="E920" s="50"/>
      <c r="F920" s="50"/>
      <c r="G920" s="50"/>
      <c r="H920" s="50"/>
      <c r="I920" s="50"/>
      <c r="J920" s="50"/>
      <c r="K920" s="50"/>
      <c r="L920" s="1626"/>
      <c r="M920" s="50"/>
      <c r="N920" s="50"/>
      <c r="O920" s="50"/>
      <c r="P920" s="1627"/>
      <c r="Q920" s="1627"/>
      <c r="R920" s="1628"/>
      <c r="S920" s="1800"/>
      <c r="T920" s="50"/>
    </row>
    <row r="921">
      <c r="A921" s="50"/>
      <c r="B921" s="50"/>
      <c r="C921" s="50"/>
      <c r="D921" s="50"/>
      <c r="E921" s="50"/>
      <c r="F921" s="50"/>
      <c r="G921" s="50"/>
      <c r="H921" s="50"/>
      <c r="I921" s="50"/>
      <c r="J921" s="50"/>
      <c r="K921" s="50"/>
      <c r="L921" s="1626"/>
      <c r="M921" s="50"/>
      <c r="N921" s="50"/>
      <c r="O921" s="50"/>
      <c r="P921" s="1627"/>
      <c r="Q921" s="1627"/>
      <c r="R921" s="1628"/>
      <c r="S921" s="1800"/>
      <c r="T921" s="50"/>
    </row>
    <row r="922">
      <c r="A922" s="50"/>
      <c r="B922" s="50"/>
      <c r="C922" s="50"/>
      <c r="D922" s="50"/>
      <c r="E922" s="50"/>
      <c r="F922" s="50"/>
      <c r="G922" s="50"/>
      <c r="H922" s="50"/>
      <c r="I922" s="50"/>
      <c r="J922" s="50"/>
      <c r="K922" s="50"/>
      <c r="L922" s="1626"/>
      <c r="M922" s="50"/>
      <c r="N922" s="50"/>
      <c r="O922" s="50"/>
      <c r="P922" s="1627"/>
      <c r="Q922" s="1627"/>
      <c r="R922" s="1628"/>
      <c r="S922" s="1800"/>
      <c r="T922" s="50"/>
    </row>
    <row r="923">
      <c r="A923" s="50"/>
      <c r="B923" s="50"/>
      <c r="C923" s="50"/>
      <c r="D923" s="50"/>
      <c r="E923" s="50"/>
      <c r="F923" s="50"/>
      <c r="G923" s="50"/>
      <c r="H923" s="50"/>
      <c r="I923" s="50"/>
      <c r="J923" s="50"/>
      <c r="K923" s="50"/>
      <c r="L923" s="1626"/>
      <c r="M923" s="50"/>
      <c r="N923" s="50"/>
      <c r="O923" s="50"/>
      <c r="P923" s="1627"/>
      <c r="Q923" s="1627"/>
      <c r="R923" s="1628"/>
      <c r="S923" s="1800"/>
      <c r="T923" s="50"/>
    </row>
    <row r="924">
      <c r="A924" s="50"/>
      <c r="B924" s="50"/>
      <c r="C924" s="50"/>
      <c r="D924" s="50"/>
      <c r="E924" s="50"/>
      <c r="F924" s="50"/>
      <c r="G924" s="50"/>
      <c r="H924" s="50"/>
      <c r="I924" s="50"/>
      <c r="J924" s="50"/>
      <c r="K924" s="50"/>
      <c r="L924" s="1626"/>
      <c r="M924" s="50"/>
      <c r="N924" s="50"/>
      <c r="O924" s="50"/>
      <c r="P924" s="1627"/>
      <c r="Q924" s="1627"/>
      <c r="R924" s="1628"/>
      <c r="S924" s="1800"/>
      <c r="T924" s="50"/>
    </row>
    <row r="925">
      <c r="A925" s="50"/>
      <c r="B925" s="50"/>
      <c r="C925" s="50"/>
      <c r="D925" s="50"/>
      <c r="E925" s="50"/>
      <c r="F925" s="50"/>
      <c r="G925" s="50"/>
      <c r="H925" s="50"/>
      <c r="I925" s="50"/>
      <c r="J925" s="50"/>
      <c r="K925" s="50"/>
      <c r="L925" s="1626"/>
      <c r="M925" s="50"/>
      <c r="N925" s="50"/>
      <c r="O925" s="50"/>
      <c r="P925" s="1627"/>
      <c r="Q925" s="1627"/>
      <c r="R925" s="1628"/>
      <c r="S925" s="1800"/>
      <c r="T925" s="50"/>
    </row>
    <row r="926">
      <c r="A926" s="50"/>
      <c r="B926" s="50"/>
      <c r="C926" s="50"/>
      <c r="D926" s="50"/>
      <c r="E926" s="50"/>
      <c r="F926" s="50"/>
      <c r="G926" s="50"/>
      <c r="H926" s="50"/>
      <c r="I926" s="50"/>
      <c r="J926" s="50"/>
      <c r="K926" s="50"/>
      <c r="L926" s="1626"/>
      <c r="M926" s="50"/>
      <c r="N926" s="50"/>
      <c r="O926" s="50"/>
      <c r="P926" s="1627"/>
      <c r="Q926" s="1627"/>
      <c r="R926" s="1628"/>
      <c r="S926" s="1800"/>
      <c r="T926" s="50"/>
    </row>
    <row r="927">
      <c r="A927" s="50"/>
      <c r="B927" s="50"/>
      <c r="C927" s="50"/>
      <c r="D927" s="50"/>
      <c r="E927" s="50"/>
      <c r="F927" s="50"/>
      <c r="G927" s="50"/>
      <c r="H927" s="50"/>
      <c r="I927" s="50"/>
      <c r="J927" s="50"/>
      <c r="K927" s="50"/>
      <c r="L927" s="1626"/>
      <c r="M927" s="50"/>
      <c r="N927" s="50"/>
      <c r="O927" s="50"/>
      <c r="P927" s="1627"/>
      <c r="Q927" s="1627"/>
      <c r="R927" s="1628"/>
      <c r="S927" s="1800"/>
      <c r="T927" s="50"/>
    </row>
    <row r="928">
      <c r="A928" s="50"/>
      <c r="B928" s="50"/>
      <c r="C928" s="50"/>
      <c r="D928" s="50"/>
      <c r="E928" s="50"/>
      <c r="F928" s="50"/>
      <c r="G928" s="50"/>
      <c r="H928" s="50"/>
      <c r="I928" s="50"/>
      <c r="J928" s="50"/>
      <c r="K928" s="50"/>
      <c r="L928" s="1626"/>
      <c r="M928" s="50"/>
      <c r="N928" s="50"/>
      <c r="O928" s="50"/>
      <c r="P928" s="1627"/>
      <c r="Q928" s="1627"/>
      <c r="R928" s="1628"/>
      <c r="S928" s="1800"/>
      <c r="T928" s="50"/>
    </row>
    <row r="929">
      <c r="A929" s="50"/>
      <c r="B929" s="50"/>
      <c r="C929" s="50"/>
      <c r="D929" s="50"/>
      <c r="E929" s="50"/>
      <c r="F929" s="50"/>
      <c r="G929" s="50"/>
      <c r="H929" s="50"/>
      <c r="I929" s="50"/>
      <c r="J929" s="50"/>
      <c r="K929" s="50"/>
      <c r="L929" s="1626"/>
      <c r="M929" s="50"/>
      <c r="N929" s="50"/>
      <c r="O929" s="50"/>
      <c r="P929" s="1627"/>
      <c r="Q929" s="1627"/>
      <c r="R929" s="1628"/>
      <c r="S929" s="1800"/>
      <c r="T929" s="50"/>
    </row>
    <row r="930">
      <c r="A930" s="50"/>
      <c r="B930" s="50"/>
      <c r="C930" s="50"/>
      <c r="D930" s="50"/>
      <c r="E930" s="50"/>
      <c r="F930" s="50"/>
      <c r="G930" s="50"/>
      <c r="H930" s="50"/>
      <c r="I930" s="50"/>
      <c r="J930" s="50"/>
      <c r="K930" s="50"/>
      <c r="L930" s="1626"/>
      <c r="M930" s="50"/>
      <c r="N930" s="50"/>
      <c r="O930" s="50"/>
      <c r="P930" s="1627"/>
      <c r="Q930" s="1627"/>
      <c r="R930" s="1628"/>
      <c r="S930" s="1800"/>
      <c r="T930" s="50"/>
    </row>
    <row r="931">
      <c r="A931" s="50"/>
      <c r="B931" s="50"/>
      <c r="C931" s="50"/>
      <c r="D931" s="50"/>
      <c r="E931" s="50"/>
      <c r="F931" s="50"/>
      <c r="G931" s="50"/>
      <c r="H931" s="50"/>
      <c r="I931" s="50"/>
      <c r="J931" s="50"/>
      <c r="K931" s="50"/>
      <c r="L931" s="1626"/>
      <c r="M931" s="50"/>
      <c r="N931" s="50"/>
      <c r="O931" s="50"/>
      <c r="P931" s="1627"/>
      <c r="Q931" s="1627"/>
      <c r="R931" s="1628"/>
      <c r="S931" s="1800"/>
      <c r="T931" s="50"/>
    </row>
    <row r="932">
      <c r="A932" s="50"/>
      <c r="B932" s="50"/>
      <c r="C932" s="50"/>
      <c r="D932" s="50"/>
      <c r="E932" s="50"/>
      <c r="F932" s="50"/>
      <c r="G932" s="50"/>
      <c r="H932" s="50"/>
      <c r="I932" s="50"/>
      <c r="J932" s="50"/>
      <c r="K932" s="50"/>
      <c r="L932" s="1626"/>
      <c r="M932" s="50"/>
      <c r="N932" s="50"/>
      <c r="O932" s="50"/>
      <c r="P932" s="1627"/>
      <c r="Q932" s="1627"/>
      <c r="R932" s="1628"/>
      <c r="S932" s="1800"/>
      <c r="T932" s="50"/>
    </row>
    <row r="933">
      <c r="A933" s="50"/>
      <c r="B933" s="50"/>
      <c r="C933" s="50"/>
      <c r="D933" s="50"/>
      <c r="E933" s="50"/>
      <c r="F933" s="50"/>
      <c r="G933" s="50"/>
      <c r="H933" s="50"/>
      <c r="I933" s="50"/>
      <c r="J933" s="50"/>
      <c r="K933" s="50"/>
      <c r="L933" s="1626"/>
      <c r="M933" s="50"/>
      <c r="N933" s="50"/>
      <c r="O933" s="50"/>
      <c r="P933" s="1627"/>
      <c r="Q933" s="1627"/>
      <c r="R933" s="1628"/>
      <c r="S933" s="1800"/>
      <c r="T933" s="50"/>
    </row>
    <row r="934">
      <c r="A934" s="50"/>
      <c r="B934" s="50"/>
      <c r="C934" s="50"/>
      <c r="D934" s="50"/>
      <c r="E934" s="50"/>
      <c r="F934" s="50"/>
      <c r="G934" s="50"/>
      <c r="H934" s="50"/>
      <c r="I934" s="50"/>
      <c r="J934" s="50"/>
      <c r="K934" s="50"/>
      <c r="L934" s="1626"/>
      <c r="M934" s="50"/>
      <c r="N934" s="50"/>
      <c r="O934" s="50"/>
      <c r="P934" s="1627"/>
      <c r="Q934" s="1627"/>
      <c r="R934" s="1628"/>
      <c r="S934" s="1800"/>
      <c r="T934" s="50"/>
    </row>
    <row r="935">
      <c r="A935" s="50"/>
      <c r="B935" s="50"/>
      <c r="C935" s="50"/>
      <c r="D935" s="50"/>
      <c r="E935" s="50"/>
      <c r="F935" s="50"/>
      <c r="G935" s="50"/>
      <c r="H935" s="50"/>
      <c r="I935" s="50"/>
      <c r="J935" s="50"/>
      <c r="K935" s="50"/>
      <c r="L935" s="1626"/>
      <c r="M935" s="50"/>
      <c r="N935" s="50"/>
      <c r="O935" s="50"/>
      <c r="P935" s="1627"/>
      <c r="Q935" s="1627"/>
      <c r="R935" s="1628"/>
      <c r="S935" s="1800"/>
      <c r="T935" s="50"/>
    </row>
    <row r="936">
      <c r="A936" s="50"/>
      <c r="B936" s="50"/>
      <c r="C936" s="50"/>
      <c r="D936" s="50"/>
      <c r="E936" s="50"/>
      <c r="F936" s="50"/>
      <c r="G936" s="50"/>
      <c r="H936" s="50"/>
      <c r="I936" s="50"/>
      <c r="J936" s="50"/>
      <c r="K936" s="50"/>
      <c r="L936" s="1626"/>
      <c r="M936" s="50"/>
      <c r="N936" s="50"/>
      <c r="O936" s="50"/>
      <c r="P936" s="1627"/>
      <c r="Q936" s="1627"/>
      <c r="R936" s="1628"/>
      <c r="S936" s="1800"/>
      <c r="T936" s="50"/>
    </row>
    <row r="937">
      <c r="A937" s="50"/>
      <c r="B937" s="50"/>
      <c r="C937" s="50"/>
      <c r="D937" s="50"/>
      <c r="E937" s="50"/>
      <c r="F937" s="50"/>
      <c r="G937" s="50"/>
      <c r="H937" s="50"/>
      <c r="I937" s="50"/>
      <c r="J937" s="50"/>
      <c r="K937" s="50"/>
      <c r="L937" s="1626"/>
      <c r="M937" s="50"/>
      <c r="N937" s="50"/>
      <c r="O937" s="50"/>
      <c r="P937" s="1627"/>
      <c r="Q937" s="1627"/>
      <c r="R937" s="1628"/>
      <c r="S937" s="1800"/>
      <c r="T937" s="50"/>
    </row>
    <row r="938">
      <c r="A938" s="50"/>
      <c r="B938" s="50"/>
      <c r="C938" s="50"/>
      <c r="D938" s="50"/>
      <c r="E938" s="50"/>
      <c r="F938" s="50"/>
      <c r="G938" s="50"/>
      <c r="H938" s="50"/>
      <c r="I938" s="50"/>
      <c r="J938" s="50"/>
      <c r="K938" s="50"/>
      <c r="L938" s="1626"/>
      <c r="M938" s="50"/>
      <c r="N938" s="50"/>
      <c r="O938" s="50"/>
      <c r="P938" s="1627"/>
      <c r="Q938" s="1627"/>
      <c r="R938" s="1628"/>
      <c r="S938" s="1800"/>
      <c r="T938" s="50"/>
    </row>
    <row r="939">
      <c r="A939" s="50"/>
      <c r="B939" s="50"/>
      <c r="C939" s="50"/>
      <c r="D939" s="50"/>
      <c r="E939" s="50"/>
      <c r="F939" s="50"/>
      <c r="G939" s="50"/>
      <c r="H939" s="50"/>
      <c r="I939" s="50"/>
      <c r="J939" s="50"/>
      <c r="K939" s="50"/>
      <c r="L939" s="1626"/>
      <c r="M939" s="50"/>
      <c r="N939" s="50"/>
      <c r="O939" s="50"/>
      <c r="P939" s="1627"/>
      <c r="Q939" s="1627"/>
      <c r="R939" s="1628"/>
      <c r="S939" s="1800"/>
      <c r="T939" s="50"/>
    </row>
    <row r="940">
      <c r="A940" s="50"/>
      <c r="B940" s="50"/>
      <c r="C940" s="50"/>
      <c r="D940" s="50"/>
      <c r="E940" s="50"/>
      <c r="F940" s="50"/>
      <c r="G940" s="50"/>
      <c r="H940" s="50"/>
      <c r="I940" s="50"/>
      <c r="J940" s="50"/>
      <c r="K940" s="50"/>
      <c r="L940" s="1626"/>
      <c r="M940" s="50"/>
      <c r="N940" s="50"/>
      <c r="O940" s="50"/>
      <c r="P940" s="1627"/>
      <c r="Q940" s="1627"/>
      <c r="R940" s="1628"/>
      <c r="S940" s="1800"/>
      <c r="T940" s="50"/>
    </row>
    <row r="941">
      <c r="A941" s="50"/>
      <c r="B941" s="50"/>
      <c r="C941" s="50"/>
      <c r="D941" s="50"/>
      <c r="E941" s="50"/>
      <c r="F941" s="50"/>
      <c r="G941" s="50"/>
      <c r="H941" s="50"/>
      <c r="I941" s="50"/>
      <c r="J941" s="50"/>
      <c r="K941" s="50"/>
      <c r="L941" s="1626"/>
      <c r="M941" s="50"/>
      <c r="N941" s="50"/>
      <c r="O941" s="50"/>
      <c r="P941" s="1627"/>
      <c r="Q941" s="1627"/>
      <c r="R941" s="1628"/>
      <c r="S941" s="1800"/>
      <c r="T941" s="50"/>
    </row>
    <row r="942">
      <c r="A942" s="50"/>
      <c r="B942" s="50"/>
      <c r="C942" s="50"/>
      <c r="D942" s="50"/>
      <c r="E942" s="50"/>
      <c r="F942" s="50"/>
      <c r="G942" s="50"/>
      <c r="H942" s="50"/>
      <c r="I942" s="50"/>
      <c r="J942" s="50"/>
      <c r="K942" s="50"/>
      <c r="L942" s="1626"/>
      <c r="M942" s="50"/>
      <c r="N942" s="50"/>
      <c r="O942" s="50"/>
      <c r="P942" s="1627"/>
      <c r="Q942" s="1627"/>
      <c r="R942" s="1628"/>
      <c r="S942" s="1800"/>
      <c r="T942" s="50"/>
    </row>
    <row r="943">
      <c r="A943" s="50"/>
      <c r="B943" s="50"/>
      <c r="C943" s="50"/>
      <c r="D943" s="50"/>
      <c r="E943" s="50"/>
      <c r="F943" s="50"/>
      <c r="G943" s="50"/>
      <c r="H943" s="50"/>
      <c r="I943" s="50"/>
      <c r="J943" s="50"/>
      <c r="K943" s="50"/>
      <c r="L943" s="1626"/>
      <c r="M943" s="50"/>
      <c r="N943" s="50"/>
      <c r="O943" s="50"/>
      <c r="P943" s="1627"/>
      <c r="Q943" s="1627"/>
      <c r="R943" s="1628"/>
      <c r="S943" s="1800"/>
      <c r="T943" s="50"/>
    </row>
    <row r="944">
      <c r="A944" s="50"/>
      <c r="B944" s="50"/>
      <c r="C944" s="50"/>
      <c r="D944" s="50"/>
      <c r="E944" s="50"/>
      <c r="F944" s="50"/>
      <c r="G944" s="50"/>
      <c r="H944" s="50"/>
      <c r="I944" s="50"/>
      <c r="J944" s="50"/>
      <c r="K944" s="50"/>
      <c r="L944" s="1626"/>
      <c r="M944" s="50"/>
      <c r="N944" s="50"/>
      <c r="O944" s="50"/>
      <c r="P944" s="1627"/>
      <c r="Q944" s="1627"/>
      <c r="R944" s="1628"/>
      <c r="S944" s="1800"/>
      <c r="T944" s="50"/>
    </row>
    <row r="945">
      <c r="A945" s="50"/>
      <c r="B945" s="50"/>
      <c r="C945" s="50"/>
      <c r="D945" s="50"/>
      <c r="E945" s="50"/>
      <c r="F945" s="50"/>
      <c r="G945" s="50"/>
      <c r="H945" s="50"/>
      <c r="I945" s="50"/>
      <c r="J945" s="50"/>
      <c r="K945" s="50"/>
      <c r="L945" s="1626"/>
      <c r="M945" s="50"/>
      <c r="N945" s="50"/>
      <c r="O945" s="50"/>
      <c r="P945" s="1627"/>
      <c r="Q945" s="1627"/>
      <c r="R945" s="1628"/>
      <c r="S945" s="1800"/>
      <c r="T945" s="50"/>
    </row>
    <row r="946">
      <c r="A946" s="50"/>
      <c r="B946" s="50"/>
      <c r="C946" s="50"/>
      <c r="D946" s="50"/>
      <c r="E946" s="50"/>
      <c r="F946" s="50"/>
      <c r="G946" s="50"/>
      <c r="H946" s="50"/>
      <c r="I946" s="50"/>
      <c r="J946" s="50"/>
      <c r="K946" s="50"/>
      <c r="L946" s="1626"/>
      <c r="M946" s="50"/>
      <c r="N946" s="50"/>
      <c r="O946" s="50"/>
      <c r="P946" s="1627"/>
      <c r="Q946" s="1627"/>
      <c r="R946" s="1628"/>
      <c r="S946" s="1800"/>
      <c r="T946" s="50"/>
    </row>
    <row r="947">
      <c r="A947" s="50"/>
      <c r="B947" s="50"/>
      <c r="C947" s="50"/>
      <c r="D947" s="50"/>
      <c r="E947" s="50"/>
      <c r="F947" s="50"/>
      <c r="G947" s="50"/>
      <c r="H947" s="50"/>
      <c r="I947" s="50"/>
      <c r="J947" s="50"/>
      <c r="K947" s="50"/>
      <c r="L947" s="1626"/>
      <c r="M947" s="50"/>
      <c r="N947" s="50"/>
      <c r="O947" s="50"/>
      <c r="P947" s="1627"/>
      <c r="Q947" s="1627"/>
      <c r="R947" s="1628"/>
      <c r="S947" s="1800"/>
      <c r="T947" s="50"/>
    </row>
    <row r="948">
      <c r="A948" s="50"/>
      <c r="B948" s="50"/>
      <c r="C948" s="50"/>
      <c r="D948" s="50"/>
      <c r="E948" s="50"/>
      <c r="F948" s="50"/>
      <c r="G948" s="50"/>
      <c r="H948" s="50"/>
      <c r="I948" s="50"/>
      <c r="J948" s="50"/>
      <c r="K948" s="50"/>
      <c r="L948" s="1626"/>
      <c r="M948" s="50"/>
      <c r="N948" s="50"/>
      <c r="O948" s="50"/>
      <c r="P948" s="1627"/>
      <c r="Q948" s="1627"/>
      <c r="R948" s="1628"/>
      <c r="S948" s="1800"/>
      <c r="T948" s="50"/>
    </row>
    <row r="949">
      <c r="A949" s="50"/>
      <c r="B949" s="50"/>
      <c r="C949" s="50"/>
      <c r="D949" s="50"/>
      <c r="E949" s="50"/>
      <c r="F949" s="50"/>
      <c r="G949" s="50"/>
      <c r="H949" s="50"/>
      <c r="I949" s="50"/>
      <c r="J949" s="50"/>
      <c r="K949" s="50"/>
      <c r="L949" s="1626"/>
      <c r="M949" s="50"/>
      <c r="N949" s="50"/>
      <c r="O949" s="50"/>
      <c r="P949" s="1627"/>
      <c r="Q949" s="1627"/>
      <c r="R949" s="1628"/>
      <c r="S949" s="1800"/>
      <c r="T949" s="50"/>
    </row>
    <row r="950">
      <c r="A950" s="50"/>
      <c r="B950" s="50"/>
      <c r="C950" s="50"/>
      <c r="D950" s="50"/>
      <c r="E950" s="50"/>
      <c r="F950" s="50"/>
      <c r="G950" s="50"/>
      <c r="H950" s="50"/>
      <c r="I950" s="50"/>
      <c r="J950" s="50"/>
      <c r="K950" s="50"/>
      <c r="L950" s="1626"/>
      <c r="M950" s="50"/>
      <c r="N950" s="50"/>
      <c r="O950" s="50"/>
      <c r="P950" s="1627"/>
      <c r="Q950" s="1627"/>
      <c r="R950" s="1628"/>
      <c r="S950" s="1800"/>
      <c r="T950" s="50"/>
    </row>
    <row r="951">
      <c r="A951" s="50"/>
      <c r="B951" s="50"/>
      <c r="C951" s="50"/>
      <c r="D951" s="50"/>
      <c r="E951" s="50"/>
      <c r="F951" s="50"/>
      <c r="G951" s="50"/>
      <c r="H951" s="50"/>
      <c r="I951" s="50"/>
      <c r="J951" s="50"/>
      <c r="K951" s="50"/>
      <c r="L951" s="1626"/>
      <c r="M951" s="50"/>
      <c r="N951" s="50"/>
      <c r="O951" s="50"/>
      <c r="P951" s="1627"/>
      <c r="Q951" s="1627"/>
      <c r="R951" s="1628"/>
      <c r="S951" s="1800"/>
      <c r="T951" s="50"/>
    </row>
    <row r="952">
      <c r="A952" s="50"/>
      <c r="B952" s="50"/>
      <c r="C952" s="50"/>
      <c r="D952" s="50"/>
      <c r="E952" s="50"/>
      <c r="F952" s="50"/>
      <c r="G952" s="50"/>
      <c r="H952" s="50"/>
      <c r="I952" s="50"/>
      <c r="J952" s="50"/>
      <c r="K952" s="50"/>
      <c r="L952" s="1626"/>
      <c r="M952" s="50"/>
      <c r="N952" s="50"/>
      <c r="O952" s="50"/>
      <c r="P952" s="1627"/>
      <c r="Q952" s="1627"/>
      <c r="R952" s="1628"/>
      <c r="S952" s="1800"/>
      <c r="T952" s="50"/>
    </row>
    <row r="953">
      <c r="A953" s="50"/>
      <c r="B953" s="50"/>
      <c r="C953" s="50"/>
      <c r="D953" s="50"/>
      <c r="E953" s="50"/>
      <c r="F953" s="50"/>
      <c r="G953" s="50"/>
      <c r="H953" s="50"/>
      <c r="I953" s="50"/>
      <c r="J953" s="50"/>
      <c r="K953" s="50"/>
      <c r="L953" s="1626"/>
      <c r="M953" s="50"/>
      <c r="N953" s="50"/>
      <c r="O953" s="50"/>
      <c r="P953" s="1627"/>
      <c r="Q953" s="1627"/>
      <c r="R953" s="1628"/>
      <c r="S953" s="1800"/>
      <c r="T953" s="50"/>
    </row>
    <row r="954">
      <c r="A954" s="50"/>
      <c r="B954" s="50"/>
      <c r="C954" s="50"/>
      <c r="D954" s="50"/>
      <c r="E954" s="50"/>
      <c r="F954" s="50"/>
      <c r="G954" s="50"/>
      <c r="H954" s="50"/>
      <c r="I954" s="50"/>
      <c r="J954" s="50"/>
      <c r="K954" s="50"/>
      <c r="L954" s="1626"/>
      <c r="M954" s="50"/>
      <c r="N954" s="50"/>
      <c r="O954" s="50"/>
      <c r="P954" s="1627"/>
      <c r="Q954" s="1627"/>
      <c r="R954" s="1628"/>
      <c r="S954" s="1800"/>
      <c r="T954" s="50"/>
    </row>
    <row r="955">
      <c r="A955" s="50"/>
      <c r="B955" s="50"/>
      <c r="C955" s="50"/>
      <c r="D955" s="50"/>
      <c r="E955" s="50"/>
      <c r="F955" s="50"/>
      <c r="G955" s="50"/>
      <c r="H955" s="50"/>
      <c r="I955" s="50"/>
      <c r="J955" s="50"/>
      <c r="K955" s="50"/>
      <c r="L955" s="1626"/>
      <c r="M955" s="50"/>
      <c r="N955" s="50"/>
      <c r="O955" s="50"/>
      <c r="P955" s="1627"/>
      <c r="Q955" s="1627"/>
      <c r="R955" s="1628"/>
      <c r="S955" s="1800"/>
      <c r="T955" s="50"/>
    </row>
    <row r="956">
      <c r="A956" s="50"/>
      <c r="B956" s="50"/>
      <c r="C956" s="50"/>
      <c r="D956" s="50"/>
      <c r="E956" s="50"/>
      <c r="F956" s="50"/>
      <c r="G956" s="50"/>
      <c r="H956" s="50"/>
      <c r="I956" s="50"/>
      <c r="J956" s="50"/>
      <c r="K956" s="50"/>
      <c r="L956" s="1626"/>
      <c r="M956" s="50"/>
      <c r="N956" s="50"/>
      <c r="O956" s="50"/>
      <c r="P956" s="1627"/>
      <c r="Q956" s="1627"/>
      <c r="R956" s="1628"/>
      <c r="S956" s="1800"/>
      <c r="T956" s="50"/>
    </row>
    <row r="957">
      <c r="A957" s="50"/>
      <c r="B957" s="50"/>
      <c r="C957" s="50"/>
      <c r="D957" s="50"/>
      <c r="E957" s="50"/>
      <c r="F957" s="50"/>
      <c r="G957" s="50"/>
      <c r="H957" s="50"/>
      <c r="I957" s="50"/>
      <c r="J957" s="50"/>
      <c r="K957" s="50"/>
      <c r="L957" s="1626"/>
      <c r="M957" s="50"/>
      <c r="N957" s="50"/>
      <c r="O957" s="50"/>
      <c r="P957" s="1627"/>
      <c r="Q957" s="1627"/>
      <c r="R957" s="1628"/>
      <c r="S957" s="1800"/>
      <c r="T957" s="50"/>
    </row>
    <row r="958">
      <c r="A958" s="50"/>
      <c r="B958" s="50"/>
      <c r="C958" s="50"/>
      <c r="D958" s="50"/>
      <c r="E958" s="50"/>
      <c r="F958" s="50"/>
      <c r="G958" s="50"/>
      <c r="H958" s="50"/>
      <c r="I958" s="50"/>
      <c r="J958" s="50"/>
      <c r="K958" s="50"/>
      <c r="L958" s="1626"/>
      <c r="M958" s="50"/>
      <c r="N958" s="50"/>
      <c r="O958" s="50"/>
      <c r="P958" s="1627"/>
      <c r="Q958" s="1627"/>
      <c r="R958" s="1628"/>
      <c r="S958" s="1800"/>
      <c r="T958" s="50"/>
    </row>
    <row r="959">
      <c r="A959" s="50"/>
      <c r="B959" s="50"/>
      <c r="C959" s="50"/>
      <c r="D959" s="50"/>
      <c r="E959" s="50"/>
      <c r="F959" s="50"/>
      <c r="G959" s="50"/>
      <c r="H959" s="50"/>
      <c r="I959" s="50"/>
      <c r="J959" s="50"/>
      <c r="K959" s="50"/>
      <c r="L959" s="1626"/>
      <c r="M959" s="50"/>
      <c r="N959" s="50"/>
      <c r="O959" s="50"/>
      <c r="P959" s="1627"/>
      <c r="Q959" s="1627"/>
      <c r="R959" s="1628"/>
      <c r="S959" s="1800"/>
      <c r="T959" s="50"/>
    </row>
    <row r="960">
      <c r="A960" s="50"/>
      <c r="B960" s="50"/>
      <c r="C960" s="50"/>
      <c r="D960" s="50"/>
      <c r="E960" s="50"/>
      <c r="F960" s="50"/>
      <c r="G960" s="50"/>
      <c r="H960" s="50"/>
      <c r="I960" s="50"/>
      <c r="J960" s="50"/>
      <c r="K960" s="50"/>
      <c r="L960" s="1626"/>
      <c r="M960" s="50"/>
      <c r="N960" s="50"/>
      <c r="O960" s="50"/>
      <c r="P960" s="1627"/>
      <c r="Q960" s="1627"/>
      <c r="R960" s="1628"/>
      <c r="S960" s="1800"/>
      <c r="T960" s="50"/>
    </row>
    <row r="961">
      <c r="A961" s="50"/>
      <c r="B961" s="50"/>
      <c r="C961" s="50"/>
      <c r="D961" s="50"/>
      <c r="E961" s="50"/>
      <c r="F961" s="50"/>
      <c r="G961" s="50"/>
      <c r="H961" s="50"/>
      <c r="I961" s="50"/>
      <c r="J961" s="50"/>
      <c r="K961" s="50"/>
      <c r="L961" s="1626"/>
      <c r="M961" s="50"/>
      <c r="N961" s="50"/>
      <c r="O961" s="50"/>
      <c r="P961" s="1627"/>
      <c r="Q961" s="1627"/>
      <c r="R961" s="1628"/>
      <c r="S961" s="1800"/>
      <c r="T961" s="50"/>
    </row>
    <row r="962">
      <c r="A962" s="50"/>
      <c r="B962" s="50"/>
      <c r="C962" s="50"/>
      <c r="D962" s="50"/>
      <c r="E962" s="50"/>
      <c r="F962" s="50"/>
      <c r="G962" s="50"/>
      <c r="H962" s="50"/>
      <c r="I962" s="50"/>
      <c r="J962" s="50"/>
      <c r="K962" s="50"/>
      <c r="L962" s="1626"/>
      <c r="M962" s="50"/>
      <c r="N962" s="50"/>
      <c r="O962" s="50"/>
      <c r="P962" s="1627"/>
      <c r="Q962" s="1627"/>
      <c r="R962" s="1628"/>
      <c r="S962" s="1800"/>
      <c r="T962" s="50"/>
    </row>
    <row r="963">
      <c r="A963" s="50"/>
      <c r="B963" s="50"/>
      <c r="C963" s="50"/>
      <c r="D963" s="50"/>
      <c r="E963" s="50"/>
      <c r="F963" s="50"/>
      <c r="G963" s="50"/>
      <c r="H963" s="50"/>
      <c r="I963" s="50"/>
      <c r="J963" s="50"/>
      <c r="K963" s="50"/>
      <c r="L963" s="1626"/>
      <c r="M963" s="50"/>
      <c r="N963" s="50"/>
      <c r="O963" s="50"/>
      <c r="P963" s="1627"/>
      <c r="Q963" s="1627"/>
      <c r="R963" s="1628"/>
      <c r="S963" s="1800"/>
      <c r="T963" s="50"/>
    </row>
    <row r="964">
      <c r="A964" s="50"/>
      <c r="B964" s="50"/>
      <c r="C964" s="50"/>
      <c r="D964" s="50"/>
      <c r="E964" s="50"/>
      <c r="F964" s="50"/>
      <c r="G964" s="50"/>
      <c r="H964" s="50"/>
      <c r="I964" s="50"/>
      <c r="J964" s="50"/>
      <c r="K964" s="50"/>
      <c r="L964" s="1626"/>
      <c r="M964" s="50"/>
      <c r="N964" s="50"/>
      <c r="O964" s="50"/>
      <c r="P964" s="1627"/>
      <c r="Q964" s="1627"/>
      <c r="R964" s="1628"/>
      <c r="S964" s="1800"/>
      <c r="T964" s="50"/>
    </row>
    <row r="965">
      <c r="A965" s="50"/>
      <c r="B965" s="50"/>
      <c r="C965" s="50"/>
      <c r="D965" s="50"/>
      <c r="E965" s="50"/>
      <c r="F965" s="50"/>
      <c r="G965" s="50"/>
      <c r="H965" s="50"/>
      <c r="I965" s="50"/>
      <c r="J965" s="50"/>
      <c r="K965" s="50"/>
      <c r="L965" s="1626"/>
      <c r="M965" s="50"/>
      <c r="N965" s="50"/>
      <c r="O965" s="50"/>
      <c r="P965" s="1627"/>
      <c r="Q965" s="1627"/>
      <c r="R965" s="1628"/>
      <c r="S965" s="1800"/>
      <c r="T965" s="50"/>
    </row>
    <row r="966">
      <c r="A966" s="50"/>
      <c r="B966" s="50"/>
      <c r="C966" s="50"/>
      <c r="D966" s="50"/>
      <c r="E966" s="50"/>
      <c r="F966" s="50"/>
      <c r="G966" s="50"/>
      <c r="H966" s="50"/>
      <c r="I966" s="50"/>
      <c r="J966" s="50"/>
      <c r="K966" s="50"/>
      <c r="L966" s="1626"/>
      <c r="M966" s="50"/>
      <c r="N966" s="50"/>
      <c r="O966" s="50"/>
      <c r="P966" s="1627"/>
      <c r="Q966" s="1627"/>
      <c r="R966" s="1628"/>
      <c r="S966" s="1800"/>
      <c r="T966" s="50"/>
    </row>
    <row r="967">
      <c r="A967" s="50"/>
      <c r="B967" s="50"/>
      <c r="C967" s="50"/>
      <c r="D967" s="50"/>
      <c r="E967" s="50"/>
      <c r="F967" s="50"/>
      <c r="G967" s="50"/>
      <c r="H967" s="50"/>
      <c r="I967" s="50"/>
      <c r="J967" s="50"/>
      <c r="K967" s="50"/>
      <c r="L967" s="1626"/>
      <c r="M967" s="50"/>
      <c r="N967" s="50"/>
      <c r="O967" s="50"/>
      <c r="P967" s="1627"/>
      <c r="Q967" s="1627"/>
      <c r="R967" s="1628"/>
      <c r="S967" s="1800"/>
      <c r="T967" s="50"/>
    </row>
    <row r="968">
      <c r="A968" s="50"/>
      <c r="B968" s="50"/>
      <c r="C968" s="50"/>
      <c r="D968" s="50"/>
      <c r="E968" s="50"/>
      <c r="F968" s="50"/>
      <c r="G968" s="50"/>
      <c r="H968" s="50"/>
      <c r="I968" s="50"/>
      <c r="J968" s="50"/>
      <c r="K968" s="50"/>
      <c r="L968" s="1626"/>
      <c r="M968" s="50"/>
      <c r="N968" s="50"/>
      <c r="O968" s="50"/>
      <c r="P968" s="1627"/>
      <c r="Q968" s="1627"/>
      <c r="R968" s="1628"/>
      <c r="S968" s="1800"/>
      <c r="T968" s="50"/>
    </row>
    <row r="969">
      <c r="A969" s="50"/>
      <c r="B969" s="50"/>
      <c r="C969" s="50"/>
      <c r="D969" s="50"/>
      <c r="E969" s="50"/>
      <c r="F969" s="50"/>
      <c r="G969" s="50"/>
      <c r="H969" s="50"/>
      <c r="I969" s="50"/>
      <c r="J969" s="50"/>
      <c r="K969" s="50"/>
      <c r="L969" s="1626"/>
      <c r="M969" s="50"/>
      <c r="N969" s="50"/>
      <c r="O969" s="50"/>
      <c r="P969" s="1627"/>
      <c r="Q969" s="1627"/>
      <c r="R969" s="1628"/>
      <c r="S969" s="1800"/>
      <c r="T969" s="50"/>
    </row>
    <row r="970">
      <c r="A970" s="50"/>
      <c r="B970" s="50"/>
      <c r="C970" s="50"/>
      <c r="D970" s="50"/>
      <c r="E970" s="50"/>
      <c r="F970" s="50"/>
      <c r="G970" s="50"/>
      <c r="H970" s="50"/>
      <c r="I970" s="50"/>
      <c r="J970" s="50"/>
      <c r="K970" s="50"/>
      <c r="L970" s="1626"/>
      <c r="M970" s="50"/>
      <c r="N970" s="50"/>
      <c r="O970" s="50"/>
      <c r="P970" s="1627"/>
      <c r="Q970" s="1627"/>
      <c r="R970" s="1628"/>
      <c r="S970" s="1800"/>
      <c r="T970" s="50"/>
    </row>
    <row r="971">
      <c r="A971" s="50"/>
      <c r="B971" s="50"/>
      <c r="C971" s="50"/>
      <c r="D971" s="50"/>
      <c r="E971" s="50"/>
      <c r="F971" s="50"/>
      <c r="G971" s="50"/>
      <c r="H971" s="50"/>
      <c r="I971" s="50"/>
      <c r="J971" s="50"/>
      <c r="K971" s="50"/>
      <c r="L971" s="1626"/>
      <c r="M971" s="50"/>
      <c r="N971" s="50"/>
      <c r="O971" s="50"/>
      <c r="P971" s="1627"/>
      <c r="Q971" s="1627"/>
      <c r="R971" s="1628"/>
      <c r="S971" s="1800"/>
      <c r="T971" s="50"/>
    </row>
    <row r="972">
      <c r="A972" s="50"/>
      <c r="B972" s="50"/>
      <c r="C972" s="50"/>
      <c r="D972" s="50"/>
      <c r="E972" s="50"/>
      <c r="F972" s="50"/>
      <c r="G972" s="50"/>
      <c r="H972" s="50"/>
      <c r="I972" s="50"/>
      <c r="J972" s="50"/>
      <c r="K972" s="50"/>
      <c r="L972" s="1626"/>
      <c r="M972" s="50"/>
      <c r="N972" s="50"/>
      <c r="O972" s="50"/>
      <c r="P972" s="1627"/>
      <c r="Q972" s="1627"/>
      <c r="R972" s="1628"/>
      <c r="S972" s="1800"/>
      <c r="T972" s="50"/>
    </row>
    <row r="973">
      <c r="A973" s="50"/>
      <c r="B973" s="50"/>
      <c r="C973" s="50"/>
      <c r="D973" s="50"/>
      <c r="E973" s="50"/>
      <c r="F973" s="50"/>
      <c r="G973" s="50"/>
      <c r="H973" s="50"/>
      <c r="I973" s="50"/>
      <c r="J973" s="50"/>
      <c r="K973" s="50"/>
      <c r="L973" s="1626"/>
      <c r="M973" s="50"/>
      <c r="N973" s="50"/>
      <c r="O973" s="50"/>
      <c r="P973" s="1627"/>
      <c r="Q973" s="1627"/>
      <c r="R973" s="1628"/>
      <c r="S973" s="1800"/>
      <c r="T973" s="50"/>
    </row>
    <row r="974">
      <c r="A974" s="50"/>
      <c r="B974" s="50"/>
      <c r="C974" s="50"/>
      <c r="D974" s="50"/>
      <c r="E974" s="50"/>
      <c r="F974" s="50"/>
      <c r="G974" s="50"/>
      <c r="H974" s="50"/>
      <c r="I974" s="50"/>
      <c r="J974" s="50"/>
      <c r="K974" s="50"/>
      <c r="L974" s="1626"/>
      <c r="M974" s="50"/>
      <c r="N974" s="50"/>
      <c r="O974" s="50"/>
      <c r="P974" s="1627"/>
      <c r="Q974" s="1627"/>
      <c r="R974" s="1628"/>
      <c r="S974" s="1800"/>
      <c r="T974" s="50"/>
    </row>
    <row r="975">
      <c r="A975" s="50"/>
      <c r="B975" s="50"/>
      <c r="C975" s="50"/>
      <c r="D975" s="50"/>
      <c r="E975" s="50"/>
      <c r="F975" s="50"/>
      <c r="G975" s="50"/>
      <c r="H975" s="50"/>
      <c r="I975" s="50"/>
      <c r="J975" s="50"/>
      <c r="K975" s="50"/>
      <c r="L975" s="1626"/>
      <c r="M975" s="50"/>
      <c r="N975" s="50"/>
      <c r="O975" s="50"/>
      <c r="P975" s="1627"/>
      <c r="Q975" s="1627"/>
      <c r="R975" s="1628"/>
      <c r="S975" s="1800"/>
      <c r="T975" s="50"/>
    </row>
    <row r="976">
      <c r="A976" s="50"/>
      <c r="B976" s="50"/>
      <c r="C976" s="50"/>
      <c r="D976" s="50"/>
      <c r="E976" s="50"/>
      <c r="F976" s="50"/>
      <c r="G976" s="50"/>
      <c r="H976" s="50"/>
      <c r="I976" s="50"/>
      <c r="J976" s="50"/>
      <c r="K976" s="50"/>
      <c r="L976" s="1626"/>
      <c r="M976" s="50"/>
      <c r="N976" s="50"/>
      <c r="O976" s="50"/>
      <c r="P976" s="1627"/>
      <c r="Q976" s="1627"/>
      <c r="R976" s="1628"/>
      <c r="S976" s="1800"/>
      <c r="T976" s="50"/>
    </row>
    <row r="977">
      <c r="A977" s="50"/>
      <c r="B977" s="50"/>
      <c r="C977" s="50"/>
      <c r="D977" s="50"/>
      <c r="E977" s="50"/>
      <c r="F977" s="50"/>
      <c r="G977" s="50"/>
      <c r="H977" s="50"/>
      <c r="I977" s="50"/>
      <c r="J977" s="50"/>
      <c r="K977" s="50"/>
      <c r="L977" s="1626"/>
      <c r="M977" s="50"/>
      <c r="N977" s="50"/>
      <c r="O977" s="50"/>
      <c r="P977" s="1627"/>
      <c r="Q977" s="1627"/>
      <c r="R977" s="1628"/>
      <c r="S977" s="1800"/>
      <c r="T977" s="50"/>
    </row>
    <row r="978">
      <c r="A978" s="50"/>
      <c r="B978" s="50"/>
      <c r="C978" s="50"/>
      <c r="D978" s="50"/>
      <c r="E978" s="50"/>
      <c r="F978" s="50"/>
      <c r="G978" s="50"/>
      <c r="H978" s="50"/>
      <c r="I978" s="50"/>
      <c r="J978" s="50"/>
      <c r="K978" s="50"/>
      <c r="L978" s="1626"/>
      <c r="M978" s="50"/>
      <c r="N978" s="50"/>
      <c r="O978" s="50"/>
      <c r="P978" s="1627"/>
      <c r="Q978" s="1627"/>
      <c r="R978" s="1628"/>
      <c r="S978" s="1800"/>
      <c r="T978" s="50"/>
    </row>
    <row r="979">
      <c r="A979" s="50"/>
      <c r="B979" s="50"/>
      <c r="C979" s="50"/>
      <c r="D979" s="50"/>
      <c r="E979" s="50"/>
      <c r="F979" s="50"/>
      <c r="G979" s="50"/>
      <c r="H979" s="50"/>
      <c r="I979" s="50"/>
      <c r="J979" s="50"/>
      <c r="K979" s="50"/>
      <c r="L979" s="1626"/>
      <c r="M979" s="50"/>
      <c r="N979" s="50"/>
      <c r="O979" s="50"/>
      <c r="P979" s="1627"/>
      <c r="Q979" s="1627"/>
      <c r="R979" s="1628"/>
      <c r="S979" s="1800"/>
      <c r="T979" s="50"/>
    </row>
    <row r="980">
      <c r="A980" s="50"/>
      <c r="B980" s="50"/>
      <c r="C980" s="50"/>
      <c r="D980" s="50"/>
      <c r="E980" s="50"/>
      <c r="F980" s="50"/>
      <c r="G980" s="50"/>
      <c r="H980" s="50"/>
      <c r="I980" s="50"/>
      <c r="J980" s="50"/>
      <c r="K980" s="50"/>
      <c r="L980" s="1626"/>
      <c r="M980" s="50"/>
      <c r="N980" s="50"/>
      <c r="O980" s="50"/>
      <c r="P980" s="1627"/>
      <c r="Q980" s="1627"/>
      <c r="R980" s="1628"/>
      <c r="S980" s="1800"/>
      <c r="T980" s="50"/>
    </row>
    <row r="981">
      <c r="A981" s="50"/>
      <c r="B981" s="50"/>
      <c r="C981" s="50"/>
      <c r="D981" s="50"/>
      <c r="E981" s="50"/>
      <c r="F981" s="50"/>
      <c r="G981" s="50"/>
      <c r="H981" s="50"/>
      <c r="I981" s="50"/>
      <c r="J981" s="50"/>
      <c r="K981" s="50"/>
      <c r="L981" s="1626"/>
      <c r="M981" s="50"/>
      <c r="N981" s="50"/>
      <c r="O981" s="50"/>
      <c r="P981" s="1627"/>
      <c r="Q981" s="1627"/>
      <c r="R981" s="1628"/>
      <c r="S981" s="1800"/>
      <c r="T981" s="50"/>
    </row>
    <row r="982">
      <c r="A982" s="50"/>
      <c r="B982" s="50"/>
      <c r="C982" s="50"/>
      <c r="D982" s="50"/>
      <c r="E982" s="50"/>
      <c r="F982" s="50"/>
      <c r="G982" s="50"/>
      <c r="H982" s="50"/>
      <c r="I982" s="50"/>
      <c r="J982" s="50"/>
      <c r="K982" s="50"/>
      <c r="L982" s="1626"/>
      <c r="M982" s="50"/>
      <c r="N982" s="50"/>
      <c r="O982" s="50"/>
      <c r="P982" s="1627"/>
      <c r="Q982" s="1627"/>
      <c r="R982" s="1628"/>
      <c r="S982" s="1800"/>
      <c r="T982" s="50"/>
    </row>
    <row r="983">
      <c r="A983" s="50"/>
      <c r="B983" s="50"/>
      <c r="C983" s="50"/>
      <c r="D983" s="50"/>
      <c r="E983" s="50"/>
      <c r="F983" s="50"/>
      <c r="G983" s="50"/>
      <c r="H983" s="50"/>
      <c r="I983" s="50"/>
      <c r="J983" s="50"/>
      <c r="K983" s="50"/>
      <c r="L983" s="1626"/>
      <c r="M983" s="50"/>
      <c r="N983" s="50"/>
      <c r="O983" s="50"/>
      <c r="P983" s="1627"/>
      <c r="Q983" s="1627"/>
      <c r="R983" s="1628"/>
      <c r="S983" s="1800"/>
      <c r="T983" s="50"/>
    </row>
    <row r="984">
      <c r="A984" s="50"/>
      <c r="B984" s="50"/>
      <c r="C984" s="50"/>
      <c r="D984" s="50"/>
      <c r="E984" s="50"/>
      <c r="F984" s="50"/>
      <c r="G984" s="50"/>
      <c r="H984" s="50"/>
      <c r="I984" s="50"/>
      <c r="J984" s="50"/>
      <c r="K984" s="50"/>
      <c r="L984" s="1626"/>
      <c r="M984" s="50"/>
      <c r="N984" s="50"/>
      <c r="O984" s="50"/>
      <c r="P984" s="1627"/>
      <c r="Q984" s="1627"/>
      <c r="R984" s="1628"/>
      <c r="S984" s="1800"/>
      <c r="T984" s="50"/>
    </row>
    <row r="985">
      <c r="A985" s="50"/>
      <c r="B985" s="50"/>
      <c r="C985" s="50"/>
      <c r="D985" s="50"/>
      <c r="E985" s="50"/>
      <c r="F985" s="50"/>
      <c r="G985" s="50"/>
      <c r="H985" s="50"/>
      <c r="I985" s="50"/>
      <c r="J985" s="50"/>
      <c r="K985" s="50"/>
      <c r="L985" s="1626"/>
      <c r="M985" s="50"/>
      <c r="N985" s="50"/>
      <c r="O985" s="50"/>
      <c r="P985" s="1627"/>
      <c r="Q985" s="1627"/>
      <c r="R985" s="1628"/>
      <c r="S985" s="1800"/>
      <c r="T985" s="50"/>
    </row>
    <row r="986">
      <c r="A986" s="50"/>
      <c r="B986" s="50"/>
      <c r="C986" s="50"/>
      <c r="D986" s="50"/>
      <c r="E986" s="50"/>
      <c r="F986" s="50"/>
      <c r="G986" s="50"/>
      <c r="H986" s="50"/>
      <c r="I986" s="50"/>
      <c r="J986" s="50"/>
      <c r="K986" s="50"/>
      <c r="L986" s="1626"/>
      <c r="M986" s="50"/>
      <c r="N986" s="50"/>
      <c r="O986" s="50"/>
      <c r="P986" s="1627"/>
      <c r="Q986" s="1627"/>
      <c r="R986" s="1628"/>
      <c r="S986" s="1800"/>
      <c r="T986" s="50"/>
    </row>
    <row r="987">
      <c r="A987" s="50"/>
      <c r="B987" s="50"/>
      <c r="C987" s="50"/>
      <c r="D987" s="50"/>
      <c r="E987" s="50"/>
      <c r="F987" s="50"/>
      <c r="G987" s="50"/>
      <c r="H987" s="50"/>
      <c r="I987" s="50"/>
      <c r="J987" s="50"/>
      <c r="K987" s="50"/>
      <c r="L987" s="1626"/>
      <c r="M987" s="50"/>
      <c r="N987" s="50"/>
      <c r="O987" s="50"/>
      <c r="P987" s="1627"/>
      <c r="Q987" s="1627"/>
      <c r="R987" s="1628"/>
      <c r="S987" s="1800"/>
      <c r="T987" s="50"/>
    </row>
    <row r="988">
      <c r="A988" s="50"/>
      <c r="B988" s="50"/>
      <c r="C988" s="50"/>
      <c r="D988" s="50"/>
      <c r="E988" s="50"/>
      <c r="F988" s="50"/>
      <c r="G988" s="50"/>
      <c r="H988" s="50"/>
      <c r="I988" s="50"/>
      <c r="J988" s="50"/>
      <c r="K988" s="50"/>
      <c r="L988" s="1626"/>
      <c r="M988" s="50"/>
      <c r="N988" s="50"/>
      <c r="O988" s="50"/>
      <c r="P988" s="1627"/>
      <c r="Q988" s="1627"/>
      <c r="R988" s="1628"/>
      <c r="S988" s="1800"/>
      <c r="T988" s="50"/>
    </row>
    <row r="989">
      <c r="A989" s="50"/>
      <c r="B989" s="50"/>
      <c r="C989" s="50"/>
      <c r="D989" s="50"/>
      <c r="E989" s="50"/>
      <c r="F989" s="50"/>
      <c r="G989" s="50"/>
      <c r="H989" s="50"/>
      <c r="I989" s="50"/>
      <c r="J989" s="50"/>
      <c r="K989" s="50"/>
      <c r="L989" s="1626"/>
      <c r="M989" s="50"/>
      <c r="N989" s="50"/>
      <c r="O989" s="50"/>
      <c r="P989" s="1627"/>
      <c r="Q989" s="1627"/>
      <c r="R989" s="1628"/>
      <c r="S989" s="1800"/>
      <c r="T989" s="50"/>
    </row>
    <row r="990">
      <c r="A990" s="50"/>
      <c r="B990" s="50"/>
      <c r="C990" s="50"/>
      <c r="D990" s="50"/>
      <c r="E990" s="50"/>
      <c r="F990" s="50"/>
      <c r="G990" s="50"/>
      <c r="H990" s="50"/>
      <c r="I990" s="50"/>
      <c r="J990" s="50"/>
      <c r="K990" s="50"/>
      <c r="L990" s="1626"/>
      <c r="M990" s="50"/>
      <c r="N990" s="50"/>
      <c r="O990" s="50"/>
      <c r="P990" s="1627"/>
      <c r="Q990" s="1627"/>
      <c r="R990" s="1628"/>
      <c r="S990" s="1800"/>
      <c r="T990" s="50"/>
    </row>
    <row r="991">
      <c r="A991" s="50"/>
      <c r="B991" s="50"/>
      <c r="C991" s="50"/>
      <c r="D991" s="50"/>
      <c r="E991" s="50"/>
      <c r="F991" s="50"/>
      <c r="G991" s="50"/>
      <c r="H991" s="50"/>
      <c r="I991" s="50"/>
      <c r="J991" s="50"/>
      <c r="K991" s="50"/>
      <c r="L991" s="1626"/>
      <c r="M991" s="50"/>
      <c r="N991" s="50"/>
      <c r="O991" s="50"/>
      <c r="P991" s="1627"/>
      <c r="Q991" s="1627"/>
      <c r="R991" s="1628"/>
      <c r="S991" s="1800"/>
      <c r="T991" s="50"/>
    </row>
    <row r="992">
      <c r="A992" s="50"/>
      <c r="B992" s="50"/>
      <c r="C992" s="50"/>
      <c r="D992" s="50"/>
      <c r="E992" s="50"/>
      <c r="F992" s="50"/>
      <c r="G992" s="50"/>
      <c r="H992" s="50"/>
      <c r="I992" s="50"/>
      <c r="J992" s="50"/>
      <c r="K992" s="50"/>
      <c r="L992" s="1626"/>
      <c r="M992" s="50"/>
      <c r="N992" s="50"/>
      <c r="O992" s="50"/>
      <c r="P992" s="1627"/>
      <c r="Q992" s="1627"/>
      <c r="R992" s="1628"/>
      <c r="S992" s="1800"/>
      <c r="T992" s="50"/>
    </row>
    <row r="993">
      <c r="A993" s="50"/>
      <c r="B993" s="50"/>
      <c r="C993" s="50"/>
      <c r="D993" s="50"/>
      <c r="E993" s="50"/>
      <c r="F993" s="50"/>
      <c r="G993" s="50"/>
      <c r="H993" s="50"/>
      <c r="I993" s="50"/>
      <c r="J993" s="50"/>
      <c r="K993" s="50"/>
      <c r="L993" s="1626"/>
      <c r="M993" s="50"/>
      <c r="N993" s="50"/>
      <c r="O993" s="50"/>
      <c r="P993" s="1627"/>
      <c r="Q993" s="1627"/>
      <c r="R993" s="1628"/>
      <c r="S993" s="1800"/>
      <c r="T993" s="50"/>
    </row>
  </sheetData>
  <autoFilter ref="$A$22:$T$92">
    <sortState ref="A22:T92">
      <sortCondition ref="B22:B92"/>
      <sortCondition ref="N22:N92"/>
      <sortCondition ref="A22:A92"/>
      <sortCondition ref="D22:D92"/>
      <sortCondition ref="M22:M92"/>
    </sortState>
  </autoFilter>
  <mergeCells count="26">
    <mergeCell ref="C1:D1"/>
    <mergeCell ref="C2:D2"/>
    <mergeCell ref="C3:D3"/>
    <mergeCell ref="C4:D4"/>
    <mergeCell ref="C5:D5"/>
    <mergeCell ref="C7:D7"/>
    <mergeCell ref="C8:D8"/>
    <mergeCell ref="G14:K14"/>
    <mergeCell ref="G15:J15"/>
    <mergeCell ref="G16:H16"/>
    <mergeCell ref="I16:J16"/>
    <mergeCell ref="B17:C18"/>
    <mergeCell ref="D17:E18"/>
    <mergeCell ref="G17:H18"/>
    <mergeCell ref="I17:J18"/>
    <mergeCell ref="B19:C20"/>
    <mergeCell ref="D19:E20"/>
    <mergeCell ref="G19:H20"/>
    <mergeCell ref="I19:J20"/>
    <mergeCell ref="C9:D9"/>
    <mergeCell ref="C10:D10"/>
    <mergeCell ref="C11:D11"/>
    <mergeCell ref="B13:C14"/>
    <mergeCell ref="D13:E14"/>
    <mergeCell ref="B15:C16"/>
    <mergeCell ref="D15:E16"/>
  </mergeCells>
  <conditionalFormatting sqref="A1:T92">
    <cfRule type="expression" dxfId="1" priority="1">
      <formula>$B1="AA課金"</formula>
    </cfRule>
  </conditionalFormatting>
  <conditionalFormatting sqref="A1:T92">
    <cfRule type="expression" dxfId="2" priority="2">
      <formula>$B1="A受注"</formula>
    </cfRule>
  </conditionalFormatting>
  <conditionalFormatting sqref="A1:T92">
    <cfRule type="expression" dxfId="3" priority="3">
      <formula>$B1="B商談済み回答待ち"</formula>
    </cfRule>
  </conditionalFormatting>
  <conditionalFormatting sqref="A1:T92">
    <cfRule type="expression" dxfId="4" priority="4">
      <formula>$B1="C商談済み回答待ち"</formula>
    </cfRule>
  </conditionalFormatting>
  <conditionalFormatting sqref="A1:T92">
    <cfRule type="expression" dxfId="5" priority="5">
      <formula>$B1="D商談済み回答待ち"</formula>
    </cfRule>
  </conditionalFormatting>
  <conditionalFormatting sqref="A1:T92">
    <cfRule type="expression" dxfId="6" priority="6">
      <formula>$B1="E商談"</formula>
    </cfRule>
  </conditionalFormatting>
  <conditionalFormatting sqref="A1:T92">
    <cfRule type="expression" dxfId="7" priority="7">
      <formula>$B1="F日程変更中"</formula>
    </cfRule>
  </conditionalFormatting>
  <conditionalFormatting sqref="A1:T993">
    <cfRule type="expression" dxfId="8" priority="8">
      <formula>$B1="XAA受注キャンセル"</formula>
    </cfRule>
  </conditionalFormatting>
  <conditionalFormatting sqref="A1:T993">
    <cfRule type="expression" dxfId="8" priority="9">
      <formula>$B1="XAプレゼン失注(決裁者)"</formula>
    </cfRule>
  </conditionalFormatting>
  <conditionalFormatting sqref="A1:T993">
    <cfRule type="expression" dxfId="8" priority="10">
      <formula>$B1="XBプレゼン失注(非決裁者)"</formula>
    </cfRule>
  </conditionalFormatting>
  <conditionalFormatting sqref="A1:T993">
    <cfRule type="expression" dxfId="8" priority="11">
      <formula>$B1="XCアポ失注"</formula>
    </cfRule>
  </conditionalFormatting>
  <conditionalFormatting sqref="A1:T993">
    <cfRule type="expression" dxfId="9" priority="12">
      <formula>$B1="長期追客リスト"</formula>
    </cfRule>
  </conditionalFormatting>
  <dataValidations>
    <dataValidation type="list" allowBlank="1" showErrorMessage="1" sqref="D12 D23:D92">
      <formula1>"2025年1月,2025年2月,2025年3月,2025年4月,2025年5月,2025年6月,2025年7月,2025年8月"</formula1>
    </dataValidation>
    <dataValidation type="list" allowBlank="1" sqref="G23:G92">
      <formula1>"決済者,非決済者"</formula1>
    </dataValidation>
    <dataValidation type="list" allowBlank="1" showErrorMessage="1" sqref="C23:C78 C80:C92">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formula1>
    </dataValidation>
    <dataValidation type="list" allowBlank="1" showErrorMessage="1" sqref="C79">
      <formula1>"買取専門店,フォトスタジオ,ハウスクリーニング,アパレル,サロン,フィットネス,中古車買取,不動産賃貸,リペア,学習塾"</formula1>
    </dataValidation>
    <dataValidation type="custom" allowBlank="1" showDropDown="1" sqref="K79">
      <formula1>OR(NOT(ISERROR(DATEVALUE(K79))), AND(ISNUMBER(K79), LEFT(CELL("format", K79))="D"))</formula1>
    </dataValidation>
    <dataValidation type="list" allowBlank="1" sqref="B23:B92">
      <formula1>"AA課金,A受注,B商談済み回答待ち,C商談済み回答待ち,D商談済み回答待ち,E商談,F日程変更中,XAA受注キャンセル,XAプレゼン失注(決裁者),XBプレゼン失注(非決裁者),XCアポ失注,長期追客リスト"</formula1>
    </dataValidation>
    <dataValidation type="custom" allowBlank="1" showDropDown="1" showErrorMessage="1" sqref="K23:K78 P23:P78 K80:K92 M23:N92 P80:P92 R23:R92">
      <formula1>OR(NOT(ISERROR(DATEVALUE(K23))), AND(ISNUMBER(K23), LEFT(CELL("format", K23))="D"))</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5.13"/>
    <col customWidth="1" min="3" max="3" width="21.88"/>
    <col customWidth="1" min="4" max="4" width="21.13"/>
    <col customWidth="1" min="5" max="5" width="28.63"/>
    <col customWidth="1" min="6" max="6" width="14.63"/>
    <col customWidth="1" min="8" max="9" width="17.0"/>
    <col customWidth="1" min="10" max="10" width="17.75"/>
    <col customWidth="1" min="11" max="11" width="15.5"/>
    <col customWidth="1" min="12" max="12" width="24.5"/>
    <col customWidth="1" min="18" max="18" width="14.88"/>
    <col customWidth="1" min="20" max="20" width="62.63"/>
  </cols>
  <sheetData>
    <row r="1">
      <c r="A1" s="1651" t="s">
        <v>67</v>
      </c>
      <c r="B1" s="1652">
        <f>TODAY()
</f>
        <v>46192</v>
      </c>
      <c r="C1" s="121" t="s">
        <v>68</v>
      </c>
      <c r="D1" s="122"/>
      <c r="E1" s="1776">
        <f>_xlfn.NETWORKDAYS.INTL(B3, B4, "0000001", B6:B9)
</f>
        <v>25</v>
      </c>
      <c r="F1" s="1654"/>
      <c r="H1" s="125" t="s">
        <v>57</v>
      </c>
      <c r="I1" s="125" t="s">
        <v>69</v>
      </c>
      <c r="J1" s="125" t="s">
        <v>70</v>
      </c>
      <c r="K1" s="125" t="s">
        <v>71</v>
      </c>
      <c r="L1" s="125" t="s">
        <v>72</v>
      </c>
      <c r="M1" s="125" t="s">
        <v>73</v>
      </c>
      <c r="N1" s="125" t="s">
        <v>74</v>
      </c>
      <c r="P1" s="1777"/>
      <c r="Q1" s="1777"/>
      <c r="R1" s="1778"/>
      <c r="S1" s="1779"/>
    </row>
    <row r="2">
      <c r="A2" s="50"/>
      <c r="B2" s="50"/>
      <c r="C2" s="121" t="s">
        <v>75</v>
      </c>
      <c r="D2" s="122"/>
      <c r="E2" s="1776">
        <f>_xlfn.NETWORKDAYS.INTL(B3, B1, "0000001", B6:B9)
</f>
        <v>381</v>
      </c>
      <c r="F2" s="1654"/>
      <c r="G2" s="126" t="s">
        <v>76</v>
      </c>
      <c r="H2" s="127">
        <f>'【4月】月間進捗管理シート'!B34</f>
        <v>8</v>
      </c>
      <c r="I2" s="128">
        <f>'【4月】月間進捗管理シート'!B38</f>
        <v>0.2</v>
      </c>
      <c r="J2" s="127">
        <f>'【4月】月間進捗管理シート'!B35</f>
        <v>40</v>
      </c>
      <c r="K2" s="128">
        <f>'【4月】月間進捗管理シート'!B39</f>
        <v>0.8</v>
      </c>
      <c r="L2" s="129">
        <f>'【4月】月間進捗管理シート'!B36</f>
        <v>50</v>
      </c>
      <c r="M2" s="128">
        <f>'【4月】月間進捗管理シート'!B40</f>
        <v>0.02</v>
      </c>
      <c r="N2" s="127">
        <f>'【4月】月間進捗管理シート'!B37</f>
        <v>2500</v>
      </c>
      <c r="P2" s="1777"/>
      <c r="Q2" s="1777"/>
      <c r="R2" s="1778"/>
      <c r="S2" s="1779"/>
    </row>
    <row r="3">
      <c r="A3" s="130" t="s">
        <v>77</v>
      </c>
      <c r="B3" s="131">
        <v>45748.0</v>
      </c>
      <c r="C3" s="121" t="s">
        <v>78</v>
      </c>
      <c r="D3" s="122"/>
      <c r="E3" s="1776">
        <f>E1-E2+1</f>
        <v>-355</v>
      </c>
      <c r="F3" s="1654"/>
      <c r="G3" s="132" t="s">
        <v>79</v>
      </c>
      <c r="H3" s="133">
        <f>H2/E1*E2</f>
        <v>121.92</v>
      </c>
      <c r="I3" s="124"/>
      <c r="J3" s="133">
        <f>J2/E1*E2</f>
        <v>609.6</v>
      </c>
      <c r="K3" s="124"/>
      <c r="L3" s="133">
        <f>L2/E1*E2</f>
        <v>762</v>
      </c>
      <c r="M3" s="124"/>
      <c r="N3" s="133">
        <f>N2/E1*E2</f>
        <v>38100</v>
      </c>
      <c r="P3" s="1777"/>
      <c r="Q3" s="1777"/>
      <c r="R3" s="1778"/>
      <c r="S3" s="1779"/>
    </row>
    <row r="4">
      <c r="A4" s="130" t="s">
        <v>80</v>
      </c>
      <c r="B4" s="131">
        <v>45777.0</v>
      </c>
      <c r="C4" s="121" t="s">
        <v>81</v>
      </c>
      <c r="D4" s="122"/>
      <c r="E4" s="1776">
        <f>_xlfn.NETWORKDAYS.INTL(B3, B5, "0000001", B6:B9)
</f>
        <v>19</v>
      </c>
      <c r="F4" s="1654"/>
      <c r="G4" s="126" t="s">
        <v>82</v>
      </c>
      <c r="H4" s="128">
        <f>H3/H2</f>
        <v>15.24</v>
      </c>
      <c r="I4" s="134"/>
      <c r="J4" s="128">
        <f>J3/J2</f>
        <v>15.24</v>
      </c>
      <c r="K4" s="134"/>
      <c r="L4" s="135">
        <f>L3/L2</f>
        <v>15.24</v>
      </c>
      <c r="M4" s="134"/>
      <c r="N4" s="128">
        <f>N3/N2</f>
        <v>15.24</v>
      </c>
      <c r="P4" s="1777"/>
      <c r="Q4" s="1777"/>
      <c r="R4" s="1778"/>
      <c r="S4" s="1779"/>
    </row>
    <row r="5">
      <c r="A5" s="130" t="s">
        <v>83</v>
      </c>
      <c r="B5" s="131">
        <v>45770.0</v>
      </c>
      <c r="C5" s="121" t="s">
        <v>84</v>
      </c>
      <c r="D5" s="122"/>
      <c r="E5" s="1776">
        <f>E4-E2+1</f>
        <v>-361</v>
      </c>
      <c r="F5" s="1654"/>
      <c r="G5" s="138" t="s">
        <v>2</v>
      </c>
      <c r="H5" s="139">
        <f>'【4月】月間進捗管理シート'!D34</f>
        <v>0</v>
      </c>
      <c r="I5" s="140">
        <f>'【4月】月間進捗管理シート'!D41</f>
        <v>0</v>
      </c>
      <c r="J5" s="139">
        <f>'【4月】月間進捗管理シート'!D35</f>
        <v>8</v>
      </c>
      <c r="K5" s="140">
        <f>'【4月】月間進捗管理シート'!D42</f>
        <v>0.6666666667</v>
      </c>
      <c r="L5" s="1804">
        <f>'【4月】月間進捗管理シート'!D39</f>
        <v>30</v>
      </c>
      <c r="M5" s="140">
        <f>'【4月】月間進捗管理シート'!D44</f>
        <v>0.01129943503</v>
      </c>
      <c r="N5" s="139">
        <f>'【4月】月間進捗管理シート'!D40</f>
        <v>2655</v>
      </c>
      <c r="P5" s="1777"/>
      <c r="Q5" s="1777"/>
      <c r="R5" s="1778"/>
      <c r="S5" s="1779"/>
    </row>
    <row r="6">
      <c r="A6" s="130" t="s">
        <v>88</v>
      </c>
      <c r="B6" s="131">
        <v>45752.0</v>
      </c>
      <c r="C6" s="1668"/>
      <c r="D6" s="1668"/>
      <c r="E6" s="1668"/>
      <c r="F6" s="1654"/>
      <c r="G6" s="126" t="s">
        <v>87</v>
      </c>
      <c r="H6" s="128">
        <f>H5/H2</f>
        <v>0</v>
      </c>
      <c r="I6" s="134"/>
      <c r="J6" s="128">
        <f>J5/J2</f>
        <v>0.2</v>
      </c>
      <c r="K6" s="134"/>
      <c r="L6" s="135">
        <f>L5/L2</f>
        <v>0.6</v>
      </c>
      <c r="M6" s="134"/>
      <c r="N6" s="128">
        <f>N5/N2</f>
        <v>1.062</v>
      </c>
      <c r="P6" s="1777"/>
      <c r="Q6" s="1777"/>
      <c r="R6" s="1778"/>
      <c r="S6" s="1779"/>
    </row>
    <row r="7">
      <c r="A7" s="50"/>
      <c r="B7" s="1661"/>
      <c r="C7" s="146" t="s">
        <v>90</v>
      </c>
      <c r="D7" s="122"/>
      <c r="E7" s="1780">
        <f>E8+E9+E10</f>
        <v>0</v>
      </c>
      <c r="F7" s="1654"/>
      <c r="G7" s="50"/>
      <c r="H7" s="50"/>
      <c r="I7" s="50"/>
      <c r="J7" s="50"/>
      <c r="K7" s="50"/>
      <c r="L7" s="1626"/>
      <c r="M7" s="50"/>
      <c r="N7" s="134"/>
      <c r="P7" s="1777"/>
      <c r="Q7" s="1777"/>
      <c r="R7" s="1778"/>
      <c r="S7" s="1779"/>
    </row>
    <row r="8">
      <c r="A8" s="50"/>
      <c r="B8" s="1661"/>
      <c r="C8" s="151" t="s">
        <v>92</v>
      </c>
      <c r="D8" s="122"/>
      <c r="E8" s="1781">
        <f>COUNTIFS(D22:D90, D12, B22:B90, "AA課金")+COUNTIFS(D22:D90, D12, B22:B90, "A受注") 
</f>
        <v>0</v>
      </c>
      <c r="F8" s="1654"/>
      <c r="G8" s="148" t="s">
        <v>91</v>
      </c>
      <c r="H8" s="149">
        <f>H5-H3</f>
        <v>-121.92</v>
      </c>
      <c r="I8" s="150">
        <f>I5-I2</f>
        <v>-0.2</v>
      </c>
      <c r="J8" s="149">
        <f>J5-J3</f>
        <v>-601.6</v>
      </c>
      <c r="K8" s="150">
        <f>K5-K2</f>
        <v>-0.1333333333</v>
      </c>
      <c r="L8" s="149">
        <f>L5-L3</f>
        <v>-732</v>
      </c>
      <c r="M8" s="150">
        <f>M5-M2</f>
        <v>-0.008700564972</v>
      </c>
      <c r="N8" s="149">
        <f>N5-N3</f>
        <v>-35445</v>
      </c>
      <c r="P8" s="1777"/>
      <c r="Q8" s="1777"/>
      <c r="R8" s="1778"/>
      <c r="S8" s="1779"/>
    </row>
    <row r="9">
      <c r="A9" s="50"/>
      <c r="B9" s="1661"/>
      <c r="C9" s="153" t="s">
        <v>93</v>
      </c>
      <c r="D9" s="122"/>
      <c r="E9" s="1782">
        <f>COUNTIFS(B22:B90, "B商談済み回答待ち", D22:D90, D12)
</f>
        <v>0</v>
      </c>
      <c r="F9" s="1654"/>
      <c r="G9" s="50"/>
      <c r="H9" s="50"/>
      <c r="I9" s="50"/>
      <c r="J9" s="50"/>
      <c r="K9" s="50"/>
      <c r="L9" s="1626"/>
      <c r="M9" s="50"/>
      <c r="N9" s="50"/>
      <c r="P9" s="1777"/>
      <c r="Q9" s="1777"/>
      <c r="R9" s="1778"/>
      <c r="S9" s="1779"/>
    </row>
    <row r="10">
      <c r="A10" s="1654"/>
      <c r="B10" s="1654"/>
      <c r="C10" s="157" t="s">
        <v>98</v>
      </c>
      <c r="D10" s="122"/>
      <c r="E10" s="1783">
        <v>0.0</v>
      </c>
      <c r="F10" s="1654"/>
      <c r="G10" s="155"/>
      <c r="H10" s="126" t="s">
        <v>94</v>
      </c>
      <c r="I10" s="126" t="s">
        <v>95</v>
      </c>
      <c r="J10" s="126" t="s">
        <v>96</v>
      </c>
      <c r="K10" s="126" t="s">
        <v>97</v>
      </c>
      <c r="L10" s="1665"/>
      <c r="M10" s="156"/>
      <c r="N10" s="1666"/>
      <c r="P10" s="1777"/>
      <c r="Q10" s="1777"/>
      <c r="R10" s="1778"/>
      <c r="S10" s="1779"/>
    </row>
    <row r="11">
      <c r="A11" s="1654"/>
      <c r="B11" s="1654"/>
      <c r="C11" s="161" t="s">
        <v>99</v>
      </c>
      <c r="D11" s="122"/>
      <c r="E11" s="1784">
        <f>COUNTIFS(B22:B90, "E商談", D22:D90, D12)
</f>
        <v>0</v>
      </c>
      <c r="F11" s="1654"/>
      <c r="G11" s="126" t="s">
        <v>76</v>
      </c>
      <c r="H11" s="159">
        <f>H2</f>
        <v>8</v>
      </c>
      <c r="I11" s="159">
        <f>J2</f>
        <v>40</v>
      </c>
      <c r="J11" s="159">
        <f>L2</f>
        <v>50</v>
      </c>
      <c r="K11" s="160">
        <f>N2</f>
        <v>2500</v>
      </c>
      <c r="L11" s="1665"/>
      <c r="M11" s="156"/>
      <c r="N11" s="1666"/>
      <c r="O11" s="1668"/>
      <c r="P11" s="1785"/>
      <c r="Q11" s="1785"/>
      <c r="R11" s="1786"/>
      <c r="S11" s="1787"/>
    </row>
    <row r="12" ht="38.25" customHeight="1">
      <c r="A12" s="1654"/>
      <c r="B12" s="50"/>
      <c r="C12" s="50"/>
      <c r="D12" s="1788">
        <v>45748.0</v>
      </c>
      <c r="E12" s="1789">
        <f>'【4月】月間進捗管理シート'!D34</f>
        <v>0</v>
      </c>
      <c r="F12" s="1654"/>
      <c r="G12" s="125" t="s">
        <v>100</v>
      </c>
      <c r="H12" s="163">
        <f>H11-E7</f>
        <v>8</v>
      </c>
      <c r="I12" s="163">
        <f>H12/I2</f>
        <v>40</v>
      </c>
      <c r="J12" s="163">
        <f>I12/K2</f>
        <v>50</v>
      </c>
      <c r="K12" s="164">
        <f>J12/M2</f>
        <v>2500</v>
      </c>
      <c r="L12" s="1626"/>
      <c r="M12" s="1668"/>
      <c r="N12" s="1668"/>
      <c r="P12" s="1777"/>
      <c r="Q12" s="1785"/>
      <c r="R12" s="1786"/>
      <c r="S12" s="1787"/>
    </row>
    <row r="13" ht="38.25" customHeight="1">
      <c r="A13" s="1654"/>
      <c r="B13" s="169" t="s">
        <v>102</v>
      </c>
      <c r="C13" s="170"/>
      <c r="D13" s="1673">
        <f>'【4月】月間進捗管理シート'!B33</f>
        <v>1200000</v>
      </c>
      <c r="E13" s="170"/>
      <c r="F13" s="1654"/>
      <c r="G13" s="126" t="s">
        <v>101</v>
      </c>
      <c r="H13" s="167">
        <f>H12/E3</f>
        <v>-0.02253521127</v>
      </c>
      <c r="I13" s="167">
        <f>I12/E3</f>
        <v>-0.1126760563</v>
      </c>
      <c r="J13" s="167">
        <f>J12/E5</f>
        <v>-0.1385041551</v>
      </c>
      <c r="K13" s="168">
        <f>K12/E3</f>
        <v>-7.042253521</v>
      </c>
      <c r="L13" s="1672"/>
      <c r="P13" s="1777"/>
      <c r="Q13" s="1785"/>
      <c r="R13" s="1786"/>
      <c r="S13" s="1787"/>
    </row>
    <row r="14" ht="38.25" customHeight="1">
      <c r="A14" s="1654"/>
      <c r="B14" s="172"/>
      <c r="C14" s="7"/>
      <c r="D14" s="172"/>
      <c r="E14" s="7"/>
      <c r="F14" s="1654"/>
      <c r="G14" s="1674"/>
      <c r="L14" s="1675"/>
      <c r="P14" s="1790"/>
      <c r="Q14" s="1785"/>
      <c r="R14" s="1786"/>
      <c r="S14" s="1787"/>
    </row>
    <row r="15" ht="38.25" customHeight="1">
      <c r="A15" s="50"/>
      <c r="B15" s="169" t="s">
        <v>105</v>
      </c>
      <c r="C15" s="170"/>
      <c r="D15" s="171" t="str">
        <f>IFERROR(__xludf.DUMMYFUNCTION("SUM(FILTER(J22:J90, (B22:B90=""AA課金"")+(B22:B90=""A受注""), D22:D90=D12))"),"#N/A")</f>
        <v>#N/A</v>
      </c>
      <c r="E15" s="170"/>
      <c r="F15" s="50"/>
      <c r="G15" s="1676" t="s">
        <v>103</v>
      </c>
      <c r="K15" s="217"/>
      <c r="L15" s="1675"/>
      <c r="M15" s="217"/>
      <c r="N15" s="217"/>
      <c r="O15" s="217"/>
      <c r="P15" s="1790"/>
      <c r="Q15" s="1785"/>
      <c r="R15" s="1786"/>
      <c r="S15" s="1787"/>
      <c r="T15" s="217"/>
    </row>
    <row r="16" ht="38.25" customHeight="1">
      <c r="A16" s="50"/>
      <c r="B16" s="172"/>
      <c r="C16" s="7"/>
      <c r="D16" s="172"/>
      <c r="E16" s="7"/>
      <c r="F16" s="50"/>
      <c r="G16" s="1676" t="s">
        <v>60</v>
      </c>
      <c r="I16" s="1678">
        <f>IFERROR(__xludf.DUMMYFUNCTION("AVERAGE(FILTER(O23:O90, (M23:M90&lt;&gt;"""") * (N23:N90&lt;&gt;"""")))
"),3.75)</f>
        <v>3.75</v>
      </c>
      <c r="K16" s="217"/>
      <c r="L16" s="1675"/>
      <c r="M16" s="217"/>
      <c r="N16" s="217"/>
      <c r="O16" s="217"/>
      <c r="P16" s="1790"/>
      <c r="Q16" s="1785"/>
      <c r="R16" s="1786"/>
      <c r="S16" s="1787"/>
      <c r="T16" s="217"/>
    </row>
    <row r="17">
      <c r="A17" s="50"/>
      <c r="B17" s="169" t="s">
        <v>106</v>
      </c>
      <c r="C17" s="170"/>
      <c r="D17" s="171" t="str">
        <f>IFERROR(__xludf.DUMMYFUNCTION("SUM(FILTER(J22:J90, (B22:B90=""AA課金"")+(B22:B90=""A受注"") + (B22:B90=""B商談済み回答待ち""), D22:D90=D12))"),"#N/A")</f>
        <v>#N/A</v>
      </c>
      <c r="E17" s="170"/>
      <c r="F17" s="50"/>
      <c r="G17" s="1676" t="s">
        <v>61</v>
      </c>
      <c r="I17" s="586" t="str">
        <f>IFERROR(__xludf.DUMMYFUNCTION("AVERAGE(FILTER(Q23:Q90, (M23:M90&lt;&gt;"""") * (P23:P90&lt;&gt;"""")))
"),"#N/A")</f>
        <v>#N/A</v>
      </c>
      <c r="K17" s="217"/>
      <c r="L17" s="1675"/>
      <c r="M17" s="217"/>
      <c r="N17" s="217"/>
      <c r="O17" s="217"/>
      <c r="P17" s="1790"/>
      <c r="Q17" s="1790"/>
      <c r="R17" s="1791"/>
      <c r="S17" s="1792"/>
      <c r="T17" s="217"/>
    </row>
    <row r="18">
      <c r="A18" s="50"/>
      <c r="B18" s="172"/>
      <c r="C18" s="7"/>
      <c r="D18" s="172"/>
      <c r="E18" s="7"/>
      <c r="F18" s="50"/>
      <c r="K18" s="1668"/>
      <c r="L18" s="1668"/>
      <c r="M18" s="1668"/>
      <c r="N18" s="1668"/>
      <c r="O18" s="1668"/>
      <c r="P18" s="1785"/>
      <c r="Q18" s="1785"/>
      <c r="R18" s="1786"/>
      <c r="S18" s="1787"/>
      <c r="T18" s="1668"/>
    </row>
    <row r="19">
      <c r="A19" s="50"/>
      <c r="B19" s="169" t="s">
        <v>107</v>
      </c>
      <c r="C19" s="170"/>
      <c r="D19" s="171" t="str">
        <f>D15/E12</f>
        <v>#N/A</v>
      </c>
      <c r="E19" s="170"/>
      <c r="F19" s="50"/>
      <c r="G19" s="1683" t="s">
        <v>62</v>
      </c>
      <c r="I19" s="586" t="str">
        <f>IFERROR(__xludf.DUMMYFUNCTION("AVERAGE(FILTER(Q23:Q90, (M23:M90&lt;&gt;"""") * (P23:P90&lt;&gt;"""")))
"),"#N/A")</f>
        <v>#N/A</v>
      </c>
      <c r="K19" s="1668"/>
      <c r="L19" s="1668"/>
      <c r="M19" s="1668"/>
      <c r="N19" s="1668"/>
      <c r="O19" s="1668"/>
      <c r="P19" s="1785"/>
      <c r="Q19" s="1785"/>
      <c r="R19" s="1786"/>
      <c r="S19" s="1787"/>
      <c r="T19" s="1668"/>
    </row>
    <row r="20">
      <c r="A20" s="50"/>
      <c r="B20" s="172"/>
      <c r="C20" s="7"/>
      <c r="D20" s="172"/>
      <c r="E20" s="7"/>
      <c r="F20" s="50"/>
      <c r="K20" s="1668"/>
      <c r="L20" s="1668"/>
      <c r="M20" s="1668"/>
      <c r="N20" s="1668"/>
      <c r="O20" s="1668"/>
      <c r="P20" s="1785"/>
      <c r="Q20" s="1785"/>
      <c r="R20" s="1786"/>
      <c r="S20" s="1787"/>
      <c r="T20" s="1668"/>
    </row>
    <row r="21" ht="21.0" customHeight="1">
      <c r="A21" s="50"/>
      <c r="F21" s="50"/>
      <c r="G21" s="50"/>
      <c r="H21" s="217"/>
      <c r="I21" s="217"/>
      <c r="J21" s="217"/>
      <c r="K21" s="1668"/>
      <c r="L21" s="1668"/>
      <c r="M21" s="1668"/>
      <c r="N21" s="1668"/>
      <c r="O21" s="1668"/>
      <c r="P21" s="1785"/>
      <c r="Q21" s="1785"/>
      <c r="R21" s="1786"/>
      <c r="S21" s="1787"/>
      <c r="T21" s="1668"/>
    </row>
    <row r="22">
      <c r="A22" s="1685" t="s">
        <v>196</v>
      </c>
      <c r="B22" s="1686" t="s">
        <v>3528</v>
      </c>
      <c r="C22" s="1685" t="s">
        <v>200</v>
      </c>
      <c r="D22" s="1685" t="s">
        <v>201</v>
      </c>
      <c r="E22" s="1687" t="s">
        <v>203</v>
      </c>
      <c r="F22" s="1688" t="s">
        <v>3410</v>
      </c>
      <c r="G22" s="1688" t="s">
        <v>205</v>
      </c>
      <c r="H22" s="1688" t="s">
        <v>206</v>
      </c>
      <c r="I22" s="1688" t="s">
        <v>207</v>
      </c>
      <c r="J22" s="1688" t="s">
        <v>208</v>
      </c>
      <c r="K22" s="1688" t="s">
        <v>3411</v>
      </c>
      <c r="L22" s="1689" t="s">
        <v>210</v>
      </c>
      <c r="M22" s="1690" t="s">
        <v>212</v>
      </c>
      <c r="N22" s="1690" t="s">
        <v>1315</v>
      </c>
      <c r="O22" s="1793" t="s">
        <v>3514</v>
      </c>
      <c r="P22" s="1692" t="s">
        <v>219</v>
      </c>
      <c r="Q22" s="1794" t="s">
        <v>3515</v>
      </c>
      <c r="R22" s="1694" t="s">
        <v>3389</v>
      </c>
      <c r="S22" s="1795" t="s">
        <v>3516</v>
      </c>
      <c r="T22" s="1696" t="s">
        <v>3412</v>
      </c>
    </row>
    <row r="23">
      <c r="A23" s="1721" t="b">
        <v>0</v>
      </c>
      <c r="B23" s="1698" t="s">
        <v>864</v>
      </c>
      <c r="C23" s="1698" t="s">
        <v>3529</v>
      </c>
      <c r="D23" s="1699">
        <v>45748.0</v>
      </c>
      <c r="E23" s="1698" t="s">
        <v>3530</v>
      </c>
      <c r="F23" s="1698" t="s">
        <v>2020</v>
      </c>
      <c r="G23" s="1698" t="s">
        <v>190</v>
      </c>
      <c r="H23" s="1700"/>
      <c r="I23" s="1700"/>
      <c r="J23" s="1756"/>
      <c r="K23" s="1710"/>
      <c r="L23" s="1711"/>
      <c r="M23" s="1720"/>
      <c r="N23" s="1720"/>
      <c r="O23" s="1706">
        <f t="shared" ref="O23:O90" si="1">N23-M23</f>
        <v>0</v>
      </c>
      <c r="P23" s="1720"/>
      <c r="Q23" s="1707">
        <f t="shared" ref="Q23:Q90" si="2">P23-M23</f>
        <v>0</v>
      </c>
      <c r="R23" s="1720"/>
      <c r="S23" s="1708">
        <f t="shared" ref="S23:S90" si="3">R23-M23</f>
        <v>0</v>
      </c>
      <c r="T23" s="1709"/>
    </row>
    <row r="24">
      <c r="A24" s="1721" t="b">
        <v>0</v>
      </c>
      <c r="B24" s="1738"/>
      <c r="C24" s="1738"/>
      <c r="D24" s="1755"/>
      <c r="E24" s="1738"/>
      <c r="F24" s="1738"/>
      <c r="G24" s="1799"/>
      <c r="H24" s="1700"/>
      <c r="I24" s="1700"/>
      <c r="J24" s="1756"/>
      <c r="K24" s="1710"/>
      <c r="L24" s="1727"/>
      <c r="M24" s="1726"/>
      <c r="N24" s="1726"/>
      <c r="O24" s="1706">
        <f t="shared" si="1"/>
        <v>0</v>
      </c>
      <c r="P24" s="1720"/>
      <c r="Q24" s="1707">
        <f t="shared" si="2"/>
        <v>0</v>
      </c>
      <c r="R24" s="1726"/>
      <c r="S24" s="1708">
        <f t="shared" si="3"/>
        <v>0</v>
      </c>
      <c r="T24" s="1709"/>
    </row>
    <row r="25">
      <c r="A25" s="1721" t="b">
        <v>0</v>
      </c>
      <c r="B25" s="1738"/>
      <c r="C25" s="1738"/>
      <c r="D25" s="1755"/>
      <c r="E25" s="1738"/>
      <c r="F25" s="1738"/>
      <c r="G25" s="1738"/>
      <c r="H25" s="1700"/>
      <c r="I25" s="1700"/>
      <c r="J25" s="1756"/>
      <c r="K25" s="1710"/>
      <c r="L25" s="1727"/>
      <c r="M25" s="1726"/>
      <c r="N25" s="1726"/>
      <c r="O25" s="1706">
        <f t="shared" si="1"/>
        <v>0</v>
      </c>
      <c r="P25" s="1720"/>
      <c r="Q25" s="1707">
        <f t="shared" si="2"/>
        <v>0</v>
      </c>
      <c r="R25" s="1726"/>
      <c r="S25" s="1708">
        <f t="shared" si="3"/>
        <v>0</v>
      </c>
      <c r="T25" s="1709"/>
    </row>
    <row r="26">
      <c r="A26" s="1721" t="b">
        <v>0</v>
      </c>
      <c r="B26" s="1738"/>
      <c r="C26" s="1738"/>
      <c r="D26" s="1755"/>
      <c r="E26" s="1738"/>
      <c r="F26" s="1738"/>
      <c r="G26" s="1738"/>
      <c r="H26" s="1700"/>
      <c r="I26" s="1700"/>
      <c r="J26" s="1756"/>
      <c r="K26" s="1710"/>
      <c r="L26" s="1711"/>
      <c r="M26" s="1720"/>
      <c r="N26" s="1720"/>
      <c r="O26" s="1706">
        <f t="shared" si="1"/>
        <v>0</v>
      </c>
      <c r="P26" s="1720"/>
      <c r="Q26" s="1707">
        <f t="shared" si="2"/>
        <v>0</v>
      </c>
      <c r="R26" s="1720"/>
      <c r="S26" s="1708">
        <f t="shared" si="3"/>
        <v>0</v>
      </c>
      <c r="T26" s="1709"/>
    </row>
    <row r="27">
      <c r="A27" s="1721" t="b">
        <v>0</v>
      </c>
      <c r="B27" s="1738"/>
      <c r="C27" s="1738"/>
      <c r="D27" s="1755"/>
      <c r="E27" s="1713"/>
      <c r="F27" s="1738"/>
      <c r="G27" s="1738"/>
      <c r="H27" s="1700"/>
      <c r="I27" s="1700"/>
      <c r="J27" s="1756"/>
      <c r="K27" s="1710"/>
      <c r="L27" s="1711"/>
      <c r="M27" s="1720"/>
      <c r="N27" s="1720"/>
      <c r="O27" s="1706">
        <f t="shared" si="1"/>
        <v>0</v>
      </c>
      <c r="P27" s="1720"/>
      <c r="Q27" s="1707">
        <f t="shared" si="2"/>
        <v>0</v>
      </c>
      <c r="R27" s="1720"/>
      <c r="S27" s="1708">
        <f t="shared" si="3"/>
        <v>0</v>
      </c>
      <c r="T27" s="1709"/>
    </row>
    <row r="28">
      <c r="A28" s="1697" t="b">
        <v>0</v>
      </c>
      <c r="B28" s="1698"/>
      <c r="C28" s="1738"/>
      <c r="D28" s="1755"/>
      <c r="E28" s="1738"/>
      <c r="F28" s="1738"/>
      <c r="G28" s="1738"/>
      <c r="H28" s="1700"/>
      <c r="I28" s="1700"/>
      <c r="J28" s="1756"/>
      <c r="K28" s="1710"/>
      <c r="L28" s="1711"/>
      <c r="M28" s="1720"/>
      <c r="N28" s="1720"/>
      <c r="O28" s="1706">
        <f t="shared" si="1"/>
        <v>0</v>
      </c>
      <c r="P28" s="1720"/>
      <c r="Q28" s="1707">
        <f t="shared" si="2"/>
        <v>0</v>
      </c>
      <c r="R28" s="1720"/>
      <c r="S28" s="1708">
        <f t="shared" si="3"/>
        <v>0</v>
      </c>
      <c r="T28" s="1709"/>
    </row>
    <row r="29">
      <c r="A29" s="1697" t="b">
        <v>0</v>
      </c>
      <c r="B29" s="1698"/>
      <c r="C29" s="1738"/>
      <c r="D29" s="1755"/>
      <c r="E29" s="1738"/>
      <c r="F29" s="1738"/>
      <c r="G29" s="1738"/>
      <c r="H29" s="1700"/>
      <c r="I29" s="1700"/>
      <c r="J29" s="1756"/>
      <c r="K29" s="1710"/>
      <c r="L29" s="1711"/>
      <c r="M29" s="1720"/>
      <c r="N29" s="1720"/>
      <c r="O29" s="1706">
        <f t="shared" si="1"/>
        <v>0</v>
      </c>
      <c r="P29" s="1720"/>
      <c r="Q29" s="1707">
        <f t="shared" si="2"/>
        <v>0</v>
      </c>
      <c r="R29" s="1720"/>
      <c r="S29" s="1708">
        <f t="shared" si="3"/>
        <v>0</v>
      </c>
      <c r="T29" s="1715"/>
    </row>
    <row r="30">
      <c r="A30" s="1721" t="b">
        <v>0</v>
      </c>
      <c r="B30" s="1738"/>
      <c r="C30" s="1738"/>
      <c r="D30" s="1755"/>
      <c r="E30" s="1738"/>
      <c r="F30" s="1738"/>
      <c r="G30" s="1738"/>
      <c r="H30" s="1759"/>
      <c r="I30" s="1756"/>
      <c r="J30" s="1756"/>
      <c r="K30" s="1710"/>
      <c r="L30" s="1711"/>
      <c r="M30" s="1720"/>
      <c r="N30" s="1720"/>
      <c r="O30" s="1706">
        <f t="shared" si="1"/>
        <v>0</v>
      </c>
      <c r="P30" s="1720"/>
      <c r="Q30" s="1707">
        <f t="shared" si="2"/>
        <v>0</v>
      </c>
      <c r="R30" s="1720"/>
      <c r="S30" s="1708">
        <f t="shared" si="3"/>
        <v>0</v>
      </c>
      <c r="T30" s="1709"/>
    </row>
    <row r="31">
      <c r="A31" s="1721" t="b">
        <v>0</v>
      </c>
      <c r="B31" s="1738"/>
      <c r="C31" s="1738"/>
      <c r="D31" s="1755"/>
      <c r="E31" s="1738"/>
      <c r="F31" s="1738"/>
      <c r="G31" s="1738"/>
      <c r="H31" s="1700"/>
      <c r="I31" s="1700"/>
      <c r="J31" s="1756"/>
      <c r="K31" s="1710"/>
      <c r="L31" s="1711"/>
      <c r="M31" s="1720"/>
      <c r="N31" s="1720"/>
      <c r="O31" s="1706">
        <f t="shared" si="1"/>
        <v>0</v>
      </c>
      <c r="P31" s="1735"/>
      <c r="Q31" s="1707">
        <f t="shared" si="2"/>
        <v>0</v>
      </c>
      <c r="R31" s="1720"/>
      <c r="S31" s="1708">
        <f t="shared" si="3"/>
        <v>0</v>
      </c>
      <c r="T31" s="1736"/>
    </row>
    <row r="32">
      <c r="A32" s="1721" t="b">
        <v>0</v>
      </c>
      <c r="B32" s="1738"/>
      <c r="C32" s="1738"/>
      <c r="D32" s="1755"/>
      <c r="E32" s="1738"/>
      <c r="F32" s="1738"/>
      <c r="G32" s="1738"/>
      <c r="H32" s="1700"/>
      <c r="I32" s="1700"/>
      <c r="J32" s="1756"/>
      <c r="K32" s="1710"/>
      <c r="L32" s="1733"/>
      <c r="M32" s="1735"/>
      <c r="N32" s="1735"/>
      <c r="O32" s="1706">
        <f t="shared" si="1"/>
        <v>0</v>
      </c>
      <c r="P32" s="1735"/>
      <c r="Q32" s="1707">
        <f t="shared" si="2"/>
        <v>0</v>
      </c>
      <c r="R32" s="1735"/>
      <c r="S32" s="1708">
        <f t="shared" si="3"/>
        <v>0</v>
      </c>
      <c r="T32" s="1736"/>
    </row>
    <row r="33">
      <c r="A33" s="1721" t="b">
        <v>0</v>
      </c>
      <c r="B33" s="1738"/>
      <c r="C33" s="1738"/>
      <c r="D33" s="1755"/>
      <c r="E33" s="1738"/>
      <c r="F33" s="1757"/>
      <c r="G33" s="1799"/>
      <c r="H33" s="1700"/>
      <c r="I33" s="1700"/>
      <c r="J33" s="1756"/>
      <c r="K33" s="1710"/>
      <c r="L33" s="1711"/>
      <c r="M33" s="1720"/>
      <c r="N33" s="1720"/>
      <c r="O33" s="1706">
        <f t="shared" si="1"/>
        <v>0</v>
      </c>
      <c r="P33" s="1720"/>
      <c r="Q33" s="1707">
        <f t="shared" si="2"/>
        <v>0</v>
      </c>
      <c r="R33" s="1720"/>
      <c r="S33" s="1708">
        <f t="shared" si="3"/>
        <v>0</v>
      </c>
      <c r="T33" s="1709"/>
    </row>
    <row r="34">
      <c r="A34" s="1721" t="b">
        <v>0</v>
      </c>
      <c r="B34" s="1738"/>
      <c r="C34" s="1738"/>
      <c r="D34" s="1755"/>
      <c r="E34" s="1738"/>
      <c r="F34" s="1738"/>
      <c r="G34" s="1738"/>
      <c r="H34" s="1700"/>
      <c r="I34" s="1700"/>
      <c r="J34" s="1756"/>
      <c r="K34" s="1710"/>
      <c r="L34" s="1711"/>
      <c r="M34" s="1720"/>
      <c r="N34" s="1731"/>
      <c r="O34" s="1706">
        <f t="shared" si="1"/>
        <v>0</v>
      </c>
      <c r="P34" s="1720"/>
      <c r="Q34" s="1707">
        <f t="shared" si="2"/>
        <v>0</v>
      </c>
      <c r="R34" s="1731"/>
      <c r="S34" s="1708">
        <f t="shared" si="3"/>
        <v>0</v>
      </c>
      <c r="T34" s="1709"/>
    </row>
    <row r="35">
      <c r="A35" s="1721" t="b">
        <v>0</v>
      </c>
      <c r="B35" s="1738"/>
      <c r="C35" s="1738"/>
      <c r="D35" s="1755"/>
      <c r="E35" s="1738"/>
      <c r="F35" s="1738"/>
      <c r="G35" s="1738"/>
      <c r="H35" s="1700"/>
      <c r="I35" s="1700"/>
      <c r="J35" s="1756"/>
      <c r="K35" s="1710"/>
      <c r="L35" s="1711"/>
      <c r="M35" s="1720"/>
      <c r="N35" s="1720"/>
      <c r="O35" s="1706">
        <f t="shared" si="1"/>
        <v>0</v>
      </c>
      <c r="P35" s="1720"/>
      <c r="Q35" s="1707">
        <f t="shared" si="2"/>
        <v>0</v>
      </c>
      <c r="R35" s="1720"/>
      <c r="S35" s="1708">
        <f t="shared" si="3"/>
        <v>0</v>
      </c>
      <c r="T35" s="1709"/>
    </row>
    <row r="36">
      <c r="A36" s="1721" t="b">
        <v>0</v>
      </c>
      <c r="B36" s="1738"/>
      <c r="C36" s="1738"/>
      <c r="D36" s="1755"/>
      <c r="E36" s="1738"/>
      <c r="F36" s="1738"/>
      <c r="G36" s="1738"/>
      <c r="H36" s="1700"/>
      <c r="I36" s="1700"/>
      <c r="J36" s="1756"/>
      <c r="K36" s="1710"/>
      <c r="L36" s="1711"/>
      <c r="M36" s="1720"/>
      <c r="N36" s="1720"/>
      <c r="O36" s="1706">
        <f t="shared" si="1"/>
        <v>0</v>
      </c>
      <c r="P36" s="1720"/>
      <c r="Q36" s="1707">
        <f t="shared" si="2"/>
        <v>0</v>
      </c>
      <c r="R36" s="1720"/>
      <c r="S36" s="1708">
        <f t="shared" si="3"/>
        <v>0</v>
      </c>
      <c r="T36" s="1709"/>
    </row>
    <row r="37">
      <c r="A37" s="1721" t="b">
        <v>0</v>
      </c>
      <c r="B37" s="1738"/>
      <c r="C37" s="1738"/>
      <c r="D37" s="1755"/>
      <c r="E37" s="1738"/>
      <c r="F37" s="1738"/>
      <c r="G37" s="1738"/>
      <c r="H37" s="1700"/>
      <c r="I37" s="1700"/>
      <c r="J37" s="1756"/>
      <c r="K37" s="1710"/>
      <c r="L37" s="1711"/>
      <c r="M37" s="1720"/>
      <c r="N37" s="1720"/>
      <c r="O37" s="1706">
        <f t="shared" si="1"/>
        <v>0</v>
      </c>
      <c r="P37" s="1720"/>
      <c r="Q37" s="1707">
        <f t="shared" si="2"/>
        <v>0</v>
      </c>
      <c r="R37" s="1720"/>
      <c r="S37" s="1708">
        <f t="shared" si="3"/>
        <v>0</v>
      </c>
      <c r="T37" s="1709"/>
    </row>
    <row r="38">
      <c r="A38" s="1721" t="b">
        <v>0</v>
      </c>
      <c r="B38" s="1738"/>
      <c r="C38" s="1738"/>
      <c r="D38" s="1755"/>
      <c r="E38" s="1738"/>
      <c r="F38" s="1799"/>
      <c r="G38" s="1738"/>
      <c r="H38" s="1700"/>
      <c r="I38" s="1700"/>
      <c r="J38" s="1756"/>
      <c r="K38" s="1710"/>
      <c r="L38" s="1711"/>
      <c r="M38" s="1720"/>
      <c r="N38" s="1720"/>
      <c r="O38" s="1706">
        <f t="shared" si="1"/>
        <v>0</v>
      </c>
      <c r="P38" s="1735"/>
      <c r="Q38" s="1707">
        <f t="shared" si="2"/>
        <v>0</v>
      </c>
      <c r="R38" s="1720"/>
      <c r="S38" s="1708">
        <f t="shared" si="3"/>
        <v>0</v>
      </c>
      <c r="T38" s="1736"/>
    </row>
    <row r="39">
      <c r="A39" s="1721" t="b">
        <v>0</v>
      </c>
      <c r="B39" s="1738"/>
      <c r="C39" s="1738"/>
      <c r="D39" s="1755"/>
      <c r="E39" s="1738"/>
      <c r="F39" s="1738"/>
      <c r="G39" s="1738"/>
      <c r="H39" s="1700"/>
      <c r="I39" s="1700"/>
      <c r="J39" s="1756"/>
      <c r="K39" s="1710"/>
      <c r="L39" s="1727"/>
      <c r="M39" s="1720"/>
      <c r="N39" s="1720"/>
      <c r="O39" s="1706">
        <f t="shared" si="1"/>
        <v>0</v>
      </c>
      <c r="P39" s="1720"/>
      <c r="Q39" s="1707">
        <f t="shared" si="2"/>
        <v>0</v>
      </c>
      <c r="R39" s="1720"/>
      <c r="S39" s="1708">
        <f t="shared" si="3"/>
        <v>0</v>
      </c>
      <c r="T39" s="1709"/>
    </row>
    <row r="40">
      <c r="A40" s="1721" t="b">
        <v>0</v>
      </c>
      <c r="B40" s="1801"/>
      <c r="C40" s="1801"/>
      <c r="D40" s="1755"/>
      <c r="E40" s="1801"/>
      <c r="F40" s="1801"/>
      <c r="G40" s="1801"/>
      <c r="H40" s="1802"/>
      <c r="I40" s="1802"/>
      <c r="J40" s="1756"/>
      <c r="K40" s="1748"/>
      <c r="L40" s="1749"/>
      <c r="M40" s="1750"/>
      <c r="N40" s="1750"/>
      <c r="O40" s="1706">
        <f t="shared" si="1"/>
        <v>0</v>
      </c>
      <c r="P40" s="1750"/>
      <c r="Q40" s="1707">
        <f t="shared" si="2"/>
        <v>0</v>
      </c>
      <c r="R40" s="1750"/>
      <c r="S40" s="1708">
        <f t="shared" si="3"/>
        <v>0</v>
      </c>
      <c r="T40" s="1803"/>
    </row>
    <row r="41">
      <c r="A41" s="1721" t="b">
        <v>0</v>
      </c>
      <c r="B41" s="1738"/>
      <c r="C41" s="1738"/>
      <c r="D41" s="1755"/>
      <c r="E41" s="1738"/>
      <c r="F41" s="1738"/>
      <c r="G41" s="1738"/>
      <c r="H41" s="1700"/>
      <c r="I41" s="1700"/>
      <c r="J41" s="1756"/>
      <c r="K41" s="1710"/>
      <c r="L41" s="1727"/>
      <c r="M41" s="1720"/>
      <c r="N41" s="1720"/>
      <c r="O41" s="1706">
        <f t="shared" si="1"/>
        <v>0</v>
      </c>
      <c r="P41" s="1720"/>
      <c r="Q41" s="1707">
        <f t="shared" si="2"/>
        <v>0</v>
      </c>
      <c r="R41" s="1720"/>
      <c r="S41" s="1708">
        <f t="shared" si="3"/>
        <v>0</v>
      </c>
      <c r="T41" s="1709"/>
    </row>
    <row r="42">
      <c r="A42" s="1721" t="b">
        <v>0</v>
      </c>
      <c r="B42" s="1738"/>
      <c r="C42" s="1738"/>
      <c r="D42" s="1755"/>
      <c r="E42" s="1738"/>
      <c r="F42" s="1738"/>
      <c r="G42" s="1738"/>
      <c r="H42" s="1700"/>
      <c r="I42" s="1700"/>
      <c r="J42" s="1756"/>
      <c r="K42" s="1710"/>
      <c r="L42" s="1711"/>
      <c r="M42" s="1720"/>
      <c r="N42" s="1720"/>
      <c r="O42" s="1706">
        <f t="shared" si="1"/>
        <v>0</v>
      </c>
      <c r="P42" s="1720"/>
      <c r="Q42" s="1707">
        <f t="shared" si="2"/>
        <v>0</v>
      </c>
      <c r="R42" s="1720"/>
      <c r="S42" s="1708">
        <f t="shared" si="3"/>
        <v>0</v>
      </c>
      <c r="T42" s="1709"/>
    </row>
    <row r="43">
      <c r="A43" s="1721" t="b">
        <v>0</v>
      </c>
      <c r="B43" s="1738"/>
      <c r="C43" s="1738"/>
      <c r="D43" s="1755"/>
      <c r="E43" s="1738"/>
      <c r="F43" s="1738"/>
      <c r="G43" s="1738"/>
      <c r="H43" s="1700"/>
      <c r="I43" s="1700"/>
      <c r="J43" s="1756"/>
      <c r="K43" s="1710"/>
      <c r="L43" s="1711"/>
      <c r="M43" s="1720"/>
      <c r="N43" s="1720"/>
      <c r="O43" s="1706">
        <f t="shared" si="1"/>
        <v>0</v>
      </c>
      <c r="P43" s="1720"/>
      <c r="Q43" s="1707">
        <f t="shared" si="2"/>
        <v>0</v>
      </c>
      <c r="R43" s="1720"/>
      <c r="S43" s="1708">
        <f t="shared" si="3"/>
        <v>0</v>
      </c>
      <c r="T43" s="1709"/>
    </row>
    <row r="44">
      <c r="A44" s="1721" t="b">
        <v>0</v>
      </c>
      <c r="B44" s="1738"/>
      <c r="C44" s="1738"/>
      <c r="D44" s="1755"/>
      <c r="E44" s="1738"/>
      <c r="F44" s="1738"/>
      <c r="G44" s="1738"/>
      <c r="H44" s="1700"/>
      <c r="I44" s="1700"/>
      <c r="J44" s="1756"/>
      <c r="K44" s="1710"/>
      <c r="L44" s="1711"/>
      <c r="M44" s="1720"/>
      <c r="N44" s="1720"/>
      <c r="O44" s="1706">
        <f t="shared" si="1"/>
        <v>0</v>
      </c>
      <c r="P44" s="1720"/>
      <c r="Q44" s="1707">
        <f t="shared" si="2"/>
        <v>0</v>
      </c>
      <c r="R44" s="1720"/>
      <c r="S44" s="1708">
        <f t="shared" si="3"/>
        <v>0</v>
      </c>
      <c r="T44" s="1715"/>
    </row>
    <row r="45">
      <c r="A45" s="1721" t="b">
        <v>0</v>
      </c>
      <c r="B45" s="1738"/>
      <c r="C45" s="1738"/>
      <c r="D45" s="1755"/>
      <c r="E45" s="1738"/>
      <c r="F45" s="1738"/>
      <c r="G45" s="1738"/>
      <c r="H45" s="1700"/>
      <c r="I45" s="1700"/>
      <c r="J45" s="1700"/>
      <c r="K45" s="1710"/>
      <c r="L45" s="1711"/>
      <c r="M45" s="1720"/>
      <c r="N45" s="1720"/>
      <c r="O45" s="1706">
        <f t="shared" si="1"/>
        <v>0</v>
      </c>
      <c r="P45" s="1720"/>
      <c r="Q45" s="1707">
        <f t="shared" si="2"/>
        <v>0</v>
      </c>
      <c r="R45" s="1720"/>
      <c r="S45" s="1708">
        <f t="shared" si="3"/>
        <v>0</v>
      </c>
      <c r="T45" s="1715"/>
    </row>
    <row r="46">
      <c r="A46" s="1721" t="b">
        <v>0</v>
      </c>
      <c r="B46" s="1738"/>
      <c r="C46" s="1738"/>
      <c r="D46" s="1755"/>
      <c r="E46" s="1738"/>
      <c r="F46" s="1738"/>
      <c r="G46" s="1738"/>
      <c r="H46" s="1700"/>
      <c r="I46" s="1700"/>
      <c r="J46" s="1756"/>
      <c r="K46" s="1710"/>
      <c r="L46" s="1711"/>
      <c r="M46" s="1720"/>
      <c r="N46" s="1720"/>
      <c r="O46" s="1706">
        <f t="shared" si="1"/>
        <v>0</v>
      </c>
      <c r="P46" s="1720"/>
      <c r="Q46" s="1707">
        <f t="shared" si="2"/>
        <v>0</v>
      </c>
      <c r="R46" s="1720"/>
      <c r="S46" s="1708">
        <f t="shared" si="3"/>
        <v>0</v>
      </c>
      <c r="T46" s="1715"/>
    </row>
    <row r="47">
      <c r="A47" s="1721" t="b">
        <v>0</v>
      </c>
      <c r="B47" s="1738"/>
      <c r="C47" s="1738"/>
      <c r="D47" s="1755"/>
      <c r="E47" s="1738"/>
      <c r="F47" s="1738"/>
      <c r="G47" s="1738"/>
      <c r="H47" s="1700"/>
      <c r="I47" s="1700"/>
      <c r="J47" s="1756"/>
      <c r="K47" s="1710"/>
      <c r="L47" s="1711"/>
      <c r="M47" s="1720"/>
      <c r="N47" s="1720"/>
      <c r="O47" s="1706">
        <f t="shared" si="1"/>
        <v>0</v>
      </c>
      <c r="P47" s="1720"/>
      <c r="Q47" s="1707">
        <f t="shared" si="2"/>
        <v>0</v>
      </c>
      <c r="R47" s="1720"/>
      <c r="S47" s="1708">
        <f t="shared" si="3"/>
        <v>0</v>
      </c>
      <c r="T47" s="1715"/>
    </row>
    <row r="48">
      <c r="A48" s="1721" t="b">
        <v>0</v>
      </c>
      <c r="B48" s="1738"/>
      <c r="C48" s="1738"/>
      <c r="D48" s="1755"/>
      <c r="E48" s="1738"/>
      <c r="F48" s="1738"/>
      <c r="G48" s="1738"/>
      <c r="H48" s="1700"/>
      <c r="I48" s="1700"/>
      <c r="J48" s="1756"/>
      <c r="K48" s="1710"/>
      <c r="L48" s="1711"/>
      <c r="M48" s="1720"/>
      <c r="N48" s="1720"/>
      <c r="O48" s="1706">
        <f t="shared" si="1"/>
        <v>0</v>
      </c>
      <c r="P48" s="1720"/>
      <c r="Q48" s="1707">
        <f t="shared" si="2"/>
        <v>0</v>
      </c>
      <c r="R48" s="1720"/>
      <c r="S48" s="1708">
        <f t="shared" si="3"/>
        <v>0</v>
      </c>
      <c r="T48" s="1715"/>
    </row>
    <row r="49">
      <c r="A49" s="1697" t="b">
        <v>0</v>
      </c>
      <c r="B49" s="1698"/>
      <c r="C49" s="1738"/>
      <c r="D49" s="1755"/>
      <c r="E49" s="1738"/>
      <c r="F49" s="1738"/>
      <c r="G49" s="1738"/>
      <c r="H49" s="1700"/>
      <c r="I49" s="1700"/>
      <c r="J49" s="1756"/>
      <c r="K49" s="1710"/>
      <c r="L49" s="1711"/>
      <c r="M49" s="1720"/>
      <c r="N49" s="1720"/>
      <c r="O49" s="1706">
        <f t="shared" si="1"/>
        <v>0</v>
      </c>
      <c r="P49" s="1720"/>
      <c r="Q49" s="1707">
        <f t="shared" si="2"/>
        <v>0</v>
      </c>
      <c r="R49" s="1720"/>
      <c r="S49" s="1708">
        <f t="shared" si="3"/>
        <v>0</v>
      </c>
      <c r="T49" s="1715"/>
    </row>
    <row r="50">
      <c r="A50" s="1721" t="b">
        <v>0</v>
      </c>
      <c r="B50" s="1738"/>
      <c r="C50" s="1738"/>
      <c r="D50" s="1755"/>
      <c r="E50" s="1738"/>
      <c r="F50" s="1738"/>
      <c r="G50" s="1738"/>
      <c r="H50" s="1700"/>
      <c r="I50" s="1700"/>
      <c r="J50" s="1756"/>
      <c r="K50" s="1710"/>
      <c r="L50" s="1727"/>
      <c r="M50" s="1720"/>
      <c r="N50" s="1720"/>
      <c r="O50" s="1706">
        <f t="shared" si="1"/>
        <v>0</v>
      </c>
      <c r="P50" s="1720"/>
      <c r="Q50" s="1707">
        <f t="shared" si="2"/>
        <v>0</v>
      </c>
      <c r="R50" s="1720"/>
      <c r="S50" s="1708">
        <f t="shared" si="3"/>
        <v>0</v>
      </c>
      <c r="T50" s="1715"/>
    </row>
    <row r="51">
      <c r="A51" s="1721" t="b">
        <v>0</v>
      </c>
      <c r="B51" s="1738"/>
      <c r="C51" s="1738"/>
      <c r="D51" s="1755"/>
      <c r="E51" s="1738"/>
      <c r="F51" s="1757"/>
      <c r="G51" s="1738"/>
      <c r="H51" s="1700"/>
      <c r="I51" s="1700"/>
      <c r="J51" s="1756"/>
      <c r="K51" s="1710"/>
      <c r="L51" s="1711"/>
      <c r="M51" s="1720"/>
      <c r="N51" s="1720"/>
      <c r="O51" s="1706">
        <f t="shared" si="1"/>
        <v>0</v>
      </c>
      <c r="P51" s="1720"/>
      <c r="Q51" s="1707">
        <f t="shared" si="2"/>
        <v>0</v>
      </c>
      <c r="R51" s="1720"/>
      <c r="S51" s="1708">
        <f t="shared" si="3"/>
        <v>0</v>
      </c>
      <c r="T51" s="1715"/>
    </row>
    <row r="52">
      <c r="A52" s="1721" t="b">
        <v>0</v>
      </c>
      <c r="B52" s="1738"/>
      <c r="C52" s="1738"/>
      <c r="D52" s="1755"/>
      <c r="E52" s="1738"/>
      <c r="F52" s="1738"/>
      <c r="G52" s="1738"/>
      <c r="H52" s="1700"/>
      <c r="I52" s="1700"/>
      <c r="J52" s="1756"/>
      <c r="K52" s="1710"/>
      <c r="L52" s="1711"/>
      <c r="M52" s="1726"/>
      <c r="N52" s="1726"/>
      <c r="O52" s="1706">
        <f t="shared" si="1"/>
        <v>0</v>
      </c>
      <c r="P52" s="1720"/>
      <c r="Q52" s="1707">
        <f t="shared" si="2"/>
        <v>0</v>
      </c>
      <c r="R52" s="1726"/>
      <c r="S52" s="1708">
        <f t="shared" si="3"/>
        <v>0</v>
      </c>
      <c r="T52" s="1709"/>
    </row>
    <row r="53">
      <c r="A53" s="1721" t="b">
        <v>0</v>
      </c>
      <c r="B53" s="1738"/>
      <c r="C53" s="1738"/>
      <c r="D53" s="1755"/>
      <c r="E53" s="1738"/>
      <c r="F53" s="1738"/>
      <c r="G53" s="1738"/>
      <c r="H53" s="1700"/>
      <c r="I53" s="1700"/>
      <c r="J53" s="1756"/>
      <c r="K53" s="1710"/>
      <c r="L53" s="1711"/>
      <c r="M53" s="1726"/>
      <c r="N53" s="1726"/>
      <c r="O53" s="1706">
        <f t="shared" si="1"/>
        <v>0</v>
      </c>
      <c r="P53" s="1720"/>
      <c r="Q53" s="1707">
        <f t="shared" si="2"/>
        <v>0</v>
      </c>
      <c r="R53" s="1726"/>
      <c r="S53" s="1708">
        <f t="shared" si="3"/>
        <v>0</v>
      </c>
      <c r="T53" s="1709"/>
    </row>
    <row r="54">
      <c r="A54" s="1721" t="b">
        <v>0</v>
      </c>
      <c r="B54" s="1738"/>
      <c r="C54" s="1738"/>
      <c r="D54" s="1755"/>
      <c r="E54" s="1738"/>
      <c r="F54" s="1738"/>
      <c r="G54" s="1738"/>
      <c r="H54" s="1700"/>
      <c r="I54" s="1700"/>
      <c r="J54" s="1756"/>
      <c r="K54" s="1710"/>
      <c r="L54" s="1711"/>
      <c r="M54" s="1720"/>
      <c r="N54" s="1720"/>
      <c r="O54" s="1706">
        <f t="shared" si="1"/>
        <v>0</v>
      </c>
      <c r="P54" s="1720"/>
      <c r="Q54" s="1707">
        <f t="shared" si="2"/>
        <v>0</v>
      </c>
      <c r="R54" s="1720"/>
      <c r="S54" s="1708">
        <f t="shared" si="3"/>
        <v>0</v>
      </c>
      <c r="T54" s="1715"/>
    </row>
    <row r="55">
      <c r="A55" s="1721" t="b">
        <v>0</v>
      </c>
      <c r="B55" s="1738"/>
      <c r="C55" s="1738"/>
      <c r="D55" s="1755"/>
      <c r="E55" s="1738"/>
      <c r="F55" s="1738"/>
      <c r="G55" s="1799"/>
      <c r="H55" s="1700"/>
      <c r="I55" s="1700"/>
      <c r="J55" s="1756"/>
      <c r="K55" s="1710"/>
      <c r="L55" s="1727"/>
      <c r="M55" s="1726"/>
      <c r="N55" s="1726"/>
      <c r="O55" s="1706">
        <f t="shared" si="1"/>
        <v>0</v>
      </c>
      <c r="P55" s="1720"/>
      <c r="Q55" s="1707">
        <f t="shared" si="2"/>
        <v>0</v>
      </c>
      <c r="R55" s="1726"/>
      <c r="S55" s="1708">
        <f t="shared" si="3"/>
        <v>0</v>
      </c>
      <c r="T55" s="1709"/>
    </row>
    <row r="56">
      <c r="A56" s="1721" t="b">
        <v>0</v>
      </c>
      <c r="B56" s="1738"/>
      <c r="C56" s="1738"/>
      <c r="D56" s="1755"/>
      <c r="E56" s="1738"/>
      <c r="F56" s="1738"/>
      <c r="G56" s="1738"/>
      <c r="H56" s="1700"/>
      <c r="I56" s="1700"/>
      <c r="J56" s="1700"/>
      <c r="K56" s="1710"/>
      <c r="L56" s="1711"/>
      <c r="M56" s="1720"/>
      <c r="N56" s="1720"/>
      <c r="O56" s="1706">
        <f t="shared" si="1"/>
        <v>0</v>
      </c>
      <c r="P56" s="1720"/>
      <c r="Q56" s="1707">
        <f t="shared" si="2"/>
        <v>0</v>
      </c>
      <c r="R56" s="1720"/>
      <c r="S56" s="1708">
        <f t="shared" si="3"/>
        <v>0</v>
      </c>
      <c r="T56" s="1715"/>
    </row>
    <row r="57">
      <c r="A57" s="1721" t="b">
        <v>0</v>
      </c>
      <c r="B57" s="1738"/>
      <c r="C57" s="1738"/>
      <c r="D57" s="1755"/>
      <c r="E57" s="1713"/>
      <c r="F57" s="1738"/>
      <c r="G57" s="1738"/>
      <c r="H57" s="1700"/>
      <c r="I57" s="1700"/>
      <c r="J57" s="1756"/>
      <c r="K57" s="1710"/>
      <c r="L57" s="1711"/>
      <c r="M57" s="1720"/>
      <c r="N57" s="1720"/>
      <c r="O57" s="1706">
        <f t="shared" si="1"/>
        <v>0</v>
      </c>
      <c r="P57" s="1720"/>
      <c r="Q57" s="1707">
        <f t="shared" si="2"/>
        <v>0</v>
      </c>
      <c r="R57" s="1720"/>
      <c r="S57" s="1708">
        <f t="shared" si="3"/>
        <v>0</v>
      </c>
      <c r="T57" s="1709"/>
    </row>
    <row r="58">
      <c r="A58" s="1721" t="b">
        <v>0</v>
      </c>
      <c r="B58" s="1738"/>
      <c r="C58" s="1738"/>
      <c r="D58" s="1755"/>
      <c r="E58" s="1738"/>
      <c r="F58" s="1738"/>
      <c r="G58" s="1738"/>
      <c r="H58" s="1700"/>
      <c r="I58" s="1700"/>
      <c r="J58" s="1756"/>
      <c r="K58" s="1710"/>
      <c r="L58" s="1727"/>
      <c r="M58" s="1726"/>
      <c r="N58" s="1726"/>
      <c r="O58" s="1706">
        <f t="shared" si="1"/>
        <v>0</v>
      </c>
      <c r="P58" s="1720"/>
      <c r="Q58" s="1707">
        <f t="shared" si="2"/>
        <v>0</v>
      </c>
      <c r="R58" s="1726"/>
      <c r="S58" s="1708">
        <f t="shared" si="3"/>
        <v>0</v>
      </c>
      <c r="T58" s="1709"/>
    </row>
    <row r="59">
      <c r="A59" s="1721" t="b">
        <v>0</v>
      </c>
      <c r="B59" s="1738"/>
      <c r="C59" s="1738"/>
      <c r="D59" s="1755"/>
      <c r="E59" s="1738"/>
      <c r="F59" s="1738"/>
      <c r="G59" s="1738"/>
      <c r="H59" s="1700"/>
      <c r="I59" s="1700"/>
      <c r="J59" s="1756"/>
      <c r="K59" s="1710"/>
      <c r="L59" s="1711"/>
      <c r="M59" s="1726"/>
      <c r="N59" s="1726"/>
      <c r="O59" s="1706">
        <f t="shared" si="1"/>
        <v>0</v>
      </c>
      <c r="P59" s="1720"/>
      <c r="Q59" s="1707">
        <f t="shared" si="2"/>
        <v>0</v>
      </c>
      <c r="R59" s="1726"/>
      <c r="S59" s="1708">
        <f t="shared" si="3"/>
        <v>0</v>
      </c>
      <c r="T59" s="1709"/>
    </row>
    <row r="60">
      <c r="A60" s="1721" t="b">
        <v>0</v>
      </c>
      <c r="B60" s="1738"/>
      <c r="C60" s="1738"/>
      <c r="D60" s="1755"/>
      <c r="E60" s="1713"/>
      <c r="F60" s="1738"/>
      <c r="G60" s="1738"/>
      <c r="H60" s="1700"/>
      <c r="I60" s="1700"/>
      <c r="J60" s="1756"/>
      <c r="K60" s="1710"/>
      <c r="L60" s="1711"/>
      <c r="M60" s="1726"/>
      <c r="N60" s="1726"/>
      <c r="O60" s="1706">
        <f t="shared" si="1"/>
        <v>0</v>
      </c>
      <c r="P60" s="1720"/>
      <c r="Q60" s="1707">
        <f t="shared" si="2"/>
        <v>0</v>
      </c>
      <c r="R60" s="1726"/>
      <c r="S60" s="1708">
        <f t="shared" si="3"/>
        <v>0</v>
      </c>
      <c r="T60" s="1709"/>
    </row>
    <row r="61">
      <c r="A61" s="1721" t="b">
        <v>0</v>
      </c>
      <c r="B61" s="1738"/>
      <c r="C61" s="1738"/>
      <c r="D61" s="1755"/>
      <c r="E61" s="1738"/>
      <c r="F61" s="1738"/>
      <c r="G61" s="1738"/>
      <c r="H61" s="1700"/>
      <c r="I61" s="1700"/>
      <c r="J61" s="1756"/>
      <c r="K61" s="1710"/>
      <c r="L61" s="1711"/>
      <c r="M61" s="1720"/>
      <c r="N61" s="1720"/>
      <c r="O61" s="1706">
        <f t="shared" si="1"/>
        <v>0</v>
      </c>
      <c r="P61" s="1720"/>
      <c r="Q61" s="1707">
        <f t="shared" si="2"/>
        <v>0</v>
      </c>
      <c r="R61" s="1720"/>
      <c r="S61" s="1708">
        <f t="shared" si="3"/>
        <v>0</v>
      </c>
      <c r="T61" s="1709"/>
    </row>
    <row r="62">
      <c r="A62" s="1721" t="b">
        <v>0</v>
      </c>
      <c r="B62" s="1738"/>
      <c r="C62" s="1738"/>
      <c r="D62" s="1755"/>
      <c r="E62" s="1713"/>
      <c r="F62" s="1738"/>
      <c r="G62" s="1738"/>
      <c r="H62" s="1700"/>
      <c r="I62" s="1700"/>
      <c r="J62" s="1756"/>
      <c r="K62" s="1710"/>
      <c r="L62" s="1711"/>
      <c r="M62" s="1726"/>
      <c r="N62" s="1720"/>
      <c r="O62" s="1706">
        <f t="shared" si="1"/>
        <v>0</v>
      </c>
      <c r="P62" s="1720"/>
      <c r="Q62" s="1707">
        <f t="shared" si="2"/>
        <v>0</v>
      </c>
      <c r="R62" s="1720"/>
      <c r="S62" s="1708">
        <f t="shared" si="3"/>
        <v>0</v>
      </c>
      <c r="T62" s="1709"/>
    </row>
    <row r="63">
      <c r="A63" s="1721" t="b">
        <v>0</v>
      </c>
      <c r="B63" s="1738"/>
      <c r="C63" s="1738"/>
      <c r="D63" s="1755"/>
      <c r="E63" s="1738"/>
      <c r="F63" s="1757"/>
      <c r="G63" s="1738"/>
      <c r="H63" s="1700"/>
      <c r="I63" s="1700"/>
      <c r="J63" s="1756"/>
      <c r="K63" s="1710"/>
      <c r="L63" s="1711"/>
      <c r="M63" s="1726"/>
      <c r="N63" s="1726"/>
      <c r="O63" s="1706">
        <f t="shared" si="1"/>
        <v>0</v>
      </c>
      <c r="P63" s="1720"/>
      <c r="Q63" s="1707">
        <f t="shared" si="2"/>
        <v>0</v>
      </c>
      <c r="R63" s="1726"/>
      <c r="S63" s="1708">
        <f t="shared" si="3"/>
        <v>0</v>
      </c>
      <c r="T63" s="1709"/>
    </row>
    <row r="64">
      <c r="A64" s="1721" t="b">
        <v>0</v>
      </c>
      <c r="B64" s="1738"/>
      <c r="C64" s="1738"/>
      <c r="D64" s="1755"/>
      <c r="E64" s="1738"/>
      <c r="F64" s="1738"/>
      <c r="G64" s="1738"/>
      <c r="H64" s="1700"/>
      <c r="I64" s="1700"/>
      <c r="J64" s="1756"/>
      <c r="K64" s="1710"/>
      <c r="L64" s="1711"/>
      <c r="M64" s="1720"/>
      <c r="N64" s="1720"/>
      <c r="O64" s="1706">
        <f t="shared" si="1"/>
        <v>0</v>
      </c>
      <c r="P64" s="1720"/>
      <c r="Q64" s="1707">
        <f t="shared" si="2"/>
        <v>0</v>
      </c>
      <c r="R64" s="1720"/>
      <c r="S64" s="1708">
        <f t="shared" si="3"/>
        <v>0</v>
      </c>
      <c r="T64" s="1709"/>
    </row>
    <row r="65">
      <c r="A65" s="1721" t="b">
        <v>0</v>
      </c>
      <c r="B65" s="1738"/>
      <c r="C65" s="1738"/>
      <c r="D65" s="1755"/>
      <c r="E65" s="1757"/>
      <c r="F65" s="1757"/>
      <c r="G65" s="1757"/>
      <c r="H65" s="1700"/>
      <c r="I65" s="1700"/>
      <c r="J65" s="1756"/>
      <c r="K65" s="1710"/>
      <c r="L65" s="1711"/>
      <c r="M65" s="1726"/>
      <c r="N65" s="1726"/>
      <c r="O65" s="1706">
        <f t="shared" si="1"/>
        <v>0</v>
      </c>
      <c r="P65" s="1720"/>
      <c r="Q65" s="1707">
        <f t="shared" si="2"/>
        <v>0</v>
      </c>
      <c r="R65" s="1726"/>
      <c r="S65" s="1708">
        <f t="shared" si="3"/>
        <v>0</v>
      </c>
      <c r="T65" s="1709"/>
    </row>
    <row r="66">
      <c r="A66" s="1721" t="b">
        <v>0</v>
      </c>
      <c r="B66" s="1738"/>
      <c r="C66" s="1738"/>
      <c r="D66" s="1755"/>
      <c r="E66" s="1738"/>
      <c r="F66" s="1738"/>
      <c r="G66" s="1738"/>
      <c r="H66" s="1700"/>
      <c r="I66" s="1700"/>
      <c r="J66" s="1756"/>
      <c r="K66" s="1710"/>
      <c r="L66" s="1711"/>
      <c r="M66" s="1720"/>
      <c r="N66" s="1720"/>
      <c r="O66" s="1706">
        <f t="shared" si="1"/>
        <v>0</v>
      </c>
      <c r="P66" s="1720"/>
      <c r="Q66" s="1707">
        <f t="shared" si="2"/>
        <v>0</v>
      </c>
      <c r="R66" s="1720"/>
      <c r="S66" s="1708">
        <f t="shared" si="3"/>
        <v>0</v>
      </c>
      <c r="T66" s="1709"/>
    </row>
    <row r="67">
      <c r="A67" s="1721" t="b">
        <v>0</v>
      </c>
      <c r="B67" s="1738"/>
      <c r="C67" s="1738"/>
      <c r="D67" s="1755"/>
      <c r="E67" s="1738"/>
      <c r="F67" s="1757"/>
      <c r="G67" s="1738"/>
      <c r="H67" s="1700"/>
      <c r="I67" s="1700"/>
      <c r="J67" s="1756"/>
      <c r="K67" s="1710"/>
      <c r="L67" s="1711"/>
      <c r="M67" s="1726"/>
      <c r="N67" s="1726"/>
      <c r="O67" s="1706">
        <f t="shared" si="1"/>
        <v>0</v>
      </c>
      <c r="P67" s="1720"/>
      <c r="Q67" s="1707">
        <f t="shared" si="2"/>
        <v>0</v>
      </c>
      <c r="R67" s="1726"/>
      <c r="S67" s="1708">
        <f t="shared" si="3"/>
        <v>0</v>
      </c>
      <c r="T67" s="1754"/>
    </row>
    <row r="68">
      <c r="A68" s="1721" t="b">
        <v>0</v>
      </c>
      <c r="B68" s="1738"/>
      <c r="C68" s="1738"/>
      <c r="D68" s="1755"/>
      <c r="E68" s="1738"/>
      <c r="F68" s="1738"/>
      <c r="G68" s="1738"/>
      <c r="H68" s="1700"/>
      <c r="I68" s="1700"/>
      <c r="J68" s="1756"/>
      <c r="K68" s="1710"/>
      <c r="L68" s="1711"/>
      <c r="M68" s="1726"/>
      <c r="N68" s="1726"/>
      <c r="O68" s="1706">
        <f t="shared" si="1"/>
        <v>0</v>
      </c>
      <c r="P68" s="1720"/>
      <c r="Q68" s="1707">
        <f t="shared" si="2"/>
        <v>0</v>
      </c>
      <c r="R68" s="1726"/>
      <c r="S68" s="1708">
        <f t="shared" si="3"/>
        <v>0</v>
      </c>
      <c r="T68" s="1754"/>
    </row>
    <row r="69">
      <c r="A69" s="1721" t="b">
        <v>0</v>
      </c>
      <c r="B69" s="1738"/>
      <c r="C69" s="1738"/>
      <c r="D69" s="1755"/>
      <c r="E69" s="1738"/>
      <c r="F69" s="1738"/>
      <c r="G69" s="1738"/>
      <c r="H69" s="1700"/>
      <c r="I69" s="1700"/>
      <c r="J69" s="1756"/>
      <c r="K69" s="1710"/>
      <c r="L69" s="1711"/>
      <c r="M69" s="1726"/>
      <c r="N69" s="1726"/>
      <c r="O69" s="1706">
        <f t="shared" si="1"/>
        <v>0</v>
      </c>
      <c r="P69" s="1720"/>
      <c r="Q69" s="1707">
        <f t="shared" si="2"/>
        <v>0</v>
      </c>
      <c r="R69" s="1726"/>
      <c r="S69" s="1708">
        <f t="shared" si="3"/>
        <v>0</v>
      </c>
      <c r="T69" s="1709"/>
    </row>
    <row r="70">
      <c r="A70" s="1721" t="b">
        <v>0</v>
      </c>
      <c r="B70" s="1738"/>
      <c r="C70" s="1738"/>
      <c r="D70" s="1755"/>
      <c r="E70" s="1738"/>
      <c r="F70" s="1757"/>
      <c r="G70" s="1738"/>
      <c r="H70" s="1700"/>
      <c r="I70" s="1700"/>
      <c r="J70" s="1756"/>
      <c r="K70" s="1710"/>
      <c r="L70" s="1711"/>
      <c r="M70" s="1726"/>
      <c r="N70" s="1726"/>
      <c r="O70" s="1706">
        <f t="shared" si="1"/>
        <v>0</v>
      </c>
      <c r="P70" s="1720"/>
      <c r="Q70" s="1707">
        <f t="shared" si="2"/>
        <v>0</v>
      </c>
      <c r="R70" s="1726"/>
      <c r="S70" s="1708">
        <f t="shared" si="3"/>
        <v>0</v>
      </c>
      <c r="T70" s="1709"/>
    </row>
    <row r="71">
      <c r="A71" s="1721" t="b">
        <v>0</v>
      </c>
      <c r="B71" s="1738"/>
      <c r="C71" s="1738"/>
      <c r="D71" s="1755"/>
      <c r="E71" s="1738"/>
      <c r="F71" s="1738"/>
      <c r="G71" s="1738"/>
      <c r="H71" s="1700"/>
      <c r="I71" s="1700"/>
      <c r="J71" s="1756"/>
      <c r="K71" s="1710"/>
      <c r="L71" s="1711"/>
      <c r="M71" s="1726"/>
      <c r="N71" s="1726"/>
      <c r="O71" s="1706">
        <f t="shared" si="1"/>
        <v>0</v>
      </c>
      <c r="P71" s="1720"/>
      <c r="Q71" s="1707">
        <f t="shared" si="2"/>
        <v>0</v>
      </c>
      <c r="R71" s="1726"/>
      <c r="S71" s="1708">
        <f t="shared" si="3"/>
        <v>0</v>
      </c>
      <c r="T71" s="1709"/>
    </row>
    <row r="72">
      <c r="A72" s="1721" t="b">
        <v>0</v>
      </c>
      <c r="B72" s="1738"/>
      <c r="C72" s="1738"/>
      <c r="D72" s="1755"/>
      <c r="E72" s="1738"/>
      <c r="F72" s="1738"/>
      <c r="G72" s="1738"/>
      <c r="H72" s="1700"/>
      <c r="I72" s="1700"/>
      <c r="J72" s="1756"/>
      <c r="K72" s="1710"/>
      <c r="L72" s="1711"/>
      <c r="M72" s="1726"/>
      <c r="N72" s="1726"/>
      <c r="O72" s="1706">
        <f t="shared" si="1"/>
        <v>0</v>
      </c>
      <c r="P72" s="1720"/>
      <c r="Q72" s="1707">
        <f t="shared" si="2"/>
        <v>0</v>
      </c>
      <c r="R72" s="1726"/>
      <c r="S72" s="1708">
        <f t="shared" si="3"/>
        <v>0</v>
      </c>
      <c r="T72" s="1709"/>
    </row>
    <row r="73">
      <c r="A73" s="1721" t="b">
        <v>0</v>
      </c>
      <c r="B73" s="1738"/>
      <c r="C73" s="1738"/>
      <c r="D73" s="1755"/>
      <c r="E73" s="1738"/>
      <c r="F73" s="1757"/>
      <c r="G73" s="1738"/>
      <c r="H73" s="1700"/>
      <c r="I73" s="1700"/>
      <c r="J73" s="1756"/>
      <c r="K73" s="1710"/>
      <c r="L73" s="1711"/>
      <c r="M73" s="1726"/>
      <c r="N73" s="1726"/>
      <c r="O73" s="1706">
        <f t="shared" si="1"/>
        <v>0</v>
      </c>
      <c r="P73" s="1720"/>
      <c r="Q73" s="1707">
        <f t="shared" si="2"/>
        <v>0</v>
      </c>
      <c r="R73" s="1726"/>
      <c r="S73" s="1708">
        <f t="shared" si="3"/>
        <v>0</v>
      </c>
      <c r="T73" s="1709"/>
    </row>
    <row r="74">
      <c r="A74" s="1721" t="b">
        <v>0</v>
      </c>
      <c r="B74" s="1738"/>
      <c r="C74" s="1738"/>
      <c r="D74" s="1755"/>
      <c r="E74" s="1738"/>
      <c r="F74" s="1738"/>
      <c r="G74" s="1738"/>
      <c r="H74" s="1700"/>
      <c r="I74" s="1700"/>
      <c r="J74" s="1756"/>
      <c r="K74" s="1710"/>
      <c r="L74" s="1711"/>
      <c r="M74" s="1720"/>
      <c r="N74" s="1720"/>
      <c r="O74" s="1706">
        <f t="shared" si="1"/>
        <v>0</v>
      </c>
      <c r="P74" s="1720"/>
      <c r="Q74" s="1707">
        <f t="shared" si="2"/>
        <v>0</v>
      </c>
      <c r="R74" s="1720"/>
      <c r="S74" s="1708">
        <f t="shared" si="3"/>
        <v>0</v>
      </c>
      <c r="T74" s="1709"/>
    </row>
    <row r="75">
      <c r="A75" s="1721" t="b">
        <v>0</v>
      </c>
      <c r="B75" s="1738"/>
      <c r="C75" s="1738"/>
      <c r="D75" s="1755"/>
      <c r="E75" s="1713"/>
      <c r="F75" s="1738"/>
      <c r="G75" s="1738"/>
      <c r="H75" s="1700"/>
      <c r="I75" s="1700"/>
      <c r="J75" s="1756"/>
      <c r="K75" s="1710"/>
      <c r="L75" s="1711"/>
      <c r="M75" s="1720"/>
      <c r="N75" s="1720"/>
      <c r="O75" s="1706">
        <f t="shared" si="1"/>
        <v>0</v>
      </c>
      <c r="P75" s="1720"/>
      <c r="Q75" s="1707">
        <f t="shared" si="2"/>
        <v>0</v>
      </c>
      <c r="R75" s="1720"/>
      <c r="S75" s="1708">
        <f t="shared" si="3"/>
        <v>0</v>
      </c>
      <c r="T75" s="1709"/>
    </row>
    <row r="76">
      <c r="A76" s="1721" t="b">
        <v>0</v>
      </c>
      <c r="B76" s="1738"/>
      <c r="C76" s="1738"/>
      <c r="D76" s="1755"/>
      <c r="E76" s="1738"/>
      <c r="F76" s="1738"/>
      <c r="G76" s="1738"/>
      <c r="H76" s="1700"/>
      <c r="I76" s="1700"/>
      <c r="J76" s="1700"/>
      <c r="K76" s="1710"/>
      <c r="L76" s="1711"/>
      <c r="M76" s="1720"/>
      <c r="N76" s="1720"/>
      <c r="O76" s="1706">
        <f t="shared" si="1"/>
        <v>0</v>
      </c>
      <c r="P76" s="1720"/>
      <c r="Q76" s="1707">
        <f t="shared" si="2"/>
        <v>0</v>
      </c>
      <c r="R76" s="1720"/>
      <c r="S76" s="1708">
        <f t="shared" si="3"/>
        <v>0</v>
      </c>
      <c r="T76" s="1709"/>
    </row>
    <row r="77">
      <c r="A77" s="1721" t="b">
        <v>0</v>
      </c>
      <c r="B77" s="1738"/>
      <c r="C77" s="1738"/>
      <c r="D77" s="1758"/>
      <c r="E77" s="1738"/>
      <c r="F77" s="1738"/>
      <c r="G77" s="1738"/>
      <c r="H77" s="1759"/>
      <c r="I77" s="1756"/>
      <c r="J77" s="1756"/>
      <c r="K77" s="1710"/>
      <c r="L77" s="1727"/>
      <c r="M77" s="1726"/>
      <c r="N77" s="1726"/>
      <c r="O77" s="1706">
        <f t="shared" si="1"/>
        <v>0</v>
      </c>
      <c r="P77" s="1720"/>
      <c r="Q77" s="1707">
        <f t="shared" si="2"/>
        <v>0</v>
      </c>
      <c r="R77" s="1726"/>
      <c r="S77" s="1708">
        <f t="shared" si="3"/>
        <v>0</v>
      </c>
      <c r="T77" s="1709"/>
    </row>
    <row r="78">
      <c r="A78" s="1721" t="b">
        <v>0</v>
      </c>
      <c r="B78" s="1757"/>
      <c r="C78" s="1757"/>
      <c r="D78" s="1760"/>
      <c r="E78" s="1757"/>
      <c r="F78" s="1757"/>
      <c r="G78" s="1757"/>
      <c r="H78" s="1761"/>
      <c r="I78" s="1761"/>
      <c r="J78" s="1761"/>
      <c r="K78" s="1710"/>
      <c r="L78" s="1711"/>
      <c r="M78" s="1726"/>
      <c r="N78" s="1726"/>
      <c r="O78" s="1706">
        <f t="shared" si="1"/>
        <v>0</v>
      </c>
      <c r="P78" s="1720"/>
      <c r="Q78" s="1707">
        <f t="shared" si="2"/>
        <v>0</v>
      </c>
      <c r="R78" s="1726"/>
      <c r="S78" s="1708">
        <f t="shared" si="3"/>
        <v>0</v>
      </c>
      <c r="T78" s="1709"/>
    </row>
    <row r="79">
      <c r="A79" s="1721" t="b">
        <v>0</v>
      </c>
      <c r="B79" s="1762"/>
      <c r="C79" s="1757"/>
      <c r="D79" s="1760"/>
      <c r="E79" s="1757"/>
      <c r="F79" s="1757"/>
      <c r="G79" s="1757"/>
      <c r="H79" s="1761"/>
      <c r="I79" s="1761"/>
      <c r="J79" s="1761"/>
      <c r="K79" s="1710"/>
      <c r="L79" s="1711"/>
      <c r="M79" s="1726"/>
      <c r="N79" s="1726"/>
      <c r="O79" s="1706">
        <f t="shared" si="1"/>
        <v>0</v>
      </c>
      <c r="P79" s="1720"/>
      <c r="Q79" s="1707">
        <f t="shared" si="2"/>
        <v>0</v>
      </c>
      <c r="R79" s="1726"/>
      <c r="S79" s="1708">
        <f t="shared" si="3"/>
        <v>0</v>
      </c>
      <c r="T79" s="1709"/>
    </row>
    <row r="80">
      <c r="A80" s="1697" t="b">
        <v>1</v>
      </c>
      <c r="B80" s="1698" t="s">
        <v>768</v>
      </c>
      <c r="C80" s="1698" t="s">
        <v>3413</v>
      </c>
      <c r="D80" s="1699">
        <v>45658.0</v>
      </c>
      <c r="E80" s="1698" t="s">
        <v>3520</v>
      </c>
      <c r="F80" s="1698" t="s">
        <v>472</v>
      </c>
      <c r="G80" s="1698" t="s">
        <v>192</v>
      </c>
      <c r="H80" s="1700"/>
      <c r="I80" s="1701">
        <v>40000.0</v>
      </c>
      <c r="J80" s="1702">
        <v>125000.0</v>
      </c>
      <c r="K80" s="1703"/>
      <c r="L80" s="1704" t="s">
        <v>257</v>
      </c>
      <c r="M80" s="1705">
        <v>45673.0</v>
      </c>
      <c r="N80" s="1705">
        <v>45677.0</v>
      </c>
      <c r="O80" s="1706">
        <f t="shared" si="1"/>
        <v>4</v>
      </c>
      <c r="P80" s="1720"/>
      <c r="Q80" s="1707">
        <f t="shared" si="2"/>
        <v>-45673</v>
      </c>
      <c r="R80" s="1705"/>
      <c r="S80" s="1708">
        <f t="shared" si="3"/>
        <v>-45673</v>
      </c>
      <c r="T80" s="1709"/>
    </row>
    <row r="81">
      <c r="A81" s="1697" t="b">
        <v>1</v>
      </c>
      <c r="B81" s="1698" t="s">
        <v>864</v>
      </c>
      <c r="C81" s="1698" t="s">
        <v>110</v>
      </c>
      <c r="D81" s="1699">
        <v>45658.0</v>
      </c>
      <c r="E81" s="1698" t="s">
        <v>3521</v>
      </c>
      <c r="F81" s="1698" t="s">
        <v>3522</v>
      </c>
      <c r="G81" s="1698" t="s">
        <v>190</v>
      </c>
      <c r="H81" s="1700"/>
      <c r="I81" s="1701">
        <v>50000.0</v>
      </c>
      <c r="J81" s="1702">
        <v>150000.0</v>
      </c>
      <c r="K81" s="1710"/>
      <c r="L81" s="1727"/>
      <c r="M81" s="1705">
        <v>45675.0</v>
      </c>
      <c r="N81" s="1705">
        <v>45679.0</v>
      </c>
      <c r="O81" s="1706">
        <f t="shared" si="1"/>
        <v>4</v>
      </c>
      <c r="P81" s="1720"/>
      <c r="Q81" s="1707">
        <f t="shared" si="2"/>
        <v>-45675</v>
      </c>
      <c r="R81" s="1720"/>
      <c r="S81" s="1708">
        <f t="shared" si="3"/>
        <v>-45675</v>
      </c>
      <c r="T81" s="1709"/>
    </row>
    <row r="82">
      <c r="A82" s="1697" t="b">
        <v>1</v>
      </c>
      <c r="B82" s="1698" t="s">
        <v>768</v>
      </c>
      <c r="C82" s="1698" t="s">
        <v>3471</v>
      </c>
      <c r="D82" s="1699">
        <v>45689.0</v>
      </c>
      <c r="E82" s="1698" t="s">
        <v>3523</v>
      </c>
      <c r="F82" s="1698" t="s">
        <v>3473</v>
      </c>
      <c r="G82" s="1698" t="s">
        <v>192</v>
      </c>
      <c r="H82" s="1700"/>
      <c r="I82" s="1701">
        <v>50000.0</v>
      </c>
      <c r="J82" s="1702">
        <v>150000.0</v>
      </c>
      <c r="K82" s="1703">
        <v>45705.0</v>
      </c>
      <c r="L82" s="1704" t="s">
        <v>564</v>
      </c>
      <c r="M82" s="1720"/>
      <c r="N82" s="1720"/>
      <c r="O82" s="1706">
        <f t="shared" si="1"/>
        <v>0</v>
      </c>
      <c r="P82" s="1720"/>
      <c r="Q82" s="1707">
        <f t="shared" si="2"/>
        <v>0</v>
      </c>
      <c r="R82" s="1720"/>
      <c r="S82" s="1708">
        <f t="shared" si="3"/>
        <v>0</v>
      </c>
      <c r="T82" s="1709"/>
    </row>
    <row r="83">
      <c r="A83" s="1697" t="b">
        <v>1</v>
      </c>
      <c r="B83" s="1698" t="s">
        <v>408</v>
      </c>
      <c r="C83" s="1698" t="s">
        <v>3458</v>
      </c>
      <c r="D83" s="1699">
        <v>45659.0</v>
      </c>
      <c r="E83" s="1698" t="s">
        <v>3459</v>
      </c>
      <c r="F83" s="1698" t="s">
        <v>1216</v>
      </c>
      <c r="G83" s="1698" t="s">
        <v>190</v>
      </c>
      <c r="H83" s="1700"/>
      <c r="I83" s="1701">
        <v>50000.0</v>
      </c>
      <c r="J83" s="1702">
        <v>150000.0</v>
      </c>
      <c r="K83" s="1710"/>
      <c r="L83" s="1727"/>
      <c r="M83" s="1720"/>
      <c r="N83" s="1720"/>
      <c r="O83" s="1706">
        <f t="shared" si="1"/>
        <v>0</v>
      </c>
      <c r="P83" s="1720"/>
      <c r="Q83" s="1707">
        <f t="shared" si="2"/>
        <v>0</v>
      </c>
      <c r="R83" s="1720"/>
      <c r="S83" s="1708">
        <f t="shared" si="3"/>
        <v>0</v>
      </c>
      <c r="T83" s="1709"/>
    </row>
    <row r="84">
      <c r="A84" s="1697" t="b">
        <v>1</v>
      </c>
      <c r="B84" s="1698" t="s">
        <v>408</v>
      </c>
      <c r="C84" s="1698" t="s">
        <v>3460</v>
      </c>
      <c r="D84" s="1699">
        <v>45658.0</v>
      </c>
      <c r="E84" s="1698" t="s">
        <v>3461</v>
      </c>
      <c r="F84" s="1698" t="s">
        <v>3462</v>
      </c>
      <c r="G84" s="1698" t="s">
        <v>190</v>
      </c>
      <c r="H84" s="1701"/>
      <c r="I84" s="1701">
        <v>50000.0</v>
      </c>
      <c r="J84" s="1702">
        <v>150000.0</v>
      </c>
      <c r="K84" s="1710"/>
      <c r="L84" s="1727"/>
      <c r="M84" s="1705">
        <v>45670.0</v>
      </c>
      <c r="N84" s="1705">
        <v>45670.0</v>
      </c>
      <c r="O84" s="1706">
        <f t="shared" si="1"/>
        <v>0</v>
      </c>
      <c r="P84" s="1720"/>
      <c r="Q84" s="1707">
        <f t="shared" si="2"/>
        <v>-45670</v>
      </c>
      <c r="R84" s="1705"/>
      <c r="S84" s="1708">
        <f t="shared" si="3"/>
        <v>-45670</v>
      </c>
      <c r="T84" s="1709"/>
    </row>
    <row r="85">
      <c r="A85" s="1697" t="b">
        <v>1</v>
      </c>
      <c r="B85" s="1698" t="s">
        <v>408</v>
      </c>
      <c r="C85" s="1698" t="s">
        <v>3458</v>
      </c>
      <c r="D85" s="1699">
        <v>45660.0</v>
      </c>
      <c r="E85" s="1698" t="s">
        <v>3463</v>
      </c>
      <c r="F85" s="1698" t="s">
        <v>3464</v>
      </c>
      <c r="G85" s="1698" t="s">
        <v>190</v>
      </c>
      <c r="H85" s="1700"/>
      <c r="I85" s="1701">
        <v>50000.0</v>
      </c>
      <c r="J85" s="1702">
        <v>150000.0</v>
      </c>
      <c r="K85" s="1710"/>
      <c r="L85" s="1711"/>
      <c r="M85" s="1720"/>
      <c r="N85" s="1720"/>
      <c r="O85" s="1706">
        <f t="shared" si="1"/>
        <v>0</v>
      </c>
      <c r="P85" s="1720"/>
      <c r="Q85" s="1707">
        <f t="shared" si="2"/>
        <v>0</v>
      </c>
      <c r="R85" s="1720"/>
      <c r="S85" s="1708">
        <f t="shared" si="3"/>
        <v>0</v>
      </c>
      <c r="T85" s="1709"/>
    </row>
    <row r="86">
      <c r="A86" s="1697" t="b">
        <v>1</v>
      </c>
      <c r="B86" s="1698" t="s">
        <v>768</v>
      </c>
      <c r="C86" s="1698" t="s">
        <v>3460</v>
      </c>
      <c r="D86" s="1699">
        <v>45659.0</v>
      </c>
      <c r="E86" s="1698" t="s">
        <v>3470</v>
      </c>
      <c r="F86" s="1698" t="s">
        <v>877</v>
      </c>
      <c r="G86" s="1698" t="s">
        <v>192</v>
      </c>
      <c r="H86" s="1701"/>
      <c r="I86" s="1701">
        <v>50000.0</v>
      </c>
      <c r="J86" s="1702">
        <v>150000.0</v>
      </c>
      <c r="K86" s="1703">
        <v>45677.0</v>
      </c>
      <c r="L86" s="1704" t="s">
        <v>346</v>
      </c>
      <c r="M86" s="1705">
        <v>45670.0</v>
      </c>
      <c r="N86" s="1705">
        <v>45672.0</v>
      </c>
      <c r="O86" s="1706">
        <f t="shared" si="1"/>
        <v>2</v>
      </c>
      <c r="P86" s="1705"/>
      <c r="Q86" s="1707">
        <f t="shared" si="2"/>
        <v>-45670</v>
      </c>
      <c r="R86" s="1705"/>
      <c r="S86" s="1708">
        <f t="shared" si="3"/>
        <v>-45670</v>
      </c>
      <c r="T86" s="1715"/>
    </row>
    <row r="87">
      <c r="A87" s="1697" t="b">
        <v>1</v>
      </c>
      <c r="B87" s="1698" t="s">
        <v>864</v>
      </c>
      <c r="C87" s="1698" t="s">
        <v>110</v>
      </c>
      <c r="D87" s="1699">
        <v>45689.0</v>
      </c>
      <c r="E87" s="1698" t="s">
        <v>3484</v>
      </c>
      <c r="F87" s="1698" t="s">
        <v>3485</v>
      </c>
      <c r="G87" s="1698" t="s">
        <v>190</v>
      </c>
      <c r="H87" s="1701">
        <v>50000.0</v>
      </c>
      <c r="I87" s="1701">
        <v>40000.0</v>
      </c>
      <c r="J87" s="1702">
        <v>90000.0</v>
      </c>
      <c r="K87" s="1710"/>
      <c r="L87" s="1711"/>
      <c r="M87" s="1705">
        <v>45668.0</v>
      </c>
      <c r="N87" s="1705">
        <v>45677.0</v>
      </c>
      <c r="O87" s="1706">
        <f t="shared" si="1"/>
        <v>9</v>
      </c>
      <c r="P87" s="1705"/>
      <c r="Q87" s="1707">
        <f t="shared" si="2"/>
        <v>-45668</v>
      </c>
      <c r="R87" s="1705"/>
      <c r="S87" s="1708">
        <f t="shared" si="3"/>
        <v>-45668</v>
      </c>
      <c r="T87" s="1709"/>
    </row>
    <row r="88">
      <c r="A88" s="1697" t="b">
        <v>1</v>
      </c>
      <c r="B88" s="1698" t="s">
        <v>408</v>
      </c>
      <c r="C88" s="1698" t="s">
        <v>271</v>
      </c>
      <c r="D88" s="1699">
        <v>45689.0</v>
      </c>
      <c r="E88" s="1698" t="s">
        <v>3465</v>
      </c>
      <c r="F88" s="1698" t="s">
        <v>186</v>
      </c>
      <c r="G88" s="1698" t="s">
        <v>190</v>
      </c>
      <c r="H88" s="1700"/>
      <c r="I88" s="1701">
        <v>50000.0</v>
      </c>
      <c r="J88" s="1702">
        <v>150000.0</v>
      </c>
      <c r="K88" s="1710"/>
      <c r="L88" s="1711"/>
      <c r="M88" s="1705">
        <v>45689.0</v>
      </c>
      <c r="N88" s="1705">
        <v>45692.0</v>
      </c>
      <c r="O88" s="1706">
        <f t="shared" si="1"/>
        <v>3</v>
      </c>
      <c r="P88" s="1720"/>
      <c r="Q88" s="1707">
        <f t="shared" si="2"/>
        <v>-45689</v>
      </c>
      <c r="R88" s="1720"/>
      <c r="S88" s="1708">
        <f t="shared" si="3"/>
        <v>-45689</v>
      </c>
      <c r="T88" s="1709"/>
    </row>
    <row r="89">
      <c r="A89" s="1697" t="b">
        <v>1</v>
      </c>
      <c r="B89" s="1698" t="s">
        <v>768</v>
      </c>
      <c r="C89" s="1698" t="s">
        <v>3471</v>
      </c>
      <c r="D89" s="1699">
        <v>45689.0</v>
      </c>
      <c r="E89" s="1698" t="s">
        <v>3472</v>
      </c>
      <c r="F89" s="1698" t="s">
        <v>3473</v>
      </c>
      <c r="G89" s="1698" t="s">
        <v>192</v>
      </c>
      <c r="H89" s="1700"/>
      <c r="I89" s="1701">
        <v>50000.0</v>
      </c>
      <c r="J89" s="1702">
        <v>150000.0</v>
      </c>
      <c r="K89" s="1703">
        <v>45684.0</v>
      </c>
      <c r="L89" s="1704" t="s">
        <v>346</v>
      </c>
      <c r="M89" s="1705">
        <v>45674.0</v>
      </c>
      <c r="N89" s="1705">
        <v>45678.0</v>
      </c>
      <c r="O89" s="1706">
        <f t="shared" si="1"/>
        <v>4</v>
      </c>
      <c r="P89" s="1720"/>
      <c r="Q89" s="1707">
        <f t="shared" si="2"/>
        <v>-45674</v>
      </c>
      <c r="R89" s="1720"/>
      <c r="S89" s="1708">
        <f t="shared" si="3"/>
        <v>-45674</v>
      </c>
      <c r="T89" s="1757"/>
    </row>
    <row r="90">
      <c r="A90" s="1697" t="b">
        <v>1</v>
      </c>
      <c r="B90" s="1698" t="s">
        <v>864</v>
      </c>
      <c r="C90" s="1698" t="s">
        <v>3458</v>
      </c>
      <c r="D90" s="1699">
        <v>45689.0</v>
      </c>
      <c r="E90" s="1698" t="s">
        <v>3486</v>
      </c>
      <c r="F90" s="1698" t="s">
        <v>3487</v>
      </c>
      <c r="G90" s="1698" t="s">
        <v>190</v>
      </c>
      <c r="H90" s="1700"/>
      <c r="I90" s="1701">
        <v>50000.0</v>
      </c>
      <c r="J90" s="1702">
        <v>150000.0</v>
      </c>
      <c r="K90" s="1710"/>
      <c r="L90" s="1727"/>
      <c r="M90" s="1705">
        <v>45689.0</v>
      </c>
      <c r="N90" s="1705">
        <v>45693.0</v>
      </c>
      <c r="O90" s="1706">
        <f t="shared" si="1"/>
        <v>4</v>
      </c>
      <c r="P90" s="1720"/>
      <c r="Q90" s="1707">
        <f t="shared" si="2"/>
        <v>-45689</v>
      </c>
      <c r="R90" s="1720"/>
      <c r="S90" s="1708">
        <f t="shared" si="3"/>
        <v>-45689</v>
      </c>
      <c r="T90" s="1757"/>
    </row>
    <row r="91">
      <c r="A91" s="124"/>
      <c r="B91" s="124"/>
      <c r="C91" s="124"/>
      <c r="D91" s="124"/>
      <c r="E91" s="124"/>
      <c r="F91" s="124"/>
      <c r="G91" s="124"/>
      <c r="H91" s="124"/>
      <c r="I91" s="124"/>
      <c r="J91" s="124"/>
      <c r="K91" s="124"/>
      <c r="L91" s="176"/>
      <c r="M91" s="124"/>
      <c r="N91" s="124"/>
      <c r="O91" s="124"/>
      <c r="P91" s="1764"/>
      <c r="Q91" s="1764"/>
      <c r="R91" s="1765"/>
      <c r="S91" s="758"/>
      <c r="T91" s="124"/>
    </row>
    <row r="92">
      <c r="A92" s="124"/>
      <c r="B92" s="124"/>
      <c r="C92" s="124"/>
      <c r="D92" s="124"/>
      <c r="E92" s="124"/>
      <c r="F92" s="124"/>
      <c r="G92" s="124"/>
      <c r="H92" s="124"/>
      <c r="I92" s="124"/>
      <c r="J92" s="124"/>
      <c r="K92" s="124"/>
      <c r="L92" s="176"/>
      <c r="M92" s="124"/>
      <c r="N92" s="124"/>
      <c r="O92" s="124"/>
      <c r="P92" s="1764"/>
      <c r="Q92" s="1764"/>
      <c r="R92" s="1765"/>
      <c r="S92" s="758"/>
      <c r="T92" s="124"/>
    </row>
    <row r="93">
      <c r="A93" s="50"/>
      <c r="B93" s="50"/>
      <c r="C93" s="50"/>
      <c r="D93" s="50"/>
      <c r="E93" s="50"/>
      <c r="F93" s="50"/>
      <c r="G93" s="50"/>
      <c r="H93" s="50"/>
      <c r="I93" s="50"/>
      <c r="J93" s="50"/>
      <c r="K93" s="50"/>
      <c r="L93" s="1626"/>
      <c r="M93" s="50"/>
      <c r="N93" s="50"/>
      <c r="O93" s="50"/>
      <c r="P93" s="1627"/>
      <c r="Q93" s="1627"/>
      <c r="R93" s="1628"/>
      <c r="S93" s="1800"/>
      <c r="T93" s="50"/>
    </row>
    <row r="94">
      <c r="A94" s="50"/>
      <c r="B94" s="50"/>
      <c r="C94" s="50"/>
      <c r="D94" s="50"/>
      <c r="E94" s="50"/>
      <c r="F94" s="50"/>
      <c r="G94" s="50"/>
      <c r="H94" s="50"/>
      <c r="I94" s="50"/>
      <c r="J94" s="50"/>
      <c r="K94" s="50"/>
      <c r="L94" s="1626"/>
      <c r="M94" s="50"/>
      <c r="N94" s="50"/>
      <c r="O94" s="50"/>
      <c r="P94" s="1627"/>
      <c r="Q94" s="1627"/>
      <c r="R94" s="1628"/>
      <c r="S94" s="1800"/>
      <c r="T94" s="50"/>
    </row>
    <row r="95">
      <c r="A95" s="50"/>
      <c r="B95" s="50"/>
      <c r="C95" s="50"/>
      <c r="D95" s="50"/>
      <c r="E95" s="50"/>
      <c r="F95" s="50"/>
      <c r="G95" s="50"/>
      <c r="H95" s="50"/>
      <c r="I95" s="50"/>
      <c r="J95" s="50"/>
      <c r="K95" s="50"/>
      <c r="L95" s="1626"/>
      <c r="M95" s="50"/>
      <c r="N95" s="50"/>
      <c r="O95" s="50"/>
      <c r="P95" s="1627"/>
      <c r="Q95" s="1627"/>
      <c r="R95" s="1628"/>
      <c r="S95" s="1800"/>
      <c r="T95" s="50"/>
    </row>
    <row r="96">
      <c r="A96" s="50"/>
      <c r="B96" s="50"/>
      <c r="C96" s="50"/>
      <c r="D96" s="50"/>
      <c r="E96" s="50"/>
      <c r="F96" s="50"/>
      <c r="G96" s="50"/>
      <c r="H96" s="50"/>
      <c r="I96" s="50"/>
      <c r="J96" s="50"/>
      <c r="K96" s="50"/>
      <c r="L96" s="1626"/>
      <c r="M96" s="50"/>
      <c r="N96" s="50"/>
      <c r="O96" s="50"/>
      <c r="P96" s="1627"/>
      <c r="Q96" s="1627"/>
      <c r="R96" s="1628"/>
      <c r="S96" s="1800"/>
      <c r="T96" s="50"/>
    </row>
    <row r="97">
      <c r="A97" s="50"/>
      <c r="B97" s="50"/>
      <c r="C97" s="50"/>
      <c r="D97" s="50"/>
      <c r="E97" s="50"/>
      <c r="F97" s="50"/>
      <c r="G97" s="50"/>
      <c r="H97" s="50"/>
      <c r="I97" s="50"/>
      <c r="J97" s="50"/>
      <c r="K97" s="50"/>
      <c r="L97" s="1626"/>
      <c r="M97" s="50"/>
      <c r="N97" s="50"/>
      <c r="O97" s="50"/>
      <c r="P97" s="1627"/>
      <c r="Q97" s="1627"/>
      <c r="R97" s="1628"/>
      <c r="S97" s="1800"/>
      <c r="T97" s="50"/>
    </row>
    <row r="98">
      <c r="A98" s="50"/>
      <c r="B98" s="50"/>
      <c r="C98" s="50"/>
      <c r="D98" s="50"/>
      <c r="E98" s="50"/>
      <c r="F98" s="50"/>
      <c r="G98" s="50"/>
      <c r="H98" s="50"/>
      <c r="I98" s="50"/>
      <c r="J98" s="50"/>
      <c r="K98" s="50"/>
      <c r="L98" s="1626"/>
      <c r="M98" s="50"/>
      <c r="N98" s="50"/>
      <c r="O98" s="50"/>
      <c r="P98" s="1627"/>
      <c r="Q98" s="1627"/>
      <c r="R98" s="1628"/>
      <c r="S98" s="1800"/>
      <c r="T98" s="50"/>
    </row>
    <row r="99">
      <c r="A99" s="50"/>
      <c r="B99" s="50"/>
      <c r="C99" s="50"/>
      <c r="D99" s="50"/>
      <c r="E99" s="50"/>
      <c r="F99" s="50"/>
      <c r="G99" s="50"/>
      <c r="H99" s="50"/>
      <c r="I99" s="50"/>
      <c r="J99" s="50"/>
      <c r="K99" s="50"/>
      <c r="L99" s="1626"/>
      <c r="M99" s="50"/>
      <c r="N99" s="50"/>
      <c r="O99" s="50"/>
      <c r="P99" s="1627"/>
      <c r="Q99" s="1627"/>
      <c r="R99" s="1628"/>
      <c r="S99" s="1800"/>
      <c r="T99" s="50"/>
    </row>
    <row r="100">
      <c r="A100" s="50"/>
      <c r="B100" s="50"/>
      <c r="C100" s="50"/>
      <c r="D100" s="50"/>
      <c r="E100" s="50"/>
      <c r="F100" s="50"/>
      <c r="G100" s="50"/>
      <c r="H100" s="50"/>
      <c r="I100" s="50"/>
      <c r="J100" s="50"/>
      <c r="K100" s="50"/>
      <c r="L100" s="1626"/>
      <c r="M100" s="50"/>
      <c r="N100" s="50"/>
      <c r="O100" s="50"/>
      <c r="P100" s="1627"/>
      <c r="Q100" s="1627"/>
      <c r="R100" s="1628"/>
      <c r="S100" s="1800"/>
      <c r="T100" s="50"/>
    </row>
    <row r="101">
      <c r="A101" s="50"/>
      <c r="B101" s="50"/>
      <c r="C101" s="50"/>
      <c r="D101" s="50"/>
      <c r="E101" s="50"/>
      <c r="F101" s="50"/>
      <c r="G101" s="50"/>
      <c r="H101" s="50"/>
      <c r="I101" s="50"/>
      <c r="J101" s="50"/>
      <c r="K101" s="50"/>
      <c r="L101" s="1626"/>
      <c r="M101" s="50"/>
      <c r="N101" s="50"/>
      <c r="O101" s="50"/>
      <c r="P101" s="1627"/>
      <c r="Q101" s="1627"/>
      <c r="R101" s="1628"/>
      <c r="S101" s="1800"/>
      <c r="T101" s="50"/>
    </row>
    <row r="102">
      <c r="A102" s="50"/>
      <c r="B102" s="50"/>
      <c r="C102" s="50"/>
      <c r="D102" s="50"/>
      <c r="E102" s="50"/>
      <c r="F102" s="50"/>
      <c r="G102" s="50"/>
      <c r="H102" s="50"/>
      <c r="I102" s="50"/>
      <c r="J102" s="50"/>
      <c r="K102" s="50"/>
      <c r="L102" s="1626"/>
      <c r="M102" s="50"/>
      <c r="N102" s="50"/>
      <c r="O102" s="50"/>
      <c r="P102" s="1627"/>
      <c r="Q102" s="1627"/>
      <c r="R102" s="1628"/>
      <c r="S102" s="1800"/>
      <c r="T102" s="50"/>
    </row>
    <row r="103">
      <c r="A103" s="50"/>
      <c r="B103" s="50"/>
      <c r="C103" s="50"/>
      <c r="D103" s="50"/>
      <c r="E103" s="50"/>
      <c r="F103" s="50"/>
      <c r="G103" s="50"/>
      <c r="H103" s="50"/>
      <c r="I103" s="50"/>
      <c r="J103" s="50"/>
      <c r="K103" s="50"/>
      <c r="L103" s="1626"/>
      <c r="M103" s="50"/>
      <c r="N103" s="50"/>
      <c r="O103" s="50"/>
      <c r="P103" s="1627"/>
      <c r="Q103" s="1627"/>
      <c r="R103" s="1628"/>
      <c r="S103" s="1800"/>
      <c r="T103" s="50"/>
    </row>
    <row r="104">
      <c r="A104" s="50"/>
      <c r="B104" s="50"/>
      <c r="C104" s="50"/>
      <c r="D104" s="50"/>
      <c r="E104" s="50"/>
      <c r="F104" s="50"/>
      <c r="G104" s="50"/>
      <c r="H104" s="50"/>
      <c r="I104" s="50"/>
      <c r="J104" s="50"/>
      <c r="K104" s="50"/>
      <c r="L104" s="1626"/>
      <c r="M104" s="50"/>
      <c r="N104" s="50"/>
      <c r="O104" s="50"/>
      <c r="P104" s="1627"/>
      <c r="Q104" s="1627"/>
      <c r="R104" s="1628"/>
      <c r="S104" s="1800"/>
      <c r="T104" s="50"/>
    </row>
    <row r="105">
      <c r="A105" s="50"/>
      <c r="B105" s="50"/>
      <c r="C105" s="50"/>
      <c r="D105" s="50"/>
      <c r="E105" s="50"/>
      <c r="F105" s="50"/>
      <c r="G105" s="50"/>
      <c r="H105" s="50"/>
      <c r="I105" s="50"/>
      <c r="J105" s="50"/>
      <c r="K105" s="50"/>
      <c r="L105" s="1626"/>
      <c r="M105" s="50"/>
      <c r="N105" s="50"/>
      <c r="O105" s="50"/>
      <c r="P105" s="1627"/>
      <c r="Q105" s="1627"/>
      <c r="R105" s="1628"/>
      <c r="S105" s="1800"/>
      <c r="T105" s="50"/>
    </row>
    <row r="106">
      <c r="A106" s="50"/>
      <c r="B106" s="50"/>
      <c r="C106" s="50"/>
      <c r="D106" s="50"/>
      <c r="E106" s="50"/>
      <c r="F106" s="50"/>
      <c r="G106" s="50"/>
      <c r="H106" s="50"/>
      <c r="I106" s="50"/>
      <c r="J106" s="50"/>
      <c r="K106" s="50"/>
      <c r="L106" s="1626"/>
      <c r="M106" s="50"/>
      <c r="N106" s="50"/>
      <c r="O106" s="50"/>
      <c r="P106" s="1627"/>
      <c r="Q106" s="1627"/>
      <c r="R106" s="1628"/>
      <c r="S106" s="1800"/>
      <c r="T106" s="50"/>
    </row>
    <row r="107">
      <c r="A107" s="50"/>
      <c r="B107" s="50"/>
      <c r="C107" s="50"/>
      <c r="D107" s="50"/>
      <c r="E107" s="50"/>
      <c r="F107" s="50"/>
      <c r="G107" s="50"/>
      <c r="H107" s="50"/>
      <c r="I107" s="50"/>
      <c r="J107" s="50"/>
      <c r="K107" s="50"/>
      <c r="L107" s="1626"/>
      <c r="M107" s="50"/>
      <c r="N107" s="50"/>
      <c r="O107" s="50"/>
      <c r="P107" s="1627"/>
      <c r="Q107" s="1627"/>
      <c r="R107" s="1628"/>
      <c r="S107" s="1800"/>
      <c r="T107" s="50"/>
    </row>
    <row r="108">
      <c r="A108" s="50"/>
      <c r="B108" s="50"/>
      <c r="C108" s="50"/>
      <c r="D108" s="50"/>
      <c r="E108" s="50"/>
      <c r="F108" s="50"/>
      <c r="G108" s="50"/>
      <c r="H108" s="50"/>
      <c r="I108" s="50"/>
      <c r="J108" s="50"/>
      <c r="K108" s="50"/>
      <c r="L108" s="1626"/>
      <c r="M108" s="50"/>
      <c r="N108" s="50"/>
      <c r="O108" s="50"/>
      <c r="P108" s="1627"/>
      <c r="Q108" s="1627"/>
      <c r="R108" s="1628"/>
      <c r="S108" s="1800"/>
      <c r="T108" s="50"/>
    </row>
    <row r="109">
      <c r="A109" s="50"/>
      <c r="B109" s="50"/>
      <c r="C109" s="50"/>
      <c r="D109" s="50"/>
      <c r="E109" s="50"/>
      <c r="F109" s="50"/>
      <c r="G109" s="50"/>
      <c r="H109" s="50"/>
      <c r="I109" s="50"/>
      <c r="J109" s="50"/>
      <c r="K109" s="50"/>
      <c r="L109" s="1626"/>
      <c r="M109" s="50"/>
      <c r="N109" s="50"/>
      <c r="O109" s="50"/>
      <c r="P109" s="1627"/>
      <c r="Q109" s="1627"/>
      <c r="R109" s="1628"/>
      <c r="S109" s="1800"/>
      <c r="T109" s="50"/>
    </row>
    <row r="110">
      <c r="A110" s="50"/>
      <c r="B110" s="50"/>
      <c r="C110" s="50"/>
      <c r="D110" s="50"/>
      <c r="E110" s="50"/>
      <c r="F110" s="50"/>
      <c r="G110" s="50"/>
      <c r="H110" s="50"/>
      <c r="I110" s="50"/>
      <c r="J110" s="50"/>
      <c r="K110" s="50"/>
      <c r="L110" s="1626"/>
      <c r="M110" s="50"/>
      <c r="N110" s="50"/>
      <c r="O110" s="50"/>
      <c r="P110" s="1627"/>
      <c r="Q110" s="1627"/>
      <c r="R110" s="1628"/>
      <c r="S110" s="1800"/>
      <c r="T110" s="50"/>
    </row>
    <row r="111">
      <c r="A111" s="50"/>
      <c r="B111" s="50"/>
      <c r="C111" s="50"/>
      <c r="D111" s="50"/>
      <c r="E111" s="50"/>
      <c r="F111" s="50"/>
      <c r="G111" s="50"/>
      <c r="H111" s="50"/>
      <c r="I111" s="50"/>
      <c r="J111" s="50"/>
      <c r="K111" s="50"/>
      <c r="L111" s="1626"/>
      <c r="M111" s="50"/>
      <c r="N111" s="50"/>
      <c r="O111" s="50"/>
      <c r="P111" s="1627"/>
      <c r="Q111" s="1627"/>
      <c r="R111" s="1628"/>
      <c r="S111" s="1800"/>
      <c r="T111" s="50"/>
    </row>
    <row r="112">
      <c r="A112" s="50"/>
      <c r="B112" s="50"/>
      <c r="C112" s="50"/>
      <c r="D112" s="50"/>
      <c r="E112" s="50"/>
      <c r="F112" s="50"/>
      <c r="G112" s="50"/>
      <c r="H112" s="50"/>
      <c r="I112" s="50"/>
      <c r="J112" s="50"/>
      <c r="K112" s="50"/>
      <c r="L112" s="1626"/>
      <c r="M112" s="50"/>
      <c r="N112" s="50"/>
      <c r="O112" s="50"/>
      <c r="P112" s="1627"/>
      <c r="Q112" s="1627"/>
      <c r="R112" s="1628"/>
      <c r="S112" s="1800"/>
      <c r="T112" s="50"/>
    </row>
    <row r="113">
      <c r="A113" s="50"/>
      <c r="B113" s="50"/>
      <c r="C113" s="50"/>
      <c r="D113" s="50"/>
      <c r="E113" s="50"/>
      <c r="F113" s="50"/>
      <c r="G113" s="50"/>
      <c r="H113" s="50"/>
      <c r="I113" s="50"/>
      <c r="J113" s="50"/>
      <c r="K113" s="50"/>
      <c r="L113" s="1626"/>
      <c r="M113" s="50"/>
      <c r="N113" s="50"/>
      <c r="O113" s="50"/>
      <c r="P113" s="1627"/>
      <c r="Q113" s="1627"/>
      <c r="R113" s="1628"/>
      <c r="S113" s="1800"/>
      <c r="T113" s="50"/>
    </row>
    <row r="114">
      <c r="A114" s="50"/>
      <c r="B114" s="50"/>
      <c r="C114" s="50"/>
      <c r="D114" s="50"/>
      <c r="E114" s="50"/>
      <c r="F114" s="50"/>
      <c r="G114" s="50"/>
      <c r="H114" s="50"/>
      <c r="I114" s="50"/>
      <c r="J114" s="50"/>
      <c r="K114" s="50"/>
      <c r="L114" s="1626"/>
      <c r="M114" s="50"/>
      <c r="N114" s="50"/>
      <c r="O114" s="50"/>
      <c r="P114" s="1627"/>
      <c r="Q114" s="1627"/>
      <c r="R114" s="1628"/>
      <c r="S114" s="1800"/>
      <c r="T114" s="50"/>
    </row>
    <row r="115">
      <c r="A115" s="50"/>
      <c r="B115" s="50"/>
      <c r="C115" s="50"/>
      <c r="D115" s="50"/>
      <c r="E115" s="50"/>
      <c r="F115" s="50"/>
      <c r="G115" s="50"/>
      <c r="H115" s="50"/>
      <c r="I115" s="50"/>
      <c r="J115" s="50"/>
      <c r="K115" s="50"/>
      <c r="L115" s="1626"/>
      <c r="M115" s="50"/>
      <c r="N115" s="50"/>
      <c r="O115" s="50"/>
      <c r="P115" s="1627"/>
      <c r="Q115" s="1627"/>
      <c r="R115" s="1628"/>
      <c r="S115" s="1800"/>
      <c r="T115" s="50"/>
    </row>
    <row r="116">
      <c r="A116" s="50"/>
      <c r="B116" s="50"/>
      <c r="C116" s="50"/>
      <c r="D116" s="50"/>
      <c r="E116" s="50"/>
      <c r="F116" s="50"/>
      <c r="G116" s="50"/>
      <c r="H116" s="50"/>
      <c r="I116" s="50"/>
      <c r="J116" s="50"/>
      <c r="K116" s="50"/>
      <c r="L116" s="1626"/>
      <c r="M116" s="50"/>
      <c r="N116" s="50"/>
      <c r="O116" s="50"/>
      <c r="P116" s="1627"/>
      <c r="Q116" s="1627"/>
      <c r="R116" s="1628"/>
      <c r="S116" s="1800"/>
      <c r="T116" s="50"/>
    </row>
    <row r="117">
      <c r="A117" s="50"/>
      <c r="B117" s="50"/>
      <c r="C117" s="50"/>
      <c r="D117" s="50"/>
      <c r="E117" s="50"/>
      <c r="F117" s="50"/>
      <c r="G117" s="50"/>
      <c r="H117" s="50"/>
      <c r="I117" s="50"/>
      <c r="J117" s="50"/>
      <c r="K117" s="50"/>
      <c r="L117" s="1626"/>
      <c r="M117" s="50"/>
      <c r="N117" s="50"/>
      <c r="O117" s="50"/>
      <c r="P117" s="1627"/>
      <c r="Q117" s="1627"/>
      <c r="R117" s="1628"/>
      <c r="S117" s="1800"/>
      <c r="T117" s="50"/>
    </row>
    <row r="118">
      <c r="A118" s="50"/>
      <c r="B118" s="50"/>
      <c r="C118" s="50"/>
      <c r="D118" s="50"/>
      <c r="E118" s="50"/>
      <c r="F118" s="50"/>
      <c r="G118" s="50"/>
      <c r="H118" s="50"/>
      <c r="I118" s="50"/>
      <c r="J118" s="50"/>
      <c r="K118" s="50"/>
      <c r="L118" s="1626"/>
      <c r="M118" s="50"/>
      <c r="N118" s="50"/>
      <c r="O118" s="50"/>
      <c r="P118" s="1627"/>
      <c r="Q118" s="1627"/>
      <c r="R118" s="1628"/>
      <c r="S118" s="1800"/>
      <c r="T118" s="50"/>
    </row>
    <row r="119">
      <c r="A119" s="50"/>
      <c r="B119" s="50"/>
      <c r="C119" s="50"/>
      <c r="D119" s="50"/>
      <c r="E119" s="50"/>
      <c r="F119" s="50"/>
      <c r="G119" s="50"/>
      <c r="H119" s="50"/>
      <c r="I119" s="50"/>
      <c r="J119" s="50"/>
      <c r="K119" s="50"/>
      <c r="L119" s="1626"/>
      <c r="M119" s="50"/>
      <c r="N119" s="50"/>
      <c r="O119" s="50"/>
      <c r="P119" s="1627"/>
      <c r="Q119" s="1627"/>
      <c r="R119" s="1628"/>
      <c r="S119" s="1800"/>
      <c r="T119" s="50"/>
    </row>
    <row r="120">
      <c r="A120" s="50"/>
      <c r="B120" s="50"/>
      <c r="C120" s="50"/>
      <c r="D120" s="50"/>
      <c r="E120" s="50"/>
      <c r="F120" s="50"/>
      <c r="G120" s="50"/>
      <c r="H120" s="50"/>
      <c r="I120" s="50"/>
      <c r="J120" s="50"/>
      <c r="K120" s="50"/>
      <c r="L120" s="1626"/>
      <c r="M120" s="50"/>
      <c r="N120" s="50"/>
      <c r="O120" s="50"/>
      <c r="P120" s="1627"/>
      <c r="Q120" s="1627"/>
      <c r="R120" s="1628"/>
      <c r="S120" s="1800"/>
      <c r="T120" s="50"/>
    </row>
    <row r="121">
      <c r="A121" s="50"/>
      <c r="B121" s="50"/>
      <c r="C121" s="50"/>
      <c r="D121" s="50"/>
      <c r="E121" s="50"/>
      <c r="F121" s="50"/>
      <c r="G121" s="50"/>
      <c r="H121" s="50"/>
      <c r="I121" s="50"/>
      <c r="J121" s="50"/>
      <c r="K121" s="50"/>
      <c r="L121" s="1626"/>
      <c r="M121" s="50"/>
      <c r="N121" s="50"/>
      <c r="O121" s="50"/>
      <c r="P121" s="1627"/>
      <c r="Q121" s="1627"/>
      <c r="R121" s="1628"/>
      <c r="S121" s="1800"/>
      <c r="T121" s="50"/>
    </row>
    <row r="122">
      <c r="A122" s="50"/>
      <c r="B122" s="50"/>
      <c r="C122" s="50"/>
      <c r="D122" s="50"/>
      <c r="E122" s="50"/>
      <c r="F122" s="50"/>
      <c r="G122" s="50"/>
      <c r="H122" s="50"/>
      <c r="I122" s="50"/>
      <c r="J122" s="50"/>
      <c r="K122" s="50"/>
      <c r="L122" s="1626"/>
      <c r="M122" s="50"/>
      <c r="N122" s="50"/>
      <c r="O122" s="50"/>
      <c r="P122" s="1627"/>
      <c r="Q122" s="1627"/>
      <c r="R122" s="1628"/>
      <c r="S122" s="1800"/>
      <c r="T122" s="50"/>
    </row>
    <row r="123">
      <c r="A123" s="50"/>
      <c r="B123" s="50"/>
      <c r="C123" s="50"/>
      <c r="D123" s="50"/>
      <c r="E123" s="50"/>
      <c r="F123" s="50"/>
      <c r="G123" s="50"/>
      <c r="H123" s="50"/>
      <c r="I123" s="50"/>
      <c r="J123" s="50"/>
      <c r="K123" s="50"/>
      <c r="L123" s="1626"/>
      <c r="M123" s="50"/>
      <c r="N123" s="50"/>
      <c r="O123" s="50"/>
      <c r="P123" s="1627"/>
      <c r="Q123" s="1627"/>
      <c r="R123" s="1628"/>
      <c r="S123" s="1800"/>
      <c r="T123" s="50"/>
    </row>
    <row r="124">
      <c r="A124" s="50"/>
      <c r="B124" s="50"/>
      <c r="C124" s="50"/>
      <c r="D124" s="50"/>
      <c r="E124" s="50"/>
      <c r="F124" s="50"/>
      <c r="G124" s="50"/>
      <c r="H124" s="50"/>
      <c r="I124" s="50"/>
      <c r="J124" s="50"/>
      <c r="K124" s="50"/>
      <c r="L124" s="1626"/>
      <c r="M124" s="50"/>
      <c r="N124" s="50"/>
      <c r="O124" s="50"/>
      <c r="P124" s="1627"/>
      <c r="Q124" s="1627"/>
      <c r="R124" s="1628"/>
      <c r="S124" s="1800"/>
      <c r="T124" s="50"/>
    </row>
    <row r="125">
      <c r="A125" s="50"/>
      <c r="B125" s="50"/>
      <c r="C125" s="50"/>
      <c r="D125" s="50"/>
      <c r="E125" s="50"/>
      <c r="F125" s="50"/>
      <c r="G125" s="50"/>
      <c r="H125" s="50"/>
      <c r="I125" s="50"/>
      <c r="J125" s="50"/>
      <c r="K125" s="50"/>
      <c r="L125" s="1626"/>
      <c r="M125" s="50"/>
      <c r="N125" s="50"/>
      <c r="O125" s="50"/>
      <c r="P125" s="1627"/>
      <c r="Q125" s="1627"/>
      <c r="R125" s="1628"/>
      <c r="S125" s="1800"/>
      <c r="T125" s="50"/>
    </row>
    <row r="126">
      <c r="A126" s="50"/>
      <c r="B126" s="50"/>
      <c r="C126" s="50"/>
      <c r="D126" s="50"/>
      <c r="E126" s="50"/>
      <c r="F126" s="50"/>
      <c r="G126" s="50"/>
      <c r="H126" s="50"/>
      <c r="I126" s="50"/>
      <c r="J126" s="50"/>
      <c r="K126" s="50"/>
      <c r="L126" s="1626"/>
      <c r="M126" s="50"/>
      <c r="N126" s="50"/>
      <c r="O126" s="50"/>
      <c r="P126" s="1627"/>
      <c r="Q126" s="1627"/>
      <c r="R126" s="1628"/>
      <c r="S126" s="1800"/>
      <c r="T126" s="50"/>
    </row>
    <row r="127">
      <c r="A127" s="50"/>
      <c r="B127" s="50"/>
      <c r="C127" s="50"/>
      <c r="D127" s="50"/>
      <c r="E127" s="50"/>
      <c r="F127" s="50"/>
      <c r="G127" s="50"/>
      <c r="H127" s="50"/>
      <c r="I127" s="50"/>
      <c r="J127" s="50"/>
      <c r="K127" s="50"/>
      <c r="L127" s="1626"/>
      <c r="M127" s="50"/>
      <c r="N127" s="50"/>
      <c r="O127" s="50"/>
      <c r="P127" s="1627"/>
      <c r="Q127" s="1627"/>
      <c r="R127" s="1628"/>
      <c r="S127" s="1800"/>
      <c r="T127" s="50"/>
    </row>
    <row r="128">
      <c r="A128" s="50"/>
      <c r="B128" s="50"/>
      <c r="C128" s="50"/>
      <c r="D128" s="50"/>
      <c r="E128" s="50"/>
      <c r="F128" s="50"/>
      <c r="G128" s="50"/>
      <c r="H128" s="50"/>
      <c r="I128" s="50"/>
      <c r="J128" s="50"/>
      <c r="K128" s="50"/>
      <c r="L128" s="1626"/>
      <c r="M128" s="50"/>
      <c r="N128" s="50"/>
      <c r="O128" s="50"/>
      <c r="P128" s="1627"/>
      <c r="Q128" s="1627"/>
      <c r="R128" s="1628"/>
      <c r="S128" s="1800"/>
      <c r="T128" s="50"/>
    </row>
    <row r="129">
      <c r="A129" s="50"/>
      <c r="B129" s="50"/>
      <c r="C129" s="50"/>
      <c r="D129" s="50"/>
      <c r="E129" s="50"/>
      <c r="F129" s="50"/>
      <c r="G129" s="50"/>
      <c r="H129" s="50"/>
      <c r="I129" s="50"/>
      <c r="J129" s="50"/>
      <c r="K129" s="50"/>
      <c r="L129" s="1626"/>
      <c r="M129" s="50"/>
      <c r="N129" s="50"/>
      <c r="O129" s="50"/>
      <c r="P129" s="1627"/>
      <c r="Q129" s="1627"/>
      <c r="R129" s="1628"/>
      <c r="S129" s="1800"/>
      <c r="T129" s="50"/>
    </row>
    <row r="130">
      <c r="A130" s="50"/>
      <c r="B130" s="50"/>
      <c r="C130" s="50"/>
      <c r="D130" s="50"/>
      <c r="E130" s="50"/>
      <c r="F130" s="50"/>
      <c r="G130" s="50"/>
      <c r="H130" s="50"/>
      <c r="I130" s="50"/>
      <c r="J130" s="50"/>
      <c r="K130" s="50"/>
      <c r="L130" s="1626"/>
      <c r="M130" s="50"/>
      <c r="N130" s="50"/>
      <c r="O130" s="50"/>
      <c r="P130" s="1627"/>
      <c r="Q130" s="1627"/>
      <c r="R130" s="1628"/>
      <c r="S130" s="1800"/>
      <c r="T130" s="50"/>
    </row>
    <row r="131">
      <c r="A131" s="50"/>
      <c r="B131" s="50"/>
      <c r="C131" s="50"/>
      <c r="D131" s="50"/>
      <c r="E131" s="50"/>
      <c r="F131" s="50"/>
      <c r="G131" s="50"/>
      <c r="H131" s="50"/>
      <c r="I131" s="50"/>
      <c r="J131" s="50"/>
      <c r="K131" s="50"/>
      <c r="L131" s="1626"/>
      <c r="M131" s="50"/>
      <c r="N131" s="50"/>
      <c r="O131" s="50"/>
      <c r="P131" s="1627"/>
      <c r="Q131" s="1627"/>
      <c r="R131" s="1628"/>
      <c r="S131" s="1800"/>
      <c r="T131" s="50"/>
    </row>
    <row r="132">
      <c r="A132" s="50"/>
      <c r="B132" s="50"/>
      <c r="C132" s="50"/>
      <c r="D132" s="50"/>
      <c r="E132" s="50"/>
      <c r="F132" s="50"/>
      <c r="G132" s="50"/>
      <c r="H132" s="50"/>
      <c r="I132" s="50"/>
      <c r="J132" s="50"/>
      <c r="K132" s="50"/>
      <c r="L132" s="1626"/>
      <c r="M132" s="50"/>
      <c r="N132" s="50"/>
      <c r="O132" s="50"/>
      <c r="P132" s="1627"/>
      <c r="Q132" s="1627"/>
      <c r="R132" s="1628"/>
      <c r="S132" s="1800"/>
      <c r="T132" s="50"/>
    </row>
    <row r="133">
      <c r="A133" s="50"/>
      <c r="B133" s="50"/>
      <c r="C133" s="50"/>
      <c r="D133" s="50"/>
      <c r="E133" s="50"/>
      <c r="F133" s="50"/>
      <c r="G133" s="50"/>
      <c r="H133" s="50"/>
      <c r="I133" s="50"/>
      <c r="J133" s="50"/>
      <c r="K133" s="50"/>
      <c r="L133" s="1626"/>
      <c r="M133" s="50"/>
      <c r="N133" s="50"/>
      <c r="O133" s="50"/>
      <c r="P133" s="1627"/>
      <c r="Q133" s="1627"/>
      <c r="R133" s="1628"/>
      <c r="S133" s="1800"/>
      <c r="T133" s="50"/>
    </row>
    <row r="134">
      <c r="A134" s="50"/>
      <c r="B134" s="50"/>
      <c r="C134" s="50"/>
      <c r="D134" s="50"/>
      <c r="E134" s="50"/>
      <c r="F134" s="50"/>
      <c r="G134" s="50"/>
      <c r="H134" s="50"/>
      <c r="I134" s="50"/>
      <c r="J134" s="50"/>
      <c r="K134" s="50"/>
      <c r="L134" s="1626"/>
      <c r="M134" s="50"/>
      <c r="N134" s="50"/>
      <c r="O134" s="50"/>
      <c r="P134" s="1627"/>
      <c r="Q134" s="1627"/>
      <c r="R134" s="1628"/>
      <c r="S134" s="1800"/>
      <c r="T134" s="50"/>
    </row>
    <row r="135">
      <c r="A135" s="50"/>
      <c r="B135" s="50"/>
      <c r="C135" s="50"/>
      <c r="D135" s="50"/>
      <c r="E135" s="50"/>
      <c r="F135" s="50"/>
      <c r="G135" s="50"/>
      <c r="H135" s="50"/>
      <c r="I135" s="50"/>
      <c r="J135" s="50"/>
      <c r="K135" s="50"/>
      <c r="L135" s="1626"/>
      <c r="M135" s="50"/>
      <c r="N135" s="50"/>
      <c r="O135" s="50"/>
      <c r="P135" s="1627"/>
      <c r="Q135" s="1627"/>
      <c r="R135" s="1628"/>
      <c r="S135" s="1800"/>
      <c r="T135" s="50"/>
    </row>
    <row r="136">
      <c r="A136" s="50"/>
      <c r="B136" s="50"/>
      <c r="C136" s="50"/>
      <c r="D136" s="50"/>
      <c r="E136" s="50"/>
      <c r="F136" s="50"/>
      <c r="G136" s="50"/>
      <c r="H136" s="50"/>
      <c r="I136" s="50"/>
      <c r="J136" s="50"/>
      <c r="K136" s="50"/>
      <c r="L136" s="1626"/>
      <c r="M136" s="50"/>
      <c r="N136" s="50"/>
      <c r="O136" s="50"/>
      <c r="P136" s="1627"/>
      <c r="Q136" s="1627"/>
      <c r="R136" s="1628"/>
      <c r="S136" s="1800"/>
      <c r="T136" s="50"/>
    </row>
    <row r="137">
      <c r="A137" s="50"/>
      <c r="B137" s="50"/>
      <c r="C137" s="50"/>
      <c r="D137" s="50"/>
      <c r="E137" s="50"/>
      <c r="F137" s="50"/>
      <c r="G137" s="50"/>
      <c r="H137" s="50"/>
      <c r="I137" s="50"/>
      <c r="J137" s="50"/>
      <c r="K137" s="50"/>
      <c r="L137" s="1626"/>
      <c r="M137" s="50"/>
      <c r="N137" s="50"/>
      <c r="O137" s="50"/>
      <c r="P137" s="1627"/>
      <c r="Q137" s="1627"/>
      <c r="R137" s="1628"/>
      <c r="S137" s="1800"/>
      <c r="T137" s="50"/>
    </row>
    <row r="138">
      <c r="A138" s="50"/>
      <c r="B138" s="50"/>
      <c r="C138" s="50"/>
      <c r="D138" s="50"/>
      <c r="E138" s="50"/>
      <c r="F138" s="50"/>
      <c r="G138" s="50"/>
      <c r="H138" s="50"/>
      <c r="I138" s="50"/>
      <c r="J138" s="50"/>
      <c r="K138" s="50"/>
      <c r="L138" s="1626"/>
      <c r="M138" s="50"/>
      <c r="N138" s="50"/>
      <c r="O138" s="50"/>
      <c r="P138" s="1627"/>
      <c r="Q138" s="1627"/>
      <c r="R138" s="1628"/>
      <c r="S138" s="1800"/>
      <c r="T138" s="50"/>
    </row>
    <row r="139">
      <c r="A139" s="50"/>
      <c r="B139" s="50"/>
      <c r="C139" s="50"/>
      <c r="D139" s="50"/>
      <c r="E139" s="50"/>
      <c r="F139" s="50"/>
      <c r="G139" s="50"/>
      <c r="H139" s="50"/>
      <c r="I139" s="50"/>
      <c r="J139" s="50"/>
      <c r="K139" s="50"/>
      <c r="L139" s="1626"/>
      <c r="M139" s="50"/>
      <c r="N139" s="50"/>
      <c r="O139" s="50"/>
      <c r="P139" s="1627"/>
      <c r="Q139" s="1627"/>
      <c r="R139" s="1628"/>
      <c r="S139" s="1800"/>
      <c r="T139" s="50"/>
    </row>
    <row r="140">
      <c r="A140" s="50"/>
      <c r="B140" s="50"/>
      <c r="C140" s="50"/>
      <c r="D140" s="50"/>
      <c r="E140" s="50"/>
      <c r="F140" s="50"/>
      <c r="G140" s="50"/>
      <c r="H140" s="50"/>
      <c r="I140" s="50"/>
      <c r="J140" s="50"/>
      <c r="K140" s="50"/>
      <c r="L140" s="1626"/>
      <c r="M140" s="50"/>
      <c r="N140" s="50"/>
      <c r="O140" s="50"/>
      <c r="P140" s="1627"/>
      <c r="Q140" s="1627"/>
      <c r="R140" s="1628"/>
      <c r="S140" s="1800"/>
      <c r="T140" s="50"/>
    </row>
    <row r="141">
      <c r="A141" s="50"/>
      <c r="B141" s="50"/>
      <c r="C141" s="50"/>
      <c r="D141" s="50"/>
      <c r="E141" s="50"/>
      <c r="F141" s="50"/>
      <c r="G141" s="50"/>
      <c r="H141" s="50"/>
      <c r="I141" s="50"/>
      <c r="J141" s="50"/>
      <c r="K141" s="50"/>
      <c r="L141" s="1626"/>
      <c r="M141" s="50"/>
      <c r="N141" s="50"/>
      <c r="O141" s="50"/>
      <c r="P141" s="1627"/>
      <c r="Q141" s="1627"/>
      <c r="R141" s="1628"/>
      <c r="S141" s="1800"/>
      <c r="T141" s="50"/>
    </row>
    <row r="142">
      <c r="A142" s="50"/>
      <c r="B142" s="50"/>
      <c r="C142" s="50"/>
      <c r="D142" s="50"/>
      <c r="E142" s="50"/>
      <c r="F142" s="50"/>
      <c r="G142" s="50"/>
      <c r="H142" s="50"/>
      <c r="I142" s="50"/>
      <c r="J142" s="50"/>
      <c r="K142" s="50"/>
      <c r="L142" s="1626"/>
      <c r="M142" s="50"/>
      <c r="N142" s="50"/>
      <c r="O142" s="50"/>
      <c r="P142" s="1627"/>
      <c r="Q142" s="1627"/>
      <c r="R142" s="1628"/>
      <c r="S142" s="1800"/>
      <c r="T142" s="50"/>
    </row>
    <row r="143">
      <c r="A143" s="50"/>
      <c r="B143" s="50"/>
      <c r="C143" s="50"/>
      <c r="D143" s="50"/>
      <c r="E143" s="50"/>
      <c r="F143" s="50"/>
      <c r="G143" s="50"/>
      <c r="H143" s="50"/>
      <c r="I143" s="50"/>
      <c r="J143" s="50"/>
      <c r="K143" s="50"/>
      <c r="L143" s="1626"/>
      <c r="M143" s="50"/>
      <c r="N143" s="50"/>
      <c r="O143" s="50"/>
      <c r="P143" s="1627"/>
      <c r="Q143" s="1627"/>
      <c r="R143" s="1628"/>
      <c r="S143" s="1800"/>
      <c r="T143" s="50"/>
    </row>
    <row r="144">
      <c r="A144" s="50"/>
      <c r="B144" s="50"/>
      <c r="C144" s="50"/>
      <c r="D144" s="50"/>
      <c r="E144" s="50"/>
      <c r="F144" s="50"/>
      <c r="G144" s="50"/>
      <c r="H144" s="50"/>
      <c r="I144" s="50"/>
      <c r="J144" s="50"/>
      <c r="K144" s="50"/>
      <c r="L144" s="1626"/>
      <c r="M144" s="50"/>
      <c r="N144" s="50"/>
      <c r="O144" s="50"/>
      <c r="P144" s="1627"/>
      <c r="Q144" s="1627"/>
      <c r="R144" s="1628"/>
      <c r="S144" s="1800"/>
      <c r="T144" s="50"/>
    </row>
    <row r="145">
      <c r="A145" s="50"/>
      <c r="B145" s="50"/>
      <c r="C145" s="50"/>
      <c r="D145" s="50"/>
      <c r="E145" s="50"/>
      <c r="F145" s="50"/>
      <c r="G145" s="50"/>
      <c r="H145" s="50"/>
      <c r="I145" s="50"/>
      <c r="J145" s="50"/>
      <c r="K145" s="50"/>
      <c r="L145" s="1626"/>
      <c r="M145" s="50"/>
      <c r="N145" s="50"/>
      <c r="O145" s="50"/>
      <c r="P145" s="1627"/>
      <c r="Q145" s="1627"/>
      <c r="R145" s="1628"/>
      <c r="S145" s="1800"/>
      <c r="T145" s="50"/>
    </row>
    <row r="146">
      <c r="A146" s="50"/>
      <c r="B146" s="50"/>
      <c r="C146" s="50"/>
      <c r="D146" s="50"/>
      <c r="E146" s="50"/>
      <c r="F146" s="50"/>
      <c r="G146" s="50"/>
      <c r="H146" s="50"/>
      <c r="I146" s="50"/>
      <c r="J146" s="50"/>
      <c r="K146" s="50"/>
      <c r="L146" s="1626"/>
      <c r="M146" s="50"/>
      <c r="N146" s="50"/>
      <c r="O146" s="50"/>
      <c r="P146" s="1627"/>
      <c r="Q146" s="1627"/>
      <c r="R146" s="1628"/>
      <c r="S146" s="1800"/>
      <c r="T146" s="50"/>
    </row>
    <row r="147">
      <c r="A147" s="50"/>
      <c r="B147" s="50"/>
      <c r="C147" s="50"/>
      <c r="D147" s="50"/>
      <c r="E147" s="50"/>
      <c r="F147" s="50"/>
      <c r="G147" s="50"/>
      <c r="H147" s="50"/>
      <c r="I147" s="50"/>
      <c r="J147" s="50"/>
      <c r="K147" s="50"/>
      <c r="L147" s="1626"/>
      <c r="M147" s="50"/>
      <c r="N147" s="50"/>
      <c r="O147" s="50"/>
      <c r="P147" s="1627"/>
      <c r="Q147" s="1627"/>
      <c r="R147" s="1628"/>
      <c r="S147" s="1800"/>
      <c r="T147" s="50"/>
    </row>
    <row r="148">
      <c r="A148" s="50"/>
      <c r="B148" s="50"/>
      <c r="C148" s="50"/>
      <c r="D148" s="50"/>
      <c r="E148" s="50"/>
      <c r="F148" s="50"/>
      <c r="G148" s="50"/>
      <c r="H148" s="50"/>
      <c r="I148" s="50"/>
      <c r="J148" s="50"/>
      <c r="K148" s="50"/>
      <c r="L148" s="1626"/>
      <c r="M148" s="50"/>
      <c r="N148" s="50"/>
      <c r="O148" s="50"/>
      <c r="P148" s="1627"/>
      <c r="Q148" s="1627"/>
      <c r="R148" s="1628"/>
      <c r="S148" s="1800"/>
      <c r="T148" s="50"/>
    </row>
    <row r="149">
      <c r="A149" s="50"/>
      <c r="B149" s="50"/>
      <c r="C149" s="50"/>
      <c r="D149" s="50"/>
      <c r="E149" s="50"/>
      <c r="F149" s="50"/>
      <c r="G149" s="50"/>
      <c r="H149" s="50"/>
      <c r="I149" s="50"/>
      <c r="J149" s="50"/>
      <c r="K149" s="50"/>
      <c r="L149" s="1626"/>
      <c r="M149" s="50"/>
      <c r="N149" s="50"/>
      <c r="O149" s="50"/>
      <c r="P149" s="1627"/>
      <c r="Q149" s="1627"/>
      <c r="R149" s="1628"/>
      <c r="S149" s="1800"/>
      <c r="T149" s="50"/>
    </row>
    <row r="150">
      <c r="A150" s="50"/>
      <c r="B150" s="50"/>
      <c r="C150" s="50"/>
      <c r="D150" s="50"/>
      <c r="E150" s="50"/>
      <c r="F150" s="50"/>
      <c r="G150" s="50"/>
      <c r="H150" s="50"/>
      <c r="I150" s="50"/>
      <c r="J150" s="50"/>
      <c r="K150" s="50"/>
      <c r="L150" s="1626"/>
      <c r="M150" s="50"/>
      <c r="N150" s="50"/>
      <c r="O150" s="50"/>
      <c r="P150" s="1627"/>
      <c r="Q150" s="1627"/>
      <c r="R150" s="1628"/>
      <c r="S150" s="1800"/>
      <c r="T150" s="50"/>
    </row>
    <row r="151">
      <c r="A151" s="50"/>
      <c r="B151" s="50"/>
      <c r="C151" s="50"/>
      <c r="D151" s="50"/>
      <c r="E151" s="50"/>
      <c r="F151" s="50"/>
      <c r="G151" s="50"/>
      <c r="H151" s="50"/>
      <c r="I151" s="50"/>
      <c r="J151" s="50"/>
      <c r="K151" s="50"/>
      <c r="L151" s="1626"/>
      <c r="M151" s="50"/>
      <c r="N151" s="50"/>
      <c r="O151" s="50"/>
      <c r="P151" s="1627"/>
      <c r="Q151" s="1627"/>
      <c r="R151" s="1628"/>
      <c r="S151" s="1800"/>
      <c r="T151" s="50"/>
    </row>
    <row r="152">
      <c r="A152" s="50"/>
      <c r="B152" s="50"/>
      <c r="C152" s="50"/>
      <c r="D152" s="50"/>
      <c r="E152" s="50"/>
      <c r="F152" s="50"/>
      <c r="G152" s="50"/>
      <c r="H152" s="50"/>
      <c r="I152" s="50"/>
      <c r="J152" s="50"/>
      <c r="K152" s="50"/>
      <c r="L152" s="1626"/>
      <c r="M152" s="50"/>
      <c r="N152" s="50"/>
      <c r="O152" s="50"/>
      <c r="P152" s="1627"/>
      <c r="Q152" s="1627"/>
      <c r="R152" s="1628"/>
      <c r="S152" s="1800"/>
      <c r="T152" s="50"/>
    </row>
    <row r="153">
      <c r="A153" s="50"/>
      <c r="B153" s="50"/>
      <c r="C153" s="50"/>
      <c r="D153" s="50"/>
      <c r="E153" s="50"/>
      <c r="F153" s="50"/>
      <c r="G153" s="50"/>
      <c r="H153" s="50"/>
      <c r="I153" s="50"/>
      <c r="J153" s="50"/>
      <c r="K153" s="50"/>
      <c r="L153" s="1626"/>
      <c r="M153" s="50"/>
      <c r="N153" s="50"/>
      <c r="O153" s="50"/>
      <c r="P153" s="1627"/>
      <c r="Q153" s="1627"/>
      <c r="R153" s="1628"/>
      <c r="S153" s="1800"/>
      <c r="T153" s="50"/>
    </row>
    <row r="154">
      <c r="A154" s="50"/>
      <c r="B154" s="50"/>
      <c r="C154" s="50"/>
      <c r="D154" s="50"/>
      <c r="E154" s="50"/>
      <c r="F154" s="50"/>
      <c r="G154" s="50"/>
      <c r="H154" s="50"/>
      <c r="I154" s="50"/>
      <c r="J154" s="50"/>
      <c r="K154" s="50"/>
      <c r="L154" s="1626"/>
      <c r="M154" s="50"/>
      <c r="N154" s="50"/>
      <c r="O154" s="50"/>
      <c r="P154" s="1627"/>
      <c r="Q154" s="1627"/>
      <c r="R154" s="1628"/>
      <c r="S154" s="1800"/>
      <c r="T154" s="50"/>
    </row>
    <row r="155">
      <c r="A155" s="50"/>
      <c r="B155" s="50"/>
      <c r="C155" s="50"/>
      <c r="D155" s="50"/>
      <c r="E155" s="50"/>
      <c r="F155" s="50"/>
      <c r="G155" s="50"/>
      <c r="H155" s="50"/>
      <c r="I155" s="50"/>
      <c r="J155" s="50"/>
      <c r="K155" s="50"/>
      <c r="L155" s="1626"/>
      <c r="M155" s="50"/>
      <c r="N155" s="50"/>
      <c r="O155" s="50"/>
      <c r="P155" s="1627"/>
      <c r="Q155" s="1627"/>
      <c r="R155" s="1628"/>
      <c r="S155" s="1800"/>
      <c r="T155" s="50"/>
    </row>
    <row r="156">
      <c r="A156" s="50"/>
      <c r="B156" s="50"/>
      <c r="C156" s="50"/>
      <c r="D156" s="50"/>
      <c r="E156" s="50"/>
      <c r="F156" s="50"/>
      <c r="G156" s="50"/>
      <c r="H156" s="50"/>
      <c r="I156" s="50"/>
      <c r="J156" s="50"/>
      <c r="K156" s="50"/>
      <c r="L156" s="1626"/>
      <c r="M156" s="50"/>
      <c r="N156" s="50"/>
      <c r="O156" s="50"/>
      <c r="P156" s="1627"/>
      <c r="Q156" s="1627"/>
      <c r="R156" s="1628"/>
      <c r="S156" s="1800"/>
      <c r="T156" s="50"/>
    </row>
    <row r="157">
      <c r="A157" s="50"/>
      <c r="B157" s="50"/>
      <c r="C157" s="50"/>
      <c r="D157" s="50"/>
      <c r="E157" s="50"/>
      <c r="F157" s="50"/>
      <c r="G157" s="50"/>
      <c r="H157" s="50"/>
      <c r="I157" s="50"/>
      <c r="J157" s="50"/>
      <c r="K157" s="50"/>
      <c r="L157" s="1626"/>
      <c r="M157" s="50"/>
      <c r="N157" s="50"/>
      <c r="O157" s="50"/>
      <c r="P157" s="1627"/>
      <c r="Q157" s="1627"/>
      <c r="R157" s="1628"/>
      <c r="S157" s="1800"/>
      <c r="T157" s="50"/>
    </row>
    <row r="158">
      <c r="A158" s="50"/>
      <c r="B158" s="50"/>
      <c r="C158" s="50"/>
      <c r="D158" s="50"/>
      <c r="E158" s="50"/>
      <c r="F158" s="50"/>
      <c r="G158" s="50"/>
      <c r="H158" s="50"/>
      <c r="I158" s="50"/>
      <c r="J158" s="50"/>
      <c r="K158" s="50"/>
      <c r="L158" s="1626"/>
      <c r="M158" s="50"/>
      <c r="N158" s="50"/>
      <c r="O158" s="50"/>
      <c r="P158" s="1627"/>
      <c r="Q158" s="1627"/>
      <c r="R158" s="1628"/>
      <c r="S158" s="1800"/>
      <c r="T158" s="50"/>
    </row>
    <row r="159">
      <c r="A159" s="50"/>
      <c r="B159" s="50"/>
      <c r="C159" s="50"/>
      <c r="D159" s="50"/>
      <c r="E159" s="50"/>
      <c r="F159" s="50"/>
      <c r="G159" s="50"/>
      <c r="H159" s="50"/>
      <c r="I159" s="50"/>
      <c r="J159" s="50"/>
      <c r="K159" s="50"/>
      <c r="L159" s="1626"/>
      <c r="M159" s="50"/>
      <c r="N159" s="50"/>
      <c r="O159" s="50"/>
      <c r="P159" s="1627"/>
      <c r="Q159" s="1627"/>
      <c r="R159" s="1628"/>
      <c r="S159" s="1800"/>
      <c r="T159" s="50"/>
    </row>
    <row r="160">
      <c r="A160" s="50"/>
      <c r="B160" s="50"/>
      <c r="C160" s="50"/>
      <c r="D160" s="50"/>
      <c r="E160" s="50"/>
      <c r="F160" s="50"/>
      <c r="G160" s="50"/>
      <c r="H160" s="50"/>
      <c r="I160" s="50"/>
      <c r="J160" s="50"/>
      <c r="K160" s="50"/>
      <c r="L160" s="1626"/>
      <c r="M160" s="50"/>
      <c r="N160" s="50"/>
      <c r="O160" s="50"/>
      <c r="P160" s="1627"/>
      <c r="Q160" s="1627"/>
      <c r="R160" s="1628"/>
      <c r="S160" s="1800"/>
      <c r="T160" s="50"/>
    </row>
    <row r="161">
      <c r="A161" s="50"/>
      <c r="B161" s="50"/>
      <c r="C161" s="50"/>
      <c r="D161" s="50"/>
      <c r="E161" s="50"/>
      <c r="F161" s="50"/>
      <c r="G161" s="50"/>
      <c r="H161" s="50"/>
      <c r="I161" s="50"/>
      <c r="J161" s="50"/>
      <c r="K161" s="50"/>
      <c r="L161" s="1626"/>
      <c r="M161" s="50"/>
      <c r="N161" s="50"/>
      <c r="O161" s="50"/>
      <c r="P161" s="1627"/>
      <c r="Q161" s="1627"/>
      <c r="R161" s="1628"/>
      <c r="S161" s="1800"/>
      <c r="T161" s="50"/>
    </row>
    <row r="162">
      <c r="A162" s="50"/>
      <c r="B162" s="50"/>
      <c r="C162" s="50"/>
      <c r="D162" s="50"/>
      <c r="E162" s="50"/>
      <c r="F162" s="50"/>
      <c r="G162" s="50"/>
      <c r="H162" s="50"/>
      <c r="I162" s="50"/>
      <c r="J162" s="50"/>
      <c r="K162" s="50"/>
      <c r="L162" s="1626"/>
      <c r="M162" s="50"/>
      <c r="N162" s="50"/>
      <c r="O162" s="50"/>
      <c r="P162" s="1627"/>
      <c r="Q162" s="1627"/>
      <c r="R162" s="1628"/>
      <c r="S162" s="1800"/>
      <c r="T162" s="50"/>
    </row>
    <row r="163">
      <c r="A163" s="50"/>
      <c r="B163" s="50"/>
      <c r="C163" s="50"/>
      <c r="D163" s="50"/>
      <c r="E163" s="50"/>
      <c r="F163" s="50"/>
      <c r="G163" s="50"/>
      <c r="H163" s="50"/>
      <c r="I163" s="50"/>
      <c r="J163" s="50"/>
      <c r="K163" s="50"/>
      <c r="L163" s="1626"/>
      <c r="M163" s="50"/>
      <c r="N163" s="50"/>
      <c r="O163" s="50"/>
      <c r="P163" s="1627"/>
      <c r="Q163" s="1627"/>
      <c r="R163" s="1628"/>
      <c r="S163" s="1800"/>
      <c r="T163" s="50"/>
    </row>
    <row r="164">
      <c r="A164" s="50"/>
      <c r="B164" s="50"/>
      <c r="C164" s="50"/>
      <c r="D164" s="50"/>
      <c r="E164" s="50"/>
      <c r="F164" s="50"/>
      <c r="G164" s="50"/>
      <c r="H164" s="50"/>
      <c r="I164" s="50"/>
      <c r="J164" s="50"/>
      <c r="K164" s="50"/>
      <c r="L164" s="1626"/>
      <c r="M164" s="50"/>
      <c r="N164" s="50"/>
      <c r="O164" s="50"/>
      <c r="P164" s="1627"/>
      <c r="Q164" s="1627"/>
      <c r="R164" s="1628"/>
      <c r="S164" s="1800"/>
      <c r="T164" s="50"/>
    </row>
    <row r="165">
      <c r="A165" s="50"/>
      <c r="B165" s="50"/>
      <c r="C165" s="50"/>
      <c r="D165" s="50"/>
      <c r="E165" s="50"/>
      <c r="F165" s="50"/>
      <c r="G165" s="50"/>
      <c r="H165" s="50"/>
      <c r="I165" s="50"/>
      <c r="J165" s="50"/>
      <c r="K165" s="50"/>
      <c r="L165" s="1626"/>
      <c r="M165" s="50"/>
      <c r="N165" s="50"/>
      <c r="O165" s="50"/>
      <c r="P165" s="1627"/>
      <c r="Q165" s="1627"/>
      <c r="R165" s="1628"/>
      <c r="S165" s="1800"/>
      <c r="T165" s="50"/>
    </row>
    <row r="166">
      <c r="A166" s="50"/>
      <c r="B166" s="50"/>
      <c r="C166" s="50"/>
      <c r="D166" s="50"/>
      <c r="E166" s="50"/>
      <c r="F166" s="50"/>
      <c r="G166" s="50"/>
      <c r="H166" s="50"/>
      <c r="I166" s="50"/>
      <c r="J166" s="50"/>
      <c r="K166" s="50"/>
      <c r="L166" s="1626"/>
      <c r="M166" s="50"/>
      <c r="N166" s="50"/>
      <c r="O166" s="50"/>
      <c r="P166" s="1627"/>
      <c r="Q166" s="1627"/>
      <c r="R166" s="1628"/>
      <c r="S166" s="1800"/>
      <c r="T166" s="50"/>
    </row>
    <row r="167">
      <c r="A167" s="50"/>
      <c r="B167" s="50"/>
      <c r="C167" s="50"/>
      <c r="D167" s="50"/>
      <c r="E167" s="50"/>
      <c r="F167" s="50"/>
      <c r="G167" s="50"/>
      <c r="H167" s="50"/>
      <c r="I167" s="50"/>
      <c r="J167" s="50"/>
      <c r="K167" s="50"/>
      <c r="L167" s="1626"/>
      <c r="M167" s="50"/>
      <c r="N167" s="50"/>
      <c r="O167" s="50"/>
      <c r="P167" s="1627"/>
      <c r="Q167" s="1627"/>
      <c r="R167" s="1628"/>
      <c r="S167" s="1800"/>
      <c r="T167" s="50"/>
    </row>
    <row r="168">
      <c r="A168" s="50"/>
      <c r="B168" s="50"/>
      <c r="C168" s="50"/>
      <c r="D168" s="50"/>
      <c r="E168" s="50"/>
      <c r="F168" s="50"/>
      <c r="G168" s="50"/>
      <c r="H168" s="50"/>
      <c r="I168" s="50"/>
      <c r="J168" s="50"/>
      <c r="K168" s="50"/>
      <c r="L168" s="1626"/>
      <c r="M168" s="50"/>
      <c r="N168" s="50"/>
      <c r="O168" s="50"/>
      <c r="P168" s="1627"/>
      <c r="Q168" s="1627"/>
      <c r="R168" s="1628"/>
      <c r="S168" s="1800"/>
      <c r="T168" s="50"/>
    </row>
    <row r="169">
      <c r="A169" s="50"/>
      <c r="B169" s="50"/>
      <c r="C169" s="50"/>
      <c r="D169" s="50"/>
      <c r="E169" s="50"/>
      <c r="F169" s="50"/>
      <c r="G169" s="50"/>
      <c r="H169" s="50"/>
      <c r="I169" s="50"/>
      <c r="J169" s="50"/>
      <c r="K169" s="50"/>
      <c r="L169" s="1626"/>
      <c r="M169" s="50"/>
      <c r="N169" s="50"/>
      <c r="O169" s="50"/>
      <c r="P169" s="1627"/>
      <c r="Q169" s="1627"/>
      <c r="R169" s="1628"/>
      <c r="S169" s="1800"/>
      <c r="T169" s="50"/>
    </row>
    <row r="170">
      <c r="A170" s="50"/>
      <c r="B170" s="50"/>
      <c r="C170" s="50"/>
      <c r="D170" s="50"/>
      <c r="E170" s="50"/>
      <c r="F170" s="50"/>
      <c r="G170" s="50"/>
      <c r="H170" s="50"/>
      <c r="I170" s="50"/>
      <c r="J170" s="50"/>
      <c r="K170" s="50"/>
      <c r="L170" s="1626"/>
      <c r="M170" s="50"/>
      <c r="N170" s="50"/>
      <c r="O170" s="50"/>
      <c r="P170" s="1627"/>
      <c r="Q170" s="1627"/>
      <c r="R170" s="1628"/>
      <c r="S170" s="1800"/>
      <c r="T170" s="50"/>
    </row>
    <row r="171">
      <c r="A171" s="50"/>
      <c r="B171" s="50"/>
      <c r="C171" s="50"/>
      <c r="D171" s="50"/>
      <c r="E171" s="50"/>
      <c r="F171" s="50"/>
      <c r="G171" s="50"/>
      <c r="H171" s="50"/>
      <c r="I171" s="50"/>
      <c r="J171" s="50"/>
      <c r="K171" s="50"/>
      <c r="L171" s="1626"/>
      <c r="M171" s="50"/>
      <c r="N171" s="50"/>
      <c r="O171" s="50"/>
      <c r="P171" s="1627"/>
      <c r="Q171" s="1627"/>
      <c r="R171" s="1628"/>
      <c r="S171" s="1800"/>
      <c r="T171" s="50"/>
    </row>
    <row r="172">
      <c r="A172" s="50"/>
      <c r="B172" s="50"/>
      <c r="C172" s="50"/>
      <c r="D172" s="50"/>
      <c r="E172" s="50"/>
      <c r="F172" s="50"/>
      <c r="G172" s="50"/>
      <c r="H172" s="50"/>
      <c r="I172" s="50"/>
      <c r="J172" s="50"/>
      <c r="K172" s="50"/>
      <c r="L172" s="1626"/>
      <c r="M172" s="50"/>
      <c r="N172" s="50"/>
      <c r="O172" s="50"/>
      <c r="P172" s="1627"/>
      <c r="Q172" s="1627"/>
      <c r="R172" s="1628"/>
      <c r="S172" s="1800"/>
      <c r="T172" s="50"/>
    </row>
    <row r="173">
      <c r="A173" s="50"/>
      <c r="B173" s="50"/>
      <c r="C173" s="50"/>
      <c r="D173" s="50"/>
      <c r="E173" s="50"/>
      <c r="F173" s="50"/>
      <c r="G173" s="50"/>
      <c r="H173" s="50"/>
      <c r="I173" s="50"/>
      <c r="J173" s="50"/>
      <c r="K173" s="50"/>
      <c r="L173" s="1626"/>
      <c r="M173" s="50"/>
      <c r="N173" s="50"/>
      <c r="O173" s="50"/>
      <c r="P173" s="1627"/>
      <c r="Q173" s="1627"/>
      <c r="R173" s="1628"/>
      <c r="S173" s="1800"/>
      <c r="T173" s="50"/>
    </row>
    <row r="174">
      <c r="A174" s="50"/>
      <c r="B174" s="50"/>
      <c r="C174" s="50"/>
      <c r="D174" s="50"/>
      <c r="E174" s="50"/>
      <c r="F174" s="50"/>
      <c r="G174" s="50"/>
      <c r="H174" s="50"/>
      <c r="I174" s="50"/>
      <c r="J174" s="50"/>
      <c r="K174" s="50"/>
      <c r="L174" s="1626"/>
      <c r="M174" s="50"/>
      <c r="N174" s="50"/>
      <c r="O174" s="50"/>
      <c r="P174" s="1627"/>
      <c r="Q174" s="1627"/>
      <c r="R174" s="1628"/>
      <c r="S174" s="1800"/>
      <c r="T174" s="50"/>
    </row>
    <row r="175">
      <c r="A175" s="50"/>
      <c r="B175" s="50"/>
      <c r="C175" s="50"/>
      <c r="D175" s="50"/>
      <c r="E175" s="50"/>
      <c r="F175" s="50"/>
      <c r="G175" s="50"/>
      <c r="H175" s="50"/>
      <c r="I175" s="50"/>
      <c r="J175" s="50"/>
      <c r="K175" s="50"/>
      <c r="L175" s="1626"/>
      <c r="M175" s="50"/>
      <c r="N175" s="50"/>
      <c r="O175" s="50"/>
      <c r="P175" s="1627"/>
      <c r="Q175" s="1627"/>
      <c r="R175" s="1628"/>
      <c r="S175" s="1800"/>
      <c r="T175" s="50"/>
    </row>
    <row r="176">
      <c r="A176" s="50"/>
      <c r="B176" s="50"/>
      <c r="C176" s="50"/>
      <c r="D176" s="50"/>
      <c r="E176" s="50"/>
      <c r="F176" s="50"/>
      <c r="G176" s="50"/>
      <c r="H176" s="50"/>
      <c r="I176" s="50"/>
      <c r="J176" s="50"/>
      <c r="K176" s="50"/>
      <c r="L176" s="1626"/>
      <c r="M176" s="50"/>
      <c r="N176" s="50"/>
      <c r="O176" s="50"/>
      <c r="P176" s="1627"/>
      <c r="Q176" s="1627"/>
      <c r="R176" s="1628"/>
      <c r="S176" s="1800"/>
      <c r="T176" s="50"/>
    </row>
    <row r="177">
      <c r="A177" s="50"/>
      <c r="B177" s="50"/>
      <c r="C177" s="50"/>
      <c r="D177" s="50"/>
      <c r="E177" s="50"/>
      <c r="F177" s="50"/>
      <c r="G177" s="50"/>
      <c r="H177" s="50"/>
      <c r="I177" s="50"/>
      <c r="J177" s="50"/>
      <c r="K177" s="50"/>
      <c r="L177" s="1626"/>
      <c r="M177" s="50"/>
      <c r="N177" s="50"/>
      <c r="O177" s="50"/>
      <c r="P177" s="1627"/>
      <c r="Q177" s="1627"/>
      <c r="R177" s="1628"/>
      <c r="S177" s="1800"/>
      <c r="T177" s="50"/>
    </row>
    <row r="178">
      <c r="A178" s="50"/>
      <c r="B178" s="50"/>
      <c r="C178" s="50"/>
      <c r="D178" s="50"/>
      <c r="E178" s="50"/>
      <c r="F178" s="50"/>
      <c r="G178" s="50"/>
      <c r="H178" s="50"/>
      <c r="I178" s="50"/>
      <c r="J178" s="50"/>
      <c r="K178" s="50"/>
      <c r="L178" s="1626"/>
      <c r="M178" s="50"/>
      <c r="N178" s="50"/>
      <c r="O178" s="50"/>
      <c r="P178" s="1627"/>
      <c r="Q178" s="1627"/>
      <c r="R178" s="1628"/>
      <c r="S178" s="1800"/>
      <c r="T178" s="50"/>
    </row>
    <row r="179">
      <c r="A179" s="50"/>
      <c r="B179" s="50"/>
      <c r="C179" s="50"/>
      <c r="D179" s="50"/>
      <c r="E179" s="50"/>
      <c r="F179" s="50"/>
      <c r="G179" s="50"/>
      <c r="H179" s="50"/>
      <c r="I179" s="50"/>
      <c r="J179" s="50"/>
      <c r="K179" s="50"/>
      <c r="L179" s="1626"/>
      <c r="M179" s="50"/>
      <c r="N179" s="50"/>
      <c r="O179" s="50"/>
      <c r="P179" s="1627"/>
      <c r="Q179" s="1627"/>
      <c r="R179" s="1628"/>
      <c r="S179" s="1800"/>
      <c r="T179" s="50"/>
    </row>
    <row r="180">
      <c r="A180" s="50"/>
      <c r="B180" s="50"/>
      <c r="C180" s="50"/>
      <c r="D180" s="50"/>
      <c r="E180" s="50"/>
      <c r="F180" s="50"/>
      <c r="G180" s="50"/>
      <c r="H180" s="50"/>
      <c r="I180" s="50"/>
      <c r="J180" s="50"/>
      <c r="K180" s="50"/>
      <c r="L180" s="1626"/>
      <c r="M180" s="50"/>
      <c r="N180" s="50"/>
      <c r="O180" s="50"/>
      <c r="P180" s="1627"/>
      <c r="Q180" s="1627"/>
      <c r="R180" s="1628"/>
      <c r="S180" s="1800"/>
      <c r="T180" s="50"/>
    </row>
    <row r="181">
      <c r="A181" s="50"/>
      <c r="B181" s="50"/>
      <c r="C181" s="50"/>
      <c r="D181" s="50"/>
      <c r="E181" s="50"/>
      <c r="F181" s="50"/>
      <c r="G181" s="50"/>
      <c r="H181" s="50"/>
      <c r="I181" s="50"/>
      <c r="J181" s="50"/>
      <c r="K181" s="50"/>
      <c r="L181" s="1626"/>
      <c r="M181" s="50"/>
      <c r="N181" s="50"/>
      <c r="O181" s="50"/>
      <c r="P181" s="1627"/>
      <c r="Q181" s="1627"/>
      <c r="R181" s="1628"/>
      <c r="S181" s="1800"/>
      <c r="T181" s="50"/>
    </row>
    <row r="182">
      <c r="A182" s="50"/>
      <c r="B182" s="50"/>
      <c r="C182" s="50"/>
      <c r="D182" s="50"/>
      <c r="E182" s="50"/>
      <c r="F182" s="50"/>
      <c r="G182" s="50"/>
      <c r="H182" s="50"/>
      <c r="I182" s="50"/>
      <c r="J182" s="50"/>
      <c r="K182" s="50"/>
      <c r="L182" s="1626"/>
      <c r="M182" s="50"/>
      <c r="N182" s="50"/>
      <c r="O182" s="50"/>
      <c r="P182" s="1627"/>
      <c r="Q182" s="1627"/>
      <c r="R182" s="1628"/>
      <c r="S182" s="1800"/>
      <c r="T182" s="50"/>
    </row>
    <row r="183">
      <c r="A183" s="50"/>
      <c r="B183" s="50"/>
      <c r="C183" s="50"/>
      <c r="D183" s="50"/>
      <c r="E183" s="50"/>
      <c r="F183" s="50"/>
      <c r="G183" s="50"/>
      <c r="H183" s="50"/>
      <c r="I183" s="50"/>
      <c r="J183" s="50"/>
      <c r="K183" s="50"/>
      <c r="L183" s="1626"/>
      <c r="M183" s="50"/>
      <c r="N183" s="50"/>
      <c r="O183" s="50"/>
      <c r="P183" s="1627"/>
      <c r="Q183" s="1627"/>
      <c r="R183" s="1628"/>
      <c r="S183" s="1800"/>
      <c r="T183" s="50"/>
    </row>
    <row r="184">
      <c r="A184" s="50"/>
      <c r="B184" s="50"/>
      <c r="C184" s="50"/>
      <c r="D184" s="50"/>
      <c r="E184" s="50"/>
      <c r="F184" s="50"/>
      <c r="G184" s="50"/>
      <c r="H184" s="50"/>
      <c r="I184" s="50"/>
      <c r="J184" s="50"/>
      <c r="K184" s="50"/>
      <c r="L184" s="1626"/>
      <c r="M184" s="50"/>
      <c r="N184" s="50"/>
      <c r="O184" s="50"/>
      <c r="P184" s="1627"/>
      <c r="Q184" s="1627"/>
      <c r="R184" s="1628"/>
      <c r="S184" s="1800"/>
      <c r="T184" s="50"/>
    </row>
    <row r="185">
      <c r="A185" s="50"/>
      <c r="B185" s="50"/>
      <c r="C185" s="50"/>
      <c r="D185" s="50"/>
      <c r="E185" s="50"/>
      <c r="F185" s="50"/>
      <c r="G185" s="50"/>
      <c r="H185" s="50"/>
      <c r="I185" s="50"/>
      <c r="J185" s="50"/>
      <c r="K185" s="50"/>
      <c r="L185" s="1626"/>
      <c r="M185" s="50"/>
      <c r="N185" s="50"/>
      <c r="O185" s="50"/>
      <c r="P185" s="1627"/>
      <c r="Q185" s="1627"/>
      <c r="R185" s="1628"/>
      <c r="S185" s="1800"/>
      <c r="T185" s="50"/>
    </row>
    <row r="186">
      <c r="A186" s="50"/>
      <c r="B186" s="50"/>
      <c r="C186" s="50"/>
      <c r="D186" s="50"/>
      <c r="E186" s="50"/>
      <c r="F186" s="50"/>
      <c r="G186" s="50"/>
      <c r="H186" s="50"/>
      <c r="I186" s="50"/>
      <c r="J186" s="50"/>
      <c r="K186" s="50"/>
      <c r="L186" s="1626"/>
      <c r="M186" s="50"/>
      <c r="N186" s="50"/>
      <c r="O186" s="50"/>
      <c r="P186" s="1627"/>
      <c r="Q186" s="1627"/>
      <c r="R186" s="1628"/>
      <c r="S186" s="1800"/>
      <c r="T186" s="50"/>
    </row>
    <row r="187">
      <c r="A187" s="50"/>
      <c r="B187" s="50"/>
      <c r="C187" s="50"/>
      <c r="D187" s="50"/>
      <c r="E187" s="50"/>
      <c r="F187" s="50"/>
      <c r="G187" s="50"/>
      <c r="H187" s="50"/>
      <c r="I187" s="50"/>
      <c r="J187" s="50"/>
      <c r="K187" s="50"/>
      <c r="L187" s="1626"/>
      <c r="M187" s="50"/>
      <c r="N187" s="50"/>
      <c r="O187" s="50"/>
      <c r="P187" s="1627"/>
      <c r="Q187" s="1627"/>
      <c r="R187" s="1628"/>
      <c r="S187" s="1800"/>
      <c r="T187" s="50"/>
    </row>
    <row r="188">
      <c r="A188" s="50"/>
      <c r="B188" s="50"/>
      <c r="C188" s="50"/>
      <c r="D188" s="50"/>
      <c r="E188" s="50"/>
      <c r="F188" s="50"/>
      <c r="G188" s="50"/>
      <c r="H188" s="50"/>
      <c r="I188" s="50"/>
      <c r="J188" s="50"/>
      <c r="K188" s="50"/>
      <c r="L188" s="1626"/>
      <c r="M188" s="50"/>
      <c r="N188" s="50"/>
      <c r="O188" s="50"/>
      <c r="P188" s="1627"/>
      <c r="Q188" s="1627"/>
      <c r="R188" s="1628"/>
      <c r="S188" s="1800"/>
      <c r="T188" s="50"/>
    </row>
    <row r="189">
      <c r="A189" s="50"/>
      <c r="B189" s="50"/>
      <c r="C189" s="50"/>
      <c r="D189" s="50"/>
      <c r="E189" s="50"/>
      <c r="F189" s="50"/>
      <c r="G189" s="50"/>
      <c r="H189" s="50"/>
      <c r="I189" s="50"/>
      <c r="J189" s="50"/>
      <c r="K189" s="50"/>
      <c r="L189" s="1626"/>
      <c r="M189" s="50"/>
      <c r="N189" s="50"/>
      <c r="O189" s="50"/>
      <c r="P189" s="1627"/>
      <c r="Q189" s="1627"/>
      <c r="R189" s="1628"/>
      <c r="S189" s="1800"/>
      <c r="T189" s="50"/>
    </row>
    <row r="190">
      <c r="A190" s="50"/>
      <c r="B190" s="50"/>
      <c r="C190" s="50"/>
      <c r="D190" s="50"/>
      <c r="E190" s="50"/>
      <c r="F190" s="50"/>
      <c r="G190" s="50"/>
      <c r="H190" s="50"/>
      <c r="I190" s="50"/>
      <c r="J190" s="50"/>
      <c r="K190" s="50"/>
      <c r="L190" s="1626"/>
      <c r="M190" s="50"/>
      <c r="N190" s="50"/>
      <c r="O190" s="50"/>
      <c r="P190" s="1627"/>
      <c r="Q190" s="1627"/>
      <c r="R190" s="1628"/>
      <c r="S190" s="1800"/>
      <c r="T190" s="50"/>
    </row>
    <row r="191">
      <c r="A191" s="50"/>
      <c r="B191" s="50"/>
      <c r="C191" s="50"/>
      <c r="D191" s="50"/>
      <c r="E191" s="50"/>
      <c r="F191" s="50"/>
      <c r="G191" s="50"/>
      <c r="H191" s="50"/>
      <c r="I191" s="50"/>
      <c r="J191" s="50"/>
      <c r="K191" s="50"/>
      <c r="L191" s="1626"/>
      <c r="M191" s="50"/>
      <c r="N191" s="50"/>
      <c r="O191" s="50"/>
      <c r="P191" s="1627"/>
      <c r="Q191" s="1627"/>
      <c r="R191" s="1628"/>
      <c r="S191" s="1800"/>
      <c r="T191" s="50"/>
    </row>
    <row r="192">
      <c r="A192" s="50"/>
      <c r="B192" s="50"/>
      <c r="C192" s="50"/>
      <c r="D192" s="50"/>
      <c r="E192" s="50"/>
      <c r="F192" s="50"/>
      <c r="G192" s="50"/>
      <c r="H192" s="50"/>
      <c r="I192" s="50"/>
      <c r="J192" s="50"/>
      <c r="K192" s="50"/>
      <c r="L192" s="1626"/>
      <c r="M192" s="50"/>
      <c r="N192" s="50"/>
      <c r="O192" s="50"/>
      <c r="P192" s="1627"/>
      <c r="Q192" s="1627"/>
      <c r="R192" s="1628"/>
      <c r="S192" s="1800"/>
      <c r="T192" s="50"/>
    </row>
    <row r="193">
      <c r="A193" s="50"/>
      <c r="B193" s="50"/>
      <c r="C193" s="50"/>
      <c r="D193" s="50"/>
      <c r="E193" s="50"/>
      <c r="F193" s="50"/>
      <c r="G193" s="50"/>
      <c r="H193" s="50"/>
      <c r="I193" s="50"/>
      <c r="J193" s="50"/>
      <c r="K193" s="50"/>
      <c r="L193" s="1626"/>
      <c r="M193" s="50"/>
      <c r="N193" s="50"/>
      <c r="O193" s="50"/>
      <c r="P193" s="1627"/>
      <c r="Q193" s="1627"/>
      <c r="R193" s="1628"/>
      <c r="S193" s="1800"/>
      <c r="T193" s="50"/>
    </row>
    <row r="194">
      <c r="A194" s="50"/>
      <c r="B194" s="50"/>
      <c r="C194" s="50"/>
      <c r="D194" s="50"/>
      <c r="E194" s="50"/>
      <c r="F194" s="50"/>
      <c r="G194" s="50"/>
      <c r="H194" s="50"/>
      <c r="I194" s="50"/>
      <c r="J194" s="50"/>
      <c r="K194" s="50"/>
      <c r="L194" s="1626"/>
      <c r="M194" s="50"/>
      <c r="N194" s="50"/>
      <c r="O194" s="50"/>
      <c r="P194" s="1627"/>
      <c r="Q194" s="1627"/>
      <c r="R194" s="1628"/>
      <c r="S194" s="1800"/>
      <c r="T194" s="50"/>
    </row>
    <row r="195">
      <c r="A195" s="50"/>
      <c r="B195" s="50"/>
      <c r="C195" s="50"/>
      <c r="D195" s="50"/>
      <c r="E195" s="50"/>
      <c r="F195" s="50"/>
      <c r="G195" s="50"/>
      <c r="H195" s="50"/>
      <c r="I195" s="50"/>
      <c r="J195" s="50"/>
      <c r="K195" s="50"/>
      <c r="L195" s="1626"/>
      <c r="M195" s="50"/>
      <c r="N195" s="50"/>
      <c r="O195" s="50"/>
      <c r="P195" s="1627"/>
      <c r="Q195" s="1627"/>
      <c r="R195" s="1628"/>
      <c r="S195" s="1800"/>
      <c r="T195" s="50"/>
    </row>
    <row r="196">
      <c r="A196" s="50"/>
      <c r="B196" s="50"/>
      <c r="C196" s="50"/>
      <c r="D196" s="50"/>
      <c r="E196" s="50"/>
      <c r="F196" s="50"/>
      <c r="G196" s="50"/>
      <c r="H196" s="50"/>
      <c r="I196" s="50"/>
      <c r="J196" s="50"/>
      <c r="K196" s="50"/>
      <c r="L196" s="1626"/>
      <c r="M196" s="50"/>
      <c r="N196" s="50"/>
      <c r="O196" s="50"/>
      <c r="P196" s="1627"/>
      <c r="Q196" s="1627"/>
      <c r="R196" s="1628"/>
      <c r="S196" s="1800"/>
      <c r="T196" s="50"/>
    </row>
    <row r="197">
      <c r="A197" s="50"/>
      <c r="B197" s="50"/>
      <c r="C197" s="50"/>
      <c r="D197" s="50"/>
      <c r="E197" s="50"/>
      <c r="F197" s="50"/>
      <c r="G197" s="50"/>
      <c r="H197" s="50"/>
      <c r="I197" s="50"/>
      <c r="J197" s="50"/>
      <c r="K197" s="50"/>
      <c r="L197" s="1626"/>
      <c r="M197" s="50"/>
      <c r="N197" s="50"/>
      <c r="O197" s="50"/>
      <c r="P197" s="1627"/>
      <c r="Q197" s="1627"/>
      <c r="R197" s="1628"/>
      <c r="S197" s="1800"/>
      <c r="T197" s="50"/>
    </row>
    <row r="198">
      <c r="A198" s="50"/>
      <c r="B198" s="50"/>
      <c r="C198" s="50"/>
      <c r="D198" s="50"/>
      <c r="E198" s="50"/>
      <c r="F198" s="50"/>
      <c r="G198" s="50"/>
      <c r="H198" s="50"/>
      <c r="I198" s="50"/>
      <c r="J198" s="50"/>
      <c r="K198" s="50"/>
      <c r="L198" s="1626"/>
      <c r="M198" s="50"/>
      <c r="N198" s="50"/>
      <c r="O198" s="50"/>
      <c r="P198" s="1627"/>
      <c r="Q198" s="1627"/>
      <c r="R198" s="1628"/>
      <c r="S198" s="1800"/>
      <c r="T198" s="50"/>
    </row>
    <row r="199">
      <c r="A199" s="50"/>
      <c r="B199" s="50"/>
      <c r="C199" s="50"/>
      <c r="D199" s="50"/>
      <c r="E199" s="50"/>
      <c r="F199" s="50"/>
      <c r="G199" s="50"/>
      <c r="H199" s="50"/>
      <c r="I199" s="50"/>
      <c r="J199" s="50"/>
      <c r="K199" s="50"/>
      <c r="L199" s="1626"/>
      <c r="M199" s="50"/>
      <c r="N199" s="50"/>
      <c r="O199" s="50"/>
      <c r="P199" s="1627"/>
      <c r="Q199" s="1627"/>
      <c r="R199" s="1628"/>
      <c r="S199" s="1800"/>
      <c r="T199" s="50"/>
    </row>
    <row r="200">
      <c r="A200" s="50"/>
      <c r="B200" s="50"/>
      <c r="C200" s="50"/>
      <c r="D200" s="50"/>
      <c r="E200" s="50"/>
      <c r="F200" s="50"/>
      <c r="G200" s="50"/>
      <c r="H200" s="50"/>
      <c r="I200" s="50"/>
      <c r="J200" s="50"/>
      <c r="K200" s="50"/>
      <c r="L200" s="1626"/>
      <c r="M200" s="50"/>
      <c r="N200" s="50"/>
      <c r="O200" s="50"/>
      <c r="P200" s="1627"/>
      <c r="Q200" s="1627"/>
      <c r="R200" s="1628"/>
      <c r="S200" s="1800"/>
      <c r="T200" s="50"/>
    </row>
    <row r="201">
      <c r="A201" s="50"/>
      <c r="B201" s="50"/>
      <c r="C201" s="50"/>
      <c r="D201" s="50"/>
      <c r="E201" s="50"/>
      <c r="F201" s="50"/>
      <c r="G201" s="50"/>
      <c r="H201" s="50"/>
      <c r="I201" s="50"/>
      <c r="J201" s="50"/>
      <c r="K201" s="50"/>
      <c r="L201" s="1626"/>
      <c r="M201" s="50"/>
      <c r="N201" s="50"/>
      <c r="O201" s="50"/>
      <c r="P201" s="1627"/>
      <c r="Q201" s="1627"/>
      <c r="R201" s="1628"/>
      <c r="S201" s="1800"/>
      <c r="T201" s="50"/>
    </row>
    <row r="202">
      <c r="A202" s="50"/>
      <c r="B202" s="50"/>
      <c r="C202" s="50"/>
      <c r="D202" s="50"/>
      <c r="E202" s="50"/>
      <c r="F202" s="50"/>
      <c r="G202" s="50"/>
      <c r="H202" s="50"/>
      <c r="I202" s="50"/>
      <c r="J202" s="50"/>
      <c r="K202" s="50"/>
      <c r="L202" s="1626"/>
      <c r="M202" s="50"/>
      <c r="N202" s="50"/>
      <c r="O202" s="50"/>
      <c r="P202" s="1627"/>
      <c r="Q202" s="1627"/>
      <c r="R202" s="1628"/>
      <c r="S202" s="1800"/>
      <c r="T202" s="50"/>
    </row>
    <row r="203">
      <c r="A203" s="50"/>
      <c r="B203" s="50"/>
      <c r="C203" s="50"/>
      <c r="D203" s="50"/>
      <c r="E203" s="50"/>
      <c r="F203" s="50"/>
      <c r="G203" s="50"/>
      <c r="H203" s="50"/>
      <c r="I203" s="50"/>
      <c r="J203" s="50"/>
      <c r="K203" s="50"/>
      <c r="L203" s="1626"/>
      <c r="M203" s="50"/>
      <c r="N203" s="50"/>
      <c r="O203" s="50"/>
      <c r="P203" s="1627"/>
      <c r="Q203" s="1627"/>
      <c r="R203" s="1628"/>
      <c r="S203" s="1800"/>
      <c r="T203" s="50"/>
    </row>
    <row r="204">
      <c r="A204" s="50"/>
      <c r="B204" s="50"/>
      <c r="C204" s="50"/>
      <c r="D204" s="50"/>
      <c r="E204" s="50"/>
      <c r="F204" s="50"/>
      <c r="G204" s="50"/>
      <c r="H204" s="50"/>
      <c r="I204" s="50"/>
      <c r="J204" s="50"/>
      <c r="K204" s="50"/>
      <c r="L204" s="1626"/>
      <c r="M204" s="50"/>
      <c r="N204" s="50"/>
      <c r="O204" s="50"/>
      <c r="P204" s="1627"/>
      <c r="Q204" s="1627"/>
      <c r="R204" s="1628"/>
      <c r="S204" s="1800"/>
      <c r="T204" s="50"/>
    </row>
    <row r="205">
      <c r="A205" s="50"/>
      <c r="B205" s="50"/>
      <c r="C205" s="50"/>
      <c r="D205" s="50"/>
      <c r="E205" s="50"/>
      <c r="F205" s="50"/>
      <c r="G205" s="50"/>
      <c r="H205" s="50"/>
      <c r="I205" s="50"/>
      <c r="J205" s="50"/>
      <c r="K205" s="50"/>
      <c r="L205" s="1626"/>
      <c r="M205" s="50"/>
      <c r="N205" s="50"/>
      <c r="O205" s="50"/>
      <c r="P205" s="1627"/>
      <c r="Q205" s="1627"/>
      <c r="R205" s="1628"/>
      <c r="S205" s="1800"/>
      <c r="T205" s="50"/>
    </row>
    <row r="206">
      <c r="A206" s="50"/>
      <c r="B206" s="50"/>
      <c r="C206" s="50"/>
      <c r="D206" s="50"/>
      <c r="E206" s="50"/>
      <c r="F206" s="50"/>
      <c r="G206" s="50"/>
      <c r="H206" s="50"/>
      <c r="I206" s="50"/>
      <c r="J206" s="50"/>
      <c r="K206" s="50"/>
      <c r="L206" s="1626"/>
      <c r="M206" s="50"/>
      <c r="N206" s="50"/>
      <c r="O206" s="50"/>
      <c r="P206" s="1627"/>
      <c r="Q206" s="1627"/>
      <c r="R206" s="1628"/>
      <c r="S206" s="1800"/>
      <c r="T206" s="50"/>
    </row>
    <row r="207">
      <c r="A207" s="50"/>
      <c r="B207" s="50"/>
      <c r="C207" s="50"/>
      <c r="D207" s="50"/>
      <c r="E207" s="50"/>
      <c r="F207" s="50"/>
      <c r="G207" s="50"/>
      <c r="H207" s="50"/>
      <c r="I207" s="50"/>
      <c r="J207" s="50"/>
      <c r="K207" s="50"/>
      <c r="L207" s="1626"/>
      <c r="M207" s="50"/>
      <c r="N207" s="50"/>
      <c r="O207" s="50"/>
      <c r="P207" s="1627"/>
      <c r="Q207" s="1627"/>
      <c r="R207" s="1628"/>
      <c r="S207" s="1800"/>
      <c r="T207" s="50"/>
    </row>
    <row r="208">
      <c r="A208" s="50"/>
      <c r="B208" s="50"/>
      <c r="C208" s="50"/>
      <c r="D208" s="50"/>
      <c r="E208" s="50"/>
      <c r="F208" s="50"/>
      <c r="G208" s="50"/>
      <c r="H208" s="50"/>
      <c r="I208" s="50"/>
      <c r="J208" s="50"/>
      <c r="K208" s="50"/>
      <c r="L208" s="1626"/>
      <c r="M208" s="50"/>
      <c r="N208" s="50"/>
      <c r="O208" s="50"/>
      <c r="P208" s="1627"/>
      <c r="Q208" s="1627"/>
      <c r="R208" s="1628"/>
      <c r="S208" s="1800"/>
      <c r="T208" s="50"/>
    </row>
    <row r="209">
      <c r="A209" s="50"/>
      <c r="B209" s="50"/>
      <c r="C209" s="50"/>
      <c r="D209" s="50"/>
      <c r="E209" s="50"/>
      <c r="F209" s="50"/>
      <c r="G209" s="50"/>
      <c r="H209" s="50"/>
      <c r="I209" s="50"/>
      <c r="J209" s="50"/>
      <c r="K209" s="50"/>
      <c r="L209" s="1626"/>
      <c r="M209" s="50"/>
      <c r="N209" s="50"/>
      <c r="O209" s="50"/>
      <c r="P209" s="1627"/>
      <c r="Q209" s="1627"/>
      <c r="R209" s="1628"/>
      <c r="S209" s="1800"/>
      <c r="T209" s="50"/>
    </row>
    <row r="210">
      <c r="A210" s="50"/>
      <c r="B210" s="50"/>
      <c r="C210" s="50"/>
      <c r="D210" s="50"/>
      <c r="E210" s="50"/>
      <c r="F210" s="50"/>
      <c r="G210" s="50"/>
      <c r="H210" s="50"/>
      <c r="I210" s="50"/>
      <c r="J210" s="50"/>
      <c r="K210" s="50"/>
      <c r="L210" s="1626"/>
      <c r="M210" s="50"/>
      <c r="N210" s="50"/>
      <c r="O210" s="50"/>
      <c r="P210" s="1627"/>
      <c r="Q210" s="1627"/>
      <c r="R210" s="1628"/>
      <c r="S210" s="1800"/>
      <c r="T210" s="50"/>
    </row>
    <row r="211">
      <c r="A211" s="50"/>
      <c r="B211" s="50"/>
      <c r="C211" s="50"/>
      <c r="D211" s="50"/>
      <c r="E211" s="50"/>
      <c r="F211" s="50"/>
      <c r="G211" s="50"/>
      <c r="H211" s="50"/>
      <c r="I211" s="50"/>
      <c r="J211" s="50"/>
      <c r="K211" s="50"/>
      <c r="L211" s="1626"/>
      <c r="M211" s="50"/>
      <c r="N211" s="50"/>
      <c r="O211" s="50"/>
      <c r="P211" s="1627"/>
      <c r="Q211" s="1627"/>
      <c r="R211" s="1628"/>
      <c r="S211" s="1800"/>
      <c r="T211" s="50"/>
    </row>
    <row r="212">
      <c r="A212" s="50"/>
      <c r="B212" s="50"/>
      <c r="C212" s="50"/>
      <c r="D212" s="50"/>
      <c r="E212" s="50"/>
      <c r="F212" s="50"/>
      <c r="G212" s="50"/>
      <c r="H212" s="50"/>
      <c r="I212" s="50"/>
      <c r="J212" s="50"/>
      <c r="K212" s="50"/>
      <c r="L212" s="1626"/>
      <c r="M212" s="50"/>
      <c r="N212" s="50"/>
      <c r="O212" s="50"/>
      <c r="P212" s="1627"/>
      <c r="Q212" s="1627"/>
      <c r="R212" s="1628"/>
      <c r="S212" s="1800"/>
      <c r="T212" s="50"/>
    </row>
    <row r="213">
      <c r="A213" s="50"/>
      <c r="B213" s="50"/>
      <c r="C213" s="50"/>
      <c r="D213" s="50"/>
      <c r="E213" s="50"/>
      <c r="F213" s="50"/>
      <c r="G213" s="50"/>
      <c r="H213" s="50"/>
      <c r="I213" s="50"/>
      <c r="J213" s="50"/>
      <c r="K213" s="50"/>
      <c r="L213" s="1626"/>
      <c r="M213" s="50"/>
      <c r="N213" s="50"/>
      <c r="O213" s="50"/>
      <c r="P213" s="1627"/>
      <c r="Q213" s="1627"/>
      <c r="R213" s="1628"/>
      <c r="S213" s="1800"/>
      <c r="T213" s="50"/>
    </row>
    <row r="214">
      <c r="A214" s="50"/>
      <c r="B214" s="50"/>
      <c r="C214" s="50"/>
      <c r="D214" s="50"/>
      <c r="E214" s="50"/>
      <c r="F214" s="50"/>
      <c r="G214" s="50"/>
      <c r="H214" s="50"/>
      <c r="I214" s="50"/>
      <c r="J214" s="50"/>
      <c r="K214" s="50"/>
      <c r="L214" s="1626"/>
      <c r="M214" s="50"/>
      <c r="N214" s="50"/>
      <c r="O214" s="50"/>
      <c r="P214" s="1627"/>
      <c r="Q214" s="1627"/>
      <c r="R214" s="1628"/>
      <c r="S214" s="1800"/>
      <c r="T214" s="50"/>
    </row>
    <row r="215">
      <c r="A215" s="50"/>
      <c r="B215" s="50"/>
      <c r="C215" s="50"/>
      <c r="D215" s="50"/>
      <c r="E215" s="50"/>
      <c r="F215" s="50"/>
      <c r="G215" s="50"/>
      <c r="H215" s="50"/>
      <c r="I215" s="50"/>
      <c r="J215" s="50"/>
      <c r="K215" s="50"/>
      <c r="L215" s="1626"/>
      <c r="M215" s="50"/>
      <c r="N215" s="50"/>
      <c r="O215" s="50"/>
      <c r="P215" s="1627"/>
      <c r="Q215" s="1627"/>
      <c r="R215" s="1628"/>
      <c r="S215" s="1800"/>
      <c r="T215" s="50"/>
    </row>
    <row r="216">
      <c r="A216" s="50"/>
      <c r="B216" s="50"/>
      <c r="C216" s="50"/>
      <c r="D216" s="50"/>
      <c r="E216" s="50"/>
      <c r="F216" s="50"/>
      <c r="G216" s="50"/>
      <c r="H216" s="50"/>
      <c r="I216" s="50"/>
      <c r="J216" s="50"/>
      <c r="K216" s="50"/>
      <c r="L216" s="1626"/>
      <c r="M216" s="50"/>
      <c r="N216" s="50"/>
      <c r="O216" s="50"/>
      <c r="P216" s="1627"/>
      <c r="Q216" s="1627"/>
      <c r="R216" s="1628"/>
      <c r="S216" s="1800"/>
      <c r="T216" s="50"/>
    </row>
    <row r="217">
      <c r="A217" s="50"/>
      <c r="B217" s="50"/>
      <c r="C217" s="50"/>
      <c r="D217" s="50"/>
      <c r="E217" s="50"/>
      <c r="F217" s="50"/>
      <c r="G217" s="50"/>
      <c r="H217" s="50"/>
      <c r="I217" s="50"/>
      <c r="J217" s="50"/>
      <c r="K217" s="50"/>
      <c r="L217" s="1626"/>
      <c r="M217" s="50"/>
      <c r="N217" s="50"/>
      <c r="O217" s="50"/>
      <c r="P217" s="1627"/>
      <c r="Q217" s="1627"/>
      <c r="R217" s="1628"/>
      <c r="S217" s="1800"/>
      <c r="T217" s="50"/>
    </row>
    <row r="218">
      <c r="A218" s="50"/>
      <c r="B218" s="50"/>
      <c r="C218" s="50"/>
      <c r="D218" s="50"/>
      <c r="E218" s="50"/>
      <c r="F218" s="50"/>
      <c r="G218" s="50"/>
      <c r="H218" s="50"/>
      <c r="I218" s="50"/>
      <c r="J218" s="50"/>
      <c r="K218" s="50"/>
      <c r="L218" s="1626"/>
      <c r="M218" s="50"/>
      <c r="N218" s="50"/>
      <c r="O218" s="50"/>
      <c r="P218" s="1627"/>
      <c r="Q218" s="1627"/>
      <c r="R218" s="1628"/>
      <c r="S218" s="1800"/>
      <c r="T218" s="50"/>
    </row>
    <row r="219">
      <c r="A219" s="50"/>
      <c r="B219" s="50"/>
      <c r="C219" s="50"/>
      <c r="D219" s="50"/>
      <c r="E219" s="50"/>
      <c r="F219" s="50"/>
      <c r="G219" s="50"/>
      <c r="H219" s="50"/>
      <c r="I219" s="50"/>
      <c r="J219" s="50"/>
      <c r="K219" s="50"/>
      <c r="L219" s="1626"/>
      <c r="M219" s="50"/>
      <c r="N219" s="50"/>
      <c r="O219" s="50"/>
      <c r="P219" s="1627"/>
      <c r="Q219" s="1627"/>
      <c r="R219" s="1628"/>
      <c r="S219" s="1800"/>
      <c r="T219" s="50"/>
    </row>
    <row r="220">
      <c r="A220" s="50"/>
      <c r="B220" s="50"/>
      <c r="C220" s="50"/>
      <c r="D220" s="50"/>
      <c r="E220" s="50"/>
      <c r="F220" s="50"/>
      <c r="G220" s="50"/>
      <c r="H220" s="50"/>
      <c r="I220" s="50"/>
      <c r="J220" s="50"/>
      <c r="K220" s="50"/>
      <c r="L220" s="1626"/>
      <c r="M220" s="50"/>
      <c r="N220" s="50"/>
      <c r="O220" s="50"/>
      <c r="P220" s="1627"/>
      <c r="Q220" s="1627"/>
      <c r="R220" s="1628"/>
      <c r="S220" s="1800"/>
      <c r="T220" s="50"/>
    </row>
    <row r="221">
      <c r="A221" s="50"/>
      <c r="B221" s="50"/>
      <c r="C221" s="50"/>
      <c r="D221" s="50"/>
      <c r="E221" s="50"/>
      <c r="F221" s="50"/>
      <c r="G221" s="50"/>
      <c r="H221" s="50"/>
      <c r="I221" s="50"/>
      <c r="J221" s="50"/>
      <c r="K221" s="50"/>
      <c r="L221" s="1626"/>
      <c r="M221" s="50"/>
      <c r="N221" s="50"/>
      <c r="O221" s="50"/>
      <c r="P221" s="1627"/>
      <c r="Q221" s="1627"/>
      <c r="R221" s="1628"/>
      <c r="S221" s="1800"/>
      <c r="T221" s="50"/>
    </row>
    <row r="222">
      <c r="A222" s="50"/>
      <c r="B222" s="50"/>
      <c r="C222" s="50"/>
      <c r="D222" s="50"/>
      <c r="E222" s="50"/>
      <c r="F222" s="50"/>
      <c r="G222" s="50"/>
      <c r="H222" s="50"/>
      <c r="I222" s="50"/>
      <c r="J222" s="50"/>
      <c r="K222" s="50"/>
      <c r="L222" s="1626"/>
      <c r="M222" s="50"/>
      <c r="N222" s="50"/>
      <c r="O222" s="50"/>
      <c r="P222" s="1627"/>
      <c r="Q222" s="1627"/>
      <c r="R222" s="1628"/>
      <c r="S222" s="1800"/>
      <c r="T222" s="50"/>
    </row>
    <row r="223">
      <c r="A223" s="50"/>
      <c r="B223" s="50"/>
      <c r="C223" s="50"/>
      <c r="D223" s="50"/>
      <c r="E223" s="50"/>
      <c r="F223" s="50"/>
      <c r="G223" s="50"/>
      <c r="H223" s="50"/>
      <c r="I223" s="50"/>
      <c r="J223" s="50"/>
      <c r="K223" s="50"/>
      <c r="L223" s="1626"/>
      <c r="M223" s="50"/>
      <c r="N223" s="50"/>
      <c r="O223" s="50"/>
      <c r="P223" s="1627"/>
      <c r="Q223" s="1627"/>
      <c r="R223" s="1628"/>
      <c r="S223" s="1800"/>
      <c r="T223" s="50"/>
    </row>
    <row r="224">
      <c r="A224" s="50"/>
      <c r="B224" s="50"/>
      <c r="C224" s="50"/>
      <c r="D224" s="50"/>
      <c r="E224" s="50"/>
      <c r="F224" s="50"/>
      <c r="G224" s="50"/>
      <c r="H224" s="50"/>
      <c r="I224" s="50"/>
      <c r="J224" s="50"/>
      <c r="K224" s="50"/>
      <c r="L224" s="1626"/>
      <c r="M224" s="50"/>
      <c r="N224" s="50"/>
      <c r="O224" s="50"/>
      <c r="P224" s="1627"/>
      <c r="Q224" s="1627"/>
      <c r="R224" s="1628"/>
      <c r="S224" s="1800"/>
      <c r="T224" s="50"/>
    </row>
    <row r="225">
      <c r="A225" s="50"/>
      <c r="B225" s="50"/>
      <c r="C225" s="50"/>
      <c r="D225" s="50"/>
      <c r="E225" s="50"/>
      <c r="F225" s="50"/>
      <c r="G225" s="50"/>
      <c r="H225" s="50"/>
      <c r="I225" s="50"/>
      <c r="J225" s="50"/>
      <c r="K225" s="50"/>
      <c r="L225" s="1626"/>
      <c r="M225" s="50"/>
      <c r="N225" s="50"/>
      <c r="O225" s="50"/>
      <c r="P225" s="1627"/>
      <c r="Q225" s="1627"/>
      <c r="R225" s="1628"/>
      <c r="S225" s="1800"/>
      <c r="T225" s="50"/>
    </row>
    <row r="226">
      <c r="A226" s="50"/>
      <c r="B226" s="50"/>
      <c r="C226" s="50"/>
      <c r="D226" s="50"/>
      <c r="E226" s="50"/>
      <c r="F226" s="50"/>
      <c r="G226" s="50"/>
      <c r="H226" s="50"/>
      <c r="I226" s="50"/>
      <c r="J226" s="50"/>
      <c r="K226" s="50"/>
      <c r="L226" s="1626"/>
      <c r="M226" s="50"/>
      <c r="N226" s="50"/>
      <c r="O226" s="50"/>
      <c r="P226" s="1627"/>
      <c r="Q226" s="1627"/>
      <c r="R226" s="1628"/>
      <c r="S226" s="1800"/>
      <c r="T226" s="50"/>
    </row>
    <row r="227">
      <c r="A227" s="50"/>
      <c r="B227" s="50"/>
      <c r="C227" s="50"/>
      <c r="D227" s="50"/>
      <c r="E227" s="50"/>
      <c r="F227" s="50"/>
      <c r="G227" s="50"/>
      <c r="H227" s="50"/>
      <c r="I227" s="50"/>
      <c r="J227" s="50"/>
      <c r="K227" s="50"/>
      <c r="L227" s="1626"/>
      <c r="M227" s="50"/>
      <c r="N227" s="50"/>
      <c r="O227" s="50"/>
      <c r="P227" s="1627"/>
      <c r="Q227" s="1627"/>
      <c r="R227" s="1628"/>
      <c r="S227" s="1800"/>
      <c r="T227" s="50"/>
    </row>
    <row r="228">
      <c r="A228" s="50"/>
      <c r="B228" s="50"/>
      <c r="C228" s="50"/>
      <c r="D228" s="50"/>
      <c r="E228" s="50"/>
      <c r="F228" s="50"/>
      <c r="G228" s="50"/>
      <c r="H228" s="50"/>
      <c r="I228" s="50"/>
      <c r="J228" s="50"/>
      <c r="K228" s="50"/>
      <c r="L228" s="1626"/>
      <c r="M228" s="50"/>
      <c r="N228" s="50"/>
      <c r="O228" s="50"/>
      <c r="P228" s="1627"/>
      <c r="Q228" s="1627"/>
      <c r="R228" s="1628"/>
      <c r="S228" s="1800"/>
      <c r="T228" s="50"/>
    </row>
    <row r="229">
      <c r="A229" s="50"/>
      <c r="B229" s="50"/>
      <c r="C229" s="50"/>
      <c r="D229" s="50"/>
      <c r="E229" s="50"/>
      <c r="F229" s="50"/>
      <c r="G229" s="50"/>
      <c r="H229" s="50"/>
      <c r="I229" s="50"/>
      <c r="J229" s="50"/>
      <c r="K229" s="50"/>
      <c r="L229" s="1626"/>
      <c r="M229" s="50"/>
      <c r="N229" s="50"/>
      <c r="O229" s="50"/>
      <c r="P229" s="1627"/>
      <c r="Q229" s="1627"/>
      <c r="R229" s="1628"/>
      <c r="S229" s="1800"/>
      <c r="T229" s="50"/>
    </row>
    <row r="230">
      <c r="A230" s="50"/>
      <c r="B230" s="50"/>
      <c r="C230" s="50"/>
      <c r="D230" s="50"/>
      <c r="E230" s="50"/>
      <c r="F230" s="50"/>
      <c r="G230" s="50"/>
      <c r="H230" s="50"/>
      <c r="I230" s="50"/>
      <c r="J230" s="50"/>
      <c r="K230" s="50"/>
      <c r="L230" s="1626"/>
      <c r="M230" s="50"/>
      <c r="N230" s="50"/>
      <c r="O230" s="50"/>
      <c r="P230" s="1627"/>
      <c r="Q230" s="1627"/>
      <c r="R230" s="1628"/>
      <c r="S230" s="1800"/>
      <c r="T230" s="50"/>
    </row>
    <row r="231">
      <c r="A231" s="50"/>
      <c r="B231" s="50"/>
      <c r="C231" s="50"/>
      <c r="D231" s="50"/>
      <c r="E231" s="50"/>
      <c r="F231" s="50"/>
      <c r="G231" s="50"/>
      <c r="H231" s="50"/>
      <c r="I231" s="50"/>
      <c r="J231" s="50"/>
      <c r="K231" s="50"/>
      <c r="L231" s="1626"/>
      <c r="M231" s="50"/>
      <c r="N231" s="50"/>
      <c r="O231" s="50"/>
      <c r="P231" s="1627"/>
      <c r="Q231" s="1627"/>
      <c r="R231" s="1628"/>
      <c r="S231" s="1800"/>
      <c r="T231" s="50"/>
    </row>
    <row r="232">
      <c r="A232" s="50"/>
      <c r="B232" s="50"/>
      <c r="C232" s="50"/>
      <c r="D232" s="50"/>
      <c r="E232" s="50"/>
      <c r="F232" s="50"/>
      <c r="G232" s="50"/>
      <c r="H232" s="50"/>
      <c r="I232" s="50"/>
      <c r="J232" s="50"/>
      <c r="K232" s="50"/>
      <c r="L232" s="1626"/>
      <c r="M232" s="50"/>
      <c r="N232" s="50"/>
      <c r="O232" s="50"/>
      <c r="P232" s="1627"/>
      <c r="Q232" s="1627"/>
      <c r="R232" s="1628"/>
      <c r="S232" s="1800"/>
      <c r="T232" s="50"/>
    </row>
    <row r="233">
      <c r="A233" s="50"/>
      <c r="B233" s="50"/>
      <c r="C233" s="50"/>
      <c r="D233" s="50"/>
      <c r="E233" s="50"/>
      <c r="F233" s="50"/>
      <c r="G233" s="50"/>
      <c r="H233" s="50"/>
      <c r="I233" s="50"/>
      <c r="J233" s="50"/>
      <c r="K233" s="50"/>
      <c r="L233" s="1626"/>
      <c r="M233" s="50"/>
      <c r="N233" s="50"/>
      <c r="O233" s="50"/>
      <c r="P233" s="1627"/>
      <c r="Q233" s="1627"/>
      <c r="R233" s="1628"/>
      <c r="S233" s="1800"/>
      <c r="T233" s="50"/>
    </row>
    <row r="234">
      <c r="A234" s="50"/>
      <c r="B234" s="50"/>
      <c r="C234" s="50"/>
      <c r="D234" s="50"/>
      <c r="E234" s="50"/>
      <c r="F234" s="50"/>
      <c r="G234" s="50"/>
      <c r="H234" s="50"/>
      <c r="I234" s="50"/>
      <c r="J234" s="50"/>
      <c r="K234" s="50"/>
      <c r="L234" s="1626"/>
      <c r="M234" s="50"/>
      <c r="N234" s="50"/>
      <c r="O234" s="50"/>
      <c r="P234" s="1627"/>
      <c r="Q234" s="1627"/>
      <c r="R234" s="1628"/>
      <c r="S234" s="1800"/>
      <c r="T234" s="50"/>
    </row>
    <row r="235">
      <c r="A235" s="50"/>
      <c r="B235" s="50"/>
      <c r="C235" s="50"/>
      <c r="D235" s="50"/>
      <c r="E235" s="50"/>
      <c r="F235" s="50"/>
      <c r="G235" s="50"/>
      <c r="H235" s="50"/>
      <c r="I235" s="50"/>
      <c r="J235" s="50"/>
      <c r="K235" s="50"/>
      <c r="L235" s="1626"/>
      <c r="M235" s="50"/>
      <c r="N235" s="50"/>
      <c r="O235" s="50"/>
      <c r="P235" s="1627"/>
      <c r="Q235" s="1627"/>
      <c r="R235" s="1628"/>
      <c r="S235" s="1800"/>
      <c r="T235" s="50"/>
    </row>
    <row r="236">
      <c r="A236" s="50"/>
      <c r="B236" s="50"/>
      <c r="C236" s="50"/>
      <c r="D236" s="50"/>
      <c r="E236" s="50"/>
      <c r="F236" s="50"/>
      <c r="G236" s="50"/>
      <c r="H236" s="50"/>
      <c r="I236" s="50"/>
      <c r="J236" s="50"/>
      <c r="K236" s="50"/>
      <c r="L236" s="1626"/>
      <c r="M236" s="50"/>
      <c r="N236" s="50"/>
      <c r="O236" s="50"/>
      <c r="P236" s="1627"/>
      <c r="Q236" s="1627"/>
      <c r="R236" s="1628"/>
      <c r="S236" s="1800"/>
      <c r="T236" s="50"/>
    </row>
    <row r="237">
      <c r="A237" s="50"/>
      <c r="B237" s="50"/>
      <c r="C237" s="50"/>
      <c r="D237" s="50"/>
      <c r="E237" s="50"/>
      <c r="F237" s="50"/>
      <c r="G237" s="50"/>
      <c r="H237" s="50"/>
      <c r="I237" s="50"/>
      <c r="J237" s="50"/>
      <c r="K237" s="50"/>
      <c r="L237" s="1626"/>
      <c r="M237" s="50"/>
      <c r="N237" s="50"/>
      <c r="O237" s="50"/>
      <c r="P237" s="1627"/>
      <c r="Q237" s="1627"/>
      <c r="R237" s="1628"/>
      <c r="S237" s="1800"/>
      <c r="T237" s="50"/>
    </row>
    <row r="238">
      <c r="A238" s="50"/>
      <c r="B238" s="50"/>
      <c r="C238" s="50"/>
      <c r="D238" s="50"/>
      <c r="E238" s="50"/>
      <c r="F238" s="50"/>
      <c r="G238" s="50"/>
      <c r="H238" s="50"/>
      <c r="I238" s="50"/>
      <c r="J238" s="50"/>
      <c r="K238" s="50"/>
      <c r="L238" s="1626"/>
      <c r="M238" s="50"/>
      <c r="N238" s="50"/>
      <c r="O238" s="50"/>
      <c r="P238" s="1627"/>
      <c r="Q238" s="1627"/>
      <c r="R238" s="1628"/>
      <c r="S238" s="1800"/>
      <c r="T238" s="50"/>
    </row>
    <row r="239">
      <c r="A239" s="50"/>
      <c r="B239" s="50"/>
      <c r="C239" s="50"/>
      <c r="D239" s="50"/>
      <c r="E239" s="50"/>
      <c r="F239" s="50"/>
      <c r="G239" s="50"/>
      <c r="H239" s="50"/>
      <c r="I239" s="50"/>
      <c r="J239" s="50"/>
      <c r="K239" s="50"/>
      <c r="L239" s="1626"/>
      <c r="M239" s="50"/>
      <c r="N239" s="50"/>
      <c r="O239" s="50"/>
      <c r="P239" s="1627"/>
      <c r="Q239" s="1627"/>
      <c r="R239" s="1628"/>
      <c r="S239" s="1800"/>
      <c r="T239" s="50"/>
    </row>
    <row r="240">
      <c r="A240" s="50"/>
      <c r="B240" s="50"/>
      <c r="C240" s="50"/>
      <c r="D240" s="50"/>
      <c r="E240" s="50"/>
      <c r="F240" s="50"/>
      <c r="G240" s="50"/>
      <c r="H240" s="50"/>
      <c r="I240" s="50"/>
      <c r="J240" s="50"/>
      <c r="K240" s="50"/>
      <c r="L240" s="1626"/>
      <c r="M240" s="50"/>
      <c r="N240" s="50"/>
      <c r="O240" s="50"/>
      <c r="P240" s="1627"/>
      <c r="Q240" s="1627"/>
      <c r="R240" s="1628"/>
      <c r="S240" s="1800"/>
      <c r="T240" s="50"/>
    </row>
    <row r="241">
      <c r="A241" s="50"/>
      <c r="B241" s="50"/>
      <c r="C241" s="50"/>
      <c r="D241" s="50"/>
      <c r="E241" s="50"/>
      <c r="F241" s="50"/>
      <c r="G241" s="50"/>
      <c r="H241" s="50"/>
      <c r="I241" s="50"/>
      <c r="J241" s="50"/>
      <c r="K241" s="50"/>
      <c r="L241" s="1626"/>
      <c r="M241" s="50"/>
      <c r="N241" s="50"/>
      <c r="O241" s="50"/>
      <c r="P241" s="1627"/>
      <c r="Q241" s="1627"/>
      <c r="R241" s="1628"/>
      <c r="S241" s="1800"/>
      <c r="T241" s="50"/>
    </row>
    <row r="242">
      <c r="A242" s="50"/>
      <c r="B242" s="50"/>
      <c r="C242" s="50"/>
      <c r="D242" s="50"/>
      <c r="E242" s="50"/>
      <c r="F242" s="50"/>
      <c r="G242" s="50"/>
      <c r="H242" s="50"/>
      <c r="I242" s="50"/>
      <c r="J242" s="50"/>
      <c r="K242" s="50"/>
      <c r="L242" s="1626"/>
      <c r="M242" s="50"/>
      <c r="N242" s="50"/>
      <c r="O242" s="50"/>
      <c r="P242" s="1627"/>
      <c r="Q242" s="1627"/>
      <c r="R242" s="1628"/>
      <c r="S242" s="1800"/>
      <c r="T242" s="50"/>
    </row>
    <row r="243">
      <c r="A243" s="50"/>
      <c r="B243" s="50"/>
      <c r="C243" s="50"/>
      <c r="D243" s="50"/>
      <c r="E243" s="50"/>
      <c r="F243" s="50"/>
      <c r="G243" s="50"/>
      <c r="H243" s="50"/>
      <c r="I243" s="50"/>
      <c r="J243" s="50"/>
      <c r="K243" s="50"/>
      <c r="L243" s="1626"/>
      <c r="M243" s="50"/>
      <c r="N243" s="50"/>
      <c r="O243" s="50"/>
      <c r="P243" s="1627"/>
      <c r="Q243" s="1627"/>
      <c r="R243" s="1628"/>
      <c r="S243" s="1800"/>
      <c r="T243" s="50"/>
    </row>
    <row r="244">
      <c r="A244" s="50"/>
      <c r="B244" s="50"/>
      <c r="C244" s="50"/>
      <c r="D244" s="50"/>
      <c r="E244" s="50"/>
      <c r="F244" s="50"/>
      <c r="G244" s="50"/>
      <c r="H244" s="50"/>
      <c r="I244" s="50"/>
      <c r="J244" s="50"/>
      <c r="K244" s="50"/>
      <c r="L244" s="1626"/>
      <c r="M244" s="50"/>
      <c r="N244" s="50"/>
      <c r="O244" s="50"/>
      <c r="P244" s="1627"/>
      <c r="Q244" s="1627"/>
      <c r="R244" s="1628"/>
      <c r="S244" s="1800"/>
      <c r="T244" s="50"/>
    </row>
    <row r="245">
      <c r="A245" s="50"/>
      <c r="B245" s="50"/>
      <c r="C245" s="50"/>
      <c r="D245" s="50"/>
      <c r="E245" s="50"/>
      <c r="F245" s="50"/>
      <c r="G245" s="50"/>
      <c r="H245" s="50"/>
      <c r="I245" s="50"/>
      <c r="J245" s="50"/>
      <c r="K245" s="50"/>
      <c r="L245" s="1626"/>
      <c r="M245" s="50"/>
      <c r="N245" s="50"/>
      <c r="O245" s="50"/>
      <c r="P245" s="1627"/>
      <c r="Q245" s="1627"/>
      <c r="R245" s="1628"/>
      <c r="S245" s="1800"/>
      <c r="T245" s="50"/>
    </row>
    <row r="246">
      <c r="A246" s="50"/>
      <c r="B246" s="50"/>
      <c r="C246" s="50"/>
      <c r="D246" s="50"/>
      <c r="E246" s="50"/>
      <c r="F246" s="50"/>
      <c r="G246" s="50"/>
      <c r="H246" s="50"/>
      <c r="I246" s="50"/>
      <c r="J246" s="50"/>
      <c r="K246" s="50"/>
      <c r="L246" s="1626"/>
      <c r="M246" s="50"/>
      <c r="N246" s="50"/>
      <c r="O246" s="50"/>
      <c r="P246" s="1627"/>
      <c r="Q246" s="1627"/>
      <c r="R246" s="1628"/>
      <c r="S246" s="1800"/>
      <c r="T246" s="50"/>
    </row>
    <row r="247">
      <c r="A247" s="50"/>
      <c r="B247" s="50"/>
      <c r="C247" s="50"/>
      <c r="D247" s="50"/>
      <c r="E247" s="50"/>
      <c r="F247" s="50"/>
      <c r="G247" s="50"/>
      <c r="H247" s="50"/>
      <c r="I247" s="50"/>
      <c r="J247" s="50"/>
      <c r="K247" s="50"/>
      <c r="L247" s="1626"/>
      <c r="M247" s="50"/>
      <c r="N247" s="50"/>
      <c r="O247" s="50"/>
      <c r="P247" s="1627"/>
      <c r="Q247" s="1627"/>
      <c r="R247" s="1628"/>
      <c r="S247" s="1800"/>
      <c r="T247" s="50"/>
    </row>
    <row r="248">
      <c r="A248" s="50"/>
      <c r="B248" s="50"/>
      <c r="C248" s="50"/>
      <c r="D248" s="50"/>
      <c r="E248" s="50"/>
      <c r="F248" s="50"/>
      <c r="G248" s="50"/>
      <c r="H248" s="50"/>
      <c r="I248" s="50"/>
      <c r="J248" s="50"/>
      <c r="K248" s="50"/>
      <c r="L248" s="1626"/>
      <c r="M248" s="50"/>
      <c r="N248" s="50"/>
      <c r="O248" s="50"/>
      <c r="P248" s="1627"/>
      <c r="Q248" s="1627"/>
      <c r="R248" s="1628"/>
      <c r="S248" s="1800"/>
      <c r="T248" s="50"/>
    </row>
    <row r="249">
      <c r="A249" s="50"/>
      <c r="B249" s="50"/>
      <c r="C249" s="50"/>
      <c r="D249" s="50"/>
      <c r="E249" s="50"/>
      <c r="F249" s="50"/>
      <c r="G249" s="50"/>
      <c r="H249" s="50"/>
      <c r="I249" s="50"/>
      <c r="J249" s="50"/>
      <c r="K249" s="50"/>
      <c r="L249" s="1626"/>
      <c r="M249" s="50"/>
      <c r="N249" s="50"/>
      <c r="O249" s="50"/>
      <c r="P249" s="1627"/>
      <c r="Q249" s="1627"/>
      <c r="R249" s="1628"/>
      <c r="S249" s="1800"/>
      <c r="T249" s="50"/>
    </row>
    <row r="250">
      <c r="A250" s="50"/>
      <c r="B250" s="50"/>
      <c r="C250" s="50"/>
      <c r="D250" s="50"/>
      <c r="E250" s="50"/>
      <c r="F250" s="50"/>
      <c r="G250" s="50"/>
      <c r="H250" s="50"/>
      <c r="I250" s="50"/>
      <c r="J250" s="50"/>
      <c r="K250" s="50"/>
      <c r="L250" s="1626"/>
      <c r="M250" s="50"/>
      <c r="N250" s="50"/>
      <c r="O250" s="50"/>
      <c r="P250" s="1627"/>
      <c r="Q250" s="1627"/>
      <c r="R250" s="1628"/>
      <c r="S250" s="1800"/>
      <c r="T250" s="50"/>
    </row>
    <row r="251">
      <c r="A251" s="50"/>
      <c r="B251" s="50"/>
      <c r="C251" s="50"/>
      <c r="D251" s="50"/>
      <c r="E251" s="50"/>
      <c r="F251" s="50"/>
      <c r="G251" s="50"/>
      <c r="H251" s="50"/>
      <c r="I251" s="50"/>
      <c r="J251" s="50"/>
      <c r="K251" s="50"/>
      <c r="L251" s="1626"/>
      <c r="M251" s="50"/>
      <c r="N251" s="50"/>
      <c r="O251" s="50"/>
      <c r="P251" s="1627"/>
      <c r="Q251" s="1627"/>
      <c r="R251" s="1628"/>
      <c r="S251" s="1800"/>
      <c r="T251" s="50"/>
    </row>
    <row r="252">
      <c r="A252" s="50"/>
      <c r="B252" s="50"/>
      <c r="C252" s="50"/>
      <c r="D252" s="50"/>
      <c r="E252" s="50"/>
      <c r="F252" s="50"/>
      <c r="G252" s="50"/>
      <c r="H252" s="50"/>
      <c r="I252" s="50"/>
      <c r="J252" s="50"/>
      <c r="K252" s="50"/>
      <c r="L252" s="1626"/>
      <c r="M252" s="50"/>
      <c r="N252" s="50"/>
      <c r="O252" s="50"/>
      <c r="P252" s="1627"/>
      <c r="Q252" s="1627"/>
      <c r="R252" s="1628"/>
      <c r="S252" s="1800"/>
      <c r="T252" s="50"/>
    </row>
    <row r="253">
      <c r="A253" s="50"/>
      <c r="B253" s="50"/>
      <c r="C253" s="50"/>
      <c r="D253" s="50"/>
      <c r="E253" s="50"/>
      <c r="F253" s="50"/>
      <c r="G253" s="50"/>
      <c r="H253" s="50"/>
      <c r="I253" s="50"/>
      <c r="J253" s="50"/>
      <c r="K253" s="50"/>
      <c r="L253" s="1626"/>
      <c r="M253" s="50"/>
      <c r="N253" s="50"/>
      <c r="O253" s="50"/>
      <c r="P253" s="1627"/>
      <c r="Q253" s="1627"/>
      <c r="R253" s="1628"/>
      <c r="S253" s="1800"/>
      <c r="T253" s="50"/>
    </row>
    <row r="254">
      <c r="A254" s="50"/>
      <c r="B254" s="50"/>
      <c r="C254" s="50"/>
      <c r="D254" s="50"/>
      <c r="E254" s="50"/>
      <c r="F254" s="50"/>
      <c r="G254" s="50"/>
      <c r="H254" s="50"/>
      <c r="I254" s="50"/>
      <c r="J254" s="50"/>
      <c r="K254" s="50"/>
      <c r="L254" s="1626"/>
      <c r="M254" s="50"/>
      <c r="N254" s="50"/>
      <c r="O254" s="50"/>
      <c r="P254" s="1627"/>
      <c r="Q254" s="1627"/>
      <c r="R254" s="1628"/>
      <c r="S254" s="1800"/>
      <c r="T254" s="50"/>
    </row>
    <row r="255">
      <c r="A255" s="50"/>
      <c r="B255" s="50"/>
      <c r="C255" s="50"/>
      <c r="D255" s="50"/>
      <c r="E255" s="50"/>
      <c r="F255" s="50"/>
      <c r="G255" s="50"/>
      <c r="H255" s="50"/>
      <c r="I255" s="50"/>
      <c r="J255" s="50"/>
      <c r="K255" s="50"/>
      <c r="L255" s="1626"/>
      <c r="M255" s="50"/>
      <c r="N255" s="50"/>
      <c r="O255" s="50"/>
      <c r="P255" s="1627"/>
      <c r="Q255" s="1627"/>
      <c r="R255" s="1628"/>
      <c r="S255" s="1800"/>
      <c r="T255" s="50"/>
    </row>
    <row r="256">
      <c r="A256" s="50"/>
      <c r="B256" s="50"/>
      <c r="C256" s="50"/>
      <c r="D256" s="50"/>
      <c r="E256" s="50"/>
      <c r="F256" s="50"/>
      <c r="G256" s="50"/>
      <c r="H256" s="50"/>
      <c r="I256" s="50"/>
      <c r="J256" s="50"/>
      <c r="K256" s="50"/>
      <c r="L256" s="1626"/>
      <c r="M256" s="50"/>
      <c r="N256" s="50"/>
      <c r="O256" s="50"/>
      <c r="P256" s="1627"/>
      <c r="Q256" s="1627"/>
      <c r="R256" s="1628"/>
      <c r="S256" s="1800"/>
      <c r="T256" s="50"/>
    </row>
    <row r="257">
      <c r="A257" s="50"/>
      <c r="B257" s="50"/>
      <c r="C257" s="50"/>
      <c r="D257" s="50"/>
      <c r="E257" s="50"/>
      <c r="F257" s="50"/>
      <c r="G257" s="50"/>
      <c r="H257" s="50"/>
      <c r="I257" s="50"/>
      <c r="J257" s="50"/>
      <c r="K257" s="50"/>
      <c r="L257" s="1626"/>
      <c r="M257" s="50"/>
      <c r="N257" s="50"/>
      <c r="O257" s="50"/>
      <c r="P257" s="1627"/>
      <c r="Q257" s="1627"/>
      <c r="R257" s="1628"/>
      <c r="S257" s="1800"/>
      <c r="T257" s="50"/>
    </row>
    <row r="258">
      <c r="A258" s="50"/>
      <c r="B258" s="50"/>
      <c r="C258" s="50"/>
      <c r="D258" s="50"/>
      <c r="E258" s="50"/>
      <c r="F258" s="50"/>
      <c r="G258" s="50"/>
      <c r="H258" s="50"/>
      <c r="I258" s="50"/>
      <c r="J258" s="50"/>
      <c r="K258" s="50"/>
      <c r="L258" s="1626"/>
      <c r="M258" s="50"/>
      <c r="N258" s="50"/>
      <c r="O258" s="50"/>
      <c r="P258" s="1627"/>
      <c r="Q258" s="1627"/>
      <c r="R258" s="1628"/>
      <c r="S258" s="1800"/>
      <c r="T258" s="50"/>
    </row>
    <row r="259">
      <c r="A259" s="50"/>
      <c r="B259" s="50"/>
      <c r="C259" s="50"/>
      <c r="D259" s="50"/>
      <c r="E259" s="50"/>
      <c r="F259" s="50"/>
      <c r="G259" s="50"/>
      <c r="H259" s="50"/>
      <c r="I259" s="50"/>
      <c r="J259" s="50"/>
      <c r="K259" s="50"/>
      <c r="L259" s="1626"/>
      <c r="M259" s="50"/>
      <c r="N259" s="50"/>
      <c r="O259" s="50"/>
      <c r="P259" s="1627"/>
      <c r="Q259" s="1627"/>
      <c r="R259" s="1628"/>
      <c r="S259" s="1800"/>
      <c r="T259" s="50"/>
    </row>
    <row r="260">
      <c r="A260" s="50"/>
      <c r="B260" s="50"/>
      <c r="C260" s="50"/>
      <c r="D260" s="50"/>
      <c r="E260" s="50"/>
      <c r="F260" s="50"/>
      <c r="G260" s="50"/>
      <c r="H260" s="50"/>
      <c r="I260" s="50"/>
      <c r="J260" s="50"/>
      <c r="K260" s="50"/>
      <c r="L260" s="1626"/>
      <c r="M260" s="50"/>
      <c r="N260" s="50"/>
      <c r="O260" s="50"/>
      <c r="P260" s="1627"/>
      <c r="Q260" s="1627"/>
      <c r="R260" s="1628"/>
      <c r="S260" s="1800"/>
      <c r="T260" s="50"/>
    </row>
    <row r="261">
      <c r="A261" s="50"/>
      <c r="B261" s="50"/>
      <c r="C261" s="50"/>
      <c r="D261" s="50"/>
      <c r="E261" s="50"/>
      <c r="F261" s="50"/>
      <c r="G261" s="50"/>
      <c r="H261" s="50"/>
      <c r="I261" s="50"/>
      <c r="J261" s="50"/>
      <c r="K261" s="50"/>
      <c r="L261" s="1626"/>
      <c r="M261" s="50"/>
      <c r="N261" s="50"/>
      <c r="O261" s="50"/>
      <c r="P261" s="1627"/>
      <c r="Q261" s="1627"/>
      <c r="R261" s="1628"/>
      <c r="S261" s="1800"/>
      <c r="T261" s="50"/>
    </row>
    <row r="262">
      <c r="A262" s="50"/>
      <c r="B262" s="50"/>
      <c r="C262" s="50"/>
      <c r="D262" s="50"/>
      <c r="E262" s="50"/>
      <c r="F262" s="50"/>
      <c r="G262" s="50"/>
      <c r="H262" s="50"/>
      <c r="I262" s="50"/>
      <c r="J262" s="50"/>
      <c r="K262" s="50"/>
      <c r="L262" s="1626"/>
      <c r="M262" s="50"/>
      <c r="N262" s="50"/>
      <c r="O262" s="50"/>
      <c r="P262" s="1627"/>
      <c r="Q262" s="1627"/>
      <c r="R262" s="1628"/>
      <c r="S262" s="1800"/>
      <c r="T262" s="50"/>
    </row>
    <row r="263">
      <c r="A263" s="50"/>
      <c r="B263" s="50"/>
      <c r="C263" s="50"/>
      <c r="D263" s="50"/>
      <c r="E263" s="50"/>
      <c r="F263" s="50"/>
      <c r="G263" s="50"/>
      <c r="H263" s="50"/>
      <c r="I263" s="50"/>
      <c r="J263" s="50"/>
      <c r="K263" s="50"/>
      <c r="L263" s="1626"/>
      <c r="M263" s="50"/>
      <c r="N263" s="50"/>
      <c r="O263" s="50"/>
      <c r="P263" s="1627"/>
      <c r="Q263" s="1627"/>
      <c r="R263" s="1628"/>
      <c r="S263" s="1800"/>
      <c r="T263" s="50"/>
    </row>
    <row r="264">
      <c r="A264" s="50"/>
      <c r="B264" s="50"/>
      <c r="C264" s="50"/>
      <c r="D264" s="50"/>
      <c r="E264" s="50"/>
      <c r="F264" s="50"/>
      <c r="G264" s="50"/>
      <c r="H264" s="50"/>
      <c r="I264" s="50"/>
      <c r="J264" s="50"/>
      <c r="K264" s="50"/>
      <c r="L264" s="1626"/>
      <c r="M264" s="50"/>
      <c r="N264" s="50"/>
      <c r="O264" s="50"/>
      <c r="P264" s="1627"/>
      <c r="Q264" s="1627"/>
      <c r="R264" s="1628"/>
      <c r="S264" s="1800"/>
      <c r="T264" s="50"/>
    </row>
    <row r="265">
      <c r="A265" s="50"/>
      <c r="B265" s="50"/>
      <c r="C265" s="50"/>
      <c r="D265" s="50"/>
      <c r="E265" s="50"/>
      <c r="F265" s="50"/>
      <c r="G265" s="50"/>
      <c r="H265" s="50"/>
      <c r="I265" s="50"/>
      <c r="J265" s="50"/>
      <c r="K265" s="50"/>
      <c r="L265" s="1626"/>
      <c r="M265" s="50"/>
      <c r="N265" s="50"/>
      <c r="O265" s="50"/>
      <c r="P265" s="1627"/>
      <c r="Q265" s="1627"/>
      <c r="R265" s="1628"/>
      <c r="S265" s="1800"/>
      <c r="T265" s="50"/>
    </row>
    <row r="266">
      <c r="A266" s="50"/>
      <c r="B266" s="50"/>
      <c r="C266" s="50"/>
      <c r="D266" s="50"/>
      <c r="E266" s="50"/>
      <c r="F266" s="50"/>
      <c r="G266" s="50"/>
      <c r="H266" s="50"/>
      <c r="I266" s="50"/>
      <c r="J266" s="50"/>
      <c r="K266" s="50"/>
      <c r="L266" s="1626"/>
      <c r="M266" s="50"/>
      <c r="N266" s="50"/>
      <c r="O266" s="50"/>
      <c r="P266" s="1627"/>
      <c r="Q266" s="1627"/>
      <c r="R266" s="1628"/>
      <c r="S266" s="1800"/>
      <c r="T266" s="50"/>
    </row>
    <row r="267">
      <c r="A267" s="50"/>
      <c r="B267" s="50"/>
      <c r="C267" s="50"/>
      <c r="D267" s="50"/>
      <c r="E267" s="50"/>
      <c r="F267" s="50"/>
      <c r="G267" s="50"/>
      <c r="H267" s="50"/>
      <c r="I267" s="50"/>
      <c r="J267" s="50"/>
      <c r="K267" s="50"/>
      <c r="L267" s="1626"/>
      <c r="M267" s="50"/>
      <c r="N267" s="50"/>
      <c r="O267" s="50"/>
      <c r="P267" s="1627"/>
      <c r="Q267" s="1627"/>
      <c r="R267" s="1628"/>
      <c r="S267" s="1800"/>
      <c r="T267" s="50"/>
    </row>
    <row r="268">
      <c r="A268" s="50"/>
      <c r="B268" s="50"/>
      <c r="C268" s="50"/>
      <c r="D268" s="50"/>
      <c r="E268" s="50"/>
      <c r="F268" s="50"/>
      <c r="G268" s="50"/>
      <c r="H268" s="50"/>
      <c r="I268" s="50"/>
      <c r="J268" s="50"/>
      <c r="K268" s="50"/>
      <c r="L268" s="1626"/>
      <c r="M268" s="50"/>
      <c r="N268" s="50"/>
      <c r="O268" s="50"/>
      <c r="P268" s="1627"/>
      <c r="Q268" s="1627"/>
      <c r="R268" s="1628"/>
      <c r="S268" s="1800"/>
      <c r="T268" s="50"/>
    </row>
    <row r="269">
      <c r="A269" s="50"/>
      <c r="B269" s="50"/>
      <c r="C269" s="50"/>
      <c r="D269" s="50"/>
      <c r="E269" s="50"/>
      <c r="F269" s="50"/>
      <c r="G269" s="50"/>
      <c r="H269" s="50"/>
      <c r="I269" s="50"/>
      <c r="J269" s="50"/>
      <c r="K269" s="50"/>
      <c r="L269" s="1626"/>
      <c r="M269" s="50"/>
      <c r="N269" s="50"/>
      <c r="O269" s="50"/>
      <c r="P269" s="1627"/>
      <c r="Q269" s="1627"/>
      <c r="R269" s="1628"/>
      <c r="S269" s="1800"/>
      <c r="T269" s="50"/>
    </row>
    <row r="270">
      <c r="A270" s="50"/>
      <c r="B270" s="50"/>
      <c r="C270" s="50"/>
      <c r="D270" s="50"/>
      <c r="E270" s="50"/>
      <c r="F270" s="50"/>
      <c r="G270" s="50"/>
      <c r="H270" s="50"/>
      <c r="I270" s="50"/>
      <c r="J270" s="50"/>
      <c r="K270" s="50"/>
      <c r="L270" s="1626"/>
      <c r="M270" s="50"/>
      <c r="N270" s="50"/>
      <c r="O270" s="50"/>
      <c r="P270" s="1627"/>
      <c r="Q270" s="1627"/>
      <c r="R270" s="1628"/>
      <c r="S270" s="1800"/>
      <c r="T270" s="50"/>
    </row>
    <row r="271">
      <c r="A271" s="50"/>
      <c r="B271" s="50"/>
      <c r="C271" s="50"/>
      <c r="D271" s="50"/>
      <c r="E271" s="50"/>
      <c r="F271" s="50"/>
      <c r="G271" s="50"/>
      <c r="H271" s="50"/>
      <c r="I271" s="50"/>
      <c r="J271" s="50"/>
      <c r="K271" s="50"/>
      <c r="L271" s="1626"/>
      <c r="M271" s="50"/>
      <c r="N271" s="50"/>
      <c r="O271" s="50"/>
      <c r="P271" s="1627"/>
      <c r="Q271" s="1627"/>
      <c r="R271" s="1628"/>
      <c r="S271" s="1800"/>
      <c r="T271" s="50"/>
    </row>
    <row r="272">
      <c r="A272" s="50"/>
      <c r="B272" s="50"/>
      <c r="C272" s="50"/>
      <c r="D272" s="50"/>
      <c r="E272" s="50"/>
      <c r="F272" s="50"/>
      <c r="G272" s="50"/>
      <c r="H272" s="50"/>
      <c r="I272" s="50"/>
      <c r="J272" s="50"/>
      <c r="K272" s="50"/>
      <c r="L272" s="1626"/>
      <c r="M272" s="50"/>
      <c r="N272" s="50"/>
      <c r="O272" s="50"/>
      <c r="P272" s="1627"/>
      <c r="Q272" s="1627"/>
      <c r="R272" s="1628"/>
      <c r="S272" s="1800"/>
      <c r="T272" s="50"/>
    </row>
    <row r="273">
      <c r="A273" s="50"/>
      <c r="B273" s="50"/>
      <c r="C273" s="50"/>
      <c r="D273" s="50"/>
      <c r="E273" s="50"/>
      <c r="F273" s="50"/>
      <c r="G273" s="50"/>
      <c r="H273" s="50"/>
      <c r="I273" s="50"/>
      <c r="J273" s="50"/>
      <c r="K273" s="50"/>
      <c r="L273" s="1626"/>
      <c r="M273" s="50"/>
      <c r="N273" s="50"/>
      <c r="O273" s="50"/>
      <c r="P273" s="1627"/>
      <c r="Q273" s="1627"/>
      <c r="R273" s="1628"/>
      <c r="S273" s="1800"/>
      <c r="T273" s="50"/>
    </row>
    <row r="274">
      <c r="A274" s="50"/>
      <c r="B274" s="50"/>
      <c r="C274" s="50"/>
      <c r="D274" s="50"/>
      <c r="E274" s="50"/>
      <c r="F274" s="50"/>
      <c r="G274" s="50"/>
      <c r="H274" s="50"/>
      <c r="I274" s="50"/>
      <c r="J274" s="50"/>
      <c r="K274" s="50"/>
      <c r="L274" s="1626"/>
      <c r="M274" s="50"/>
      <c r="N274" s="50"/>
      <c r="O274" s="50"/>
      <c r="P274" s="1627"/>
      <c r="Q274" s="1627"/>
      <c r="R274" s="1628"/>
      <c r="S274" s="1800"/>
      <c r="T274" s="50"/>
    </row>
    <row r="275">
      <c r="A275" s="50"/>
      <c r="B275" s="50"/>
      <c r="C275" s="50"/>
      <c r="D275" s="50"/>
      <c r="E275" s="50"/>
      <c r="F275" s="50"/>
      <c r="G275" s="50"/>
      <c r="H275" s="50"/>
      <c r="I275" s="50"/>
      <c r="J275" s="50"/>
      <c r="K275" s="50"/>
      <c r="L275" s="1626"/>
      <c r="M275" s="50"/>
      <c r="N275" s="50"/>
      <c r="O275" s="50"/>
      <c r="P275" s="1627"/>
      <c r="Q275" s="1627"/>
      <c r="R275" s="1628"/>
      <c r="S275" s="1800"/>
      <c r="T275" s="50"/>
    </row>
    <row r="276">
      <c r="A276" s="50"/>
      <c r="B276" s="50"/>
      <c r="C276" s="50"/>
      <c r="D276" s="50"/>
      <c r="E276" s="50"/>
      <c r="F276" s="50"/>
      <c r="G276" s="50"/>
      <c r="H276" s="50"/>
      <c r="I276" s="50"/>
      <c r="J276" s="50"/>
      <c r="K276" s="50"/>
      <c r="L276" s="1626"/>
      <c r="M276" s="50"/>
      <c r="N276" s="50"/>
      <c r="O276" s="50"/>
      <c r="P276" s="1627"/>
      <c r="Q276" s="1627"/>
      <c r="R276" s="1628"/>
      <c r="S276" s="1800"/>
      <c r="T276" s="50"/>
    </row>
    <row r="277">
      <c r="A277" s="50"/>
      <c r="B277" s="50"/>
      <c r="C277" s="50"/>
      <c r="D277" s="50"/>
      <c r="E277" s="50"/>
      <c r="F277" s="50"/>
      <c r="G277" s="50"/>
      <c r="H277" s="50"/>
      <c r="I277" s="50"/>
      <c r="J277" s="50"/>
      <c r="K277" s="50"/>
      <c r="L277" s="1626"/>
      <c r="M277" s="50"/>
      <c r="N277" s="50"/>
      <c r="O277" s="50"/>
      <c r="P277" s="1627"/>
      <c r="Q277" s="1627"/>
      <c r="R277" s="1628"/>
      <c r="S277" s="1800"/>
      <c r="T277" s="50"/>
    </row>
    <row r="278">
      <c r="A278" s="50"/>
      <c r="B278" s="50"/>
      <c r="C278" s="50"/>
      <c r="D278" s="50"/>
      <c r="E278" s="50"/>
      <c r="F278" s="50"/>
      <c r="G278" s="50"/>
      <c r="H278" s="50"/>
      <c r="I278" s="50"/>
      <c r="J278" s="50"/>
      <c r="K278" s="50"/>
      <c r="L278" s="1626"/>
      <c r="M278" s="50"/>
      <c r="N278" s="50"/>
      <c r="O278" s="50"/>
      <c r="P278" s="1627"/>
      <c r="Q278" s="1627"/>
      <c r="R278" s="1628"/>
      <c r="S278" s="1800"/>
      <c r="T278" s="50"/>
    </row>
    <row r="279">
      <c r="A279" s="50"/>
      <c r="B279" s="50"/>
      <c r="C279" s="50"/>
      <c r="D279" s="50"/>
      <c r="E279" s="50"/>
      <c r="F279" s="50"/>
      <c r="G279" s="50"/>
      <c r="H279" s="50"/>
      <c r="I279" s="50"/>
      <c r="J279" s="50"/>
      <c r="K279" s="50"/>
      <c r="L279" s="1626"/>
      <c r="M279" s="50"/>
      <c r="N279" s="50"/>
      <c r="O279" s="50"/>
      <c r="P279" s="1627"/>
      <c r="Q279" s="1627"/>
      <c r="R279" s="1628"/>
      <c r="S279" s="1800"/>
      <c r="T279" s="50"/>
    </row>
    <row r="280">
      <c r="A280" s="50"/>
      <c r="B280" s="50"/>
      <c r="C280" s="50"/>
      <c r="D280" s="50"/>
      <c r="E280" s="50"/>
      <c r="F280" s="50"/>
      <c r="G280" s="50"/>
      <c r="H280" s="50"/>
      <c r="I280" s="50"/>
      <c r="J280" s="50"/>
      <c r="K280" s="50"/>
      <c r="L280" s="1626"/>
      <c r="M280" s="50"/>
      <c r="N280" s="50"/>
      <c r="O280" s="50"/>
      <c r="P280" s="1627"/>
      <c r="Q280" s="1627"/>
      <c r="R280" s="1628"/>
      <c r="S280" s="1800"/>
      <c r="T280" s="50"/>
    </row>
    <row r="281">
      <c r="A281" s="50"/>
      <c r="B281" s="50"/>
      <c r="C281" s="50"/>
      <c r="D281" s="50"/>
      <c r="E281" s="50"/>
      <c r="F281" s="50"/>
      <c r="G281" s="50"/>
      <c r="H281" s="50"/>
      <c r="I281" s="50"/>
      <c r="J281" s="50"/>
      <c r="K281" s="50"/>
      <c r="L281" s="1626"/>
      <c r="M281" s="50"/>
      <c r="N281" s="50"/>
      <c r="O281" s="50"/>
      <c r="P281" s="1627"/>
      <c r="Q281" s="1627"/>
      <c r="R281" s="1628"/>
      <c r="S281" s="1800"/>
      <c r="T281" s="50"/>
    </row>
    <row r="282">
      <c r="A282" s="50"/>
      <c r="B282" s="50"/>
      <c r="C282" s="50"/>
      <c r="D282" s="50"/>
      <c r="E282" s="50"/>
      <c r="F282" s="50"/>
      <c r="G282" s="50"/>
      <c r="H282" s="50"/>
      <c r="I282" s="50"/>
      <c r="J282" s="50"/>
      <c r="K282" s="50"/>
      <c r="L282" s="1626"/>
      <c r="M282" s="50"/>
      <c r="N282" s="50"/>
      <c r="O282" s="50"/>
      <c r="P282" s="1627"/>
      <c r="Q282" s="1627"/>
      <c r="R282" s="1628"/>
      <c r="S282" s="1800"/>
      <c r="T282" s="50"/>
    </row>
    <row r="283">
      <c r="A283" s="50"/>
      <c r="B283" s="50"/>
      <c r="C283" s="50"/>
      <c r="D283" s="50"/>
      <c r="E283" s="50"/>
      <c r="F283" s="50"/>
      <c r="G283" s="50"/>
      <c r="H283" s="50"/>
      <c r="I283" s="50"/>
      <c r="J283" s="50"/>
      <c r="K283" s="50"/>
      <c r="L283" s="1626"/>
      <c r="M283" s="50"/>
      <c r="N283" s="50"/>
      <c r="O283" s="50"/>
      <c r="P283" s="1627"/>
      <c r="Q283" s="1627"/>
      <c r="R283" s="1628"/>
      <c r="S283" s="1800"/>
      <c r="T283" s="50"/>
    </row>
    <row r="284">
      <c r="A284" s="50"/>
      <c r="B284" s="50"/>
      <c r="C284" s="50"/>
      <c r="D284" s="50"/>
      <c r="E284" s="50"/>
      <c r="F284" s="50"/>
      <c r="G284" s="50"/>
      <c r="H284" s="50"/>
      <c r="I284" s="50"/>
      <c r="J284" s="50"/>
      <c r="K284" s="50"/>
      <c r="L284" s="1626"/>
      <c r="M284" s="50"/>
      <c r="N284" s="50"/>
      <c r="O284" s="50"/>
      <c r="P284" s="1627"/>
      <c r="Q284" s="1627"/>
      <c r="R284" s="1628"/>
      <c r="S284" s="1800"/>
      <c r="T284" s="50"/>
    </row>
    <row r="285">
      <c r="A285" s="50"/>
      <c r="B285" s="50"/>
      <c r="C285" s="50"/>
      <c r="D285" s="50"/>
      <c r="E285" s="50"/>
      <c r="F285" s="50"/>
      <c r="G285" s="50"/>
      <c r="H285" s="50"/>
      <c r="I285" s="50"/>
      <c r="J285" s="50"/>
      <c r="K285" s="50"/>
      <c r="L285" s="1626"/>
      <c r="M285" s="50"/>
      <c r="N285" s="50"/>
      <c r="O285" s="50"/>
      <c r="P285" s="1627"/>
      <c r="Q285" s="1627"/>
      <c r="R285" s="1628"/>
      <c r="S285" s="1800"/>
      <c r="T285" s="50"/>
    </row>
    <row r="286">
      <c r="A286" s="50"/>
      <c r="B286" s="50"/>
      <c r="C286" s="50"/>
      <c r="D286" s="50"/>
      <c r="E286" s="50"/>
      <c r="F286" s="50"/>
      <c r="G286" s="50"/>
      <c r="H286" s="50"/>
      <c r="I286" s="50"/>
      <c r="J286" s="50"/>
      <c r="K286" s="50"/>
      <c r="L286" s="1626"/>
      <c r="M286" s="50"/>
      <c r="N286" s="50"/>
      <c r="O286" s="50"/>
      <c r="P286" s="1627"/>
      <c r="Q286" s="1627"/>
      <c r="R286" s="1628"/>
      <c r="S286" s="1800"/>
      <c r="T286" s="50"/>
    </row>
    <row r="287">
      <c r="A287" s="50"/>
      <c r="B287" s="50"/>
      <c r="C287" s="50"/>
      <c r="D287" s="50"/>
      <c r="E287" s="50"/>
      <c r="F287" s="50"/>
      <c r="G287" s="50"/>
      <c r="H287" s="50"/>
      <c r="I287" s="50"/>
      <c r="J287" s="50"/>
      <c r="K287" s="50"/>
      <c r="L287" s="1626"/>
      <c r="M287" s="50"/>
      <c r="N287" s="50"/>
      <c r="O287" s="50"/>
      <c r="P287" s="1627"/>
      <c r="Q287" s="1627"/>
      <c r="R287" s="1628"/>
      <c r="S287" s="1800"/>
      <c r="T287" s="50"/>
    </row>
    <row r="288">
      <c r="A288" s="50"/>
      <c r="B288" s="50"/>
      <c r="C288" s="50"/>
      <c r="D288" s="50"/>
      <c r="E288" s="50"/>
      <c r="F288" s="50"/>
      <c r="G288" s="50"/>
      <c r="H288" s="50"/>
      <c r="I288" s="50"/>
      <c r="J288" s="50"/>
      <c r="K288" s="50"/>
      <c r="L288" s="1626"/>
      <c r="M288" s="50"/>
      <c r="N288" s="50"/>
      <c r="O288" s="50"/>
      <c r="P288" s="1627"/>
      <c r="Q288" s="1627"/>
      <c r="R288" s="1628"/>
      <c r="S288" s="1800"/>
      <c r="T288" s="50"/>
    </row>
    <row r="289">
      <c r="A289" s="50"/>
      <c r="B289" s="50"/>
      <c r="C289" s="50"/>
      <c r="D289" s="50"/>
      <c r="E289" s="50"/>
      <c r="F289" s="50"/>
      <c r="G289" s="50"/>
      <c r="H289" s="50"/>
      <c r="I289" s="50"/>
      <c r="J289" s="50"/>
      <c r="K289" s="50"/>
      <c r="L289" s="1626"/>
      <c r="M289" s="50"/>
      <c r="N289" s="50"/>
      <c r="O289" s="50"/>
      <c r="P289" s="1627"/>
      <c r="Q289" s="1627"/>
      <c r="R289" s="1628"/>
      <c r="S289" s="1800"/>
      <c r="T289" s="50"/>
    </row>
    <row r="290">
      <c r="A290" s="50"/>
      <c r="B290" s="50"/>
      <c r="C290" s="50"/>
      <c r="D290" s="50"/>
      <c r="E290" s="50"/>
      <c r="F290" s="50"/>
      <c r="G290" s="50"/>
      <c r="H290" s="50"/>
      <c r="I290" s="50"/>
      <c r="J290" s="50"/>
      <c r="K290" s="50"/>
      <c r="L290" s="1626"/>
      <c r="M290" s="50"/>
      <c r="N290" s="50"/>
      <c r="O290" s="50"/>
      <c r="P290" s="1627"/>
      <c r="Q290" s="1627"/>
      <c r="R290" s="1628"/>
      <c r="S290" s="1800"/>
      <c r="T290" s="50"/>
    </row>
    <row r="291">
      <c r="A291" s="50"/>
      <c r="B291" s="50"/>
      <c r="C291" s="50"/>
      <c r="D291" s="50"/>
      <c r="E291" s="50"/>
      <c r="F291" s="50"/>
      <c r="G291" s="50"/>
      <c r="H291" s="50"/>
      <c r="I291" s="50"/>
      <c r="J291" s="50"/>
      <c r="K291" s="50"/>
      <c r="L291" s="1626"/>
      <c r="M291" s="50"/>
      <c r="N291" s="50"/>
      <c r="O291" s="50"/>
      <c r="P291" s="1627"/>
      <c r="Q291" s="1627"/>
      <c r="R291" s="1628"/>
      <c r="S291" s="1800"/>
      <c r="T291" s="50"/>
    </row>
    <row r="292">
      <c r="A292" s="50"/>
      <c r="B292" s="50"/>
      <c r="C292" s="50"/>
      <c r="D292" s="50"/>
      <c r="E292" s="50"/>
      <c r="F292" s="50"/>
      <c r="G292" s="50"/>
      <c r="H292" s="50"/>
      <c r="I292" s="50"/>
      <c r="J292" s="50"/>
      <c r="K292" s="50"/>
      <c r="L292" s="1626"/>
      <c r="M292" s="50"/>
      <c r="N292" s="50"/>
      <c r="O292" s="50"/>
      <c r="P292" s="1627"/>
      <c r="Q292" s="1627"/>
      <c r="R292" s="1628"/>
      <c r="S292" s="1800"/>
      <c r="T292" s="50"/>
    </row>
    <row r="293">
      <c r="A293" s="50"/>
      <c r="B293" s="50"/>
      <c r="C293" s="50"/>
      <c r="D293" s="50"/>
      <c r="E293" s="50"/>
      <c r="F293" s="50"/>
      <c r="G293" s="50"/>
      <c r="H293" s="50"/>
      <c r="I293" s="50"/>
      <c r="J293" s="50"/>
      <c r="K293" s="50"/>
      <c r="L293" s="1626"/>
      <c r="M293" s="50"/>
      <c r="N293" s="50"/>
      <c r="O293" s="50"/>
      <c r="P293" s="1627"/>
      <c r="Q293" s="1627"/>
      <c r="R293" s="1628"/>
      <c r="S293" s="1800"/>
      <c r="T293" s="50"/>
    </row>
    <row r="294">
      <c r="A294" s="50"/>
      <c r="B294" s="50"/>
      <c r="C294" s="50"/>
      <c r="D294" s="50"/>
      <c r="E294" s="50"/>
      <c r="F294" s="50"/>
      <c r="G294" s="50"/>
      <c r="H294" s="50"/>
      <c r="I294" s="50"/>
      <c r="J294" s="50"/>
      <c r="K294" s="50"/>
      <c r="L294" s="1626"/>
      <c r="M294" s="50"/>
      <c r="N294" s="50"/>
      <c r="O294" s="50"/>
      <c r="P294" s="1627"/>
      <c r="Q294" s="1627"/>
      <c r="R294" s="1628"/>
      <c r="S294" s="1800"/>
      <c r="T294" s="50"/>
    </row>
    <row r="295">
      <c r="A295" s="50"/>
      <c r="B295" s="50"/>
      <c r="C295" s="50"/>
      <c r="D295" s="50"/>
      <c r="E295" s="50"/>
      <c r="F295" s="50"/>
      <c r="G295" s="50"/>
      <c r="H295" s="50"/>
      <c r="I295" s="50"/>
      <c r="J295" s="50"/>
      <c r="K295" s="50"/>
      <c r="L295" s="1626"/>
      <c r="M295" s="50"/>
      <c r="N295" s="50"/>
      <c r="O295" s="50"/>
      <c r="P295" s="1627"/>
      <c r="Q295" s="1627"/>
      <c r="R295" s="1628"/>
      <c r="S295" s="1800"/>
      <c r="T295" s="50"/>
    </row>
    <row r="296">
      <c r="A296" s="50"/>
      <c r="B296" s="50"/>
      <c r="C296" s="50"/>
      <c r="D296" s="50"/>
      <c r="E296" s="50"/>
      <c r="F296" s="50"/>
      <c r="G296" s="50"/>
      <c r="H296" s="50"/>
      <c r="I296" s="50"/>
      <c r="J296" s="50"/>
      <c r="K296" s="50"/>
      <c r="L296" s="1626"/>
      <c r="M296" s="50"/>
      <c r="N296" s="50"/>
      <c r="O296" s="50"/>
      <c r="P296" s="1627"/>
      <c r="Q296" s="1627"/>
      <c r="R296" s="1628"/>
      <c r="S296" s="1800"/>
      <c r="T296" s="50"/>
    </row>
    <row r="297">
      <c r="A297" s="50"/>
      <c r="B297" s="50"/>
      <c r="C297" s="50"/>
      <c r="D297" s="50"/>
      <c r="E297" s="50"/>
      <c r="F297" s="50"/>
      <c r="G297" s="50"/>
      <c r="H297" s="50"/>
      <c r="I297" s="50"/>
      <c r="J297" s="50"/>
      <c r="K297" s="50"/>
      <c r="L297" s="1626"/>
      <c r="M297" s="50"/>
      <c r="N297" s="50"/>
      <c r="O297" s="50"/>
      <c r="P297" s="1627"/>
      <c r="Q297" s="1627"/>
      <c r="R297" s="1628"/>
      <c r="S297" s="1800"/>
      <c r="T297" s="50"/>
    </row>
    <row r="298">
      <c r="A298" s="50"/>
      <c r="B298" s="50"/>
      <c r="C298" s="50"/>
      <c r="D298" s="50"/>
      <c r="E298" s="50"/>
      <c r="F298" s="50"/>
      <c r="G298" s="50"/>
      <c r="H298" s="50"/>
      <c r="I298" s="50"/>
      <c r="J298" s="50"/>
      <c r="K298" s="50"/>
      <c r="L298" s="1626"/>
      <c r="M298" s="50"/>
      <c r="N298" s="50"/>
      <c r="O298" s="50"/>
      <c r="P298" s="1627"/>
      <c r="Q298" s="1627"/>
      <c r="R298" s="1628"/>
      <c r="S298" s="1800"/>
      <c r="T298" s="50"/>
    </row>
    <row r="299">
      <c r="A299" s="50"/>
      <c r="B299" s="50"/>
      <c r="C299" s="50"/>
      <c r="D299" s="50"/>
      <c r="E299" s="50"/>
      <c r="F299" s="50"/>
      <c r="G299" s="50"/>
      <c r="H299" s="50"/>
      <c r="I299" s="50"/>
      <c r="J299" s="50"/>
      <c r="K299" s="50"/>
      <c r="L299" s="1626"/>
      <c r="M299" s="50"/>
      <c r="N299" s="50"/>
      <c r="O299" s="50"/>
      <c r="P299" s="1627"/>
      <c r="Q299" s="1627"/>
      <c r="R299" s="1628"/>
      <c r="S299" s="1800"/>
      <c r="T299" s="50"/>
    </row>
    <row r="300">
      <c r="A300" s="50"/>
      <c r="B300" s="50"/>
      <c r="C300" s="50"/>
      <c r="D300" s="50"/>
      <c r="E300" s="50"/>
      <c r="F300" s="50"/>
      <c r="G300" s="50"/>
      <c r="H300" s="50"/>
      <c r="I300" s="50"/>
      <c r="J300" s="50"/>
      <c r="K300" s="50"/>
      <c r="L300" s="1626"/>
      <c r="M300" s="50"/>
      <c r="N300" s="50"/>
      <c r="O300" s="50"/>
      <c r="P300" s="1627"/>
      <c r="Q300" s="1627"/>
      <c r="R300" s="1628"/>
      <c r="S300" s="1800"/>
      <c r="T300" s="50"/>
    </row>
    <row r="301">
      <c r="A301" s="50"/>
      <c r="B301" s="50"/>
      <c r="C301" s="50"/>
      <c r="D301" s="50"/>
      <c r="E301" s="50"/>
      <c r="F301" s="50"/>
      <c r="G301" s="50"/>
      <c r="H301" s="50"/>
      <c r="I301" s="50"/>
      <c r="J301" s="50"/>
      <c r="K301" s="50"/>
      <c r="L301" s="1626"/>
      <c r="M301" s="50"/>
      <c r="N301" s="50"/>
      <c r="O301" s="50"/>
      <c r="P301" s="1627"/>
      <c r="Q301" s="1627"/>
      <c r="R301" s="1628"/>
      <c r="S301" s="1800"/>
      <c r="T301" s="50"/>
    </row>
    <row r="302">
      <c r="A302" s="50"/>
      <c r="B302" s="50"/>
      <c r="C302" s="50"/>
      <c r="D302" s="50"/>
      <c r="E302" s="50"/>
      <c r="F302" s="50"/>
      <c r="G302" s="50"/>
      <c r="H302" s="50"/>
      <c r="I302" s="50"/>
      <c r="J302" s="50"/>
      <c r="K302" s="50"/>
      <c r="L302" s="1626"/>
      <c r="M302" s="50"/>
      <c r="N302" s="50"/>
      <c r="O302" s="50"/>
      <c r="P302" s="1627"/>
      <c r="Q302" s="1627"/>
      <c r="R302" s="1628"/>
      <c r="S302" s="1800"/>
      <c r="T302" s="50"/>
    </row>
    <row r="303">
      <c r="A303" s="50"/>
      <c r="B303" s="50"/>
      <c r="C303" s="50"/>
      <c r="D303" s="50"/>
      <c r="E303" s="50"/>
      <c r="F303" s="50"/>
      <c r="G303" s="50"/>
      <c r="H303" s="50"/>
      <c r="I303" s="50"/>
      <c r="J303" s="50"/>
      <c r="K303" s="50"/>
      <c r="L303" s="1626"/>
      <c r="M303" s="50"/>
      <c r="N303" s="50"/>
      <c r="O303" s="50"/>
      <c r="P303" s="1627"/>
      <c r="Q303" s="1627"/>
      <c r="R303" s="1628"/>
      <c r="S303" s="1800"/>
      <c r="T303" s="50"/>
    </row>
    <row r="304">
      <c r="A304" s="50"/>
      <c r="B304" s="50"/>
      <c r="C304" s="50"/>
      <c r="D304" s="50"/>
      <c r="E304" s="50"/>
      <c r="F304" s="50"/>
      <c r="G304" s="50"/>
      <c r="H304" s="50"/>
      <c r="I304" s="50"/>
      <c r="J304" s="50"/>
      <c r="K304" s="50"/>
      <c r="L304" s="1626"/>
      <c r="M304" s="50"/>
      <c r="N304" s="50"/>
      <c r="O304" s="50"/>
      <c r="P304" s="1627"/>
      <c r="Q304" s="1627"/>
      <c r="R304" s="1628"/>
      <c r="S304" s="1800"/>
      <c r="T304" s="50"/>
    </row>
    <row r="305">
      <c r="A305" s="50"/>
      <c r="B305" s="50"/>
      <c r="C305" s="50"/>
      <c r="D305" s="50"/>
      <c r="E305" s="50"/>
      <c r="F305" s="50"/>
      <c r="G305" s="50"/>
      <c r="H305" s="50"/>
      <c r="I305" s="50"/>
      <c r="J305" s="50"/>
      <c r="K305" s="50"/>
      <c r="L305" s="1626"/>
      <c r="M305" s="50"/>
      <c r="N305" s="50"/>
      <c r="O305" s="50"/>
      <c r="P305" s="1627"/>
      <c r="Q305" s="1627"/>
      <c r="R305" s="1628"/>
      <c r="S305" s="1800"/>
      <c r="T305" s="50"/>
    </row>
    <row r="306">
      <c r="A306" s="50"/>
      <c r="B306" s="50"/>
      <c r="C306" s="50"/>
      <c r="D306" s="50"/>
      <c r="E306" s="50"/>
      <c r="F306" s="50"/>
      <c r="G306" s="50"/>
      <c r="H306" s="50"/>
      <c r="I306" s="50"/>
      <c r="J306" s="50"/>
      <c r="K306" s="50"/>
      <c r="L306" s="1626"/>
      <c r="M306" s="50"/>
      <c r="N306" s="50"/>
      <c r="O306" s="50"/>
      <c r="P306" s="1627"/>
      <c r="Q306" s="1627"/>
      <c r="R306" s="1628"/>
      <c r="S306" s="1800"/>
      <c r="T306" s="50"/>
    </row>
    <row r="307">
      <c r="A307" s="50"/>
      <c r="B307" s="50"/>
      <c r="C307" s="50"/>
      <c r="D307" s="50"/>
      <c r="E307" s="50"/>
      <c r="F307" s="50"/>
      <c r="G307" s="50"/>
      <c r="H307" s="50"/>
      <c r="I307" s="50"/>
      <c r="J307" s="50"/>
      <c r="K307" s="50"/>
      <c r="L307" s="1626"/>
      <c r="M307" s="50"/>
      <c r="N307" s="50"/>
      <c r="O307" s="50"/>
      <c r="P307" s="1627"/>
      <c r="Q307" s="1627"/>
      <c r="R307" s="1628"/>
      <c r="S307" s="1800"/>
      <c r="T307" s="50"/>
    </row>
    <row r="308">
      <c r="A308" s="50"/>
      <c r="B308" s="50"/>
      <c r="C308" s="50"/>
      <c r="D308" s="50"/>
      <c r="E308" s="50"/>
      <c r="F308" s="50"/>
      <c r="G308" s="50"/>
      <c r="H308" s="50"/>
      <c r="I308" s="50"/>
      <c r="J308" s="50"/>
      <c r="K308" s="50"/>
      <c r="L308" s="1626"/>
      <c r="M308" s="50"/>
      <c r="N308" s="50"/>
      <c r="O308" s="50"/>
      <c r="P308" s="1627"/>
      <c r="Q308" s="1627"/>
      <c r="R308" s="1628"/>
      <c r="S308" s="1800"/>
      <c r="T308" s="50"/>
    </row>
    <row r="309">
      <c r="A309" s="50"/>
      <c r="B309" s="50"/>
      <c r="C309" s="50"/>
      <c r="D309" s="50"/>
      <c r="E309" s="50"/>
      <c r="F309" s="50"/>
      <c r="G309" s="50"/>
      <c r="H309" s="50"/>
      <c r="I309" s="50"/>
      <c r="J309" s="50"/>
      <c r="K309" s="50"/>
      <c r="L309" s="1626"/>
      <c r="M309" s="50"/>
      <c r="N309" s="50"/>
      <c r="O309" s="50"/>
      <c r="P309" s="1627"/>
      <c r="Q309" s="1627"/>
      <c r="R309" s="1628"/>
      <c r="S309" s="1800"/>
      <c r="T309" s="50"/>
    </row>
    <row r="310">
      <c r="A310" s="50"/>
      <c r="B310" s="50"/>
      <c r="C310" s="50"/>
      <c r="D310" s="50"/>
      <c r="E310" s="50"/>
      <c r="F310" s="50"/>
      <c r="G310" s="50"/>
      <c r="H310" s="50"/>
      <c r="I310" s="50"/>
      <c r="J310" s="50"/>
      <c r="K310" s="50"/>
      <c r="L310" s="1626"/>
      <c r="M310" s="50"/>
      <c r="N310" s="50"/>
      <c r="O310" s="50"/>
      <c r="P310" s="1627"/>
      <c r="Q310" s="1627"/>
      <c r="R310" s="1628"/>
      <c r="S310" s="1800"/>
      <c r="T310" s="50"/>
    </row>
    <row r="311">
      <c r="A311" s="50"/>
      <c r="B311" s="50"/>
      <c r="C311" s="50"/>
      <c r="D311" s="50"/>
      <c r="E311" s="50"/>
      <c r="F311" s="50"/>
      <c r="G311" s="50"/>
      <c r="H311" s="50"/>
      <c r="I311" s="50"/>
      <c r="J311" s="50"/>
      <c r="K311" s="50"/>
      <c r="L311" s="1626"/>
      <c r="M311" s="50"/>
      <c r="N311" s="50"/>
      <c r="O311" s="50"/>
      <c r="P311" s="1627"/>
      <c r="Q311" s="1627"/>
      <c r="R311" s="1628"/>
      <c r="S311" s="1800"/>
      <c r="T311" s="50"/>
    </row>
    <row r="312">
      <c r="A312" s="50"/>
      <c r="B312" s="50"/>
      <c r="C312" s="50"/>
      <c r="D312" s="50"/>
      <c r="E312" s="50"/>
      <c r="F312" s="50"/>
      <c r="G312" s="50"/>
      <c r="H312" s="50"/>
      <c r="I312" s="50"/>
      <c r="J312" s="50"/>
      <c r="K312" s="50"/>
      <c r="L312" s="1626"/>
      <c r="M312" s="50"/>
      <c r="N312" s="50"/>
      <c r="O312" s="50"/>
      <c r="P312" s="1627"/>
      <c r="Q312" s="1627"/>
      <c r="R312" s="1628"/>
      <c r="S312" s="1800"/>
      <c r="T312" s="50"/>
    </row>
    <row r="313">
      <c r="A313" s="50"/>
      <c r="B313" s="50"/>
      <c r="C313" s="50"/>
      <c r="D313" s="50"/>
      <c r="E313" s="50"/>
      <c r="F313" s="50"/>
      <c r="G313" s="50"/>
      <c r="H313" s="50"/>
      <c r="I313" s="50"/>
      <c r="J313" s="50"/>
      <c r="K313" s="50"/>
      <c r="L313" s="1626"/>
      <c r="M313" s="50"/>
      <c r="N313" s="50"/>
      <c r="O313" s="50"/>
      <c r="P313" s="1627"/>
      <c r="Q313" s="1627"/>
      <c r="R313" s="1628"/>
      <c r="S313" s="1800"/>
      <c r="T313" s="50"/>
    </row>
    <row r="314">
      <c r="A314" s="50"/>
      <c r="B314" s="50"/>
      <c r="C314" s="50"/>
      <c r="D314" s="50"/>
      <c r="E314" s="50"/>
      <c r="F314" s="50"/>
      <c r="G314" s="50"/>
      <c r="H314" s="50"/>
      <c r="I314" s="50"/>
      <c r="J314" s="50"/>
      <c r="K314" s="50"/>
      <c r="L314" s="1626"/>
      <c r="M314" s="50"/>
      <c r="N314" s="50"/>
      <c r="O314" s="50"/>
      <c r="P314" s="1627"/>
      <c r="Q314" s="1627"/>
      <c r="R314" s="1628"/>
      <c r="S314" s="1800"/>
      <c r="T314" s="50"/>
    </row>
    <row r="315">
      <c r="A315" s="50"/>
      <c r="B315" s="50"/>
      <c r="C315" s="50"/>
      <c r="D315" s="50"/>
      <c r="E315" s="50"/>
      <c r="F315" s="50"/>
      <c r="G315" s="50"/>
      <c r="H315" s="50"/>
      <c r="I315" s="50"/>
      <c r="J315" s="50"/>
      <c r="K315" s="50"/>
      <c r="L315" s="1626"/>
      <c r="M315" s="50"/>
      <c r="N315" s="50"/>
      <c r="O315" s="50"/>
      <c r="P315" s="1627"/>
      <c r="Q315" s="1627"/>
      <c r="R315" s="1628"/>
      <c r="S315" s="1800"/>
      <c r="T315" s="50"/>
    </row>
    <row r="316">
      <c r="A316" s="50"/>
      <c r="B316" s="50"/>
      <c r="C316" s="50"/>
      <c r="D316" s="50"/>
      <c r="E316" s="50"/>
      <c r="F316" s="50"/>
      <c r="G316" s="50"/>
      <c r="H316" s="50"/>
      <c r="I316" s="50"/>
      <c r="J316" s="50"/>
      <c r="K316" s="50"/>
      <c r="L316" s="1626"/>
      <c r="M316" s="50"/>
      <c r="N316" s="50"/>
      <c r="O316" s="50"/>
      <c r="P316" s="1627"/>
      <c r="Q316" s="1627"/>
      <c r="R316" s="1628"/>
      <c r="S316" s="1800"/>
      <c r="T316" s="50"/>
    </row>
    <row r="317">
      <c r="A317" s="50"/>
      <c r="B317" s="50"/>
      <c r="C317" s="50"/>
      <c r="D317" s="50"/>
      <c r="E317" s="50"/>
      <c r="F317" s="50"/>
      <c r="G317" s="50"/>
      <c r="H317" s="50"/>
      <c r="I317" s="50"/>
      <c r="J317" s="50"/>
      <c r="K317" s="50"/>
      <c r="L317" s="1626"/>
      <c r="M317" s="50"/>
      <c r="N317" s="50"/>
      <c r="O317" s="50"/>
      <c r="P317" s="1627"/>
      <c r="Q317" s="1627"/>
      <c r="R317" s="1628"/>
      <c r="S317" s="1800"/>
      <c r="T317" s="50"/>
    </row>
    <row r="318">
      <c r="A318" s="50"/>
      <c r="B318" s="50"/>
      <c r="C318" s="50"/>
      <c r="D318" s="50"/>
      <c r="E318" s="50"/>
      <c r="F318" s="50"/>
      <c r="G318" s="50"/>
      <c r="H318" s="50"/>
      <c r="I318" s="50"/>
      <c r="J318" s="50"/>
      <c r="K318" s="50"/>
      <c r="L318" s="1626"/>
      <c r="M318" s="50"/>
      <c r="N318" s="50"/>
      <c r="O318" s="50"/>
      <c r="P318" s="1627"/>
      <c r="Q318" s="1627"/>
      <c r="R318" s="1628"/>
      <c r="S318" s="1800"/>
      <c r="T318" s="50"/>
    </row>
    <row r="319">
      <c r="A319" s="50"/>
      <c r="B319" s="50"/>
      <c r="C319" s="50"/>
      <c r="D319" s="50"/>
      <c r="E319" s="50"/>
      <c r="F319" s="50"/>
      <c r="G319" s="50"/>
      <c r="H319" s="50"/>
      <c r="I319" s="50"/>
      <c r="J319" s="50"/>
      <c r="K319" s="50"/>
      <c r="L319" s="1626"/>
      <c r="M319" s="50"/>
      <c r="N319" s="50"/>
      <c r="O319" s="50"/>
      <c r="P319" s="1627"/>
      <c r="Q319" s="1627"/>
      <c r="R319" s="1628"/>
      <c r="S319" s="1800"/>
      <c r="T319" s="50"/>
    </row>
    <row r="320">
      <c r="A320" s="50"/>
      <c r="B320" s="50"/>
      <c r="C320" s="50"/>
      <c r="D320" s="50"/>
      <c r="E320" s="50"/>
      <c r="F320" s="50"/>
      <c r="G320" s="50"/>
      <c r="H320" s="50"/>
      <c r="I320" s="50"/>
      <c r="J320" s="50"/>
      <c r="K320" s="50"/>
      <c r="L320" s="1626"/>
      <c r="M320" s="50"/>
      <c r="N320" s="50"/>
      <c r="O320" s="50"/>
      <c r="P320" s="1627"/>
      <c r="Q320" s="1627"/>
      <c r="R320" s="1628"/>
      <c r="S320" s="1800"/>
      <c r="T320" s="50"/>
    </row>
    <row r="321">
      <c r="A321" s="50"/>
      <c r="B321" s="50"/>
      <c r="C321" s="50"/>
      <c r="D321" s="50"/>
      <c r="E321" s="50"/>
      <c r="F321" s="50"/>
      <c r="G321" s="50"/>
      <c r="H321" s="50"/>
      <c r="I321" s="50"/>
      <c r="J321" s="50"/>
      <c r="K321" s="50"/>
      <c r="L321" s="1626"/>
      <c r="M321" s="50"/>
      <c r="N321" s="50"/>
      <c r="O321" s="50"/>
      <c r="P321" s="1627"/>
      <c r="Q321" s="1627"/>
      <c r="R321" s="1628"/>
      <c r="S321" s="1800"/>
      <c r="T321" s="50"/>
    </row>
    <row r="322">
      <c r="A322" s="50"/>
      <c r="B322" s="50"/>
      <c r="C322" s="50"/>
      <c r="D322" s="50"/>
      <c r="E322" s="50"/>
      <c r="F322" s="50"/>
      <c r="G322" s="50"/>
      <c r="H322" s="50"/>
      <c r="I322" s="50"/>
      <c r="J322" s="50"/>
      <c r="K322" s="50"/>
      <c r="L322" s="1626"/>
      <c r="M322" s="50"/>
      <c r="N322" s="50"/>
      <c r="O322" s="50"/>
      <c r="P322" s="1627"/>
      <c r="Q322" s="1627"/>
      <c r="R322" s="1628"/>
      <c r="S322" s="1800"/>
      <c r="T322" s="50"/>
    </row>
    <row r="323">
      <c r="A323" s="50"/>
      <c r="B323" s="50"/>
      <c r="C323" s="50"/>
      <c r="D323" s="50"/>
      <c r="E323" s="50"/>
      <c r="F323" s="50"/>
      <c r="G323" s="50"/>
      <c r="H323" s="50"/>
      <c r="I323" s="50"/>
      <c r="J323" s="50"/>
      <c r="K323" s="50"/>
      <c r="L323" s="1626"/>
      <c r="M323" s="50"/>
      <c r="N323" s="50"/>
      <c r="O323" s="50"/>
      <c r="P323" s="1627"/>
      <c r="Q323" s="1627"/>
      <c r="R323" s="1628"/>
      <c r="S323" s="1800"/>
      <c r="T323" s="50"/>
    </row>
    <row r="324">
      <c r="A324" s="50"/>
      <c r="B324" s="50"/>
      <c r="C324" s="50"/>
      <c r="D324" s="50"/>
      <c r="E324" s="50"/>
      <c r="F324" s="50"/>
      <c r="G324" s="50"/>
      <c r="H324" s="50"/>
      <c r="I324" s="50"/>
      <c r="J324" s="50"/>
      <c r="K324" s="50"/>
      <c r="L324" s="1626"/>
      <c r="M324" s="50"/>
      <c r="N324" s="50"/>
      <c r="O324" s="50"/>
      <c r="P324" s="1627"/>
      <c r="Q324" s="1627"/>
      <c r="R324" s="1628"/>
      <c r="S324" s="1800"/>
      <c r="T324" s="50"/>
    </row>
    <row r="325">
      <c r="A325" s="50"/>
      <c r="B325" s="50"/>
      <c r="C325" s="50"/>
      <c r="D325" s="50"/>
      <c r="E325" s="50"/>
      <c r="F325" s="50"/>
      <c r="G325" s="50"/>
      <c r="H325" s="50"/>
      <c r="I325" s="50"/>
      <c r="J325" s="50"/>
      <c r="K325" s="50"/>
      <c r="L325" s="1626"/>
      <c r="M325" s="50"/>
      <c r="N325" s="50"/>
      <c r="O325" s="50"/>
      <c r="P325" s="1627"/>
      <c r="Q325" s="1627"/>
      <c r="R325" s="1628"/>
      <c r="S325" s="1800"/>
      <c r="T325" s="50"/>
    </row>
    <row r="326">
      <c r="A326" s="50"/>
      <c r="B326" s="50"/>
      <c r="C326" s="50"/>
      <c r="D326" s="50"/>
      <c r="E326" s="50"/>
      <c r="F326" s="50"/>
      <c r="G326" s="50"/>
      <c r="H326" s="50"/>
      <c r="I326" s="50"/>
      <c r="J326" s="50"/>
      <c r="K326" s="50"/>
      <c r="L326" s="1626"/>
      <c r="M326" s="50"/>
      <c r="N326" s="50"/>
      <c r="O326" s="50"/>
      <c r="P326" s="1627"/>
      <c r="Q326" s="1627"/>
      <c r="R326" s="1628"/>
      <c r="S326" s="1800"/>
      <c r="T326" s="50"/>
    </row>
    <row r="327">
      <c r="A327" s="50"/>
      <c r="B327" s="50"/>
      <c r="C327" s="50"/>
      <c r="D327" s="50"/>
      <c r="E327" s="50"/>
      <c r="F327" s="50"/>
      <c r="G327" s="50"/>
      <c r="H327" s="50"/>
      <c r="I327" s="50"/>
      <c r="J327" s="50"/>
      <c r="K327" s="50"/>
      <c r="L327" s="1626"/>
      <c r="M327" s="50"/>
      <c r="N327" s="50"/>
      <c r="O327" s="50"/>
      <c r="P327" s="1627"/>
      <c r="Q327" s="1627"/>
      <c r="R327" s="1628"/>
      <c r="S327" s="1800"/>
      <c r="T327" s="50"/>
    </row>
    <row r="328">
      <c r="A328" s="50"/>
      <c r="B328" s="50"/>
      <c r="C328" s="50"/>
      <c r="D328" s="50"/>
      <c r="E328" s="50"/>
      <c r="F328" s="50"/>
      <c r="G328" s="50"/>
      <c r="H328" s="50"/>
      <c r="I328" s="50"/>
      <c r="J328" s="50"/>
      <c r="K328" s="50"/>
      <c r="L328" s="1626"/>
      <c r="M328" s="50"/>
      <c r="N328" s="50"/>
      <c r="O328" s="50"/>
      <c r="P328" s="1627"/>
      <c r="Q328" s="1627"/>
      <c r="R328" s="1628"/>
      <c r="S328" s="1800"/>
      <c r="T328" s="50"/>
    </row>
    <row r="329">
      <c r="A329" s="50"/>
      <c r="B329" s="50"/>
      <c r="C329" s="50"/>
      <c r="D329" s="50"/>
      <c r="E329" s="50"/>
      <c r="F329" s="50"/>
      <c r="G329" s="50"/>
      <c r="H329" s="50"/>
      <c r="I329" s="50"/>
      <c r="J329" s="50"/>
      <c r="K329" s="50"/>
      <c r="L329" s="1626"/>
      <c r="M329" s="50"/>
      <c r="N329" s="50"/>
      <c r="O329" s="50"/>
      <c r="P329" s="1627"/>
      <c r="Q329" s="1627"/>
      <c r="R329" s="1628"/>
      <c r="S329" s="1800"/>
      <c r="T329" s="50"/>
    </row>
    <row r="330">
      <c r="A330" s="50"/>
      <c r="B330" s="50"/>
      <c r="C330" s="50"/>
      <c r="D330" s="50"/>
      <c r="E330" s="50"/>
      <c r="F330" s="50"/>
      <c r="G330" s="50"/>
      <c r="H330" s="50"/>
      <c r="I330" s="50"/>
      <c r="J330" s="50"/>
      <c r="K330" s="50"/>
      <c r="L330" s="1626"/>
      <c r="M330" s="50"/>
      <c r="N330" s="50"/>
      <c r="O330" s="50"/>
      <c r="P330" s="1627"/>
      <c r="Q330" s="1627"/>
      <c r="R330" s="1628"/>
      <c r="S330" s="1800"/>
      <c r="T330" s="50"/>
    </row>
    <row r="331">
      <c r="A331" s="50"/>
      <c r="B331" s="50"/>
      <c r="C331" s="50"/>
      <c r="D331" s="50"/>
      <c r="E331" s="50"/>
      <c r="F331" s="50"/>
      <c r="G331" s="50"/>
      <c r="H331" s="50"/>
      <c r="I331" s="50"/>
      <c r="J331" s="50"/>
      <c r="K331" s="50"/>
      <c r="L331" s="1626"/>
      <c r="M331" s="50"/>
      <c r="N331" s="50"/>
      <c r="O331" s="50"/>
      <c r="P331" s="1627"/>
      <c r="Q331" s="1627"/>
      <c r="R331" s="1628"/>
      <c r="S331" s="1800"/>
      <c r="T331" s="50"/>
    </row>
    <row r="332">
      <c r="A332" s="50"/>
      <c r="B332" s="50"/>
      <c r="C332" s="50"/>
      <c r="D332" s="50"/>
      <c r="E332" s="50"/>
      <c r="F332" s="50"/>
      <c r="G332" s="50"/>
      <c r="H332" s="50"/>
      <c r="I332" s="50"/>
      <c r="J332" s="50"/>
      <c r="K332" s="50"/>
      <c r="L332" s="1626"/>
      <c r="M332" s="50"/>
      <c r="N332" s="50"/>
      <c r="O332" s="50"/>
      <c r="P332" s="1627"/>
      <c r="Q332" s="1627"/>
      <c r="R332" s="1628"/>
      <c r="S332" s="1800"/>
      <c r="T332" s="50"/>
    </row>
    <row r="333">
      <c r="A333" s="50"/>
      <c r="B333" s="50"/>
      <c r="C333" s="50"/>
      <c r="D333" s="50"/>
      <c r="E333" s="50"/>
      <c r="F333" s="50"/>
      <c r="G333" s="50"/>
      <c r="H333" s="50"/>
      <c r="I333" s="50"/>
      <c r="J333" s="50"/>
      <c r="K333" s="50"/>
      <c r="L333" s="1626"/>
      <c r="M333" s="50"/>
      <c r="N333" s="50"/>
      <c r="O333" s="50"/>
      <c r="P333" s="1627"/>
      <c r="Q333" s="1627"/>
      <c r="R333" s="1628"/>
      <c r="S333" s="1800"/>
      <c r="T333" s="50"/>
    </row>
    <row r="334">
      <c r="A334" s="50"/>
      <c r="B334" s="50"/>
      <c r="C334" s="50"/>
      <c r="D334" s="50"/>
      <c r="E334" s="50"/>
      <c r="F334" s="50"/>
      <c r="G334" s="50"/>
      <c r="H334" s="50"/>
      <c r="I334" s="50"/>
      <c r="J334" s="50"/>
      <c r="K334" s="50"/>
      <c r="L334" s="1626"/>
      <c r="M334" s="50"/>
      <c r="N334" s="50"/>
      <c r="O334" s="50"/>
      <c r="P334" s="1627"/>
      <c r="Q334" s="1627"/>
      <c r="R334" s="1628"/>
      <c r="S334" s="1800"/>
      <c r="T334" s="50"/>
    </row>
    <row r="335">
      <c r="A335" s="50"/>
      <c r="B335" s="50"/>
      <c r="C335" s="50"/>
      <c r="D335" s="50"/>
      <c r="E335" s="50"/>
      <c r="F335" s="50"/>
      <c r="G335" s="50"/>
      <c r="H335" s="50"/>
      <c r="I335" s="50"/>
      <c r="J335" s="50"/>
      <c r="K335" s="50"/>
      <c r="L335" s="1626"/>
      <c r="M335" s="50"/>
      <c r="N335" s="50"/>
      <c r="O335" s="50"/>
      <c r="P335" s="1627"/>
      <c r="Q335" s="1627"/>
      <c r="R335" s="1628"/>
      <c r="S335" s="1800"/>
      <c r="T335" s="50"/>
    </row>
    <row r="336">
      <c r="A336" s="50"/>
      <c r="B336" s="50"/>
      <c r="C336" s="50"/>
      <c r="D336" s="50"/>
      <c r="E336" s="50"/>
      <c r="F336" s="50"/>
      <c r="G336" s="50"/>
      <c r="H336" s="50"/>
      <c r="I336" s="50"/>
      <c r="J336" s="50"/>
      <c r="K336" s="50"/>
      <c r="L336" s="1626"/>
      <c r="M336" s="50"/>
      <c r="N336" s="50"/>
      <c r="O336" s="50"/>
      <c r="P336" s="1627"/>
      <c r="Q336" s="1627"/>
      <c r="R336" s="1628"/>
      <c r="S336" s="1800"/>
      <c r="T336" s="50"/>
    </row>
    <row r="337">
      <c r="A337" s="50"/>
      <c r="B337" s="50"/>
      <c r="C337" s="50"/>
      <c r="D337" s="50"/>
      <c r="E337" s="50"/>
      <c r="F337" s="50"/>
      <c r="G337" s="50"/>
      <c r="H337" s="50"/>
      <c r="I337" s="50"/>
      <c r="J337" s="50"/>
      <c r="K337" s="50"/>
      <c r="L337" s="1626"/>
      <c r="M337" s="50"/>
      <c r="N337" s="50"/>
      <c r="O337" s="50"/>
      <c r="P337" s="1627"/>
      <c r="Q337" s="1627"/>
      <c r="R337" s="1628"/>
      <c r="S337" s="1800"/>
      <c r="T337" s="50"/>
    </row>
    <row r="338">
      <c r="A338" s="50"/>
      <c r="B338" s="50"/>
      <c r="C338" s="50"/>
      <c r="D338" s="50"/>
      <c r="E338" s="50"/>
      <c r="F338" s="50"/>
      <c r="G338" s="50"/>
      <c r="H338" s="50"/>
      <c r="I338" s="50"/>
      <c r="J338" s="50"/>
      <c r="K338" s="50"/>
      <c r="L338" s="1626"/>
      <c r="M338" s="50"/>
      <c r="N338" s="50"/>
      <c r="O338" s="50"/>
      <c r="P338" s="1627"/>
      <c r="Q338" s="1627"/>
      <c r="R338" s="1628"/>
      <c r="S338" s="1800"/>
      <c r="T338" s="50"/>
    </row>
    <row r="339">
      <c r="A339" s="50"/>
      <c r="B339" s="50"/>
      <c r="C339" s="50"/>
      <c r="D339" s="50"/>
      <c r="E339" s="50"/>
      <c r="F339" s="50"/>
      <c r="G339" s="50"/>
      <c r="H339" s="50"/>
      <c r="I339" s="50"/>
      <c r="J339" s="50"/>
      <c r="K339" s="50"/>
      <c r="L339" s="1626"/>
      <c r="M339" s="50"/>
      <c r="N339" s="50"/>
      <c r="O339" s="50"/>
      <c r="P339" s="1627"/>
      <c r="Q339" s="1627"/>
      <c r="R339" s="1628"/>
      <c r="S339" s="1800"/>
      <c r="T339" s="50"/>
    </row>
    <row r="340">
      <c r="A340" s="50"/>
      <c r="B340" s="50"/>
      <c r="C340" s="50"/>
      <c r="D340" s="50"/>
      <c r="E340" s="50"/>
      <c r="F340" s="50"/>
      <c r="G340" s="50"/>
      <c r="H340" s="50"/>
      <c r="I340" s="50"/>
      <c r="J340" s="50"/>
      <c r="K340" s="50"/>
      <c r="L340" s="1626"/>
      <c r="M340" s="50"/>
      <c r="N340" s="50"/>
      <c r="O340" s="50"/>
      <c r="P340" s="1627"/>
      <c r="Q340" s="1627"/>
      <c r="R340" s="1628"/>
      <c r="S340" s="1800"/>
      <c r="T340" s="50"/>
    </row>
    <row r="341">
      <c r="A341" s="50"/>
      <c r="B341" s="50"/>
      <c r="C341" s="50"/>
      <c r="D341" s="50"/>
      <c r="E341" s="50"/>
      <c r="F341" s="50"/>
      <c r="G341" s="50"/>
      <c r="H341" s="50"/>
      <c r="I341" s="50"/>
      <c r="J341" s="50"/>
      <c r="K341" s="50"/>
      <c r="L341" s="1626"/>
      <c r="M341" s="50"/>
      <c r="N341" s="50"/>
      <c r="O341" s="50"/>
      <c r="P341" s="1627"/>
      <c r="Q341" s="1627"/>
      <c r="R341" s="1628"/>
      <c r="S341" s="1800"/>
      <c r="T341" s="50"/>
    </row>
    <row r="342">
      <c r="A342" s="50"/>
      <c r="B342" s="50"/>
      <c r="C342" s="50"/>
      <c r="D342" s="50"/>
      <c r="E342" s="50"/>
      <c r="F342" s="50"/>
      <c r="G342" s="50"/>
      <c r="H342" s="50"/>
      <c r="I342" s="50"/>
      <c r="J342" s="50"/>
      <c r="K342" s="50"/>
      <c r="L342" s="1626"/>
      <c r="M342" s="50"/>
      <c r="N342" s="50"/>
      <c r="O342" s="50"/>
      <c r="P342" s="1627"/>
      <c r="Q342" s="1627"/>
      <c r="R342" s="1628"/>
      <c r="S342" s="1800"/>
      <c r="T342" s="50"/>
    </row>
    <row r="343">
      <c r="A343" s="50"/>
      <c r="B343" s="50"/>
      <c r="C343" s="50"/>
      <c r="D343" s="50"/>
      <c r="E343" s="50"/>
      <c r="F343" s="50"/>
      <c r="G343" s="50"/>
      <c r="H343" s="50"/>
      <c r="I343" s="50"/>
      <c r="J343" s="50"/>
      <c r="K343" s="50"/>
      <c r="L343" s="1626"/>
      <c r="M343" s="50"/>
      <c r="N343" s="50"/>
      <c r="O343" s="50"/>
      <c r="P343" s="1627"/>
      <c r="Q343" s="1627"/>
      <c r="R343" s="1628"/>
      <c r="S343" s="1800"/>
      <c r="T343" s="50"/>
    </row>
    <row r="344">
      <c r="A344" s="50"/>
      <c r="B344" s="50"/>
      <c r="C344" s="50"/>
      <c r="D344" s="50"/>
      <c r="E344" s="50"/>
      <c r="F344" s="50"/>
      <c r="G344" s="50"/>
      <c r="H344" s="50"/>
      <c r="I344" s="50"/>
      <c r="J344" s="50"/>
      <c r="K344" s="50"/>
      <c r="L344" s="1626"/>
      <c r="M344" s="50"/>
      <c r="N344" s="50"/>
      <c r="O344" s="50"/>
      <c r="P344" s="1627"/>
      <c r="Q344" s="1627"/>
      <c r="R344" s="1628"/>
      <c r="S344" s="1800"/>
      <c r="T344" s="50"/>
    </row>
    <row r="345">
      <c r="A345" s="50"/>
      <c r="B345" s="50"/>
      <c r="C345" s="50"/>
      <c r="D345" s="50"/>
      <c r="E345" s="50"/>
      <c r="F345" s="50"/>
      <c r="G345" s="50"/>
      <c r="H345" s="50"/>
      <c r="I345" s="50"/>
      <c r="J345" s="50"/>
      <c r="K345" s="50"/>
      <c r="L345" s="1626"/>
      <c r="M345" s="50"/>
      <c r="N345" s="50"/>
      <c r="O345" s="50"/>
      <c r="P345" s="1627"/>
      <c r="Q345" s="1627"/>
      <c r="R345" s="1628"/>
      <c r="S345" s="1800"/>
      <c r="T345" s="50"/>
    </row>
    <row r="346">
      <c r="A346" s="50"/>
      <c r="B346" s="50"/>
      <c r="C346" s="50"/>
      <c r="D346" s="50"/>
      <c r="E346" s="50"/>
      <c r="F346" s="50"/>
      <c r="G346" s="50"/>
      <c r="H346" s="50"/>
      <c r="I346" s="50"/>
      <c r="J346" s="50"/>
      <c r="K346" s="50"/>
      <c r="L346" s="1626"/>
      <c r="M346" s="50"/>
      <c r="N346" s="50"/>
      <c r="O346" s="50"/>
      <c r="P346" s="1627"/>
      <c r="Q346" s="1627"/>
      <c r="R346" s="1628"/>
      <c r="S346" s="1800"/>
      <c r="T346" s="50"/>
    </row>
    <row r="347">
      <c r="A347" s="50"/>
      <c r="B347" s="50"/>
      <c r="C347" s="50"/>
      <c r="D347" s="50"/>
      <c r="E347" s="50"/>
      <c r="F347" s="50"/>
      <c r="G347" s="50"/>
      <c r="H347" s="50"/>
      <c r="I347" s="50"/>
      <c r="J347" s="50"/>
      <c r="K347" s="50"/>
      <c r="L347" s="1626"/>
      <c r="M347" s="50"/>
      <c r="N347" s="50"/>
      <c r="O347" s="50"/>
      <c r="P347" s="1627"/>
      <c r="Q347" s="1627"/>
      <c r="R347" s="1628"/>
      <c r="S347" s="1800"/>
      <c r="T347" s="50"/>
    </row>
    <row r="348">
      <c r="A348" s="50"/>
      <c r="B348" s="50"/>
      <c r="C348" s="50"/>
      <c r="D348" s="50"/>
      <c r="E348" s="50"/>
      <c r="F348" s="50"/>
      <c r="G348" s="50"/>
      <c r="H348" s="50"/>
      <c r="I348" s="50"/>
      <c r="J348" s="50"/>
      <c r="K348" s="50"/>
      <c r="L348" s="1626"/>
      <c r="M348" s="50"/>
      <c r="N348" s="50"/>
      <c r="O348" s="50"/>
      <c r="P348" s="1627"/>
      <c r="Q348" s="1627"/>
      <c r="R348" s="1628"/>
      <c r="S348" s="1800"/>
      <c r="T348" s="50"/>
    </row>
    <row r="349">
      <c r="A349" s="50"/>
      <c r="B349" s="50"/>
      <c r="C349" s="50"/>
      <c r="D349" s="50"/>
      <c r="E349" s="50"/>
      <c r="F349" s="50"/>
      <c r="G349" s="50"/>
      <c r="H349" s="50"/>
      <c r="I349" s="50"/>
      <c r="J349" s="50"/>
      <c r="K349" s="50"/>
      <c r="L349" s="1626"/>
      <c r="M349" s="50"/>
      <c r="N349" s="50"/>
      <c r="O349" s="50"/>
      <c r="P349" s="1627"/>
      <c r="Q349" s="1627"/>
      <c r="R349" s="1628"/>
      <c r="S349" s="1800"/>
      <c r="T349" s="50"/>
    </row>
    <row r="350">
      <c r="A350" s="50"/>
      <c r="B350" s="50"/>
      <c r="C350" s="50"/>
      <c r="D350" s="50"/>
      <c r="E350" s="50"/>
      <c r="F350" s="50"/>
      <c r="G350" s="50"/>
      <c r="H350" s="50"/>
      <c r="I350" s="50"/>
      <c r="J350" s="50"/>
      <c r="K350" s="50"/>
      <c r="L350" s="1626"/>
      <c r="M350" s="50"/>
      <c r="N350" s="50"/>
      <c r="O350" s="50"/>
      <c r="P350" s="1627"/>
      <c r="Q350" s="1627"/>
      <c r="R350" s="1628"/>
      <c r="S350" s="1800"/>
      <c r="T350" s="50"/>
    </row>
    <row r="351">
      <c r="A351" s="50"/>
      <c r="B351" s="50"/>
      <c r="C351" s="50"/>
      <c r="D351" s="50"/>
      <c r="E351" s="50"/>
      <c r="F351" s="50"/>
      <c r="G351" s="50"/>
      <c r="H351" s="50"/>
      <c r="I351" s="50"/>
      <c r="J351" s="50"/>
      <c r="K351" s="50"/>
      <c r="L351" s="1626"/>
      <c r="M351" s="50"/>
      <c r="N351" s="50"/>
      <c r="O351" s="50"/>
      <c r="P351" s="1627"/>
      <c r="Q351" s="1627"/>
      <c r="R351" s="1628"/>
      <c r="S351" s="1800"/>
      <c r="T351" s="50"/>
    </row>
    <row r="352">
      <c r="A352" s="50"/>
      <c r="B352" s="50"/>
      <c r="C352" s="50"/>
      <c r="D352" s="50"/>
      <c r="E352" s="50"/>
      <c r="F352" s="50"/>
      <c r="G352" s="50"/>
      <c r="H352" s="50"/>
      <c r="I352" s="50"/>
      <c r="J352" s="50"/>
      <c r="K352" s="50"/>
      <c r="L352" s="1626"/>
      <c r="M352" s="50"/>
      <c r="N352" s="50"/>
      <c r="O352" s="50"/>
      <c r="P352" s="1627"/>
      <c r="Q352" s="1627"/>
      <c r="R352" s="1628"/>
      <c r="S352" s="1800"/>
      <c r="T352" s="50"/>
    </row>
    <row r="353">
      <c r="A353" s="50"/>
      <c r="B353" s="50"/>
      <c r="C353" s="50"/>
      <c r="D353" s="50"/>
      <c r="E353" s="50"/>
      <c r="F353" s="50"/>
      <c r="G353" s="50"/>
      <c r="H353" s="50"/>
      <c r="I353" s="50"/>
      <c r="J353" s="50"/>
      <c r="K353" s="50"/>
      <c r="L353" s="1626"/>
      <c r="M353" s="50"/>
      <c r="N353" s="50"/>
      <c r="O353" s="50"/>
      <c r="P353" s="1627"/>
      <c r="Q353" s="1627"/>
      <c r="R353" s="1628"/>
      <c r="S353" s="1800"/>
      <c r="T353" s="50"/>
    </row>
    <row r="354">
      <c r="A354" s="50"/>
      <c r="B354" s="50"/>
      <c r="C354" s="50"/>
      <c r="D354" s="50"/>
      <c r="E354" s="50"/>
      <c r="F354" s="50"/>
      <c r="G354" s="50"/>
      <c r="H354" s="50"/>
      <c r="I354" s="50"/>
      <c r="J354" s="50"/>
      <c r="K354" s="50"/>
      <c r="L354" s="1626"/>
      <c r="M354" s="50"/>
      <c r="N354" s="50"/>
      <c r="O354" s="50"/>
      <c r="P354" s="1627"/>
      <c r="Q354" s="1627"/>
      <c r="R354" s="1628"/>
      <c r="S354" s="1800"/>
      <c r="T354" s="50"/>
    </row>
    <row r="355">
      <c r="A355" s="50"/>
      <c r="B355" s="50"/>
      <c r="C355" s="50"/>
      <c r="D355" s="50"/>
      <c r="E355" s="50"/>
      <c r="F355" s="50"/>
      <c r="G355" s="50"/>
      <c r="H355" s="50"/>
      <c r="I355" s="50"/>
      <c r="J355" s="50"/>
      <c r="K355" s="50"/>
      <c r="L355" s="1626"/>
      <c r="M355" s="50"/>
      <c r="N355" s="50"/>
      <c r="O355" s="50"/>
      <c r="P355" s="1627"/>
      <c r="Q355" s="1627"/>
      <c r="R355" s="1628"/>
      <c r="S355" s="1800"/>
      <c r="T355" s="50"/>
    </row>
    <row r="356">
      <c r="A356" s="50"/>
      <c r="B356" s="50"/>
      <c r="C356" s="50"/>
      <c r="D356" s="50"/>
      <c r="E356" s="50"/>
      <c r="F356" s="50"/>
      <c r="G356" s="50"/>
      <c r="H356" s="50"/>
      <c r="I356" s="50"/>
      <c r="J356" s="50"/>
      <c r="K356" s="50"/>
      <c r="L356" s="1626"/>
      <c r="M356" s="50"/>
      <c r="N356" s="50"/>
      <c r="O356" s="50"/>
      <c r="P356" s="1627"/>
      <c r="Q356" s="1627"/>
      <c r="R356" s="1628"/>
      <c r="S356" s="1800"/>
      <c r="T356" s="50"/>
    </row>
    <row r="357">
      <c r="A357" s="50"/>
      <c r="B357" s="50"/>
      <c r="C357" s="50"/>
      <c r="D357" s="50"/>
      <c r="E357" s="50"/>
      <c r="F357" s="50"/>
      <c r="G357" s="50"/>
      <c r="H357" s="50"/>
      <c r="I357" s="50"/>
      <c r="J357" s="50"/>
      <c r="K357" s="50"/>
      <c r="L357" s="1626"/>
      <c r="M357" s="50"/>
      <c r="N357" s="50"/>
      <c r="O357" s="50"/>
      <c r="P357" s="1627"/>
      <c r="Q357" s="1627"/>
      <c r="R357" s="1628"/>
      <c r="S357" s="1800"/>
      <c r="T357" s="50"/>
    </row>
    <row r="358">
      <c r="A358" s="50"/>
      <c r="B358" s="50"/>
      <c r="C358" s="50"/>
      <c r="D358" s="50"/>
      <c r="E358" s="50"/>
      <c r="F358" s="50"/>
      <c r="G358" s="50"/>
      <c r="H358" s="50"/>
      <c r="I358" s="50"/>
      <c r="J358" s="50"/>
      <c r="K358" s="50"/>
      <c r="L358" s="1626"/>
      <c r="M358" s="50"/>
      <c r="N358" s="50"/>
      <c r="O358" s="50"/>
      <c r="P358" s="1627"/>
      <c r="Q358" s="1627"/>
      <c r="R358" s="1628"/>
      <c r="S358" s="1800"/>
      <c r="T358" s="50"/>
    </row>
    <row r="359">
      <c r="A359" s="50"/>
      <c r="B359" s="50"/>
      <c r="C359" s="50"/>
      <c r="D359" s="50"/>
      <c r="E359" s="50"/>
      <c r="F359" s="50"/>
      <c r="G359" s="50"/>
      <c r="H359" s="50"/>
      <c r="I359" s="50"/>
      <c r="J359" s="50"/>
      <c r="K359" s="50"/>
      <c r="L359" s="1626"/>
      <c r="M359" s="50"/>
      <c r="N359" s="50"/>
      <c r="O359" s="50"/>
      <c r="P359" s="1627"/>
      <c r="Q359" s="1627"/>
      <c r="R359" s="1628"/>
      <c r="S359" s="1800"/>
      <c r="T359" s="50"/>
    </row>
    <row r="360">
      <c r="A360" s="50"/>
      <c r="B360" s="50"/>
      <c r="C360" s="50"/>
      <c r="D360" s="50"/>
      <c r="E360" s="50"/>
      <c r="F360" s="50"/>
      <c r="G360" s="50"/>
      <c r="H360" s="50"/>
      <c r="I360" s="50"/>
      <c r="J360" s="50"/>
      <c r="K360" s="50"/>
      <c r="L360" s="1626"/>
      <c r="M360" s="50"/>
      <c r="N360" s="50"/>
      <c r="O360" s="50"/>
      <c r="P360" s="1627"/>
      <c r="Q360" s="1627"/>
      <c r="R360" s="1628"/>
      <c r="S360" s="1800"/>
      <c r="T360" s="50"/>
    </row>
    <row r="361">
      <c r="A361" s="50"/>
      <c r="B361" s="50"/>
      <c r="C361" s="50"/>
      <c r="D361" s="50"/>
      <c r="E361" s="50"/>
      <c r="F361" s="50"/>
      <c r="G361" s="50"/>
      <c r="H361" s="50"/>
      <c r="I361" s="50"/>
      <c r="J361" s="50"/>
      <c r="K361" s="50"/>
      <c r="L361" s="1626"/>
      <c r="M361" s="50"/>
      <c r="N361" s="50"/>
      <c r="O361" s="50"/>
      <c r="P361" s="1627"/>
      <c r="Q361" s="1627"/>
      <c r="R361" s="1628"/>
      <c r="S361" s="1800"/>
      <c r="T361" s="50"/>
    </row>
    <row r="362">
      <c r="A362" s="50"/>
      <c r="B362" s="50"/>
      <c r="C362" s="50"/>
      <c r="D362" s="50"/>
      <c r="E362" s="50"/>
      <c r="F362" s="50"/>
      <c r="G362" s="50"/>
      <c r="H362" s="50"/>
      <c r="I362" s="50"/>
      <c r="J362" s="50"/>
      <c r="K362" s="50"/>
      <c r="L362" s="1626"/>
      <c r="M362" s="50"/>
      <c r="N362" s="50"/>
      <c r="O362" s="50"/>
      <c r="P362" s="1627"/>
      <c r="Q362" s="1627"/>
      <c r="R362" s="1628"/>
      <c r="S362" s="1800"/>
      <c r="T362" s="50"/>
    </row>
    <row r="363">
      <c r="A363" s="50"/>
      <c r="B363" s="50"/>
      <c r="C363" s="50"/>
      <c r="D363" s="50"/>
      <c r="E363" s="50"/>
      <c r="F363" s="50"/>
      <c r="G363" s="50"/>
      <c r="H363" s="50"/>
      <c r="I363" s="50"/>
      <c r="J363" s="50"/>
      <c r="K363" s="50"/>
      <c r="L363" s="1626"/>
      <c r="M363" s="50"/>
      <c r="N363" s="50"/>
      <c r="O363" s="50"/>
      <c r="P363" s="1627"/>
      <c r="Q363" s="1627"/>
      <c r="R363" s="1628"/>
      <c r="S363" s="1800"/>
      <c r="T363" s="50"/>
    </row>
    <row r="364">
      <c r="A364" s="50"/>
      <c r="B364" s="50"/>
      <c r="C364" s="50"/>
      <c r="D364" s="50"/>
      <c r="E364" s="50"/>
      <c r="F364" s="50"/>
      <c r="G364" s="50"/>
      <c r="H364" s="50"/>
      <c r="I364" s="50"/>
      <c r="J364" s="50"/>
      <c r="K364" s="50"/>
      <c r="L364" s="1626"/>
      <c r="M364" s="50"/>
      <c r="N364" s="50"/>
      <c r="O364" s="50"/>
      <c r="P364" s="1627"/>
      <c r="Q364" s="1627"/>
      <c r="R364" s="1628"/>
      <c r="S364" s="1800"/>
      <c r="T364" s="50"/>
    </row>
    <row r="365">
      <c r="A365" s="50"/>
      <c r="B365" s="50"/>
      <c r="C365" s="50"/>
      <c r="D365" s="50"/>
      <c r="E365" s="50"/>
      <c r="F365" s="50"/>
      <c r="G365" s="50"/>
      <c r="H365" s="50"/>
      <c r="I365" s="50"/>
      <c r="J365" s="50"/>
      <c r="K365" s="50"/>
      <c r="L365" s="1626"/>
      <c r="M365" s="50"/>
      <c r="N365" s="50"/>
      <c r="O365" s="50"/>
      <c r="P365" s="1627"/>
      <c r="Q365" s="1627"/>
      <c r="R365" s="1628"/>
      <c r="S365" s="1800"/>
      <c r="T365" s="50"/>
    </row>
    <row r="366">
      <c r="A366" s="50"/>
      <c r="B366" s="50"/>
      <c r="C366" s="50"/>
      <c r="D366" s="50"/>
      <c r="E366" s="50"/>
      <c r="F366" s="50"/>
      <c r="G366" s="50"/>
      <c r="H366" s="50"/>
      <c r="I366" s="50"/>
      <c r="J366" s="50"/>
      <c r="K366" s="50"/>
      <c r="L366" s="1626"/>
      <c r="M366" s="50"/>
      <c r="N366" s="50"/>
      <c r="O366" s="50"/>
      <c r="P366" s="1627"/>
      <c r="Q366" s="1627"/>
      <c r="R366" s="1628"/>
      <c r="S366" s="1800"/>
      <c r="T366" s="50"/>
    </row>
    <row r="367">
      <c r="A367" s="50"/>
      <c r="B367" s="50"/>
      <c r="C367" s="50"/>
      <c r="D367" s="50"/>
      <c r="E367" s="50"/>
      <c r="F367" s="50"/>
      <c r="G367" s="50"/>
      <c r="H367" s="50"/>
      <c r="I367" s="50"/>
      <c r="J367" s="50"/>
      <c r="K367" s="50"/>
      <c r="L367" s="1626"/>
      <c r="M367" s="50"/>
      <c r="N367" s="50"/>
      <c r="O367" s="50"/>
      <c r="P367" s="1627"/>
      <c r="Q367" s="1627"/>
      <c r="R367" s="1628"/>
      <c r="S367" s="1800"/>
      <c r="T367" s="50"/>
    </row>
    <row r="368">
      <c r="A368" s="50"/>
      <c r="B368" s="50"/>
      <c r="C368" s="50"/>
      <c r="D368" s="50"/>
      <c r="E368" s="50"/>
      <c r="F368" s="50"/>
      <c r="G368" s="50"/>
      <c r="H368" s="50"/>
      <c r="I368" s="50"/>
      <c r="J368" s="50"/>
      <c r="K368" s="50"/>
      <c r="L368" s="1626"/>
      <c r="M368" s="50"/>
      <c r="N368" s="50"/>
      <c r="O368" s="50"/>
      <c r="P368" s="1627"/>
      <c r="Q368" s="1627"/>
      <c r="R368" s="1628"/>
      <c r="S368" s="1800"/>
      <c r="T368" s="50"/>
    </row>
    <row r="369">
      <c r="A369" s="50"/>
      <c r="B369" s="50"/>
      <c r="C369" s="50"/>
      <c r="D369" s="50"/>
      <c r="E369" s="50"/>
      <c r="F369" s="50"/>
      <c r="G369" s="50"/>
      <c r="H369" s="50"/>
      <c r="I369" s="50"/>
      <c r="J369" s="50"/>
      <c r="K369" s="50"/>
      <c r="L369" s="1626"/>
      <c r="M369" s="50"/>
      <c r="N369" s="50"/>
      <c r="O369" s="50"/>
      <c r="P369" s="1627"/>
      <c r="Q369" s="1627"/>
      <c r="R369" s="1628"/>
      <c r="S369" s="1800"/>
      <c r="T369" s="50"/>
    </row>
    <row r="370">
      <c r="A370" s="50"/>
      <c r="B370" s="50"/>
      <c r="C370" s="50"/>
      <c r="D370" s="50"/>
      <c r="E370" s="50"/>
      <c r="F370" s="50"/>
      <c r="G370" s="50"/>
      <c r="H370" s="50"/>
      <c r="I370" s="50"/>
      <c r="J370" s="50"/>
      <c r="K370" s="50"/>
      <c r="L370" s="1626"/>
      <c r="M370" s="50"/>
      <c r="N370" s="50"/>
      <c r="O370" s="50"/>
      <c r="P370" s="1627"/>
      <c r="Q370" s="1627"/>
      <c r="R370" s="1628"/>
      <c r="S370" s="1800"/>
      <c r="T370" s="50"/>
    </row>
    <row r="371">
      <c r="A371" s="50"/>
      <c r="B371" s="50"/>
      <c r="C371" s="50"/>
      <c r="D371" s="50"/>
      <c r="E371" s="50"/>
      <c r="F371" s="50"/>
      <c r="G371" s="50"/>
      <c r="H371" s="50"/>
      <c r="I371" s="50"/>
      <c r="J371" s="50"/>
      <c r="K371" s="50"/>
      <c r="L371" s="1626"/>
      <c r="M371" s="50"/>
      <c r="N371" s="50"/>
      <c r="O371" s="50"/>
      <c r="P371" s="1627"/>
      <c r="Q371" s="1627"/>
      <c r="R371" s="1628"/>
      <c r="S371" s="1800"/>
      <c r="T371" s="50"/>
    </row>
    <row r="372">
      <c r="A372" s="50"/>
      <c r="B372" s="50"/>
      <c r="C372" s="50"/>
      <c r="D372" s="50"/>
      <c r="E372" s="50"/>
      <c r="F372" s="50"/>
      <c r="G372" s="50"/>
      <c r="H372" s="50"/>
      <c r="I372" s="50"/>
      <c r="J372" s="50"/>
      <c r="K372" s="50"/>
      <c r="L372" s="1626"/>
      <c r="M372" s="50"/>
      <c r="N372" s="50"/>
      <c r="O372" s="50"/>
      <c r="P372" s="1627"/>
      <c r="Q372" s="1627"/>
      <c r="R372" s="1628"/>
      <c r="S372" s="1800"/>
      <c r="T372" s="50"/>
    </row>
    <row r="373">
      <c r="A373" s="50"/>
      <c r="B373" s="50"/>
      <c r="C373" s="50"/>
      <c r="D373" s="50"/>
      <c r="E373" s="50"/>
      <c r="F373" s="50"/>
      <c r="G373" s="50"/>
      <c r="H373" s="50"/>
      <c r="I373" s="50"/>
      <c r="J373" s="50"/>
      <c r="K373" s="50"/>
      <c r="L373" s="1626"/>
      <c r="M373" s="50"/>
      <c r="N373" s="50"/>
      <c r="O373" s="50"/>
      <c r="P373" s="1627"/>
      <c r="Q373" s="1627"/>
      <c r="R373" s="1628"/>
      <c r="S373" s="1800"/>
      <c r="T373" s="50"/>
    </row>
    <row r="374">
      <c r="A374" s="50"/>
      <c r="B374" s="50"/>
      <c r="C374" s="50"/>
      <c r="D374" s="50"/>
      <c r="E374" s="50"/>
      <c r="F374" s="50"/>
      <c r="G374" s="50"/>
      <c r="H374" s="50"/>
      <c r="I374" s="50"/>
      <c r="J374" s="50"/>
      <c r="K374" s="50"/>
      <c r="L374" s="1626"/>
      <c r="M374" s="50"/>
      <c r="N374" s="50"/>
      <c r="O374" s="50"/>
      <c r="P374" s="1627"/>
      <c r="Q374" s="1627"/>
      <c r="R374" s="1628"/>
      <c r="S374" s="1800"/>
      <c r="T374" s="50"/>
    </row>
    <row r="375">
      <c r="A375" s="50"/>
      <c r="B375" s="50"/>
      <c r="C375" s="50"/>
      <c r="D375" s="50"/>
      <c r="E375" s="50"/>
      <c r="F375" s="50"/>
      <c r="G375" s="50"/>
      <c r="H375" s="50"/>
      <c r="I375" s="50"/>
      <c r="J375" s="50"/>
      <c r="K375" s="50"/>
      <c r="L375" s="1626"/>
      <c r="M375" s="50"/>
      <c r="N375" s="50"/>
      <c r="O375" s="50"/>
      <c r="P375" s="1627"/>
      <c r="Q375" s="1627"/>
      <c r="R375" s="1628"/>
      <c r="S375" s="1800"/>
      <c r="T375" s="50"/>
    </row>
    <row r="376">
      <c r="A376" s="50"/>
      <c r="B376" s="50"/>
      <c r="C376" s="50"/>
      <c r="D376" s="50"/>
      <c r="E376" s="50"/>
      <c r="F376" s="50"/>
      <c r="G376" s="50"/>
      <c r="H376" s="50"/>
      <c r="I376" s="50"/>
      <c r="J376" s="50"/>
      <c r="K376" s="50"/>
      <c r="L376" s="1626"/>
      <c r="M376" s="50"/>
      <c r="N376" s="50"/>
      <c r="O376" s="50"/>
      <c r="P376" s="1627"/>
      <c r="Q376" s="1627"/>
      <c r="R376" s="1628"/>
      <c r="S376" s="1800"/>
      <c r="T376" s="50"/>
    </row>
    <row r="377">
      <c r="A377" s="50"/>
      <c r="B377" s="50"/>
      <c r="C377" s="50"/>
      <c r="D377" s="50"/>
      <c r="E377" s="50"/>
      <c r="F377" s="50"/>
      <c r="G377" s="50"/>
      <c r="H377" s="50"/>
      <c r="I377" s="50"/>
      <c r="J377" s="50"/>
      <c r="K377" s="50"/>
      <c r="L377" s="1626"/>
      <c r="M377" s="50"/>
      <c r="N377" s="50"/>
      <c r="O377" s="50"/>
      <c r="P377" s="1627"/>
      <c r="Q377" s="1627"/>
      <c r="R377" s="1628"/>
      <c r="S377" s="1800"/>
      <c r="T377" s="50"/>
    </row>
    <row r="378">
      <c r="A378" s="50"/>
      <c r="B378" s="50"/>
      <c r="C378" s="50"/>
      <c r="D378" s="50"/>
      <c r="E378" s="50"/>
      <c r="F378" s="50"/>
      <c r="G378" s="50"/>
      <c r="H378" s="50"/>
      <c r="I378" s="50"/>
      <c r="J378" s="50"/>
      <c r="K378" s="50"/>
      <c r="L378" s="1626"/>
      <c r="M378" s="50"/>
      <c r="N378" s="50"/>
      <c r="O378" s="50"/>
      <c r="P378" s="1627"/>
      <c r="Q378" s="1627"/>
      <c r="R378" s="1628"/>
      <c r="S378" s="1800"/>
      <c r="T378" s="50"/>
    </row>
    <row r="379">
      <c r="A379" s="50"/>
      <c r="B379" s="50"/>
      <c r="C379" s="50"/>
      <c r="D379" s="50"/>
      <c r="E379" s="50"/>
      <c r="F379" s="50"/>
      <c r="G379" s="50"/>
      <c r="H379" s="50"/>
      <c r="I379" s="50"/>
      <c r="J379" s="50"/>
      <c r="K379" s="50"/>
      <c r="L379" s="1626"/>
      <c r="M379" s="50"/>
      <c r="N379" s="50"/>
      <c r="O379" s="50"/>
      <c r="P379" s="1627"/>
      <c r="Q379" s="1627"/>
      <c r="R379" s="1628"/>
      <c r="S379" s="1800"/>
      <c r="T379" s="50"/>
    </row>
    <row r="380">
      <c r="A380" s="50"/>
      <c r="B380" s="50"/>
      <c r="C380" s="50"/>
      <c r="D380" s="50"/>
      <c r="E380" s="50"/>
      <c r="F380" s="50"/>
      <c r="G380" s="50"/>
      <c r="H380" s="50"/>
      <c r="I380" s="50"/>
      <c r="J380" s="50"/>
      <c r="K380" s="50"/>
      <c r="L380" s="1626"/>
      <c r="M380" s="50"/>
      <c r="N380" s="50"/>
      <c r="O380" s="50"/>
      <c r="P380" s="1627"/>
      <c r="Q380" s="1627"/>
      <c r="R380" s="1628"/>
      <c r="S380" s="1800"/>
      <c r="T380" s="50"/>
    </row>
    <row r="381">
      <c r="A381" s="50"/>
      <c r="B381" s="50"/>
      <c r="C381" s="50"/>
      <c r="D381" s="50"/>
      <c r="E381" s="50"/>
      <c r="F381" s="50"/>
      <c r="G381" s="50"/>
      <c r="H381" s="50"/>
      <c r="I381" s="50"/>
      <c r="J381" s="50"/>
      <c r="K381" s="50"/>
      <c r="L381" s="1626"/>
      <c r="M381" s="50"/>
      <c r="N381" s="50"/>
      <c r="O381" s="50"/>
      <c r="P381" s="1627"/>
      <c r="Q381" s="1627"/>
      <c r="R381" s="1628"/>
      <c r="S381" s="1800"/>
      <c r="T381" s="50"/>
    </row>
    <row r="382">
      <c r="A382" s="50"/>
      <c r="B382" s="50"/>
      <c r="C382" s="50"/>
      <c r="D382" s="50"/>
      <c r="E382" s="50"/>
      <c r="F382" s="50"/>
      <c r="G382" s="50"/>
      <c r="H382" s="50"/>
      <c r="I382" s="50"/>
      <c r="J382" s="50"/>
      <c r="K382" s="50"/>
      <c r="L382" s="1626"/>
      <c r="M382" s="50"/>
      <c r="N382" s="50"/>
      <c r="O382" s="50"/>
      <c r="P382" s="1627"/>
      <c r="Q382" s="1627"/>
      <c r="R382" s="1628"/>
      <c r="S382" s="1800"/>
      <c r="T382" s="50"/>
    </row>
    <row r="383">
      <c r="A383" s="50"/>
      <c r="B383" s="50"/>
      <c r="C383" s="50"/>
      <c r="D383" s="50"/>
      <c r="E383" s="50"/>
      <c r="F383" s="50"/>
      <c r="G383" s="50"/>
      <c r="H383" s="50"/>
      <c r="I383" s="50"/>
      <c r="J383" s="50"/>
      <c r="K383" s="50"/>
      <c r="L383" s="1626"/>
      <c r="M383" s="50"/>
      <c r="N383" s="50"/>
      <c r="O383" s="50"/>
      <c r="P383" s="1627"/>
      <c r="Q383" s="1627"/>
      <c r="R383" s="1628"/>
      <c r="S383" s="1800"/>
      <c r="T383" s="50"/>
    </row>
    <row r="384">
      <c r="A384" s="50"/>
      <c r="B384" s="50"/>
      <c r="C384" s="50"/>
      <c r="D384" s="50"/>
      <c r="E384" s="50"/>
      <c r="F384" s="50"/>
      <c r="G384" s="50"/>
      <c r="H384" s="50"/>
      <c r="I384" s="50"/>
      <c r="J384" s="50"/>
      <c r="K384" s="50"/>
      <c r="L384" s="1626"/>
      <c r="M384" s="50"/>
      <c r="N384" s="50"/>
      <c r="O384" s="50"/>
      <c r="P384" s="1627"/>
      <c r="Q384" s="1627"/>
      <c r="R384" s="1628"/>
      <c r="S384" s="1800"/>
      <c r="T384" s="50"/>
    </row>
    <row r="385">
      <c r="A385" s="50"/>
      <c r="B385" s="50"/>
      <c r="C385" s="50"/>
      <c r="D385" s="50"/>
      <c r="E385" s="50"/>
      <c r="F385" s="50"/>
      <c r="G385" s="50"/>
      <c r="H385" s="50"/>
      <c r="I385" s="50"/>
      <c r="J385" s="50"/>
      <c r="K385" s="50"/>
      <c r="L385" s="1626"/>
      <c r="M385" s="50"/>
      <c r="N385" s="50"/>
      <c r="O385" s="50"/>
      <c r="P385" s="1627"/>
      <c r="Q385" s="1627"/>
      <c r="R385" s="1628"/>
      <c r="S385" s="1800"/>
      <c r="T385" s="50"/>
    </row>
    <row r="386">
      <c r="A386" s="50"/>
      <c r="B386" s="50"/>
      <c r="C386" s="50"/>
      <c r="D386" s="50"/>
      <c r="E386" s="50"/>
      <c r="F386" s="50"/>
      <c r="G386" s="50"/>
      <c r="H386" s="50"/>
      <c r="I386" s="50"/>
      <c r="J386" s="50"/>
      <c r="K386" s="50"/>
      <c r="L386" s="1626"/>
      <c r="M386" s="50"/>
      <c r="N386" s="50"/>
      <c r="O386" s="50"/>
      <c r="P386" s="1627"/>
      <c r="Q386" s="1627"/>
      <c r="R386" s="1628"/>
      <c r="S386" s="1800"/>
      <c r="T386" s="50"/>
    </row>
    <row r="387">
      <c r="A387" s="50"/>
      <c r="B387" s="50"/>
      <c r="C387" s="50"/>
      <c r="D387" s="50"/>
      <c r="E387" s="50"/>
      <c r="F387" s="50"/>
      <c r="G387" s="50"/>
      <c r="H387" s="50"/>
      <c r="I387" s="50"/>
      <c r="J387" s="50"/>
      <c r="K387" s="50"/>
      <c r="L387" s="1626"/>
      <c r="M387" s="50"/>
      <c r="N387" s="50"/>
      <c r="O387" s="50"/>
      <c r="P387" s="1627"/>
      <c r="Q387" s="1627"/>
      <c r="R387" s="1628"/>
      <c r="S387" s="1800"/>
      <c r="T387" s="50"/>
    </row>
    <row r="388">
      <c r="A388" s="50"/>
      <c r="B388" s="50"/>
      <c r="C388" s="50"/>
      <c r="D388" s="50"/>
      <c r="E388" s="50"/>
      <c r="F388" s="50"/>
      <c r="G388" s="50"/>
      <c r="H388" s="50"/>
      <c r="I388" s="50"/>
      <c r="J388" s="50"/>
      <c r="K388" s="50"/>
      <c r="L388" s="1626"/>
      <c r="M388" s="50"/>
      <c r="N388" s="50"/>
      <c r="O388" s="50"/>
      <c r="P388" s="1627"/>
      <c r="Q388" s="1627"/>
      <c r="R388" s="1628"/>
      <c r="S388" s="1800"/>
      <c r="T388" s="50"/>
    </row>
    <row r="389">
      <c r="A389" s="50"/>
      <c r="B389" s="50"/>
      <c r="C389" s="50"/>
      <c r="D389" s="50"/>
      <c r="E389" s="50"/>
      <c r="F389" s="50"/>
      <c r="G389" s="50"/>
      <c r="H389" s="50"/>
      <c r="I389" s="50"/>
      <c r="J389" s="50"/>
      <c r="K389" s="50"/>
      <c r="L389" s="1626"/>
      <c r="M389" s="50"/>
      <c r="N389" s="50"/>
      <c r="O389" s="50"/>
      <c r="P389" s="1627"/>
      <c r="Q389" s="1627"/>
      <c r="R389" s="1628"/>
      <c r="S389" s="1800"/>
      <c r="T389" s="50"/>
    </row>
    <row r="390">
      <c r="A390" s="50"/>
      <c r="B390" s="50"/>
      <c r="C390" s="50"/>
      <c r="D390" s="50"/>
      <c r="E390" s="50"/>
      <c r="F390" s="50"/>
      <c r="G390" s="50"/>
      <c r="H390" s="50"/>
      <c r="I390" s="50"/>
      <c r="J390" s="50"/>
      <c r="K390" s="50"/>
      <c r="L390" s="1626"/>
      <c r="M390" s="50"/>
      <c r="N390" s="50"/>
      <c r="O390" s="50"/>
      <c r="P390" s="1627"/>
      <c r="Q390" s="1627"/>
      <c r="R390" s="1628"/>
      <c r="S390" s="1800"/>
      <c r="T390" s="50"/>
    </row>
    <row r="391">
      <c r="A391" s="50"/>
      <c r="B391" s="50"/>
      <c r="C391" s="50"/>
      <c r="D391" s="50"/>
      <c r="E391" s="50"/>
      <c r="F391" s="50"/>
      <c r="G391" s="50"/>
      <c r="H391" s="50"/>
      <c r="I391" s="50"/>
      <c r="J391" s="50"/>
      <c r="K391" s="50"/>
      <c r="L391" s="1626"/>
      <c r="M391" s="50"/>
      <c r="N391" s="50"/>
      <c r="O391" s="50"/>
      <c r="P391" s="1627"/>
      <c r="Q391" s="1627"/>
      <c r="R391" s="1628"/>
      <c r="S391" s="1800"/>
      <c r="T391" s="50"/>
    </row>
    <row r="392">
      <c r="A392" s="50"/>
      <c r="B392" s="50"/>
      <c r="C392" s="50"/>
      <c r="D392" s="50"/>
      <c r="E392" s="50"/>
      <c r="F392" s="50"/>
      <c r="G392" s="50"/>
      <c r="H392" s="50"/>
      <c r="I392" s="50"/>
      <c r="J392" s="50"/>
      <c r="K392" s="50"/>
      <c r="L392" s="1626"/>
      <c r="M392" s="50"/>
      <c r="N392" s="50"/>
      <c r="O392" s="50"/>
      <c r="P392" s="1627"/>
      <c r="Q392" s="1627"/>
      <c r="R392" s="1628"/>
      <c r="S392" s="1800"/>
      <c r="T392" s="50"/>
    </row>
    <row r="393">
      <c r="A393" s="50"/>
      <c r="B393" s="50"/>
      <c r="C393" s="50"/>
      <c r="D393" s="50"/>
      <c r="E393" s="50"/>
      <c r="F393" s="50"/>
      <c r="G393" s="50"/>
      <c r="H393" s="50"/>
      <c r="I393" s="50"/>
      <c r="J393" s="50"/>
      <c r="K393" s="50"/>
      <c r="L393" s="1626"/>
      <c r="M393" s="50"/>
      <c r="N393" s="50"/>
      <c r="O393" s="50"/>
      <c r="P393" s="1627"/>
      <c r="Q393" s="1627"/>
      <c r="R393" s="1628"/>
      <c r="S393" s="1800"/>
      <c r="T393" s="50"/>
    </row>
    <row r="394">
      <c r="A394" s="50"/>
      <c r="B394" s="50"/>
      <c r="C394" s="50"/>
      <c r="D394" s="50"/>
      <c r="E394" s="50"/>
      <c r="F394" s="50"/>
      <c r="G394" s="50"/>
      <c r="H394" s="50"/>
      <c r="I394" s="50"/>
      <c r="J394" s="50"/>
      <c r="K394" s="50"/>
      <c r="L394" s="1626"/>
      <c r="M394" s="50"/>
      <c r="N394" s="50"/>
      <c r="O394" s="50"/>
      <c r="P394" s="1627"/>
      <c r="Q394" s="1627"/>
      <c r="R394" s="1628"/>
      <c r="S394" s="1800"/>
      <c r="T394" s="50"/>
    </row>
    <row r="395">
      <c r="A395" s="50"/>
      <c r="B395" s="50"/>
      <c r="C395" s="50"/>
      <c r="D395" s="50"/>
      <c r="E395" s="50"/>
      <c r="F395" s="50"/>
      <c r="G395" s="50"/>
      <c r="H395" s="50"/>
      <c r="I395" s="50"/>
      <c r="J395" s="50"/>
      <c r="K395" s="50"/>
      <c r="L395" s="1626"/>
      <c r="M395" s="50"/>
      <c r="N395" s="50"/>
      <c r="O395" s="50"/>
      <c r="P395" s="1627"/>
      <c r="Q395" s="1627"/>
      <c r="R395" s="1628"/>
      <c r="S395" s="1800"/>
      <c r="T395" s="50"/>
    </row>
    <row r="396">
      <c r="A396" s="50"/>
      <c r="B396" s="50"/>
      <c r="C396" s="50"/>
      <c r="D396" s="50"/>
      <c r="E396" s="50"/>
      <c r="F396" s="50"/>
      <c r="G396" s="50"/>
      <c r="H396" s="50"/>
      <c r="I396" s="50"/>
      <c r="J396" s="50"/>
      <c r="K396" s="50"/>
      <c r="L396" s="1626"/>
      <c r="M396" s="50"/>
      <c r="N396" s="50"/>
      <c r="O396" s="50"/>
      <c r="P396" s="1627"/>
      <c r="Q396" s="1627"/>
      <c r="R396" s="1628"/>
      <c r="S396" s="1800"/>
      <c r="T396" s="50"/>
    </row>
    <row r="397">
      <c r="A397" s="50"/>
      <c r="B397" s="50"/>
      <c r="C397" s="50"/>
      <c r="D397" s="50"/>
      <c r="E397" s="50"/>
      <c r="F397" s="50"/>
      <c r="G397" s="50"/>
      <c r="H397" s="50"/>
      <c r="I397" s="50"/>
      <c r="J397" s="50"/>
      <c r="K397" s="50"/>
      <c r="L397" s="1626"/>
      <c r="M397" s="50"/>
      <c r="N397" s="50"/>
      <c r="O397" s="50"/>
      <c r="P397" s="1627"/>
      <c r="Q397" s="1627"/>
      <c r="R397" s="1628"/>
      <c r="S397" s="1800"/>
      <c r="T397" s="50"/>
    </row>
    <row r="398">
      <c r="A398" s="50"/>
      <c r="B398" s="50"/>
      <c r="C398" s="50"/>
      <c r="D398" s="50"/>
      <c r="E398" s="50"/>
      <c r="F398" s="50"/>
      <c r="G398" s="50"/>
      <c r="H398" s="50"/>
      <c r="I398" s="50"/>
      <c r="J398" s="50"/>
      <c r="K398" s="50"/>
      <c r="L398" s="1626"/>
      <c r="M398" s="50"/>
      <c r="N398" s="50"/>
      <c r="O398" s="50"/>
      <c r="P398" s="1627"/>
      <c r="Q398" s="1627"/>
      <c r="R398" s="1628"/>
      <c r="S398" s="1800"/>
      <c r="T398" s="50"/>
    </row>
    <row r="399">
      <c r="A399" s="50"/>
      <c r="B399" s="50"/>
      <c r="C399" s="50"/>
      <c r="D399" s="50"/>
      <c r="E399" s="50"/>
      <c r="F399" s="50"/>
      <c r="G399" s="50"/>
      <c r="H399" s="50"/>
      <c r="I399" s="50"/>
      <c r="J399" s="50"/>
      <c r="K399" s="50"/>
      <c r="L399" s="1626"/>
      <c r="M399" s="50"/>
      <c r="N399" s="50"/>
      <c r="O399" s="50"/>
      <c r="P399" s="1627"/>
      <c r="Q399" s="1627"/>
      <c r="R399" s="1628"/>
      <c r="S399" s="1800"/>
      <c r="T399" s="50"/>
    </row>
    <row r="400">
      <c r="A400" s="50"/>
      <c r="B400" s="50"/>
      <c r="C400" s="50"/>
      <c r="D400" s="50"/>
      <c r="E400" s="50"/>
      <c r="F400" s="50"/>
      <c r="G400" s="50"/>
      <c r="H400" s="50"/>
      <c r="I400" s="50"/>
      <c r="J400" s="50"/>
      <c r="K400" s="50"/>
      <c r="L400" s="1626"/>
      <c r="M400" s="50"/>
      <c r="N400" s="50"/>
      <c r="O400" s="50"/>
      <c r="P400" s="1627"/>
      <c r="Q400" s="1627"/>
      <c r="R400" s="1628"/>
      <c r="S400" s="1800"/>
      <c r="T400" s="50"/>
    </row>
    <row r="401">
      <c r="A401" s="50"/>
      <c r="B401" s="50"/>
      <c r="C401" s="50"/>
      <c r="D401" s="50"/>
      <c r="E401" s="50"/>
      <c r="F401" s="50"/>
      <c r="G401" s="50"/>
      <c r="H401" s="50"/>
      <c r="I401" s="50"/>
      <c r="J401" s="50"/>
      <c r="K401" s="50"/>
      <c r="L401" s="1626"/>
      <c r="M401" s="50"/>
      <c r="N401" s="50"/>
      <c r="O401" s="50"/>
      <c r="P401" s="1627"/>
      <c r="Q401" s="1627"/>
      <c r="R401" s="1628"/>
      <c r="S401" s="1800"/>
      <c r="T401" s="50"/>
    </row>
    <row r="402">
      <c r="A402" s="50"/>
      <c r="B402" s="50"/>
      <c r="C402" s="50"/>
      <c r="D402" s="50"/>
      <c r="E402" s="50"/>
      <c r="F402" s="50"/>
      <c r="G402" s="50"/>
      <c r="H402" s="50"/>
      <c r="I402" s="50"/>
      <c r="J402" s="50"/>
      <c r="K402" s="50"/>
      <c r="L402" s="1626"/>
      <c r="M402" s="50"/>
      <c r="N402" s="50"/>
      <c r="O402" s="50"/>
      <c r="P402" s="1627"/>
      <c r="Q402" s="1627"/>
      <c r="R402" s="1628"/>
      <c r="S402" s="1800"/>
      <c r="T402" s="50"/>
    </row>
    <row r="403">
      <c r="A403" s="50"/>
      <c r="B403" s="50"/>
      <c r="C403" s="50"/>
      <c r="D403" s="50"/>
      <c r="E403" s="50"/>
      <c r="F403" s="50"/>
      <c r="G403" s="50"/>
      <c r="H403" s="50"/>
      <c r="I403" s="50"/>
      <c r="J403" s="50"/>
      <c r="K403" s="50"/>
      <c r="L403" s="1626"/>
      <c r="M403" s="50"/>
      <c r="N403" s="50"/>
      <c r="O403" s="50"/>
      <c r="P403" s="1627"/>
      <c r="Q403" s="1627"/>
      <c r="R403" s="1628"/>
      <c r="S403" s="1800"/>
      <c r="T403" s="50"/>
    </row>
    <row r="404">
      <c r="A404" s="50"/>
      <c r="B404" s="50"/>
      <c r="C404" s="50"/>
      <c r="D404" s="50"/>
      <c r="E404" s="50"/>
      <c r="F404" s="50"/>
      <c r="G404" s="50"/>
      <c r="H404" s="50"/>
      <c r="I404" s="50"/>
      <c r="J404" s="50"/>
      <c r="K404" s="50"/>
      <c r="L404" s="1626"/>
      <c r="M404" s="50"/>
      <c r="N404" s="50"/>
      <c r="O404" s="50"/>
      <c r="P404" s="1627"/>
      <c r="Q404" s="1627"/>
      <c r="R404" s="1628"/>
      <c r="S404" s="1800"/>
      <c r="T404" s="50"/>
    </row>
    <row r="405">
      <c r="A405" s="50"/>
      <c r="B405" s="50"/>
      <c r="C405" s="50"/>
      <c r="D405" s="50"/>
      <c r="E405" s="50"/>
      <c r="F405" s="50"/>
      <c r="G405" s="50"/>
      <c r="H405" s="50"/>
      <c r="I405" s="50"/>
      <c r="J405" s="50"/>
      <c r="K405" s="50"/>
      <c r="L405" s="1626"/>
      <c r="M405" s="50"/>
      <c r="N405" s="50"/>
      <c r="O405" s="50"/>
      <c r="P405" s="1627"/>
      <c r="Q405" s="1627"/>
      <c r="R405" s="1628"/>
      <c r="S405" s="1800"/>
      <c r="T405" s="50"/>
    </row>
    <row r="406">
      <c r="A406" s="50"/>
      <c r="B406" s="50"/>
      <c r="C406" s="50"/>
      <c r="D406" s="50"/>
      <c r="E406" s="50"/>
      <c r="F406" s="50"/>
      <c r="G406" s="50"/>
      <c r="H406" s="50"/>
      <c r="I406" s="50"/>
      <c r="J406" s="50"/>
      <c r="K406" s="50"/>
      <c r="L406" s="1626"/>
      <c r="M406" s="50"/>
      <c r="N406" s="50"/>
      <c r="O406" s="50"/>
      <c r="P406" s="1627"/>
      <c r="Q406" s="1627"/>
      <c r="R406" s="1628"/>
      <c r="S406" s="1800"/>
      <c r="T406" s="50"/>
    </row>
    <row r="407">
      <c r="A407" s="50"/>
      <c r="B407" s="50"/>
      <c r="C407" s="50"/>
      <c r="D407" s="50"/>
      <c r="E407" s="50"/>
      <c r="F407" s="50"/>
      <c r="G407" s="50"/>
      <c r="H407" s="50"/>
      <c r="I407" s="50"/>
      <c r="J407" s="50"/>
      <c r="K407" s="50"/>
      <c r="L407" s="1626"/>
      <c r="M407" s="50"/>
      <c r="N407" s="50"/>
      <c r="O407" s="50"/>
      <c r="P407" s="1627"/>
      <c r="Q407" s="1627"/>
      <c r="R407" s="1628"/>
      <c r="S407" s="1800"/>
      <c r="T407" s="50"/>
    </row>
    <row r="408">
      <c r="A408" s="50"/>
      <c r="B408" s="50"/>
      <c r="C408" s="50"/>
      <c r="D408" s="50"/>
      <c r="E408" s="50"/>
      <c r="F408" s="50"/>
      <c r="G408" s="50"/>
      <c r="H408" s="50"/>
      <c r="I408" s="50"/>
      <c r="J408" s="50"/>
      <c r="K408" s="50"/>
      <c r="L408" s="1626"/>
      <c r="M408" s="50"/>
      <c r="N408" s="50"/>
      <c r="O408" s="50"/>
      <c r="P408" s="1627"/>
      <c r="Q408" s="1627"/>
      <c r="R408" s="1628"/>
      <c r="S408" s="1800"/>
      <c r="T408" s="50"/>
    </row>
    <row r="409">
      <c r="A409" s="50"/>
      <c r="B409" s="50"/>
      <c r="C409" s="50"/>
      <c r="D409" s="50"/>
      <c r="E409" s="50"/>
      <c r="F409" s="50"/>
      <c r="G409" s="50"/>
      <c r="H409" s="50"/>
      <c r="I409" s="50"/>
      <c r="J409" s="50"/>
      <c r="K409" s="50"/>
      <c r="L409" s="1626"/>
      <c r="M409" s="50"/>
      <c r="N409" s="50"/>
      <c r="O409" s="50"/>
      <c r="P409" s="1627"/>
      <c r="Q409" s="1627"/>
      <c r="R409" s="1628"/>
      <c r="S409" s="1800"/>
      <c r="T409" s="50"/>
    </row>
    <row r="410">
      <c r="A410" s="50"/>
      <c r="B410" s="50"/>
      <c r="C410" s="50"/>
      <c r="D410" s="50"/>
      <c r="E410" s="50"/>
      <c r="F410" s="50"/>
      <c r="G410" s="50"/>
      <c r="H410" s="50"/>
      <c r="I410" s="50"/>
      <c r="J410" s="50"/>
      <c r="K410" s="50"/>
      <c r="L410" s="1626"/>
      <c r="M410" s="50"/>
      <c r="N410" s="50"/>
      <c r="O410" s="50"/>
      <c r="P410" s="1627"/>
      <c r="Q410" s="1627"/>
      <c r="R410" s="1628"/>
      <c r="S410" s="1800"/>
      <c r="T410" s="50"/>
    </row>
    <row r="411">
      <c r="A411" s="50"/>
      <c r="B411" s="50"/>
      <c r="C411" s="50"/>
      <c r="D411" s="50"/>
      <c r="E411" s="50"/>
      <c r="F411" s="50"/>
      <c r="G411" s="50"/>
      <c r="H411" s="50"/>
      <c r="I411" s="50"/>
      <c r="J411" s="50"/>
      <c r="K411" s="50"/>
      <c r="L411" s="1626"/>
      <c r="M411" s="50"/>
      <c r="N411" s="50"/>
      <c r="O411" s="50"/>
      <c r="P411" s="1627"/>
      <c r="Q411" s="1627"/>
      <c r="R411" s="1628"/>
      <c r="S411" s="1800"/>
      <c r="T411" s="50"/>
    </row>
    <row r="412">
      <c r="A412" s="50"/>
      <c r="B412" s="50"/>
      <c r="C412" s="50"/>
      <c r="D412" s="50"/>
      <c r="E412" s="50"/>
      <c r="F412" s="50"/>
      <c r="G412" s="50"/>
      <c r="H412" s="50"/>
      <c r="I412" s="50"/>
      <c r="J412" s="50"/>
      <c r="K412" s="50"/>
      <c r="L412" s="1626"/>
      <c r="M412" s="50"/>
      <c r="N412" s="50"/>
      <c r="O412" s="50"/>
      <c r="P412" s="1627"/>
      <c r="Q412" s="1627"/>
      <c r="R412" s="1628"/>
      <c r="S412" s="1800"/>
      <c r="T412" s="50"/>
    </row>
    <row r="413">
      <c r="A413" s="50"/>
      <c r="B413" s="50"/>
      <c r="C413" s="50"/>
      <c r="D413" s="50"/>
      <c r="E413" s="50"/>
      <c r="F413" s="50"/>
      <c r="G413" s="50"/>
      <c r="H413" s="50"/>
      <c r="I413" s="50"/>
      <c r="J413" s="50"/>
      <c r="K413" s="50"/>
      <c r="L413" s="1626"/>
      <c r="M413" s="50"/>
      <c r="N413" s="50"/>
      <c r="O413" s="50"/>
      <c r="P413" s="1627"/>
      <c r="Q413" s="1627"/>
      <c r="R413" s="1628"/>
      <c r="S413" s="1800"/>
      <c r="T413" s="50"/>
    </row>
    <row r="414">
      <c r="A414" s="50"/>
      <c r="B414" s="50"/>
      <c r="C414" s="50"/>
      <c r="D414" s="50"/>
      <c r="E414" s="50"/>
      <c r="F414" s="50"/>
      <c r="G414" s="50"/>
      <c r="H414" s="50"/>
      <c r="I414" s="50"/>
      <c r="J414" s="50"/>
      <c r="K414" s="50"/>
      <c r="L414" s="1626"/>
      <c r="M414" s="50"/>
      <c r="N414" s="50"/>
      <c r="O414" s="50"/>
      <c r="P414" s="1627"/>
      <c r="Q414" s="1627"/>
      <c r="R414" s="1628"/>
      <c r="S414" s="1800"/>
      <c r="T414" s="50"/>
    </row>
    <row r="415">
      <c r="A415" s="50"/>
      <c r="B415" s="50"/>
      <c r="C415" s="50"/>
      <c r="D415" s="50"/>
      <c r="E415" s="50"/>
      <c r="F415" s="50"/>
      <c r="G415" s="50"/>
      <c r="H415" s="50"/>
      <c r="I415" s="50"/>
      <c r="J415" s="50"/>
      <c r="K415" s="50"/>
      <c r="L415" s="1626"/>
      <c r="M415" s="50"/>
      <c r="N415" s="50"/>
      <c r="O415" s="50"/>
      <c r="P415" s="1627"/>
      <c r="Q415" s="1627"/>
      <c r="R415" s="1628"/>
      <c r="S415" s="1800"/>
      <c r="T415" s="50"/>
    </row>
    <row r="416">
      <c r="A416" s="50"/>
      <c r="B416" s="50"/>
      <c r="C416" s="50"/>
      <c r="D416" s="50"/>
      <c r="E416" s="50"/>
      <c r="F416" s="50"/>
      <c r="G416" s="50"/>
      <c r="H416" s="50"/>
      <c r="I416" s="50"/>
      <c r="J416" s="50"/>
      <c r="K416" s="50"/>
      <c r="L416" s="1626"/>
      <c r="M416" s="50"/>
      <c r="N416" s="50"/>
      <c r="O416" s="50"/>
      <c r="P416" s="1627"/>
      <c r="Q416" s="1627"/>
      <c r="R416" s="1628"/>
      <c r="S416" s="1800"/>
      <c r="T416" s="50"/>
    </row>
    <row r="417">
      <c r="A417" s="50"/>
      <c r="B417" s="50"/>
      <c r="C417" s="50"/>
      <c r="D417" s="50"/>
      <c r="E417" s="50"/>
      <c r="F417" s="50"/>
      <c r="G417" s="50"/>
      <c r="H417" s="50"/>
      <c r="I417" s="50"/>
      <c r="J417" s="50"/>
      <c r="K417" s="50"/>
      <c r="L417" s="1626"/>
      <c r="M417" s="50"/>
      <c r="N417" s="50"/>
      <c r="O417" s="50"/>
      <c r="P417" s="1627"/>
      <c r="Q417" s="1627"/>
      <c r="R417" s="1628"/>
      <c r="S417" s="1800"/>
      <c r="T417" s="50"/>
    </row>
    <row r="418">
      <c r="A418" s="50"/>
      <c r="B418" s="50"/>
      <c r="C418" s="50"/>
      <c r="D418" s="50"/>
      <c r="E418" s="50"/>
      <c r="F418" s="50"/>
      <c r="G418" s="50"/>
      <c r="H418" s="50"/>
      <c r="I418" s="50"/>
      <c r="J418" s="50"/>
      <c r="K418" s="50"/>
      <c r="L418" s="1626"/>
      <c r="M418" s="50"/>
      <c r="N418" s="50"/>
      <c r="O418" s="50"/>
      <c r="P418" s="1627"/>
      <c r="Q418" s="1627"/>
      <c r="R418" s="1628"/>
      <c r="S418" s="1800"/>
      <c r="T418" s="50"/>
    </row>
    <row r="419">
      <c r="A419" s="50"/>
      <c r="B419" s="50"/>
      <c r="C419" s="50"/>
      <c r="D419" s="50"/>
      <c r="E419" s="50"/>
      <c r="F419" s="50"/>
      <c r="G419" s="50"/>
      <c r="H419" s="50"/>
      <c r="I419" s="50"/>
      <c r="J419" s="50"/>
      <c r="K419" s="50"/>
      <c r="L419" s="1626"/>
      <c r="M419" s="50"/>
      <c r="N419" s="50"/>
      <c r="O419" s="50"/>
      <c r="P419" s="1627"/>
      <c r="Q419" s="1627"/>
      <c r="R419" s="1628"/>
      <c r="S419" s="1800"/>
      <c r="T419" s="50"/>
    </row>
    <row r="420">
      <c r="A420" s="50"/>
      <c r="B420" s="50"/>
      <c r="C420" s="50"/>
      <c r="D420" s="50"/>
      <c r="E420" s="50"/>
      <c r="F420" s="50"/>
      <c r="G420" s="50"/>
      <c r="H420" s="50"/>
      <c r="I420" s="50"/>
      <c r="J420" s="50"/>
      <c r="K420" s="50"/>
      <c r="L420" s="1626"/>
      <c r="M420" s="50"/>
      <c r="N420" s="50"/>
      <c r="O420" s="50"/>
      <c r="P420" s="1627"/>
      <c r="Q420" s="1627"/>
      <c r="R420" s="1628"/>
      <c r="S420" s="1800"/>
      <c r="T420" s="50"/>
    </row>
    <row r="421">
      <c r="A421" s="50"/>
      <c r="B421" s="50"/>
      <c r="C421" s="50"/>
      <c r="D421" s="50"/>
      <c r="E421" s="50"/>
      <c r="F421" s="50"/>
      <c r="G421" s="50"/>
      <c r="H421" s="50"/>
      <c r="I421" s="50"/>
      <c r="J421" s="50"/>
      <c r="K421" s="50"/>
      <c r="L421" s="1626"/>
      <c r="M421" s="50"/>
      <c r="N421" s="50"/>
      <c r="O421" s="50"/>
      <c r="P421" s="1627"/>
      <c r="Q421" s="1627"/>
      <c r="R421" s="1628"/>
      <c r="S421" s="1800"/>
      <c r="T421" s="50"/>
    </row>
    <row r="422">
      <c r="A422" s="50"/>
      <c r="B422" s="50"/>
      <c r="C422" s="50"/>
      <c r="D422" s="50"/>
      <c r="E422" s="50"/>
      <c r="F422" s="50"/>
      <c r="G422" s="50"/>
      <c r="H422" s="50"/>
      <c r="I422" s="50"/>
      <c r="J422" s="50"/>
      <c r="K422" s="50"/>
      <c r="L422" s="1626"/>
      <c r="M422" s="50"/>
      <c r="N422" s="50"/>
      <c r="O422" s="50"/>
      <c r="P422" s="1627"/>
      <c r="Q422" s="1627"/>
      <c r="R422" s="1628"/>
      <c r="S422" s="1800"/>
      <c r="T422" s="50"/>
    </row>
    <row r="423">
      <c r="A423" s="50"/>
      <c r="B423" s="50"/>
      <c r="C423" s="50"/>
      <c r="D423" s="50"/>
      <c r="E423" s="50"/>
      <c r="F423" s="50"/>
      <c r="G423" s="50"/>
      <c r="H423" s="50"/>
      <c r="I423" s="50"/>
      <c r="J423" s="50"/>
      <c r="K423" s="50"/>
      <c r="L423" s="1626"/>
      <c r="M423" s="50"/>
      <c r="N423" s="50"/>
      <c r="O423" s="50"/>
      <c r="P423" s="1627"/>
      <c r="Q423" s="1627"/>
      <c r="R423" s="1628"/>
      <c r="S423" s="1800"/>
      <c r="T423" s="50"/>
    </row>
    <row r="424">
      <c r="A424" s="50"/>
      <c r="B424" s="50"/>
      <c r="C424" s="50"/>
      <c r="D424" s="50"/>
      <c r="E424" s="50"/>
      <c r="F424" s="50"/>
      <c r="G424" s="50"/>
      <c r="H424" s="50"/>
      <c r="I424" s="50"/>
      <c r="J424" s="50"/>
      <c r="K424" s="50"/>
      <c r="L424" s="1626"/>
      <c r="M424" s="50"/>
      <c r="N424" s="50"/>
      <c r="O424" s="50"/>
      <c r="P424" s="1627"/>
      <c r="Q424" s="1627"/>
      <c r="R424" s="1628"/>
      <c r="S424" s="1800"/>
      <c r="T424" s="50"/>
    </row>
    <row r="425">
      <c r="A425" s="50"/>
      <c r="B425" s="50"/>
      <c r="C425" s="50"/>
      <c r="D425" s="50"/>
      <c r="E425" s="50"/>
      <c r="F425" s="50"/>
      <c r="G425" s="50"/>
      <c r="H425" s="50"/>
      <c r="I425" s="50"/>
      <c r="J425" s="50"/>
      <c r="K425" s="50"/>
      <c r="L425" s="1626"/>
      <c r="M425" s="50"/>
      <c r="N425" s="50"/>
      <c r="O425" s="50"/>
      <c r="P425" s="1627"/>
      <c r="Q425" s="1627"/>
      <c r="R425" s="1628"/>
      <c r="S425" s="1800"/>
      <c r="T425" s="50"/>
    </row>
    <row r="426">
      <c r="A426" s="50"/>
      <c r="B426" s="50"/>
      <c r="C426" s="50"/>
      <c r="D426" s="50"/>
      <c r="E426" s="50"/>
      <c r="F426" s="50"/>
      <c r="G426" s="50"/>
      <c r="H426" s="50"/>
      <c r="I426" s="50"/>
      <c r="J426" s="50"/>
      <c r="K426" s="50"/>
      <c r="L426" s="1626"/>
      <c r="M426" s="50"/>
      <c r="N426" s="50"/>
      <c r="O426" s="50"/>
      <c r="P426" s="1627"/>
      <c r="Q426" s="1627"/>
      <c r="R426" s="1628"/>
      <c r="S426" s="1800"/>
      <c r="T426" s="50"/>
    </row>
    <row r="427">
      <c r="A427" s="50"/>
      <c r="B427" s="50"/>
      <c r="C427" s="50"/>
      <c r="D427" s="50"/>
      <c r="E427" s="50"/>
      <c r="F427" s="50"/>
      <c r="G427" s="50"/>
      <c r="H427" s="50"/>
      <c r="I427" s="50"/>
      <c r="J427" s="50"/>
      <c r="K427" s="50"/>
      <c r="L427" s="1626"/>
      <c r="M427" s="50"/>
      <c r="N427" s="50"/>
      <c r="O427" s="50"/>
      <c r="P427" s="1627"/>
      <c r="Q427" s="1627"/>
      <c r="R427" s="1628"/>
      <c r="S427" s="1800"/>
      <c r="T427" s="50"/>
    </row>
    <row r="428">
      <c r="A428" s="50"/>
      <c r="B428" s="50"/>
      <c r="C428" s="50"/>
      <c r="D428" s="50"/>
      <c r="E428" s="50"/>
      <c r="F428" s="50"/>
      <c r="G428" s="50"/>
      <c r="H428" s="50"/>
      <c r="I428" s="50"/>
      <c r="J428" s="50"/>
      <c r="K428" s="50"/>
      <c r="L428" s="1626"/>
      <c r="M428" s="50"/>
      <c r="N428" s="50"/>
      <c r="O428" s="50"/>
      <c r="P428" s="1627"/>
      <c r="Q428" s="1627"/>
      <c r="R428" s="1628"/>
      <c r="S428" s="1800"/>
      <c r="T428" s="50"/>
    </row>
    <row r="429">
      <c r="A429" s="50"/>
      <c r="B429" s="50"/>
      <c r="C429" s="50"/>
      <c r="D429" s="50"/>
      <c r="E429" s="50"/>
      <c r="F429" s="50"/>
      <c r="G429" s="50"/>
      <c r="H429" s="50"/>
      <c r="I429" s="50"/>
      <c r="J429" s="50"/>
      <c r="K429" s="50"/>
      <c r="L429" s="1626"/>
      <c r="M429" s="50"/>
      <c r="N429" s="50"/>
      <c r="O429" s="50"/>
      <c r="P429" s="1627"/>
      <c r="Q429" s="1627"/>
      <c r="R429" s="1628"/>
      <c r="S429" s="1800"/>
      <c r="T429" s="50"/>
    </row>
    <row r="430">
      <c r="A430" s="50"/>
      <c r="B430" s="50"/>
      <c r="C430" s="50"/>
      <c r="D430" s="50"/>
      <c r="E430" s="50"/>
      <c r="F430" s="50"/>
      <c r="G430" s="50"/>
      <c r="H430" s="50"/>
      <c r="I430" s="50"/>
      <c r="J430" s="50"/>
      <c r="K430" s="50"/>
      <c r="L430" s="1626"/>
      <c r="M430" s="50"/>
      <c r="N430" s="50"/>
      <c r="O430" s="50"/>
      <c r="P430" s="1627"/>
      <c r="Q430" s="1627"/>
      <c r="R430" s="1628"/>
      <c r="S430" s="1800"/>
      <c r="T430" s="50"/>
    </row>
    <row r="431">
      <c r="A431" s="50"/>
      <c r="B431" s="50"/>
      <c r="C431" s="50"/>
      <c r="D431" s="50"/>
      <c r="E431" s="50"/>
      <c r="F431" s="50"/>
      <c r="G431" s="50"/>
      <c r="H431" s="50"/>
      <c r="I431" s="50"/>
      <c r="J431" s="50"/>
      <c r="K431" s="50"/>
      <c r="L431" s="1626"/>
      <c r="M431" s="50"/>
      <c r="N431" s="50"/>
      <c r="O431" s="50"/>
      <c r="P431" s="1627"/>
      <c r="Q431" s="1627"/>
      <c r="R431" s="1628"/>
      <c r="S431" s="1800"/>
      <c r="T431" s="50"/>
    </row>
    <row r="432">
      <c r="A432" s="50"/>
      <c r="B432" s="50"/>
      <c r="C432" s="50"/>
      <c r="D432" s="50"/>
      <c r="E432" s="50"/>
      <c r="F432" s="50"/>
      <c r="G432" s="50"/>
      <c r="H432" s="50"/>
      <c r="I432" s="50"/>
      <c r="J432" s="50"/>
      <c r="K432" s="50"/>
      <c r="L432" s="1626"/>
      <c r="M432" s="50"/>
      <c r="N432" s="50"/>
      <c r="O432" s="50"/>
      <c r="P432" s="1627"/>
      <c r="Q432" s="1627"/>
      <c r="R432" s="1628"/>
      <c r="S432" s="1800"/>
      <c r="T432" s="50"/>
    </row>
    <row r="433">
      <c r="A433" s="50"/>
      <c r="B433" s="50"/>
      <c r="C433" s="50"/>
      <c r="D433" s="50"/>
      <c r="E433" s="50"/>
      <c r="F433" s="50"/>
      <c r="G433" s="50"/>
      <c r="H433" s="50"/>
      <c r="I433" s="50"/>
      <c r="J433" s="50"/>
      <c r="K433" s="50"/>
      <c r="L433" s="1626"/>
      <c r="M433" s="50"/>
      <c r="N433" s="50"/>
      <c r="O433" s="50"/>
      <c r="P433" s="1627"/>
      <c r="Q433" s="1627"/>
      <c r="R433" s="1628"/>
      <c r="S433" s="1800"/>
      <c r="T433" s="50"/>
    </row>
    <row r="434">
      <c r="A434" s="50"/>
      <c r="B434" s="50"/>
      <c r="C434" s="50"/>
      <c r="D434" s="50"/>
      <c r="E434" s="50"/>
      <c r="F434" s="50"/>
      <c r="G434" s="50"/>
      <c r="H434" s="50"/>
      <c r="I434" s="50"/>
      <c r="J434" s="50"/>
      <c r="K434" s="50"/>
      <c r="L434" s="1626"/>
      <c r="M434" s="50"/>
      <c r="N434" s="50"/>
      <c r="O434" s="50"/>
      <c r="P434" s="1627"/>
      <c r="Q434" s="1627"/>
      <c r="R434" s="1628"/>
      <c r="S434" s="1800"/>
      <c r="T434" s="50"/>
    </row>
    <row r="435">
      <c r="A435" s="50"/>
      <c r="B435" s="50"/>
      <c r="C435" s="50"/>
      <c r="D435" s="50"/>
      <c r="E435" s="50"/>
      <c r="F435" s="50"/>
      <c r="G435" s="50"/>
      <c r="H435" s="50"/>
      <c r="I435" s="50"/>
      <c r="J435" s="50"/>
      <c r="K435" s="50"/>
      <c r="L435" s="1626"/>
      <c r="M435" s="50"/>
      <c r="N435" s="50"/>
      <c r="O435" s="50"/>
      <c r="P435" s="1627"/>
      <c r="Q435" s="1627"/>
      <c r="R435" s="1628"/>
      <c r="S435" s="1800"/>
      <c r="T435" s="50"/>
    </row>
    <row r="436">
      <c r="A436" s="50"/>
      <c r="B436" s="50"/>
      <c r="C436" s="50"/>
      <c r="D436" s="50"/>
      <c r="E436" s="50"/>
      <c r="F436" s="50"/>
      <c r="G436" s="50"/>
      <c r="H436" s="50"/>
      <c r="I436" s="50"/>
      <c r="J436" s="50"/>
      <c r="K436" s="50"/>
      <c r="L436" s="1626"/>
      <c r="M436" s="50"/>
      <c r="N436" s="50"/>
      <c r="O436" s="50"/>
      <c r="P436" s="1627"/>
      <c r="Q436" s="1627"/>
      <c r="R436" s="1628"/>
      <c r="S436" s="1800"/>
      <c r="T436" s="50"/>
    </row>
    <row r="437">
      <c r="A437" s="50"/>
      <c r="B437" s="50"/>
      <c r="C437" s="50"/>
      <c r="D437" s="50"/>
      <c r="E437" s="50"/>
      <c r="F437" s="50"/>
      <c r="G437" s="50"/>
      <c r="H437" s="50"/>
      <c r="I437" s="50"/>
      <c r="J437" s="50"/>
      <c r="K437" s="50"/>
      <c r="L437" s="1626"/>
      <c r="M437" s="50"/>
      <c r="N437" s="50"/>
      <c r="O437" s="50"/>
      <c r="P437" s="1627"/>
      <c r="Q437" s="1627"/>
      <c r="R437" s="1628"/>
      <c r="S437" s="1800"/>
      <c r="T437" s="50"/>
    </row>
    <row r="438">
      <c r="A438" s="50"/>
      <c r="B438" s="50"/>
      <c r="C438" s="50"/>
      <c r="D438" s="50"/>
      <c r="E438" s="50"/>
      <c r="F438" s="50"/>
      <c r="G438" s="50"/>
      <c r="H438" s="50"/>
      <c r="I438" s="50"/>
      <c r="J438" s="50"/>
      <c r="K438" s="50"/>
      <c r="L438" s="1626"/>
      <c r="M438" s="50"/>
      <c r="N438" s="50"/>
      <c r="O438" s="50"/>
      <c r="P438" s="1627"/>
      <c r="Q438" s="1627"/>
      <c r="R438" s="1628"/>
      <c r="S438" s="1800"/>
      <c r="T438" s="50"/>
    </row>
    <row r="439">
      <c r="A439" s="50"/>
      <c r="B439" s="50"/>
      <c r="C439" s="50"/>
      <c r="D439" s="50"/>
      <c r="E439" s="50"/>
      <c r="F439" s="50"/>
      <c r="G439" s="50"/>
      <c r="H439" s="50"/>
      <c r="I439" s="50"/>
      <c r="J439" s="50"/>
      <c r="K439" s="50"/>
      <c r="L439" s="1626"/>
      <c r="M439" s="50"/>
      <c r="N439" s="50"/>
      <c r="O439" s="50"/>
      <c r="P439" s="1627"/>
      <c r="Q439" s="1627"/>
      <c r="R439" s="1628"/>
      <c r="S439" s="1800"/>
      <c r="T439" s="50"/>
    </row>
    <row r="440">
      <c r="A440" s="50"/>
      <c r="B440" s="50"/>
      <c r="C440" s="50"/>
      <c r="D440" s="50"/>
      <c r="E440" s="50"/>
      <c r="F440" s="50"/>
      <c r="G440" s="50"/>
      <c r="H440" s="50"/>
      <c r="I440" s="50"/>
      <c r="J440" s="50"/>
      <c r="K440" s="50"/>
      <c r="L440" s="1626"/>
      <c r="M440" s="50"/>
      <c r="N440" s="50"/>
      <c r="O440" s="50"/>
      <c r="P440" s="1627"/>
      <c r="Q440" s="1627"/>
      <c r="R440" s="1628"/>
      <c r="S440" s="1800"/>
      <c r="T440" s="50"/>
    </row>
    <row r="441">
      <c r="A441" s="50"/>
      <c r="B441" s="50"/>
      <c r="C441" s="50"/>
      <c r="D441" s="50"/>
      <c r="E441" s="50"/>
      <c r="F441" s="50"/>
      <c r="G441" s="50"/>
      <c r="H441" s="50"/>
      <c r="I441" s="50"/>
      <c r="J441" s="50"/>
      <c r="K441" s="50"/>
      <c r="L441" s="1626"/>
      <c r="M441" s="50"/>
      <c r="N441" s="50"/>
      <c r="O441" s="50"/>
      <c r="P441" s="1627"/>
      <c r="Q441" s="1627"/>
      <c r="R441" s="1628"/>
      <c r="S441" s="1800"/>
      <c r="T441" s="50"/>
    </row>
    <row r="442">
      <c r="A442" s="50"/>
      <c r="B442" s="50"/>
      <c r="C442" s="50"/>
      <c r="D442" s="50"/>
      <c r="E442" s="50"/>
      <c r="F442" s="50"/>
      <c r="G442" s="50"/>
      <c r="H442" s="50"/>
      <c r="I442" s="50"/>
      <c r="J442" s="50"/>
      <c r="K442" s="50"/>
      <c r="L442" s="1626"/>
      <c r="M442" s="50"/>
      <c r="N442" s="50"/>
      <c r="O442" s="50"/>
      <c r="P442" s="1627"/>
      <c r="Q442" s="1627"/>
      <c r="R442" s="1628"/>
      <c r="S442" s="1800"/>
      <c r="T442" s="50"/>
    </row>
    <row r="443">
      <c r="A443" s="50"/>
      <c r="B443" s="50"/>
      <c r="C443" s="50"/>
      <c r="D443" s="50"/>
      <c r="E443" s="50"/>
      <c r="F443" s="50"/>
      <c r="G443" s="50"/>
      <c r="H443" s="50"/>
      <c r="I443" s="50"/>
      <c r="J443" s="50"/>
      <c r="K443" s="50"/>
      <c r="L443" s="1626"/>
      <c r="M443" s="50"/>
      <c r="N443" s="50"/>
      <c r="O443" s="50"/>
      <c r="P443" s="1627"/>
      <c r="Q443" s="1627"/>
      <c r="R443" s="1628"/>
      <c r="S443" s="1800"/>
      <c r="T443" s="50"/>
    </row>
    <row r="444">
      <c r="A444" s="50"/>
      <c r="B444" s="50"/>
      <c r="C444" s="50"/>
      <c r="D444" s="50"/>
      <c r="E444" s="50"/>
      <c r="F444" s="50"/>
      <c r="G444" s="50"/>
      <c r="H444" s="50"/>
      <c r="I444" s="50"/>
      <c r="J444" s="50"/>
      <c r="K444" s="50"/>
      <c r="L444" s="1626"/>
      <c r="M444" s="50"/>
      <c r="N444" s="50"/>
      <c r="O444" s="50"/>
      <c r="P444" s="1627"/>
      <c r="Q444" s="1627"/>
      <c r="R444" s="1628"/>
      <c r="S444" s="1800"/>
      <c r="T444" s="50"/>
    </row>
    <row r="445">
      <c r="A445" s="50"/>
      <c r="B445" s="50"/>
      <c r="C445" s="50"/>
      <c r="D445" s="50"/>
      <c r="E445" s="50"/>
      <c r="F445" s="50"/>
      <c r="G445" s="50"/>
      <c r="H445" s="50"/>
      <c r="I445" s="50"/>
      <c r="J445" s="50"/>
      <c r="K445" s="50"/>
      <c r="L445" s="1626"/>
      <c r="M445" s="50"/>
      <c r="N445" s="50"/>
      <c r="O445" s="50"/>
      <c r="P445" s="1627"/>
      <c r="Q445" s="1627"/>
      <c r="R445" s="1628"/>
      <c r="S445" s="1800"/>
      <c r="T445" s="50"/>
    </row>
    <row r="446">
      <c r="A446" s="50"/>
      <c r="B446" s="50"/>
      <c r="C446" s="50"/>
      <c r="D446" s="50"/>
      <c r="E446" s="50"/>
      <c r="F446" s="50"/>
      <c r="G446" s="50"/>
      <c r="H446" s="50"/>
      <c r="I446" s="50"/>
      <c r="J446" s="50"/>
      <c r="K446" s="50"/>
      <c r="L446" s="1626"/>
      <c r="M446" s="50"/>
      <c r="N446" s="50"/>
      <c r="O446" s="50"/>
      <c r="P446" s="1627"/>
      <c r="Q446" s="1627"/>
      <c r="R446" s="1628"/>
      <c r="S446" s="1800"/>
      <c r="T446" s="50"/>
    </row>
    <row r="447">
      <c r="A447" s="50"/>
      <c r="B447" s="50"/>
      <c r="C447" s="50"/>
      <c r="D447" s="50"/>
      <c r="E447" s="50"/>
      <c r="F447" s="50"/>
      <c r="G447" s="50"/>
      <c r="H447" s="50"/>
      <c r="I447" s="50"/>
      <c r="J447" s="50"/>
      <c r="K447" s="50"/>
      <c r="L447" s="1626"/>
      <c r="M447" s="50"/>
      <c r="N447" s="50"/>
      <c r="O447" s="50"/>
      <c r="P447" s="1627"/>
      <c r="Q447" s="1627"/>
      <c r="R447" s="1628"/>
      <c r="S447" s="1800"/>
      <c r="T447" s="50"/>
    </row>
    <row r="448">
      <c r="A448" s="50"/>
      <c r="B448" s="50"/>
      <c r="C448" s="50"/>
      <c r="D448" s="50"/>
      <c r="E448" s="50"/>
      <c r="F448" s="50"/>
      <c r="G448" s="50"/>
      <c r="H448" s="50"/>
      <c r="I448" s="50"/>
      <c r="J448" s="50"/>
      <c r="K448" s="50"/>
      <c r="L448" s="1626"/>
      <c r="M448" s="50"/>
      <c r="N448" s="50"/>
      <c r="O448" s="50"/>
      <c r="P448" s="1627"/>
      <c r="Q448" s="1627"/>
      <c r="R448" s="1628"/>
      <c r="S448" s="1800"/>
      <c r="T448" s="50"/>
    </row>
    <row r="449">
      <c r="A449" s="50"/>
      <c r="B449" s="50"/>
      <c r="C449" s="50"/>
      <c r="D449" s="50"/>
      <c r="E449" s="50"/>
      <c r="F449" s="50"/>
      <c r="G449" s="50"/>
      <c r="H449" s="50"/>
      <c r="I449" s="50"/>
      <c r="J449" s="50"/>
      <c r="K449" s="50"/>
      <c r="L449" s="1626"/>
      <c r="M449" s="50"/>
      <c r="N449" s="50"/>
      <c r="O449" s="50"/>
      <c r="P449" s="1627"/>
      <c r="Q449" s="1627"/>
      <c r="R449" s="1628"/>
      <c r="S449" s="1800"/>
      <c r="T449" s="50"/>
    </row>
    <row r="450">
      <c r="A450" s="50"/>
      <c r="B450" s="50"/>
      <c r="C450" s="50"/>
      <c r="D450" s="50"/>
      <c r="E450" s="50"/>
      <c r="F450" s="50"/>
      <c r="G450" s="50"/>
      <c r="H450" s="50"/>
      <c r="I450" s="50"/>
      <c r="J450" s="50"/>
      <c r="K450" s="50"/>
      <c r="L450" s="1626"/>
      <c r="M450" s="50"/>
      <c r="N450" s="50"/>
      <c r="O450" s="50"/>
      <c r="P450" s="1627"/>
      <c r="Q450" s="1627"/>
      <c r="R450" s="1628"/>
      <c r="S450" s="1800"/>
      <c r="T450" s="50"/>
    </row>
    <row r="451">
      <c r="A451" s="50"/>
      <c r="B451" s="50"/>
      <c r="C451" s="50"/>
      <c r="D451" s="50"/>
      <c r="E451" s="50"/>
      <c r="F451" s="50"/>
      <c r="G451" s="50"/>
      <c r="H451" s="50"/>
      <c r="I451" s="50"/>
      <c r="J451" s="50"/>
      <c r="K451" s="50"/>
      <c r="L451" s="1626"/>
      <c r="M451" s="50"/>
      <c r="N451" s="50"/>
      <c r="O451" s="50"/>
      <c r="P451" s="1627"/>
      <c r="Q451" s="1627"/>
      <c r="R451" s="1628"/>
      <c r="S451" s="1800"/>
      <c r="T451" s="50"/>
    </row>
    <row r="452">
      <c r="A452" s="50"/>
      <c r="B452" s="50"/>
      <c r="C452" s="50"/>
      <c r="D452" s="50"/>
      <c r="E452" s="50"/>
      <c r="F452" s="50"/>
      <c r="G452" s="50"/>
      <c r="H452" s="50"/>
      <c r="I452" s="50"/>
      <c r="J452" s="50"/>
      <c r="K452" s="50"/>
      <c r="L452" s="1626"/>
      <c r="M452" s="50"/>
      <c r="N452" s="50"/>
      <c r="O452" s="50"/>
      <c r="P452" s="1627"/>
      <c r="Q452" s="1627"/>
      <c r="R452" s="1628"/>
      <c r="S452" s="1800"/>
      <c r="T452" s="50"/>
    </row>
    <row r="453">
      <c r="A453" s="50"/>
      <c r="B453" s="50"/>
      <c r="C453" s="50"/>
      <c r="D453" s="50"/>
      <c r="E453" s="50"/>
      <c r="F453" s="50"/>
      <c r="G453" s="50"/>
      <c r="H453" s="50"/>
      <c r="I453" s="50"/>
      <c r="J453" s="50"/>
      <c r="K453" s="50"/>
      <c r="L453" s="1626"/>
      <c r="M453" s="50"/>
      <c r="N453" s="50"/>
      <c r="O453" s="50"/>
      <c r="P453" s="1627"/>
      <c r="Q453" s="1627"/>
      <c r="R453" s="1628"/>
      <c r="S453" s="1800"/>
      <c r="T453" s="50"/>
    </row>
    <row r="454">
      <c r="A454" s="50"/>
      <c r="B454" s="50"/>
      <c r="C454" s="50"/>
      <c r="D454" s="50"/>
      <c r="E454" s="50"/>
      <c r="F454" s="50"/>
      <c r="G454" s="50"/>
      <c r="H454" s="50"/>
      <c r="I454" s="50"/>
      <c r="J454" s="50"/>
      <c r="K454" s="50"/>
      <c r="L454" s="1626"/>
      <c r="M454" s="50"/>
      <c r="N454" s="50"/>
      <c r="O454" s="50"/>
      <c r="P454" s="1627"/>
      <c r="Q454" s="1627"/>
      <c r="R454" s="1628"/>
      <c r="S454" s="1800"/>
      <c r="T454" s="50"/>
    </row>
    <row r="455">
      <c r="A455" s="50"/>
      <c r="B455" s="50"/>
      <c r="C455" s="50"/>
      <c r="D455" s="50"/>
      <c r="E455" s="50"/>
      <c r="F455" s="50"/>
      <c r="G455" s="50"/>
      <c r="H455" s="50"/>
      <c r="I455" s="50"/>
      <c r="J455" s="50"/>
      <c r="K455" s="50"/>
      <c r="L455" s="1626"/>
      <c r="M455" s="50"/>
      <c r="N455" s="50"/>
      <c r="O455" s="50"/>
      <c r="P455" s="1627"/>
      <c r="Q455" s="1627"/>
      <c r="R455" s="1628"/>
      <c r="S455" s="1800"/>
      <c r="T455" s="50"/>
    </row>
    <row r="456">
      <c r="A456" s="50"/>
      <c r="B456" s="50"/>
      <c r="C456" s="50"/>
      <c r="D456" s="50"/>
      <c r="E456" s="50"/>
      <c r="F456" s="50"/>
      <c r="G456" s="50"/>
      <c r="H456" s="50"/>
      <c r="I456" s="50"/>
      <c r="J456" s="50"/>
      <c r="K456" s="50"/>
      <c r="L456" s="1626"/>
      <c r="M456" s="50"/>
      <c r="N456" s="50"/>
      <c r="O456" s="50"/>
      <c r="P456" s="1627"/>
      <c r="Q456" s="1627"/>
      <c r="R456" s="1628"/>
      <c r="S456" s="1800"/>
      <c r="T456" s="50"/>
    </row>
    <row r="457">
      <c r="A457" s="50"/>
      <c r="B457" s="50"/>
      <c r="C457" s="50"/>
      <c r="D457" s="50"/>
      <c r="E457" s="50"/>
      <c r="F457" s="50"/>
      <c r="G457" s="50"/>
      <c r="H457" s="50"/>
      <c r="I457" s="50"/>
      <c r="J457" s="50"/>
      <c r="K457" s="50"/>
      <c r="L457" s="1626"/>
      <c r="M457" s="50"/>
      <c r="N457" s="50"/>
      <c r="O457" s="50"/>
      <c r="P457" s="1627"/>
      <c r="Q457" s="1627"/>
      <c r="R457" s="1628"/>
      <c r="S457" s="1800"/>
      <c r="T457" s="50"/>
    </row>
    <row r="458">
      <c r="A458" s="50"/>
      <c r="B458" s="50"/>
      <c r="C458" s="50"/>
      <c r="D458" s="50"/>
      <c r="E458" s="50"/>
      <c r="F458" s="50"/>
      <c r="G458" s="50"/>
      <c r="H458" s="50"/>
      <c r="I458" s="50"/>
      <c r="J458" s="50"/>
      <c r="K458" s="50"/>
      <c r="L458" s="1626"/>
      <c r="M458" s="50"/>
      <c r="N458" s="50"/>
      <c r="O458" s="50"/>
      <c r="P458" s="1627"/>
      <c r="Q458" s="1627"/>
      <c r="R458" s="1628"/>
      <c r="S458" s="1800"/>
      <c r="T458" s="50"/>
    </row>
    <row r="459">
      <c r="A459" s="50"/>
      <c r="B459" s="50"/>
      <c r="C459" s="50"/>
      <c r="D459" s="50"/>
      <c r="E459" s="50"/>
      <c r="F459" s="50"/>
      <c r="G459" s="50"/>
      <c r="H459" s="50"/>
      <c r="I459" s="50"/>
      <c r="J459" s="50"/>
      <c r="K459" s="50"/>
      <c r="L459" s="1626"/>
      <c r="M459" s="50"/>
      <c r="N459" s="50"/>
      <c r="O459" s="50"/>
      <c r="P459" s="1627"/>
      <c r="Q459" s="1627"/>
      <c r="R459" s="1628"/>
      <c r="S459" s="1800"/>
      <c r="T459" s="50"/>
    </row>
    <row r="460">
      <c r="A460" s="50"/>
      <c r="B460" s="50"/>
      <c r="C460" s="50"/>
      <c r="D460" s="50"/>
      <c r="E460" s="50"/>
      <c r="F460" s="50"/>
      <c r="G460" s="50"/>
      <c r="H460" s="50"/>
      <c r="I460" s="50"/>
      <c r="J460" s="50"/>
      <c r="K460" s="50"/>
      <c r="L460" s="1626"/>
      <c r="M460" s="50"/>
      <c r="N460" s="50"/>
      <c r="O460" s="50"/>
      <c r="P460" s="1627"/>
      <c r="Q460" s="1627"/>
      <c r="R460" s="1628"/>
      <c r="S460" s="1800"/>
      <c r="T460" s="50"/>
    </row>
    <row r="461">
      <c r="A461" s="50"/>
      <c r="B461" s="50"/>
      <c r="C461" s="50"/>
      <c r="D461" s="50"/>
      <c r="E461" s="50"/>
      <c r="F461" s="50"/>
      <c r="G461" s="50"/>
      <c r="H461" s="50"/>
      <c r="I461" s="50"/>
      <c r="J461" s="50"/>
      <c r="K461" s="50"/>
      <c r="L461" s="1626"/>
      <c r="M461" s="50"/>
      <c r="N461" s="50"/>
      <c r="O461" s="50"/>
      <c r="P461" s="1627"/>
      <c r="Q461" s="1627"/>
      <c r="R461" s="1628"/>
      <c r="S461" s="1800"/>
      <c r="T461" s="50"/>
    </row>
    <row r="462">
      <c r="A462" s="50"/>
      <c r="B462" s="50"/>
      <c r="C462" s="50"/>
      <c r="D462" s="50"/>
      <c r="E462" s="50"/>
      <c r="F462" s="50"/>
      <c r="G462" s="50"/>
      <c r="H462" s="50"/>
      <c r="I462" s="50"/>
      <c r="J462" s="50"/>
      <c r="K462" s="50"/>
      <c r="L462" s="1626"/>
      <c r="M462" s="50"/>
      <c r="N462" s="50"/>
      <c r="O462" s="50"/>
      <c r="P462" s="1627"/>
      <c r="Q462" s="1627"/>
      <c r="R462" s="1628"/>
      <c r="S462" s="1800"/>
      <c r="T462" s="50"/>
    </row>
    <row r="463">
      <c r="A463" s="50"/>
      <c r="B463" s="50"/>
      <c r="C463" s="50"/>
      <c r="D463" s="50"/>
      <c r="E463" s="50"/>
      <c r="F463" s="50"/>
      <c r="G463" s="50"/>
      <c r="H463" s="50"/>
      <c r="I463" s="50"/>
      <c r="J463" s="50"/>
      <c r="K463" s="50"/>
      <c r="L463" s="1626"/>
      <c r="M463" s="50"/>
      <c r="N463" s="50"/>
      <c r="O463" s="50"/>
      <c r="P463" s="1627"/>
      <c r="Q463" s="1627"/>
      <c r="R463" s="1628"/>
      <c r="S463" s="1800"/>
      <c r="T463" s="50"/>
    </row>
    <row r="464">
      <c r="A464" s="50"/>
      <c r="B464" s="50"/>
      <c r="C464" s="50"/>
      <c r="D464" s="50"/>
      <c r="E464" s="50"/>
      <c r="F464" s="50"/>
      <c r="G464" s="50"/>
      <c r="H464" s="50"/>
      <c r="I464" s="50"/>
      <c r="J464" s="50"/>
      <c r="K464" s="50"/>
      <c r="L464" s="1626"/>
      <c r="M464" s="50"/>
      <c r="N464" s="50"/>
      <c r="O464" s="50"/>
      <c r="P464" s="1627"/>
      <c r="Q464" s="1627"/>
      <c r="R464" s="1628"/>
      <c r="S464" s="1800"/>
      <c r="T464" s="50"/>
    </row>
    <row r="465">
      <c r="A465" s="50"/>
      <c r="B465" s="50"/>
      <c r="C465" s="50"/>
      <c r="D465" s="50"/>
      <c r="E465" s="50"/>
      <c r="F465" s="50"/>
      <c r="G465" s="50"/>
      <c r="H465" s="50"/>
      <c r="I465" s="50"/>
      <c r="J465" s="50"/>
      <c r="K465" s="50"/>
      <c r="L465" s="1626"/>
      <c r="M465" s="50"/>
      <c r="N465" s="50"/>
      <c r="O465" s="50"/>
      <c r="P465" s="1627"/>
      <c r="Q465" s="1627"/>
      <c r="R465" s="1628"/>
      <c r="S465" s="1800"/>
      <c r="T465" s="50"/>
    </row>
    <row r="466">
      <c r="A466" s="50"/>
      <c r="B466" s="50"/>
      <c r="C466" s="50"/>
      <c r="D466" s="50"/>
      <c r="E466" s="50"/>
      <c r="F466" s="50"/>
      <c r="G466" s="50"/>
      <c r="H466" s="50"/>
      <c r="I466" s="50"/>
      <c r="J466" s="50"/>
      <c r="K466" s="50"/>
      <c r="L466" s="1626"/>
      <c r="M466" s="50"/>
      <c r="N466" s="50"/>
      <c r="O466" s="50"/>
      <c r="P466" s="1627"/>
      <c r="Q466" s="1627"/>
      <c r="R466" s="1628"/>
      <c r="S466" s="1800"/>
      <c r="T466" s="50"/>
    </row>
    <row r="467">
      <c r="A467" s="50"/>
      <c r="B467" s="50"/>
      <c r="C467" s="50"/>
      <c r="D467" s="50"/>
      <c r="E467" s="50"/>
      <c r="F467" s="50"/>
      <c r="G467" s="50"/>
      <c r="H467" s="50"/>
      <c r="I467" s="50"/>
      <c r="J467" s="50"/>
      <c r="K467" s="50"/>
      <c r="L467" s="1626"/>
      <c r="M467" s="50"/>
      <c r="N467" s="50"/>
      <c r="O467" s="50"/>
      <c r="P467" s="1627"/>
      <c r="Q467" s="1627"/>
      <c r="R467" s="1628"/>
      <c r="S467" s="1800"/>
      <c r="T467" s="50"/>
    </row>
    <row r="468">
      <c r="A468" s="50"/>
      <c r="B468" s="50"/>
      <c r="C468" s="50"/>
      <c r="D468" s="50"/>
      <c r="E468" s="50"/>
      <c r="F468" s="50"/>
      <c r="G468" s="50"/>
      <c r="H468" s="50"/>
      <c r="I468" s="50"/>
      <c r="J468" s="50"/>
      <c r="K468" s="50"/>
      <c r="L468" s="1626"/>
      <c r="M468" s="50"/>
      <c r="N468" s="50"/>
      <c r="O468" s="50"/>
      <c r="P468" s="1627"/>
      <c r="Q468" s="1627"/>
      <c r="R468" s="1628"/>
      <c r="S468" s="1800"/>
      <c r="T468" s="50"/>
    </row>
    <row r="469">
      <c r="A469" s="50"/>
      <c r="B469" s="50"/>
      <c r="C469" s="50"/>
      <c r="D469" s="50"/>
      <c r="E469" s="50"/>
      <c r="F469" s="50"/>
      <c r="G469" s="50"/>
      <c r="H469" s="50"/>
      <c r="I469" s="50"/>
      <c r="J469" s="50"/>
      <c r="K469" s="50"/>
      <c r="L469" s="1626"/>
      <c r="M469" s="50"/>
      <c r="N469" s="50"/>
      <c r="O469" s="50"/>
      <c r="P469" s="1627"/>
      <c r="Q469" s="1627"/>
      <c r="R469" s="1628"/>
      <c r="S469" s="1800"/>
      <c r="T469" s="50"/>
    </row>
    <row r="470">
      <c r="A470" s="50"/>
      <c r="B470" s="50"/>
      <c r="C470" s="50"/>
      <c r="D470" s="50"/>
      <c r="E470" s="50"/>
      <c r="F470" s="50"/>
      <c r="G470" s="50"/>
      <c r="H470" s="50"/>
      <c r="I470" s="50"/>
      <c r="J470" s="50"/>
      <c r="K470" s="50"/>
      <c r="L470" s="1626"/>
      <c r="M470" s="50"/>
      <c r="N470" s="50"/>
      <c r="O470" s="50"/>
      <c r="P470" s="1627"/>
      <c r="Q470" s="1627"/>
      <c r="R470" s="1628"/>
      <c r="S470" s="1800"/>
      <c r="T470" s="50"/>
    </row>
    <row r="471">
      <c r="A471" s="50"/>
      <c r="B471" s="50"/>
      <c r="C471" s="50"/>
      <c r="D471" s="50"/>
      <c r="E471" s="50"/>
      <c r="F471" s="50"/>
      <c r="G471" s="50"/>
      <c r="H471" s="50"/>
      <c r="I471" s="50"/>
      <c r="J471" s="50"/>
      <c r="K471" s="50"/>
      <c r="L471" s="1626"/>
      <c r="M471" s="50"/>
      <c r="N471" s="50"/>
      <c r="O471" s="50"/>
      <c r="P471" s="1627"/>
      <c r="Q471" s="1627"/>
      <c r="R471" s="1628"/>
      <c r="S471" s="1800"/>
      <c r="T471" s="50"/>
    </row>
    <row r="472">
      <c r="A472" s="50"/>
      <c r="B472" s="50"/>
      <c r="C472" s="50"/>
      <c r="D472" s="50"/>
      <c r="E472" s="50"/>
      <c r="F472" s="50"/>
      <c r="G472" s="50"/>
      <c r="H472" s="50"/>
      <c r="I472" s="50"/>
      <c r="J472" s="50"/>
      <c r="K472" s="50"/>
      <c r="L472" s="1626"/>
      <c r="M472" s="50"/>
      <c r="N472" s="50"/>
      <c r="O472" s="50"/>
      <c r="P472" s="1627"/>
      <c r="Q472" s="1627"/>
      <c r="R472" s="1628"/>
      <c r="S472" s="1800"/>
      <c r="T472" s="50"/>
    </row>
    <row r="473">
      <c r="A473" s="50"/>
      <c r="B473" s="50"/>
      <c r="C473" s="50"/>
      <c r="D473" s="50"/>
      <c r="E473" s="50"/>
      <c r="F473" s="50"/>
      <c r="G473" s="50"/>
      <c r="H473" s="50"/>
      <c r="I473" s="50"/>
      <c r="J473" s="50"/>
      <c r="K473" s="50"/>
      <c r="L473" s="1626"/>
      <c r="M473" s="50"/>
      <c r="N473" s="50"/>
      <c r="O473" s="50"/>
      <c r="P473" s="1627"/>
      <c r="Q473" s="1627"/>
      <c r="R473" s="1628"/>
      <c r="S473" s="1800"/>
      <c r="T473" s="50"/>
    </row>
    <row r="474">
      <c r="A474" s="50"/>
      <c r="B474" s="50"/>
      <c r="C474" s="50"/>
      <c r="D474" s="50"/>
      <c r="E474" s="50"/>
      <c r="F474" s="50"/>
      <c r="G474" s="50"/>
      <c r="H474" s="50"/>
      <c r="I474" s="50"/>
      <c r="J474" s="50"/>
      <c r="K474" s="50"/>
      <c r="L474" s="1626"/>
      <c r="M474" s="50"/>
      <c r="N474" s="50"/>
      <c r="O474" s="50"/>
      <c r="P474" s="1627"/>
      <c r="Q474" s="1627"/>
      <c r="R474" s="1628"/>
      <c r="S474" s="1800"/>
      <c r="T474" s="50"/>
    </row>
    <row r="475">
      <c r="A475" s="50"/>
      <c r="B475" s="50"/>
      <c r="C475" s="50"/>
      <c r="D475" s="50"/>
      <c r="E475" s="50"/>
      <c r="F475" s="50"/>
      <c r="G475" s="50"/>
      <c r="H475" s="50"/>
      <c r="I475" s="50"/>
      <c r="J475" s="50"/>
      <c r="K475" s="50"/>
      <c r="L475" s="1626"/>
      <c r="M475" s="50"/>
      <c r="N475" s="50"/>
      <c r="O475" s="50"/>
      <c r="P475" s="1627"/>
      <c r="Q475" s="1627"/>
      <c r="R475" s="1628"/>
      <c r="S475" s="1800"/>
      <c r="T475" s="50"/>
    </row>
    <row r="476">
      <c r="A476" s="50"/>
      <c r="B476" s="50"/>
      <c r="C476" s="50"/>
      <c r="D476" s="50"/>
      <c r="E476" s="50"/>
      <c r="F476" s="50"/>
      <c r="G476" s="50"/>
      <c r="H476" s="50"/>
      <c r="I476" s="50"/>
      <c r="J476" s="50"/>
      <c r="K476" s="50"/>
      <c r="L476" s="1626"/>
      <c r="M476" s="50"/>
      <c r="N476" s="50"/>
      <c r="O476" s="50"/>
      <c r="P476" s="1627"/>
      <c r="Q476" s="1627"/>
      <c r="R476" s="1628"/>
      <c r="S476" s="1800"/>
      <c r="T476" s="50"/>
    </row>
    <row r="477">
      <c r="A477" s="50"/>
      <c r="B477" s="50"/>
      <c r="C477" s="50"/>
      <c r="D477" s="50"/>
      <c r="E477" s="50"/>
      <c r="F477" s="50"/>
      <c r="G477" s="50"/>
      <c r="H477" s="50"/>
      <c r="I477" s="50"/>
      <c r="J477" s="50"/>
      <c r="K477" s="50"/>
      <c r="L477" s="1626"/>
      <c r="M477" s="50"/>
      <c r="N477" s="50"/>
      <c r="O477" s="50"/>
      <c r="P477" s="1627"/>
      <c r="Q477" s="1627"/>
      <c r="R477" s="1628"/>
      <c r="S477" s="1800"/>
      <c r="T477" s="50"/>
    </row>
    <row r="478">
      <c r="A478" s="50"/>
      <c r="B478" s="50"/>
      <c r="C478" s="50"/>
      <c r="D478" s="50"/>
      <c r="E478" s="50"/>
      <c r="F478" s="50"/>
      <c r="G478" s="50"/>
      <c r="H478" s="50"/>
      <c r="I478" s="50"/>
      <c r="J478" s="50"/>
      <c r="K478" s="50"/>
      <c r="L478" s="1626"/>
      <c r="M478" s="50"/>
      <c r="N478" s="50"/>
      <c r="O478" s="50"/>
      <c r="P478" s="1627"/>
      <c r="Q478" s="1627"/>
      <c r="R478" s="1628"/>
      <c r="S478" s="1800"/>
      <c r="T478" s="50"/>
    </row>
    <row r="479">
      <c r="A479" s="50"/>
      <c r="B479" s="50"/>
      <c r="C479" s="50"/>
      <c r="D479" s="50"/>
      <c r="E479" s="50"/>
      <c r="F479" s="50"/>
      <c r="G479" s="50"/>
      <c r="H479" s="50"/>
      <c r="I479" s="50"/>
      <c r="J479" s="50"/>
      <c r="K479" s="50"/>
      <c r="L479" s="1626"/>
      <c r="M479" s="50"/>
      <c r="N479" s="50"/>
      <c r="O479" s="50"/>
      <c r="P479" s="1627"/>
      <c r="Q479" s="1627"/>
      <c r="R479" s="1628"/>
      <c r="S479" s="1800"/>
      <c r="T479" s="50"/>
    </row>
    <row r="480">
      <c r="A480" s="50"/>
      <c r="B480" s="50"/>
      <c r="C480" s="50"/>
      <c r="D480" s="50"/>
      <c r="E480" s="50"/>
      <c r="F480" s="50"/>
      <c r="G480" s="50"/>
      <c r="H480" s="50"/>
      <c r="I480" s="50"/>
      <c r="J480" s="50"/>
      <c r="K480" s="50"/>
      <c r="L480" s="1626"/>
      <c r="M480" s="50"/>
      <c r="N480" s="50"/>
      <c r="O480" s="50"/>
      <c r="P480" s="1627"/>
      <c r="Q480" s="1627"/>
      <c r="R480" s="1628"/>
      <c r="S480" s="1800"/>
      <c r="T480" s="50"/>
    </row>
    <row r="481">
      <c r="A481" s="50"/>
      <c r="B481" s="50"/>
      <c r="C481" s="50"/>
      <c r="D481" s="50"/>
      <c r="E481" s="50"/>
      <c r="F481" s="50"/>
      <c r="G481" s="50"/>
      <c r="H481" s="50"/>
      <c r="I481" s="50"/>
      <c r="J481" s="50"/>
      <c r="K481" s="50"/>
      <c r="L481" s="1626"/>
      <c r="M481" s="50"/>
      <c r="N481" s="50"/>
      <c r="O481" s="50"/>
      <c r="P481" s="1627"/>
      <c r="Q481" s="1627"/>
      <c r="R481" s="1628"/>
      <c r="S481" s="1800"/>
      <c r="T481" s="50"/>
    </row>
    <row r="482">
      <c r="A482" s="50"/>
      <c r="B482" s="50"/>
      <c r="C482" s="50"/>
      <c r="D482" s="50"/>
      <c r="E482" s="50"/>
      <c r="F482" s="50"/>
      <c r="G482" s="50"/>
      <c r="H482" s="50"/>
      <c r="I482" s="50"/>
      <c r="J482" s="50"/>
      <c r="K482" s="50"/>
      <c r="L482" s="1626"/>
      <c r="M482" s="50"/>
      <c r="N482" s="50"/>
      <c r="O482" s="50"/>
      <c r="P482" s="1627"/>
      <c r="Q482" s="1627"/>
      <c r="R482" s="1628"/>
      <c r="S482" s="1800"/>
      <c r="T482" s="50"/>
    </row>
    <row r="483">
      <c r="A483" s="50"/>
      <c r="B483" s="50"/>
      <c r="C483" s="50"/>
      <c r="D483" s="50"/>
      <c r="E483" s="50"/>
      <c r="F483" s="50"/>
      <c r="G483" s="50"/>
      <c r="H483" s="50"/>
      <c r="I483" s="50"/>
      <c r="J483" s="50"/>
      <c r="K483" s="50"/>
      <c r="L483" s="1626"/>
      <c r="M483" s="50"/>
      <c r="N483" s="50"/>
      <c r="O483" s="50"/>
      <c r="P483" s="1627"/>
      <c r="Q483" s="1627"/>
      <c r="R483" s="1628"/>
      <c r="S483" s="1800"/>
      <c r="T483" s="50"/>
    </row>
    <row r="484">
      <c r="A484" s="50"/>
      <c r="B484" s="50"/>
      <c r="C484" s="50"/>
      <c r="D484" s="50"/>
      <c r="E484" s="50"/>
      <c r="F484" s="50"/>
      <c r="G484" s="50"/>
      <c r="H484" s="50"/>
      <c r="I484" s="50"/>
      <c r="J484" s="50"/>
      <c r="K484" s="50"/>
      <c r="L484" s="1626"/>
      <c r="M484" s="50"/>
      <c r="N484" s="50"/>
      <c r="O484" s="50"/>
      <c r="P484" s="1627"/>
      <c r="Q484" s="1627"/>
      <c r="R484" s="1628"/>
      <c r="S484" s="1800"/>
      <c r="T484" s="50"/>
    </row>
    <row r="485">
      <c r="A485" s="50"/>
      <c r="B485" s="50"/>
      <c r="C485" s="50"/>
      <c r="D485" s="50"/>
      <c r="E485" s="50"/>
      <c r="F485" s="50"/>
      <c r="G485" s="50"/>
      <c r="H485" s="50"/>
      <c r="I485" s="50"/>
      <c r="J485" s="50"/>
      <c r="K485" s="50"/>
      <c r="L485" s="1626"/>
      <c r="M485" s="50"/>
      <c r="N485" s="50"/>
      <c r="O485" s="50"/>
      <c r="P485" s="1627"/>
      <c r="Q485" s="1627"/>
      <c r="R485" s="1628"/>
      <c r="S485" s="1800"/>
      <c r="T485" s="50"/>
    </row>
    <row r="486">
      <c r="A486" s="50"/>
      <c r="B486" s="50"/>
      <c r="C486" s="50"/>
      <c r="D486" s="50"/>
      <c r="E486" s="50"/>
      <c r="F486" s="50"/>
      <c r="G486" s="50"/>
      <c r="H486" s="50"/>
      <c r="I486" s="50"/>
      <c r="J486" s="50"/>
      <c r="K486" s="50"/>
      <c r="L486" s="1626"/>
      <c r="M486" s="50"/>
      <c r="N486" s="50"/>
      <c r="O486" s="50"/>
      <c r="P486" s="1627"/>
      <c r="Q486" s="1627"/>
      <c r="R486" s="1628"/>
      <c r="S486" s="1800"/>
      <c r="T486" s="50"/>
    </row>
    <row r="487">
      <c r="A487" s="50"/>
      <c r="B487" s="50"/>
      <c r="C487" s="50"/>
      <c r="D487" s="50"/>
      <c r="E487" s="50"/>
      <c r="F487" s="50"/>
      <c r="G487" s="50"/>
      <c r="H487" s="50"/>
      <c r="I487" s="50"/>
      <c r="J487" s="50"/>
      <c r="K487" s="50"/>
      <c r="L487" s="1626"/>
      <c r="M487" s="50"/>
      <c r="N487" s="50"/>
      <c r="O487" s="50"/>
      <c r="P487" s="1627"/>
      <c r="Q487" s="1627"/>
      <c r="R487" s="1628"/>
      <c r="S487" s="1800"/>
      <c r="T487" s="50"/>
    </row>
    <row r="488">
      <c r="A488" s="50"/>
      <c r="B488" s="50"/>
      <c r="C488" s="50"/>
      <c r="D488" s="50"/>
      <c r="E488" s="50"/>
      <c r="F488" s="50"/>
      <c r="G488" s="50"/>
      <c r="H488" s="50"/>
      <c r="I488" s="50"/>
      <c r="J488" s="50"/>
      <c r="K488" s="50"/>
      <c r="L488" s="1626"/>
      <c r="M488" s="50"/>
      <c r="N488" s="50"/>
      <c r="O488" s="50"/>
      <c r="P488" s="1627"/>
      <c r="Q488" s="1627"/>
      <c r="R488" s="1628"/>
      <c r="S488" s="1800"/>
      <c r="T488" s="50"/>
    </row>
    <row r="489">
      <c r="A489" s="50"/>
      <c r="B489" s="50"/>
      <c r="C489" s="50"/>
      <c r="D489" s="50"/>
      <c r="E489" s="50"/>
      <c r="F489" s="50"/>
      <c r="G489" s="50"/>
      <c r="H489" s="50"/>
      <c r="I489" s="50"/>
      <c r="J489" s="50"/>
      <c r="K489" s="50"/>
      <c r="L489" s="1626"/>
      <c r="M489" s="50"/>
      <c r="N489" s="50"/>
      <c r="O489" s="50"/>
      <c r="P489" s="1627"/>
      <c r="Q489" s="1627"/>
      <c r="R489" s="1628"/>
      <c r="S489" s="1800"/>
      <c r="T489" s="50"/>
    </row>
    <row r="490">
      <c r="A490" s="50"/>
      <c r="B490" s="50"/>
      <c r="C490" s="50"/>
      <c r="D490" s="50"/>
      <c r="E490" s="50"/>
      <c r="F490" s="50"/>
      <c r="G490" s="50"/>
      <c r="H490" s="50"/>
      <c r="I490" s="50"/>
      <c r="J490" s="50"/>
      <c r="K490" s="50"/>
      <c r="L490" s="1626"/>
      <c r="M490" s="50"/>
      <c r="N490" s="50"/>
      <c r="O490" s="50"/>
      <c r="P490" s="1627"/>
      <c r="Q490" s="1627"/>
      <c r="R490" s="1628"/>
      <c r="S490" s="1800"/>
      <c r="T490" s="50"/>
    </row>
    <row r="491">
      <c r="A491" s="50"/>
      <c r="B491" s="50"/>
      <c r="C491" s="50"/>
      <c r="D491" s="50"/>
      <c r="E491" s="50"/>
      <c r="F491" s="50"/>
      <c r="G491" s="50"/>
      <c r="H491" s="50"/>
      <c r="I491" s="50"/>
      <c r="J491" s="50"/>
      <c r="K491" s="50"/>
      <c r="L491" s="1626"/>
      <c r="M491" s="50"/>
      <c r="N491" s="50"/>
      <c r="O491" s="50"/>
      <c r="P491" s="1627"/>
      <c r="Q491" s="1627"/>
      <c r="R491" s="1628"/>
      <c r="S491" s="1800"/>
      <c r="T491" s="50"/>
    </row>
    <row r="492">
      <c r="A492" s="50"/>
      <c r="B492" s="50"/>
      <c r="C492" s="50"/>
      <c r="D492" s="50"/>
      <c r="E492" s="50"/>
      <c r="F492" s="50"/>
      <c r="G492" s="50"/>
      <c r="H492" s="50"/>
      <c r="I492" s="50"/>
      <c r="J492" s="50"/>
      <c r="K492" s="50"/>
      <c r="L492" s="1626"/>
      <c r="M492" s="50"/>
      <c r="N492" s="50"/>
      <c r="O492" s="50"/>
      <c r="P492" s="1627"/>
      <c r="Q492" s="1627"/>
      <c r="R492" s="1628"/>
      <c r="S492" s="1800"/>
      <c r="T492" s="50"/>
    </row>
    <row r="493">
      <c r="A493" s="50"/>
      <c r="B493" s="50"/>
      <c r="C493" s="50"/>
      <c r="D493" s="50"/>
      <c r="E493" s="50"/>
      <c r="F493" s="50"/>
      <c r="G493" s="50"/>
      <c r="H493" s="50"/>
      <c r="I493" s="50"/>
      <c r="J493" s="50"/>
      <c r="K493" s="50"/>
      <c r="L493" s="1626"/>
      <c r="M493" s="50"/>
      <c r="N493" s="50"/>
      <c r="O493" s="50"/>
      <c r="P493" s="1627"/>
      <c r="Q493" s="1627"/>
      <c r="R493" s="1628"/>
      <c r="S493" s="1800"/>
      <c r="T493" s="50"/>
    </row>
    <row r="494">
      <c r="A494" s="50"/>
      <c r="B494" s="50"/>
      <c r="C494" s="50"/>
      <c r="D494" s="50"/>
      <c r="E494" s="50"/>
      <c r="F494" s="50"/>
      <c r="G494" s="50"/>
      <c r="H494" s="50"/>
      <c r="I494" s="50"/>
      <c r="J494" s="50"/>
      <c r="K494" s="50"/>
      <c r="L494" s="1626"/>
      <c r="M494" s="50"/>
      <c r="N494" s="50"/>
      <c r="O494" s="50"/>
      <c r="P494" s="1627"/>
      <c r="Q494" s="1627"/>
      <c r="R494" s="1628"/>
      <c r="S494" s="1800"/>
      <c r="T494" s="50"/>
    </row>
    <row r="495">
      <c r="A495" s="50"/>
      <c r="B495" s="50"/>
      <c r="C495" s="50"/>
      <c r="D495" s="50"/>
      <c r="E495" s="50"/>
      <c r="F495" s="50"/>
      <c r="G495" s="50"/>
      <c r="H495" s="50"/>
      <c r="I495" s="50"/>
      <c r="J495" s="50"/>
      <c r="K495" s="50"/>
      <c r="L495" s="1626"/>
      <c r="M495" s="50"/>
      <c r="N495" s="50"/>
      <c r="O495" s="50"/>
      <c r="P495" s="1627"/>
      <c r="Q495" s="1627"/>
      <c r="R495" s="1628"/>
      <c r="S495" s="1800"/>
      <c r="T495" s="50"/>
    </row>
    <row r="496">
      <c r="A496" s="50"/>
      <c r="B496" s="50"/>
      <c r="C496" s="50"/>
      <c r="D496" s="50"/>
      <c r="E496" s="50"/>
      <c r="F496" s="50"/>
      <c r="G496" s="50"/>
      <c r="H496" s="50"/>
      <c r="I496" s="50"/>
      <c r="J496" s="50"/>
      <c r="K496" s="50"/>
      <c r="L496" s="1626"/>
      <c r="M496" s="50"/>
      <c r="N496" s="50"/>
      <c r="O496" s="50"/>
      <c r="P496" s="1627"/>
      <c r="Q496" s="1627"/>
      <c r="R496" s="1628"/>
      <c r="S496" s="1800"/>
      <c r="T496" s="50"/>
    </row>
    <row r="497">
      <c r="A497" s="50"/>
      <c r="B497" s="50"/>
      <c r="C497" s="50"/>
      <c r="D497" s="50"/>
      <c r="E497" s="50"/>
      <c r="F497" s="50"/>
      <c r="G497" s="50"/>
      <c r="H497" s="50"/>
      <c r="I497" s="50"/>
      <c r="J497" s="50"/>
      <c r="K497" s="50"/>
      <c r="L497" s="1626"/>
      <c r="M497" s="50"/>
      <c r="N497" s="50"/>
      <c r="O497" s="50"/>
      <c r="P497" s="1627"/>
      <c r="Q497" s="1627"/>
      <c r="R497" s="1628"/>
      <c r="S497" s="1800"/>
      <c r="T497" s="50"/>
    </row>
    <row r="498">
      <c r="A498" s="50"/>
      <c r="B498" s="50"/>
      <c r="C498" s="50"/>
      <c r="D498" s="50"/>
      <c r="E498" s="50"/>
      <c r="F498" s="50"/>
      <c r="G498" s="50"/>
      <c r="H498" s="50"/>
      <c r="I498" s="50"/>
      <c r="J498" s="50"/>
      <c r="K498" s="50"/>
      <c r="L498" s="1626"/>
      <c r="M498" s="50"/>
      <c r="N498" s="50"/>
      <c r="O498" s="50"/>
      <c r="P498" s="1627"/>
      <c r="Q498" s="1627"/>
      <c r="R498" s="1628"/>
      <c r="S498" s="1800"/>
      <c r="T498" s="50"/>
    </row>
    <row r="499">
      <c r="A499" s="50"/>
      <c r="B499" s="50"/>
      <c r="C499" s="50"/>
      <c r="D499" s="50"/>
      <c r="E499" s="50"/>
      <c r="F499" s="50"/>
      <c r="G499" s="50"/>
      <c r="H499" s="50"/>
      <c r="I499" s="50"/>
      <c r="J499" s="50"/>
      <c r="K499" s="50"/>
      <c r="L499" s="1626"/>
      <c r="M499" s="50"/>
      <c r="N499" s="50"/>
      <c r="O499" s="50"/>
      <c r="P499" s="1627"/>
      <c r="Q499" s="1627"/>
      <c r="R499" s="1628"/>
      <c r="S499" s="1800"/>
      <c r="T499" s="50"/>
    </row>
    <row r="500">
      <c r="A500" s="50"/>
      <c r="B500" s="50"/>
      <c r="C500" s="50"/>
      <c r="D500" s="50"/>
      <c r="E500" s="50"/>
      <c r="F500" s="50"/>
      <c r="G500" s="50"/>
      <c r="H500" s="50"/>
      <c r="I500" s="50"/>
      <c r="J500" s="50"/>
      <c r="K500" s="50"/>
      <c r="L500" s="1626"/>
      <c r="M500" s="50"/>
      <c r="N500" s="50"/>
      <c r="O500" s="50"/>
      <c r="P500" s="1627"/>
      <c r="Q500" s="1627"/>
      <c r="R500" s="1628"/>
      <c r="S500" s="1800"/>
      <c r="T500" s="50"/>
    </row>
    <row r="501">
      <c r="A501" s="50"/>
      <c r="B501" s="50"/>
      <c r="C501" s="50"/>
      <c r="D501" s="50"/>
      <c r="E501" s="50"/>
      <c r="F501" s="50"/>
      <c r="G501" s="50"/>
      <c r="H501" s="50"/>
      <c r="I501" s="50"/>
      <c r="J501" s="50"/>
      <c r="K501" s="50"/>
      <c r="L501" s="1626"/>
      <c r="M501" s="50"/>
      <c r="N501" s="50"/>
      <c r="O501" s="50"/>
      <c r="P501" s="1627"/>
      <c r="Q501" s="1627"/>
      <c r="R501" s="1628"/>
      <c r="S501" s="1800"/>
      <c r="T501" s="50"/>
    </row>
    <row r="502">
      <c r="A502" s="50"/>
      <c r="B502" s="50"/>
      <c r="C502" s="50"/>
      <c r="D502" s="50"/>
      <c r="E502" s="50"/>
      <c r="F502" s="50"/>
      <c r="G502" s="50"/>
      <c r="H502" s="50"/>
      <c r="I502" s="50"/>
      <c r="J502" s="50"/>
      <c r="K502" s="50"/>
      <c r="L502" s="1626"/>
      <c r="M502" s="50"/>
      <c r="N502" s="50"/>
      <c r="O502" s="50"/>
      <c r="P502" s="1627"/>
      <c r="Q502" s="1627"/>
      <c r="R502" s="1628"/>
      <c r="S502" s="1800"/>
      <c r="T502" s="50"/>
    </row>
    <row r="503">
      <c r="A503" s="50"/>
      <c r="B503" s="50"/>
      <c r="C503" s="50"/>
      <c r="D503" s="50"/>
      <c r="E503" s="50"/>
      <c r="F503" s="50"/>
      <c r="G503" s="50"/>
      <c r="H503" s="50"/>
      <c r="I503" s="50"/>
      <c r="J503" s="50"/>
      <c r="K503" s="50"/>
      <c r="L503" s="1626"/>
      <c r="M503" s="50"/>
      <c r="N503" s="50"/>
      <c r="O503" s="50"/>
      <c r="P503" s="1627"/>
      <c r="Q503" s="1627"/>
      <c r="R503" s="1628"/>
      <c r="S503" s="1800"/>
      <c r="T503" s="50"/>
    </row>
    <row r="504">
      <c r="A504" s="50"/>
      <c r="B504" s="50"/>
      <c r="C504" s="50"/>
      <c r="D504" s="50"/>
      <c r="E504" s="50"/>
      <c r="F504" s="50"/>
      <c r="G504" s="50"/>
      <c r="H504" s="50"/>
      <c r="I504" s="50"/>
      <c r="J504" s="50"/>
      <c r="K504" s="50"/>
      <c r="L504" s="1626"/>
      <c r="M504" s="50"/>
      <c r="N504" s="50"/>
      <c r="O504" s="50"/>
      <c r="P504" s="1627"/>
      <c r="Q504" s="1627"/>
      <c r="R504" s="1628"/>
      <c r="S504" s="1800"/>
      <c r="T504" s="50"/>
    </row>
    <row r="505">
      <c r="A505" s="50"/>
      <c r="B505" s="50"/>
      <c r="C505" s="50"/>
      <c r="D505" s="50"/>
      <c r="E505" s="50"/>
      <c r="F505" s="50"/>
      <c r="G505" s="50"/>
      <c r="H505" s="50"/>
      <c r="I505" s="50"/>
      <c r="J505" s="50"/>
      <c r="K505" s="50"/>
      <c r="L505" s="1626"/>
      <c r="M505" s="50"/>
      <c r="N505" s="50"/>
      <c r="O505" s="50"/>
      <c r="P505" s="1627"/>
      <c r="Q505" s="1627"/>
      <c r="R505" s="1628"/>
      <c r="S505" s="1800"/>
      <c r="T505" s="50"/>
    </row>
    <row r="506">
      <c r="A506" s="50"/>
      <c r="B506" s="50"/>
      <c r="C506" s="50"/>
      <c r="D506" s="50"/>
      <c r="E506" s="50"/>
      <c r="F506" s="50"/>
      <c r="G506" s="50"/>
      <c r="H506" s="50"/>
      <c r="I506" s="50"/>
      <c r="J506" s="50"/>
      <c r="K506" s="50"/>
      <c r="L506" s="1626"/>
      <c r="M506" s="50"/>
      <c r="N506" s="50"/>
      <c r="O506" s="50"/>
      <c r="P506" s="1627"/>
      <c r="Q506" s="1627"/>
      <c r="R506" s="1628"/>
      <c r="S506" s="1800"/>
      <c r="T506" s="50"/>
    </row>
    <row r="507">
      <c r="A507" s="50"/>
      <c r="B507" s="50"/>
      <c r="C507" s="50"/>
      <c r="D507" s="50"/>
      <c r="E507" s="50"/>
      <c r="F507" s="50"/>
      <c r="G507" s="50"/>
      <c r="H507" s="50"/>
      <c r="I507" s="50"/>
      <c r="J507" s="50"/>
      <c r="K507" s="50"/>
      <c r="L507" s="1626"/>
      <c r="M507" s="50"/>
      <c r="N507" s="50"/>
      <c r="O507" s="50"/>
      <c r="P507" s="1627"/>
      <c r="Q507" s="1627"/>
      <c r="R507" s="1628"/>
      <c r="S507" s="1800"/>
      <c r="T507" s="50"/>
    </row>
    <row r="508">
      <c r="A508" s="50"/>
      <c r="B508" s="50"/>
      <c r="C508" s="50"/>
      <c r="D508" s="50"/>
      <c r="E508" s="50"/>
      <c r="F508" s="50"/>
      <c r="G508" s="50"/>
      <c r="H508" s="50"/>
      <c r="I508" s="50"/>
      <c r="J508" s="50"/>
      <c r="K508" s="50"/>
      <c r="L508" s="1626"/>
      <c r="M508" s="50"/>
      <c r="N508" s="50"/>
      <c r="O508" s="50"/>
      <c r="P508" s="1627"/>
      <c r="Q508" s="1627"/>
      <c r="R508" s="1628"/>
      <c r="S508" s="1800"/>
      <c r="T508" s="50"/>
    </row>
    <row r="509">
      <c r="A509" s="50"/>
      <c r="B509" s="50"/>
      <c r="C509" s="50"/>
      <c r="D509" s="50"/>
      <c r="E509" s="50"/>
      <c r="F509" s="50"/>
      <c r="G509" s="50"/>
      <c r="H509" s="50"/>
      <c r="I509" s="50"/>
      <c r="J509" s="50"/>
      <c r="K509" s="50"/>
      <c r="L509" s="1626"/>
      <c r="M509" s="50"/>
      <c r="N509" s="50"/>
      <c r="O509" s="50"/>
      <c r="P509" s="1627"/>
      <c r="Q509" s="1627"/>
      <c r="R509" s="1628"/>
      <c r="S509" s="1800"/>
      <c r="T509" s="50"/>
    </row>
    <row r="510">
      <c r="A510" s="50"/>
      <c r="B510" s="50"/>
      <c r="C510" s="50"/>
      <c r="D510" s="50"/>
      <c r="E510" s="50"/>
      <c r="F510" s="50"/>
      <c r="G510" s="50"/>
      <c r="H510" s="50"/>
      <c r="I510" s="50"/>
      <c r="J510" s="50"/>
      <c r="K510" s="50"/>
      <c r="L510" s="1626"/>
      <c r="M510" s="50"/>
      <c r="N510" s="50"/>
      <c r="O510" s="50"/>
      <c r="P510" s="1627"/>
      <c r="Q510" s="1627"/>
      <c r="R510" s="1628"/>
      <c r="S510" s="1800"/>
      <c r="T510" s="50"/>
    </row>
    <row r="511">
      <c r="A511" s="50"/>
      <c r="B511" s="50"/>
      <c r="C511" s="50"/>
      <c r="D511" s="50"/>
      <c r="E511" s="50"/>
      <c r="F511" s="50"/>
      <c r="G511" s="50"/>
      <c r="H511" s="50"/>
      <c r="I511" s="50"/>
      <c r="J511" s="50"/>
      <c r="K511" s="50"/>
      <c r="L511" s="1626"/>
      <c r="M511" s="50"/>
      <c r="N511" s="50"/>
      <c r="O511" s="50"/>
      <c r="P511" s="1627"/>
      <c r="Q511" s="1627"/>
      <c r="R511" s="1628"/>
      <c r="S511" s="1800"/>
      <c r="T511" s="50"/>
    </row>
    <row r="512">
      <c r="A512" s="50"/>
      <c r="B512" s="50"/>
      <c r="C512" s="50"/>
      <c r="D512" s="50"/>
      <c r="E512" s="50"/>
      <c r="F512" s="50"/>
      <c r="G512" s="50"/>
      <c r="H512" s="50"/>
      <c r="I512" s="50"/>
      <c r="J512" s="50"/>
      <c r="K512" s="50"/>
      <c r="L512" s="1626"/>
      <c r="M512" s="50"/>
      <c r="N512" s="50"/>
      <c r="O512" s="50"/>
      <c r="P512" s="1627"/>
      <c r="Q512" s="1627"/>
      <c r="R512" s="1628"/>
      <c r="S512" s="1800"/>
      <c r="T512" s="50"/>
    </row>
    <row r="513">
      <c r="A513" s="50"/>
      <c r="B513" s="50"/>
      <c r="C513" s="50"/>
      <c r="D513" s="50"/>
      <c r="E513" s="50"/>
      <c r="F513" s="50"/>
      <c r="G513" s="50"/>
      <c r="H513" s="50"/>
      <c r="I513" s="50"/>
      <c r="J513" s="50"/>
      <c r="K513" s="50"/>
      <c r="L513" s="1626"/>
      <c r="M513" s="50"/>
      <c r="N513" s="50"/>
      <c r="O513" s="50"/>
      <c r="P513" s="1627"/>
      <c r="Q513" s="1627"/>
      <c r="R513" s="1628"/>
      <c r="S513" s="1800"/>
      <c r="T513" s="50"/>
    </row>
    <row r="514">
      <c r="A514" s="50"/>
      <c r="B514" s="50"/>
      <c r="C514" s="50"/>
      <c r="D514" s="50"/>
      <c r="E514" s="50"/>
      <c r="F514" s="50"/>
      <c r="G514" s="50"/>
      <c r="H514" s="50"/>
      <c r="I514" s="50"/>
      <c r="J514" s="50"/>
      <c r="K514" s="50"/>
      <c r="L514" s="1626"/>
      <c r="M514" s="50"/>
      <c r="N514" s="50"/>
      <c r="O514" s="50"/>
      <c r="P514" s="1627"/>
      <c r="Q514" s="1627"/>
      <c r="R514" s="1628"/>
      <c r="S514" s="1800"/>
      <c r="T514" s="50"/>
    </row>
    <row r="515">
      <c r="A515" s="50"/>
      <c r="B515" s="50"/>
      <c r="C515" s="50"/>
      <c r="D515" s="50"/>
      <c r="E515" s="50"/>
      <c r="F515" s="50"/>
      <c r="G515" s="50"/>
      <c r="H515" s="50"/>
      <c r="I515" s="50"/>
      <c r="J515" s="50"/>
      <c r="K515" s="50"/>
      <c r="L515" s="1626"/>
      <c r="M515" s="50"/>
      <c r="N515" s="50"/>
      <c r="O515" s="50"/>
      <c r="P515" s="1627"/>
      <c r="Q515" s="1627"/>
      <c r="R515" s="1628"/>
      <c r="S515" s="1800"/>
      <c r="T515" s="50"/>
    </row>
    <row r="516">
      <c r="A516" s="50"/>
      <c r="B516" s="50"/>
      <c r="C516" s="50"/>
      <c r="D516" s="50"/>
      <c r="E516" s="50"/>
      <c r="F516" s="50"/>
      <c r="G516" s="50"/>
      <c r="H516" s="50"/>
      <c r="I516" s="50"/>
      <c r="J516" s="50"/>
      <c r="K516" s="50"/>
      <c r="L516" s="1626"/>
      <c r="M516" s="50"/>
      <c r="N516" s="50"/>
      <c r="O516" s="50"/>
      <c r="P516" s="1627"/>
      <c r="Q516" s="1627"/>
      <c r="R516" s="1628"/>
      <c r="S516" s="1800"/>
      <c r="T516" s="50"/>
    </row>
    <row r="517">
      <c r="A517" s="50"/>
      <c r="B517" s="50"/>
      <c r="C517" s="50"/>
      <c r="D517" s="50"/>
      <c r="E517" s="50"/>
      <c r="F517" s="50"/>
      <c r="G517" s="50"/>
      <c r="H517" s="50"/>
      <c r="I517" s="50"/>
      <c r="J517" s="50"/>
      <c r="K517" s="50"/>
      <c r="L517" s="1626"/>
      <c r="M517" s="50"/>
      <c r="N517" s="50"/>
      <c r="O517" s="50"/>
      <c r="P517" s="1627"/>
      <c r="Q517" s="1627"/>
      <c r="R517" s="1628"/>
      <c r="S517" s="1800"/>
      <c r="T517" s="50"/>
    </row>
    <row r="518">
      <c r="A518" s="50"/>
      <c r="B518" s="50"/>
      <c r="C518" s="50"/>
      <c r="D518" s="50"/>
      <c r="E518" s="50"/>
      <c r="F518" s="50"/>
      <c r="G518" s="50"/>
      <c r="H518" s="50"/>
      <c r="I518" s="50"/>
      <c r="J518" s="50"/>
      <c r="K518" s="50"/>
      <c r="L518" s="1626"/>
      <c r="M518" s="50"/>
      <c r="N518" s="50"/>
      <c r="O518" s="50"/>
      <c r="P518" s="1627"/>
      <c r="Q518" s="1627"/>
      <c r="R518" s="1628"/>
      <c r="S518" s="1800"/>
      <c r="T518" s="50"/>
    </row>
    <row r="519">
      <c r="A519" s="50"/>
      <c r="B519" s="50"/>
      <c r="C519" s="50"/>
      <c r="D519" s="50"/>
      <c r="E519" s="50"/>
      <c r="F519" s="50"/>
      <c r="G519" s="50"/>
      <c r="H519" s="50"/>
      <c r="I519" s="50"/>
      <c r="J519" s="50"/>
      <c r="K519" s="50"/>
      <c r="L519" s="1626"/>
      <c r="M519" s="50"/>
      <c r="N519" s="50"/>
      <c r="O519" s="50"/>
      <c r="P519" s="1627"/>
      <c r="Q519" s="1627"/>
      <c r="R519" s="1628"/>
      <c r="S519" s="1800"/>
      <c r="T519" s="50"/>
    </row>
    <row r="520">
      <c r="A520" s="50"/>
      <c r="B520" s="50"/>
      <c r="C520" s="50"/>
      <c r="D520" s="50"/>
      <c r="E520" s="50"/>
      <c r="F520" s="50"/>
      <c r="G520" s="50"/>
      <c r="H520" s="50"/>
      <c r="I520" s="50"/>
      <c r="J520" s="50"/>
      <c r="K520" s="50"/>
      <c r="L520" s="1626"/>
      <c r="M520" s="50"/>
      <c r="N520" s="50"/>
      <c r="O520" s="50"/>
      <c r="P520" s="1627"/>
      <c r="Q520" s="1627"/>
      <c r="R520" s="1628"/>
      <c r="S520" s="1800"/>
      <c r="T520" s="50"/>
    </row>
    <row r="521">
      <c r="A521" s="50"/>
      <c r="B521" s="50"/>
      <c r="C521" s="50"/>
      <c r="D521" s="50"/>
      <c r="E521" s="50"/>
      <c r="F521" s="50"/>
      <c r="G521" s="50"/>
      <c r="H521" s="50"/>
      <c r="I521" s="50"/>
      <c r="J521" s="50"/>
      <c r="K521" s="50"/>
      <c r="L521" s="1626"/>
      <c r="M521" s="50"/>
      <c r="N521" s="50"/>
      <c r="O521" s="50"/>
      <c r="P521" s="1627"/>
      <c r="Q521" s="1627"/>
      <c r="R521" s="1628"/>
      <c r="S521" s="1800"/>
      <c r="T521" s="50"/>
    </row>
    <row r="522">
      <c r="A522" s="50"/>
      <c r="B522" s="50"/>
      <c r="C522" s="50"/>
      <c r="D522" s="50"/>
      <c r="E522" s="50"/>
      <c r="F522" s="50"/>
      <c r="G522" s="50"/>
      <c r="H522" s="50"/>
      <c r="I522" s="50"/>
      <c r="J522" s="50"/>
      <c r="K522" s="50"/>
      <c r="L522" s="1626"/>
      <c r="M522" s="50"/>
      <c r="N522" s="50"/>
      <c r="O522" s="50"/>
      <c r="P522" s="1627"/>
      <c r="Q522" s="1627"/>
      <c r="R522" s="1628"/>
      <c r="S522" s="1800"/>
      <c r="T522" s="50"/>
    </row>
    <row r="523">
      <c r="A523" s="50"/>
      <c r="B523" s="50"/>
      <c r="C523" s="50"/>
      <c r="D523" s="50"/>
      <c r="E523" s="50"/>
      <c r="F523" s="50"/>
      <c r="G523" s="50"/>
      <c r="H523" s="50"/>
      <c r="I523" s="50"/>
      <c r="J523" s="50"/>
      <c r="K523" s="50"/>
      <c r="L523" s="1626"/>
      <c r="M523" s="50"/>
      <c r="N523" s="50"/>
      <c r="O523" s="50"/>
      <c r="P523" s="1627"/>
      <c r="Q523" s="1627"/>
      <c r="R523" s="1628"/>
      <c r="S523" s="1800"/>
      <c r="T523" s="50"/>
    </row>
    <row r="524">
      <c r="A524" s="50"/>
      <c r="B524" s="50"/>
      <c r="C524" s="50"/>
      <c r="D524" s="50"/>
      <c r="E524" s="50"/>
      <c r="F524" s="50"/>
      <c r="G524" s="50"/>
      <c r="H524" s="50"/>
      <c r="I524" s="50"/>
      <c r="J524" s="50"/>
      <c r="K524" s="50"/>
      <c r="L524" s="1626"/>
      <c r="M524" s="50"/>
      <c r="N524" s="50"/>
      <c r="O524" s="50"/>
      <c r="P524" s="1627"/>
      <c r="Q524" s="1627"/>
      <c r="R524" s="1628"/>
      <c r="S524" s="1800"/>
      <c r="T524" s="50"/>
    </row>
    <row r="525">
      <c r="A525" s="50"/>
      <c r="B525" s="50"/>
      <c r="C525" s="50"/>
      <c r="D525" s="50"/>
      <c r="E525" s="50"/>
      <c r="F525" s="50"/>
      <c r="G525" s="50"/>
      <c r="H525" s="50"/>
      <c r="I525" s="50"/>
      <c r="J525" s="50"/>
      <c r="K525" s="50"/>
      <c r="L525" s="1626"/>
      <c r="M525" s="50"/>
      <c r="N525" s="50"/>
      <c r="O525" s="50"/>
      <c r="P525" s="1627"/>
      <c r="Q525" s="1627"/>
      <c r="R525" s="1628"/>
      <c r="S525" s="1800"/>
      <c r="T525" s="50"/>
    </row>
    <row r="526">
      <c r="A526" s="50"/>
      <c r="B526" s="50"/>
      <c r="C526" s="50"/>
      <c r="D526" s="50"/>
      <c r="E526" s="50"/>
      <c r="F526" s="50"/>
      <c r="G526" s="50"/>
      <c r="H526" s="50"/>
      <c r="I526" s="50"/>
      <c r="J526" s="50"/>
      <c r="K526" s="50"/>
      <c r="L526" s="1626"/>
      <c r="M526" s="50"/>
      <c r="N526" s="50"/>
      <c r="O526" s="50"/>
      <c r="P526" s="1627"/>
      <c r="Q526" s="1627"/>
      <c r="R526" s="1628"/>
      <c r="S526" s="1800"/>
      <c r="T526" s="50"/>
    </row>
    <row r="527">
      <c r="A527" s="50"/>
      <c r="B527" s="50"/>
      <c r="C527" s="50"/>
      <c r="D527" s="50"/>
      <c r="E527" s="50"/>
      <c r="F527" s="50"/>
      <c r="G527" s="50"/>
      <c r="H527" s="50"/>
      <c r="I527" s="50"/>
      <c r="J527" s="50"/>
      <c r="K527" s="50"/>
      <c r="L527" s="1626"/>
      <c r="M527" s="50"/>
      <c r="N527" s="50"/>
      <c r="O527" s="50"/>
      <c r="P527" s="1627"/>
      <c r="Q527" s="1627"/>
      <c r="R527" s="1628"/>
      <c r="S527" s="1800"/>
      <c r="T527" s="50"/>
    </row>
    <row r="528">
      <c r="A528" s="50"/>
      <c r="B528" s="50"/>
      <c r="C528" s="50"/>
      <c r="D528" s="50"/>
      <c r="E528" s="50"/>
      <c r="F528" s="50"/>
      <c r="G528" s="50"/>
      <c r="H528" s="50"/>
      <c r="I528" s="50"/>
      <c r="J528" s="50"/>
      <c r="K528" s="50"/>
      <c r="L528" s="1626"/>
      <c r="M528" s="50"/>
      <c r="N528" s="50"/>
      <c r="O528" s="50"/>
      <c r="P528" s="1627"/>
      <c r="Q528" s="1627"/>
      <c r="R528" s="1628"/>
      <c r="S528" s="1800"/>
      <c r="T528" s="50"/>
    </row>
    <row r="529">
      <c r="A529" s="50"/>
      <c r="B529" s="50"/>
      <c r="C529" s="50"/>
      <c r="D529" s="50"/>
      <c r="E529" s="50"/>
      <c r="F529" s="50"/>
      <c r="G529" s="50"/>
      <c r="H529" s="50"/>
      <c r="I529" s="50"/>
      <c r="J529" s="50"/>
      <c r="K529" s="50"/>
      <c r="L529" s="1626"/>
      <c r="M529" s="50"/>
      <c r="N529" s="50"/>
      <c r="O529" s="50"/>
      <c r="P529" s="1627"/>
      <c r="Q529" s="1627"/>
      <c r="R529" s="1628"/>
      <c r="S529" s="1800"/>
      <c r="T529" s="50"/>
    </row>
    <row r="530">
      <c r="A530" s="50"/>
      <c r="B530" s="50"/>
      <c r="C530" s="50"/>
      <c r="D530" s="50"/>
      <c r="E530" s="50"/>
      <c r="F530" s="50"/>
      <c r="G530" s="50"/>
      <c r="H530" s="50"/>
      <c r="I530" s="50"/>
      <c r="J530" s="50"/>
      <c r="K530" s="50"/>
      <c r="L530" s="1626"/>
      <c r="M530" s="50"/>
      <c r="N530" s="50"/>
      <c r="O530" s="50"/>
      <c r="P530" s="1627"/>
      <c r="Q530" s="1627"/>
      <c r="R530" s="1628"/>
      <c r="S530" s="1800"/>
      <c r="T530" s="50"/>
    </row>
    <row r="531">
      <c r="A531" s="50"/>
      <c r="B531" s="50"/>
      <c r="C531" s="50"/>
      <c r="D531" s="50"/>
      <c r="E531" s="50"/>
      <c r="F531" s="50"/>
      <c r="G531" s="50"/>
      <c r="H531" s="50"/>
      <c r="I531" s="50"/>
      <c r="J531" s="50"/>
      <c r="K531" s="50"/>
      <c r="L531" s="1626"/>
      <c r="M531" s="50"/>
      <c r="N531" s="50"/>
      <c r="O531" s="50"/>
      <c r="P531" s="1627"/>
      <c r="Q531" s="1627"/>
      <c r="R531" s="1628"/>
      <c r="S531" s="1800"/>
      <c r="T531" s="50"/>
    </row>
    <row r="532">
      <c r="A532" s="50"/>
      <c r="B532" s="50"/>
      <c r="C532" s="50"/>
      <c r="D532" s="50"/>
      <c r="E532" s="50"/>
      <c r="F532" s="50"/>
      <c r="G532" s="50"/>
      <c r="H532" s="50"/>
      <c r="I532" s="50"/>
      <c r="J532" s="50"/>
      <c r="K532" s="50"/>
      <c r="L532" s="1626"/>
      <c r="M532" s="50"/>
      <c r="N532" s="50"/>
      <c r="O532" s="50"/>
      <c r="P532" s="1627"/>
      <c r="Q532" s="1627"/>
      <c r="R532" s="1628"/>
      <c r="S532" s="1800"/>
      <c r="T532" s="50"/>
    </row>
    <row r="533">
      <c r="A533" s="50"/>
      <c r="B533" s="50"/>
      <c r="C533" s="50"/>
      <c r="D533" s="50"/>
      <c r="E533" s="50"/>
      <c r="F533" s="50"/>
      <c r="G533" s="50"/>
      <c r="H533" s="50"/>
      <c r="I533" s="50"/>
      <c r="J533" s="50"/>
      <c r="K533" s="50"/>
      <c r="L533" s="1626"/>
      <c r="M533" s="50"/>
      <c r="N533" s="50"/>
      <c r="O533" s="50"/>
      <c r="P533" s="1627"/>
      <c r="Q533" s="1627"/>
      <c r="R533" s="1628"/>
      <c r="S533" s="1800"/>
      <c r="T533" s="50"/>
    </row>
    <row r="534">
      <c r="A534" s="50"/>
      <c r="B534" s="50"/>
      <c r="C534" s="50"/>
      <c r="D534" s="50"/>
      <c r="E534" s="50"/>
      <c r="F534" s="50"/>
      <c r="G534" s="50"/>
      <c r="H534" s="50"/>
      <c r="I534" s="50"/>
      <c r="J534" s="50"/>
      <c r="K534" s="50"/>
      <c r="L534" s="1626"/>
      <c r="M534" s="50"/>
      <c r="N534" s="50"/>
      <c r="O534" s="50"/>
      <c r="P534" s="1627"/>
      <c r="Q534" s="1627"/>
      <c r="R534" s="1628"/>
      <c r="S534" s="1800"/>
      <c r="T534" s="50"/>
    </row>
    <row r="535">
      <c r="A535" s="50"/>
      <c r="B535" s="50"/>
      <c r="C535" s="50"/>
      <c r="D535" s="50"/>
      <c r="E535" s="50"/>
      <c r="F535" s="50"/>
      <c r="G535" s="50"/>
      <c r="H535" s="50"/>
      <c r="I535" s="50"/>
      <c r="J535" s="50"/>
      <c r="K535" s="50"/>
      <c r="L535" s="1626"/>
      <c r="M535" s="50"/>
      <c r="N535" s="50"/>
      <c r="O535" s="50"/>
      <c r="P535" s="1627"/>
      <c r="Q535" s="1627"/>
      <c r="R535" s="1628"/>
      <c r="S535" s="1800"/>
      <c r="T535" s="50"/>
    </row>
    <row r="536">
      <c r="A536" s="50"/>
      <c r="B536" s="50"/>
      <c r="C536" s="50"/>
      <c r="D536" s="50"/>
      <c r="E536" s="50"/>
      <c r="F536" s="50"/>
      <c r="G536" s="50"/>
      <c r="H536" s="50"/>
      <c r="I536" s="50"/>
      <c r="J536" s="50"/>
      <c r="K536" s="50"/>
      <c r="L536" s="1626"/>
      <c r="M536" s="50"/>
      <c r="N536" s="50"/>
      <c r="O536" s="50"/>
      <c r="P536" s="1627"/>
      <c r="Q536" s="1627"/>
      <c r="R536" s="1628"/>
      <c r="S536" s="1800"/>
      <c r="T536" s="50"/>
    </row>
    <row r="537">
      <c r="A537" s="50"/>
      <c r="B537" s="50"/>
      <c r="C537" s="50"/>
      <c r="D537" s="50"/>
      <c r="E537" s="50"/>
      <c r="F537" s="50"/>
      <c r="G537" s="50"/>
      <c r="H537" s="50"/>
      <c r="I537" s="50"/>
      <c r="J537" s="50"/>
      <c r="K537" s="50"/>
      <c r="L537" s="1626"/>
      <c r="M537" s="50"/>
      <c r="N537" s="50"/>
      <c r="O537" s="50"/>
      <c r="P537" s="1627"/>
      <c r="Q537" s="1627"/>
      <c r="R537" s="1628"/>
      <c r="S537" s="1800"/>
      <c r="T537" s="50"/>
    </row>
    <row r="538">
      <c r="A538" s="50"/>
      <c r="B538" s="50"/>
      <c r="C538" s="50"/>
      <c r="D538" s="50"/>
      <c r="E538" s="50"/>
      <c r="F538" s="50"/>
      <c r="G538" s="50"/>
      <c r="H538" s="50"/>
      <c r="I538" s="50"/>
      <c r="J538" s="50"/>
      <c r="K538" s="50"/>
      <c r="L538" s="1626"/>
      <c r="M538" s="50"/>
      <c r="N538" s="50"/>
      <c r="O538" s="50"/>
      <c r="P538" s="1627"/>
      <c r="Q538" s="1627"/>
      <c r="R538" s="1628"/>
      <c r="S538" s="1800"/>
      <c r="T538" s="50"/>
    </row>
    <row r="539">
      <c r="A539" s="50"/>
      <c r="B539" s="50"/>
      <c r="C539" s="50"/>
      <c r="D539" s="50"/>
      <c r="E539" s="50"/>
      <c r="F539" s="50"/>
      <c r="G539" s="50"/>
      <c r="H539" s="50"/>
      <c r="I539" s="50"/>
      <c r="J539" s="50"/>
      <c r="K539" s="50"/>
      <c r="L539" s="1626"/>
      <c r="M539" s="50"/>
      <c r="N539" s="50"/>
      <c r="O539" s="50"/>
      <c r="P539" s="1627"/>
      <c r="Q539" s="1627"/>
      <c r="R539" s="1628"/>
      <c r="S539" s="1800"/>
      <c r="T539" s="50"/>
    </row>
    <row r="540">
      <c r="A540" s="50"/>
      <c r="B540" s="50"/>
      <c r="C540" s="50"/>
      <c r="D540" s="50"/>
      <c r="E540" s="50"/>
      <c r="F540" s="50"/>
      <c r="G540" s="50"/>
      <c r="H540" s="50"/>
      <c r="I540" s="50"/>
      <c r="J540" s="50"/>
      <c r="K540" s="50"/>
      <c r="L540" s="1626"/>
      <c r="M540" s="50"/>
      <c r="N540" s="50"/>
      <c r="O540" s="50"/>
      <c r="P540" s="1627"/>
      <c r="Q540" s="1627"/>
      <c r="R540" s="1628"/>
      <c r="S540" s="1800"/>
      <c r="T540" s="50"/>
    </row>
    <row r="541">
      <c r="A541" s="50"/>
      <c r="B541" s="50"/>
      <c r="C541" s="50"/>
      <c r="D541" s="50"/>
      <c r="E541" s="50"/>
      <c r="F541" s="50"/>
      <c r="G541" s="50"/>
      <c r="H541" s="50"/>
      <c r="I541" s="50"/>
      <c r="J541" s="50"/>
      <c r="K541" s="50"/>
      <c r="L541" s="1626"/>
      <c r="M541" s="50"/>
      <c r="N541" s="50"/>
      <c r="O541" s="50"/>
      <c r="P541" s="1627"/>
      <c r="Q541" s="1627"/>
      <c r="R541" s="1628"/>
      <c r="S541" s="1800"/>
      <c r="T541" s="50"/>
    </row>
    <row r="542">
      <c r="A542" s="50"/>
      <c r="B542" s="50"/>
      <c r="C542" s="50"/>
      <c r="D542" s="50"/>
      <c r="E542" s="50"/>
      <c r="F542" s="50"/>
      <c r="G542" s="50"/>
      <c r="H542" s="50"/>
      <c r="I542" s="50"/>
      <c r="J542" s="50"/>
      <c r="K542" s="50"/>
      <c r="L542" s="1626"/>
      <c r="M542" s="50"/>
      <c r="N542" s="50"/>
      <c r="O542" s="50"/>
      <c r="P542" s="1627"/>
      <c r="Q542" s="1627"/>
      <c r="R542" s="1628"/>
      <c r="S542" s="1800"/>
      <c r="T542" s="50"/>
    </row>
    <row r="543">
      <c r="A543" s="50"/>
      <c r="B543" s="50"/>
      <c r="C543" s="50"/>
      <c r="D543" s="50"/>
      <c r="E543" s="50"/>
      <c r="F543" s="50"/>
      <c r="G543" s="50"/>
      <c r="H543" s="50"/>
      <c r="I543" s="50"/>
      <c r="J543" s="50"/>
      <c r="K543" s="50"/>
      <c r="L543" s="1626"/>
      <c r="M543" s="50"/>
      <c r="N543" s="50"/>
      <c r="O543" s="50"/>
      <c r="P543" s="1627"/>
      <c r="Q543" s="1627"/>
      <c r="R543" s="1628"/>
      <c r="S543" s="1800"/>
      <c r="T543" s="50"/>
    </row>
    <row r="544">
      <c r="A544" s="50"/>
      <c r="B544" s="50"/>
      <c r="C544" s="50"/>
      <c r="D544" s="50"/>
      <c r="E544" s="50"/>
      <c r="F544" s="50"/>
      <c r="G544" s="50"/>
      <c r="H544" s="50"/>
      <c r="I544" s="50"/>
      <c r="J544" s="50"/>
      <c r="K544" s="50"/>
      <c r="L544" s="1626"/>
      <c r="M544" s="50"/>
      <c r="N544" s="50"/>
      <c r="O544" s="50"/>
      <c r="P544" s="1627"/>
      <c r="Q544" s="1627"/>
      <c r="R544" s="1628"/>
      <c r="S544" s="1800"/>
      <c r="T544" s="50"/>
    </row>
    <row r="545">
      <c r="A545" s="50"/>
      <c r="B545" s="50"/>
      <c r="C545" s="50"/>
      <c r="D545" s="50"/>
      <c r="E545" s="50"/>
      <c r="F545" s="50"/>
      <c r="G545" s="50"/>
      <c r="H545" s="50"/>
      <c r="I545" s="50"/>
      <c r="J545" s="50"/>
      <c r="K545" s="50"/>
      <c r="L545" s="1626"/>
      <c r="M545" s="50"/>
      <c r="N545" s="50"/>
      <c r="O545" s="50"/>
      <c r="P545" s="1627"/>
      <c r="Q545" s="1627"/>
      <c r="R545" s="1628"/>
      <c r="S545" s="1800"/>
      <c r="T545" s="50"/>
    </row>
    <row r="546">
      <c r="A546" s="50"/>
      <c r="B546" s="50"/>
      <c r="C546" s="50"/>
      <c r="D546" s="50"/>
      <c r="E546" s="50"/>
      <c r="F546" s="50"/>
      <c r="G546" s="50"/>
      <c r="H546" s="50"/>
      <c r="I546" s="50"/>
      <c r="J546" s="50"/>
      <c r="K546" s="50"/>
      <c r="L546" s="1626"/>
      <c r="M546" s="50"/>
      <c r="N546" s="50"/>
      <c r="O546" s="50"/>
      <c r="P546" s="1627"/>
      <c r="Q546" s="1627"/>
      <c r="R546" s="1628"/>
      <c r="S546" s="1800"/>
      <c r="T546" s="50"/>
    </row>
    <row r="547">
      <c r="A547" s="50"/>
      <c r="B547" s="50"/>
      <c r="C547" s="50"/>
      <c r="D547" s="50"/>
      <c r="E547" s="50"/>
      <c r="F547" s="50"/>
      <c r="G547" s="50"/>
      <c r="H547" s="50"/>
      <c r="I547" s="50"/>
      <c r="J547" s="50"/>
      <c r="K547" s="50"/>
      <c r="L547" s="1626"/>
      <c r="M547" s="50"/>
      <c r="N547" s="50"/>
      <c r="O547" s="50"/>
      <c r="P547" s="1627"/>
      <c r="Q547" s="1627"/>
      <c r="R547" s="1628"/>
      <c r="S547" s="1800"/>
      <c r="T547" s="50"/>
    </row>
    <row r="548">
      <c r="A548" s="50"/>
      <c r="B548" s="50"/>
      <c r="C548" s="50"/>
      <c r="D548" s="50"/>
      <c r="E548" s="50"/>
      <c r="F548" s="50"/>
      <c r="G548" s="50"/>
      <c r="H548" s="50"/>
      <c r="I548" s="50"/>
      <c r="J548" s="50"/>
      <c r="K548" s="50"/>
      <c r="L548" s="1626"/>
      <c r="M548" s="50"/>
      <c r="N548" s="50"/>
      <c r="O548" s="50"/>
      <c r="P548" s="1627"/>
      <c r="Q548" s="1627"/>
      <c r="R548" s="1628"/>
      <c r="S548" s="1800"/>
      <c r="T548" s="50"/>
    </row>
    <row r="549">
      <c r="A549" s="50"/>
      <c r="B549" s="50"/>
      <c r="C549" s="50"/>
      <c r="D549" s="50"/>
      <c r="E549" s="50"/>
      <c r="F549" s="50"/>
      <c r="G549" s="50"/>
      <c r="H549" s="50"/>
      <c r="I549" s="50"/>
      <c r="J549" s="50"/>
      <c r="K549" s="50"/>
      <c r="L549" s="1626"/>
      <c r="M549" s="50"/>
      <c r="N549" s="50"/>
      <c r="O549" s="50"/>
      <c r="P549" s="1627"/>
      <c r="Q549" s="1627"/>
      <c r="R549" s="1628"/>
      <c r="S549" s="1800"/>
      <c r="T549" s="50"/>
    </row>
    <row r="550">
      <c r="A550" s="50"/>
      <c r="B550" s="50"/>
      <c r="C550" s="50"/>
      <c r="D550" s="50"/>
      <c r="E550" s="50"/>
      <c r="F550" s="50"/>
      <c r="G550" s="50"/>
      <c r="H550" s="50"/>
      <c r="I550" s="50"/>
      <c r="J550" s="50"/>
      <c r="K550" s="50"/>
      <c r="L550" s="1626"/>
      <c r="M550" s="50"/>
      <c r="N550" s="50"/>
      <c r="O550" s="50"/>
      <c r="P550" s="1627"/>
      <c r="Q550" s="1627"/>
      <c r="R550" s="1628"/>
      <c r="S550" s="1800"/>
      <c r="T550" s="50"/>
    </row>
    <row r="551">
      <c r="A551" s="50"/>
      <c r="B551" s="50"/>
      <c r="C551" s="50"/>
      <c r="D551" s="50"/>
      <c r="E551" s="50"/>
      <c r="F551" s="50"/>
      <c r="G551" s="50"/>
      <c r="H551" s="50"/>
      <c r="I551" s="50"/>
      <c r="J551" s="50"/>
      <c r="K551" s="50"/>
      <c r="L551" s="1626"/>
      <c r="M551" s="50"/>
      <c r="N551" s="50"/>
      <c r="O551" s="50"/>
      <c r="P551" s="1627"/>
      <c r="Q551" s="1627"/>
      <c r="R551" s="1628"/>
      <c r="S551" s="1800"/>
      <c r="T551" s="50"/>
    </row>
    <row r="552">
      <c r="A552" s="50"/>
      <c r="B552" s="50"/>
      <c r="C552" s="50"/>
      <c r="D552" s="50"/>
      <c r="E552" s="50"/>
      <c r="F552" s="50"/>
      <c r="G552" s="50"/>
      <c r="H552" s="50"/>
      <c r="I552" s="50"/>
      <c r="J552" s="50"/>
      <c r="K552" s="50"/>
      <c r="L552" s="1626"/>
      <c r="M552" s="50"/>
      <c r="N552" s="50"/>
      <c r="O552" s="50"/>
      <c r="P552" s="1627"/>
      <c r="Q552" s="1627"/>
      <c r="R552" s="1628"/>
      <c r="S552" s="1800"/>
      <c r="T552" s="50"/>
    </row>
    <row r="553">
      <c r="A553" s="50"/>
      <c r="B553" s="50"/>
      <c r="C553" s="50"/>
      <c r="D553" s="50"/>
      <c r="E553" s="50"/>
      <c r="F553" s="50"/>
      <c r="G553" s="50"/>
      <c r="H553" s="50"/>
      <c r="I553" s="50"/>
      <c r="J553" s="50"/>
      <c r="K553" s="50"/>
      <c r="L553" s="1626"/>
      <c r="M553" s="50"/>
      <c r="N553" s="50"/>
      <c r="O553" s="50"/>
      <c r="P553" s="1627"/>
      <c r="Q553" s="1627"/>
      <c r="R553" s="1628"/>
      <c r="S553" s="1800"/>
      <c r="T553" s="50"/>
    </row>
    <row r="554">
      <c r="A554" s="50"/>
      <c r="B554" s="50"/>
      <c r="C554" s="50"/>
      <c r="D554" s="50"/>
      <c r="E554" s="50"/>
      <c r="F554" s="50"/>
      <c r="G554" s="50"/>
      <c r="H554" s="50"/>
      <c r="I554" s="50"/>
      <c r="J554" s="50"/>
      <c r="K554" s="50"/>
      <c r="L554" s="1626"/>
      <c r="M554" s="50"/>
      <c r="N554" s="50"/>
      <c r="O554" s="50"/>
      <c r="P554" s="1627"/>
      <c r="Q554" s="1627"/>
      <c r="R554" s="1628"/>
      <c r="S554" s="1800"/>
      <c r="T554" s="50"/>
    </row>
    <row r="555">
      <c r="A555" s="50"/>
      <c r="B555" s="50"/>
      <c r="C555" s="50"/>
      <c r="D555" s="50"/>
      <c r="E555" s="50"/>
      <c r="F555" s="50"/>
      <c r="G555" s="50"/>
      <c r="H555" s="50"/>
      <c r="I555" s="50"/>
      <c r="J555" s="50"/>
      <c r="K555" s="50"/>
      <c r="L555" s="1626"/>
      <c r="M555" s="50"/>
      <c r="N555" s="50"/>
      <c r="O555" s="50"/>
      <c r="P555" s="1627"/>
      <c r="Q555" s="1627"/>
      <c r="R555" s="1628"/>
      <c r="S555" s="1800"/>
      <c r="T555" s="50"/>
    </row>
    <row r="556">
      <c r="A556" s="50"/>
      <c r="B556" s="50"/>
      <c r="C556" s="50"/>
      <c r="D556" s="50"/>
      <c r="E556" s="50"/>
      <c r="F556" s="50"/>
      <c r="G556" s="50"/>
      <c r="H556" s="50"/>
      <c r="I556" s="50"/>
      <c r="J556" s="50"/>
      <c r="K556" s="50"/>
      <c r="L556" s="1626"/>
      <c r="M556" s="50"/>
      <c r="N556" s="50"/>
      <c r="O556" s="50"/>
      <c r="P556" s="1627"/>
      <c r="Q556" s="1627"/>
      <c r="R556" s="1628"/>
      <c r="S556" s="1800"/>
      <c r="T556" s="50"/>
    </row>
    <row r="557">
      <c r="A557" s="50"/>
      <c r="B557" s="50"/>
      <c r="C557" s="50"/>
      <c r="D557" s="50"/>
      <c r="E557" s="50"/>
      <c r="F557" s="50"/>
      <c r="G557" s="50"/>
      <c r="H557" s="50"/>
      <c r="I557" s="50"/>
      <c r="J557" s="50"/>
      <c r="K557" s="50"/>
      <c r="L557" s="1626"/>
      <c r="M557" s="50"/>
      <c r="N557" s="50"/>
      <c r="O557" s="50"/>
      <c r="P557" s="1627"/>
      <c r="Q557" s="1627"/>
      <c r="R557" s="1628"/>
      <c r="S557" s="1800"/>
      <c r="T557" s="50"/>
    </row>
    <row r="558">
      <c r="A558" s="50"/>
      <c r="B558" s="50"/>
      <c r="C558" s="50"/>
      <c r="D558" s="50"/>
      <c r="E558" s="50"/>
      <c r="F558" s="50"/>
      <c r="G558" s="50"/>
      <c r="H558" s="50"/>
      <c r="I558" s="50"/>
      <c r="J558" s="50"/>
      <c r="K558" s="50"/>
      <c r="L558" s="1626"/>
      <c r="M558" s="50"/>
      <c r="N558" s="50"/>
      <c r="O558" s="50"/>
      <c r="P558" s="1627"/>
      <c r="Q558" s="1627"/>
      <c r="R558" s="1628"/>
      <c r="S558" s="1800"/>
      <c r="T558" s="50"/>
    </row>
    <row r="559">
      <c r="A559" s="50"/>
      <c r="B559" s="50"/>
      <c r="C559" s="50"/>
      <c r="D559" s="50"/>
      <c r="E559" s="50"/>
      <c r="F559" s="50"/>
      <c r="G559" s="50"/>
      <c r="H559" s="50"/>
      <c r="I559" s="50"/>
      <c r="J559" s="50"/>
      <c r="K559" s="50"/>
      <c r="L559" s="1626"/>
      <c r="M559" s="50"/>
      <c r="N559" s="50"/>
      <c r="O559" s="50"/>
      <c r="P559" s="1627"/>
      <c r="Q559" s="1627"/>
      <c r="R559" s="1628"/>
      <c r="S559" s="1800"/>
      <c r="T559" s="50"/>
    </row>
    <row r="560">
      <c r="A560" s="50"/>
      <c r="B560" s="50"/>
      <c r="C560" s="50"/>
      <c r="D560" s="50"/>
      <c r="E560" s="50"/>
      <c r="F560" s="50"/>
      <c r="G560" s="50"/>
      <c r="H560" s="50"/>
      <c r="I560" s="50"/>
      <c r="J560" s="50"/>
      <c r="K560" s="50"/>
      <c r="L560" s="1626"/>
      <c r="M560" s="50"/>
      <c r="N560" s="50"/>
      <c r="O560" s="50"/>
      <c r="P560" s="1627"/>
      <c r="Q560" s="1627"/>
      <c r="R560" s="1628"/>
      <c r="S560" s="1800"/>
      <c r="T560" s="50"/>
    </row>
    <row r="561">
      <c r="A561" s="50"/>
      <c r="B561" s="50"/>
      <c r="C561" s="50"/>
      <c r="D561" s="50"/>
      <c r="E561" s="50"/>
      <c r="F561" s="50"/>
      <c r="G561" s="50"/>
      <c r="H561" s="50"/>
      <c r="I561" s="50"/>
      <c r="J561" s="50"/>
      <c r="K561" s="50"/>
      <c r="L561" s="1626"/>
      <c r="M561" s="50"/>
      <c r="N561" s="50"/>
      <c r="O561" s="50"/>
      <c r="P561" s="1627"/>
      <c r="Q561" s="1627"/>
      <c r="R561" s="1628"/>
      <c r="S561" s="1800"/>
      <c r="T561" s="50"/>
    </row>
    <row r="562">
      <c r="A562" s="50"/>
      <c r="B562" s="50"/>
      <c r="C562" s="50"/>
      <c r="D562" s="50"/>
      <c r="E562" s="50"/>
      <c r="F562" s="50"/>
      <c r="G562" s="50"/>
      <c r="H562" s="50"/>
      <c r="I562" s="50"/>
      <c r="J562" s="50"/>
      <c r="K562" s="50"/>
      <c r="L562" s="1626"/>
      <c r="M562" s="50"/>
      <c r="N562" s="50"/>
      <c r="O562" s="50"/>
      <c r="P562" s="1627"/>
      <c r="Q562" s="1627"/>
      <c r="R562" s="1628"/>
      <c r="S562" s="1800"/>
      <c r="T562" s="50"/>
    </row>
    <row r="563">
      <c r="A563" s="50"/>
      <c r="B563" s="50"/>
      <c r="C563" s="50"/>
      <c r="D563" s="50"/>
      <c r="E563" s="50"/>
      <c r="F563" s="50"/>
      <c r="G563" s="50"/>
      <c r="H563" s="50"/>
      <c r="I563" s="50"/>
      <c r="J563" s="50"/>
      <c r="K563" s="50"/>
      <c r="L563" s="1626"/>
      <c r="M563" s="50"/>
      <c r="N563" s="50"/>
      <c r="O563" s="50"/>
      <c r="P563" s="1627"/>
      <c r="Q563" s="1627"/>
      <c r="R563" s="1628"/>
      <c r="S563" s="1800"/>
      <c r="T563" s="50"/>
    </row>
    <row r="564">
      <c r="A564" s="50"/>
      <c r="B564" s="50"/>
      <c r="C564" s="50"/>
      <c r="D564" s="50"/>
      <c r="E564" s="50"/>
      <c r="F564" s="50"/>
      <c r="G564" s="50"/>
      <c r="H564" s="50"/>
      <c r="I564" s="50"/>
      <c r="J564" s="50"/>
      <c r="K564" s="50"/>
      <c r="L564" s="1626"/>
      <c r="M564" s="50"/>
      <c r="N564" s="50"/>
      <c r="O564" s="50"/>
      <c r="P564" s="1627"/>
      <c r="Q564" s="1627"/>
      <c r="R564" s="1628"/>
      <c r="S564" s="1800"/>
      <c r="T564" s="50"/>
    </row>
    <row r="565">
      <c r="A565" s="50"/>
      <c r="B565" s="50"/>
      <c r="C565" s="50"/>
      <c r="D565" s="50"/>
      <c r="E565" s="50"/>
      <c r="F565" s="50"/>
      <c r="G565" s="50"/>
      <c r="H565" s="50"/>
      <c r="I565" s="50"/>
      <c r="J565" s="50"/>
      <c r="K565" s="50"/>
      <c r="L565" s="1626"/>
      <c r="M565" s="50"/>
      <c r="N565" s="50"/>
      <c r="O565" s="50"/>
      <c r="P565" s="1627"/>
      <c r="Q565" s="1627"/>
      <c r="R565" s="1628"/>
      <c r="S565" s="1800"/>
      <c r="T565" s="50"/>
    </row>
    <row r="566">
      <c r="A566" s="50"/>
      <c r="B566" s="50"/>
      <c r="C566" s="50"/>
      <c r="D566" s="50"/>
      <c r="E566" s="50"/>
      <c r="F566" s="50"/>
      <c r="G566" s="50"/>
      <c r="H566" s="50"/>
      <c r="I566" s="50"/>
      <c r="J566" s="50"/>
      <c r="K566" s="50"/>
      <c r="L566" s="1626"/>
      <c r="M566" s="50"/>
      <c r="N566" s="50"/>
      <c r="O566" s="50"/>
      <c r="P566" s="1627"/>
      <c r="Q566" s="1627"/>
      <c r="R566" s="1628"/>
      <c r="S566" s="1800"/>
      <c r="T566" s="50"/>
    </row>
    <row r="567">
      <c r="A567" s="50"/>
      <c r="B567" s="50"/>
      <c r="C567" s="50"/>
      <c r="D567" s="50"/>
      <c r="E567" s="50"/>
      <c r="F567" s="50"/>
      <c r="G567" s="50"/>
      <c r="H567" s="50"/>
      <c r="I567" s="50"/>
      <c r="J567" s="50"/>
      <c r="K567" s="50"/>
      <c r="L567" s="1626"/>
      <c r="M567" s="50"/>
      <c r="N567" s="50"/>
      <c r="O567" s="50"/>
      <c r="P567" s="1627"/>
      <c r="Q567" s="1627"/>
      <c r="R567" s="1628"/>
      <c r="S567" s="1800"/>
      <c r="T567" s="50"/>
    </row>
    <row r="568">
      <c r="A568" s="50"/>
      <c r="B568" s="50"/>
      <c r="C568" s="50"/>
      <c r="D568" s="50"/>
      <c r="E568" s="50"/>
      <c r="F568" s="50"/>
      <c r="G568" s="50"/>
      <c r="H568" s="50"/>
      <c r="I568" s="50"/>
      <c r="J568" s="50"/>
      <c r="K568" s="50"/>
      <c r="L568" s="1626"/>
      <c r="M568" s="50"/>
      <c r="N568" s="50"/>
      <c r="O568" s="50"/>
      <c r="P568" s="1627"/>
      <c r="Q568" s="1627"/>
      <c r="R568" s="1628"/>
      <c r="S568" s="1800"/>
      <c r="T568" s="50"/>
    </row>
    <row r="569">
      <c r="A569" s="50"/>
      <c r="B569" s="50"/>
      <c r="C569" s="50"/>
      <c r="D569" s="50"/>
      <c r="E569" s="50"/>
      <c r="F569" s="50"/>
      <c r="G569" s="50"/>
      <c r="H569" s="50"/>
      <c r="I569" s="50"/>
      <c r="J569" s="50"/>
      <c r="K569" s="50"/>
      <c r="L569" s="1626"/>
      <c r="M569" s="50"/>
      <c r="N569" s="50"/>
      <c r="O569" s="50"/>
      <c r="P569" s="1627"/>
      <c r="Q569" s="1627"/>
      <c r="R569" s="1628"/>
      <c r="S569" s="1800"/>
      <c r="T569" s="50"/>
    </row>
    <row r="570">
      <c r="A570" s="50"/>
      <c r="B570" s="50"/>
      <c r="C570" s="50"/>
      <c r="D570" s="50"/>
      <c r="E570" s="50"/>
      <c r="F570" s="50"/>
      <c r="G570" s="50"/>
      <c r="H570" s="50"/>
      <c r="I570" s="50"/>
      <c r="J570" s="50"/>
      <c r="K570" s="50"/>
      <c r="L570" s="1626"/>
      <c r="M570" s="50"/>
      <c r="N570" s="50"/>
      <c r="O570" s="50"/>
      <c r="P570" s="1627"/>
      <c r="Q570" s="1627"/>
      <c r="R570" s="1628"/>
      <c r="S570" s="1800"/>
      <c r="T570" s="50"/>
    </row>
    <row r="571">
      <c r="A571" s="50"/>
      <c r="B571" s="50"/>
      <c r="C571" s="50"/>
      <c r="D571" s="50"/>
      <c r="E571" s="50"/>
      <c r="F571" s="50"/>
      <c r="G571" s="50"/>
      <c r="H571" s="50"/>
      <c r="I571" s="50"/>
      <c r="J571" s="50"/>
      <c r="K571" s="50"/>
      <c r="L571" s="1626"/>
      <c r="M571" s="50"/>
      <c r="N571" s="50"/>
      <c r="O571" s="50"/>
      <c r="P571" s="1627"/>
      <c r="Q571" s="1627"/>
      <c r="R571" s="1628"/>
      <c r="S571" s="1800"/>
      <c r="T571" s="50"/>
    </row>
    <row r="572">
      <c r="A572" s="50"/>
      <c r="B572" s="50"/>
      <c r="C572" s="50"/>
      <c r="D572" s="50"/>
      <c r="E572" s="50"/>
      <c r="F572" s="50"/>
      <c r="G572" s="50"/>
      <c r="H572" s="50"/>
      <c r="I572" s="50"/>
      <c r="J572" s="50"/>
      <c r="K572" s="50"/>
      <c r="L572" s="1626"/>
      <c r="M572" s="50"/>
      <c r="N572" s="50"/>
      <c r="O572" s="50"/>
      <c r="P572" s="1627"/>
      <c r="Q572" s="1627"/>
      <c r="R572" s="1628"/>
      <c r="S572" s="1800"/>
      <c r="T572" s="50"/>
    </row>
    <row r="573">
      <c r="A573" s="50"/>
      <c r="B573" s="50"/>
      <c r="C573" s="50"/>
      <c r="D573" s="50"/>
      <c r="E573" s="50"/>
      <c r="F573" s="50"/>
      <c r="G573" s="50"/>
      <c r="H573" s="50"/>
      <c r="I573" s="50"/>
      <c r="J573" s="50"/>
      <c r="K573" s="50"/>
      <c r="L573" s="1626"/>
      <c r="M573" s="50"/>
      <c r="N573" s="50"/>
      <c r="O573" s="50"/>
      <c r="P573" s="1627"/>
      <c r="Q573" s="1627"/>
      <c r="R573" s="1628"/>
      <c r="S573" s="1800"/>
      <c r="T573" s="50"/>
    </row>
    <row r="574">
      <c r="A574" s="50"/>
      <c r="B574" s="50"/>
      <c r="C574" s="50"/>
      <c r="D574" s="50"/>
      <c r="E574" s="50"/>
      <c r="F574" s="50"/>
      <c r="G574" s="50"/>
      <c r="H574" s="50"/>
      <c r="I574" s="50"/>
      <c r="J574" s="50"/>
      <c r="K574" s="50"/>
      <c r="L574" s="1626"/>
      <c r="M574" s="50"/>
      <c r="N574" s="50"/>
      <c r="O574" s="50"/>
      <c r="P574" s="1627"/>
      <c r="Q574" s="1627"/>
      <c r="R574" s="1628"/>
      <c r="S574" s="1800"/>
      <c r="T574" s="50"/>
    </row>
    <row r="575">
      <c r="A575" s="50"/>
      <c r="B575" s="50"/>
      <c r="C575" s="50"/>
      <c r="D575" s="50"/>
      <c r="E575" s="50"/>
      <c r="F575" s="50"/>
      <c r="G575" s="50"/>
      <c r="H575" s="50"/>
      <c r="I575" s="50"/>
      <c r="J575" s="50"/>
      <c r="K575" s="50"/>
      <c r="L575" s="1626"/>
      <c r="M575" s="50"/>
      <c r="N575" s="50"/>
      <c r="O575" s="50"/>
      <c r="P575" s="1627"/>
      <c r="Q575" s="1627"/>
      <c r="R575" s="1628"/>
      <c r="S575" s="1800"/>
      <c r="T575" s="50"/>
    </row>
    <row r="576">
      <c r="A576" s="50"/>
      <c r="B576" s="50"/>
      <c r="C576" s="50"/>
      <c r="D576" s="50"/>
      <c r="E576" s="50"/>
      <c r="F576" s="50"/>
      <c r="G576" s="50"/>
      <c r="H576" s="50"/>
      <c r="I576" s="50"/>
      <c r="J576" s="50"/>
      <c r="K576" s="50"/>
      <c r="L576" s="1626"/>
      <c r="M576" s="50"/>
      <c r="N576" s="50"/>
      <c r="O576" s="50"/>
      <c r="P576" s="1627"/>
      <c r="Q576" s="1627"/>
      <c r="R576" s="1628"/>
      <c r="S576" s="1800"/>
      <c r="T576" s="50"/>
    </row>
    <row r="577">
      <c r="A577" s="50"/>
      <c r="B577" s="50"/>
      <c r="C577" s="50"/>
      <c r="D577" s="50"/>
      <c r="E577" s="50"/>
      <c r="F577" s="50"/>
      <c r="G577" s="50"/>
      <c r="H577" s="50"/>
      <c r="I577" s="50"/>
      <c r="J577" s="50"/>
      <c r="K577" s="50"/>
      <c r="L577" s="1626"/>
      <c r="M577" s="50"/>
      <c r="N577" s="50"/>
      <c r="O577" s="50"/>
      <c r="P577" s="1627"/>
      <c r="Q577" s="1627"/>
      <c r="R577" s="1628"/>
      <c r="S577" s="1800"/>
      <c r="T577" s="50"/>
    </row>
    <row r="578">
      <c r="A578" s="50"/>
      <c r="B578" s="50"/>
      <c r="C578" s="50"/>
      <c r="D578" s="50"/>
      <c r="E578" s="50"/>
      <c r="F578" s="50"/>
      <c r="G578" s="50"/>
      <c r="H578" s="50"/>
      <c r="I578" s="50"/>
      <c r="J578" s="50"/>
      <c r="K578" s="50"/>
      <c r="L578" s="1626"/>
      <c r="M578" s="50"/>
      <c r="N578" s="50"/>
      <c r="O578" s="50"/>
      <c r="P578" s="1627"/>
      <c r="Q578" s="1627"/>
      <c r="R578" s="1628"/>
      <c r="S578" s="1800"/>
      <c r="T578" s="50"/>
    </row>
    <row r="579">
      <c r="A579" s="50"/>
      <c r="B579" s="50"/>
      <c r="C579" s="50"/>
      <c r="D579" s="50"/>
      <c r="E579" s="50"/>
      <c r="F579" s="50"/>
      <c r="G579" s="50"/>
      <c r="H579" s="50"/>
      <c r="I579" s="50"/>
      <c r="J579" s="50"/>
      <c r="K579" s="50"/>
      <c r="L579" s="1626"/>
      <c r="M579" s="50"/>
      <c r="N579" s="50"/>
      <c r="O579" s="50"/>
      <c r="P579" s="1627"/>
      <c r="Q579" s="1627"/>
      <c r="R579" s="1628"/>
      <c r="S579" s="1800"/>
      <c r="T579" s="50"/>
    </row>
    <row r="580">
      <c r="A580" s="50"/>
      <c r="B580" s="50"/>
      <c r="C580" s="50"/>
      <c r="D580" s="50"/>
      <c r="E580" s="50"/>
      <c r="F580" s="50"/>
      <c r="G580" s="50"/>
      <c r="H580" s="50"/>
      <c r="I580" s="50"/>
      <c r="J580" s="50"/>
      <c r="K580" s="50"/>
      <c r="L580" s="1626"/>
      <c r="M580" s="50"/>
      <c r="N580" s="50"/>
      <c r="O580" s="50"/>
      <c r="P580" s="1627"/>
      <c r="Q580" s="1627"/>
      <c r="R580" s="1628"/>
      <c r="S580" s="1800"/>
      <c r="T580" s="50"/>
    </row>
    <row r="581">
      <c r="A581" s="50"/>
      <c r="B581" s="50"/>
      <c r="C581" s="50"/>
      <c r="D581" s="50"/>
      <c r="E581" s="50"/>
      <c r="F581" s="50"/>
      <c r="G581" s="50"/>
      <c r="H581" s="50"/>
      <c r="I581" s="50"/>
      <c r="J581" s="50"/>
      <c r="K581" s="50"/>
      <c r="L581" s="1626"/>
      <c r="M581" s="50"/>
      <c r="N581" s="50"/>
      <c r="O581" s="50"/>
      <c r="P581" s="1627"/>
      <c r="Q581" s="1627"/>
      <c r="R581" s="1628"/>
      <c r="S581" s="1800"/>
      <c r="T581" s="50"/>
    </row>
    <row r="582">
      <c r="A582" s="50"/>
      <c r="B582" s="50"/>
      <c r="C582" s="50"/>
      <c r="D582" s="50"/>
      <c r="E582" s="50"/>
      <c r="F582" s="50"/>
      <c r="G582" s="50"/>
      <c r="H582" s="50"/>
      <c r="I582" s="50"/>
      <c r="J582" s="50"/>
      <c r="K582" s="50"/>
      <c r="L582" s="1626"/>
      <c r="M582" s="50"/>
      <c r="N582" s="50"/>
      <c r="O582" s="50"/>
      <c r="P582" s="1627"/>
      <c r="Q582" s="1627"/>
      <c r="R582" s="1628"/>
      <c r="S582" s="1800"/>
      <c r="T582" s="50"/>
    </row>
    <row r="583">
      <c r="A583" s="50"/>
      <c r="B583" s="50"/>
      <c r="C583" s="50"/>
      <c r="D583" s="50"/>
      <c r="E583" s="50"/>
      <c r="F583" s="50"/>
      <c r="G583" s="50"/>
      <c r="H583" s="50"/>
      <c r="I583" s="50"/>
      <c r="J583" s="50"/>
      <c r="K583" s="50"/>
      <c r="L583" s="1626"/>
      <c r="M583" s="50"/>
      <c r="N583" s="50"/>
      <c r="O583" s="50"/>
      <c r="P583" s="1627"/>
      <c r="Q583" s="1627"/>
      <c r="R583" s="1628"/>
      <c r="S583" s="1800"/>
      <c r="T583" s="50"/>
    </row>
    <row r="584">
      <c r="A584" s="50"/>
      <c r="B584" s="50"/>
      <c r="C584" s="50"/>
      <c r="D584" s="50"/>
      <c r="E584" s="50"/>
      <c r="F584" s="50"/>
      <c r="G584" s="50"/>
      <c r="H584" s="50"/>
      <c r="I584" s="50"/>
      <c r="J584" s="50"/>
      <c r="K584" s="50"/>
      <c r="L584" s="1626"/>
      <c r="M584" s="50"/>
      <c r="N584" s="50"/>
      <c r="O584" s="50"/>
      <c r="P584" s="1627"/>
      <c r="Q584" s="1627"/>
      <c r="R584" s="1628"/>
      <c r="S584" s="1800"/>
      <c r="T584" s="50"/>
    </row>
    <row r="585">
      <c r="A585" s="50"/>
      <c r="B585" s="50"/>
      <c r="C585" s="50"/>
      <c r="D585" s="50"/>
      <c r="E585" s="50"/>
      <c r="F585" s="50"/>
      <c r="G585" s="50"/>
      <c r="H585" s="50"/>
      <c r="I585" s="50"/>
      <c r="J585" s="50"/>
      <c r="K585" s="50"/>
      <c r="L585" s="1626"/>
      <c r="M585" s="50"/>
      <c r="N585" s="50"/>
      <c r="O585" s="50"/>
      <c r="P585" s="1627"/>
      <c r="Q585" s="1627"/>
      <c r="R585" s="1628"/>
      <c r="S585" s="1800"/>
      <c r="T585" s="50"/>
    </row>
    <row r="586">
      <c r="A586" s="50"/>
      <c r="B586" s="50"/>
      <c r="C586" s="50"/>
      <c r="D586" s="50"/>
      <c r="E586" s="50"/>
      <c r="F586" s="50"/>
      <c r="G586" s="50"/>
      <c r="H586" s="50"/>
      <c r="I586" s="50"/>
      <c r="J586" s="50"/>
      <c r="K586" s="50"/>
      <c r="L586" s="1626"/>
      <c r="M586" s="50"/>
      <c r="N586" s="50"/>
      <c r="O586" s="50"/>
      <c r="P586" s="1627"/>
      <c r="Q586" s="1627"/>
      <c r="R586" s="1628"/>
      <c r="S586" s="1800"/>
      <c r="T586" s="50"/>
    </row>
    <row r="587">
      <c r="A587" s="50"/>
      <c r="B587" s="50"/>
      <c r="C587" s="50"/>
      <c r="D587" s="50"/>
      <c r="E587" s="50"/>
      <c r="F587" s="50"/>
      <c r="G587" s="50"/>
      <c r="H587" s="50"/>
      <c r="I587" s="50"/>
      <c r="J587" s="50"/>
      <c r="K587" s="50"/>
      <c r="L587" s="1626"/>
      <c r="M587" s="50"/>
      <c r="N587" s="50"/>
      <c r="O587" s="50"/>
      <c r="P587" s="1627"/>
      <c r="Q587" s="1627"/>
      <c r="R587" s="1628"/>
      <c r="S587" s="1800"/>
      <c r="T587" s="50"/>
    </row>
    <row r="588">
      <c r="A588" s="50"/>
      <c r="B588" s="50"/>
      <c r="C588" s="50"/>
      <c r="D588" s="50"/>
      <c r="E588" s="50"/>
      <c r="F588" s="50"/>
      <c r="G588" s="50"/>
      <c r="H588" s="50"/>
      <c r="I588" s="50"/>
      <c r="J588" s="50"/>
      <c r="K588" s="50"/>
      <c r="L588" s="1626"/>
      <c r="M588" s="50"/>
      <c r="N588" s="50"/>
      <c r="O588" s="50"/>
      <c r="P588" s="1627"/>
      <c r="Q588" s="1627"/>
      <c r="R588" s="1628"/>
      <c r="S588" s="1800"/>
      <c r="T588" s="50"/>
    </row>
    <row r="589">
      <c r="A589" s="50"/>
      <c r="B589" s="50"/>
      <c r="C589" s="50"/>
      <c r="D589" s="50"/>
      <c r="E589" s="50"/>
      <c r="F589" s="50"/>
      <c r="G589" s="50"/>
      <c r="H589" s="50"/>
      <c r="I589" s="50"/>
      <c r="J589" s="50"/>
      <c r="K589" s="50"/>
      <c r="L589" s="1626"/>
      <c r="M589" s="50"/>
      <c r="N589" s="50"/>
      <c r="O589" s="50"/>
      <c r="P589" s="1627"/>
      <c r="Q589" s="1627"/>
      <c r="R589" s="1628"/>
      <c r="S589" s="1800"/>
      <c r="T589" s="50"/>
    </row>
    <row r="590">
      <c r="A590" s="50"/>
      <c r="B590" s="50"/>
      <c r="C590" s="50"/>
      <c r="D590" s="50"/>
      <c r="E590" s="50"/>
      <c r="F590" s="50"/>
      <c r="G590" s="50"/>
      <c r="H590" s="50"/>
      <c r="I590" s="50"/>
      <c r="J590" s="50"/>
      <c r="K590" s="50"/>
      <c r="L590" s="1626"/>
      <c r="M590" s="50"/>
      <c r="N590" s="50"/>
      <c r="O590" s="50"/>
      <c r="P590" s="1627"/>
      <c r="Q590" s="1627"/>
      <c r="R590" s="1628"/>
      <c r="S590" s="1800"/>
      <c r="T590" s="50"/>
    </row>
    <row r="591">
      <c r="A591" s="50"/>
      <c r="B591" s="50"/>
      <c r="C591" s="50"/>
      <c r="D591" s="50"/>
      <c r="E591" s="50"/>
      <c r="F591" s="50"/>
      <c r="G591" s="50"/>
      <c r="H591" s="50"/>
      <c r="I591" s="50"/>
      <c r="J591" s="50"/>
      <c r="K591" s="50"/>
      <c r="L591" s="1626"/>
      <c r="M591" s="50"/>
      <c r="N591" s="50"/>
      <c r="O591" s="50"/>
      <c r="P591" s="1627"/>
      <c r="Q591" s="1627"/>
      <c r="R591" s="1628"/>
      <c r="S591" s="1800"/>
      <c r="T591" s="50"/>
    </row>
    <row r="592">
      <c r="A592" s="50"/>
      <c r="B592" s="50"/>
      <c r="C592" s="50"/>
      <c r="D592" s="50"/>
      <c r="E592" s="50"/>
      <c r="F592" s="50"/>
      <c r="G592" s="50"/>
      <c r="H592" s="50"/>
      <c r="I592" s="50"/>
      <c r="J592" s="50"/>
      <c r="K592" s="50"/>
      <c r="L592" s="1626"/>
      <c r="M592" s="50"/>
      <c r="N592" s="50"/>
      <c r="O592" s="50"/>
      <c r="P592" s="1627"/>
      <c r="Q592" s="1627"/>
      <c r="R592" s="1628"/>
      <c r="S592" s="1800"/>
      <c r="T592" s="50"/>
    </row>
    <row r="593">
      <c r="A593" s="50"/>
      <c r="B593" s="50"/>
      <c r="C593" s="50"/>
      <c r="D593" s="50"/>
      <c r="E593" s="50"/>
      <c r="F593" s="50"/>
      <c r="G593" s="50"/>
      <c r="H593" s="50"/>
      <c r="I593" s="50"/>
      <c r="J593" s="50"/>
      <c r="K593" s="50"/>
      <c r="L593" s="1626"/>
      <c r="M593" s="50"/>
      <c r="N593" s="50"/>
      <c r="O593" s="50"/>
      <c r="P593" s="1627"/>
      <c r="Q593" s="1627"/>
      <c r="R593" s="1628"/>
      <c r="S593" s="1800"/>
      <c r="T593" s="50"/>
    </row>
    <row r="594">
      <c r="A594" s="50"/>
      <c r="B594" s="50"/>
      <c r="C594" s="50"/>
      <c r="D594" s="50"/>
      <c r="E594" s="50"/>
      <c r="F594" s="50"/>
      <c r="G594" s="50"/>
      <c r="H594" s="50"/>
      <c r="I594" s="50"/>
      <c r="J594" s="50"/>
      <c r="K594" s="50"/>
      <c r="L594" s="1626"/>
      <c r="M594" s="50"/>
      <c r="N594" s="50"/>
      <c r="O594" s="50"/>
      <c r="P594" s="1627"/>
      <c r="Q594" s="1627"/>
      <c r="R594" s="1628"/>
      <c r="S594" s="1800"/>
      <c r="T594" s="50"/>
    </row>
    <row r="595">
      <c r="A595" s="50"/>
      <c r="B595" s="50"/>
      <c r="C595" s="50"/>
      <c r="D595" s="50"/>
      <c r="E595" s="50"/>
      <c r="F595" s="50"/>
      <c r="G595" s="50"/>
      <c r="H595" s="50"/>
      <c r="I595" s="50"/>
      <c r="J595" s="50"/>
      <c r="K595" s="50"/>
      <c r="L595" s="1626"/>
      <c r="M595" s="50"/>
      <c r="N595" s="50"/>
      <c r="O595" s="50"/>
      <c r="P595" s="1627"/>
      <c r="Q595" s="1627"/>
      <c r="R595" s="1628"/>
      <c r="S595" s="1800"/>
      <c r="T595" s="50"/>
    </row>
    <row r="596">
      <c r="A596" s="50"/>
      <c r="B596" s="50"/>
      <c r="C596" s="50"/>
      <c r="D596" s="50"/>
      <c r="E596" s="50"/>
      <c r="F596" s="50"/>
      <c r="G596" s="50"/>
      <c r="H596" s="50"/>
      <c r="I596" s="50"/>
      <c r="J596" s="50"/>
      <c r="K596" s="50"/>
      <c r="L596" s="1626"/>
      <c r="M596" s="50"/>
      <c r="N596" s="50"/>
      <c r="O596" s="50"/>
      <c r="P596" s="1627"/>
      <c r="Q596" s="1627"/>
      <c r="R596" s="1628"/>
      <c r="S596" s="1800"/>
      <c r="T596" s="50"/>
    </row>
    <row r="597">
      <c r="A597" s="50"/>
      <c r="B597" s="50"/>
      <c r="C597" s="50"/>
      <c r="D597" s="50"/>
      <c r="E597" s="50"/>
      <c r="F597" s="50"/>
      <c r="G597" s="50"/>
      <c r="H597" s="50"/>
      <c r="I597" s="50"/>
      <c r="J597" s="50"/>
      <c r="K597" s="50"/>
      <c r="L597" s="1626"/>
      <c r="M597" s="50"/>
      <c r="N597" s="50"/>
      <c r="O597" s="50"/>
      <c r="P597" s="1627"/>
      <c r="Q597" s="1627"/>
      <c r="R597" s="1628"/>
      <c r="S597" s="1800"/>
      <c r="T597" s="50"/>
    </row>
    <row r="598">
      <c r="A598" s="50"/>
      <c r="B598" s="50"/>
      <c r="C598" s="50"/>
      <c r="D598" s="50"/>
      <c r="E598" s="50"/>
      <c r="F598" s="50"/>
      <c r="G598" s="50"/>
      <c r="H598" s="50"/>
      <c r="I598" s="50"/>
      <c r="J598" s="50"/>
      <c r="K598" s="50"/>
      <c r="L598" s="1626"/>
      <c r="M598" s="50"/>
      <c r="N598" s="50"/>
      <c r="O598" s="50"/>
      <c r="P598" s="1627"/>
      <c r="Q598" s="1627"/>
      <c r="R598" s="1628"/>
      <c r="S598" s="1800"/>
      <c r="T598" s="50"/>
    </row>
    <row r="599">
      <c r="A599" s="50"/>
      <c r="B599" s="50"/>
      <c r="C599" s="50"/>
      <c r="D599" s="50"/>
      <c r="E599" s="50"/>
      <c r="F599" s="50"/>
      <c r="G599" s="50"/>
      <c r="H599" s="50"/>
      <c r="I599" s="50"/>
      <c r="J599" s="50"/>
      <c r="K599" s="50"/>
      <c r="L599" s="1626"/>
      <c r="M599" s="50"/>
      <c r="N599" s="50"/>
      <c r="O599" s="50"/>
      <c r="P599" s="1627"/>
      <c r="Q599" s="1627"/>
      <c r="R599" s="1628"/>
      <c r="S599" s="1800"/>
      <c r="T599" s="50"/>
    </row>
    <row r="600">
      <c r="A600" s="50"/>
      <c r="B600" s="50"/>
      <c r="C600" s="50"/>
      <c r="D600" s="50"/>
      <c r="E600" s="50"/>
      <c r="F600" s="50"/>
      <c r="G600" s="50"/>
      <c r="H600" s="50"/>
      <c r="I600" s="50"/>
      <c r="J600" s="50"/>
      <c r="K600" s="50"/>
      <c r="L600" s="1626"/>
      <c r="M600" s="50"/>
      <c r="N600" s="50"/>
      <c r="O600" s="50"/>
      <c r="P600" s="1627"/>
      <c r="Q600" s="1627"/>
      <c r="R600" s="1628"/>
      <c r="S600" s="1800"/>
      <c r="T600" s="50"/>
    </row>
    <row r="601">
      <c r="A601" s="50"/>
      <c r="B601" s="50"/>
      <c r="C601" s="50"/>
      <c r="D601" s="50"/>
      <c r="E601" s="50"/>
      <c r="F601" s="50"/>
      <c r="G601" s="50"/>
      <c r="H601" s="50"/>
      <c r="I601" s="50"/>
      <c r="J601" s="50"/>
      <c r="K601" s="50"/>
      <c r="L601" s="1626"/>
      <c r="M601" s="50"/>
      <c r="N601" s="50"/>
      <c r="O601" s="50"/>
      <c r="P601" s="1627"/>
      <c r="Q601" s="1627"/>
      <c r="R601" s="1628"/>
      <c r="S601" s="1800"/>
      <c r="T601" s="50"/>
    </row>
    <row r="602">
      <c r="A602" s="50"/>
      <c r="B602" s="50"/>
      <c r="C602" s="50"/>
      <c r="D602" s="50"/>
      <c r="E602" s="50"/>
      <c r="F602" s="50"/>
      <c r="G602" s="50"/>
      <c r="H602" s="50"/>
      <c r="I602" s="50"/>
      <c r="J602" s="50"/>
      <c r="K602" s="50"/>
      <c r="L602" s="1626"/>
      <c r="M602" s="50"/>
      <c r="N602" s="50"/>
      <c r="O602" s="50"/>
      <c r="P602" s="1627"/>
      <c r="Q602" s="1627"/>
      <c r="R602" s="1628"/>
      <c r="S602" s="1800"/>
      <c r="T602" s="50"/>
    </row>
    <row r="603">
      <c r="A603" s="50"/>
      <c r="B603" s="50"/>
      <c r="C603" s="50"/>
      <c r="D603" s="50"/>
      <c r="E603" s="50"/>
      <c r="F603" s="50"/>
      <c r="G603" s="50"/>
      <c r="H603" s="50"/>
      <c r="I603" s="50"/>
      <c r="J603" s="50"/>
      <c r="K603" s="50"/>
      <c r="L603" s="1626"/>
      <c r="M603" s="50"/>
      <c r="N603" s="50"/>
      <c r="O603" s="50"/>
      <c r="P603" s="1627"/>
      <c r="Q603" s="1627"/>
      <c r="R603" s="1628"/>
      <c r="S603" s="1800"/>
      <c r="T603" s="50"/>
    </row>
    <row r="604">
      <c r="A604" s="50"/>
      <c r="B604" s="50"/>
      <c r="C604" s="50"/>
      <c r="D604" s="50"/>
      <c r="E604" s="50"/>
      <c r="F604" s="50"/>
      <c r="G604" s="50"/>
      <c r="H604" s="50"/>
      <c r="I604" s="50"/>
      <c r="J604" s="50"/>
      <c r="K604" s="50"/>
      <c r="L604" s="1626"/>
      <c r="M604" s="50"/>
      <c r="N604" s="50"/>
      <c r="O604" s="50"/>
      <c r="P604" s="1627"/>
      <c r="Q604" s="1627"/>
      <c r="R604" s="1628"/>
      <c r="S604" s="1800"/>
      <c r="T604" s="50"/>
    </row>
    <row r="605">
      <c r="A605" s="50"/>
      <c r="B605" s="50"/>
      <c r="C605" s="50"/>
      <c r="D605" s="50"/>
      <c r="E605" s="50"/>
      <c r="F605" s="50"/>
      <c r="G605" s="50"/>
      <c r="H605" s="50"/>
      <c r="I605" s="50"/>
      <c r="J605" s="50"/>
      <c r="K605" s="50"/>
      <c r="L605" s="1626"/>
      <c r="M605" s="50"/>
      <c r="N605" s="50"/>
      <c r="O605" s="50"/>
      <c r="P605" s="1627"/>
      <c r="Q605" s="1627"/>
      <c r="R605" s="1628"/>
      <c r="S605" s="1800"/>
      <c r="T605" s="50"/>
    </row>
    <row r="606">
      <c r="A606" s="50"/>
      <c r="B606" s="50"/>
      <c r="C606" s="50"/>
      <c r="D606" s="50"/>
      <c r="E606" s="50"/>
      <c r="F606" s="50"/>
      <c r="G606" s="50"/>
      <c r="H606" s="50"/>
      <c r="I606" s="50"/>
      <c r="J606" s="50"/>
      <c r="K606" s="50"/>
      <c r="L606" s="1626"/>
      <c r="M606" s="50"/>
      <c r="N606" s="50"/>
      <c r="O606" s="50"/>
      <c r="P606" s="1627"/>
      <c r="Q606" s="1627"/>
      <c r="R606" s="1628"/>
      <c r="S606" s="1800"/>
      <c r="T606" s="50"/>
    </row>
    <row r="607">
      <c r="A607" s="50"/>
      <c r="B607" s="50"/>
      <c r="C607" s="50"/>
      <c r="D607" s="50"/>
      <c r="E607" s="50"/>
      <c r="F607" s="50"/>
      <c r="G607" s="50"/>
      <c r="H607" s="50"/>
      <c r="I607" s="50"/>
      <c r="J607" s="50"/>
      <c r="K607" s="50"/>
      <c r="L607" s="1626"/>
      <c r="M607" s="50"/>
      <c r="N607" s="50"/>
      <c r="O607" s="50"/>
      <c r="P607" s="1627"/>
      <c r="Q607" s="1627"/>
      <c r="R607" s="1628"/>
      <c r="S607" s="1800"/>
      <c r="T607" s="50"/>
    </row>
    <row r="608">
      <c r="A608" s="50"/>
      <c r="B608" s="50"/>
      <c r="C608" s="50"/>
      <c r="D608" s="50"/>
      <c r="E608" s="50"/>
      <c r="F608" s="50"/>
      <c r="G608" s="50"/>
      <c r="H608" s="50"/>
      <c r="I608" s="50"/>
      <c r="J608" s="50"/>
      <c r="K608" s="50"/>
      <c r="L608" s="1626"/>
      <c r="M608" s="50"/>
      <c r="N608" s="50"/>
      <c r="O608" s="50"/>
      <c r="P608" s="1627"/>
      <c r="Q608" s="1627"/>
      <c r="R608" s="1628"/>
      <c r="S608" s="1800"/>
      <c r="T608" s="50"/>
    </row>
    <row r="609">
      <c r="A609" s="50"/>
      <c r="B609" s="50"/>
      <c r="C609" s="50"/>
      <c r="D609" s="50"/>
      <c r="E609" s="50"/>
      <c r="F609" s="50"/>
      <c r="G609" s="50"/>
      <c r="H609" s="50"/>
      <c r="I609" s="50"/>
      <c r="J609" s="50"/>
      <c r="K609" s="50"/>
      <c r="L609" s="1626"/>
      <c r="M609" s="50"/>
      <c r="N609" s="50"/>
      <c r="O609" s="50"/>
      <c r="P609" s="1627"/>
      <c r="Q609" s="1627"/>
      <c r="R609" s="1628"/>
      <c r="S609" s="1800"/>
      <c r="T609" s="50"/>
    </row>
    <row r="610">
      <c r="A610" s="50"/>
      <c r="B610" s="50"/>
      <c r="C610" s="50"/>
      <c r="D610" s="50"/>
      <c r="E610" s="50"/>
      <c r="F610" s="50"/>
      <c r="G610" s="50"/>
      <c r="H610" s="50"/>
      <c r="I610" s="50"/>
      <c r="J610" s="50"/>
      <c r="K610" s="50"/>
      <c r="L610" s="1626"/>
      <c r="M610" s="50"/>
      <c r="N610" s="50"/>
      <c r="O610" s="50"/>
      <c r="P610" s="1627"/>
      <c r="Q610" s="1627"/>
      <c r="R610" s="1628"/>
      <c r="S610" s="1800"/>
      <c r="T610" s="50"/>
    </row>
    <row r="611">
      <c r="A611" s="50"/>
      <c r="B611" s="50"/>
      <c r="C611" s="50"/>
      <c r="D611" s="50"/>
      <c r="E611" s="50"/>
      <c r="F611" s="50"/>
      <c r="G611" s="50"/>
      <c r="H611" s="50"/>
      <c r="I611" s="50"/>
      <c r="J611" s="50"/>
      <c r="K611" s="50"/>
      <c r="L611" s="1626"/>
      <c r="M611" s="50"/>
      <c r="N611" s="50"/>
      <c r="O611" s="50"/>
      <c r="P611" s="1627"/>
      <c r="Q611" s="1627"/>
      <c r="R611" s="1628"/>
      <c r="S611" s="1800"/>
      <c r="T611" s="50"/>
    </row>
    <row r="612">
      <c r="A612" s="50"/>
      <c r="B612" s="50"/>
      <c r="C612" s="50"/>
      <c r="D612" s="50"/>
      <c r="E612" s="50"/>
      <c r="F612" s="50"/>
      <c r="G612" s="50"/>
      <c r="H612" s="50"/>
      <c r="I612" s="50"/>
      <c r="J612" s="50"/>
      <c r="K612" s="50"/>
      <c r="L612" s="1626"/>
      <c r="M612" s="50"/>
      <c r="N612" s="50"/>
      <c r="O612" s="50"/>
      <c r="P612" s="1627"/>
      <c r="Q612" s="1627"/>
      <c r="R612" s="1628"/>
      <c r="S612" s="1800"/>
      <c r="T612" s="50"/>
    </row>
    <row r="613">
      <c r="A613" s="50"/>
      <c r="B613" s="50"/>
      <c r="C613" s="50"/>
      <c r="D613" s="50"/>
      <c r="E613" s="50"/>
      <c r="F613" s="50"/>
      <c r="G613" s="50"/>
      <c r="H613" s="50"/>
      <c r="I613" s="50"/>
      <c r="J613" s="50"/>
      <c r="K613" s="50"/>
      <c r="L613" s="1626"/>
      <c r="M613" s="50"/>
      <c r="N613" s="50"/>
      <c r="O613" s="50"/>
      <c r="P613" s="1627"/>
      <c r="Q613" s="1627"/>
      <c r="R613" s="1628"/>
      <c r="S613" s="1800"/>
      <c r="T613" s="50"/>
    </row>
    <row r="614">
      <c r="A614" s="50"/>
      <c r="B614" s="50"/>
      <c r="C614" s="50"/>
      <c r="D614" s="50"/>
      <c r="E614" s="50"/>
      <c r="F614" s="50"/>
      <c r="G614" s="50"/>
      <c r="H614" s="50"/>
      <c r="I614" s="50"/>
      <c r="J614" s="50"/>
      <c r="K614" s="50"/>
      <c r="L614" s="1626"/>
      <c r="M614" s="50"/>
      <c r="N614" s="50"/>
      <c r="O614" s="50"/>
      <c r="P614" s="1627"/>
      <c r="Q614" s="1627"/>
      <c r="R614" s="1628"/>
      <c r="S614" s="1800"/>
      <c r="T614" s="50"/>
    </row>
    <row r="615">
      <c r="A615" s="50"/>
      <c r="B615" s="50"/>
      <c r="C615" s="50"/>
      <c r="D615" s="50"/>
      <c r="E615" s="50"/>
      <c r="F615" s="50"/>
      <c r="G615" s="50"/>
      <c r="H615" s="50"/>
      <c r="I615" s="50"/>
      <c r="J615" s="50"/>
      <c r="K615" s="50"/>
      <c r="L615" s="1626"/>
      <c r="M615" s="50"/>
      <c r="N615" s="50"/>
      <c r="O615" s="50"/>
      <c r="P615" s="1627"/>
      <c r="Q615" s="1627"/>
      <c r="R615" s="1628"/>
      <c r="S615" s="1800"/>
      <c r="T615" s="50"/>
    </row>
    <row r="616">
      <c r="A616" s="50"/>
      <c r="B616" s="50"/>
      <c r="C616" s="50"/>
      <c r="D616" s="50"/>
      <c r="E616" s="50"/>
      <c r="F616" s="50"/>
      <c r="G616" s="50"/>
      <c r="H616" s="50"/>
      <c r="I616" s="50"/>
      <c r="J616" s="50"/>
      <c r="K616" s="50"/>
      <c r="L616" s="1626"/>
      <c r="M616" s="50"/>
      <c r="N616" s="50"/>
      <c r="O616" s="50"/>
      <c r="P616" s="1627"/>
      <c r="Q616" s="1627"/>
      <c r="R616" s="1628"/>
      <c r="S616" s="1800"/>
      <c r="T616" s="50"/>
    </row>
    <row r="617">
      <c r="A617" s="50"/>
      <c r="B617" s="50"/>
      <c r="C617" s="50"/>
      <c r="D617" s="50"/>
      <c r="E617" s="50"/>
      <c r="F617" s="50"/>
      <c r="G617" s="50"/>
      <c r="H617" s="50"/>
      <c r="I617" s="50"/>
      <c r="J617" s="50"/>
      <c r="K617" s="50"/>
      <c r="L617" s="1626"/>
      <c r="M617" s="50"/>
      <c r="N617" s="50"/>
      <c r="O617" s="50"/>
      <c r="P617" s="1627"/>
      <c r="Q617" s="1627"/>
      <c r="R617" s="1628"/>
      <c r="S617" s="1800"/>
      <c r="T617" s="50"/>
    </row>
    <row r="618">
      <c r="A618" s="50"/>
      <c r="B618" s="50"/>
      <c r="C618" s="50"/>
      <c r="D618" s="50"/>
      <c r="E618" s="50"/>
      <c r="F618" s="50"/>
      <c r="G618" s="50"/>
      <c r="H618" s="50"/>
      <c r="I618" s="50"/>
      <c r="J618" s="50"/>
      <c r="K618" s="50"/>
      <c r="L618" s="1626"/>
      <c r="M618" s="50"/>
      <c r="N618" s="50"/>
      <c r="O618" s="50"/>
      <c r="P618" s="1627"/>
      <c r="Q618" s="1627"/>
      <c r="R618" s="1628"/>
      <c r="S618" s="1800"/>
      <c r="T618" s="50"/>
    </row>
    <row r="619">
      <c r="A619" s="50"/>
      <c r="B619" s="50"/>
      <c r="C619" s="50"/>
      <c r="D619" s="50"/>
      <c r="E619" s="50"/>
      <c r="F619" s="50"/>
      <c r="G619" s="50"/>
      <c r="H619" s="50"/>
      <c r="I619" s="50"/>
      <c r="J619" s="50"/>
      <c r="K619" s="50"/>
      <c r="L619" s="1626"/>
      <c r="M619" s="50"/>
      <c r="N619" s="50"/>
      <c r="O619" s="50"/>
      <c r="P619" s="1627"/>
      <c r="Q619" s="1627"/>
      <c r="R619" s="1628"/>
      <c r="S619" s="1800"/>
      <c r="T619" s="50"/>
    </row>
    <row r="620">
      <c r="A620" s="50"/>
      <c r="B620" s="50"/>
      <c r="C620" s="50"/>
      <c r="D620" s="50"/>
      <c r="E620" s="50"/>
      <c r="F620" s="50"/>
      <c r="G620" s="50"/>
      <c r="H620" s="50"/>
      <c r="I620" s="50"/>
      <c r="J620" s="50"/>
      <c r="K620" s="50"/>
      <c r="L620" s="1626"/>
      <c r="M620" s="50"/>
      <c r="N620" s="50"/>
      <c r="O620" s="50"/>
      <c r="P620" s="1627"/>
      <c r="Q620" s="1627"/>
      <c r="R620" s="1628"/>
      <c r="S620" s="1800"/>
      <c r="T620" s="50"/>
    </row>
    <row r="621">
      <c r="A621" s="50"/>
      <c r="B621" s="50"/>
      <c r="C621" s="50"/>
      <c r="D621" s="50"/>
      <c r="E621" s="50"/>
      <c r="F621" s="50"/>
      <c r="G621" s="50"/>
      <c r="H621" s="50"/>
      <c r="I621" s="50"/>
      <c r="J621" s="50"/>
      <c r="K621" s="50"/>
      <c r="L621" s="1626"/>
      <c r="M621" s="50"/>
      <c r="N621" s="50"/>
      <c r="O621" s="50"/>
      <c r="P621" s="1627"/>
      <c r="Q621" s="1627"/>
      <c r="R621" s="1628"/>
      <c r="S621" s="1800"/>
      <c r="T621" s="50"/>
    </row>
    <row r="622">
      <c r="A622" s="50"/>
      <c r="B622" s="50"/>
      <c r="C622" s="50"/>
      <c r="D622" s="50"/>
      <c r="E622" s="50"/>
      <c r="F622" s="50"/>
      <c r="G622" s="50"/>
      <c r="H622" s="50"/>
      <c r="I622" s="50"/>
      <c r="J622" s="50"/>
      <c r="K622" s="50"/>
      <c r="L622" s="1626"/>
      <c r="M622" s="50"/>
      <c r="N622" s="50"/>
      <c r="O622" s="50"/>
      <c r="P622" s="1627"/>
      <c r="Q622" s="1627"/>
      <c r="R622" s="1628"/>
      <c r="S622" s="1800"/>
      <c r="T622" s="50"/>
    </row>
    <row r="623">
      <c r="A623" s="50"/>
      <c r="B623" s="50"/>
      <c r="C623" s="50"/>
      <c r="D623" s="50"/>
      <c r="E623" s="50"/>
      <c r="F623" s="50"/>
      <c r="G623" s="50"/>
      <c r="H623" s="50"/>
      <c r="I623" s="50"/>
      <c r="J623" s="50"/>
      <c r="K623" s="50"/>
      <c r="L623" s="1626"/>
      <c r="M623" s="50"/>
      <c r="N623" s="50"/>
      <c r="O623" s="50"/>
      <c r="P623" s="1627"/>
      <c r="Q623" s="1627"/>
      <c r="R623" s="1628"/>
      <c r="S623" s="1800"/>
      <c r="T623" s="50"/>
    </row>
    <row r="624">
      <c r="A624" s="50"/>
      <c r="B624" s="50"/>
      <c r="C624" s="50"/>
      <c r="D624" s="50"/>
      <c r="E624" s="50"/>
      <c r="F624" s="50"/>
      <c r="G624" s="50"/>
      <c r="H624" s="50"/>
      <c r="I624" s="50"/>
      <c r="J624" s="50"/>
      <c r="K624" s="50"/>
      <c r="L624" s="1626"/>
      <c r="M624" s="50"/>
      <c r="N624" s="50"/>
      <c r="O624" s="50"/>
      <c r="P624" s="1627"/>
      <c r="Q624" s="1627"/>
      <c r="R624" s="1628"/>
      <c r="S624" s="1800"/>
      <c r="T624" s="50"/>
    </row>
    <row r="625">
      <c r="A625" s="50"/>
      <c r="B625" s="50"/>
      <c r="C625" s="50"/>
      <c r="D625" s="50"/>
      <c r="E625" s="50"/>
      <c r="F625" s="50"/>
      <c r="G625" s="50"/>
      <c r="H625" s="50"/>
      <c r="I625" s="50"/>
      <c r="J625" s="50"/>
      <c r="K625" s="50"/>
      <c r="L625" s="1626"/>
      <c r="M625" s="50"/>
      <c r="N625" s="50"/>
      <c r="O625" s="50"/>
      <c r="P625" s="1627"/>
      <c r="Q625" s="1627"/>
      <c r="R625" s="1628"/>
      <c r="S625" s="1800"/>
      <c r="T625" s="50"/>
    </row>
    <row r="626">
      <c r="A626" s="50"/>
      <c r="B626" s="50"/>
      <c r="C626" s="50"/>
      <c r="D626" s="50"/>
      <c r="E626" s="50"/>
      <c r="F626" s="50"/>
      <c r="G626" s="50"/>
      <c r="H626" s="50"/>
      <c r="I626" s="50"/>
      <c r="J626" s="50"/>
      <c r="K626" s="50"/>
      <c r="L626" s="1626"/>
      <c r="M626" s="50"/>
      <c r="N626" s="50"/>
      <c r="O626" s="50"/>
      <c r="P626" s="1627"/>
      <c r="Q626" s="1627"/>
      <c r="R626" s="1628"/>
      <c r="S626" s="1800"/>
      <c r="T626" s="50"/>
    </row>
    <row r="627">
      <c r="A627" s="50"/>
      <c r="B627" s="50"/>
      <c r="C627" s="50"/>
      <c r="D627" s="50"/>
      <c r="E627" s="50"/>
      <c r="F627" s="50"/>
      <c r="G627" s="50"/>
      <c r="H627" s="50"/>
      <c r="I627" s="50"/>
      <c r="J627" s="50"/>
      <c r="K627" s="50"/>
      <c r="L627" s="1626"/>
      <c r="M627" s="50"/>
      <c r="N627" s="50"/>
      <c r="O627" s="50"/>
      <c r="P627" s="1627"/>
      <c r="Q627" s="1627"/>
      <c r="R627" s="1628"/>
      <c r="S627" s="1800"/>
      <c r="T627" s="50"/>
    </row>
    <row r="628">
      <c r="A628" s="50"/>
      <c r="B628" s="50"/>
      <c r="C628" s="50"/>
      <c r="D628" s="50"/>
      <c r="E628" s="50"/>
      <c r="F628" s="50"/>
      <c r="G628" s="50"/>
      <c r="H628" s="50"/>
      <c r="I628" s="50"/>
      <c r="J628" s="50"/>
      <c r="K628" s="50"/>
      <c r="L628" s="1626"/>
      <c r="M628" s="50"/>
      <c r="N628" s="50"/>
      <c r="O628" s="50"/>
      <c r="P628" s="1627"/>
      <c r="Q628" s="1627"/>
      <c r="R628" s="1628"/>
      <c r="S628" s="1800"/>
      <c r="T628" s="50"/>
    </row>
    <row r="629">
      <c r="A629" s="50"/>
      <c r="B629" s="50"/>
      <c r="C629" s="50"/>
      <c r="D629" s="50"/>
      <c r="E629" s="50"/>
      <c r="F629" s="50"/>
      <c r="G629" s="50"/>
      <c r="H629" s="50"/>
      <c r="I629" s="50"/>
      <c r="J629" s="50"/>
      <c r="K629" s="50"/>
      <c r="L629" s="1626"/>
      <c r="M629" s="50"/>
      <c r="N629" s="50"/>
      <c r="O629" s="50"/>
      <c r="P629" s="1627"/>
      <c r="Q629" s="1627"/>
      <c r="R629" s="1628"/>
      <c r="S629" s="1800"/>
      <c r="T629" s="50"/>
    </row>
    <row r="630">
      <c r="A630" s="50"/>
      <c r="B630" s="50"/>
      <c r="C630" s="50"/>
      <c r="D630" s="50"/>
      <c r="E630" s="50"/>
      <c r="F630" s="50"/>
      <c r="G630" s="50"/>
      <c r="H630" s="50"/>
      <c r="I630" s="50"/>
      <c r="J630" s="50"/>
      <c r="K630" s="50"/>
      <c r="L630" s="1626"/>
      <c r="M630" s="50"/>
      <c r="N630" s="50"/>
      <c r="O630" s="50"/>
      <c r="P630" s="1627"/>
      <c r="Q630" s="1627"/>
      <c r="R630" s="1628"/>
      <c r="S630" s="1800"/>
      <c r="T630" s="50"/>
    </row>
    <row r="631">
      <c r="A631" s="50"/>
      <c r="B631" s="50"/>
      <c r="C631" s="50"/>
      <c r="D631" s="50"/>
      <c r="E631" s="50"/>
      <c r="F631" s="50"/>
      <c r="G631" s="50"/>
      <c r="H631" s="50"/>
      <c r="I631" s="50"/>
      <c r="J631" s="50"/>
      <c r="K631" s="50"/>
      <c r="L631" s="1626"/>
      <c r="M631" s="50"/>
      <c r="N631" s="50"/>
      <c r="O631" s="50"/>
      <c r="P631" s="1627"/>
      <c r="Q631" s="1627"/>
      <c r="R631" s="1628"/>
      <c r="S631" s="1800"/>
      <c r="T631" s="50"/>
    </row>
    <row r="632">
      <c r="A632" s="50"/>
      <c r="B632" s="50"/>
      <c r="C632" s="50"/>
      <c r="D632" s="50"/>
      <c r="E632" s="50"/>
      <c r="F632" s="50"/>
      <c r="G632" s="50"/>
      <c r="H632" s="50"/>
      <c r="I632" s="50"/>
      <c r="J632" s="50"/>
      <c r="K632" s="50"/>
      <c r="L632" s="1626"/>
      <c r="M632" s="50"/>
      <c r="N632" s="50"/>
      <c r="O632" s="50"/>
      <c r="P632" s="1627"/>
      <c r="Q632" s="1627"/>
      <c r="R632" s="1628"/>
      <c r="S632" s="1800"/>
      <c r="T632" s="50"/>
    </row>
    <row r="633">
      <c r="A633" s="50"/>
      <c r="B633" s="50"/>
      <c r="C633" s="50"/>
      <c r="D633" s="50"/>
      <c r="E633" s="50"/>
      <c r="F633" s="50"/>
      <c r="G633" s="50"/>
      <c r="H633" s="50"/>
      <c r="I633" s="50"/>
      <c r="J633" s="50"/>
      <c r="K633" s="50"/>
      <c r="L633" s="1626"/>
      <c r="M633" s="50"/>
      <c r="N633" s="50"/>
      <c r="O633" s="50"/>
      <c r="P633" s="1627"/>
      <c r="Q633" s="1627"/>
      <c r="R633" s="1628"/>
      <c r="S633" s="1800"/>
      <c r="T633" s="50"/>
    </row>
    <row r="634">
      <c r="A634" s="50"/>
      <c r="B634" s="50"/>
      <c r="C634" s="50"/>
      <c r="D634" s="50"/>
      <c r="E634" s="50"/>
      <c r="F634" s="50"/>
      <c r="G634" s="50"/>
      <c r="H634" s="50"/>
      <c r="I634" s="50"/>
      <c r="J634" s="50"/>
      <c r="K634" s="50"/>
      <c r="L634" s="1626"/>
      <c r="M634" s="50"/>
      <c r="N634" s="50"/>
      <c r="O634" s="50"/>
      <c r="P634" s="1627"/>
      <c r="Q634" s="1627"/>
      <c r="R634" s="1628"/>
      <c r="S634" s="1800"/>
      <c r="T634" s="50"/>
    </row>
    <row r="635">
      <c r="A635" s="50"/>
      <c r="B635" s="50"/>
      <c r="C635" s="50"/>
      <c r="D635" s="50"/>
      <c r="E635" s="50"/>
      <c r="F635" s="50"/>
      <c r="G635" s="50"/>
      <c r="H635" s="50"/>
      <c r="I635" s="50"/>
      <c r="J635" s="50"/>
      <c r="K635" s="50"/>
      <c r="L635" s="1626"/>
      <c r="M635" s="50"/>
      <c r="N635" s="50"/>
      <c r="O635" s="50"/>
      <c r="P635" s="1627"/>
      <c r="Q635" s="1627"/>
      <c r="R635" s="1628"/>
      <c r="S635" s="1800"/>
      <c r="T635" s="50"/>
    </row>
    <row r="636">
      <c r="A636" s="50"/>
      <c r="B636" s="50"/>
      <c r="C636" s="50"/>
      <c r="D636" s="50"/>
      <c r="E636" s="50"/>
      <c r="F636" s="50"/>
      <c r="G636" s="50"/>
      <c r="H636" s="50"/>
      <c r="I636" s="50"/>
      <c r="J636" s="50"/>
      <c r="K636" s="50"/>
      <c r="L636" s="1626"/>
      <c r="M636" s="50"/>
      <c r="N636" s="50"/>
      <c r="O636" s="50"/>
      <c r="P636" s="1627"/>
      <c r="Q636" s="1627"/>
      <c r="R636" s="1628"/>
      <c r="S636" s="1800"/>
      <c r="T636" s="50"/>
    </row>
    <row r="637">
      <c r="A637" s="50"/>
      <c r="B637" s="50"/>
      <c r="C637" s="50"/>
      <c r="D637" s="50"/>
      <c r="E637" s="50"/>
      <c r="F637" s="50"/>
      <c r="G637" s="50"/>
      <c r="H637" s="50"/>
      <c r="I637" s="50"/>
      <c r="J637" s="50"/>
      <c r="K637" s="50"/>
      <c r="L637" s="1626"/>
      <c r="M637" s="50"/>
      <c r="N637" s="50"/>
      <c r="O637" s="50"/>
      <c r="P637" s="1627"/>
      <c r="Q637" s="1627"/>
      <c r="R637" s="1628"/>
      <c r="S637" s="1800"/>
      <c r="T637" s="50"/>
    </row>
    <row r="638">
      <c r="A638" s="50"/>
      <c r="B638" s="50"/>
      <c r="C638" s="50"/>
      <c r="D638" s="50"/>
      <c r="E638" s="50"/>
      <c r="F638" s="50"/>
      <c r="G638" s="50"/>
      <c r="H638" s="50"/>
      <c r="I638" s="50"/>
      <c r="J638" s="50"/>
      <c r="K638" s="50"/>
      <c r="L638" s="1626"/>
      <c r="M638" s="50"/>
      <c r="N638" s="50"/>
      <c r="O638" s="50"/>
      <c r="P638" s="1627"/>
      <c r="Q638" s="1627"/>
      <c r="R638" s="1628"/>
      <c r="S638" s="1800"/>
      <c r="T638" s="50"/>
    </row>
    <row r="639">
      <c r="A639" s="50"/>
      <c r="B639" s="50"/>
      <c r="C639" s="50"/>
      <c r="D639" s="50"/>
      <c r="E639" s="50"/>
      <c r="F639" s="50"/>
      <c r="G639" s="50"/>
      <c r="H639" s="50"/>
      <c r="I639" s="50"/>
      <c r="J639" s="50"/>
      <c r="K639" s="50"/>
      <c r="L639" s="1626"/>
      <c r="M639" s="50"/>
      <c r="N639" s="50"/>
      <c r="O639" s="50"/>
      <c r="P639" s="1627"/>
      <c r="Q639" s="1627"/>
      <c r="R639" s="1628"/>
      <c r="S639" s="1800"/>
      <c r="T639" s="50"/>
    </row>
    <row r="640">
      <c r="A640" s="50"/>
      <c r="B640" s="50"/>
      <c r="C640" s="50"/>
      <c r="D640" s="50"/>
      <c r="E640" s="50"/>
      <c r="F640" s="50"/>
      <c r="G640" s="50"/>
      <c r="H640" s="50"/>
      <c r="I640" s="50"/>
      <c r="J640" s="50"/>
      <c r="K640" s="50"/>
      <c r="L640" s="1626"/>
      <c r="M640" s="50"/>
      <c r="N640" s="50"/>
      <c r="O640" s="50"/>
      <c r="P640" s="1627"/>
      <c r="Q640" s="1627"/>
      <c r="R640" s="1628"/>
      <c r="S640" s="1800"/>
      <c r="T640" s="50"/>
    </row>
    <row r="641">
      <c r="A641" s="50"/>
      <c r="B641" s="50"/>
      <c r="C641" s="50"/>
      <c r="D641" s="50"/>
      <c r="E641" s="50"/>
      <c r="F641" s="50"/>
      <c r="G641" s="50"/>
      <c r="H641" s="50"/>
      <c r="I641" s="50"/>
      <c r="J641" s="50"/>
      <c r="K641" s="50"/>
      <c r="L641" s="1626"/>
      <c r="M641" s="50"/>
      <c r="N641" s="50"/>
      <c r="O641" s="50"/>
      <c r="P641" s="1627"/>
      <c r="Q641" s="1627"/>
      <c r="R641" s="1628"/>
      <c r="S641" s="1800"/>
      <c r="T641" s="50"/>
    </row>
    <row r="642">
      <c r="A642" s="50"/>
      <c r="B642" s="50"/>
      <c r="C642" s="50"/>
      <c r="D642" s="50"/>
      <c r="E642" s="50"/>
      <c r="F642" s="50"/>
      <c r="G642" s="50"/>
      <c r="H642" s="50"/>
      <c r="I642" s="50"/>
      <c r="J642" s="50"/>
      <c r="K642" s="50"/>
      <c r="L642" s="1626"/>
      <c r="M642" s="50"/>
      <c r="N642" s="50"/>
      <c r="O642" s="50"/>
      <c r="P642" s="1627"/>
      <c r="Q642" s="1627"/>
      <c r="R642" s="1628"/>
      <c r="S642" s="1800"/>
      <c r="T642" s="50"/>
    </row>
    <row r="643">
      <c r="A643" s="50"/>
      <c r="B643" s="50"/>
      <c r="C643" s="50"/>
      <c r="D643" s="50"/>
      <c r="E643" s="50"/>
      <c r="F643" s="50"/>
      <c r="G643" s="50"/>
      <c r="H643" s="50"/>
      <c r="I643" s="50"/>
      <c r="J643" s="50"/>
      <c r="K643" s="50"/>
      <c r="L643" s="1626"/>
      <c r="M643" s="50"/>
      <c r="N643" s="50"/>
      <c r="O643" s="50"/>
      <c r="P643" s="1627"/>
      <c r="Q643" s="1627"/>
      <c r="R643" s="1628"/>
      <c r="S643" s="1800"/>
      <c r="T643" s="50"/>
    </row>
    <row r="644">
      <c r="A644" s="50"/>
      <c r="B644" s="50"/>
      <c r="C644" s="50"/>
      <c r="D644" s="50"/>
      <c r="E644" s="50"/>
      <c r="F644" s="50"/>
      <c r="G644" s="50"/>
      <c r="H644" s="50"/>
      <c r="I644" s="50"/>
      <c r="J644" s="50"/>
      <c r="K644" s="50"/>
      <c r="L644" s="1626"/>
      <c r="M644" s="50"/>
      <c r="N644" s="50"/>
      <c r="O644" s="50"/>
      <c r="P644" s="1627"/>
      <c r="Q644" s="1627"/>
      <c r="R644" s="1628"/>
      <c r="S644" s="1800"/>
      <c r="T644" s="50"/>
    </row>
    <row r="645">
      <c r="A645" s="50"/>
      <c r="B645" s="50"/>
      <c r="C645" s="50"/>
      <c r="D645" s="50"/>
      <c r="E645" s="50"/>
      <c r="F645" s="50"/>
      <c r="G645" s="50"/>
      <c r="H645" s="50"/>
      <c r="I645" s="50"/>
      <c r="J645" s="50"/>
      <c r="K645" s="50"/>
      <c r="L645" s="1626"/>
      <c r="M645" s="50"/>
      <c r="N645" s="50"/>
      <c r="O645" s="50"/>
      <c r="P645" s="1627"/>
      <c r="Q645" s="1627"/>
      <c r="R645" s="1628"/>
      <c r="S645" s="1800"/>
      <c r="T645" s="50"/>
    </row>
    <row r="646">
      <c r="A646" s="50"/>
      <c r="B646" s="50"/>
      <c r="C646" s="50"/>
      <c r="D646" s="50"/>
      <c r="E646" s="50"/>
      <c r="F646" s="50"/>
      <c r="G646" s="50"/>
      <c r="H646" s="50"/>
      <c r="I646" s="50"/>
      <c r="J646" s="50"/>
      <c r="K646" s="50"/>
      <c r="L646" s="1626"/>
      <c r="M646" s="50"/>
      <c r="N646" s="50"/>
      <c r="O646" s="50"/>
      <c r="P646" s="1627"/>
      <c r="Q646" s="1627"/>
      <c r="R646" s="1628"/>
      <c r="S646" s="1800"/>
      <c r="T646" s="50"/>
    </row>
    <row r="647">
      <c r="A647" s="50"/>
      <c r="B647" s="50"/>
      <c r="C647" s="50"/>
      <c r="D647" s="50"/>
      <c r="E647" s="50"/>
      <c r="F647" s="50"/>
      <c r="G647" s="50"/>
      <c r="H647" s="50"/>
      <c r="I647" s="50"/>
      <c r="J647" s="50"/>
      <c r="K647" s="50"/>
      <c r="L647" s="1626"/>
      <c r="M647" s="50"/>
      <c r="N647" s="50"/>
      <c r="O647" s="50"/>
      <c r="P647" s="1627"/>
      <c r="Q647" s="1627"/>
      <c r="R647" s="1628"/>
      <c r="S647" s="1800"/>
      <c r="T647" s="50"/>
    </row>
    <row r="648">
      <c r="A648" s="50"/>
      <c r="B648" s="50"/>
      <c r="C648" s="50"/>
      <c r="D648" s="50"/>
      <c r="E648" s="50"/>
      <c r="F648" s="50"/>
      <c r="G648" s="50"/>
      <c r="H648" s="50"/>
      <c r="I648" s="50"/>
      <c r="J648" s="50"/>
      <c r="K648" s="50"/>
      <c r="L648" s="1626"/>
      <c r="M648" s="50"/>
      <c r="N648" s="50"/>
      <c r="O648" s="50"/>
      <c r="P648" s="1627"/>
      <c r="Q648" s="1627"/>
      <c r="R648" s="1628"/>
      <c r="S648" s="1800"/>
      <c r="T648" s="50"/>
    </row>
    <row r="649">
      <c r="A649" s="50"/>
      <c r="B649" s="50"/>
      <c r="C649" s="50"/>
      <c r="D649" s="50"/>
      <c r="E649" s="50"/>
      <c r="F649" s="50"/>
      <c r="G649" s="50"/>
      <c r="H649" s="50"/>
      <c r="I649" s="50"/>
      <c r="J649" s="50"/>
      <c r="K649" s="50"/>
      <c r="L649" s="1626"/>
      <c r="M649" s="50"/>
      <c r="N649" s="50"/>
      <c r="O649" s="50"/>
      <c r="P649" s="1627"/>
      <c r="Q649" s="1627"/>
      <c r="R649" s="1628"/>
      <c r="S649" s="1800"/>
      <c r="T649" s="50"/>
    </row>
    <row r="650">
      <c r="A650" s="50"/>
      <c r="B650" s="50"/>
      <c r="C650" s="50"/>
      <c r="D650" s="50"/>
      <c r="E650" s="50"/>
      <c r="F650" s="50"/>
      <c r="G650" s="50"/>
      <c r="H650" s="50"/>
      <c r="I650" s="50"/>
      <c r="J650" s="50"/>
      <c r="K650" s="50"/>
      <c r="L650" s="1626"/>
      <c r="M650" s="50"/>
      <c r="N650" s="50"/>
      <c r="O650" s="50"/>
      <c r="P650" s="1627"/>
      <c r="Q650" s="1627"/>
      <c r="R650" s="1628"/>
      <c r="S650" s="1800"/>
      <c r="T650" s="50"/>
    </row>
    <row r="651">
      <c r="A651" s="50"/>
      <c r="B651" s="50"/>
      <c r="C651" s="50"/>
      <c r="D651" s="50"/>
      <c r="E651" s="50"/>
      <c r="F651" s="50"/>
      <c r="G651" s="50"/>
      <c r="H651" s="50"/>
      <c r="I651" s="50"/>
      <c r="J651" s="50"/>
      <c r="K651" s="50"/>
      <c r="L651" s="1626"/>
      <c r="M651" s="50"/>
      <c r="N651" s="50"/>
      <c r="O651" s="50"/>
      <c r="P651" s="1627"/>
      <c r="Q651" s="1627"/>
      <c r="R651" s="1628"/>
      <c r="S651" s="1800"/>
      <c r="T651" s="50"/>
    </row>
    <row r="652">
      <c r="A652" s="50"/>
      <c r="B652" s="50"/>
      <c r="C652" s="50"/>
      <c r="D652" s="50"/>
      <c r="E652" s="50"/>
      <c r="F652" s="50"/>
      <c r="G652" s="50"/>
      <c r="H652" s="50"/>
      <c r="I652" s="50"/>
      <c r="J652" s="50"/>
      <c r="K652" s="50"/>
      <c r="L652" s="1626"/>
      <c r="M652" s="50"/>
      <c r="N652" s="50"/>
      <c r="O652" s="50"/>
      <c r="P652" s="1627"/>
      <c r="Q652" s="1627"/>
      <c r="R652" s="1628"/>
      <c r="S652" s="1800"/>
      <c r="T652" s="50"/>
    </row>
    <row r="653">
      <c r="A653" s="50"/>
      <c r="B653" s="50"/>
      <c r="C653" s="50"/>
      <c r="D653" s="50"/>
      <c r="E653" s="50"/>
      <c r="F653" s="50"/>
      <c r="G653" s="50"/>
      <c r="H653" s="50"/>
      <c r="I653" s="50"/>
      <c r="J653" s="50"/>
      <c r="K653" s="50"/>
      <c r="L653" s="1626"/>
      <c r="M653" s="50"/>
      <c r="N653" s="50"/>
      <c r="O653" s="50"/>
      <c r="P653" s="1627"/>
      <c r="Q653" s="1627"/>
      <c r="R653" s="1628"/>
      <c r="S653" s="1800"/>
      <c r="T653" s="50"/>
    </row>
    <row r="654">
      <c r="A654" s="50"/>
      <c r="B654" s="50"/>
      <c r="C654" s="50"/>
      <c r="D654" s="50"/>
      <c r="E654" s="50"/>
      <c r="F654" s="50"/>
      <c r="G654" s="50"/>
      <c r="H654" s="50"/>
      <c r="I654" s="50"/>
      <c r="J654" s="50"/>
      <c r="K654" s="50"/>
      <c r="L654" s="1626"/>
      <c r="M654" s="50"/>
      <c r="N654" s="50"/>
      <c r="O654" s="50"/>
      <c r="P654" s="1627"/>
      <c r="Q654" s="1627"/>
      <c r="R654" s="1628"/>
      <c r="S654" s="1800"/>
      <c r="T654" s="50"/>
    </row>
    <row r="655">
      <c r="A655" s="50"/>
      <c r="B655" s="50"/>
      <c r="C655" s="50"/>
      <c r="D655" s="50"/>
      <c r="E655" s="50"/>
      <c r="F655" s="50"/>
      <c r="G655" s="50"/>
      <c r="H655" s="50"/>
      <c r="I655" s="50"/>
      <c r="J655" s="50"/>
      <c r="K655" s="50"/>
      <c r="L655" s="1626"/>
      <c r="M655" s="50"/>
      <c r="N655" s="50"/>
      <c r="O655" s="50"/>
      <c r="P655" s="1627"/>
      <c r="Q655" s="1627"/>
      <c r="R655" s="1628"/>
      <c r="S655" s="1800"/>
      <c r="T655" s="50"/>
    </row>
    <row r="656">
      <c r="A656" s="50"/>
      <c r="B656" s="50"/>
      <c r="C656" s="50"/>
      <c r="D656" s="50"/>
      <c r="E656" s="50"/>
      <c r="F656" s="50"/>
      <c r="G656" s="50"/>
      <c r="H656" s="50"/>
      <c r="I656" s="50"/>
      <c r="J656" s="50"/>
      <c r="K656" s="50"/>
      <c r="L656" s="1626"/>
      <c r="M656" s="50"/>
      <c r="N656" s="50"/>
      <c r="O656" s="50"/>
      <c r="P656" s="1627"/>
      <c r="Q656" s="1627"/>
      <c r="R656" s="1628"/>
      <c r="S656" s="1800"/>
      <c r="T656" s="50"/>
    </row>
    <row r="657">
      <c r="A657" s="50"/>
      <c r="B657" s="50"/>
      <c r="C657" s="50"/>
      <c r="D657" s="50"/>
      <c r="E657" s="50"/>
      <c r="F657" s="50"/>
      <c r="G657" s="50"/>
      <c r="H657" s="50"/>
      <c r="I657" s="50"/>
      <c r="J657" s="50"/>
      <c r="K657" s="50"/>
      <c r="L657" s="1626"/>
      <c r="M657" s="50"/>
      <c r="N657" s="50"/>
      <c r="O657" s="50"/>
      <c r="P657" s="1627"/>
      <c r="Q657" s="1627"/>
      <c r="R657" s="1628"/>
      <c r="S657" s="1800"/>
      <c r="T657" s="50"/>
    </row>
    <row r="658">
      <c r="A658" s="50"/>
      <c r="B658" s="50"/>
      <c r="C658" s="50"/>
      <c r="D658" s="50"/>
      <c r="E658" s="50"/>
      <c r="F658" s="50"/>
      <c r="G658" s="50"/>
      <c r="H658" s="50"/>
      <c r="I658" s="50"/>
      <c r="J658" s="50"/>
      <c r="K658" s="50"/>
      <c r="L658" s="1626"/>
      <c r="M658" s="50"/>
      <c r="N658" s="50"/>
      <c r="O658" s="50"/>
      <c r="P658" s="1627"/>
      <c r="Q658" s="1627"/>
      <c r="R658" s="1628"/>
      <c r="S658" s="1800"/>
      <c r="T658" s="50"/>
    </row>
    <row r="659">
      <c r="A659" s="50"/>
      <c r="B659" s="50"/>
      <c r="C659" s="50"/>
      <c r="D659" s="50"/>
      <c r="E659" s="50"/>
      <c r="F659" s="50"/>
      <c r="G659" s="50"/>
      <c r="H659" s="50"/>
      <c r="I659" s="50"/>
      <c r="J659" s="50"/>
      <c r="K659" s="50"/>
      <c r="L659" s="1626"/>
      <c r="M659" s="50"/>
      <c r="N659" s="50"/>
      <c r="O659" s="50"/>
      <c r="P659" s="1627"/>
      <c r="Q659" s="1627"/>
      <c r="R659" s="1628"/>
      <c r="S659" s="1800"/>
      <c r="T659" s="50"/>
    </row>
    <row r="660">
      <c r="A660" s="50"/>
      <c r="B660" s="50"/>
      <c r="C660" s="50"/>
      <c r="D660" s="50"/>
      <c r="E660" s="50"/>
      <c r="F660" s="50"/>
      <c r="G660" s="50"/>
      <c r="H660" s="50"/>
      <c r="I660" s="50"/>
      <c r="J660" s="50"/>
      <c r="K660" s="50"/>
      <c r="L660" s="1626"/>
      <c r="M660" s="50"/>
      <c r="N660" s="50"/>
      <c r="O660" s="50"/>
      <c r="P660" s="1627"/>
      <c r="Q660" s="1627"/>
      <c r="R660" s="1628"/>
      <c r="S660" s="1800"/>
      <c r="T660" s="50"/>
    </row>
    <row r="661">
      <c r="A661" s="50"/>
      <c r="B661" s="50"/>
      <c r="C661" s="50"/>
      <c r="D661" s="50"/>
      <c r="E661" s="50"/>
      <c r="F661" s="50"/>
      <c r="G661" s="50"/>
      <c r="H661" s="50"/>
      <c r="I661" s="50"/>
      <c r="J661" s="50"/>
      <c r="K661" s="50"/>
      <c r="L661" s="1626"/>
      <c r="M661" s="50"/>
      <c r="N661" s="50"/>
      <c r="O661" s="50"/>
      <c r="P661" s="1627"/>
      <c r="Q661" s="1627"/>
      <c r="R661" s="1628"/>
      <c r="S661" s="1800"/>
      <c r="T661" s="50"/>
    </row>
    <row r="662">
      <c r="A662" s="50"/>
      <c r="B662" s="50"/>
      <c r="C662" s="50"/>
      <c r="D662" s="50"/>
      <c r="E662" s="50"/>
      <c r="F662" s="50"/>
      <c r="G662" s="50"/>
      <c r="H662" s="50"/>
      <c r="I662" s="50"/>
      <c r="J662" s="50"/>
      <c r="K662" s="50"/>
      <c r="L662" s="1626"/>
      <c r="M662" s="50"/>
      <c r="N662" s="50"/>
      <c r="O662" s="50"/>
      <c r="P662" s="1627"/>
      <c r="Q662" s="1627"/>
      <c r="R662" s="1628"/>
      <c r="S662" s="1800"/>
      <c r="T662" s="50"/>
    </row>
    <row r="663">
      <c r="A663" s="50"/>
      <c r="B663" s="50"/>
      <c r="C663" s="50"/>
      <c r="D663" s="50"/>
      <c r="E663" s="50"/>
      <c r="F663" s="50"/>
      <c r="G663" s="50"/>
      <c r="H663" s="50"/>
      <c r="I663" s="50"/>
      <c r="J663" s="50"/>
      <c r="K663" s="50"/>
      <c r="L663" s="1626"/>
      <c r="M663" s="50"/>
      <c r="N663" s="50"/>
      <c r="O663" s="50"/>
      <c r="P663" s="1627"/>
      <c r="Q663" s="1627"/>
      <c r="R663" s="1628"/>
      <c r="S663" s="1800"/>
      <c r="T663" s="50"/>
    </row>
    <row r="664">
      <c r="A664" s="50"/>
      <c r="B664" s="50"/>
      <c r="C664" s="50"/>
      <c r="D664" s="50"/>
      <c r="E664" s="50"/>
      <c r="F664" s="50"/>
      <c r="G664" s="50"/>
      <c r="H664" s="50"/>
      <c r="I664" s="50"/>
      <c r="J664" s="50"/>
      <c r="K664" s="50"/>
      <c r="L664" s="1626"/>
      <c r="M664" s="50"/>
      <c r="N664" s="50"/>
      <c r="O664" s="50"/>
      <c r="P664" s="1627"/>
      <c r="Q664" s="1627"/>
      <c r="R664" s="1628"/>
      <c r="S664" s="1800"/>
      <c r="T664" s="50"/>
    </row>
    <row r="665">
      <c r="A665" s="50"/>
      <c r="B665" s="50"/>
      <c r="C665" s="50"/>
      <c r="D665" s="50"/>
      <c r="E665" s="50"/>
      <c r="F665" s="50"/>
      <c r="G665" s="50"/>
      <c r="H665" s="50"/>
      <c r="I665" s="50"/>
      <c r="J665" s="50"/>
      <c r="K665" s="50"/>
      <c r="L665" s="1626"/>
      <c r="M665" s="50"/>
      <c r="N665" s="50"/>
      <c r="O665" s="50"/>
      <c r="P665" s="1627"/>
      <c r="Q665" s="1627"/>
      <c r="R665" s="1628"/>
      <c r="S665" s="1800"/>
      <c r="T665" s="50"/>
    </row>
    <row r="666">
      <c r="A666" s="50"/>
      <c r="B666" s="50"/>
      <c r="C666" s="50"/>
      <c r="D666" s="50"/>
      <c r="E666" s="50"/>
      <c r="F666" s="50"/>
      <c r="G666" s="50"/>
      <c r="H666" s="50"/>
      <c r="I666" s="50"/>
      <c r="J666" s="50"/>
      <c r="K666" s="50"/>
      <c r="L666" s="1626"/>
      <c r="M666" s="50"/>
      <c r="N666" s="50"/>
      <c r="O666" s="50"/>
      <c r="P666" s="1627"/>
      <c r="Q666" s="1627"/>
      <c r="R666" s="1628"/>
      <c r="S666" s="1800"/>
      <c r="T666" s="50"/>
    </row>
    <row r="667">
      <c r="A667" s="50"/>
      <c r="B667" s="50"/>
      <c r="C667" s="50"/>
      <c r="D667" s="50"/>
      <c r="E667" s="50"/>
      <c r="F667" s="50"/>
      <c r="G667" s="50"/>
      <c r="H667" s="50"/>
      <c r="I667" s="50"/>
      <c r="J667" s="50"/>
      <c r="K667" s="50"/>
      <c r="L667" s="1626"/>
      <c r="M667" s="50"/>
      <c r="N667" s="50"/>
      <c r="O667" s="50"/>
      <c r="P667" s="1627"/>
      <c r="Q667" s="1627"/>
      <c r="R667" s="1628"/>
      <c r="S667" s="1800"/>
      <c r="T667" s="50"/>
    </row>
    <row r="668">
      <c r="A668" s="50"/>
      <c r="B668" s="50"/>
      <c r="C668" s="50"/>
      <c r="D668" s="50"/>
      <c r="E668" s="50"/>
      <c r="F668" s="50"/>
      <c r="G668" s="50"/>
      <c r="H668" s="50"/>
      <c r="I668" s="50"/>
      <c r="J668" s="50"/>
      <c r="K668" s="50"/>
      <c r="L668" s="1626"/>
      <c r="M668" s="50"/>
      <c r="N668" s="50"/>
      <c r="O668" s="50"/>
      <c r="P668" s="1627"/>
      <c r="Q668" s="1627"/>
      <c r="R668" s="1628"/>
      <c r="S668" s="1800"/>
      <c r="T668" s="50"/>
    </row>
    <row r="669">
      <c r="A669" s="50"/>
      <c r="B669" s="50"/>
      <c r="C669" s="50"/>
      <c r="D669" s="50"/>
      <c r="E669" s="50"/>
      <c r="F669" s="50"/>
      <c r="G669" s="50"/>
      <c r="H669" s="50"/>
      <c r="I669" s="50"/>
      <c r="J669" s="50"/>
      <c r="K669" s="50"/>
      <c r="L669" s="1626"/>
      <c r="M669" s="50"/>
      <c r="N669" s="50"/>
      <c r="O669" s="50"/>
      <c r="P669" s="1627"/>
      <c r="Q669" s="1627"/>
      <c r="R669" s="1628"/>
      <c r="S669" s="1800"/>
      <c r="T669" s="50"/>
    </row>
    <row r="670">
      <c r="A670" s="50"/>
      <c r="B670" s="50"/>
      <c r="C670" s="50"/>
      <c r="D670" s="50"/>
      <c r="E670" s="50"/>
      <c r="F670" s="50"/>
      <c r="G670" s="50"/>
      <c r="H670" s="50"/>
      <c r="I670" s="50"/>
      <c r="J670" s="50"/>
      <c r="K670" s="50"/>
      <c r="L670" s="1626"/>
      <c r="M670" s="50"/>
      <c r="N670" s="50"/>
      <c r="O670" s="50"/>
      <c r="P670" s="1627"/>
      <c r="Q670" s="1627"/>
      <c r="R670" s="1628"/>
      <c r="S670" s="1800"/>
      <c r="T670" s="50"/>
    </row>
    <row r="671">
      <c r="A671" s="50"/>
      <c r="B671" s="50"/>
      <c r="C671" s="50"/>
      <c r="D671" s="50"/>
      <c r="E671" s="50"/>
      <c r="F671" s="50"/>
      <c r="G671" s="50"/>
      <c r="H671" s="50"/>
      <c r="I671" s="50"/>
      <c r="J671" s="50"/>
      <c r="K671" s="50"/>
      <c r="L671" s="1626"/>
      <c r="M671" s="50"/>
      <c r="N671" s="50"/>
      <c r="O671" s="50"/>
      <c r="P671" s="1627"/>
      <c r="Q671" s="1627"/>
      <c r="R671" s="1628"/>
      <c r="S671" s="1800"/>
      <c r="T671" s="50"/>
    </row>
    <row r="672">
      <c r="A672" s="50"/>
      <c r="B672" s="50"/>
      <c r="C672" s="50"/>
      <c r="D672" s="50"/>
      <c r="E672" s="50"/>
      <c r="F672" s="50"/>
      <c r="G672" s="50"/>
      <c r="H672" s="50"/>
      <c r="I672" s="50"/>
      <c r="J672" s="50"/>
      <c r="K672" s="50"/>
      <c r="L672" s="1626"/>
      <c r="M672" s="50"/>
      <c r="N672" s="50"/>
      <c r="O672" s="50"/>
      <c r="P672" s="1627"/>
      <c r="Q672" s="1627"/>
      <c r="R672" s="1628"/>
      <c r="S672" s="1800"/>
      <c r="T672" s="50"/>
    </row>
    <row r="673">
      <c r="A673" s="50"/>
      <c r="B673" s="50"/>
      <c r="C673" s="50"/>
      <c r="D673" s="50"/>
      <c r="E673" s="50"/>
      <c r="F673" s="50"/>
      <c r="G673" s="50"/>
      <c r="H673" s="50"/>
      <c r="I673" s="50"/>
      <c r="J673" s="50"/>
      <c r="K673" s="50"/>
      <c r="L673" s="1626"/>
      <c r="M673" s="50"/>
      <c r="N673" s="50"/>
      <c r="O673" s="50"/>
      <c r="P673" s="1627"/>
      <c r="Q673" s="1627"/>
      <c r="R673" s="1628"/>
      <c r="S673" s="1800"/>
      <c r="T673" s="50"/>
    </row>
    <row r="674">
      <c r="A674" s="50"/>
      <c r="B674" s="50"/>
      <c r="C674" s="50"/>
      <c r="D674" s="50"/>
      <c r="E674" s="50"/>
      <c r="F674" s="50"/>
      <c r="G674" s="50"/>
      <c r="H674" s="50"/>
      <c r="I674" s="50"/>
      <c r="J674" s="50"/>
      <c r="K674" s="50"/>
      <c r="L674" s="1626"/>
      <c r="M674" s="50"/>
      <c r="N674" s="50"/>
      <c r="O674" s="50"/>
      <c r="P674" s="1627"/>
      <c r="Q674" s="1627"/>
      <c r="R674" s="1628"/>
      <c r="S674" s="1800"/>
      <c r="T674" s="50"/>
    </row>
    <row r="675">
      <c r="A675" s="50"/>
      <c r="B675" s="50"/>
      <c r="C675" s="50"/>
      <c r="D675" s="50"/>
      <c r="E675" s="50"/>
      <c r="F675" s="50"/>
      <c r="G675" s="50"/>
      <c r="H675" s="50"/>
      <c r="I675" s="50"/>
      <c r="J675" s="50"/>
      <c r="K675" s="50"/>
      <c r="L675" s="1626"/>
      <c r="M675" s="50"/>
      <c r="N675" s="50"/>
      <c r="O675" s="50"/>
      <c r="P675" s="1627"/>
      <c r="Q675" s="1627"/>
      <c r="R675" s="1628"/>
      <c r="S675" s="1800"/>
      <c r="T675" s="50"/>
    </row>
    <row r="676">
      <c r="A676" s="50"/>
      <c r="B676" s="50"/>
      <c r="C676" s="50"/>
      <c r="D676" s="50"/>
      <c r="E676" s="50"/>
      <c r="F676" s="50"/>
      <c r="G676" s="50"/>
      <c r="H676" s="50"/>
      <c r="I676" s="50"/>
      <c r="J676" s="50"/>
      <c r="K676" s="50"/>
      <c r="L676" s="1626"/>
      <c r="M676" s="50"/>
      <c r="N676" s="50"/>
      <c r="O676" s="50"/>
      <c r="P676" s="1627"/>
      <c r="Q676" s="1627"/>
      <c r="R676" s="1628"/>
      <c r="S676" s="1800"/>
      <c r="T676" s="50"/>
    </row>
    <row r="677">
      <c r="A677" s="50"/>
      <c r="B677" s="50"/>
      <c r="C677" s="50"/>
      <c r="D677" s="50"/>
      <c r="E677" s="50"/>
      <c r="F677" s="50"/>
      <c r="G677" s="50"/>
      <c r="H677" s="50"/>
      <c r="I677" s="50"/>
      <c r="J677" s="50"/>
      <c r="K677" s="50"/>
      <c r="L677" s="1626"/>
      <c r="M677" s="50"/>
      <c r="N677" s="50"/>
      <c r="O677" s="50"/>
      <c r="P677" s="1627"/>
      <c r="Q677" s="1627"/>
      <c r="R677" s="1628"/>
      <c r="S677" s="1800"/>
      <c r="T677" s="50"/>
    </row>
    <row r="678">
      <c r="A678" s="50"/>
      <c r="B678" s="50"/>
      <c r="C678" s="50"/>
      <c r="D678" s="50"/>
      <c r="E678" s="50"/>
      <c r="F678" s="50"/>
      <c r="G678" s="50"/>
      <c r="H678" s="50"/>
      <c r="I678" s="50"/>
      <c r="J678" s="50"/>
      <c r="K678" s="50"/>
      <c r="L678" s="1626"/>
      <c r="M678" s="50"/>
      <c r="N678" s="50"/>
      <c r="O678" s="50"/>
      <c r="P678" s="1627"/>
      <c r="Q678" s="1627"/>
      <c r="R678" s="1628"/>
      <c r="S678" s="1800"/>
      <c r="T678" s="50"/>
    </row>
    <row r="679">
      <c r="A679" s="50"/>
      <c r="B679" s="50"/>
      <c r="C679" s="50"/>
      <c r="D679" s="50"/>
      <c r="E679" s="50"/>
      <c r="F679" s="50"/>
      <c r="G679" s="50"/>
      <c r="H679" s="50"/>
      <c r="I679" s="50"/>
      <c r="J679" s="50"/>
      <c r="K679" s="50"/>
      <c r="L679" s="1626"/>
      <c r="M679" s="50"/>
      <c r="N679" s="50"/>
      <c r="O679" s="50"/>
      <c r="P679" s="1627"/>
      <c r="Q679" s="1627"/>
      <c r="R679" s="1628"/>
      <c r="S679" s="1800"/>
      <c r="T679" s="50"/>
    </row>
    <row r="680">
      <c r="A680" s="50"/>
      <c r="B680" s="50"/>
      <c r="C680" s="50"/>
      <c r="D680" s="50"/>
      <c r="E680" s="50"/>
      <c r="F680" s="50"/>
      <c r="G680" s="50"/>
      <c r="H680" s="50"/>
      <c r="I680" s="50"/>
      <c r="J680" s="50"/>
      <c r="K680" s="50"/>
      <c r="L680" s="1626"/>
      <c r="M680" s="50"/>
      <c r="N680" s="50"/>
      <c r="O680" s="50"/>
      <c r="P680" s="1627"/>
      <c r="Q680" s="1627"/>
      <c r="R680" s="1628"/>
      <c r="S680" s="1800"/>
      <c r="T680" s="50"/>
    </row>
    <row r="681">
      <c r="A681" s="50"/>
      <c r="B681" s="50"/>
      <c r="C681" s="50"/>
      <c r="D681" s="50"/>
      <c r="E681" s="50"/>
      <c r="F681" s="50"/>
      <c r="G681" s="50"/>
      <c r="H681" s="50"/>
      <c r="I681" s="50"/>
      <c r="J681" s="50"/>
      <c r="K681" s="50"/>
      <c r="L681" s="1626"/>
      <c r="M681" s="50"/>
      <c r="N681" s="50"/>
      <c r="O681" s="50"/>
      <c r="P681" s="1627"/>
      <c r="Q681" s="1627"/>
      <c r="R681" s="1628"/>
      <c r="S681" s="1800"/>
      <c r="T681" s="50"/>
    </row>
    <row r="682">
      <c r="A682" s="50"/>
      <c r="B682" s="50"/>
      <c r="C682" s="50"/>
      <c r="D682" s="50"/>
      <c r="E682" s="50"/>
      <c r="F682" s="50"/>
      <c r="G682" s="50"/>
      <c r="H682" s="50"/>
      <c r="I682" s="50"/>
      <c r="J682" s="50"/>
      <c r="K682" s="50"/>
      <c r="L682" s="1626"/>
      <c r="M682" s="50"/>
      <c r="N682" s="50"/>
      <c r="O682" s="50"/>
      <c r="P682" s="1627"/>
      <c r="Q682" s="1627"/>
      <c r="R682" s="1628"/>
      <c r="S682" s="1800"/>
      <c r="T682" s="50"/>
    </row>
    <row r="683">
      <c r="A683" s="50"/>
      <c r="B683" s="50"/>
      <c r="C683" s="50"/>
      <c r="D683" s="50"/>
      <c r="E683" s="50"/>
      <c r="F683" s="50"/>
      <c r="G683" s="50"/>
      <c r="H683" s="50"/>
      <c r="I683" s="50"/>
      <c r="J683" s="50"/>
      <c r="K683" s="50"/>
      <c r="L683" s="1626"/>
      <c r="M683" s="50"/>
      <c r="N683" s="50"/>
      <c r="O683" s="50"/>
      <c r="P683" s="1627"/>
      <c r="Q683" s="1627"/>
      <c r="R683" s="1628"/>
      <c r="S683" s="1800"/>
      <c r="T683" s="50"/>
    </row>
    <row r="684">
      <c r="A684" s="50"/>
      <c r="B684" s="50"/>
      <c r="C684" s="50"/>
      <c r="D684" s="50"/>
      <c r="E684" s="50"/>
      <c r="F684" s="50"/>
      <c r="G684" s="50"/>
      <c r="H684" s="50"/>
      <c r="I684" s="50"/>
      <c r="J684" s="50"/>
      <c r="K684" s="50"/>
      <c r="L684" s="1626"/>
      <c r="M684" s="50"/>
      <c r="N684" s="50"/>
      <c r="O684" s="50"/>
      <c r="P684" s="1627"/>
      <c r="Q684" s="1627"/>
      <c r="R684" s="1628"/>
      <c r="S684" s="1800"/>
      <c r="T684" s="50"/>
    </row>
    <row r="685">
      <c r="A685" s="50"/>
      <c r="B685" s="50"/>
      <c r="C685" s="50"/>
      <c r="D685" s="50"/>
      <c r="E685" s="50"/>
      <c r="F685" s="50"/>
      <c r="G685" s="50"/>
      <c r="H685" s="50"/>
      <c r="I685" s="50"/>
      <c r="J685" s="50"/>
      <c r="K685" s="50"/>
      <c r="L685" s="1626"/>
      <c r="M685" s="50"/>
      <c r="N685" s="50"/>
      <c r="O685" s="50"/>
      <c r="P685" s="1627"/>
      <c r="Q685" s="1627"/>
      <c r="R685" s="1628"/>
      <c r="S685" s="1800"/>
      <c r="T685" s="50"/>
    </row>
    <row r="686">
      <c r="A686" s="50"/>
      <c r="B686" s="50"/>
      <c r="C686" s="50"/>
      <c r="D686" s="50"/>
      <c r="E686" s="50"/>
      <c r="F686" s="50"/>
      <c r="G686" s="50"/>
      <c r="H686" s="50"/>
      <c r="I686" s="50"/>
      <c r="J686" s="50"/>
      <c r="K686" s="50"/>
      <c r="L686" s="1626"/>
      <c r="M686" s="50"/>
      <c r="N686" s="50"/>
      <c r="O686" s="50"/>
      <c r="P686" s="1627"/>
      <c r="Q686" s="1627"/>
      <c r="R686" s="1628"/>
      <c r="S686" s="1800"/>
      <c r="T686" s="50"/>
    </row>
    <row r="687">
      <c r="A687" s="50"/>
      <c r="B687" s="50"/>
      <c r="C687" s="50"/>
      <c r="D687" s="50"/>
      <c r="E687" s="50"/>
      <c r="F687" s="50"/>
      <c r="G687" s="50"/>
      <c r="H687" s="50"/>
      <c r="I687" s="50"/>
      <c r="J687" s="50"/>
      <c r="K687" s="50"/>
      <c r="L687" s="1626"/>
      <c r="M687" s="50"/>
      <c r="N687" s="50"/>
      <c r="O687" s="50"/>
      <c r="P687" s="1627"/>
      <c r="Q687" s="1627"/>
      <c r="R687" s="1628"/>
      <c r="S687" s="1800"/>
      <c r="T687" s="50"/>
    </row>
    <row r="688">
      <c r="A688" s="50"/>
      <c r="B688" s="50"/>
      <c r="C688" s="50"/>
      <c r="D688" s="50"/>
      <c r="E688" s="50"/>
      <c r="F688" s="50"/>
      <c r="G688" s="50"/>
      <c r="H688" s="50"/>
      <c r="I688" s="50"/>
      <c r="J688" s="50"/>
      <c r="K688" s="50"/>
      <c r="L688" s="1626"/>
      <c r="M688" s="50"/>
      <c r="N688" s="50"/>
      <c r="O688" s="50"/>
      <c r="P688" s="1627"/>
      <c r="Q688" s="1627"/>
      <c r="R688" s="1628"/>
      <c r="S688" s="1800"/>
      <c r="T688" s="50"/>
    </row>
    <row r="689">
      <c r="A689" s="50"/>
      <c r="B689" s="50"/>
      <c r="C689" s="50"/>
      <c r="D689" s="50"/>
      <c r="E689" s="50"/>
      <c r="F689" s="50"/>
      <c r="G689" s="50"/>
      <c r="H689" s="50"/>
      <c r="I689" s="50"/>
      <c r="J689" s="50"/>
      <c r="K689" s="50"/>
      <c r="L689" s="1626"/>
      <c r="M689" s="50"/>
      <c r="N689" s="50"/>
      <c r="O689" s="50"/>
      <c r="P689" s="1627"/>
      <c r="Q689" s="1627"/>
      <c r="R689" s="1628"/>
      <c r="S689" s="1800"/>
      <c r="T689" s="50"/>
    </row>
    <row r="690">
      <c r="A690" s="50"/>
      <c r="B690" s="50"/>
      <c r="C690" s="50"/>
      <c r="D690" s="50"/>
      <c r="E690" s="50"/>
      <c r="F690" s="50"/>
      <c r="G690" s="50"/>
      <c r="H690" s="50"/>
      <c r="I690" s="50"/>
      <c r="J690" s="50"/>
      <c r="K690" s="50"/>
      <c r="L690" s="1626"/>
      <c r="M690" s="50"/>
      <c r="N690" s="50"/>
      <c r="O690" s="50"/>
      <c r="P690" s="1627"/>
      <c r="Q690" s="1627"/>
      <c r="R690" s="1628"/>
      <c r="S690" s="1800"/>
      <c r="T690" s="50"/>
    </row>
    <row r="691">
      <c r="A691" s="50"/>
      <c r="B691" s="50"/>
      <c r="C691" s="50"/>
      <c r="D691" s="50"/>
      <c r="E691" s="50"/>
      <c r="F691" s="50"/>
      <c r="G691" s="50"/>
      <c r="H691" s="50"/>
      <c r="I691" s="50"/>
      <c r="J691" s="50"/>
      <c r="K691" s="50"/>
      <c r="L691" s="1626"/>
      <c r="M691" s="50"/>
      <c r="N691" s="50"/>
      <c r="O691" s="50"/>
      <c r="P691" s="1627"/>
      <c r="Q691" s="1627"/>
      <c r="R691" s="1628"/>
      <c r="S691" s="1800"/>
      <c r="T691" s="50"/>
    </row>
    <row r="692">
      <c r="A692" s="50"/>
      <c r="B692" s="50"/>
      <c r="C692" s="50"/>
      <c r="D692" s="50"/>
      <c r="E692" s="50"/>
      <c r="F692" s="50"/>
      <c r="G692" s="50"/>
      <c r="H692" s="50"/>
      <c r="I692" s="50"/>
      <c r="J692" s="50"/>
      <c r="K692" s="50"/>
      <c r="L692" s="1626"/>
      <c r="M692" s="50"/>
      <c r="N692" s="50"/>
      <c r="O692" s="50"/>
      <c r="P692" s="1627"/>
      <c r="Q692" s="1627"/>
      <c r="R692" s="1628"/>
      <c r="S692" s="1800"/>
      <c r="T692" s="50"/>
    </row>
    <row r="693">
      <c r="A693" s="50"/>
      <c r="B693" s="50"/>
      <c r="C693" s="50"/>
      <c r="D693" s="50"/>
      <c r="E693" s="50"/>
      <c r="F693" s="50"/>
      <c r="G693" s="50"/>
      <c r="H693" s="50"/>
      <c r="I693" s="50"/>
      <c r="J693" s="50"/>
      <c r="K693" s="50"/>
      <c r="L693" s="1626"/>
      <c r="M693" s="50"/>
      <c r="N693" s="50"/>
      <c r="O693" s="50"/>
      <c r="P693" s="1627"/>
      <c r="Q693" s="1627"/>
      <c r="R693" s="1628"/>
      <c r="S693" s="1800"/>
      <c r="T693" s="50"/>
    </row>
    <row r="694">
      <c r="A694" s="50"/>
      <c r="B694" s="50"/>
      <c r="C694" s="50"/>
      <c r="D694" s="50"/>
      <c r="E694" s="50"/>
      <c r="F694" s="50"/>
      <c r="G694" s="50"/>
      <c r="H694" s="50"/>
      <c r="I694" s="50"/>
      <c r="J694" s="50"/>
      <c r="K694" s="50"/>
      <c r="L694" s="1626"/>
      <c r="M694" s="50"/>
      <c r="N694" s="50"/>
      <c r="O694" s="50"/>
      <c r="P694" s="1627"/>
      <c r="Q694" s="1627"/>
      <c r="R694" s="1628"/>
      <c r="S694" s="1800"/>
      <c r="T694" s="50"/>
    </row>
    <row r="695">
      <c r="A695" s="50"/>
      <c r="B695" s="50"/>
      <c r="C695" s="50"/>
      <c r="D695" s="50"/>
      <c r="E695" s="50"/>
      <c r="F695" s="50"/>
      <c r="G695" s="50"/>
      <c r="H695" s="50"/>
      <c r="I695" s="50"/>
      <c r="J695" s="50"/>
      <c r="K695" s="50"/>
      <c r="L695" s="1626"/>
      <c r="M695" s="50"/>
      <c r="N695" s="50"/>
      <c r="O695" s="50"/>
      <c r="P695" s="1627"/>
      <c r="Q695" s="1627"/>
      <c r="R695" s="1628"/>
      <c r="S695" s="1800"/>
      <c r="T695" s="50"/>
    </row>
    <row r="696">
      <c r="A696" s="50"/>
      <c r="B696" s="50"/>
      <c r="C696" s="50"/>
      <c r="D696" s="50"/>
      <c r="E696" s="50"/>
      <c r="F696" s="50"/>
      <c r="G696" s="50"/>
      <c r="H696" s="50"/>
      <c r="I696" s="50"/>
      <c r="J696" s="50"/>
      <c r="K696" s="50"/>
      <c r="L696" s="1626"/>
      <c r="M696" s="50"/>
      <c r="N696" s="50"/>
      <c r="O696" s="50"/>
      <c r="P696" s="1627"/>
      <c r="Q696" s="1627"/>
      <c r="R696" s="1628"/>
      <c r="S696" s="1800"/>
      <c r="T696" s="50"/>
    </row>
    <row r="697">
      <c r="A697" s="50"/>
      <c r="B697" s="50"/>
      <c r="C697" s="50"/>
      <c r="D697" s="50"/>
      <c r="E697" s="50"/>
      <c r="F697" s="50"/>
      <c r="G697" s="50"/>
      <c r="H697" s="50"/>
      <c r="I697" s="50"/>
      <c r="J697" s="50"/>
      <c r="K697" s="50"/>
      <c r="L697" s="1626"/>
      <c r="M697" s="50"/>
      <c r="N697" s="50"/>
      <c r="O697" s="50"/>
      <c r="P697" s="1627"/>
      <c r="Q697" s="1627"/>
      <c r="R697" s="1628"/>
      <c r="S697" s="1800"/>
      <c r="T697" s="50"/>
    </row>
    <row r="698">
      <c r="A698" s="50"/>
      <c r="B698" s="50"/>
      <c r="C698" s="50"/>
      <c r="D698" s="50"/>
      <c r="E698" s="50"/>
      <c r="F698" s="50"/>
      <c r="G698" s="50"/>
      <c r="H698" s="50"/>
      <c r="I698" s="50"/>
      <c r="J698" s="50"/>
      <c r="K698" s="50"/>
      <c r="L698" s="1626"/>
      <c r="M698" s="50"/>
      <c r="N698" s="50"/>
      <c r="O698" s="50"/>
      <c r="P698" s="1627"/>
      <c r="Q698" s="1627"/>
      <c r="R698" s="1628"/>
      <c r="S698" s="1800"/>
      <c r="T698" s="50"/>
    </row>
    <row r="699">
      <c r="A699" s="50"/>
      <c r="B699" s="50"/>
      <c r="C699" s="50"/>
      <c r="D699" s="50"/>
      <c r="E699" s="50"/>
      <c r="F699" s="50"/>
      <c r="G699" s="50"/>
      <c r="H699" s="50"/>
      <c r="I699" s="50"/>
      <c r="J699" s="50"/>
      <c r="K699" s="50"/>
      <c r="L699" s="1626"/>
      <c r="M699" s="50"/>
      <c r="N699" s="50"/>
      <c r="O699" s="50"/>
      <c r="P699" s="1627"/>
      <c r="Q699" s="1627"/>
      <c r="R699" s="1628"/>
      <c r="S699" s="1800"/>
      <c r="T699" s="50"/>
    </row>
    <row r="700">
      <c r="A700" s="50"/>
      <c r="B700" s="50"/>
      <c r="C700" s="50"/>
      <c r="D700" s="50"/>
      <c r="E700" s="50"/>
      <c r="F700" s="50"/>
      <c r="G700" s="50"/>
      <c r="H700" s="50"/>
      <c r="I700" s="50"/>
      <c r="J700" s="50"/>
      <c r="K700" s="50"/>
      <c r="L700" s="1626"/>
      <c r="M700" s="50"/>
      <c r="N700" s="50"/>
      <c r="O700" s="50"/>
      <c r="P700" s="1627"/>
      <c r="Q700" s="1627"/>
      <c r="R700" s="1628"/>
      <c r="S700" s="1800"/>
      <c r="T700" s="50"/>
    </row>
    <row r="701">
      <c r="A701" s="50"/>
      <c r="B701" s="50"/>
      <c r="C701" s="50"/>
      <c r="D701" s="50"/>
      <c r="E701" s="50"/>
      <c r="F701" s="50"/>
      <c r="G701" s="50"/>
      <c r="H701" s="50"/>
      <c r="I701" s="50"/>
      <c r="J701" s="50"/>
      <c r="K701" s="50"/>
      <c r="L701" s="1626"/>
      <c r="M701" s="50"/>
      <c r="N701" s="50"/>
      <c r="O701" s="50"/>
      <c r="P701" s="1627"/>
      <c r="Q701" s="1627"/>
      <c r="R701" s="1628"/>
      <c r="S701" s="1800"/>
      <c r="T701" s="50"/>
    </row>
    <row r="702">
      <c r="A702" s="50"/>
      <c r="B702" s="50"/>
      <c r="C702" s="50"/>
      <c r="D702" s="50"/>
      <c r="E702" s="50"/>
      <c r="F702" s="50"/>
      <c r="G702" s="50"/>
      <c r="H702" s="50"/>
      <c r="I702" s="50"/>
      <c r="J702" s="50"/>
      <c r="K702" s="50"/>
      <c r="L702" s="1626"/>
      <c r="M702" s="50"/>
      <c r="N702" s="50"/>
      <c r="O702" s="50"/>
      <c r="P702" s="1627"/>
      <c r="Q702" s="1627"/>
      <c r="R702" s="1628"/>
      <c r="S702" s="1800"/>
      <c r="T702" s="50"/>
    </row>
    <row r="703">
      <c r="A703" s="50"/>
      <c r="B703" s="50"/>
      <c r="C703" s="50"/>
      <c r="D703" s="50"/>
      <c r="E703" s="50"/>
      <c r="F703" s="50"/>
      <c r="G703" s="50"/>
      <c r="H703" s="50"/>
      <c r="I703" s="50"/>
      <c r="J703" s="50"/>
      <c r="K703" s="50"/>
      <c r="L703" s="1626"/>
      <c r="M703" s="50"/>
      <c r="N703" s="50"/>
      <c r="O703" s="50"/>
      <c r="P703" s="1627"/>
      <c r="Q703" s="1627"/>
      <c r="R703" s="1628"/>
      <c r="S703" s="1800"/>
      <c r="T703" s="50"/>
    </row>
    <row r="704">
      <c r="A704" s="50"/>
      <c r="B704" s="50"/>
      <c r="C704" s="50"/>
      <c r="D704" s="50"/>
      <c r="E704" s="50"/>
      <c r="F704" s="50"/>
      <c r="G704" s="50"/>
      <c r="H704" s="50"/>
      <c r="I704" s="50"/>
      <c r="J704" s="50"/>
      <c r="K704" s="50"/>
      <c r="L704" s="1626"/>
      <c r="M704" s="50"/>
      <c r="N704" s="50"/>
      <c r="O704" s="50"/>
      <c r="P704" s="1627"/>
      <c r="Q704" s="1627"/>
      <c r="R704" s="1628"/>
      <c r="S704" s="1800"/>
      <c r="T704" s="50"/>
    </row>
    <row r="705">
      <c r="A705" s="50"/>
      <c r="B705" s="50"/>
      <c r="C705" s="50"/>
      <c r="D705" s="50"/>
      <c r="E705" s="50"/>
      <c r="F705" s="50"/>
      <c r="G705" s="50"/>
      <c r="H705" s="50"/>
      <c r="I705" s="50"/>
      <c r="J705" s="50"/>
      <c r="K705" s="50"/>
      <c r="L705" s="1626"/>
      <c r="M705" s="50"/>
      <c r="N705" s="50"/>
      <c r="O705" s="50"/>
      <c r="P705" s="1627"/>
      <c r="Q705" s="1627"/>
      <c r="R705" s="1628"/>
      <c r="S705" s="1800"/>
      <c r="T705" s="50"/>
    </row>
    <row r="706">
      <c r="A706" s="50"/>
      <c r="B706" s="50"/>
      <c r="C706" s="50"/>
      <c r="D706" s="50"/>
      <c r="E706" s="50"/>
      <c r="F706" s="50"/>
      <c r="G706" s="50"/>
      <c r="H706" s="50"/>
      <c r="I706" s="50"/>
      <c r="J706" s="50"/>
      <c r="K706" s="50"/>
      <c r="L706" s="1626"/>
      <c r="M706" s="50"/>
      <c r="N706" s="50"/>
      <c r="O706" s="50"/>
      <c r="P706" s="1627"/>
      <c r="Q706" s="1627"/>
      <c r="R706" s="1628"/>
      <c r="S706" s="1800"/>
      <c r="T706" s="50"/>
    </row>
    <row r="707">
      <c r="A707" s="50"/>
      <c r="B707" s="50"/>
      <c r="C707" s="50"/>
      <c r="D707" s="50"/>
      <c r="E707" s="50"/>
      <c r="F707" s="50"/>
      <c r="G707" s="50"/>
      <c r="H707" s="50"/>
      <c r="I707" s="50"/>
      <c r="J707" s="50"/>
      <c r="K707" s="50"/>
      <c r="L707" s="1626"/>
      <c r="M707" s="50"/>
      <c r="N707" s="50"/>
      <c r="O707" s="50"/>
      <c r="P707" s="1627"/>
      <c r="Q707" s="1627"/>
      <c r="R707" s="1628"/>
      <c r="S707" s="1800"/>
      <c r="T707" s="50"/>
    </row>
    <row r="708">
      <c r="A708" s="50"/>
      <c r="B708" s="50"/>
      <c r="C708" s="50"/>
      <c r="D708" s="50"/>
      <c r="E708" s="50"/>
      <c r="F708" s="50"/>
      <c r="G708" s="50"/>
      <c r="H708" s="50"/>
      <c r="I708" s="50"/>
      <c r="J708" s="50"/>
      <c r="K708" s="50"/>
      <c r="L708" s="1626"/>
      <c r="M708" s="50"/>
      <c r="N708" s="50"/>
      <c r="O708" s="50"/>
      <c r="P708" s="1627"/>
      <c r="Q708" s="1627"/>
      <c r="R708" s="1628"/>
      <c r="S708" s="1800"/>
      <c r="T708" s="50"/>
    </row>
    <row r="709">
      <c r="A709" s="50"/>
      <c r="B709" s="50"/>
      <c r="C709" s="50"/>
      <c r="D709" s="50"/>
      <c r="E709" s="50"/>
      <c r="F709" s="50"/>
      <c r="G709" s="50"/>
      <c r="H709" s="50"/>
      <c r="I709" s="50"/>
      <c r="J709" s="50"/>
      <c r="K709" s="50"/>
      <c r="L709" s="1626"/>
      <c r="M709" s="50"/>
      <c r="N709" s="50"/>
      <c r="O709" s="50"/>
      <c r="P709" s="1627"/>
      <c r="Q709" s="1627"/>
      <c r="R709" s="1628"/>
      <c r="S709" s="1800"/>
      <c r="T709" s="50"/>
    </row>
    <row r="710">
      <c r="A710" s="50"/>
      <c r="B710" s="50"/>
      <c r="C710" s="50"/>
      <c r="D710" s="50"/>
      <c r="E710" s="50"/>
      <c r="F710" s="50"/>
      <c r="G710" s="50"/>
      <c r="H710" s="50"/>
      <c r="I710" s="50"/>
      <c r="J710" s="50"/>
      <c r="K710" s="50"/>
      <c r="L710" s="1626"/>
      <c r="M710" s="50"/>
      <c r="N710" s="50"/>
      <c r="O710" s="50"/>
      <c r="P710" s="1627"/>
      <c r="Q710" s="1627"/>
      <c r="R710" s="1628"/>
      <c r="S710" s="1800"/>
      <c r="T710" s="50"/>
    </row>
    <row r="711">
      <c r="A711" s="50"/>
      <c r="B711" s="50"/>
      <c r="C711" s="50"/>
      <c r="D711" s="50"/>
      <c r="E711" s="50"/>
      <c r="F711" s="50"/>
      <c r="G711" s="50"/>
      <c r="H711" s="50"/>
      <c r="I711" s="50"/>
      <c r="J711" s="50"/>
      <c r="K711" s="50"/>
      <c r="L711" s="1626"/>
      <c r="M711" s="50"/>
      <c r="N711" s="50"/>
      <c r="O711" s="50"/>
      <c r="P711" s="1627"/>
      <c r="Q711" s="1627"/>
      <c r="R711" s="1628"/>
      <c r="S711" s="1800"/>
      <c r="T711" s="50"/>
    </row>
    <row r="712">
      <c r="A712" s="50"/>
      <c r="B712" s="50"/>
      <c r="C712" s="50"/>
      <c r="D712" s="50"/>
      <c r="E712" s="50"/>
      <c r="F712" s="50"/>
      <c r="G712" s="50"/>
      <c r="H712" s="50"/>
      <c r="I712" s="50"/>
      <c r="J712" s="50"/>
      <c r="K712" s="50"/>
      <c r="L712" s="1626"/>
      <c r="M712" s="50"/>
      <c r="N712" s="50"/>
      <c r="O712" s="50"/>
      <c r="P712" s="1627"/>
      <c r="Q712" s="1627"/>
      <c r="R712" s="1628"/>
      <c r="S712" s="1800"/>
      <c r="T712" s="50"/>
    </row>
    <row r="713">
      <c r="A713" s="50"/>
      <c r="B713" s="50"/>
      <c r="C713" s="50"/>
      <c r="D713" s="50"/>
      <c r="E713" s="50"/>
      <c r="F713" s="50"/>
      <c r="G713" s="50"/>
      <c r="H713" s="50"/>
      <c r="I713" s="50"/>
      <c r="J713" s="50"/>
      <c r="K713" s="50"/>
      <c r="L713" s="1626"/>
      <c r="M713" s="50"/>
      <c r="N713" s="50"/>
      <c r="O713" s="50"/>
      <c r="P713" s="1627"/>
      <c r="Q713" s="1627"/>
      <c r="R713" s="1628"/>
      <c r="S713" s="1800"/>
      <c r="T713" s="50"/>
    </row>
    <row r="714">
      <c r="A714" s="50"/>
      <c r="B714" s="50"/>
      <c r="C714" s="50"/>
      <c r="D714" s="50"/>
      <c r="E714" s="50"/>
      <c r="F714" s="50"/>
      <c r="G714" s="50"/>
      <c r="H714" s="50"/>
      <c r="I714" s="50"/>
      <c r="J714" s="50"/>
      <c r="K714" s="50"/>
      <c r="L714" s="1626"/>
      <c r="M714" s="50"/>
      <c r="N714" s="50"/>
      <c r="O714" s="50"/>
      <c r="P714" s="1627"/>
      <c r="Q714" s="1627"/>
      <c r="R714" s="1628"/>
      <c r="S714" s="1800"/>
      <c r="T714" s="50"/>
    </row>
    <row r="715">
      <c r="A715" s="50"/>
      <c r="B715" s="50"/>
      <c r="C715" s="50"/>
      <c r="D715" s="50"/>
      <c r="E715" s="50"/>
      <c r="F715" s="50"/>
      <c r="G715" s="50"/>
      <c r="H715" s="50"/>
      <c r="I715" s="50"/>
      <c r="J715" s="50"/>
      <c r="K715" s="50"/>
      <c r="L715" s="1626"/>
      <c r="M715" s="50"/>
      <c r="N715" s="50"/>
      <c r="O715" s="50"/>
      <c r="P715" s="1627"/>
      <c r="Q715" s="1627"/>
      <c r="R715" s="1628"/>
      <c r="S715" s="1800"/>
      <c r="T715" s="50"/>
    </row>
    <row r="716">
      <c r="A716" s="50"/>
      <c r="B716" s="50"/>
      <c r="C716" s="50"/>
      <c r="D716" s="50"/>
      <c r="E716" s="50"/>
      <c r="F716" s="50"/>
      <c r="G716" s="50"/>
      <c r="H716" s="50"/>
      <c r="I716" s="50"/>
      <c r="J716" s="50"/>
      <c r="K716" s="50"/>
      <c r="L716" s="1626"/>
      <c r="M716" s="50"/>
      <c r="N716" s="50"/>
      <c r="O716" s="50"/>
      <c r="P716" s="1627"/>
      <c r="Q716" s="1627"/>
      <c r="R716" s="1628"/>
      <c r="S716" s="1800"/>
      <c r="T716" s="50"/>
    </row>
    <row r="717">
      <c r="A717" s="50"/>
      <c r="B717" s="50"/>
      <c r="C717" s="50"/>
      <c r="D717" s="50"/>
      <c r="E717" s="50"/>
      <c r="F717" s="50"/>
      <c r="G717" s="50"/>
      <c r="H717" s="50"/>
      <c r="I717" s="50"/>
      <c r="J717" s="50"/>
      <c r="K717" s="50"/>
      <c r="L717" s="1626"/>
      <c r="M717" s="50"/>
      <c r="N717" s="50"/>
      <c r="O717" s="50"/>
      <c r="P717" s="1627"/>
      <c r="Q717" s="1627"/>
      <c r="R717" s="1628"/>
      <c r="S717" s="1800"/>
      <c r="T717" s="50"/>
    </row>
    <row r="718">
      <c r="A718" s="50"/>
      <c r="B718" s="50"/>
      <c r="C718" s="50"/>
      <c r="D718" s="50"/>
      <c r="E718" s="50"/>
      <c r="F718" s="50"/>
      <c r="G718" s="50"/>
      <c r="H718" s="50"/>
      <c r="I718" s="50"/>
      <c r="J718" s="50"/>
      <c r="K718" s="50"/>
      <c r="L718" s="1626"/>
      <c r="M718" s="50"/>
      <c r="N718" s="50"/>
      <c r="O718" s="50"/>
      <c r="P718" s="1627"/>
      <c r="Q718" s="1627"/>
      <c r="R718" s="1628"/>
      <c r="S718" s="1800"/>
      <c r="T718" s="50"/>
    </row>
    <row r="719">
      <c r="A719" s="50"/>
      <c r="B719" s="50"/>
      <c r="C719" s="50"/>
      <c r="D719" s="50"/>
      <c r="E719" s="50"/>
      <c r="F719" s="50"/>
      <c r="G719" s="50"/>
      <c r="H719" s="50"/>
      <c r="I719" s="50"/>
      <c r="J719" s="50"/>
      <c r="K719" s="50"/>
      <c r="L719" s="1626"/>
      <c r="M719" s="50"/>
      <c r="N719" s="50"/>
      <c r="O719" s="50"/>
      <c r="P719" s="1627"/>
      <c r="Q719" s="1627"/>
      <c r="R719" s="1628"/>
      <c r="S719" s="1800"/>
      <c r="T719" s="50"/>
    </row>
    <row r="720">
      <c r="A720" s="50"/>
      <c r="B720" s="50"/>
      <c r="C720" s="50"/>
      <c r="D720" s="50"/>
      <c r="E720" s="50"/>
      <c r="F720" s="50"/>
      <c r="G720" s="50"/>
      <c r="H720" s="50"/>
      <c r="I720" s="50"/>
      <c r="J720" s="50"/>
      <c r="K720" s="50"/>
      <c r="L720" s="1626"/>
      <c r="M720" s="50"/>
      <c r="N720" s="50"/>
      <c r="O720" s="50"/>
      <c r="P720" s="1627"/>
      <c r="Q720" s="1627"/>
      <c r="R720" s="1628"/>
      <c r="S720" s="1800"/>
      <c r="T720" s="50"/>
    </row>
    <row r="721">
      <c r="A721" s="50"/>
      <c r="B721" s="50"/>
      <c r="C721" s="50"/>
      <c r="D721" s="50"/>
      <c r="E721" s="50"/>
      <c r="F721" s="50"/>
      <c r="G721" s="50"/>
      <c r="H721" s="50"/>
      <c r="I721" s="50"/>
      <c r="J721" s="50"/>
      <c r="K721" s="50"/>
      <c r="L721" s="1626"/>
      <c r="M721" s="50"/>
      <c r="N721" s="50"/>
      <c r="O721" s="50"/>
      <c r="P721" s="1627"/>
      <c r="Q721" s="1627"/>
      <c r="R721" s="1628"/>
      <c r="S721" s="1800"/>
      <c r="T721" s="50"/>
    </row>
    <row r="722">
      <c r="A722" s="50"/>
      <c r="B722" s="50"/>
      <c r="C722" s="50"/>
      <c r="D722" s="50"/>
      <c r="E722" s="50"/>
      <c r="F722" s="50"/>
      <c r="G722" s="50"/>
      <c r="H722" s="50"/>
      <c r="I722" s="50"/>
      <c r="J722" s="50"/>
      <c r="K722" s="50"/>
      <c r="L722" s="1626"/>
      <c r="M722" s="50"/>
      <c r="N722" s="50"/>
      <c r="O722" s="50"/>
      <c r="P722" s="1627"/>
      <c r="Q722" s="1627"/>
      <c r="R722" s="1628"/>
      <c r="S722" s="1800"/>
      <c r="T722" s="50"/>
    </row>
    <row r="723">
      <c r="A723" s="50"/>
      <c r="B723" s="50"/>
      <c r="C723" s="50"/>
      <c r="D723" s="50"/>
      <c r="E723" s="50"/>
      <c r="F723" s="50"/>
      <c r="G723" s="50"/>
      <c r="H723" s="50"/>
      <c r="I723" s="50"/>
      <c r="J723" s="50"/>
      <c r="K723" s="50"/>
      <c r="L723" s="1626"/>
      <c r="M723" s="50"/>
      <c r="N723" s="50"/>
      <c r="O723" s="50"/>
      <c r="P723" s="1627"/>
      <c r="Q723" s="1627"/>
      <c r="R723" s="1628"/>
      <c r="S723" s="1800"/>
      <c r="T723" s="50"/>
    </row>
    <row r="724">
      <c r="A724" s="50"/>
      <c r="B724" s="50"/>
      <c r="C724" s="50"/>
      <c r="D724" s="50"/>
      <c r="E724" s="50"/>
      <c r="F724" s="50"/>
      <c r="G724" s="50"/>
      <c r="H724" s="50"/>
      <c r="I724" s="50"/>
      <c r="J724" s="50"/>
      <c r="K724" s="50"/>
      <c r="L724" s="1626"/>
      <c r="M724" s="50"/>
      <c r="N724" s="50"/>
      <c r="O724" s="50"/>
      <c r="P724" s="1627"/>
      <c r="Q724" s="1627"/>
      <c r="R724" s="1628"/>
      <c r="S724" s="1800"/>
      <c r="T724" s="50"/>
    </row>
    <row r="725">
      <c r="A725" s="50"/>
      <c r="B725" s="50"/>
      <c r="C725" s="50"/>
      <c r="D725" s="50"/>
      <c r="E725" s="50"/>
      <c r="F725" s="50"/>
      <c r="G725" s="50"/>
      <c r="H725" s="50"/>
      <c r="I725" s="50"/>
      <c r="J725" s="50"/>
      <c r="K725" s="50"/>
      <c r="L725" s="1626"/>
      <c r="M725" s="50"/>
      <c r="N725" s="50"/>
      <c r="O725" s="50"/>
      <c r="P725" s="1627"/>
      <c r="Q725" s="1627"/>
      <c r="R725" s="1628"/>
      <c r="S725" s="1800"/>
      <c r="T725" s="50"/>
    </row>
    <row r="726">
      <c r="A726" s="50"/>
      <c r="B726" s="50"/>
      <c r="C726" s="50"/>
      <c r="D726" s="50"/>
      <c r="E726" s="50"/>
      <c r="F726" s="50"/>
      <c r="G726" s="50"/>
      <c r="H726" s="50"/>
      <c r="I726" s="50"/>
      <c r="J726" s="50"/>
      <c r="K726" s="50"/>
      <c r="L726" s="1626"/>
      <c r="M726" s="50"/>
      <c r="N726" s="50"/>
      <c r="O726" s="50"/>
      <c r="P726" s="1627"/>
      <c r="Q726" s="1627"/>
      <c r="R726" s="1628"/>
      <c r="S726" s="1800"/>
      <c r="T726" s="50"/>
    </row>
    <row r="727">
      <c r="A727" s="50"/>
      <c r="B727" s="50"/>
      <c r="C727" s="50"/>
      <c r="D727" s="50"/>
      <c r="E727" s="50"/>
      <c r="F727" s="50"/>
      <c r="G727" s="50"/>
      <c r="H727" s="50"/>
      <c r="I727" s="50"/>
      <c r="J727" s="50"/>
      <c r="K727" s="50"/>
      <c r="L727" s="1626"/>
      <c r="M727" s="50"/>
      <c r="N727" s="50"/>
      <c r="O727" s="50"/>
      <c r="P727" s="1627"/>
      <c r="Q727" s="1627"/>
      <c r="R727" s="1628"/>
      <c r="S727" s="1800"/>
      <c r="T727" s="50"/>
    </row>
    <row r="728">
      <c r="A728" s="50"/>
      <c r="B728" s="50"/>
      <c r="C728" s="50"/>
      <c r="D728" s="50"/>
      <c r="E728" s="50"/>
      <c r="F728" s="50"/>
      <c r="G728" s="50"/>
      <c r="H728" s="50"/>
      <c r="I728" s="50"/>
      <c r="J728" s="50"/>
      <c r="K728" s="50"/>
      <c r="L728" s="1626"/>
      <c r="M728" s="50"/>
      <c r="N728" s="50"/>
      <c r="O728" s="50"/>
      <c r="P728" s="1627"/>
      <c r="Q728" s="1627"/>
      <c r="R728" s="1628"/>
      <c r="S728" s="1800"/>
      <c r="T728" s="50"/>
    </row>
    <row r="729">
      <c r="A729" s="50"/>
      <c r="B729" s="50"/>
      <c r="C729" s="50"/>
      <c r="D729" s="50"/>
      <c r="E729" s="50"/>
      <c r="F729" s="50"/>
      <c r="G729" s="50"/>
      <c r="H729" s="50"/>
      <c r="I729" s="50"/>
      <c r="J729" s="50"/>
      <c r="K729" s="50"/>
      <c r="L729" s="1626"/>
      <c r="M729" s="50"/>
      <c r="N729" s="50"/>
      <c r="O729" s="50"/>
      <c r="P729" s="1627"/>
      <c r="Q729" s="1627"/>
      <c r="R729" s="1628"/>
      <c r="S729" s="1800"/>
      <c r="T729" s="50"/>
    </row>
    <row r="730">
      <c r="A730" s="50"/>
      <c r="B730" s="50"/>
      <c r="C730" s="50"/>
      <c r="D730" s="50"/>
      <c r="E730" s="50"/>
      <c r="F730" s="50"/>
      <c r="G730" s="50"/>
      <c r="H730" s="50"/>
      <c r="I730" s="50"/>
      <c r="J730" s="50"/>
      <c r="K730" s="50"/>
      <c r="L730" s="1626"/>
      <c r="M730" s="50"/>
      <c r="N730" s="50"/>
      <c r="O730" s="50"/>
      <c r="P730" s="1627"/>
      <c r="Q730" s="1627"/>
      <c r="R730" s="1628"/>
      <c r="S730" s="1800"/>
      <c r="T730" s="50"/>
    </row>
    <row r="731">
      <c r="A731" s="50"/>
      <c r="B731" s="50"/>
      <c r="C731" s="50"/>
      <c r="D731" s="50"/>
      <c r="E731" s="50"/>
      <c r="F731" s="50"/>
      <c r="G731" s="50"/>
      <c r="H731" s="50"/>
      <c r="I731" s="50"/>
      <c r="J731" s="50"/>
      <c r="K731" s="50"/>
      <c r="L731" s="1626"/>
      <c r="M731" s="50"/>
      <c r="N731" s="50"/>
      <c r="O731" s="50"/>
      <c r="P731" s="1627"/>
      <c r="Q731" s="1627"/>
      <c r="R731" s="1628"/>
      <c r="S731" s="1800"/>
      <c r="T731" s="50"/>
    </row>
    <row r="732">
      <c r="A732" s="50"/>
      <c r="B732" s="50"/>
      <c r="C732" s="50"/>
      <c r="D732" s="50"/>
      <c r="E732" s="50"/>
      <c r="F732" s="50"/>
      <c r="G732" s="50"/>
      <c r="H732" s="50"/>
      <c r="I732" s="50"/>
      <c r="J732" s="50"/>
      <c r="K732" s="50"/>
      <c r="L732" s="1626"/>
      <c r="M732" s="50"/>
      <c r="N732" s="50"/>
      <c r="O732" s="50"/>
      <c r="P732" s="1627"/>
      <c r="Q732" s="1627"/>
      <c r="R732" s="1628"/>
      <c r="S732" s="1800"/>
      <c r="T732" s="50"/>
    </row>
    <row r="733">
      <c r="A733" s="50"/>
      <c r="B733" s="50"/>
      <c r="C733" s="50"/>
      <c r="D733" s="50"/>
      <c r="E733" s="50"/>
      <c r="F733" s="50"/>
      <c r="G733" s="50"/>
      <c r="H733" s="50"/>
      <c r="I733" s="50"/>
      <c r="J733" s="50"/>
      <c r="K733" s="50"/>
      <c r="L733" s="1626"/>
      <c r="M733" s="50"/>
      <c r="N733" s="50"/>
      <c r="O733" s="50"/>
      <c r="P733" s="1627"/>
      <c r="Q733" s="1627"/>
      <c r="R733" s="1628"/>
      <c r="S733" s="1800"/>
      <c r="T733" s="50"/>
    </row>
    <row r="734">
      <c r="A734" s="50"/>
      <c r="B734" s="50"/>
      <c r="C734" s="50"/>
      <c r="D734" s="50"/>
      <c r="E734" s="50"/>
      <c r="F734" s="50"/>
      <c r="G734" s="50"/>
      <c r="H734" s="50"/>
      <c r="I734" s="50"/>
      <c r="J734" s="50"/>
      <c r="K734" s="50"/>
      <c r="L734" s="1626"/>
      <c r="M734" s="50"/>
      <c r="N734" s="50"/>
      <c r="O734" s="50"/>
      <c r="P734" s="1627"/>
      <c r="Q734" s="1627"/>
      <c r="R734" s="1628"/>
      <c r="S734" s="1800"/>
      <c r="T734" s="50"/>
    </row>
    <row r="735">
      <c r="A735" s="50"/>
      <c r="B735" s="50"/>
      <c r="C735" s="50"/>
      <c r="D735" s="50"/>
      <c r="E735" s="50"/>
      <c r="F735" s="50"/>
      <c r="G735" s="50"/>
      <c r="H735" s="50"/>
      <c r="I735" s="50"/>
      <c r="J735" s="50"/>
      <c r="K735" s="50"/>
      <c r="L735" s="1626"/>
      <c r="M735" s="50"/>
      <c r="N735" s="50"/>
      <c r="O735" s="50"/>
      <c r="P735" s="1627"/>
      <c r="Q735" s="1627"/>
      <c r="R735" s="1628"/>
      <c r="S735" s="1800"/>
      <c r="T735" s="50"/>
    </row>
    <row r="736">
      <c r="A736" s="50"/>
      <c r="B736" s="50"/>
      <c r="C736" s="50"/>
      <c r="D736" s="50"/>
      <c r="E736" s="50"/>
      <c r="F736" s="50"/>
      <c r="G736" s="50"/>
      <c r="H736" s="50"/>
      <c r="I736" s="50"/>
      <c r="J736" s="50"/>
      <c r="K736" s="50"/>
      <c r="L736" s="1626"/>
      <c r="M736" s="50"/>
      <c r="N736" s="50"/>
      <c r="O736" s="50"/>
      <c r="P736" s="1627"/>
      <c r="Q736" s="1627"/>
      <c r="R736" s="1628"/>
      <c r="S736" s="1800"/>
      <c r="T736" s="50"/>
    </row>
    <row r="737">
      <c r="A737" s="50"/>
      <c r="B737" s="50"/>
      <c r="C737" s="50"/>
      <c r="D737" s="50"/>
      <c r="E737" s="50"/>
      <c r="F737" s="50"/>
      <c r="G737" s="50"/>
      <c r="H737" s="50"/>
      <c r="I737" s="50"/>
      <c r="J737" s="50"/>
      <c r="K737" s="50"/>
      <c r="L737" s="1626"/>
      <c r="M737" s="50"/>
      <c r="N737" s="50"/>
      <c r="O737" s="50"/>
      <c r="P737" s="1627"/>
      <c r="Q737" s="1627"/>
      <c r="R737" s="1628"/>
      <c r="S737" s="1800"/>
      <c r="T737" s="50"/>
    </row>
    <row r="738">
      <c r="A738" s="50"/>
      <c r="B738" s="50"/>
      <c r="C738" s="50"/>
      <c r="D738" s="50"/>
      <c r="E738" s="50"/>
      <c r="F738" s="50"/>
      <c r="G738" s="50"/>
      <c r="H738" s="50"/>
      <c r="I738" s="50"/>
      <c r="J738" s="50"/>
      <c r="K738" s="50"/>
      <c r="L738" s="1626"/>
      <c r="M738" s="50"/>
      <c r="N738" s="50"/>
      <c r="O738" s="50"/>
      <c r="P738" s="1627"/>
      <c r="Q738" s="1627"/>
      <c r="R738" s="1628"/>
      <c r="S738" s="1800"/>
      <c r="T738" s="50"/>
    </row>
    <row r="739">
      <c r="A739" s="50"/>
      <c r="B739" s="50"/>
      <c r="C739" s="50"/>
      <c r="D739" s="50"/>
      <c r="E739" s="50"/>
      <c r="F739" s="50"/>
      <c r="G739" s="50"/>
      <c r="H739" s="50"/>
      <c r="I739" s="50"/>
      <c r="J739" s="50"/>
      <c r="K739" s="50"/>
      <c r="L739" s="1626"/>
      <c r="M739" s="50"/>
      <c r="N739" s="50"/>
      <c r="O739" s="50"/>
      <c r="P739" s="1627"/>
      <c r="Q739" s="1627"/>
      <c r="R739" s="1628"/>
      <c r="S739" s="1800"/>
      <c r="T739" s="50"/>
    </row>
    <row r="740">
      <c r="A740" s="50"/>
      <c r="B740" s="50"/>
      <c r="C740" s="50"/>
      <c r="D740" s="50"/>
      <c r="E740" s="50"/>
      <c r="F740" s="50"/>
      <c r="G740" s="50"/>
      <c r="H740" s="50"/>
      <c r="I740" s="50"/>
      <c r="J740" s="50"/>
      <c r="K740" s="50"/>
      <c r="L740" s="1626"/>
      <c r="M740" s="50"/>
      <c r="N740" s="50"/>
      <c r="O740" s="50"/>
      <c r="P740" s="1627"/>
      <c r="Q740" s="1627"/>
      <c r="R740" s="1628"/>
      <c r="S740" s="1800"/>
      <c r="T740" s="50"/>
    </row>
    <row r="741">
      <c r="A741" s="50"/>
      <c r="B741" s="50"/>
      <c r="C741" s="50"/>
      <c r="D741" s="50"/>
      <c r="E741" s="50"/>
      <c r="F741" s="50"/>
      <c r="G741" s="50"/>
      <c r="H741" s="50"/>
      <c r="I741" s="50"/>
      <c r="J741" s="50"/>
      <c r="K741" s="50"/>
      <c r="L741" s="1626"/>
      <c r="M741" s="50"/>
      <c r="N741" s="50"/>
      <c r="O741" s="50"/>
      <c r="P741" s="1627"/>
      <c r="Q741" s="1627"/>
      <c r="R741" s="1628"/>
      <c r="S741" s="1800"/>
      <c r="T741" s="50"/>
    </row>
    <row r="742">
      <c r="A742" s="50"/>
      <c r="B742" s="50"/>
      <c r="C742" s="50"/>
      <c r="D742" s="50"/>
      <c r="E742" s="50"/>
      <c r="F742" s="50"/>
      <c r="G742" s="50"/>
      <c r="H742" s="50"/>
      <c r="I742" s="50"/>
      <c r="J742" s="50"/>
      <c r="K742" s="50"/>
      <c r="L742" s="1626"/>
      <c r="M742" s="50"/>
      <c r="N742" s="50"/>
      <c r="O742" s="50"/>
      <c r="P742" s="1627"/>
      <c r="Q742" s="1627"/>
      <c r="R742" s="1628"/>
      <c r="S742" s="1800"/>
      <c r="T742" s="50"/>
    </row>
    <row r="743">
      <c r="A743" s="50"/>
      <c r="B743" s="50"/>
      <c r="C743" s="50"/>
      <c r="D743" s="50"/>
      <c r="E743" s="50"/>
      <c r="F743" s="50"/>
      <c r="G743" s="50"/>
      <c r="H743" s="50"/>
      <c r="I743" s="50"/>
      <c r="J743" s="50"/>
      <c r="K743" s="50"/>
      <c r="L743" s="1626"/>
      <c r="M743" s="50"/>
      <c r="N743" s="50"/>
      <c r="O743" s="50"/>
      <c r="P743" s="1627"/>
      <c r="Q743" s="1627"/>
      <c r="R743" s="1628"/>
      <c r="S743" s="1800"/>
      <c r="T743" s="50"/>
    </row>
    <row r="744">
      <c r="A744" s="50"/>
      <c r="B744" s="50"/>
      <c r="C744" s="50"/>
      <c r="D744" s="50"/>
      <c r="E744" s="50"/>
      <c r="F744" s="50"/>
      <c r="G744" s="50"/>
      <c r="H744" s="50"/>
      <c r="I744" s="50"/>
      <c r="J744" s="50"/>
      <c r="K744" s="50"/>
      <c r="L744" s="1626"/>
      <c r="M744" s="50"/>
      <c r="N744" s="50"/>
      <c r="O744" s="50"/>
      <c r="P744" s="1627"/>
      <c r="Q744" s="1627"/>
      <c r="R744" s="1628"/>
      <c r="S744" s="1800"/>
      <c r="T744" s="50"/>
    </row>
    <row r="745">
      <c r="A745" s="50"/>
      <c r="B745" s="50"/>
      <c r="C745" s="50"/>
      <c r="D745" s="50"/>
      <c r="E745" s="50"/>
      <c r="F745" s="50"/>
      <c r="G745" s="50"/>
      <c r="H745" s="50"/>
      <c r="I745" s="50"/>
      <c r="J745" s="50"/>
      <c r="K745" s="50"/>
      <c r="L745" s="1626"/>
      <c r="M745" s="50"/>
      <c r="N745" s="50"/>
      <c r="O745" s="50"/>
      <c r="P745" s="1627"/>
      <c r="Q745" s="1627"/>
      <c r="R745" s="1628"/>
      <c r="S745" s="1800"/>
      <c r="T745" s="50"/>
    </row>
    <row r="746">
      <c r="A746" s="50"/>
      <c r="B746" s="50"/>
      <c r="C746" s="50"/>
      <c r="D746" s="50"/>
      <c r="E746" s="50"/>
      <c r="F746" s="50"/>
      <c r="G746" s="50"/>
      <c r="H746" s="50"/>
      <c r="I746" s="50"/>
      <c r="J746" s="50"/>
      <c r="K746" s="50"/>
      <c r="L746" s="1626"/>
      <c r="M746" s="50"/>
      <c r="N746" s="50"/>
      <c r="O746" s="50"/>
      <c r="P746" s="1627"/>
      <c r="Q746" s="1627"/>
      <c r="R746" s="1628"/>
      <c r="S746" s="1800"/>
      <c r="T746" s="50"/>
    </row>
    <row r="747">
      <c r="A747" s="50"/>
      <c r="B747" s="50"/>
      <c r="C747" s="50"/>
      <c r="D747" s="50"/>
      <c r="E747" s="50"/>
      <c r="F747" s="50"/>
      <c r="G747" s="50"/>
      <c r="H747" s="50"/>
      <c r="I747" s="50"/>
      <c r="J747" s="50"/>
      <c r="K747" s="50"/>
      <c r="L747" s="1626"/>
      <c r="M747" s="50"/>
      <c r="N747" s="50"/>
      <c r="O747" s="50"/>
      <c r="P747" s="1627"/>
      <c r="Q747" s="1627"/>
      <c r="R747" s="1628"/>
      <c r="S747" s="1800"/>
      <c r="T747" s="50"/>
    </row>
    <row r="748">
      <c r="A748" s="50"/>
      <c r="B748" s="50"/>
      <c r="C748" s="50"/>
      <c r="D748" s="50"/>
      <c r="E748" s="50"/>
      <c r="F748" s="50"/>
      <c r="G748" s="50"/>
      <c r="H748" s="50"/>
      <c r="I748" s="50"/>
      <c r="J748" s="50"/>
      <c r="K748" s="50"/>
      <c r="L748" s="1626"/>
      <c r="M748" s="50"/>
      <c r="N748" s="50"/>
      <c r="O748" s="50"/>
      <c r="P748" s="1627"/>
      <c r="Q748" s="1627"/>
      <c r="R748" s="1628"/>
      <c r="S748" s="1800"/>
      <c r="T748" s="50"/>
    </row>
    <row r="749">
      <c r="A749" s="50"/>
      <c r="B749" s="50"/>
      <c r="C749" s="50"/>
      <c r="D749" s="50"/>
      <c r="E749" s="50"/>
      <c r="F749" s="50"/>
      <c r="G749" s="50"/>
      <c r="H749" s="50"/>
      <c r="I749" s="50"/>
      <c r="J749" s="50"/>
      <c r="K749" s="50"/>
      <c r="L749" s="1626"/>
      <c r="M749" s="50"/>
      <c r="N749" s="50"/>
      <c r="O749" s="50"/>
      <c r="P749" s="1627"/>
      <c r="Q749" s="1627"/>
      <c r="R749" s="1628"/>
      <c r="S749" s="1800"/>
      <c r="T749" s="50"/>
    </row>
    <row r="750">
      <c r="A750" s="50"/>
      <c r="B750" s="50"/>
      <c r="C750" s="50"/>
      <c r="D750" s="50"/>
      <c r="E750" s="50"/>
      <c r="F750" s="50"/>
      <c r="G750" s="50"/>
      <c r="H750" s="50"/>
      <c r="I750" s="50"/>
      <c r="J750" s="50"/>
      <c r="K750" s="50"/>
      <c r="L750" s="1626"/>
      <c r="M750" s="50"/>
      <c r="N750" s="50"/>
      <c r="O750" s="50"/>
      <c r="P750" s="1627"/>
      <c r="Q750" s="1627"/>
      <c r="R750" s="1628"/>
      <c r="S750" s="1800"/>
      <c r="T750" s="50"/>
    </row>
    <row r="751">
      <c r="A751" s="50"/>
      <c r="B751" s="50"/>
      <c r="C751" s="50"/>
      <c r="D751" s="50"/>
      <c r="E751" s="50"/>
      <c r="F751" s="50"/>
      <c r="G751" s="50"/>
      <c r="H751" s="50"/>
      <c r="I751" s="50"/>
      <c r="J751" s="50"/>
      <c r="K751" s="50"/>
      <c r="L751" s="1626"/>
      <c r="M751" s="50"/>
      <c r="N751" s="50"/>
      <c r="O751" s="50"/>
      <c r="P751" s="1627"/>
      <c r="Q751" s="1627"/>
      <c r="R751" s="1628"/>
      <c r="S751" s="1800"/>
      <c r="T751" s="50"/>
    </row>
    <row r="752">
      <c r="A752" s="50"/>
      <c r="B752" s="50"/>
      <c r="C752" s="50"/>
      <c r="D752" s="50"/>
      <c r="E752" s="50"/>
      <c r="F752" s="50"/>
      <c r="G752" s="50"/>
      <c r="H752" s="50"/>
      <c r="I752" s="50"/>
      <c r="J752" s="50"/>
      <c r="K752" s="50"/>
      <c r="L752" s="1626"/>
      <c r="M752" s="50"/>
      <c r="N752" s="50"/>
      <c r="O752" s="50"/>
      <c r="P752" s="1627"/>
      <c r="Q752" s="1627"/>
      <c r="R752" s="1628"/>
      <c r="S752" s="1800"/>
      <c r="T752" s="50"/>
    </row>
    <row r="753">
      <c r="A753" s="50"/>
      <c r="B753" s="50"/>
      <c r="C753" s="50"/>
      <c r="D753" s="50"/>
      <c r="E753" s="50"/>
      <c r="F753" s="50"/>
      <c r="G753" s="50"/>
      <c r="H753" s="50"/>
      <c r="I753" s="50"/>
      <c r="J753" s="50"/>
      <c r="K753" s="50"/>
      <c r="L753" s="1626"/>
      <c r="M753" s="50"/>
      <c r="N753" s="50"/>
      <c r="O753" s="50"/>
      <c r="P753" s="1627"/>
      <c r="Q753" s="1627"/>
      <c r="R753" s="1628"/>
      <c r="S753" s="1800"/>
      <c r="T753" s="50"/>
    </row>
    <row r="754">
      <c r="A754" s="50"/>
      <c r="B754" s="50"/>
      <c r="C754" s="50"/>
      <c r="D754" s="50"/>
      <c r="E754" s="50"/>
      <c r="F754" s="50"/>
      <c r="G754" s="50"/>
      <c r="H754" s="50"/>
      <c r="I754" s="50"/>
      <c r="J754" s="50"/>
      <c r="K754" s="50"/>
      <c r="L754" s="1626"/>
      <c r="M754" s="50"/>
      <c r="N754" s="50"/>
      <c r="O754" s="50"/>
      <c r="P754" s="1627"/>
      <c r="Q754" s="1627"/>
      <c r="R754" s="1628"/>
      <c r="S754" s="1800"/>
      <c r="T754" s="50"/>
    </row>
    <row r="755">
      <c r="A755" s="50"/>
      <c r="B755" s="50"/>
      <c r="C755" s="50"/>
      <c r="D755" s="50"/>
      <c r="E755" s="50"/>
      <c r="F755" s="50"/>
      <c r="G755" s="50"/>
      <c r="H755" s="50"/>
      <c r="I755" s="50"/>
      <c r="J755" s="50"/>
      <c r="K755" s="50"/>
      <c r="L755" s="1626"/>
      <c r="M755" s="50"/>
      <c r="N755" s="50"/>
      <c r="O755" s="50"/>
      <c r="P755" s="1627"/>
      <c r="Q755" s="1627"/>
      <c r="R755" s="1628"/>
      <c r="S755" s="1800"/>
      <c r="T755" s="50"/>
    </row>
    <row r="756">
      <c r="A756" s="50"/>
      <c r="B756" s="50"/>
      <c r="C756" s="50"/>
      <c r="D756" s="50"/>
      <c r="E756" s="50"/>
      <c r="F756" s="50"/>
      <c r="G756" s="50"/>
      <c r="H756" s="50"/>
      <c r="I756" s="50"/>
      <c r="J756" s="50"/>
      <c r="K756" s="50"/>
      <c r="L756" s="1626"/>
      <c r="M756" s="50"/>
      <c r="N756" s="50"/>
      <c r="O756" s="50"/>
      <c r="P756" s="1627"/>
      <c r="Q756" s="1627"/>
      <c r="R756" s="1628"/>
      <c r="S756" s="1800"/>
      <c r="T756" s="50"/>
    </row>
    <row r="757">
      <c r="A757" s="50"/>
      <c r="B757" s="50"/>
      <c r="C757" s="50"/>
      <c r="D757" s="50"/>
      <c r="E757" s="50"/>
      <c r="F757" s="50"/>
      <c r="G757" s="50"/>
      <c r="H757" s="50"/>
      <c r="I757" s="50"/>
      <c r="J757" s="50"/>
      <c r="K757" s="50"/>
      <c r="L757" s="1626"/>
      <c r="M757" s="50"/>
      <c r="N757" s="50"/>
      <c r="O757" s="50"/>
      <c r="P757" s="1627"/>
      <c r="Q757" s="1627"/>
      <c r="R757" s="1628"/>
      <c r="S757" s="1800"/>
      <c r="T757" s="50"/>
    </row>
    <row r="758">
      <c r="A758" s="50"/>
      <c r="B758" s="50"/>
      <c r="C758" s="50"/>
      <c r="D758" s="50"/>
      <c r="E758" s="50"/>
      <c r="F758" s="50"/>
      <c r="G758" s="50"/>
      <c r="H758" s="50"/>
      <c r="I758" s="50"/>
      <c r="J758" s="50"/>
      <c r="K758" s="50"/>
      <c r="L758" s="1626"/>
      <c r="M758" s="50"/>
      <c r="N758" s="50"/>
      <c r="O758" s="50"/>
      <c r="P758" s="1627"/>
      <c r="Q758" s="1627"/>
      <c r="R758" s="1628"/>
      <c r="S758" s="1800"/>
      <c r="T758" s="50"/>
    </row>
    <row r="759">
      <c r="A759" s="50"/>
      <c r="B759" s="50"/>
      <c r="C759" s="50"/>
      <c r="D759" s="50"/>
      <c r="E759" s="50"/>
      <c r="F759" s="50"/>
      <c r="G759" s="50"/>
      <c r="H759" s="50"/>
      <c r="I759" s="50"/>
      <c r="J759" s="50"/>
      <c r="K759" s="50"/>
      <c r="L759" s="1626"/>
      <c r="M759" s="50"/>
      <c r="N759" s="50"/>
      <c r="O759" s="50"/>
      <c r="P759" s="1627"/>
      <c r="Q759" s="1627"/>
      <c r="R759" s="1628"/>
      <c r="S759" s="1800"/>
      <c r="T759" s="50"/>
    </row>
    <row r="760">
      <c r="A760" s="50"/>
      <c r="B760" s="50"/>
      <c r="C760" s="50"/>
      <c r="D760" s="50"/>
      <c r="E760" s="50"/>
      <c r="F760" s="50"/>
      <c r="G760" s="50"/>
      <c r="H760" s="50"/>
      <c r="I760" s="50"/>
      <c r="J760" s="50"/>
      <c r="K760" s="50"/>
      <c r="L760" s="1626"/>
      <c r="M760" s="50"/>
      <c r="N760" s="50"/>
      <c r="O760" s="50"/>
      <c r="P760" s="1627"/>
      <c r="Q760" s="1627"/>
      <c r="R760" s="1628"/>
      <c r="S760" s="1800"/>
      <c r="T760" s="50"/>
    </row>
    <row r="761">
      <c r="A761" s="50"/>
      <c r="B761" s="50"/>
      <c r="C761" s="50"/>
      <c r="D761" s="50"/>
      <c r="E761" s="50"/>
      <c r="F761" s="50"/>
      <c r="G761" s="50"/>
      <c r="H761" s="50"/>
      <c r="I761" s="50"/>
      <c r="J761" s="50"/>
      <c r="K761" s="50"/>
      <c r="L761" s="1626"/>
      <c r="M761" s="50"/>
      <c r="N761" s="50"/>
      <c r="O761" s="50"/>
      <c r="P761" s="1627"/>
      <c r="Q761" s="1627"/>
      <c r="R761" s="1628"/>
      <c r="S761" s="1800"/>
      <c r="T761" s="50"/>
    </row>
    <row r="762">
      <c r="A762" s="50"/>
      <c r="B762" s="50"/>
      <c r="C762" s="50"/>
      <c r="D762" s="50"/>
      <c r="E762" s="50"/>
      <c r="F762" s="50"/>
      <c r="G762" s="50"/>
      <c r="H762" s="50"/>
      <c r="I762" s="50"/>
      <c r="J762" s="50"/>
      <c r="K762" s="50"/>
      <c r="L762" s="1626"/>
      <c r="M762" s="50"/>
      <c r="N762" s="50"/>
      <c r="O762" s="50"/>
      <c r="P762" s="1627"/>
      <c r="Q762" s="1627"/>
      <c r="R762" s="1628"/>
      <c r="S762" s="1800"/>
      <c r="T762" s="50"/>
    </row>
    <row r="763">
      <c r="A763" s="50"/>
      <c r="B763" s="50"/>
      <c r="C763" s="50"/>
      <c r="D763" s="50"/>
      <c r="E763" s="50"/>
      <c r="F763" s="50"/>
      <c r="G763" s="50"/>
      <c r="H763" s="50"/>
      <c r="I763" s="50"/>
      <c r="J763" s="50"/>
      <c r="K763" s="50"/>
      <c r="L763" s="1626"/>
      <c r="M763" s="50"/>
      <c r="N763" s="50"/>
      <c r="O763" s="50"/>
      <c r="P763" s="1627"/>
      <c r="Q763" s="1627"/>
      <c r="R763" s="1628"/>
      <c r="S763" s="1800"/>
      <c r="T763" s="50"/>
    </row>
    <row r="764">
      <c r="A764" s="50"/>
      <c r="B764" s="50"/>
      <c r="C764" s="50"/>
      <c r="D764" s="50"/>
      <c r="E764" s="50"/>
      <c r="F764" s="50"/>
      <c r="G764" s="50"/>
      <c r="H764" s="50"/>
      <c r="I764" s="50"/>
      <c r="J764" s="50"/>
      <c r="K764" s="50"/>
      <c r="L764" s="1626"/>
      <c r="M764" s="50"/>
      <c r="N764" s="50"/>
      <c r="O764" s="50"/>
      <c r="P764" s="1627"/>
      <c r="Q764" s="1627"/>
      <c r="R764" s="1628"/>
      <c r="S764" s="1800"/>
      <c r="T764" s="50"/>
    </row>
    <row r="765">
      <c r="A765" s="50"/>
      <c r="B765" s="50"/>
      <c r="C765" s="50"/>
      <c r="D765" s="50"/>
      <c r="E765" s="50"/>
      <c r="F765" s="50"/>
      <c r="G765" s="50"/>
      <c r="H765" s="50"/>
      <c r="I765" s="50"/>
      <c r="J765" s="50"/>
      <c r="K765" s="50"/>
      <c r="L765" s="1626"/>
      <c r="M765" s="50"/>
      <c r="N765" s="50"/>
      <c r="O765" s="50"/>
      <c r="P765" s="1627"/>
      <c r="Q765" s="1627"/>
      <c r="R765" s="1628"/>
      <c r="S765" s="1800"/>
      <c r="T765" s="50"/>
    </row>
    <row r="766">
      <c r="A766" s="50"/>
      <c r="B766" s="50"/>
      <c r="C766" s="50"/>
      <c r="D766" s="50"/>
      <c r="E766" s="50"/>
      <c r="F766" s="50"/>
      <c r="G766" s="50"/>
      <c r="H766" s="50"/>
      <c r="I766" s="50"/>
      <c r="J766" s="50"/>
      <c r="K766" s="50"/>
      <c r="L766" s="1626"/>
      <c r="M766" s="50"/>
      <c r="N766" s="50"/>
      <c r="O766" s="50"/>
      <c r="P766" s="1627"/>
      <c r="Q766" s="1627"/>
      <c r="R766" s="1628"/>
      <c r="S766" s="1800"/>
      <c r="T766" s="50"/>
    </row>
    <row r="767">
      <c r="A767" s="50"/>
      <c r="B767" s="50"/>
      <c r="C767" s="50"/>
      <c r="D767" s="50"/>
      <c r="E767" s="50"/>
      <c r="F767" s="50"/>
      <c r="G767" s="50"/>
      <c r="H767" s="50"/>
      <c r="I767" s="50"/>
      <c r="J767" s="50"/>
      <c r="K767" s="50"/>
      <c r="L767" s="1626"/>
      <c r="M767" s="50"/>
      <c r="N767" s="50"/>
      <c r="O767" s="50"/>
      <c r="P767" s="1627"/>
      <c r="Q767" s="1627"/>
      <c r="R767" s="1628"/>
      <c r="S767" s="1800"/>
      <c r="T767" s="50"/>
    </row>
    <row r="768">
      <c r="A768" s="50"/>
      <c r="B768" s="50"/>
      <c r="C768" s="50"/>
      <c r="D768" s="50"/>
      <c r="E768" s="50"/>
      <c r="F768" s="50"/>
      <c r="G768" s="50"/>
      <c r="H768" s="50"/>
      <c r="I768" s="50"/>
      <c r="J768" s="50"/>
      <c r="K768" s="50"/>
      <c r="L768" s="1626"/>
      <c r="M768" s="50"/>
      <c r="N768" s="50"/>
      <c r="O768" s="50"/>
      <c r="P768" s="1627"/>
      <c r="Q768" s="1627"/>
      <c r="R768" s="1628"/>
      <c r="S768" s="1800"/>
      <c r="T768" s="50"/>
    </row>
    <row r="769">
      <c r="A769" s="50"/>
      <c r="B769" s="50"/>
      <c r="C769" s="50"/>
      <c r="D769" s="50"/>
      <c r="E769" s="50"/>
      <c r="F769" s="50"/>
      <c r="G769" s="50"/>
      <c r="H769" s="50"/>
      <c r="I769" s="50"/>
      <c r="J769" s="50"/>
      <c r="K769" s="50"/>
      <c r="L769" s="1626"/>
      <c r="M769" s="50"/>
      <c r="N769" s="50"/>
      <c r="O769" s="50"/>
      <c r="P769" s="1627"/>
      <c r="Q769" s="1627"/>
      <c r="R769" s="1628"/>
      <c r="S769" s="1800"/>
      <c r="T769" s="50"/>
    </row>
    <row r="770">
      <c r="A770" s="50"/>
      <c r="B770" s="50"/>
      <c r="C770" s="50"/>
      <c r="D770" s="50"/>
      <c r="E770" s="50"/>
      <c r="F770" s="50"/>
      <c r="G770" s="50"/>
      <c r="H770" s="50"/>
      <c r="I770" s="50"/>
      <c r="J770" s="50"/>
      <c r="K770" s="50"/>
      <c r="L770" s="1626"/>
      <c r="M770" s="50"/>
      <c r="N770" s="50"/>
      <c r="O770" s="50"/>
      <c r="P770" s="1627"/>
      <c r="Q770" s="1627"/>
      <c r="R770" s="1628"/>
      <c r="S770" s="1800"/>
      <c r="T770" s="50"/>
    </row>
    <row r="771">
      <c r="A771" s="50"/>
      <c r="B771" s="50"/>
      <c r="C771" s="50"/>
      <c r="D771" s="50"/>
      <c r="E771" s="50"/>
      <c r="F771" s="50"/>
      <c r="G771" s="50"/>
      <c r="H771" s="50"/>
      <c r="I771" s="50"/>
      <c r="J771" s="50"/>
      <c r="K771" s="50"/>
      <c r="L771" s="1626"/>
      <c r="M771" s="50"/>
      <c r="N771" s="50"/>
      <c r="O771" s="50"/>
      <c r="P771" s="1627"/>
      <c r="Q771" s="1627"/>
      <c r="R771" s="1628"/>
      <c r="S771" s="1800"/>
      <c r="T771" s="50"/>
    </row>
    <row r="772">
      <c r="A772" s="50"/>
      <c r="B772" s="50"/>
      <c r="C772" s="50"/>
      <c r="D772" s="50"/>
      <c r="E772" s="50"/>
      <c r="F772" s="50"/>
      <c r="G772" s="50"/>
      <c r="H772" s="50"/>
      <c r="I772" s="50"/>
      <c r="J772" s="50"/>
      <c r="K772" s="50"/>
      <c r="L772" s="1626"/>
      <c r="M772" s="50"/>
      <c r="N772" s="50"/>
      <c r="O772" s="50"/>
      <c r="P772" s="1627"/>
      <c r="Q772" s="1627"/>
      <c r="R772" s="1628"/>
      <c r="S772" s="1800"/>
      <c r="T772" s="50"/>
    </row>
    <row r="773">
      <c r="A773" s="50"/>
      <c r="B773" s="50"/>
      <c r="C773" s="50"/>
      <c r="D773" s="50"/>
      <c r="E773" s="50"/>
      <c r="F773" s="50"/>
      <c r="G773" s="50"/>
      <c r="H773" s="50"/>
      <c r="I773" s="50"/>
      <c r="J773" s="50"/>
      <c r="K773" s="50"/>
      <c r="L773" s="1626"/>
      <c r="M773" s="50"/>
      <c r="N773" s="50"/>
      <c r="O773" s="50"/>
      <c r="P773" s="1627"/>
      <c r="Q773" s="1627"/>
      <c r="R773" s="1628"/>
      <c r="S773" s="1800"/>
      <c r="T773" s="50"/>
    </row>
    <row r="774">
      <c r="A774" s="50"/>
      <c r="B774" s="50"/>
      <c r="C774" s="50"/>
      <c r="D774" s="50"/>
      <c r="E774" s="50"/>
      <c r="F774" s="50"/>
      <c r="G774" s="50"/>
      <c r="H774" s="50"/>
      <c r="I774" s="50"/>
      <c r="J774" s="50"/>
      <c r="K774" s="50"/>
      <c r="L774" s="1626"/>
      <c r="M774" s="50"/>
      <c r="N774" s="50"/>
      <c r="O774" s="50"/>
      <c r="P774" s="1627"/>
      <c r="Q774" s="1627"/>
      <c r="R774" s="1628"/>
      <c r="S774" s="1800"/>
      <c r="T774" s="50"/>
    </row>
    <row r="775">
      <c r="A775" s="50"/>
      <c r="B775" s="50"/>
      <c r="C775" s="50"/>
      <c r="D775" s="50"/>
      <c r="E775" s="50"/>
      <c r="F775" s="50"/>
      <c r="G775" s="50"/>
      <c r="H775" s="50"/>
      <c r="I775" s="50"/>
      <c r="J775" s="50"/>
      <c r="K775" s="50"/>
      <c r="L775" s="1626"/>
      <c r="M775" s="50"/>
      <c r="N775" s="50"/>
      <c r="O775" s="50"/>
      <c r="P775" s="1627"/>
      <c r="Q775" s="1627"/>
      <c r="R775" s="1628"/>
      <c r="S775" s="1800"/>
      <c r="T775" s="50"/>
    </row>
    <row r="776">
      <c r="A776" s="50"/>
      <c r="B776" s="50"/>
      <c r="C776" s="50"/>
      <c r="D776" s="50"/>
      <c r="E776" s="50"/>
      <c r="F776" s="50"/>
      <c r="G776" s="50"/>
      <c r="H776" s="50"/>
      <c r="I776" s="50"/>
      <c r="J776" s="50"/>
      <c r="K776" s="50"/>
      <c r="L776" s="1626"/>
      <c r="M776" s="50"/>
      <c r="N776" s="50"/>
      <c r="O776" s="50"/>
      <c r="P776" s="1627"/>
      <c r="Q776" s="1627"/>
      <c r="R776" s="1628"/>
      <c r="S776" s="1800"/>
      <c r="T776" s="50"/>
    </row>
    <row r="777">
      <c r="A777" s="50"/>
      <c r="B777" s="50"/>
      <c r="C777" s="50"/>
      <c r="D777" s="50"/>
      <c r="E777" s="50"/>
      <c r="F777" s="50"/>
      <c r="G777" s="50"/>
      <c r="H777" s="50"/>
      <c r="I777" s="50"/>
      <c r="J777" s="50"/>
      <c r="K777" s="50"/>
      <c r="L777" s="1626"/>
      <c r="M777" s="50"/>
      <c r="N777" s="50"/>
      <c r="O777" s="50"/>
      <c r="P777" s="1627"/>
      <c r="Q777" s="1627"/>
      <c r="R777" s="1628"/>
      <c r="S777" s="1800"/>
      <c r="T777" s="50"/>
    </row>
    <row r="778">
      <c r="A778" s="50"/>
      <c r="B778" s="50"/>
      <c r="C778" s="50"/>
      <c r="D778" s="50"/>
      <c r="E778" s="50"/>
      <c r="F778" s="50"/>
      <c r="G778" s="50"/>
      <c r="H778" s="50"/>
      <c r="I778" s="50"/>
      <c r="J778" s="50"/>
      <c r="K778" s="50"/>
      <c r="L778" s="1626"/>
      <c r="M778" s="50"/>
      <c r="N778" s="50"/>
      <c r="O778" s="50"/>
      <c r="P778" s="1627"/>
      <c r="Q778" s="1627"/>
      <c r="R778" s="1628"/>
      <c r="S778" s="1800"/>
      <c r="T778" s="50"/>
    </row>
    <row r="779">
      <c r="A779" s="50"/>
      <c r="B779" s="50"/>
      <c r="C779" s="50"/>
      <c r="D779" s="50"/>
      <c r="E779" s="50"/>
      <c r="F779" s="50"/>
      <c r="G779" s="50"/>
      <c r="H779" s="50"/>
      <c r="I779" s="50"/>
      <c r="J779" s="50"/>
      <c r="K779" s="50"/>
      <c r="L779" s="1626"/>
      <c r="M779" s="50"/>
      <c r="N779" s="50"/>
      <c r="O779" s="50"/>
      <c r="P779" s="1627"/>
      <c r="Q779" s="1627"/>
      <c r="R779" s="1628"/>
      <c r="S779" s="1800"/>
      <c r="T779" s="50"/>
    </row>
    <row r="780">
      <c r="A780" s="50"/>
      <c r="B780" s="50"/>
      <c r="C780" s="50"/>
      <c r="D780" s="50"/>
      <c r="E780" s="50"/>
      <c r="F780" s="50"/>
      <c r="G780" s="50"/>
      <c r="H780" s="50"/>
      <c r="I780" s="50"/>
      <c r="J780" s="50"/>
      <c r="K780" s="50"/>
      <c r="L780" s="1626"/>
      <c r="M780" s="50"/>
      <c r="N780" s="50"/>
      <c r="O780" s="50"/>
      <c r="P780" s="1627"/>
      <c r="Q780" s="1627"/>
      <c r="R780" s="1628"/>
      <c r="S780" s="1800"/>
      <c r="T780" s="50"/>
    </row>
    <row r="781">
      <c r="A781" s="50"/>
      <c r="B781" s="50"/>
      <c r="C781" s="50"/>
      <c r="D781" s="50"/>
      <c r="E781" s="50"/>
      <c r="F781" s="50"/>
      <c r="G781" s="50"/>
      <c r="H781" s="50"/>
      <c r="I781" s="50"/>
      <c r="J781" s="50"/>
      <c r="K781" s="50"/>
      <c r="L781" s="1626"/>
      <c r="M781" s="50"/>
      <c r="N781" s="50"/>
      <c r="O781" s="50"/>
      <c r="P781" s="1627"/>
      <c r="Q781" s="1627"/>
      <c r="R781" s="1628"/>
      <c r="S781" s="1800"/>
      <c r="T781" s="50"/>
    </row>
    <row r="782">
      <c r="A782" s="50"/>
      <c r="B782" s="50"/>
      <c r="C782" s="50"/>
      <c r="D782" s="50"/>
      <c r="E782" s="50"/>
      <c r="F782" s="50"/>
      <c r="G782" s="50"/>
      <c r="H782" s="50"/>
      <c r="I782" s="50"/>
      <c r="J782" s="50"/>
      <c r="K782" s="50"/>
      <c r="L782" s="1626"/>
      <c r="M782" s="50"/>
      <c r="N782" s="50"/>
      <c r="O782" s="50"/>
      <c r="P782" s="1627"/>
      <c r="Q782" s="1627"/>
      <c r="R782" s="1628"/>
      <c r="S782" s="1800"/>
      <c r="T782" s="50"/>
    </row>
    <row r="783">
      <c r="A783" s="50"/>
      <c r="B783" s="50"/>
      <c r="C783" s="50"/>
      <c r="D783" s="50"/>
      <c r="E783" s="50"/>
      <c r="F783" s="50"/>
      <c r="G783" s="50"/>
      <c r="H783" s="50"/>
      <c r="I783" s="50"/>
      <c r="J783" s="50"/>
      <c r="K783" s="50"/>
      <c r="L783" s="1626"/>
      <c r="M783" s="50"/>
      <c r="N783" s="50"/>
      <c r="O783" s="50"/>
      <c r="P783" s="1627"/>
      <c r="Q783" s="1627"/>
      <c r="R783" s="1628"/>
      <c r="S783" s="1800"/>
      <c r="T783" s="50"/>
    </row>
    <row r="784">
      <c r="A784" s="50"/>
      <c r="B784" s="50"/>
      <c r="C784" s="50"/>
      <c r="D784" s="50"/>
      <c r="E784" s="50"/>
      <c r="F784" s="50"/>
      <c r="G784" s="50"/>
      <c r="H784" s="50"/>
      <c r="I784" s="50"/>
      <c r="J784" s="50"/>
      <c r="K784" s="50"/>
      <c r="L784" s="1626"/>
      <c r="M784" s="50"/>
      <c r="N784" s="50"/>
      <c r="O784" s="50"/>
      <c r="P784" s="1627"/>
      <c r="Q784" s="1627"/>
      <c r="R784" s="1628"/>
      <c r="S784" s="1800"/>
      <c r="T784" s="50"/>
    </row>
    <row r="785">
      <c r="A785" s="50"/>
      <c r="B785" s="50"/>
      <c r="C785" s="50"/>
      <c r="D785" s="50"/>
      <c r="E785" s="50"/>
      <c r="F785" s="50"/>
      <c r="G785" s="50"/>
      <c r="H785" s="50"/>
      <c r="I785" s="50"/>
      <c r="J785" s="50"/>
      <c r="K785" s="50"/>
      <c r="L785" s="1626"/>
      <c r="M785" s="50"/>
      <c r="N785" s="50"/>
      <c r="O785" s="50"/>
      <c r="P785" s="1627"/>
      <c r="Q785" s="1627"/>
      <c r="R785" s="1628"/>
      <c r="S785" s="1800"/>
      <c r="T785" s="50"/>
    </row>
    <row r="786">
      <c r="A786" s="50"/>
      <c r="B786" s="50"/>
      <c r="C786" s="50"/>
      <c r="D786" s="50"/>
      <c r="E786" s="50"/>
      <c r="F786" s="50"/>
      <c r="G786" s="50"/>
      <c r="H786" s="50"/>
      <c r="I786" s="50"/>
      <c r="J786" s="50"/>
      <c r="K786" s="50"/>
      <c r="L786" s="1626"/>
      <c r="M786" s="50"/>
      <c r="N786" s="50"/>
      <c r="O786" s="50"/>
      <c r="P786" s="1627"/>
      <c r="Q786" s="1627"/>
      <c r="R786" s="1628"/>
      <c r="S786" s="1800"/>
      <c r="T786" s="50"/>
    </row>
    <row r="787">
      <c r="A787" s="50"/>
      <c r="B787" s="50"/>
      <c r="C787" s="50"/>
      <c r="D787" s="50"/>
      <c r="E787" s="50"/>
      <c r="F787" s="50"/>
      <c r="G787" s="50"/>
      <c r="H787" s="50"/>
      <c r="I787" s="50"/>
      <c r="J787" s="50"/>
      <c r="K787" s="50"/>
      <c r="L787" s="1626"/>
      <c r="M787" s="50"/>
      <c r="N787" s="50"/>
      <c r="O787" s="50"/>
      <c r="P787" s="1627"/>
      <c r="Q787" s="1627"/>
      <c r="R787" s="1628"/>
      <c r="S787" s="1800"/>
      <c r="T787" s="50"/>
    </row>
    <row r="788">
      <c r="A788" s="50"/>
      <c r="B788" s="50"/>
      <c r="C788" s="50"/>
      <c r="D788" s="50"/>
      <c r="E788" s="50"/>
      <c r="F788" s="50"/>
      <c r="G788" s="50"/>
      <c r="H788" s="50"/>
      <c r="I788" s="50"/>
      <c r="J788" s="50"/>
      <c r="K788" s="50"/>
      <c r="L788" s="1626"/>
      <c r="M788" s="50"/>
      <c r="N788" s="50"/>
      <c r="O788" s="50"/>
      <c r="P788" s="1627"/>
      <c r="Q788" s="1627"/>
      <c r="R788" s="1628"/>
      <c r="S788" s="1800"/>
      <c r="T788" s="50"/>
    </row>
    <row r="789">
      <c r="A789" s="50"/>
      <c r="B789" s="50"/>
      <c r="C789" s="50"/>
      <c r="D789" s="50"/>
      <c r="E789" s="50"/>
      <c r="F789" s="50"/>
      <c r="G789" s="50"/>
      <c r="H789" s="50"/>
      <c r="I789" s="50"/>
      <c r="J789" s="50"/>
      <c r="K789" s="50"/>
      <c r="L789" s="1626"/>
      <c r="M789" s="50"/>
      <c r="N789" s="50"/>
      <c r="O789" s="50"/>
      <c r="P789" s="1627"/>
      <c r="Q789" s="1627"/>
      <c r="R789" s="1628"/>
      <c r="S789" s="1800"/>
      <c r="T789" s="50"/>
    </row>
    <row r="790">
      <c r="A790" s="50"/>
      <c r="B790" s="50"/>
      <c r="C790" s="50"/>
      <c r="D790" s="50"/>
      <c r="E790" s="50"/>
      <c r="F790" s="50"/>
      <c r="G790" s="50"/>
      <c r="H790" s="50"/>
      <c r="I790" s="50"/>
      <c r="J790" s="50"/>
      <c r="K790" s="50"/>
      <c r="L790" s="1626"/>
      <c r="M790" s="50"/>
      <c r="N790" s="50"/>
      <c r="O790" s="50"/>
      <c r="P790" s="1627"/>
      <c r="Q790" s="1627"/>
      <c r="R790" s="1628"/>
      <c r="S790" s="1800"/>
      <c r="T790" s="50"/>
    </row>
    <row r="791">
      <c r="A791" s="50"/>
      <c r="B791" s="50"/>
      <c r="C791" s="50"/>
      <c r="D791" s="50"/>
      <c r="E791" s="50"/>
      <c r="F791" s="50"/>
      <c r="G791" s="50"/>
      <c r="H791" s="50"/>
      <c r="I791" s="50"/>
      <c r="J791" s="50"/>
      <c r="K791" s="50"/>
      <c r="L791" s="1626"/>
      <c r="M791" s="50"/>
      <c r="N791" s="50"/>
      <c r="O791" s="50"/>
      <c r="P791" s="1627"/>
      <c r="Q791" s="1627"/>
      <c r="R791" s="1628"/>
      <c r="S791" s="1800"/>
      <c r="T791" s="50"/>
    </row>
    <row r="792">
      <c r="A792" s="50"/>
      <c r="B792" s="50"/>
      <c r="C792" s="50"/>
      <c r="D792" s="50"/>
      <c r="E792" s="50"/>
      <c r="F792" s="50"/>
      <c r="G792" s="50"/>
      <c r="H792" s="50"/>
      <c r="I792" s="50"/>
      <c r="J792" s="50"/>
      <c r="K792" s="50"/>
      <c r="L792" s="1626"/>
      <c r="M792" s="50"/>
      <c r="N792" s="50"/>
      <c r="O792" s="50"/>
      <c r="P792" s="1627"/>
      <c r="Q792" s="1627"/>
      <c r="R792" s="1628"/>
      <c r="S792" s="1800"/>
      <c r="T792" s="50"/>
    </row>
    <row r="793">
      <c r="A793" s="50"/>
      <c r="B793" s="50"/>
      <c r="C793" s="50"/>
      <c r="D793" s="50"/>
      <c r="E793" s="50"/>
      <c r="F793" s="50"/>
      <c r="G793" s="50"/>
      <c r="H793" s="50"/>
      <c r="I793" s="50"/>
      <c r="J793" s="50"/>
      <c r="K793" s="50"/>
      <c r="L793" s="1626"/>
      <c r="M793" s="50"/>
      <c r="N793" s="50"/>
      <c r="O793" s="50"/>
      <c r="P793" s="1627"/>
      <c r="Q793" s="1627"/>
      <c r="R793" s="1628"/>
      <c r="S793" s="1800"/>
      <c r="T793" s="50"/>
    </row>
    <row r="794">
      <c r="A794" s="50"/>
      <c r="B794" s="50"/>
      <c r="C794" s="50"/>
      <c r="D794" s="50"/>
      <c r="E794" s="50"/>
      <c r="F794" s="50"/>
      <c r="G794" s="50"/>
      <c r="H794" s="50"/>
      <c r="I794" s="50"/>
      <c r="J794" s="50"/>
      <c r="K794" s="50"/>
      <c r="L794" s="1626"/>
      <c r="M794" s="50"/>
      <c r="N794" s="50"/>
      <c r="O794" s="50"/>
      <c r="P794" s="1627"/>
      <c r="Q794" s="1627"/>
      <c r="R794" s="1628"/>
      <c r="S794" s="1800"/>
      <c r="T794" s="50"/>
    </row>
    <row r="795">
      <c r="A795" s="50"/>
      <c r="B795" s="50"/>
      <c r="C795" s="50"/>
      <c r="D795" s="50"/>
      <c r="E795" s="50"/>
      <c r="F795" s="50"/>
      <c r="G795" s="50"/>
      <c r="H795" s="50"/>
      <c r="I795" s="50"/>
      <c r="J795" s="50"/>
      <c r="K795" s="50"/>
      <c r="L795" s="1626"/>
      <c r="M795" s="50"/>
      <c r="N795" s="50"/>
      <c r="O795" s="50"/>
      <c r="P795" s="1627"/>
      <c r="Q795" s="1627"/>
      <c r="R795" s="1628"/>
      <c r="S795" s="1800"/>
      <c r="T795" s="50"/>
    </row>
    <row r="796">
      <c r="A796" s="50"/>
      <c r="B796" s="50"/>
      <c r="C796" s="50"/>
      <c r="D796" s="50"/>
      <c r="E796" s="50"/>
      <c r="F796" s="50"/>
      <c r="G796" s="50"/>
      <c r="H796" s="50"/>
      <c r="I796" s="50"/>
      <c r="J796" s="50"/>
      <c r="K796" s="50"/>
      <c r="L796" s="1626"/>
      <c r="M796" s="50"/>
      <c r="N796" s="50"/>
      <c r="O796" s="50"/>
      <c r="P796" s="1627"/>
      <c r="Q796" s="1627"/>
      <c r="R796" s="1628"/>
      <c r="S796" s="1800"/>
      <c r="T796" s="50"/>
    </row>
    <row r="797">
      <c r="A797" s="50"/>
      <c r="B797" s="50"/>
      <c r="C797" s="50"/>
      <c r="D797" s="50"/>
      <c r="E797" s="50"/>
      <c r="F797" s="50"/>
      <c r="G797" s="50"/>
      <c r="H797" s="50"/>
      <c r="I797" s="50"/>
      <c r="J797" s="50"/>
      <c r="K797" s="50"/>
      <c r="L797" s="1626"/>
      <c r="M797" s="50"/>
      <c r="N797" s="50"/>
      <c r="O797" s="50"/>
      <c r="P797" s="1627"/>
      <c r="Q797" s="1627"/>
      <c r="R797" s="1628"/>
      <c r="S797" s="1800"/>
      <c r="T797" s="50"/>
    </row>
    <row r="798">
      <c r="A798" s="50"/>
      <c r="B798" s="50"/>
      <c r="C798" s="50"/>
      <c r="D798" s="50"/>
      <c r="E798" s="50"/>
      <c r="F798" s="50"/>
      <c r="G798" s="50"/>
      <c r="H798" s="50"/>
      <c r="I798" s="50"/>
      <c r="J798" s="50"/>
      <c r="K798" s="50"/>
      <c r="L798" s="1626"/>
      <c r="M798" s="50"/>
      <c r="N798" s="50"/>
      <c r="O798" s="50"/>
      <c r="P798" s="1627"/>
      <c r="Q798" s="1627"/>
      <c r="R798" s="1628"/>
      <c r="S798" s="1800"/>
      <c r="T798" s="50"/>
    </row>
    <row r="799">
      <c r="A799" s="50"/>
      <c r="B799" s="50"/>
      <c r="C799" s="50"/>
      <c r="D799" s="50"/>
      <c r="E799" s="50"/>
      <c r="F799" s="50"/>
      <c r="G799" s="50"/>
      <c r="H799" s="50"/>
      <c r="I799" s="50"/>
      <c r="J799" s="50"/>
      <c r="K799" s="50"/>
      <c r="L799" s="1626"/>
      <c r="M799" s="50"/>
      <c r="N799" s="50"/>
      <c r="O799" s="50"/>
      <c r="P799" s="1627"/>
      <c r="Q799" s="1627"/>
      <c r="R799" s="1628"/>
      <c r="S799" s="1800"/>
      <c r="T799" s="50"/>
    </row>
    <row r="800">
      <c r="A800" s="50"/>
      <c r="B800" s="50"/>
      <c r="C800" s="50"/>
      <c r="D800" s="50"/>
      <c r="E800" s="50"/>
      <c r="F800" s="50"/>
      <c r="G800" s="50"/>
      <c r="H800" s="50"/>
      <c r="I800" s="50"/>
      <c r="J800" s="50"/>
      <c r="K800" s="50"/>
      <c r="L800" s="1626"/>
      <c r="M800" s="50"/>
      <c r="N800" s="50"/>
      <c r="O800" s="50"/>
      <c r="P800" s="1627"/>
      <c r="Q800" s="1627"/>
      <c r="R800" s="1628"/>
      <c r="S800" s="1800"/>
      <c r="T800" s="50"/>
    </row>
    <row r="801">
      <c r="A801" s="50"/>
      <c r="B801" s="50"/>
      <c r="C801" s="50"/>
      <c r="D801" s="50"/>
      <c r="E801" s="50"/>
      <c r="F801" s="50"/>
      <c r="G801" s="50"/>
      <c r="H801" s="50"/>
      <c r="I801" s="50"/>
      <c r="J801" s="50"/>
      <c r="K801" s="50"/>
      <c r="L801" s="1626"/>
      <c r="M801" s="50"/>
      <c r="N801" s="50"/>
      <c r="O801" s="50"/>
      <c r="P801" s="1627"/>
      <c r="Q801" s="1627"/>
      <c r="R801" s="1628"/>
      <c r="S801" s="1800"/>
      <c r="T801" s="50"/>
    </row>
    <row r="802">
      <c r="A802" s="50"/>
      <c r="B802" s="50"/>
      <c r="C802" s="50"/>
      <c r="D802" s="50"/>
      <c r="E802" s="50"/>
      <c r="F802" s="50"/>
      <c r="G802" s="50"/>
      <c r="H802" s="50"/>
      <c r="I802" s="50"/>
      <c r="J802" s="50"/>
      <c r="K802" s="50"/>
      <c r="L802" s="1626"/>
      <c r="M802" s="50"/>
      <c r="N802" s="50"/>
      <c r="O802" s="50"/>
      <c r="P802" s="1627"/>
      <c r="Q802" s="1627"/>
      <c r="R802" s="1628"/>
      <c r="S802" s="1800"/>
      <c r="T802" s="50"/>
    </row>
    <row r="803">
      <c r="A803" s="50"/>
      <c r="B803" s="50"/>
      <c r="C803" s="50"/>
      <c r="D803" s="50"/>
      <c r="E803" s="50"/>
      <c r="F803" s="50"/>
      <c r="G803" s="50"/>
      <c r="H803" s="50"/>
      <c r="I803" s="50"/>
      <c r="J803" s="50"/>
      <c r="K803" s="50"/>
      <c r="L803" s="1626"/>
      <c r="M803" s="50"/>
      <c r="N803" s="50"/>
      <c r="O803" s="50"/>
      <c r="P803" s="1627"/>
      <c r="Q803" s="1627"/>
      <c r="R803" s="1628"/>
      <c r="S803" s="1800"/>
      <c r="T803" s="50"/>
    </row>
    <row r="804">
      <c r="A804" s="50"/>
      <c r="B804" s="50"/>
      <c r="C804" s="50"/>
      <c r="D804" s="50"/>
      <c r="E804" s="50"/>
      <c r="F804" s="50"/>
      <c r="G804" s="50"/>
      <c r="H804" s="50"/>
      <c r="I804" s="50"/>
      <c r="J804" s="50"/>
      <c r="K804" s="50"/>
      <c r="L804" s="1626"/>
      <c r="M804" s="50"/>
      <c r="N804" s="50"/>
      <c r="O804" s="50"/>
      <c r="P804" s="1627"/>
      <c r="Q804" s="1627"/>
      <c r="R804" s="1628"/>
      <c r="S804" s="1800"/>
      <c r="T804" s="50"/>
    </row>
    <row r="805">
      <c r="A805" s="50"/>
      <c r="B805" s="50"/>
      <c r="C805" s="50"/>
      <c r="D805" s="50"/>
      <c r="E805" s="50"/>
      <c r="F805" s="50"/>
      <c r="G805" s="50"/>
      <c r="H805" s="50"/>
      <c r="I805" s="50"/>
      <c r="J805" s="50"/>
      <c r="K805" s="50"/>
      <c r="L805" s="1626"/>
      <c r="M805" s="50"/>
      <c r="N805" s="50"/>
      <c r="O805" s="50"/>
      <c r="P805" s="1627"/>
      <c r="Q805" s="1627"/>
      <c r="R805" s="1628"/>
      <c r="S805" s="1800"/>
      <c r="T805" s="50"/>
    </row>
    <row r="806">
      <c r="A806" s="50"/>
      <c r="B806" s="50"/>
      <c r="C806" s="50"/>
      <c r="D806" s="50"/>
      <c r="E806" s="50"/>
      <c r="F806" s="50"/>
      <c r="G806" s="50"/>
      <c r="H806" s="50"/>
      <c r="I806" s="50"/>
      <c r="J806" s="50"/>
      <c r="K806" s="50"/>
      <c r="L806" s="1626"/>
      <c r="M806" s="50"/>
      <c r="N806" s="50"/>
      <c r="O806" s="50"/>
      <c r="P806" s="1627"/>
      <c r="Q806" s="1627"/>
      <c r="R806" s="1628"/>
      <c r="S806" s="1800"/>
      <c r="T806" s="50"/>
    </row>
    <row r="807">
      <c r="A807" s="50"/>
      <c r="B807" s="50"/>
      <c r="C807" s="50"/>
      <c r="D807" s="50"/>
      <c r="E807" s="50"/>
      <c r="F807" s="50"/>
      <c r="G807" s="50"/>
      <c r="H807" s="50"/>
      <c r="I807" s="50"/>
      <c r="J807" s="50"/>
      <c r="K807" s="50"/>
      <c r="L807" s="1626"/>
      <c r="M807" s="50"/>
      <c r="N807" s="50"/>
      <c r="O807" s="50"/>
      <c r="P807" s="1627"/>
      <c r="Q807" s="1627"/>
      <c r="R807" s="1628"/>
      <c r="S807" s="1800"/>
      <c r="T807" s="50"/>
    </row>
    <row r="808">
      <c r="A808" s="50"/>
      <c r="B808" s="50"/>
      <c r="C808" s="50"/>
      <c r="D808" s="50"/>
      <c r="E808" s="50"/>
      <c r="F808" s="50"/>
      <c r="G808" s="50"/>
      <c r="H808" s="50"/>
      <c r="I808" s="50"/>
      <c r="J808" s="50"/>
      <c r="K808" s="50"/>
      <c r="L808" s="1626"/>
      <c r="M808" s="50"/>
      <c r="N808" s="50"/>
      <c r="O808" s="50"/>
      <c r="P808" s="1627"/>
      <c r="Q808" s="1627"/>
      <c r="R808" s="1628"/>
      <c r="S808" s="1800"/>
      <c r="T808" s="50"/>
    </row>
    <row r="809">
      <c r="A809" s="50"/>
      <c r="B809" s="50"/>
      <c r="C809" s="50"/>
      <c r="D809" s="50"/>
      <c r="E809" s="50"/>
      <c r="F809" s="50"/>
      <c r="G809" s="50"/>
      <c r="H809" s="50"/>
      <c r="I809" s="50"/>
      <c r="J809" s="50"/>
      <c r="K809" s="50"/>
      <c r="L809" s="1626"/>
      <c r="M809" s="50"/>
      <c r="N809" s="50"/>
      <c r="O809" s="50"/>
      <c r="P809" s="1627"/>
      <c r="Q809" s="1627"/>
      <c r="R809" s="1628"/>
      <c r="S809" s="1800"/>
      <c r="T809" s="50"/>
    </row>
    <row r="810">
      <c r="A810" s="50"/>
      <c r="B810" s="50"/>
      <c r="C810" s="50"/>
      <c r="D810" s="50"/>
      <c r="E810" s="50"/>
      <c r="F810" s="50"/>
      <c r="G810" s="50"/>
      <c r="H810" s="50"/>
      <c r="I810" s="50"/>
      <c r="J810" s="50"/>
      <c r="K810" s="50"/>
      <c r="L810" s="1626"/>
      <c r="M810" s="50"/>
      <c r="N810" s="50"/>
      <c r="O810" s="50"/>
      <c r="P810" s="1627"/>
      <c r="Q810" s="1627"/>
      <c r="R810" s="1628"/>
      <c r="S810" s="1800"/>
      <c r="T810" s="50"/>
    </row>
    <row r="811">
      <c r="A811" s="50"/>
      <c r="B811" s="50"/>
      <c r="C811" s="50"/>
      <c r="D811" s="50"/>
      <c r="E811" s="50"/>
      <c r="F811" s="50"/>
      <c r="G811" s="50"/>
      <c r="H811" s="50"/>
      <c r="I811" s="50"/>
      <c r="J811" s="50"/>
      <c r="K811" s="50"/>
      <c r="L811" s="1626"/>
      <c r="M811" s="50"/>
      <c r="N811" s="50"/>
      <c r="O811" s="50"/>
      <c r="P811" s="1627"/>
      <c r="Q811" s="1627"/>
      <c r="R811" s="1628"/>
      <c r="S811" s="1800"/>
      <c r="T811" s="50"/>
    </row>
    <row r="812">
      <c r="A812" s="50"/>
      <c r="B812" s="50"/>
      <c r="C812" s="50"/>
      <c r="D812" s="50"/>
      <c r="E812" s="50"/>
      <c r="F812" s="50"/>
      <c r="G812" s="50"/>
      <c r="H812" s="50"/>
      <c r="I812" s="50"/>
      <c r="J812" s="50"/>
      <c r="K812" s="50"/>
      <c r="L812" s="1626"/>
      <c r="M812" s="50"/>
      <c r="N812" s="50"/>
      <c r="O812" s="50"/>
      <c r="P812" s="1627"/>
      <c r="Q812" s="1627"/>
      <c r="R812" s="1628"/>
      <c r="S812" s="1800"/>
      <c r="T812" s="50"/>
    </row>
    <row r="813">
      <c r="A813" s="50"/>
      <c r="B813" s="50"/>
      <c r="C813" s="50"/>
      <c r="D813" s="50"/>
      <c r="E813" s="50"/>
      <c r="F813" s="50"/>
      <c r="G813" s="50"/>
      <c r="H813" s="50"/>
      <c r="I813" s="50"/>
      <c r="J813" s="50"/>
      <c r="K813" s="50"/>
      <c r="L813" s="1626"/>
      <c r="M813" s="50"/>
      <c r="N813" s="50"/>
      <c r="O813" s="50"/>
      <c r="P813" s="1627"/>
      <c r="Q813" s="1627"/>
      <c r="R813" s="1628"/>
      <c r="S813" s="1800"/>
      <c r="T813" s="50"/>
    </row>
    <row r="814">
      <c r="A814" s="50"/>
      <c r="B814" s="50"/>
      <c r="C814" s="50"/>
      <c r="D814" s="50"/>
      <c r="E814" s="50"/>
      <c r="F814" s="50"/>
      <c r="G814" s="50"/>
      <c r="H814" s="50"/>
      <c r="I814" s="50"/>
      <c r="J814" s="50"/>
      <c r="K814" s="50"/>
      <c r="L814" s="1626"/>
      <c r="M814" s="50"/>
      <c r="N814" s="50"/>
      <c r="O814" s="50"/>
      <c r="P814" s="1627"/>
      <c r="Q814" s="1627"/>
      <c r="R814" s="1628"/>
      <c r="S814" s="1800"/>
      <c r="T814" s="50"/>
    </row>
    <row r="815">
      <c r="A815" s="50"/>
      <c r="B815" s="50"/>
      <c r="C815" s="50"/>
      <c r="D815" s="50"/>
      <c r="E815" s="50"/>
      <c r="F815" s="50"/>
      <c r="G815" s="50"/>
      <c r="H815" s="50"/>
      <c r="I815" s="50"/>
      <c r="J815" s="50"/>
      <c r="K815" s="50"/>
      <c r="L815" s="1626"/>
      <c r="M815" s="50"/>
      <c r="N815" s="50"/>
      <c r="O815" s="50"/>
      <c r="P815" s="1627"/>
      <c r="Q815" s="1627"/>
      <c r="R815" s="1628"/>
      <c r="S815" s="1800"/>
      <c r="T815" s="50"/>
    </row>
    <row r="816">
      <c r="A816" s="50"/>
      <c r="B816" s="50"/>
      <c r="C816" s="50"/>
      <c r="D816" s="50"/>
      <c r="E816" s="50"/>
      <c r="F816" s="50"/>
      <c r="G816" s="50"/>
      <c r="H816" s="50"/>
      <c r="I816" s="50"/>
      <c r="J816" s="50"/>
      <c r="K816" s="50"/>
      <c r="L816" s="1626"/>
      <c r="M816" s="50"/>
      <c r="N816" s="50"/>
      <c r="O816" s="50"/>
      <c r="P816" s="1627"/>
      <c r="Q816" s="1627"/>
      <c r="R816" s="1628"/>
      <c r="S816" s="1800"/>
      <c r="T816" s="50"/>
    </row>
    <row r="817">
      <c r="A817" s="50"/>
      <c r="B817" s="50"/>
      <c r="C817" s="50"/>
      <c r="D817" s="50"/>
      <c r="E817" s="50"/>
      <c r="F817" s="50"/>
      <c r="G817" s="50"/>
      <c r="H817" s="50"/>
      <c r="I817" s="50"/>
      <c r="J817" s="50"/>
      <c r="K817" s="50"/>
      <c r="L817" s="1626"/>
      <c r="M817" s="50"/>
      <c r="N817" s="50"/>
      <c r="O817" s="50"/>
      <c r="P817" s="1627"/>
      <c r="Q817" s="1627"/>
      <c r="R817" s="1628"/>
      <c r="S817" s="1800"/>
      <c r="T817" s="50"/>
    </row>
    <row r="818">
      <c r="A818" s="50"/>
      <c r="B818" s="50"/>
      <c r="C818" s="50"/>
      <c r="D818" s="50"/>
      <c r="E818" s="50"/>
      <c r="F818" s="50"/>
      <c r="G818" s="50"/>
      <c r="H818" s="50"/>
      <c r="I818" s="50"/>
      <c r="J818" s="50"/>
      <c r="K818" s="50"/>
      <c r="L818" s="1626"/>
      <c r="M818" s="50"/>
      <c r="N818" s="50"/>
      <c r="O818" s="50"/>
      <c r="P818" s="1627"/>
      <c r="Q818" s="1627"/>
      <c r="R818" s="1628"/>
      <c r="S818" s="1800"/>
      <c r="T818" s="50"/>
    </row>
    <row r="819">
      <c r="A819" s="50"/>
      <c r="B819" s="50"/>
      <c r="C819" s="50"/>
      <c r="D819" s="50"/>
      <c r="E819" s="50"/>
      <c r="F819" s="50"/>
      <c r="G819" s="50"/>
      <c r="H819" s="50"/>
      <c r="I819" s="50"/>
      <c r="J819" s="50"/>
      <c r="K819" s="50"/>
      <c r="L819" s="1626"/>
      <c r="M819" s="50"/>
      <c r="N819" s="50"/>
      <c r="O819" s="50"/>
      <c r="P819" s="1627"/>
      <c r="Q819" s="1627"/>
      <c r="R819" s="1628"/>
      <c r="S819" s="1800"/>
      <c r="T819" s="50"/>
    </row>
    <row r="820">
      <c r="A820" s="50"/>
      <c r="B820" s="50"/>
      <c r="C820" s="50"/>
      <c r="D820" s="50"/>
      <c r="E820" s="50"/>
      <c r="F820" s="50"/>
      <c r="G820" s="50"/>
      <c r="H820" s="50"/>
      <c r="I820" s="50"/>
      <c r="J820" s="50"/>
      <c r="K820" s="50"/>
      <c r="L820" s="1626"/>
      <c r="M820" s="50"/>
      <c r="N820" s="50"/>
      <c r="O820" s="50"/>
      <c r="P820" s="1627"/>
      <c r="Q820" s="1627"/>
      <c r="R820" s="1628"/>
      <c r="S820" s="1800"/>
      <c r="T820" s="50"/>
    </row>
    <row r="821">
      <c r="A821" s="50"/>
      <c r="B821" s="50"/>
      <c r="C821" s="50"/>
      <c r="D821" s="50"/>
      <c r="E821" s="50"/>
      <c r="F821" s="50"/>
      <c r="G821" s="50"/>
      <c r="H821" s="50"/>
      <c r="I821" s="50"/>
      <c r="J821" s="50"/>
      <c r="K821" s="50"/>
      <c r="L821" s="1626"/>
      <c r="M821" s="50"/>
      <c r="N821" s="50"/>
      <c r="O821" s="50"/>
      <c r="P821" s="1627"/>
      <c r="Q821" s="1627"/>
      <c r="R821" s="1628"/>
      <c r="S821" s="1800"/>
      <c r="T821" s="50"/>
    </row>
    <row r="822">
      <c r="A822" s="50"/>
      <c r="B822" s="50"/>
      <c r="C822" s="50"/>
      <c r="D822" s="50"/>
      <c r="E822" s="50"/>
      <c r="F822" s="50"/>
      <c r="G822" s="50"/>
      <c r="H822" s="50"/>
      <c r="I822" s="50"/>
      <c r="J822" s="50"/>
      <c r="K822" s="50"/>
      <c r="L822" s="1626"/>
      <c r="M822" s="50"/>
      <c r="N822" s="50"/>
      <c r="O822" s="50"/>
      <c r="P822" s="1627"/>
      <c r="Q822" s="1627"/>
      <c r="R822" s="1628"/>
      <c r="S822" s="1800"/>
      <c r="T822" s="50"/>
    </row>
    <row r="823">
      <c r="A823" s="50"/>
      <c r="B823" s="50"/>
      <c r="C823" s="50"/>
      <c r="D823" s="50"/>
      <c r="E823" s="50"/>
      <c r="F823" s="50"/>
      <c r="G823" s="50"/>
      <c r="H823" s="50"/>
      <c r="I823" s="50"/>
      <c r="J823" s="50"/>
      <c r="K823" s="50"/>
      <c r="L823" s="1626"/>
      <c r="M823" s="50"/>
      <c r="N823" s="50"/>
      <c r="O823" s="50"/>
      <c r="P823" s="1627"/>
      <c r="Q823" s="1627"/>
      <c r="R823" s="1628"/>
      <c r="S823" s="1800"/>
      <c r="T823" s="50"/>
    </row>
    <row r="824">
      <c r="A824" s="50"/>
      <c r="B824" s="50"/>
      <c r="C824" s="50"/>
      <c r="D824" s="50"/>
      <c r="E824" s="50"/>
      <c r="F824" s="50"/>
      <c r="G824" s="50"/>
      <c r="H824" s="50"/>
      <c r="I824" s="50"/>
      <c r="J824" s="50"/>
      <c r="K824" s="50"/>
      <c r="L824" s="1626"/>
      <c r="M824" s="50"/>
      <c r="N824" s="50"/>
      <c r="O824" s="50"/>
      <c r="P824" s="1627"/>
      <c r="Q824" s="1627"/>
      <c r="R824" s="1628"/>
      <c r="S824" s="1800"/>
      <c r="T824" s="50"/>
    </row>
    <row r="825">
      <c r="A825" s="50"/>
      <c r="B825" s="50"/>
      <c r="C825" s="50"/>
      <c r="D825" s="50"/>
      <c r="E825" s="50"/>
      <c r="F825" s="50"/>
      <c r="G825" s="50"/>
      <c r="H825" s="50"/>
      <c r="I825" s="50"/>
      <c r="J825" s="50"/>
      <c r="K825" s="50"/>
      <c r="L825" s="1626"/>
      <c r="M825" s="50"/>
      <c r="N825" s="50"/>
      <c r="O825" s="50"/>
      <c r="P825" s="1627"/>
      <c r="Q825" s="1627"/>
      <c r="R825" s="1628"/>
      <c r="S825" s="1800"/>
      <c r="T825" s="50"/>
    </row>
    <row r="826">
      <c r="A826" s="50"/>
      <c r="B826" s="50"/>
      <c r="C826" s="50"/>
      <c r="D826" s="50"/>
      <c r="E826" s="50"/>
      <c r="F826" s="50"/>
      <c r="G826" s="50"/>
      <c r="H826" s="50"/>
      <c r="I826" s="50"/>
      <c r="J826" s="50"/>
      <c r="K826" s="50"/>
      <c r="L826" s="1626"/>
      <c r="M826" s="50"/>
      <c r="N826" s="50"/>
      <c r="O826" s="50"/>
      <c r="P826" s="1627"/>
      <c r="Q826" s="1627"/>
      <c r="R826" s="1628"/>
      <c r="S826" s="1800"/>
      <c r="T826" s="50"/>
    </row>
    <row r="827">
      <c r="A827" s="50"/>
      <c r="B827" s="50"/>
      <c r="C827" s="50"/>
      <c r="D827" s="50"/>
      <c r="E827" s="50"/>
      <c r="F827" s="50"/>
      <c r="G827" s="50"/>
      <c r="H827" s="50"/>
      <c r="I827" s="50"/>
      <c r="J827" s="50"/>
      <c r="K827" s="50"/>
      <c r="L827" s="1626"/>
      <c r="M827" s="50"/>
      <c r="N827" s="50"/>
      <c r="O827" s="50"/>
      <c r="P827" s="1627"/>
      <c r="Q827" s="1627"/>
      <c r="R827" s="1628"/>
      <c r="S827" s="1800"/>
      <c r="T827" s="50"/>
    </row>
    <row r="828">
      <c r="A828" s="50"/>
      <c r="B828" s="50"/>
      <c r="C828" s="50"/>
      <c r="D828" s="50"/>
      <c r="E828" s="50"/>
      <c r="F828" s="50"/>
      <c r="G828" s="50"/>
      <c r="H828" s="50"/>
      <c r="I828" s="50"/>
      <c r="J828" s="50"/>
      <c r="K828" s="50"/>
      <c r="L828" s="1626"/>
      <c r="M828" s="50"/>
      <c r="N828" s="50"/>
      <c r="O828" s="50"/>
      <c r="P828" s="1627"/>
      <c r="Q828" s="1627"/>
      <c r="R828" s="1628"/>
      <c r="S828" s="1800"/>
      <c r="T828" s="50"/>
    </row>
    <row r="829">
      <c r="A829" s="50"/>
      <c r="B829" s="50"/>
      <c r="C829" s="50"/>
      <c r="D829" s="50"/>
      <c r="E829" s="50"/>
      <c r="F829" s="50"/>
      <c r="G829" s="50"/>
      <c r="H829" s="50"/>
      <c r="I829" s="50"/>
      <c r="J829" s="50"/>
      <c r="K829" s="50"/>
      <c r="L829" s="1626"/>
      <c r="M829" s="50"/>
      <c r="N829" s="50"/>
      <c r="O829" s="50"/>
      <c r="P829" s="1627"/>
      <c r="Q829" s="1627"/>
      <c r="R829" s="1628"/>
      <c r="S829" s="1800"/>
      <c r="T829" s="50"/>
    </row>
    <row r="830">
      <c r="A830" s="50"/>
      <c r="B830" s="50"/>
      <c r="C830" s="50"/>
      <c r="D830" s="50"/>
      <c r="E830" s="50"/>
      <c r="F830" s="50"/>
      <c r="G830" s="50"/>
      <c r="H830" s="50"/>
      <c r="I830" s="50"/>
      <c r="J830" s="50"/>
      <c r="K830" s="50"/>
      <c r="L830" s="1626"/>
      <c r="M830" s="50"/>
      <c r="N830" s="50"/>
      <c r="O830" s="50"/>
      <c r="P830" s="1627"/>
      <c r="Q830" s="1627"/>
      <c r="R830" s="1628"/>
      <c r="S830" s="1800"/>
      <c r="T830" s="50"/>
    </row>
    <row r="831">
      <c r="A831" s="50"/>
      <c r="B831" s="50"/>
      <c r="C831" s="50"/>
      <c r="D831" s="50"/>
      <c r="E831" s="50"/>
      <c r="F831" s="50"/>
      <c r="G831" s="50"/>
      <c r="H831" s="50"/>
      <c r="I831" s="50"/>
      <c r="J831" s="50"/>
      <c r="K831" s="50"/>
      <c r="L831" s="1626"/>
      <c r="M831" s="50"/>
      <c r="N831" s="50"/>
      <c r="O831" s="50"/>
      <c r="P831" s="1627"/>
      <c r="Q831" s="1627"/>
      <c r="R831" s="1628"/>
      <c r="S831" s="1800"/>
      <c r="T831" s="50"/>
    </row>
    <row r="832">
      <c r="A832" s="50"/>
      <c r="B832" s="50"/>
      <c r="C832" s="50"/>
      <c r="D832" s="50"/>
      <c r="E832" s="50"/>
      <c r="F832" s="50"/>
      <c r="G832" s="50"/>
      <c r="H832" s="50"/>
      <c r="I832" s="50"/>
      <c r="J832" s="50"/>
      <c r="K832" s="50"/>
      <c r="L832" s="1626"/>
      <c r="M832" s="50"/>
      <c r="N832" s="50"/>
      <c r="O832" s="50"/>
      <c r="P832" s="1627"/>
      <c r="Q832" s="1627"/>
      <c r="R832" s="1628"/>
      <c r="S832" s="1800"/>
      <c r="T832" s="50"/>
    </row>
    <row r="833">
      <c r="A833" s="50"/>
      <c r="B833" s="50"/>
      <c r="C833" s="50"/>
      <c r="D833" s="50"/>
      <c r="E833" s="50"/>
      <c r="F833" s="50"/>
      <c r="G833" s="50"/>
      <c r="H833" s="50"/>
      <c r="I833" s="50"/>
      <c r="J833" s="50"/>
      <c r="K833" s="50"/>
      <c r="L833" s="1626"/>
      <c r="M833" s="50"/>
      <c r="N833" s="50"/>
      <c r="O833" s="50"/>
      <c r="P833" s="1627"/>
      <c r="Q833" s="1627"/>
      <c r="R833" s="1628"/>
      <c r="S833" s="1800"/>
      <c r="T833" s="50"/>
    </row>
    <row r="834">
      <c r="A834" s="50"/>
      <c r="B834" s="50"/>
      <c r="C834" s="50"/>
      <c r="D834" s="50"/>
      <c r="E834" s="50"/>
      <c r="F834" s="50"/>
      <c r="G834" s="50"/>
      <c r="H834" s="50"/>
      <c r="I834" s="50"/>
      <c r="J834" s="50"/>
      <c r="K834" s="50"/>
      <c r="L834" s="1626"/>
      <c r="M834" s="50"/>
      <c r="N834" s="50"/>
      <c r="O834" s="50"/>
      <c r="P834" s="1627"/>
      <c r="Q834" s="1627"/>
      <c r="R834" s="1628"/>
      <c r="S834" s="1800"/>
      <c r="T834" s="50"/>
    </row>
    <row r="835">
      <c r="A835" s="50"/>
      <c r="B835" s="50"/>
      <c r="C835" s="50"/>
      <c r="D835" s="50"/>
      <c r="E835" s="50"/>
      <c r="F835" s="50"/>
      <c r="G835" s="50"/>
      <c r="H835" s="50"/>
      <c r="I835" s="50"/>
      <c r="J835" s="50"/>
      <c r="K835" s="50"/>
      <c r="L835" s="1626"/>
      <c r="M835" s="50"/>
      <c r="N835" s="50"/>
      <c r="O835" s="50"/>
      <c r="P835" s="1627"/>
      <c r="Q835" s="1627"/>
      <c r="R835" s="1628"/>
      <c r="S835" s="1800"/>
      <c r="T835" s="50"/>
    </row>
    <row r="836">
      <c r="A836" s="50"/>
      <c r="B836" s="50"/>
      <c r="C836" s="50"/>
      <c r="D836" s="50"/>
      <c r="E836" s="50"/>
      <c r="F836" s="50"/>
      <c r="G836" s="50"/>
      <c r="H836" s="50"/>
      <c r="I836" s="50"/>
      <c r="J836" s="50"/>
      <c r="K836" s="50"/>
      <c r="L836" s="1626"/>
      <c r="M836" s="50"/>
      <c r="N836" s="50"/>
      <c r="O836" s="50"/>
      <c r="P836" s="1627"/>
      <c r="Q836" s="1627"/>
      <c r="R836" s="1628"/>
      <c r="S836" s="1800"/>
      <c r="T836" s="50"/>
    </row>
    <row r="837">
      <c r="A837" s="50"/>
      <c r="B837" s="50"/>
      <c r="C837" s="50"/>
      <c r="D837" s="50"/>
      <c r="E837" s="50"/>
      <c r="F837" s="50"/>
      <c r="G837" s="50"/>
      <c r="H837" s="50"/>
      <c r="I837" s="50"/>
      <c r="J837" s="50"/>
      <c r="K837" s="50"/>
      <c r="L837" s="1626"/>
      <c r="M837" s="50"/>
      <c r="N837" s="50"/>
      <c r="O837" s="50"/>
      <c r="P837" s="1627"/>
      <c r="Q837" s="1627"/>
      <c r="R837" s="1628"/>
      <c r="S837" s="1800"/>
      <c r="T837" s="50"/>
    </row>
    <row r="838">
      <c r="A838" s="50"/>
      <c r="B838" s="50"/>
      <c r="C838" s="50"/>
      <c r="D838" s="50"/>
      <c r="E838" s="50"/>
      <c r="F838" s="50"/>
      <c r="G838" s="50"/>
      <c r="H838" s="50"/>
      <c r="I838" s="50"/>
      <c r="J838" s="50"/>
      <c r="K838" s="50"/>
      <c r="L838" s="1626"/>
      <c r="M838" s="50"/>
      <c r="N838" s="50"/>
      <c r="O838" s="50"/>
      <c r="P838" s="1627"/>
      <c r="Q838" s="1627"/>
      <c r="R838" s="1628"/>
      <c r="S838" s="1800"/>
      <c r="T838" s="50"/>
    </row>
    <row r="839">
      <c r="A839" s="50"/>
      <c r="B839" s="50"/>
      <c r="C839" s="50"/>
      <c r="D839" s="50"/>
      <c r="E839" s="50"/>
      <c r="F839" s="50"/>
      <c r="G839" s="50"/>
      <c r="H839" s="50"/>
      <c r="I839" s="50"/>
      <c r="J839" s="50"/>
      <c r="K839" s="50"/>
      <c r="L839" s="1626"/>
      <c r="M839" s="50"/>
      <c r="N839" s="50"/>
      <c r="O839" s="50"/>
      <c r="P839" s="1627"/>
      <c r="Q839" s="1627"/>
      <c r="R839" s="1628"/>
      <c r="S839" s="1800"/>
      <c r="T839" s="50"/>
    </row>
    <row r="840">
      <c r="A840" s="50"/>
      <c r="B840" s="50"/>
      <c r="C840" s="50"/>
      <c r="D840" s="50"/>
      <c r="E840" s="50"/>
      <c r="F840" s="50"/>
      <c r="G840" s="50"/>
      <c r="H840" s="50"/>
      <c r="I840" s="50"/>
      <c r="J840" s="50"/>
      <c r="K840" s="50"/>
      <c r="L840" s="1626"/>
      <c r="M840" s="50"/>
      <c r="N840" s="50"/>
      <c r="O840" s="50"/>
      <c r="P840" s="1627"/>
      <c r="Q840" s="1627"/>
      <c r="R840" s="1628"/>
      <c r="S840" s="1800"/>
      <c r="T840" s="50"/>
    </row>
    <row r="841">
      <c r="A841" s="50"/>
      <c r="B841" s="50"/>
      <c r="C841" s="50"/>
      <c r="D841" s="50"/>
      <c r="E841" s="50"/>
      <c r="F841" s="50"/>
      <c r="G841" s="50"/>
      <c r="H841" s="50"/>
      <c r="I841" s="50"/>
      <c r="J841" s="50"/>
      <c r="K841" s="50"/>
      <c r="L841" s="1626"/>
      <c r="M841" s="50"/>
      <c r="N841" s="50"/>
      <c r="O841" s="50"/>
      <c r="P841" s="1627"/>
      <c r="Q841" s="1627"/>
      <c r="R841" s="1628"/>
      <c r="S841" s="1800"/>
      <c r="T841" s="50"/>
    </row>
    <row r="842">
      <c r="A842" s="50"/>
      <c r="B842" s="50"/>
      <c r="C842" s="50"/>
      <c r="D842" s="50"/>
      <c r="E842" s="50"/>
      <c r="F842" s="50"/>
      <c r="G842" s="50"/>
      <c r="H842" s="50"/>
      <c r="I842" s="50"/>
      <c r="J842" s="50"/>
      <c r="K842" s="50"/>
      <c r="L842" s="1626"/>
      <c r="M842" s="50"/>
      <c r="N842" s="50"/>
      <c r="O842" s="50"/>
      <c r="P842" s="1627"/>
      <c r="Q842" s="1627"/>
      <c r="R842" s="1628"/>
      <c r="S842" s="1800"/>
      <c r="T842" s="50"/>
    </row>
    <row r="843">
      <c r="A843" s="50"/>
      <c r="B843" s="50"/>
      <c r="C843" s="50"/>
      <c r="D843" s="50"/>
      <c r="E843" s="50"/>
      <c r="F843" s="50"/>
      <c r="G843" s="50"/>
      <c r="H843" s="50"/>
      <c r="I843" s="50"/>
      <c r="J843" s="50"/>
      <c r="K843" s="50"/>
      <c r="L843" s="1626"/>
      <c r="M843" s="50"/>
      <c r="N843" s="50"/>
      <c r="O843" s="50"/>
      <c r="P843" s="1627"/>
      <c r="Q843" s="1627"/>
      <c r="R843" s="1628"/>
      <c r="S843" s="1800"/>
      <c r="T843" s="50"/>
    </row>
    <row r="844">
      <c r="A844" s="50"/>
      <c r="B844" s="50"/>
      <c r="C844" s="50"/>
      <c r="D844" s="50"/>
      <c r="E844" s="50"/>
      <c r="F844" s="50"/>
      <c r="G844" s="50"/>
      <c r="H844" s="50"/>
      <c r="I844" s="50"/>
      <c r="J844" s="50"/>
      <c r="K844" s="50"/>
      <c r="L844" s="1626"/>
      <c r="M844" s="50"/>
      <c r="N844" s="50"/>
      <c r="O844" s="50"/>
      <c r="P844" s="1627"/>
      <c r="Q844" s="1627"/>
      <c r="R844" s="1628"/>
      <c r="S844" s="1800"/>
      <c r="T844" s="50"/>
    </row>
    <row r="845">
      <c r="A845" s="50"/>
      <c r="B845" s="50"/>
      <c r="C845" s="50"/>
      <c r="D845" s="50"/>
      <c r="E845" s="50"/>
      <c r="F845" s="50"/>
      <c r="G845" s="50"/>
      <c r="H845" s="50"/>
      <c r="I845" s="50"/>
      <c r="J845" s="50"/>
      <c r="K845" s="50"/>
      <c r="L845" s="1626"/>
      <c r="M845" s="50"/>
      <c r="N845" s="50"/>
      <c r="O845" s="50"/>
      <c r="P845" s="1627"/>
      <c r="Q845" s="1627"/>
      <c r="R845" s="1628"/>
      <c r="S845" s="1800"/>
      <c r="T845" s="50"/>
    </row>
    <row r="846">
      <c r="A846" s="50"/>
      <c r="B846" s="50"/>
      <c r="C846" s="50"/>
      <c r="D846" s="50"/>
      <c r="E846" s="50"/>
      <c r="F846" s="50"/>
      <c r="G846" s="50"/>
      <c r="H846" s="50"/>
      <c r="I846" s="50"/>
      <c r="J846" s="50"/>
      <c r="K846" s="50"/>
      <c r="L846" s="1626"/>
      <c r="M846" s="50"/>
      <c r="N846" s="50"/>
      <c r="O846" s="50"/>
      <c r="P846" s="1627"/>
      <c r="Q846" s="1627"/>
      <c r="R846" s="1628"/>
      <c r="S846" s="1800"/>
      <c r="T846" s="50"/>
    </row>
    <row r="847">
      <c r="A847" s="50"/>
      <c r="B847" s="50"/>
      <c r="C847" s="50"/>
      <c r="D847" s="50"/>
      <c r="E847" s="50"/>
      <c r="F847" s="50"/>
      <c r="G847" s="50"/>
      <c r="H847" s="50"/>
      <c r="I847" s="50"/>
      <c r="J847" s="50"/>
      <c r="K847" s="50"/>
      <c r="L847" s="1626"/>
      <c r="M847" s="50"/>
      <c r="N847" s="50"/>
      <c r="O847" s="50"/>
      <c r="P847" s="1627"/>
      <c r="Q847" s="1627"/>
      <c r="R847" s="1628"/>
      <c r="S847" s="1800"/>
      <c r="T847" s="50"/>
    </row>
    <row r="848">
      <c r="A848" s="50"/>
      <c r="B848" s="50"/>
      <c r="C848" s="50"/>
      <c r="D848" s="50"/>
      <c r="E848" s="50"/>
      <c r="F848" s="50"/>
      <c r="G848" s="50"/>
      <c r="H848" s="50"/>
      <c r="I848" s="50"/>
      <c r="J848" s="50"/>
      <c r="K848" s="50"/>
      <c r="L848" s="1626"/>
      <c r="M848" s="50"/>
      <c r="N848" s="50"/>
      <c r="O848" s="50"/>
      <c r="P848" s="1627"/>
      <c r="Q848" s="1627"/>
      <c r="R848" s="1628"/>
      <c r="S848" s="1800"/>
      <c r="T848" s="50"/>
    </row>
    <row r="849">
      <c r="A849" s="50"/>
      <c r="B849" s="50"/>
      <c r="C849" s="50"/>
      <c r="D849" s="50"/>
      <c r="E849" s="50"/>
      <c r="F849" s="50"/>
      <c r="G849" s="50"/>
      <c r="H849" s="50"/>
      <c r="I849" s="50"/>
      <c r="J849" s="50"/>
      <c r="K849" s="50"/>
      <c r="L849" s="1626"/>
      <c r="M849" s="50"/>
      <c r="N849" s="50"/>
      <c r="O849" s="50"/>
      <c r="P849" s="1627"/>
      <c r="Q849" s="1627"/>
      <c r="R849" s="1628"/>
      <c r="S849" s="1800"/>
      <c r="T849" s="50"/>
    </row>
    <row r="850">
      <c r="A850" s="50"/>
      <c r="B850" s="50"/>
      <c r="C850" s="50"/>
      <c r="D850" s="50"/>
      <c r="E850" s="50"/>
      <c r="F850" s="50"/>
      <c r="G850" s="50"/>
      <c r="H850" s="50"/>
      <c r="I850" s="50"/>
      <c r="J850" s="50"/>
      <c r="K850" s="50"/>
      <c r="L850" s="1626"/>
      <c r="M850" s="50"/>
      <c r="N850" s="50"/>
      <c r="O850" s="50"/>
      <c r="P850" s="1627"/>
      <c r="Q850" s="1627"/>
      <c r="R850" s="1628"/>
      <c r="S850" s="1800"/>
      <c r="T850" s="50"/>
    </row>
    <row r="851">
      <c r="A851" s="50"/>
      <c r="B851" s="50"/>
      <c r="C851" s="50"/>
      <c r="D851" s="50"/>
      <c r="E851" s="50"/>
      <c r="F851" s="50"/>
      <c r="G851" s="50"/>
      <c r="H851" s="50"/>
      <c r="I851" s="50"/>
      <c r="J851" s="50"/>
      <c r="K851" s="50"/>
      <c r="L851" s="1626"/>
      <c r="M851" s="50"/>
      <c r="N851" s="50"/>
      <c r="O851" s="50"/>
      <c r="P851" s="1627"/>
      <c r="Q851" s="1627"/>
      <c r="R851" s="1628"/>
      <c r="S851" s="1800"/>
      <c r="T851" s="50"/>
    </row>
    <row r="852">
      <c r="A852" s="50"/>
      <c r="B852" s="50"/>
      <c r="C852" s="50"/>
      <c r="D852" s="50"/>
      <c r="E852" s="50"/>
      <c r="F852" s="50"/>
      <c r="G852" s="50"/>
      <c r="H852" s="50"/>
      <c r="I852" s="50"/>
      <c r="J852" s="50"/>
      <c r="K852" s="50"/>
      <c r="L852" s="1626"/>
      <c r="M852" s="50"/>
      <c r="N852" s="50"/>
      <c r="O852" s="50"/>
      <c r="P852" s="1627"/>
      <c r="Q852" s="1627"/>
      <c r="R852" s="1628"/>
      <c r="S852" s="1800"/>
      <c r="T852" s="50"/>
    </row>
    <row r="853">
      <c r="A853" s="50"/>
      <c r="B853" s="50"/>
      <c r="C853" s="50"/>
      <c r="D853" s="50"/>
      <c r="E853" s="50"/>
      <c r="F853" s="50"/>
      <c r="G853" s="50"/>
      <c r="H853" s="50"/>
      <c r="I853" s="50"/>
      <c r="J853" s="50"/>
      <c r="K853" s="50"/>
      <c r="L853" s="1626"/>
      <c r="M853" s="50"/>
      <c r="N853" s="50"/>
      <c r="O853" s="50"/>
      <c r="P853" s="1627"/>
      <c r="Q853" s="1627"/>
      <c r="R853" s="1628"/>
      <c r="S853" s="1800"/>
      <c r="T853" s="50"/>
    </row>
    <row r="854">
      <c r="A854" s="50"/>
      <c r="B854" s="50"/>
      <c r="C854" s="50"/>
      <c r="D854" s="50"/>
      <c r="E854" s="50"/>
      <c r="F854" s="50"/>
      <c r="G854" s="50"/>
      <c r="H854" s="50"/>
      <c r="I854" s="50"/>
      <c r="J854" s="50"/>
      <c r="K854" s="50"/>
      <c r="L854" s="1626"/>
      <c r="M854" s="50"/>
      <c r="N854" s="50"/>
      <c r="O854" s="50"/>
      <c r="P854" s="1627"/>
      <c r="Q854" s="1627"/>
      <c r="R854" s="1628"/>
      <c r="S854" s="1800"/>
      <c r="T854" s="50"/>
    </row>
    <row r="855">
      <c r="A855" s="50"/>
      <c r="B855" s="50"/>
      <c r="C855" s="50"/>
      <c r="D855" s="50"/>
      <c r="E855" s="50"/>
      <c r="F855" s="50"/>
      <c r="G855" s="50"/>
      <c r="H855" s="50"/>
      <c r="I855" s="50"/>
      <c r="J855" s="50"/>
      <c r="K855" s="50"/>
      <c r="L855" s="1626"/>
      <c r="M855" s="50"/>
      <c r="N855" s="50"/>
      <c r="O855" s="50"/>
      <c r="P855" s="1627"/>
      <c r="Q855" s="1627"/>
      <c r="R855" s="1628"/>
      <c r="S855" s="1800"/>
      <c r="T855" s="50"/>
    </row>
    <row r="856">
      <c r="A856" s="50"/>
      <c r="B856" s="50"/>
      <c r="C856" s="50"/>
      <c r="D856" s="50"/>
      <c r="E856" s="50"/>
      <c r="F856" s="50"/>
      <c r="G856" s="50"/>
      <c r="H856" s="50"/>
      <c r="I856" s="50"/>
      <c r="J856" s="50"/>
      <c r="K856" s="50"/>
      <c r="L856" s="1626"/>
      <c r="M856" s="50"/>
      <c r="N856" s="50"/>
      <c r="O856" s="50"/>
      <c r="P856" s="1627"/>
      <c r="Q856" s="1627"/>
      <c r="R856" s="1628"/>
      <c r="S856" s="1800"/>
      <c r="T856" s="50"/>
    </row>
    <row r="857">
      <c r="A857" s="50"/>
      <c r="B857" s="50"/>
      <c r="C857" s="50"/>
      <c r="D857" s="50"/>
      <c r="E857" s="50"/>
      <c r="F857" s="50"/>
      <c r="G857" s="50"/>
      <c r="H857" s="50"/>
      <c r="I857" s="50"/>
      <c r="J857" s="50"/>
      <c r="K857" s="50"/>
      <c r="L857" s="1626"/>
      <c r="M857" s="50"/>
      <c r="N857" s="50"/>
      <c r="O857" s="50"/>
      <c r="P857" s="1627"/>
      <c r="Q857" s="1627"/>
      <c r="R857" s="1628"/>
      <c r="S857" s="1800"/>
      <c r="T857" s="50"/>
    </row>
    <row r="858">
      <c r="A858" s="50"/>
      <c r="B858" s="50"/>
      <c r="C858" s="50"/>
      <c r="D858" s="50"/>
      <c r="E858" s="50"/>
      <c r="F858" s="50"/>
      <c r="G858" s="50"/>
      <c r="H858" s="50"/>
      <c r="I858" s="50"/>
      <c r="J858" s="50"/>
      <c r="K858" s="50"/>
      <c r="L858" s="1626"/>
      <c r="M858" s="50"/>
      <c r="N858" s="50"/>
      <c r="O858" s="50"/>
      <c r="P858" s="1627"/>
      <c r="Q858" s="1627"/>
      <c r="R858" s="1628"/>
      <c r="S858" s="1800"/>
      <c r="T858" s="50"/>
    </row>
    <row r="859">
      <c r="A859" s="50"/>
      <c r="B859" s="50"/>
      <c r="C859" s="50"/>
      <c r="D859" s="50"/>
      <c r="E859" s="50"/>
      <c r="F859" s="50"/>
      <c r="G859" s="50"/>
      <c r="H859" s="50"/>
      <c r="I859" s="50"/>
      <c r="J859" s="50"/>
      <c r="K859" s="50"/>
      <c r="L859" s="1626"/>
      <c r="M859" s="50"/>
      <c r="N859" s="50"/>
      <c r="O859" s="50"/>
      <c r="P859" s="1627"/>
      <c r="Q859" s="1627"/>
      <c r="R859" s="1628"/>
      <c r="S859" s="1800"/>
      <c r="T859" s="50"/>
    </row>
    <row r="860">
      <c r="A860" s="50"/>
      <c r="B860" s="50"/>
      <c r="C860" s="50"/>
      <c r="D860" s="50"/>
      <c r="E860" s="50"/>
      <c r="F860" s="50"/>
      <c r="G860" s="50"/>
      <c r="H860" s="50"/>
      <c r="I860" s="50"/>
      <c r="J860" s="50"/>
      <c r="K860" s="50"/>
      <c r="L860" s="1626"/>
      <c r="M860" s="50"/>
      <c r="N860" s="50"/>
      <c r="O860" s="50"/>
      <c r="P860" s="1627"/>
      <c r="Q860" s="1627"/>
      <c r="R860" s="1628"/>
      <c r="S860" s="1800"/>
      <c r="T860" s="50"/>
    </row>
    <row r="861">
      <c r="A861" s="50"/>
      <c r="B861" s="50"/>
      <c r="C861" s="50"/>
      <c r="D861" s="50"/>
      <c r="E861" s="50"/>
      <c r="F861" s="50"/>
      <c r="G861" s="50"/>
      <c r="H861" s="50"/>
      <c r="I861" s="50"/>
      <c r="J861" s="50"/>
      <c r="K861" s="50"/>
      <c r="L861" s="1626"/>
      <c r="M861" s="50"/>
      <c r="N861" s="50"/>
      <c r="O861" s="50"/>
      <c r="P861" s="1627"/>
      <c r="Q861" s="1627"/>
      <c r="R861" s="1628"/>
      <c r="S861" s="1800"/>
      <c r="T861" s="50"/>
    </row>
    <row r="862">
      <c r="A862" s="50"/>
      <c r="B862" s="50"/>
      <c r="C862" s="50"/>
      <c r="D862" s="50"/>
      <c r="E862" s="50"/>
      <c r="F862" s="50"/>
      <c r="G862" s="50"/>
      <c r="H862" s="50"/>
      <c r="I862" s="50"/>
      <c r="J862" s="50"/>
      <c r="K862" s="50"/>
      <c r="L862" s="1626"/>
      <c r="M862" s="50"/>
      <c r="N862" s="50"/>
      <c r="O862" s="50"/>
      <c r="P862" s="1627"/>
      <c r="Q862" s="1627"/>
      <c r="R862" s="1628"/>
      <c r="S862" s="1800"/>
      <c r="T862" s="50"/>
    </row>
    <row r="863">
      <c r="A863" s="50"/>
      <c r="B863" s="50"/>
      <c r="C863" s="50"/>
      <c r="D863" s="50"/>
      <c r="E863" s="50"/>
      <c r="F863" s="50"/>
      <c r="G863" s="50"/>
      <c r="H863" s="50"/>
      <c r="I863" s="50"/>
      <c r="J863" s="50"/>
      <c r="K863" s="50"/>
      <c r="L863" s="1626"/>
      <c r="M863" s="50"/>
      <c r="N863" s="50"/>
      <c r="O863" s="50"/>
      <c r="P863" s="1627"/>
      <c r="Q863" s="1627"/>
      <c r="R863" s="1628"/>
      <c r="S863" s="1800"/>
      <c r="T863" s="50"/>
    </row>
    <row r="864">
      <c r="A864" s="50"/>
      <c r="B864" s="50"/>
      <c r="C864" s="50"/>
      <c r="D864" s="50"/>
      <c r="E864" s="50"/>
      <c r="F864" s="50"/>
      <c r="G864" s="50"/>
      <c r="H864" s="50"/>
      <c r="I864" s="50"/>
      <c r="J864" s="50"/>
      <c r="K864" s="50"/>
      <c r="L864" s="1626"/>
      <c r="M864" s="50"/>
      <c r="N864" s="50"/>
      <c r="O864" s="50"/>
      <c r="P864" s="1627"/>
      <c r="Q864" s="1627"/>
      <c r="R864" s="1628"/>
      <c r="S864" s="1800"/>
      <c r="T864" s="50"/>
    </row>
    <row r="865">
      <c r="A865" s="50"/>
      <c r="B865" s="50"/>
      <c r="C865" s="50"/>
      <c r="D865" s="50"/>
      <c r="E865" s="50"/>
      <c r="F865" s="50"/>
      <c r="G865" s="50"/>
      <c r="H865" s="50"/>
      <c r="I865" s="50"/>
      <c r="J865" s="50"/>
      <c r="K865" s="50"/>
      <c r="L865" s="1626"/>
      <c r="M865" s="50"/>
      <c r="N865" s="50"/>
      <c r="O865" s="50"/>
      <c r="P865" s="1627"/>
      <c r="Q865" s="1627"/>
      <c r="R865" s="1628"/>
      <c r="S865" s="1800"/>
      <c r="T865" s="50"/>
    </row>
    <row r="866">
      <c r="A866" s="50"/>
      <c r="B866" s="50"/>
      <c r="C866" s="50"/>
      <c r="D866" s="50"/>
      <c r="E866" s="50"/>
      <c r="F866" s="50"/>
      <c r="G866" s="50"/>
      <c r="H866" s="50"/>
      <c r="I866" s="50"/>
      <c r="J866" s="50"/>
      <c r="K866" s="50"/>
      <c r="L866" s="1626"/>
      <c r="M866" s="50"/>
      <c r="N866" s="50"/>
      <c r="O866" s="50"/>
      <c r="P866" s="1627"/>
      <c r="Q866" s="1627"/>
      <c r="R866" s="1628"/>
      <c r="S866" s="1800"/>
      <c r="T866" s="50"/>
    </row>
    <row r="867">
      <c r="A867" s="50"/>
      <c r="B867" s="50"/>
      <c r="C867" s="50"/>
      <c r="D867" s="50"/>
      <c r="E867" s="50"/>
      <c r="F867" s="50"/>
      <c r="G867" s="50"/>
      <c r="H867" s="50"/>
      <c r="I867" s="50"/>
      <c r="J867" s="50"/>
      <c r="K867" s="50"/>
      <c r="L867" s="1626"/>
      <c r="M867" s="50"/>
      <c r="N867" s="50"/>
      <c r="O867" s="50"/>
      <c r="P867" s="1627"/>
      <c r="Q867" s="1627"/>
      <c r="R867" s="1628"/>
      <c r="S867" s="1800"/>
      <c r="T867" s="50"/>
    </row>
    <row r="868">
      <c r="A868" s="50"/>
      <c r="B868" s="50"/>
      <c r="C868" s="50"/>
      <c r="D868" s="50"/>
      <c r="E868" s="50"/>
      <c r="F868" s="50"/>
      <c r="G868" s="50"/>
      <c r="H868" s="50"/>
      <c r="I868" s="50"/>
      <c r="J868" s="50"/>
      <c r="K868" s="50"/>
      <c r="L868" s="1626"/>
      <c r="M868" s="50"/>
      <c r="N868" s="50"/>
      <c r="O868" s="50"/>
      <c r="P868" s="1627"/>
      <c r="Q868" s="1627"/>
      <c r="R868" s="1628"/>
      <c r="S868" s="1800"/>
      <c r="T868" s="50"/>
    </row>
    <row r="869">
      <c r="A869" s="50"/>
      <c r="B869" s="50"/>
      <c r="C869" s="50"/>
      <c r="D869" s="50"/>
      <c r="E869" s="50"/>
      <c r="F869" s="50"/>
      <c r="G869" s="50"/>
      <c r="H869" s="50"/>
      <c r="I869" s="50"/>
      <c r="J869" s="50"/>
      <c r="K869" s="50"/>
      <c r="L869" s="1626"/>
      <c r="M869" s="50"/>
      <c r="N869" s="50"/>
      <c r="O869" s="50"/>
      <c r="P869" s="1627"/>
      <c r="Q869" s="1627"/>
      <c r="R869" s="1628"/>
      <c r="S869" s="1800"/>
      <c r="T869" s="50"/>
    </row>
    <row r="870">
      <c r="A870" s="50"/>
      <c r="B870" s="50"/>
      <c r="C870" s="50"/>
      <c r="D870" s="50"/>
      <c r="E870" s="50"/>
      <c r="F870" s="50"/>
      <c r="G870" s="50"/>
      <c r="H870" s="50"/>
      <c r="I870" s="50"/>
      <c r="J870" s="50"/>
      <c r="K870" s="50"/>
      <c r="L870" s="1626"/>
      <c r="M870" s="50"/>
      <c r="N870" s="50"/>
      <c r="O870" s="50"/>
      <c r="P870" s="1627"/>
      <c r="Q870" s="1627"/>
      <c r="R870" s="1628"/>
      <c r="S870" s="1800"/>
      <c r="T870" s="50"/>
    </row>
    <row r="871">
      <c r="A871" s="50"/>
      <c r="B871" s="50"/>
      <c r="C871" s="50"/>
      <c r="D871" s="50"/>
      <c r="E871" s="50"/>
      <c r="F871" s="50"/>
      <c r="G871" s="50"/>
      <c r="H871" s="50"/>
      <c r="I871" s="50"/>
      <c r="J871" s="50"/>
      <c r="K871" s="50"/>
      <c r="L871" s="1626"/>
      <c r="M871" s="50"/>
      <c r="N871" s="50"/>
      <c r="O871" s="50"/>
      <c r="P871" s="1627"/>
      <c r="Q871" s="1627"/>
      <c r="R871" s="1628"/>
      <c r="S871" s="1800"/>
      <c r="T871" s="50"/>
    </row>
    <row r="872">
      <c r="A872" s="50"/>
      <c r="B872" s="50"/>
      <c r="C872" s="50"/>
      <c r="D872" s="50"/>
      <c r="E872" s="50"/>
      <c r="F872" s="50"/>
      <c r="G872" s="50"/>
      <c r="H872" s="50"/>
      <c r="I872" s="50"/>
      <c r="J872" s="50"/>
      <c r="K872" s="50"/>
      <c r="L872" s="1626"/>
      <c r="M872" s="50"/>
      <c r="N872" s="50"/>
      <c r="O872" s="50"/>
      <c r="P872" s="1627"/>
      <c r="Q872" s="1627"/>
      <c r="R872" s="1628"/>
      <c r="S872" s="1800"/>
      <c r="T872" s="50"/>
    </row>
    <row r="873">
      <c r="A873" s="50"/>
      <c r="B873" s="50"/>
      <c r="C873" s="50"/>
      <c r="D873" s="50"/>
      <c r="E873" s="50"/>
      <c r="F873" s="50"/>
      <c r="G873" s="50"/>
      <c r="H873" s="50"/>
      <c r="I873" s="50"/>
      <c r="J873" s="50"/>
      <c r="K873" s="50"/>
      <c r="L873" s="1626"/>
      <c r="M873" s="50"/>
      <c r="N873" s="50"/>
      <c r="O873" s="50"/>
      <c r="P873" s="1627"/>
      <c r="Q873" s="1627"/>
      <c r="R873" s="1628"/>
      <c r="S873" s="1800"/>
      <c r="T873" s="50"/>
    </row>
    <row r="874">
      <c r="A874" s="50"/>
      <c r="B874" s="50"/>
      <c r="C874" s="50"/>
      <c r="D874" s="50"/>
      <c r="E874" s="50"/>
      <c r="F874" s="50"/>
      <c r="G874" s="50"/>
      <c r="H874" s="50"/>
      <c r="I874" s="50"/>
      <c r="J874" s="50"/>
      <c r="K874" s="50"/>
      <c r="L874" s="1626"/>
      <c r="M874" s="50"/>
      <c r="N874" s="50"/>
      <c r="O874" s="50"/>
      <c r="P874" s="1627"/>
      <c r="Q874" s="1627"/>
      <c r="R874" s="1628"/>
      <c r="S874" s="1800"/>
      <c r="T874" s="50"/>
    </row>
    <row r="875">
      <c r="A875" s="50"/>
      <c r="B875" s="50"/>
      <c r="C875" s="50"/>
      <c r="D875" s="50"/>
      <c r="E875" s="50"/>
      <c r="F875" s="50"/>
      <c r="G875" s="50"/>
      <c r="H875" s="50"/>
      <c r="I875" s="50"/>
      <c r="J875" s="50"/>
      <c r="K875" s="50"/>
      <c r="L875" s="1626"/>
      <c r="M875" s="50"/>
      <c r="N875" s="50"/>
      <c r="O875" s="50"/>
      <c r="P875" s="1627"/>
      <c r="Q875" s="1627"/>
      <c r="R875" s="1628"/>
      <c r="S875" s="1800"/>
      <c r="T875" s="50"/>
    </row>
    <row r="876">
      <c r="A876" s="50"/>
      <c r="B876" s="50"/>
      <c r="C876" s="50"/>
      <c r="D876" s="50"/>
      <c r="E876" s="50"/>
      <c r="F876" s="50"/>
      <c r="G876" s="50"/>
      <c r="H876" s="50"/>
      <c r="I876" s="50"/>
      <c r="J876" s="50"/>
      <c r="K876" s="50"/>
      <c r="L876" s="1626"/>
      <c r="M876" s="50"/>
      <c r="N876" s="50"/>
      <c r="O876" s="50"/>
      <c r="P876" s="1627"/>
      <c r="Q876" s="1627"/>
      <c r="R876" s="1628"/>
      <c r="S876" s="1800"/>
      <c r="T876" s="50"/>
    </row>
    <row r="877">
      <c r="A877" s="50"/>
      <c r="B877" s="50"/>
      <c r="C877" s="50"/>
      <c r="D877" s="50"/>
      <c r="E877" s="50"/>
      <c r="F877" s="50"/>
      <c r="G877" s="50"/>
      <c r="H877" s="50"/>
      <c r="I877" s="50"/>
      <c r="J877" s="50"/>
      <c r="K877" s="50"/>
      <c r="L877" s="1626"/>
      <c r="M877" s="50"/>
      <c r="N877" s="50"/>
      <c r="O877" s="50"/>
      <c r="P877" s="1627"/>
      <c r="Q877" s="1627"/>
      <c r="R877" s="1628"/>
      <c r="S877" s="1800"/>
      <c r="T877" s="50"/>
    </row>
    <row r="878">
      <c r="A878" s="50"/>
      <c r="B878" s="50"/>
      <c r="C878" s="50"/>
      <c r="D878" s="50"/>
      <c r="E878" s="50"/>
      <c r="F878" s="50"/>
      <c r="G878" s="50"/>
      <c r="H878" s="50"/>
      <c r="I878" s="50"/>
      <c r="J878" s="50"/>
      <c r="K878" s="50"/>
      <c r="L878" s="1626"/>
      <c r="M878" s="50"/>
      <c r="N878" s="50"/>
      <c r="O878" s="50"/>
      <c r="P878" s="1627"/>
      <c r="Q878" s="1627"/>
      <c r="R878" s="1628"/>
      <c r="S878" s="1800"/>
      <c r="T878" s="50"/>
    </row>
    <row r="879">
      <c r="A879" s="50"/>
      <c r="B879" s="50"/>
      <c r="C879" s="50"/>
      <c r="D879" s="50"/>
      <c r="E879" s="50"/>
      <c r="F879" s="50"/>
      <c r="G879" s="50"/>
      <c r="H879" s="50"/>
      <c r="I879" s="50"/>
      <c r="J879" s="50"/>
      <c r="K879" s="50"/>
      <c r="L879" s="1626"/>
      <c r="M879" s="50"/>
      <c r="N879" s="50"/>
      <c r="O879" s="50"/>
      <c r="P879" s="1627"/>
      <c r="Q879" s="1627"/>
      <c r="R879" s="1628"/>
      <c r="S879" s="1800"/>
      <c r="T879" s="50"/>
    </row>
    <row r="880">
      <c r="A880" s="50"/>
      <c r="B880" s="50"/>
      <c r="C880" s="50"/>
      <c r="D880" s="50"/>
      <c r="E880" s="50"/>
      <c r="F880" s="50"/>
      <c r="G880" s="50"/>
      <c r="H880" s="50"/>
      <c r="I880" s="50"/>
      <c r="J880" s="50"/>
      <c r="K880" s="50"/>
      <c r="L880" s="1626"/>
      <c r="M880" s="50"/>
      <c r="N880" s="50"/>
      <c r="O880" s="50"/>
      <c r="P880" s="1627"/>
      <c r="Q880" s="1627"/>
      <c r="R880" s="1628"/>
      <c r="S880" s="1800"/>
      <c r="T880" s="50"/>
    </row>
    <row r="881">
      <c r="A881" s="50"/>
      <c r="B881" s="50"/>
      <c r="C881" s="50"/>
      <c r="D881" s="50"/>
      <c r="E881" s="50"/>
      <c r="F881" s="50"/>
      <c r="G881" s="50"/>
      <c r="H881" s="50"/>
      <c r="I881" s="50"/>
      <c r="J881" s="50"/>
      <c r="K881" s="50"/>
      <c r="L881" s="1626"/>
      <c r="M881" s="50"/>
      <c r="N881" s="50"/>
      <c r="O881" s="50"/>
      <c r="P881" s="1627"/>
      <c r="Q881" s="1627"/>
      <c r="R881" s="1628"/>
      <c r="S881" s="1800"/>
      <c r="T881" s="50"/>
    </row>
    <row r="882">
      <c r="A882" s="50"/>
      <c r="B882" s="50"/>
      <c r="C882" s="50"/>
      <c r="D882" s="50"/>
      <c r="E882" s="50"/>
      <c r="F882" s="50"/>
      <c r="G882" s="50"/>
      <c r="H882" s="50"/>
      <c r="I882" s="50"/>
      <c r="J882" s="50"/>
      <c r="K882" s="50"/>
      <c r="L882" s="1626"/>
      <c r="M882" s="50"/>
      <c r="N882" s="50"/>
      <c r="O882" s="50"/>
      <c r="P882" s="1627"/>
      <c r="Q882" s="1627"/>
      <c r="R882" s="1628"/>
      <c r="S882" s="1800"/>
      <c r="T882" s="50"/>
    </row>
    <row r="883">
      <c r="A883" s="50"/>
      <c r="B883" s="50"/>
      <c r="C883" s="50"/>
      <c r="D883" s="50"/>
      <c r="E883" s="50"/>
      <c r="F883" s="50"/>
      <c r="G883" s="50"/>
      <c r="H883" s="50"/>
      <c r="I883" s="50"/>
      <c r="J883" s="50"/>
      <c r="K883" s="50"/>
      <c r="L883" s="1626"/>
      <c r="M883" s="50"/>
      <c r="N883" s="50"/>
      <c r="O883" s="50"/>
      <c r="P883" s="1627"/>
      <c r="Q883" s="1627"/>
      <c r="R883" s="1628"/>
      <c r="S883" s="1800"/>
      <c r="T883" s="50"/>
    </row>
    <row r="884">
      <c r="A884" s="50"/>
      <c r="B884" s="50"/>
      <c r="C884" s="50"/>
      <c r="D884" s="50"/>
      <c r="E884" s="50"/>
      <c r="F884" s="50"/>
      <c r="G884" s="50"/>
      <c r="H884" s="50"/>
      <c r="I884" s="50"/>
      <c r="J884" s="50"/>
      <c r="K884" s="50"/>
      <c r="L884" s="1626"/>
      <c r="M884" s="50"/>
      <c r="N884" s="50"/>
      <c r="O884" s="50"/>
      <c r="P884" s="1627"/>
      <c r="Q884" s="1627"/>
      <c r="R884" s="1628"/>
      <c r="S884" s="1800"/>
      <c r="T884" s="50"/>
    </row>
    <row r="885">
      <c r="A885" s="50"/>
      <c r="B885" s="50"/>
      <c r="C885" s="50"/>
      <c r="D885" s="50"/>
      <c r="E885" s="50"/>
      <c r="F885" s="50"/>
      <c r="G885" s="50"/>
      <c r="H885" s="50"/>
      <c r="I885" s="50"/>
      <c r="J885" s="50"/>
      <c r="K885" s="50"/>
      <c r="L885" s="1626"/>
      <c r="M885" s="50"/>
      <c r="N885" s="50"/>
      <c r="O885" s="50"/>
      <c r="P885" s="1627"/>
      <c r="Q885" s="1627"/>
      <c r="R885" s="1628"/>
      <c r="S885" s="1800"/>
      <c r="T885" s="50"/>
    </row>
    <row r="886">
      <c r="A886" s="50"/>
      <c r="B886" s="50"/>
      <c r="C886" s="50"/>
      <c r="D886" s="50"/>
      <c r="E886" s="50"/>
      <c r="F886" s="50"/>
      <c r="G886" s="50"/>
      <c r="H886" s="50"/>
      <c r="I886" s="50"/>
      <c r="J886" s="50"/>
      <c r="K886" s="50"/>
      <c r="L886" s="1626"/>
      <c r="M886" s="50"/>
      <c r="N886" s="50"/>
      <c r="O886" s="50"/>
      <c r="P886" s="1627"/>
      <c r="Q886" s="1627"/>
      <c r="R886" s="1628"/>
      <c r="S886" s="1800"/>
      <c r="T886" s="50"/>
    </row>
    <row r="887">
      <c r="A887" s="50"/>
      <c r="B887" s="50"/>
      <c r="C887" s="50"/>
      <c r="D887" s="50"/>
      <c r="E887" s="50"/>
      <c r="F887" s="50"/>
      <c r="G887" s="50"/>
      <c r="H887" s="50"/>
      <c r="I887" s="50"/>
      <c r="J887" s="50"/>
      <c r="K887" s="50"/>
      <c r="L887" s="1626"/>
      <c r="M887" s="50"/>
      <c r="N887" s="50"/>
      <c r="O887" s="50"/>
      <c r="P887" s="1627"/>
      <c r="Q887" s="1627"/>
      <c r="R887" s="1628"/>
      <c r="S887" s="1800"/>
      <c r="T887" s="50"/>
    </row>
    <row r="888">
      <c r="A888" s="50"/>
      <c r="B888" s="50"/>
      <c r="C888" s="50"/>
      <c r="D888" s="50"/>
      <c r="E888" s="50"/>
      <c r="F888" s="50"/>
      <c r="G888" s="50"/>
      <c r="H888" s="50"/>
      <c r="I888" s="50"/>
      <c r="J888" s="50"/>
      <c r="K888" s="50"/>
      <c r="L888" s="1626"/>
      <c r="M888" s="50"/>
      <c r="N888" s="50"/>
      <c r="O888" s="50"/>
      <c r="P888" s="1627"/>
      <c r="Q888" s="1627"/>
      <c r="R888" s="1628"/>
      <c r="S888" s="1800"/>
      <c r="T888" s="50"/>
    </row>
    <row r="889">
      <c r="A889" s="50"/>
      <c r="B889" s="50"/>
      <c r="C889" s="50"/>
      <c r="D889" s="50"/>
      <c r="E889" s="50"/>
      <c r="F889" s="50"/>
      <c r="G889" s="50"/>
      <c r="H889" s="50"/>
      <c r="I889" s="50"/>
      <c r="J889" s="50"/>
      <c r="K889" s="50"/>
      <c r="L889" s="1626"/>
      <c r="M889" s="50"/>
      <c r="N889" s="50"/>
      <c r="O889" s="50"/>
      <c r="P889" s="1627"/>
      <c r="Q889" s="1627"/>
      <c r="R889" s="1628"/>
      <c r="S889" s="1800"/>
      <c r="T889" s="50"/>
    </row>
    <row r="890">
      <c r="A890" s="50"/>
      <c r="B890" s="50"/>
      <c r="C890" s="50"/>
      <c r="D890" s="50"/>
      <c r="E890" s="50"/>
      <c r="F890" s="50"/>
      <c r="G890" s="50"/>
      <c r="H890" s="50"/>
      <c r="I890" s="50"/>
      <c r="J890" s="50"/>
      <c r="K890" s="50"/>
      <c r="L890" s="1626"/>
      <c r="M890" s="50"/>
      <c r="N890" s="50"/>
      <c r="O890" s="50"/>
      <c r="P890" s="1627"/>
      <c r="Q890" s="1627"/>
      <c r="R890" s="1628"/>
      <c r="S890" s="1800"/>
      <c r="T890" s="50"/>
    </row>
    <row r="891">
      <c r="A891" s="50"/>
      <c r="B891" s="50"/>
      <c r="C891" s="50"/>
      <c r="D891" s="50"/>
      <c r="E891" s="50"/>
      <c r="F891" s="50"/>
      <c r="G891" s="50"/>
      <c r="H891" s="50"/>
      <c r="I891" s="50"/>
      <c r="J891" s="50"/>
      <c r="K891" s="50"/>
      <c r="L891" s="1626"/>
      <c r="M891" s="50"/>
      <c r="N891" s="50"/>
      <c r="O891" s="50"/>
      <c r="P891" s="1627"/>
      <c r="Q891" s="1627"/>
      <c r="R891" s="1628"/>
      <c r="S891" s="1800"/>
      <c r="T891" s="50"/>
    </row>
    <row r="892">
      <c r="A892" s="50"/>
      <c r="B892" s="50"/>
      <c r="C892" s="50"/>
      <c r="D892" s="50"/>
      <c r="E892" s="50"/>
      <c r="F892" s="50"/>
      <c r="G892" s="50"/>
      <c r="H892" s="50"/>
      <c r="I892" s="50"/>
      <c r="J892" s="50"/>
      <c r="K892" s="50"/>
      <c r="L892" s="1626"/>
      <c r="M892" s="50"/>
      <c r="N892" s="50"/>
      <c r="O892" s="50"/>
      <c r="P892" s="1627"/>
      <c r="Q892" s="1627"/>
      <c r="R892" s="1628"/>
      <c r="S892" s="1800"/>
      <c r="T892" s="50"/>
    </row>
    <row r="893">
      <c r="A893" s="50"/>
      <c r="B893" s="50"/>
      <c r="C893" s="50"/>
      <c r="D893" s="50"/>
      <c r="E893" s="50"/>
      <c r="F893" s="50"/>
      <c r="G893" s="50"/>
      <c r="H893" s="50"/>
      <c r="I893" s="50"/>
      <c r="J893" s="50"/>
      <c r="K893" s="50"/>
      <c r="L893" s="1626"/>
      <c r="M893" s="50"/>
      <c r="N893" s="50"/>
      <c r="O893" s="50"/>
      <c r="P893" s="1627"/>
      <c r="Q893" s="1627"/>
      <c r="R893" s="1628"/>
      <c r="S893" s="1800"/>
      <c r="T893" s="50"/>
    </row>
    <row r="894">
      <c r="A894" s="50"/>
      <c r="B894" s="50"/>
      <c r="C894" s="50"/>
      <c r="D894" s="50"/>
      <c r="E894" s="50"/>
      <c r="F894" s="50"/>
      <c r="G894" s="50"/>
      <c r="H894" s="50"/>
      <c r="I894" s="50"/>
      <c r="J894" s="50"/>
      <c r="K894" s="50"/>
      <c r="L894" s="1626"/>
      <c r="M894" s="50"/>
      <c r="N894" s="50"/>
      <c r="O894" s="50"/>
      <c r="P894" s="1627"/>
      <c r="Q894" s="1627"/>
      <c r="R894" s="1628"/>
      <c r="S894" s="1800"/>
      <c r="T894" s="50"/>
    </row>
    <row r="895">
      <c r="A895" s="50"/>
      <c r="B895" s="50"/>
      <c r="C895" s="50"/>
      <c r="D895" s="50"/>
      <c r="E895" s="50"/>
      <c r="F895" s="50"/>
      <c r="G895" s="50"/>
      <c r="H895" s="50"/>
      <c r="I895" s="50"/>
      <c r="J895" s="50"/>
      <c r="K895" s="50"/>
      <c r="L895" s="1626"/>
      <c r="M895" s="50"/>
      <c r="N895" s="50"/>
      <c r="O895" s="50"/>
      <c r="P895" s="1627"/>
      <c r="Q895" s="1627"/>
      <c r="R895" s="1628"/>
      <c r="S895" s="1800"/>
      <c r="T895" s="50"/>
    </row>
    <row r="896">
      <c r="A896" s="50"/>
      <c r="B896" s="50"/>
      <c r="C896" s="50"/>
      <c r="D896" s="50"/>
      <c r="E896" s="50"/>
      <c r="F896" s="50"/>
      <c r="G896" s="50"/>
      <c r="H896" s="50"/>
      <c r="I896" s="50"/>
      <c r="J896" s="50"/>
      <c r="K896" s="50"/>
      <c r="L896" s="1626"/>
      <c r="M896" s="50"/>
      <c r="N896" s="50"/>
      <c r="O896" s="50"/>
      <c r="P896" s="1627"/>
      <c r="Q896" s="1627"/>
      <c r="R896" s="1628"/>
      <c r="S896" s="1800"/>
      <c r="T896" s="50"/>
    </row>
    <row r="897">
      <c r="A897" s="50"/>
      <c r="B897" s="50"/>
      <c r="C897" s="50"/>
      <c r="D897" s="50"/>
      <c r="E897" s="50"/>
      <c r="F897" s="50"/>
      <c r="G897" s="50"/>
      <c r="H897" s="50"/>
      <c r="I897" s="50"/>
      <c r="J897" s="50"/>
      <c r="K897" s="50"/>
      <c r="L897" s="1626"/>
      <c r="M897" s="50"/>
      <c r="N897" s="50"/>
      <c r="O897" s="50"/>
      <c r="P897" s="1627"/>
      <c r="Q897" s="1627"/>
      <c r="R897" s="1628"/>
      <c r="S897" s="1800"/>
      <c r="T897" s="50"/>
    </row>
    <row r="898">
      <c r="A898" s="50"/>
      <c r="B898" s="50"/>
      <c r="C898" s="50"/>
      <c r="D898" s="50"/>
      <c r="E898" s="50"/>
      <c r="F898" s="50"/>
      <c r="G898" s="50"/>
      <c r="H898" s="50"/>
      <c r="I898" s="50"/>
      <c r="J898" s="50"/>
      <c r="K898" s="50"/>
      <c r="L898" s="1626"/>
      <c r="M898" s="50"/>
      <c r="N898" s="50"/>
      <c r="O898" s="50"/>
      <c r="P898" s="1627"/>
      <c r="Q898" s="1627"/>
      <c r="R898" s="1628"/>
      <c r="S898" s="1800"/>
      <c r="T898" s="50"/>
    </row>
    <row r="899">
      <c r="A899" s="50"/>
      <c r="B899" s="50"/>
      <c r="C899" s="50"/>
      <c r="D899" s="50"/>
      <c r="E899" s="50"/>
      <c r="F899" s="50"/>
      <c r="G899" s="50"/>
      <c r="H899" s="50"/>
      <c r="I899" s="50"/>
      <c r="J899" s="50"/>
      <c r="K899" s="50"/>
      <c r="L899" s="1626"/>
      <c r="M899" s="50"/>
      <c r="N899" s="50"/>
      <c r="O899" s="50"/>
      <c r="P899" s="1627"/>
      <c r="Q899" s="1627"/>
      <c r="R899" s="1628"/>
      <c r="S899" s="1800"/>
      <c r="T899" s="50"/>
    </row>
    <row r="900">
      <c r="A900" s="50"/>
      <c r="B900" s="50"/>
      <c r="C900" s="50"/>
      <c r="D900" s="50"/>
      <c r="E900" s="50"/>
      <c r="F900" s="50"/>
      <c r="G900" s="50"/>
      <c r="H900" s="50"/>
      <c r="I900" s="50"/>
      <c r="J900" s="50"/>
      <c r="K900" s="50"/>
      <c r="L900" s="1626"/>
      <c r="M900" s="50"/>
      <c r="N900" s="50"/>
      <c r="O900" s="50"/>
      <c r="P900" s="1627"/>
      <c r="Q900" s="1627"/>
      <c r="R900" s="1628"/>
      <c r="S900" s="1800"/>
      <c r="T900" s="50"/>
    </row>
    <row r="901">
      <c r="A901" s="50"/>
      <c r="B901" s="50"/>
      <c r="C901" s="50"/>
      <c r="D901" s="50"/>
      <c r="E901" s="50"/>
      <c r="F901" s="50"/>
      <c r="G901" s="50"/>
      <c r="H901" s="50"/>
      <c r="I901" s="50"/>
      <c r="J901" s="50"/>
      <c r="K901" s="50"/>
      <c r="L901" s="1626"/>
      <c r="M901" s="50"/>
      <c r="N901" s="50"/>
      <c r="O901" s="50"/>
      <c r="P901" s="1627"/>
      <c r="Q901" s="1627"/>
      <c r="R901" s="1628"/>
      <c r="S901" s="1800"/>
      <c r="T901" s="50"/>
    </row>
    <row r="902">
      <c r="A902" s="50"/>
      <c r="B902" s="50"/>
      <c r="C902" s="50"/>
      <c r="D902" s="50"/>
      <c r="E902" s="50"/>
      <c r="F902" s="50"/>
      <c r="G902" s="50"/>
      <c r="H902" s="50"/>
      <c r="I902" s="50"/>
      <c r="J902" s="50"/>
      <c r="K902" s="50"/>
      <c r="L902" s="1626"/>
      <c r="M902" s="50"/>
      <c r="N902" s="50"/>
      <c r="O902" s="50"/>
      <c r="P902" s="1627"/>
      <c r="Q902" s="1627"/>
      <c r="R902" s="1628"/>
      <c r="S902" s="1800"/>
      <c r="T902" s="50"/>
    </row>
    <row r="903">
      <c r="A903" s="50"/>
      <c r="B903" s="50"/>
      <c r="C903" s="50"/>
      <c r="D903" s="50"/>
      <c r="E903" s="50"/>
      <c r="F903" s="50"/>
      <c r="G903" s="50"/>
      <c r="H903" s="50"/>
      <c r="I903" s="50"/>
      <c r="J903" s="50"/>
      <c r="K903" s="50"/>
      <c r="L903" s="1626"/>
      <c r="M903" s="50"/>
      <c r="N903" s="50"/>
      <c r="O903" s="50"/>
      <c r="P903" s="1627"/>
      <c r="Q903" s="1627"/>
      <c r="R903" s="1628"/>
      <c r="S903" s="1800"/>
      <c r="T903" s="50"/>
    </row>
    <row r="904">
      <c r="A904" s="50"/>
      <c r="B904" s="50"/>
      <c r="C904" s="50"/>
      <c r="D904" s="50"/>
      <c r="E904" s="50"/>
      <c r="F904" s="50"/>
      <c r="G904" s="50"/>
      <c r="H904" s="50"/>
      <c r="I904" s="50"/>
      <c r="J904" s="50"/>
      <c r="K904" s="50"/>
      <c r="L904" s="1626"/>
      <c r="M904" s="50"/>
      <c r="N904" s="50"/>
      <c r="O904" s="50"/>
      <c r="P904" s="1627"/>
      <c r="Q904" s="1627"/>
      <c r="R904" s="1628"/>
      <c r="S904" s="1800"/>
      <c r="T904" s="50"/>
    </row>
    <row r="905">
      <c r="A905" s="50"/>
      <c r="B905" s="50"/>
      <c r="C905" s="50"/>
      <c r="D905" s="50"/>
      <c r="E905" s="50"/>
      <c r="F905" s="50"/>
      <c r="G905" s="50"/>
      <c r="H905" s="50"/>
      <c r="I905" s="50"/>
      <c r="J905" s="50"/>
      <c r="K905" s="50"/>
      <c r="L905" s="1626"/>
      <c r="M905" s="50"/>
      <c r="N905" s="50"/>
      <c r="O905" s="50"/>
      <c r="P905" s="1627"/>
      <c r="Q905" s="1627"/>
      <c r="R905" s="1628"/>
      <c r="S905" s="1800"/>
      <c r="T905" s="50"/>
    </row>
    <row r="906">
      <c r="A906" s="50"/>
      <c r="B906" s="50"/>
      <c r="C906" s="50"/>
      <c r="D906" s="50"/>
      <c r="E906" s="50"/>
      <c r="F906" s="50"/>
      <c r="G906" s="50"/>
      <c r="H906" s="50"/>
      <c r="I906" s="50"/>
      <c r="J906" s="50"/>
      <c r="K906" s="50"/>
      <c r="L906" s="1626"/>
      <c r="M906" s="50"/>
      <c r="N906" s="50"/>
      <c r="O906" s="50"/>
      <c r="P906" s="1627"/>
      <c r="Q906" s="1627"/>
      <c r="R906" s="1628"/>
      <c r="S906" s="1800"/>
      <c r="T906" s="50"/>
    </row>
    <row r="907">
      <c r="A907" s="50"/>
      <c r="B907" s="50"/>
      <c r="C907" s="50"/>
      <c r="D907" s="50"/>
      <c r="E907" s="50"/>
      <c r="F907" s="50"/>
      <c r="G907" s="50"/>
      <c r="H907" s="50"/>
      <c r="I907" s="50"/>
      <c r="J907" s="50"/>
      <c r="K907" s="50"/>
      <c r="L907" s="1626"/>
      <c r="M907" s="50"/>
      <c r="N907" s="50"/>
      <c r="O907" s="50"/>
      <c r="P907" s="1627"/>
      <c r="Q907" s="1627"/>
      <c r="R907" s="1628"/>
      <c r="S907" s="1800"/>
      <c r="T907" s="50"/>
    </row>
    <row r="908">
      <c r="A908" s="50"/>
      <c r="B908" s="50"/>
      <c r="C908" s="50"/>
      <c r="D908" s="50"/>
      <c r="E908" s="50"/>
      <c r="F908" s="50"/>
      <c r="G908" s="50"/>
      <c r="H908" s="50"/>
      <c r="I908" s="50"/>
      <c r="J908" s="50"/>
      <c r="K908" s="50"/>
      <c r="L908" s="1626"/>
      <c r="M908" s="50"/>
      <c r="N908" s="50"/>
      <c r="O908" s="50"/>
      <c r="P908" s="1627"/>
      <c r="Q908" s="1627"/>
      <c r="R908" s="1628"/>
      <c r="S908" s="1800"/>
      <c r="T908" s="50"/>
    </row>
    <row r="909">
      <c r="A909" s="50"/>
      <c r="B909" s="50"/>
      <c r="C909" s="50"/>
      <c r="D909" s="50"/>
      <c r="E909" s="50"/>
      <c r="F909" s="50"/>
      <c r="G909" s="50"/>
      <c r="H909" s="50"/>
      <c r="I909" s="50"/>
      <c r="J909" s="50"/>
      <c r="K909" s="50"/>
      <c r="L909" s="1626"/>
      <c r="M909" s="50"/>
      <c r="N909" s="50"/>
      <c r="O909" s="50"/>
      <c r="P909" s="1627"/>
      <c r="Q909" s="1627"/>
      <c r="R909" s="1628"/>
      <c r="S909" s="1800"/>
      <c r="T909" s="50"/>
    </row>
    <row r="910">
      <c r="A910" s="50"/>
      <c r="B910" s="50"/>
      <c r="C910" s="50"/>
      <c r="D910" s="50"/>
      <c r="E910" s="50"/>
      <c r="F910" s="50"/>
      <c r="G910" s="50"/>
      <c r="H910" s="50"/>
      <c r="I910" s="50"/>
      <c r="J910" s="50"/>
      <c r="K910" s="50"/>
      <c r="L910" s="1626"/>
      <c r="M910" s="50"/>
      <c r="N910" s="50"/>
      <c r="O910" s="50"/>
      <c r="P910" s="1627"/>
      <c r="Q910" s="1627"/>
      <c r="R910" s="1628"/>
      <c r="S910" s="1800"/>
      <c r="T910" s="50"/>
    </row>
    <row r="911">
      <c r="A911" s="50"/>
      <c r="B911" s="50"/>
      <c r="C911" s="50"/>
      <c r="D911" s="50"/>
      <c r="E911" s="50"/>
      <c r="F911" s="50"/>
      <c r="G911" s="50"/>
      <c r="H911" s="50"/>
      <c r="I911" s="50"/>
      <c r="J911" s="50"/>
      <c r="K911" s="50"/>
      <c r="L911" s="1626"/>
      <c r="M911" s="50"/>
      <c r="N911" s="50"/>
      <c r="O911" s="50"/>
      <c r="P911" s="1627"/>
      <c r="Q911" s="1627"/>
      <c r="R911" s="1628"/>
      <c r="S911" s="1800"/>
      <c r="T911" s="50"/>
    </row>
    <row r="912">
      <c r="A912" s="50"/>
      <c r="B912" s="50"/>
      <c r="C912" s="50"/>
      <c r="D912" s="50"/>
      <c r="E912" s="50"/>
      <c r="F912" s="50"/>
      <c r="G912" s="50"/>
      <c r="H912" s="50"/>
      <c r="I912" s="50"/>
      <c r="J912" s="50"/>
      <c r="K912" s="50"/>
      <c r="L912" s="1626"/>
      <c r="M912" s="50"/>
      <c r="N912" s="50"/>
      <c r="O912" s="50"/>
      <c r="P912" s="1627"/>
      <c r="Q912" s="1627"/>
      <c r="R912" s="1628"/>
      <c r="S912" s="1800"/>
      <c r="T912" s="50"/>
    </row>
    <row r="913">
      <c r="A913" s="50"/>
      <c r="B913" s="50"/>
      <c r="C913" s="50"/>
      <c r="D913" s="50"/>
      <c r="E913" s="50"/>
      <c r="F913" s="50"/>
      <c r="G913" s="50"/>
      <c r="H913" s="50"/>
      <c r="I913" s="50"/>
      <c r="J913" s="50"/>
      <c r="K913" s="50"/>
      <c r="L913" s="1626"/>
      <c r="M913" s="50"/>
      <c r="N913" s="50"/>
      <c r="O913" s="50"/>
      <c r="P913" s="1627"/>
      <c r="Q913" s="1627"/>
      <c r="R913" s="1628"/>
      <c r="S913" s="1800"/>
      <c r="T913" s="50"/>
    </row>
    <row r="914">
      <c r="A914" s="50"/>
      <c r="B914" s="50"/>
      <c r="C914" s="50"/>
      <c r="D914" s="50"/>
      <c r="E914" s="50"/>
      <c r="F914" s="50"/>
      <c r="G914" s="50"/>
      <c r="H914" s="50"/>
      <c r="I914" s="50"/>
      <c r="J914" s="50"/>
      <c r="K914" s="50"/>
      <c r="L914" s="1626"/>
      <c r="M914" s="50"/>
      <c r="N914" s="50"/>
      <c r="O914" s="50"/>
      <c r="P914" s="1627"/>
      <c r="Q914" s="1627"/>
      <c r="R914" s="1628"/>
      <c r="S914" s="1800"/>
      <c r="T914" s="50"/>
    </row>
    <row r="915">
      <c r="A915" s="50"/>
      <c r="B915" s="50"/>
      <c r="C915" s="50"/>
      <c r="D915" s="50"/>
      <c r="E915" s="50"/>
      <c r="F915" s="50"/>
      <c r="G915" s="50"/>
      <c r="H915" s="50"/>
      <c r="I915" s="50"/>
      <c r="J915" s="50"/>
      <c r="K915" s="50"/>
      <c r="L915" s="1626"/>
      <c r="M915" s="50"/>
      <c r="N915" s="50"/>
      <c r="O915" s="50"/>
      <c r="P915" s="1627"/>
      <c r="Q915" s="1627"/>
      <c r="R915" s="1628"/>
      <c r="S915" s="1800"/>
      <c r="T915" s="50"/>
    </row>
    <row r="916">
      <c r="A916" s="50"/>
      <c r="B916" s="50"/>
      <c r="C916" s="50"/>
      <c r="D916" s="50"/>
      <c r="E916" s="50"/>
      <c r="F916" s="50"/>
      <c r="G916" s="50"/>
      <c r="H916" s="50"/>
      <c r="I916" s="50"/>
      <c r="J916" s="50"/>
      <c r="K916" s="50"/>
      <c r="L916" s="1626"/>
      <c r="M916" s="50"/>
      <c r="N916" s="50"/>
      <c r="O916" s="50"/>
      <c r="P916" s="1627"/>
      <c r="Q916" s="1627"/>
      <c r="R916" s="1628"/>
      <c r="S916" s="1800"/>
      <c r="T916" s="50"/>
    </row>
    <row r="917">
      <c r="A917" s="50"/>
      <c r="B917" s="50"/>
      <c r="C917" s="50"/>
      <c r="D917" s="50"/>
      <c r="E917" s="50"/>
      <c r="F917" s="50"/>
      <c r="G917" s="50"/>
      <c r="H917" s="50"/>
      <c r="I917" s="50"/>
      <c r="J917" s="50"/>
      <c r="K917" s="50"/>
      <c r="L917" s="1626"/>
      <c r="M917" s="50"/>
      <c r="N917" s="50"/>
      <c r="O917" s="50"/>
      <c r="P917" s="1627"/>
      <c r="Q917" s="1627"/>
      <c r="R917" s="1628"/>
      <c r="S917" s="1800"/>
      <c r="T917" s="50"/>
    </row>
    <row r="918">
      <c r="A918" s="50"/>
      <c r="B918" s="50"/>
      <c r="C918" s="50"/>
      <c r="D918" s="50"/>
      <c r="E918" s="50"/>
      <c r="F918" s="50"/>
      <c r="G918" s="50"/>
      <c r="H918" s="50"/>
      <c r="I918" s="50"/>
      <c r="J918" s="50"/>
      <c r="K918" s="50"/>
      <c r="L918" s="1626"/>
      <c r="M918" s="50"/>
      <c r="N918" s="50"/>
      <c r="O918" s="50"/>
      <c r="P918" s="1627"/>
      <c r="Q918" s="1627"/>
      <c r="R918" s="1628"/>
      <c r="S918" s="1800"/>
      <c r="T918" s="50"/>
    </row>
    <row r="919">
      <c r="A919" s="50"/>
      <c r="B919" s="50"/>
      <c r="C919" s="50"/>
      <c r="D919" s="50"/>
      <c r="E919" s="50"/>
      <c r="F919" s="50"/>
      <c r="G919" s="50"/>
      <c r="H919" s="50"/>
      <c r="I919" s="50"/>
      <c r="J919" s="50"/>
      <c r="K919" s="50"/>
      <c r="L919" s="1626"/>
      <c r="M919" s="50"/>
      <c r="N919" s="50"/>
      <c r="O919" s="50"/>
      <c r="P919" s="1627"/>
      <c r="Q919" s="1627"/>
      <c r="R919" s="1628"/>
      <c r="S919" s="1800"/>
      <c r="T919" s="50"/>
    </row>
    <row r="920">
      <c r="A920" s="50"/>
      <c r="B920" s="50"/>
      <c r="C920" s="50"/>
      <c r="D920" s="50"/>
      <c r="E920" s="50"/>
      <c r="F920" s="50"/>
      <c r="G920" s="50"/>
      <c r="H920" s="50"/>
      <c r="I920" s="50"/>
      <c r="J920" s="50"/>
      <c r="K920" s="50"/>
      <c r="L920" s="1626"/>
      <c r="M920" s="50"/>
      <c r="N920" s="50"/>
      <c r="O920" s="50"/>
      <c r="P920" s="1627"/>
      <c r="Q920" s="1627"/>
      <c r="R920" s="1628"/>
      <c r="S920" s="1800"/>
      <c r="T920" s="50"/>
    </row>
    <row r="921">
      <c r="A921" s="50"/>
      <c r="B921" s="50"/>
      <c r="C921" s="50"/>
      <c r="D921" s="50"/>
      <c r="E921" s="50"/>
      <c r="F921" s="50"/>
      <c r="G921" s="50"/>
      <c r="H921" s="50"/>
      <c r="I921" s="50"/>
      <c r="J921" s="50"/>
      <c r="K921" s="50"/>
      <c r="L921" s="1626"/>
      <c r="M921" s="50"/>
      <c r="N921" s="50"/>
      <c r="O921" s="50"/>
      <c r="P921" s="1627"/>
      <c r="Q921" s="1627"/>
      <c r="R921" s="1628"/>
      <c r="S921" s="1800"/>
      <c r="T921" s="50"/>
    </row>
    <row r="922">
      <c r="A922" s="50"/>
      <c r="B922" s="50"/>
      <c r="C922" s="50"/>
      <c r="D922" s="50"/>
      <c r="E922" s="50"/>
      <c r="F922" s="50"/>
      <c r="G922" s="50"/>
      <c r="H922" s="50"/>
      <c r="I922" s="50"/>
      <c r="J922" s="50"/>
      <c r="K922" s="50"/>
      <c r="L922" s="1626"/>
      <c r="M922" s="50"/>
      <c r="N922" s="50"/>
      <c r="O922" s="50"/>
      <c r="P922" s="1627"/>
      <c r="Q922" s="1627"/>
      <c r="R922" s="1628"/>
      <c r="S922" s="1800"/>
      <c r="T922" s="50"/>
    </row>
    <row r="923">
      <c r="A923" s="50"/>
      <c r="B923" s="50"/>
      <c r="C923" s="50"/>
      <c r="D923" s="50"/>
      <c r="E923" s="50"/>
      <c r="F923" s="50"/>
      <c r="G923" s="50"/>
      <c r="H923" s="50"/>
      <c r="I923" s="50"/>
      <c r="J923" s="50"/>
      <c r="K923" s="50"/>
      <c r="L923" s="1626"/>
      <c r="M923" s="50"/>
      <c r="N923" s="50"/>
      <c r="O923" s="50"/>
      <c r="P923" s="1627"/>
      <c r="Q923" s="1627"/>
      <c r="R923" s="1628"/>
      <c r="S923" s="1800"/>
      <c r="T923" s="50"/>
    </row>
    <row r="924">
      <c r="A924" s="50"/>
      <c r="B924" s="50"/>
      <c r="C924" s="50"/>
      <c r="D924" s="50"/>
      <c r="E924" s="50"/>
      <c r="F924" s="50"/>
      <c r="G924" s="50"/>
      <c r="H924" s="50"/>
      <c r="I924" s="50"/>
      <c r="J924" s="50"/>
      <c r="K924" s="50"/>
      <c r="L924" s="1626"/>
      <c r="M924" s="50"/>
      <c r="N924" s="50"/>
      <c r="O924" s="50"/>
      <c r="P924" s="1627"/>
      <c r="Q924" s="1627"/>
      <c r="R924" s="1628"/>
      <c r="S924" s="1800"/>
      <c r="T924" s="50"/>
    </row>
    <row r="925">
      <c r="A925" s="50"/>
      <c r="B925" s="50"/>
      <c r="C925" s="50"/>
      <c r="D925" s="50"/>
      <c r="E925" s="50"/>
      <c r="F925" s="50"/>
      <c r="G925" s="50"/>
      <c r="H925" s="50"/>
      <c r="I925" s="50"/>
      <c r="J925" s="50"/>
      <c r="K925" s="50"/>
      <c r="L925" s="1626"/>
      <c r="M925" s="50"/>
      <c r="N925" s="50"/>
      <c r="O925" s="50"/>
      <c r="P925" s="1627"/>
      <c r="Q925" s="1627"/>
      <c r="R925" s="1628"/>
      <c r="S925" s="1800"/>
      <c r="T925" s="50"/>
    </row>
    <row r="926">
      <c r="A926" s="50"/>
      <c r="B926" s="50"/>
      <c r="C926" s="50"/>
      <c r="D926" s="50"/>
      <c r="E926" s="50"/>
      <c r="F926" s="50"/>
      <c r="G926" s="50"/>
      <c r="H926" s="50"/>
      <c r="I926" s="50"/>
      <c r="J926" s="50"/>
      <c r="K926" s="50"/>
      <c r="L926" s="1626"/>
      <c r="M926" s="50"/>
      <c r="N926" s="50"/>
      <c r="O926" s="50"/>
      <c r="P926" s="1627"/>
      <c r="Q926" s="1627"/>
      <c r="R926" s="1628"/>
      <c r="S926" s="1800"/>
      <c r="T926" s="50"/>
    </row>
    <row r="927">
      <c r="A927" s="50"/>
      <c r="B927" s="50"/>
      <c r="C927" s="50"/>
      <c r="D927" s="50"/>
      <c r="E927" s="50"/>
      <c r="F927" s="50"/>
      <c r="G927" s="50"/>
      <c r="H927" s="50"/>
      <c r="I927" s="50"/>
      <c r="J927" s="50"/>
      <c r="K927" s="50"/>
      <c r="L927" s="1626"/>
      <c r="M927" s="50"/>
      <c r="N927" s="50"/>
      <c r="O927" s="50"/>
      <c r="P927" s="1627"/>
      <c r="Q927" s="1627"/>
      <c r="R927" s="1628"/>
      <c r="S927" s="1800"/>
      <c r="T927" s="50"/>
    </row>
    <row r="928">
      <c r="A928" s="50"/>
      <c r="B928" s="50"/>
      <c r="C928" s="50"/>
      <c r="D928" s="50"/>
      <c r="E928" s="50"/>
      <c r="F928" s="50"/>
      <c r="G928" s="50"/>
      <c r="H928" s="50"/>
      <c r="I928" s="50"/>
      <c r="J928" s="50"/>
      <c r="K928" s="50"/>
      <c r="L928" s="1626"/>
      <c r="M928" s="50"/>
      <c r="N928" s="50"/>
      <c r="O928" s="50"/>
      <c r="P928" s="1627"/>
      <c r="Q928" s="1627"/>
      <c r="R928" s="1628"/>
      <c r="S928" s="1800"/>
      <c r="T928" s="50"/>
    </row>
    <row r="929">
      <c r="A929" s="50"/>
      <c r="B929" s="50"/>
      <c r="C929" s="50"/>
      <c r="D929" s="50"/>
      <c r="E929" s="50"/>
      <c r="F929" s="50"/>
      <c r="G929" s="50"/>
      <c r="H929" s="50"/>
      <c r="I929" s="50"/>
      <c r="J929" s="50"/>
      <c r="K929" s="50"/>
      <c r="L929" s="1626"/>
      <c r="M929" s="50"/>
      <c r="N929" s="50"/>
      <c r="O929" s="50"/>
      <c r="P929" s="1627"/>
      <c r="Q929" s="1627"/>
      <c r="R929" s="1628"/>
      <c r="S929" s="1800"/>
      <c r="T929" s="50"/>
    </row>
    <row r="930">
      <c r="A930" s="50"/>
      <c r="B930" s="50"/>
      <c r="C930" s="50"/>
      <c r="D930" s="50"/>
      <c r="E930" s="50"/>
      <c r="F930" s="50"/>
      <c r="G930" s="50"/>
      <c r="H930" s="50"/>
      <c r="I930" s="50"/>
      <c r="J930" s="50"/>
      <c r="K930" s="50"/>
      <c r="L930" s="1626"/>
      <c r="M930" s="50"/>
      <c r="N930" s="50"/>
      <c r="O930" s="50"/>
      <c r="P930" s="1627"/>
      <c r="Q930" s="1627"/>
      <c r="R930" s="1628"/>
      <c r="S930" s="1800"/>
      <c r="T930" s="50"/>
    </row>
    <row r="931">
      <c r="A931" s="50"/>
      <c r="B931" s="50"/>
      <c r="C931" s="50"/>
      <c r="D931" s="50"/>
      <c r="E931" s="50"/>
      <c r="F931" s="50"/>
      <c r="G931" s="50"/>
      <c r="H931" s="50"/>
      <c r="I931" s="50"/>
      <c r="J931" s="50"/>
      <c r="K931" s="50"/>
      <c r="L931" s="1626"/>
      <c r="M931" s="50"/>
      <c r="N931" s="50"/>
      <c r="O931" s="50"/>
      <c r="P931" s="1627"/>
      <c r="Q931" s="1627"/>
      <c r="R931" s="1628"/>
      <c r="S931" s="1800"/>
      <c r="T931" s="50"/>
    </row>
    <row r="932">
      <c r="A932" s="50"/>
      <c r="B932" s="50"/>
      <c r="C932" s="50"/>
      <c r="D932" s="50"/>
      <c r="E932" s="50"/>
      <c r="F932" s="50"/>
      <c r="G932" s="50"/>
      <c r="H932" s="50"/>
      <c r="I932" s="50"/>
      <c r="J932" s="50"/>
      <c r="K932" s="50"/>
      <c r="L932" s="1626"/>
      <c r="M932" s="50"/>
      <c r="N932" s="50"/>
      <c r="O932" s="50"/>
      <c r="P932" s="1627"/>
      <c r="Q932" s="1627"/>
      <c r="R932" s="1628"/>
      <c r="S932" s="1800"/>
      <c r="T932" s="50"/>
    </row>
    <row r="933">
      <c r="A933" s="50"/>
      <c r="B933" s="50"/>
      <c r="C933" s="50"/>
      <c r="D933" s="50"/>
      <c r="E933" s="50"/>
      <c r="F933" s="50"/>
      <c r="G933" s="50"/>
      <c r="H933" s="50"/>
      <c r="I933" s="50"/>
      <c r="J933" s="50"/>
      <c r="K933" s="50"/>
      <c r="L933" s="1626"/>
      <c r="M933" s="50"/>
      <c r="N933" s="50"/>
      <c r="O933" s="50"/>
      <c r="P933" s="1627"/>
      <c r="Q933" s="1627"/>
      <c r="R933" s="1628"/>
      <c r="S933" s="1800"/>
      <c r="T933" s="50"/>
    </row>
    <row r="934">
      <c r="A934" s="50"/>
      <c r="B934" s="50"/>
      <c r="C934" s="50"/>
      <c r="D934" s="50"/>
      <c r="E934" s="50"/>
      <c r="F934" s="50"/>
      <c r="G934" s="50"/>
      <c r="H934" s="50"/>
      <c r="I934" s="50"/>
      <c r="J934" s="50"/>
      <c r="K934" s="50"/>
      <c r="L934" s="1626"/>
      <c r="M934" s="50"/>
      <c r="N934" s="50"/>
      <c r="O934" s="50"/>
      <c r="P934" s="1627"/>
      <c r="Q934" s="1627"/>
      <c r="R934" s="1628"/>
      <c r="S934" s="1800"/>
      <c r="T934" s="50"/>
    </row>
    <row r="935">
      <c r="A935" s="50"/>
      <c r="B935" s="50"/>
      <c r="C935" s="50"/>
      <c r="D935" s="50"/>
      <c r="E935" s="50"/>
      <c r="F935" s="50"/>
      <c r="G935" s="50"/>
      <c r="H935" s="50"/>
      <c r="I935" s="50"/>
      <c r="J935" s="50"/>
      <c r="K935" s="50"/>
      <c r="L935" s="1626"/>
      <c r="M935" s="50"/>
      <c r="N935" s="50"/>
      <c r="O935" s="50"/>
      <c r="P935" s="1627"/>
      <c r="Q935" s="1627"/>
      <c r="R935" s="1628"/>
      <c r="S935" s="1800"/>
      <c r="T935" s="50"/>
    </row>
    <row r="936">
      <c r="A936" s="50"/>
      <c r="B936" s="50"/>
      <c r="C936" s="50"/>
      <c r="D936" s="50"/>
      <c r="E936" s="50"/>
      <c r="F936" s="50"/>
      <c r="G936" s="50"/>
      <c r="H936" s="50"/>
      <c r="I936" s="50"/>
      <c r="J936" s="50"/>
      <c r="K936" s="50"/>
      <c r="L936" s="1626"/>
      <c r="M936" s="50"/>
      <c r="N936" s="50"/>
      <c r="O936" s="50"/>
      <c r="P936" s="1627"/>
      <c r="Q936" s="1627"/>
      <c r="R936" s="1628"/>
      <c r="S936" s="1800"/>
      <c r="T936" s="50"/>
    </row>
    <row r="937">
      <c r="A937" s="50"/>
      <c r="B937" s="50"/>
      <c r="C937" s="50"/>
      <c r="D937" s="50"/>
      <c r="E937" s="50"/>
      <c r="F937" s="50"/>
      <c r="G937" s="50"/>
      <c r="H937" s="50"/>
      <c r="I937" s="50"/>
      <c r="J937" s="50"/>
      <c r="K937" s="50"/>
      <c r="L937" s="1626"/>
      <c r="M937" s="50"/>
      <c r="N937" s="50"/>
      <c r="O937" s="50"/>
      <c r="P937" s="1627"/>
      <c r="Q937" s="1627"/>
      <c r="R937" s="1628"/>
      <c r="S937" s="1800"/>
      <c r="T937" s="50"/>
    </row>
    <row r="938">
      <c r="A938" s="50"/>
      <c r="B938" s="50"/>
      <c r="C938" s="50"/>
      <c r="D938" s="50"/>
      <c r="E938" s="50"/>
      <c r="F938" s="50"/>
      <c r="G938" s="50"/>
      <c r="H938" s="50"/>
      <c r="I938" s="50"/>
      <c r="J938" s="50"/>
      <c r="K938" s="50"/>
      <c r="L938" s="1626"/>
      <c r="M938" s="50"/>
      <c r="N938" s="50"/>
      <c r="O938" s="50"/>
      <c r="P938" s="1627"/>
      <c r="Q938" s="1627"/>
      <c r="R938" s="1628"/>
      <c r="S938" s="1800"/>
      <c r="T938" s="50"/>
    </row>
    <row r="939">
      <c r="A939" s="50"/>
      <c r="B939" s="50"/>
      <c r="C939" s="50"/>
      <c r="D939" s="50"/>
      <c r="E939" s="50"/>
      <c r="F939" s="50"/>
      <c r="G939" s="50"/>
      <c r="H939" s="50"/>
      <c r="I939" s="50"/>
      <c r="J939" s="50"/>
      <c r="K939" s="50"/>
      <c r="L939" s="1626"/>
      <c r="M939" s="50"/>
      <c r="N939" s="50"/>
      <c r="O939" s="50"/>
      <c r="P939" s="1627"/>
      <c r="Q939" s="1627"/>
      <c r="R939" s="1628"/>
      <c r="S939" s="1800"/>
      <c r="T939" s="50"/>
    </row>
    <row r="940">
      <c r="A940" s="50"/>
      <c r="B940" s="50"/>
      <c r="C940" s="50"/>
      <c r="D940" s="50"/>
      <c r="E940" s="50"/>
      <c r="F940" s="50"/>
      <c r="G940" s="50"/>
      <c r="H940" s="50"/>
      <c r="I940" s="50"/>
      <c r="J940" s="50"/>
      <c r="K940" s="50"/>
      <c r="L940" s="1626"/>
      <c r="M940" s="50"/>
      <c r="N940" s="50"/>
      <c r="O940" s="50"/>
      <c r="P940" s="1627"/>
      <c r="Q940" s="1627"/>
      <c r="R940" s="1628"/>
      <c r="S940" s="1800"/>
      <c r="T940" s="50"/>
    </row>
    <row r="941">
      <c r="A941" s="50"/>
      <c r="B941" s="50"/>
      <c r="C941" s="50"/>
      <c r="D941" s="50"/>
      <c r="E941" s="50"/>
      <c r="F941" s="50"/>
      <c r="G941" s="50"/>
      <c r="H941" s="50"/>
      <c r="I941" s="50"/>
      <c r="J941" s="50"/>
      <c r="K941" s="50"/>
      <c r="L941" s="1626"/>
      <c r="M941" s="50"/>
      <c r="N941" s="50"/>
      <c r="O941" s="50"/>
      <c r="P941" s="1627"/>
      <c r="Q941" s="1627"/>
      <c r="R941" s="1628"/>
      <c r="S941" s="1800"/>
      <c r="T941" s="50"/>
    </row>
    <row r="942">
      <c r="A942" s="50"/>
      <c r="B942" s="50"/>
      <c r="C942" s="50"/>
      <c r="D942" s="50"/>
      <c r="E942" s="50"/>
      <c r="F942" s="50"/>
      <c r="G942" s="50"/>
      <c r="H942" s="50"/>
      <c r="I942" s="50"/>
      <c r="J942" s="50"/>
      <c r="K942" s="50"/>
      <c r="L942" s="1626"/>
      <c r="M942" s="50"/>
      <c r="N942" s="50"/>
      <c r="O942" s="50"/>
      <c r="P942" s="1627"/>
      <c r="Q942" s="1627"/>
      <c r="R942" s="1628"/>
      <c r="S942" s="1800"/>
      <c r="T942" s="50"/>
    </row>
    <row r="943">
      <c r="A943" s="50"/>
      <c r="B943" s="50"/>
      <c r="C943" s="50"/>
      <c r="D943" s="50"/>
      <c r="E943" s="50"/>
      <c r="F943" s="50"/>
      <c r="G943" s="50"/>
      <c r="H943" s="50"/>
      <c r="I943" s="50"/>
      <c r="J943" s="50"/>
      <c r="K943" s="50"/>
      <c r="L943" s="1626"/>
      <c r="M943" s="50"/>
      <c r="N943" s="50"/>
      <c r="O943" s="50"/>
      <c r="P943" s="1627"/>
      <c r="Q943" s="1627"/>
      <c r="R943" s="1628"/>
      <c r="S943" s="1800"/>
      <c r="T943" s="50"/>
    </row>
    <row r="944">
      <c r="A944" s="50"/>
      <c r="B944" s="50"/>
      <c r="C944" s="50"/>
      <c r="D944" s="50"/>
      <c r="E944" s="50"/>
      <c r="F944" s="50"/>
      <c r="G944" s="50"/>
      <c r="H944" s="50"/>
      <c r="I944" s="50"/>
      <c r="J944" s="50"/>
      <c r="K944" s="50"/>
      <c r="L944" s="1626"/>
      <c r="M944" s="50"/>
      <c r="N944" s="50"/>
      <c r="O944" s="50"/>
      <c r="P944" s="1627"/>
      <c r="Q944" s="1627"/>
      <c r="R944" s="1628"/>
      <c r="S944" s="1800"/>
      <c r="T944" s="50"/>
    </row>
    <row r="945">
      <c r="A945" s="50"/>
      <c r="B945" s="50"/>
      <c r="C945" s="50"/>
      <c r="D945" s="50"/>
      <c r="E945" s="50"/>
      <c r="F945" s="50"/>
      <c r="G945" s="50"/>
      <c r="H945" s="50"/>
      <c r="I945" s="50"/>
      <c r="J945" s="50"/>
      <c r="K945" s="50"/>
      <c r="L945" s="1626"/>
      <c r="M945" s="50"/>
      <c r="N945" s="50"/>
      <c r="O945" s="50"/>
      <c r="P945" s="1627"/>
      <c r="Q945" s="1627"/>
      <c r="R945" s="1628"/>
      <c r="S945" s="1800"/>
      <c r="T945" s="50"/>
    </row>
    <row r="946">
      <c r="A946" s="50"/>
      <c r="B946" s="50"/>
      <c r="C946" s="50"/>
      <c r="D946" s="50"/>
      <c r="E946" s="50"/>
      <c r="F946" s="50"/>
      <c r="G946" s="50"/>
      <c r="H946" s="50"/>
      <c r="I946" s="50"/>
      <c r="J946" s="50"/>
      <c r="K946" s="50"/>
      <c r="L946" s="1626"/>
      <c r="M946" s="50"/>
      <c r="N946" s="50"/>
      <c r="O946" s="50"/>
      <c r="P946" s="1627"/>
      <c r="Q946" s="1627"/>
      <c r="R946" s="1628"/>
      <c r="S946" s="1800"/>
      <c r="T946" s="50"/>
    </row>
    <row r="947">
      <c r="A947" s="50"/>
      <c r="B947" s="50"/>
      <c r="C947" s="50"/>
      <c r="D947" s="50"/>
      <c r="E947" s="50"/>
      <c r="F947" s="50"/>
      <c r="G947" s="50"/>
      <c r="H947" s="50"/>
      <c r="I947" s="50"/>
      <c r="J947" s="50"/>
      <c r="K947" s="50"/>
      <c r="L947" s="1626"/>
      <c r="M947" s="50"/>
      <c r="N947" s="50"/>
      <c r="O947" s="50"/>
      <c r="P947" s="1627"/>
      <c r="Q947" s="1627"/>
      <c r="R947" s="1628"/>
      <c r="S947" s="1800"/>
      <c r="T947" s="50"/>
    </row>
    <row r="948">
      <c r="A948" s="50"/>
      <c r="B948" s="50"/>
      <c r="C948" s="50"/>
      <c r="D948" s="50"/>
      <c r="E948" s="50"/>
      <c r="F948" s="50"/>
      <c r="G948" s="50"/>
      <c r="H948" s="50"/>
      <c r="I948" s="50"/>
      <c r="J948" s="50"/>
      <c r="K948" s="50"/>
      <c r="L948" s="1626"/>
      <c r="M948" s="50"/>
      <c r="N948" s="50"/>
      <c r="O948" s="50"/>
      <c r="P948" s="1627"/>
      <c r="Q948" s="1627"/>
      <c r="R948" s="1628"/>
      <c r="S948" s="1800"/>
      <c r="T948" s="50"/>
    </row>
    <row r="949">
      <c r="A949" s="50"/>
      <c r="B949" s="50"/>
      <c r="C949" s="50"/>
      <c r="D949" s="50"/>
      <c r="E949" s="50"/>
      <c r="F949" s="50"/>
      <c r="G949" s="50"/>
      <c r="H949" s="50"/>
      <c r="I949" s="50"/>
      <c r="J949" s="50"/>
      <c r="K949" s="50"/>
      <c r="L949" s="1626"/>
      <c r="M949" s="50"/>
      <c r="N949" s="50"/>
      <c r="O949" s="50"/>
      <c r="P949" s="1627"/>
      <c r="Q949" s="1627"/>
      <c r="R949" s="1628"/>
      <c r="S949" s="1800"/>
      <c r="T949" s="50"/>
    </row>
    <row r="950">
      <c r="A950" s="50"/>
      <c r="B950" s="50"/>
      <c r="C950" s="50"/>
      <c r="D950" s="50"/>
      <c r="E950" s="50"/>
      <c r="F950" s="50"/>
      <c r="G950" s="50"/>
      <c r="H950" s="50"/>
      <c r="I950" s="50"/>
      <c r="J950" s="50"/>
      <c r="K950" s="50"/>
      <c r="L950" s="1626"/>
      <c r="M950" s="50"/>
      <c r="N950" s="50"/>
      <c r="O950" s="50"/>
      <c r="P950" s="1627"/>
      <c r="Q950" s="1627"/>
      <c r="R950" s="1628"/>
      <c r="S950" s="1800"/>
      <c r="T950" s="50"/>
    </row>
    <row r="951">
      <c r="A951" s="50"/>
      <c r="B951" s="50"/>
      <c r="C951" s="50"/>
      <c r="D951" s="50"/>
      <c r="E951" s="50"/>
      <c r="F951" s="50"/>
      <c r="G951" s="50"/>
      <c r="H951" s="50"/>
      <c r="I951" s="50"/>
      <c r="J951" s="50"/>
      <c r="K951" s="50"/>
      <c r="L951" s="1626"/>
      <c r="M951" s="50"/>
      <c r="N951" s="50"/>
      <c r="O951" s="50"/>
      <c r="P951" s="1627"/>
      <c r="Q951" s="1627"/>
      <c r="R951" s="1628"/>
      <c r="S951" s="1800"/>
      <c r="T951" s="50"/>
    </row>
    <row r="952">
      <c r="A952" s="50"/>
      <c r="B952" s="50"/>
      <c r="C952" s="50"/>
      <c r="D952" s="50"/>
      <c r="E952" s="50"/>
      <c r="F952" s="50"/>
      <c r="G952" s="50"/>
      <c r="H952" s="50"/>
      <c r="I952" s="50"/>
      <c r="J952" s="50"/>
      <c r="K952" s="50"/>
      <c r="L952" s="1626"/>
      <c r="M952" s="50"/>
      <c r="N952" s="50"/>
      <c r="O952" s="50"/>
      <c r="P952" s="1627"/>
      <c r="Q952" s="1627"/>
      <c r="R952" s="1628"/>
      <c r="S952" s="1800"/>
      <c r="T952" s="50"/>
    </row>
    <row r="953">
      <c r="A953" s="50"/>
      <c r="B953" s="50"/>
      <c r="C953" s="50"/>
      <c r="D953" s="50"/>
      <c r="E953" s="50"/>
      <c r="F953" s="50"/>
      <c r="G953" s="50"/>
      <c r="H953" s="50"/>
      <c r="I953" s="50"/>
      <c r="J953" s="50"/>
      <c r="K953" s="50"/>
      <c r="L953" s="1626"/>
      <c r="M953" s="50"/>
      <c r="N953" s="50"/>
      <c r="O953" s="50"/>
      <c r="P953" s="1627"/>
      <c r="Q953" s="1627"/>
      <c r="R953" s="1628"/>
      <c r="S953" s="1800"/>
      <c r="T953" s="50"/>
    </row>
    <row r="954">
      <c r="A954" s="50"/>
      <c r="B954" s="50"/>
      <c r="C954" s="50"/>
      <c r="D954" s="50"/>
      <c r="E954" s="50"/>
      <c r="F954" s="50"/>
      <c r="G954" s="50"/>
      <c r="H954" s="50"/>
      <c r="I954" s="50"/>
      <c r="J954" s="50"/>
      <c r="K954" s="50"/>
      <c r="L954" s="1626"/>
      <c r="M954" s="50"/>
      <c r="N954" s="50"/>
      <c r="O954" s="50"/>
      <c r="P954" s="1627"/>
      <c r="Q954" s="1627"/>
      <c r="R954" s="1628"/>
      <c r="S954" s="1800"/>
      <c r="T954" s="50"/>
    </row>
    <row r="955">
      <c r="A955" s="50"/>
      <c r="B955" s="50"/>
      <c r="C955" s="50"/>
      <c r="D955" s="50"/>
      <c r="E955" s="50"/>
      <c r="F955" s="50"/>
      <c r="G955" s="50"/>
      <c r="H955" s="50"/>
      <c r="I955" s="50"/>
      <c r="J955" s="50"/>
      <c r="K955" s="50"/>
      <c r="L955" s="1626"/>
      <c r="M955" s="50"/>
      <c r="N955" s="50"/>
      <c r="O955" s="50"/>
      <c r="P955" s="1627"/>
      <c r="Q955" s="1627"/>
      <c r="R955" s="1628"/>
      <c r="S955" s="1800"/>
      <c r="T955" s="50"/>
    </row>
    <row r="956">
      <c r="A956" s="50"/>
      <c r="B956" s="50"/>
      <c r="C956" s="50"/>
      <c r="D956" s="50"/>
      <c r="E956" s="50"/>
      <c r="F956" s="50"/>
      <c r="G956" s="50"/>
      <c r="H956" s="50"/>
      <c r="I956" s="50"/>
      <c r="J956" s="50"/>
      <c r="K956" s="50"/>
      <c r="L956" s="1626"/>
      <c r="M956" s="50"/>
      <c r="N956" s="50"/>
      <c r="O956" s="50"/>
      <c r="P956" s="1627"/>
      <c r="Q956" s="1627"/>
      <c r="R956" s="1628"/>
      <c r="S956" s="1800"/>
      <c r="T956" s="50"/>
    </row>
    <row r="957">
      <c r="A957" s="50"/>
      <c r="B957" s="50"/>
      <c r="C957" s="50"/>
      <c r="D957" s="50"/>
      <c r="E957" s="50"/>
      <c r="F957" s="50"/>
      <c r="G957" s="50"/>
      <c r="H957" s="50"/>
      <c r="I957" s="50"/>
      <c r="J957" s="50"/>
      <c r="K957" s="50"/>
      <c r="L957" s="1626"/>
      <c r="M957" s="50"/>
      <c r="N957" s="50"/>
      <c r="O957" s="50"/>
      <c r="P957" s="1627"/>
      <c r="Q957" s="1627"/>
      <c r="R957" s="1628"/>
      <c r="S957" s="1800"/>
      <c r="T957" s="50"/>
    </row>
    <row r="958">
      <c r="A958" s="50"/>
      <c r="B958" s="50"/>
      <c r="C958" s="50"/>
      <c r="D958" s="50"/>
      <c r="E958" s="50"/>
      <c r="F958" s="50"/>
      <c r="G958" s="50"/>
      <c r="H958" s="50"/>
      <c r="I958" s="50"/>
      <c r="J958" s="50"/>
      <c r="K958" s="50"/>
      <c r="L958" s="1626"/>
      <c r="M958" s="50"/>
      <c r="N958" s="50"/>
      <c r="O958" s="50"/>
      <c r="P958" s="1627"/>
      <c r="Q958" s="1627"/>
      <c r="R958" s="1628"/>
      <c r="S958" s="1800"/>
      <c r="T958" s="50"/>
    </row>
    <row r="959">
      <c r="A959" s="50"/>
      <c r="B959" s="50"/>
      <c r="C959" s="50"/>
      <c r="D959" s="50"/>
      <c r="E959" s="50"/>
      <c r="F959" s="50"/>
      <c r="G959" s="50"/>
      <c r="H959" s="50"/>
      <c r="I959" s="50"/>
      <c r="J959" s="50"/>
      <c r="K959" s="50"/>
      <c r="L959" s="1626"/>
      <c r="M959" s="50"/>
      <c r="N959" s="50"/>
      <c r="O959" s="50"/>
      <c r="P959" s="1627"/>
      <c r="Q959" s="1627"/>
      <c r="R959" s="1628"/>
      <c r="S959" s="1800"/>
      <c r="T959" s="50"/>
    </row>
    <row r="960">
      <c r="A960" s="50"/>
      <c r="B960" s="50"/>
      <c r="C960" s="50"/>
      <c r="D960" s="50"/>
      <c r="E960" s="50"/>
      <c r="F960" s="50"/>
      <c r="G960" s="50"/>
      <c r="H960" s="50"/>
      <c r="I960" s="50"/>
      <c r="J960" s="50"/>
      <c r="K960" s="50"/>
      <c r="L960" s="1626"/>
      <c r="M960" s="50"/>
      <c r="N960" s="50"/>
      <c r="O960" s="50"/>
      <c r="P960" s="1627"/>
      <c r="Q960" s="1627"/>
      <c r="R960" s="1628"/>
      <c r="S960" s="1800"/>
      <c r="T960" s="50"/>
    </row>
    <row r="961">
      <c r="A961" s="50"/>
      <c r="B961" s="50"/>
      <c r="C961" s="50"/>
      <c r="D961" s="50"/>
      <c r="E961" s="50"/>
      <c r="F961" s="50"/>
      <c r="G961" s="50"/>
      <c r="H961" s="50"/>
      <c r="I961" s="50"/>
      <c r="J961" s="50"/>
      <c r="K961" s="50"/>
      <c r="L961" s="1626"/>
      <c r="M961" s="50"/>
      <c r="N961" s="50"/>
      <c r="O961" s="50"/>
      <c r="P961" s="1627"/>
      <c r="Q961" s="1627"/>
      <c r="R961" s="1628"/>
      <c r="S961" s="1800"/>
      <c r="T961" s="50"/>
    </row>
    <row r="962">
      <c r="A962" s="50"/>
      <c r="B962" s="50"/>
      <c r="C962" s="50"/>
      <c r="D962" s="50"/>
      <c r="E962" s="50"/>
      <c r="F962" s="50"/>
      <c r="G962" s="50"/>
      <c r="H962" s="50"/>
      <c r="I962" s="50"/>
      <c r="J962" s="50"/>
      <c r="K962" s="50"/>
      <c r="L962" s="1626"/>
      <c r="M962" s="50"/>
      <c r="N962" s="50"/>
      <c r="O962" s="50"/>
      <c r="P962" s="1627"/>
      <c r="Q962" s="1627"/>
      <c r="R962" s="1628"/>
      <c r="S962" s="1800"/>
      <c r="T962" s="50"/>
    </row>
    <row r="963">
      <c r="A963" s="50"/>
      <c r="B963" s="50"/>
      <c r="C963" s="50"/>
      <c r="D963" s="50"/>
      <c r="E963" s="50"/>
      <c r="F963" s="50"/>
      <c r="G963" s="50"/>
      <c r="H963" s="50"/>
      <c r="I963" s="50"/>
      <c r="J963" s="50"/>
      <c r="K963" s="50"/>
      <c r="L963" s="1626"/>
      <c r="M963" s="50"/>
      <c r="N963" s="50"/>
      <c r="O963" s="50"/>
      <c r="P963" s="1627"/>
      <c r="Q963" s="1627"/>
      <c r="R963" s="1628"/>
      <c r="S963" s="1800"/>
      <c r="T963" s="50"/>
    </row>
    <row r="964">
      <c r="A964" s="50"/>
      <c r="B964" s="50"/>
      <c r="C964" s="50"/>
      <c r="D964" s="50"/>
      <c r="E964" s="50"/>
      <c r="F964" s="50"/>
      <c r="G964" s="50"/>
      <c r="H964" s="50"/>
      <c r="I964" s="50"/>
      <c r="J964" s="50"/>
      <c r="K964" s="50"/>
      <c r="L964" s="1626"/>
      <c r="M964" s="50"/>
      <c r="N964" s="50"/>
      <c r="O964" s="50"/>
      <c r="P964" s="1627"/>
      <c r="Q964" s="1627"/>
      <c r="R964" s="1628"/>
      <c r="S964" s="1800"/>
      <c r="T964" s="50"/>
    </row>
    <row r="965">
      <c r="A965" s="50"/>
      <c r="B965" s="50"/>
      <c r="C965" s="50"/>
      <c r="D965" s="50"/>
      <c r="E965" s="50"/>
      <c r="F965" s="50"/>
      <c r="G965" s="50"/>
      <c r="H965" s="50"/>
      <c r="I965" s="50"/>
      <c r="J965" s="50"/>
      <c r="K965" s="50"/>
      <c r="L965" s="1626"/>
      <c r="M965" s="50"/>
      <c r="N965" s="50"/>
      <c r="O965" s="50"/>
      <c r="P965" s="1627"/>
      <c r="Q965" s="1627"/>
      <c r="R965" s="1628"/>
      <c r="S965" s="1800"/>
      <c r="T965" s="50"/>
    </row>
    <row r="966">
      <c r="A966" s="50"/>
      <c r="B966" s="50"/>
      <c r="C966" s="50"/>
      <c r="D966" s="50"/>
      <c r="E966" s="50"/>
      <c r="F966" s="50"/>
      <c r="G966" s="50"/>
      <c r="H966" s="50"/>
      <c r="I966" s="50"/>
      <c r="J966" s="50"/>
      <c r="K966" s="50"/>
      <c r="L966" s="1626"/>
      <c r="M966" s="50"/>
      <c r="N966" s="50"/>
      <c r="O966" s="50"/>
      <c r="P966" s="1627"/>
      <c r="Q966" s="1627"/>
      <c r="R966" s="1628"/>
      <c r="S966" s="1800"/>
      <c r="T966" s="50"/>
    </row>
    <row r="967">
      <c r="A967" s="50"/>
      <c r="B967" s="50"/>
      <c r="C967" s="50"/>
      <c r="D967" s="50"/>
      <c r="E967" s="50"/>
      <c r="F967" s="50"/>
      <c r="G967" s="50"/>
      <c r="H967" s="50"/>
      <c r="I967" s="50"/>
      <c r="J967" s="50"/>
      <c r="K967" s="50"/>
      <c r="L967" s="1626"/>
      <c r="M967" s="50"/>
      <c r="N967" s="50"/>
      <c r="O967" s="50"/>
      <c r="P967" s="1627"/>
      <c r="Q967" s="1627"/>
      <c r="R967" s="1628"/>
      <c r="S967" s="1800"/>
      <c r="T967" s="50"/>
    </row>
    <row r="968">
      <c r="A968" s="50"/>
      <c r="B968" s="50"/>
      <c r="C968" s="50"/>
      <c r="D968" s="50"/>
      <c r="E968" s="50"/>
      <c r="F968" s="50"/>
      <c r="G968" s="50"/>
      <c r="H968" s="50"/>
      <c r="I968" s="50"/>
      <c r="J968" s="50"/>
      <c r="K968" s="50"/>
      <c r="L968" s="1626"/>
      <c r="M968" s="50"/>
      <c r="N968" s="50"/>
      <c r="O968" s="50"/>
      <c r="P968" s="1627"/>
      <c r="Q968" s="1627"/>
      <c r="R968" s="1628"/>
      <c r="S968" s="1800"/>
      <c r="T968" s="50"/>
    </row>
    <row r="969">
      <c r="A969" s="50"/>
      <c r="B969" s="50"/>
      <c r="C969" s="50"/>
      <c r="D969" s="50"/>
      <c r="E969" s="50"/>
      <c r="F969" s="50"/>
      <c r="G969" s="50"/>
      <c r="H969" s="50"/>
      <c r="I969" s="50"/>
      <c r="J969" s="50"/>
      <c r="K969" s="50"/>
      <c r="L969" s="1626"/>
      <c r="M969" s="50"/>
      <c r="N969" s="50"/>
      <c r="O969" s="50"/>
      <c r="P969" s="1627"/>
      <c r="Q969" s="1627"/>
      <c r="R969" s="1628"/>
      <c r="S969" s="1800"/>
      <c r="T969" s="50"/>
    </row>
    <row r="970">
      <c r="A970" s="50"/>
      <c r="B970" s="50"/>
      <c r="C970" s="50"/>
      <c r="D970" s="50"/>
      <c r="E970" s="50"/>
      <c r="F970" s="50"/>
      <c r="G970" s="50"/>
      <c r="H970" s="50"/>
      <c r="I970" s="50"/>
      <c r="J970" s="50"/>
      <c r="K970" s="50"/>
      <c r="L970" s="1626"/>
      <c r="M970" s="50"/>
      <c r="N970" s="50"/>
      <c r="O970" s="50"/>
      <c r="P970" s="1627"/>
      <c r="Q970" s="1627"/>
      <c r="R970" s="1628"/>
      <c r="S970" s="1800"/>
      <c r="T970" s="50"/>
    </row>
    <row r="971">
      <c r="A971" s="50"/>
      <c r="B971" s="50"/>
      <c r="C971" s="50"/>
      <c r="D971" s="50"/>
      <c r="E971" s="50"/>
      <c r="F971" s="50"/>
      <c r="G971" s="50"/>
      <c r="H971" s="50"/>
      <c r="I971" s="50"/>
      <c r="J971" s="50"/>
      <c r="K971" s="50"/>
      <c r="L971" s="1626"/>
      <c r="M971" s="50"/>
      <c r="N971" s="50"/>
      <c r="O971" s="50"/>
      <c r="P971" s="1627"/>
      <c r="Q971" s="1627"/>
      <c r="R971" s="1628"/>
      <c r="S971" s="1800"/>
      <c r="T971" s="50"/>
    </row>
    <row r="972">
      <c r="A972" s="50"/>
      <c r="B972" s="50"/>
      <c r="C972" s="50"/>
      <c r="D972" s="50"/>
      <c r="E972" s="50"/>
      <c r="F972" s="50"/>
      <c r="G972" s="50"/>
      <c r="H972" s="50"/>
      <c r="I972" s="50"/>
      <c r="J972" s="50"/>
      <c r="K972" s="50"/>
      <c r="L972" s="1626"/>
      <c r="M972" s="50"/>
      <c r="N972" s="50"/>
      <c r="O972" s="50"/>
      <c r="P972" s="1627"/>
      <c r="Q972" s="1627"/>
      <c r="R972" s="1628"/>
      <c r="S972" s="1800"/>
      <c r="T972" s="50"/>
    </row>
    <row r="973">
      <c r="A973" s="50"/>
      <c r="B973" s="50"/>
      <c r="C973" s="50"/>
      <c r="D973" s="50"/>
      <c r="E973" s="50"/>
      <c r="F973" s="50"/>
      <c r="G973" s="50"/>
      <c r="H973" s="50"/>
      <c r="I973" s="50"/>
      <c r="J973" s="50"/>
      <c r="K973" s="50"/>
      <c r="L973" s="1626"/>
      <c r="M973" s="50"/>
      <c r="N973" s="50"/>
      <c r="O973" s="50"/>
      <c r="P973" s="1627"/>
      <c r="Q973" s="1627"/>
      <c r="R973" s="1628"/>
      <c r="S973" s="1800"/>
      <c r="T973" s="50"/>
    </row>
    <row r="974">
      <c r="A974" s="50"/>
      <c r="B974" s="50"/>
      <c r="C974" s="50"/>
      <c r="D974" s="50"/>
      <c r="E974" s="50"/>
      <c r="F974" s="50"/>
      <c r="G974" s="50"/>
      <c r="H974" s="50"/>
      <c r="I974" s="50"/>
      <c r="J974" s="50"/>
      <c r="K974" s="50"/>
      <c r="L974" s="1626"/>
      <c r="M974" s="50"/>
      <c r="N974" s="50"/>
      <c r="O974" s="50"/>
      <c r="P974" s="1627"/>
      <c r="Q974" s="1627"/>
      <c r="R974" s="1628"/>
      <c r="S974" s="1800"/>
      <c r="T974" s="50"/>
    </row>
    <row r="975">
      <c r="A975" s="50"/>
      <c r="B975" s="50"/>
      <c r="C975" s="50"/>
      <c r="D975" s="50"/>
      <c r="E975" s="50"/>
      <c r="F975" s="50"/>
      <c r="G975" s="50"/>
      <c r="H975" s="50"/>
      <c r="I975" s="50"/>
      <c r="J975" s="50"/>
      <c r="K975" s="50"/>
      <c r="L975" s="1626"/>
      <c r="M975" s="50"/>
      <c r="N975" s="50"/>
      <c r="O975" s="50"/>
      <c r="P975" s="1627"/>
      <c r="Q975" s="1627"/>
      <c r="R975" s="1628"/>
      <c r="S975" s="1800"/>
      <c r="T975" s="50"/>
    </row>
    <row r="976">
      <c r="A976" s="50"/>
      <c r="B976" s="50"/>
      <c r="C976" s="50"/>
      <c r="D976" s="50"/>
      <c r="E976" s="50"/>
      <c r="F976" s="50"/>
      <c r="G976" s="50"/>
      <c r="H976" s="50"/>
      <c r="I976" s="50"/>
      <c r="J976" s="50"/>
      <c r="K976" s="50"/>
      <c r="L976" s="1626"/>
      <c r="M976" s="50"/>
      <c r="N976" s="50"/>
      <c r="O976" s="50"/>
      <c r="P976" s="1627"/>
      <c r="Q976" s="1627"/>
      <c r="R976" s="1628"/>
      <c r="S976" s="1800"/>
      <c r="T976" s="50"/>
    </row>
    <row r="977">
      <c r="A977" s="50"/>
      <c r="B977" s="50"/>
      <c r="C977" s="50"/>
      <c r="D977" s="50"/>
      <c r="E977" s="50"/>
      <c r="F977" s="50"/>
      <c r="G977" s="50"/>
      <c r="H977" s="50"/>
      <c r="I977" s="50"/>
      <c r="J977" s="50"/>
      <c r="K977" s="50"/>
      <c r="L977" s="1626"/>
      <c r="M977" s="50"/>
      <c r="N977" s="50"/>
      <c r="O977" s="50"/>
      <c r="P977" s="1627"/>
      <c r="Q977" s="1627"/>
      <c r="R977" s="1628"/>
      <c r="S977" s="1800"/>
      <c r="T977" s="50"/>
    </row>
    <row r="978">
      <c r="A978" s="50"/>
      <c r="B978" s="50"/>
      <c r="C978" s="50"/>
      <c r="D978" s="50"/>
      <c r="E978" s="50"/>
      <c r="F978" s="50"/>
      <c r="G978" s="50"/>
      <c r="H978" s="50"/>
      <c r="I978" s="50"/>
      <c r="J978" s="50"/>
      <c r="K978" s="50"/>
      <c r="L978" s="1626"/>
      <c r="M978" s="50"/>
      <c r="N978" s="50"/>
      <c r="O978" s="50"/>
      <c r="P978" s="1627"/>
      <c r="Q978" s="1627"/>
      <c r="R978" s="1628"/>
      <c r="S978" s="1800"/>
      <c r="T978" s="50"/>
    </row>
    <row r="979">
      <c r="A979" s="50"/>
      <c r="B979" s="50"/>
      <c r="C979" s="50"/>
      <c r="D979" s="50"/>
      <c r="E979" s="50"/>
      <c r="F979" s="50"/>
      <c r="G979" s="50"/>
      <c r="H979" s="50"/>
      <c r="I979" s="50"/>
      <c r="J979" s="50"/>
      <c r="K979" s="50"/>
      <c r="L979" s="1626"/>
      <c r="M979" s="50"/>
      <c r="N979" s="50"/>
      <c r="O979" s="50"/>
      <c r="P979" s="1627"/>
      <c r="Q979" s="1627"/>
      <c r="R979" s="1628"/>
      <c r="S979" s="1800"/>
      <c r="T979" s="50"/>
    </row>
    <row r="980">
      <c r="A980" s="50"/>
      <c r="B980" s="50"/>
      <c r="C980" s="50"/>
      <c r="D980" s="50"/>
      <c r="E980" s="50"/>
      <c r="F980" s="50"/>
      <c r="G980" s="50"/>
      <c r="H980" s="50"/>
      <c r="I980" s="50"/>
      <c r="J980" s="50"/>
      <c r="K980" s="50"/>
      <c r="L980" s="1626"/>
      <c r="M980" s="50"/>
      <c r="N980" s="50"/>
      <c r="O980" s="50"/>
      <c r="P980" s="1627"/>
      <c r="Q980" s="1627"/>
      <c r="R980" s="1628"/>
      <c r="S980" s="1800"/>
      <c r="T980" s="50"/>
    </row>
    <row r="981">
      <c r="A981" s="50"/>
      <c r="B981" s="50"/>
      <c r="C981" s="50"/>
      <c r="D981" s="50"/>
      <c r="E981" s="50"/>
      <c r="F981" s="50"/>
      <c r="G981" s="50"/>
      <c r="H981" s="50"/>
      <c r="I981" s="50"/>
      <c r="J981" s="50"/>
      <c r="K981" s="50"/>
      <c r="L981" s="1626"/>
      <c r="M981" s="50"/>
      <c r="N981" s="50"/>
      <c r="O981" s="50"/>
      <c r="P981" s="1627"/>
      <c r="Q981" s="1627"/>
      <c r="R981" s="1628"/>
      <c r="S981" s="1800"/>
      <c r="T981" s="50"/>
    </row>
    <row r="982">
      <c r="A982" s="50"/>
      <c r="B982" s="50"/>
      <c r="C982" s="50"/>
      <c r="D982" s="50"/>
      <c r="E982" s="50"/>
      <c r="F982" s="50"/>
      <c r="G982" s="50"/>
      <c r="H982" s="50"/>
      <c r="I982" s="50"/>
      <c r="J982" s="50"/>
      <c r="K982" s="50"/>
      <c r="L982" s="1626"/>
      <c r="M982" s="50"/>
      <c r="N982" s="50"/>
      <c r="O982" s="50"/>
      <c r="P982" s="1627"/>
      <c r="Q982" s="1627"/>
      <c r="R982" s="1628"/>
      <c r="S982" s="1800"/>
      <c r="T982" s="50"/>
    </row>
    <row r="983">
      <c r="A983" s="50"/>
      <c r="B983" s="50"/>
      <c r="C983" s="50"/>
      <c r="D983" s="50"/>
      <c r="E983" s="50"/>
      <c r="F983" s="50"/>
      <c r="G983" s="50"/>
      <c r="H983" s="50"/>
      <c r="I983" s="50"/>
      <c r="J983" s="50"/>
      <c r="K983" s="50"/>
      <c r="L983" s="1626"/>
      <c r="M983" s="50"/>
      <c r="N983" s="50"/>
      <c r="O983" s="50"/>
      <c r="P983" s="1627"/>
      <c r="Q983" s="1627"/>
      <c r="R983" s="1628"/>
      <c r="S983" s="1800"/>
      <c r="T983" s="50"/>
    </row>
    <row r="984">
      <c r="A984" s="50"/>
      <c r="B984" s="50"/>
      <c r="C984" s="50"/>
      <c r="D984" s="50"/>
      <c r="E984" s="50"/>
      <c r="F984" s="50"/>
      <c r="G984" s="50"/>
      <c r="H984" s="50"/>
      <c r="I984" s="50"/>
      <c r="J984" s="50"/>
      <c r="K984" s="50"/>
      <c r="L984" s="1626"/>
      <c r="M984" s="50"/>
      <c r="N984" s="50"/>
      <c r="O984" s="50"/>
      <c r="P984" s="1627"/>
      <c r="Q984" s="1627"/>
      <c r="R984" s="1628"/>
      <c r="S984" s="1800"/>
      <c r="T984" s="50"/>
    </row>
    <row r="985">
      <c r="A985" s="50"/>
      <c r="B985" s="50"/>
      <c r="C985" s="50"/>
      <c r="D985" s="50"/>
      <c r="E985" s="50"/>
      <c r="F985" s="50"/>
      <c r="G985" s="50"/>
      <c r="H985" s="50"/>
      <c r="I985" s="50"/>
      <c r="J985" s="50"/>
      <c r="K985" s="50"/>
      <c r="L985" s="1626"/>
      <c r="M985" s="50"/>
      <c r="N985" s="50"/>
      <c r="O985" s="50"/>
      <c r="P985" s="1627"/>
      <c r="Q985" s="1627"/>
      <c r="R985" s="1628"/>
      <c r="S985" s="1800"/>
      <c r="T985" s="50"/>
    </row>
    <row r="986">
      <c r="A986" s="50"/>
      <c r="B986" s="50"/>
      <c r="C986" s="50"/>
      <c r="D986" s="50"/>
      <c r="E986" s="50"/>
      <c r="F986" s="50"/>
      <c r="G986" s="50"/>
      <c r="H986" s="50"/>
      <c r="I986" s="50"/>
      <c r="J986" s="50"/>
      <c r="K986" s="50"/>
      <c r="L986" s="1626"/>
      <c r="M986" s="50"/>
      <c r="N986" s="50"/>
      <c r="O986" s="50"/>
      <c r="P986" s="1627"/>
      <c r="Q986" s="1627"/>
      <c r="R986" s="1628"/>
      <c r="S986" s="1800"/>
      <c r="T986" s="50"/>
    </row>
    <row r="987">
      <c r="A987" s="50"/>
      <c r="B987" s="50"/>
      <c r="C987" s="50"/>
      <c r="D987" s="50"/>
      <c r="E987" s="50"/>
      <c r="F987" s="50"/>
      <c r="G987" s="50"/>
      <c r="H987" s="50"/>
      <c r="I987" s="50"/>
      <c r="J987" s="50"/>
      <c r="K987" s="50"/>
      <c r="L987" s="1626"/>
      <c r="M987" s="50"/>
      <c r="N987" s="50"/>
      <c r="O987" s="50"/>
      <c r="P987" s="1627"/>
      <c r="Q987" s="1627"/>
      <c r="R987" s="1628"/>
      <c r="S987" s="1800"/>
      <c r="T987" s="50"/>
    </row>
    <row r="988">
      <c r="A988" s="50"/>
      <c r="B988" s="50"/>
      <c r="C988" s="50"/>
      <c r="D988" s="50"/>
      <c r="E988" s="50"/>
      <c r="F988" s="50"/>
      <c r="G988" s="50"/>
      <c r="H988" s="50"/>
      <c r="I988" s="50"/>
      <c r="J988" s="50"/>
      <c r="K988" s="50"/>
      <c r="L988" s="1626"/>
      <c r="M988" s="50"/>
      <c r="N988" s="50"/>
      <c r="O988" s="50"/>
      <c r="P988" s="1627"/>
      <c r="Q988" s="1627"/>
      <c r="R988" s="1628"/>
      <c r="S988" s="1800"/>
      <c r="T988" s="50"/>
    </row>
    <row r="989">
      <c r="A989" s="50"/>
      <c r="B989" s="50"/>
      <c r="C989" s="50"/>
      <c r="D989" s="50"/>
      <c r="E989" s="50"/>
      <c r="F989" s="50"/>
      <c r="G989" s="50"/>
      <c r="H989" s="50"/>
      <c r="I989" s="50"/>
      <c r="J989" s="50"/>
      <c r="K989" s="50"/>
      <c r="L989" s="1626"/>
      <c r="M989" s="50"/>
      <c r="N989" s="50"/>
      <c r="O989" s="50"/>
      <c r="P989" s="1627"/>
      <c r="Q989" s="1627"/>
      <c r="R989" s="1628"/>
      <c r="S989" s="1800"/>
      <c r="T989" s="50"/>
    </row>
    <row r="990">
      <c r="A990" s="50"/>
      <c r="B990" s="50"/>
      <c r="C990" s="50"/>
      <c r="D990" s="50"/>
      <c r="E990" s="50"/>
      <c r="F990" s="50"/>
      <c r="G990" s="50"/>
      <c r="H990" s="50"/>
      <c r="I990" s="50"/>
      <c r="J990" s="50"/>
      <c r="K990" s="50"/>
      <c r="L990" s="1626"/>
      <c r="M990" s="50"/>
      <c r="N990" s="50"/>
      <c r="O990" s="50"/>
      <c r="P990" s="1627"/>
      <c r="Q990" s="1627"/>
      <c r="R990" s="1628"/>
      <c r="S990" s="1800"/>
      <c r="T990" s="50"/>
    </row>
    <row r="991">
      <c r="A991" s="50"/>
      <c r="B991" s="50"/>
      <c r="C991" s="50"/>
      <c r="D991" s="50"/>
      <c r="E991" s="50"/>
      <c r="F991" s="50"/>
      <c r="G991" s="50"/>
      <c r="H991" s="50"/>
      <c r="I991" s="50"/>
      <c r="J991" s="50"/>
      <c r="K991" s="50"/>
      <c r="L991" s="1626"/>
      <c r="M991" s="50"/>
      <c r="N991" s="50"/>
      <c r="O991" s="50"/>
      <c r="P991" s="1627"/>
      <c r="Q991" s="1627"/>
      <c r="R991" s="1628"/>
      <c r="S991" s="1800"/>
      <c r="T991" s="50"/>
    </row>
  </sheetData>
  <autoFilter ref="$A$22:$T$90">
    <sortState ref="A22:T90">
      <sortCondition ref="A22:A90"/>
      <sortCondition ref="B22:B90"/>
      <sortCondition ref="D22:D90"/>
      <sortCondition ref="M22:M90"/>
    </sortState>
  </autoFilter>
  <mergeCells count="26">
    <mergeCell ref="C1:D1"/>
    <mergeCell ref="C2:D2"/>
    <mergeCell ref="C3:D3"/>
    <mergeCell ref="C4:D4"/>
    <mergeCell ref="C5:D5"/>
    <mergeCell ref="C7:D7"/>
    <mergeCell ref="C8:D8"/>
    <mergeCell ref="G14:K14"/>
    <mergeCell ref="G15:J15"/>
    <mergeCell ref="G16:H16"/>
    <mergeCell ref="I16:J16"/>
    <mergeCell ref="B17:C18"/>
    <mergeCell ref="D17:E18"/>
    <mergeCell ref="G17:H18"/>
    <mergeCell ref="I17:J18"/>
    <mergeCell ref="B19:C20"/>
    <mergeCell ref="D19:E20"/>
    <mergeCell ref="G19:H20"/>
    <mergeCell ref="I19:J20"/>
    <mergeCell ref="C9:D9"/>
    <mergeCell ref="C10:D10"/>
    <mergeCell ref="C11:D11"/>
    <mergeCell ref="B13:C14"/>
    <mergeCell ref="D13:E14"/>
    <mergeCell ref="B15:C16"/>
    <mergeCell ref="D15:E16"/>
  </mergeCells>
  <conditionalFormatting sqref="A1:T90">
    <cfRule type="expression" dxfId="1" priority="1">
      <formula>$B1="AA課金"</formula>
    </cfRule>
  </conditionalFormatting>
  <conditionalFormatting sqref="A1:T90">
    <cfRule type="expression" dxfId="2" priority="2">
      <formula>$B1="A受注"</formula>
    </cfRule>
  </conditionalFormatting>
  <conditionalFormatting sqref="A1:T90">
    <cfRule type="expression" dxfId="3" priority="3">
      <formula>$B1="B商談済み回答待ち"</formula>
    </cfRule>
  </conditionalFormatting>
  <conditionalFormatting sqref="A1:T90">
    <cfRule type="expression" dxfId="4" priority="4">
      <formula>$B1="C商談済み回答待ち"</formula>
    </cfRule>
  </conditionalFormatting>
  <conditionalFormatting sqref="A1:T90">
    <cfRule type="expression" dxfId="5" priority="5">
      <formula>$B1="D商談済み回答待ち"</formula>
    </cfRule>
  </conditionalFormatting>
  <conditionalFormatting sqref="A1:T90">
    <cfRule type="expression" dxfId="6" priority="6">
      <formula>$B1="E商談"</formula>
    </cfRule>
  </conditionalFormatting>
  <conditionalFormatting sqref="A1:T90">
    <cfRule type="expression" dxfId="7" priority="7">
      <formula>$B1="F日程変更中"</formula>
    </cfRule>
  </conditionalFormatting>
  <conditionalFormatting sqref="A1:T991">
    <cfRule type="expression" dxfId="8" priority="8">
      <formula>$B1="XAA受注キャンセル"</formula>
    </cfRule>
  </conditionalFormatting>
  <conditionalFormatting sqref="A1:T991">
    <cfRule type="expression" dxfId="8" priority="9">
      <formula>$B1="XAプレゼン失注(決裁者)"</formula>
    </cfRule>
  </conditionalFormatting>
  <conditionalFormatting sqref="A1:T991">
    <cfRule type="expression" dxfId="8" priority="10">
      <formula>$B1="XBプレゼン失注(非決裁者)"</formula>
    </cfRule>
  </conditionalFormatting>
  <conditionalFormatting sqref="A1:T991">
    <cfRule type="expression" dxfId="8" priority="11">
      <formula>$B1="XCアポ失注"</formula>
    </cfRule>
  </conditionalFormatting>
  <dataValidations>
    <dataValidation type="list" allowBlank="1" showErrorMessage="1" sqref="D12 D23:D90">
      <formula1>"2025年1月,2025年2月,2025年3月,2025年4月,2025年5月,2025年6月,2025年7月,2025年8月"</formula1>
    </dataValidation>
    <dataValidation type="list" allowBlank="1" sqref="G23:G90">
      <formula1>"決済者,非決済者"</formula1>
    </dataValidation>
    <dataValidation type="list" allowBlank="1" sqref="B23:B90">
      <formula1>"AA課金,A受注,B商談済み回答待ち,C商談済み回答待ち,D商談済み回答待ち,E商談,F日程変更中,XAA受注キャンセル,XAプレゼン失注(決裁者),XBプレゼン失注(非決裁者),XCアポ失注"</formula1>
    </dataValidation>
    <dataValidation type="list" allowBlank="1" showErrorMessage="1" sqref="C23:C76 C78:C90">
      <formula1>"買取専門店,フォトスタジオ,ハウスクリーニング,アパレル,サロン,フィットネス,中古車買取,不動産賃貸,リペア,学習塾,便利屋,エンターテインメントリサイクルショップ,不用品回収,福祉施設,EC（コスメ）,EC（フード）,EC（ファッション）,ネイルサロン,飲食"</formula1>
    </dataValidation>
    <dataValidation type="list" allowBlank="1" showErrorMessage="1" sqref="C77">
      <formula1>"買取専門店,フォトスタジオ,ハウスクリーニング,アパレル,サロン,フィットネス,中古車買取,不動産賃貸,リペア,学習塾"</formula1>
    </dataValidation>
    <dataValidation type="custom" allowBlank="1" showDropDown="1" sqref="K77">
      <formula1>OR(NOT(ISERROR(DATEVALUE(K77))), AND(ISNUMBER(K77), LEFT(CELL("format", K77))="D"))</formula1>
    </dataValidation>
    <dataValidation type="custom" allowBlank="1" showDropDown="1" showErrorMessage="1" sqref="K23:K76 P23:P76 K78:K90 M23:N90 P78:P90 R23:R90">
      <formula1>OR(NOT(ISERROR(DATEVALUE(K23))), AND(ISNUMBER(K23), LEFT(CELL("format", K23))="D"))</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2" t="s">
        <v>3531</v>
      </c>
      <c r="B1" s="50"/>
      <c r="C1" s="50"/>
      <c r="D1" s="50"/>
      <c r="E1" s="50"/>
      <c r="F1" s="50"/>
      <c r="G1" s="50"/>
      <c r="H1" s="50"/>
      <c r="I1" s="50"/>
      <c r="J1" s="50"/>
      <c r="K1" s="50"/>
      <c r="L1" s="50"/>
      <c r="M1" s="50"/>
      <c r="N1" s="50"/>
    </row>
    <row r="2">
      <c r="A2" s="50"/>
      <c r="B2" s="50"/>
      <c r="C2" s="50" t="s">
        <v>3532</v>
      </c>
      <c r="D2" s="50"/>
      <c r="E2" s="50"/>
      <c r="F2" s="50"/>
      <c r="G2" s="50"/>
      <c r="H2" s="50"/>
      <c r="I2" s="50"/>
      <c r="J2" s="50"/>
      <c r="N2" s="50"/>
    </row>
    <row r="3">
      <c r="A3" s="50"/>
      <c r="B3" s="50"/>
      <c r="C3" s="50"/>
      <c r="D3" s="50"/>
      <c r="E3" s="50"/>
      <c r="F3" s="50"/>
      <c r="G3" s="50"/>
      <c r="H3" s="50"/>
      <c r="I3" s="50"/>
      <c r="J3" s="50"/>
      <c r="N3" s="50"/>
    </row>
    <row r="4">
      <c r="A4" s="50"/>
      <c r="B4" s="1805"/>
      <c r="C4" s="1806" t="s">
        <v>3533</v>
      </c>
      <c r="D4" s="1807" t="s">
        <v>3534</v>
      </c>
      <c r="E4" s="1808" t="s">
        <v>3535</v>
      </c>
      <c r="F4" s="50"/>
      <c r="G4" s="1809" t="s">
        <v>3534</v>
      </c>
      <c r="H4" s="1809" t="s">
        <v>3536</v>
      </c>
      <c r="I4" s="50"/>
      <c r="J4" s="50"/>
      <c r="N4" s="50"/>
    </row>
    <row r="5">
      <c r="A5" s="50"/>
      <c r="B5" s="1805"/>
      <c r="C5" s="1810">
        <v>40000.0</v>
      </c>
      <c r="D5" s="1811">
        <v>50000.0</v>
      </c>
      <c r="E5" s="1812">
        <v>180000.0</v>
      </c>
      <c r="F5" s="50"/>
      <c r="G5" s="1813">
        <v>55000.0</v>
      </c>
      <c r="H5" s="1814">
        <v>3500.0</v>
      </c>
      <c r="I5" s="50"/>
      <c r="J5" s="50"/>
      <c r="N5" s="50"/>
    </row>
    <row r="6">
      <c r="A6" s="50"/>
      <c r="B6" s="1805"/>
      <c r="C6" s="1810">
        <v>45000.0</v>
      </c>
      <c r="D6" s="1811">
        <v>50000.0</v>
      </c>
      <c r="E6" s="1812">
        <f t="shared" ref="E6:E17" si="1">E5+20000</f>
        <v>200000</v>
      </c>
      <c r="F6" s="50"/>
      <c r="G6" s="1815">
        <v>60000.0</v>
      </c>
      <c r="H6" s="1814">
        <v>7000.0</v>
      </c>
      <c r="I6" s="50"/>
      <c r="J6" s="50"/>
      <c r="N6" s="50"/>
    </row>
    <row r="7">
      <c r="A7" s="50"/>
      <c r="B7" s="1805"/>
      <c r="C7" s="1810">
        <v>50000.0</v>
      </c>
      <c r="D7" s="1811">
        <v>50000.0</v>
      </c>
      <c r="E7" s="1812">
        <f t="shared" si="1"/>
        <v>220000</v>
      </c>
      <c r="F7" s="50"/>
      <c r="G7" s="1815">
        <v>65000.0</v>
      </c>
      <c r="H7" s="1814">
        <v>10500.0</v>
      </c>
      <c r="I7" s="50"/>
      <c r="J7" s="50"/>
      <c r="N7" s="50"/>
    </row>
    <row r="8">
      <c r="A8" s="50"/>
      <c r="B8" s="1805"/>
      <c r="C8" s="1810">
        <v>55000.0</v>
      </c>
      <c r="D8" s="1811">
        <v>50000.0</v>
      </c>
      <c r="E8" s="1812">
        <f t="shared" si="1"/>
        <v>240000</v>
      </c>
      <c r="F8" s="50"/>
      <c r="G8" s="1815">
        <v>70000.0</v>
      </c>
      <c r="H8" s="1814">
        <v>14000.0</v>
      </c>
      <c r="I8" s="50"/>
      <c r="J8" s="50"/>
      <c r="N8" s="50"/>
    </row>
    <row r="9">
      <c r="A9" s="50"/>
      <c r="B9" s="1805"/>
      <c r="C9" s="1810">
        <v>60000.0</v>
      </c>
      <c r="D9" s="1811">
        <v>50000.0</v>
      </c>
      <c r="E9" s="1812">
        <f t="shared" si="1"/>
        <v>260000</v>
      </c>
      <c r="F9" s="50"/>
      <c r="G9" s="1815">
        <v>75000.0</v>
      </c>
      <c r="H9" s="1814">
        <v>17500.0</v>
      </c>
      <c r="I9" s="50"/>
      <c r="J9" s="50"/>
      <c r="N9" s="50"/>
    </row>
    <row r="10">
      <c r="A10" s="50"/>
      <c r="B10" s="1805"/>
      <c r="C10" s="1810">
        <v>65000.0</v>
      </c>
      <c r="D10" s="1811">
        <v>50000.0</v>
      </c>
      <c r="E10" s="1812">
        <f t="shared" si="1"/>
        <v>280000</v>
      </c>
      <c r="F10" s="50"/>
      <c r="G10" s="1815">
        <v>80000.0</v>
      </c>
      <c r="H10" s="1814">
        <v>21000.0</v>
      </c>
      <c r="I10" s="50"/>
      <c r="J10" s="50"/>
      <c r="N10" s="50"/>
    </row>
    <row r="11">
      <c r="A11" s="50"/>
      <c r="B11" s="1805"/>
      <c r="C11" s="1810">
        <v>70000.0</v>
      </c>
      <c r="D11" s="1811">
        <v>50000.0</v>
      </c>
      <c r="E11" s="1812">
        <f t="shared" si="1"/>
        <v>300000</v>
      </c>
      <c r="F11" s="50"/>
      <c r="G11" s="1815">
        <v>85000.0</v>
      </c>
      <c r="H11" s="1814">
        <v>24500.0</v>
      </c>
      <c r="I11" s="50"/>
      <c r="J11" s="50"/>
      <c r="N11" s="50"/>
    </row>
    <row r="12">
      <c r="A12" s="50"/>
      <c r="B12" s="1805"/>
      <c r="C12" s="1810">
        <v>75000.0</v>
      </c>
      <c r="D12" s="1811">
        <v>50000.0</v>
      </c>
      <c r="E12" s="1812">
        <f t="shared" si="1"/>
        <v>320000</v>
      </c>
      <c r="F12" s="50"/>
      <c r="G12" s="1815">
        <v>90000.0</v>
      </c>
      <c r="H12" s="1814">
        <v>28000.0</v>
      </c>
      <c r="I12" s="50"/>
      <c r="J12" s="50"/>
      <c r="N12" s="50"/>
    </row>
    <row r="13">
      <c r="A13" s="50"/>
      <c r="B13" s="1805"/>
      <c r="C13" s="1810">
        <v>80000.0</v>
      </c>
      <c r="D13" s="1811">
        <v>50000.0</v>
      </c>
      <c r="E13" s="1812">
        <f t="shared" si="1"/>
        <v>340000</v>
      </c>
      <c r="F13" s="50"/>
      <c r="G13" s="1815">
        <v>95000.0</v>
      </c>
      <c r="H13" s="1814">
        <v>31500.0</v>
      </c>
      <c r="I13" s="50"/>
      <c r="J13" s="50"/>
      <c r="N13" s="50"/>
    </row>
    <row r="14">
      <c r="A14" s="50"/>
      <c r="B14" s="1805"/>
      <c r="C14" s="1810">
        <v>85000.0</v>
      </c>
      <c r="D14" s="1811">
        <v>50000.0</v>
      </c>
      <c r="E14" s="1812">
        <f t="shared" si="1"/>
        <v>360000</v>
      </c>
      <c r="F14" s="50"/>
      <c r="G14" s="1816">
        <v>100000.0</v>
      </c>
      <c r="H14" s="1814">
        <v>35000.0</v>
      </c>
      <c r="I14" s="50"/>
      <c r="J14" s="50"/>
      <c r="N14" s="50"/>
    </row>
    <row r="15">
      <c r="A15" s="50"/>
      <c r="B15" s="1805"/>
      <c r="C15" s="1810">
        <v>90000.0</v>
      </c>
      <c r="D15" s="1811">
        <v>50000.0</v>
      </c>
      <c r="E15" s="1812">
        <f t="shared" si="1"/>
        <v>380000</v>
      </c>
      <c r="F15" s="50"/>
      <c r="G15" s="50"/>
      <c r="H15" s="50"/>
      <c r="I15" s="50"/>
      <c r="J15" s="50"/>
      <c r="N15" s="50"/>
    </row>
    <row r="16">
      <c r="A16" s="50"/>
      <c r="B16" s="1805"/>
      <c r="C16" s="1810">
        <v>95000.0</v>
      </c>
      <c r="D16" s="1811">
        <v>50000.0</v>
      </c>
      <c r="E16" s="1812">
        <f t="shared" si="1"/>
        <v>400000</v>
      </c>
      <c r="F16" s="50"/>
      <c r="G16" s="50"/>
      <c r="H16" s="50"/>
      <c r="I16" s="50"/>
      <c r="J16" s="50"/>
      <c r="N16" s="50"/>
    </row>
    <row r="17">
      <c r="A17" s="50"/>
      <c r="B17" s="50"/>
      <c r="C17" s="1810">
        <v>100000.0</v>
      </c>
      <c r="D17" s="1811">
        <v>50000.0</v>
      </c>
      <c r="E17" s="1812">
        <f t="shared" si="1"/>
        <v>420000</v>
      </c>
      <c r="F17" s="50"/>
      <c r="G17" s="50"/>
      <c r="H17" s="50"/>
      <c r="I17" s="50"/>
      <c r="J17" s="50"/>
      <c r="N17" s="50"/>
    </row>
    <row r="18">
      <c r="A18" s="50"/>
      <c r="B18" s="50"/>
      <c r="C18" s="1817" t="s">
        <v>3537</v>
      </c>
      <c r="D18" s="50"/>
      <c r="E18" s="50"/>
      <c r="F18" s="50"/>
      <c r="G18" s="50"/>
      <c r="H18" s="50"/>
      <c r="I18" s="50"/>
      <c r="J18" s="50"/>
      <c r="N18" s="50"/>
    </row>
    <row r="19">
      <c r="A19" s="50"/>
      <c r="B19" s="50"/>
      <c r="C19" s="1817" t="s">
        <v>3538</v>
      </c>
      <c r="D19" s="50"/>
      <c r="E19" s="50"/>
      <c r="F19" s="50"/>
      <c r="G19" s="50"/>
      <c r="H19" s="50"/>
      <c r="I19" s="50"/>
      <c r="J19" s="50"/>
      <c r="N19" s="50"/>
    </row>
    <row r="20">
      <c r="A20" s="50"/>
      <c r="B20" s="50"/>
      <c r="C20" s="1817" t="s">
        <v>3539</v>
      </c>
      <c r="D20" s="50"/>
      <c r="E20" s="50"/>
      <c r="F20" s="50"/>
      <c r="G20" s="50"/>
      <c r="H20" s="50"/>
      <c r="I20" s="50"/>
      <c r="J20" s="50"/>
      <c r="N20" s="50"/>
    </row>
    <row r="21">
      <c r="A21" s="50"/>
      <c r="B21" s="50"/>
      <c r="C21" s="1817" t="s">
        <v>3540</v>
      </c>
      <c r="D21" s="50"/>
      <c r="E21" s="50"/>
      <c r="F21" s="50"/>
      <c r="G21" s="50"/>
      <c r="H21" s="50"/>
      <c r="I21" s="50"/>
      <c r="J21" s="50"/>
      <c r="N21" s="50"/>
    </row>
    <row r="22">
      <c r="A22" s="50"/>
      <c r="B22" s="50"/>
      <c r="C22" s="50"/>
      <c r="D22" s="50"/>
      <c r="E22" s="50"/>
      <c r="F22" s="50"/>
      <c r="G22" s="50"/>
      <c r="H22" s="50"/>
      <c r="I22" s="50"/>
      <c r="J22" s="50"/>
      <c r="N22" s="50"/>
    </row>
    <row r="23">
      <c r="A23" s="50"/>
      <c r="B23" s="50"/>
      <c r="C23" s="1817" t="s">
        <v>3541</v>
      </c>
      <c r="D23" s="50"/>
      <c r="E23" s="50"/>
      <c r="F23" s="50"/>
      <c r="G23" s="50"/>
      <c r="H23" s="50"/>
      <c r="I23" s="50"/>
      <c r="J23" s="50"/>
      <c r="N23" s="50"/>
    </row>
    <row r="24">
      <c r="A24" s="50"/>
      <c r="B24" s="50"/>
      <c r="C24" s="447" t="s">
        <v>3542</v>
      </c>
      <c r="D24" s="50"/>
      <c r="E24" s="50"/>
      <c r="F24" s="50"/>
      <c r="G24" s="50"/>
      <c r="H24" s="50"/>
      <c r="I24" s="50"/>
      <c r="J24" s="50"/>
      <c r="N24" s="50"/>
    </row>
    <row r="25">
      <c r="A25" s="50"/>
      <c r="B25" s="50"/>
      <c r="C25" s="1817" t="s">
        <v>3543</v>
      </c>
      <c r="D25" s="50"/>
      <c r="E25" s="50"/>
      <c r="F25" s="50"/>
      <c r="G25" s="50"/>
      <c r="H25" s="50"/>
      <c r="I25" s="50"/>
      <c r="J25" s="50"/>
      <c r="N25" s="50"/>
    </row>
    <row r="26">
      <c r="A26" s="50"/>
      <c r="B26" s="1818"/>
      <c r="C26" s="1818"/>
      <c r="D26" s="124"/>
      <c r="E26" s="50"/>
      <c r="F26" s="50"/>
      <c r="G26" s="50"/>
      <c r="H26" s="50"/>
      <c r="I26" s="50"/>
      <c r="J26" s="50"/>
      <c r="K26" s="50"/>
      <c r="L26" s="50"/>
      <c r="M26" s="50"/>
      <c r="N26" s="50"/>
    </row>
    <row r="27">
      <c r="A27" s="92" t="s">
        <v>3544</v>
      </c>
      <c r="B27" s="1818"/>
      <c r="C27" s="1818"/>
      <c r="D27" s="124"/>
      <c r="E27" s="50"/>
      <c r="F27" s="50"/>
      <c r="G27" s="50"/>
      <c r="H27" s="50"/>
      <c r="I27" s="50"/>
      <c r="J27" s="50"/>
      <c r="K27" s="50"/>
      <c r="L27" s="50"/>
      <c r="M27" s="50"/>
      <c r="N27" s="50"/>
    </row>
    <row r="28">
      <c r="A28" s="50"/>
      <c r="B28" s="50" t="s">
        <v>3545</v>
      </c>
      <c r="C28" s="50"/>
      <c r="D28" s="50"/>
      <c r="E28" s="50"/>
      <c r="F28" s="50" t="s">
        <v>3546</v>
      </c>
      <c r="G28" s="50"/>
      <c r="H28" s="50"/>
      <c r="I28" s="1817" t="s">
        <v>3547</v>
      </c>
      <c r="J28" s="50"/>
      <c r="K28" s="50"/>
      <c r="L28" s="50"/>
      <c r="M28" s="50"/>
      <c r="N28" s="50"/>
    </row>
    <row r="29">
      <c r="A29" s="50"/>
      <c r="B29" s="1819" t="s">
        <v>3533</v>
      </c>
      <c r="C29" s="1820" t="s">
        <v>3548</v>
      </c>
      <c r="D29" s="1821" t="s">
        <v>3549</v>
      </c>
      <c r="E29" s="50"/>
      <c r="F29" s="1822" t="s">
        <v>3534</v>
      </c>
      <c r="G29" s="1823" t="s">
        <v>3550</v>
      </c>
      <c r="H29" s="50"/>
      <c r="I29" s="50"/>
      <c r="J29" s="50"/>
      <c r="K29" s="50"/>
      <c r="L29" s="50"/>
      <c r="M29" s="50"/>
      <c r="N29" s="50"/>
    </row>
    <row r="30">
      <c r="A30" s="50"/>
      <c r="B30" s="1824">
        <v>30000.0</v>
      </c>
      <c r="C30" s="1825">
        <v>105000.0</v>
      </c>
      <c r="D30" s="1826">
        <v>0.0</v>
      </c>
      <c r="E30" s="1827"/>
      <c r="F30" s="1828">
        <v>50000.0</v>
      </c>
      <c r="G30" s="1829">
        <v>8000.0</v>
      </c>
      <c r="H30" s="50"/>
      <c r="I30" s="1817" t="s">
        <v>3541</v>
      </c>
      <c r="J30" s="50"/>
      <c r="K30" s="50"/>
      <c r="L30" s="50"/>
      <c r="M30" s="50"/>
      <c r="N30" s="50"/>
    </row>
    <row r="31">
      <c r="A31" s="50"/>
      <c r="B31" s="1830">
        <v>35000.0</v>
      </c>
      <c r="C31" s="1831">
        <v>120000.0</v>
      </c>
      <c r="D31" s="1826">
        <v>0.0</v>
      </c>
      <c r="E31" s="1832"/>
      <c r="F31" s="1828">
        <v>60000.0</v>
      </c>
      <c r="G31" s="1829">
        <v>10000.0</v>
      </c>
      <c r="H31" s="50"/>
      <c r="I31" s="447" t="s">
        <v>3542</v>
      </c>
      <c r="J31" s="50"/>
      <c r="K31" s="50"/>
      <c r="L31" s="50"/>
      <c r="M31" s="50"/>
      <c r="N31" s="50"/>
    </row>
    <row r="32">
      <c r="A32" s="50"/>
      <c r="B32" s="1833">
        <v>40000.0</v>
      </c>
      <c r="C32" s="1829">
        <v>250000.0</v>
      </c>
      <c r="D32" s="1826">
        <v>170000.0</v>
      </c>
      <c r="E32" s="1832"/>
      <c r="F32" s="1828">
        <v>70000.0</v>
      </c>
      <c r="G32" s="1829">
        <v>12000.0</v>
      </c>
      <c r="H32" s="50"/>
      <c r="I32" s="1817" t="s">
        <v>3543</v>
      </c>
      <c r="J32" s="50"/>
      <c r="K32" s="50"/>
      <c r="L32" s="50"/>
      <c r="M32" s="50"/>
      <c r="N32" s="50"/>
    </row>
    <row r="33">
      <c r="A33" s="50"/>
      <c r="B33" s="1833">
        <v>45000.0</v>
      </c>
      <c r="C33" s="1829">
        <v>270000.0</v>
      </c>
      <c r="D33" s="1826">
        <v>190000.0</v>
      </c>
      <c r="E33" s="1832"/>
      <c r="F33" s="1828">
        <v>80000.0</v>
      </c>
      <c r="G33" s="1829">
        <v>14000.0</v>
      </c>
      <c r="H33" s="50"/>
      <c r="I33" s="50"/>
      <c r="J33" s="50"/>
      <c r="K33" s="50"/>
      <c r="L33" s="50"/>
      <c r="M33" s="50"/>
      <c r="N33" s="50"/>
    </row>
    <row r="34">
      <c r="A34" s="50"/>
      <c r="B34" s="1833">
        <v>50000.0</v>
      </c>
      <c r="C34" s="1829">
        <v>290000.0</v>
      </c>
      <c r="D34" s="1826">
        <v>210000.0</v>
      </c>
      <c r="E34" s="1832"/>
      <c r="F34" s="1828">
        <v>90000.0</v>
      </c>
      <c r="G34" s="1829">
        <v>16000.0</v>
      </c>
      <c r="H34" s="50"/>
      <c r="I34" s="124"/>
      <c r="J34" s="50"/>
      <c r="K34" s="50"/>
      <c r="L34" s="50"/>
      <c r="M34" s="50"/>
      <c r="N34" s="50"/>
    </row>
    <row r="35">
      <c r="A35" s="50"/>
      <c r="B35" s="1833">
        <v>55000.0</v>
      </c>
      <c r="C35" s="1829">
        <v>310000.0</v>
      </c>
      <c r="D35" s="1826">
        <v>230000.0</v>
      </c>
      <c r="E35" s="1832"/>
      <c r="F35" s="1834">
        <v>100000.0</v>
      </c>
      <c r="G35" s="1829">
        <v>18000.0</v>
      </c>
      <c r="H35" s="50"/>
      <c r="I35" s="50"/>
      <c r="J35" s="50"/>
      <c r="K35" s="50"/>
      <c r="L35" s="50"/>
      <c r="M35" s="50"/>
      <c r="N35" s="50"/>
    </row>
    <row r="36">
      <c r="A36" s="50"/>
      <c r="B36" s="1833">
        <v>60000.0</v>
      </c>
      <c r="C36" s="1829">
        <v>330000.0</v>
      </c>
      <c r="D36" s="1826">
        <v>250000.0</v>
      </c>
      <c r="E36" s="1832"/>
      <c r="F36" s="1832"/>
      <c r="G36" s="1832"/>
      <c r="H36" s="50"/>
      <c r="I36" s="50"/>
      <c r="J36" s="50"/>
      <c r="K36" s="50"/>
      <c r="L36" s="50"/>
      <c r="M36" s="50"/>
      <c r="N36" s="50"/>
    </row>
    <row r="37">
      <c r="A37" s="50"/>
      <c r="B37" s="1833">
        <v>65000.0</v>
      </c>
      <c r="C37" s="1829">
        <v>350000.0</v>
      </c>
      <c r="D37" s="1826">
        <v>270000.0</v>
      </c>
      <c r="E37" s="1805"/>
      <c r="F37" s="1805"/>
      <c r="G37" s="1805"/>
      <c r="H37" s="50"/>
      <c r="I37" s="50"/>
      <c r="J37" s="50"/>
      <c r="K37" s="50"/>
      <c r="L37" s="50"/>
      <c r="M37" s="50"/>
      <c r="N37" s="50"/>
    </row>
    <row r="38">
      <c r="A38" s="50"/>
      <c r="B38" s="1833">
        <v>70000.0</v>
      </c>
      <c r="C38" s="1829">
        <v>370000.0</v>
      </c>
      <c r="D38" s="1826">
        <v>290000.0</v>
      </c>
      <c r="E38" s="1805"/>
      <c r="F38" s="1805"/>
      <c r="G38" s="1805"/>
      <c r="H38" s="50"/>
      <c r="I38" s="50"/>
      <c r="J38" s="50"/>
      <c r="K38" s="50"/>
      <c r="L38" s="50"/>
      <c r="M38" s="50"/>
      <c r="N38" s="50"/>
    </row>
    <row r="39">
      <c r="A39" s="50"/>
      <c r="B39" s="1833">
        <v>75000.0</v>
      </c>
      <c r="C39" s="1829">
        <v>390000.0</v>
      </c>
      <c r="D39" s="1826">
        <v>310000.0</v>
      </c>
      <c r="E39" s="1805"/>
      <c r="F39" s="1805"/>
      <c r="G39" s="1805"/>
      <c r="H39" s="50"/>
      <c r="I39" s="50"/>
      <c r="J39" s="50"/>
      <c r="K39" s="50"/>
      <c r="L39" s="50"/>
      <c r="M39" s="50"/>
      <c r="N39" s="50"/>
    </row>
    <row r="40">
      <c r="A40" s="50"/>
      <c r="B40" s="1833">
        <v>80000.0</v>
      </c>
      <c r="C40" s="1829">
        <v>410000.0</v>
      </c>
      <c r="D40" s="1826">
        <v>330000.0</v>
      </c>
      <c r="E40" s="93"/>
      <c r="F40" s="93"/>
      <c r="G40" s="134"/>
      <c r="H40" s="50"/>
      <c r="I40" s="50"/>
      <c r="J40" s="50"/>
      <c r="K40" s="50"/>
      <c r="L40" s="50"/>
      <c r="M40" s="50"/>
      <c r="N40" s="50"/>
    </row>
    <row r="41">
      <c r="A41" s="50"/>
      <c r="B41" s="1833">
        <v>85000.0</v>
      </c>
      <c r="C41" s="1829">
        <v>430000.0</v>
      </c>
      <c r="D41" s="1826">
        <v>350000.0</v>
      </c>
      <c r="E41" s="93"/>
      <c r="F41" s="93"/>
      <c r="G41" s="134"/>
      <c r="H41" s="50"/>
      <c r="I41" s="50"/>
      <c r="J41" s="50"/>
      <c r="K41" s="50"/>
      <c r="L41" s="50"/>
      <c r="M41" s="50"/>
      <c r="N41" s="50"/>
    </row>
    <row r="42">
      <c r="A42" s="50"/>
      <c r="B42" s="1833">
        <v>90000.0</v>
      </c>
      <c r="C42" s="1829">
        <v>450000.0</v>
      </c>
      <c r="D42" s="1826">
        <v>370000.0</v>
      </c>
      <c r="E42" s="93"/>
      <c r="F42" s="93"/>
      <c r="G42" s="134"/>
      <c r="H42" s="50"/>
      <c r="I42" s="50"/>
      <c r="J42" s="50"/>
      <c r="K42" s="50"/>
      <c r="L42" s="50"/>
      <c r="M42" s="50"/>
      <c r="N42" s="50"/>
    </row>
    <row r="43">
      <c r="A43" s="50"/>
      <c r="B43" s="1833">
        <v>95000.0</v>
      </c>
      <c r="C43" s="1829">
        <v>460000.0</v>
      </c>
      <c r="D43" s="1826">
        <v>380000.0</v>
      </c>
      <c r="E43" s="93"/>
      <c r="F43" s="93"/>
      <c r="G43" s="134"/>
      <c r="H43" s="50"/>
      <c r="I43" s="50"/>
      <c r="J43" s="50"/>
      <c r="K43" s="50"/>
      <c r="L43" s="50"/>
      <c r="M43" s="50"/>
      <c r="N43" s="50"/>
    </row>
    <row r="44">
      <c r="A44" s="50"/>
      <c r="B44" s="1835">
        <v>100000.0</v>
      </c>
      <c r="C44" s="1836">
        <v>470000.0</v>
      </c>
      <c r="D44" s="1837">
        <v>390000.0</v>
      </c>
      <c r="E44" s="93"/>
      <c r="F44" s="93"/>
      <c r="G44" s="134"/>
      <c r="H44" s="50"/>
      <c r="I44" s="50"/>
      <c r="J44" s="50"/>
      <c r="K44" s="50"/>
      <c r="L44" s="50"/>
      <c r="M44" s="50"/>
      <c r="N44" s="50"/>
    </row>
    <row r="45">
      <c r="A45" s="50"/>
      <c r="B45" s="1838"/>
      <c r="C45" s="1838"/>
      <c r="D45" s="1839"/>
      <c r="E45" s="93"/>
      <c r="F45" s="93"/>
      <c r="G45" s="134"/>
      <c r="H45" s="50"/>
      <c r="I45" s="50"/>
      <c r="J45" s="50"/>
      <c r="K45" s="50"/>
      <c r="L45" s="50"/>
      <c r="M45" s="50"/>
      <c r="N45" s="50"/>
    </row>
    <row r="47">
      <c r="A47" s="102" t="s">
        <v>3551</v>
      </c>
    </row>
    <row r="48">
      <c r="B48" s="102" t="s">
        <v>3552</v>
      </c>
    </row>
    <row r="49">
      <c r="B49" s="102" t="s">
        <v>3553</v>
      </c>
    </row>
    <row r="50">
      <c r="B50" s="102" t="s">
        <v>3554</v>
      </c>
    </row>
    <row r="51">
      <c r="B51" s="102" t="s">
        <v>3555</v>
      </c>
    </row>
  </sheetData>
  <drawing r:id="rId1"/>
</worksheet>
</file>